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2.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3.xml" ContentType="application/vnd.openxmlformats-officedocument.spreadsheetml.comments+xml"/>
  <Override PartName="/xl/drawings/drawing12.xml" ContentType="application/vnd.openxmlformats-officedocument.drawing+xml"/>
  <Override PartName="/xl/pivotTables/pivotTable1.xml" ContentType="application/vnd.openxmlformats-officedocument.spreadsheetml.pivotTab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hidePivotFieldList="1" defaultThemeVersion="166925"/>
  <mc:AlternateContent xmlns:mc="http://schemas.openxmlformats.org/markup-compatibility/2006">
    <mc:Choice Requires="x15">
      <x15ac:absPath xmlns:x15ac="http://schemas.microsoft.com/office/spreadsheetml/2010/11/ac" url="https://people.ey.com/personal/hai_quang_le_vn_ey_com/Documents/Documents/2024/6. Viet Capital Bank/C1. Cash on hand/"/>
    </mc:Choice>
  </mc:AlternateContent>
  <xr:revisionPtr revIDLastSave="0" documentId="8_{BCCA93A6-FED7-4D73-9940-D690C5FDE380}" xr6:coauthVersionLast="47" xr6:coauthVersionMax="47" xr10:uidLastSave="{00000000-0000-0000-0000-000000000000}"/>
  <bookViews>
    <workbookView xWindow="-110" yWindow="-110" windowWidth="19420" windowHeight="10420" tabRatio="801" firstSheet="11" activeTab="24" xr2:uid="{00000000-000D-0000-FFFF-FFFF00000000}"/>
  </bookViews>
  <sheets>
    <sheet name="IPE" sheetId="7" r:id="rId1"/>
    <sheet name="C100" sheetId="10" state="hidden" r:id="rId2"/>
    <sheet name="N2FS" sheetId="47" r:id="rId3"/>
    <sheet name="C101 - Leadsheet" sheetId="1" r:id="rId4"/>
    <sheet name="C201" sheetId="11" state="hidden" r:id="rId5"/>
    <sheet name="C301" sheetId="2" r:id="rId6"/>
    <sheet name="C301.01" sheetId="8" r:id="rId7"/>
    <sheet name="C301.01 per client" sheetId="51" state="hidden" r:id="rId8"/>
    <sheet name="C301.02" sheetId="50" r:id="rId9"/>
    <sheet name="C401" sheetId="3" r:id="rId10"/>
    <sheet name="C401.01" sheetId="19" r:id="rId11"/>
    <sheet name="C401 - EY Smart Sampling" sheetId="53" r:id="rId12"/>
    <sheet name="C401.1 per client" sheetId="52" state="hidden" r:id="rId13"/>
    <sheet name="C501" sheetId="4" r:id="rId14"/>
    <sheet name="C501.01" sheetId="33" r:id="rId15"/>
    <sheet name="TGCKH" sheetId="56" r:id="rId16"/>
    <sheet name="TGKKH" sheetId="57" r:id="rId17"/>
    <sheet name="C601.01" sheetId="36" r:id="rId18"/>
    <sheet name="SUMMARY" sheetId="38" state="hidden" r:id="rId19"/>
    <sheet name="C601.02" sheetId="26" state="hidden" r:id="rId20"/>
    <sheet name="TK 4" sheetId="43" state="hidden" r:id="rId21"/>
    <sheet name="C701 - ARP" sheetId="6" r:id="rId22"/>
    <sheet name="C701- Recalculate" sheetId="54" r:id="rId23"/>
    <sheet name="C601.01 - TOD Testing" sheetId="58" r:id="rId24"/>
    <sheet name="Confirmation Bank" sheetId="62" r:id="rId25"/>
    <sheet name="Cut-off test" sheetId="61" r:id="rId26"/>
    <sheet name="GL 701 - 10D, 2024" sheetId="60" r:id="rId27"/>
    <sheet name="GL7010" sheetId="28" r:id="rId28"/>
    <sheet name="TBM by account balance" sheetId="37" r:id="rId29"/>
    <sheet name="TBM by account movement" sheetId="30" state="hidden" r:id="rId30"/>
    <sheet name="MA DVKD" sheetId="49" r:id="rId31"/>
    <sheet name="Fx rate" sheetId="35" r:id="rId32"/>
  </sheets>
  <externalReferences>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s>
  <definedNames>
    <definedName name="\0" localSheetId="8">'[1]PNT-QUOT-#3'!#REF!</definedName>
    <definedName name="\0" localSheetId="19">'[1]PNT-QUOT-#3'!#REF!</definedName>
    <definedName name="\0">'[1]PNT-QUOT-#3'!#REF!</definedName>
    <definedName name="\z" localSheetId="8">'[1]COAT&amp;WRAP-QIOT-#3'!#REF!</definedName>
    <definedName name="\z" localSheetId="19">'[1]COAT&amp;WRAP-QIOT-#3'!#REF!</definedName>
    <definedName name="\z">'[1]COAT&amp;WRAP-QIOT-#3'!#REF!</definedName>
    <definedName name="_____t2" localSheetId="8" hidden="1">#REF!</definedName>
    <definedName name="_____t2" localSheetId="19" hidden="1">#REF!</definedName>
    <definedName name="_____t2" hidden="1">#REF!</definedName>
    <definedName name="___a1" localSheetId="8" hidden="1">{"'Sheet1'!$L$16"}</definedName>
    <definedName name="___a1" localSheetId="19" hidden="1">{"'Sheet1'!$L$16"}</definedName>
    <definedName name="___a1" hidden="1">{"'Sheet1'!$L$16"}</definedName>
    <definedName name="___IV120000">'[2]NHAT KY 11 THANG'!#REF!</definedName>
    <definedName name="___IV150000">'[2]NHAT KY 11 THANG'!#REF!</definedName>
    <definedName name="___IV160000">'[2]NHAT KY 11 THANG'!#REF!</definedName>
    <definedName name="___IV69000">'[2]NHAT KY 11 THANG'!#REF!</definedName>
    <definedName name="___IV70000">'[2]NHAT KY 11 THANG'!#REF!</definedName>
    <definedName name="___IV800000">'[2]NHAT KY 11 THANG'!#REF!</definedName>
    <definedName name="___NS03" localSheetId="8" hidden="1">{"'Sheet1'!$L$16"}</definedName>
    <definedName name="___NS03" localSheetId="19" hidden="1">{"'Sheet1'!$L$16"}</definedName>
    <definedName name="___NS03" hidden="1">{"'Sheet1'!$L$16"}</definedName>
    <definedName name="___NSO2" localSheetId="8" hidden="1">{"'Sheet1'!$L$16"}</definedName>
    <definedName name="___NSO2" localSheetId="19" hidden="1">{"'Sheet1'!$L$16"}</definedName>
    <definedName name="___NSO2" hidden="1">{"'Sheet1'!$L$16"}</definedName>
    <definedName name="___T01" hidden="1">#REF!</definedName>
    <definedName name="__a1" localSheetId="8" hidden="1">{"'Sheet1'!$L$16"}</definedName>
    <definedName name="__a1" localSheetId="19" hidden="1">{"'Sheet1'!$L$16"}</definedName>
    <definedName name="__a1" hidden="1">{"'Sheet1'!$L$16"}</definedName>
    <definedName name="__a2" localSheetId="8" hidden="1">{"'Sheet1'!$L$16"}</definedName>
    <definedName name="__a2" localSheetId="19" hidden="1">{"'Sheet1'!$L$16"}</definedName>
    <definedName name="__a2" hidden="1">{"'Sheet1'!$L$16"}</definedName>
    <definedName name="__abb91">[3]chitimc!#REF!</definedName>
    <definedName name="__CT250">'[4]dongia (2)'!#REF!</definedName>
    <definedName name="__dam24">[5]GIAVLIEU!$M$51</definedName>
    <definedName name="__ddn400">#REF!</definedName>
    <definedName name="__ddn600">#REF!</definedName>
    <definedName name="__dgt100">'[4]dongia (2)'!#REF!</definedName>
    <definedName name="__GID1">'[6]LKVL-CK-HT-GD1'!$A$4</definedName>
    <definedName name="__IntlFixup" hidden="1">TRUE</definedName>
    <definedName name="__IV80000">'[2]NHAT KY 11 THANG'!#REF!</definedName>
    <definedName name="__MAC12">#REF!</definedName>
    <definedName name="__MAC46">#REF!</definedName>
    <definedName name="__NCL100">#REF!</definedName>
    <definedName name="__NCL200">#REF!</definedName>
    <definedName name="__NCL250">#REF!</definedName>
    <definedName name="__nin190">#REF!</definedName>
    <definedName name="__sc1">#REF!</definedName>
    <definedName name="__SC2">#REF!</definedName>
    <definedName name="__sc3">#REF!</definedName>
    <definedName name="__SN3">#REF!</definedName>
    <definedName name="__su12">[7]Sheet3!#REF!</definedName>
    <definedName name="__Su70">[7]Sheet3!#REF!</definedName>
    <definedName name="__T01" hidden="1">#REF!</definedName>
    <definedName name="__TB1">#REF!</definedName>
    <definedName name="__th100">'[4]dongia (2)'!#REF!</definedName>
    <definedName name="__TH160">'[4]dongia (2)'!#REF!</definedName>
    <definedName name="__TL1">#REF!</definedName>
    <definedName name="__TL2">#REF!</definedName>
    <definedName name="__TL3">#REF!</definedName>
    <definedName name="__TLA120">#REF!</definedName>
    <definedName name="__TLA35">#REF!</definedName>
    <definedName name="__TLA50">#REF!</definedName>
    <definedName name="__TLA70">#REF!</definedName>
    <definedName name="__TLA95">#REF!</definedName>
    <definedName name="__TR250">'[4]dongia (2)'!#REF!</definedName>
    <definedName name="__tr375">[4]giathanh1!#REF!</definedName>
    <definedName name="__VL100">#REF!</definedName>
    <definedName name="__VL200">#REF!</definedName>
    <definedName name="__VL250">#REF!</definedName>
    <definedName name="_1">#REF!</definedName>
    <definedName name="_1CAP002">[8]MTP!#REF!</definedName>
    <definedName name="_2">#REF!</definedName>
    <definedName name="_2STREO7">[9]MTP!#REF!</definedName>
    <definedName name="_4GOIC01">[10]MTP!#REF!</definedName>
    <definedName name="_4OSLCTT">[10]MTP!#REF!</definedName>
    <definedName name="_6BNTTTH">[9]MTP1!#REF!</definedName>
    <definedName name="_6DCTTBO">[9]MTP1!#REF!</definedName>
    <definedName name="_6DD24TT">[9]MTP1!#REF!</definedName>
    <definedName name="_6FCOTBU">[9]MTP1!#REF!</definedName>
    <definedName name="_6LATUBU">[9]MTP1!#REF!</definedName>
    <definedName name="_6SDTT24">[9]MTP1!#REF!</definedName>
    <definedName name="_6TBUDTT">[9]MTP1!#REF!</definedName>
    <definedName name="_6TDDDTT">[9]MTP1!#REF!</definedName>
    <definedName name="_6TLTTTH">[9]MTP1!#REF!</definedName>
    <definedName name="_6TUBUTT">[9]MTP1!#REF!</definedName>
    <definedName name="_6UCLVIS">[9]MTP1!#REF!</definedName>
    <definedName name="_7DNCABC">[9]MTP1!#REF!</definedName>
    <definedName name="_7HDCTBU">[9]MTP1!#REF!</definedName>
    <definedName name="_7PKTUBU">[9]MTP1!#REF!</definedName>
    <definedName name="_7TBHT20">[9]MTP1!#REF!</definedName>
    <definedName name="_7TBHT30">[9]MTP1!#REF!</definedName>
    <definedName name="_7TDCABC">[9]MTP1!#REF!</definedName>
    <definedName name="_a1" localSheetId="8" hidden="1">{"'Sheet1'!$L$16"}</definedName>
    <definedName name="_a1" localSheetId="19" hidden="1">{"'Sheet1'!$L$16"}</definedName>
    <definedName name="_a1" hidden="1">{"'Sheet1'!$L$16"}</definedName>
    <definedName name="_a10" localSheetId="8" hidden="1">{"'Sheet1'!$L$16"}</definedName>
    <definedName name="_a10" localSheetId="19" hidden="1">{"'Sheet1'!$L$16"}</definedName>
    <definedName name="_a10" hidden="1">{"'Sheet1'!$L$16"}</definedName>
    <definedName name="_a11" localSheetId="8" hidden="1">{"'Sheet1'!$L$16"}</definedName>
    <definedName name="_a11" localSheetId="19" hidden="1">{"'Sheet1'!$L$16"}</definedName>
    <definedName name="_a11" hidden="1">{"'Sheet1'!$L$16"}</definedName>
    <definedName name="_a12" localSheetId="8" hidden="1">{"'Sheet1'!$L$16"}</definedName>
    <definedName name="_a12" localSheetId="19" hidden="1">{"'Sheet1'!$L$16"}</definedName>
    <definedName name="_a12" hidden="1">{"'Sheet1'!$L$16"}</definedName>
    <definedName name="_a13" localSheetId="8" hidden="1">{"'Sheet1'!$L$16"}</definedName>
    <definedName name="_a13" localSheetId="19" hidden="1">{"'Sheet1'!$L$16"}</definedName>
    <definedName name="_a13" hidden="1">{"'Sheet1'!$L$16"}</definedName>
    <definedName name="_a14" localSheetId="8" hidden="1">{"'Sheet1'!$L$16"}</definedName>
    <definedName name="_a14" localSheetId="19" hidden="1">{"'Sheet1'!$L$16"}</definedName>
    <definedName name="_a14" hidden="1">{"'Sheet1'!$L$16"}</definedName>
    <definedName name="_a18" localSheetId="8" hidden="1">{"'Sheet1'!$L$16"}</definedName>
    <definedName name="_a18" localSheetId="19" hidden="1">{"'Sheet1'!$L$16"}</definedName>
    <definedName name="_a18" hidden="1">{"'Sheet1'!$L$16"}</definedName>
    <definedName name="_a2" localSheetId="8" hidden="1">{"'Sheet1'!$L$16"}</definedName>
    <definedName name="_a2" localSheetId="19" hidden="1">{"'Sheet1'!$L$16"}</definedName>
    <definedName name="_a2" hidden="1">{"'Sheet1'!$L$16"}</definedName>
    <definedName name="_a20" localSheetId="8" hidden="1">{"'Sheet1'!$L$16"}</definedName>
    <definedName name="_a20" localSheetId="19" hidden="1">{"'Sheet1'!$L$16"}</definedName>
    <definedName name="_a20" hidden="1">{"'Sheet1'!$L$16"}</definedName>
    <definedName name="_a3" localSheetId="8" hidden="1">{"'Sheet1'!$L$16"}</definedName>
    <definedName name="_a3" localSheetId="19" hidden="1">{"'Sheet1'!$L$16"}</definedName>
    <definedName name="_a3" hidden="1">{"'Sheet1'!$L$16"}</definedName>
    <definedName name="_a4" localSheetId="8" hidden="1">{"'Sheet1'!$L$16"}</definedName>
    <definedName name="_a4" localSheetId="19" hidden="1">{"'Sheet1'!$L$16"}</definedName>
    <definedName name="_a4" hidden="1">{"'Sheet1'!$L$16"}</definedName>
    <definedName name="_a5" localSheetId="8" hidden="1">{"'Sheet1'!$L$16"}</definedName>
    <definedName name="_a5" localSheetId="19" hidden="1">{"'Sheet1'!$L$16"}</definedName>
    <definedName name="_a5" hidden="1">{"'Sheet1'!$L$16"}</definedName>
    <definedName name="_a7" localSheetId="8" hidden="1">{"'Sheet1'!$L$16"}</definedName>
    <definedName name="_a7" localSheetId="19" hidden="1">{"'Sheet1'!$L$16"}</definedName>
    <definedName name="_a7" hidden="1">{"'Sheet1'!$L$16"}</definedName>
    <definedName name="_a8" localSheetId="8" hidden="1">{"'Sheet1'!$L$16"}</definedName>
    <definedName name="_a8" localSheetId="19" hidden="1">{"'Sheet1'!$L$16"}</definedName>
    <definedName name="_a8" hidden="1">{"'Sheet1'!$L$16"}</definedName>
    <definedName name="_a9" localSheetId="8" hidden="1">{"'Sheet1'!$L$16"}</definedName>
    <definedName name="_a9" localSheetId="19" hidden="1">{"'Sheet1'!$L$16"}</definedName>
    <definedName name="_a9" hidden="1">{"'Sheet1'!$L$16"}</definedName>
    <definedName name="_AL1" localSheetId="8" hidden="1">{#N/A,#N/A,FALSE,"Chi tiÆt"}</definedName>
    <definedName name="_AL1" localSheetId="19" hidden="1">{#N/A,#N/A,FALSE,"Chi tiÆt"}</definedName>
    <definedName name="_AL1" hidden="1">{#N/A,#N/A,FALSE,"Chi tiÆt"}</definedName>
    <definedName name="_AL2" localSheetId="8" hidden="1">{#N/A,#N/A,FALSE,"Chi tiÆt"}</definedName>
    <definedName name="_AL2" localSheetId="19" hidden="1">{#N/A,#N/A,FALSE,"Chi tiÆt"}</definedName>
    <definedName name="_AL2" hidden="1">{#N/A,#N/A,FALSE,"Chi tiÆt"}</definedName>
    <definedName name="_C_Lphi_4ab">#REF!</definedName>
    <definedName name="_CON1">#REF!</definedName>
    <definedName name="_CON2">#REF!</definedName>
    <definedName name="_CPhi_Bhiem">#REF!</definedName>
    <definedName name="_CPhi_BQLDA">#REF!</definedName>
    <definedName name="_CPhi_DBaoGT">#REF!</definedName>
    <definedName name="_CPhi_Kdinh">#REF!</definedName>
    <definedName name="_CPhi_Nthu_KThanh">#REF!</definedName>
    <definedName name="_CPhi_QToan">#REF!</definedName>
    <definedName name="_CPhiTKe_13">#REF!</definedName>
    <definedName name="_CT250">'[4]dongia (2)'!#REF!</definedName>
    <definedName name="_dam24">[5]GIAVLIEU!$M$51</definedName>
    <definedName name="_ddn400">#REF!</definedName>
    <definedName name="_ddn600">#REF!</definedName>
    <definedName name="_dgt100">'[4]dongia (2)'!#REF!</definedName>
    <definedName name="_f5" localSheetId="8" hidden="1">{"'Sheet1'!$L$16"}</definedName>
    <definedName name="_f5" localSheetId="19" hidden="1">{"'Sheet1'!$L$16"}</definedName>
    <definedName name="_f5" hidden="1">{"'Sheet1'!$L$16"}</definedName>
    <definedName name="_f55" localSheetId="8" hidden="1">{"'Sheet1'!$L$16"}</definedName>
    <definedName name="_f55" localSheetId="19" hidden="1">{"'Sheet1'!$L$16"}</definedName>
    <definedName name="_f55" hidden="1">{"'Sheet1'!$L$16"}</definedName>
    <definedName name="_Fill" hidden="1">#REF!</definedName>
    <definedName name="_xlnm._FilterDatabase" localSheetId="6" hidden="1">'C301.01'!$B$17:$P$233</definedName>
    <definedName name="_xlnm._FilterDatabase" localSheetId="8" hidden="1">'C301.02'!$A$18:$K$18</definedName>
    <definedName name="_xlnm._FilterDatabase" localSheetId="10" hidden="1">'C401.01'!$A$18:$I$141</definedName>
    <definedName name="_xlnm._FilterDatabase" localSheetId="14" hidden="1">'C501.01'!$A$19:$P$55</definedName>
    <definedName name="_xlnm._FilterDatabase" localSheetId="17" hidden="1">'C601.01'!$A$70:$AW$70</definedName>
    <definedName name="_xlnm._FilterDatabase" localSheetId="23" hidden="1">'C601.01 - TOD Testing'!$A$17:$N$17</definedName>
    <definedName name="_xlnm._FilterDatabase" localSheetId="19" hidden="1">'C601.02'!$16:$28</definedName>
    <definedName name="_xlnm._FilterDatabase" localSheetId="22" hidden="1">'C701- Recalculate'!$A$27:$AG$750</definedName>
    <definedName name="_xlnm._FilterDatabase" localSheetId="24" hidden="1">'Confirmation Bank'!$A$4:$AO$67</definedName>
    <definedName name="_xlnm._FilterDatabase" localSheetId="26" hidden="1">'GL 701 - 10D, 2024'!$A$1:$R$629</definedName>
    <definedName name="_xlnm._FilterDatabase" localSheetId="27" hidden="1">'GL7010'!$A$1:$Y$5648</definedName>
    <definedName name="_xlnm._FilterDatabase" localSheetId="30" hidden="1">'MA DVKD'!$A$1:$E$142</definedName>
    <definedName name="_xlnm._FilterDatabase" localSheetId="18" hidden="1">SUMMARY!$B$2:$G$29</definedName>
    <definedName name="_xlnm._FilterDatabase" localSheetId="28" hidden="1">'TBM by account balance'!$A$2:$AC$241</definedName>
    <definedName name="_xlnm._FilterDatabase" localSheetId="29" hidden="1">'TBM by account movement'!$A$2:$H$239</definedName>
    <definedName name="_xlnm._FilterDatabase" localSheetId="15" hidden="1">TGCKH!$A$15:$B$15</definedName>
    <definedName name="_xlnm._FilterDatabase" localSheetId="16" hidden="1">TGKKH!$A$3:$B$3</definedName>
    <definedName name="_xlnm._FilterDatabase" localSheetId="20" hidden="1">'TK 4'!$A$1:$E$1</definedName>
    <definedName name="_xlnm._FilterDatabase" hidden="1">#REF!</definedName>
    <definedName name="_GID1">'[6]LKVL-CK-HT-GD1'!$A$4</definedName>
    <definedName name="_hu14" localSheetId="8" hidden="1">{"'Sheet1'!$L$16"}</definedName>
    <definedName name="_hu14" localSheetId="19" hidden="1">{"'Sheet1'!$L$16"}</definedName>
    <definedName name="_hu14" hidden="1">{"'Sheet1'!$L$16"}</definedName>
    <definedName name="_IV120000">'[11]NHAT KY'!#REF!</definedName>
    <definedName name="_IV150000">'[11]NHAT KY'!#REF!</definedName>
    <definedName name="_IV160000">'[11]NHAT KY'!#REF!</definedName>
    <definedName name="_IV69000">'[11]NHAT KY'!#REF!</definedName>
    <definedName name="_IV70000">'[11]NHAT KY'!#REF!</definedName>
    <definedName name="_IV800000">'[11]NHAT KY'!#REF!</definedName>
    <definedName name="_Key1" localSheetId="8" hidden="1">#REF!</definedName>
    <definedName name="_Key1" localSheetId="19" hidden="1">#REF!</definedName>
    <definedName name="_Key1" hidden="1">#REF!</definedName>
    <definedName name="_Key2" localSheetId="8" hidden="1">#REF!</definedName>
    <definedName name="_Key2" localSheetId="19" hidden="1">#REF!</definedName>
    <definedName name="_Key2" hidden="1">#REF!</definedName>
    <definedName name="_MAC12" localSheetId="8">#REF!</definedName>
    <definedName name="_MAC12" localSheetId="19">#REF!</definedName>
    <definedName name="_MAC12">#REF!</definedName>
    <definedName name="_MAC46">#REF!</definedName>
    <definedName name="_NCL100">#REF!</definedName>
    <definedName name="_NCL200">#REF!</definedName>
    <definedName name="_NCL250">#REF!</definedName>
    <definedName name="_NET2">#REF!</definedName>
    <definedName name="_nin190">#REF!</definedName>
    <definedName name="_NS03" localSheetId="8" hidden="1">{"'Sheet1'!$L$16"}</definedName>
    <definedName name="_NS03" localSheetId="19" hidden="1">{"'Sheet1'!$L$16"}</definedName>
    <definedName name="_NS03" hidden="1">{"'Sheet1'!$L$16"}</definedName>
    <definedName name="_NSO2" localSheetId="8" hidden="1">{"'Sheet1'!$L$16"}</definedName>
    <definedName name="_NSO2" localSheetId="19" hidden="1">{"'Sheet1'!$L$16"}</definedName>
    <definedName name="_NSO2" hidden="1">{"'Sheet1'!$L$16"}</definedName>
    <definedName name="_Order1" hidden="1">255</definedName>
    <definedName name="_Order2" hidden="1">255</definedName>
    <definedName name="_S1" localSheetId="8">{"Book1"}</definedName>
    <definedName name="_S1" localSheetId="19">{"Book1"}</definedName>
    <definedName name="_S1">{"Book1"}</definedName>
    <definedName name="_sc1">#REF!</definedName>
    <definedName name="_SC2">#REF!</definedName>
    <definedName name="_sc3">#REF!</definedName>
    <definedName name="_SN3">#REF!</definedName>
    <definedName name="_Sort" hidden="1">#REF!</definedName>
    <definedName name="_su12">[7]Sheet3!#REF!</definedName>
    <definedName name="_Su70">[7]Sheet3!#REF!</definedName>
    <definedName name="_T01" hidden="1">#REF!</definedName>
    <definedName name="_TB1">#REF!</definedName>
    <definedName name="_th100">'[4]dongia (2)'!#REF!</definedName>
    <definedName name="_TH160">'[4]dongia (2)'!#REF!</definedName>
    <definedName name="_TL1">#REF!</definedName>
    <definedName name="_TL2">#REF!</definedName>
    <definedName name="_TL3">#REF!</definedName>
    <definedName name="_TLA120">#REF!</definedName>
    <definedName name="_TLA35">#REF!</definedName>
    <definedName name="_TLA50">#REF!</definedName>
    <definedName name="_TLA70">#REF!</definedName>
    <definedName name="_TLA95">#REF!</definedName>
    <definedName name="_TR250">'[4]dongia (2)'!#REF!</definedName>
    <definedName name="_tr375">[4]giathanh1!#REF!</definedName>
    <definedName name="_VL100">#REF!</definedName>
    <definedName name="_VL200">#REF!</definedName>
    <definedName name="_VL250">#REF!</definedName>
    <definedName name="A">'[1]PNT-QUOT-#3'!#REF!</definedName>
    <definedName name="á">#REF!</definedName>
    <definedName name="A01CAT">#N/A</definedName>
    <definedName name="A120_">#REF!</definedName>
    <definedName name="a277Print_Titles">#REF!</definedName>
    <definedName name="A35_">#REF!</definedName>
    <definedName name="A50_">#REF!</definedName>
    <definedName name="A70_">#REF!</definedName>
    <definedName name="A95_">#REF!</definedName>
    <definedName name="AAA">'[12]MTL$-INTER'!#REF!</definedName>
    <definedName name="AAAAAAAAAAAAA" localSheetId="8" hidden="1">#REF!</definedName>
    <definedName name="AAAAAAAAAAAAA" localSheetId="19" hidden="1">#REF!</definedName>
    <definedName name="AAAAAAAAAAAAA" hidden="1">#REF!</definedName>
    <definedName name="AC120_" localSheetId="8">#REF!</definedName>
    <definedName name="AC120_" localSheetId="19">#REF!</definedName>
    <definedName name="AC120_">#REF!</definedName>
    <definedName name="AC35_" localSheetId="8">#REF!</definedName>
    <definedName name="AC35_" localSheetId="19">#REF!</definedName>
    <definedName name="AC35_">#REF!</definedName>
    <definedName name="AC50_">#REF!</definedName>
    <definedName name="AC70_">#REF!</definedName>
    <definedName name="AC95_">#REF!</definedName>
    <definedName name="AccessDatabase" hidden="1">"C:\Documents and Settings\trong.tran\My Documents\Phieu thu chi.mdb"</definedName>
    <definedName name="adfghk">#REF!</definedName>
    <definedName name="ag142X42">[13]chitimc!#REF!</definedName>
    <definedName name="ag267N59">[13]chitimc!#REF!</definedName>
    <definedName name="AS2DocOpenMode" hidden="1">"AS2DocumentEdit"</definedName>
    <definedName name="AÙ">#REF!</definedName>
    <definedName name="B">'[1]PNT-QUOT-#3'!#REF!</definedName>
    <definedName name="b_240">#REF!</definedName>
    <definedName name="b_280">#REF!</definedName>
    <definedName name="b_320">#REF!</definedName>
    <definedName name="B_tinh">#REF!</definedName>
    <definedName name="Bang_cly">#REF!</definedName>
    <definedName name="Bang_CVC">#REF!</definedName>
    <definedName name="bang_gia">#REF!</definedName>
    <definedName name="Bang_travl">#REF!</definedName>
    <definedName name="bangciti">'[4]dongia (2)'!#REF!</definedName>
    <definedName name="bdht15nc">[4]gtrinh!#REF!</definedName>
    <definedName name="bdht15vl">[4]gtrinh!#REF!</definedName>
    <definedName name="bdht25nc">[4]gtrinh!#REF!</definedName>
    <definedName name="bdht25vl">[4]gtrinh!#REF!</definedName>
    <definedName name="bdht325nc">[4]gtrinh!#REF!</definedName>
    <definedName name="bdht325vl">[4]gtrinh!#REF!</definedName>
    <definedName name="bghe" localSheetId="8">#REF!</definedName>
    <definedName name="bghe" localSheetId="19">#REF!</definedName>
    <definedName name="bghe">#REF!</definedName>
    <definedName name="blkh" localSheetId="8">#REF!</definedName>
    <definedName name="blkh" localSheetId="19">#REF!</definedName>
    <definedName name="blkh">#REF!</definedName>
    <definedName name="blkh1" localSheetId="8">#REF!</definedName>
    <definedName name="blkh1" localSheetId="19">#REF!</definedName>
    <definedName name="blkh1">#REF!</definedName>
    <definedName name="BOQ">#REF!</definedName>
    <definedName name="Bu_long">[7]Sheet3!#REF!</definedName>
    <definedName name="BVCISUMMARY">#REF!</definedName>
    <definedName name="CAMAY">[14]CaMay!$B$2:$E$8</definedName>
    <definedName name="CAPDAT">[15]phuluc1!#REF!</definedName>
    <definedName name="CCNK">[16]QMCT!#REF!</definedName>
    <definedName name="CCS" localSheetId="8">#REF!</definedName>
    <definedName name="CCS" localSheetId="19">#REF!</definedName>
    <definedName name="CCS">#REF!</definedName>
    <definedName name="ccvcvcvcvcv">'[4]lam-moi'!#REF!</definedName>
    <definedName name="CDD" localSheetId="8">#REF!</definedName>
    <definedName name="CDD" localSheetId="19">#REF!</definedName>
    <definedName name="CDD">#REF!</definedName>
    <definedName name="CDDD" localSheetId="8">#REF!</definedName>
    <definedName name="CDDD" localSheetId="19">#REF!</definedName>
    <definedName name="CDDD">#REF!</definedName>
    <definedName name="CDDD1P" localSheetId="8">#REF!</definedName>
    <definedName name="CDDD1P" localSheetId="19">#REF!</definedName>
    <definedName name="CDDD1P">#REF!</definedName>
    <definedName name="CDDD1PHA">#REF!</definedName>
    <definedName name="CDDD3PHA">#REF!</definedName>
    <definedName name="cell15768" hidden="1">N2FS!$E$67</definedName>
    <definedName name="cell15769" hidden="1">N2FS!#REF!</definedName>
    <definedName name="cell21273" hidden="1">N2FS!$D$67</definedName>
    <definedName name="cgionc">'[4]lam-moi'!#REF!</definedName>
    <definedName name="cgiovl">'[4]lam-moi'!#REF!</definedName>
    <definedName name="CH" localSheetId="8">#REF!</definedName>
    <definedName name="CH" localSheetId="19">#REF!</definedName>
    <definedName name="CH">#REF!</definedName>
    <definedName name="Chang">'[17]Dinh nghia'!$A$3:$B$14</definedName>
    <definedName name="chhtnc">'[4]lam-moi'!#REF!</definedName>
    <definedName name="chhtvl">'[4]lam-moi'!#REF!</definedName>
    <definedName name="chnc">'[4]lam-moi'!#REF!</definedName>
    <definedName name="chvl">'[4]lam-moi'!#REF!</definedName>
    <definedName name="citidd">'[4]dongia (2)'!#REF!</definedName>
    <definedName name="CK">#REF!</definedName>
    <definedName name="cknc">'[4]lam-moi'!#REF!</definedName>
    <definedName name="ckvl">'[4]lam-moi'!#REF!</definedName>
    <definedName name="CLTMP">[16]QMCT!#REF!</definedName>
    <definedName name="CLVC">'[18]CHITIET VL-NC-TT1p'!$D$4</definedName>
    <definedName name="clvc1">[4]chitiet!$D$3</definedName>
    <definedName name="CLVC3">0.1</definedName>
    <definedName name="CLVC35">#REF!</definedName>
    <definedName name="CLVCTB">#REF!</definedName>
    <definedName name="CLyTC">[19]ThongSo!$C$11</definedName>
    <definedName name="CMOT" localSheetId="8">#REF!</definedName>
    <definedName name="CMOT" localSheetId="19">#REF!</definedName>
    <definedName name="CMOT">#REF!</definedName>
    <definedName name="CMUOIHAI">'[20]CTGS 12'!$E$9:$E$88</definedName>
    <definedName name="CN3p">'[21]TONGKE3p '!$X$295</definedName>
    <definedName name="Co" localSheetId="8">#REF!</definedName>
    <definedName name="Co" localSheetId="19">#REF!</definedName>
    <definedName name="Co">#REF!</definedName>
    <definedName name="COAT">'[1]PNT-QUOT-#3'!#REF!</definedName>
    <definedName name="Cöï_ly_vaän_chuyeãn">#REF!</definedName>
    <definedName name="CÖÏ_LY_VAÄN_CHUYEÅN">#REF!</definedName>
    <definedName name="COMMON">#REF!</definedName>
    <definedName name="CON_EQP_COS">#REF!</definedName>
    <definedName name="Cong_HM_DTCT">#REF!</definedName>
    <definedName name="Cong_M_DTCT">#REF!</definedName>
    <definedName name="Cong_NC_DTCT">#REF!</definedName>
    <definedName name="Cong_VL_DTCT">#REF!</definedName>
    <definedName name="cong1x15">[4]giathanh1!#REF!</definedName>
    <definedName name="Cot_thep">[7]Sheet3!#REF!</definedName>
    <definedName name="COVER">#REF!</definedName>
    <definedName name="CPVC100">#REF!</definedName>
    <definedName name="CPVC1KM">'[22]TH VL, NC, DDHT Thanhphuoc'!$J$19</definedName>
    <definedName name="CPVC35" localSheetId="8">#REF!</definedName>
    <definedName name="CPVC35" localSheetId="19">#REF!</definedName>
    <definedName name="CPVC35">#REF!</definedName>
    <definedName name="CPVCDN" localSheetId="8">#REF!</definedName>
    <definedName name="CPVCDN" localSheetId="19">#REF!</definedName>
    <definedName name="CPVCDN">#REF!</definedName>
    <definedName name="CRD" localSheetId="8">#REF!</definedName>
    <definedName name="CRD" localSheetId="19">#REF!</definedName>
    <definedName name="CRD">#REF!</definedName>
    <definedName name="_xlnm.Criteria" localSheetId="24">'Confirmation Bank'!#REF!</definedName>
    <definedName name="_xlnm.Criteria" localSheetId="27">'GL7010'!$X$1:$X$71</definedName>
    <definedName name="CRITINST">#REF!</definedName>
    <definedName name="CRITPURC">#REF!</definedName>
    <definedName name="CRS">#REF!</definedName>
    <definedName name="CS">#REF!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STD">#REF!</definedName>
    <definedName name="CS_XS">#REF!</definedName>
    <definedName name="CS_XXS">#REF!</definedName>
    <definedName name="csd3p">#REF!</definedName>
    <definedName name="csddg1p">#REF!</definedName>
    <definedName name="csddt1p">#REF!</definedName>
    <definedName name="csht3p">#REF!</definedName>
    <definedName name="CT" localSheetId="8" hidden="1">{#N/A,#N/A,TRUE,"BT M200 da 10x20"}</definedName>
    <definedName name="CT" localSheetId="19" hidden="1">{#N/A,#N/A,TRUE,"BT M200 da 10x20"}</definedName>
    <definedName name="CT" hidden="1">{#N/A,#N/A,TRUE,"BT M200 da 10x20"}</definedName>
    <definedName name="cti3x15">[4]giathanh1!#REF!</definedName>
    <definedName name="ctiep">#REF!</definedName>
    <definedName name="CTIET">#REF!</definedName>
    <definedName name="culy1">[4]DONGIA!#REF!</definedName>
    <definedName name="culy2">[4]DONGIA!#REF!</definedName>
    <definedName name="culy3">[4]DONGIA!#REF!</definedName>
    <definedName name="culy4">[4]DONGIA!#REF!</definedName>
    <definedName name="culy5">[4]DONGIA!#REF!</definedName>
    <definedName name="cuoc">[4]DONGIA!#REF!</definedName>
    <definedName name="cv">[23]gvl!$N$17</definedName>
    <definedName name="CX" localSheetId="8">#REF!</definedName>
    <definedName name="CX" localSheetId="19">#REF!</definedName>
    <definedName name="CX">#REF!</definedName>
    <definedName name="cxhtnc">'[4]lam-moi'!#REF!</definedName>
    <definedName name="cxhtvl">'[4]lam-moi'!#REF!</definedName>
    <definedName name="cxnc">'[4]lam-moi'!#REF!</definedName>
    <definedName name="cxvl">'[4]lam-moi'!#REF!</definedName>
    <definedName name="cxxnc">'[4]lam-moi'!#REF!</definedName>
    <definedName name="cxxvl">'[4]lam-moi'!#REF!</definedName>
    <definedName name="d" localSheetId="8">#REF!</definedName>
    <definedName name="d" localSheetId="19">#REF!</definedName>
    <definedName name="d">#REF!</definedName>
    <definedName name="D_giavt">'[24]Dgia vat tu'!$A$5:$F$226</definedName>
    <definedName name="D_kien">[25]DG!$G$2</definedName>
    <definedName name="D1x49">[13]chitimc!#REF!</definedName>
    <definedName name="D1x49x49">[13]chitimc!#REF!</definedName>
    <definedName name="d24nc">'[4]lam-moi'!#REF!</definedName>
    <definedName name="d24vl">'[4]lam-moi'!#REF!</definedName>
    <definedName name="DATA_DATA2_List" localSheetId="8">#REF!</definedName>
    <definedName name="DATA_DATA2_List" localSheetId="19">#REF!</definedName>
    <definedName name="DATA_DATA2_List">#REF!</definedName>
    <definedName name="data1" localSheetId="8" hidden="1">#REF!</definedName>
    <definedName name="data1" localSheetId="19" hidden="1">#REF!</definedName>
    <definedName name="data1" hidden="1">#REF!</definedName>
    <definedName name="data2" localSheetId="8" hidden="1">#REF!</definedName>
    <definedName name="data2" localSheetId="19" hidden="1">#REF!</definedName>
    <definedName name="data2" hidden="1">#REF!</definedName>
    <definedName name="data3" hidden="1">#REF!</definedName>
    <definedName name="_xlnm.Database">#REF!</definedName>
    <definedName name="DD">#REF!</definedName>
    <definedName name="dd1pnc">[4]chitiet!$G$404</definedName>
    <definedName name="dd1pvl">[4]chitiet!$G$383</definedName>
    <definedName name="dd1x2">[23]gvl!$N$9</definedName>
    <definedName name="dd3pctnc">'[4]lam-moi'!#REF!</definedName>
    <definedName name="dd3pctvl">'[4]lam-moi'!#REF!</definedName>
    <definedName name="dd3plmvl">'[4]lam-moi'!#REF!</definedName>
    <definedName name="dd3pnc">'[4]lam-moi'!#REF!</definedName>
    <definedName name="dd3pvl">'[4]lam-moi'!#REF!</definedName>
    <definedName name="DDAY" localSheetId="8">#REF!</definedName>
    <definedName name="DDAY" localSheetId="19">#REF!</definedName>
    <definedName name="DDAY">#REF!</definedName>
    <definedName name="ddhtnc">'[4]lam-moi'!#REF!</definedName>
    <definedName name="ddhtvl">'[4]lam-moi'!#REF!</definedName>
    <definedName name="ddt2nc">[4]gtrinh!#REF!</definedName>
    <definedName name="ddt2vl">[4]gtrinh!#REF!</definedName>
    <definedName name="ddtd3pnc">'[4]thao-go'!#REF!</definedName>
    <definedName name="ddtt1pnc">[4]gtrinh!#REF!</definedName>
    <definedName name="ddtt1pvl">[4]gtrinh!#REF!</definedName>
    <definedName name="ddtt3pnc">[4]gtrinh!#REF!</definedName>
    <definedName name="ddtt3pvl">[4]gtrinh!#REF!</definedName>
    <definedName name="den_bu" localSheetId="8">#REF!</definedName>
    <definedName name="den_bu" localSheetId="19">#REF!</definedName>
    <definedName name="den_bu">#REF!</definedName>
    <definedName name="DGCTI592" localSheetId="8">#REF!</definedName>
    <definedName name="DGCTI592" localSheetId="19">#REF!</definedName>
    <definedName name="DGCTI592">#REF!</definedName>
    <definedName name="DGiaT">[14]DGiaT!$B$4:$J$313</definedName>
    <definedName name="DGiaTN">[14]DGiaTN!$C$4:$H$373</definedName>
    <definedName name="dgiatru" localSheetId="8">#REF!</definedName>
    <definedName name="dgiatru" localSheetId="19">#REF!</definedName>
    <definedName name="dgiatru">#REF!</definedName>
    <definedName name="DGM">[4]DONGIA!$A$453:$F$459</definedName>
    <definedName name="DGNC" localSheetId="8">#REF!</definedName>
    <definedName name="DGNC" localSheetId="19">#REF!</definedName>
    <definedName name="DGNC">#REF!</definedName>
    <definedName name="DGTH">[4]DONGIA!#REF!</definedName>
    <definedName name="DGTH1">[4]DONGIA!$A$414:$G$452</definedName>
    <definedName name="dgth2">[4]DONGIA!$A$414:$G$439</definedName>
    <definedName name="DGTN">[14]DGiaTN!$C$4:$H$372</definedName>
    <definedName name="DGTR">[4]DONGIA!$A$472:$I$521</definedName>
    <definedName name="DGTREW" localSheetId="8">#REF!</definedName>
    <definedName name="DGTREW" localSheetId="19">#REF!</definedName>
    <definedName name="DGTREW">#REF!</definedName>
    <definedName name="DGTV" localSheetId="8">#REF!</definedName>
    <definedName name="DGTV" localSheetId="19">#REF!</definedName>
    <definedName name="DGTV">#REF!</definedName>
    <definedName name="dgvc">'[26]Bang 5_Chi tiet phan Dz'!$A$14:$J$29</definedName>
    <definedName name="dgvl" localSheetId="8">#REF!</definedName>
    <definedName name="dgvl" localSheetId="19">#REF!</definedName>
    <definedName name="dgvl">#REF!</definedName>
    <definedName name="DGVL1">[4]DONGIA!$A$5:$F$235</definedName>
    <definedName name="DGVT" localSheetId="8">#REF!</definedName>
    <definedName name="DGVT" localSheetId="19">#REF!</definedName>
    <definedName name="DGVT">#REF!</definedName>
    <definedName name="Discount" localSheetId="8" hidden="1">#REF!</definedName>
    <definedName name="Discount" localSheetId="19" hidden="1">#REF!</definedName>
    <definedName name="Discount" hidden="1">#REF!</definedName>
    <definedName name="display_area_2" localSheetId="8" hidden="1">#REF!</definedName>
    <definedName name="display_area_2" localSheetId="19" hidden="1">#REF!</definedName>
    <definedName name="display_area_2" hidden="1">#REF!</definedName>
    <definedName name="Dist">#REF!</definedName>
    <definedName name="DL15HT">'[6]TONGKE-HT'!#REF!</definedName>
    <definedName name="DL16HT">'[6]TONGKE-HT'!#REF!</definedName>
    <definedName name="DL19HT">'[6]TONGKE-HT'!#REF!</definedName>
    <definedName name="DL20HT">'[6]TONGKE-HT'!#REF!</definedName>
    <definedName name="DLCC" localSheetId="8">#REF!</definedName>
    <definedName name="DLCC" localSheetId="19">#REF!</definedName>
    <definedName name="DLCC">#REF!</definedName>
    <definedName name="DM" localSheetId="8">#REF!</definedName>
    <definedName name="DM" localSheetId="19">#REF!</definedName>
    <definedName name="DM">#REF!</definedName>
    <definedName name="DMHH">[27]DANHMUC!$F$2:$H$294</definedName>
    <definedName name="dmkh">[27]DANHMUC!$A$3:$C$294</definedName>
    <definedName name="Document_array" localSheetId="8">{"Thuxm2.xls","Sheet1"}</definedName>
    <definedName name="Document_array" localSheetId="19">{"Thuxm2.xls","Sheet1"}</definedName>
    <definedName name="Document_array">{"Thuxm2.xls","Sheet1"}</definedName>
    <definedName name="Don_gia">'[28]Don gia Tay Ninh'!$A$5:$F$326</definedName>
    <definedName name="Don_giahanam">'[29]Don gia Dak Lak'!$A$5:$F$316</definedName>
    <definedName name="Don_giaII">'[30]Don gia II'!$A$3:$F$284</definedName>
    <definedName name="Don_giaIII">'[31]Don gia III'!$A$3:$F$293</definedName>
    <definedName name="Don_gianhanam">'[29]Don gia Dak Lak'!$A$5:$F$316</definedName>
    <definedName name="Don_giavl">'[31]Don gia CT'!$A$4:$F$231</definedName>
    <definedName name="dongia" localSheetId="8">#REF!</definedName>
    <definedName name="dongia" localSheetId="19">#REF!</definedName>
    <definedName name="dongia">#REF!</definedName>
    <definedName name="Dongia_III">'[24]Don gia_III'!$A$4:$F$293</definedName>
    <definedName name="dongia1">[4]DG!$A$4:$H$606</definedName>
    <definedName name="DRTGH" localSheetId="8">#REF!</definedName>
    <definedName name="DRTGH" localSheetId="19">#REF!</definedName>
    <definedName name="DRTGH">#REF!</definedName>
    <definedName name="DS1p1vc" localSheetId="8">#REF!</definedName>
    <definedName name="DS1p1vc" localSheetId="19">#REF!</definedName>
    <definedName name="DS1p1vc">#REF!</definedName>
    <definedName name="ds1p2nc" localSheetId="8">'[32]CHITIET VL-NC-TT -1p'!#REF!</definedName>
    <definedName name="ds1p2nc" localSheetId="19">'[32]CHITIET VL-NC-TT -1p'!#REF!</definedName>
    <definedName name="ds1p2nc">'[32]CHITIET VL-NC-TT -1p'!#REF!</definedName>
    <definedName name="ds1p2vc" localSheetId="8">'[32]CHITIET VL-NC-TT -1p'!#REF!</definedName>
    <definedName name="ds1p2vc" localSheetId="19">'[32]CHITIET VL-NC-TT -1p'!#REF!</definedName>
    <definedName name="ds1p2vc">'[32]CHITIET VL-NC-TT -1p'!#REF!</definedName>
    <definedName name="ds1p2vl">'[32]CHITIET VL-NC-TT -1p'!#REF!</definedName>
    <definedName name="ds1pnc" localSheetId="8">#REF!</definedName>
    <definedName name="ds1pnc" localSheetId="19">#REF!</definedName>
    <definedName name="ds1pnc">#REF!</definedName>
    <definedName name="ds1pvl" localSheetId="8">#REF!</definedName>
    <definedName name="ds1pvl" localSheetId="19">#REF!</definedName>
    <definedName name="ds1pvl">#REF!</definedName>
    <definedName name="ds3pctnc" localSheetId="8">#REF!</definedName>
    <definedName name="ds3pctnc" localSheetId="19">#REF!</definedName>
    <definedName name="ds3pctnc">#REF!</definedName>
    <definedName name="ds3pctvc">#REF!</definedName>
    <definedName name="ds3pctvl">#REF!</definedName>
    <definedName name="ds3pmnc">'[32]CHITIET VL-NC-TT-3p'!#REF!</definedName>
    <definedName name="ds3pmvc">'[32]CHITIET VL-NC-TT-3p'!#REF!</definedName>
    <definedName name="ds3pmvl">'[32]CHITIET VL-NC-TT-3p'!#REF!</definedName>
    <definedName name="ds3pnc">[33]BETON!#REF!</definedName>
    <definedName name="ds3pvl">[33]BETON!#REF!</definedName>
    <definedName name="dsakhfiuwalsd" localSheetId="8" hidden="1">#REF!</definedName>
    <definedName name="dsakhfiuwalsd" localSheetId="19" hidden="1">#REF!</definedName>
    <definedName name="dsakhfiuwalsd" hidden="1">#REF!</definedName>
    <definedName name="dsct3pnc">'[32]CHITIET VL-NC-TT-3p'!#REF!</definedName>
    <definedName name="dsct3pvl">'[32]CHITIET VL-NC-TT-3p'!#REF!</definedName>
    <definedName name="dsds" localSheetId="8" hidden="1">{#N/A,#N/A,FALSE,"Title";#N/A,#N/A,FALSE,"Bal.sheet";#N/A,#N/A,FALSE,"Income";#N/A,#N/A,FALSE,"sale";#N/A,#N/A,FALSE,"cash";#N/A,#N/A,FALSE,"AR";#N/A,#N/A,FALSE,"AR-other";#N/A,#N/A,FALSE,"asset";#N/A,#N/A,FALSE,"Pre-Op";#N/A,#N/A,FALSE,"AP";#N/A,#N/A,FALSE,"Parent";#N/A,#N/A,FALSE,"Qty";#N/A,#N/A,FALSE,"COGS";#N/A,#N/A,FALSE,"GOH-Sell";#N/A,#N/A,FALSE,"Interest"}</definedName>
    <definedName name="dsds" localSheetId="19" hidden="1">{#N/A,#N/A,FALSE,"Title";#N/A,#N/A,FALSE,"Bal.sheet";#N/A,#N/A,FALSE,"Income";#N/A,#N/A,FALSE,"sale";#N/A,#N/A,FALSE,"cash";#N/A,#N/A,FALSE,"AR";#N/A,#N/A,FALSE,"AR-other";#N/A,#N/A,FALSE,"asset";#N/A,#N/A,FALSE,"Pre-Op";#N/A,#N/A,FALSE,"AP";#N/A,#N/A,FALSE,"Parent";#N/A,#N/A,FALSE,"Qty";#N/A,#N/A,FALSE,"COGS";#N/A,#N/A,FALSE,"GOH-Sell";#N/A,#N/A,FALSE,"Interest"}</definedName>
    <definedName name="dsds" hidden="1">{#N/A,#N/A,FALSE,"Title";#N/A,#N/A,FALSE,"Bal.sheet";#N/A,#N/A,FALSE,"Income";#N/A,#N/A,FALSE,"sale";#N/A,#N/A,FALSE,"cash";#N/A,#N/A,FALSE,"AR";#N/A,#N/A,FALSE,"AR-other";#N/A,#N/A,FALSE,"asset";#N/A,#N/A,FALSE,"Pre-Op";#N/A,#N/A,FALSE,"AP";#N/A,#N/A,FALSE,"Parent";#N/A,#N/A,FALSE,"Qty";#N/A,#N/A,FALSE,"COGS";#N/A,#N/A,FALSE,"GOH-Sell";#N/A,#N/A,FALSE,"Interest"}</definedName>
    <definedName name="dsfasdjfsafdsaf" hidden="1">#REF!</definedName>
    <definedName name="DSPK1p1nc">#REF!</definedName>
    <definedName name="DSPK1p1vl">#REF!</definedName>
    <definedName name="DSPK1pm">'[34]Bang 3_Chi tiet phan Dz'!#REF!</definedName>
    <definedName name="DSPK1pnc" localSheetId="8">#REF!</definedName>
    <definedName name="DSPK1pnc" localSheetId="19">#REF!</definedName>
    <definedName name="DSPK1pnc">#REF!</definedName>
    <definedName name="DSPK1pvl" localSheetId="8">#REF!</definedName>
    <definedName name="DSPK1pvl" localSheetId="19">#REF!</definedName>
    <definedName name="DSPK1pvl">#REF!</definedName>
    <definedName name="DSPK3pct" localSheetId="8">'[34]Bang 3_Chi tiet phan Dz'!#REF!</definedName>
    <definedName name="DSPK3pct" localSheetId="19">'[34]Bang 3_Chi tiet phan Dz'!#REF!</definedName>
    <definedName name="DSPK3pct">'[34]Bang 3_Chi tiet phan Dz'!#REF!</definedName>
    <definedName name="DSPK3pm" localSheetId="8">'[34]Bang 3_Chi tiet phan Dz'!#REF!</definedName>
    <definedName name="DSPK3pm" localSheetId="19">'[34]Bang 3_Chi tiet phan Dz'!#REF!</definedName>
    <definedName name="DSPK3pm">'[34]Bang 3_Chi tiet phan Dz'!#REF!</definedName>
    <definedName name="DSPKhthh">'[34]Bang 3_Chi tiet phan Dz'!#REF!</definedName>
    <definedName name="DSUMDATA" localSheetId="8">#REF!</definedName>
    <definedName name="DSUMDATA" localSheetId="19">#REF!</definedName>
    <definedName name="DSUMDATA">#REF!</definedName>
    <definedName name="duong1">[4]DONGIA!#REF!</definedName>
    <definedName name="duong2">[4]DONGIA!#REF!</definedName>
    <definedName name="duong3">[4]DONGIA!#REF!</definedName>
    <definedName name="duong4">[4]DONGIA!#REF!</definedName>
    <definedName name="duong5">[4]DONGIA!#REF!</definedName>
    <definedName name="e" localSheetId="8" hidden="1">{"'Sheet1'!$L$16"}</definedName>
    <definedName name="e" localSheetId="19" hidden="1">{"'Sheet1'!$L$16"}</definedName>
    <definedName name="e" hidden="1">{"'Sheet1'!$L$16"}</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xactAddinConnection" hidden="1">"200"</definedName>
    <definedName name="ExactAddinConnection.002" hidden="1">"NEVN;002;ACS1;1"</definedName>
    <definedName name="ExactAddinConnection.034" hidden="1">"NOIVU;034;gl4;1"</definedName>
    <definedName name="ExactAddinConnection.200" hidden="1">"MAYCHU2;200;yen;0"</definedName>
    <definedName name="ExactAddinReports" hidden="1">24</definedName>
    <definedName name="_xlnm.Extract">#REF!</definedName>
    <definedName name="f">#REF!</definedName>
    <definedName name="f92F56">[35]dtxl!#REF!</definedName>
    <definedName name="fa" localSheetId="8" hidden="1">{"'Sheet1'!$L$16"}</definedName>
    <definedName name="fa" localSheetId="19" hidden="1">{"'Sheet1'!$L$16"}</definedName>
    <definedName name="fa" hidden="1">{"'Sheet1'!$L$16"}</definedName>
    <definedName name="FCode" hidden="1">#REF!</definedName>
    <definedName name="FP">'[1]COAT&amp;WRAP-QIOT-#3'!#REF!</definedName>
    <definedName name="Full">[16]QMCT!#REF!</definedName>
    <definedName name="genie_civil_FRF">'[36]valeurs de base'!$G$11</definedName>
    <definedName name="Genie_civil_rph">'[36]valeurs de base'!$F$11</definedName>
    <definedName name="GFHU" localSheetId="8">#REF!</definedName>
    <definedName name="GFHU" localSheetId="19">#REF!</definedName>
    <definedName name="GFHU">#REF!</definedName>
    <definedName name="gia" localSheetId="8">#REF!</definedName>
    <definedName name="gia" localSheetId="19">#REF!</definedName>
    <definedName name="gia">#REF!</definedName>
    <definedName name="Gia_CT" localSheetId="8">#REF!</definedName>
    <definedName name="Gia_CT" localSheetId="19">#REF!</definedName>
    <definedName name="Gia_CT">#REF!</definedName>
    <definedName name="gia_tien">#REF!</definedName>
    <definedName name="gia_tien_BTN">#REF!</definedName>
    <definedName name="Gia_VT">#REF!</definedName>
    <definedName name="giaca">'[37]dg-VTu'!$C$6:$F$55</definedName>
    <definedName name="giang" localSheetId="8">#REF!</definedName>
    <definedName name="giang" localSheetId="19">#REF!</definedName>
    <definedName name="giang">#REF!</definedName>
    <definedName name="GIAVLIEUTN" localSheetId="8">#REF!</definedName>
    <definedName name="GIAVLIEUTN" localSheetId="19">#REF!</definedName>
    <definedName name="GIAVLIEUTN">#REF!</definedName>
    <definedName name="GL" localSheetId="8">#REF!</definedName>
    <definedName name="GL" localSheetId="19">#REF!</definedName>
    <definedName name="GL">#REF!</definedName>
    <definedName name="gl3p">#REF!</definedName>
    <definedName name="go">[5]GIAVLIEU!$M$70</definedName>
    <definedName name="goi">[5]GIAVLIEU!$M$67</definedName>
    <definedName name="grhnhgj">#REF!</definedName>
    <definedName name="GTXL">#REF!</definedName>
    <definedName name="h">#REF!</definedName>
    <definedName name="H_THUCHTHH">#REF!</definedName>
    <definedName name="H_THUCTT">#REF!</definedName>
    <definedName name="ha">#REF!</definedName>
    <definedName name="hanh" localSheetId="8" hidden="1">{"'Sheet1'!$L$16"}</definedName>
    <definedName name="hanh" localSheetId="19" hidden="1">{"'Sheet1'!$L$16"}</definedName>
    <definedName name="hanh" hidden="1">{"'Sheet1'!$L$16"}</definedName>
    <definedName name="hao">#REF!</definedName>
    <definedName name="HCM">#REF!</definedName>
    <definedName name="HDCCT">[16]QMCT!#REF!</definedName>
    <definedName name="HDCD">[16]QMCT!#REF!</definedName>
    <definedName name="HDGT">[14]DGiaT!$B$1:$K$1</definedName>
    <definedName name="HDGTN">[14]DGiaTN!$C$1:$H$1</definedName>
    <definedName name="Heä_soá_laép_xaø_H">1.7</definedName>
    <definedName name="heä_soá_sình_laày">#REF!</definedName>
    <definedName name="hfjjgjgjg" localSheetId="8" hidden="1">{"'Sheet1'!$L$16"}</definedName>
    <definedName name="hfjjgjgjg" localSheetId="19" hidden="1">{"'Sheet1'!$L$16"}</definedName>
    <definedName name="hfjjgjgjg" hidden="1">{"'Sheet1'!$L$16"}</definedName>
    <definedName name="HH15HT">'[6]TONGKE-HT'!#REF!</definedName>
    <definedName name="HH16HT">'[6]TONGKE-HT'!#REF!</definedName>
    <definedName name="HH19HT">'[6]TONGKE-HT'!#REF!</definedName>
    <definedName name="HH20HT">'[6]TONGKE-HT'!#REF!</definedName>
    <definedName name="hhhh" localSheetId="8" hidden="1">{"'Sheet1'!$L$16"}</definedName>
    <definedName name="hhhh" localSheetId="19" hidden="1">{"'Sheet1'!$L$16"}</definedName>
    <definedName name="hhhh" hidden="1">{"'Sheet1'!$L$16"}</definedName>
    <definedName name="HHTT">#REF!</definedName>
    <definedName name="HiddenRows" hidden="1">#REF!</definedName>
    <definedName name="hien">#REF!</definedName>
    <definedName name="Hinh_thuc">#REF!</definedName>
    <definedName name="HKJG">#REF!</definedName>
    <definedName name="HN.Mar">#REF!</definedName>
    <definedName name="HOME_MANP">#REF!</definedName>
    <definedName name="HOMEOFFICE_COST">#REF!</definedName>
    <definedName name="HS">#REF!</definedName>
    <definedName name="HSCT3">0.1</definedName>
    <definedName name="HSDC">'[18]CHITIET VL-NC-TT1p'!$G$6</definedName>
    <definedName name="hsdc1" localSheetId="8">#REF!</definedName>
    <definedName name="hsdc1" localSheetId="19">#REF!</definedName>
    <definedName name="hsdc1">#REF!</definedName>
    <definedName name="HSDD">[15]phuluc1!#REF!</definedName>
    <definedName name="HSDN">2.5</definedName>
    <definedName name="HSHH">#REF!</definedName>
    <definedName name="HSHHUT">#REF!</definedName>
    <definedName name="HSKD">'[18]CHITIET VL-NC-TT1p'!$G$7</definedName>
    <definedName name="HSKK">[33]BETON!$D$5</definedName>
    <definedName name="hskk1">[4]chitiet!$D$4</definedName>
    <definedName name="HSKK35" localSheetId="8">#REF!</definedName>
    <definedName name="HSKK35" localSheetId="19">#REF!</definedName>
    <definedName name="HSKK35">#REF!</definedName>
    <definedName name="HSLX" localSheetId="8">#REF!</definedName>
    <definedName name="HSLX" localSheetId="19">#REF!</definedName>
    <definedName name="HSLX">#REF!</definedName>
    <definedName name="HSLXH">1.7</definedName>
    <definedName name="HSLXP">#REF!</definedName>
    <definedName name="HSNC">[38]Du_lieu!$C$6</definedName>
    <definedName name="HSSL">[33]BETON!$D$8</definedName>
    <definedName name="HSVC1" localSheetId="8">#REF!</definedName>
    <definedName name="HSVC1" localSheetId="19">#REF!</definedName>
    <definedName name="HSVC1">#REF!</definedName>
    <definedName name="HSVC2" localSheetId="8">#REF!</definedName>
    <definedName name="HSVC2" localSheetId="19">#REF!</definedName>
    <definedName name="HSVC2">#REF!</definedName>
    <definedName name="HSVC3" localSheetId="8">#REF!</definedName>
    <definedName name="HSVC3" localSheetId="19">#REF!</definedName>
    <definedName name="HSVC3">#REF!</definedName>
    <definedName name="ht25nc" localSheetId="8">'[4]lam-moi'!#REF!</definedName>
    <definedName name="ht25nc" localSheetId="19">'[4]lam-moi'!#REF!</definedName>
    <definedName name="ht25nc">'[4]lam-moi'!#REF!</definedName>
    <definedName name="ht25vl" localSheetId="8">'[4]lam-moi'!#REF!</definedName>
    <definedName name="ht25vl" localSheetId="19">'[4]lam-moi'!#REF!</definedName>
    <definedName name="ht25vl">'[4]lam-moi'!#REF!</definedName>
    <definedName name="ht325nc" localSheetId="8">'[4]lam-moi'!#REF!</definedName>
    <definedName name="ht325nc" localSheetId="19">'[4]lam-moi'!#REF!</definedName>
    <definedName name="ht325nc">'[4]lam-moi'!#REF!</definedName>
    <definedName name="ht325vl" localSheetId="8">'[4]lam-moi'!#REF!</definedName>
    <definedName name="ht325vl" localSheetId="19">'[4]lam-moi'!#REF!</definedName>
    <definedName name="ht325vl">'[4]lam-moi'!#REF!</definedName>
    <definedName name="ht37k">'[4]lam-moi'!#REF!</definedName>
    <definedName name="ht37nc">'[4]lam-moi'!#REF!</definedName>
    <definedName name="ht50nc">'[4]lam-moi'!#REF!</definedName>
    <definedName name="ht50vl">'[4]lam-moi'!#REF!</definedName>
    <definedName name="htg" localSheetId="8" hidden="1">{#N/A,#N/A,TRUE,"BT M200 da 10x20"}</definedName>
    <definedName name="htg" localSheetId="19" hidden="1">{#N/A,#N/A,TRUE,"BT M200 da 10x20"}</definedName>
    <definedName name="htg" hidden="1">{#N/A,#N/A,TRUE,"BT M200 da 10x20"}</definedName>
    <definedName name="HTHH">#REF!</definedName>
    <definedName name="HTML_CodePage" hidden="1">950</definedName>
    <definedName name="HTML_Control" localSheetId="8" hidden="1">{"'Sheet1'!$L$16"}</definedName>
    <definedName name="HTML_Control" localSheetId="19" hidden="1">{"'Sheet1'!$L$16"}</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TNC">#REF!</definedName>
    <definedName name="HTVL">#REF!</definedName>
    <definedName name="huy" localSheetId="8" hidden="1">{"'Sheet1'!$L$16"}</definedName>
    <definedName name="huy" localSheetId="19" hidden="1">{"'Sheet1'!$L$16"}</definedName>
    <definedName name="huy" hidden="1">{"'Sheet1'!$L$16"}</definedName>
    <definedName name="I">#REF!</definedName>
    <definedName name="I2É6">[13]chitimc!#REF!</definedName>
    <definedName name="IDLAB_COST" localSheetId="8">#REF!</definedName>
    <definedName name="IDLAB_COST" localSheetId="19">#REF!</definedName>
    <definedName name="IDLAB_COST">#REF!</definedName>
    <definedName name="INDMANP" localSheetId="8">#REF!</definedName>
    <definedName name="INDMANP" localSheetId="19">#REF!</definedName>
    <definedName name="INDMANP">#REF!</definedName>
    <definedName name="IO" localSheetId="8">'[1]COAT&amp;WRAP-QIOT-#3'!#REF!</definedName>
    <definedName name="IO" localSheetId="19">'[1]COAT&amp;WRAP-QIOT-#3'!#REF!</definedName>
    <definedName name="IO">'[1]COAT&amp;WRAP-QIOT-#3'!#REF!</definedName>
    <definedName name="j" localSheetId="8">#REF!</definedName>
    <definedName name="j" localSheetId="19">#REF!</definedName>
    <definedName name="j">#REF!</definedName>
    <definedName name="j356C8" localSheetId="8">#REF!</definedName>
    <definedName name="j356C8" localSheetId="19">#REF!</definedName>
    <definedName name="j356C8">#REF!</definedName>
    <definedName name="JUN" localSheetId="8" hidden="1">{"'Sheet1'!$L$16"}</definedName>
    <definedName name="JUN" localSheetId="19" hidden="1">{"'Sheet1'!$L$16"}</definedName>
    <definedName name="JUN" hidden="1">{"'Sheet1'!$L$16"}</definedName>
    <definedName name="k">#REF!</definedName>
    <definedName name="K_1" localSheetId="8">[39]!K_1</definedName>
    <definedName name="K_1" localSheetId="10">[39]!K_1</definedName>
    <definedName name="K_1" localSheetId="14">[39]!K_1</definedName>
    <definedName name="K_1">[39]!K_1</definedName>
    <definedName name="K_2" localSheetId="8">[39]!K_2</definedName>
    <definedName name="K_2" localSheetId="10">[39]!K_2</definedName>
    <definedName name="K_2" localSheetId="14">[39]!K_2</definedName>
    <definedName name="K_2">[39]!K_2</definedName>
    <definedName name="k2b" localSheetId="8">#REF!</definedName>
    <definedName name="k2b" localSheetId="19">#REF!</definedName>
    <definedName name="k2b">#REF!</definedName>
    <definedName name="kcong" localSheetId="8">#REF!</definedName>
    <definedName name="kcong" localSheetId="19">#REF!</definedName>
    <definedName name="kcong">#REF!</definedName>
    <definedName name="KH_Chang" localSheetId="8">#REF!</definedName>
    <definedName name="KH_Chang" localSheetId="19">#REF!</definedName>
    <definedName name="KH_Chang">#REF!</definedName>
    <definedName name="Khanangthuhoi">[40]Thamchieu!$L$2:$L$4</definedName>
    <definedName name="KHOILUONGTL">[41]TienLuong!$Q$7:$Q$2175</definedName>
    <definedName name="klbghe" localSheetId="8">#REF!</definedName>
    <definedName name="klbghe" localSheetId="19">#REF!</definedName>
    <definedName name="klbghe">#REF!</definedName>
    <definedName name="kldd1p">'[4]#REF'!#REF!</definedName>
    <definedName name="kldd3p">'[4]lam-moi'!#REF!</definedName>
    <definedName name="KLTH1pm" localSheetId="8">#REF!</definedName>
    <definedName name="KLTH1pm" localSheetId="19">#REF!</definedName>
    <definedName name="KLTH1pm">#REF!</definedName>
    <definedName name="KLTH3pct" localSheetId="8">#REF!</definedName>
    <definedName name="KLTH3pct" localSheetId="19">#REF!</definedName>
    <definedName name="KLTH3pct">#REF!</definedName>
    <definedName name="KLTH3pm" localSheetId="8">#REF!</definedName>
    <definedName name="KLTH3pm" localSheetId="19">#REF!</definedName>
    <definedName name="KLTH3pm">#REF!</definedName>
    <definedName name="KLTHDN">#REF!</definedName>
    <definedName name="KLTHhtdl">#REF!</definedName>
    <definedName name="KLTHhthh">#REF!</definedName>
    <definedName name="KLVANKHUON">#REF!</definedName>
    <definedName name="KLVLD">[42]ChiTietDZ!$I$8:$I$1296</definedName>
    <definedName name="KLVLD1">[42]VuaBT!$H$7:$H$63</definedName>
    <definedName name="kmong">[4]giathanh1!#REF!</definedName>
    <definedName name="kp1ph">#REF!</definedName>
    <definedName name="KSTK">#REF!</definedName>
    <definedName name="l">#REF!</definedName>
    <definedName name="L_mong">#REF!</definedName>
    <definedName name="lan" localSheetId="8" hidden="1">{#N/A,#N/A,TRUE,"BT M200 da 10x20"}</definedName>
    <definedName name="lan" localSheetId="19" hidden="1">{#N/A,#N/A,TRUE,"BT M200 da 10x20"}</definedName>
    <definedName name="lan" hidden="1">{#N/A,#N/A,TRUE,"BT M200 da 10x20"}</definedName>
    <definedName name="lh">#REF!</definedName>
    <definedName name="LK_hathe">#REF!</definedName>
    <definedName name="lm">#REF!</definedName>
    <definedName name="Lmk">#REF!</definedName>
    <definedName name="Loai_TD">#REF!</definedName>
    <definedName name="Loaino">[40]Thamchieu!$E$2:$E$7</definedName>
    <definedName name="long" localSheetId="8" hidden="1">{"'Sheet1'!$L$16"}</definedName>
    <definedName name="long" localSheetId="19" hidden="1">{"'Sheet1'!$L$16"}</definedName>
    <definedName name="long" hidden="1">{"'Sheet1'!$L$16"}</definedName>
    <definedName name="M">'[43]kinh phí XD'!$E$11</definedName>
    <definedName name="M10." localSheetId="8" hidden="1">{"'Sheet1'!$L$16"}</definedName>
    <definedName name="M10." localSheetId="19" hidden="1">{"'Sheet1'!$L$16"}</definedName>
    <definedName name="M10." hidden="1">{"'Sheet1'!$L$16"}</definedName>
    <definedName name="M102bnnc">'[44]CHITIET VL-NC-TT1p'!#REF!</definedName>
    <definedName name="M102bnvl">'[44]CHITIET VL-NC-TT1p'!#REF!</definedName>
    <definedName name="m10aamtc">[45]HT!#REF!</definedName>
    <definedName name="M10aanc">'[46]CHITIET VL-NC-TT -1p'!#REF!</definedName>
    <definedName name="M10aavc">'[47]CHITIET VL-NC-TT -1p'!#REF!</definedName>
    <definedName name="M10aavl">'[46]CHITIET VL-NC-TT -1p'!#REF!</definedName>
    <definedName name="m10anc">'[4]lam-moi'!#REF!</definedName>
    <definedName name="m10avl">'[4]lam-moi'!#REF!</definedName>
    <definedName name="M10banc">'[44]CHITIET VL-NC-TT1p'!#REF!</definedName>
    <definedName name="M10bavl">'[44]CHITIET VL-NC-TT1p'!#REF!</definedName>
    <definedName name="M122bnnc">'[48]CHITIET VL-NC'!$G$141</definedName>
    <definedName name="M122bnvl">'[48]CHITIET VL-NC'!$G$136</definedName>
    <definedName name="m12aanc">'[4]lam-moi'!#REF!</definedName>
    <definedName name="M12aavl" localSheetId="8">#REF!</definedName>
    <definedName name="M12aavl" localSheetId="19">#REF!</definedName>
    <definedName name="M12aavl">#REF!</definedName>
    <definedName name="m12anc">'[4]lam-moi'!#REF!</definedName>
    <definedName name="m12avl">'[4]lam-moi'!#REF!</definedName>
    <definedName name="M12ba3p" localSheetId="8">#REF!</definedName>
    <definedName name="M12ba3p" localSheetId="19">#REF!</definedName>
    <definedName name="M12ba3p">#REF!</definedName>
    <definedName name="M12banc">'[44]CHITIET VL-NC-TT1p'!#REF!</definedName>
    <definedName name="M12bavl">'[44]CHITIET VL-NC-TT1p'!#REF!</definedName>
    <definedName name="M12bb1p" localSheetId="8">#REF!</definedName>
    <definedName name="M12bb1p" localSheetId="19">#REF!</definedName>
    <definedName name="M12bb1p">#REF!</definedName>
    <definedName name="M12bbnc">'[48]CHITIET VL-NC'!$G$107</definedName>
    <definedName name="M12bbvl">'[48]CHITIET VL-NC'!$G$103</definedName>
    <definedName name="M12bnnc">'[32]CHITIET VL-NC-TT-3p'!#REF!</definedName>
    <definedName name="M12bnvl">'[32]CHITIET VL-NC-TT-3p'!#REF!</definedName>
    <definedName name="M12cbnc">'[48]CHITIET VL-NC'!$G$222</definedName>
    <definedName name="M12cbvl">'[48]CHITIET VL-NC'!$G$217</definedName>
    <definedName name="M142bnnc">'[48]CHITIET VL-NC'!$G$162</definedName>
    <definedName name="M142bnvl">'[48]CHITIET VL-NC'!$G$157</definedName>
    <definedName name="M14bb1p" localSheetId="8">#REF!</definedName>
    <definedName name="M14bb1p" localSheetId="19">#REF!</definedName>
    <definedName name="M14bb1p">#REF!</definedName>
    <definedName name="M14bbnc">'[48]CHITIET VL-NC'!$G$124</definedName>
    <definedName name="M14bbvc">'[32]CHITIET VL-NC-TT -1p'!#REF!</definedName>
    <definedName name="M14bbvl">'[48]CHITIET VL-NC'!$G$120</definedName>
    <definedName name="M8a" localSheetId="8">#REF!</definedName>
    <definedName name="M8a" localSheetId="19">#REF!</definedName>
    <definedName name="M8a">#REF!</definedName>
    <definedName name="M8aa" localSheetId="8">#REF!</definedName>
    <definedName name="M8aa" localSheetId="19">#REF!</definedName>
    <definedName name="M8aa">#REF!</definedName>
    <definedName name="m8aanc" localSheetId="8">#REF!</definedName>
    <definedName name="m8aanc" localSheetId="19">#REF!</definedName>
    <definedName name="m8aanc">#REF!</definedName>
    <definedName name="m8aavl">#REF!</definedName>
    <definedName name="m8amtc">[45]HT!#REF!</definedName>
    <definedName name="m8anc">'[4]lam-moi'!#REF!</definedName>
    <definedName name="m8avl">'[4]lam-moi'!#REF!</definedName>
    <definedName name="Ma3pnc" localSheetId="8">#REF!</definedName>
    <definedName name="Ma3pnc" localSheetId="19">#REF!</definedName>
    <definedName name="Ma3pnc">#REF!</definedName>
    <definedName name="Ma3pvl" localSheetId="8">#REF!</definedName>
    <definedName name="Ma3pvl" localSheetId="19">#REF!</definedName>
    <definedName name="Ma3pvl">#REF!</definedName>
    <definedName name="Maa3pnc" localSheetId="8">#REF!</definedName>
    <definedName name="Maa3pnc" localSheetId="19">#REF!</definedName>
    <definedName name="Maa3pnc">#REF!</definedName>
    <definedName name="Maa3pvl">#REF!</definedName>
    <definedName name="MADONGIA">[41]TienLuong!$F$6:$F$2175</definedName>
    <definedName name="MAJ_CON_EQP" localSheetId="8">#REF!</definedName>
    <definedName name="MAJ_CON_EQP" localSheetId="19">#REF!</definedName>
    <definedName name="MAJ_CON_EQP">#REF!</definedName>
    <definedName name="MAT">'[1]COAT&amp;WRAP-QIOT-#3'!#REF!</definedName>
    <definedName name="MAVANKHUON">#REF!</definedName>
    <definedName name="MAVL">'[49]Dinh Muc VT'!$F$4:$F$848</definedName>
    <definedName name="MAVLD">[42]ChiTietDZ!$D$8:$D$1296</definedName>
    <definedName name="MAVLD1">[42]VuaBT!$B$7:$B$63</definedName>
    <definedName name="MAVLTHDN" localSheetId="8">#REF!</definedName>
    <definedName name="MAVLTHDN" localSheetId="19">#REF!</definedName>
    <definedName name="MAVLTHDN">#REF!</definedName>
    <definedName name="Mba1p" localSheetId="8">#REF!</definedName>
    <definedName name="Mba1p" localSheetId="19">#REF!</definedName>
    <definedName name="Mba1p">#REF!</definedName>
    <definedName name="Mba3p" localSheetId="8">#REF!</definedName>
    <definedName name="Mba3p" localSheetId="19">#REF!</definedName>
    <definedName name="Mba3p">#REF!</definedName>
    <definedName name="Mbb3p">#REF!</definedName>
    <definedName name="Mbn1p">'[50]TDTKP (2)'!$L$290</definedName>
    <definedName name="MBnc">'[32]CHITIET VL-NC-TT-3p'!#REF!</definedName>
    <definedName name="MBvl">'[32]CHITIET VL-NC-TT-3p'!#REF!</definedName>
    <definedName name="MF">'[1]COAT&amp;WRAP-QIOT-#3'!#REF!</definedName>
    <definedName name="MG_A">#REF!</definedName>
    <definedName name="mmm">[4]giathanh1!#REF!</definedName>
    <definedName name="Moùng">#REF!</definedName>
    <definedName name="mp1x25">'[4]dongia (2)'!#REF!</definedName>
    <definedName name="MSCT">#REF!</definedName>
    <definedName name="MTC1P">'[32]TONG HOP VL-NC TT'!#REF!</definedName>
    <definedName name="MTC3P">'[32]TONG HOP VL-NC TT'!#REF!</definedName>
    <definedName name="MTCHC">[51]TNHCHINH!$K$38</definedName>
    <definedName name="MTCMB">'[32]CHITIET VL-NC-TT-3p'!#REF!</definedName>
    <definedName name="MTMAC12" localSheetId="8">#REF!</definedName>
    <definedName name="MTMAC12" localSheetId="19">#REF!</definedName>
    <definedName name="MTMAC12">#REF!</definedName>
    <definedName name="mtr">'[4]TH XL'!#REF!</definedName>
    <definedName name="mtram" localSheetId="8">#REF!</definedName>
    <definedName name="mtram" localSheetId="19">#REF!</definedName>
    <definedName name="mtram">#REF!</definedName>
    <definedName name="MUN" localSheetId="8">#REF!</definedName>
    <definedName name="MUN" localSheetId="19">#REF!</definedName>
    <definedName name="MUN">#REF!</definedName>
    <definedName name="n" localSheetId="8" hidden="1">#REF!</definedName>
    <definedName name="n" localSheetId="19" hidden="1">#REF!</definedName>
    <definedName name="n" hidden="1">#REF!</definedName>
    <definedName name="N1IN">'[21]TONGKE3p '!$U$295</definedName>
    <definedName name="n1pig" localSheetId="8">#REF!</definedName>
    <definedName name="n1pig" localSheetId="19">#REF!</definedName>
    <definedName name="n1pig">#REF!</definedName>
    <definedName name="N1pIGnc" localSheetId="8">#REF!</definedName>
    <definedName name="N1pIGnc" localSheetId="19">#REF!</definedName>
    <definedName name="N1pIGnc">#REF!</definedName>
    <definedName name="N1pIGvc" localSheetId="8">#REF!</definedName>
    <definedName name="N1pIGvc" localSheetId="19">#REF!</definedName>
    <definedName name="N1pIGvc">#REF!</definedName>
    <definedName name="N1pIGvl">#REF!</definedName>
    <definedName name="n1pind">#REF!</definedName>
    <definedName name="N1pINDnc">#REF!</definedName>
    <definedName name="N1pINDvc">#REF!</definedName>
    <definedName name="N1pINDvl">#REF!</definedName>
    <definedName name="n1ping">#REF!</definedName>
    <definedName name="N1pINGnc">'[46]CHITIET VL-NC-TT -1p'!#REF!</definedName>
    <definedName name="N1pINGvc" localSheetId="8">#REF!</definedName>
    <definedName name="N1pINGvc" localSheetId="19">#REF!</definedName>
    <definedName name="N1pINGvc">#REF!</definedName>
    <definedName name="N1pINGvl">'[46]CHITIET VL-NC-TT -1p'!#REF!</definedName>
    <definedName name="n1pint" localSheetId="8">#REF!</definedName>
    <definedName name="n1pint" localSheetId="19">#REF!</definedName>
    <definedName name="n1pint">#REF!</definedName>
    <definedName name="N1pINTnc">'[32]CHITIET VL-NC-TT -1p'!#REF!</definedName>
    <definedName name="N1pINTvc">'[32]CHITIET VL-NC-TT -1p'!#REF!</definedName>
    <definedName name="N1pINTvl">'[32]CHITIET VL-NC-TT -1p'!#REF!</definedName>
    <definedName name="N1pNLnc">'[32]CHITIET VL-NC-TT -1p'!#REF!</definedName>
    <definedName name="N1pNLvc">'[32]CHITIET VL-NC-TT -1p'!#REF!</definedName>
    <definedName name="N1pNLvl">'[32]CHITIET VL-NC-TT -1p'!#REF!</definedName>
    <definedName name="n24nc">'[4]lam-moi'!#REF!</definedName>
    <definedName name="n24vl">'[4]lam-moi'!#REF!</definedName>
    <definedName name="n2mignc">'[4]lam-moi'!#REF!</definedName>
    <definedName name="n2migvl">'[4]lam-moi'!#REF!</definedName>
    <definedName name="n2min1nc">'[4]lam-moi'!#REF!</definedName>
    <definedName name="n2min1vl">'[4]lam-moi'!#REF!</definedName>
    <definedName name="Nam" localSheetId="8" hidden="1">#REF!</definedName>
    <definedName name="Nam" localSheetId="19" hidden="1">#REF!</definedName>
    <definedName name="Nam" hidden="1">#REF!</definedName>
    <definedName name="nc" localSheetId="8">#REF!</definedName>
    <definedName name="nc" localSheetId="19">#REF!</definedName>
    <definedName name="nc">#REF!</definedName>
    <definedName name="nc1nc" localSheetId="8">'[4]lam-moi'!#REF!</definedName>
    <definedName name="nc1nc" localSheetId="19">'[4]lam-moi'!#REF!</definedName>
    <definedName name="nc1nc">'[4]lam-moi'!#REF!</definedName>
    <definedName name="nc1p" localSheetId="8">'[15]TONG HOP VL-NC'!#REF!</definedName>
    <definedName name="nc1p" localSheetId="19">'[15]TONG HOP VL-NC'!#REF!</definedName>
    <definedName name="nc1p">'[15]TONG HOP VL-NC'!#REF!</definedName>
    <definedName name="nc1vl">'[4]lam-moi'!#REF!</definedName>
    <definedName name="nc24nc">'[4]lam-moi'!#REF!</definedName>
    <definedName name="nc24vl">'[4]lam-moi'!#REF!</definedName>
    <definedName name="nc3p" localSheetId="8">#REF!</definedName>
    <definedName name="nc3p" localSheetId="19">#REF!</definedName>
    <definedName name="nc3p">#REF!</definedName>
    <definedName name="NCBD100" localSheetId="8">#REF!</definedName>
    <definedName name="NCBD100" localSheetId="19">#REF!</definedName>
    <definedName name="NCBD100">#REF!</definedName>
    <definedName name="NCBD200" localSheetId="8">#REF!</definedName>
    <definedName name="NCBD200" localSheetId="19">#REF!</definedName>
    <definedName name="NCBD200">#REF!</definedName>
    <definedName name="NCBD250">#REF!</definedName>
    <definedName name="NCCT3p">#REF!</definedName>
    <definedName name="ncdd">'[4]TH XL'!#REF!</definedName>
    <definedName name="NCDD2">'[4]TH XL'!#REF!</definedName>
    <definedName name="NCHC">[51]TNHCHINH!$J$38</definedName>
    <definedName name="nctr">'[4]TH XL'!#REF!</definedName>
    <definedName name="nctram" localSheetId="8">#REF!</definedName>
    <definedName name="nctram" localSheetId="19">#REF!</definedName>
    <definedName name="nctram">#REF!</definedName>
    <definedName name="NCVC100" localSheetId="8">#REF!</definedName>
    <definedName name="NCVC100" localSheetId="19">#REF!</definedName>
    <definedName name="NCVC100">#REF!</definedName>
    <definedName name="NCVC200" localSheetId="8">#REF!</definedName>
    <definedName name="NCVC200" localSheetId="19">#REF!</definedName>
    <definedName name="NCVC200">#REF!</definedName>
    <definedName name="NCVC250">#REF!</definedName>
    <definedName name="NCVC3P">#REF!</definedName>
    <definedName name="NET">#REF!</definedName>
    <definedName name="NET_1">#REF!</definedName>
    <definedName name="NET_ANA">#REF!</definedName>
    <definedName name="NET_ANA_1">#REF!</definedName>
    <definedName name="NET_ANA_2">#REF!</definedName>
    <definedName name="NH">#REF!</definedName>
    <definedName name="nhn">#REF!</definedName>
    <definedName name="nhnnc">'[4]lam-moi'!#REF!</definedName>
    <definedName name="nhnvl">'[4]lam-moi'!#REF!</definedName>
    <definedName name="NHot" localSheetId="8">#REF!</definedName>
    <definedName name="NHot" localSheetId="19">#REF!</definedName>
    <definedName name="NHot">#REF!</definedName>
    <definedName name="nig" localSheetId="8">#REF!</definedName>
    <definedName name="nig" localSheetId="19">#REF!</definedName>
    <definedName name="nig">#REF!</definedName>
    <definedName name="NIG13p">'[21]TONGKE3p '!$T$295</definedName>
    <definedName name="nig1p" localSheetId="8">#REF!</definedName>
    <definedName name="nig1p" localSheetId="19">#REF!</definedName>
    <definedName name="nig1p">#REF!</definedName>
    <definedName name="nig3p" localSheetId="8">#REF!</definedName>
    <definedName name="nig3p" localSheetId="19">#REF!</definedName>
    <definedName name="nig3p">#REF!</definedName>
    <definedName name="nightnc" localSheetId="8">[4]gtrinh!#REF!</definedName>
    <definedName name="nightnc" localSheetId="19">[4]gtrinh!#REF!</definedName>
    <definedName name="nightnc">[4]gtrinh!#REF!</definedName>
    <definedName name="nightvl" localSheetId="8">[4]gtrinh!#REF!</definedName>
    <definedName name="nightvl" localSheetId="19">[4]gtrinh!#REF!</definedName>
    <definedName name="nightvl">[4]gtrinh!#REF!</definedName>
    <definedName name="NIGnc" localSheetId="8">#REF!</definedName>
    <definedName name="NIGnc" localSheetId="19">#REF!</definedName>
    <definedName name="NIGnc">#REF!</definedName>
    <definedName name="nignc1p" localSheetId="8">#REF!</definedName>
    <definedName name="nignc1p" localSheetId="19">#REF!</definedName>
    <definedName name="nignc1p">#REF!</definedName>
    <definedName name="nignc3p" localSheetId="8">[33]BETON!#REF!</definedName>
    <definedName name="nignc3p" localSheetId="19">[33]BETON!#REF!</definedName>
    <definedName name="nignc3p">[33]BETON!#REF!</definedName>
    <definedName name="NIGvc" localSheetId="8">#REF!</definedName>
    <definedName name="NIGvc" localSheetId="19">#REF!</definedName>
    <definedName name="NIGvc">#REF!</definedName>
    <definedName name="NIGvl" localSheetId="8">#REF!</definedName>
    <definedName name="NIGvl" localSheetId="19">#REF!</definedName>
    <definedName name="NIGvl">#REF!</definedName>
    <definedName name="nigvl1p" localSheetId="8">#REF!</definedName>
    <definedName name="nigvl1p" localSheetId="19">#REF!</definedName>
    <definedName name="nigvl1p">#REF!</definedName>
    <definedName name="nigvl3p" localSheetId="8">[33]BETON!#REF!</definedName>
    <definedName name="nigvl3p" localSheetId="19">[33]BETON!#REF!</definedName>
    <definedName name="nigvl3p">[33]BETON!#REF!</definedName>
    <definedName name="nin" localSheetId="8">#REF!</definedName>
    <definedName name="nin" localSheetId="19">#REF!</definedName>
    <definedName name="nin">#REF!</definedName>
    <definedName name="nin14nc3p" localSheetId="8">[33]BETON!#REF!</definedName>
    <definedName name="nin14nc3p" localSheetId="19">[33]BETON!#REF!</definedName>
    <definedName name="nin14nc3p">[33]BETON!#REF!</definedName>
    <definedName name="nin14vl3p" localSheetId="8">[33]BETON!#REF!</definedName>
    <definedName name="nin14vl3p" localSheetId="19">[33]BETON!#REF!</definedName>
    <definedName name="nin14vl3p">[33]BETON!#REF!</definedName>
    <definedName name="nin1903p" localSheetId="8">#REF!</definedName>
    <definedName name="nin1903p" localSheetId="19">#REF!</definedName>
    <definedName name="nin1903p">#REF!</definedName>
    <definedName name="NIN190nc" localSheetId="8">'[32]CHITIET VL-NC-TT-3p'!#REF!</definedName>
    <definedName name="NIN190nc" localSheetId="19">'[32]CHITIET VL-NC-TT-3p'!#REF!</definedName>
    <definedName name="NIN190nc">'[32]CHITIET VL-NC-TT-3p'!#REF!</definedName>
    <definedName name="nin190nc3p" localSheetId="8">[33]BETON!#REF!</definedName>
    <definedName name="nin190nc3p" localSheetId="19">[33]BETON!#REF!</definedName>
    <definedName name="nin190nc3p">[33]BETON!#REF!</definedName>
    <definedName name="NIN190vl" localSheetId="8">'[32]CHITIET VL-NC-TT-3p'!#REF!</definedName>
    <definedName name="NIN190vl" localSheetId="19">'[32]CHITIET VL-NC-TT-3p'!#REF!</definedName>
    <definedName name="NIN190vl">'[32]CHITIET VL-NC-TT-3p'!#REF!</definedName>
    <definedName name="nin190vl3p" localSheetId="8">[33]BETON!#REF!</definedName>
    <definedName name="nin190vl3p" localSheetId="19">[33]BETON!#REF!</definedName>
    <definedName name="nin190vl3p">[33]BETON!#REF!</definedName>
    <definedName name="nin1pnc" localSheetId="8">'[4]lam-moi'!#REF!</definedName>
    <definedName name="nin1pnc" localSheetId="19">'[4]lam-moi'!#REF!</definedName>
    <definedName name="nin1pnc">'[4]lam-moi'!#REF!</definedName>
    <definedName name="nin1pvl">'[4]lam-moi'!#REF!</definedName>
    <definedName name="nin2903p">[50]TONGKE3p!$Y$110</definedName>
    <definedName name="nin290nc3p">[33]BETON!#REF!</definedName>
    <definedName name="nin290vl3p">[33]BETON!#REF!</definedName>
    <definedName name="nin3p" localSheetId="8">#REF!</definedName>
    <definedName name="nin3p" localSheetId="19">#REF!</definedName>
    <definedName name="nin3p">#REF!</definedName>
    <definedName name="nind" localSheetId="8">#REF!</definedName>
    <definedName name="nind" localSheetId="19">#REF!</definedName>
    <definedName name="nind">#REF!</definedName>
    <definedName name="nind1p" localSheetId="8">#REF!</definedName>
    <definedName name="nind1p" localSheetId="19">#REF!</definedName>
    <definedName name="nind1p">#REF!</definedName>
    <definedName name="nind3p">#REF!</definedName>
    <definedName name="NINDnc">#REF!</definedName>
    <definedName name="nindnc1p">#REF!</definedName>
    <definedName name="nindnc3p">[33]BETON!#REF!</definedName>
    <definedName name="NINDvc" localSheetId="8">#REF!</definedName>
    <definedName name="NINDvc" localSheetId="19">#REF!</definedName>
    <definedName name="NINDvc">#REF!</definedName>
    <definedName name="NINDvl" localSheetId="8">#REF!</definedName>
    <definedName name="NINDvl" localSheetId="19">#REF!</definedName>
    <definedName name="NINDvl">#REF!</definedName>
    <definedName name="nindvl1p" localSheetId="8">#REF!</definedName>
    <definedName name="nindvl1p" localSheetId="19">#REF!</definedName>
    <definedName name="nindvl1p">#REF!</definedName>
    <definedName name="nindvl3p" localSheetId="8">[33]BETON!#REF!</definedName>
    <definedName name="nindvl3p" localSheetId="19">[33]BETON!#REF!</definedName>
    <definedName name="nindvl3p">[33]BETON!#REF!</definedName>
    <definedName name="ning1p" localSheetId="8">#REF!</definedName>
    <definedName name="ning1p" localSheetId="19">#REF!</definedName>
    <definedName name="ning1p">#REF!</definedName>
    <definedName name="ningnc1p" localSheetId="8">#REF!</definedName>
    <definedName name="ningnc1p" localSheetId="19">#REF!</definedName>
    <definedName name="ningnc1p">#REF!</definedName>
    <definedName name="ningvl1p" localSheetId="8">#REF!</definedName>
    <definedName name="ningvl1p" localSheetId="19">#REF!</definedName>
    <definedName name="ningvl1p">#REF!</definedName>
    <definedName name="NINnc">#REF!</definedName>
    <definedName name="ninnc3p">[33]BETON!#REF!</definedName>
    <definedName name="nint1p" localSheetId="8">#REF!</definedName>
    <definedName name="nint1p" localSheetId="19">#REF!</definedName>
    <definedName name="nint1p">#REF!</definedName>
    <definedName name="nintnc1p" localSheetId="8">#REF!</definedName>
    <definedName name="nintnc1p" localSheetId="19">#REF!</definedName>
    <definedName name="nintnc1p">#REF!</definedName>
    <definedName name="nintvl1p" localSheetId="8">#REF!</definedName>
    <definedName name="nintvl1p" localSheetId="19">#REF!</definedName>
    <definedName name="nintvl1p">#REF!</definedName>
    <definedName name="NINvc">#REF!</definedName>
    <definedName name="NINvl">#REF!</definedName>
    <definedName name="ninvl3p">[33]BETON!#REF!</definedName>
    <definedName name="nl" localSheetId="8">#REF!</definedName>
    <definedName name="nl" localSheetId="19">#REF!</definedName>
    <definedName name="nl">#REF!</definedName>
    <definedName name="NL12nc">'[32]CHITIET VL-NC-TT-3p'!#REF!</definedName>
    <definedName name="NL12vl">'[32]CHITIET VL-NC-TT-3p'!#REF!</definedName>
    <definedName name="nl1p" localSheetId="8">#REF!</definedName>
    <definedName name="nl1p" localSheetId="19">#REF!</definedName>
    <definedName name="nl1p">#REF!</definedName>
    <definedName name="nl3p" localSheetId="8">#REF!</definedName>
    <definedName name="nl3p" localSheetId="19">#REF!</definedName>
    <definedName name="nl3p">#REF!</definedName>
    <definedName name="nlht" localSheetId="8">#REF!</definedName>
    <definedName name="nlht" localSheetId="19">#REF!</definedName>
    <definedName name="nlht">#REF!</definedName>
    <definedName name="nlmtc" localSheetId="8">'[52]CHITIET VL-NCHT1 (2)'!#REF!</definedName>
    <definedName name="nlmtc" localSheetId="19">'[52]CHITIET VL-NCHT1 (2)'!#REF!</definedName>
    <definedName name="nlmtc">'[52]CHITIET VL-NCHT1 (2)'!#REF!</definedName>
    <definedName name="nlnc" localSheetId="8">'[4]lam-moi'!#REF!</definedName>
    <definedName name="nlnc" localSheetId="19">'[4]lam-moi'!#REF!</definedName>
    <definedName name="nlnc">'[4]lam-moi'!#REF!</definedName>
    <definedName name="nlnc3p">'[53]CHITIET VL-NC-TT1p'!$G$260</definedName>
    <definedName name="nlnc3pha">'[50]CHITIET VL-NC-DDTT3PHA '!$G$426</definedName>
    <definedName name="NLTK1p" localSheetId="8">#REF!</definedName>
    <definedName name="NLTK1p" localSheetId="19">#REF!</definedName>
    <definedName name="NLTK1p">#REF!</definedName>
    <definedName name="nlvl">'[4]lam-moi'!#REF!</definedName>
    <definedName name="nlvl1">[4]chitiet!$G$302</definedName>
    <definedName name="nlvl3p">'[50]CHITIET VL-NC-TT1p'!$G$245</definedName>
    <definedName name="NMOT" localSheetId="8">#REF!</definedName>
    <definedName name="NMOT" localSheetId="19">#REF!</definedName>
    <definedName name="NMOT">#REF!</definedName>
    <definedName name="NMUOIHAI">'[20]CTGS 12'!$D$9:$D$88</definedName>
    <definedName name="nn" localSheetId="8">#REF!</definedName>
    <definedName name="nn" localSheetId="19">#REF!</definedName>
    <definedName name="nn">#REF!</definedName>
    <definedName name="nn1p" localSheetId="8">#REF!</definedName>
    <definedName name="nn1p" localSheetId="19">#REF!</definedName>
    <definedName name="nn1p">#REF!</definedName>
    <definedName name="nn3p" localSheetId="8">#REF!</definedName>
    <definedName name="nn3p" localSheetId="19">#REF!</definedName>
    <definedName name="nn3p">#REF!</definedName>
    <definedName name="nnnc" localSheetId="8">'[4]lam-moi'!#REF!</definedName>
    <definedName name="nnnc" localSheetId="19">'[4]lam-moi'!#REF!</definedName>
    <definedName name="nnnc">'[4]lam-moi'!#REF!</definedName>
    <definedName name="nnnc3p" localSheetId="8">[33]BETON!#REF!</definedName>
    <definedName name="nnnc3p" localSheetId="19">[33]BETON!#REF!</definedName>
    <definedName name="nnnc3p">[33]BETON!#REF!</definedName>
    <definedName name="nnnnnnnnnnnnnnn" localSheetId="8" hidden="1">#REF!</definedName>
    <definedName name="nnnnnnnnnnnnnnn" localSheetId="19" hidden="1">#REF!</definedName>
    <definedName name="nnnnnnnnnnnnnnn" hidden="1">#REF!</definedName>
    <definedName name="nnvl" localSheetId="8">'[4]lam-moi'!#REF!</definedName>
    <definedName name="nnvl" localSheetId="19">'[4]lam-moi'!#REF!</definedName>
    <definedName name="nnvl">'[4]lam-moi'!#REF!</definedName>
    <definedName name="nnvl3p" localSheetId="8">[33]BETON!#REF!</definedName>
    <definedName name="nnvl3p" localSheetId="19">[33]BETON!#REF!</definedName>
    <definedName name="nnvl3p">[33]BETON!#REF!</definedName>
    <definedName name="No" localSheetId="8">#REF!</definedName>
    <definedName name="No" localSheetId="19">#REF!</definedName>
    <definedName name="No">#REF!</definedName>
    <definedName name="NPP" localSheetId="8" hidden="1">#REF!</definedName>
    <definedName name="NPP" localSheetId="19" hidden="1">#REF!</definedName>
    <definedName name="NPP" hidden="1">#REF!</definedName>
    <definedName name="NToS" localSheetId="8">[54]!NToS</definedName>
    <definedName name="NToS" localSheetId="10">[54]!NToS</definedName>
    <definedName name="NToS" localSheetId="14">[54]!NToS</definedName>
    <definedName name="NToS">[54]!NToS</definedName>
    <definedName name="nuoc">[23]gvl!$N$38</definedName>
    <definedName name="nx" localSheetId="8">#REF!</definedName>
    <definedName name="nx" localSheetId="19">#REF!</definedName>
    <definedName name="nx">#REF!</definedName>
    <definedName name="nxmtc">'[52]CHITIET VL-NCHT1 (2)'!#REF!</definedName>
    <definedName name="OrderTable" localSheetId="8" hidden="1">#REF!</definedName>
    <definedName name="OrderTable" localSheetId="19" hidden="1">#REF!</definedName>
    <definedName name="OrderTable" hidden="1">#REF!</definedName>
    <definedName name="osc" localSheetId="8">#REF!</definedName>
    <definedName name="osc" localSheetId="19">#REF!</definedName>
    <definedName name="osc">#REF!</definedName>
    <definedName name="P" localSheetId="8">'[1]PNT-QUOT-#3'!#REF!</definedName>
    <definedName name="P" localSheetId="19">'[1]PNT-QUOT-#3'!#REF!</definedName>
    <definedName name="P">'[1]PNT-QUOT-#3'!#REF!</definedName>
    <definedName name="PEJM" localSheetId="8">'[1]COAT&amp;WRAP-QIOT-#3'!#REF!</definedName>
    <definedName name="PEJM" localSheetId="19">'[1]COAT&amp;WRAP-QIOT-#3'!#REF!</definedName>
    <definedName name="PEJM">'[1]COAT&amp;WRAP-QIOT-#3'!#REF!</definedName>
    <definedName name="PF">'[1]PNT-QUOT-#3'!#REF!</definedName>
    <definedName name="PhannhomTSDB">[40]Thamchieu!$C$2:$C$8</definedName>
    <definedName name="phu_luc_vua" localSheetId="8">#REF!</definedName>
    <definedName name="phu_luc_vua" localSheetId="19">#REF!</definedName>
    <definedName name="phu_luc_vua">#REF!</definedName>
    <definedName name="PM">[55]IBASE!$AH$16:$AV$110</definedName>
    <definedName name="Popn" localSheetId="8" hidden="1">{"'Sheet1'!$L$16"}</definedName>
    <definedName name="Popn" localSheetId="19" hidden="1">{"'Sheet1'!$L$16"}</definedName>
    <definedName name="Popn" hidden="1">{"'Sheet1'!$L$16"}</definedName>
    <definedName name="_xlnm.Print_Area">#REF!</definedName>
    <definedName name="Print_Area_MI">[56]ESTI.!$A$1:$U$52</definedName>
    <definedName name="_xlnm.Print_Titles" localSheetId="30">'MA DVKD'!$1:$1</definedName>
    <definedName name="_xlnm.Print_Titles">#N/A</definedName>
    <definedName name="PRINT_TITLES_MI">#REF!</definedName>
    <definedName name="PRINTA">#REF!</definedName>
    <definedName name="PRINTB">#REF!</definedName>
    <definedName name="PRINTC">#REF!</definedName>
    <definedName name="ProdForm" hidden="1">#REF!</definedName>
    <definedName name="Product" hidden="1">#REF!</definedName>
    <definedName name="PROPOSAL">#REF!</definedName>
    <definedName name="PT_Duong">#REF!</definedName>
    <definedName name="ptdg">#REF!</definedName>
    <definedName name="PTDG_cau">#REF!</definedName>
    <definedName name="PTNC">#REF!</definedName>
    <definedName name="q" hidden="1">#REF!</definedName>
    <definedName name="ra11p">#REF!</definedName>
    <definedName name="ra13p">#REF!</definedName>
    <definedName name="rack1">#REF!</definedName>
    <definedName name="rack2">#REF!</definedName>
    <definedName name="rack3">#REF!</definedName>
    <definedName name="rack4">#REF!</definedName>
    <definedName name="rate">14000</definedName>
    <definedName name="Raûi_pheân_tre">'[49]Tien Luong'!#REF!</definedName>
    <definedName name="RCArea" localSheetId="8" hidden="1">#REF!</definedName>
    <definedName name="RCArea" localSheetId="19" hidden="1">#REF!</definedName>
    <definedName name="RCArea" hidden="1">#REF!</definedName>
    <definedName name="_xlnm.Recorder" localSheetId="8">#REF!</definedName>
    <definedName name="_xlnm.Recorder" localSheetId="19">#REF!</definedName>
    <definedName name="_xlnm.Recorder">#REF!</definedName>
    <definedName name="RT" localSheetId="8">'[1]COAT&amp;WRAP-QIOT-#3'!#REF!</definedName>
    <definedName name="RT" localSheetId="19">'[1]COAT&amp;WRAP-QIOT-#3'!#REF!</definedName>
    <definedName name="RT">'[1]COAT&amp;WRAP-QIOT-#3'!#REF!</definedName>
    <definedName name="SB">[55]IBASE!$AH$7:$AL$14</definedName>
    <definedName name="sd1p" localSheetId="8">#REF!</definedName>
    <definedName name="sd1p" localSheetId="19">#REF!</definedName>
    <definedName name="sd1p">#REF!</definedName>
    <definedName name="sd3p" localSheetId="8">#REF!</definedName>
    <definedName name="sd3p" localSheetId="19">#REF!</definedName>
    <definedName name="sd3p">#REF!</definedName>
    <definedName name="SDDL" localSheetId="8">[16]QMCT!#REF!</definedName>
    <definedName name="SDDL" localSheetId="19">[16]QMCT!#REF!</definedName>
    <definedName name="SDDL">[16]QMCT!#REF!</definedName>
    <definedName name="SDMONG" localSheetId="8">#REF!</definedName>
    <definedName name="SDMONG" localSheetId="19">#REF!</definedName>
    <definedName name="SDMONG">#REF!</definedName>
    <definedName name="sgnc" localSheetId="8">[4]gtrinh!#REF!</definedName>
    <definedName name="sgnc" localSheetId="19">[4]gtrinh!#REF!</definedName>
    <definedName name="sgnc">[4]gtrinh!#REF!</definedName>
    <definedName name="sgvl" localSheetId="8">[4]gtrinh!#REF!</definedName>
    <definedName name="sgvl" localSheetId="19">[4]gtrinh!#REF!</definedName>
    <definedName name="sgvl">[4]gtrinh!#REF!</definedName>
    <definedName name="sht" localSheetId="8">#REF!</definedName>
    <definedName name="sht" localSheetId="19">#REF!</definedName>
    <definedName name="sht">#REF!</definedName>
    <definedName name="sht1p" localSheetId="8">#REF!</definedName>
    <definedName name="sht1p" localSheetId="19">#REF!</definedName>
    <definedName name="sht1p">#REF!</definedName>
    <definedName name="sht3p" localSheetId="8">#REF!</definedName>
    <definedName name="sht3p" localSheetId="19">#REF!</definedName>
    <definedName name="sht3p">#REF!</definedName>
    <definedName name="SL_CRD">#REF!</definedName>
    <definedName name="SL_CRS">#REF!</definedName>
    <definedName name="SL_CS">#REF!</definedName>
    <definedName name="SL_DD">#REF!</definedName>
    <definedName name="SL_dz1pha">'[26]40000000'!$A$9:$CO$9</definedName>
    <definedName name="SL_dz3pha">[26]XL4Poppy!$A$8:$DK$8</definedName>
    <definedName name="SL_dzcaitao">'[26]50000000'!$A$8:$EC$8</definedName>
    <definedName name="sl_dzdl">[26]Solieu!$A$9:$BR$9</definedName>
    <definedName name="sl_dzhthh">[26]Solieu!$A$11:$BR$11</definedName>
    <definedName name="soc3p" localSheetId="8">#REF!</definedName>
    <definedName name="soc3p" localSheetId="19">#REF!</definedName>
    <definedName name="soc3p">#REF!</definedName>
    <definedName name="solieu" localSheetId="8">#REF!</definedName>
    <definedName name="solieu" localSheetId="19">#REF!</definedName>
    <definedName name="solieu">#REF!</definedName>
    <definedName name="SOLUONG">'[49]Dinh Muc VT'!$J$4:$J$848</definedName>
    <definedName name="SORT" localSheetId="8">#REF!</definedName>
    <definedName name="SORT" localSheetId="19">#REF!</definedName>
    <definedName name="SORT">#REF!</definedName>
    <definedName name="SORT_AREA">'[56]DI-ESTI'!$A$8:$R$489</definedName>
    <definedName name="SP">'[1]PNT-QUOT-#3'!#REF!</definedName>
    <definedName name="SPEC">#REF!</definedName>
    <definedName name="SpecialPrice" hidden="1">#REF!</definedName>
    <definedName name="SPECSUMMARY">#REF!</definedName>
    <definedName name="spk1p">'[4]#REF'!#REF!</definedName>
    <definedName name="spk3p">'[4]lam-moi'!#REF!</definedName>
    <definedName name="ST" localSheetId="8">#REF!</definedName>
    <definedName name="ST" localSheetId="19">#REF!</definedName>
    <definedName name="ST">#REF!</definedName>
    <definedName name="st1p" localSheetId="8">#REF!</definedName>
    <definedName name="st1p" localSheetId="19">#REF!</definedName>
    <definedName name="st1p">#REF!</definedName>
    <definedName name="st3p" localSheetId="8">#REF!</definedName>
    <definedName name="st3p" localSheetId="19">#REF!</definedName>
    <definedName name="st3p">#REF!</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MOT">#REF!</definedName>
    <definedName name="STMUOIHAI">'[20]CTGS 12'!$F$9:$F$88</definedName>
    <definedName name="SUMMARY" localSheetId="8">#REF!</definedName>
    <definedName name="SUMMARY" localSheetId="19">#REF!</definedName>
    <definedName name="SUMMARY">#REF!</definedName>
    <definedName name="T" localSheetId="8">#REF!</definedName>
    <definedName name="T" localSheetId="19">#REF!</definedName>
    <definedName name="T">#REF!</definedName>
    <definedName name="T_dat">'[17]Dinh nghia'!$A$15:$B$20</definedName>
    <definedName name="t101p" localSheetId="8">#REF!</definedName>
    <definedName name="t101p" localSheetId="19">#REF!</definedName>
    <definedName name="t101p">#REF!</definedName>
    <definedName name="t103p" localSheetId="8">#REF!</definedName>
    <definedName name="t103p" localSheetId="19">#REF!</definedName>
    <definedName name="t103p">#REF!</definedName>
    <definedName name="t105mnc" localSheetId="8">'[4]thao-go'!#REF!</definedName>
    <definedName name="t105mnc" localSheetId="19">'[4]thao-go'!#REF!</definedName>
    <definedName name="t105mnc">'[4]thao-go'!#REF!</definedName>
    <definedName name="t10m" localSheetId="8">#REF!</definedName>
    <definedName name="t10m" localSheetId="19">#REF!</definedName>
    <definedName name="t10m">#REF!</definedName>
    <definedName name="T10nc" localSheetId="8">'[47]CHITIET VL-NC-TT -1p'!#REF!</definedName>
    <definedName name="T10nc" localSheetId="19">'[47]CHITIET VL-NC-TT -1p'!#REF!</definedName>
    <definedName name="T10nc">'[47]CHITIET VL-NC-TT -1p'!#REF!</definedName>
    <definedName name="t10nc1p" localSheetId="8">#REF!</definedName>
    <definedName name="t10nc1p" localSheetId="19">#REF!</definedName>
    <definedName name="t10nc1p">#REF!</definedName>
    <definedName name="t10ncm" localSheetId="8">'[4]lam-moi'!#REF!</definedName>
    <definedName name="t10ncm" localSheetId="19">'[4]lam-moi'!#REF!</definedName>
    <definedName name="t10ncm">'[4]lam-moi'!#REF!</definedName>
    <definedName name="T10vc" localSheetId="8">'[47]CHITIET VL-NC-TT -1p'!#REF!</definedName>
    <definedName name="T10vc" localSheetId="19">'[47]CHITIET VL-NC-TT -1p'!#REF!</definedName>
    <definedName name="T10vc">'[47]CHITIET VL-NC-TT -1p'!#REF!</definedName>
    <definedName name="T10vl" localSheetId="8">'[47]CHITIET VL-NC-TT -1p'!#REF!</definedName>
    <definedName name="T10vl" localSheetId="19">'[47]CHITIET VL-NC-TT -1p'!#REF!</definedName>
    <definedName name="T10vl">'[47]CHITIET VL-NC-TT -1p'!#REF!</definedName>
    <definedName name="t10vl1p" localSheetId="8">#REF!</definedName>
    <definedName name="t10vl1p" localSheetId="19">#REF!</definedName>
    <definedName name="t10vl1p">#REF!</definedName>
    <definedName name="t121p" localSheetId="8">#REF!</definedName>
    <definedName name="t121p" localSheetId="19">#REF!</definedName>
    <definedName name="t121p">#REF!</definedName>
    <definedName name="t123p" localSheetId="8">#REF!</definedName>
    <definedName name="t123p" localSheetId="19">#REF!</definedName>
    <definedName name="t123p">#REF!</definedName>
    <definedName name="t12m" localSheetId="8">'[4]lam-moi'!#REF!</definedName>
    <definedName name="t12m" localSheetId="19">'[4]lam-moi'!#REF!</definedName>
    <definedName name="t12m">'[4]lam-moi'!#REF!</definedName>
    <definedName name="t12mnc" localSheetId="8">'[4]thao-go'!#REF!</definedName>
    <definedName name="t12mnc" localSheetId="19">'[4]thao-go'!#REF!</definedName>
    <definedName name="t12mnc">'[4]thao-go'!#REF!</definedName>
    <definedName name="T12nc" localSheetId="8">#REF!</definedName>
    <definedName name="T12nc" localSheetId="19">#REF!</definedName>
    <definedName name="T12nc">#REF!</definedName>
    <definedName name="t12nc3p" localSheetId="8">#REF!</definedName>
    <definedName name="t12nc3p" localSheetId="19">#REF!</definedName>
    <definedName name="t12nc3p">#REF!</definedName>
    <definedName name="t12ncm" localSheetId="8">'[4]lam-moi'!#REF!</definedName>
    <definedName name="t12ncm" localSheetId="19">'[4]lam-moi'!#REF!</definedName>
    <definedName name="t12ncm">'[4]lam-moi'!#REF!</definedName>
    <definedName name="T12vc" localSheetId="8">#REF!</definedName>
    <definedName name="T12vc" localSheetId="19">#REF!</definedName>
    <definedName name="T12vc">#REF!</definedName>
    <definedName name="T12vl" localSheetId="8">#REF!</definedName>
    <definedName name="T12vl" localSheetId="19">#REF!</definedName>
    <definedName name="T12vl">#REF!</definedName>
    <definedName name="t12vl3p">'[53]CHITIET VL-NC-TT1p'!$G$112</definedName>
    <definedName name="t141p" localSheetId="8">#REF!</definedName>
    <definedName name="t141p" localSheetId="19">#REF!</definedName>
    <definedName name="t141p">#REF!</definedName>
    <definedName name="t143p" localSheetId="8">#REF!</definedName>
    <definedName name="t143p" localSheetId="19">#REF!</definedName>
    <definedName name="t143p">#REF!</definedName>
    <definedName name="t14m" localSheetId="8">'[4]lam-moi'!#REF!</definedName>
    <definedName name="t14m" localSheetId="19">'[4]lam-moi'!#REF!</definedName>
    <definedName name="t14m">'[4]lam-moi'!#REF!</definedName>
    <definedName name="t14mnc" localSheetId="8">'[4]thao-go'!#REF!</definedName>
    <definedName name="t14mnc" localSheetId="19">'[4]thao-go'!#REF!</definedName>
    <definedName name="t14mnc">'[4]thao-go'!#REF!</definedName>
    <definedName name="T14nc">'[32]CHITIET VL-NC-TT -1p'!#REF!</definedName>
    <definedName name="t14nc3p">'[53]CHITIET VL-NC-TT1p'!$G$102</definedName>
    <definedName name="t14ncm">'[4]lam-moi'!#REF!</definedName>
    <definedName name="T14vc">'[32]CHITIET VL-NC-TT -1p'!#REF!</definedName>
    <definedName name="T14vl">'[32]CHITIET VL-NC-TT -1p'!#REF!</definedName>
    <definedName name="t14vl3p">'[53]CHITIET VL-NC-TT1p'!$G$99</definedName>
    <definedName name="T203P">[4]VC!#REF!</definedName>
    <definedName name="t20m">'[4]lam-moi'!#REF!</definedName>
    <definedName name="t20ncm">'[4]lam-moi'!#REF!</definedName>
    <definedName name="t7m" localSheetId="8">#REF!</definedName>
    <definedName name="t7m" localSheetId="19">#REF!</definedName>
    <definedName name="t7m">#REF!</definedName>
    <definedName name="t7nc">'[4]lam-moi'!#REF!</definedName>
    <definedName name="t7vl">'[4]lam-moi'!#REF!</definedName>
    <definedName name="t84mnc">'[4]thao-go'!#REF!</definedName>
    <definedName name="t8m" localSheetId="8">#REF!</definedName>
    <definedName name="t8m" localSheetId="19">#REF!</definedName>
    <definedName name="t8m">#REF!</definedName>
    <definedName name="t8nc">'[4]lam-moi'!#REF!</definedName>
    <definedName name="t8vl">'[4]lam-moi'!#REF!</definedName>
    <definedName name="TAMT">[14]TT!$B$2:$G$134</definedName>
    <definedName name="TAMTINH" localSheetId="8">#REF!</definedName>
    <definedName name="TAMTINH" localSheetId="19">#REF!</definedName>
    <definedName name="TAMTINH">#REF!</definedName>
    <definedName name="TaxTV">10%</definedName>
    <definedName name="TaxXL">5%</definedName>
    <definedName name="tb">#REF!</definedName>
    <definedName name="tbdd1p">'[4]lam-moi'!#REF!</definedName>
    <definedName name="tbdd3p">'[4]lam-moi'!#REF!</definedName>
    <definedName name="tbddsdl">'[4]lam-moi'!#REF!</definedName>
    <definedName name="TBI">'[4]TH XL'!#REF!</definedName>
    <definedName name="tbl_ProdInfo" localSheetId="8" hidden="1">#REF!</definedName>
    <definedName name="tbl_ProdInfo" localSheetId="19" hidden="1">#REF!</definedName>
    <definedName name="tbl_ProdInfo" hidden="1">#REF!</definedName>
    <definedName name="tbtr">'[4]TH XL'!#REF!</definedName>
    <definedName name="tbtram" localSheetId="8">#REF!</definedName>
    <definedName name="tbtram" localSheetId="19">#REF!</definedName>
    <definedName name="tbtram">#REF!</definedName>
    <definedName name="TBXD" localSheetId="8">#REF!</definedName>
    <definedName name="TBXD" localSheetId="19">#REF!</definedName>
    <definedName name="TBXD">#REF!</definedName>
    <definedName name="TC" localSheetId="8">#REF!</definedName>
    <definedName name="TC" localSheetId="19">#REF!</definedName>
    <definedName name="TC">#REF!</definedName>
    <definedName name="TC_NHANH1">#REF!</definedName>
    <definedName name="tcxxnc">'[4]thao-go'!#REF!</definedName>
    <definedName name="td" localSheetId="8">#REF!</definedName>
    <definedName name="td" localSheetId="19">#REF!</definedName>
    <definedName name="td">#REF!</definedName>
    <definedName name="td10vl">'[32]CHITIET VL-NC-TT-3p'!#REF!</definedName>
    <definedName name="td12nc">'[32]CHITIET VL-NC-TT-3p'!#REF!</definedName>
    <definedName name="TD12vl" localSheetId="8">#REF!</definedName>
    <definedName name="TD12vl" localSheetId="19">#REF!</definedName>
    <definedName name="TD12vl">#REF!</definedName>
    <definedName name="td1cnc">'[4]lam-moi'!#REF!</definedName>
    <definedName name="td1cvl">'[4]lam-moi'!#REF!</definedName>
    <definedName name="td1p">[57]TONGKE1P!#REF!</definedName>
    <definedName name="TD1p1nc" localSheetId="8">#REF!</definedName>
    <definedName name="TD1p1nc" localSheetId="19">#REF!</definedName>
    <definedName name="TD1p1nc">#REF!</definedName>
    <definedName name="td1p1vc" localSheetId="8">#REF!</definedName>
    <definedName name="td1p1vc" localSheetId="19">#REF!</definedName>
    <definedName name="td1p1vc">#REF!</definedName>
    <definedName name="TD1p1vl" localSheetId="8">#REF!</definedName>
    <definedName name="TD1p1vl" localSheetId="19">#REF!</definedName>
    <definedName name="TD1p1vl">#REF!</definedName>
    <definedName name="TD1p2nc" localSheetId="8">'[32]CHITIET VL-NC-TT -1p'!#REF!</definedName>
    <definedName name="TD1p2nc" localSheetId="19">'[32]CHITIET VL-NC-TT -1p'!#REF!</definedName>
    <definedName name="TD1p2nc">'[32]CHITIET VL-NC-TT -1p'!#REF!</definedName>
    <definedName name="TD1p2vc" localSheetId="8">'[32]CHITIET VL-NC-TT -1p'!#REF!</definedName>
    <definedName name="TD1p2vc" localSheetId="19">'[32]CHITIET VL-NC-TT -1p'!#REF!</definedName>
    <definedName name="TD1p2vc">'[32]CHITIET VL-NC-TT -1p'!#REF!</definedName>
    <definedName name="TD1p2vl" localSheetId="8">'[32]CHITIET VL-NC-TT -1p'!#REF!</definedName>
    <definedName name="TD1p2vl" localSheetId="19">'[32]CHITIET VL-NC-TT -1p'!#REF!</definedName>
    <definedName name="TD1p2vl">'[32]CHITIET VL-NC-TT -1p'!#REF!</definedName>
    <definedName name="TD1pnc" localSheetId="8">'[32]CHITIET VL-NC-TT -1p'!#REF!</definedName>
    <definedName name="TD1pnc" localSheetId="19">'[32]CHITIET VL-NC-TT -1p'!#REF!</definedName>
    <definedName name="TD1pnc">'[32]CHITIET VL-NC-TT -1p'!#REF!</definedName>
    <definedName name="TD1pvl">'[32]CHITIET VL-NC-TT -1p'!#REF!</definedName>
    <definedName name="td3p" localSheetId="8">#REF!</definedName>
    <definedName name="td3p" localSheetId="19">#REF!</definedName>
    <definedName name="td3p">#REF!</definedName>
    <definedName name="tdc84nc">'[4]thao-go'!#REF!</definedName>
    <definedName name="tdcnc">'[4]thao-go'!#REF!</definedName>
    <definedName name="TDctnc" localSheetId="8">#REF!</definedName>
    <definedName name="TDctnc" localSheetId="19">#REF!</definedName>
    <definedName name="TDctnc">#REF!</definedName>
    <definedName name="TDctvc" localSheetId="8">#REF!</definedName>
    <definedName name="TDctvc" localSheetId="19">#REF!</definedName>
    <definedName name="TDctvc">#REF!</definedName>
    <definedName name="TDctvl" localSheetId="8">#REF!</definedName>
    <definedName name="TDctvl" localSheetId="19">#REF!</definedName>
    <definedName name="TDctvl">#REF!</definedName>
    <definedName name="tdgnc" localSheetId="8">'[4]lam-moi'!#REF!</definedName>
    <definedName name="tdgnc" localSheetId="19">'[4]lam-moi'!#REF!</definedName>
    <definedName name="tdgnc">'[4]lam-moi'!#REF!</definedName>
    <definedName name="tdgvl" localSheetId="8">'[4]lam-moi'!#REF!</definedName>
    <definedName name="tdgvl" localSheetId="19">'[4]lam-moi'!#REF!</definedName>
    <definedName name="tdgvl">'[4]lam-moi'!#REF!</definedName>
    <definedName name="tdhtnc" localSheetId="8">'[4]lam-moi'!#REF!</definedName>
    <definedName name="tdhtnc" localSheetId="19">'[4]lam-moi'!#REF!</definedName>
    <definedName name="tdhtnc">'[4]lam-moi'!#REF!</definedName>
    <definedName name="tdhtvl" localSheetId="8">'[4]lam-moi'!#REF!</definedName>
    <definedName name="tdhtvl" localSheetId="19">'[4]lam-moi'!#REF!</definedName>
    <definedName name="tdhtvl">'[4]lam-moi'!#REF!</definedName>
    <definedName name="TDmnc">'[32]CHITIET VL-NC-TT-3p'!#REF!</definedName>
    <definedName name="TDmvc">'[32]CHITIET VL-NC-TT-3p'!#REF!</definedName>
    <definedName name="TDmvl">'[32]CHITIET VL-NC-TT-3p'!#REF!</definedName>
    <definedName name="tdnc">[4]gtrinh!#REF!</definedName>
    <definedName name="tdnc1p" localSheetId="8">#REF!</definedName>
    <definedName name="tdnc1p" localSheetId="19">#REF!</definedName>
    <definedName name="tdnc1p">#REF!</definedName>
    <definedName name="tdnc3p">'[44]CHITIET VL-NC-TT1p'!#REF!</definedName>
    <definedName name="tdt1pnc">[4]gtrinh!#REF!</definedName>
    <definedName name="tdt1pvl">[4]gtrinh!#REF!</definedName>
    <definedName name="tdt2cnc">'[4]lam-moi'!#REF!</definedName>
    <definedName name="tdt2cvl">[4]chitiet!#REF!</definedName>
    <definedName name="tdtr2cnc" localSheetId="8">#REF!</definedName>
    <definedName name="tdtr2cnc" localSheetId="19">#REF!</definedName>
    <definedName name="tdtr2cnc">#REF!</definedName>
    <definedName name="tdtr2cvl" localSheetId="8">#REF!</definedName>
    <definedName name="tdtr2cvl" localSheetId="19">#REF!</definedName>
    <definedName name="tdtr2cvl">#REF!</definedName>
    <definedName name="tdtrnc" localSheetId="8">[4]gtrinh!#REF!</definedName>
    <definedName name="tdtrnc" localSheetId="19">[4]gtrinh!#REF!</definedName>
    <definedName name="tdtrnc">[4]gtrinh!#REF!</definedName>
    <definedName name="tdtrvl" localSheetId="8">[4]gtrinh!#REF!</definedName>
    <definedName name="tdtrvl" localSheetId="19">[4]gtrinh!#REF!</definedName>
    <definedName name="tdtrvl">[4]gtrinh!#REF!</definedName>
    <definedName name="tdvl">[4]gtrinh!#REF!</definedName>
    <definedName name="tdvl1p" localSheetId="8">#REF!</definedName>
    <definedName name="tdvl1p" localSheetId="19">#REF!</definedName>
    <definedName name="tdvl1p">#REF!</definedName>
    <definedName name="tdvl3p">'[44]CHITIET VL-NC-TT1p'!#REF!</definedName>
    <definedName name="TG">[58]KEY!$L$3:$L$9</definedName>
    <definedName name="th3x15">[4]giathanh1!#REF!</definedName>
    <definedName name="ThanhXuan110">'[59]KH-Q1,Q2,01'!#REF!</definedName>
    <definedName name="theph">[5]GIAVLIEU!$M$41</definedName>
    <definedName name="THGO1pnc">#REF!</definedName>
    <definedName name="thht">#REF!</definedName>
    <definedName name="THK">'[1]COAT&amp;WRAP-QIOT-#3'!#REF!</definedName>
    <definedName name="THKP160">'[4]dongia (2)'!#REF!</definedName>
    <definedName name="thkp3">#REF!</definedName>
    <definedName name="THT">#REF!</definedName>
    <definedName name="thtr15">[4]giathanh1!#REF!</definedName>
    <definedName name="thtt">#REF!</definedName>
    <definedName name="Tien">#REF!</definedName>
    <definedName name="Tiep_dia">[7]Sheet3!#REF!</definedName>
    <definedName name="Tiepdia">[4]Tiepdia!$A$1:$IV$65536</definedName>
    <definedName name="TK_1pha">'[26]40000000'!$A$7:$CO$9</definedName>
    <definedName name="TK_3pha">[26]XL4Poppy!$A$6:$DK$8</definedName>
    <definedName name="TK_caitao">'[26]50000000'!$A$6:$EC$8</definedName>
    <definedName name="TK_hathe">[26]Solieu!$A$7:$BR$11</definedName>
    <definedName name="TLAC120" localSheetId="8">#REF!</definedName>
    <definedName name="TLAC120" localSheetId="19">#REF!</definedName>
    <definedName name="TLAC120">#REF!</definedName>
    <definedName name="TLAC35" localSheetId="8">#REF!</definedName>
    <definedName name="TLAC35" localSheetId="19">#REF!</definedName>
    <definedName name="TLAC35">#REF!</definedName>
    <definedName name="TLAC50" localSheetId="8">#REF!</definedName>
    <definedName name="TLAC50" localSheetId="19">#REF!</definedName>
    <definedName name="TLAC50">#REF!</definedName>
    <definedName name="TLAC70">#REF!</definedName>
    <definedName name="TLAC95">#REF!</definedName>
    <definedName name="TLDa">[7]Sheet3!#REF!</definedName>
    <definedName name="TLdat">[7]Sheet3!#REF!</definedName>
    <definedName name="TLDM">[7]Sheet3!#REF!</definedName>
    <definedName name="Tle">#REF!</definedName>
    <definedName name="tn1pinnc">'[4]thao-go'!#REF!</definedName>
    <definedName name="tn2mhnnc">'[4]thao-go'!#REF!</definedName>
    <definedName name="TNCM">'[32]CHITIET VL-NC-TT-3p'!#REF!</definedName>
    <definedName name="tnhnnc">'[4]thao-go'!#REF!</definedName>
    <definedName name="tnignc">'[4]thao-go'!#REF!</definedName>
    <definedName name="tnin190nc">'[4]thao-go'!#REF!</definedName>
    <definedName name="tnlnc">'[4]thao-go'!#REF!</definedName>
    <definedName name="tnnnc">'[4]thao-go'!#REF!</definedName>
    <definedName name="TONGDUTOAN" localSheetId="8">#REF!</definedName>
    <definedName name="TONGDUTOAN" localSheetId="19">#REF!</definedName>
    <definedName name="TONGDUTOAN">#REF!</definedName>
    <definedName name="total_feuille_moyenne">'[36]valeurs de base'!$J$41</definedName>
    <definedName name="tp" localSheetId="8">#REF!</definedName>
    <definedName name="tp" localSheetId="19">#REF!</definedName>
    <definedName name="tp">#REF!</definedName>
    <definedName name="TR" localSheetId="8">#REF!</definedName>
    <definedName name="TR" localSheetId="19">#REF!</definedName>
    <definedName name="TR">#REF!</definedName>
    <definedName name="TR15HT" localSheetId="8">'[6]TONGKE-HT'!#REF!</definedName>
    <definedName name="TR15HT" localSheetId="19">'[6]TONGKE-HT'!#REF!</definedName>
    <definedName name="TR15HT">'[6]TONGKE-HT'!#REF!</definedName>
    <definedName name="TR16HT" localSheetId="8">'[6]TONGKE-HT'!#REF!</definedName>
    <definedName name="TR16HT" localSheetId="19">'[6]TONGKE-HT'!#REF!</definedName>
    <definedName name="TR16HT">'[6]TONGKE-HT'!#REF!</definedName>
    <definedName name="TR19HT">'[6]TONGKE-HT'!#REF!</definedName>
    <definedName name="tr1x15">[4]giathanh1!#REF!</definedName>
    <definedName name="TR20HT">'[6]TONGKE-HT'!#REF!</definedName>
    <definedName name="tr3x100">'[4]dongia (2)'!#REF!</definedName>
    <definedName name="Tra_DM_su_dung">#REF!</definedName>
    <definedName name="Tra_don_gia_KS">#REF!</definedName>
    <definedName name="Tra_DTCT">#REF!</definedName>
    <definedName name="Tra_tim_hang_mucPT_trung">#REF!</definedName>
    <definedName name="Tra_TL">#REF!</definedName>
    <definedName name="Tra_ty_le2">#REF!</definedName>
    <definedName name="Tra_ty_le3">#REF!</definedName>
    <definedName name="Tra_ty_le4">#REF!</definedName>
    <definedName name="Tra_ty_le5">#REF!</definedName>
    <definedName name="TRAM">#REF!</definedName>
    <definedName name="tram100">'[4]dongia (2)'!#REF!</definedName>
    <definedName name="tram1x25">'[4]dongia (2)'!#REF!</definedName>
    <definedName name="TrangthaiKH">[40]Thamchieu!$G$2:$G$6</definedName>
    <definedName name="tru10mtc">[45]HT!#REF!</definedName>
    <definedName name="tru8mtc">[45]HT!#REF!</definedName>
    <definedName name="TSCOE1">[60]liab1!$B$7:$E$26</definedName>
    <definedName name="TSCOE2">[60]liab2!$B$6:$E$21</definedName>
    <definedName name="TSNO">[60]ASSET1!$B$10:$E$55</definedName>
    <definedName name="TSNO2">[60]ASSET2!$B$4:$E$30</definedName>
    <definedName name="tt" localSheetId="8">#REF!</definedName>
    <definedName name="tt" localSheetId="19">#REF!</definedName>
    <definedName name="tt">#REF!</definedName>
    <definedName name="TT_1P" localSheetId="8">#REF!</definedName>
    <definedName name="TT_1P" localSheetId="19">#REF!</definedName>
    <definedName name="TT_1P">#REF!</definedName>
    <definedName name="TT_3p" localSheetId="8">#REF!</definedName>
    <definedName name="TT_3p" localSheetId="19">#REF!</definedName>
    <definedName name="TT_3p">#REF!</definedName>
    <definedName name="TT_cot">'[61]Dinh nghia'!$A$14:$B$23</definedName>
    <definedName name="tt1pnc">'[4]lam-moi'!#REF!</definedName>
    <definedName name="tt1pvl">'[4]lam-moi'!#REF!</definedName>
    <definedName name="tt3pnc">'[4]lam-moi'!#REF!</definedName>
    <definedName name="tt3pvl">'[4]lam-moi'!#REF!</definedName>
    <definedName name="TTDD">[21]TDTKP!$E$44+[21]TDTKP!$F$44+[21]TDTKP!$G$44</definedName>
    <definedName name="TTDD1P" localSheetId="8">#REF!</definedName>
    <definedName name="TTDD1P" localSheetId="19">#REF!</definedName>
    <definedName name="TTDD1P">#REF!</definedName>
    <definedName name="TTDD3P">[32]TDTKP1!#REF!</definedName>
    <definedName name="TTDDCT3p">[32]TDTKP1!#REF!</definedName>
    <definedName name="TTDKKH" localSheetId="8">#REF!</definedName>
    <definedName name="TTDKKH" localSheetId="19">#REF!</definedName>
    <definedName name="TTDKKH">#REF!</definedName>
    <definedName name="tthi" localSheetId="8">#REF!</definedName>
    <definedName name="tthi" localSheetId="19">#REF!</definedName>
    <definedName name="tthi">#REF!</definedName>
    <definedName name="TTK3p">'[21]TONGKE3p '!$C$295</definedName>
    <definedName name="ttronmk" localSheetId="8">#REF!</definedName>
    <definedName name="ttronmk" localSheetId="19">#REF!</definedName>
    <definedName name="ttronmk">#REF!</definedName>
    <definedName name="TTTR">[32]TDTKP1!#REF!</definedName>
    <definedName name="tv75nc" localSheetId="8">#REF!</definedName>
    <definedName name="tv75nc" localSheetId="19">#REF!</definedName>
    <definedName name="tv75nc">#REF!</definedName>
    <definedName name="tv75vl" localSheetId="8">#REF!</definedName>
    <definedName name="tv75vl" localSheetId="19">#REF!</definedName>
    <definedName name="tv75vl">#REF!</definedName>
    <definedName name="tx1pignc" localSheetId="8">'[4]thao-go'!#REF!</definedName>
    <definedName name="tx1pignc" localSheetId="19">'[4]thao-go'!#REF!</definedName>
    <definedName name="tx1pignc">'[4]thao-go'!#REF!</definedName>
    <definedName name="tx1pindnc" localSheetId="8">'[4]thao-go'!#REF!</definedName>
    <definedName name="tx1pindnc" localSheetId="19">'[4]thao-go'!#REF!</definedName>
    <definedName name="tx1pindnc">'[4]thao-go'!#REF!</definedName>
    <definedName name="tx1pingnc">'[4]thao-go'!#REF!</definedName>
    <definedName name="tx1pintnc">'[4]thao-go'!#REF!</definedName>
    <definedName name="tx1pitnc">'[4]thao-go'!#REF!</definedName>
    <definedName name="tx2mhnnc">'[4]thao-go'!#REF!</definedName>
    <definedName name="tx2mitnc">'[4]thao-go'!#REF!</definedName>
    <definedName name="txhnnc">'[4]thao-go'!#REF!</definedName>
    <definedName name="txig1nc">'[4]thao-go'!#REF!</definedName>
    <definedName name="txin190nc">'[4]thao-go'!#REF!</definedName>
    <definedName name="txinnc">'[4]thao-go'!#REF!</definedName>
    <definedName name="txit1nc">'[4]thao-go'!#REF!</definedName>
    <definedName name="ty_le" localSheetId="8">#REF!</definedName>
    <definedName name="ty_le" localSheetId="19">#REF!</definedName>
    <definedName name="ty_le">#REF!</definedName>
    <definedName name="ty_le_BTN" localSheetId="8">#REF!</definedName>
    <definedName name="ty_le_BTN" localSheetId="19">#REF!</definedName>
    <definedName name="ty_le_BTN">#REF!</definedName>
    <definedName name="Ty_le1" localSheetId="8">#REF!</definedName>
    <definedName name="Ty_le1" localSheetId="19">#REF!</definedName>
    <definedName name="Ty_le1">#REF!</definedName>
    <definedName name="Tygia">'[62]Overall Notes'!$C$2</definedName>
    <definedName name="UGVG" localSheetId="8" hidden="1">{#N/A,#N/A,TRUE,"BT M200 da 10x20"}</definedName>
    <definedName name="UGVG" localSheetId="19" hidden="1">{#N/A,#N/A,TRUE,"BT M200 da 10x20"}</definedName>
    <definedName name="UGVG" hidden="1">{#N/A,#N/A,TRUE,"BT M200 da 10x20"}</definedName>
    <definedName name="USD">'[63]BIEU 01'!$B$1</definedName>
    <definedName name="uyen" localSheetId="8">#REF!</definedName>
    <definedName name="uyen" localSheetId="19">#REF!</definedName>
    <definedName name="uyen">#REF!</definedName>
    <definedName name="v" localSheetId="8" hidden="1">{"'Sheet1'!$L$16"}</definedName>
    <definedName name="v" localSheetId="19" hidden="1">{"'Sheet1'!$L$16"}</definedName>
    <definedName name="v" hidden="1">{"'Sheet1'!$L$16"}</definedName>
    <definedName name="vấdjfcoiwjdoww">#REF!</definedName>
    <definedName name="Value0">#REF!</definedName>
    <definedName name="Value1">#REF!</definedName>
    <definedName name="Value10">#REF!</definedName>
    <definedName name="Value11">#REF!</definedName>
    <definedName name="Value12">#REF!</definedName>
    <definedName name="Value13">#REF!</definedName>
    <definedName name="Value14">#REF!</definedName>
    <definedName name="Value15">#REF!</definedName>
    <definedName name="Value16">#REF!</definedName>
    <definedName name="Value17">#REF!</definedName>
    <definedName name="Value18">#REF!</definedName>
    <definedName name="Value19">#REF!</definedName>
    <definedName name="Value2">#REF!</definedName>
    <definedName name="Value20">#REF!</definedName>
    <definedName name="Value21">#REF!</definedName>
    <definedName name="Value22">#REF!</definedName>
    <definedName name="Value23">#REF!</definedName>
    <definedName name="Value24">#REF!</definedName>
    <definedName name="Value25">#REF!</definedName>
    <definedName name="Value26">#REF!</definedName>
    <definedName name="Value27">#REF!</definedName>
    <definedName name="Value28">#REF!</definedName>
    <definedName name="Value29">#REF!</definedName>
    <definedName name="Value3">#REF!</definedName>
    <definedName name="Value30">#REF!</definedName>
    <definedName name="Value31">#REF!</definedName>
    <definedName name="Value32">#REF!</definedName>
    <definedName name="Value33">#REF!</definedName>
    <definedName name="Value34">#REF!</definedName>
    <definedName name="Value35">#REF!</definedName>
    <definedName name="Value36">#REF!</definedName>
    <definedName name="Value37">#REF!</definedName>
    <definedName name="Value38">#REF!</definedName>
    <definedName name="Value39">#REF!</definedName>
    <definedName name="Value4">#REF!</definedName>
    <definedName name="Value40">#REF!</definedName>
    <definedName name="Value41">#REF!</definedName>
    <definedName name="Value42">#REF!</definedName>
    <definedName name="Value43">#REF!</definedName>
    <definedName name="Value44">#REF!</definedName>
    <definedName name="Value45">#REF!</definedName>
    <definedName name="Value46">#REF!</definedName>
    <definedName name="Value47">#REF!</definedName>
    <definedName name="Value48">#REF!</definedName>
    <definedName name="Value49">#REF!</definedName>
    <definedName name="Value5">#REF!</definedName>
    <definedName name="Value50">#REF!</definedName>
    <definedName name="Value51">#REF!</definedName>
    <definedName name="Value52">#REF!</definedName>
    <definedName name="Value53">#REF!</definedName>
    <definedName name="Value54">#REF!</definedName>
    <definedName name="Value55">#REF!</definedName>
    <definedName name="Value6">#REF!</definedName>
    <definedName name="Value7">#REF!</definedName>
    <definedName name="Value8">#REF!</definedName>
    <definedName name="Value9">#REF!</definedName>
    <definedName name="van">'[64]Dinh nghia'!$A$3:$B$14</definedName>
    <definedName name="VARIINST" localSheetId="8">#REF!</definedName>
    <definedName name="VARIINST" localSheetId="19">#REF!</definedName>
    <definedName name="VARIINST">#REF!</definedName>
    <definedName name="VARIPURC" localSheetId="8">#REF!</definedName>
    <definedName name="VARIPURC" localSheetId="19">#REF!</definedName>
    <definedName name="VARIPURC">#REF!</definedName>
    <definedName name="vbtchongnuocm300" localSheetId="8">#REF!</definedName>
    <definedName name="vbtchongnuocm300" localSheetId="19">#REF!</definedName>
    <definedName name="vbtchongnuocm300">#REF!</definedName>
    <definedName name="vbtm150">#REF!</definedName>
    <definedName name="vbtm300">#REF!</definedName>
    <definedName name="vbtm400">#REF!</definedName>
    <definedName name="VCDD1P">'[32]KPVC-BD '!#REF!</definedName>
    <definedName name="VCDD3p">'[32]KPVC-BD '!#REF!</definedName>
    <definedName name="VCDDCT3p">'[32]KPVC-BD '!#REF!</definedName>
    <definedName name="VCDDMBA">'[65]KPVC-BD '!#REF!</definedName>
    <definedName name="VCHT" localSheetId="8">#REF!</definedName>
    <definedName name="VCHT" localSheetId="19">#REF!</definedName>
    <definedName name="VCHT">#REF!</definedName>
    <definedName name="VCTT" localSheetId="8">#REF!</definedName>
    <definedName name="VCTT" localSheetId="19">#REF!</definedName>
    <definedName name="VCTT">#REF!</definedName>
    <definedName name="VCVBT1" localSheetId="8">#REF!</definedName>
    <definedName name="VCVBT1" localSheetId="19">#REF!</definedName>
    <definedName name="VCVBT1">#REF!</definedName>
    <definedName name="VCVBT2">#REF!</definedName>
    <definedName name="vd3p">#REF!</definedName>
    <definedName name="VDCLY">[16]QMCT!#REF!</definedName>
    <definedName name="vkcauthang" localSheetId="8">#REF!</definedName>
    <definedName name="vkcauthang" localSheetId="19">#REF!</definedName>
    <definedName name="vkcauthang">#REF!</definedName>
    <definedName name="vksan" localSheetId="8">#REF!</definedName>
    <definedName name="vksan" localSheetId="19">#REF!</definedName>
    <definedName name="vksan">#REF!</definedName>
    <definedName name="vl" localSheetId="8">#REF!</definedName>
    <definedName name="vl" localSheetId="19">#REF!</definedName>
    <definedName name="vl">#REF!</definedName>
    <definedName name="vl1p" localSheetId="8">'[15]TONG HOP VL-NC'!#REF!</definedName>
    <definedName name="vl1p" localSheetId="19">'[15]TONG HOP VL-NC'!#REF!</definedName>
    <definedName name="vl1p">'[15]TONG HOP VL-NC'!#REF!</definedName>
    <definedName name="vl3p" localSheetId="8">#REF!</definedName>
    <definedName name="vl3p" localSheetId="19">#REF!</definedName>
    <definedName name="vl3p">#REF!</definedName>
    <definedName name="VLCT3p" localSheetId="8">#REF!</definedName>
    <definedName name="VLCT3p" localSheetId="19">#REF!</definedName>
    <definedName name="VLCT3p">#REF!</definedName>
    <definedName name="vldd" localSheetId="8">'[4]TH XL'!#REF!</definedName>
    <definedName name="vldd" localSheetId="19">'[4]TH XL'!#REF!</definedName>
    <definedName name="vldd">'[4]TH XL'!#REF!</definedName>
    <definedName name="vldn400" localSheetId="8">#REF!</definedName>
    <definedName name="vldn400" localSheetId="19">#REF!</definedName>
    <definedName name="vldn400">#REF!</definedName>
    <definedName name="vldn600" localSheetId="8">#REF!</definedName>
    <definedName name="vldn600" localSheetId="19">#REF!</definedName>
    <definedName name="vldn600">#REF!</definedName>
    <definedName name="VLHC">[51]TNHCHINH!$I$38</definedName>
    <definedName name="vltr">'[4]TH XL'!#REF!</definedName>
    <definedName name="vltram" localSheetId="8">#REF!</definedName>
    <definedName name="vltram" localSheetId="19">#REF!</definedName>
    <definedName name="vltram">#REF!</definedName>
    <definedName name="voi">'[66]Gia vat tu'!#REF!</definedName>
    <definedName name="vr3p" localSheetId="8">#REF!</definedName>
    <definedName name="vr3p" localSheetId="19">#REF!</definedName>
    <definedName name="vr3p">#REF!</definedName>
    <definedName name="VT_1pha">'[67]Bang 5_Chi tiet phan Dz'!#REF!</definedName>
    <definedName name="VT_3pha">'[67]Bang 5_Chi tiet phan Dz'!#REF!</definedName>
    <definedName name="VT_caitao">'[67]Bang 5_Chi tiet phan Dz'!#REF!</definedName>
    <definedName name="VT_htdl">'[67]Bang 5_Chi tiet phan Dz'!#REF!</definedName>
    <definedName name="VT_hthh">'[67]Bang 5_Chi tiet phan Dz'!#REF!</definedName>
    <definedName name="vt1pbs">'[4]lam-moi'!#REF!</definedName>
    <definedName name="vtbs">'[4]lam-moi'!#REF!</definedName>
    <definedName name="W" localSheetId="8">#REF!</definedName>
    <definedName name="W" localSheetId="19">#REF!</definedName>
    <definedName name="W">#REF!</definedName>
    <definedName name="wf" hidden="1">[68]T.Tinh!#REF!</definedName>
    <definedName name="wrn.BAOCAO." localSheetId="8" hidden="1">{#N/A,#N/A,FALSE,"sum";#N/A,#N/A,FALSE,"MARTV";#N/A,#N/A,FALSE,"APRTV"}</definedName>
    <definedName name="wrn.BAOCAO." localSheetId="19" hidden="1">{#N/A,#N/A,FALSE,"sum";#N/A,#N/A,FALSE,"MARTV";#N/A,#N/A,FALSE,"APRTV"}</definedName>
    <definedName name="wrn.BAOCAO." hidden="1">{#N/A,#N/A,FALSE,"sum";#N/A,#N/A,FALSE,"MARTV";#N/A,#N/A,FALSE,"APRTV"}</definedName>
    <definedName name="wrn.chi._.tiÆt." localSheetId="8" hidden="1">{#N/A,#N/A,FALSE,"Chi tiÆt"}</definedName>
    <definedName name="wrn.chi._.tiÆt." localSheetId="19" hidden="1">{#N/A,#N/A,FALSE,"Chi tiÆt"}</definedName>
    <definedName name="wrn.chi._.tiÆt." hidden="1">{#N/A,#N/A,FALSE,"Chi tiÆt"}</definedName>
    <definedName name="wrn.het." localSheetId="8" hidden="1">{#N/A,#N/A,FALSE,"Title";#N/A,#N/A,FALSE,"Bal.sheet";#N/A,#N/A,FALSE,"Income";#N/A,#N/A,FALSE,"sale";#N/A,#N/A,FALSE,"cash";#N/A,#N/A,FALSE,"AR";#N/A,#N/A,FALSE,"AR-other";#N/A,#N/A,FALSE,"asset";#N/A,#N/A,FALSE,"Pre-Op";#N/A,#N/A,FALSE,"AP";#N/A,#N/A,FALSE,"Parent";#N/A,#N/A,FALSE,"Qty";#N/A,#N/A,FALSE,"COGS";#N/A,#N/A,FALSE,"GOH-Sell";#N/A,#N/A,FALSE,"Interest"}</definedName>
    <definedName name="wrn.het." localSheetId="19" hidden="1">{#N/A,#N/A,FALSE,"Title";#N/A,#N/A,FALSE,"Bal.sheet";#N/A,#N/A,FALSE,"Income";#N/A,#N/A,FALSE,"sale";#N/A,#N/A,FALSE,"cash";#N/A,#N/A,FALSE,"AR";#N/A,#N/A,FALSE,"AR-other";#N/A,#N/A,FALSE,"asset";#N/A,#N/A,FALSE,"Pre-Op";#N/A,#N/A,FALSE,"AP";#N/A,#N/A,FALSE,"Parent";#N/A,#N/A,FALSE,"Qty";#N/A,#N/A,FALSE,"COGS";#N/A,#N/A,FALSE,"GOH-Sell";#N/A,#N/A,FALSE,"Interest"}</definedName>
    <definedName name="wrn.het." hidden="1">{#N/A,#N/A,FALSE,"Title";#N/A,#N/A,FALSE,"Bal.sheet";#N/A,#N/A,FALSE,"Income";#N/A,#N/A,FALSE,"sale";#N/A,#N/A,FALSE,"cash";#N/A,#N/A,FALSE,"AR";#N/A,#N/A,FALSE,"AR-other";#N/A,#N/A,FALSE,"asset";#N/A,#N/A,FALSE,"Pre-Op";#N/A,#N/A,FALSE,"AP";#N/A,#N/A,FALSE,"Parent";#N/A,#N/A,FALSE,"Qty";#N/A,#N/A,FALSE,"COGS";#N/A,#N/A,FALSE,"GOH-Sell";#N/A,#N/A,FALSE,"Interest"}</definedName>
    <definedName name="wrn.tat." localSheetId="8" hidden="1">{#N/A,#N/A,FALSE,"Bal.sheet";#N/A,#N/A,FALSE,"Income";#N/A,#N/A,FALSE,"1Cash";#N/A,#N/A,FALSE,"2AR-Trade";#N/A,#N/A,FALSE,"3-4AR-Ô&amp;Invt";#N/A,#N/A,FALSE,"5-6Pre&amp;Prop";#N/A,#N/A,FALSE,"7-9PreÔ&amp;O-Asst";#N/A,#N/A,FALSE,"10-11AP&amp;Accr";#N/A,#N/A,FALSE,"12-13Tax&amp;Paren";#N/A,#N/A,FALSE,"15COGS";#N/A,#N/A,FALSE,"14Sal";#N/A,#N/A,FALSE,"Qty";#N/A,#N/A,FALSE,"16-17G&amp;S";#N/A,#N/A,FALSE,"Title";#N/A,#N/A,FALSE,"18-19In&amp;Loss"}</definedName>
    <definedName name="wrn.tat." localSheetId="19" hidden="1">{#N/A,#N/A,FALSE,"Bal.sheet";#N/A,#N/A,FALSE,"Income";#N/A,#N/A,FALSE,"1Cash";#N/A,#N/A,FALSE,"2AR-Trade";#N/A,#N/A,FALSE,"3-4AR-Ô&amp;Invt";#N/A,#N/A,FALSE,"5-6Pre&amp;Prop";#N/A,#N/A,FALSE,"7-9PreÔ&amp;O-Asst";#N/A,#N/A,FALSE,"10-11AP&amp;Accr";#N/A,#N/A,FALSE,"12-13Tax&amp;Paren";#N/A,#N/A,FALSE,"15COGS";#N/A,#N/A,FALSE,"14Sal";#N/A,#N/A,FALSE,"Qty";#N/A,#N/A,FALSE,"16-17G&amp;S";#N/A,#N/A,FALSE,"Title";#N/A,#N/A,FALSE,"18-19In&amp;Loss"}</definedName>
    <definedName name="wrn.tat." hidden="1">{#N/A,#N/A,FALSE,"Bal.sheet";#N/A,#N/A,FALSE,"Income";#N/A,#N/A,FALSE,"1Cash";#N/A,#N/A,FALSE,"2AR-Trade";#N/A,#N/A,FALSE,"3-4AR-Ô&amp;Invt";#N/A,#N/A,FALSE,"5-6Pre&amp;Prop";#N/A,#N/A,FALSE,"7-9PreÔ&amp;O-Asst";#N/A,#N/A,FALSE,"10-11AP&amp;Accr";#N/A,#N/A,FALSE,"12-13Tax&amp;Paren";#N/A,#N/A,FALSE,"15COGS";#N/A,#N/A,FALSE,"14Sal";#N/A,#N/A,FALSE,"Qty";#N/A,#N/A,FALSE,"16-17G&amp;S";#N/A,#N/A,FALSE,"Title";#N/A,#N/A,FALSE,"18-19In&amp;Loss"}</definedName>
    <definedName name="wrn.tuan." localSheetId="8" hidden="1">{#N/A,#N/A,FALSE,"LEDGERSUMARY"}</definedName>
    <definedName name="wrn.tuan." localSheetId="19" hidden="1">{#N/A,#N/A,FALSE,"LEDGERSUMARY"}</definedName>
    <definedName name="wrn.tuan." hidden="1">{#N/A,#N/A,FALSE,"LEDGERSUMARY"}</definedName>
    <definedName name="wrn.vd." localSheetId="8" hidden="1">{#N/A,#N/A,TRUE,"BT M200 da 10x20"}</definedName>
    <definedName name="wrn.vd." localSheetId="19" hidden="1">{#N/A,#N/A,TRUE,"BT M200 da 10x20"}</definedName>
    <definedName name="wrn.vd." hidden="1">{#N/A,#N/A,TRUE,"BT M200 da 10x20"}</definedName>
    <definedName name="wrwetgerwyt">#REF!</definedName>
    <definedName name="X">#REF!</definedName>
    <definedName name="x17dnc">[4]chitiet!#REF!</definedName>
    <definedName name="x17dvl">[4]chitiet!#REF!</definedName>
    <definedName name="x17knc">[4]chitiet!#REF!</definedName>
    <definedName name="x17kvl">[4]chitiet!#REF!</definedName>
    <definedName name="X1pFCOnc">'[32]CHITIET VL-NC-TT -1p'!#REF!</definedName>
    <definedName name="X1pFCOvc">'[32]CHITIET VL-NC-TT -1p'!#REF!</definedName>
    <definedName name="X1pFCOvl">'[32]CHITIET VL-NC-TT -1p'!#REF!</definedName>
    <definedName name="X1pIGnc">'[32]CHITIET VL-NC-TT -1p'!#REF!</definedName>
    <definedName name="X1pIGvc">'[32]CHITIET VL-NC-TT -1p'!#REF!</definedName>
    <definedName name="X1pIGvl">'[32]CHITIET VL-NC-TT -1p'!#REF!</definedName>
    <definedName name="x1pind" localSheetId="8">#REF!</definedName>
    <definedName name="x1pind" localSheetId="19">#REF!</definedName>
    <definedName name="x1pind">#REF!</definedName>
    <definedName name="X1pINDnc" localSheetId="8">#REF!</definedName>
    <definedName name="X1pINDnc" localSheetId="19">#REF!</definedName>
    <definedName name="X1pINDnc">#REF!</definedName>
    <definedName name="X1pINDvc" localSheetId="8">#REF!</definedName>
    <definedName name="X1pINDvc" localSheetId="19">#REF!</definedName>
    <definedName name="X1pINDvc">#REF!</definedName>
    <definedName name="X1pINDvl">#REF!</definedName>
    <definedName name="x1ping">#REF!</definedName>
    <definedName name="X1pINGnc">#REF!</definedName>
    <definedName name="X1pINGvc">#REF!</definedName>
    <definedName name="X1pINGvl">#REF!</definedName>
    <definedName name="x1pint">#REF!</definedName>
    <definedName name="X1pINTnc">'[32]CHITIET VL-NC-TT -1p'!#REF!</definedName>
    <definedName name="X1pINTvc">'[32]CHITIET VL-NC-TT -1p'!#REF!</definedName>
    <definedName name="X1pINTvl">'[32]CHITIET VL-NC-TT -1p'!#REF!</definedName>
    <definedName name="X1pITnc">'[32]CHITIET VL-NC-TT -1p'!#REF!</definedName>
    <definedName name="X1pITvc">'[32]CHITIET VL-NC-TT -1p'!#REF!</definedName>
    <definedName name="X1pITvl">'[32]CHITIET VL-NC-TT -1p'!#REF!</definedName>
    <definedName name="x20knc">[4]chitiet!#REF!</definedName>
    <definedName name="x20kvl">[4]chitiet!#REF!</definedName>
    <definedName name="x22knc">[4]chitiet!#REF!</definedName>
    <definedName name="x22kvl">[4]chitiet!#REF!</definedName>
    <definedName name="x2mig1nc">'[4]lam-moi'!#REF!</definedName>
    <definedName name="x2mig1vl">'[4]lam-moi'!#REF!</definedName>
    <definedName name="x2min1nc">'[4]lam-moi'!#REF!</definedName>
    <definedName name="x2min1vl">'[4]lam-moi'!#REF!</definedName>
    <definedName name="x2mit1vl">'[4]lam-moi'!#REF!</definedName>
    <definedName name="x2mitnc">'[4]lam-moi'!#REF!</definedName>
    <definedName name="XCCT">0.5</definedName>
    <definedName name="xdsnc">[4]gtrinh!#REF!</definedName>
    <definedName name="xdsvl">[4]gtrinh!#REF!</definedName>
    <definedName name="xfco" localSheetId="8">#REF!</definedName>
    <definedName name="xfco" localSheetId="19">#REF!</definedName>
    <definedName name="xfco">#REF!</definedName>
    <definedName name="xfco3p" localSheetId="8">#REF!</definedName>
    <definedName name="xfco3p" localSheetId="19">#REF!</definedName>
    <definedName name="xfco3p">#REF!</definedName>
    <definedName name="XFCOnc" localSheetId="8">#REF!</definedName>
    <definedName name="XFCOnc" localSheetId="19">#REF!</definedName>
    <definedName name="XFCOnc">#REF!</definedName>
    <definedName name="xfconc3p" localSheetId="8">'[44]CHITIET VL-NC-TT1p'!#REF!</definedName>
    <definedName name="xfconc3p" localSheetId="19">'[44]CHITIET VL-NC-TT1p'!#REF!</definedName>
    <definedName name="xfconc3p">'[44]CHITIET VL-NC-TT1p'!#REF!</definedName>
    <definedName name="xfcotnc" localSheetId="8">#REF!</definedName>
    <definedName name="xfcotnc" localSheetId="19">#REF!</definedName>
    <definedName name="xfcotnc">#REF!</definedName>
    <definedName name="xfcotvl" localSheetId="8">#REF!</definedName>
    <definedName name="xfcotvl" localSheetId="19">#REF!</definedName>
    <definedName name="xfcotvl">#REF!</definedName>
    <definedName name="XFCOvc" localSheetId="8">'[47]CHITIET VL-NC-TT-3p'!#REF!</definedName>
    <definedName name="XFCOvc" localSheetId="19">'[47]CHITIET VL-NC-TT-3p'!#REF!</definedName>
    <definedName name="XFCOvc">'[47]CHITIET VL-NC-TT-3p'!#REF!</definedName>
    <definedName name="XFCOvl" localSheetId="8">#REF!</definedName>
    <definedName name="XFCOvl" localSheetId="19">#REF!</definedName>
    <definedName name="XFCOvl">#REF!</definedName>
    <definedName name="xfcovl3p" localSheetId="8">'[44]CHITIET VL-NC-TT1p'!#REF!</definedName>
    <definedName name="xfcovl3p" localSheetId="19">'[44]CHITIET VL-NC-TT1p'!#REF!</definedName>
    <definedName name="xfcovl3p">'[44]CHITIET VL-NC-TT1p'!#REF!</definedName>
    <definedName name="xfnc" localSheetId="8">'[4]lam-moi'!#REF!</definedName>
    <definedName name="xfnc" localSheetId="19">'[4]lam-moi'!#REF!</definedName>
    <definedName name="xfnc">'[4]lam-moi'!#REF!</definedName>
    <definedName name="xfvl" localSheetId="8">'[4]lam-moi'!#REF!</definedName>
    <definedName name="xfvl" localSheetId="19">'[4]lam-moi'!#REF!</definedName>
    <definedName name="xfvl">'[4]lam-moi'!#REF!</definedName>
    <definedName name="xh" localSheetId="8">#REF!</definedName>
    <definedName name="xh" localSheetId="19">#REF!</definedName>
    <definedName name="xh">#REF!</definedName>
    <definedName name="xhn" localSheetId="8">#REF!</definedName>
    <definedName name="xhn" localSheetId="19">#REF!</definedName>
    <definedName name="xhn">#REF!</definedName>
    <definedName name="xhnnc" localSheetId="8">'[4]lam-moi'!#REF!</definedName>
    <definedName name="xhnnc" localSheetId="19">'[4]lam-moi'!#REF!</definedName>
    <definedName name="xhnnc">'[4]lam-moi'!#REF!</definedName>
    <definedName name="xhnvl" localSheetId="8">'[4]lam-moi'!#REF!</definedName>
    <definedName name="xhnvl" localSheetId="19">'[4]lam-moi'!#REF!</definedName>
    <definedName name="xhnvl">'[4]lam-moi'!#REF!</definedName>
    <definedName name="xig" localSheetId="8">#REF!</definedName>
    <definedName name="xig" localSheetId="19">#REF!</definedName>
    <definedName name="xig">#REF!</definedName>
    <definedName name="xig1" localSheetId="8">#REF!</definedName>
    <definedName name="xig1" localSheetId="19">#REF!</definedName>
    <definedName name="xig1">#REF!</definedName>
    <definedName name="XIG1nc" localSheetId="8">'[32]CHITIET VL-NC-TT-3p'!#REF!</definedName>
    <definedName name="XIG1nc" localSheetId="19">'[32]CHITIET VL-NC-TT-3p'!#REF!</definedName>
    <definedName name="XIG1nc">'[32]CHITIET VL-NC-TT-3p'!#REF!</definedName>
    <definedName name="xig1p" localSheetId="8">#REF!</definedName>
    <definedName name="xig1p" localSheetId="19">#REF!</definedName>
    <definedName name="xig1p">#REF!</definedName>
    <definedName name="xig1pnc" localSheetId="8">'[4]lam-moi'!#REF!</definedName>
    <definedName name="xig1pnc" localSheetId="19">'[4]lam-moi'!#REF!</definedName>
    <definedName name="xig1pnc">'[4]lam-moi'!#REF!</definedName>
    <definedName name="xig1pvl" localSheetId="8">'[4]lam-moi'!#REF!</definedName>
    <definedName name="xig1pvl" localSheetId="19">'[4]lam-moi'!#REF!</definedName>
    <definedName name="xig1pvl">'[4]lam-moi'!#REF!</definedName>
    <definedName name="XIG1vl" localSheetId="8">'[32]CHITIET VL-NC-TT-3p'!#REF!</definedName>
    <definedName name="XIG1vl" localSheetId="19">'[32]CHITIET VL-NC-TT-3p'!#REF!</definedName>
    <definedName name="XIG1vl">'[32]CHITIET VL-NC-TT-3p'!#REF!</definedName>
    <definedName name="xig2nc" localSheetId="8">'[4]lam-moi'!#REF!</definedName>
    <definedName name="xig2nc" localSheetId="19">'[4]lam-moi'!#REF!</definedName>
    <definedName name="xig2nc">'[4]lam-moi'!#REF!</definedName>
    <definedName name="xig2vl" localSheetId="8">'[4]lam-moi'!#REF!</definedName>
    <definedName name="xig2vl" localSheetId="19">'[4]lam-moi'!#REF!</definedName>
    <definedName name="xig2vl">'[4]lam-moi'!#REF!</definedName>
    <definedName name="xig3p" localSheetId="8">#REF!</definedName>
    <definedName name="xig3p" localSheetId="19">#REF!</definedName>
    <definedName name="xig3p">#REF!</definedName>
    <definedName name="xiggnc">'[4]CHITIET VL-NC'!$G$57</definedName>
    <definedName name="xiggvl">'[4]CHITIET VL-NC'!$G$53</definedName>
    <definedName name="XIGnc" localSheetId="8">#REF!</definedName>
    <definedName name="XIGnc" localSheetId="19">#REF!</definedName>
    <definedName name="XIGnc">#REF!</definedName>
    <definedName name="xignc3p">'[44]CHITIET VL-NC-TT1p'!#REF!</definedName>
    <definedName name="XIGvc" localSheetId="8">#REF!</definedName>
    <definedName name="XIGvc" localSheetId="19">#REF!</definedName>
    <definedName name="XIGvc">#REF!</definedName>
    <definedName name="XIGvl" localSheetId="8">#REF!</definedName>
    <definedName name="XIGvl" localSheetId="19">#REF!</definedName>
    <definedName name="XIGvl">#REF!</definedName>
    <definedName name="xigvl3p" localSheetId="8">'[44]CHITIET VL-NC-TT1p'!#REF!</definedName>
    <definedName name="xigvl3p" localSheetId="19">'[44]CHITIET VL-NC-TT1p'!#REF!</definedName>
    <definedName name="xigvl3p">'[44]CHITIET VL-NC-TT1p'!#REF!</definedName>
    <definedName name="xin" localSheetId="8">#REF!</definedName>
    <definedName name="xin" localSheetId="19">#REF!</definedName>
    <definedName name="xin">#REF!</definedName>
    <definedName name="xin190" localSheetId="8">#REF!</definedName>
    <definedName name="xin190" localSheetId="19">#REF!</definedName>
    <definedName name="xin190">#REF!</definedName>
    <definedName name="xin1903p" localSheetId="8">#REF!</definedName>
    <definedName name="xin1903p" localSheetId="19">#REF!</definedName>
    <definedName name="xin1903p">#REF!</definedName>
    <definedName name="XIN190nc" localSheetId="8">'[47]CHITIET VL-NC-TT-3p'!#REF!</definedName>
    <definedName name="XIN190nc" localSheetId="19">'[47]CHITIET VL-NC-TT-3p'!#REF!</definedName>
    <definedName name="XIN190nc">'[47]CHITIET VL-NC-TT-3p'!#REF!</definedName>
    <definedName name="xin190nc3p" localSheetId="8">'[44]CHITIET VL-NC-TT1p'!#REF!</definedName>
    <definedName name="xin190nc3p" localSheetId="19">'[44]CHITIET VL-NC-TT1p'!#REF!</definedName>
    <definedName name="xin190nc3p">'[44]CHITIET VL-NC-TT1p'!#REF!</definedName>
    <definedName name="XIN190vc" localSheetId="8">'[47]CHITIET VL-NC-TT-3p'!#REF!</definedName>
    <definedName name="XIN190vc" localSheetId="19">'[47]CHITIET VL-NC-TT-3p'!#REF!</definedName>
    <definedName name="XIN190vc">'[47]CHITIET VL-NC-TT-3p'!#REF!</definedName>
    <definedName name="XIN190vl" localSheetId="8">'[47]CHITIET VL-NC-TT-3p'!#REF!</definedName>
    <definedName name="XIN190vl" localSheetId="19">'[47]CHITIET VL-NC-TT-3p'!#REF!</definedName>
    <definedName name="XIN190vl">'[47]CHITIET VL-NC-TT-3p'!#REF!</definedName>
    <definedName name="xin190vl3p">'[44]CHITIET VL-NC-TT1p'!#REF!</definedName>
    <definedName name="xin2903p">[53]TONGKE3p!$R$110</definedName>
    <definedName name="xin290nc3p">'[44]CHITIET VL-NC-TT1p'!#REF!</definedName>
    <definedName name="xin290vl3p">'[44]CHITIET VL-NC-TT1p'!#REF!</definedName>
    <definedName name="xin3p" localSheetId="8">#REF!</definedName>
    <definedName name="xin3p" localSheetId="19">#REF!</definedName>
    <definedName name="xin3p">#REF!</definedName>
    <definedName name="xin901nc">'[4]lam-moi'!#REF!</definedName>
    <definedName name="xin901vl">'[4]lam-moi'!#REF!</definedName>
    <definedName name="xind" localSheetId="8">#REF!</definedName>
    <definedName name="xind" localSheetId="19">#REF!</definedName>
    <definedName name="xind">#REF!</definedName>
    <definedName name="xind1p" localSheetId="8">#REF!</definedName>
    <definedName name="xind1p" localSheetId="19">#REF!</definedName>
    <definedName name="xind1p">#REF!</definedName>
    <definedName name="xind1pnc" localSheetId="8">'[4]lam-moi'!#REF!</definedName>
    <definedName name="xind1pnc" localSheetId="19">'[4]lam-moi'!#REF!</definedName>
    <definedName name="xind1pnc">'[4]lam-moi'!#REF!</definedName>
    <definedName name="xind1pvl" localSheetId="8">'[4]lam-moi'!#REF!</definedName>
    <definedName name="xind1pvl" localSheetId="19">'[4]lam-moi'!#REF!</definedName>
    <definedName name="xind1pvl">'[4]lam-moi'!#REF!</definedName>
    <definedName name="xind3p" localSheetId="8">#REF!</definedName>
    <definedName name="xind3p" localSheetId="19">#REF!</definedName>
    <definedName name="xind3p">#REF!</definedName>
    <definedName name="XINDnc" localSheetId="8">'[47]CHITIET VL-NC-TT-3p'!#REF!</definedName>
    <definedName name="XINDnc" localSheetId="19">'[47]CHITIET VL-NC-TT-3p'!#REF!</definedName>
    <definedName name="XINDnc">'[47]CHITIET VL-NC-TT-3p'!#REF!</definedName>
    <definedName name="xindnc1p" localSheetId="8">#REF!</definedName>
    <definedName name="xindnc1p" localSheetId="19">#REF!</definedName>
    <definedName name="xindnc1p">#REF!</definedName>
    <definedName name="xindnc3p" localSheetId="8">'[44]CHITIET VL-NC-TT1p'!#REF!</definedName>
    <definedName name="xindnc3p" localSheetId="19">'[44]CHITIET VL-NC-TT1p'!#REF!</definedName>
    <definedName name="xindnc3p">'[44]CHITIET VL-NC-TT1p'!#REF!</definedName>
    <definedName name="XINDvc" localSheetId="8">'[47]CHITIET VL-NC-TT-3p'!#REF!</definedName>
    <definedName name="XINDvc" localSheetId="19">'[47]CHITIET VL-NC-TT-3p'!#REF!</definedName>
    <definedName name="XINDvc">'[47]CHITIET VL-NC-TT-3p'!#REF!</definedName>
    <definedName name="XINDvl" localSheetId="8">'[47]CHITIET VL-NC-TT-3p'!#REF!</definedName>
    <definedName name="XINDvl" localSheetId="19">'[47]CHITIET VL-NC-TT-3p'!#REF!</definedName>
    <definedName name="XINDvl">'[47]CHITIET VL-NC-TT-3p'!#REF!</definedName>
    <definedName name="xindvl1p" localSheetId="8">#REF!</definedName>
    <definedName name="xindvl1p" localSheetId="19">#REF!</definedName>
    <definedName name="xindvl1p">#REF!</definedName>
    <definedName name="xindvl3p" localSheetId="8">'[44]CHITIET VL-NC-TT1p'!#REF!</definedName>
    <definedName name="xindvl3p" localSheetId="19">'[44]CHITIET VL-NC-TT1p'!#REF!</definedName>
    <definedName name="xindvl3p">'[44]CHITIET VL-NC-TT1p'!#REF!</definedName>
    <definedName name="xing1p" localSheetId="8">#REF!</definedName>
    <definedName name="xing1p" localSheetId="19">#REF!</definedName>
    <definedName name="xing1p">#REF!</definedName>
    <definedName name="xing1pnc" localSheetId="8">'[4]lam-moi'!#REF!</definedName>
    <definedName name="xing1pnc" localSheetId="19">'[4]lam-moi'!#REF!</definedName>
    <definedName name="xing1pnc">'[4]lam-moi'!#REF!</definedName>
    <definedName name="xing1pvl" localSheetId="8">'[4]lam-moi'!#REF!</definedName>
    <definedName name="xing1pvl" localSheetId="19">'[4]lam-moi'!#REF!</definedName>
    <definedName name="xing1pvl">'[4]lam-moi'!#REF!</definedName>
    <definedName name="xingnc1p" localSheetId="8">#REF!</definedName>
    <definedName name="xingnc1p" localSheetId="19">#REF!</definedName>
    <definedName name="xingnc1p">#REF!</definedName>
    <definedName name="xingvl1p" localSheetId="8">#REF!</definedName>
    <definedName name="xingvl1p" localSheetId="19">#REF!</definedName>
    <definedName name="xingvl1p">#REF!</definedName>
    <definedName name="XINnc" localSheetId="8">#REF!</definedName>
    <definedName name="XINnc" localSheetId="19">#REF!</definedName>
    <definedName name="XINnc">#REF!</definedName>
    <definedName name="xinnc3p" localSheetId="8">'[44]CHITIET VL-NC-TT1p'!#REF!</definedName>
    <definedName name="xinnc3p" localSheetId="19">'[44]CHITIET VL-NC-TT1p'!#REF!</definedName>
    <definedName name="xinnc3p">'[44]CHITIET VL-NC-TT1p'!#REF!</definedName>
    <definedName name="xint1p" localSheetId="8">#REF!</definedName>
    <definedName name="xint1p" localSheetId="19">#REF!</definedName>
    <definedName name="xint1p">#REF!</definedName>
    <definedName name="XINvc" localSheetId="8">#REF!</definedName>
    <definedName name="XINvc" localSheetId="19">#REF!</definedName>
    <definedName name="XINvc">#REF!</definedName>
    <definedName name="XINvl" localSheetId="8">#REF!</definedName>
    <definedName name="XINvl" localSheetId="19">#REF!</definedName>
    <definedName name="XINvl">#REF!</definedName>
    <definedName name="xinvl3p" localSheetId="8">'[44]CHITIET VL-NC-TT1p'!#REF!</definedName>
    <definedName name="xinvl3p" localSheetId="19">'[44]CHITIET VL-NC-TT1p'!#REF!</definedName>
    <definedName name="xinvl3p">'[44]CHITIET VL-NC-TT1p'!#REF!</definedName>
    <definedName name="xit" localSheetId="8">#REF!</definedName>
    <definedName name="xit" localSheetId="19">#REF!</definedName>
    <definedName name="xit">#REF!</definedName>
    <definedName name="xit1" localSheetId="8">#REF!</definedName>
    <definedName name="xit1" localSheetId="19">#REF!</definedName>
    <definedName name="xit1">#REF!</definedName>
    <definedName name="XIT1nc" localSheetId="8">'[32]CHITIET VL-NC-TT-3p'!#REF!</definedName>
    <definedName name="XIT1nc" localSheetId="19">'[32]CHITIET VL-NC-TT-3p'!#REF!</definedName>
    <definedName name="XIT1nc">'[32]CHITIET VL-NC-TT-3p'!#REF!</definedName>
    <definedName name="xit1p" localSheetId="8">#REF!</definedName>
    <definedName name="xit1p" localSheetId="19">#REF!</definedName>
    <definedName name="xit1p">#REF!</definedName>
    <definedName name="xit1pnc" localSheetId="8">'[4]lam-moi'!#REF!</definedName>
    <definedName name="xit1pnc" localSheetId="19">'[4]lam-moi'!#REF!</definedName>
    <definedName name="xit1pnc">'[4]lam-moi'!#REF!</definedName>
    <definedName name="xit1pvl" localSheetId="8">'[4]lam-moi'!#REF!</definedName>
    <definedName name="xit1pvl" localSheetId="19">'[4]lam-moi'!#REF!</definedName>
    <definedName name="xit1pvl">'[4]lam-moi'!#REF!</definedName>
    <definedName name="XIT1vl" localSheetId="8">'[32]CHITIET VL-NC-TT-3p'!#REF!</definedName>
    <definedName name="XIT1vl" localSheetId="19">'[32]CHITIET VL-NC-TT-3p'!#REF!</definedName>
    <definedName name="XIT1vl">'[32]CHITIET VL-NC-TT-3p'!#REF!</definedName>
    <definedName name="xit2nc">'[4]lam-moi'!#REF!</definedName>
    <definedName name="xit2nc3p">'[44]CHITIET VL-NC-TT1p'!#REF!</definedName>
    <definedName name="xit2vl">'[4]lam-moi'!#REF!</definedName>
    <definedName name="xit2vl3p">'[44]CHITIET VL-NC-TT1p'!#REF!</definedName>
    <definedName name="xit3p" localSheetId="8">#REF!</definedName>
    <definedName name="xit3p" localSheetId="19">#REF!</definedName>
    <definedName name="xit3p">#REF!</definedName>
    <definedName name="XITnc" localSheetId="8">#REF!</definedName>
    <definedName name="XITnc" localSheetId="19">#REF!</definedName>
    <definedName name="XITnc">#REF!</definedName>
    <definedName name="xitnc3p" localSheetId="8">'[44]CHITIET VL-NC-TT1p'!#REF!</definedName>
    <definedName name="xitnc3p" localSheetId="19">'[44]CHITIET VL-NC-TT1p'!#REF!</definedName>
    <definedName name="xitnc3p">'[44]CHITIET VL-NC-TT1p'!#REF!</definedName>
    <definedName name="xittnc">'[4]CHITIET VL-NC'!$G$48</definedName>
    <definedName name="xittvl">'[4]CHITIET VL-NC'!$G$44</definedName>
    <definedName name="XITvc" localSheetId="8">#REF!</definedName>
    <definedName name="XITvc" localSheetId="19">#REF!</definedName>
    <definedName name="XITvc">#REF!</definedName>
    <definedName name="XITvl" localSheetId="8">#REF!</definedName>
    <definedName name="XITvl" localSheetId="19">#REF!</definedName>
    <definedName name="XITvl">#REF!</definedName>
    <definedName name="xitvl3p" localSheetId="8">'[44]CHITIET VL-NC-TT1p'!#REF!</definedName>
    <definedName name="xitvl3p" localSheetId="19">'[44]CHITIET VL-NC-TT1p'!#REF!</definedName>
    <definedName name="xitvl3p">'[44]CHITIET VL-NC-TT1p'!#REF!</definedName>
    <definedName name="xld">'[69]TH-XL'!$C$11</definedName>
    <definedName name="xlt">'[69]TH-XL'!$C$4</definedName>
    <definedName name="xm">[23]gvl!$N$16</definedName>
    <definedName name="xmcax" localSheetId="8">#REF!</definedName>
    <definedName name="xmcax" localSheetId="19">#REF!</definedName>
    <definedName name="xmcax">#REF!</definedName>
    <definedName name="xn" localSheetId="8">#REF!</definedName>
    <definedName name="xn" localSheetId="19">#REF!</definedName>
    <definedName name="xn">#REF!</definedName>
    <definedName name="XNPTRA" localSheetId="8">#REF!</definedName>
    <definedName name="XNPTRA" localSheetId="19">#REF!</definedName>
    <definedName name="XNPTRA">#REF!</definedName>
    <definedName name="xr1nc" localSheetId="8">'[4]lam-moi'!#REF!</definedName>
    <definedName name="xr1nc" localSheetId="19">'[4]lam-moi'!#REF!</definedName>
    <definedName name="xr1nc">'[4]lam-moi'!#REF!</definedName>
    <definedName name="xr1vl" localSheetId="8">'[4]lam-moi'!#REF!</definedName>
    <definedName name="xr1vl" localSheetId="19">'[4]lam-moi'!#REF!</definedName>
    <definedName name="xr1vl">'[4]lam-moi'!#REF!</definedName>
    <definedName name="xtr3pnc" localSheetId="8">[4]gtrinh!#REF!</definedName>
    <definedName name="xtr3pnc" localSheetId="19">[4]gtrinh!#REF!</definedName>
    <definedName name="xtr3pnc">[4]gtrinh!#REF!</definedName>
    <definedName name="xtr3pvl" localSheetId="8">[4]gtrinh!#REF!</definedName>
    <definedName name="xtr3pvl" localSheetId="19">[4]gtrinh!#REF!</definedName>
    <definedName name="xtr3pvl">[4]gtrinh!#REF!</definedName>
    <definedName name="z" localSheetId="8">#REF!</definedName>
    <definedName name="z" localSheetId="19">#REF!</definedName>
    <definedName name="z">#REF!</definedName>
    <definedName name="ZD" localSheetId="8">#REF!</definedName>
    <definedName name="ZD" localSheetId="19">#REF!</definedName>
    <definedName name="ZD">#REF!</definedName>
    <definedName name="ZXD" localSheetId="8">#REF!</definedName>
    <definedName name="ZXD" localSheetId="19">#REF!</definedName>
    <definedName name="ZXD">#REF!</definedName>
    <definedName name="ZYX">#REF!</definedName>
    <definedName name="ZZZ">#REF!</definedName>
  </definedNames>
  <calcPr calcId="191028"/>
  <pivotCaches>
    <pivotCache cacheId="0" r:id="rId10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 i="62" l="1"/>
  <c r="AI5" i="62"/>
  <c r="AI6" i="62"/>
  <c r="AI7" i="62"/>
  <c r="S8" i="62"/>
  <c r="AC8" i="62"/>
  <c r="AE8" i="62" s="1"/>
  <c r="AI8" i="62"/>
  <c r="AI9" i="62"/>
  <c r="AD10" i="62"/>
  <c r="AE10" i="62"/>
  <c r="AI10" i="62"/>
  <c r="S11" i="62"/>
  <c r="AC11" i="62"/>
  <c r="AE11" i="62" s="1"/>
  <c r="AD11" i="62"/>
  <c r="AI11" i="62"/>
  <c r="S12" i="62"/>
  <c r="AC12" i="62"/>
  <c r="AD12" i="62"/>
  <c r="AE12" i="62"/>
  <c r="AI12" i="62"/>
  <c r="S13" i="62"/>
  <c r="AC13" i="62"/>
  <c r="AE13" i="62" s="1"/>
  <c r="AI13" i="62"/>
  <c r="S14" i="62"/>
  <c r="AC14" i="62"/>
  <c r="AE14" i="62" s="1"/>
  <c r="AI14" i="62"/>
  <c r="AI15" i="62"/>
  <c r="S16" i="62"/>
  <c r="AE16" i="62"/>
  <c r="AI16" i="62"/>
  <c r="S17" i="62"/>
  <c r="AC17" i="62"/>
  <c r="AE17" i="62" s="1"/>
  <c r="AD17" i="62"/>
  <c r="AI17" i="62"/>
  <c r="S18" i="62"/>
  <c r="AC18" i="62"/>
  <c r="AE18" i="62" s="1"/>
  <c r="AD18" i="62"/>
  <c r="AI18" i="62"/>
  <c r="S19" i="62"/>
  <c r="AI19" i="62"/>
  <c r="S20" i="62"/>
  <c r="AI20" i="62"/>
  <c r="S21" i="62"/>
  <c r="AI21" i="62"/>
  <c r="S22" i="62"/>
  <c r="AI22" i="62"/>
  <c r="S23" i="62"/>
  <c r="AI23" i="62"/>
  <c r="S24" i="62"/>
  <c r="AI24" i="62"/>
  <c r="S25" i="62"/>
  <c r="AI25" i="62"/>
  <c r="S26" i="62"/>
  <c r="AI26" i="62"/>
  <c r="S27" i="62"/>
  <c r="AI27" i="62"/>
  <c r="S28" i="62"/>
  <c r="AI28" i="62"/>
  <c r="R29" i="62"/>
  <c r="S29" i="62" s="1"/>
  <c r="AD29" i="62"/>
  <c r="AI29" i="62"/>
  <c r="R30" i="62"/>
  <c r="AC30" i="62" s="1"/>
  <c r="AE30" i="62" s="1"/>
  <c r="AD30" i="62"/>
  <c r="AI30" i="62"/>
  <c r="R31" i="62"/>
  <c r="S31" i="62" s="1"/>
  <c r="AD31" i="62"/>
  <c r="AI31" i="62"/>
  <c r="R32" i="62"/>
  <c r="AC32" i="62" s="1"/>
  <c r="AE32" i="62" s="1"/>
  <c r="AD32" i="62"/>
  <c r="AI32" i="62"/>
  <c r="R33" i="62"/>
  <c r="S33" i="62" s="1"/>
  <c r="AD33" i="62"/>
  <c r="AI33" i="62"/>
  <c r="R34" i="62"/>
  <c r="AC34" i="62" s="1"/>
  <c r="AE34" i="62" s="1"/>
  <c r="AD34" i="62"/>
  <c r="AI34" i="62"/>
  <c r="R35" i="62"/>
  <c r="S35" i="62" s="1"/>
  <c r="AI35" i="62"/>
  <c r="R36" i="62"/>
  <c r="S36" i="62" s="1"/>
  <c r="AI36" i="62"/>
  <c r="R37" i="62"/>
  <c r="S37" i="62" s="1"/>
  <c r="AI37" i="62"/>
  <c r="R38" i="62"/>
  <c r="S38" i="62" s="1"/>
  <c r="AI38" i="62"/>
  <c r="R39" i="62"/>
  <c r="S39" i="62" s="1"/>
  <c r="AI39" i="62"/>
  <c r="R40" i="62"/>
  <c r="S40" i="62" s="1"/>
  <c r="AI40" i="62"/>
  <c r="R41" i="62"/>
  <c r="S41" i="62" s="1"/>
  <c r="AI41" i="62"/>
  <c r="R42" i="62"/>
  <c r="AC42" i="62" s="1"/>
  <c r="AD42" i="62" s="1"/>
  <c r="S42" i="62"/>
  <c r="AI42" i="62"/>
  <c r="R43" i="62"/>
  <c r="S43" i="62" s="1"/>
  <c r="AI43" i="62"/>
  <c r="R44" i="62"/>
  <c r="S44" i="62" s="1"/>
  <c r="AI44" i="62"/>
  <c r="R45" i="62"/>
  <c r="S45" i="62" s="1"/>
  <c r="AI45" i="62"/>
  <c r="R46" i="62"/>
  <c r="S46" i="62" s="1"/>
  <c r="AI46" i="62"/>
  <c r="R47" i="62"/>
  <c r="S47" i="62" s="1"/>
  <c r="AC47" i="62"/>
  <c r="AE47" i="62" s="1"/>
  <c r="AD47" i="62"/>
  <c r="AI47" i="62"/>
  <c r="R48" i="62"/>
  <c r="S48" i="62" s="1"/>
  <c r="AC48" i="62"/>
  <c r="AE48" i="62" s="1"/>
  <c r="AD48" i="62"/>
  <c r="AI48" i="62"/>
  <c r="R49" i="62"/>
  <c r="S49" i="62" s="1"/>
  <c r="AC49" i="62"/>
  <c r="AE49" i="62" s="1"/>
  <c r="AD49" i="62"/>
  <c r="AI49" i="62"/>
  <c r="R50" i="62"/>
  <c r="S50" i="62" s="1"/>
  <c r="AC50" i="62"/>
  <c r="AE50" i="62" s="1"/>
  <c r="AD50" i="62"/>
  <c r="AI50" i="62"/>
  <c r="R51" i="62"/>
  <c r="S51" i="62" s="1"/>
  <c r="AC51" i="62"/>
  <c r="AE51" i="62" s="1"/>
  <c r="AD51" i="62"/>
  <c r="AI51" i="62"/>
  <c r="R52" i="62"/>
  <c r="S52" i="62" s="1"/>
  <c r="AC52" i="62"/>
  <c r="AE52" i="62" s="1"/>
  <c r="AD52" i="62"/>
  <c r="AI52" i="62"/>
  <c r="R53" i="62"/>
  <c r="S53" i="62" s="1"/>
  <c r="AC53" i="62"/>
  <c r="AE53" i="62" s="1"/>
  <c r="AD53" i="62"/>
  <c r="AI53" i="62"/>
  <c r="R54" i="62"/>
  <c r="S54" i="62" s="1"/>
  <c r="AC54" i="62"/>
  <c r="AE54" i="62" s="1"/>
  <c r="AD54" i="62"/>
  <c r="AI54" i="62"/>
  <c r="R55" i="62"/>
  <c r="S55" i="62" s="1"/>
  <c r="AC55" i="62"/>
  <c r="AE55" i="62" s="1"/>
  <c r="AD55" i="62"/>
  <c r="AI55" i="62"/>
  <c r="R56" i="62"/>
  <c r="S56" i="62" s="1"/>
  <c r="AC56" i="62"/>
  <c r="AE56" i="62" s="1"/>
  <c r="AD56" i="62"/>
  <c r="AI56" i="62"/>
  <c r="R57" i="62"/>
  <c r="S57" i="62" s="1"/>
  <c r="AI57" i="62"/>
  <c r="R58" i="62"/>
  <c r="S58" i="62" s="1"/>
  <c r="AI58" i="62"/>
  <c r="R59" i="62"/>
  <c r="AC59" i="62" s="1"/>
  <c r="AE59" i="62" s="1"/>
  <c r="AD59" i="62"/>
  <c r="AI59" i="62"/>
  <c r="R60" i="62"/>
  <c r="S60" i="62" s="1"/>
  <c r="AD60" i="62"/>
  <c r="AI60" i="62"/>
  <c r="R61" i="62"/>
  <c r="AC61" i="62" s="1"/>
  <c r="AE61" i="62" s="1"/>
  <c r="AI61" i="62"/>
  <c r="R62" i="62"/>
  <c r="S62" i="62" s="1"/>
  <c r="AC62" i="62"/>
  <c r="AE62" i="62" s="1"/>
  <c r="AD62" i="62"/>
  <c r="AI62" i="62"/>
  <c r="R63" i="62"/>
  <c r="S63" i="62" s="1"/>
  <c r="AI63" i="62"/>
  <c r="R64" i="62"/>
  <c r="AC64" i="62" s="1"/>
  <c r="AE64" i="62" s="1"/>
  <c r="AI64" i="62"/>
  <c r="R65" i="62"/>
  <c r="S65" i="62" s="1"/>
  <c r="AC65" i="62"/>
  <c r="AE65" i="62" s="1"/>
  <c r="AD65" i="62"/>
  <c r="AI65" i="62"/>
  <c r="R66" i="62"/>
  <c r="AC66" i="62" s="1"/>
  <c r="AI66" i="62"/>
  <c r="AC67" i="62"/>
  <c r="AD67" i="62"/>
  <c r="AE67" i="62" s="1"/>
  <c r="AI67" i="62"/>
  <c r="Y46" i="54"/>
  <c r="AC63" i="62" l="1"/>
  <c r="AE63" i="62" s="1"/>
  <c r="S64" i="62"/>
  <c r="S61" i="62"/>
  <c r="AC60" i="62"/>
  <c r="AE60" i="62" s="1"/>
  <c r="AC58" i="62"/>
  <c r="AE58" i="62" s="1"/>
  <c r="S59" i="62"/>
  <c r="AC36" i="62"/>
  <c r="AE36" i="62" s="1"/>
  <c r="S32" i="62"/>
  <c r="S30" i="62"/>
  <c r="AC40" i="62"/>
  <c r="AD40" i="62" s="1"/>
  <c r="AC37" i="62"/>
  <c r="AE37" i="62" s="1"/>
  <c r="AC44" i="62"/>
  <c r="AE44" i="62" s="1"/>
  <c r="S34" i="62"/>
  <c r="AC57" i="62"/>
  <c r="AE57" i="62" s="1"/>
  <c r="AC46" i="62"/>
  <c r="AE46" i="62" s="1"/>
  <c r="AC43" i="62"/>
  <c r="AE42" i="62"/>
  <c r="AC41" i="62"/>
  <c r="AE40" i="62"/>
  <c r="AC39" i="62"/>
  <c r="AC35" i="62"/>
  <c r="AE35" i="62" s="1"/>
  <c r="AC33" i="62"/>
  <c r="AE33" i="62" s="1"/>
  <c r="AC31" i="62"/>
  <c r="AE31" i="62" s="1"/>
  <c r="AC29" i="62"/>
  <c r="AE29" i="62" s="1"/>
  <c r="AE66" i="62"/>
  <c r="AC45" i="62"/>
  <c r="AE45" i="62" s="1"/>
  <c r="AC38" i="62"/>
  <c r="AE38" i="62" s="1"/>
  <c r="AI3" i="62"/>
  <c r="F624" i="60"/>
  <c r="F629" i="60"/>
  <c r="F628" i="60"/>
  <c r="F627" i="60"/>
  <c r="F626" i="60"/>
  <c r="F625" i="60"/>
  <c r="F623" i="60"/>
  <c r="F622" i="60"/>
  <c r="F621" i="60"/>
  <c r="F620" i="60"/>
  <c r="F619" i="60"/>
  <c r="F618" i="60"/>
  <c r="F617" i="60"/>
  <c r="F616" i="60"/>
  <c r="F615" i="60"/>
  <c r="F614" i="60"/>
  <c r="F613" i="60"/>
  <c r="F612" i="60"/>
  <c r="F611" i="60"/>
  <c r="F610" i="60"/>
  <c r="F609" i="60"/>
  <c r="F608" i="60"/>
  <c r="F607" i="60"/>
  <c r="F606" i="60"/>
  <c r="F605" i="60"/>
  <c r="F604" i="60"/>
  <c r="F603" i="60"/>
  <c r="F602" i="60"/>
  <c r="F601" i="60"/>
  <c r="F600" i="60"/>
  <c r="F599" i="60"/>
  <c r="F598" i="60"/>
  <c r="F597" i="60"/>
  <c r="F596" i="60"/>
  <c r="F595" i="60"/>
  <c r="F594" i="60"/>
  <c r="F593" i="60"/>
  <c r="F592" i="60"/>
  <c r="F591" i="60"/>
  <c r="F590" i="60"/>
  <c r="F589" i="60"/>
  <c r="F588" i="60"/>
  <c r="F587" i="60"/>
  <c r="F586" i="60"/>
  <c r="F585" i="60"/>
  <c r="F584" i="60"/>
  <c r="F583" i="60"/>
  <c r="F582" i="60"/>
  <c r="F581" i="60"/>
  <c r="F580" i="60"/>
  <c r="F579" i="60"/>
  <c r="F578" i="60"/>
  <c r="F577" i="60"/>
  <c r="F576" i="60"/>
  <c r="F575" i="60"/>
  <c r="F574" i="60"/>
  <c r="F573" i="60"/>
  <c r="F572" i="60"/>
  <c r="F571" i="60"/>
  <c r="F570" i="60"/>
  <c r="F569" i="60"/>
  <c r="F568" i="60"/>
  <c r="F567" i="60"/>
  <c r="F566" i="60"/>
  <c r="F565" i="60"/>
  <c r="F564" i="60"/>
  <c r="F563" i="60"/>
  <c r="F562" i="60"/>
  <c r="F561" i="60"/>
  <c r="F560" i="60"/>
  <c r="F559" i="60"/>
  <c r="F558" i="60"/>
  <c r="F557" i="60"/>
  <c r="F556" i="60"/>
  <c r="F555" i="60"/>
  <c r="F554" i="60"/>
  <c r="F553" i="60"/>
  <c r="F552" i="60"/>
  <c r="F551" i="60"/>
  <c r="F550" i="60"/>
  <c r="F549" i="60"/>
  <c r="F548" i="60"/>
  <c r="F547" i="60"/>
  <c r="F546" i="60"/>
  <c r="F545" i="60"/>
  <c r="F544" i="60"/>
  <c r="F543" i="60"/>
  <c r="F542" i="60"/>
  <c r="F541" i="60"/>
  <c r="F540" i="60"/>
  <c r="F539" i="60"/>
  <c r="F538" i="60"/>
  <c r="F537" i="60"/>
  <c r="F536" i="60"/>
  <c r="F535" i="60"/>
  <c r="F534" i="60"/>
  <c r="F533" i="60"/>
  <c r="F532" i="60"/>
  <c r="F531" i="60"/>
  <c r="F530" i="60"/>
  <c r="F529" i="60"/>
  <c r="F528" i="60"/>
  <c r="F527" i="60"/>
  <c r="F526" i="60"/>
  <c r="F525" i="60"/>
  <c r="F524" i="60"/>
  <c r="F523" i="60"/>
  <c r="F522" i="60"/>
  <c r="F521" i="60"/>
  <c r="F520" i="60"/>
  <c r="F519" i="60"/>
  <c r="F518" i="60"/>
  <c r="F517" i="60"/>
  <c r="F516" i="60"/>
  <c r="F515" i="60"/>
  <c r="F514" i="60"/>
  <c r="F513" i="60"/>
  <c r="F512" i="60"/>
  <c r="F511" i="60"/>
  <c r="F510" i="60"/>
  <c r="F509" i="60"/>
  <c r="F508" i="60"/>
  <c r="F507" i="60"/>
  <c r="F506" i="60"/>
  <c r="F505" i="60"/>
  <c r="F504" i="60"/>
  <c r="F503" i="60"/>
  <c r="F502" i="60"/>
  <c r="F501" i="60"/>
  <c r="F500" i="60"/>
  <c r="F499" i="60"/>
  <c r="F498" i="60"/>
  <c r="F497" i="60"/>
  <c r="F496" i="60"/>
  <c r="F495" i="60"/>
  <c r="F494" i="60"/>
  <c r="F493" i="60"/>
  <c r="F492" i="60"/>
  <c r="F491" i="60"/>
  <c r="F490" i="60"/>
  <c r="F489" i="60"/>
  <c r="F488" i="60"/>
  <c r="F487" i="60"/>
  <c r="F486" i="60"/>
  <c r="F485" i="60"/>
  <c r="F484" i="60"/>
  <c r="F483" i="60"/>
  <c r="F482" i="60"/>
  <c r="F481" i="60"/>
  <c r="F480" i="60"/>
  <c r="F479" i="60"/>
  <c r="F478" i="60"/>
  <c r="F477" i="60"/>
  <c r="F476" i="60"/>
  <c r="F475" i="60"/>
  <c r="F474" i="60"/>
  <c r="F473" i="60"/>
  <c r="F472" i="60"/>
  <c r="F471" i="60"/>
  <c r="F470" i="60"/>
  <c r="F469" i="60"/>
  <c r="F468" i="60"/>
  <c r="F467" i="60"/>
  <c r="F466" i="60"/>
  <c r="F465" i="60"/>
  <c r="F464" i="60"/>
  <c r="F463" i="60"/>
  <c r="F462" i="60"/>
  <c r="F461" i="60"/>
  <c r="F460" i="60"/>
  <c r="F459" i="60"/>
  <c r="F458" i="60"/>
  <c r="F457" i="60"/>
  <c r="F456" i="60"/>
  <c r="F455" i="60"/>
  <c r="F454" i="60"/>
  <c r="F453" i="60"/>
  <c r="F452" i="60"/>
  <c r="F451" i="60"/>
  <c r="F450" i="60"/>
  <c r="F449" i="60"/>
  <c r="F448" i="60"/>
  <c r="F447" i="60"/>
  <c r="F446" i="60"/>
  <c r="F445" i="60"/>
  <c r="F444" i="60"/>
  <c r="F443" i="60"/>
  <c r="F442" i="60"/>
  <c r="F441" i="60"/>
  <c r="F440" i="60"/>
  <c r="F439" i="60"/>
  <c r="F438" i="60"/>
  <c r="F437" i="60"/>
  <c r="F436" i="60"/>
  <c r="F435" i="60"/>
  <c r="F434" i="60"/>
  <c r="F433" i="60"/>
  <c r="F432" i="60"/>
  <c r="F431" i="60"/>
  <c r="F430" i="60"/>
  <c r="F429" i="60"/>
  <c r="F428" i="60"/>
  <c r="F427" i="60"/>
  <c r="F426" i="60"/>
  <c r="F425" i="60"/>
  <c r="F424" i="60"/>
  <c r="F423" i="60"/>
  <c r="F422" i="60"/>
  <c r="F421" i="60"/>
  <c r="F420" i="60"/>
  <c r="F419" i="60"/>
  <c r="F418" i="60"/>
  <c r="F417" i="60"/>
  <c r="F416" i="60"/>
  <c r="F415" i="60"/>
  <c r="F414" i="60"/>
  <c r="F413" i="60"/>
  <c r="F412" i="60"/>
  <c r="F411" i="60"/>
  <c r="F410" i="60"/>
  <c r="F409" i="60"/>
  <c r="F408" i="60"/>
  <c r="F407" i="60"/>
  <c r="F406" i="60"/>
  <c r="F405" i="60"/>
  <c r="F404" i="60"/>
  <c r="F403" i="60"/>
  <c r="F402" i="60"/>
  <c r="F401" i="60"/>
  <c r="F400" i="60"/>
  <c r="F399" i="60"/>
  <c r="F398" i="60"/>
  <c r="F397" i="60"/>
  <c r="F396" i="60"/>
  <c r="F395" i="60"/>
  <c r="F394" i="60"/>
  <c r="F393" i="60"/>
  <c r="F392" i="60"/>
  <c r="F391" i="60"/>
  <c r="F390" i="60"/>
  <c r="F389" i="60"/>
  <c r="F388" i="60"/>
  <c r="F387" i="60"/>
  <c r="F386" i="60"/>
  <c r="F385" i="60"/>
  <c r="G385" i="60" s="1"/>
  <c r="F384" i="60"/>
  <c r="G384" i="60" s="1"/>
  <c r="F383" i="60"/>
  <c r="G383" i="60" s="1"/>
  <c r="F382" i="60"/>
  <c r="G382" i="60" s="1"/>
  <c r="F381" i="60"/>
  <c r="G381" i="60" s="1"/>
  <c r="F380" i="60"/>
  <c r="G380" i="60" s="1"/>
  <c r="F379" i="60"/>
  <c r="G379" i="60" s="1"/>
  <c r="F378" i="60"/>
  <c r="G378" i="60" s="1"/>
  <c r="F377" i="60"/>
  <c r="G377" i="60" s="1"/>
  <c r="F376" i="60"/>
  <c r="G376" i="60" s="1"/>
  <c r="F375" i="60"/>
  <c r="G375" i="60" s="1"/>
  <c r="F374" i="60"/>
  <c r="G374" i="60" s="1"/>
  <c r="F373" i="60"/>
  <c r="G373" i="60" s="1"/>
  <c r="F372" i="60"/>
  <c r="G372" i="60" s="1"/>
  <c r="F371" i="60"/>
  <c r="G371" i="60" s="1"/>
  <c r="F370" i="60"/>
  <c r="G370" i="60" s="1"/>
  <c r="F369" i="60"/>
  <c r="G369" i="60" s="1"/>
  <c r="F368" i="60"/>
  <c r="G368" i="60" s="1"/>
  <c r="F367" i="60"/>
  <c r="G367" i="60" s="1"/>
  <c r="F366" i="60"/>
  <c r="G366" i="60" s="1"/>
  <c r="F365" i="60"/>
  <c r="G365" i="60" s="1"/>
  <c r="F364" i="60"/>
  <c r="G364" i="60" s="1"/>
  <c r="F363" i="60"/>
  <c r="G363" i="60" s="1"/>
  <c r="F362" i="60"/>
  <c r="G362" i="60" s="1"/>
  <c r="F361" i="60"/>
  <c r="G361" i="60" s="1"/>
  <c r="F360" i="60"/>
  <c r="G360" i="60" s="1"/>
  <c r="F359" i="60"/>
  <c r="G359" i="60" s="1"/>
  <c r="F358" i="60"/>
  <c r="G358" i="60" s="1"/>
  <c r="F357" i="60"/>
  <c r="G357" i="60" s="1"/>
  <c r="F356" i="60"/>
  <c r="G356" i="60" s="1"/>
  <c r="F355" i="60"/>
  <c r="G355" i="60" s="1"/>
  <c r="F354" i="60"/>
  <c r="G354" i="60" s="1"/>
  <c r="F353" i="60"/>
  <c r="G353" i="60" s="1"/>
  <c r="F352" i="60"/>
  <c r="G352" i="60" s="1"/>
  <c r="F351" i="60"/>
  <c r="G351" i="60" s="1"/>
  <c r="F350" i="60"/>
  <c r="G350" i="60" s="1"/>
  <c r="F349" i="60"/>
  <c r="G349" i="60" s="1"/>
  <c r="F348" i="60"/>
  <c r="G348" i="60" s="1"/>
  <c r="F347" i="60"/>
  <c r="G347" i="60" s="1"/>
  <c r="F346" i="60"/>
  <c r="G346" i="60" s="1"/>
  <c r="F345" i="60"/>
  <c r="G345" i="60" s="1"/>
  <c r="F344" i="60"/>
  <c r="G344" i="60" s="1"/>
  <c r="F343" i="60"/>
  <c r="G343" i="60" s="1"/>
  <c r="F342" i="60"/>
  <c r="G342" i="60" s="1"/>
  <c r="F341" i="60"/>
  <c r="G341" i="60" s="1"/>
  <c r="F340" i="60"/>
  <c r="G340" i="60" s="1"/>
  <c r="F339" i="60"/>
  <c r="G339" i="60" s="1"/>
  <c r="F338" i="60"/>
  <c r="G338" i="60" s="1"/>
  <c r="F337" i="60"/>
  <c r="G337" i="60" s="1"/>
  <c r="F336" i="60"/>
  <c r="G336" i="60" s="1"/>
  <c r="F335" i="60"/>
  <c r="G335" i="60" s="1"/>
  <c r="F334" i="60"/>
  <c r="G334" i="60" s="1"/>
  <c r="F333" i="60"/>
  <c r="G333" i="60" s="1"/>
  <c r="F332" i="60"/>
  <c r="G332" i="60" s="1"/>
  <c r="F331" i="60"/>
  <c r="G331" i="60" s="1"/>
  <c r="F330" i="60"/>
  <c r="G330" i="60" s="1"/>
  <c r="F329" i="60"/>
  <c r="G329" i="60" s="1"/>
  <c r="F328" i="60"/>
  <c r="G328" i="60" s="1"/>
  <c r="F327" i="60"/>
  <c r="G327" i="60" s="1"/>
  <c r="F326" i="60"/>
  <c r="G326" i="60" s="1"/>
  <c r="F325" i="60"/>
  <c r="G325" i="60" s="1"/>
  <c r="F324" i="60"/>
  <c r="G324" i="60" s="1"/>
  <c r="F323" i="60"/>
  <c r="G323" i="60" s="1"/>
  <c r="F322" i="60"/>
  <c r="G322" i="60" s="1"/>
  <c r="F321" i="60"/>
  <c r="G321" i="60" s="1"/>
  <c r="F320" i="60"/>
  <c r="G320" i="60" s="1"/>
  <c r="F319" i="60"/>
  <c r="G319" i="60" s="1"/>
  <c r="F318" i="60"/>
  <c r="G318" i="60" s="1"/>
  <c r="F317" i="60"/>
  <c r="G317" i="60" s="1"/>
  <c r="F316" i="60"/>
  <c r="G316" i="60" s="1"/>
  <c r="F315" i="60"/>
  <c r="G315" i="60" s="1"/>
  <c r="F314" i="60"/>
  <c r="G314" i="60" s="1"/>
  <c r="F313" i="60"/>
  <c r="G313" i="60" s="1"/>
  <c r="F312" i="60"/>
  <c r="G312" i="60" s="1"/>
  <c r="F311" i="60"/>
  <c r="G311" i="60" s="1"/>
  <c r="F310" i="60"/>
  <c r="G310" i="60" s="1"/>
  <c r="F309" i="60"/>
  <c r="G309" i="60" s="1"/>
  <c r="F308" i="60"/>
  <c r="G308" i="60" s="1"/>
  <c r="F307" i="60"/>
  <c r="G307" i="60" s="1"/>
  <c r="F306" i="60"/>
  <c r="G306" i="60" s="1"/>
  <c r="F305" i="60"/>
  <c r="G305" i="60" s="1"/>
  <c r="F304" i="60"/>
  <c r="G304" i="60" s="1"/>
  <c r="F303" i="60"/>
  <c r="G303" i="60" s="1"/>
  <c r="F302" i="60"/>
  <c r="G302" i="60" s="1"/>
  <c r="F301" i="60"/>
  <c r="G301" i="60" s="1"/>
  <c r="F300" i="60"/>
  <c r="G300" i="60" s="1"/>
  <c r="F299" i="60"/>
  <c r="G299" i="60" s="1"/>
  <c r="F298" i="60"/>
  <c r="G298" i="60" s="1"/>
  <c r="F297" i="60"/>
  <c r="G297" i="60" s="1"/>
  <c r="F296" i="60"/>
  <c r="G296" i="60" s="1"/>
  <c r="F295" i="60"/>
  <c r="G295" i="60" s="1"/>
  <c r="F294" i="60"/>
  <c r="G294" i="60" s="1"/>
  <c r="F293" i="60"/>
  <c r="G293" i="60" s="1"/>
  <c r="F292" i="60"/>
  <c r="G292" i="60" s="1"/>
  <c r="F291" i="60"/>
  <c r="G291" i="60" s="1"/>
  <c r="F290" i="60"/>
  <c r="G290" i="60" s="1"/>
  <c r="F289" i="60"/>
  <c r="G289" i="60" s="1"/>
  <c r="F288" i="60"/>
  <c r="G288" i="60" s="1"/>
  <c r="F287" i="60"/>
  <c r="G287" i="60" s="1"/>
  <c r="F286" i="60"/>
  <c r="G286" i="60" s="1"/>
  <c r="F285" i="60"/>
  <c r="G285" i="60" s="1"/>
  <c r="F284" i="60"/>
  <c r="G284" i="60" s="1"/>
  <c r="F283" i="60"/>
  <c r="G283" i="60" s="1"/>
  <c r="F282" i="60"/>
  <c r="G282" i="60" s="1"/>
  <c r="F281" i="60"/>
  <c r="G281" i="60" s="1"/>
  <c r="F280" i="60"/>
  <c r="G280" i="60" s="1"/>
  <c r="F279" i="60"/>
  <c r="G279" i="60" s="1"/>
  <c r="F278" i="60"/>
  <c r="G278" i="60" s="1"/>
  <c r="F277" i="60"/>
  <c r="G277" i="60" s="1"/>
  <c r="F276" i="60"/>
  <c r="G276" i="60" s="1"/>
  <c r="F275" i="60"/>
  <c r="G275" i="60" s="1"/>
  <c r="F274" i="60"/>
  <c r="G274" i="60" s="1"/>
  <c r="F273" i="60"/>
  <c r="G273" i="60" s="1"/>
  <c r="F272" i="60"/>
  <c r="G272" i="60" s="1"/>
  <c r="F271" i="60"/>
  <c r="G271" i="60" s="1"/>
  <c r="F270" i="60"/>
  <c r="G270" i="60" s="1"/>
  <c r="F269" i="60"/>
  <c r="G269" i="60" s="1"/>
  <c r="F268" i="60"/>
  <c r="G268" i="60" s="1"/>
  <c r="F267" i="60"/>
  <c r="G267" i="60" s="1"/>
  <c r="F266" i="60"/>
  <c r="G266" i="60" s="1"/>
  <c r="F265" i="60"/>
  <c r="G265" i="60" s="1"/>
  <c r="F264" i="60"/>
  <c r="G264" i="60" s="1"/>
  <c r="F263" i="60"/>
  <c r="G263" i="60" s="1"/>
  <c r="F262" i="60"/>
  <c r="G262" i="60" s="1"/>
  <c r="F261" i="60"/>
  <c r="G261" i="60" s="1"/>
  <c r="F260" i="60"/>
  <c r="G260" i="60" s="1"/>
  <c r="F259" i="60"/>
  <c r="G259" i="60" s="1"/>
  <c r="F258" i="60"/>
  <c r="G258" i="60" s="1"/>
  <c r="F257" i="60"/>
  <c r="G257" i="60" s="1"/>
  <c r="F256" i="60"/>
  <c r="G256" i="60" s="1"/>
  <c r="F255" i="60"/>
  <c r="G255" i="60" s="1"/>
  <c r="F254" i="60"/>
  <c r="G254" i="60" s="1"/>
  <c r="F253" i="60"/>
  <c r="G253" i="60" s="1"/>
  <c r="F252" i="60"/>
  <c r="G252" i="60" s="1"/>
  <c r="F251" i="60"/>
  <c r="G251" i="60" s="1"/>
  <c r="F250" i="60"/>
  <c r="G250" i="60" s="1"/>
  <c r="F249" i="60"/>
  <c r="G249" i="60" s="1"/>
  <c r="F248" i="60"/>
  <c r="G248" i="60" s="1"/>
  <c r="F247" i="60"/>
  <c r="G247" i="60" s="1"/>
  <c r="F246" i="60"/>
  <c r="G246" i="60" s="1"/>
  <c r="F245" i="60"/>
  <c r="G245" i="60" s="1"/>
  <c r="F244" i="60"/>
  <c r="G244" i="60" s="1"/>
  <c r="F243" i="60"/>
  <c r="G243" i="60" s="1"/>
  <c r="F242" i="60"/>
  <c r="G242" i="60" s="1"/>
  <c r="F241" i="60"/>
  <c r="G241" i="60" s="1"/>
  <c r="F240" i="60"/>
  <c r="G240" i="60" s="1"/>
  <c r="F239" i="60"/>
  <c r="G239" i="60" s="1"/>
  <c r="F238" i="60"/>
  <c r="G238" i="60" s="1"/>
  <c r="F237" i="60"/>
  <c r="G237" i="60" s="1"/>
  <c r="F236" i="60"/>
  <c r="G236" i="60" s="1"/>
  <c r="F235" i="60"/>
  <c r="G235" i="60" s="1"/>
  <c r="F234" i="60"/>
  <c r="G234" i="60" s="1"/>
  <c r="F233" i="60"/>
  <c r="G233" i="60" s="1"/>
  <c r="F232" i="60"/>
  <c r="G232" i="60" s="1"/>
  <c r="F231" i="60"/>
  <c r="G231" i="60" s="1"/>
  <c r="F230" i="60"/>
  <c r="G230" i="60" s="1"/>
  <c r="F229" i="60"/>
  <c r="G229" i="60" s="1"/>
  <c r="F228" i="60"/>
  <c r="G228" i="60" s="1"/>
  <c r="F227" i="60"/>
  <c r="G227" i="60" s="1"/>
  <c r="F226" i="60"/>
  <c r="G226" i="60" s="1"/>
  <c r="F225" i="60"/>
  <c r="G225" i="60" s="1"/>
  <c r="F224" i="60"/>
  <c r="G224" i="60" s="1"/>
  <c r="F223" i="60"/>
  <c r="G223" i="60" s="1"/>
  <c r="F222" i="60"/>
  <c r="G222" i="60" s="1"/>
  <c r="F221" i="60"/>
  <c r="G221" i="60" s="1"/>
  <c r="F220" i="60"/>
  <c r="G220" i="60" s="1"/>
  <c r="F219" i="60"/>
  <c r="G219" i="60" s="1"/>
  <c r="F218" i="60"/>
  <c r="G218" i="60" s="1"/>
  <c r="F217" i="60"/>
  <c r="G217" i="60" s="1"/>
  <c r="F216" i="60"/>
  <c r="G216" i="60" s="1"/>
  <c r="F215" i="60"/>
  <c r="G215" i="60" s="1"/>
  <c r="F214" i="60"/>
  <c r="G214" i="60" s="1"/>
  <c r="F213" i="60"/>
  <c r="G213" i="60" s="1"/>
  <c r="F212" i="60"/>
  <c r="G212" i="60" s="1"/>
  <c r="F211" i="60"/>
  <c r="G211" i="60" s="1"/>
  <c r="F210" i="60"/>
  <c r="G210" i="60" s="1"/>
  <c r="F209" i="60"/>
  <c r="G209" i="60" s="1"/>
  <c r="F208" i="60"/>
  <c r="G208" i="60" s="1"/>
  <c r="F207" i="60"/>
  <c r="G207" i="60" s="1"/>
  <c r="F206" i="60"/>
  <c r="G206" i="60" s="1"/>
  <c r="F205" i="60"/>
  <c r="G205" i="60" s="1"/>
  <c r="F204" i="60"/>
  <c r="G204" i="60" s="1"/>
  <c r="F203" i="60"/>
  <c r="G203" i="60" s="1"/>
  <c r="F202" i="60"/>
  <c r="G202" i="60" s="1"/>
  <c r="F201" i="60"/>
  <c r="G201" i="60" s="1"/>
  <c r="F200" i="60"/>
  <c r="G200" i="60" s="1"/>
  <c r="F199" i="60"/>
  <c r="G199" i="60" s="1"/>
  <c r="F198" i="60"/>
  <c r="G198" i="60" s="1"/>
  <c r="F197" i="60"/>
  <c r="G197" i="60" s="1"/>
  <c r="F196" i="60"/>
  <c r="G196" i="60" s="1"/>
  <c r="F195" i="60"/>
  <c r="G195" i="60" s="1"/>
  <c r="F194" i="60"/>
  <c r="G194" i="60" s="1"/>
  <c r="F193" i="60"/>
  <c r="G193" i="60" s="1"/>
  <c r="F192" i="60"/>
  <c r="G192" i="60" s="1"/>
  <c r="F191" i="60"/>
  <c r="G191" i="60" s="1"/>
  <c r="F190" i="60"/>
  <c r="G190" i="60" s="1"/>
  <c r="F189" i="60"/>
  <c r="G189" i="60" s="1"/>
  <c r="F188" i="60"/>
  <c r="G188" i="60" s="1"/>
  <c r="F187" i="60"/>
  <c r="G187" i="60" s="1"/>
  <c r="F186" i="60"/>
  <c r="G186" i="60" s="1"/>
  <c r="F185" i="60"/>
  <c r="G185" i="60" s="1"/>
  <c r="F184" i="60"/>
  <c r="G184" i="60" s="1"/>
  <c r="F183" i="60"/>
  <c r="G183" i="60" s="1"/>
  <c r="F182" i="60"/>
  <c r="G182" i="60" s="1"/>
  <c r="F181" i="60"/>
  <c r="G181" i="60" s="1"/>
  <c r="F180" i="60"/>
  <c r="G180" i="60" s="1"/>
  <c r="F179" i="60"/>
  <c r="G179" i="60" s="1"/>
  <c r="F178" i="60"/>
  <c r="G178" i="60" s="1"/>
  <c r="F177" i="60"/>
  <c r="G177" i="60" s="1"/>
  <c r="F176" i="60"/>
  <c r="G176" i="60" s="1"/>
  <c r="F175" i="60"/>
  <c r="G175" i="60" s="1"/>
  <c r="F174" i="60"/>
  <c r="G174" i="60" s="1"/>
  <c r="F173" i="60"/>
  <c r="G173" i="60" s="1"/>
  <c r="F172" i="60"/>
  <c r="G172" i="60" s="1"/>
  <c r="F171" i="60"/>
  <c r="G171" i="60" s="1"/>
  <c r="F170" i="60"/>
  <c r="G170" i="60" s="1"/>
  <c r="F169" i="60"/>
  <c r="G169" i="60" s="1"/>
  <c r="F168" i="60"/>
  <c r="G168" i="60" s="1"/>
  <c r="F167" i="60"/>
  <c r="G167" i="60" s="1"/>
  <c r="F166" i="60"/>
  <c r="G166" i="60" s="1"/>
  <c r="F165" i="60"/>
  <c r="G165" i="60" s="1"/>
  <c r="F164" i="60"/>
  <c r="G164" i="60" s="1"/>
  <c r="F163" i="60"/>
  <c r="G163" i="60" s="1"/>
  <c r="F162" i="60"/>
  <c r="G162" i="60" s="1"/>
  <c r="F161" i="60"/>
  <c r="G161" i="60" s="1"/>
  <c r="F160" i="60"/>
  <c r="G160" i="60" s="1"/>
  <c r="F159" i="60"/>
  <c r="G159" i="60" s="1"/>
  <c r="F158" i="60"/>
  <c r="G158" i="60" s="1"/>
  <c r="F157" i="60"/>
  <c r="G157" i="60" s="1"/>
  <c r="F156" i="60"/>
  <c r="G156" i="60" s="1"/>
  <c r="F155" i="60"/>
  <c r="G155" i="60" s="1"/>
  <c r="F154" i="60"/>
  <c r="G154" i="60" s="1"/>
  <c r="F153" i="60"/>
  <c r="G153" i="60" s="1"/>
  <c r="F152" i="60"/>
  <c r="G152" i="60" s="1"/>
  <c r="F151" i="60"/>
  <c r="G151" i="60" s="1"/>
  <c r="F150" i="60"/>
  <c r="G150" i="60" s="1"/>
  <c r="F149" i="60"/>
  <c r="G149" i="60" s="1"/>
  <c r="F148" i="60"/>
  <c r="G148" i="60" s="1"/>
  <c r="F147" i="60"/>
  <c r="G147" i="60" s="1"/>
  <c r="F146" i="60"/>
  <c r="G146" i="60" s="1"/>
  <c r="F145" i="60"/>
  <c r="G145" i="60" s="1"/>
  <c r="F144" i="60"/>
  <c r="G144" i="60" s="1"/>
  <c r="F143" i="60"/>
  <c r="G143" i="60" s="1"/>
  <c r="F142" i="60"/>
  <c r="G142" i="60" s="1"/>
  <c r="F141" i="60"/>
  <c r="G141" i="60" s="1"/>
  <c r="F140" i="60"/>
  <c r="G140" i="60" s="1"/>
  <c r="F139" i="60"/>
  <c r="G139" i="60" s="1"/>
  <c r="F138" i="60"/>
  <c r="G138" i="60" s="1"/>
  <c r="F137" i="60"/>
  <c r="G137" i="60" s="1"/>
  <c r="F136" i="60"/>
  <c r="G136" i="60" s="1"/>
  <c r="F135" i="60"/>
  <c r="G135" i="60" s="1"/>
  <c r="F134" i="60"/>
  <c r="G134" i="60" s="1"/>
  <c r="F133" i="60"/>
  <c r="G133" i="60" s="1"/>
  <c r="F132" i="60"/>
  <c r="G132" i="60" s="1"/>
  <c r="F131" i="60"/>
  <c r="G131" i="60" s="1"/>
  <c r="F130" i="60"/>
  <c r="G130" i="60" s="1"/>
  <c r="F129" i="60"/>
  <c r="G129" i="60" s="1"/>
  <c r="F128" i="60"/>
  <c r="G128" i="60" s="1"/>
  <c r="F127" i="60"/>
  <c r="G127" i="60" s="1"/>
  <c r="F126" i="60"/>
  <c r="G126" i="60" s="1"/>
  <c r="F125" i="60"/>
  <c r="G125" i="60" s="1"/>
  <c r="F124" i="60"/>
  <c r="G124" i="60" s="1"/>
  <c r="F123" i="60"/>
  <c r="G123" i="60" s="1"/>
  <c r="F122" i="60"/>
  <c r="G122" i="60" s="1"/>
  <c r="F121" i="60"/>
  <c r="G121" i="60" s="1"/>
  <c r="F120" i="60"/>
  <c r="G120" i="60" s="1"/>
  <c r="F119" i="60"/>
  <c r="G119" i="60" s="1"/>
  <c r="F118" i="60"/>
  <c r="G118" i="60" s="1"/>
  <c r="F117" i="60"/>
  <c r="G117" i="60" s="1"/>
  <c r="F116" i="60"/>
  <c r="G116" i="60" s="1"/>
  <c r="F115" i="60"/>
  <c r="G115" i="60" s="1"/>
  <c r="F114" i="60"/>
  <c r="G114" i="60" s="1"/>
  <c r="F113" i="60"/>
  <c r="G113" i="60" s="1"/>
  <c r="F112" i="60"/>
  <c r="G112" i="60" s="1"/>
  <c r="F111" i="60"/>
  <c r="G111" i="60" s="1"/>
  <c r="F110" i="60"/>
  <c r="G110" i="60" s="1"/>
  <c r="F109" i="60"/>
  <c r="G109" i="60" s="1"/>
  <c r="F108" i="60"/>
  <c r="G108" i="60" s="1"/>
  <c r="F107" i="60"/>
  <c r="G107" i="60" s="1"/>
  <c r="F106" i="60"/>
  <c r="G106" i="60" s="1"/>
  <c r="F105" i="60"/>
  <c r="G105" i="60" s="1"/>
  <c r="F104" i="60"/>
  <c r="G104" i="60" s="1"/>
  <c r="F103" i="60"/>
  <c r="G103" i="60" s="1"/>
  <c r="F102" i="60"/>
  <c r="G102" i="60" s="1"/>
  <c r="F101" i="60"/>
  <c r="G101" i="60" s="1"/>
  <c r="F100" i="60"/>
  <c r="G100" i="60" s="1"/>
  <c r="F99" i="60"/>
  <c r="G99" i="60" s="1"/>
  <c r="F98" i="60"/>
  <c r="G98" i="60" s="1"/>
  <c r="F97" i="60"/>
  <c r="G97" i="60" s="1"/>
  <c r="F96" i="60"/>
  <c r="G96" i="60" s="1"/>
  <c r="F95" i="60"/>
  <c r="G95" i="60" s="1"/>
  <c r="F94" i="60"/>
  <c r="G94" i="60" s="1"/>
  <c r="F93" i="60"/>
  <c r="G93" i="60" s="1"/>
  <c r="F92" i="60"/>
  <c r="G92" i="60" s="1"/>
  <c r="F91" i="60"/>
  <c r="G91" i="60" s="1"/>
  <c r="F90" i="60"/>
  <c r="G90" i="60" s="1"/>
  <c r="F89" i="60"/>
  <c r="G89" i="60" s="1"/>
  <c r="F88" i="60"/>
  <c r="G88" i="60" s="1"/>
  <c r="F87" i="60"/>
  <c r="G87" i="60" s="1"/>
  <c r="F86" i="60"/>
  <c r="G86" i="60" s="1"/>
  <c r="F85" i="60"/>
  <c r="G85" i="60" s="1"/>
  <c r="F84" i="60"/>
  <c r="G84" i="60" s="1"/>
  <c r="F83" i="60"/>
  <c r="G83" i="60" s="1"/>
  <c r="F82" i="60"/>
  <c r="G82" i="60" s="1"/>
  <c r="F81" i="60"/>
  <c r="G81" i="60" s="1"/>
  <c r="F80" i="60"/>
  <c r="G80" i="60" s="1"/>
  <c r="F79" i="60"/>
  <c r="G79" i="60" s="1"/>
  <c r="F78" i="60"/>
  <c r="G78" i="60" s="1"/>
  <c r="F77" i="60"/>
  <c r="G77" i="60" s="1"/>
  <c r="F76" i="60"/>
  <c r="G76" i="60" s="1"/>
  <c r="F75" i="60"/>
  <c r="G75" i="60" s="1"/>
  <c r="F74" i="60"/>
  <c r="G74" i="60" s="1"/>
  <c r="F73" i="60"/>
  <c r="G73" i="60" s="1"/>
  <c r="F72" i="60"/>
  <c r="G72" i="60" s="1"/>
  <c r="F71" i="60"/>
  <c r="G71" i="60" s="1"/>
  <c r="F70" i="60"/>
  <c r="G70" i="60" s="1"/>
  <c r="F69" i="60"/>
  <c r="G69" i="60" s="1"/>
  <c r="F68" i="60"/>
  <c r="G68" i="60" s="1"/>
  <c r="F67" i="60"/>
  <c r="G67" i="60" s="1"/>
  <c r="F66" i="60"/>
  <c r="G66" i="60" s="1"/>
  <c r="F65" i="60"/>
  <c r="G65" i="60" s="1"/>
  <c r="F64" i="60"/>
  <c r="G64" i="60" s="1"/>
  <c r="F63" i="60"/>
  <c r="G63" i="60" s="1"/>
  <c r="F62" i="60"/>
  <c r="G62" i="60" s="1"/>
  <c r="F61" i="60"/>
  <c r="G61" i="60" s="1"/>
  <c r="F60" i="60"/>
  <c r="G60" i="60" s="1"/>
  <c r="F59" i="60"/>
  <c r="G59" i="60" s="1"/>
  <c r="F58" i="60"/>
  <c r="G58" i="60" s="1"/>
  <c r="F57" i="60"/>
  <c r="G57" i="60" s="1"/>
  <c r="F56" i="60"/>
  <c r="G56" i="60" s="1"/>
  <c r="F55" i="60"/>
  <c r="G55" i="60" s="1"/>
  <c r="F54" i="60"/>
  <c r="G54" i="60" s="1"/>
  <c r="F53" i="60"/>
  <c r="G53" i="60" s="1"/>
  <c r="F52" i="60"/>
  <c r="G52" i="60" s="1"/>
  <c r="F51" i="60"/>
  <c r="G51" i="60" s="1"/>
  <c r="F50" i="60"/>
  <c r="G50" i="60" s="1"/>
  <c r="F49" i="60"/>
  <c r="G49" i="60" s="1"/>
  <c r="F48" i="60"/>
  <c r="G48" i="60" s="1"/>
  <c r="F47" i="60"/>
  <c r="G47" i="60" s="1"/>
  <c r="F46" i="60"/>
  <c r="G46" i="60" s="1"/>
  <c r="F45" i="60"/>
  <c r="G45" i="60" s="1"/>
  <c r="F44" i="60"/>
  <c r="G44" i="60" s="1"/>
  <c r="F43" i="60"/>
  <c r="G43" i="60" s="1"/>
  <c r="F42" i="60"/>
  <c r="G42" i="60" s="1"/>
  <c r="F41" i="60"/>
  <c r="G41" i="60" s="1"/>
  <c r="F40" i="60"/>
  <c r="G40" i="60" s="1"/>
  <c r="F39" i="60"/>
  <c r="G39" i="60" s="1"/>
  <c r="F38" i="60"/>
  <c r="G38" i="60" s="1"/>
  <c r="F37" i="60"/>
  <c r="G37" i="60" s="1"/>
  <c r="F36" i="60"/>
  <c r="G36" i="60" s="1"/>
  <c r="F35" i="60"/>
  <c r="G35" i="60" s="1"/>
  <c r="F34" i="60"/>
  <c r="G34" i="60" s="1"/>
  <c r="F33" i="60"/>
  <c r="G33" i="60" s="1"/>
  <c r="F32" i="60"/>
  <c r="G32" i="60" s="1"/>
  <c r="F31" i="60"/>
  <c r="G31" i="60" s="1"/>
  <c r="F30" i="60"/>
  <c r="G30" i="60" s="1"/>
  <c r="F29" i="60"/>
  <c r="G29" i="60" s="1"/>
  <c r="F28" i="60"/>
  <c r="G28" i="60" s="1"/>
  <c r="F27" i="60"/>
  <c r="G27" i="60" s="1"/>
  <c r="F26" i="60"/>
  <c r="G26" i="60" s="1"/>
  <c r="F25" i="60"/>
  <c r="G25" i="60" s="1"/>
  <c r="F24" i="60"/>
  <c r="G24" i="60" s="1"/>
  <c r="F23" i="60"/>
  <c r="G23" i="60" s="1"/>
  <c r="F22" i="60"/>
  <c r="G22" i="60" s="1"/>
  <c r="F21" i="60"/>
  <c r="G21" i="60" s="1"/>
  <c r="F20" i="60"/>
  <c r="G20" i="60" s="1"/>
  <c r="F19" i="60"/>
  <c r="G19" i="60" s="1"/>
  <c r="F18" i="60"/>
  <c r="G18" i="60" s="1"/>
  <c r="F17" i="60"/>
  <c r="G17" i="60" s="1"/>
  <c r="F16" i="60"/>
  <c r="G16" i="60" s="1"/>
  <c r="F15" i="60"/>
  <c r="G15" i="60" s="1"/>
  <c r="F14" i="60"/>
  <c r="G14" i="60" s="1"/>
  <c r="F13" i="60"/>
  <c r="G13" i="60" s="1"/>
  <c r="F12" i="60"/>
  <c r="G12" i="60" s="1"/>
  <c r="F11" i="60"/>
  <c r="G11" i="60" s="1"/>
  <c r="F10" i="60"/>
  <c r="G10" i="60" s="1"/>
  <c r="F9" i="60"/>
  <c r="G9" i="60" s="1"/>
  <c r="F8" i="60"/>
  <c r="G8" i="60" s="1"/>
  <c r="F7" i="60"/>
  <c r="G7" i="60" s="1"/>
  <c r="F6" i="60"/>
  <c r="G6" i="60" s="1"/>
  <c r="F5" i="60"/>
  <c r="G5" i="60" s="1"/>
  <c r="F4" i="60"/>
  <c r="G4" i="60" s="1"/>
  <c r="F3" i="60"/>
  <c r="G3" i="60" s="1"/>
  <c r="F2" i="60"/>
  <c r="G5" i="61"/>
  <c r="G4" i="61"/>
  <c r="B2" i="61"/>
  <c r="B1" i="61"/>
  <c r="K267" i="60"/>
  <c r="K266" i="60"/>
  <c r="K265" i="60"/>
  <c r="K264" i="60"/>
  <c r="K263" i="60"/>
  <c r="K262" i="60"/>
  <c r="K261" i="60"/>
  <c r="K260" i="60"/>
  <c r="K259" i="60"/>
  <c r="K258" i="60"/>
  <c r="K257" i="60"/>
  <c r="K256" i="60"/>
  <c r="K255" i="60"/>
  <c r="K254" i="60"/>
  <c r="K253" i="60"/>
  <c r="K252" i="60"/>
  <c r="K251" i="60"/>
  <c r="K250" i="60"/>
  <c r="K249" i="60"/>
  <c r="K248" i="60"/>
  <c r="K247" i="60"/>
  <c r="K246" i="60"/>
  <c r="K245" i="60"/>
  <c r="K244" i="60"/>
  <c r="K243" i="60"/>
  <c r="K242" i="60"/>
  <c r="K241" i="60"/>
  <c r="K240" i="60"/>
  <c r="K239" i="60"/>
  <c r="K238" i="60"/>
  <c r="K237" i="60"/>
  <c r="K236" i="60"/>
  <c r="K235" i="60"/>
  <c r="K234" i="60"/>
  <c r="K233" i="60"/>
  <c r="K232" i="60"/>
  <c r="K231" i="60"/>
  <c r="K230" i="60"/>
  <c r="K229" i="60"/>
  <c r="K228" i="60"/>
  <c r="K227" i="60"/>
  <c r="K226" i="60"/>
  <c r="K225" i="60"/>
  <c r="K224" i="60"/>
  <c r="K223" i="60"/>
  <c r="K222" i="60"/>
  <c r="K221" i="60"/>
  <c r="K220" i="60"/>
  <c r="K219" i="60"/>
  <c r="K218" i="60"/>
  <c r="K217" i="60"/>
  <c r="K216" i="60"/>
  <c r="K215" i="60"/>
  <c r="K214" i="60"/>
  <c r="K213" i="60"/>
  <c r="K212" i="60"/>
  <c r="K211" i="60"/>
  <c r="K210" i="60"/>
  <c r="K209" i="60"/>
  <c r="K208" i="60"/>
  <c r="K207" i="60"/>
  <c r="K206" i="60"/>
  <c r="K205" i="60"/>
  <c r="K204" i="60"/>
  <c r="K203" i="60"/>
  <c r="K202" i="60"/>
  <c r="K201" i="60"/>
  <c r="K200" i="60"/>
  <c r="K199" i="60"/>
  <c r="K198" i="60"/>
  <c r="K197" i="60"/>
  <c r="K196" i="60"/>
  <c r="K195" i="60"/>
  <c r="K194" i="60"/>
  <c r="K193" i="60"/>
  <c r="K192" i="60"/>
  <c r="K191" i="60"/>
  <c r="K190" i="60"/>
  <c r="K189" i="60"/>
  <c r="K188" i="60"/>
  <c r="K187" i="60"/>
  <c r="K186" i="60"/>
  <c r="K185" i="60"/>
  <c r="K184" i="60"/>
  <c r="K183" i="60"/>
  <c r="K182" i="60"/>
  <c r="K181" i="60"/>
  <c r="K180" i="60"/>
  <c r="K179" i="60"/>
  <c r="K178" i="60"/>
  <c r="K177" i="60"/>
  <c r="K176" i="60"/>
  <c r="K175" i="60"/>
  <c r="K174" i="60"/>
  <c r="K173" i="60"/>
  <c r="K172" i="60"/>
  <c r="K171" i="60"/>
  <c r="K170" i="60"/>
  <c r="K169" i="60"/>
  <c r="K168" i="60"/>
  <c r="K167" i="60"/>
  <c r="K166" i="60"/>
  <c r="K165" i="60"/>
  <c r="K164" i="60"/>
  <c r="K163" i="60"/>
  <c r="K162" i="60"/>
  <c r="K161" i="60"/>
  <c r="K160" i="60"/>
  <c r="K159" i="60"/>
  <c r="K158" i="60"/>
  <c r="K157" i="60"/>
  <c r="K156" i="60"/>
  <c r="K155" i="60"/>
  <c r="K154" i="60"/>
  <c r="K153" i="60"/>
  <c r="K152" i="60"/>
  <c r="K151" i="60"/>
  <c r="K150" i="60"/>
  <c r="K149" i="60"/>
  <c r="K148" i="60"/>
  <c r="K147" i="60"/>
  <c r="K146" i="60"/>
  <c r="K145" i="60"/>
  <c r="K144" i="60"/>
  <c r="K143" i="60"/>
  <c r="K142" i="60"/>
  <c r="K141" i="60"/>
  <c r="K140" i="60"/>
  <c r="K139" i="60"/>
  <c r="K138" i="60"/>
  <c r="K137" i="60"/>
  <c r="K136" i="60"/>
  <c r="K135" i="60"/>
  <c r="K134" i="60"/>
  <c r="K133" i="60"/>
  <c r="K132" i="60"/>
  <c r="K131" i="60"/>
  <c r="K130" i="60"/>
  <c r="K129" i="60"/>
  <c r="K128" i="60"/>
  <c r="K127" i="60"/>
  <c r="K126" i="60"/>
  <c r="K125" i="60"/>
  <c r="K124" i="60"/>
  <c r="K123" i="60"/>
  <c r="K122" i="60"/>
  <c r="K121" i="60"/>
  <c r="K120" i="60"/>
  <c r="K119" i="60"/>
  <c r="K118" i="60"/>
  <c r="K117" i="60"/>
  <c r="K116" i="60"/>
  <c r="K115" i="60"/>
  <c r="K114" i="60"/>
  <c r="K113" i="60"/>
  <c r="K112" i="60"/>
  <c r="K111" i="60"/>
  <c r="K110" i="60"/>
  <c r="K109" i="60"/>
  <c r="K108" i="60"/>
  <c r="K107" i="60"/>
  <c r="K106" i="60"/>
  <c r="K105" i="60"/>
  <c r="K104" i="60"/>
  <c r="K103" i="60"/>
  <c r="K102" i="60"/>
  <c r="K101" i="60"/>
  <c r="K100" i="60"/>
  <c r="K99" i="60"/>
  <c r="K98" i="60"/>
  <c r="K97" i="60"/>
  <c r="K96" i="60"/>
  <c r="K95" i="60"/>
  <c r="K94" i="60"/>
  <c r="K93" i="60"/>
  <c r="K92" i="60"/>
  <c r="K91" i="60"/>
  <c r="K90" i="60"/>
  <c r="K89" i="60"/>
  <c r="K88" i="60"/>
  <c r="K87" i="60"/>
  <c r="K86" i="60"/>
  <c r="K85" i="60"/>
  <c r="K84" i="60"/>
  <c r="K83" i="60"/>
  <c r="K82" i="60"/>
  <c r="K81" i="60"/>
  <c r="K80" i="60"/>
  <c r="K79" i="60"/>
  <c r="K78" i="60"/>
  <c r="K77" i="60"/>
  <c r="K76" i="60"/>
  <c r="K75" i="60"/>
  <c r="K74" i="60"/>
  <c r="K73" i="60"/>
  <c r="K72" i="60"/>
  <c r="K71" i="60"/>
  <c r="K70" i="60"/>
  <c r="K69" i="60"/>
  <c r="K68" i="60"/>
  <c r="K67" i="60"/>
  <c r="K66" i="60"/>
  <c r="K65" i="60"/>
  <c r="K64" i="60"/>
  <c r="K63" i="60"/>
  <c r="K62" i="60"/>
  <c r="K61" i="60"/>
  <c r="K60" i="60"/>
  <c r="K59" i="60"/>
  <c r="K58" i="60"/>
  <c r="K57" i="60"/>
  <c r="K56" i="60"/>
  <c r="K55" i="60"/>
  <c r="K54" i="60"/>
  <c r="K53" i="60"/>
  <c r="K52" i="60"/>
  <c r="K51" i="60"/>
  <c r="K50" i="60"/>
  <c r="K49" i="60"/>
  <c r="K48" i="60"/>
  <c r="K47" i="60"/>
  <c r="K46" i="60"/>
  <c r="K45" i="60"/>
  <c r="K44" i="60"/>
  <c r="K43" i="60"/>
  <c r="K42" i="60"/>
  <c r="K41" i="60"/>
  <c r="K40" i="60"/>
  <c r="K39" i="60"/>
  <c r="K38" i="60"/>
  <c r="K37" i="60"/>
  <c r="K36" i="60"/>
  <c r="K35" i="60"/>
  <c r="K34" i="60"/>
  <c r="K33" i="60"/>
  <c r="K32" i="60"/>
  <c r="K31" i="60"/>
  <c r="K30" i="60"/>
  <c r="K29" i="60"/>
  <c r="K28" i="60"/>
  <c r="K27" i="60"/>
  <c r="K26" i="60"/>
  <c r="K25" i="60"/>
  <c r="K24" i="60"/>
  <c r="K23" i="60"/>
  <c r="K22" i="60"/>
  <c r="K21" i="60"/>
  <c r="K20" i="60"/>
  <c r="K19" i="60"/>
  <c r="K18" i="60"/>
  <c r="K17" i="60"/>
  <c r="K16" i="60"/>
  <c r="K15" i="60"/>
  <c r="K14" i="60"/>
  <c r="K13" i="60"/>
  <c r="K12" i="60"/>
  <c r="K11" i="60"/>
  <c r="K10" i="60"/>
  <c r="K9" i="60"/>
  <c r="K8" i="60"/>
  <c r="K7" i="60"/>
  <c r="K6" i="60"/>
  <c r="K5" i="60"/>
  <c r="K4" i="60"/>
  <c r="K3" i="60"/>
  <c r="K2" i="60"/>
  <c r="D266" i="60"/>
  <c r="D265" i="60"/>
  <c r="D264" i="60"/>
  <c r="D263" i="60"/>
  <c r="D262" i="60"/>
  <c r="D261" i="60"/>
  <c r="D260" i="60"/>
  <c r="D259" i="60"/>
  <c r="D258" i="60"/>
  <c r="D257" i="60"/>
  <c r="D256" i="60"/>
  <c r="D255" i="60"/>
  <c r="D254" i="60"/>
  <c r="D253" i="60"/>
  <c r="D252" i="60"/>
  <c r="D251" i="60"/>
  <c r="D250" i="60"/>
  <c r="D249" i="60"/>
  <c r="D248" i="60"/>
  <c r="D247" i="60"/>
  <c r="D246" i="60"/>
  <c r="D245" i="60"/>
  <c r="D244" i="60"/>
  <c r="D243" i="60"/>
  <c r="D242" i="60"/>
  <c r="D241" i="60"/>
  <c r="D240" i="60"/>
  <c r="D239" i="60"/>
  <c r="D238" i="60"/>
  <c r="D237" i="60"/>
  <c r="D236" i="60"/>
  <c r="D235" i="60"/>
  <c r="D234" i="60"/>
  <c r="D233" i="60"/>
  <c r="D232" i="60"/>
  <c r="D231" i="60"/>
  <c r="D230" i="60"/>
  <c r="D229" i="60"/>
  <c r="D228" i="60"/>
  <c r="D227" i="60"/>
  <c r="D226" i="60"/>
  <c r="D225" i="60"/>
  <c r="D224" i="60"/>
  <c r="D223" i="60"/>
  <c r="D222" i="60"/>
  <c r="D221" i="60"/>
  <c r="D220" i="60"/>
  <c r="D219" i="60"/>
  <c r="D218" i="60"/>
  <c r="D217" i="60"/>
  <c r="D216" i="60"/>
  <c r="D215" i="60"/>
  <c r="D214" i="60"/>
  <c r="D213" i="60"/>
  <c r="D212" i="60"/>
  <c r="D211" i="60"/>
  <c r="D210" i="60"/>
  <c r="D209" i="60"/>
  <c r="D208" i="60"/>
  <c r="D207" i="60"/>
  <c r="D206" i="60"/>
  <c r="D205" i="60"/>
  <c r="D204" i="60"/>
  <c r="D203" i="60"/>
  <c r="D202" i="60"/>
  <c r="D201" i="60"/>
  <c r="D200" i="60"/>
  <c r="D199" i="60"/>
  <c r="D198" i="60"/>
  <c r="D197" i="60"/>
  <c r="D196" i="60"/>
  <c r="D195" i="60"/>
  <c r="D194" i="60"/>
  <c r="D193" i="60"/>
  <c r="D192" i="60"/>
  <c r="D191" i="60"/>
  <c r="D190" i="60"/>
  <c r="D189" i="60"/>
  <c r="D188" i="60"/>
  <c r="D187" i="60"/>
  <c r="D186" i="60"/>
  <c r="D185" i="60"/>
  <c r="D184" i="60"/>
  <c r="D183" i="60"/>
  <c r="D182" i="60"/>
  <c r="D181" i="60"/>
  <c r="D180" i="60"/>
  <c r="D179" i="60"/>
  <c r="D178" i="60"/>
  <c r="D177" i="60"/>
  <c r="D176" i="60"/>
  <c r="D175" i="60"/>
  <c r="D174" i="60"/>
  <c r="D173" i="60"/>
  <c r="D172" i="60"/>
  <c r="D171" i="60"/>
  <c r="D170" i="60"/>
  <c r="D169" i="60"/>
  <c r="D168" i="60"/>
  <c r="D167" i="60"/>
  <c r="D166" i="60"/>
  <c r="D165" i="60"/>
  <c r="D164" i="60"/>
  <c r="D163" i="60"/>
  <c r="D162" i="60"/>
  <c r="D161" i="60"/>
  <c r="D160" i="60"/>
  <c r="D159" i="60"/>
  <c r="D158" i="60"/>
  <c r="D157" i="60"/>
  <c r="D156" i="60"/>
  <c r="D155" i="60"/>
  <c r="D154" i="60"/>
  <c r="D153" i="60"/>
  <c r="D152" i="60"/>
  <c r="D151" i="60"/>
  <c r="D150" i="60"/>
  <c r="D149" i="60"/>
  <c r="D148" i="60"/>
  <c r="D147" i="60"/>
  <c r="D146" i="60"/>
  <c r="D145" i="60"/>
  <c r="D144" i="60"/>
  <c r="D143" i="60"/>
  <c r="D142" i="60"/>
  <c r="D141" i="60"/>
  <c r="D140" i="60"/>
  <c r="D139" i="60"/>
  <c r="D138" i="60"/>
  <c r="D137" i="60"/>
  <c r="D136" i="60"/>
  <c r="D135" i="60"/>
  <c r="D134" i="60"/>
  <c r="D133" i="60"/>
  <c r="D132" i="60"/>
  <c r="D131" i="60"/>
  <c r="D130" i="60"/>
  <c r="D129" i="60"/>
  <c r="D128" i="60"/>
  <c r="D127" i="60"/>
  <c r="D126" i="60"/>
  <c r="D125" i="60"/>
  <c r="D124" i="60"/>
  <c r="D123" i="60"/>
  <c r="D122" i="60"/>
  <c r="D121" i="60"/>
  <c r="D120" i="60"/>
  <c r="D119" i="60"/>
  <c r="D118" i="60"/>
  <c r="D117" i="60"/>
  <c r="D116" i="60"/>
  <c r="D115" i="60"/>
  <c r="D114" i="60"/>
  <c r="D113" i="60"/>
  <c r="D112" i="60"/>
  <c r="D111" i="60"/>
  <c r="D110" i="60"/>
  <c r="D109" i="60"/>
  <c r="D108" i="60"/>
  <c r="D107" i="60"/>
  <c r="D106" i="60"/>
  <c r="D105" i="60"/>
  <c r="D104" i="60"/>
  <c r="D103" i="60"/>
  <c r="D102" i="60"/>
  <c r="D101" i="60"/>
  <c r="D100" i="60"/>
  <c r="D99" i="60"/>
  <c r="D98" i="60"/>
  <c r="D97" i="60"/>
  <c r="D96" i="60"/>
  <c r="D95" i="60"/>
  <c r="D94" i="60"/>
  <c r="D93" i="60"/>
  <c r="D92" i="60"/>
  <c r="D91" i="60"/>
  <c r="D90" i="60"/>
  <c r="D89" i="60"/>
  <c r="D88" i="60"/>
  <c r="D87" i="60"/>
  <c r="D86" i="60"/>
  <c r="D85" i="60"/>
  <c r="D84" i="60"/>
  <c r="D83" i="60"/>
  <c r="D82" i="60"/>
  <c r="D81" i="60"/>
  <c r="D80" i="60"/>
  <c r="D79" i="60"/>
  <c r="D78" i="60"/>
  <c r="D77" i="60"/>
  <c r="D76" i="60"/>
  <c r="D75" i="60"/>
  <c r="D74" i="60"/>
  <c r="D73" i="60"/>
  <c r="D72" i="60"/>
  <c r="D71" i="60"/>
  <c r="D70" i="60"/>
  <c r="D69" i="60"/>
  <c r="D68" i="60"/>
  <c r="D67" i="60"/>
  <c r="D66" i="60"/>
  <c r="D65" i="60"/>
  <c r="D64" i="60"/>
  <c r="D63" i="60"/>
  <c r="D62" i="60"/>
  <c r="D61" i="60"/>
  <c r="D60" i="60"/>
  <c r="D59" i="60"/>
  <c r="D58" i="60"/>
  <c r="D57" i="60"/>
  <c r="D56" i="60"/>
  <c r="D55" i="60"/>
  <c r="D54" i="60"/>
  <c r="D53" i="60"/>
  <c r="D52" i="60"/>
  <c r="D51" i="60"/>
  <c r="D50" i="60"/>
  <c r="D49" i="60"/>
  <c r="D48" i="60"/>
  <c r="D47" i="60"/>
  <c r="D46" i="60"/>
  <c r="D45" i="60"/>
  <c r="D44" i="60"/>
  <c r="D43" i="60"/>
  <c r="D42" i="60"/>
  <c r="D41" i="60"/>
  <c r="D40" i="60"/>
  <c r="D39" i="60"/>
  <c r="D38" i="60"/>
  <c r="D37" i="60"/>
  <c r="D36" i="60"/>
  <c r="D35" i="60"/>
  <c r="D34" i="60"/>
  <c r="D33" i="60"/>
  <c r="D32" i="60"/>
  <c r="D31" i="60"/>
  <c r="D30" i="60"/>
  <c r="D29" i="60"/>
  <c r="D28" i="60"/>
  <c r="D27" i="60"/>
  <c r="D26" i="60"/>
  <c r="D25" i="60"/>
  <c r="D24" i="60"/>
  <c r="D23" i="60"/>
  <c r="D22" i="60"/>
  <c r="D21" i="60"/>
  <c r="D20" i="60"/>
  <c r="D19" i="60"/>
  <c r="D18" i="60"/>
  <c r="D17" i="60"/>
  <c r="D16" i="60"/>
  <c r="D15" i="60"/>
  <c r="D14" i="60"/>
  <c r="D13" i="60"/>
  <c r="D12" i="60"/>
  <c r="D11" i="60"/>
  <c r="D10" i="60"/>
  <c r="D9" i="60"/>
  <c r="D8" i="60"/>
  <c r="D7" i="60"/>
  <c r="D6" i="60"/>
  <c r="D5" i="60"/>
  <c r="D4" i="60"/>
  <c r="D3" i="60"/>
  <c r="D2" i="60"/>
  <c r="AE39" i="62" l="1"/>
  <c r="AD39" i="62"/>
  <c r="AE43" i="62"/>
  <c r="AD43" i="62"/>
  <c r="AE41" i="62"/>
  <c r="AD41" i="62"/>
  <c r="C23" i="61"/>
  <c r="C27" i="61"/>
  <c r="C21" i="61"/>
  <c r="C24" i="61"/>
  <c r="C28" i="61"/>
  <c r="C25" i="61"/>
  <c r="C29" i="61"/>
  <c r="C22" i="61"/>
  <c r="C26" i="61"/>
  <c r="C30" i="61"/>
  <c r="G2" i="60"/>
  <c r="D30" i="61" l="1"/>
  <c r="D26" i="61"/>
  <c r="D22" i="61"/>
  <c r="D28" i="61"/>
  <c r="D24" i="61"/>
  <c r="D23" i="61"/>
  <c r="D21" i="61"/>
  <c r="D25" i="61"/>
  <c r="D29" i="61"/>
  <c r="D27" i="61"/>
  <c r="AE44" i="36" l="1"/>
  <c r="AD44" i="36"/>
  <c r="AE39" i="36"/>
  <c r="AD51" i="36" l="1"/>
  <c r="C25" i="54"/>
  <c r="G767" i="54"/>
  <c r="G802" i="54" l="1"/>
  <c r="G801" i="54"/>
  <c r="G800" i="54"/>
  <c r="G799" i="54"/>
  <c r="G798" i="54"/>
  <c r="G797" i="54"/>
  <c r="G796" i="54"/>
  <c r="G795" i="54"/>
  <c r="G794" i="54"/>
  <c r="G793" i="54"/>
  <c r="G792" i="54"/>
  <c r="G791" i="54"/>
  <c r="C801" i="54"/>
  <c r="C800" i="54"/>
  <c r="C799" i="54"/>
  <c r="C798" i="54"/>
  <c r="C797" i="54"/>
  <c r="C796" i="54"/>
  <c r="C795" i="54"/>
  <c r="C794" i="54"/>
  <c r="C793" i="54"/>
  <c r="C792" i="54"/>
  <c r="C802" i="54"/>
  <c r="C791" i="54"/>
  <c r="G787" i="54"/>
  <c r="G786" i="54"/>
  <c r="G785" i="54"/>
  <c r="G784" i="54"/>
  <c r="G783" i="54"/>
  <c r="G782" i="54"/>
  <c r="G781" i="54"/>
  <c r="G780" i="54"/>
  <c r="G779" i="54"/>
  <c r="G778" i="54"/>
  <c r="G777" i="54"/>
  <c r="G776" i="54"/>
  <c r="G803" i="54" l="1"/>
  <c r="G788" i="54"/>
  <c r="C803" i="54"/>
  <c r="E22" i="36"/>
  <c r="E767" i="54"/>
  <c r="F767" i="54" s="1"/>
  <c r="G770" i="54"/>
  <c r="G769" i="54"/>
  <c r="G768" i="54"/>
  <c r="G766" i="54"/>
  <c r="G765" i="54"/>
  <c r="G764" i="54"/>
  <c r="G763" i="54"/>
  <c r="G762" i="54"/>
  <c r="G761" i="54"/>
  <c r="G760" i="54"/>
  <c r="G759" i="54"/>
  <c r="H759" i="54" s="1"/>
  <c r="E759" i="54"/>
  <c r="F759" i="54" s="1"/>
  <c r="F55" i="4"/>
  <c r="E770" i="54"/>
  <c r="F770" i="54" s="1"/>
  <c r="E769" i="54"/>
  <c r="F769" i="54" s="1"/>
  <c r="E768" i="54"/>
  <c r="F768" i="54" s="1"/>
  <c r="E766" i="54"/>
  <c r="F766" i="54" s="1"/>
  <c r="E765" i="54"/>
  <c r="F765" i="54" s="1"/>
  <c r="E764" i="54"/>
  <c r="F764" i="54" s="1"/>
  <c r="E763" i="54"/>
  <c r="F763" i="54" s="1"/>
  <c r="E762" i="54"/>
  <c r="F762" i="54" s="1"/>
  <c r="E761" i="54"/>
  <c r="F761" i="54" s="1"/>
  <c r="E760" i="54"/>
  <c r="F760" i="54" s="1"/>
  <c r="M2960" i="28"/>
  <c r="O46" i="3"/>
  <c r="O45" i="3"/>
  <c r="O44" i="3"/>
  <c r="O43" i="3"/>
  <c r="O42" i="3"/>
  <c r="O41" i="3"/>
  <c r="O40" i="3"/>
  <c r="O39" i="3"/>
  <c r="O38" i="3"/>
  <c r="O37" i="3"/>
  <c r="O36" i="3"/>
  <c r="O35" i="3"/>
  <c r="O34" i="3"/>
  <c r="O33" i="3"/>
  <c r="O32" i="3"/>
  <c r="O31" i="3"/>
  <c r="N46" i="3"/>
  <c r="L45" i="3"/>
  <c r="N45" i="3" s="1"/>
  <c r="K47" i="3"/>
  <c r="L47" i="3" s="1"/>
  <c r="N47" i="3" s="1"/>
  <c r="K46" i="3"/>
  <c r="L46" i="3" s="1"/>
  <c r="K31" i="3"/>
  <c r="L31" i="3" s="1"/>
  <c r="N31" i="3" s="1"/>
  <c r="K32" i="3"/>
  <c r="L32" i="3" s="1"/>
  <c r="N32" i="3" s="1"/>
  <c r="K33" i="3"/>
  <c r="L33" i="3" s="1"/>
  <c r="N33" i="3" s="1"/>
  <c r="K34" i="3"/>
  <c r="L34" i="3" s="1"/>
  <c r="N34" i="3" s="1"/>
  <c r="K35" i="3"/>
  <c r="L35" i="3" s="1"/>
  <c r="N35" i="3" s="1"/>
  <c r="K36" i="3"/>
  <c r="L36" i="3" s="1"/>
  <c r="N36" i="3" s="1"/>
  <c r="K37" i="3"/>
  <c r="L37" i="3" s="1"/>
  <c r="N37" i="3" s="1"/>
  <c r="K38" i="3"/>
  <c r="L38" i="3" s="1"/>
  <c r="N38" i="3" s="1"/>
  <c r="K39" i="3"/>
  <c r="L39" i="3" s="1"/>
  <c r="N39" i="3" s="1"/>
  <c r="K40" i="3"/>
  <c r="L40" i="3" s="1"/>
  <c r="N40" i="3" s="1"/>
  <c r="K41" i="3"/>
  <c r="L41" i="3" s="1"/>
  <c r="N41" i="3" s="1"/>
  <c r="K42" i="3"/>
  <c r="L42" i="3" s="1"/>
  <c r="N42" i="3" s="1"/>
  <c r="K43" i="3"/>
  <c r="L43" i="3" s="1"/>
  <c r="N43" i="3" s="1"/>
  <c r="K44" i="3"/>
  <c r="L44" i="3" s="1"/>
  <c r="N44" i="3" s="1"/>
  <c r="K45" i="3"/>
  <c r="F771" i="54" l="1"/>
  <c r="D23" i="54" s="1"/>
  <c r="G771" i="54"/>
  <c r="C23" i="54" s="1"/>
  <c r="H765" i="54"/>
  <c r="H762" i="54"/>
  <c r="H766" i="54"/>
  <c r="H768" i="54"/>
  <c r="H767" i="54"/>
  <c r="H769" i="54"/>
  <c r="H770" i="54"/>
  <c r="H763" i="54"/>
  <c r="H760" i="54"/>
  <c r="H761" i="54"/>
  <c r="H764" i="54"/>
  <c r="AC52" i="36"/>
  <c r="F37" i="4"/>
  <c r="E23" i="54" l="1"/>
  <c r="H771" i="54"/>
  <c r="AD61" i="36"/>
  <c r="AD52" i="36" l="1"/>
  <c r="AE52" i="36" s="1"/>
  <c r="AD55" i="36"/>
  <c r="I24" i="33"/>
  <c r="AC60" i="36" l="1"/>
  <c r="AD60" i="36" s="1"/>
  <c r="AC54" i="36"/>
  <c r="AD54" i="36" s="1"/>
  <c r="AD56" i="36"/>
  <c r="I39" i="33"/>
  <c r="I45" i="33"/>
  <c r="AC62" i="36"/>
  <c r="AD62" i="36" s="1"/>
  <c r="K20" i="33"/>
  <c r="I20" i="33"/>
  <c r="AE32" i="36" l="1"/>
  <c r="AD36" i="36"/>
  <c r="AE36" i="36" s="1"/>
  <c r="AD33" i="36"/>
  <c r="AD38" i="36"/>
  <c r="I29" i="33"/>
  <c r="I48" i="33"/>
  <c r="I32" i="33"/>
  <c r="I23" i="33"/>
  <c r="I50" i="33"/>
  <c r="I37" i="33"/>
  <c r="I40" i="33"/>
  <c r="I30" i="33"/>
  <c r="I35" i="33"/>
  <c r="I44" i="33"/>
  <c r="I27" i="33"/>
  <c r="I22" i="33"/>
  <c r="I21" i="33"/>
  <c r="I41" i="33"/>
  <c r="I31" i="33"/>
  <c r="I49" i="33"/>
  <c r="I28" i="33"/>
  <c r="I36" i="33"/>
  <c r="I47" i="33"/>
  <c r="I33" i="33"/>
  <c r="I34" i="33"/>
  <c r="J43" i="33"/>
  <c r="L43" i="33" s="1"/>
  <c r="K43" i="33"/>
  <c r="K42" i="33"/>
  <c r="I52" i="33"/>
  <c r="I38" i="33"/>
  <c r="J38" i="33" s="1"/>
  <c r="I51" i="33"/>
  <c r="I26" i="33"/>
  <c r="I49" i="58"/>
  <c r="J49" i="58" s="1"/>
  <c r="I48" i="58"/>
  <c r="J48" i="58" s="1"/>
  <c r="I47" i="58"/>
  <c r="J47" i="58" s="1"/>
  <c r="I46" i="58"/>
  <c r="J46" i="58" s="1"/>
  <c r="I45" i="58"/>
  <c r="J45" i="58" s="1"/>
  <c r="I41" i="58"/>
  <c r="J41" i="58" s="1"/>
  <c r="I40" i="58"/>
  <c r="J40" i="58" s="1"/>
  <c r="I39" i="58"/>
  <c r="J39" i="58" s="1"/>
  <c r="I38" i="58"/>
  <c r="J38" i="58" s="1"/>
  <c r="I37" i="58"/>
  <c r="J37" i="58" s="1"/>
  <c r="I36" i="58"/>
  <c r="J36" i="58" s="1"/>
  <c r="I35" i="58"/>
  <c r="J35" i="58" s="1"/>
  <c r="I34" i="58"/>
  <c r="J34" i="58" s="1"/>
  <c r="I33" i="58"/>
  <c r="J33" i="58" s="1"/>
  <c r="I32" i="58"/>
  <c r="J32" i="58" s="1"/>
  <c r="I31" i="58"/>
  <c r="J31" i="58" s="1"/>
  <c r="I30" i="58"/>
  <c r="J30" i="58" s="1"/>
  <c r="I29" i="58"/>
  <c r="J29" i="58" s="1"/>
  <c r="I28" i="58"/>
  <c r="J28" i="58" s="1"/>
  <c r="I27" i="58"/>
  <c r="J27" i="58" s="1"/>
  <c r="I26" i="58"/>
  <c r="J26" i="58" s="1"/>
  <c r="I25" i="58"/>
  <c r="J25" i="58" s="1"/>
  <c r="I24" i="58"/>
  <c r="J24" i="58" s="1"/>
  <c r="I23" i="58"/>
  <c r="J23" i="58" s="1"/>
  <c r="I22" i="58"/>
  <c r="J22" i="58" s="1"/>
  <c r="I21" i="58"/>
  <c r="J21" i="58" s="1"/>
  <c r="I20" i="58"/>
  <c r="J20" i="58" s="1"/>
  <c r="I19" i="58"/>
  <c r="J19" i="58" s="1"/>
  <c r="I18" i="58"/>
  <c r="J18" i="58" s="1"/>
  <c r="B1" i="58" l="1"/>
  <c r="D24" i="38" l="1"/>
  <c r="E24" i="38"/>
  <c r="F24" i="38"/>
  <c r="D22" i="38"/>
  <c r="E22" i="38"/>
  <c r="F22" i="38"/>
  <c r="D23" i="38"/>
  <c r="E23" i="38"/>
  <c r="F23" i="38"/>
  <c r="E3" i="38"/>
  <c r="D19" i="38"/>
  <c r="E19" i="38"/>
  <c r="F19" i="38"/>
  <c r="D20" i="38"/>
  <c r="E20" i="38"/>
  <c r="F20" i="38"/>
  <c r="D21" i="38"/>
  <c r="E21" i="38"/>
  <c r="F21" i="38"/>
  <c r="D17" i="38"/>
  <c r="E18" i="38"/>
  <c r="E17" i="38"/>
  <c r="F4" i="38"/>
  <c r="F5" i="38"/>
  <c r="F6" i="38"/>
  <c r="F7" i="38"/>
  <c r="F8" i="38"/>
  <c r="F9" i="38"/>
  <c r="F10" i="38"/>
  <c r="F11" i="38"/>
  <c r="F12" i="38"/>
  <c r="F13" i="38"/>
  <c r="F14" i="38"/>
  <c r="F15" i="38"/>
  <c r="F16" i="38"/>
  <c r="F17" i="38"/>
  <c r="F18" i="38"/>
  <c r="E4" i="38"/>
  <c r="E5" i="38"/>
  <c r="E6" i="38"/>
  <c r="E7" i="38"/>
  <c r="E8" i="38"/>
  <c r="E9" i="38"/>
  <c r="E10" i="38"/>
  <c r="E11" i="38"/>
  <c r="E12" i="38"/>
  <c r="E13" i="38"/>
  <c r="E14" i="38"/>
  <c r="E15" i="38"/>
  <c r="E16" i="38"/>
  <c r="D4" i="38"/>
  <c r="D5" i="38"/>
  <c r="D6" i="38"/>
  <c r="D7" i="38"/>
  <c r="D8" i="38"/>
  <c r="D9" i="38"/>
  <c r="D10" i="38"/>
  <c r="D11" i="38"/>
  <c r="D12" i="38"/>
  <c r="D13" i="38"/>
  <c r="D14" i="38"/>
  <c r="D15" i="38"/>
  <c r="D16" i="38"/>
  <c r="D18" i="38"/>
  <c r="D3" i="38" l="1"/>
  <c r="D27" i="38" s="1"/>
  <c r="E59" i="50" l="1"/>
  <c r="J5647" i="28"/>
  <c r="D80" i="6"/>
  <c r="L66" i="6"/>
  <c r="M66" i="6"/>
  <c r="N66" i="6"/>
  <c r="O66" i="6"/>
  <c r="K66" i="6"/>
  <c r="L65" i="6"/>
  <c r="M65" i="6"/>
  <c r="N65" i="6"/>
  <c r="O65" i="6"/>
  <c r="K65" i="6"/>
  <c r="L64" i="6"/>
  <c r="M64" i="6"/>
  <c r="N64" i="6"/>
  <c r="O64" i="6"/>
  <c r="K64" i="6"/>
  <c r="O63" i="6"/>
  <c r="L63" i="6"/>
  <c r="M63" i="6"/>
  <c r="N63" i="6"/>
  <c r="K63" i="6"/>
  <c r="L62" i="6"/>
  <c r="M62" i="6"/>
  <c r="N62" i="6"/>
  <c r="O62" i="6"/>
  <c r="K62" i="6"/>
  <c r="L61" i="6"/>
  <c r="M61" i="6"/>
  <c r="N61" i="6"/>
  <c r="O61" i="6"/>
  <c r="K61" i="6"/>
  <c r="P64" i="6"/>
  <c r="C61" i="6"/>
  <c r="I61" i="6"/>
  <c r="J65" i="6"/>
  <c r="J64" i="6"/>
  <c r="J63" i="6"/>
  <c r="J62" i="6"/>
  <c r="J61" i="6"/>
  <c r="N1" i="37"/>
  <c r="J1" i="37"/>
  <c r="I1" i="37"/>
  <c r="H1" i="37"/>
  <c r="G1" i="37"/>
  <c r="F1" i="37"/>
  <c r="E1" i="37"/>
  <c r="D1" i="37"/>
  <c r="K1" i="37" l="1"/>
  <c r="J66" i="6"/>
  <c r="M1" i="37"/>
  <c r="L1" i="37"/>
  <c r="P1" i="37"/>
  <c r="O1" i="37"/>
  <c r="AC32" i="36" l="1"/>
  <c r="J14" i="28" l="1"/>
  <c r="H52" i="28"/>
  <c r="H3" i="28"/>
  <c r="H4" i="28"/>
  <c r="H5" i="28"/>
  <c r="H6" i="28"/>
  <c r="H7" i="28"/>
  <c r="H8" i="28"/>
  <c r="H9" i="28"/>
  <c r="H10" i="28"/>
  <c r="H11" i="28"/>
  <c r="H12" i="28"/>
  <c r="H13" i="28"/>
  <c r="H14" i="28"/>
  <c r="H15" i="28"/>
  <c r="H16" i="28"/>
  <c r="H17" i="28"/>
  <c r="H18" i="28"/>
  <c r="H19" i="28"/>
  <c r="H20" i="28"/>
  <c r="H21" i="28"/>
  <c r="H22" i="28"/>
  <c r="H23" i="28"/>
  <c r="H24" i="28"/>
  <c r="H25" i="28"/>
  <c r="H26" i="28"/>
  <c r="H27" i="28"/>
  <c r="H28" i="28"/>
  <c r="H29" i="28"/>
  <c r="H30" i="28"/>
  <c r="H31" i="28"/>
  <c r="H32" i="28"/>
  <c r="H33" i="28"/>
  <c r="H34" i="28"/>
  <c r="H35" i="28"/>
  <c r="H36" i="28"/>
  <c r="H37" i="28"/>
  <c r="H38" i="28"/>
  <c r="H39" i="28"/>
  <c r="H40" i="28"/>
  <c r="H41" i="28"/>
  <c r="H42" i="28"/>
  <c r="H43" i="28"/>
  <c r="H44" i="28"/>
  <c r="H45" i="28"/>
  <c r="H46" i="28"/>
  <c r="H47" i="28"/>
  <c r="H48" i="28"/>
  <c r="H49" i="28"/>
  <c r="H50" i="28"/>
  <c r="H51" i="28"/>
  <c r="H53" i="28"/>
  <c r="H54" i="28"/>
  <c r="H55" i="28"/>
  <c r="H56" i="28"/>
  <c r="H57" i="28"/>
  <c r="H58" i="28"/>
  <c r="H59" i="28"/>
  <c r="H60" i="28"/>
  <c r="H61" i="28"/>
  <c r="H62" i="28"/>
  <c r="H63" i="28"/>
  <c r="H64" i="28"/>
  <c r="H65" i="28"/>
  <c r="H66" i="28"/>
  <c r="H67" i="28"/>
  <c r="H68" i="28"/>
  <c r="H69" i="28"/>
  <c r="H70" i="28"/>
  <c r="H71" i="28"/>
  <c r="H72" i="28"/>
  <c r="H73" i="28"/>
  <c r="H74" i="28"/>
  <c r="H75" i="28"/>
  <c r="H76" i="28"/>
  <c r="H77" i="28"/>
  <c r="H78" i="28"/>
  <c r="H79" i="28"/>
  <c r="H80" i="28"/>
  <c r="H81" i="28"/>
  <c r="H82" i="28"/>
  <c r="H83" i="28"/>
  <c r="H84" i="28"/>
  <c r="H85" i="28"/>
  <c r="H86" i="28"/>
  <c r="H87" i="28"/>
  <c r="H88" i="28"/>
  <c r="H89" i="28"/>
  <c r="H90" i="28"/>
  <c r="H91" i="28"/>
  <c r="H92" i="28"/>
  <c r="H93" i="28"/>
  <c r="H94" i="28"/>
  <c r="H95" i="28"/>
  <c r="H96" i="28"/>
  <c r="H97" i="28"/>
  <c r="H98" i="28"/>
  <c r="H99" i="28"/>
  <c r="H100" i="28"/>
  <c r="H101" i="28"/>
  <c r="H102" i="28"/>
  <c r="H103" i="28"/>
  <c r="H104" i="28"/>
  <c r="H105" i="28"/>
  <c r="H106" i="28"/>
  <c r="H107" i="28"/>
  <c r="H108" i="28"/>
  <c r="H109" i="28"/>
  <c r="H110" i="28"/>
  <c r="H111" i="28"/>
  <c r="H112" i="28"/>
  <c r="H113" i="28"/>
  <c r="H114" i="28"/>
  <c r="H115" i="28"/>
  <c r="H116" i="28"/>
  <c r="H117" i="28"/>
  <c r="H118" i="28"/>
  <c r="H119" i="28"/>
  <c r="H120" i="28"/>
  <c r="H121" i="28"/>
  <c r="H122" i="28"/>
  <c r="H123" i="28"/>
  <c r="H124" i="28"/>
  <c r="H125" i="28"/>
  <c r="H126" i="28"/>
  <c r="H127" i="28"/>
  <c r="H128" i="28"/>
  <c r="H129" i="28"/>
  <c r="H130" i="28"/>
  <c r="H131" i="28"/>
  <c r="H132" i="28"/>
  <c r="H133" i="28"/>
  <c r="H134" i="28"/>
  <c r="H135" i="28"/>
  <c r="H136" i="28"/>
  <c r="H137" i="28"/>
  <c r="H138" i="28"/>
  <c r="H139" i="28"/>
  <c r="H140" i="28"/>
  <c r="H141" i="28"/>
  <c r="H142" i="28"/>
  <c r="H143" i="28"/>
  <c r="H144" i="28"/>
  <c r="H145" i="28"/>
  <c r="H146" i="28"/>
  <c r="H147" i="28"/>
  <c r="H148" i="28"/>
  <c r="H149" i="28"/>
  <c r="H150" i="28"/>
  <c r="H151" i="28"/>
  <c r="H152" i="28"/>
  <c r="H153" i="28"/>
  <c r="H154" i="28"/>
  <c r="H155" i="28"/>
  <c r="H156" i="28"/>
  <c r="H157" i="28"/>
  <c r="H158" i="28"/>
  <c r="H159" i="28"/>
  <c r="H160" i="28"/>
  <c r="H161" i="28"/>
  <c r="H162" i="28"/>
  <c r="H163" i="28"/>
  <c r="H164" i="28"/>
  <c r="H165" i="28"/>
  <c r="H166" i="28"/>
  <c r="H167" i="28"/>
  <c r="H168" i="28"/>
  <c r="H169" i="28"/>
  <c r="H170" i="28"/>
  <c r="H171" i="28"/>
  <c r="H172" i="28"/>
  <c r="H173" i="28"/>
  <c r="H174" i="28"/>
  <c r="H175" i="28"/>
  <c r="H176" i="28"/>
  <c r="H177" i="28"/>
  <c r="H178" i="28"/>
  <c r="H179" i="28"/>
  <c r="H180" i="28"/>
  <c r="H181" i="28"/>
  <c r="H182" i="28"/>
  <c r="H183" i="28"/>
  <c r="H184" i="28"/>
  <c r="H185" i="28"/>
  <c r="H186" i="28"/>
  <c r="H187" i="28"/>
  <c r="H188" i="28"/>
  <c r="H189" i="28"/>
  <c r="H190" i="28"/>
  <c r="H191" i="28"/>
  <c r="H192" i="28"/>
  <c r="H193" i="28"/>
  <c r="H194" i="28"/>
  <c r="H195" i="28"/>
  <c r="H196" i="28"/>
  <c r="H197" i="28"/>
  <c r="H198" i="28"/>
  <c r="H199" i="28"/>
  <c r="H200" i="28"/>
  <c r="H201" i="28"/>
  <c r="H202" i="28"/>
  <c r="H203" i="28"/>
  <c r="H204" i="28"/>
  <c r="H205" i="28"/>
  <c r="H206" i="28"/>
  <c r="H207" i="28"/>
  <c r="H208" i="28"/>
  <c r="H209" i="28"/>
  <c r="H210" i="28"/>
  <c r="H211" i="28"/>
  <c r="H212" i="28"/>
  <c r="H213" i="28"/>
  <c r="H214" i="28"/>
  <c r="H215" i="28"/>
  <c r="H216" i="28"/>
  <c r="H217" i="28"/>
  <c r="H218" i="28"/>
  <c r="H219" i="28"/>
  <c r="H220" i="28"/>
  <c r="H221" i="28"/>
  <c r="H222" i="28"/>
  <c r="H223" i="28"/>
  <c r="H224" i="28"/>
  <c r="H225" i="28"/>
  <c r="H226" i="28"/>
  <c r="H227" i="28"/>
  <c r="H228" i="28"/>
  <c r="H229" i="28"/>
  <c r="H230" i="28"/>
  <c r="H231" i="28"/>
  <c r="H232" i="28"/>
  <c r="H233" i="28"/>
  <c r="H234" i="28"/>
  <c r="H235" i="28"/>
  <c r="H236" i="28"/>
  <c r="H237" i="28"/>
  <c r="H238" i="28"/>
  <c r="H239" i="28"/>
  <c r="H240" i="28"/>
  <c r="H241" i="28"/>
  <c r="H242" i="28"/>
  <c r="H243" i="28"/>
  <c r="H244" i="28"/>
  <c r="H245" i="28"/>
  <c r="H246" i="28"/>
  <c r="H247" i="28"/>
  <c r="H248" i="28"/>
  <c r="H249" i="28"/>
  <c r="H250" i="28"/>
  <c r="H251" i="28"/>
  <c r="H252" i="28"/>
  <c r="H253" i="28"/>
  <c r="H254" i="28"/>
  <c r="H255" i="28"/>
  <c r="H256" i="28"/>
  <c r="H257" i="28"/>
  <c r="H258" i="28"/>
  <c r="H259" i="28"/>
  <c r="H260" i="28"/>
  <c r="H261" i="28"/>
  <c r="H262" i="28"/>
  <c r="H263" i="28"/>
  <c r="H264" i="28"/>
  <c r="H265" i="28"/>
  <c r="H266" i="28"/>
  <c r="H267" i="28"/>
  <c r="H268" i="28"/>
  <c r="H269" i="28"/>
  <c r="H270" i="28"/>
  <c r="H271" i="28"/>
  <c r="H272" i="28"/>
  <c r="H273" i="28"/>
  <c r="H274" i="28"/>
  <c r="H275" i="28"/>
  <c r="H276" i="28"/>
  <c r="H277" i="28"/>
  <c r="H278" i="28"/>
  <c r="H279" i="28"/>
  <c r="H280" i="28"/>
  <c r="H281" i="28"/>
  <c r="H282" i="28"/>
  <c r="H283" i="28"/>
  <c r="H284" i="28"/>
  <c r="H285" i="28"/>
  <c r="H286" i="28"/>
  <c r="H287" i="28"/>
  <c r="H288" i="28"/>
  <c r="H289" i="28"/>
  <c r="H290" i="28"/>
  <c r="H291" i="28"/>
  <c r="H292" i="28"/>
  <c r="H293" i="28"/>
  <c r="H294" i="28"/>
  <c r="H295" i="28"/>
  <c r="H296" i="28"/>
  <c r="H297" i="28"/>
  <c r="H298" i="28"/>
  <c r="H299" i="28"/>
  <c r="H300" i="28"/>
  <c r="H301" i="28"/>
  <c r="H302" i="28"/>
  <c r="H303" i="28"/>
  <c r="H304" i="28"/>
  <c r="H305" i="28"/>
  <c r="H306" i="28"/>
  <c r="H307" i="28"/>
  <c r="H308" i="28"/>
  <c r="H309" i="28"/>
  <c r="H310" i="28"/>
  <c r="H311" i="28"/>
  <c r="H312" i="28"/>
  <c r="H313" i="28"/>
  <c r="H314" i="28"/>
  <c r="H315" i="28"/>
  <c r="H316" i="28"/>
  <c r="H317" i="28"/>
  <c r="H318" i="28"/>
  <c r="H319" i="28"/>
  <c r="H320" i="28"/>
  <c r="H321" i="28"/>
  <c r="H322" i="28"/>
  <c r="H323" i="28"/>
  <c r="H324" i="28"/>
  <c r="H325" i="28"/>
  <c r="H326" i="28"/>
  <c r="H327" i="28"/>
  <c r="H328" i="28"/>
  <c r="H329" i="28"/>
  <c r="H330" i="28"/>
  <c r="H331" i="28"/>
  <c r="H332" i="28"/>
  <c r="H333" i="28"/>
  <c r="H334" i="28"/>
  <c r="H335" i="28"/>
  <c r="H336" i="28"/>
  <c r="H337" i="28"/>
  <c r="H338" i="28"/>
  <c r="H339" i="28"/>
  <c r="H340" i="28"/>
  <c r="H341" i="28"/>
  <c r="H342" i="28"/>
  <c r="H343" i="28"/>
  <c r="H344" i="28"/>
  <c r="H345" i="28"/>
  <c r="H346" i="28"/>
  <c r="H347" i="28"/>
  <c r="H348" i="28"/>
  <c r="H349" i="28"/>
  <c r="H350" i="28"/>
  <c r="H351" i="28"/>
  <c r="H352" i="28"/>
  <c r="H353" i="28"/>
  <c r="H354" i="28"/>
  <c r="H355" i="28"/>
  <c r="H356" i="28"/>
  <c r="H357" i="28"/>
  <c r="H358" i="28"/>
  <c r="H359" i="28"/>
  <c r="H360" i="28"/>
  <c r="H361" i="28"/>
  <c r="H362" i="28"/>
  <c r="H363" i="28"/>
  <c r="H364" i="28"/>
  <c r="H365" i="28"/>
  <c r="H366" i="28"/>
  <c r="H367" i="28"/>
  <c r="H368" i="28"/>
  <c r="H369" i="28"/>
  <c r="H370" i="28"/>
  <c r="H371" i="28"/>
  <c r="H372" i="28"/>
  <c r="H373" i="28"/>
  <c r="H374" i="28"/>
  <c r="H375" i="28"/>
  <c r="H376" i="28"/>
  <c r="H377" i="28"/>
  <c r="H378" i="28"/>
  <c r="H379" i="28"/>
  <c r="H380" i="28"/>
  <c r="H381" i="28"/>
  <c r="H382" i="28"/>
  <c r="H383" i="28"/>
  <c r="H384" i="28"/>
  <c r="H385" i="28"/>
  <c r="H386" i="28"/>
  <c r="H387" i="28"/>
  <c r="H388" i="28"/>
  <c r="H389" i="28"/>
  <c r="H390" i="28"/>
  <c r="H391" i="28"/>
  <c r="H392" i="28"/>
  <c r="H393" i="28"/>
  <c r="H394" i="28"/>
  <c r="H395" i="28"/>
  <c r="H396" i="28"/>
  <c r="H397" i="28"/>
  <c r="H398" i="28"/>
  <c r="H399" i="28"/>
  <c r="H400" i="28"/>
  <c r="H401" i="28"/>
  <c r="H402" i="28"/>
  <c r="H403" i="28"/>
  <c r="H404" i="28"/>
  <c r="H405" i="28"/>
  <c r="H406" i="28"/>
  <c r="H407" i="28"/>
  <c r="H408" i="28"/>
  <c r="H409" i="28"/>
  <c r="H410" i="28"/>
  <c r="H411" i="28"/>
  <c r="H412" i="28"/>
  <c r="H413" i="28"/>
  <c r="H414" i="28"/>
  <c r="H415" i="28"/>
  <c r="H416" i="28"/>
  <c r="H417" i="28"/>
  <c r="H418" i="28"/>
  <c r="H419" i="28"/>
  <c r="H420" i="28"/>
  <c r="H421" i="28"/>
  <c r="H422" i="28"/>
  <c r="H423" i="28"/>
  <c r="H424" i="28"/>
  <c r="H425" i="28"/>
  <c r="H426" i="28"/>
  <c r="H427" i="28"/>
  <c r="H428" i="28"/>
  <c r="H429" i="28"/>
  <c r="H430" i="28"/>
  <c r="H431" i="28"/>
  <c r="H432" i="28"/>
  <c r="H433" i="28"/>
  <c r="H434" i="28"/>
  <c r="H435" i="28"/>
  <c r="H436" i="28"/>
  <c r="H437" i="28"/>
  <c r="H438" i="28"/>
  <c r="H439" i="28"/>
  <c r="H440" i="28"/>
  <c r="H441" i="28"/>
  <c r="H442" i="28"/>
  <c r="H443" i="28"/>
  <c r="H444" i="28"/>
  <c r="H445" i="28"/>
  <c r="H446" i="28"/>
  <c r="H447" i="28"/>
  <c r="H448" i="28"/>
  <c r="H449" i="28"/>
  <c r="H450" i="28"/>
  <c r="H451" i="28"/>
  <c r="H452" i="28"/>
  <c r="H453" i="28"/>
  <c r="H454" i="28"/>
  <c r="H455" i="28"/>
  <c r="H456" i="28"/>
  <c r="H457" i="28"/>
  <c r="H458" i="28"/>
  <c r="H459" i="28"/>
  <c r="H460" i="28"/>
  <c r="H461" i="28"/>
  <c r="H462" i="28"/>
  <c r="H463" i="28"/>
  <c r="H464" i="28"/>
  <c r="H465" i="28"/>
  <c r="H466" i="28"/>
  <c r="H467" i="28"/>
  <c r="H468" i="28"/>
  <c r="H469" i="28"/>
  <c r="H470" i="28"/>
  <c r="H471" i="28"/>
  <c r="H472" i="28"/>
  <c r="H473" i="28"/>
  <c r="H474" i="28"/>
  <c r="H475" i="28"/>
  <c r="H476" i="28"/>
  <c r="H477" i="28"/>
  <c r="H478" i="28"/>
  <c r="H479" i="28"/>
  <c r="H480" i="28"/>
  <c r="H481" i="28"/>
  <c r="H482" i="28"/>
  <c r="H483" i="28"/>
  <c r="H484" i="28"/>
  <c r="H485" i="28"/>
  <c r="H486" i="28"/>
  <c r="H487" i="28"/>
  <c r="H488" i="28"/>
  <c r="H489" i="28"/>
  <c r="H490" i="28"/>
  <c r="H491" i="28"/>
  <c r="H492" i="28"/>
  <c r="H493" i="28"/>
  <c r="H494" i="28"/>
  <c r="H495" i="28"/>
  <c r="H496" i="28"/>
  <c r="H497" i="28"/>
  <c r="H498" i="28"/>
  <c r="H499" i="28"/>
  <c r="H500" i="28"/>
  <c r="H501" i="28"/>
  <c r="H502" i="28"/>
  <c r="H503" i="28"/>
  <c r="H504" i="28"/>
  <c r="H505" i="28"/>
  <c r="H506" i="28"/>
  <c r="H507" i="28"/>
  <c r="H508" i="28"/>
  <c r="H509" i="28"/>
  <c r="H510" i="28"/>
  <c r="H511" i="28"/>
  <c r="H512" i="28"/>
  <c r="H513" i="28"/>
  <c r="H514" i="28"/>
  <c r="H515" i="28"/>
  <c r="H516" i="28"/>
  <c r="H517" i="28"/>
  <c r="H518" i="28"/>
  <c r="H519" i="28"/>
  <c r="H520" i="28"/>
  <c r="H521" i="28"/>
  <c r="H522" i="28"/>
  <c r="H523" i="28"/>
  <c r="H524" i="28"/>
  <c r="H525" i="28"/>
  <c r="H526" i="28"/>
  <c r="H527" i="28"/>
  <c r="H528" i="28"/>
  <c r="H529" i="28"/>
  <c r="H530" i="28"/>
  <c r="H531" i="28"/>
  <c r="H532" i="28"/>
  <c r="H533" i="28"/>
  <c r="H534" i="28"/>
  <c r="H535" i="28"/>
  <c r="H536" i="28"/>
  <c r="H537" i="28"/>
  <c r="H538" i="28"/>
  <c r="H539" i="28"/>
  <c r="H540" i="28"/>
  <c r="H541" i="28"/>
  <c r="H542" i="28"/>
  <c r="H543" i="28"/>
  <c r="H544" i="28"/>
  <c r="H545" i="28"/>
  <c r="H546" i="28"/>
  <c r="H547" i="28"/>
  <c r="H548" i="28"/>
  <c r="H549" i="28"/>
  <c r="H550" i="28"/>
  <c r="H551" i="28"/>
  <c r="H552" i="28"/>
  <c r="H553" i="28"/>
  <c r="H554" i="28"/>
  <c r="H555" i="28"/>
  <c r="H556" i="28"/>
  <c r="H557" i="28"/>
  <c r="H558" i="28"/>
  <c r="H559" i="28"/>
  <c r="H560" i="28"/>
  <c r="H561" i="28"/>
  <c r="H562" i="28"/>
  <c r="H563" i="28"/>
  <c r="H564" i="28"/>
  <c r="H565" i="28"/>
  <c r="H566" i="28"/>
  <c r="H567" i="28"/>
  <c r="H568" i="28"/>
  <c r="H569" i="28"/>
  <c r="H570" i="28"/>
  <c r="H571" i="28"/>
  <c r="H572" i="28"/>
  <c r="H573" i="28"/>
  <c r="H574" i="28"/>
  <c r="H575" i="28"/>
  <c r="H576" i="28"/>
  <c r="H577" i="28"/>
  <c r="H578" i="28"/>
  <c r="H579" i="28"/>
  <c r="H580" i="28"/>
  <c r="H581" i="28"/>
  <c r="H582" i="28"/>
  <c r="H583" i="28"/>
  <c r="H584" i="28"/>
  <c r="H585" i="28"/>
  <c r="H586" i="28"/>
  <c r="H587" i="28"/>
  <c r="H588" i="28"/>
  <c r="H589" i="28"/>
  <c r="H590" i="28"/>
  <c r="H591" i="28"/>
  <c r="H592" i="28"/>
  <c r="H593" i="28"/>
  <c r="H594" i="28"/>
  <c r="H595" i="28"/>
  <c r="H596" i="28"/>
  <c r="H597" i="28"/>
  <c r="H598" i="28"/>
  <c r="H599" i="28"/>
  <c r="H600" i="28"/>
  <c r="H601" i="28"/>
  <c r="H602" i="28"/>
  <c r="H603" i="28"/>
  <c r="H604" i="28"/>
  <c r="H605" i="28"/>
  <c r="H606" i="28"/>
  <c r="H607" i="28"/>
  <c r="H608" i="28"/>
  <c r="H609" i="28"/>
  <c r="H610" i="28"/>
  <c r="H611" i="28"/>
  <c r="H612" i="28"/>
  <c r="H613" i="28"/>
  <c r="H614" i="28"/>
  <c r="H615" i="28"/>
  <c r="H616" i="28"/>
  <c r="H617" i="28"/>
  <c r="H618" i="28"/>
  <c r="H619" i="28"/>
  <c r="H620" i="28"/>
  <c r="H621" i="28"/>
  <c r="H622" i="28"/>
  <c r="H623" i="28"/>
  <c r="H624" i="28"/>
  <c r="H625" i="28"/>
  <c r="H626" i="28"/>
  <c r="H627" i="28"/>
  <c r="H628" i="28"/>
  <c r="H629" i="28"/>
  <c r="H630" i="28"/>
  <c r="H631" i="28"/>
  <c r="H632" i="28"/>
  <c r="H633" i="28"/>
  <c r="H634" i="28"/>
  <c r="H635" i="28"/>
  <c r="H636" i="28"/>
  <c r="H637" i="28"/>
  <c r="H638" i="28"/>
  <c r="H639" i="28"/>
  <c r="H640" i="28"/>
  <c r="H641" i="28"/>
  <c r="H642" i="28"/>
  <c r="H643" i="28"/>
  <c r="H644" i="28"/>
  <c r="H645" i="28"/>
  <c r="H646" i="28"/>
  <c r="H647" i="28"/>
  <c r="H648" i="28"/>
  <c r="H649" i="28"/>
  <c r="H650" i="28"/>
  <c r="H651" i="28"/>
  <c r="H652" i="28"/>
  <c r="H653" i="28"/>
  <c r="H654" i="28"/>
  <c r="H655" i="28"/>
  <c r="H656" i="28"/>
  <c r="H657" i="28"/>
  <c r="H658" i="28"/>
  <c r="H659" i="28"/>
  <c r="H660" i="28"/>
  <c r="H661" i="28"/>
  <c r="H662" i="28"/>
  <c r="H663" i="28"/>
  <c r="H664" i="28"/>
  <c r="H665" i="28"/>
  <c r="H666" i="28"/>
  <c r="H667" i="28"/>
  <c r="H668" i="28"/>
  <c r="H669" i="28"/>
  <c r="H670" i="28"/>
  <c r="H671" i="28"/>
  <c r="H672" i="28"/>
  <c r="H673" i="28"/>
  <c r="H674" i="28"/>
  <c r="H675" i="28"/>
  <c r="H676" i="28"/>
  <c r="H677" i="28"/>
  <c r="H678" i="28"/>
  <c r="H679" i="28"/>
  <c r="H680" i="28"/>
  <c r="H681" i="28"/>
  <c r="H682" i="28"/>
  <c r="H683" i="28"/>
  <c r="H684" i="28"/>
  <c r="H685" i="28"/>
  <c r="H686" i="28"/>
  <c r="H687" i="28"/>
  <c r="H688" i="28"/>
  <c r="H689" i="28"/>
  <c r="H690" i="28"/>
  <c r="H691" i="28"/>
  <c r="H692" i="28"/>
  <c r="H693" i="28"/>
  <c r="H694" i="28"/>
  <c r="H695" i="28"/>
  <c r="H696" i="28"/>
  <c r="H697" i="28"/>
  <c r="H698" i="28"/>
  <c r="H699" i="28"/>
  <c r="H700" i="28"/>
  <c r="H701" i="28"/>
  <c r="H702" i="28"/>
  <c r="H703" i="28"/>
  <c r="H704" i="28"/>
  <c r="H705" i="28"/>
  <c r="H706" i="28"/>
  <c r="H707" i="28"/>
  <c r="H708" i="28"/>
  <c r="H709" i="28"/>
  <c r="H710" i="28"/>
  <c r="H711" i="28"/>
  <c r="H712" i="28"/>
  <c r="H713" i="28"/>
  <c r="H714" i="28"/>
  <c r="H715" i="28"/>
  <c r="H716" i="28"/>
  <c r="H717" i="28"/>
  <c r="H718" i="28"/>
  <c r="H719" i="28"/>
  <c r="H720" i="28"/>
  <c r="H721" i="28"/>
  <c r="H722" i="28"/>
  <c r="H723" i="28"/>
  <c r="H724" i="28"/>
  <c r="H725" i="28"/>
  <c r="H726" i="28"/>
  <c r="H727" i="28"/>
  <c r="H728" i="28"/>
  <c r="H729" i="28"/>
  <c r="H730" i="28"/>
  <c r="H731" i="28"/>
  <c r="H732" i="28"/>
  <c r="H733" i="28"/>
  <c r="H734" i="28"/>
  <c r="H735" i="28"/>
  <c r="H736" i="28"/>
  <c r="H737" i="28"/>
  <c r="H738" i="28"/>
  <c r="H739" i="28"/>
  <c r="H740" i="28"/>
  <c r="H741" i="28"/>
  <c r="H742" i="28"/>
  <c r="H743" i="28"/>
  <c r="H744" i="28"/>
  <c r="H745" i="28"/>
  <c r="H746" i="28"/>
  <c r="H747" i="28"/>
  <c r="H748" i="28"/>
  <c r="H749" i="28"/>
  <c r="H750" i="28"/>
  <c r="H751" i="28"/>
  <c r="H752" i="28"/>
  <c r="H753" i="28"/>
  <c r="H754" i="28"/>
  <c r="H755" i="28"/>
  <c r="H756" i="28"/>
  <c r="H757" i="28"/>
  <c r="H758" i="28"/>
  <c r="H759" i="28"/>
  <c r="H760" i="28"/>
  <c r="H761" i="28"/>
  <c r="H762" i="28"/>
  <c r="H763" i="28"/>
  <c r="H764" i="28"/>
  <c r="H765" i="28"/>
  <c r="H766" i="28"/>
  <c r="H767" i="28"/>
  <c r="H768" i="28"/>
  <c r="H769" i="28"/>
  <c r="H770" i="28"/>
  <c r="H771" i="28"/>
  <c r="H772" i="28"/>
  <c r="H773" i="28"/>
  <c r="H774" i="28"/>
  <c r="H775" i="28"/>
  <c r="H776" i="28"/>
  <c r="H777" i="28"/>
  <c r="H778" i="28"/>
  <c r="H779" i="28"/>
  <c r="H780" i="28"/>
  <c r="H781" i="28"/>
  <c r="H782" i="28"/>
  <c r="H783" i="28"/>
  <c r="H784" i="28"/>
  <c r="H785" i="28"/>
  <c r="H786" i="28"/>
  <c r="H787" i="28"/>
  <c r="H788" i="28"/>
  <c r="H789" i="28"/>
  <c r="H790" i="28"/>
  <c r="H791" i="28"/>
  <c r="H792" i="28"/>
  <c r="H793" i="28"/>
  <c r="H794" i="28"/>
  <c r="H795" i="28"/>
  <c r="H796" i="28"/>
  <c r="H797" i="28"/>
  <c r="H798" i="28"/>
  <c r="H799" i="28"/>
  <c r="H800" i="28"/>
  <c r="H801" i="28"/>
  <c r="H802" i="28"/>
  <c r="H803" i="28"/>
  <c r="H804" i="28"/>
  <c r="H805" i="28"/>
  <c r="H806" i="28"/>
  <c r="H807" i="28"/>
  <c r="H808" i="28"/>
  <c r="H809" i="28"/>
  <c r="H810" i="28"/>
  <c r="H811" i="28"/>
  <c r="H812" i="28"/>
  <c r="H813" i="28"/>
  <c r="H814" i="28"/>
  <c r="H815" i="28"/>
  <c r="H816" i="28"/>
  <c r="H817" i="28"/>
  <c r="H818" i="28"/>
  <c r="H819" i="28"/>
  <c r="H820" i="28"/>
  <c r="H821" i="28"/>
  <c r="H822" i="28"/>
  <c r="H823" i="28"/>
  <c r="H824" i="28"/>
  <c r="H825" i="28"/>
  <c r="H826" i="28"/>
  <c r="H827" i="28"/>
  <c r="H828" i="28"/>
  <c r="H829" i="28"/>
  <c r="H830" i="28"/>
  <c r="H831" i="28"/>
  <c r="H832" i="28"/>
  <c r="H833" i="28"/>
  <c r="H834" i="28"/>
  <c r="H835" i="28"/>
  <c r="H836" i="28"/>
  <c r="H837" i="28"/>
  <c r="H838" i="28"/>
  <c r="H839" i="28"/>
  <c r="H840" i="28"/>
  <c r="H841" i="28"/>
  <c r="H842" i="28"/>
  <c r="H843" i="28"/>
  <c r="H844" i="28"/>
  <c r="H845" i="28"/>
  <c r="H846" i="28"/>
  <c r="H847" i="28"/>
  <c r="H848" i="28"/>
  <c r="H849" i="28"/>
  <c r="H850" i="28"/>
  <c r="H851" i="28"/>
  <c r="H852" i="28"/>
  <c r="H853" i="28"/>
  <c r="H854" i="28"/>
  <c r="H855" i="28"/>
  <c r="H856" i="28"/>
  <c r="H857" i="28"/>
  <c r="H858" i="28"/>
  <c r="H859" i="28"/>
  <c r="H860" i="28"/>
  <c r="H861" i="28"/>
  <c r="H862" i="28"/>
  <c r="H863" i="28"/>
  <c r="H864" i="28"/>
  <c r="H865" i="28"/>
  <c r="H866" i="28"/>
  <c r="H867" i="28"/>
  <c r="H868" i="28"/>
  <c r="H869" i="28"/>
  <c r="H870" i="28"/>
  <c r="H871" i="28"/>
  <c r="H872" i="28"/>
  <c r="H873" i="28"/>
  <c r="H874" i="28"/>
  <c r="H875" i="28"/>
  <c r="H876" i="28"/>
  <c r="H877" i="28"/>
  <c r="H878" i="28"/>
  <c r="H879" i="28"/>
  <c r="H880" i="28"/>
  <c r="H881" i="28"/>
  <c r="H882" i="28"/>
  <c r="H883" i="28"/>
  <c r="H884" i="28"/>
  <c r="H885" i="28"/>
  <c r="H886" i="28"/>
  <c r="H887" i="28"/>
  <c r="H888" i="28"/>
  <c r="H889" i="28"/>
  <c r="H890" i="28"/>
  <c r="H891" i="28"/>
  <c r="H892" i="28"/>
  <c r="H893" i="28"/>
  <c r="H894" i="28"/>
  <c r="H895" i="28"/>
  <c r="H896" i="28"/>
  <c r="H897" i="28"/>
  <c r="H898" i="28"/>
  <c r="H899" i="28"/>
  <c r="H900" i="28"/>
  <c r="H901" i="28"/>
  <c r="H902" i="28"/>
  <c r="H903" i="28"/>
  <c r="H904" i="28"/>
  <c r="H905" i="28"/>
  <c r="H906" i="28"/>
  <c r="H907" i="28"/>
  <c r="H908" i="28"/>
  <c r="H909" i="28"/>
  <c r="H910" i="28"/>
  <c r="H911" i="28"/>
  <c r="H912" i="28"/>
  <c r="H913" i="28"/>
  <c r="H914" i="28"/>
  <c r="H915" i="28"/>
  <c r="H916" i="28"/>
  <c r="H917" i="28"/>
  <c r="H918" i="28"/>
  <c r="H919" i="28"/>
  <c r="H920" i="28"/>
  <c r="H921" i="28"/>
  <c r="H922" i="28"/>
  <c r="H923" i="28"/>
  <c r="H924" i="28"/>
  <c r="H925" i="28"/>
  <c r="H926" i="28"/>
  <c r="H927" i="28"/>
  <c r="H928" i="28"/>
  <c r="H929" i="28"/>
  <c r="H930" i="28"/>
  <c r="H931" i="28"/>
  <c r="H932" i="28"/>
  <c r="H933" i="28"/>
  <c r="H934" i="28"/>
  <c r="H935" i="28"/>
  <c r="H936" i="28"/>
  <c r="H937" i="28"/>
  <c r="H938" i="28"/>
  <c r="H939" i="28"/>
  <c r="H940" i="28"/>
  <c r="H941" i="28"/>
  <c r="H942" i="28"/>
  <c r="H943" i="28"/>
  <c r="H944" i="28"/>
  <c r="H945" i="28"/>
  <c r="H946" i="28"/>
  <c r="H947" i="28"/>
  <c r="H948" i="28"/>
  <c r="H949" i="28"/>
  <c r="H950" i="28"/>
  <c r="H951" i="28"/>
  <c r="H952" i="28"/>
  <c r="H953" i="28"/>
  <c r="H954" i="28"/>
  <c r="H955" i="28"/>
  <c r="H956" i="28"/>
  <c r="H957" i="28"/>
  <c r="H958" i="28"/>
  <c r="H959" i="28"/>
  <c r="H960" i="28"/>
  <c r="H961" i="28"/>
  <c r="H962" i="28"/>
  <c r="H963" i="28"/>
  <c r="H964" i="28"/>
  <c r="H965" i="28"/>
  <c r="H966" i="28"/>
  <c r="H967" i="28"/>
  <c r="H968" i="28"/>
  <c r="H969" i="28"/>
  <c r="H970" i="28"/>
  <c r="H971" i="28"/>
  <c r="H972" i="28"/>
  <c r="H973" i="28"/>
  <c r="H974" i="28"/>
  <c r="H975" i="28"/>
  <c r="H976" i="28"/>
  <c r="H977" i="28"/>
  <c r="H978" i="28"/>
  <c r="H979" i="28"/>
  <c r="H980" i="28"/>
  <c r="H981" i="28"/>
  <c r="H982" i="28"/>
  <c r="H983" i="28"/>
  <c r="H984" i="28"/>
  <c r="H985" i="28"/>
  <c r="H986" i="28"/>
  <c r="H987" i="28"/>
  <c r="H988" i="28"/>
  <c r="H989" i="28"/>
  <c r="H990" i="28"/>
  <c r="H991" i="28"/>
  <c r="H992" i="28"/>
  <c r="H993" i="28"/>
  <c r="H994" i="28"/>
  <c r="H995" i="28"/>
  <c r="H996" i="28"/>
  <c r="H997" i="28"/>
  <c r="H998" i="28"/>
  <c r="H999" i="28"/>
  <c r="H1000" i="28"/>
  <c r="H1001" i="28"/>
  <c r="H1002" i="28"/>
  <c r="H1003" i="28"/>
  <c r="H1004" i="28"/>
  <c r="H1005" i="28"/>
  <c r="H1006" i="28"/>
  <c r="H1007" i="28"/>
  <c r="H1008" i="28"/>
  <c r="H1009" i="28"/>
  <c r="H1010" i="28"/>
  <c r="H1011" i="28"/>
  <c r="H1012" i="28"/>
  <c r="H1013" i="28"/>
  <c r="H1014" i="28"/>
  <c r="H1015" i="28"/>
  <c r="H1016" i="28"/>
  <c r="H1017" i="28"/>
  <c r="H1018" i="28"/>
  <c r="H1019" i="28"/>
  <c r="H1020" i="28"/>
  <c r="H1021" i="28"/>
  <c r="H1022" i="28"/>
  <c r="H1023" i="28"/>
  <c r="H1024" i="28"/>
  <c r="H1025" i="28"/>
  <c r="H1026" i="28"/>
  <c r="H1027" i="28"/>
  <c r="H1028" i="28"/>
  <c r="H1029" i="28"/>
  <c r="H1030" i="28"/>
  <c r="H1031" i="28"/>
  <c r="H1032" i="28"/>
  <c r="H1033" i="28"/>
  <c r="H1034" i="28"/>
  <c r="H1035" i="28"/>
  <c r="H1036" i="28"/>
  <c r="H1037" i="28"/>
  <c r="H1038" i="28"/>
  <c r="H1039" i="28"/>
  <c r="H1040" i="28"/>
  <c r="H1041" i="28"/>
  <c r="H1042" i="28"/>
  <c r="H1043" i="28"/>
  <c r="H1044" i="28"/>
  <c r="H1045" i="28"/>
  <c r="H1046" i="28"/>
  <c r="H1047" i="28"/>
  <c r="H1048" i="28"/>
  <c r="H1049" i="28"/>
  <c r="H1050" i="28"/>
  <c r="H1051" i="28"/>
  <c r="H1052" i="28"/>
  <c r="H1053" i="28"/>
  <c r="H1054" i="28"/>
  <c r="H1055" i="28"/>
  <c r="H1056" i="28"/>
  <c r="H1057" i="28"/>
  <c r="H1058" i="28"/>
  <c r="H1059" i="28"/>
  <c r="H1060" i="28"/>
  <c r="H1061" i="28"/>
  <c r="H1062" i="28"/>
  <c r="H1063" i="28"/>
  <c r="H1064" i="28"/>
  <c r="H1065" i="28"/>
  <c r="H1066" i="28"/>
  <c r="H1067" i="28"/>
  <c r="H1068" i="28"/>
  <c r="H1069" i="28"/>
  <c r="H1070" i="28"/>
  <c r="H1071" i="28"/>
  <c r="H1072" i="28"/>
  <c r="H1073" i="28"/>
  <c r="H1074" i="28"/>
  <c r="H1075" i="28"/>
  <c r="H1076" i="28"/>
  <c r="H1077" i="28"/>
  <c r="H1078" i="28"/>
  <c r="H1079" i="28"/>
  <c r="H1080" i="28"/>
  <c r="H1081" i="28"/>
  <c r="H1082" i="28"/>
  <c r="H1083" i="28"/>
  <c r="H1084" i="28"/>
  <c r="H1085" i="28"/>
  <c r="H1086" i="28"/>
  <c r="H1087" i="28"/>
  <c r="H1088" i="28"/>
  <c r="H1089" i="28"/>
  <c r="H1090" i="28"/>
  <c r="H1091" i="28"/>
  <c r="H1092" i="28"/>
  <c r="H1093" i="28"/>
  <c r="H1094" i="28"/>
  <c r="H1095" i="28"/>
  <c r="H1096" i="28"/>
  <c r="H1097" i="28"/>
  <c r="H1098" i="28"/>
  <c r="H1099" i="28"/>
  <c r="H1100" i="28"/>
  <c r="H1101" i="28"/>
  <c r="H1102" i="28"/>
  <c r="H1103" i="28"/>
  <c r="H1104" i="28"/>
  <c r="H1105" i="28"/>
  <c r="H1106" i="28"/>
  <c r="H1107" i="28"/>
  <c r="H1108" i="28"/>
  <c r="H1109" i="28"/>
  <c r="H1110" i="28"/>
  <c r="H1111" i="28"/>
  <c r="H1112" i="28"/>
  <c r="H1113" i="28"/>
  <c r="H1114" i="28"/>
  <c r="H1115" i="28"/>
  <c r="H1116" i="28"/>
  <c r="H1117" i="28"/>
  <c r="H1118" i="28"/>
  <c r="H1119" i="28"/>
  <c r="H1120" i="28"/>
  <c r="H1121" i="28"/>
  <c r="H1122" i="28"/>
  <c r="H1123" i="28"/>
  <c r="H1124" i="28"/>
  <c r="H1125" i="28"/>
  <c r="H1126" i="28"/>
  <c r="H1127" i="28"/>
  <c r="H1128" i="28"/>
  <c r="H1129" i="28"/>
  <c r="H1130" i="28"/>
  <c r="H1131" i="28"/>
  <c r="H1132" i="28"/>
  <c r="H1133" i="28"/>
  <c r="H1134" i="28"/>
  <c r="H1135" i="28"/>
  <c r="H1136" i="28"/>
  <c r="H1137" i="28"/>
  <c r="H1138" i="28"/>
  <c r="H1139" i="28"/>
  <c r="H1140" i="28"/>
  <c r="H1141" i="28"/>
  <c r="H1142" i="28"/>
  <c r="H1143" i="28"/>
  <c r="H1144" i="28"/>
  <c r="H1145" i="28"/>
  <c r="H1146" i="28"/>
  <c r="H1147" i="28"/>
  <c r="H1148" i="28"/>
  <c r="H1149" i="28"/>
  <c r="H1150" i="28"/>
  <c r="H1151" i="28"/>
  <c r="H1152" i="28"/>
  <c r="H1153" i="28"/>
  <c r="H1154" i="28"/>
  <c r="H1155" i="28"/>
  <c r="H1156" i="28"/>
  <c r="H1157" i="28"/>
  <c r="H1158" i="28"/>
  <c r="H1159" i="28"/>
  <c r="H1160" i="28"/>
  <c r="H1161" i="28"/>
  <c r="H1162" i="28"/>
  <c r="H1163" i="28"/>
  <c r="H1164" i="28"/>
  <c r="H1165" i="28"/>
  <c r="H1166" i="28"/>
  <c r="H1167" i="28"/>
  <c r="H1168" i="28"/>
  <c r="H1169" i="28"/>
  <c r="H1170" i="28"/>
  <c r="H1171" i="28"/>
  <c r="H1172" i="28"/>
  <c r="H1173" i="28"/>
  <c r="H1174" i="28"/>
  <c r="H1175" i="28"/>
  <c r="H1176" i="28"/>
  <c r="H1177" i="28"/>
  <c r="H1178" i="28"/>
  <c r="H1179" i="28"/>
  <c r="H1180" i="28"/>
  <c r="H1181" i="28"/>
  <c r="H1182" i="28"/>
  <c r="H1183" i="28"/>
  <c r="H1184" i="28"/>
  <c r="H1185" i="28"/>
  <c r="H1186" i="28"/>
  <c r="H1187" i="28"/>
  <c r="H1188" i="28"/>
  <c r="H1189" i="28"/>
  <c r="H1190" i="28"/>
  <c r="H1191" i="28"/>
  <c r="H1192" i="28"/>
  <c r="H1193" i="28"/>
  <c r="H1194" i="28"/>
  <c r="H1195" i="28"/>
  <c r="H1196" i="28"/>
  <c r="H1197" i="28"/>
  <c r="H1198" i="28"/>
  <c r="H1199" i="28"/>
  <c r="H1200" i="28"/>
  <c r="H1201" i="28"/>
  <c r="H1202" i="28"/>
  <c r="H1203" i="28"/>
  <c r="H1204" i="28"/>
  <c r="H1205" i="28"/>
  <c r="H1206" i="28"/>
  <c r="H1207" i="28"/>
  <c r="H1208" i="28"/>
  <c r="H1209" i="28"/>
  <c r="H1210" i="28"/>
  <c r="H1211" i="28"/>
  <c r="H1212" i="28"/>
  <c r="H1213" i="28"/>
  <c r="H1214" i="28"/>
  <c r="H1215" i="28"/>
  <c r="H1216" i="28"/>
  <c r="H1217" i="28"/>
  <c r="H1218" i="28"/>
  <c r="H1219" i="28"/>
  <c r="H1220" i="28"/>
  <c r="H1221" i="28"/>
  <c r="H1222" i="28"/>
  <c r="H1223" i="28"/>
  <c r="H1224" i="28"/>
  <c r="H1225" i="28"/>
  <c r="H1226" i="28"/>
  <c r="H1227" i="28"/>
  <c r="H1228" i="28"/>
  <c r="H1229" i="28"/>
  <c r="H1230" i="28"/>
  <c r="H1231" i="28"/>
  <c r="H1232" i="28"/>
  <c r="H1233" i="28"/>
  <c r="H1234" i="28"/>
  <c r="H1235" i="28"/>
  <c r="H1236" i="28"/>
  <c r="H1237" i="28"/>
  <c r="H1238" i="28"/>
  <c r="H1239" i="28"/>
  <c r="H1240" i="28"/>
  <c r="H1241" i="28"/>
  <c r="H1242" i="28"/>
  <c r="H1243" i="28"/>
  <c r="H1244" i="28"/>
  <c r="H1245" i="28"/>
  <c r="H1246" i="28"/>
  <c r="H1247" i="28"/>
  <c r="H1248" i="28"/>
  <c r="H1249" i="28"/>
  <c r="H1250" i="28"/>
  <c r="H1251" i="28"/>
  <c r="H1252" i="28"/>
  <c r="H1253" i="28"/>
  <c r="H1254" i="28"/>
  <c r="H1255" i="28"/>
  <c r="H1256" i="28"/>
  <c r="H1257" i="28"/>
  <c r="H1258" i="28"/>
  <c r="H1259" i="28"/>
  <c r="H1260" i="28"/>
  <c r="H1261" i="28"/>
  <c r="H1262" i="28"/>
  <c r="H1263" i="28"/>
  <c r="H1264" i="28"/>
  <c r="H1265" i="28"/>
  <c r="H1266" i="28"/>
  <c r="H1267" i="28"/>
  <c r="H1268" i="28"/>
  <c r="H1269" i="28"/>
  <c r="H1270" i="28"/>
  <c r="H1271" i="28"/>
  <c r="H1272" i="28"/>
  <c r="H1273" i="28"/>
  <c r="H1274" i="28"/>
  <c r="H1275" i="28"/>
  <c r="H1276" i="28"/>
  <c r="H1277" i="28"/>
  <c r="H1278" i="28"/>
  <c r="H1279" i="28"/>
  <c r="H1280" i="28"/>
  <c r="H1281" i="28"/>
  <c r="H1282" i="28"/>
  <c r="H1283" i="28"/>
  <c r="H1284" i="28"/>
  <c r="H1285" i="28"/>
  <c r="H1286" i="28"/>
  <c r="H1287" i="28"/>
  <c r="H1288" i="28"/>
  <c r="H1289" i="28"/>
  <c r="H1290" i="28"/>
  <c r="H1291" i="28"/>
  <c r="H1292" i="28"/>
  <c r="H1293" i="28"/>
  <c r="H1294" i="28"/>
  <c r="H1295" i="28"/>
  <c r="H1296" i="28"/>
  <c r="H1297" i="28"/>
  <c r="H1298" i="28"/>
  <c r="H1299" i="28"/>
  <c r="H1300" i="28"/>
  <c r="H1301" i="28"/>
  <c r="H1302" i="28"/>
  <c r="H1303" i="28"/>
  <c r="H1304" i="28"/>
  <c r="H1305" i="28"/>
  <c r="H1306" i="28"/>
  <c r="H1307" i="28"/>
  <c r="H1308" i="28"/>
  <c r="H1309" i="28"/>
  <c r="H1310" i="28"/>
  <c r="H1311" i="28"/>
  <c r="H1312" i="28"/>
  <c r="H1313" i="28"/>
  <c r="H1314" i="28"/>
  <c r="H1315" i="28"/>
  <c r="H1316" i="28"/>
  <c r="H1317" i="28"/>
  <c r="H1318" i="28"/>
  <c r="H1319" i="28"/>
  <c r="H1320" i="28"/>
  <c r="H1321" i="28"/>
  <c r="H1322" i="28"/>
  <c r="H1323" i="28"/>
  <c r="H1324" i="28"/>
  <c r="H1325" i="28"/>
  <c r="H1326" i="28"/>
  <c r="H1327" i="28"/>
  <c r="H1328" i="28"/>
  <c r="H1329" i="28"/>
  <c r="H1330" i="28"/>
  <c r="H1331" i="28"/>
  <c r="H1332" i="28"/>
  <c r="H1333" i="28"/>
  <c r="H1334" i="28"/>
  <c r="H1335" i="28"/>
  <c r="H1336" i="28"/>
  <c r="H1337" i="28"/>
  <c r="H1338" i="28"/>
  <c r="H1339" i="28"/>
  <c r="H1340" i="28"/>
  <c r="H1341" i="28"/>
  <c r="H1342" i="28"/>
  <c r="H1343" i="28"/>
  <c r="H1344" i="28"/>
  <c r="H1345" i="28"/>
  <c r="H1346" i="28"/>
  <c r="H1347" i="28"/>
  <c r="H1348" i="28"/>
  <c r="H1349" i="28"/>
  <c r="H1350" i="28"/>
  <c r="H1351" i="28"/>
  <c r="H1352" i="28"/>
  <c r="H1353" i="28"/>
  <c r="H1354" i="28"/>
  <c r="H1355" i="28"/>
  <c r="H1356" i="28"/>
  <c r="H1357" i="28"/>
  <c r="H1358" i="28"/>
  <c r="H1359" i="28"/>
  <c r="H1360" i="28"/>
  <c r="H1361" i="28"/>
  <c r="H1362" i="28"/>
  <c r="H1363" i="28"/>
  <c r="H1364" i="28"/>
  <c r="H1365" i="28"/>
  <c r="H1366" i="28"/>
  <c r="H1367" i="28"/>
  <c r="H1368" i="28"/>
  <c r="H1369" i="28"/>
  <c r="H1370" i="28"/>
  <c r="H1371" i="28"/>
  <c r="H1372" i="28"/>
  <c r="H1373" i="28"/>
  <c r="H1374" i="28"/>
  <c r="H1375" i="28"/>
  <c r="H1376" i="28"/>
  <c r="H1377" i="28"/>
  <c r="H1378" i="28"/>
  <c r="H1379" i="28"/>
  <c r="H1380" i="28"/>
  <c r="H1381" i="28"/>
  <c r="H1382" i="28"/>
  <c r="H1383" i="28"/>
  <c r="H1384" i="28"/>
  <c r="H1385" i="28"/>
  <c r="H1386" i="28"/>
  <c r="H1387" i="28"/>
  <c r="H1388" i="28"/>
  <c r="H1389" i="28"/>
  <c r="H1390" i="28"/>
  <c r="H1391" i="28"/>
  <c r="H1392" i="28"/>
  <c r="H1393" i="28"/>
  <c r="H1394" i="28"/>
  <c r="H1395" i="28"/>
  <c r="H1396" i="28"/>
  <c r="H1397" i="28"/>
  <c r="H1398" i="28"/>
  <c r="H1399" i="28"/>
  <c r="H1400" i="28"/>
  <c r="H1401" i="28"/>
  <c r="H1402" i="28"/>
  <c r="H1403" i="28"/>
  <c r="H1404" i="28"/>
  <c r="H1405" i="28"/>
  <c r="H1406" i="28"/>
  <c r="H1407" i="28"/>
  <c r="H1408" i="28"/>
  <c r="H1409" i="28"/>
  <c r="H1410" i="28"/>
  <c r="H1411" i="28"/>
  <c r="H1412" i="28"/>
  <c r="H1413" i="28"/>
  <c r="H1414" i="28"/>
  <c r="H1415" i="28"/>
  <c r="H1416" i="28"/>
  <c r="H1417" i="28"/>
  <c r="H1418" i="28"/>
  <c r="H1419" i="28"/>
  <c r="H1420" i="28"/>
  <c r="H1421" i="28"/>
  <c r="H1422" i="28"/>
  <c r="H1423" i="28"/>
  <c r="H1424" i="28"/>
  <c r="H1425" i="28"/>
  <c r="H1426" i="28"/>
  <c r="H1427" i="28"/>
  <c r="H1428" i="28"/>
  <c r="H1429" i="28"/>
  <c r="H1430" i="28"/>
  <c r="H1431" i="28"/>
  <c r="H1432" i="28"/>
  <c r="H1433" i="28"/>
  <c r="H1434" i="28"/>
  <c r="H1435" i="28"/>
  <c r="H1436" i="28"/>
  <c r="H1437" i="28"/>
  <c r="H1438" i="28"/>
  <c r="H1439" i="28"/>
  <c r="H1440" i="28"/>
  <c r="H1441" i="28"/>
  <c r="H1442" i="28"/>
  <c r="H1443" i="28"/>
  <c r="H1444" i="28"/>
  <c r="H1445" i="28"/>
  <c r="H1446" i="28"/>
  <c r="H1447" i="28"/>
  <c r="H1448" i="28"/>
  <c r="H1449" i="28"/>
  <c r="H1450" i="28"/>
  <c r="H1451" i="28"/>
  <c r="H1452" i="28"/>
  <c r="H1453" i="28"/>
  <c r="H1454" i="28"/>
  <c r="H1455" i="28"/>
  <c r="H1456" i="28"/>
  <c r="H1457" i="28"/>
  <c r="H1458" i="28"/>
  <c r="H1459" i="28"/>
  <c r="H1460" i="28"/>
  <c r="H1461" i="28"/>
  <c r="H1462" i="28"/>
  <c r="H1463" i="28"/>
  <c r="H1464" i="28"/>
  <c r="H1465" i="28"/>
  <c r="H1466" i="28"/>
  <c r="H1467" i="28"/>
  <c r="H1468" i="28"/>
  <c r="H1469" i="28"/>
  <c r="H1470" i="28"/>
  <c r="H1471" i="28"/>
  <c r="H1472" i="28"/>
  <c r="H1473" i="28"/>
  <c r="H1474" i="28"/>
  <c r="H1475" i="28"/>
  <c r="H1476" i="28"/>
  <c r="H1477" i="28"/>
  <c r="H1478" i="28"/>
  <c r="H1479" i="28"/>
  <c r="H1480" i="28"/>
  <c r="H1481" i="28"/>
  <c r="H1482" i="28"/>
  <c r="H1483" i="28"/>
  <c r="H1484" i="28"/>
  <c r="H1485" i="28"/>
  <c r="H1486" i="28"/>
  <c r="H1487" i="28"/>
  <c r="H1488" i="28"/>
  <c r="H1489" i="28"/>
  <c r="H1490" i="28"/>
  <c r="H1491" i="28"/>
  <c r="H1492" i="28"/>
  <c r="H1493" i="28"/>
  <c r="H1494" i="28"/>
  <c r="H1495" i="28"/>
  <c r="H1496" i="28"/>
  <c r="H1497" i="28"/>
  <c r="H1498" i="28"/>
  <c r="H1499" i="28"/>
  <c r="H1500" i="28"/>
  <c r="H1501" i="28"/>
  <c r="H1502" i="28"/>
  <c r="H1503" i="28"/>
  <c r="H1504" i="28"/>
  <c r="H1505" i="28"/>
  <c r="H1506" i="28"/>
  <c r="H1507" i="28"/>
  <c r="H1508" i="28"/>
  <c r="H1509" i="28"/>
  <c r="H1510" i="28"/>
  <c r="H1511" i="28"/>
  <c r="H1512" i="28"/>
  <c r="H1513" i="28"/>
  <c r="H1514" i="28"/>
  <c r="H1515" i="28"/>
  <c r="H1516" i="28"/>
  <c r="H1517" i="28"/>
  <c r="H1518" i="28"/>
  <c r="H1519" i="28"/>
  <c r="H1520" i="28"/>
  <c r="H1521" i="28"/>
  <c r="H1522" i="28"/>
  <c r="H1523" i="28"/>
  <c r="H1524" i="28"/>
  <c r="H1525" i="28"/>
  <c r="H1526" i="28"/>
  <c r="H1527" i="28"/>
  <c r="H1528" i="28"/>
  <c r="H1529" i="28"/>
  <c r="H1530" i="28"/>
  <c r="H1531" i="28"/>
  <c r="H1532" i="28"/>
  <c r="H1533" i="28"/>
  <c r="H1534" i="28"/>
  <c r="H1535" i="28"/>
  <c r="H1536" i="28"/>
  <c r="H1537" i="28"/>
  <c r="H1538" i="28"/>
  <c r="H1539" i="28"/>
  <c r="H1540" i="28"/>
  <c r="H1541" i="28"/>
  <c r="H1542" i="28"/>
  <c r="H1543" i="28"/>
  <c r="H1544" i="28"/>
  <c r="H1545" i="28"/>
  <c r="H1546" i="28"/>
  <c r="H1547" i="28"/>
  <c r="H1548" i="28"/>
  <c r="H1549" i="28"/>
  <c r="H1550" i="28"/>
  <c r="H1551" i="28"/>
  <c r="H1552" i="28"/>
  <c r="H1553" i="28"/>
  <c r="H1554" i="28"/>
  <c r="H1555" i="28"/>
  <c r="H1556" i="28"/>
  <c r="H1557" i="28"/>
  <c r="H1558" i="28"/>
  <c r="H1559" i="28"/>
  <c r="H1560" i="28"/>
  <c r="H1561" i="28"/>
  <c r="H1562" i="28"/>
  <c r="H1563" i="28"/>
  <c r="H1564" i="28"/>
  <c r="H1565" i="28"/>
  <c r="H1566" i="28"/>
  <c r="H1567" i="28"/>
  <c r="H1568" i="28"/>
  <c r="H1569" i="28"/>
  <c r="H1570" i="28"/>
  <c r="H1571" i="28"/>
  <c r="H1572" i="28"/>
  <c r="H1573" i="28"/>
  <c r="H1574" i="28"/>
  <c r="H1575" i="28"/>
  <c r="H1576" i="28"/>
  <c r="H1577" i="28"/>
  <c r="H1578" i="28"/>
  <c r="H1579" i="28"/>
  <c r="H1580" i="28"/>
  <c r="H1581" i="28"/>
  <c r="H1582" i="28"/>
  <c r="H1583" i="28"/>
  <c r="H1584" i="28"/>
  <c r="H1585" i="28"/>
  <c r="H1586" i="28"/>
  <c r="H1587" i="28"/>
  <c r="H1588" i="28"/>
  <c r="H1589" i="28"/>
  <c r="H1590" i="28"/>
  <c r="H1591" i="28"/>
  <c r="H1592" i="28"/>
  <c r="H1593" i="28"/>
  <c r="H1594" i="28"/>
  <c r="H1595" i="28"/>
  <c r="H1596" i="28"/>
  <c r="H1597" i="28"/>
  <c r="H1598" i="28"/>
  <c r="H1599" i="28"/>
  <c r="H1600" i="28"/>
  <c r="H1601" i="28"/>
  <c r="H1602" i="28"/>
  <c r="H1603" i="28"/>
  <c r="H1604" i="28"/>
  <c r="H1605" i="28"/>
  <c r="H1606" i="28"/>
  <c r="H1607" i="28"/>
  <c r="H1608" i="28"/>
  <c r="H1609" i="28"/>
  <c r="H1610" i="28"/>
  <c r="H1611" i="28"/>
  <c r="H1612" i="28"/>
  <c r="H1613" i="28"/>
  <c r="H1614" i="28"/>
  <c r="H1615" i="28"/>
  <c r="H1616" i="28"/>
  <c r="H1617" i="28"/>
  <c r="H1618" i="28"/>
  <c r="H1619" i="28"/>
  <c r="H1620" i="28"/>
  <c r="H1621" i="28"/>
  <c r="H1622" i="28"/>
  <c r="H1623" i="28"/>
  <c r="H1624" i="28"/>
  <c r="H1625" i="28"/>
  <c r="H1626" i="28"/>
  <c r="H1627" i="28"/>
  <c r="H1628" i="28"/>
  <c r="H1629" i="28"/>
  <c r="H1630" i="28"/>
  <c r="H1631" i="28"/>
  <c r="H1632" i="28"/>
  <c r="H1633" i="28"/>
  <c r="H1634" i="28"/>
  <c r="H1635" i="28"/>
  <c r="H1636" i="28"/>
  <c r="H1637" i="28"/>
  <c r="H1638" i="28"/>
  <c r="H1639" i="28"/>
  <c r="H1640" i="28"/>
  <c r="H1641" i="28"/>
  <c r="H1642" i="28"/>
  <c r="H1643" i="28"/>
  <c r="H1644" i="28"/>
  <c r="H1645" i="28"/>
  <c r="H1646" i="28"/>
  <c r="H1647" i="28"/>
  <c r="H1648" i="28"/>
  <c r="H1649" i="28"/>
  <c r="H1650" i="28"/>
  <c r="H1651" i="28"/>
  <c r="H1652" i="28"/>
  <c r="H1653" i="28"/>
  <c r="H1654" i="28"/>
  <c r="H1655" i="28"/>
  <c r="H1656" i="28"/>
  <c r="H1657" i="28"/>
  <c r="H1658" i="28"/>
  <c r="H1659" i="28"/>
  <c r="H1660" i="28"/>
  <c r="H1661" i="28"/>
  <c r="H1662" i="28"/>
  <c r="H1663" i="28"/>
  <c r="H1664" i="28"/>
  <c r="H1665" i="28"/>
  <c r="H1666" i="28"/>
  <c r="H1667" i="28"/>
  <c r="H1668" i="28"/>
  <c r="H1669" i="28"/>
  <c r="H1670" i="28"/>
  <c r="H1671" i="28"/>
  <c r="H1672" i="28"/>
  <c r="H1673" i="28"/>
  <c r="H1674" i="28"/>
  <c r="H1675" i="28"/>
  <c r="H1676" i="28"/>
  <c r="H1677" i="28"/>
  <c r="H1678" i="28"/>
  <c r="H1679" i="28"/>
  <c r="H1680" i="28"/>
  <c r="H1681" i="28"/>
  <c r="H1682" i="28"/>
  <c r="H1683" i="28"/>
  <c r="H1684" i="28"/>
  <c r="H1685" i="28"/>
  <c r="H1686" i="28"/>
  <c r="H1687" i="28"/>
  <c r="H1688" i="28"/>
  <c r="H1689" i="28"/>
  <c r="H1690" i="28"/>
  <c r="H1691" i="28"/>
  <c r="H1692" i="28"/>
  <c r="H1693" i="28"/>
  <c r="H1694" i="28"/>
  <c r="H1695" i="28"/>
  <c r="H1696" i="28"/>
  <c r="H1697" i="28"/>
  <c r="H1698" i="28"/>
  <c r="H1699" i="28"/>
  <c r="H1700" i="28"/>
  <c r="H1701" i="28"/>
  <c r="H1702" i="28"/>
  <c r="H1703" i="28"/>
  <c r="H1704" i="28"/>
  <c r="H1705" i="28"/>
  <c r="H1706" i="28"/>
  <c r="H1707" i="28"/>
  <c r="H1708" i="28"/>
  <c r="H1709" i="28"/>
  <c r="H1710" i="28"/>
  <c r="H1711" i="28"/>
  <c r="H1712" i="28"/>
  <c r="H1713" i="28"/>
  <c r="H1714" i="28"/>
  <c r="H1715" i="28"/>
  <c r="H1716" i="28"/>
  <c r="H1717" i="28"/>
  <c r="H1718" i="28"/>
  <c r="H1719" i="28"/>
  <c r="H1720" i="28"/>
  <c r="H1721" i="28"/>
  <c r="H1722" i="28"/>
  <c r="H1723" i="28"/>
  <c r="H1724" i="28"/>
  <c r="H1725" i="28"/>
  <c r="H1726" i="28"/>
  <c r="H1727" i="28"/>
  <c r="H1728" i="28"/>
  <c r="H1729" i="28"/>
  <c r="H1730" i="28"/>
  <c r="H1731" i="28"/>
  <c r="H1732" i="28"/>
  <c r="H1733" i="28"/>
  <c r="H1734" i="28"/>
  <c r="H1735" i="28"/>
  <c r="H1736" i="28"/>
  <c r="H1737" i="28"/>
  <c r="H1738" i="28"/>
  <c r="H1739" i="28"/>
  <c r="H1740" i="28"/>
  <c r="H1741" i="28"/>
  <c r="H1742" i="28"/>
  <c r="H1743" i="28"/>
  <c r="H1744" i="28"/>
  <c r="H1745" i="28"/>
  <c r="H1746" i="28"/>
  <c r="H1747" i="28"/>
  <c r="H1748" i="28"/>
  <c r="H1749" i="28"/>
  <c r="H1750" i="28"/>
  <c r="H1751" i="28"/>
  <c r="H1752" i="28"/>
  <c r="H1753" i="28"/>
  <c r="H1754" i="28"/>
  <c r="H1755" i="28"/>
  <c r="H1756" i="28"/>
  <c r="H1757" i="28"/>
  <c r="H1758" i="28"/>
  <c r="H1759" i="28"/>
  <c r="H1760" i="28"/>
  <c r="H1761" i="28"/>
  <c r="H1762" i="28"/>
  <c r="H1763" i="28"/>
  <c r="H1764" i="28"/>
  <c r="H1765" i="28"/>
  <c r="H1766" i="28"/>
  <c r="H1767" i="28"/>
  <c r="H1768" i="28"/>
  <c r="H1769" i="28"/>
  <c r="H1770" i="28"/>
  <c r="H1771" i="28"/>
  <c r="H1772" i="28"/>
  <c r="H1773" i="28"/>
  <c r="H1774" i="28"/>
  <c r="H1775" i="28"/>
  <c r="H1776" i="28"/>
  <c r="H1777" i="28"/>
  <c r="H1778" i="28"/>
  <c r="H1779" i="28"/>
  <c r="H1780" i="28"/>
  <c r="H1781" i="28"/>
  <c r="H1782" i="28"/>
  <c r="H1783" i="28"/>
  <c r="H1784" i="28"/>
  <c r="H1785" i="28"/>
  <c r="H1786" i="28"/>
  <c r="H1787" i="28"/>
  <c r="H1788" i="28"/>
  <c r="H1789" i="28"/>
  <c r="H1790" i="28"/>
  <c r="H1791" i="28"/>
  <c r="H1792" i="28"/>
  <c r="H1793" i="28"/>
  <c r="H1794" i="28"/>
  <c r="H1795" i="28"/>
  <c r="H1796" i="28"/>
  <c r="H1797" i="28"/>
  <c r="H1798" i="28"/>
  <c r="H1799" i="28"/>
  <c r="H1800" i="28"/>
  <c r="H1801" i="28"/>
  <c r="H1802" i="28"/>
  <c r="H1803" i="28"/>
  <c r="H1804" i="28"/>
  <c r="H1805" i="28"/>
  <c r="H1806" i="28"/>
  <c r="H1807" i="28"/>
  <c r="H1808" i="28"/>
  <c r="H1809" i="28"/>
  <c r="H1810" i="28"/>
  <c r="H1811" i="28"/>
  <c r="H1812" i="28"/>
  <c r="H1813" i="28"/>
  <c r="H1814" i="28"/>
  <c r="H1815" i="28"/>
  <c r="H1816" i="28"/>
  <c r="H1817" i="28"/>
  <c r="H1818" i="28"/>
  <c r="H1819" i="28"/>
  <c r="H1820" i="28"/>
  <c r="H1821" i="28"/>
  <c r="H1822" i="28"/>
  <c r="H1823" i="28"/>
  <c r="H1824" i="28"/>
  <c r="H1825" i="28"/>
  <c r="H1826" i="28"/>
  <c r="H1827" i="28"/>
  <c r="H1828" i="28"/>
  <c r="H1829" i="28"/>
  <c r="H1830" i="28"/>
  <c r="H1831" i="28"/>
  <c r="H1832" i="28"/>
  <c r="H1833" i="28"/>
  <c r="H1834" i="28"/>
  <c r="H1835" i="28"/>
  <c r="H1836" i="28"/>
  <c r="H1837" i="28"/>
  <c r="H1838" i="28"/>
  <c r="H1839" i="28"/>
  <c r="H1840" i="28"/>
  <c r="H1841" i="28"/>
  <c r="H1842" i="28"/>
  <c r="H1843" i="28"/>
  <c r="H1844" i="28"/>
  <c r="H1845" i="28"/>
  <c r="H1846" i="28"/>
  <c r="H1847" i="28"/>
  <c r="H1848" i="28"/>
  <c r="H1849" i="28"/>
  <c r="H1850" i="28"/>
  <c r="H1851" i="28"/>
  <c r="H1852" i="28"/>
  <c r="H1853" i="28"/>
  <c r="H1854" i="28"/>
  <c r="H1855" i="28"/>
  <c r="H1856" i="28"/>
  <c r="H1857" i="28"/>
  <c r="H1858" i="28"/>
  <c r="H1859" i="28"/>
  <c r="H1860" i="28"/>
  <c r="H1861" i="28"/>
  <c r="H1862" i="28"/>
  <c r="H1863" i="28"/>
  <c r="H1864" i="28"/>
  <c r="H1865" i="28"/>
  <c r="H1866" i="28"/>
  <c r="H1867" i="28"/>
  <c r="H1868" i="28"/>
  <c r="H1869" i="28"/>
  <c r="H1870" i="28"/>
  <c r="H1871" i="28"/>
  <c r="H1872" i="28"/>
  <c r="H1873" i="28"/>
  <c r="H1874" i="28"/>
  <c r="H1875" i="28"/>
  <c r="H1876" i="28"/>
  <c r="H1877" i="28"/>
  <c r="H1878" i="28"/>
  <c r="H1879" i="28"/>
  <c r="H1880" i="28"/>
  <c r="H1881" i="28"/>
  <c r="H1882" i="28"/>
  <c r="H1883" i="28"/>
  <c r="H1884" i="28"/>
  <c r="H1885" i="28"/>
  <c r="H1886" i="28"/>
  <c r="H1887" i="28"/>
  <c r="H1888" i="28"/>
  <c r="H1889" i="28"/>
  <c r="H1890" i="28"/>
  <c r="H1891" i="28"/>
  <c r="H1892" i="28"/>
  <c r="H1893" i="28"/>
  <c r="H1894" i="28"/>
  <c r="H1895" i="28"/>
  <c r="H1896" i="28"/>
  <c r="H1897" i="28"/>
  <c r="H1898" i="28"/>
  <c r="H1899" i="28"/>
  <c r="H1900" i="28"/>
  <c r="H1901" i="28"/>
  <c r="H1902" i="28"/>
  <c r="H1903" i="28"/>
  <c r="H1904" i="28"/>
  <c r="H1905" i="28"/>
  <c r="H1906" i="28"/>
  <c r="H1907" i="28"/>
  <c r="H1908" i="28"/>
  <c r="H1909" i="28"/>
  <c r="H1910" i="28"/>
  <c r="H1911" i="28"/>
  <c r="H1912" i="28"/>
  <c r="H1913" i="28"/>
  <c r="H1914" i="28"/>
  <c r="H1915" i="28"/>
  <c r="H1916" i="28"/>
  <c r="H1917" i="28"/>
  <c r="H1918" i="28"/>
  <c r="H1919" i="28"/>
  <c r="H1920" i="28"/>
  <c r="H1921" i="28"/>
  <c r="H1922" i="28"/>
  <c r="H1923" i="28"/>
  <c r="H1924" i="28"/>
  <c r="H1925" i="28"/>
  <c r="H1926" i="28"/>
  <c r="H1927" i="28"/>
  <c r="H1928" i="28"/>
  <c r="H1929" i="28"/>
  <c r="H1930" i="28"/>
  <c r="H1931" i="28"/>
  <c r="H1932" i="28"/>
  <c r="H1933" i="28"/>
  <c r="H1934" i="28"/>
  <c r="H1935" i="28"/>
  <c r="H1936" i="28"/>
  <c r="H1937" i="28"/>
  <c r="H1938" i="28"/>
  <c r="H1939" i="28"/>
  <c r="H1940" i="28"/>
  <c r="H1941" i="28"/>
  <c r="H1942" i="28"/>
  <c r="H1943" i="28"/>
  <c r="H1944" i="28"/>
  <c r="H1945" i="28"/>
  <c r="H1946" i="28"/>
  <c r="H1947" i="28"/>
  <c r="H1948" i="28"/>
  <c r="H1949" i="28"/>
  <c r="H1950" i="28"/>
  <c r="H1951" i="28"/>
  <c r="H1952" i="28"/>
  <c r="H1953" i="28"/>
  <c r="H1954" i="28"/>
  <c r="H1955" i="28"/>
  <c r="H1956" i="28"/>
  <c r="H1957" i="28"/>
  <c r="H1958" i="28"/>
  <c r="H1959" i="28"/>
  <c r="H1960" i="28"/>
  <c r="H1961" i="28"/>
  <c r="H1962" i="28"/>
  <c r="H1963" i="28"/>
  <c r="H1964" i="28"/>
  <c r="H1965" i="28"/>
  <c r="H1966" i="28"/>
  <c r="H1967" i="28"/>
  <c r="H1968" i="28"/>
  <c r="H1969" i="28"/>
  <c r="H1970" i="28"/>
  <c r="H1971" i="28"/>
  <c r="H1972" i="28"/>
  <c r="H1973" i="28"/>
  <c r="H1974" i="28"/>
  <c r="H1975" i="28"/>
  <c r="H1976" i="28"/>
  <c r="H1977" i="28"/>
  <c r="H1978" i="28"/>
  <c r="H1979" i="28"/>
  <c r="H1980" i="28"/>
  <c r="H1981" i="28"/>
  <c r="H1982" i="28"/>
  <c r="H1983" i="28"/>
  <c r="H1984" i="28"/>
  <c r="H1985" i="28"/>
  <c r="H1986" i="28"/>
  <c r="H1987" i="28"/>
  <c r="H1988" i="28"/>
  <c r="H1989" i="28"/>
  <c r="H1990" i="28"/>
  <c r="H1991" i="28"/>
  <c r="H1992" i="28"/>
  <c r="H1993" i="28"/>
  <c r="H1994" i="28"/>
  <c r="H1995" i="28"/>
  <c r="H1996" i="28"/>
  <c r="H1997" i="28"/>
  <c r="H1998" i="28"/>
  <c r="H1999" i="28"/>
  <c r="H2000" i="28"/>
  <c r="H2001" i="28"/>
  <c r="H2002" i="28"/>
  <c r="H2003" i="28"/>
  <c r="H2004" i="28"/>
  <c r="H2005" i="28"/>
  <c r="H2006" i="28"/>
  <c r="H2007" i="28"/>
  <c r="H2008" i="28"/>
  <c r="H2009" i="28"/>
  <c r="H2010" i="28"/>
  <c r="H2011" i="28"/>
  <c r="H2012" i="28"/>
  <c r="H2013" i="28"/>
  <c r="H2014" i="28"/>
  <c r="H2015" i="28"/>
  <c r="H2016" i="28"/>
  <c r="H2017" i="28"/>
  <c r="H2018" i="28"/>
  <c r="H2019" i="28"/>
  <c r="H2020" i="28"/>
  <c r="H2021" i="28"/>
  <c r="H2022" i="28"/>
  <c r="H2023" i="28"/>
  <c r="H2024" i="28"/>
  <c r="H2025" i="28"/>
  <c r="H2026" i="28"/>
  <c r="H2027" i="28"/>
  <c r="H2028" i="28"/>
  <c r="H2029" i="28"/>
  <c r="H2030" i="28"/>
  <c r="H2031" i="28"/>
  <c r="H2032" i="28"/>
  <c r="H2033" i="28"/>
  <c r="H2034" i="28"/>
  <c r="H2035" i="28"/>
  <c r="H2036" i="28"/>
  <c r="H2037" i="28"/>
  <c r="H2038" i="28"/>
  <c r="H2039" i="28"/>
  <c r="H2040" i="28"/>
  <c r="H2041" i="28"/>
  <c r="H2042" i="28"/>
  <c r="H2043" i="28"/>
  <c r="H2044" i="28"/>
  <c r="H2045" i="28"/>
  <c r="H2046" i="28"/>
  <c r="H2047" i="28"/>
  <c r="H2048" i="28"/>
  <c r="H2049" i="28"/>
  <c r="H2050" i="28"/>
  <c r="H2051" i="28"/>
  <c r="H2052" i="28"/>
  <c r="H2053" i="28"/>
  <c r="H2054" i="28"/>
  <c r="H2055" i="28"/>
  <c r="H2056" i="28"/>
  <c r="H2057" i="28"/>
  <c r="H2058" i="28"/>
  <c r="H2059" i="28"/>
  <c r="H2060" i="28"/>
  <c r="H2061" i="28"/>
  <c r="H2062" i="28"/>
  <c r="H2063" i="28"/>
  <c r="H2064" i="28"/>
  <c r="H2065" i="28"/>
  <c r="H2066" i="28"/>
  <c r="H2067" i="28"/>
  <c r="H2068" i="28"/>
  <c r="H2069" i="28"/>
  <c r="H2070" i="28"/>
  <c r="H2071" i="28"/>
  <c r="H2072" i="28"/>
  <c r="H2073" i="28"/>
  <c r="H2074" i="28"/>
  <c r="H2075" i="28"/>
  <c r="H2076" i="28"/>
  <c r="H2077" i="28"/>
  <c r="H2078" i="28"/>
  <c r="H2079" i="28"/>
  <c r="H2080" i="28"/>
  <c r="H2081" i="28"/>
  <c r="H2082" i="28"/>
  <c r="H2083" i="28"/>
  <c r="H2084" i="28"/>
  <c r="H2085" i="28"/>
  <c r="H2086" i="28"/>
  <c r="H2087" i="28"/>
  <c r="H2088" i="28"/>
  <c r="H2089" i="28"/>
  <c r="H2090" i="28"/>
  <c r="H2091" i="28"/>
  <c r="H2092" i="28"/>
  <c r="H2093" i="28"/>
  <c r="H2094" i="28"/>
  <c r="H2095" i="28"/>
  <c r="H2096" i="28"/>
  <c r="H2097" i="28"/>
  <c r="H2098" i="28"/>
  <c r="H2099" i="28"/>
  <c r="H2100" i="28"/>
  <c r="H2101" i="28"/>
  <c r="H2102" i="28"/>
  <c r="H2103" i="28"/>
  <c r="H2104" i="28"/>
  <c r="H2105" i="28"/>
  <c r="H2106" i="28"/>
  <c r="H2107" i="28"/>
  <c r="H2108" i="28"/>
  <c r="H2109" i="28"/>
  <c r="H2110" i="28"/>
  <c r="H2111" i="28"/>
  <c r="H2112" i="28"/>
  <c r="H2113" i="28"/>
  <c r="H2114" i="28"/>
  <c r="H2115" i="28"/>
  <c r="H2116" i="28"/>
  <c r="H2117" i="28"/>
  <c r="H2118" i="28"/>
  <c r="H2119" i="28"/>
  <c r="H2120" i="28"/>
  <c r="H2121" i="28"/>
  <c r="H2122" i="28"/>
  <c r="H2123" i="28"/>
  <c r="H2124" i="28"/>
  <c r="H2125" i="28"/>
  <c r="H2126" i="28"/>
  <c r="H2127" i="28"/>
  <c r="H2128" i="28"/>
  <c r="H2129" i="28"/>
  <c r="H2130" i="28"/>
  <c r="H2131" i="28"/>
  <c r="H2132" i="28"/>
  <c r="H2133" i="28"/>
  <c r="H2134" i="28"/>
  <c r="H2135" i="28"/>
  <c r="H2136" i="28"/>
  <c r="H2137" i="28"/>
  <c r="H2138" i="28"/>
  <c r="H2139" i="28"/>
  <c r="H2140" i="28"/>
  <c r="H2141" i="28"/>
  <c r="H2142" i="28"/>
  <c r="H2143" i="28"/>
  <c r="H2144" i="28"/>
  <c r="H2145" i="28"/>
  <c r="H2146" i="28"/>
  <c r="H2147" i="28"/>
  <c r="H2148" i="28"/>
  <c r="H2149" i="28"/>
  <c r="H2150" i="28"/>
  <c r="H2151" i="28"/>
  <c r="H2152" i="28"/>
  <c r="H2153" i="28"/>
  <c r="H2154" i="28"/>
  <c r="H2155" i="28"/>
  <c r="H2156" i="28"/>
  <c r="H2157" i="28"/>
  <c r="H2158" i="28"/>
  <c r="H2159" i="28"/>
  <c r="H2160" i="28"/>
  <c r="H2161" i="28"/>
  <c r="H2162" i="28"/>
  <c r="H2163" i="28"/>
  <c r="H2164" i="28"/>
  <c r="H2165" i="28"/>
  <c r="H2166" i="28"/>
  <c r="H2167" i="28"/>
  <c r="H2168" i="28"/>
  <c r="H2169" i="28"/>
  <c r="H2170" i="28"/>
  <c r="H2171" i="28"/>
  <c r="H2172" i="28"/>
  <c r="H2173" i="28"/>
  <c r="H2174" i="28"/>
  <c r="H2175" i="28"/>
  <c r="H2176" i="28"/>
  <c r="H2177" i="28"/>
  <c r="H2178" i="28"/>
  <c r="H2179" i="28"/>
  <c r="H2180" i="28"/>
  <c r="H2181" i="28"/>
  <c r="H2182" i="28"/>
  <c r="H2183" i="28"/>
  <c r="H2184" i="28"/>
  <c r="H2185" i="28"/>
  <c r="H2186" i="28"/>
  <c r="H2187" i="28"/>
  <c r="H2188" i="28"/>
  <c r="H2189" i="28"/>
  <c r="H2190" i="28"/>
  <c r="H2191" i="28"/>
  <c r="H2192" i="28"/>
  <c r="H2193" i="28"/>
  <c r="H2194" i="28"/>
  <c r="H2195" i="28"/>
  <c r="H2196" i="28"/>
  <c r="H2197" i="28"/>
  <c r="H2198" i="28"/>
  <c r="H2199" i="28"/>
  <c r="H2200" i="28"/>
  <c r="H2201" i="28"/>
  <c r="H2202" i="28"/>
  <c r="H2203" i="28"/>
  <c r="H2204" i="28"/>
  <c r="H2205" i="28"/>
  <c r="H2206" i="28"/>
  <c r="H2207" i="28"/>
  <c r="H2208" i="28"/>
  <c r="H2209" i="28"/>
  <c r="H2210" i="28"/>
  <c r="H2211" i="28"/>
  <c r="H2212" i="28"/>
  <c r="H2213" i="28"/>
  <c r="H2214" i="28"/>
  <c r="H2215" i="28"/>
  <c r="H2216" i="28"/>
  <c r="H2217" i="28"/>
  <c r="H2218" i="28"/>
  <c r="H2219" i="28"/>
  <c r="H2220" i="28"/>
  <c r="H2221" i="28"/>
  <c r="H2222" i="28"/>
  <c r="H2223" i="28"/>
  <c r="H2224" i="28"/>
  <c r="H2225" i="28"/>
  <c r="H2226" i="28"/>
  <c r="H2227" i="28"/>
  <c r="H2228" i="28"/>
  <c r="H2229" i="28"/>
  <c r="H2230" i="28"/>
  <c r="H2231" i="28"/>
  <c r="H2232" i="28"/>
  <c r="H2233" i="28"/>
  <c r="H2234" i="28"/>
  <c r="H2235" i="28"/>
  <c r="H2236" i="28"/>
  <c r="H2237" i="28"/>
  <c r="H2238" i="28"/>
  <c r="H2239" i="28"/>
  <c r="H2240" i="28"/>
  <c r="H2241" i="28"/>
  <c r="H2242" i="28"/>
  <c r="H2243" i="28"/>
  <c r="H2244" i="28"/>
  <c r="H2245" i="28"/>
  <c r="H2246" i="28"/>
  <c r="H2247" i="28"/>
  <c r="H2248" i="28"/>
  <c r="H2249" i="28"/>
  <c r="H2250" i="28"/>
  <c r="H2251" i="28"/>
  <c r="H2252" i="28"/>
  <c r="H2253" i="28"/>
  <c r="H2254" i="28"/>
  <c r="H2255" i="28"/>
  <c r="H2256" i="28"/>
  <c r="H2257" i="28"/>
  <c r="H2258" i="28"/>
  <c r="H2259" i="28"/>
  <c r="H2260" i="28"/>
  <c r="H2261" i="28"/>
  <c r="H2262" i="28"/>
  <c r="H2263" i="28"/>
  <c r="H2264" i="28"/>
  <c r="H2265" i="28"/>
  <c r="H2266" i="28"/>
  <c r="H2267" i="28"/>
  <c r="H2268" i="28"/>
  <c r="H2269" i="28"/>
  <c r="H2270" i="28"/>
  <c r="H2271" i="28"/>
  <c r="H2272" i="28"/>
  <c r="H2273" i="28"/>
  <c r="H2274" i="28"/>
  <c r="H2275" i="28"/>
  <c r="H2276" i="28"/>
  <c r="H2277" i="28"/>
  <c r="H2278" i="28"/>
  <c r="H2279" i="28"/>
  <c r="H2280" i="28"/>
  <c r="H2281" i="28"/>
  <c r="H2282" i="28"/>
  <c r="H2283" i="28"/>
  <c r="H2284" i="28"/>
  <c r="H2285" i="28"/>
  <c r="H2286" i="28"/>
  <c r="H2287" i="28"/>
  <c r="H2288" i="28"/>
  <c r="H2289" i="28"/>
  <c r="H2290" i="28"/>
  <c r="H2291" i="28"/>
  <c r="H2292" i="28"/>
  <c r="H2293" i="28"/>
  <c r="H2294" i="28"/>
  <c r="H2295" i="28"/>
  <c r="H2296" i="28"/>
  <c r="H2297" i="28"/>
  <c r="H2298" i="28"/>
  <c r="H2299" i="28"/>
  <c r="H2300" i="28"/>
  <c r="H2301" i="28"/>
  <c r="H2302" i="28"/>
  <c r="H2303" i="28"/>
  <c r="H2304" i="28"/>
  <c r="H2305" i="28"/>
  <c r="H2306" i="28"/>
  <c r="H2307" i="28"/>
  <c r="H2308" i="28"/>
  <c r="H2309" i="28"/>
  <c r="H2310" i="28"/>
  <c r="H2311" i="28"/>
  <c r="H2312" i="28"/>
  <c r="H2313" i="28"/>
  <c r="H2314" i="28"/>
  <c r="H2315" i="28"/>
  <c r="H2316" i="28"/>
  <c r="H2317" i="28"/>
  <c r="H2318" i="28"/>
  <c r="H2319" i="28"/>
  <c r="H2320" i="28"/>
  <c r="H2321" i="28"/>
  <c r="H2322" i="28"/>
  <c r="H2323" i="28"/>
  <c r="H2324" i="28"/>
  <c r="H2325" i="28"/>
  <c r="H2326" i="28"/>
  <c r="H2327" i="28"/>
  <c r="H2328" i="28"/>
  <c r="H2329" i="28"/>
  <c r="H2330" i="28"/>
  <c r="H2331" i="28"/>
  <c r="H2332" i="28"/>
  <c r="H2333" i="28"/>
  <c r="H2334" i="28"/>
  <c r="H2335" i="28"/>
  <c r="H2336" i="28"/>
  <c r="H2337" i="28"/>
  <c r="H2338" i="28"/>
  <c r="H2339" i="28"/>
  <c r="H2340" i="28"/>
  <c r="H2341" i="28"/>
  <c r="H2342" i="28"/>
  <c r="H2343" i="28"/>
  <c r="H2344" i="28"/>
  <c r="H2345" i="28"/>
  <c r="H2346" i="28"/>
  <c r="H2347" i="28"/>
  <c r="H2348" i="28"/>
  <c r="H2349" i="28"/>
  <c r="H2350" i="28"/>
  <c r="H2351" i="28"/>
  <c r="H2352" i="28"/>
  <c r="H2353" i="28"/>
  <c r="H2354" i="28"/>
  <c r="H2355" i="28"/>
  <c r="H2356" i="28"/>
  <c r="H2357" i="28"/>
  <c r="H2358" i="28"/>
  <c r="H2359" i="28"/>
  <c r="H2360" i="28"/>
  <c r="H2361" i="28"/>
  <c r="H2362" i="28"/>
  <c r="H2363" i="28"/>
  <c r="H2364" i="28"/>
  <c r="H2365" i="28"/>
  <c r="H2366" i="28"/>
  <c r="H2367" i="28"/>
  <c r="H2368" i="28"/>
  <c r="H2369" i="28"/>
  <c r="H2370" i="28"/>
  <c r="H2371" i="28"/>
  <c r="H2372" i="28"/>
  <c r="H2373" i="28"/>
  <c r="H2374" i="28"/>
  <c r="H2375" i="28"/>
  <c r="H2376" i="28"/>
  <c r="H2377" i="28"/>
  <c r="H2378" i="28"/>
  <c r="H2379" i="28"/>
  <c r="H2380" i="28"/>
  <c r="H2381" i="28"/>
  <c r="H2382" i="28"/>
  <c r="H2383" i="28"/>
  <c r="H2384" i="28"/>
  <c r="H2385" i="28"/>
  <c r="H2386" i="28"/>
  <c r="H2387" i="28"/>
  <c r="H2388" i="28"/>
  <c r="H2389" i="28"/>
  <c r="H2390" i="28"/>
  <c r="H2391" i="28"/>
  <c r="H2392" i="28"/>
  <c r="H2393" i="28"/>
  <c r="H2394" i="28"/>
  <c r="H2395" i="28"/>
  <c r="H2396" i="28"/>
  <c r="H2397" i="28"/>
  <c r="H2398" i="28"/>
  <c r="H2399" i="28"/>
  <c r="H2400" i="28"/>
  <c r="H2401" i="28"/>
  <c r="H2402" i="28"/>
  <c r="H2403" i="28"/>
  <c r="H2404" i="28"/>
  <c r="H2405" i="28"/>
  <c r="H2406" i="28"/>
  <c r="H2407" i="28"/>
  <c r="H2408" i="28"/>
  <c r="H2409" i="28"/>
  <c r="H2410" i="28"/>
  <c r="H2411" i="28"/>
  <c r="H2412" i="28"/>
  <c r="H2413" i="28"/>
  <c r="H2414" i="28"/>
  <c r="H2415" i="28"/>
  <c r="H2416" i="28"/>
  <c r="H2417" i="28"/>
  <c r="H2418" i="28"/>
  <c r="H2419" i="28"/>
  <c r="H2420" i="28"/>
  <c r="H2421" i="28"/>
  <c r="H2422" i="28"/>
  <c r="H2423" i="28"/>
  <c r="H2424" i="28"/>
  <c r="H2425" i="28"/>
  <c r="H2426" i="28"/>
  <c r="H2427" i="28"/>
  <c r="H2428" i="28"/>
  <c r="H2429" i="28"/>
  <c r="H2430" i="28"/>
  <c r="H2431" i="28"/>
  <c r="H2432" i="28"/>
  <c r="H2433" i="28"/>
  <c r="H2434" i="28"/>
  <c r="H2435" i="28"/>
  <c r="H2436" i="28"/>
  <c r="H2437" i="28"/>
  <c r="H2438" i="28"/>
  <c r="H2439" i="28"/>
  <c r="H2440" i="28"/>
  <c r="H2441" i="28"/>
  <c r="H2442" i="28"/>
  <c r="H2443" i="28"/>
  <c r="H2444" i="28"/>
  <c r="H2445" i="28"/>
  <c r="H2446" i="28"/>
  <c r="H2447" i="28"/>
  <c r="H2448" i="28"/>
  <c r="H2449" i="28"/>
  <c r="H2450" i="28"/>
  <c r="H2451" i="28"/>
  <c r="H2452" i="28"/>
  <c r="H2453" i="28"/>
  <c r="H2454" i="28"/>
  <c r="H2455" i="28"/>
  <c r="H2456" i="28"/>
  <c r="H2457" i="28"/>
  <c r="H2458" i="28"/>
  <c r="H2459" i="28"/>
  <c r="H2460" i="28"/>
  <c r="H2461" i="28"/>
  <c r="H2462" i="28"/>
  <c r="H2463" i="28"/>
  <c r="H2464" i="28"/>
  <c r="H2465" i="28"/>
  <c r="H2466" i="28"/>
  <c r="H2467" i="28"/>
  <c r="H2468" i="28"/>
  <c r="H2469" i="28"/>
  <c r="H2470" i="28"/>
  <c r="H2471" i="28"/>
  <c r="H2472" i="28"/>
  <c r="H2473" i="28"/>
  <c r="H2474" i="28"/>
  <c r="H2475" i="28"/>
  <c r="H2476" i="28"/>
  <c r="H2477" i="28"/>
  <c r="H2478" i="28"/>
  <c r="H2479" i="28"/>
  <c r="H2480" i="28"/>
  <c r="H2481" i="28"/>
  <c r="H2482" i="28"/>
  <c r="H2483" i="28"/>
  <c r="H2484" i="28"/>
  <c r="H2485" i="28"/>
  <c r="H2486" i="28"/>
  <c r="H2487" i="28"/>
  <c r="H2488" i="28"/>
  <c r="H2489" i="28"/>
  <c r="H2490" i="28"/>
  <c r="H2491" i="28"/>
  <c r="H2492" i="28"/>
  <c r="H2493" i="28"/>
  <c r="H2494" i="28"/>
  <c r="H2495" i="28"/>
  <c r="H2496" i="28"/>
  <c r="H2497" i="28"/>
  <c r="H2498" i="28"/>
  <c r="H2499" i="28"/>
  <c r="H2500" i="28"/>
  <c r="H2501" i="28"/>
  <c r="H2502" i="28"/>
  <c r="H2503" i="28"/>
  <c r="H2504" i="28"/>
  <c r="H2505" i="28"/>
  <c r="H2506" i="28"/>
  <c r="H2507" i="28"/>
  <c r="H2508" i="28"/>
  <c r="H2509" i="28"/>
  <c r="H2510" i="28"/>
  <c r="H2511" i="28"/>
  <c r="H2512" i="28"/>
  <c r="H2513" i="28"/>
  <c r="H2514" i="28"/>
  <c r="H2515" i="28"/>
  <c r="H2516" i="28"/>
  <c r="H2517" i="28"/>
  <c r="H2518" i="28"/>
  <c r="H2519" i="28"/>
  <c r="H2520" i="28"/>
  <c r="H2521" i="28"/>
  <c r="H2522" i="28"/>
  <c r="H2523" i="28"/>
  <c r="H2524" i="28"/>
  <c r="H2525" i="28"/>
  <c r="H2526" i="28"/>
  <c r="H2527" i="28"/>
  <c r="H2528" i="28"/>
  <c r="H2529" i="28"/>
  <c r="H2530" i="28"/>
  <c r="H2531" i="28"/>
  <c r="H2532" i="28"/>
  <c r="H2533" i="28"/>
  <c r="H2534" i="28"/>
  <c r="H2535" i="28"/>
  <c r="H2536" i="28"/>
  <c r="H2537" i="28"/>
  <c r="H2538" i="28"/>
  <c r="H2539" i="28"/>
  <c r="H2540" i="28"/>
  <c r="H2541" i="28"/>
  <c r="H2542" i="28"/>
  <c r="H2543" i="28"/>
  <c r="H2544" i="28"/>
  <c r="H2545" i="28"/>
  <c r="H2546" i="28"/>
  <c r="H2547" i="28"/>
  <c r="H2548" i="28"/>
  <c r="H2549" i="28"/>
  <c r="H2550" i="28"/>
  <c r="H2551" i="28"/>
  <c r="H2552" i="28"/>
  <c r="H2553" i="28"/>
  <c r="H2554" i="28"/>
  <c r="H2555" i="28"/>
  <c r="H2556" i="28"/>
  <c r="H2557" i="28"/>
  <c r="H2558" i="28"/>
  <c r="H2559" i="28"/>
  <c r="H2560" i="28"/>
  <c r="H2561" i="28"/>
  <c r="H2562" i="28"/>
  <c r="H2563" i="28"/>
  <c r="H2564" i="28"/>
  <c r="H2565" i="28"/>
  <c r="H2566" i="28"/>
  <c r="H2567" i="28"/>
  <c r="H2568" i="28"/>
  <c r="H2569" i="28"/>
  <c r="H2570" i="28"/>
  <c r="H2571" i="28"/>
  <c r="H2572" i="28"/>
  <c r="H2573" i="28"/>
  <c r="H2574" i="28"/>
  <c r="H2575" i="28"/>
  <c r="H2576" i="28"/>
  <c r="H2577" i="28"/>
  <c r="H2578" i="28"/>
  <c r="H2579" i="28"/>
  <c r="H2580" i="28"/>
  <c r="H2581" i="28"/>
  <c r="H2582" i="28"/>
  <c r="H2583" i="28"/>
  <c r="H2584" i="28"/>
  <c r="H2585" i="28"/>
  <c r="H2586" i="28"/>
  <c r="H2587" i="28"/>
  <c r="H2588" i="28"/>
  <c r="H2589" i="28"/>
  <c r="H2590" i="28"/>
  <c r="H2591" i="28"/>
  <c r="H2592" i="28"/>
  <c r="H2593" i="28"/>
  <c r="H2594" i="28"/>
  <c r="H2595" i="28"/>
  <c r="H2596" i="28"/>
  <c r="H2597" i="28"/>
  <c r="H2598" i="28"/>
  <c r="H2599" i="28"/>
  <c r="H2600" i="28"/>
  <c r="H2601" i="28"/>
  <c r="H2602" i="28"/>
  <c r="H2603" i="28"/>
  <c r="H2604" i="28"/>
  <c r="H2605" i="28"/>
  <c r="H2606" i="28"/>
  <c r="H2607" i="28"/>
  <c r="H2608" i="28"/>
  <c r="H2609" i="28"/>
  <c r="H2610" i="28"/>
  <c r="H2611" i="28"/>
  <c r="H2612" i="28"/>
  <c r="H2613" i="28"/>
  <c r="H2614" i="28"/>
  <c r="H2615" i="28"/>
  <c r="H2616" i="28"/>
  <c r="H2617" i="28"/>
  <c r="H2618" i="28"/>
  <c r="H2619" i="28"/>
  <c r="H2620" i="28"/>
  <c r="H2621" i="28"/>
  <c r="H2622" i="28"/>
  <c r="H2623" i="28"/>
  <c r="H2624" i="28"/>
  <c r="H2625" i="28"/>
  <c r="H2626" i="28"/>
  <c r="H2627" i="28"/>
  <c r="H2628" i="28"/>
  <c r="H2629" i="28"/>
  <c r="H2630" i="28"/>
  <c r="H2631" i="28"/>
  <c r="H2632" i="28"/>
  <c r="H2633" i="28"/>
  <c r="H2634" i="28"/>
  <c r="H2635" i="28"/>
  <c r="H2636" i="28"/>
  <c r="H2637" i="28"/>
  <c r="H2638" i="28"/>
  <c r="H2639" i="28"/>
  <c r="H2640" i="28"/>
  <c r="H2641" i="28"/>
  <c r="H2642" i="28"/>
  <c r="H2643" i="28"/>
  <c r="H2644" i="28"/>
  <c r="H2645" i="28"/>
  <c r="H2646" i="28"/>
  <c r="H2647" i="28"/>
  <c r="H2648" i="28"/>
  <c r="H2649" i="28"/>
  <c r="H2650" i="28"/>
  <c r="H2651" i="28"/>
  <c r="H2652" i="28"/>
  <c r="H2653" i="28"/>
  <c r="H2654" i="28"/>
  <c r="H2655" i="28"/>
  <c r="H2656" i="28"/>
  <c r="H2657" i="28"/>
  <c r="H2658" i="28"/>
  <c r="H2659" i="28"/>
  <c r="H2660" i="28"/>
  <c r="H2661" i="28"/>
  <c r="H2662" i="28"/>
  <c r="H2663" i="28"/>
  <c r="H2664" i="28"/>
  <c r="H2665" i="28"/>
  <c r="H2666" i="28"/>
  <c r="H2667" i="28"/>
  <c r="H2668" i="28"/>
  <c r="H2669" i="28"/>
  <c r="H2670" i="28"/>
  <c r="H2671" i="28"/>
  <c r="H2672" i="28"/>
  <c r="H2673" i="28"/>
  <c r="H2674" i="28"/>
  <c r="H2675" i="28"/>
  <c r="H2676" i="28"/>
  <c r="H2677" i="28"/>
  <c r="H2678" i="28"/>
  <c r="H2679" i="28"/>
  <c r="H2680" i="28"/>
  <c r="H2681" i="28"/>
  <c r="H2682" i="28"/>
  <c r="H2683" i="28"/>
  <c r="H2684" i="28"/>
  <c r="H2685" i="28"/>
  <c r="H2686" i="28"/>
  <c r="H2687" i="28"/>
  <c r="H2688" i="28"/>
  <c r="H2689" i="28"/>
  <c r="H2690" i="28"/>
  <c r="H2691" i="28"/>
  <c r="H2692" i="28"/>
  <c r="H2693" i="28"/>
  <c r="H2694" i="28"/>
  <c r="H2695" i="28"/>
  <c r="H2696" i="28"/>
  <c r="H2697" i="28"/>
  <c r="H2698" i="28"/>
  <c r="H2699" i="28"/>
  <c r="H2700" i="28"/>
  <c r="H2701" i="28"/>
  <c r="H2702" i="28"/>
  <c r="H2703" i="28"/>
  <c r="H2704" i="28"/>
  <c r="H2705" i="28"/>
  <c r="H2706" i="28"/>
  <c r="H2707" i="28"/>
  <c r="H2708" i="28"/>
  <c r="H2709" i="28"/>
  <c r="H2710" i="28"/>
  <c r="H2711" i="28"/>
  <c r="H2712" i="28"/>
  <c r="H2713" i="28"/>
  <c r="H2714" i="28"/>
  <c r="H2715" i="28"/>
  <c r="H2716" i="28"/>
  <c r="H2717" i="28"/>
  <c r="H2718" i="28"/>
  <c r="H2719" i="28"/>
  <c r="H2720" i="28"/>
  <c r="H2721" i="28"/>
  <c r="H2722" i="28"/>
  <c r="H2723" i="28"/>
  <c r="H2724" i="28"/>
  <c r="H2725" i="28"/>
  <c r="H2726" i="28"/>
  <c r="H2727" i="28"/>
  <c r="H2728" i="28"/>
  <c r="H2729" i="28"/>
  <c r="H2730" i="28"/>
  <c r="H2731" i="28"/>
  <c r="H2732" i="28"/>
  <c r="H2733" i="28"/>
  <c r="H2734" i="28"/>
  <c r="H2735" i="28"/>
  <c r="H2736" i="28"/>
  <c r="H2737" i="28"/>
  <c r="H2738" i="28"/>
  <c r="H2739" i="28"/>
  <c r="H2740" i="28"/>
  <c r="H2741" i="28"/>
  <c r="H2742" i="28"/>
  <c r="H2743" i="28"/>
  <c r="H2744" i="28"/>
  <c r="H2745" i="28"/>
  <c r="H2746" i="28"/>
  <c r="H2747" i="28"/>
  <c r="H2748" i="28"/>
  <c r="H2749" i="28"/>
  <c r="H2750" i="28"/>
  <c r="H2751" i="28"/>
  <c r="H2752" i="28"/>
  <c r="H2753" i="28"/>
  <c r="H2754" i="28"/>
  <c r="H2755" i="28"/>
  <c r="H2756" i="28"/>
  <c r="H2757" i="28"/>
  <c r="H2758" i="28"/>
  <c r="H2759" i="28"/>
  <c r="H2760" i="28"/>
  <c r="H2761" i="28"/>
  <c r="H2762" i="28"/>
  <c r="H2763" i="28"/>
  <c r="H2764" i="28"/>
  <c r="H2765" i="28"/>
  <c r="H2766" i="28"/>
  <c r="H2767" i="28"/>
  <c r="H2768" i="28"/>
  <c r="H2769" i="28"/>
  <c r="H2770" i="28"/>
  <c r="H2771" i="28"/>
  <c r="H2772" i="28"/>
  <c r="H2773" i="28"/>
  <c r="H2774" i="28"/>
  <c r="H2775" i="28"/>
  <c r="H2776" i="28"/>
  <c r="H2777" i="28"/>
  <c r="H2778" i="28"/>
  <c r="H2779" i="28"/>
  <c r="H2780" i="28"/>
  <c r="H2781" i="28"/>
  <c r="H2782" i="28"/>
  <c r="H2783" i="28"/>
  <c r="H2784" i="28"/>
  <c r="H2785" i="28"/>
  <c r="H2786" i="28"/>
  <c r="H2787" i="28"/>
  <c r="H2788" i="28"/>
  <c r="H2789" i="28"/>
  <c r="H2790" i="28"/>
  <c r="H2791" i="28"/>
  <c r="H2792" i="28"/>
  <c r="H2793" i="28"/>
  <c r="H2794" i="28"/>
  <c r="H2795" i="28"/>
  <c r="H2796" i="28"/>
  <c r="H2797" i="28"/>
  <c r="H2798" i="28"/>
  <c r="H2799" i="28"/>
  <c r="H2800" i="28"/>
  <c r="H2801" i="28"/>
  <c r="H2802" i="28"/>
  <c r="H2803" i="28"/>
  <c r="H2804" i="28"/>
  <c r="H2805" i="28"/>
  <c r="H2806" i="28"/>
  <c r="H2807" i="28"/>
  <c r="H2808" i="28"/>
  <c r="H2809" i="28"/>
  <c r="H2810" i="28"/>
  <c r="H2811" i="28"/>
  <c r="H2812" i="28"/>
  <c r="H2813" i="28"/>
  <c r="H2814" i="28"/>
  <c r="H2815" i="28"/>
  <c r="H2816" i="28"/>
  <c r="H2817" i="28"/>
  <c r="H2818" i="28"/>
  <c r="H2819" i="28"/>
  <c r="H2820" i="28"/>
  <c r="H2821" i="28"/>
  <c r="H2822" i="28"/>
  <c r="H2823" i="28"/>
  <c r="H2824" i="28"/>
  <c r="H2825" i="28"/>
  <c r="H2826" i="28"/>
  <c r="H2827" i="28"/>
  <c r="H2828" i="28"/>
  <c r="H2829" i="28"/>
  <c r="H2830" i="28"/>
  <c r="H2831" i="28"/>
  <c r="H2832" i="28"/>
  <c r="H2833" i="28"/>
  <c r="H2834" i="28"/>
  <c r="H2835" i="28"/>
  <c r="H2836" i="28"/>
  <c r="H2837" i="28"/>
  <c r="H2838" i="28"/>
  <c r="H2839" i="28"/>
  <c r="H2840" i="28"/>
  <c r="H2841" i="28"/>
  <c r="H2842" i="28"/>
  <c r="H2843" i="28"/>
  <c r="H2844" i="28"/>
  <c r="H2845" i="28"/>
  <c r="H2846" i="28"/>
  <c r="H2847" i="28"/>
  <c r="H2848" i="28"/>
  <c r="H2849" i="28"/>
  <c r="H2850" i="28"/>
  <c r="H2851" i="28"/>
  <c r="H2852" i="28"/>
  <c r="H2853" i="28"/>
  <c r="H2854" i="28"/>
  <c r="H2855" i="28"/>
  <c r="H2856" i="28"/>
  <c r="H2857" i="28"/>
  <c r="H2858" i="28"/>
  <c r="H2859" i="28"/>
  <c r="H2860" i="28"/>
  <c r="H2861" i="28"/>
  <c r="H2862" i="28"/>
  <c r="H2863" i="28"/>
  <c r="H2864" i="28"/>
  <c r="H2865" i="28"/>
  <c r="H2866" i="28"/>
  <c r="H2867" i="28"/>
  <c r="H2868" i="28"/>
  <c r="H2869" i="28"/>
  <c r="H2870" i="28"/>
  <c r="H2871" i="28"/>
  <c r="H2872" i="28"/>
  <c r="H2873" i="28"/>
  <c r="H2874" i="28"/>
  <c r="H2875" i="28"/>
  <c r="H2876" i="28"/>
  <c r="H2877" i="28"/>
  <c r="H2878" i="28"/>
  <c r="H2879" i="28"/>
  <c r="H2880" i="28"/>
  <c r="H2881" i="28"/>
  <c r="H2882" i="28"/>
  <c r="H2883" i="28"/>
  <c r="H2884" i="28"/>
  <c r="H2885" i="28"/>
  <c r="H2886" i="28"/>
  <c r="H2887" i="28"/>
  <c r="H2888" i="28"/>
  <c r="H2889" i="28"/>
  <c r="H2890" i="28"/>
  <c r="H2891" i="28"/>
  <c r="H2892" i="28"/>
  <c r="H2893" i="28"/>
  <c r="H2894" i="28"/>
  <c r="H2895" i="28"/>
  <c r="H2896" i="28"/>
  <c r="H2897" i="28"/>
  <c r="H2898" i="28"/>
  <c r="H2899" i="28"/>
  <c r="H2900" i="28"/>
  <c r="H2901" i="28"/>
  <c r="H2902" i="28"/>
  <c r="H2903" i="28"/>
  <c r="H2904" i="28"/>
  <c r="H2905" i="28"/>
  <c r="H2906" i="28"/>
  <c r="H2907" i="28"/>
  <c r="H2908" i="28"/>
  <c r="H2909" i="28"/>
  <c r="H2910" i="28"/>
  <c r="H2911" i="28"/>
  <c r="H2912" i="28"/>
  <c r="H2913" i="28"/>
  <c r="H2914" i="28"/>
  <c r="H2915" i="28"/>
  <c r="H2916" i="28"/>
  <c r="H2917" i="28"/>
  <c r="H2918" i="28"/>
  <c r="H2919" i="28"/>
  <c r="H2920" i="28"/>
  <c r="H2921" i="28"/>
  <c r="H2922" i="28"/>
  <c r="H2923" i="28"/>
  <c r="H2924" i="28"/>
  <c r="H2925" i="28"/>
  <c r="H2926" i="28"/>
  <c r="H2927" i="28"/>
  <c r="H2928" i="28"/>
  <c r="H2929" i="28"/>
  <c r="H2930" i="28"/>
  <c r="H2931" i="28"/>
  <c r="H2932" i="28"/>
  <c r="H2933" i="28"/>
  <c r="H2934" i="28"/>
  <c r="H2935" i="28"/>
  <c r="H2936" i="28"/>
  <c r="H2937" i="28"/>
  <c r="H2938" i="28"/>
  <c r="H2939" i="28"/>
  <c r="H2940" i="28"/>
  <c r="H2941" i="28"/>
  <c r="H2942" i="28"/>
  <c r="H2943" i="28"/>
  <c r="H2944" i="28"/>
  <c r="H2945" i="28"/>
  <c r="H2946" i="28"/>
  <c r="H2947" i="28"/>
  <c r="H2948" i="28"/>
  <c r="H2949" i="28"/>
  <c r="H2950" i="28"/>
  <c r="H2951" i="28"/>
  <c r="H2952" i="28"/>
  <c r="H2953" i="28"/>
  <c r="H2954" i="28"/>
  <c r="H2955" i="28"/>
  <c r="H2956" i="28"/>
  <c r="H2957" i="28"/>
  <c r="H2958" i="28"/>
  <c r="H2959" i="28"/>
  <c r="H2960" i="28"/>
  <c r="H2961" i="28"/>
  <c r="H2962" i="28"/>
  <c r="H2963" i="28"/>
  <c r="H2964" i="28"/>
  <c r="H2965" i="28"/>
  <c r="H2966" i="28"/>
  <c r="H2967" i="28"/>
  <c r="H2968" i="28"/>
  <c r="H2969" i="28"/>
  <c r="H2970" i="28"/>
  <c r="H2971" i="28"/>
  <c r="H2972" i="28"/>
  <c r="H2973" i="28"/>
  <c r="H2974" i="28"/>
  <c r="H2975" i="28"/>
  <c r="H2976" i="28"/>
  <c r="H2977" i="28"/>
  <c r="H2978" i="28"/>
  <c r="H2979" i="28"/>
  <c r="H2980" i="28"/>
  <c r="H2981" i="28"/>
  <c r="H2982" i="28"/>
  <c r="H2983" i="28"/>
  <c r="H2984" i="28"/>
  <c r="H2985" i="28"/>
  <c r="H2986" i="28"/>
  <c r="H2987" i="28"/>
  <c r="H2988" i="28"/>
  <c r="H2989" i="28"/>
  <c r="H2990" i="28"/>
  <c r="H2991" i="28"/>
  <c r="H2992" i="28"/>
  <c r="H2993" i="28"/>
  <c r="H2994" i="28"/>
  <c r="H2995" i="28"/>
  <c r="H2996" i="28"/>
  <c r="H2997" i="28"/>
  <c r="H2998" i="28"/>
  <c r="H2999" i="28"/>
  <c r="H3000" i="28"/>
  <c r="H3001" i="28"/>
  <c r="H3002" i="28"/>
  <c r="H3003" i="28"/>
  <c r="H3004" i="28"/>
  <c r="H3005" i="28"/>
  <c r="H3006" i="28"/>
  <c r="H3007" i="28"/>
  <c r="H3008" i="28"/>
  <c r="H3009" i="28"/>
  <c r="H3010" i="28"/>
  <c r="H3011" i="28"/>
  <c r="H3012" i="28"/>
  <c r="H3013" i="28"/>
  <c r="H3014" i="28"/>
  <c r="H3015" i="28"/>
  <c r="H3016" i="28"/>
  <c r="H3017" i="28"/>
  <c r="H3018" i="28"/>
  <c r="H3019" i="28"/>
  <c r="H3020" i="28"/>
  <c r="H3021" i="28"/>
  <c r="H3022" i="28"/>
  <c r="H3023" i="28"/>
  <c r="H3024" i="28"/>
  <c r="H3025" i="28"/>
  <c r="H3026" i="28"/>
  <c r="H3027" i="28"/>
  <c r="H3028" i="28"/>
  <c r="H3029" i="28"/>
  <c r="H3030" i="28"/>
  <c r="H3031" i="28"/>
  <c r="H3032" i="28"/>
  <c r="H3033" i="28"/>
  <c r="H3034" i="28"/>
  <c r="H3035" i="28"/>
  <c r="H3036" i="28"/>
  <c r="H3037" i="28"/>
  <c r="H3038" i="28"/>
  <c r="H3039" i="28"/>
  <c r="H3040" i="28"/>
  <c r="H3041" i="28"/>
  <c r="H3042" i="28"/>
  <c r="H3043" i="28"/>
  <c r="H3044" i="28"/>
  <c r="H3045" i="28"/>
  <c r="H3046" i="28"/>
  <c r="H3047" i="28"/>
  <c r="H3048" i="28"/>
  <c r="H3049" i="28"/>
  <c r="H3050" i="28"/>
  <c r="H3051" i="28"/>
  <c r="H3052" i="28"/>
  <c r="H3053" i="28"/>
  <c r="H3054" i="28"/>
  <c r="H3055" i="28"/>
  <c r="H3056" i="28"/>
  <c r="H3057" i="28"/>
  <c r="H3058" i="28"/>
  <c r="H3059" i="28"/>
  <c r="H3060" i="28"/>
  <c r="H3061" i="28"/>
  <c r="H3062" i="28"/>
  <c r="H3063" i="28"/>
  <c r="H3064" i="28"/>
  <c r="H3065" i="28"/>
  <c r="H3066" i="28"/>
  <c r="H3067" i="28"/>
  <c r="H3068" i="28"/>
  <c r="H3069" i="28"/>
  <c r="H3070" i="28"/>
  <c r="H3071" i="28"/>
  <c r="H3072" i="28"/>
  <c r="H3073" i="28"/>
  <c r="H3074" i="28"/>
  <c r="H3075" i="28"/>
  <c r="H3076" i="28"/>
  <c r="H3077" i="28"/>
  <c r="H3078" i="28"/>
  <c r="H3079" i="28"/>
  <c r="H3080" i="28"/>
  <c r="H3081" i="28"/>
  <c r="H3082" i="28"/>
  <c r="H3083" i="28"/>
  <c r="H3084" i="28"/>
  <c r="H3085" i="28"/>
  <c r="H3086" i="28"/>
  <c r="H3087" i="28"/>
  <c r="H3088" i="28"/>
  <c r="H3089" i="28"/>
  <c r="H3090" i="28"/>
  <c r="H3091" i="28"/>
  <c r="H3092" i="28"/>
  <c r="H3093" i="28"/>
  <c r="H3094" i="28"/>
  <c r="H3095" i="28"/>
  <c r="H3096" i="28"/>
  <c r="H3097" i="28"/>
  <c r="H3098" i="28"/>
  <c r="H3099" i="28"/>
  <c r="H3100" i="28"/>
  <c r="H3101" i="28"/>
  <c r="H3102" i="28"/>
  <c r="H3103" i="28"/>
  <c r="H3104" i="28"/>
  <c r="H3105" i="28"/>
  <c r="H3106" i="28"/>
  <c r="H3107" i="28"/>
  <c r="H3108" i="28"/>
  <c r="H3109" i="28"/>
  <c r="H3110" i="28"/>
  <c r="H3111" i="28"/>
  <c r="H3112" i="28"/>
  <c r="H3113" i="28"/>
  <c r="H3114" i="28"/>
  <c r="H3115" i="28"/>
  <c r="H3116" i="28"/>
  <c r="H3117" i="28"/>
  <c r="H3118" i="28"/>
  <c r="H3119" i="28"/>
  <c r="H3120" i="28"/>
  <c r="H3121" i="28"/>
  <c r="H3122" i="28"/>
  <c r="H3123" i="28"/>
  <c r="H3124" i="28"/>
  <c r="H3125" i="28"/>
  <c r="H3126" i="28"/>
  <c r="H3127" i="28"/>
  <c r="H3128" i="28"/>
  <c r="H3129" i="28"/>
  <c r="H3130" i="28"/>
  <c r="H3131" i="28"/>
  <c r="H3132" i="28"/>
  <c r="H3133" i="28"/>
  <c r="H3134" i="28"/>
  <c r="H3135" i="28"/>
  <c r="H3136" i="28"/>
  <c r="H3137" i="28"/>
  <c r="H3138" i="28"/>
  <c r="H3139" i="28"/>
  <c r="H3140" i="28"/>
  <c r="H3141" i="28"/>
  <c r="H3142" i="28"/>
  <c r="H3143" i="28"/>
  <c r="H3144" i="28"/>
  <c r="H3145" i="28"/>
  <c r="H3146" i="28"/>
  <c r="H3147" i="28"/>
  <c r="H3148" i="28"/>
  <c r="H3149" i="28"/>
  <c r="H3150" i="28"/>
  <c r="H3151" i="28"/>
  <c r="H3152" i="28"/>
  <c r="H3153" i="28"/>
  <c r="H3154" i="28"/>
  <c r="H3155" i="28"/>
  <c r="H3156" i="28"/>
  <c r="H3157" i="28"/>
  <c r="H3158" i="28"/>
  <c r="H3159" i="28"/>
  <c r="H3160" i="28"/>
  <c r="H3161" i="28"/>
  <c r="H3162" i="28"/>
  <c r="H3163" i="28"/>
  <c r="H3164" i="28"/>
  <c r="H3165" i="28"/>
  <c r="H3166" i="28"/>
  <c r="H3167" i="28"/>
  <c r="H3168" i="28"/>
  <c r="H3169" i="28"/>
  <c r="H3170" i="28"/>
  <c r="H3171" i="28"/>
  <c r="H3172" i="28"/>
  <c r="H3173" i="28"/>
  <c r="H3174" i="28"/>
  <c r="H3175" i="28"/>
  <c r="H3176" i="28"/>
  <c r="H3177" i="28"/>
  <c r="H3178" i="28"/>
  <c r="H3179" i="28"/>
  <c r="H3180" i="28"/>
  <c r="H3181" i="28"/>
  <c r="H3182" i="28"/>
  <c r="H3183" i="28"/>
  <c r="H3184" i="28"/>
  <c r="H3185" i="28"/>
  <c r="H3186" i="28"/>
  <c r="H3187" i="28"/>
  <c r="H3188" i="28"/>
  <c r="H3189" i="28"/>
  <c r="H3190" i="28"/>
  <c r="H3191" i="28"/>
  <c r="H3192" i="28"/>
  <c r="H3193" i="28"/>
  <c r="H3194" i="28"/>
  <c r="H3195" i="28"/>
  <c r="H3196" i="28"/>
  <c r="H3197" i="28"/>
  <c r="H3198" i="28"/>
  <c r="H3199" i="28"/>
  <c r="H3200" i="28"/>
  <c r="H3201" i="28"/>
  <c r="H3202" i="28"/>
  <c r="H3203" i="28"/>
  <c r="H3204" i="28"/>
  <c r="H3205" i="28"/>
  <c r="H3206" i="28"/>
  <c r="H3207" i="28"/>
  <c r="H3208" i="28"/>
  <c r="H3209" i="28"/>
  <c r="H3210" i="28"/>
  <c r="H3211" i="28"/>
  <c r="H3212" i="28"/>
  <c r="H3213" i="28"/>
  <c r="H3214" i="28"/>
  <c r="H3215" i="28"/>
  <c r="H3216" i="28"/>
  <c r="H3217" i="28"/>
  <c r="H3218" i="28"/>
  <c r="H3219" i="28"/>
  <c r="H3220" i="28"/>
  <c r="H3221" i="28"/>
  <c r="H3222" i="28"/>
  <c r="H3223" i="28"/>
  <c r="H3224" i="28"/>
  <c r="H3225" i="28"/>
  <c r="H3226" i="28"/>
  <c r="H3227" i="28"/>
  <c r="H3228" i="28"/>
  <c r="H3229" i="28"/>
  <c r="H3230" i="28"/>
  <c r="H3231" i="28"/>
  <c r="H3232" i="28"/>
  <c r="H3233" i="28"/>
  <c r="H3234" i="28"/>
  <c r="H3235" i="28"/>
  <c r="H3236" i="28"/>
  <c r="H3237" i="28"/>
  <c r="H3238" i="28"/>
  <c r="H3239" i="28"/>
  <c r="H3240" i="28"/>
  <c r="H3241" i="28"/>
  <c r="H3242" i="28"/>
  <c r="H3243" i="28"/>
  <c r="H3244" i="28"/>
  <c r="H3245" i="28"/>
  <c r="H3246" i="28"/>
  <c r="H3247" i="28"/>
  <c r="H3248" i="28"/>
  <c r="H3249" i="28"/>
  <c r="H3250" i="28"/>
  <c r="H3251" i="28"/>
  <c r="H3252" i="28"/>
  <c r="H3253" i="28"/>
  <c r="H3254" i="28"/>
  <c r="H3255" i="28"/>
  <c r="H3256" i="28"/>
  <c r="H3257" i="28"/>
  <c r="H3258" i="28"/>
  <c r="H3259" i="28"/>
  <c r="H3260" i="28"/>
  <c r="H3261" i="28"/>
  <c r="H3262" i="28"/>
  <c r="H3263" i="28"/>
  <c r="H3264" i="28"/>
  <c r="H3265" i="28"/>
  <c r="H3266" i="28"/>
  <c r="H3267" i="28"/>
  <c r="H3268" i="28"/>
  <c r="H3269" i="28"/>
  <c r="H3270" i="28"/>
  <c r="H3271" i="28"/>
  <c r="H3272" i="28"/>
  <c r="H3273" i="28"/>
  <c r="H3274" i="28"/>
  <c r="H3275" i="28"/>
  <c r="H3276" i="28"/>
  <c r="H3277" i="28"/>
  <c r="H3278" i="28"/>
  <c r="H3279" i="28"/>
  <c r="H3280" i="28"/>
  <c r="H3281" i="28"/>
  <c r="H3282" i="28"/>
  <c r="H3283" i="28"/>
  <c r="H3284" i="28"/>
  <c r="H3285" i="28"/>
  <c r="H3286" i="28"/>
  <c r="H3287" i="28"/>
  <c r="H3288" i="28"/>
  <c r="H3289" i="28"/>
  <c r="H3290" i="28"/>
  <c r="H3291" i="28"/>
  <c r="H3292" i="28"/>
  <c r="H3293" i="28"/>
  <c r="H3294" i="28"/>
  <c r="H3295" i="28"/>
  <c r="H3296" i="28"/>
  <c r="H3297" i="28"/>
  <c r="H3298" i="28"/>
  <c r="H3299" i="28"/>
  <c r="H3300" i="28"/>
  <c r="H3301" i="28"/>
  <c r="H3302" i="28"/>
  <c r="H3303" i="28"/>
  <c r="H3304" i="28"/>
  <c r="H3305" i="28"/>
  <c r="H3306" i="28"/>
  <c r="H3307" i="28"/>
  <c r="H3308" i="28"/>
  <c r="H3309" i="28"/>
  <c r="H3310" i="28"/>
  <c r="H3311" i="28"/>
  <c r="H3312" i="28"/>
  <c r="H3313" i="28"/>
  <c r="H3314" i="28"/>
  <c r="H3315" i="28"/>
  <c r="H3316" i="28"/>
  <c r="H3317" i="28"/>
  <c r="H3318" i="28"/>
  <c r="H3319" i="28"/>
  <c r="H3320" i="28"/>
  <c r="H3321" i="28"/>
  <c r="H3322" i="28"/>
  <c r="H3323" i="28"/>
  <c r="H3324" i="28"/>
  <c r="H3325" i="28"/>
  <c r="H3326" i="28"/>
  <c r="H3327" i="28"/>
  <c r="H3328" i="28"/>
  <c r="H3329" i="28"/>
  <c r="H3330" i="28"/>
  <c r="H3331" i="28"/>
  <c r="H3332" i="28"/>
  <c r="H3333" i="28"/>
  <c r="H3334" i="28"/>
  <c r="H3335" i="28"/>
  <c r="H3336" i="28"/>
  <c r="H3337" i="28"/>
  <c r="H3338" i="28"/>
  <c r="H3339" i="28"/>
  <c r="H3340" i="28"/>
  <c r="H3341" i="28"/>
  <c r="H3342" i="28"/>
  <c r="H3343" i="28"/>
  <c r="H3344" i="28"/>
  <c r="H3345" i="28"/>
  <c r="H3346" i="28"/>
  <c r="H3347" i="28"/>
  <c r="H3348" i="28"/>
  <c r="H3349" i="28"/>
  <c r="H3350" i="28"/>
  <c r="H3351" i="28"/>
  <c r="H3352" i="28"/>
  <c r="H3353" i="28"/>
  <c r="H3354" i="28"/>
  <c r="H3355" i="28"/>
  <c r="H3356" i="28"/>
  <c r="H3357" i="28"/>
  <c r="H3358" i="28"/>
  <c r="H3359" i="28"/>
  <c r="H3360" i="28"/>
  <c r="H3361" i="28"/>
  <c r="H3362" i="28"/>
  <c r="H3363" i="28"/>
  <c r="H3364" i="28"/>
  <c r="H3365" i="28"/>
  <c r="H3366" i="28"/>
  <c r="H3367" i="28"/>
  <c r="H3368" i="28"/>
  <c r="H3369" i="28"/>
  <c r="H3370" i="28"/>
  <c r="H3371" i="28"/>
  <c r="H3372" i="28"/>
  <c r="H3373" i="28"/>
  <c r="H3374" i="28"/>
  <c r="H3375" i="28"/>
  <c r="H3376" i="28"/>
  <c r="H3377" i="28"/>
  <c r="H3378" i="28"/>
  <c r="H3379" i="28"/>
  <c r="H3380" i="28"/>
  <c r="H3381" i="28"/>
  <c r="H3382" i="28"/>
  <c r="H3383" i="28"/>
  <c r="H3384" i="28"/>
  <c r="H3385" i="28"/>
  <c r="H3386" i="28"/>
  <c r="H3387" i="28"/>
  <c r="H3388" i="28"/>
  <c r="H3389" i="28"/>
  <c r="H3390" i="28"/>
  <c r="H3391" i="28"/>
  <c r="H3392" i="28"/>
  <c r="H3393" i="28"/>
  <c r="H3394" i="28"/>
  <c r="H3395" i="28"/>
  <c r="H3396" i="28"/>
  <c r="H3397" i="28"/>
  <c r="H3398" i="28"/>
  <c r="H3399" i="28"/>
  <c r="H3400" i="28"/>
  <c r="H3401" i="28"/>
  <c r="H3402" i="28"/>
  <c r="H3403" i="28"/>
  <c r="H3404" i="28"/>
  <c r="H3405" i="28"/>
  <c r="H3406" i="28"/>
  <c r="H3407" i="28"/>
  <c r="H3408" i="28"/>
  <c r="H3409" i="28"/>
  <c r="H3410" i="28"/>
  <c r="H3411" i="28"/>
  <c r="H3412" i="28"/>
  <c r="H3413" i="28"/>
  <c r="H3414" i="28"/>
  <c r="H3415" i="28"/>
  <c r="H3416" i="28"/>
  <c r="H3417" i="28"/>
  <c r="H3418" i="28"/>
  <c r="H3419" i="28"/>
  <c r="H3420" i="28"/>
  <c r="H3421" i="28"/>
  <c r="H3422" i="28"/>
  <c r="H3423" i="28"/>
  <c r="H3424" i="28"/>
  <c r="H3425" i="28"/>
  <c r="H3426" i="28"/>
  <c r="H3427" i="28"/>
  <c r="H3428" i="28"/>
  <c r="H3429" i="28"/>
  <c r="H3430" i="28"/>
  <c r="H3431" i="28"/>
  <c r="H3432" i="28"/>
  <c r="H3433" i="28"/>
  <c r="H3434" i="28"/>
  <c r="H3435" i="28"/>
  <c r="H3436" i="28"/>
  <c r="H3437" i="28"/>
  <c r="H3438" i="28"/>
  <c r="H3439" i="28"/>
  <c r="H3440" i="28"/>
  <c r="H3441" i="28"/>
  <c r="H3442" i="28"/>
  <c r="H3443" i="28"/>
  <c r="H3444" i="28"/>
  <c r="H3445" i="28"/>
  <c r="H3446" i="28"/>
  <c r="H3447" i="28"/>
  <c r="H3448" i="28"/>
  <c r="H3449" i="28"/>
  <c r="H3450" i="28"/>
  <c r="H3451" i="28"/>
  <c r="H3452" i="28"/>
  <c r="H3453" i="28"/>
  <c r="H3454" i="28"/>
  <c r="H3455" i="28"/>
  <c r="H3456" i="28"/>
  <c r="H3457" i="28"/>
  <c r="H3458" i="28"/>
  <c r="H3459" i="28"/>
  <c r="H3460" i="28"/>
  <c r="H3461" i="28"/>
  <c r="H3462" i="28"/>
  <c r="H3463" i="28"/>
  <c r="H3464" i="28"/>
  <c r="H3465" i="28"/>
  <c r="H3466" i="28"/>
  <c r="H3467" i="28"/>
  <c r="H3468" i="28"/>
  <c r="H3469" i="28"/>
  <c r="H3470" i="28"/>
  <c r="H3471" i="28"/>
  <c r="H3472" i="28"/>
  <c r="H3473" i="28"/>
  <c r="H3474" i="28"/>
  <c r="H3475" i="28"/>
  <c r="H3476" i="28"/>
  <c r="H3477" i="28"/>
  <c r="H3478" i="28"/>
  <c r="H3479" i="28"/>
  <c r="H3480" i="28"/>
  <c r="H3481" i="28"/>
  <c r="H3482" i="28"/>
  <c r="H3483" i="28"/>
  <c r="H3484" i="28"/>
  <c r="H3485" i="28"/>
  <c r="H3486" i="28"/>
  <c r="H3487" i="28"/>
  <c r="H3488" i="28"/>
  <c r="H3489" i="28"/>
  <c r="H3490" i="28"/>
  <c r="H3491" i="28"/>
  <c r="H3492" i="28"/>
  <c r="H3493" i="28"/>
  <c r="H3494" i="28"/>
  <c r="H3495" i="28"/>
  <c r="H3496" i="28"/>
  <c r="H3497" i="28"/>
  <c r="H3498" i="28"/>
  <c r="H3499" i="28"/>
  <c r="H3500" i="28"/>
  <c r="H3501" i="28"/>
  <c r="H3502" i="28"/>
  <c r="H3503" i="28"/>
  <c r="H3504" i="28"/>
  <c r="H3505" i="28"/>
  <c r="H3506" i="28"/>
  <c r="H3507" i="28"/>
  <c r="H3508" i="28"/>
  <c r="H3509" i="28"/>
  <c r="H3510" i="28"/>
  <c r="H3511" i="28"/>
  <c r="H3512" i="28"/>
  <c r="H3513" i="28"/>
  <c r="H3514" i="28"/>
  <c r="H3515" i="28"/>
  <c r="H3516" i="28"/>
  <c r="H3517" i="28"/>
  <c r="H3518" i="28"/>
  <c r="H3519" i="28"/>
  <c r="H3520" i="28"/>
  <c r="H3521" i="28"/>
  <c r="H3522" i="28"/>
  <c r="H3523" i="28"/>
  <c r="H3524" i="28"/>
  <c r="H3525" i="28"/>
  <c r="H3526" i="28"/>
  <c r="H3527" i="28"/>
  <c r="H3528" i="28"/>
  <c r="H3529" i="28"/>
  <c r="H3530" i="28"/>
  <c r="H3531" i="28"/>
  <c r="H3532" i="28"/>
  <c r="H3533" i="28"/>
  <c r="H3534" i="28"/>
  <c r="H3535" i="28"/>
  <c r="H3536" i="28"/>
  <c r="H3537" i="28"/>
  <c r="H3538" i="28"/>
  <c r="H3539" i="28"/>
  <c r="H3540" i="28"/>
  <c r="H3541" i="28"/>
  <c r="H3542" i="28"/>
  <c r="H3543" i="28"/>
  <c r="H3544" i="28"/>
  <c r="H3545" i="28"/>
  <c r="H3546" i="28"/>
  <c r="H3547" i="28"/>
  <c r="H3548" i="28"/>
  <c r="H3549" i="28"/>
  <c r="H3550" i="28"/>
  <c r="H3551" i="28"/>
  <c r="H3552" i="28"/>
  <c r="H3553" i="28"/>
  <c r="H3554" i="28"/>
  <c r="H3555" i="28"/>
  <c r="H3556" i="28"/>
  <c r="H3557" i="28"/>
  <c r="H3558" i="28"/>
  <c r="H3559" i="28"/>
  <c r="H3560" i="28"/>
  <c r="H3561" i="28"/>
  <c r="H3562" i="28"/>
  <c r="H3563" i="28"/>
  <c r="H3564" i="28"/>
  <c r="H3565" i="28"/>
  <c r="H3566" i="28"/>
  <c r="H3567" i="28"/>
  <c r="H3568" i="28"/>
  <c r="H3569" i="28"/>
  <c r="H3570" i="28"/>
  <c r="H3571" i="28"/>
  <c r="H3572" i="28"/>
  <c r="H3573" i="28"/>
  <c r="H3574" i="28"/>
  <c r="H3575" i="28"/>
  <c r="H3576" i="28"/>
  <c r="H3577" i="28"/>
  <c r="H3578" i="28"/>
  <c r="H3579" i="28"/>
  <c r="H3580" i="28"/>
  <c r="H3581" i="28"/>
  <c r="H3582" i="28"/>
  <c r="H3583" i="28"/>
  <c r="H3584" i="28"/>
  <c r="H3585" i="28"/>
  <c r="H3586" i="28"/>
  <c r="H3587" i="28"/>
  <c r="H3588" i="28"/>
  <c r="H3589" i="28"/>
  <c r="H3590" i="28"/>
  <c r="H3591" i="28"/>
  <c r="H3592" i="28"/>
  <c r="H3593" i="28"/>
  <c r="H3594" i="28"/>
  <c r="H3595" i="28"/>
  <c r="H3596" i="28"/>
  <c r="H3597" i="28"/>
  <c r="H3598" i="28"/>
  <c r="H3599" i="28"/>
  <c r="H3600" i="28"/>
  <c r="H3601" i="28"/>
  <c r="H3602" i="28"/>
  <c r="H3603" i="28"/>
  <c r="H3604" i="28"/>
  <c r="H3605" i="28"/>
  <c r="H3606" i="28"/>
  <c r="H3607" i="28"/>
  <c r="H3608" i="28"/>
  <c r="H3609" i="28"/>
  <c r="H3610" i="28"/>
  <c r="H3611" i="28"/>
  <c r="H3612" i="28"/>
  <c r="H3613" i="28"/>
  <c r="H3614" i="28"/>
  <c r="H3615" i="28"/>
  <c r="H3616" i="28"/>
  <c r="H3617" i="28"/>
  <c r="H3618" i="28"/>
  <c r="H3619" i="28"/>
  <c r="H3620" i="28"/>
  <c r="H3621" i="28"/>
  <c r="H3622" i="28"/>
  <c r="H3623" i="28"/>
  <c r="H3624" i="28"/>
  <c r="H3625" i="28"/>
  <c r="H3626" i="28"/>
  <c r="H3627" i="28"/>
  <c r="H3628" i="28"/>
  <c r="H3629" i="28"/>
  <c r="H3630" i="28"/>
  <c r="H3631" i="28"/>
  <c r="H3632" i="28"/>
  <c r="H3633" i="28"/>
  <c r="H3634" i="28"/>
  <c r="H3635" i="28"/>
  <c r="H3636" i="28"/>
  <c r="H3637" i="28"/>
  <c r="H3638" i="28"/>
  <c r="H3639" i="28"/>
  <c r="H3640" i="28"/>
  <c r="H3641" i="28"/>
  <c r="H3642" i="28"/>
  <c r="H3643" i="28"/>
  <c r="H3644" i="28"/>
  <c r="H3645" i="28"/>
  <c r="H3646" i="28"/>
  <c r="H3647" i="28"/>
  <c r="H3648" i="28"/>
  <c r="H3649" i="28"/>
  <c r="H3650" i="28"/>
  <c r="H3651" i="28"/>
  <c r="H3652" i="28"/>
  <c r="H3653" i="28"/>
  <c r="H3654" i="28"/>
  <c r="H3655" i="28"/>
  <c r="H3656" i="28"/>
  <c r="H3657" i="28"/>
  <c r="H3658" i="28"/>
  <c r="H3659" i="28"/>
  <c r="H3660" i="28"/>
  <c r="H3661" i="28"/>
  <c r="H3662" i="28"/>
  <c r="H3663" i="28"/>
  <c r="H3664" i="28"/>
  <c r="H3665" i="28"/>
  <c r="H3666" i="28"/>
  <c r="H3667" i="28"/>
  <c r="H3668" i="28"/>
  <c r="H3669" i="28"/>
  <c r="H3670" i="28"/>
  <c r="H3671" i="28"/>
  <c r="H3672" i="28"/>
  <c r="H3673" i="28"/>
  <c r="H3674" i="28"/>
  <c r="H3675" i="28"/>
  <c r="H3676" i="28"/>
  <c r="H3677" i="28"/>
  <c r="H3678" i="28"/>
  <c r="H3679" i="28"/>
  <c r="H3680" i="28"/>
  <c r="H3681" i="28"/>
  <c r="H3682" i="28"/>
  <c r="H3683" i="28"/>
  <c r="H3684" i="28"/>
  <c r="H3685" i="28"/>
  <c r="H3686" i="28"/>
  <c r="H3687" i="28"/>
  <c r="H3688" i="28"/>
  <c r="H3689" i="28"/>
  <c r="H3690" i="28"/>
  <c r="H3691" i="28"/>
  <c r="H3692" i="28"/>
  <c r="H3693" i="28"/>
  <c r="H3694" i="28"/>
  <c r="H3695" i="28"/>
  <c r="H3696" i="28"/>
  <c r="H3697" i="28"/>
  <c r="H3698" i="28"/>
  <c r="H3699" i="28"/>
  <c r="H3700" i="28"/>
  <c r="H3701" i="28"/>
  <c r="H3702" i="28"/>
  <c r="H3703" i="28"/>
  <c r="H3704" i="28"/>
  <c r="H3705" i="28"/>
  <c r="H3706" i="28"/>
  <c r="H3707" i="28"/>
  <c r="H3708" i="28"/>
  <c r="H3709" i="28"/>
  <c r="H3710" i="28"/>
  <c r="H3711" i="28"/>
  <c r="H3712" i="28"/>
  <c r="H3713" i="28"/>
  <c r="H3714" i="28"/>
  <c r="H3715" i="28"/>
  <c r="H3716" i="28"/>
  <c r="H3717" i="28"/>
  <c r="H3718" i="28"/>
  <c r="H3719" i="28"/>
  <c r="H3720" i="28"/>
  <c r="H3721" i="28"/>
  <c r="H3722" i="28"/>
  <c r="H3723" i="28"/>
  <c r="H3724" i="28"/>
  <c r="H3725" i="28"/>
  <c r="H3726" i="28"/>
  <c r="H3727" i="28"/>
  <c r="H3728" i="28"/>
  <c r="H3729" i="28"/>
  <c r="H3730" i="28"/>
  <c r="H3731" i="28"/>
  <c r="H3732" i="28"/>
  <c r="H3733" i="28"/>
  <c r="H3734" i="28"/>
  <c r="H3735" i="28"/>
  <c r="H3736" i="28"/>
  <c r="H3737" i="28"/>
  <c r="H3738" i="28"/>
  <c r="H3739" i="28"/>
  <c r="H3740" i="28"/>
  <c r="H3741" i="28"/>
  <c r="H3742" i="28"/>
  <c r="H3743" i="28"/>
  <c r="H3744" i="28"/>
  <c r="H3745" i="28"/>
  <c r="H3746" i="28"/>
  <c r="H3747" i="28"/>
  <c r="H3748" i="28"/>
  <c r="H3749" i="28"/>
  <c r="H3750" i="28"/>
  <c r="H3751" i="28"/>
  <c r="H3752" i="28"/>
  <c r="H3753" i="28"/>
  <c r="H3754" i="28"/>
  <c r="H3755" i="28"/>
  <c r="H3756" i="28"/>
  <c r="H3757" i="28"/>
  <c r="H3758" i="28"/>
  <c r="H3759" i="28"/>
  <c r="H3760" i="28"/>
  <c r="H3761" i="28"/>
  <c r="H3762" i="28"/>
  <c r="H3763" i="28"/>
  <c r="H3764" i="28"/>
  <c r="H3765" i="28"/>
  <c r="H3766" i="28"/>
  <c r="H3767" i="28"/>
  <c r="H3768" i="28"/>
  <c r="H3769" i="28"/>
  <c r="H3770" i="28"/>
  <c r="H3771" i="28"/>
  <c r="H3772" i="28"/>
  <c r="H3773" i="28"/>
  <c r="H3774" i="28"/>
  <c r="H3775" i="28"/>
  <c r="H3776" i="28"/>
  <c r="H3777" i="28"/>
  <c r="H3778" i="28"/>
  <c r="H3779" i="28"/>
  <c r="H3780" i="28"/>
  <c r="H3781" i="28"/>
  <c r="H3782" i="28"/>
  <c r="H3783" i="28"/>
  <c r="H3784" i="28"/>
  <c r="H3785" i="28"/>
  <c r="H3786" i="28"/>
  <c r="H3787" i="28"/>
  <c r="H3788" i="28"/>
  <c r="H3789" i="28"/>
  <c r="H3790" i="28"/>
  <c r="H3791" i="28"/>
  <c r="H3792" i="28"/>
  <c r="H3793" i="28"/>
  <c r="H3794" i="28"/>
  <c r="H3795" i="28"/>
  <c r="H3796" i="28"/>
  <c r="H3797" i="28"/>
  <c r="H3798" i="28"/>
  <c r="H3799" i="28"/>
  <c r="H3800" i="28"/>
  <c r="H3801" i="28"/>
  <c r="H3802" i="28"/>
  <c r="H3803" i="28"/>
  <c r="H3804" i="28"/>
  <c r="H3805" i="28"/>
  <c r="H3806" i="28"/>
  <c r="H3807" i="28"/>
  <c r="H3808" i="28"/>
  <c r="H3809" i="28"/>
  <c r="H3810" i="28"/>
  <c r="H3811" i="28"/>
  <c r="H3812" i="28"/>
  <c r="H3813" i="28"/>
  <c r="H3814" i="28"/>
  <c r="H3815" i="28"/>
  <c r="H3816" i="28"/>
  <c r="H3817" i="28"/>
  <c r="H3818" i="28"/>
  <c r="H3819" i="28"/>
  <c r="H3820" i="28"/>
  <c r="H3821" i="28"/>
  <c r="H3822" i="28"/>
  <c r="H3823" i="28"/>
  <c r="H3824" i="28"/>
  <c r="H3825" i="28"/>
  <c r="H3826" i="28"/>
  <c r="H3827" i="28"/>
  <c r="H3828" i="28"/>
  <c r="H3829" i="28"/>
  <c r="H3830" i="28"/>
  <c r="H3831" i="28"/>
  <c r="H3832" i="28"/>
  <c r="H3833" i="28"/>
  <c r="H3834" i="28"/>
  <c r="H3835" i="28"/>
  <c r="H3836" i="28"/>
  <c r="H3837" i="28"/>
  <c r="H3838" i="28"/>
  <c r="H3839" i="28"/>
  <c r="H3840" i="28"/>
  <c r="H3841" i="28"/>
  <c r="H3842" i="28"/>
  <c r="H3843" i="28"/>
  <c r="H3844" i="28"/>
  <c r="H3845" i="28"/>
  <c r="H3846" i="28"/>
  <c r="H3847" i="28"/>
  <c r="H3848" i="28"/>
  <c r="H3849" i="28"/>
  <c r="H3850" i="28"/>
  <c r="H3851" i="28"/>
  <c r="H3852" i="28"/>
  <c r="H3853" i="28"/>
  <c r="H3854" i="28"/>
  <c r="H3855" i="28"/>
  <c r="H3856" i="28"/>
  <c r="H3857" i="28"/>
  <c r="H3858" i="28"/>
  <c r="H3859" i="28"/>
  <c r="H3860" i="28"/>
  <c r="H3861" i="28"/>
  <c r="H3862" i="28"/>
  <c r="H3863" i="28"/>
  <c r="H3864" i="28"/>
  <c r="H3865" i="28"/>
  <c r="H3866" i="28"/>
  <c r="H3867" i="28"/>
  <c r="H3868" i="28"/>
  <c r="H3869" i="28"/>
  <c r="H3870" i="28"/>
  <c r="H3871" i="28"/>
  <c r="H3872" i="28"/>
  <c r="H3873" i="28"/>
  <c r="H3874" i="28"/>
  <c r="H3875" i="28"/>
  <c r="H3876" i="28"/>
  <c r="H3877" i="28"/>
  <c r="H3878" i="28"/>
  <c r="H3879" i="28"/>
  <c r="H3880" i="28"/>
  <c r="H3881" i="28"/>
  <c r="H3882" i="28"/>
  <c r="H3883" i="28"/>
  <c r="H3884" i="28"/>
  <c r="H3885" i="28"/>
  <c r="H3886" i="28"/>
  <c r="H3887" i="28"/>
  <c r="H3888" i="28"/>
  <c r="H3889" i="28"/>
  <c r="H3890" i="28"/>
  <c r="H3891" i="28"/>
  <c r="H3892" i="28"/>
  <c r="H3893" i="28"/>
  <c r="H3894" i="28"/>
  <c r="H3895" i="28"/>
  <c r="H3896" i="28"/>
  <c r="H3897" i="28"/>
  <c r="H3898" i="28"/>
  <c r="H3899" i="28"/>
  <c r="H3900" i="28"/>
  <c r="H3901" i="28"/>
  <c r="H3902" i="28"/>
  <c r="H3903" i="28"/>
  <c r="H3904" i="28"/>
  <c r="H3905" i="28"/>
  <c r="H3906" i="28"/>
  <c r="H3907" i="28"/>
  <c r="H3908" i="28"/>
  <c r="H3909" i="28"/>
  <c r="H3910" i="28"/>
  <c r="H3911" i="28"/>
  <c r="H3912" i="28"/>
  <c r="H3913" i="28"/>
  <c r="H3914" i="28"/>
  <c r="H3915" i="28"/>
  <c r="H3916" i="28"/>
  <c r="H3917" i="28"/>
  <c r="H3918" i="28"/>
  <c r="H3919" i="28"/>
  <c r="H3920" i="28"/>
  <c r="H3921" i="28"/>
  <c r="H3922" i="28"/>
  <c r="H3923" i="28"/>
  <c r="H3924" i="28"/>
  <c r="H3925" i="28"/>
  <c r="H3926" i="28"/>
  <c r="H3927" i="28"/>
  <c r="H3928" i="28"/>
  <c r="H3929" i="28"/>
  <c r="H3930" i="28"/>
  <c r="H3931" i="28"/>
  <c r="H3932" i="28"/>
  <c r="H3933" i="28"/>
  <c r="H3934" i="28"/>
  <c r="H3935" i="28"/>
  <c r="H3936" i="28"/>
  <c r="H3937" i="28"/>
  <c r="H3938" i="28"/>
  <c r="H3939" i="28"/>
  <c r="H3940" i="28"/>
  <c r="H3941" i="28"/>
  <c r="H3942" i="28"/>
  <c r="H3943" i="28"/>
  <c r="H3944" i="28"/>
  <c r="H3945" i="28"/>
  <c r="H3946" i="28"/>
  <c r="H3947" i="28"/>
  <c r="H3948" i="28"/>
  <c r="H3949" i="28"/>
  <c r="H3950" i="28"/>
  <c r="H3951" i="28"/>
  <c r="H3952" i="28"/>
  <c r="H3953" i="28"/>
  <c r="H3954" i="28"/>
  <c r="H3955" i="28"/>
  <c r="H3956" i="28"/>
  <c r="H3957" i="28"/>
  <c r="H3958" i="28"/>
  <c r="H3959" i="28"/>
  <c r="H3960" i="28"/>
  <c r="H3961" i="28"/>
  <c r="H3962" i="28"/>
  <c r="H3963" i="28"/>
  <c r="H3964" i="28"/>
  <c r="H3965" i="28"/>
  <c r="H3966" i="28"/>
  <c r="H3967" i="28"/>
  <c r="H3968" i="28"/>
  <c r="H3969" i="28"/>
  <c r="H3970" i="28"/>
  <c r="H3971" i="28"/>
  <c r="H3972" i="28"/>
  <c r="H3973" i="28"/>
  <c r="H3974" i="28"/>
  <c r="H3975" i="28"/>
  <c r="H3976" i="28"/>
  <c r="H3977" i="28"/>
  <c r="H3978" i="28"/>
  <c r="H3979" i="28"/>
  <c r="H3980" i="28"/>
  <c r="H3981" i="28"/>
  <c r="H3982" i="28"/>
  <c r="H3983" i="28"/>
  <c r="H3984" i="28"/>
  <c r="H3985" i="28"/>
  <c r="H3986" i="28"/>
  <c r="H3987" i="28"/>
  <c r="H3988" i="28"/>
  <c r="H3989" i="28"/>
  <c r="H3990" i="28"/>
  <c r="H3991" i="28"/>
  <c r="H3992" i="28"/>
  <c r="H3993" i="28"/>
  <c r="H3994" i="28"/>
  <c r="H3995" i="28"/>
  <c r="H3996" i="28"/>
  <c r="H3997" i="28"/>
  <c r="H3998" i="28"/>
  <c r="H3999" i="28"/>
  <c r="H4000" i="28"/>
  <c r="H4001" i="28"/>
  <c r="H4002" i="28"/>
  <c r="H4003" i="28"/>
  <c r="H4004" i="28"/>
  <c r="H4005" i="28"/>
  <c r="H4006" i="28"/>
  <c r="H4007" i="28"/>
  <c r="H4008" i="28"/>
  <c r="H4009" i="28"/>
  <c r="H4010" i="28"/>
  <c r="H4011" i="28"/>
  <c r="H4012" i="28"/>
  <c r="H4013" i="28"/>
  <c r="H4014" i="28"/>
  <c r="H4015" i="28"/>
  <c r="H4016" i="28"/>
  <c r="H4017" i="28"/>
  <c r="H4018" i="28"/>
  <c r="H4019" i="28"/>
  <c r="H4020" i="28"/>
  <c r="H4021" i="28"/>
  <c r="H4022" i="28"/>
  <c r="H4023" i="28"/>
  <c r="H4024" i="28"/>
  <c r="H4025" i="28"/>
  <c r="H4026" i="28"/>
  <c r="H4027" i="28"/>
  <c r="H4028" i="28"/>
  <c r="H4029" i="28"/>
  <c r="H4030" i="28"/>
  <c r="H4031" i="28"/>
  <c r="H4032" i="28"/>
  <c r="H4033" i="28"/>
  <c r="H4034" i="28"/>
  <c r="H4035" i="28"/>
  <c r="H4036" i="28"/>
  <c r="H4037" i="28"/>
  <c r="H4038" i="28"/>
  <c r="H4039" i="28"/>
  <c r="H4040" i="28"/>
  <c r="H4041" i="28"/>
  <c r="H4042" i="28"/>
  <c r="H4043" i="28"/>
  <c r="H4044" i="28"/>
  <c r="H4045" i="28"/>
  <c r="H4046" i="28"/>
  <c r="H4047" i="28"/>
  <c r="H4048" i="28"/>
  <c r="H4049" i="28"/>
  <c r="H4050" i="28"/>
  <c r="H4051" i="28"/>
  <c r="H4052" i="28"/>
  <c r="H4053" i="28"/>
  <c r="H4054" i="28"/>
  <c r="H4055" i="28"/>
  <c r="H4056" i="28"/>
  <c r="H4057" i="28"/>
  <c r="H4058" i="28"/>
  <c r="H4059" i="28"/>
  <c r="H4060" i="28"/>
  <c r="H4061" i="28"/>
  <c r="H4062" i="28"/>
  <c r="H4063" i="28"/>
  <c r="H4064" i="28"/>
  <c r="H4065" i="28"/>
  <c r="H4066" i="28"/>
  <c r="H4067" i="28"/>
  <c r="H4068" i="28"/>
  <c r="H4069" i="28"/>
  <c r="H4070" i="28"/>
  <c r="H4071" i="28"/>
  <c r="H4072" i="28"/>
  <c r="H4073" i="28"/>
  <c r="H4074" i="28"/>
  <c r="H4075" i="28"/>
  <c r="H4076" i="28"/>
  <c r="H4077" i="28"/>
  <c r="H4078" i="28"/>
  <c r="H4079" i="28"/>
  <c r="H4080" i="28"/>
  <c r="H4081" i="28"/>
  <c r="H4082" i="28"/>
  <c r="H4083" i="28"/>
  <c r="H4084" i="28"/>
  <c r="H4085" i="28"/>
  <c r="H4086" i="28"/>
  <c r="H4087" i="28"/>
  <c r="H4088" i="28"/>
  <c r="H4089" i="28"/>
  <c r="H4090" i="28"/>
  <c r="H4091" i="28"/>
  <c r="H4092" i="28"/>
  <c r="H4093" i="28"/>
  <c r="H4094" i="28"/>
  <c r="H4095" i="28"/>
  <c r="H4096" i="28"/>
  <c r="H4097" i="28"/>
  <c r="H4098" i="28"/>
  <c r="H4099" i="28"/>
  <c r="H4100" i="28"/>
  <c r="H4101" i="28"/>
  <c r="H4102" i="28"/>
  <c r="H4103" i="28"/>
  <c r="H4104" i="28"/>
  <c r="H4105" i="28"/>
  <c r="H4106" i="28"/>
  <c r="H4107" i="28"/>
  <c r="H4108" i="28"/>
  <c r="H4109" i="28"/>
  <c r="H4110" i="28"/>
  <c r="H4111" i="28"/>
  <c r="H4112" i="28"/>
  <c r="H4113" i="28"/>
  <c r="H4114" i="28"/>
  <c r="H4115" i="28"/>
  <c r="H4116" i="28"/>
  <c r="H4117" i="28"/>
  <c r="H4118" i="28"/>
  <c r="H4119" i="28"/>
  <c r="H4120" i="28"/>
  <c r="H4121" i="28"/>
  <c r="H4122" i="28"/>
  <c r="H4123" i="28"/>
  <c r="H4124" i="28"/>
  <c r="H4125" i="28"/>
  <c r="H4126" i="28"/>
  <c r="H4127" i="28"/>
  <c r="H4128" i="28"/>
  <c r="H4129" i="28"/>
  <c r="H4130" i="28"/>
  <c r="H4131" i="28"/>
  <c r="H4132" i="28"/>
  <c r="H4133" i="28"/>
  <c r="H4134" i="28"/>
  <c r="H4135" i="28"/>
  <c r="H4136" i="28"/>
  <c r="H4137" i="28"/>
  <c r="H4138" i="28"/>
  <c r="H4139" i="28"/>
  <c r="H4140" i="28"/>
  <c r="H4141" i="28"/>
  <c r="H4142" i="28"/>
  <c r="H4143" i="28"/>
  <c r="H4144" i="28"/>
  <c r="H4145" i="28"/>
  <c r="H4146" i="28"/>
  <c r="H4147" i="28"/>
  <c r="H4148" i="28"/>
  <c r="H4149" i="28"/>
  <c r="H4150" i="28"/>
  <c r="H4151" i="28"/>
  <c r="H4152" i="28"/>
  <c r="H4153" i="28"/>
  <c r="H4154" i="28"/>
  <c r="H4155" i="28"/>
  <c r="H4156" i="28"/>
  <c r="H4157" i="28"/>
  <c r="H4158" i="28"/>
  <c r="H4159" i="28"/>
  <c r="H4160" i="28"/>
  <c r="H4161" i="28"/>
  <c r="H4162" i="28"/>
  <c r="H4163" i="28"/>
  <c r="H4164" i="28"/>
  <c r="H4165" i="28"/>
  <c r="H4166" i="28"/>
  <c r="H4167" i="28"/>
  <c r="H4168" i="28"/>
  <c r="H4169" i="28"/>
  <c r="H4170" i="28"/>
  <c r="H4171" i="28"/>
  <c r="H4172" i="28"/>
  <c r="H4173" i="28"/>
  <c r="H4174" i="28"/>
  <c r="H4175" i="28"/>
  <c r="H4176" i="28"/>
  <c r="H4177" i="28"/>
  <c r="H4178" i="28"/>
  <c r="H4179" i="28"/>
  <c r="H4180" i="28"/>
  <c r="H4181" i="28"/>
  <c r="H4182" i="28"/>
  <c r="H4183" i="28"/>
  <c r="H4184" i="28"/>
  <c r="H4185" i="28"/>
  <c r="H4186" i="28"/>
  <c r="H4187" i="28"/>
  <c r="H4188" i="28"/>
  <c r="H4189" i="28"/>
  <c r="H4190" i="28"/>
  <c r="H4191" i="28"/>
  <c r="H4192" i="28"/>
  <c r="H4193" i="28"/>
  <c r="H4194" i="28"/>
  <c r="H4195" i="28"/>
  <c r="H4196" i="28"/>
  <c r="H4197" i="28"/>
  <c r="H4198" i="28"/>
  <c r="H4199" i="28"/>
  <c r="H4200" i="28"/>
  <c r="H4201" i="28"/>
  <c r="H4202" i="28"/>
  <c r="H4203" i="28"/>
  <c r="H4204" i="28"/>
  <c r="H4205" i="28"/>
  <c r="H4206" i="28"/>
  <c r="H4207" i="28"/>
  <c r="H4208" i="28"/>
  <c r="H4209" i="28"/>
  <c r="H4210" i="28"/>
  <c r="H4211" i="28"/>
  <c r="H4212" i="28"/>
  <c r="H4213" i="28"/>
  <c r="H4214" i="28"/>
  <c r="H4215" i="28"/>
  <c r="H4216" i="28"/>
  <c r="H4217" i="28"/>
  <c r="H4218" i="28"/>
  <c r="H4219" i="28"/>
  <c r="H4220" i="28"/>
  <c r="H4221" i="28"/>
  <c r="H4222" i="28"/>
  <c r="H4223" i="28"/>
  <c r="H4224" i="28"/>
  <c r="H4225" i="28"/>
  <c r="H4226" i="28"/>
  <c r="H4227" i="28"/>
  <c r="H4228" i="28"/>
  <c r="H4229" i="28"/>
  <c r="H4230" i="28"/>
  <c r="H4231" i="28"/>
  <c r="H4232" i="28"/>
  <c r="H4233" i="28"/>
  <c r="H4234" i="28"/>
  <c r="H4235" i="28"/>
  <c r="H4236" i="28"/>
  <c r="H4237" i="28"/>
  <c r="H4238" i="28"/>
  <c r="H4239" i="28"/>
  <c r="H4240" i="28"/>
  <c r="H4241" i="28"/>
  <c r="H4242" i="28"/>
  <c r="H4243" i="28"/>
  <c r="H4244" i="28"/>
  <c r="H4245" i="28"/>
  <c r="H4246" i="28"/>
  <c r="H4247" i="28"/>
  <c r="H4248" i="28"/>
  <c r="H4249" i="28"/>
  <c r="H4250" i="28"/>
  <c r="H4251" i="28"/>
  <c r="H4252" i="28"/>
  <c r="H4253" i="28"/>
  <c r="H4254" i="28"/>
  <c r="H4255" i="28"/>
  <c r="H4256" i="28"/>
  <c r="H4257" i="28"/>
  <c r="H4258" i="28"/>
  <c r="H4259" i="28"/>
  <c r="H4260" i="28"/>
  <c r="H4261" i="28"/>
  <c r="H4262" i="28"/>
  <c r="H4263" i="28"/>
  <c r="H4264" i="28"/>
  <c r="H4265" i="28"/>
  <c r="H4266" i="28"/>
  <c r="H4267" i="28"/>
  <c r="H4268" i="28"/>
  <c r="H4269" i="28"/>
  <c r="H4270" i="28"/>
  <c r="H4271" i="28"/>
  <c r="H4272" i="28"/>
  <c r="H4273" i="28"/>
  <c r="H4274" i="28"/>
  <c r="H4275" i="28"/>
  <c r="H4276" i="28"/>
  <c r="H4277" i="28"/>
  <c r="H4278" i="28"/>
  <c r="H4279" i="28"/>
  <c r="H4280" i="28"/>
  <c r="H4281" i="28"/>
  <c r="H4282" i="28"/>
  <c r="H4283" i="28"/>
  <c r="H4284" i="28"/>
  <c r="H4285" i="28"/>
  <c r="H4286" i="28"/>
  <c r="H4287" i="28"/>
  <c r="H4288" i="28"/>
  <c r="H4289" i="28"/>
  <c r="H4290" i="28"/>
  <c r="H4291" i="28"/>
  <c r="H4292" i="28"/>
  <c r="H4293" i="28"/>
  <c r="H4294" i="28"/>
  <c r="H4295" i="28"/>
  <c r="H4296" i="28"/>
  <c r="H4297" i="28"/>
  <c r="H4298" i="28"/>
  <c r="H4299" i="28"/>
  <c r="H4300" i="28"/>
  <c r="H4301" i="28"/>
  <c r="H4302" i="28"/>
  <c r="H4303" i="28"/>
  <c r="H4304" i="28"/>
  <c r="H4305" i="28"/>
  <c r="H4306" i="28"/>
  <c r="H4307" i="28"/>
  <c r="H4308" i="28"/>
  <c r="H4309" i="28"/>
  <c r="H4310" i="28"/>
  <c r="H4311" i="28"/>
  <c r="H4312" i="28"/>
  <c r="H4313" i="28"/>
  <c r="H4314" i="28"/>
  <c r="H4315" i="28"/>
  <c r="H4316" i="28"/>
  <c r="H4317" i="28"/>
  <c r="H4318" i="28"/>
  <c r="H4319" i="28"/>
  <c r="H4320" i="28"/>
  <c r="H4321" i="28"/>
  <c r="H4322" i="28"/>
  <c r="H4323" i="28"/>
  <c r="H4324" i="28"/>
  <c r="H4325" i="28"/>
  <c r="H4326" i="28"/>
  <c r="H4327" i="28"/>
  <c r="H4328" i="28"/>
  <c r="H4329" i="28"/>
  <c r="H4330" i="28"/>
  <c r="H4331" i="28"/>
  <c r="H4332" i="28"/>
  <c r="H4333" i="28"/>
  <c r="H4334" i="28"/>
  <c r="H4335" i="28"/>
  <c r="H4336" i="28"/>
  <c r="H4337" i="28"/>
  <c r="H4338" i="28"/>
  <c r="H4339" i="28"/>
  <c r="H4340" i="28"/>
  <c r="H4341" i="28"/>
  <c r="H4342" i="28"/>
  <c r="H4343" i="28"/>
  <c r="H4344" i="28"/>
  <c r="H4345" i="28"/>
  <c r="H4346" i="28"/>
  <c r="H4347" i="28"/>
  <c r="H4348" i="28"/>
  <c r="H4349" i="28"/>
  <c r="H4350" i="28"/>
  <c r="H4351" i="28"/>
  <c r="H4352" i="28"/>
  <c r="H4353" i="28"/>
  <c r="H4354" i="28"/>
  <c r="H4355" i="28"/>
  <c r="H4356" i="28"/>
  <c r="H4357" i="28"/>
  <c r="H4358" i="28"/>
  <c r="H4359" i="28"/>
  <c r="H4360" i="28"/>
  <c r="H4361" i="28"/>
  <c r="H4362" i="28"/>
  <c r="H4363" i="28"/>
  <c r="H4364" i="28"/>
  <c r="H4365" i="28"/>
  <c r="H4366" i="28"/>
  <c r="H4367" i="28"/>
  <c r="H4368" i="28"/>
  <c r="H4369" i="28"/>
  <c r="H4370" i="28"/>
  <c r="H4371" i="28"/>
  <c r="H4372" i="28"/>
  <c r="H4373" i="28"/>
  <c r="H4374" i="28"/>
  <c r="H4375" i="28"/>
  <c r="H4376" i="28"/>
  <c r="H4377" i="28"/>
  <c r="H4378" i="28"/>
  <c r="H4379" i="28"/>
  <c r="H4380" i="28"/>
  <c r="H4381" i="28"/>
  <c r="H4382" i="28"/>
  <c r="H4383" i="28"/>
  <c r="H4384" i="28"/>
  <c r="H4385" i="28"/>
  <c r="H4386" i="28"/>
  <c r="H4387" i="28"/>
  <c r="H4388" i="28"/>
  <c r="H4389" i="28"/>
  <c r="H4390" i="28"/>
  <c r="H4391" i="28"/>
  <c r="H4392" i="28"/>
  <c r="H4393" i="28"/>
  <c r="H4394" i="28"/>
  <c r="H4395" i="28"/>
  <c r="H4396" i="28"/>
  <c r="H4397" i="28"/>
  <c r="H4398" i="28"/>
  <c r="H4399" i="28"/>
  <c r="H4400" i="28"/>
  <c r="H4401" i="28"/>
  <c r="H4402" i="28"/>
  <c r="H4403" i="28"/>
  <c r="H4404" i="28"/>
  <c r="H4405" i="28"/>
  <c r="H4406" i="28"/>
  <c r="H4407" i="28"/>
  <c r="H4408" i="28"/>
  <c r="H4409" i="28"/>
  <c r="H4410" i="28"/>
  <c r="H4411" i="28"/>
  <c r="H4412" i="28"/>
  <c r="H4413" i="28"/>
  <c r="H4414" i="28"/>
  <c r="H4415" i="28"/>
  <c r="H4416" i="28"/>
  <c r="H4417" i="28"/>
  <c r="H4418" i="28"/>
  <c r="H4419" i="28"/>
  <c r="H4420" i="28"/>
  <c r="H4421" i="28"/>
  <c r="H4422" i="28"/>
  <c r="H4423" i="28"/>
  <c r="H4424" i="28"/>
  <c r="H4425" i="28"/>
  <c r="H4426" i="28"/>
  <c r="H4427" i="28"/>
  <c r="H4428" i="28"/>
  <c r="H4429" i="28"/>
  <c r="H4430" i="28"/>
  <c r="H4431" i="28"/>
  <c r="H4432" i="28"/>
  <c r="H4433" i="28"/>
  <c r="H4434" i="28"/>
  <c r="H4435" i="28"/>
  <c r="H4436" i="28"/>
  <c r="H4437" i="28"/>
  <c r="H4438" i="28"/>
  <c r="H4439" i="28"/>
  <c r="H4440" i="28"/>
  <c r="H4441" i="28"/>
  <c r="H4442" i="28"/>
  <c r="H4443" i="28"/>
  <c r="H4444" i="28"/>
  <c r="H4445" i="28"/>
  <c r="H4446" i="28"/>
  <c r="H4447" i="28"/>
  <c r="H4448" i="28"/>
  <c r="H4449" i="28"/>
  <c r="H4450" i="28"/>
  <c r="H4451" i="28"/>
  <c r="H4452" i="28"/>
  <c r="H4453" i="28"/>
  <c r="H4454" i="28"/>
  <c r="H4455" i="28"/>
  <c r="H4456" i="28"/>
  <c r="H4457" i="28"/>
  <c r="H4458" i="28"/>
  <c r="H4459" i="28"/>
  <c r="H4460" i="28"/>
  <c r="H4461" i="28"/>
  <c r="H4462" i="28"/>
  <c r="H4463" i="28"/>
  <c r="H4464" i="28"/>
  <c r="H4465" i="28"/>
  <c r="H4466" i="28"/>
  <c r="H4467" i="28"/>
  <c r="H4468" i="28"/>
  <c r="H4469" i="28"/>
  <c r="H4470" i="28"/>
  <c r="H4471" i="28"/>
  <c r="H4472" i="28"/>
  <c r="H4473" i="28"/>
  <c r="H4474" i="28"/>
  <c r="H4475" i="28"/>
  <c r="H4476" i="28"/>
  <c r="H4477" i="28"/>
  <c r="H4478" i="28"/>
  <c r="H4479" i="28"/>
  <c r="H4480" i="28"/>
  <c r="H4481" i="28"/>
  <c r="H4482" i="28"/>
  <c r="H4483" i="28"/>
  <c r="H4484" i="28"/>
  <c r="H4485" i="28"/>
  <c r="H4486" i="28"/>
  <c r="H4487" i="28"/>
  <c r="H4488" i="28"/>
  <c r="H4489" i="28"/>
  <c r="H4490" i="28"/>
  <c r="H4491" i="28"/>
  <c r="H4492" i="28"/>
  <c r="H4493" i="28"/>
  <c r="H4494" i="28"/>
  <c r="H4495" i="28"/>
  <c r="H4496" i="28"/>
  <c r="H4497" i="28"/>
  <c r="H4498" i="28"/>
  <c r="H4499" i="28"/>
  <c r="H4500" i="28"/>
  <c r="H4501" i="28"/>
  <c r="H4502" i="28"/>
  <c r="H4503" i="28"/>
  <c r="H4504" i="28"/>
  <c r="H4505" i="28"/>
  <c r="H4506" i="28"/>
  <c r="H4507" i="28"/>
  <c r="H4508" i="28"/>
  <c r="H4509" i="28"/>
  <c r="H4510" i="28"/>
  <c r="H4511" i="28"/>
  <c r="H4512" i="28"/>
  <c r="H4513" i="28"/>
  <c r="H4514" i="28"/>
  <c r="H4515" i="28"/>
  <c r="H4516" i="28"/>
  <c r="H4517" i="28"/>
  <c r="H4518" i="28"/>
  <c r="H4519" i="28"/>
  <c r="H4520" i="28"/>
  <c r="H4521" i="28"/>
  <c r="H4522" i="28"/>
  <c r="H4523" i="28"/>
  <c r="H4524" i="28"/>
  <c r="H4525" i="28"/>
  <c r="H4526" i="28"/>
  <c r="H4527" i="28"/>
  <c r="H4528" i="28"/>
  <c r="H4529" i="28"/>
  <c r="H4530" i="28"/>
  <c r="H4531" i="28"/>
  <c r="H4532" i="28"/>
  <c r="H4533" i="28"/>
  <c r="H4534" i="28"/>
  <c r="H4535" i="28"/>
  <c r="H4536" i="28"/>
  <c r="H4537" i="28"/>
  <c r="H4538" i="28"/>
  <c r="H4539" i="28"/>
  <c r="H4540" i="28"/>
  <c r="H4541" i="28"/>
  <c r="H4542" i="28"/>
  <c r="H4543" i="28"/>
  <c r="H4544" i="28"/>
  <c r="H4545" i="28"/>
  <c r="H4546" i="28"/>
  <c r="H4547" i="28"/>
  <c r="H4548" i="28"/>
  <c r="H4549" i="28"/>
  <c r="H4550" i="28"/>
  <c r="H4551" i="28"/>
  <c r="H4552" i="28"/>
  <c r="H4553" i="28"/>
  <c r="H4554" i="28"/>
  <c r="H4555" i="28"/>
  <c r="H4556" i="28"/>
  <c r="H4557" i="28"/>
  <c r="H4558" i="28"/>
  <c r="H4559" i="28"/>
  <c r="H4560" i="28"/>
  <c r="H4561" i="28"/>
  <c r="H4562" i="28"/>
  <c r="H4563" i="28"/>
  <c r="H4564" i="28"/>
  <c r="H4565" i="28"/>
  <c r="H4566" i="28"/>
  <c r="H4567" i="28"/>
  <c r="H4568" i="28"/>
  <c r="H4569" i="28"/>
  <c r="H4570" i="28"/>
  <c r="H4571" i="28"/>
  <c r="H4572" i="28"/>
  <c r="H4573" i="28"/>
  <c r="H4574" i="28"/>
  <c r="H4575" i="28"/>
  <c r="H4576" i="28"/>
  <c r="H4577" i="28"/>
  <c r="H4578" i="28"/>
  <c r="H4579" i="28"/>
  <c r="H4580" i="28"/>
  <c r="H4581" i="28"/>
  <c r="H4582" i="28"/>
  <c r="H4583" i="28"/>
  <c r="H4584" i="28"/>
  <c r="H4585" i="28"/>
  <c r="H4586" i="28"/>
  <c r="H4587" i="28"/>
  <c r="H4588" i="28"/>
  <c r="H4589" i="28"/>
  <c r="H4590" i="28"/>
  <c r="H4591" i="28"/>
  <c r="H4592" i="28"/>
  <c r="H4593" i="28"/>
  <c r="H4594" i="28"/>
  <c r="H4595" i="28"/>
  <c r="H4596" i="28"/>
  <c r="H4597" i="28"/>
  <c r="H4598" i="28"/>
  <c r="H4599" i="28"/>
  <c r="H4600" i="28"/>
  <c r="H4601" i="28"/>
  <c r="H4602" i="28"/>
  <c r="H4603" i="28"/>
  <c r="H4604" i="28"/>
  <c r="H4605" i="28"/>
  <c r="H4606" i="28"/>
  <c r="H4607" i="28"/>
  <c r="H4608" i="28"/>
  <c r="H4609" i="28"/>
  <c r="H4610" i="28"/>
  <c r="H4611" i="28"/>
  <c r="H4612" i="28"/>
  <c r="H4613" i="28"/>
  <c r="H4614" i="28"/>
  <c r="H4615" i="28"/>
  <c r="H4616" i="28"/>
  <c r="H4617" i="28"/>
  <c r="H4618" i="28"/>
  <c r="H4619" i="28"/>
  <c r="H4620" i="28"/>
  <c r="H4621" i="28"/>
  <c r="H4622" i="28"/>
  <c r="H4623" i="28"/>
  <c r="H4624" i="28"/>
  <c r="H4625" i="28"/>
  <c r="H4626" i="28"/>
  <c r="H4627" i="28"/>
  <c r="H4628" i="28"/>
  <c r="H4629" i="28"/>
  <c r="H4630" i="28"/>
  <c r="H4631" i="28"/>
  <c r="H4632" i="28"/>
  <c r="H4633" i="28"/>
  <c r="H4634" i="28"/>
  <c r="H4635" i="28"/>
  <c r="H4636" i="28"/>
  <c r="H4637" i="28"/>
  <c r="H4638" i="28"/>
  <c r="H4639" i="28"/>
  <c r="H4640" i="28"/>
  <c r="H4641" i="28"/>
  <c r="H4642" i="28"/>
  <c r="H4643" i="28"/>
  <c r="H4644" i="28"/>
  <c r="H4645" i="28"/>
  <c r="H4646" i="28"/>
  <c r="H4647" i="28"/>
  <c r="H4648" i="28"/>
  <c r="H4649" i="28"/>
  <c r="H4650" i="28"/>
  <c r="H4651" i="28"/>
  <c r="H4652" i="28"/>
  <c r="H4653" i="28"/>
  <c r="H4654" i="28"/>
  <c r="H4655" i="28"/>
  <c r="H4656" i="28"/>
  <c r="H4657" i="28"/>
  <c r="H4658" i="28"/>
  <c r="H4659" i="28"/>
  <c r="H4660" i="28"/>
  <c r="H4661" i="28"/>
  <c r="H4662" i="28"/>
  <c r="H4663" i="28"/>
  <c r="H4664" i="28"/>
  <c r="H4665" i="28"/>
  <c r="H4666" i="28"/>
  <c r="H4667" i="28"/>
  <c r="H4668" i="28"/>
  <c r="H4669" i="28"/>
  <c r="H4670" i="28"/>
  <c r="H4671" i="28"/>
  <c r="H4672" i="28"/>
  <c r="H4673" i="28"/>
  <c r="H4674" i="28"/>
  <c r="H4675" i="28"/>
  <c r="H4676" i="28"/>
  <c r="H4677" i="28"/>
  <c r="H4678" i="28"/>
  <c r="H4679" i="28"/>
  <c r="H4680" i="28"/>
  <c r="H4681" i="28"/>
  <c r="H4682" i="28"/>
  <c r="H4683" i="28"/>
  <c r="H4684" i="28"/>
  <c r="H4685" i="28"/>
  <c r="H4686" i="28"/>
  <c r="H4687" i="28"/>
  <c r="H4688" i="28"/>
  <c r="H4689" i="28"/>
  <c r="H4690" i="28"/>
  <c r="H4691" i="28"/>
  <c r="H4692" i="28"/>
  <c r="H4693" i="28"/>
  <c r="H4694" i="28"/>
  <c r="H4695" i="28"/>
  <c r="H4696" i="28"/>
  <c r="H4697" i="28"/>
  <c r="H4698" i="28"/>
  <c r="H4699" i="28"/>
  <c r="H4700" i="28"/>
  <c r="H4701" i="28"/>
  <c r="H4702" i="28"/>
  <c r="H4703" i="28"/>
  <c r="H4704" i="28"/>
  <c r="H4705" i="28"/>
  <c r="H4706" i="28"/>
  <c r="H4707" i="28"/>
  <c r="H4708" i="28"/>
  <c r="H4709" i="28"/>
  <c r="H4710" i="28"/>
  <c r="H4711" i="28"/>
  <c r="H4712" i="28"/>
  <c r="H4713" i="28"/>
  <c r="H4714" i="28"/>
  <c r="H4715" i="28"/>
  <c r="H4716" i="28"/>
  <c r="H4717" i="28"/>
  <c r="H4718" i="28"/>
  <c r="H4719" i="28"/>
  <c r="H4720" i="28"/>
  <c r="H4721" i="28"/>
  <c r="H4722" i="28"/>
  <c r="H4723" i="28"/>
  <c r="H4724" i="28"/>
  <c r="H4725" i="28"/>
  <c r="H4726" i="28"/>
  <c r="H4727" i="28"/>
  <c r="H4728" i="28"/>
  <c r="H4729" i="28"/>
  <c r="H4730" i="28"/>
  <c r="H4731" i="28"/>
  <c r="H4732" i="28"/>
  <c r="H4733" i="28"/>
  <c r="H4734" i="28"/>
  <c r="H4735" i="28"/>
  <c r="H4736" i="28"/>
  <c r="H4737" i="28"/>
  <c r="H4738" i="28"/>
  <c r="H4739" i="28"/>
  <c r="H4740" i="28"/>
  <c r="H4741" i="28"/>
  <c r="H4742" i="28"/>
  <c r="H4743" i="28"/>
  <c r="H4744" i="28"/>
  <c r="H4745" i="28"/>
  <c r="H4746" i="28"/>
  <c r="H4747" i="28"/>
  <c r="H4748" i="28"/>
  <c r="H4749" i="28"/>
  <c r="H4750" i="28"/>
  <c r="H4751" i="28"/>
  <c r="H4752" i="28"/>
  <c r="H4753" i="28"/>
  <c r="H4754" i="28"/>
  <c r="H4755" i="28"/>
  <c r="H4756" i="28"/>
  <c r="H4757" i="28"/>
  <c r="H4758" i="28"/>
  <c r="H4759" i="28"/>
  <c r="H4760" i="28"/>
  <c r="H4761" i="28"/>
  <c r="H4762" i="28"/>
  <c r="H4763" i="28"/>
  <c r="H4764" i="28"/>
  <c r="H4765" i="28"/>
  <c r="H4766" i="28"/>
  <c r="H4767" i="28"/>
  <c r="H4768" i="28"/>
  <c r="H4769" i="28"/>
  <c r="H4770" i="28"/>
  <c r="H4771" i="28"/>
  <c r="H4772" i="28"/>
  <c r="H4773" i="28"/>
  <c r="H4774" i="28"/>
  <c r="H4775" i="28"/>
  <c r="H4776" i="28"/>
  <c r="H4777" i="28"/>
  <c r="H4778" i="28"/>
  <c r="H4779" i="28"/>
  <c r="H4780" i="28"/>
  <c r="H4781" i="28"/>
  <c r="H4782" i="28"/>
  <c r="H4783" i="28"/>
  <c r="H4784" i="28"/>
  <c r="H4785" i="28"/>
  <c r="H4786" i="28"/>
  <c r="H4787" i="28"/>
  <c r="H4788" i="28"/>
  <c r="H4789" i="28"/>
  <c r="H4790" i="28"/>
  <c r="H4791" i="28"/>
  <c r="H4792" i="28"/>
  <c r="H4793" i="28"/>
  <c r="H4794" i="28"/>
  <c r="H4795" i="28"/>
  <c r="H4796" i="28"/>
  <c r="H4797" i="28"/>
  <c r="H4798" i="28"/>
  <c r="H4799" i="28"/>
  <c r="H4800" i="28"/>
  <c r="H4801" i="28"/>
  <c r="H4802" i="28"/>
  <c r="H4803" i="28"/>
  <c r="H4804" i="28"/>
  <c r="H4805" i="28"/>
  <c r="H4806" i="28"/>
  <c r="H4807" i="28"/>
  <c r="H4808" i="28"/>
  <c r="H4809" i="28"/>
  <c r="H4810" i="28"/>
  <c r="H4811" i="28"/>
  <c r="H4812" i="28"/>
  <c r="H4813" i="28"/>
  <c r="H4814" i="28"/>
  <c r="H4815" i="28"/>
  <c r="H4816" i="28"/>
  <c r="H4817" i="28"/>
  <c r="H4818" i="28"/>
  <c r="H4819" i="28"/>
  <c r="H4820" i="28"/>
  <c r="H4821" i="28"/>
  <c r="H4822" i="28"/>
  <c r="H4823" i="28"/>
  <c r="H4824" i="28"/>
  <c r="H4825" i="28"/>
  <c r="H4826" i="28"/>
  <c r="H4827" i="28"/>
  <c r="H4828" i="28"/>
  <c r="H4829" i="28"/>
  <c r="H4830" i="28"/>
  <c r="H4831" i="28"/>
  <c r="H4832" i="28"/>
  <c r="H4833" i="28"/>
  <c r="H4834" i="28"/>
  <c r="H4835" i="28"/>
  <c r="H4836" i="28"/>
  <c r="H4837" i="28"/>
  <c r="H4838" i="28"/>
  <c r="H4839" i="28"/>
  <c r="H4840" i="28"/>
  <c r="H4841" i="28"/>
  <c r="H4842" i="28"/>
  <c r="H4843" i="28"/>
  <c r="H4844" i="28"/>
  <c r="H4845" i="28"/>
  <c r="H4846" i="28"/>
  <c r="H4847" i="28"/>
  <c r="H4848" i="28"/>
  <c r="H4849" i="28"/>
  <c r="H4850" i="28"/>
  <c r="H4851" i="28"/>
  <c r="H4852" i="28"/>
  <c r="H4853" i="28"/>
  <c r="H4854" i="28"/>
  <c r="H4855" i="28"/>
  <c r="H4856" i="28"/>
  <c r="H4857" i="28"/>
  <c r="H4858" i="28"/>
  <c r="H4859" i="28"/>
  <c r="H4860" i="28"/>
  <c r="H4861" i="28"/>
  <c r="H4862" i="28"/>
  <c r="H4863" i="28"/>
  <c r="H4864" i="28"/>
  <c r="H4865" i="28"/>
  <c r="H4866" i="28"/>
  <c r="H4867" i="28"/>
  <c r="H4868" i="28"/>
  <c r="H4869" i="28"/>
  <c r="H4870" i="28"/>
  <c r="H4871" i="28"/>
  <c r="H4872" i="28"/>
  <c r="H4873" i="28"/>
  <c r="H4874" i="28"/>
  <c r="H4875" i="28"/>
  <c r="H4876" i="28"/>
  <c r="H4877" i="28"/>
  <c r="H4878" i="28"/>
  <c r="H4879" i="28"/>
  <c r="H4880" i="28"/>
  <c r="H4881" i="28"/>
  <c r="H4882" i="28"/>
  <c r="H4883" i="28"/>
  <c r="H4884" i="28"/>
  <c r="H4885" i="28"/>
  <c r="H4886" i="28"/>
  <c r="H4887" i="28"/>
  <c r="H4888" i="28"/>
  <c r="H4889" i="28"/>
  <c r="H4890" i="28"/>
  <c r="H4891" i="28"/>
  <c r="H4892" i="28"/>
  <c r="H4893" i="28"/>
  <c r="H4894" i="28"/>
  <c r="H4895" i="28"/>
  <c r="H4896" i="28"/>
  <c r="H4897" i="28"/>
  <c r="H4898" i="28"/>
  <c r="H4899" i="28"/>
  <c r="H4900" i="28"/>
  <c r="H4901" i="28"/>
  <c r="H4902" i="28"/>
  <c r="H4903" i="28"/>
  <c r="H4904" i="28"/>
  <c r="H4905" i="28"/>
  <c r="H4906" i="28"/>
  <c r="H4907" i="28"/>
  <c r="H4908" i="28"/>
  <c r="H4909" i="28"/>
  <c r="H4910" i="28"/>
  <c r="H4911" i="28"/>
  <c r="H4912" i="28"/>
  <c r="H4913" i="28"/>
  <c r="H4914" i="28"/>
  <c r="H4915" i="28"/>
  <c r="H4916" i="28"/>
  <c r="H4917" i="28"/>
  <c r="H4918" i="28"/>
  <c r="H4919" i="28"/>
  <c r="H4920" i="28"/>
  <c r="H4921" i="28"/>
  <c r="H4922" i="28"/>
  <c r="H4923" i="28"/>
  <c r="H4924" i="28"/>
  <c r="H4925" i="28"/>
  <c r="H4926" i="28"/>
  <c r="H4927" i="28"/>
  <c r="H4928" i="28"/>
  <c r="H4929" i="28"/>
  <c r="H4930" i="28"/>
  <c r="H4931" i="28"/>
  <c r="H4932" i="28"/>
  <c r="H4933" i="28"/>
  <c r="H4934" i="28"/>
  <c r="H4935" i="28"/>
  <c r="H4936" i="28"/>
  <c r="H4937" i="28"/>
  <c r="H4938" i="28"/>
  <c r="H4939" i="28"/>
  <c r="H4940" i="28"/>
  <c r="H4941" i="28"/>
  <c r="H4942" i="28"/>
  <c r="H4943" i="28"/>
  <c r="H4944" i="28"/>
  <c r="H4945" i="28"/>
  <c r="H4946" i="28"/>
  <c r="H4947" i="28"/>
  <c r="H4948" i="28"/>
  <c r="H4949" i="28"/>
  <c r="H4950" i="28"/>
  <c r="H4951" i="28"/>
  <c r="H4952" i="28"/>
  <c r="H4953" i="28"/>
  <c r="H4954" i="28"/>
  <c r="H4955" i="28"/>
  <c r="H4956" i="28"/>
  <c r="H4957" i="28"/>
  <c r="H4958" i="28"/>
  <c r="H4959" i="28"/>
  <c r="H4960" i="28"/>
  <c r="H4961" i="28"/>
  <c r="H4962" i="28"/>
  <c r="H4963" i="28"/>
  <c r="H4964" i="28"/>
  <c r="H4965" i="28"/>
  <c r="H4966" i="28"/>
  <c r="H4967" i="28"/>
  <c r="H4968" i="28"/>
  <c r="H4969" i="28"/>
  <c r="H4970" i="28"/>
  <c r="H4971" i="28"/>
  <c r="H4972" i="28"/>
  <c r="H4973" i="28"/>
  <c r="H4974" i="28"/>
  <c r="H4975" i="28"/>
  <c r="H4976" i="28"/>
  <c r="H4977" i="28"/>
  <c r="H4978" i="28"/>
  <c r="H4979" i="28"/>
  <c r="H4980" i="28"/>
  <c r="H4981" i="28"/>
  <c r="H4982" i="28"/>
  <c r="H4983" i="28"/>
  <c r="H4984" i="28"/>
  <c r="H4985" i="28"/>
  <c r="H4986" i="28"/>
  <c r="H4987" i="28"/>
  <c r="H4988" i="28"/>
  <c r="H4989" i="28"/>
  <c r="H4990" i="28"/>
  <c r="H4991" i="28"/>
  <c r="H4992" i="28"/>
  <c r="H4993" i="28"/>
  <c r="H4994" i="28"/>
  <c r="H4995" i="28"/>
  <c r="H4996" i="28"/>
  <c r="H4997" i="28"/>
  <c r="H4998" i="28"/>
  <c r="H4999" i="28"/>
  <c r="H5000" i="28"/>
  <c r="H5001" i="28"/>
  <c r="H5002" i="28"/>
  <c r="H5003" i="28"/>
  <c r="H5004" i="28"/>
  <c r="H5005" i="28"/>
  <c r="H5006" i="28"/>
  <c r="H5007" i="28"/>
  <c r="H5008" i="28"/>
  <c r="H5009" i="28"/>
  <c r="H5010" i="28"/>
  <c r="H5011" i="28"/>
  <c r="H5012" i="28"/>
  <c r="H5013" i="28"/>
  <c r="H5014" i="28"/>
  <c r="H5015" i="28"/>
  <c r="H5016" i="28"/>
  <c r="H5017" i="28"/>
  <c r="H5018" i="28"/>
  <c r="H5019" i="28"/>
  <c r="H5020" i="28"/>
  <c r="H5021" i="28"/>
  <c r="H5022" i="28"/>
  <c r="H5023" i="28"/>
  <c r="H5024" i="28"/>
  <c r="H5025" i="28"/>
  <c r="H5026" i="28"/>
  <c r="H5027" i="28"/>
  <c r="H5028" i="28"/>
  <c r="H5029" i="28"/>
  <c r="H5030" i="28"/>
  <c r="H5031" i="28"/>
  <c r="H5032" i="28"/>
  <c r="H5033" i="28"/>
  <c r="H5034" i="28"/>
  <c r="H5035" i="28"/>
  <c r="H5036" i="28"/>
  <c r="H5037" i="28"/>
  <c r="H5038" i="28"/>
  <c r="H5039" i="28"/>
  <c r="H5040" i="28"/>
  <c r="H5041" i="28"/>
  <c r="H5042" i="28"/>
  <c r="H5043" i="28"/>
  <c r="H5044" i="28"/>
  <c r="H5045" i="28"/>
  <c r="H5046" i="28"/>
  <c r="H5047" i="28"/>
  <c r="H5048" i="28"/>
  <c r="H5049" i="28"/>
  <c r="H5050" i="28"/>
  <c r="H5051" i="28"/>
  <c r="H5052" i="28"/>
  <c r="H5053" i="28"/>
  <c r="H5054" i="28"/>
  <c r="H5055" i="28"/>
  <c r="H5056" i="28"/>
  <c r="H5057" i="28"/>
  <c r="H5058" i="28"/>
  <c r="H5059" i="28"/>
  <c r="H5060" i="28"/>
  <c r="H5061" i="28"/>
  <c r="H5062" i="28"/>
  <c r="H5063" i="28"/>
  <c r="H5064" i="28"/>
  <c r="H5065" i="28"/>
  <c r="H5066" i="28"/>
  <c r="H5067" i="28"/>
  <c r="H5068" i="28"/>
  <c r="H5069" i="28"/>
  <c r="H5070" i="28"/>
  <c r="H5071" i="28"/>
  <c r="H5072" i="28"/>
  <c r="H5073" i="28"/>
  <c r="H5074" i="28"/>
  <c r="H5075" i="28"/>
  <c r="H5076" i="28"/>
  <c r="H5077" i="28"/>
  <c r="H5078" i="28"/>
  <c r="H5079" i="28"/>
  <c r="H5080" i="28"/>
  <c r="H5081" i="28"/>
  <c r="H5082" i="28"/>
  <c r="H5083" i="28"/>
  <c r="H5084" i="28"/>
  <c r="H5085" i="28"/>
  <c r="H5086" i="28"/>
  <c r="H5087" i="28"/>
  <c r="H5088" i="28"/>
  <c r="H5089" i="28"/>
  <c r="H5090" i="28"/>
  <c r="H5091" i="28"/>
  <c r="H5092" i="28"/>
  <c r="H5093" i="28"/>
  <c r="H5094" i="28"/>
  <c r="H5095" i="28"/>
  <c r="H5096" i="28"/>
  <c r="H5097" i="28"/>
  <c r="H5098" i="28"/>
  <c r="H5099" i="28"/>
  <c r="H5100" i="28"/>
  <c r="H5101" i="28"/>
  <c r="H5102" i="28"/>
  <c r="H5103" i="28"/>
  <c r="H5104" i="28"/>
  <c r="H5105" i="28"/>
  <c r="H5106" i="28"/>
  <c r="H5107" i="28"/>
  <c r="H5108" i="28"/>
  <c r="H5109" i="28"/>
  <c r="H5110" i="28"/>
  <c r="H5111" i="28"/>
  <c r="H5112" i="28"/>
  <c r="H5113" i="28"/>
  <c r="H5114" i="28"/>
  <c r="H5115" i="28"/>
  <c r="H5116" i="28"/>
  <c r="H5117" i="28"/>
  <c r="H5118" i="28"/>
  <c r="H5119" i="28"/>
  <c r="H5120" i="28"/>
  <c r="H5121" i="28"/>
  <c r="H5122" i="28"/>
  <c r="H5123" i="28"/>
  <c r="H5124" i="28"/>
  <c r="H5125" i="28"/>
  <c r="H5126" i="28"/>
  <c r="H5127" i="28"/>
  <c r="H5128" i="28"/>
  <c r="H5129" i="28"/>
  <c r="H5130" i="28"/>
  <c r="H5131" i="28"/>
  <c r="H5132" i="28"/>
  <c r="H5133" i="28"/>
  <c r="H5134" i="28"/>
  <c r="H5135" i="28"/>
  <c r="H5136" i="28"/>
  <c r="H5137" i="28"/>
  <c r="H5138" i="28"/>
  <c r="H5139" i="28"/>
  <c r="H5140" i="28"/>
  <c r="H5141" i="28"/>
  <c r="H5142" i="28"/>
  <c r="H5143" i="28"/>
  <c r="H5144" i="28"/>
  <c r="H5145" i="28"/>
  <c r="H5146" i="28"/>
  <c r="H5147" i="28"/>
  <c r="H5148" i="28"/>
  <c r="H5149" i="28"/>
  <c r="H5150" i="28"/>
  <c r="H5151" i="28"/>
  <c r="H5152" i="28"/>
  <c r="H5153" i="28"/>
  <c r="H5154" i="28"/>
  <c r="H5155" i="28"/>
  <c r="H5156" i="28"/>
  <c r="H5157" i="28"/>
  <c r="H5158" i="28"/>
  <c r="H5159" i="28"/>
  <c r="H5160" i="28"/>
  <c r="H5161" i="28"/>
  <c r="H5162" i="28"/>
  <c r="H5163" i="28"/>
  <c r="H5164" i="28"/>
  <c r="H5165" i="28"/>
  <c r="H5166" i="28"/>
  <c r="H5167" i="28"/>
  <c r="H5168" i="28"/>
  <c r="H5169" i="28"/>
  <c r="H5170" i="28"/>
  <c r="H5171" i="28"/>
  <c r="H5172" i="28"/>
  <c r="H5173" i="28"/>
  <c r="H5174" i="28"/>
  <c r="H5175" i="28"/>
  <c r="H5176" i="28"/>
  <c r="H5177" i="28"/>
  <c r="H5178" i="28"/>
  <c r="H5179" i="28"/>
  <c r="H5180" i="28"/>
  <c r="H5181" i="28"/>
  <c r="H5182" i="28"/>
  <c r="H5183" i="28"/>
  <c r="H5184" i="28"/>
  <c r="H5185" i="28"/>
  <c r="H5186" i="28"/>
  <c r="H5187" i="28"/>
  <c r="H5188" i="28"/>
  <c r="H5189" i="28"/>
  <c r="H5190" i="28"/>
  <c r="H5191" i="28"/>
  <c r="H5192" i="28"/>
  <c r="H5193" i="28"/>
  <c r="H5194" i="28"/>
  <c r="H5195" i="28"/>
  <c r="H5196" i="28"/>
  <c r="H5197" i="28"/>
  <c r="H5198" i="28"/>
  <c r="H5199" i="28"/>
  <c r="H5200" i="28"/>
  <c r="H5201" i="28"/>
  <c r="H5202" i="28"/>
  <c r="H5203" i="28"/>
  <c r="H5204" i="28"/>
  <c r="H5205" i="28"/>
  <c r="H5206" i="28"/>
  <c r="H5207" i="28"/>
  <c r="H5208" i="28"/>
  <c r="H5209" i="28"/>
  <c r="H5210" i="28"/>
  <c r="H5211" i="28"/>
  <c r="H5212" i="28"/>
  <c r="H5213" i="28"/>
  <c r="H5214" i="28"/>
  <c r="H5215" i="28"/>
  <c r="H5216" i="28"/>
  <c r="H5217" i="28"/>
  <c r="H5218" i="28"/>
  <c r="H5219" i="28"/>
  <c r="H5220" i="28"/>
  <c r="H5221" i="28"/>
  <c r="H5222" i="28"/>
  <c r="H5223" i="28"/>
  <c r="H5224" i="28"/>
  <c r="H5225" i="28"/>
  <c r="H5226" i="28"/>
  <c r="H5227" i="28"/>
  <c r="H5228" i="28"/>
  <c r="H5229" i="28"/>
  <c r="H5230" i="28"/>
  <c r="H5231" i="28"/>
  <c r="H5232" i="28"/>
  <c r="H5233" i="28"/>
  <c r="H5234" i="28"/>
  <c r="H5235" i="28"/>
  <c r="H5236" i="28"/>
  <c r="H5237" i="28"/>
  <c r="H5238" i="28"/>
  <c r="H5239" i="28"/>
  <c r="H5240" i="28"/>
  <c r="H5241" i="28"/>
  <c r="H5242" i="28"/>
  <c r="H5243" i="28"/>
  <c r="H5244" i="28"/>
  <c r="H5245" i="28"/>
  <c r="H5246" i="28"/>
  <c r="H5247" i="28"/>
  <c r="H5248" i="28"/>
  <c r="H5249" i="28"/>
  <c r="H5250" i="28"/>
  <c r="H5251" i="28"/>
  <c r="H5252" i="28"/>
  <c r="H5253" i="28"/>
  <c r="H5254" i="28"/>
  <c r="H5255" i="28"/>
  <c r="H5256" i="28"/>
  <c r="H5257" i="28"/>
  <c r="H5258" i="28"/>
  <c r="H5259" i="28"/>
  <c r="H5260" i="28"/>
  <c r="H5261" i="28"/>
  <c r="H5262" i="28"/>
  <c r="H5263" i="28"/>
  <c r="H5264" i="28"/>
  <c r="H5265" i="28"/>
  <c r="H5266" i="28"/>
  <c r="H5267" i="28"/>
  <c r="H5268" i="28"/>
  <c r="H5269" i="28"/>
  <c r="H5270" i="28"/>
  <c r="H5271" i="28"/>
  <c r="H5272" i="28"/>
  <c r="H5273" i="28"/>
  <c r="H5274" i="28"/>
  <c r="H5275" i="28"/>
  <c r="H5276" i="28"/>
  <c r="H5277" i="28"/>
  <c r="H5278" i="28"/>
  <c r="H5279" i="28"/>
  <c r="H5280" i="28"/>
  <c r="H5281" i="28"/>
  <c r="H5282" i="28"/>
  <c r="H5283" i="28"/>
  <c r="H5284" i="28"/>
  <c r="H5285" i="28"/>
  <c r="H5286" i="28"/>
  <c r="H5287" i="28"/>
  <c r="H5288" i="28"/>
  <c r="H5289" i="28"/>
  <c r="H5290" i="28"/>
  <c r="H5291" i="28"/>
  <c r="H5292" i="28"/>
  <c r="H5293" i="28"/>
  <c r="H5294" i="28"/>
  <c r="H5295" i="28"/>
  <c r="H5296" i="28"/>
  <c r="H5297" i="28"/>
  <c r="H5298" i="28"/>
  <c r="H5299" i="28"/>
  <c r="H5300" i="28"/>
  <c r="H5301" i="28"/>
  <c r="H5302" i="28"/>
  <c r="H5303" i="28"/>
  <c r="H5304" i="28"/>
  <c r="H5305" i="28"/>
  <c r="H5306" i="28"/>
  <c r="H5307" i="28"/>
  <c r="H5308" i="28"/>
  <c r="H5309" i="28"/>
  <c r="H5310" i="28"/>
  <c r="H5311" i="28"/>
  <c r="H5312" i="28"/>
  <c r="H5313" i="28"/>
  <c r="H5314" i="28"/>
  <c r="H5315" i="28"/>
  <c r="H5316" i="28"/>
  <c r="H5317" i="28"/>
  <c r="H5318" i="28"/>
  <c r="H5319" i="28"/>
  <c r="H5320" i="28"/>
  <c r="H5321" i="28"/>
  <c r="H5322" i="28"/>
  <c r="H5323" i="28"/>
  <c r="H5324" i="28"/>
  <c r="H5325" i="28"/>
  <c r="H5326" i="28"/>
  <c r="H5327" i="28"/>
  <c r="H5328" i="28"/>
  <c r="H5329" i="28"/>
  <c r="H5330" i="28"/>
  <c r="H5331" i="28"/>
  <c r="H5332" i="28"/>
  <c r="H5333" i="28"/>
  <c r="H5334" i="28"/>
  <c r="H5335" i="28"/>
  <c r="H5336" i="28"/>
  <c r="H5337" i="28"/>
  <c r="H5338" i="28"/>
  <c r="H5339" i="28"/>
  <c r="H5340" i="28"/>
  <c r="H5341" i="28"/>
  <c r="H5342" i="28"/>
  <c r="H5343" i="28"/>
  <c r="H5344" i="28"/>
  <c r="H5345" i="28"/>
  <c r="H5346" i="28"/>
  <c r="H5347" i="28"/>
  <c r="H5348" i="28"/>
  <c r="H5349" i="28"/>
  <c r="H5350" i="28"/>
  <c r="H5351" i="28"/>
  <c r="H5352" i="28"/>
  <c r="H5353" i="28"/>
  <c r="H5354" i="28"/>
  <c r="H5355" i="28"/>
  <c r="H5356" i="28"/>
  <c r="H5357" i="28"/>
  <c r="H5358" i="28"/>
  <c r="H5359" i="28"/>
  <c r="H5360" i="28"/>
  <c r="H5361" i="28"/>
  <c r="H5362" i="28"/>
  <c r="H5363" i="28"/>
  <c r="H5364" i="28"/>
  <c r="H5365" i="28"/>
  <c r="H5366" i="28"/>
  <c r="H5367" i="28"/>
  <c r="H5368" i="28"/>
  <c r="H5369" i="28"/>
  <c r="H5370" i="28"/>
  <c r="H5371" i="28"/>
  <c r="H5372" i="28"/>
  <c r="H5373" i="28"/>
  <c r="H5374" i="28"/>
  <c r="H5375" i="28"/>
  <c r="H5376" i="28"/>
  <c r="H5377" i="28"/>
  <c r="H5378" i="28"/>
  <c r="H5379" i="28"/>
  <c r="H5380" i="28"/>
  <c r="H5381" i="28"/>
  <c r="H5382" i="28"/>
  <c r="H5383" i="28"/>
  <c r="H5384" i="28"/>
  <c r="H5385" i="28"/>
  <c r="H5386" i="28"/>
  <c r="H5387" i="28"/>
  <c r="H5388" i="28"/>
  <c r="H5389" i="28"/>
  <c r="H5390" i="28"/>
  <c r="H5391" i="28"/>
  <c r="H5392" i="28"/>
  <c r="H5393" i="28"/>
  <c r="H5394" i="28"/>
  <c r="H5395" i="28"/>
  <c r="H5396" i="28"/>
  <c r="H5397" i="28"/>
  <c r="H5398" i="28"/>
  <c r="H5399" i="28"/>
  <c r="H5400" i="28"/>
  <c r="H5401" i="28"/>
  <c r="H5402" i="28"/>
  <c r="H5403" i="28"/>
  <c r="H5404" i="28"/>
  <c r="H5405" i="28"/>
  <c r="H5406" i="28"/>
  <c r="H5407" i="28"/>
  <c r="H5408" i="28"/>
  <c r="H5409" i="28"/>
  <c r="H5410" i="28"/>
  <c r="H5411" i="28"/>
  <c r="H5412" i="28"/>
  <c r="H5413" i="28"/>
  <c r="H5414" i="28"/>
  <c r="H5415" i="28"/>
  <c r="H5416" i="28"/>
  <c r="H5417" i="28"/>
  <c r="H5418" i="28"/>
  <c r="H5419" i="28"/>
  <c r="H5420" i="28"/>
  <c r="H5421" i="28"/>
  <c r="H5422" i="28"/>
  <c r="H5423" i="28"/>
  <c r="H5424" i="28"/>
  <c r="H5425" i="28"/>
  <c r="H5426" i="28"/>
  <c r="H5427" i="28"/>
  <c r="H5428" i="28"/>
  <c r="H5429" i="28"/>
  <c r="H5430" i="28"/>
  <c r="H5431" i="28"/>
  <c r="H5432" i="28"/>
  <c r="H5433" i="28"/>
  <c r="H5434" i="28"/>
  <c r="H5435" i="28"/>
  <c r="H5436" i="28"/>
  <c r="H5437" i="28"/>
  <c r="H5438" i="28"/>
  <c r="H5439" i="28"/>
  <c r="H5440" i="28"/>
  <c r="H5441" i="28"/>
  <c r="H5442" i="28"/>
  <c r="H5443" i="28"/>
  <c r="H5444" i="28"/>
  <c r="H5445" i="28"/>
  <c r="H5446" i="28"/>
  <c r="H5447" i="28"/>
  <c r="H5448" i="28"/>
  <c r="H5449" i="28"/>
  <c r="H5450" i="28"/>
  <c r="H5451" i="28"/>
  <c r="H5452" i="28"/>
  <c r="H5453" i="28"/>
  <c r="H5454" i="28"/>
  <c r="H5455" i="28"/>
  <c r="H5456" i="28"/>
  <c r="H5457" i="28"/>
  <c r="H5458" i="28"/>
  <c r="H5459" i="28"/>
  <c r="H5460" i="28"/>
  <c r="H5461" i="28"/>
  <c r="H5462" i="28"/>
  <c r="H5463" i="28"/>
  <c r="H5464" i="28"/>
  <c r="H5465" i="28"/>
  <c r="H5466" i="28"/>
  <c r="H5467" i="28"/>
  <c r="H5468" i="28"/>
  <c r="H5469" i="28"/>
  <c r="H5470" i="28"/>
  <c r="H5471" i="28"/>
  <c r="H5472" i="28"/>
  <c r="H5473" i="28"/>
  <c r="H5474" i="28"/>
  <c r="H5475" i="28"/>
  <c r="H5476" i="28"/>
  <c r="H5477" i="28"/>
  <c r="H5478" i="28"/>
  <c r="H5479" i="28"/>
  <c r="H5480" i="28"/>
  <c r="H5481" i="28"/>
  <c r="H5482" i="28"/>
  <c r="H5483" i="28"/>
  <c r="H5484" i="28"/>
  <c r="H5485" i="28"/>
  <c r="H5486" i="28"/>
  <c r="H5487" i="28"/>
  <c r="H5488" i="28"/>
  <c r="H5489" i="28"/>
  <c r="H5490" i="28"/>
  <c r="H5491" i="28"/>
  <c r="H5492" i="28"/>
  <c r="H5493" i="28"/>
  <c r="H5494" i="28"/>
  <c r="H5495" i="28"/>
  <c r="H5496" i="28"/>
  <c r="H5497" i="28"/>
  <c r="H5498" i="28"/>
  <c r="H5499" i="28"/>
  <c r="H5500" i="28"/>
  <c r="H5501" i="28"/>
  <c r="H5502" i="28"/>
  <c r="H5503" i="28"/>
  <c r="H5504" i="28"/>
  <c r="H5505" i="28"/>
  <c r="H5506" i="28"/>
  <c r="H5507" i="28"/>
  <c r="H5508" i="28"/>
  <c r="H5509" i="28"/>
  <c r="H5510" i="28"/>
  <c r="H5511" i="28"/>
  <c r="H5512" i="28"/>
  <c r="H5513" i="28"/>
  <c r="H5514" i="28"/>
  <c r="H5515" i="28"/>
  <c r="H5516" i="28"/>
  <c r="H5517" i="28"/>
  <c r="H5518" i="28"/>
  <c r="H5519" i="28"/>
  <c r="H5520" i="28"/>
  <c r="H5521" i="28"/>
  <c r="H5522" i="28"/>
  <c r="H5523" i="28"/>
  <c r="H5524" i="28"/>
  <c r="H5525" i="28"/>
  <c r="H5526" i="28"/>
  <c r="H5527" i="28"/>
  <c r="H5528" i="28"/>
  <c r="H5529" i="28"/>
  <c r="H5530" i="28"/>
  <c r="H5531" i="28"/>
  <c r="H5532" i="28"/>
  <c r="H5533" i="28"/>
  <c r="H5534" i="28"/>
  <c r="H5535" i="28"/>
  <c r="H5536" i="28"/>
  <c r="H5537" i="28"/>
  <c r="H5538" i="28"/>
  <c r="H5539" i="28"/>
  <c r="H5540" i="28"/>
  <c r="H5541" i="28"/>
  <c r="H5542" i="28"/>
  <c r="H5543" i="28"/>
  <c r="H5544" i="28"/>
  <c r="H5545" i="28"/>
  <c r="H5546" i="28"/>
  <c r="H5547" i="28"/>
  <c r="H5548" i="28"/>
  <c r="H5549" i="28"/>
  <c r="H5550" i="28"/>
  <c r="H5551" i="28"/>
  <c r="H5552" i="28"/>
  <c r="H5553" i="28"/>
  <c r="H5554" i="28"/>
  <c r="H5555" i="28"/>
  <c r="H5556" i="28"/>
  <c r="H5557" i="28"/>
  <c r="H5558" i="28"/>
  <c r="H5559" i="28"/>
  <c r="H5560" i="28"/>
  <c r="H5561" i="28"/>
  <c r="H5562" i="28"/>
  <c r="H5563" i="28"/>
  <c r="H5564" i="28"/>
  <c r="H5565" i="28"/>
  <c r="H5566" i="28"/>
  <c r="H5567" i="28"/>
  <c r="H5568" i="28"/>
  <c r="H5569" i="28"/>
  <c r="H5570" i="28"/>
  <c r="H5571" i="28"/>
  <c r="H5572" i="28"/>
  <c r="H5573" i="28"/>
  <c r="H5574" i="28"/>
  <c r="H5575" i="28"/>
  <c r="H5576" i="28"/>
  <c r="H5577" i="28"/>
  <c r="H5578" i="28"/>
  <c r="H5579" i="28"/>
  <c r="H5580" i="28"/>
  <c r="H5581" i="28"/>
  <c r="H5582" i="28"/>
  <c r="H5583" i="28"/>
  <c r="H5584" i="28"/>
  <c r="H5585" i="28"/>
  <c r="H5586" i="28"/>
  <c r="H5587" i="28"/>
  <c r="H5588" i="28"/>
  <c r="H5589" i="28"/>
  <c r="H5590" i="28"/>
  <c r="H5591" i="28"/>
  <c r="H5592" i="28"/>
  <c r="H5593" i="28"/>
  <c r="H5594" i="28"/>
  <c r="H5595" i="28"/>
  <c r="H5596" i="28"/>
  <c r="H5597" i="28"/>
  <c r="H5598" i="28"/>
  <c r="H5599" i="28"/>
  <c r="H5600" i="28"/>
  <c r="H5601" i="28"/>
  <c r="H5602" i="28"/>
  <c r="H5603" i="28"/>
  <c r="H5604" i="28"/>
  <c r="H5605" i="28"/>
  <c r="H5606" i="28"/>
  <c r="H5607" i="28"/>
  <c r="H5608" i="28"/>
  <c r="H5609" i="28"/>
  <c r="H5610" i="28"/>
  <c r="H5611" i="28"/>
  <c r="H5612" i="28"/>
  <c r="H5613" i="28"/>
  <c r="H5614" i="28"/>
  <c r="H5615" i="28"/>
  <c r="H5616" i="28"/>
  <c r="H5617" i="28"/>
  <c r="H5618" i="28"/>
  <c r="H5619" i="28"/>
  <c r="H5620" i="28"/>
  <c r="H5621" i="28"/>
  <c r="H5622" i="28"/>
  <c r="H5623" i="28"/>
  <c r="H5624" i="28"/>
  <c r="H5625" i="28"/>
  <c r="H5626" i="28"/>
  <c r="H5627" i="28"/>
  <c r="H5628" i="28"/>
  <c r="H5629" i="28"/>
  <c r="H5630" i="28"/>
  <c r="H5631" i="28"/>
  <c r="H5632" i="28"/>
  <c r="H5633" i="28"/>
  <c r="H5634" i="28"/>
  <c r="H5635" i="28"/>
  <c r="H5636" i="28"/>
  <c r="H5637" i="28"/>
  <c r="H5638" i="28"/>
  <c r="H5639" i="28"/>
  <c r="H5640" i="28"/>
  <c r="H5641" i="28"/>
  <c r="H5642" i="28"/>
  <c r="H5643" i="28"/>
  <c r="H5644" i="28"/>
  <c r="H5645" i="28"/>
  <c r="H5646" i="28"/>
  <c r="H5647" i="28"/>
  <c r="H5648" i="28"/>
  <c r="H2" i="28"/>
  <c r="J3" i="28"/>
  <c r="J4" i="28"/>
  <c r="J5" i="28"/>
  <c r="J6" i="28"/>
  <c r="J7" i="28"/>
  <c r="J8" i="28"/>
  <c r="J9" i="28"/>
  <c r="J10" i="28"/>
  <c r="J11" i="28"/>
  <c r="J12" i="28"/>
  <c r="J13" i="28"/>
  <c r="J15" i="28"/>
  <c r="J16" i="28"/>
  <c r="J17" i="28"/>
  <c r="J18" i="28"/>
  <c r="J19" i="28"/>
  <c r="J20" i="28"/>
  <c r="J21" i="28"/>
  <c r="J22" i="28"/>
  <c r="J23" i="28"/>
  <c r="J24" i="28"/>
  <c r="J25" i="28"/>
  <c r="J26" i="28"/>
  <c r="J27" i="28"/>
  <c r="J28" i="28"/>
  <c r="J29" i="28"/>
  <c r="J30" i="28"/>
  <c r="J31" i="28"/>
  <c r="J32" i="28"/>
  <c r="J33" i="28"/>
  <c r="J34" i="28"/>
  <c r="J35" i="28"/>
  <c r="J36" i="28"/>
  <c r="J37" i="28"/>
  <c r="J38" i="28"/>
  <c r="J39" i="28"/>
  <c r="J40" i="28"/>
  <c r="J41" i="28"/>
  <c r="J42" i="28"/>
  <c r="J43" i="28"/>
  <c r="J44" i="28"/>
  <c r="J45" i="28"/>
  <c r="J46" i="28"/>
  <c r="J47" i="28"/>
  <c r="J48" i="28"/>
  <c r="J49" i="28"/>
  <c r="J50" i="28"/>
  <c r="J51" i="28"/>
  <c r="J52" i="28"/>
  <c r="J53" i="28"/>
  <c r="J54" i="28"/>
  <c r="J55" i="28"/>
  <c r="J56" i="28"/>
  <c r="J57" i="28"/>
  <c r="J58" i="28"/>
  <c r="J59" i="28"/>
  <c r="J60" i="28"/>
  <c r="J61" i="28"/>
  <c r="J62" i="28"/>
  <c r="J63" i="28"/>
  <c r="J64" i="28"/>
  <c r="J65" i="28"/>
  <c r="J66" i="28"/>
  <c r="J67" i="28"/>
  <c r="J68" i="28"/>
  <c r="J69" i="28"/>
  <c r="J70" i="28"/>
  <c r="J71" i="28"/>
  <c r="J72" i="28"/>
  <c r="J73" i="28"/>
  <c r="J74" i="28"/>
  <c r="J75" i="28"/>
  <c r="J76" i="28"/>
  <c r="J77" i="28"/>
  <c r="J78" i="28"/>
  <c r="J79" i="28"/>
  <c r="J80" i="28"/>
  <c r="J81" i="28"/>
  <c r="J82" i="28"/>
  <c r="J83" i="28"/>
  <c r="J84" i="28"/>
  <c r="J85" i="28"/>
  <c r="J86" i="28"/>
  <c r="J87" i="28"/>
  <c r="J88" i="28"/>
  <c r="J89" i="28"/>
  <c r="J90" i="28"/>
  <c r="J91" i="28"/>
  <c r="J92" i="28"/>
  <c r="J93" i="28"/>
  <c r="J94" i="28"/>
  <c r="J95" i="28"/>
  <c r="J96" i="28"/>
  <c r="J97" i="28"/>
  <c r="J98" i="28"/>
  <c r="J99" i="28"/>
  <c r="J100" i="28"/>
  <c r="J101" i="28"/>
  <c r="J102" i="28"/>
  <c r="J103" i="28"/>
  <c r="J104" i="28"/>
  <c r="J105" i="28"/>
  <c r="J106" i="28"/>
  <c r="J107" i="28"/>
  <c r="J108" i="28"/>
  <c r="J109" i="28"/>
  <c r="J110" i="28"/>
  <c r="J111" i="28"/>
  <c r="J112" i="28"/>
  <c r="J113" i="28"/>
  <c r="J114" i="28"/>
  <c r="J115" i="28"/>
  <c r="J116" i="28"/>
  <c r="J117" i="28"/>
  <c r="J118" i="28"/>
  <c r="J119" i="28"/>
  <c r="J120" i="28"/>
  <c r="J121" i="28"/>
  <c r="J122" i="28"/>
  <c r="J123" i="28"/>
  <c r="J124" i="28"/>
  <c r="J125" i="28"/>
  <c r="J126" i="28"/>
  <c r="J127" i="28"/>
  <c r="J128" i="28"/>
  <c r="J129" i="28"/>
  <c r="J130" i="28"/>
  <c r="J131" i="28"/>
  <c r="J132" i="28"/>
  <c r="J133" i="28"/>
  <c r="J134" i="28"/>
  <c r="J135" i="28"/>
  <c r="J136" i="28"/>
  <c r="J137" i="28"/>
  <c r="J138" i="28"/>
  <c r="J139" i="28"/>
  <c r="J140" i="28"/>
  <c r="J141" i="28"/>
  <c r="J142" i="28"/>
  <c r="J143" i="28"/>
  <c r="J144" i="28"/>
  <c r="J145" i="28"/>
  <c r="J146" i="28"/>
  <c r="J147" i="28"/>
  <c r="J148" i="28"/>
  <c r="J149" i="28"/>
  <c r="J150" i="28"/>
  <c r="J151" i="28"/>
  <c r="J152" i="28"/>
  <c r="J153" i="28"/>
  <c r="J154" i="28"/>
  <c r="J155" i="28"/>
  <c r="J156" i="28"/>
  <c r="J157" i="28"/>
  <c r="J158" i="28"/>
  <c r="J159" i="28"/>
  <c r="J160" i="28"/>
  <c r="J161" i="28"/>
  <c r="J162" i="28"/>
  <c r="J163" i="28"/>
  <c r="J164" i="28"/>
  <c r="J165" i="28"/>
  <c r="J166" i="28"/>
  <c r="J167" i="28"/>
  <c r="J168" i="28"/>
  <c r="J169" i="28"/>
  <c r="J170" i="28"/>
  <c r="J171" i="28"/>
  <c r="J172" i="28"/>
  <c r="J173" i="28"/>
  <c r="J174" i="28"/>
  <c r="J175" i="28"/>
  <c r="J176" i="28"/>
  <c r="J177" i="28"/>
  <c r="J178" i="28"/>
  <c r="J179" i="28"/>
  <c r="J180" i="28"/>
  <c r="J181" i="28"/>
  <c r="J182" i="28"/>
  <c r="J183" i="28"/>
  <c r="J184" i="28"/>
  <c r="J185" i="28"/>
  <c r="J186" i="28"/>
  <c r="J187" i="28"/>
  <c r="J188" i="28"/>
  <c r="J189" i="28"/>
  <c r="J190" i="28"/>
  <c r="J191" i="28"/>
  <c r="J192" i="28"/>
  <c r="J193" i="28"/>
  <c r="J194" i="28"/>
  <c r="J195" i="28"/>
  <c r="J196" i="28"/>
  <c r="J197" i="28"/>
  <c r="J198" i="28"/>
  <c r="J199" i="28"/>
  <c r="J200" i="28"/>
  <c r="J201" i="28"/>
  <c r="J202" i="28"/>
  <c r="J203" i="28"/>
  <c r="J204" i="28"/>
  <c r="J205" i="28"/>
  <c r="J206" i="28"/>
  <c r="J207" i="28"/>
  <c r="J208" i="28"/>
  <c r="J209" i="28"/>
  <c r="J210" i="28"/>
  <c r="J211" i="28"/>
  <c r="J212" i="28"/>
  <c r="J213" i="28"/>
  <c r="J214" i="28"/>
  <c r="J215" i="28"/>
  <c r="J216" i="28"/>
  <c r="J217" i="28"/>
  <c r="J218" i="28"/>
  <c r="J219" i="28"/>
  <c r="J220" i="28"/>
  <c r="J221" i="28"/>
  <c r="J222" i="28"/>
  <c r="J223" i="28"/>
  <c r="J224" i="28"/>
  <c r="J225" i="28"/>
  <c r="J226" i="28"/>
  <c r="J227" i="28"/>
  <c r="J228" i="28"/>
  <c r="J229" i="28"/>
  <c r="J230" i="28"/>
  <c r="J231" i="28"/>
  <c r="J232" i="28"/>
  <c r="J233" i="28"/>
  <c r="J234" i="28"/>
  <c r="J235" i="28"/>
  <c r="J236" i="28"/>
  <c r="J237" i="28"/>
  <c r="J238" i="28"/>
  <c r="J239" i="28"/>
  <c r="J240" i="28"/>
  <c r="J241" i="28"/>
  <c r="J242" i="28"/>
  <c r="J243" i="28"/>
  <c r="J244" i="28"/>
  <c r="J245" i="28"/>
  <c r="J246" i="28"/>
  <c r="J247" i="28"/>
  <c r="J248" i="28"/>
  <c r="J249" i="28"/>
  <c r="J250" i="28"/>
  <c r="J251" i="28"/>
  <c r="J252" i="28"/>
  <c r="J253" i="28"/>
  <c r="J254" i="28"/>
  <c r="J255" i="28"/>
  <c r="J256" i="28"/>
  <c r="J257" i="28"/>
  <c r="J258" i="28"/>
  <c r="J259" i="28"/>
  <c r="J260" i="28"/>
  <c r="J261" i="28"/>
  <c r="J262" i="28"/>
  <c r="J263" i="28"/>
  <c r="J264" i="28"/>
  <c r="J265" i="28"/>
  <c r="J266" i="28"/>
  <c r="J267" i="28"/>
  <c r="J268" i="28"/>
  <c r="J269" i="28"/>
  <c r="J270" i="28"/>
  <c r="J271" i="28"/>
  <c r="J272" i="28"/>
  <c r="J273" i="28"/>
  <c r="J274" i="28"/>
  <c r="J275" i="28"/>
  <c r="J276" i="28"/>
  <c r="J277" i="28"/>
  <c r="J278" i="28"/>
  <c r="J279" i="28"/>
  <c r="J280" i="28"/>
  <c r="J281" i="28"/>
  <c r="J282" i="28"/>
  <c r="J283" i="28"/>
  <c r="J284" i="28"/>
  <c r="J285" i="28"/>
  <c r="J286" i="28"/>
  <c r="J287" i="28"/>
  <c r="J288" i="28"/>
  <c r="J289" i="28"/>
  <c r="J290" i="28"/>
  <c r="J291" i="28"/>
  <c r="J292" i="28"/>
  <c r="J293" i="28"/>
  <c r="J294" i="28"/>
  <c r="J295" i="28"/>
  <c r="J296" i="28"/>
  <c r="J297" i="28"/>
  <c r="J298" i="28"/>
  <c r="J299" i="28"/>
  <c r="J300" i="28"/>
  <c r="J301" i="28"/>
  <c r="J302" i="28"/>
  <c r="J303" i="28"/>
  <c r="J304" i="28"/>
  <c r="J305" i="28"/>
  <c r="J306" i="28"/>
  <c r="J307" i="28"/>
  <c r="J308" i="28"/>
  <c r="J309" i="28"/>
  <c r="J310" i="28"/>
  <c r="J311" i="28"/>
  <c r="J312" i="28"/>
  <c r="J313" i="28"/>
  <c r="J314" i="28"/>
  <c r="J315" i="28"/>
  <c r="J316" i="28"/>
  <c r="J317" i="28"/>
  <c r="J318" i="28"/>
  <c r="J319" i="28"/>
  <c r="J320" i="28"/>
  <c r="J321" i="28"/>
  <c r="J322" i="28"/>
  <c r="J323" i="28"/>
  <c r="J324" i="28"/>
  <c r="J325" i="28"/>
  <c r="J326" i="28"/>
  <c r="J327" i="28"/>
  <c r="J328" i="28"/>
  <c r="J329" i="28"/>
  <c r="J330" i="28"/>
  <c r="J331" i="28"/>
  <c r="J332" i="28"/>
  <c r="J333" i="28"/>
  <c r="J334" i="28"/>
  <c r="J335" i="28"/>
  <c r="J336" i="28"/>
  <c r="J337" i="28"/>
  <c r="J338" i="28"/>
  <c r="J339" i="28"/>
  <c r="J340" i="28"/>
  <c r="J341" i="28"/>
  <c r="J342" i="28"/>
  <c r="J343" i="28"/>
  <c r="J344" i="28"/>
  <c r="J345" i="28"/>
  <c r="J346" i="28"/>
  <c r="J347" i="28"/>
  <c r="J348" i="28"/>
  <c r="J349" i="28"/>
  <c r="J350" i="28"/>
  <c r="J351" i="28"/>
  <c r="J352" i="28"/>
  <c r="J353" i="28"/>
  <c r="J354" i="28"/>
  <c r="J355" i="28"/>
  <c r="J356" i="28"/>
  <c r="J357" i="28"/>
  <c r="J358" i="28"/>
  <c r="J359" i="28"/>
  <c r="J360" i="28"/>
  <c r="J361" i="28"/>
  <c r="J362" i="28"/>
  <c r="J363" i="28"/>
  <c r="J364" i="28"/>
  <c r="J365" i="28"/>
  <c r="J366" i="28"/>
  <c r="J367" i="28"/>
  <c r="J368" i="28"/>
  <c r="J369" i="28"/>
  <c r="J370" i="28"/>
  <c r="J371" i="28"/>
  <c r="J372" i="28"/>
  <c r="J373" i="28"/>
  <c r="J374" i="28"/>
  <c r="J375" i="28"/>
  <c r="J376" i="28"/>
  <c r="J377" i="28"/>
  <c r="J378" i="28"/>
  <c r="J379" i="28"/>
  <c r="J380" i="28"/>
  <c r="J381" i="28"/>
  <c r="J382" i="28"/>
  <c r="J383" i="28"/>
  <c r="J384" i="28"/>
  <c r="J385" i="28"/>
  <c r="J386" i="28"/>
  <c r="J387" i="28"/>
  <c r="J388" i="28"/>
  <c r="J389" i="28"/>
  <c r="J390" i="28"/>
  <c r="J391" i="28"/>
  <c r="J392" i="28"/>
  <c r="J393" i="28"/>
  <c r="J394" i="28"/>
  <c r="J395" i="28"/>
  <c r="J396" i="28"/>
  <c r="J397" i="28"/>
  <c r="J398" i="28"/>
  <c r="J399" i="28"/>
  <c r="J400" i="28"/>
  <c r="J401" i="28"/>
  <c r="J402" i="28"/>
  <c r="J403" i="28"/>
  <c r="J404" i="28"/>
  <c r="J405" i="28"/>
  <c r="J406" i="28"/>
  <c r="J407" i="28"/>
  <c r="J408" i="28"/>
  <c r="J409" i="28"/>
  <c r="J410" i="28"/>
  <c r="J411" i="28"/>
  <c r="J412" i="28"/>
  <c r="J413" i="28"/>
  <c r="J414" i="28"/>
  <c r="J415" i="28"/>
  <c r="J416" i="28"/>
  <c r="J417" i="28"/>
  <c r="J418" i="28"/>
  <c r="J419" i="28"/>
  <c r="J420" i="28"/>
  <c r="J421" i="28"/>
  <c r="J422" i="28"/>
  <c r="J423" i="28"/>
  <c r="J424" i="28"/>
  <c r="J425" i="28"/>
  <c r="J426" i="28"/>
  <c r="J427" i="28"/>
  <c r="J428" i="28"/>
  <c r="J429" i="28"/>
  <c r="J430" i="28"/>
  <c r="J431" i="28"/>
  <c r="J432" i="28"/>
  <c r="J433" i="28"/>
  <c r="J434" i="28"/>
  <c r="J435" i="28"/>
  <c r="J436" i="28"/>
  <c r="J437" i="28"/>
  <c r="J438" i="28"/>
  <c r="J439" i="28"/>
  <c r="J440" i="28"/>
  <c r="J441" i="28"/>
  <c r="J442" i="28"/>
  <c r="J443" i="28"/>
  <c r="J444" i="28"/>
  <c r="J445" i="28"/>
  <c r="J446" i="28"/>
  <c r="J447" i="28"/>
  <c r="J448" i="28"/>
  <c r="J449" i="28"/>
  <c r="J450" i="28"/>
  <c r="J451" i="28"/>
  <c r="J452" i="28"/>
  <c r="J453" i="28"/>
  <c r="J454" i="28"/>
  <c r="J455" i="28"/>
  <c r="J456" i="28"/>
  <c r="J457" i="28"/>
  <c r="J458" i="28"/>
  <c r="J459" i="28"/>
  <c r="J460" i="28"/>
  <c r="J461" i="28"/>
  <c r="J462" i="28"/>
  <c r="J463" i="28"/>
  <c r="J464" i="28"/>
  <c r="J465" i="28"/>
  <c r="J466" i="28"/>
  <c r="J467" i="28"/>
  <c r="J468" i="28"/>
  <c r="J469" i="28"/>
  <c r="J470" i="28"/>
  <c r="J471" i="28"/>
  <c r="J472" i="28"/>
  <c r="J473" i="28"/>
  <c r="J474" i="28"/>
  <c r="J475" i="28"/>
  <c r="J476" i="28"/>
  <c r="J477" i="28"/>
  <c r="J478" i="28"/>
  <c r="J479" i="28"/>
  <c r="J480" i="28"/>
  <c r="J481" i="28"/>
  <c r="J482" i="28"/>
  <c r="J483" i="28"/>
  <c r="J484" i="28"/>
  <c r="J485" i="28"/>
  <c r="J486" i="28"/>
  <c r="J487" i="28"/>
  <c r="J488" i="28"/>
  <c r="J489" i="28"/>
  <c r="J490" i="28"/>
  <c r="J491" i="28"/>
  <c r="J492" i="28"/>
  <c r="J493" i="28"/>
  <c r="J494" i="28"/>
  <c r="J495" i="28"/>
  <c r="J496" i="28"/>
  <c r="J497" i="28"/>
  <c r="J498" i="28"/>
  <c r="J499" i="28"/>
  <c r="J500" i="28"/>
  <c r="J501" i="28"/>
  <c r="J502" i="28"/>
  <c r="J503" i="28"/>
  <c r="J504" i="28"/>
  <c r="J505" i="28"/>
  <c r="J506" i="28"/>
  <c r="J507" i="28"/>
  <c r="J508" i="28"/>
  <c r="J509" i="28"/>
  <c r="J510" i="28"/>
  <c r="J511" i="28"/>
  <c r="J512" i="28"/>
  <c r="J513" i="28"/>
  <c r="J514" i="28"/>
  <c r="J515" i="28"/>
  <c r="J516" i="28"/>
  <c r="J517" i="28"/>
  <c r="J518" i="28"/>
  <c r="J519" i="28"/>
  <c r="J520" i="28"/>
  <c r="J521" i="28"/>
  <c r="J522" i="28"/>
  <c r="J523" i="28"/>
  <c r="J524" i="28"/>
  <c r="J525" i="28"/>
  <c r="J526" i="28"/>
  <c r="J527" i="28"/>
  <c r="J528" i="28"/>
  <c r="J529" i="28"/>
  <c r="J530" i="28"/>
  <c r="J531" i="28"/>
  <c r="J532" i="28"/>
  <c r="J533" i="28"/>
  <c r="J534" i="28"/>
  <c r="J535" i="28"/>
  <c r="J536" i="28"/>
  <c r="J537" i="28"/>
  <c r="J538" i="28"/>
  <c r="J539" i="28"/>
  <c r="J540" i="28"/>
  <c r="J541" i="28"/>
  <c r="J542" i="28"/>
  <c r="J543" i="28"/>
  <c r="J544" i="28"/>
  <c r="J545" i="28"/>
  <c r="J546" i="28"/>
  <c r="J547" i="28"/>
  <c r="J548" i="28"/>
  <c r="J549" i="28"/>
  <c r="J550" i="28"/>
  <c r="J551" i="28"/>
  <c r="J552" i="28"/>
  <c r="J553" i="28"/>
  <c r="J554" i="28"/>
  <c r="J555" i="28"/>
  <c r="J556" i="28"/>
  <c r="J557" i="28"/>
  <c r="J558" i="28"/>
  <c r="J559" i="28"/>
  <c r="J560" i="28"/>
  <c r="J561" i="28"/>
  <c r="J562" i="28"/>
  <c r="J563" i="28"/>
  <c r="J564" i="28"/>
  <c r="J565" i="28"/>
  <c r="J566" i="28"/>
  <c r="J567" i="28"/>
  <c r="J568" i="28"/>
  <c r="J569" i="28"/>
  <c r="J570" i="28"/>
  <c r="J571" i="28"/>
  <c r="J572" i="28"/>
  <c r="J573" i="28"/>
  <c r="J574" i="28"/>
  <c r="J575" i="28"/>
  <c r="J576" i="28"/>
  <c r="J577" i="28"/>
  <c r="J578" i="28"/>
  <c r="J579" i="28"/>
  <c r="J580" i="28"/>
  <c r="J581" i="28"/>
  <c r="J582" i="28"/>
  <c r="J583" i="28"/>
  <c r="J584" i="28"/>
  <c r="J585" i="28"/>
  <c r="J586" i="28"/>
  <c r="J587" i="28"/>
  <c r="J588" i="28"/>
  <c r="J589" i="28"/>
  <c r="J590" i="28"/>
  <c r="J591" i="28"/>
  <c r="J592" i="28"/>
  <c r="J593" i="28"/>
  <c r="J594" i="28"/>
  <c r="J595" i="28"/>
  <c r="J596" i="28"/>
  <c r="J597" i="28"/>
  <c r="J598" i="28"/>
  <c r="J599" i="28"/>
  <c r="J600" i="28"/>
  <c r="J601" i="28"/>
  <c r="J602" i="28"/>
  <c r="J603" i="28"/>
  <c r="J604" i="28"/>
  <c r="J605" i="28"/>
  <c r="J606" i="28"/>
  <c r="J607" i="28"/>
  <c r="J608" i="28"/>
  <c r="J609" i="28"/>
  <c r="J610" i="28"/>
  <c r="J611" i="28"/>
  <c r="J612" i="28"/>
  <c r="J613" i="28"/>
  <c r="J614" i="28"/>
  <c r="J615" i="28"/>
  <c r="J616" i="28"/>
  <c r="J617" i="28"/>
  <c r="J618" i="28"/>
  <c r="J619" i="28"/>
  <c r="J620" i="28"/>
  <c r="J621" i="28"/>
  <c r="J622" i="28"/>
  <c r="J623" i="28"/>
  <c r="J624" i="28"/>
  <c r="J625" i="28"/>
  <c r="J626" i="28"/>
  <c r="J627" i="28"/>
  <c r="J628" i="28"/>
  <c r="J629" i="28"/>
  <c r="J630" i="28"/>
  <c r="J631" i="28"/>
  <c r="J632" i="28"/>
  <c r="J633" i="28"/>
  <c r="J634" i="28"/>
  <c r="J635" i="28"/>
  <c r="J636" i="28"/>
  <c r="J637" i="28"/>
  <c r="J638" i="28"/>
  <c r="J639" i="28"/>
  <c r="J640" i="28"/>
  <c r="J641" i="28"/>
  <c r="J642" i="28"/>
  <c r="J643" i="28"/>
  <c r="J644" i="28"/>
  <c r="J645" i="28"/>
  <c r="J646" i="28"/>
  <c r="J647" i="28"/>
  <c r="J648" i="28"/>
  <c r="J649" i="28"/>
  <c r="J650" i="28"/>
  <c r="J651" i="28"/>
  <c r="J652" i="28"/>
  <c r="J653" i="28"/>
  <c r="J654" i="28"/>
  <c r="J655" i="28"/>
  <c r="J656" i="28"/>
  <c r="J657" i="28"/>
  <c r="J658" i="28"/>
  <c r="J659" i="28"/>
  <c r="J660" i="28"/>
  <c r="J661" i="28"/>
  <c r="J662" i="28"/>
  <c r="J663" i="28"/>
  <c r="J664" i="28"/>
  <c r="J665" i="28"/>
  <c r="J666" i="28"/>
  <c r="J667" i="28"/>
  <c r="J668" i="28"/>
  <c r="J669" i="28"/>
  <c r="J670" i="28"/>
  <c r="J671" i="28"/>
  <c r="J672" i="28"/>
  <c r="J673" i="28"/>
  <c r="J674" i="28"/>
  <c r="J675" i="28"/>
  <c r="J676" i="28"/>
  <c r="J677" i="28"/>
  <c r="J678" i="28"/>
  <c r="J679" i="28"/>
  <c r="J680" i="28"/>
  <c r="J681" i="28"/>
  <c r="J682" i="28"/>
  <c r="J683" i="28"/>
  <c r="J684" i="28"/>
  <c r="J685" i="28"/>
  <c r="J686" i="28"/>
  <c r="J687" i="28"/>
  <c r="J688" i="28"/>
  <c r="J689" i="28"/>
  <c r="J690" i="28"/>
  <c r="J691" i="28"/>
  <c r="J692" i="28"/>
  <c r="J693" i="28"/>
  <c r="J694" i="28"/>
  <c r="J695" i="28"/>
  <c r="J696" i="28"/>
  <c r="J697" i="28"/>
  <c r="J698" i="28"/>
  <c r="J699" i="28"/>
  <c r="J700" i="28"/>
  <c r="J701" i="28"/>
  <c r="J702" i="28"/>
  <c r="J703" i="28"/>
  <c r="J704" i="28"/>
  <c r="J705" i="28"/>
  <c r="J706" i="28"/>
  <c r="J707" i="28"/>
  <c r="J708" i="28"/>
  <c r="J709" i="28"/>
  <c r="J710" i="28"/>
  <c r="J711" i="28"/>
  <c r="J712" i="28"/>
  <c r="J713" i="28"/>
  <c r="J714" i="28"/>
  <c r="J715" i="28"/>
  <c r="J716" i="28"/>
  <c r="J717" i="28"/>
  <c r="J718" i="28"/>
  <c r="J719" i="28"/>
  <c r="J720" i="28"/>
  <c r="J721" i="28"/>
  <c r="J722" i="28"/>
  <c r="J723" i="28"/>
  <c r="J724" i="28"/>
  <c r="J725" i="28"/>
  <c r="J726" i="28"/>
  <c r="J727" i="28"/>
  <c r="J728" i="28"/>
  <c r="J729" i="28"/>
  <c r="J730" i="28"/>
  <c r="J731" i="28"/>
  <c r="J732" i="28"/>
  <c r="J733" i="28"/>
  <c r="J734" i="28"/>
  <c r="J735" i="28"/>
  <c r="J736" i="28"/>
  <c r="J737" i="28"/>
  <c r="J738" i="28"/>
  <c r="J739" i="28"/>
  <c r="J740" i="28"/>
  <c r="J741" i="28"/>
  <c r="J742" i="28"/>
  <c r="J743" i="28"/>
  <c r="J744" i="28"/>
  <c r="J745" i="28"/>
  <c r="J746" i="28"/>
  <c r="J747" i="28"/>
  <c r="J748" i="28"/>
  <c r="J749" i="28"/>
  <c r="J750" i="28"/>
  <c r="J751" i="28"/>
  <c r="J752" i="28"/>
  <c r="J753" i="28"/>
  <c r="J754" i="28"/>
  <c r="J755" i="28"/>
  <c r="J756" i="28"/>
  <c r="J757" i="28"/>
  <c r="J758" i="28"/>
  <c r="J759" i="28"/>
  <c r="J760" i="28"/>
  <c r="J761" i="28"/>
  <c r="J762" i="28"/>
  <c r="J763" i="28"/>
  <c r="J764" i="28"/>
  <c r="J765" i="28"/>
  <c r="J766" i="28"/>
  <c r="J767" i="28"/>
  <c r="J768" i="28"/>
  <c r="J769" i="28"/>
  <c r="J770" i="28"/>
  <c r="J771" i="28"/>
  <c r="J772" i="28"/>
  <c r="J773" i="28"/>
  <c r="J774" i="28"/>
  <c r="J775" i="28"/>
  <c r="J776" i="28"/>
  <c r="J777" i="28"/>
  <c r="J778" i="28"/>
  <c r="J779" i="28"/>
  <c r="J780" i="28"/>
  <c r="J781" i="28"/>
  <c r="J782" i="28"/>
  <c r="J783" i="28"/>
  <c r="J784" i="28"/>
  <c r="J785" i="28"/>
  <c r="J786" i="28"/>
  <c r="J787" i="28"/>
  <c r="J788" i="28"/>
  <c r="J789" i="28"/>
  <c r="J790" i="28"/>
  <c r="J791" i="28"/>
  <c r="J792" i="28"/>
  <c r="J793" i="28"/>
  <c r="J794" i="28"/>
  <c r="J795" i="28"/>
  <c r="J796" i="28"/>
  <c r="J797" i="28"/>
  <c r="J798" i="28"/>
  <c r="J799" i="28"/>
  <c r="J800" i="28"/>
  <c r="J801" i="28"/>
  <c r="J802" i="28"/>
  <c r="J803" i="28"/>
  <c r="J804" i="28"/>
  <c r="J805" i="28"/>
  <c r="J806" i="28"/>
  <c r="J807" i="28"/>
  <c r="J808" i="28"/>
  <c r="J809" i="28"/>
  <c r="J810" i="28"/>
  <c r="J811" i="28"/>
  <c r="J812" i="28"/>
  <c r="J813" i="28"/>
  <c r="J814" i="28"/>
  <c r="J815" i="28"/>
  <c r="J816" i="28"/>
  <c r="J817" i="28"/>
  <c r="J818" i="28"/>
  <c r="J819" i="28"/>
  <c r="J820" i="28"/>
  <c r="J821" i="28"/>
  <c r="J822" i="28"/>
  <c r="J823" i="28"/>
  <c r="J824" i="28"/>
  <c r="J825" i="28"/>
  <c r="J826" i="28"/>
  <c r="J827" i="28"/>
  <c r="J828" i="28"/>
  <c r="J829" i="28"/>
  <c r="J830" i="28"/>
  <c r="J831" i="28"/>
  <c r="J832" i="28"/>
  <c r="J833" i="28"/>
  <c r="J834" i="28"/>
  <c r="J835" i="28"/>
  <c r="J836" i="28"/>
  <c r="J837" i="28"/>
  <c r="J838" i="28"/>
  <c r="J839" i="28"/>
  <c r="J840" i="28"/>
  <c r="J841" i="28"/>
  <c r="J842" i="28"/>
  <c r="J843" i="28"/>
  <c r="J844" i="28"/>
  <c r="J845" i="28"/>
  <c r="J846" i="28"/>
  <c r="J847" i="28"/>
  <c r="J848" i="28"/>
  <c r="J849" i="28"/>
  <c r="J850" i="28"/>
  <c r="J851" i="28"/>
  <c r="J852" i="28"/>
  <c r="J853" i="28"/>
  <c r="J854" i="28"/>
  <c r="J855" i="28"/>
  <c r="J856" i="28"/>
  <c r="J857" i="28"/>
  <c r="J858" i="28"/>
  <c r="J859" i="28"/>
  <c r="J860" i="28"/>
  <c r="J861" i="28"/>
  <c r="J862" i="28"/>
  <c r="J863" i="28"/>
  <c r="J864" i="28"/>
  <c r="J865" i="28"/>
  <c r="J866" i="28"/>
  <c r="J867" i="28"/>
  <c r="J868" i="28"/>
  <c r="J869" i="28"/>
  <c r="J870" i="28"/>
  <c r="J871" i="28"/>
  <c r="J872" i="28"/>
  <c r="J873" i="28"/>
  <c r="J874" i="28"/>
  <c r="J875" i="28"/>
  <c r="J876" i="28"/>
  <c r="J877" i="28"/>
  <c r="J878" i="28"/>
  <c r="J879" i="28"/>
  <c r="J880" i="28"/>
  <c r="J881" i="28"/>
  <c r="J882" i="28"/>
  <c r="J883" i="28"/>
  <c r="J884" i="28"/>
  <c r="J885" i="28"/>
  <c r="J886" i="28"/>
  <c r="J887" i="28"/>
  <c r="J888" i="28"/>
  <c r="J889" i="28"/>
  <c r="J890" i="28"/>
  <c r="J891" i="28"/>
  <c r="J892" i="28"/>
  <c r="J893" i="28"/>
  <c r="J894" i="28"/>
  <c r="J895" i="28"/>
  <c r="J896" i="28"/>
  <c r="J897" i="28"/>
  <c r="J898" i="28"/>
  <c r="J899" i="28"/>
  <c r="J900" i="28"/>
  <c r="J901" i="28"/>
  <c r="J902" i="28"/>
  <c r="J903" i="28"/>
  <c r="J904" i="28"/>
  <c r="J905" i="28"/>
  <c r="J906" i="28"/>
  <c r="J907" i="28"/>
  <c r="J908" i="28"/>
  <c r="J909" i="28"/>
  <c r="J910" i="28"/>
  <c r="J911" i="28"/>
  <c r="J912" i="28"/>
  <c r="J913" i="28"/>
  <c r="J914" i="28"/>
  <c r="J915" i="28"/>
  <c r="J916" i="28"/>
  <c r="J917" i="28"/>
  <c r="J918" i="28"/>
  <c r="J919" i="28"/>
  <c r="J920" i="28"/>
  <c r="J921" i="28"/>
  <c r="J922" i="28"/>
  <c r="J923" i="28"/>
  <c r="J924" i="28"/>
  <c r="J925" i="28"/>
  <c r="J926" i="28"/>
  <c r="J927" i="28"/>
  <c r="J928" i="28"/>
  <c r="J929" i="28"/>
  <c r="J930" i="28"/>
  <c r="J931" i="28"/>
  <c r="J932" i="28"/>
  <c r="J933" i="28"/>
  <c r="J934" i="28"/>
  <c r="J935" i="28"/>
  <c r="J936" i="28"/>
  <c r="J937" i="28"/>
  <c r="J938" i="28"/>
  <c r="J939" i="28"/>
  <c r="J940" i="28"/>
  <c r="J941" i="28"/>
  <c r="J942" i="28"/>
  <c r="J943" i="28"/>
  <c r="J944" i="28"/>
  <c r="J945" i="28"/>
  <c r="J946" i="28"/>
  <c r="J947" i="28"/>
  <c r="J948" i="28"/>
  <c r="J949" i="28"/>
  <c r="J950" i="28"/>
  <c r="J951" i="28"/>
  <c r="J952" i="28"/>
  <c r="J953" i="28"/>
  <c r="J954" i="28"/>
  <c r="J955" i="28"/>
  <c r="J956" i="28"/>
  <c r="J957" i="28"/>
  <c r="J958" i="28"/>
  <c r="J959" i="28"/>
  <c r="J960" i="28"/>
  <c r="J961" i="28"/>
  <c r="J962" i="28"/>
  <c r="J963" i="28"/>
  <c r="J964" i="28"/>
  <c r="J965" i="28"/>
  <c r="J966" i="28"/>
  <c r="J967" i="28"/>
  <c r="J968" i="28"/>
  <c r="J969" i="28"/>
  <c r="J970" i="28"/>
  <c r="J971" i="28"/>
  <c r="J972" i="28"/>
  <c r="J973" i="28"/>
  <c r="J974" i="28"/>
  <c r="J975" i="28"/>
  <c r="J976" i="28"/>
  <c r="J977" i="28"/>
  <c r="J978" i="28"/>
  <c r="J979" i="28"/>
  <c r="J980" i="28"/>
  <c r="J981" i="28"/>
  <c r="J982" i="28"/>
  <c r="J983" i="28"/>
  <c r="J984" i="28"/>
  <c r="J985" i="28"/>
  <c r="J986" i="28"/>
  <c r="J987" i="28"/>
  <c r="J988" i="28"/>
  <c r="J989" i="28"/>
  <c r="J990" i="28"/>
  <c r="J991" i="28"/>
  <c r="J992" i="28"/>
  <c r="J993" i="28"/>
  <c r="J994" i="28"/>
  <c r="J995" i="28"/>
  <c r="J996" i="28"/>
  <c r="J997" i="28"/>
  <c r="J998" i="28"/>
  <c r="J999" i="28"/>
  <c r="J1000" i="28"/>
  <c r="J1001" i="28"/>
  <c r="J1002" i="28"/>
  <c r="J1003" i="28"/>
  <c r="J1004" i="28"/>
  <c r="J1005" i="28"/>
  <c r="J1006" i="28"/>
  <c r="J1007" i="28"/>
  <c r="J1008" i="28"/>
  <c r="J1009" i="28"/>
  <c r="J1010" i="28"/>
  <c r="J1011" i="28"/>
  <c r="J1012" i="28"/>
  <c r="J1013" i="28"/>
  <c r="J1014" i="28"/>
  <c r="J1015" i="28"/>
  <c r="J1016" i="28"/>
  <c r="J1017" i="28"/>
  <c r="J1018" i="28"/>
  <c r="J1019" i="28"/>
  <c r="J1020" i="28"/>
  <c r="J1021" i="28"/>
  <c r="J1022" i="28"/>
  <c r="J1023" i="28"/>
  <c r="J1024" i="28"/>
  <c r="J1025" i="28"/>
  <c r="J1026" i="28"/>
  <c r="J1027" i="28"/>
  <c r="J1028" i="28"/>
  <c r="J1029" i="28"/>
  <c r="J1030" i="28"/>
  <c r="J1031" i="28"/>
  <c r="J1032" i="28"/>
  <c r="J1033" i="28"/>
  <c r="J1034" i="28"/>
  <c r="J1035" i="28"/>
  <c r="J1036" i="28"/>
  <c r="J1037" i="28"/>
  <c r="J1038" i="28"/>
  <c r="J1039" i="28"/>
  <c r="J1040" i="28"/>
  <c r="J1041" i="28"/>
  <c r="J1042" i="28"/>
  <c r="J1043" i="28"/>
  <c r="J1044" i="28"/>
  <c r="J1045" i="28"/>
  <c r="J1046" i="28"/>
  <c r="J1047" i="28"/>
  <c r="J1048" i="28"/>
  <c r="J1049" i="28"/>
  <c r="J1050" i="28"/>
  <c r="J1051" i="28"/>
  <c r="J1052" i="28"/>
  <c r="J1053" i="28"/>
  <c r="J1054" i="28"/>
  <c r="J1055" i="28"/>
  <c r="J1056" i="28"/>
  <c r="J1057" i="28"/>
  <c r="J1058" i="28"/>
  <c r="J1059" i="28"/>
  <c r="J1060" i="28"/>
  <c r="J1061" i="28"/>
  <c r="J1062" i="28"/>
  <c r="J1063" i="28"/>
  <c r="J1064" i="28"/>
  <c r="J1065" i="28"/>
  <c r="J1066" i="28"/>
  <c r="J1067" i="28"/>
  <c r="J1068" i="28"/>
  <c r="J1069" i="28"/>
  <c r="J1070" i="28"/>
  <c r="J1071" i="28"/>
  <c r="J1072" i="28"/>
  <c r="J1073" i="28"/>
  <c r="J1074" i="28"/>
  <c r="J1075" i="28"/>
  <c r="J1076" i="28"/>
  <c r="J1077" i="28"/>
  <c r="J1078" i="28"/>
  <c r="J1079" i="28"/>
  <c r="J1080" i="28"/>
  <c r="J1081" i="28"/>
  <c r="J1082" i="28"/>
  <c r="J1083" i="28"/>
  <c r="J1084" i="28"/>
  <c r="J1085" i="28"/>
  <c r="J1086" i="28"/>
  <c r="J1087" i="28"/>
  <c r="J1088" i="28"/>
  <c r="J1089" i="28"/>
  <c r="J1090" i="28"/>
  <c r="J1091" i="28"/>
  <c r="J1092" i="28"/>
  <c r="J1093" i="28"/>
  <c r="J1094" i="28"/>
  <c r="J1095" i="28"/>
  <c r="J1096" i="28"/>
  <c r="J1097" i="28"/>
  <c r="J1098" i="28"/>
  <c r="J1099" i="28"/>
  <c r="J1100" i="28"/>
  <c r="J1101" i="28"/>
  <c r="J1102" i="28"/>
  <c r="J1103" i="28"/>
  <c r="J1104" i="28"/>
  <c r="J1105" i="28"/>
  <c r="J1106" i="28"/>
  <c r="J1107" i="28"/>
  <c r="J1108" i="28"/>
  <c r="J1109" i="28"/>
  <c r="J1110" i="28"/>
  <c r="J1111" i="28"/>
  <c r="J1112" i="28"/>
  <c r="J1113" i="28"/>
  <c r="J1114" i="28"/>
  <c r="J1115" i="28"/>
  <c r="J1116" i="28"/>
  <c r="J1117" i="28"/>
  <c r="J1118" i="28"/>
  <c r="J1119" i="28"/>
  <c r="J1120" i="28"/>
  <c r="J1121" i="28"/>
  <c r="J1122" i="28"/>
  <c r="J1123" i="28"/>
  <c r="J1124" i="28"/>
  <c r="J1125" i="28"/>
  <c r="J1126" i="28"/>
  <c r="J1127" i="28"/>
  <c r="J1128" i="28"/>
  <c r="J1129" i="28"/>
  <c r="J1130" i="28"/>
  <c r="J1131" i="28"/>
  <c r="J1132" i="28"/>
  <c r="J1133" i="28"/>
  <c r="J1134" i="28"/>
  <c r="J1135" i="28"/>
  <c r="J1136" i="28"/>
  <c r="J1137" i="28"/>
  <c r="J1138" i="28"/>
  <c r="J1139" i="28"/>
  <c r="J1140" i="28"/>
  <c r="J1141" i="28"/>
  <c r="J1142" i="28"/>
  <c r="J1143" i="28"/>
  <c r="J1144" i="28"/>
  <c r="J1145" i="28"/>
  <c r="J1146" i="28"/>
  <c r="J1147" i="28"/>
  <c r="J1148" i="28"/>
  <c r="J1149" i="28"/>
  <c r="J1150" i="28"/>
  <c r="J1151" i="28"/>
  <c r="J1152" i="28"/>
  <c r="J1153" i="28"/>
  <c r="J1154" i="28"/>
  <c r="J1155" i="28"/>
  <c r="J1156" i="28"/>
  <c r="J1157" i="28"/>
  <c r="J1158" i="28"/>
  <c r="J1159" i="28"/>
  <c r="J1160" i="28"/>
  <c r="J1161" i="28"/>
  <c r="J1162" i="28"/>
  <c r="J1163" i="28"/>
  <c r="J1164" i="28"/>
  <c r="J1165" i="28"/>
  <c r="J1166" i="28"/>
  <c r="J1167" i="28"/>
  <c r="J1168" i="28"/>
  <c r="J1169" i="28"/>
  <c r="J1170" i="28"/>
  <c r="J1171" i="28"/>
  <c r="J1172" i="28"/>
  <c r="J1173" i="28"/>
  <c r="J1174" i="28"/>
  <c r="J1175" i="28"/>
  <c r="J1176" i="28"/>
  <c r="J1177" i="28"/>
  <c r="J1178" i="28"/>
  <c r="J1179" i="28"/>
  <c r="J1180" i="28"/>
  <c r="J1181" i="28"/>
  <c r="J1182" i="28"/>
  <c r="J1183" i="28"/>
  <c r="J1184" i="28"/>
  <c r="J1185" i="28"/>
  <c r="J1186" i="28"/>
  <c r="J1187" i="28"/>
  <c r="J1188" i="28"/>
  <c r="J1189" i="28"/>
  <c r="J1190" i="28"/>
  <c r="J1191" i="28"/>
  <c r="J1192" i="28"/>
  <c r="J1193" i="28"/>
  <c r="J1194" i="28"/>
  <c r="J1195" i="28"/>
  <c r="J1196" i="28"/>
  <c r="J1197" i="28"/>
  <c r="J1198" i="28"/>
  <c r="J1199" i="28"/>
  <c r="J1200" i="28"/>
  <c r="J1201" i="28"/>
  <c r="J1202" i="28"/>
  <c r="J1203" i="28"/>
  <c r="J1204" i="28"/>
  <c r="J1205" i="28"/>
  <c r="J1206" i="28"/>
  <c r="J1207" i="28"/>
  <c r="J1208" i="28"/>
  <c r="J1209" i="28"/>
  <c r="J1210" i="28"/>
  <c r="J1211" i="28"/>
  <c r="J1212" i="28"/>
  <c r="J1213" i="28"/>
  <c r="J1214" i="28"/>
  <c r="J1215" i="28"/>
  <c r="J1216" i="28"/>
  <c r="J1217" i="28"/>
  <c r="J1218" i="28"/>
  <c r="J1219" i="28"/>
  <c r="J1220" i="28"/>
  <c r="J1221" i="28"/>
  <c r="J1222" i="28"/>
  <c r="J1223" i="28"/>
  <c r="J1224" i="28"/>
  <c r="J1225" i="28"/>
  <c r="J1226" i="28"/>
  <c r="J1227" i="28"/>
  <c r="J1228" i="28"/>
  <c r="J1229" i="28"/>
  <c r="J1230" i="28"/>
  <c r="J1231" i="28"/>
  <c r="J1232" i="28"/>
  <c r="J1233" i="28"/>
  <c r="J1234" i="28"/>
  <c r="J1235" i="28"/>
  <c r="J1236" i="28"/>
  <c r="J1237" i="28"/>
  <c r="J1238" i="28"/>
  <c r="J1239" i="28"/>
  <c r="J1240" i="28"/>
  <c r="J1241" i="28"/>
  <c r="J1242" i="28"/>
  <c r="J1243" i="28"/>
  <c r="J1244" i="28"/>
  <c r="J1245" i="28"/>
  <c r="J1246" i="28"/>
  <c r="J1247" i="28"/>
  <c r="J1248" i="28"/>
  <c r="J1249" i="28"/>
  <c r="J1250" i="28"/>
  <c r="J1251" i="28"/>
  <c r="J1252" i="28"/>
  <c r="J1253" i="28"/>
  <c r="J1254" i="28"/>
  <c r="J1255" i="28"/>
  <c r="J1256" i="28"/>
  <c r="J1257" i="28"/>
  <c r="J1258" i="28"/>
  <c r="J1259" i="28"/>
  <c r="J1260" i="28"/>
  <c r="J1261" i="28"/>
  <c r="J1262" i="28"/>
  <c r="J1263" i="28"/>
  <c r="J1264" i="28"/>
  <c r="J1265" i="28"/>
  <c r="J1266" i="28"/>
  <c r="J1267" i="28"/>
  <c r="J1268" i="28"/>
  <c r="J1269" i="28"/>
  <c r="J1270" i="28"/>
  <c r="J1271" i="28"/>
  <c r="J1272" i="28"/>
  <c r="J1273" i="28"/>
  <c r="J1274" i="28"/>
  <c r="J1275" i="28"/>
  <c r="J1276" i="28"/>
  <c r="J1277" i="28"/>
  <c r="J1278" i="28"/>
  <c r="J1279" i="28"/>
  <c r="J1280" i="28"/>
  <c r="J1281" i="28"/>
  <c r="J1282" i="28"/>
  <c r="J1283" i="28"/>
  <c r="J1284" i="28"/>
  <c r="J1285" i="28"/>
  <c r="J1286" i="28"/>
  <c r="J1287" i="28"/>
  <c r="J1288" i="28"/>
  <c r="J1289" i="28"/>
  <c r="J1290" i="28"/>
  <c r="J1291" i="28"/>
  <c r="J1292" i="28"/>
  <c r="J1293" i="28"/>
  <c r="J1294" i="28"/>
  <c r="J1295" i="28"/>
  <c r="J1296" i="28"/>
  <c r="J1297" i="28"/>
  <c r="J1298" i="28"/>
  <c r="J1299" i="28"/>
  <c r="J1300" i="28"/>
  <c r="J1301" i="28"/>
  <c r="J1302" i="28"/>
  <c r="J1303" i="28"/>
  <c r="J1304" i="28"/>
  <c r="J1305" i="28"/>
  <c r="J1306" i="28"/>
  <c r="J1307" i="28"/>
  <c r="J1308" i="28"/>
  <c r="J1309" i="28"/>
  <c r="J1310" i="28"/>
  <c r="J1311" i="28"/>
  <c r="J1312" i="28"/>
  <c r="J1313" i="28"/>
  <c r="J1314" i="28"/>
  <c r="J1315" i="28"/>
  <c r="J1316" i="28"/>
  <c r="J1317" i="28"/>
  <c r="J1318" i="28"/>
  <c r="J1319" i="28"/>
  <c r="J1320" i="28"/>
  <c r="J1321" i="28"/>
  <c r="J1322" i="28"/>
  <c r="J1323" i="28"/>
  <c r="J1324" i="28"/>
  <c r="J1325" i="28"/>
  <c r="J1326" i="28"/>
  <c r="J1327" i="28"/>
  <c r="J1328" i="28"/>
  <c r="J1329" i="28"/>
  <c r="J1330" i="28"/>
  <c r="J1331" i="28"/>
  <c r="J1332" i="28"/>
  <c r="J1333" i="28"/>
  <c r="J1334" i="28"/>
  <c r="J1335" i="28"/>
  <c r="J1336" i="28"/>
  <c r="J1337" i="28"/>
  <c r="J1338" i="28"/>
  <c r="J1339" i="28"/>
  <c r="J1340" i="28"/>
  <c r="J1341" i="28"/>
  <c r="J1342" i="28"/>
  <c r="J1343" i="28"/>
  <c r="J1344" i="28"/>
  <c r="J1345" i="28"/>
  <c r="J1346" i="28"/>
  <c r="J1347" i="28"/>
  <c r="J1348" i="28"/>
  <c r="J1349" i="28"/>
  <c r="J1350" i="28"/>
  <c r="J1351" i="28"/>
  <c r="J1352" i="28"/>
  <c r="J1353" i="28"/>
  <c r="J1354" i="28"/>
  <c r="J1355" i="28"/>
  <c r="J1356" i="28"/>
  <c r="J1357" i="28"/>
  <c r="J1358" i="28"/>
  <c r="J1359" i="28"/>
  <c r="J1360" i="28"/>
  <c r="J1361" i="28"/>
  <c r="J1362" i="28"/>
  <c r="J1363" i="28"/>
  <c r="J1364" i="28"/>
  <c r="J1365" i="28"/>
  <c r="J1366" i="28"/>
  <c r="J1367" i="28"/>
  <c r="J1368" i="28"/>
  <c r="J1369" i="28"/>
  <c r="J1370" i="28"/>
  <c r="J1371" i="28"/>
  <c r="J1372" i="28"/>
  <c r="J1373" i="28"/>
  <c r="J1374" i="28"/>
  <c r="J1375" i="28"/>
  <c r="J1376" i="28"/>
  <c r="J1377" i="28"/>
  <c r="J1378" i="28"/>
  <c r="J1379" i="28"/>
  <c r="J1380" i="28"/>
  <c r="J1381" i="28"/>
  <c r="J1382" i="28"/>
  <c r="J1383" i="28"/>
  <c r="J1384" i="28"/>
  <c r="J1385" i="28"/>
  <c r="J1386" i="28"/>
  <c r="J1387" i="28"/>
  <c r="J1388" i="28"/>
  <c r="J1389" i="28"/>
  <c r="J1390" i="28"/>
  <c r="J1391" i="28"/>
  <c r="J1392" i="28"/>
  <c r="J1393" i="28"/>
  <c r="J1394" i="28"/>
  <c r="J1395" i="28"/>
  <c r="J1396" i="28"/>
  <c r="J1397" i="28"/>
  <c r="J1398" i="28"/>
  <c r="J1399" i="28"/>
  <c r="J1400" i="28"/>
  <c r="J1401" i="28"/>
  <c r="J1402" i="28"/>
  <c r="J1403" i="28"/>
  <c r="J1404" i="28"/>
  <c r="J1405" i="28"/>
  <c r="J1406" i="28"/>
  <c r="J1407" i="28"/>
  <c r="J1408" i="28"/>
  <c r="J1409" i="28"/>
  <c r="J1410" i="28"/>
  <c r="J1411" i="28"/>
  <c r="J1412" i="28"/>
  <c r="J1413" i="28"/>
  <c r="J1414" i="28"/>
  <c r="J1415" i="28"/>
  <c r="J1416" i="28"/>
  <c r="J1417" i="28"/>
  <c r="J1418" i="28"/>
  <c r="J1419" i="28"/>
  <c r="J1420" i="28"/>
  <c r="J1421" i="28"/>
  <c r="J1422" i="28"/>
  <c r="J1423" i="28"/>
  <c r="J1424" i="28"/>
  <c r="J1425" i="28"/>
  <c r="J1426" i="28"/>
  <c r="J1427" i="28"/>
  <c r="J1428" i="28"/>
  <c r="J1429" i="28"/>
  <c r="J1430" i="28"/>
  <c r="J1431" i="28"/>
  <c r="J1432" i="28"/>
  <c r="J1433" i="28"/>
  <c r="J1434" i="28"/>
  <c r="J1435" i="28"/>
  <c r="J1436" i="28"/>
  <c r="J1437" i="28"/>
  <c r="J1438" i="28"/>
  <c r="J1439" i="28"/>
  <c r="J1440" i="28"/>
  <c r="J1441" i="28"/>
  <c r="J1442" i="28"/>
  <c r="J1443" i="28"/>
  <c r="J1444" i="28"/>
  <c r="J1445" i="28"/>
  <c r="J1446" i="28"/>
  <c r="J1447" i="28"/>
  <c r="J1448" i="28"/>
  <c r="J1449" i="28"/>
  <c r="J1450" i="28"/>
  <c r="J1451" i="28"/>
  <c r="J1452" i="28"/>
  <c r="J1453" i="28"/>
  <c r="J1454" i="28"/>
  <c r="J1455" i="28"/>
  <c r="J1456" i="28"/>
  <c r="J1457" i="28"/>
  <c r="J1458" i="28"/>
  <c r="J1459" i="28"/>
  <c r="J1460" i="28"/>
  <c r="J1461" i="28"/>
  <c r="J1462" i="28"/>
  <c r="J1463" i="28"/>
  <c r="J1464" i="28"/>
  <c r="J1465" i="28"/>
  <c r="J1466" i="28"/>
  <c r="J1467" i="28"/>
  <c r="J1468" i="28"/>
  <c r="J1469" i="28"/>
  <c r="J1470" i="28"/>
  <c r="J1471" i="28"/>
  <c r="J1472" i="28"/>
  <c r="J1473" i="28"/>
  <c r="J1474" i="28"/>
  <c r="J1475" i="28"/>
  <c r="J1476" i="28"/>
  <c r="J1477" i="28"/>
  <c r="J1478" i="28"/>
  <c r="J1479" i="28"/>
  <c r="J1480" i="28"/>
  <c r="J1481" i="28"/>
  <c r="J1482" i="28"/>
  <c r="J1483" i="28"/>
  <c r="J1484" i="28"/>
  <c r="J1485" i="28"/>
  <c r="J1486" i="28"/>
  <c r="J1487" i="28"/>
  <c r="J1488" i="28"/>
  <c r="J1489" i="28"/>
  <c r="J1490" i="28"/>
  <c r="J1491" i="28"/>
  <c r="J1492" i="28"/>
  <c r="J1493" i="28"/>
  <c r="J1494" i="28"/>
  <c r="J1495" i="28"/>
  <c r="J1496" i="28"/>
  <c r="J1497" i="28"/>
  <c r="J1498" i="28"/>
  <c r="J1499" i="28"/>
  <c r="J1500" i="28"/>
  <c r="J1501" i="28"/>
  <c r="J1502" i="28"/>
  <c r="J1503" i="28"/>
  <c r="J1504" i="28"/>
  <c r="J1505" i="28"/>
  <c r="J1506" i="28"/>
  <c r="J1507" i="28"/>
  <c r="J1508" i="28"/>
  <c r="J1509" i="28"/>
  <c r="J1510" i="28"/>
  <c r="J1511" i="28"/>
  <c r="J1512" i="28"/>
  <c r="J1513" i="28"/>
  <c r="J1514" i="28"/>
  <c r="J1515" i="28"/>
  <c r="J1516" i="28"/>
  <c r="J1517" i="28"/>
  <c r="J1518" i="28"/>
  <c r="J1519" i="28"/>
  <c r="J1520" i="28"/>
  <c r="J1521" i="28"/>
  <c r="J1522" i="28"/>
  <c r="J1523" i="28"/>
  <c r="J1524" i="28"/>
  <c r="J1525" i="28"/>
  <c r="J1526" i="28"/>
  <c r="J1527" i="28"/>
  <c r="J1528" i="28"/>
  <c r="J1529" i="28"/>
  <c r="J1530" i="28"/>
  <c r="J1531" i="28"/>
  <c r="J1532" i="28"/>
  <c r="J1533" i="28"/>
  <c r="J1534" i="28"/>
  <c r="J1535" i="28"/>
  <c r="J1536" i="28"/>
  <c r="J1537" i="28"/>
  <c r="J1538" i="28"/>
  <c r="J1539" i="28"/>
  <c r="J1540" i="28"/>
  <c r="J1541" i="28"/>
  <c r="J1542" i="28"/>
  <c r="J1543" i="28"/>
  <c r="J1544" i="28"/>
  <c r="J1545" i="28"/>
  <c r="J1546" i="28"/>
  <c r="J1547" i="28"/>
  <c r="J1548" i="28"/>
  <c r="J1549" i="28"/>
  <c r="J1550" i="28"/>
  <c r="J1551" i="28"/>
  <c r="J1552" i="28"/>
  <c r="J1553" i="28"/>
  <c r="J1554" i="28"/>
  <c r="J1555" i="28"/>
  <c r="J1556" i="28"/>
  <c r="J1557" i="28"/>
  <c r="J1558" i="28"/>
  <c r="J1559" i="28"/>
  <c r="J1560" i="28"/>
  <c r="J1561" i="28"/>
  <c r="J1562" i="28"/>
  <c r="J1563" i="28"/>
  <c r="J1564" i="28"/>
  <c r="J1565" i="28"/>
  <c r="J1566" i="28"/>
  <c r="J1567" i="28"/>
  <c r="J1568" i="28"/>
  <c r="J1569" i="28"/>
  <c r="J1570" i="28"/>
  <c r="J1571" i="28"/>
  <c r="J1572" i="28"/>
  <c r="J1573" i="28"/>
  <c r="J1574" i="28"/>
  <c r="J1575" i="28"/>
  <c r="J1576" i="28"/>
  <c r="J1577" i="28"/>
  <c r="J1578" i="28"/>
  <c r="J1579" i="28"/>
  <c r="J1580" i="28"/>
  <c r="J1581" i="28"/>
  <c r="J1582" i="28"/>
  <c r="J1583" i="28"/>
  <c r="J1584" i="28"/>
  <c r="J1585" i="28"/>
  <c r="J1586" i="28"/>
  <c r="J1587" i="28"/>
  <c r="J1588" i="28"/>
  <c r="J1589" i="28"/>
  <c r="J1590" i="28"/>
  <c r="J1591" i="28"/>
  <c r="J1592" i="28"/>
  <c r="J1593" i="28"/>
  <c r="J1594" i="28"/>
  <c r="J1595" i="28"/>
  <c r="J1596" i="28"/>
  <c r="J1597" i="28"/>
  <c r="J1598" i="28"/>
  <c r="J1599" i="28"/>
  <c r="J1600" i="28"/>
  <c r="J1601" i="28"/>
  <c r="J1602" i="28"/>
  <c r="J1603" i="28"/>
  <c r="J1604" i="28"/>
  <c r="J1605" i="28"/>
  <c r="J1606" i="28"/>
  <c r="J1607" i="28"/>
  <c r="J1608" i="28"/>
  <c r="J1609" i="28"/>
  <c r="J1610" i="28"/>
  <c r="J1611" i="28"/>
  <c r="J1612" i="28"/>
  <c r="J1613" i="28"/>
  <c r="J1614" i="28"/>
  <c r="J1615" i="28"/>
  <c r="J1616" i="28"/>
  <c r="J1617" i="28"/>
  <c r="J1618" i="28"/>
  <c r="J1619" i="28"/>
  <c r="J1620" i="28"/>
  <c r="J1621" i="28"/>
  <c r="J1622" i="28"/>
  <c r="J1623" i="28"/>
  <c r="J1624" i="28"/>
  <c r="J1625" i="28"/>
  <c r="J1626" i="28"/>
  <c r="J1627" i="28"/>
  <c r="J1628" i="28"/>
  <c r="J1629" i="28"/>
  <c r="J1630" i="28"/>
  <c r="J1631" i="28"/>
  <c r="J1632" i="28"/>
  <c r="J1633" i="28"/>
  <c r="J1634" i="28"/>
  <c r="J1635" i="28"/>
  <c r="J1636" i="28"/>
  <c r="J1637" i="28"/>
  <c r="J1638" i="28"/>
  <c r="J1639" i="28"/>
  <c r="J1640" i="28"/>
  <c r="J1641" i="28"/>
  <c r="J1642" i="28"/>
  <c r="J1643" i="28"/>
  <c r="J1644" i="28"/>
  <c r="J1645" i="28"/>
  <c r="J1646" i="28"/>
  <c r="J1647" i="28"/>
  <c r="J1648" i="28"/>
  <c r="J1649" i="28"/>
  <c r="J1650" i="28"/>
  <c r="J1651" i="28"/>
  <c r="J1652" i="28"/>
  <c r="J1653" i="28"/>
  <c r="J1654" i="28"/>
  <c r="J1655" i="28"/>
  <c r="J1656" i="28"/>
  <c r="J1657" i="28"/>
  <c r="J1658" i="28"/>
  <c r="J1659" i="28"/>
  <c r="J1660" i="28"/>
  <c r="J1661" i="28"/>
  <c r="J1662" i="28"/>
  <c r="J1663" i="28"/>
  <c r="J1664" i="28"/>
  <c r="J1665" i="28"/>
  <c r="J1666" i="28"/>
  <c r="J1667" i="28"/>
  <c r="J1668" i="28"/>
  <c r="J1669" i="28"/>
  <c r="J1670" i="28"/>
  <c r="J1671" i="28"/>
  <c r="J1672" i="28"/>
  <c r="J1673" i="28"/>
  <c r="J1674" i="28"/>
  <c r="J1675" i="28"/>
  <c r="J1676" i="28"/>
  <c r="J1677" i="28"/>
  <c r="J1678" i="28"/>
  <c r="J1679" i="28"/>
  <c r="J1680" i="28"/>
  <c r="J1681" i="28"/>
  <c r="J1682" i="28"/>
  <c r="J1683" i="28"/>
  <c r="J1684" i="28"/>
  <c r="J1685" i="28"/>
  <c r="J1686" i="28"/>
  <c r="J1687" i="28"/>
  <c r="J1688" i="28"/>
  <c r="J1689" i="28"/>
  <c r="J1690" i="28"/>
  <c r="J1691" i="28"/>
  <c r="J1692" i="28"/>
  <c r="J1693" i="28"/>
  <c r="J1694" i="28"/>
  <c r="J1695" i="28"/>
  <c r="J1696" i="28"/>
  <c r="J1697" i="28"/>
  <c r="J1698" i="28"/>
  <c r="J1699" i="28"/>
  <c r="J1700" i="28"/>
  <c r="J1701" i="28"/>
  <c r="J1702" i="28"/>
  <c r="J1703" i="28"/>
  <c r="J1704" i="28"/>
  <c r="J1705" i="28"/>
  <c r="J1706" i="28"/>
  <c r="J1707" i="28"/>
  <c r="J1708" i="28"/>
  <c r="J1709" i="28"/>
  <c r="J1710" i="28"/>
  <c r="J1711" i="28"/>
  <c r="J1712" i="28"/>
  <c r="J1713" i="28"/>
  <c r="J1714" i="28"/>
  <c r="J1715" i="28"/>
  <c r="J1716" i="28"/>
  <c r="J1717" i="28"/>
  <c r="J1718" i="28"/>
  <c r="J1719" i="28"/>
  <c r="J1720" i="28"/>
  <c r="J1721" i="28"/>
  <c r="J1722" i="28"/>
  <c r="J1723" i="28"/>
  <c r="J1724" i="28"/>
  <c r="J1725" i="28"/>
  <c r="J1726" i="28"/>
  <c r="J1727" i="28"/>
  <c r="J1728" i="28"/>
  <c r="J1729" i="28"/>
  <c r="J1730" i="28"/>
  <c r="J1731" i="28"/>
  <c r="J1732" i="28"/>
  <c r="J1733" i="28"/>
  <c r="J1734" i="28"/>
  <c r="J1735" i="28"/>
  <c r="J1736" i="28"/>
  <c r="J1737" i="28"/>
  <c r="J1738" i="28"/>
  <c r="J1739" i="28"/>
  <c r="J1740" i="28"/>
  <c r="J1741" i="28"/>
  <c r="J1742" i="28"/>
  <c r="J1743" i="28"/>
  <c r="J1744" i="28"/>
  <c r="J1745" i="28"/>
  <c r="J1746" i="28"/>
  <c r="J1747" i="28"/>
  <c r="J1748" i="28"/>
  <c r="J1749" i="28"/>
  <c r="J1750" i="28"/>
  <c r="J1751" i="28"/>
  <c r="J1752" i="28"/>
  <c r="J1753" i="28"/>
  <c r="J1754" i="28"/>
  <c r="J1755" i="28"/>
  <c r="J1756" i="28"/>
  <c r="J1757" i="28"/>
  <c r="J1758" i="28"/>
  <c r="J1759" i="28"/>
  <c r="J1760" i="28"/>
  <c r="J1761" i="28"/>
  <c r="J1762" i="28"/>
  <c r="J1763" i="28"/>
  <c r="J1764" i="28"/>
  <c r="J1765" i="28"/>
  <c r="J1766" i="28"/>
  <c r="J1767" i="28"/>
  <c r="J1768" i="28"/>
  <c r="J1769" i="28"/>
  <c r="J1770" i="28"/>
  <c r="J1771" i="28"/>
  <c r="J1772" i="28"/>
  <c r="J1773" i="28"/>
  <c r="J1774" i="28"/>
  <c r="J1775" i="28"/>
  <c r="J1776" i="28"/>
  <c r="J1777" i="28"/>
  <c r="J1778" i="28"/>
  <c r="J1779" i="28"/>
  <c r="J1780" i="28"/>
  <c r="J1781" i="28"/>
  <c r="J1782" i="28"/>
  <c r="J1783" i="28"/>
  <c r="J1784" i="28"/>
  <c r="J1785" i="28"/>
  <c r="J1786" i="28"/>
  <c r="J1787" i="28"/>
  <c r="J1788" i="28"/>
  <c r="J1789" i="28"/>
  <c r="J1790" i="28"/>
  <c r="J1791" i="28"/>
  <c r="J1792" i="28"/>
  <c r="J1793" i="28"/>
  <c r="J1794" i="28"/>
  <c r="J1795" i="28"/>
  <c r="J1796" i="28"/>
  <c r="J1797" i="28"/>
  <c r="J1798" i="28"/>
  <c r="J1799" i="28"/>
  <c r="J1800" i="28"/>
  <c r="J1801" i="28"/>
  <c r="J1802" i="28"/>
  <c r="J1803" i="28"/>
  <c r="J1804" i="28"/>
  <c r="J1805" i="28"/>
  <c r="J1806" i="28"/>
  <c r="J1807" i="28"/>
  <c r="J1808" i="28"/>
  <c r="J1809" i="28"/>
  <c r="J1810" i="28"/>
  <c r="J1811" i="28"/>
  <c r="J1812" i="28"/>
  <c r="J1813" i="28"/>
  <c r="J1814" i="28"/>
  <c r="J1815" i="28"/>
  <c r="J1816" i="28"/>
  <c r="J1817" i="28"/>
  <c r="J1818" i="28"/>
  <c r="J1819" i="28"/>
  <c r="J1820" i="28"/>
  <c r="J1821" i="28"/>
  <c r="J1822" i="28"/>
  <c r="J1823" i="28"/>
  <c r="J1824" i="28"/>
  <c r="J1825" i="28"/>
  <c r="J1826" i="28"/>
  <c r="J1827" i="28"/>
  <c r="J1828" i="28"/>
  <c r="J1829" i="28"/>
  <c r="J1830" i="28"/>
  <c r="J1831" i="28"/>
  <c r="J1832" i="28"/>
  <c r="J1833" i="28"/>
  <c r="J1834" i="28"/>
  <c r="J1835" i="28"/>
  <c r="J1836" i="28"/>
  <c r="J1837" i="28"/>
  <c r="J1838" i="28"/>
  <c r="J1839" i="28"/>
  <c r="J1840" i="28"/>
  <c r="J1841" i="28"/>
  <c r="J1842" i="28"/>
  <c r="J1843" i="28"/>
  <c r="J1844" i="28"/>
  <c r="J1845" i="28"/>
  <c r="J1846" i="28"/>
  <c r="J1847" i="28"/>
  <c r="J1848" i="28"/>
  <c r="J1849" i="28"/>
  <c r="J1850" i="28"/>
  <c r="J1851" i="28"/>
  <c r="J1852" i="28"/>
  <c r="J1853" i="28"/>
  <c r="J1854" i="28"/>
  <c r="J1855" i="28"/>
  <c r="J1856" i="28"/>
  <c r="J1857" i="28"/>
  <c r="J1858" i="28"/>
  <c r="J1859" i="28"/>
  <c r="J1860" i="28"/>
  <c r="J1861" i="28"/>
  <c r="J1862" i="28"/>
  <c r="J1863" i="28"/>
  <c r="J1864" i="28"/>
  <c r="J1865" i="28"/>
  <c r="J1866" i="28"/>
  <c r="J1867" i="28"/>
  <c r="J1868" i="28"/>
  <c r="J1869" i="28"/>
  <c r="J1870" i="28"/>
  <c r="J1871" i="28"/>
  <c r="J1872" i="28"/>
  <c r="J1873" i="28"/>
  <c r="J1874" i="28"/>
  <c r="J1875" i="28"/>
  <c r="J1876" i="28"/>
  <c r="J1877" i="28"/>
  <c r="J1878" i="28"/>
  <c r="J1879" i="28"/>
  <c r="J1880" i="28"/>
  <c r="J1881" i="28"/>
  <c r="J1882" i="28"/>
  <c r="J1883" i="28"/>
  <c r="J1884" i="28"/>
  <c r="J1885" i="28"/>
  <c r="J1886" i="28"/>
  <c r="J1887" i="28"/>
  <c r="J1888" i="28"/>
  <c r="J1889" i="28"/>
  <c r="J1890" i="28"/>
  <c r="J1891" i="28"/>
  <c r="J1892" i="28"/>
  <c r="J1893" i="28"/>
  <c r="J1894" i="28"/>
  <c r="J1895" i="28"/>
  <c r="J1896" i="28"/>
  <c r="J1897" i="28"/>
  <c r="J1898" i="28"/>
  <c r="J1899" i="28"/>
  <c r="J1900" i="28"/>
  <c r="J1901" i="28"/>
  <c r="J1902" i="28"/>
  <c r="J1903" i="28"/>
  <c r="J1904" i="28"/>
  <c r="J1905" i="28"/>
  <c r="J1906" i="28"/>
  <c r="J1907" i="28"/>
  <c r="J1908" i="28"/>
  <c r="J1909" i="28"/>
  <c r="J1910" i="28"/>
  <c r="J1911" i="28"/>
  <c r="J1912" i="28"/>
  <c r="J1913" i="28"/>
  <c r="J1914" i="28"/>
  <c r="J1915" i="28"/>
  <c r="J1916" i="28"/>
  <c r="J1917" i="28"/>
  <c r="J1918" i="28"/>
  <c r="J1919" i="28"/>
  <c r="J1920" i="28"/>
  <c r="J1921" i="28"/>
  <c r="J1922" i="28"/>
  <c r="J1923" i="28"/>
  <c r="J1924" i="28"/>
  <c r="J1925" i="28"/>
  <c r="J1926" i="28"/>
  <c r="J1927" i="28"/>
  <c r="J1928" i="28"/>
  <c r="J1929" i="28"/>
  <c r="J1930" i="28"/>
  <c r="J1931" i="28"/>
  <c r="J1932" i="28"/>
  <c r="J1933" i="28"/>
  <c r="J1934" i="28"/>
  <c r="J1935" i="28"/>
  <c r="J1936" i="28"/>
  <c r="J1937" i="28"/>
  <c r="J1938" i="28"/>
  <c r="J1939" i="28"/>
  <c r="J1940" i="28"/>
  <c r="J1941" i="28"/>
  <c r="J1942" i="28"/>
  <c r="J1943" i="28"/>
  <c r="J1944" i="28"/>
  <c r="J1945" i="28"/>
  <c r="J1946" i="28"/>
  <c r="J1947" i="28"/>
  <c r="J1948" i="28"/>
  <c r="J1949" i="28"/>
  <c r="J1950" i="28"/>
  <c r="J1951" i="28"/>
  <c r="J1952" i="28"/>
  <c r="J1953" i="28"/>
  <c r="J1954" i="28"/>
  <c r="J1955" i="28"/>
  <c r="J1956" i="28"/>
  <c r="J1957" i="28"/>
  <c r="J1958" i="28"/>
  <c r="J1959" i="28"/>
  <c r="J1960" i="28"/>
  <c r="J1961" i="28"/>
  <c r="J1962" i="28"/>
  <c r="J1963" i="28"/>
  <c r="J1964" i="28"/>
  <c r="J1965" i="28"/>
  <c r="J1966" i="28"/>
  <c r="J1967" i="28"/>
  <c r="J1968" i="28"/>
  <c r="J1969" i="28"/>
  <c r="J1970" i="28"/>
  <c r="J1971" i="28"/>
  <c r="J1972" i="28"/>
  <c r="J1973" i="28"/>
  <c r="J1974" i="28"/>
  <c r="J1975" i="28"/>
  <c r="J1976" i="28"/>
  <c r="J1977" i="28"/>
  <c r="J1978" i="28"/>
  <c r="J1979" i="28"/>
  <c r="J1980" i="28"/>
  <c r="J1981" i="28"/>
  <c r="J1982" i="28"/>
  <c r="J1983" i="28"/>
  <c r="J1984" i="28"/>
  <c r="J1985" i="28"/>
  <c r="J1986" i="28"/>
  <c r="J1987" i="28"/>
  <c r="J1988" i="28"/>
  <c r="J1989" i="28"/>
  <c r="J1990" i="28"/>
  <c r="J1991" i="28"/>
  <c r="J1992" i="28"/>
  <c r="J1993" i="28"/>
  <c r="J1994" i="28"/>
  <c r="J1995" i="28"/>
  <c r="J1996" i="28"/>
  <c r="J1997" i="28"/>
  <c r="J1998" i="28"/>
  <c r="J1999" i="28"/>
  <c r="J2000" i="28"/>
  <c r="J2001" i="28"/>
  <c r="J2002" i="28"/>
  <c r="J2003" i="28"/>
  <c r="J2004" i="28"/>
  <c r="J2005" i="28"/>
  <c r="J2006" i="28"/>
  <c r="J2007" i="28"/>
  <c r="J2008" i="28"/>
  <c r="J2009" i="28"/>
  <c r="J2010" i="28"/>
  <c r="J2011" i="28"/>
  <c r="J2012" i="28"/>
  <c r="J2013" i="28"/>
  <c r="J2014" i="28"/>
  <c r="J2015" i="28"/>
  <c r="J2016" i="28"/>
  <c r="J2017" i="28"/>
  <c r="J2018" i="28"/>
  <c r="J2019" i="28"/>
  <c r="J2020" i="28"/>
  <c r="J2021" i="28"/>
  <c r="J2022" i="28"/>
  <c r="J2023" i="28"/>
  <c r="J2024" i="28"/>
  <c r="J2025" i="28"/>
  <c r="J2026" i="28"/>
  <c r="J2027" i="28"/>
  <c r="J2028" i="28"/>
  <c r="J2029" i="28"/>
  <c r="J2030" i="28"/>
  <c r="J2031" i="28"/>
  <c r="J2032" i="28"/>
  <c r="J2033" i="28"/>
  <c r="J2034" i="28"/>
  <c r="J2035" i="28"/>
  <c r="J2036" i="28"/>
  <c r="J2037" i="28"/>
  <c r="J2038" i="28"/>
  <c r="J2039" i="28"/>
  <c r="J2040" i="28"/>
  <c r="J2041" i="28"/>
  <c r="J2042" i="28"/>
  <c r="J2043" i="28"/>
  <c r="J2044" i="28"/>
  <c r="J2045" i="28"/>
  <c r="J2046" i="28"/>
  <c r="J2047" i="28"/>
  <c r="J2048" i="28"/>
  <c r="J2049" i="28"/>
  <c r="J2050" i="28"/>
  <c r="J2051" i="28"/>
  <c r="J2052" i="28"/>
  <c r="J2053" i="28"/>
  <c r="J2054" i="28"/>
  <c r="J2055" i="28"/>
  <c r="J2056" i="28"/>
  <c r="J2057" i="28"/>
  <c r="J2058" i="28"/>
  <c r="J2059" i="28"/>
  <c r="J2060" i="28"/>
  <c r="J2061" i="28"/>
  <c r="J2062" i="28"/>
  <c r="J2063" i="28"/>
  <c r="J2064" i="28"/>
  <c r="J2065" i="28"/>
  <c r="J2066" i="28"/>
  <c r="J2067" i="28"/>
  <c r="J2068" i="28"/>
  <c r="J2069" i="28"/>
  <c r="J2070" i="28"/>
  <c r="J2071" i="28"/>
  <c r="J2072" i="28"/>
  <c r="J2073" i="28"/>
  <c r="J2074" i="28"/>
  <c r="J2075" i="28"/>
  <c r="J2076" i="28"/>
  <c r="J2077" i="28"/>
  <c r="J2078" i="28"/>
  <c r="J2079" i="28"/>
  <c r="J2080" i="28"/>
  <c r="J2081" i="28"/>
  <c r="J2082" i="28"/>
  <c r="J2083" i="28"/>
  <c r="J2084" i="28"/>
  <c r="J2085" i="28"/>
  <c r="J2086" i="28"/>
  <c r="J2087" i="28"/>
  <c r="J2088" i="28"/>
  <c r="J2089" i="28"/>
  <c r="J2090" i="28"/>
  <c r="J2091" i="28"/>
  <c r="J2092" i="28"/>
  <c r="J2093" i="28"/>
  <c r="J2094" i="28"/>
  <c r="J2095" i="28"/>
  <c r="J2096" i="28"/>
  <c r="J2097" i="28"/>
  <c r="J2098" i="28"/>
  <c r="J2099" i="28"/>
  <c r="J2100" i="28"/>
  <c r="J2101" i="28"/>
  <c r="J2102" i="28"/>
  <c r="J2103" i="28"/>
  <c r="J2104" i="28"/>
  <c r="J2105" i="28"/>
  <c r="J2106" i="28"/>
  <c r="J2107" i="28"/>
  <c r="J2108" i="28"/>
  <c r="J2109" i="28"/>
  <c r="J2110" i="28"/>
  <c r="J2111" i="28"/>
  <c r="J2112" i="28"/>
  <c r="J2113" i="28"/>
  <c r="J2114" i="28"/>
  <c r="J2115" i="28"/>
  <c r="J2116" i="28"/>
  <c r="J2117" i="28"/>
  <c r="J2118" i="28"/>
  <c r="J2119" i="28"/>
  <c r="J2120" i="28"/>
  <c r="J2121" i="28"/>
  <c r="J2122" i="28"/>
  <c r="J2123" i="28"/>
  <c r="J2124" i="28"/>
  <c r="J2125" i="28"/>
  <c r="J2126" i="28"/>
  <c r="J2127" i="28"/>
  <c r="J2128" i="28"/>
  <c r="J2129" i="28"/>
  <c r="J2130" i="28"/>
  <c r="J2131" i="28"/>
  <c r="J2132" i="28"/>
  <c r="J2133" i="28"/>
  <c r="J2134" i="28"/>
  <c r="J2135" i="28"/>
  <c r="J2136" i="28"/>
  <c r="J2137" i="28"/>
  <c r="J2138" i="28"/>
  <c r="J2139" i="28"/>
  <c r="J2140" i="28"/>
  <c r="J2141" i="28"/>
  <c r="J2142" i="28"/>
  <c r="J2143" i="28"/>
  <c r="J2144" i="28"/>
  <c r="J2145" i="28"/>
  <c r="J2146" i="28"/>
  <c r="J2147" i="28"/>
  <c r="J2148" i="28"/>
  <c r="J2149" i="28"/>
  <c r="J2150" i="28"/>
  <c r="J2151" i="28"/>
  <c r="J2152" i="28"/>
  <c r="J2153" i="28"/>
  <c r="J2154" i="28"/>
  <c r="J2155" i="28"/>
  <c r="J2156" i="28"/>
  <c r="J2157" i="28"/>
  <c r="J2158" i="28"/>
  <c r="J2159" i="28"/>
  <c r="J2160" i="28"/>
  <c r="J2161" i="28"/>
  <c r="J2162" i="28"/>
  <c r="J2163" i="28"/>
  <c r="J2164" i="28"/>
  <c r="J2165" i="28"/>
  <c r="J2166" i="28"/>
  <c r="J2167" i="28"/>
  <c r="J2168" i="28"/>
  <c r="J2169" i="28"/>
  <c r="J2170" i="28"/>
  <c r="J2171" i="28"/>
  <c r="J2172" i="28"/>
  <c r="J2173" i="28"/>
  <c r="J2174" i="28"/>
  <c r="J2175" i="28"/>
  <c r="J2176" i="28"/>
  <c r="J2177" i="28"/>
  <c r="J2178" i="28"/>
  <c r="J2179" i="28"/>
  <c r="J2180" i="28"/>
  <c r="J2181" i="28"/>
  <c r="J2182" i="28"/>
  <c r="J2183" i="28"/>
  <c r="J2184" i="28"/>
  <c r="J2185" i="28"/>
  <c r="J2186" i="28"/>
  <c r="J2187" i="28"/>
  <c r="J2188" i="28"/>
  <c r="J2189" i="28"/>
  <c r="J2190" i="28"/>
  <c r="J2191" i="28"/>
  <c r="J2192" i="28"/>
  <c r="J2193" i="28"/>
  <c r="J2194" i="28"/>
  <c r="J2195" i="28"/>
  <c r="J2196" i="28"/>
  <c r="J2197" i="28"/>
  <c r="J2198" i="28"/>
  <c r="J2199" i="28"/>
  <c r="J2200" i="28"/>
  <c r="J2201" i="28"/>
  <c r="J2202" i="28"/>
  <c r="J2203" i="28"/>
  <c r="J2204" i="28"/>
  <c r="J2205" i="28"/>
  <c r="J2206" i="28"/>
  <c r="J2207" i="28"/>
  <c r="J2208" i="28"/>
  <c r="J2209" i="28"/>
  <c r="J2210" i="28"/>
  <c r="J2211" i="28"/>
  <c r="J2212" i="28"/>
  <c r="J2213" i="28"/>
  <c r="J2214" i="28"/>
  <c r="J2215" i="28"/>
  <c r="J2216" i="28"/>
  <c r="J2217" i="28"/>
  <c r="J2218" i="28"/>
  <c r="J2219" i="28"/>
  <c r="J2220" i="28"/>
  <c r="J2221" i="28"/>
  <c r="J2222" i="28"/>
  <c r="J2223" i="28"/>
  <c r="J2224" i="28"/>
  <c r="J2225" i="28"/>
  <c r="J2226" i="28"/>
  <c r="J2227" i="28"/>
  <c r="J2228" i="28"/>
  <c r="J2229" i="28"/>
  <c r="J2230" i="28"/>
  <c r="J2231" i="28"/>
  <c r="J2232" i="28"/>
  <c r="J2233" i="28"/>
  <c r="J2234" i="28"/>
  <c r="J2235" i="28"/>
  <c r="J2236" i="28"/>
  <c r="J2237" i="28"/>
  <c r="J2238" i="28"/>
  <c r="J2239" i="28"/>
  <c r="J2240" i="28"/>
  <c r="J2241" i="28"/>
  <c r="J2242" i="28"/>
  <c r="J2243" i="28"/>
  <c r="J2244" i="28"/>
  <c r="J2245" i="28"/>
  <c r="J2246" i="28"/>
  <c r="J2247" i="28"/>
  <c r="J2248" i="28"/>
  <c r="J2249" i="28"/>
  <c r="J2250" i="28"/>
  <c r="J2251" i="28"/>
  <c r="J2252" i="28"/>
  <c r="J2253" i="28"/>
  <c r="J2254" i="28"/>
  <c r="J2255" i="28"/>
  <c r="J2256" i="28"/>
  <c r="J2257" i="28"/>
  <c r="J2258" i="28"/>
  <c r="J2259" i="28"/>
  <c r="J2260" i="28"/>
  <c r="J2261" i="28"/>
  <c r="J2262" i="28"/>
  <c r="J2263" i="28"/>
  <c r="J2264" i="28"/>
  <c r="J2265" i="28"/>
  <c r="J2266" i="28"/>
  <c r="J2267" i="28"/>
  <c r="J2268" i="28"/>
  <c r="J2269" i="28"/>
  <c r="J2270" i="28"/>
  <c r="J2271" i="28"/>
  <c r="J2272" i="28"/>
  <c r="J2273" i="28"/>
  <c r="J2274" i="28"/>
  <c r="J2275" i="28"/>
  <c r="J2276" i="28"/>
  <c r="J2277" i="28"/>
  <c r="J2278" i="28"/>
  <c r="J2279" i="28"/>
  <c r="J2280" i="28"/>
  <c r="J2281" i="28"/>
  <c r="J2282" i="28"/>
  <c r="J2283" i="28"/>
  <c r="J2284" i="28"/>
  <c r="J2285" i="28"/>
  <c r="J2286" i="28"/>
  <c r="J2287" i="28"/>
  <c r="J2288" i="28"/>
  <c r="J2289" i="28"/>
  <c r="J2290" i="28"/>
  <c r="J2291" i="28"/>
  <c r="J2292" i="28"/>
  <c r="J2293" i="28"/>
  <c r="J2294" i="28"/>
  <c r="J2295" i="28"/>
  <c r="J2296" i="28"/>
  <c r="J2297" i="28"/>
  <c r="J2298" i="28"/>
  <c r="J2299" i="28"/>
  <c r="J2300" i="28"/>
  <c r="J2301" i="28"/>
  <c r="J2302" i="28"/>
  <c r="J2303" i="28"/>
  <c r="J2304" i="28"/>
  <c r="J2305" i="28"/>
  <c r="J2306" i="28"/>
  <c r="J2307" i="28"/>
  <c r="J2308" i="28"/>
  <c r="J2309" i="28"/>
  <c r="J2310" i="28"/>
  <c r="J2311" i="28"/>
  <c r="J2312" i="28"/>
  <c r="J2313" i="28"/>
  <c r="J2314" i="28"/>
  <c r="J2315" i="28"/>
  <c r="J2316" i="28"/>
  <c r="J2317" i="28"/>
  <c r="J2318" i="28"/>
  <c r="J2319" i="28"/>
  <c r="J2320" i="28"/>
  <c r="J2321" i="28"/>
  <c r="J2322" i="28"/>
  <c r="J2323" i="28"/>
  <c r="J2324" i="28"/>
  <c r="J2325" i="28"/>
  <c r="J2326" i="28"/>
  <c r="J2327" i="28"/>
  <c r="J2328" i="28"/>
  <c r="J2329" i="28"/>
  <c r="J2330" i="28"/>
  <c r="J2331" i="28"/>
  <c r="J2332" i="28"/>
  <c r="J2333" i="28"/>
  <c r="J2334" i="28"/>
  <c r="J2335" i="28"/>
  <c r="J2336" i="28"/>
  <c r="J2337" i="28"/>
  <c r="J2338" i="28"/>
  <c r="J2339" i="28"/>
  <c r="J2340" i="28"/>
  <c r="J2341" i="28"/>
  <c r="J2342" i="28"/>
  <c r="J2343" i="28"/>
  <c r="J2344" i="28"/>
  <c r="J2345" i="28"/>
  <c r="J2346" i="28"/>
  <c r="J2347" i="28"/>
  <c r="J2348" i="28"/>
  <c r="J2349" i="28"/>
  <c r="J2350" i="28"/>
  <c r="J2351" i="28"/>
  <c r="J2352" i="28"/>
  <c r="J2353" i="28"/>
  <c r="J2354" i="28"/>
  <c r="J2355" i="28"/>
  <c r="J2356" i="28"/>
  <c r="J2357" i="28"/>
  <c r="J2358" i="28"/>
  <c r="J2359" i="28"/>
  <c r="J2360" i="28"/>
  <c r="J2361" i="28"/>
  <c r="J2362" i="28"/>
  <c r="J2363" i="28"/>
  <c r="J2364" i="28"/>
  <c r="J2365" i="28"/>
  <c r="J2366" i="28"/>
  <c r="J2367" i="28"/>
  <c r="J2368" i="28"/>
  <c r="J2369" i="28"/>
  <c r="J2370" i="28"/>
  <c r="J2371" i="28"/>
  <c r="J2372" i="28"/>
  <c r="J2373" i="28"/>
  <c r="J2374" i="28"/>
  <c r="J2375" i="28"/>
  <c r="J2376" i="28"/>
  <c r="J2377" i="28"/>
  <c r="J2378" i="28"/>
  <c r="J2379" i="28"/>
  <c r="J2380" i="28"/>
  <c r="J2381" i="28"/>
  <c r="J2382" i="28"/>
  <c r="J2383" i="28"/>
  <c r="J2384" i="28"/>
  <c r="J2385" i="28"/>
  <c r="J2386" i="28"/>
  <c r="J2387" i="28"/>
  <c r="J2388" i="28"/>
  <c r="J2389" i="28"/>
  <c r="J2390" i="28"/>
  <c r="J2391" i="28"/>
  <c r="J2392" i="28"/>
  <c r="J2393" i="28"/>
  <c r="J2394" i="28"/>
  <c r="J2395" i="28"/>
  <c r="J2396" i="28"/>
  <c r="J2397" i="28"/>
  <c r="J2398" i="28"/>
  <c r="J2399" i="28"/>
  <c r="J2400" i="28"/>
  <c r="J2401" i="28"/>
  <c r="J2402" i="28"/>
  <c r="J2403" i="28"/>
  <c r="J2404" i="28"/>
  <c r="J2405" i="28"/>
  <c r="J2406" i="28"/>
  <c r="J2407" i="28"/>
  <c r="J2408" i="28"/>
  <c r="J2409" i="28"/>
  <c r="J2410" i="28"/>
  <c r="J2411" i="28"/>
  <c r="J2412" i="28"/>
  <c r="J2413" i="28"/>
  <c r="J2414" i="28"/>
  <c r="J2415" i="28"/>
  <c r="J2416" i="28"/>
  <c r="J2417" i="28"/>
  <c r="J2418" i="28"/>
  <c r="J2419" i="28"/>
  <c r="J2420" i="28"/>
  <c r="J2421" i="28"/>
  <c r="J2422" i="28"/>
  <c r="J2423" i="28"/>
  <c r="J2424" i="28"/>
  <c r="J2425" i="28"/>
  <c r="J2426" i="28"/>
  <c r="J2427" i="28"/>
  <c r="J2428" i="28"/>
  <c r="J2429" i="28"/>
  <c r="J2430" i="28"/>
  <c r="J2431" i="28"/>
  <c r="J2432" i="28"/>
  <c r="J2433" i="28"/>
  <c r="J2434" i="28"/>
  <c r="J2435" i="28"/>
  <c r="J2436" i="28"/>
  <c r="J2437" i="28"/>
  <c r="J2438" i="28"/>
  <c r="J2439" i="28"/>
  <c r="J2440" i="28"/>
  <c r="J2441" i="28"/>
  <c r="J2442" i="28"/>
  <c r="J2443" i="28"/>
  <c r="J2444" i="28"/>
  <c r="J2445" i="28"/>
  <c r="J2446" i="28"/>
  <c r="J2447" i="28"/>
  <c r="J2448" i="28"/>
  <c r="J2449" i="28"/>
  <c r="J2450" i="28"/>
  <c r="J2451" i="28"/>
  <c r="J2452" i="28"/>
  <c r="J2453" i="28"/>
  <c r="J2454" i="28"/>
  <c r="J2455" i="28"/>
  <c r="J2456" i="28"/>
  <c r="J2457" i="28"/>
  <c r="J2458" i="28"/>
  <c r="J2459" i="28"/>
  <c r="J2460" i="28"/>
  <c r="J2461" i="28"/>
  <c r="J2462" i="28"/>
  <c r="J2463" i="28"/>
  <c r="J2464" i="28"/>
  <c r="J2465" i="28"/>
  <c r="J2466" i="28"/>
  <c r="J2467" i="28"/>
  <c r="J2468" i="28"/>
  <c r="J2469" i="28"/>
  <c r="J2470" i="28"/>
  <c r="J2471" i="28"/>
  <c r="J2472" i="28"/>
  <c r="J2473" i="28"/>
  <c r="J2474" i="28"/>
  <c r="J2475" i="28"/>
  <c r="J2476" i="28"/>
  <c r="J2477" i="28"/>
  <c r="J2478" i="28"/>
  <c r="J2479" i="28"/>
  <c r="J2480" i="28"/>
  <c r="J2481" i="28"/>
  <c r="J2482" i="28"/>
  <c r="J2483" i="28"/>
  <c r="J2484" i="28"/>
  <c r="J2485" i="28"/>
  <c r="J2486" i="28"/>
  <c r="J2487" i="28"/>
  <c r="J2488" i="28"/>
  <c r="J2489" i="28"/>
  <c r="J2490" i="28"/>
  <c r="J2491" i="28"/>
  <c r="J2492" i="28"/>
  <c r="J2493" i="28"/>
  <c r="J2494" i="28"/>
  <c r="J2495" i="28"/>
  <c r="J2496" i="28"/>
  <c r="J2497" i="28"/>
  <c r="J2498" i="28"/>
  <c r="J2499" i="28"/>
  <c r="J2500" i="28"/>
  <c r="J2501" i="28"/>
  <c r="J2502" i="28"/>
  <c r="J2503" i="28"/>
  <c r="J2504" i="28"/>
  <c r="J2505" i="28"/>
  <c r="J2506" i="28"/>
  <c r="J2507" i="28"/>
  <c r="J2508" i="28"/>
  <c r="J2509" i="28"/>
  <c r="J2510" i="28"/>
  <c r="J2511" i="28"/>
  <c r="J2512" i="28"/>
  <c r="J2513" i="28"/>
  <c r="J2514" i="28"/>
  <c r="J2515" i="28"/>
  <c r="J2516" i="28"/>
  <c r="J2517" i="28"/>
  <c r="J2518" i="28"/>
  <c r="J2519" i="28"/>
  <c r="J2520" i="28"/>
  <c r="J2521" i="28"/>
  <c r="J2522" i="28"/>
  <c r="J2523" i="28"/>
  <c r="J2524" i="28"/>
  <c r="J2525" i="28"/>
  <c r="J2526" i="28"/>
  <c r="J2527" i="28"/>
  <c r="J2528" i="28"/>
  <c r="J2529" i="28"/>
  <c r="J2530" i="28"/>
  <c r="J2531" i="28"/>
  <c r="J2532" i="28"/>
  <c r="J2533" i="28"/>
  <c r="J2534" i="28"/>
  <c r="J2535" i="28"/>
  <c r="J2536" i="28"/>
  <c r="J2537" i="28"/>
  <c r="J2538" i="28"/>
  <c r="J2539" i="28"/>
  <c r="J2540" i="28"/>
  <c r="J2541" i="28"/>
  <c r="J2542" i="28"/>
  <c r="J2543" i="28"/>
  <c r="J2544" i="28"/>
  <c r="J2545" i="28"/>
  <c r="J2546" i="28"/>
  <c r="J2547" i="28"/>
  <c r="J2548" i="28"/>
  <c r="J2549" i="28"/>
  <c r="J2550" i="28"/>
  <c r="J2551" i="28"/>
  <c r="J2552" i="28"/>
  <c r="J2553" i="28"/>
  <c r="J2554" i="28"/>
  <c r="J2555" i="28"/>
  <c r="J2556" i="28"/>
  <c r="J2557" i="28"/>
  <c r="J2558" i="28"/>
  <c r="J2559" i="28"/>
  <c r="J2560" i="28"/>
  <c r="J2561" i="28"/>
  <c r="J2562" i="28"/>
  <c r="J2563" i="28"/>
  <c r="J2564" i="28"/>
  <c r="J2565" i="28"/>
  <c r="J2566" i="28"/>
  <c r="J2567" i="28"/>
  <c r="J2568" i="28"/>
  <c r="J2569" i="28"/>
  <c r="J2570" i="28"/>
  <c r="J2571" i="28"/>
  <c r="J2572" i="28"/>
  <c r="J2573" i="28"/>
  <c r="J2574" i="28"/>
  <c r="J2575" i="28"/>
  <c r="J2576" i="28"/>
  <c r="J2577" i="28"/>
  <c r="J2578" i="28"/>
  <c r="J2579" i="28"/>
  <c r="J2580" i="28"/>
  <c r="J2581" i="28"/>
  <c r="J2582" i="28"/>
  <c r="J2583" i="28"/>
  <c r="J2584" i="28"/>
  <c r="J2585" i="28"/>
  <c r="J2586" i="28"/>
  <c r="J2587" i="28"/>
  <c r="J2588" i="28"/>
  <c r="J2589" i="28"/>
  <c r="J2590" i="28"/>
  <c r="J2591" i="28"/>
  <c r="J2592" i="28"/>
  <c r="J2593" i="28"/>
  <c r="J2594" i="28"/>
  <c r="J2595" i="28"/>
  <c r="J2596" i="28"/>
  <c r="J2597" i="28"/>
  <c r="J2598" i="28"/>
  <c r="J2599" i="28"/>
  <c r="J2600" i="28"/>
  <c r="J2601" i="28"/>
  <c r="J2602" i="28"/>
  <c r="J2603" i="28"/>
  <c r="J2604" i="28"/>
  <c r="J2605" i="28"/>
  <c r="J2606" i="28"/>
  <c r="J2607" i="28"/>
  <c r="J2608" i="28"/>
  <c r="J2609" i="28"/>
  <c r="J2610" i="28"/>
  <c r="J2611" i="28"/>
  <c r="J2612" i="28"/>
  <c r="J2613" i="28"/>
  <c r="J2614" i="28"/>
  <c r="J2615" i="28"/>
  <c r="J2616" i="28"/>
  <c r="J2617" i="28"/>
  <c r="J2618" i="28"/>
  <c r="J2619" i="28"/>
  <c r="J2620" i="28"/>
  <c r="J2621" i="28"/>
  <c r="J2622" i="28"/>
  <c r="J2623" i="28"/>
  <c r="J2624" i="28"/>
  <c r="J2625" i="28"/>
  <c r="J2626" i="28"/>
  <c r="J2627" i="28"/>
  <c r="J2628" i="28"/>
  <c r="J2629" i="28"/>
  <c r="J2630" i="28"/>
  <c r="J2631" i="28"/>
  <c r="J2632" i="28"/>
  <c r="J2633" i="28"/>
  <c r="J2634" i="28"/>
  <c r="J2635" i="28"/>
  <c r="J2636" i="28"/>
  <c r="J2637" i="28"/>
  <c r="J2638" i="28"/>
  <c r="J2639" i="28"/>
  <c r="J2640" i="28"/>
  <c r="J2641" i="28"/>
  <c r="J2642" i="28"/>
  <c r="J2643" i="28"/>
  <c r="J2644" i="28"/>
  <c r="J2645" i="28"/>
  <c r="J2646" i="28"/>
  <c r="J2647" i="28"/>
  <c r="J2648" i="28"/>
  <c r="J2649" i="28"/>
  <c r="J2650" i="28"/>
  <c r="J2651" i="28"/>
  <c r="J2652" i="28"/>
  <c r="J2653" i="28"/>
  <c r="J2654" i="28"/>
  <c r="J2655" i="28"/>
  <c r="J2656" i="28"/>
  <c r="J2657" i="28"/>
  <c r="J2658" i="28"/>
  <c r="J2659" i="28"/>
  <c r="J2660" i="28"/>
  <c r="J2661" i="28"/>
  <c r="J2662" i="28"/>
  <c r="J2663" i="28"/>
  <c r="J2664" i="28"/>
  <c r="J2665" i="28"/>
  <c r="J2666" i="28"/>
  <c r="J2667" i="28"/>
  <c r="J2668" i="28"/>
  <c r="J2669" i="28"/>
  <c r="J2670" i="28"/>
  <c r="J2671" i="28"/>
  <c r="J2672" i="28"/>
  <c r="J2673" i="28"/>
  <c r="J2674" i="28"/>
  <c r="J2675" i="28"/>
  <c r="J2676" i="28"/>
  <c r="J2677" i="28"/>
  <c r="J2678" i="28"/>
  <c r="J2679" i="28"/>
  <c r="J2680" i="28"/>
  <c r="J2681" i="28"/>
  <c r="J2682" i="28"/>
  <c r="J2683" i="28"/>
  <c r="J2684" i="28"/>
  <c r="J2685" i="28"/>
  <c r="J2686" i="28"/>
  <c r="J2687" i="28"/>
  <c r="J2688" i="28"/>
  <c r="J2689" i="28"/>
  <c r="J2690" i="28"/>
  <c r="J2691" i="28"/>
  <c r="J2692" i="28"/>
  <c r="J2693" i="28"/>
  <c r="J2694" i="28"/>
  <c r="J2695" i="28"/>
  <c r="J2696" i="28"/>
  <c r="J2697" i="28"/>
  <c r="J2698" i="28"/>
  <c r="J2699" i="28"/>
  <c r="J2700" i="28"/>
  <c r="J2701" i="28"/>
  <c r="J2702" i="28"/>
  <c r="J2703" i="28"/>
  <c r="J2704" i="28"/>
  <c r="J2705" i="28"/>
  <c r="J2706" i="28"/>
  <c r="J2707" i="28"/>
  <c r="J2708" i="28"/>
  <c r="J2709" i="28"/>
  <c r="J2710" i="28"/>
  <c r="J2711" i="28"/>
  <c r="J2712" i="28"/>
  <c r="J2713" i="28"/>
  <c r="J2714" i="28"/>
  <c r="J2715" i="28"/>
  <c r="J2716" i="28"/>
  <c r="J2717" i="28"/>
  <c r="J2718" i="28"/>
  <c r="J2719" i="28"/>
  <c r="J2720" i="28"/>
  <c r="J2721" i="28"/>
  <c r="J2722" i="28"/>
  <c r="J2723" i="28"/>
  <c r="J2724" i="28"/>
  <c r="J2725" i="28"/>
  <c r="J2726" i="28"/>
  <c r="J2727" i="28"/>
  <c r="J2728" i="28"/>
  <c r="J2729" i="28"/>
  <c r="J2730" i="28"/>
  <c r="J2731" i="28"/>
  <c r="J2732" i="28"/>
  <c r="J2733" i="28"/>
  <c r="J2734" i="28"/>
  <c r="J2735" i="28"/>
  <c r="J2736" i="28"/>
  <c r="J2737" i="28"/>
  <c r="J2738" i="28"/>
  <c r="J2739" i="28"/>
  <c r="J2740" i="28"/>
  <c r="J2741" i="28"/>
  <c r="J2742" i="28"/>
  <c r="J2743" i="28"/>
  <c r="J2744" i="28"/>
  <c r="J2745" i="28"/>
  <c r="J2746" i="28"/>
  <c r="J2747" i="28"/>
  <c r="J2748" i="28"/>
  <c r="J2749" i="28"/>
  <c r="J2750" i="28"/>
  <c r="J2751" i="28"/>
  <c r="J2752" i="28"/>
  <c r="J2753" i="28"/>
  <c r="J2754" i="28"/>
  <c r="J2755" i="28"/>
  <c r="J2756" i="28"/>
  <c r="J2757" i="28"/>
  <c r="J2758" i="28"/>
  <c r="J2759" i="28"/>
  <c r="J2760" i="28"/>
  <c r="J2761" i="28"/>
  <c r="J2762" i="28"/>
  <c r="J2763" i="28"/>
  <c r="J2764" i="28"/>
  <c r="J2765" i="28"/>
  <c r="J2766" i="28"/>
  <c r="J2767" i="28"/>
  <c r="J2768" i="28"/>
  <c r="J2769" i="28"/>
  <c r="J2770" i="28"/>
  <c r="J2771" i="28"/>
  <c r="J2772" i="28"/>
  <c r="J2773" i="28"/>
  <c r="J2774" i="28"/>
  <c r="J2775" i="28"/>
  <c r="J2776" i="28"/>
  <c r="J2777" i="28"/>
  <c r="J2778" i="28"/>
  <c r="J2779" i="28"/>
  <c r="J2780" i="28"/>
  <c r="J2781" i="28"/>
  <c r="J2782" i="28"/>
  <c r="J2783" i="28"/>
  <c r="J2784" i="28"/>
  <c r="J2785" i="28"/>
  <c r="J2786" i="28"/>
  <c r="J2787" i="28"/>
  <c r="J2788" i="28"/>
  <c r="J2789" i="28"/>
  <c r="J2790" i="28"/>
  <c r="J2791" i="28"/>
  <c r="J2792" i="28"/>
  <c r="J2793" i="28"/>
  <c r="J2794" i="28"/>
  <c r="J2795" i="28"/>
  <c r="J2796" i="28"/>
  <c r="J2797" i="28"/>
  <c r="J2798" i="28"/>
  <c r="J2799" i="28"/>
  <c r="J2800" i="28"/>
  <c r="J2801" i="28"/>
  <c r="J2802" i="28"/>
  <c r="J2803" i="28"/>
  <c r="J2804" i="28"/>
  <c r="J2805" i="28"/>
  <c r="J2806" i="28"/>
  <c r="J2807" i="28"/>
  <c r="J2808" i="28"/>
  <c r="J2809" i="28"/>
  <c r="J2810" i="28"/>
  <c r="J2811" i="28"/>
  <c r="J2812" i="28"/>
  <c r="J2813" i="28"/>
  <c r="J2814" i="28"/>
  <c r="J2815" i="28"/>
  <c r="J2816" i="28"/>
  <c r="J2817" i="28"/>
  <c r="J2818" i="28"/>
  <c r="J2819" i="28"/>
  <c r="J2820" i="28"/>
  <c r="J2821" i="28"/>
  <c r="J2822" i="28"/>
  <c r="J2823" i="28"/>
  <c r="J2824" i="28"/>
  <c r="J2825" i="28"/>
  <c r="J2826" i="28"/>
  <c r="J2827" i="28"/>
  <c r="J2828" i="28"/>
  <c r="J2829" i="28"/>
  <c r="J2830" i="28"/>
  <c r="J2831" i="28"/>
  <c r="J2832" i="28"/>
  <c r="J2833" i="28"/>
  <c r="J2834" i="28"/>
  <c r="J2835" i="28"/>
  <c r="J2836" i="28"/>
  <c r="J2837" i="28"/>
  <c r="J2838" i="28"/>
  <c r="J2839" i="28"/>
  <c r="J2840" i="28"/>
  <c r="J2841" i="28"/>
  <c r="J2842" i="28"/>
  <c r="J2843" i="28"/>
  <c r="J2844" i="28"/>
  <c r="J2845" i="28"/>
  <c r="J2846" i="28"/>
  <c r="J2847" i="28"/>
  <c r="J2848" i="28"/>
  <c r="J2849" i="28"/>
  <c r="J2850" i="28"/>
  <c r="J2851" i="28"/>
  <c r="J2852" i="28"/>
  <c r="J2853" i="28"/>
  <c r="J2854" i="28"/>
  <c r="J2855" i="28"/>
  <c r="J2856" i="28"/>
  <c r="J2857" i="28"/>
  <c r="J2858" i="28"/>
  <c r="J2859" i="28"/>
  <c r="J2860" i="28"/>
  <c r="J2861" i="28"/>
  <c r="J2862" i="28"/>
  <c r="J2863" i="28"/>
  <c r="J2864" i="28"/>
  <c r="J2865" i="28"/>
  <c r="J2866" i="28"/>
  <c r="J2867" i="28"/>
  <c r="J2868" i="28"/>
  <c r="J2869" i="28"/>
  <c r="J2870" i="28"/>
  <c r="J2871" i="28"/>
  <c r="J2872" i="28"/>
  <c r="J2873" i="28"/>
  <c r="J2874" i="28"/>
  <c r="J2875" i="28"/>
  <c r="J2876" i="28"/>
  <c r="J2877" i="28"/>
  <c r="J2878" i="28"/>
  <c r="J2879" i="28"/>
  <c r="J2880" i="28"/>
  <c r="J2881" i="28"/>
  <c r="J2882" i="28"/>
  <c r="J2883" i="28"/>
  <c r="J2884" i="28"/>
  <c r="J2885" i="28"/>
  <c r="J2886" i="28"/>
  <c r="J2887" i="28"/>
  <c r="J2888" i="28"/>
  <c r="J2889" i="28"/>
  <c r="J2890" i="28"/>
  <c r="J2891" i="28"/>
  <c r="J2892" i="28"/>
  <c r="J2893" i="28"/>
  <c r="J2894" i="28"/>
  <c r="J2895" i="28"/>
  <c r="J2896" i="28"/>
  <c r="J2897" i="28"/>
  <c r="J2898" i="28"/>
  <c r="J2899" i="28"/>
  <c r="J2900" i="28"/>
  <c r="J2901" i="28"/>
  <c r="J2902" i="28"/>
  <c r="J2903" i="28"/>
  <c r="J2904" i="28"/>
  <c r="J2905" i="28"/>
  <c r="J2906" i="28"/>
  <c r="J2907" i="28"/>
  <c r="J2908" i="28"/>
  <c r="J2909" i="28"/>
  <c r="J2910" i="28"/>
  <c r="J2911" i="28"/>
  <c r="J2912" i="28"/>
  <c r="J2913" i="28"/>
  <c r="J2914" i="28"/>
  <c r="J2915" i="28"/>
  <c r="J2916" i="28"/>
  <c r="J2917" i="28"/>
  <c r="J2918" i="28"/>
  <c r="J2919" i="28"/>
  <c r="J2920" i="28"/>
  <c r="J2921" i="28"/>
  <c r="J2922" i="28"/>
  <c r="J2923" i="28"/>
  <c r="J2924" i="28"/>
  <c r="J2925" i="28"/>
  <c r="J2926" i="28"/>
  <c r="J2927" i="28"/>
  <c r="J2928" i="28"/>
  <c r="J2929" i="28"/>
  <c r="J2930" i="28"/>
  <c r="J2931" i="28"/>
  <c r="J2932" i="28"/>
  <c r="J2933" i="28"/>
  <c r="J2934" i="28"/>
  <c r="J2935" i="28"/>
  <c r="J2936" i="28"/>
  <c r="J2937" i="28"/>
  <c r="J2938" i="28"/>
  <c r="J2939" i="28"/>
  <c r="J2940" i="28"/>
  <c r="J2941" i="28"/>
  <c r="J2942" i="28"/>
  <c r="J2943" i="28"/>
  <c r="J2944" i="28"/>
  <c r="J2945" i="28"/>
  <c r="J2946" i="28"/>
  <c r="J2947" i="28"/>
  <c r="J2948" i="28"/>
  <c r="J2949" i="28"/>
  <c r="J2950" i="28"/>
  <c r="J2951" i="28"/>
  <c r="J2952" i="28"/>
  <c r="J2953" i="28"/>
  <c r="J2954" i="28"/>
  <c r="J2955" i="28"/>
  <c r="J2956" i="28"/>
  <c r="J2957" i="28"/>
  <c r="J2958" i="28"/>
  <c r="J2959" i="28"/>
  <c r="J2960" i="28"/>
  <c r="J2961" i="28"/>
  <c r="J2962" i="28"/>
  <c r="J2963" i="28"/>
  <c r="J2964" i="28"/>
  <c r="J2965" i="28"/>
  <c r="J2966" i="28"/>
  <c r="J2967" i="28"/>
  <c r="J2968" i="28"/>
  <c r="J2969" i="28"/>
  <c r="J2970" i="28"/>
  <c r="J2971" i="28"/>
  <c r="J2972" i="28"/>
  <c r="J2973" i="28"/>
  <c r="J2974" i="28"/>
  <c r="J2975" i="28"/>
  <c r="J2976" i="28"/>
  <c r="J2977" i="28"/>
  <c r="J2978" i="28"/>
  <c r="J2979" i="28"/>
  <c r="J2980" i="28"/>
  <c r="J2981" i="28"/>
  <c r="J2982" i="28"/>
  <c r="J2983" i="28"/>
  <c r="J2984" i="28"/>
  <c r="J2985" i="28"/>
  <c r="J2986" i="28"/>
  <c r="J2987" i="28"/>
  <c r="J2988" i="28"/>
  <c r="J2989" i="28"/>
  <c r="J2990" i="28"/>
  <c r="J2991" i="28"/>
  <c r="J2992" i="28"/>
  <c r="J2993" i="28"/>
  <c r="J2994" i="28"/>
  <c r="J2995" i="28"/>
  <c r="J2996" i="28"/>
  <c r="J2997" i="28"/>
  <c r="J2998" i="28"/>
  <c r="J2999" i="28"/>
  <c r="J3000" i="28"/>
  <c r="J3001" i="28"/>
  <c r="J3002" i="28"/>
  <c r="J3003" i="28"/>
  <c r="J3004" i="28"/>
  <c r="J3005" i="28"/>
  <c r="J3006" i="28"/>
  <c r="J3007" i="28"/>
  <c r="J3008" i="28"/>
  <c r="J3009" i="28"/>
  <c r="J3010" i="28"/>
  <c r="J3011" i="28"/>
  <c r="J3012" i="28"/>
  <c r="J3013" i="28"/>
  <c r="J3014" i="28"/>
  <c r="J3015" i="28"/>
  <c r="J3016" i="28"/>
  <c r="J3017" i="28"/>
  <c r="J3018" i="28"/>
  <c r="J3019" i="28"/>
  <c r="J3020" i="28"/>
  <c r="J3021" i="28"/>
  <c r="J3022" i="28"/>
  <c r="J3023" i="28"/>
  <c r="J3024" i="28"/>
  <c r="J3025" i="28"/>
  <c r="J3026" i="28"/>
  <c r="J3027" i="28"/>
  <c r="J3028" i="28"/>
  <c r="J3029" i="28"/>
  <c r="J3030" i="28"/>
  <c r="J3031" i="28"/>
  <c r="J3032" i="28"/>
  <c r="J3033" i="28"/>
  <c r="J3034" i="28"/>
  <c r="J3035" i="28"/>
  <c r="J3036" i="28"/>
  <c r="J3037" i="28"/>
  <c r="J3038" i="28"/>
  <c r="J3039" i="28"/>
  <c r="J3040" i="28"/>
  <c r="J3041" i="28"/>
  <c r="J3042" i="28"/>
  <c r="J3043" i="28"/>
  <c r="J3044" i="28"/>
  <c r="J3045" i="28"/>
  <c r="J3046" i="28"/>
  <c r="J3047" i="28"/>
  <c r="J3048" i="28"/>
  <c r="J3049" i="28"/>
  <c r="J3050" i="28"/>
  <c r="J3051" i="28"/>
  <c r="J3052" i="28"/>
  <c r="J3053" i="28"/>
  <c r="J3054" i="28"/>
  <c r="J3055" i="28"/>
  <c r="J3056" i="28"/>
  <c r="J3057" i="28"/>
  <c r="J3058" i="28"/>
  <c r="J3059" i="28"/>
  <c r="J3060" i="28"/>
  <c r="J3061" i="28"/>
  <c r="J3062" i="28"/>
  <c r="J3063" i="28"/>
  <c r="J3064" i="28"/>
  <c r="J3065" i="28"/>
  <c r="J3066" i="28"/>
  <c r="J3067" i="28"/>
  <c r="J3068" i="28"/>
  <c r="J3069" i="28"/>
  <c r="J3070" i="28"/>
  <c r="J3071" i="28"/>
  <c r="J3072" i="28"/>
  <c r="J3073" i="28"/>
  <c r="J3074" i="28"/>
  <c r="J3075" i="28"/>
  <c r="J3076" i="28"/>
  <c r="J3077" i="28"/>
  <c r="J3078" i="28"/>
  <c r="J3079" i="28"/>
  <c r="J3080" i="28"/>
  <c r="J3081" i="28"/>
  <c r="J3082" i="28"/>
  <c r="J3083" i="28"/>
  <c r="J3084" i="28"/>
  <c r="J3085" i="28"/>
  <c r="J3086" i="28"/>
  <c r="J3087" i="28"/>
  <c r="J3088" i="28"/>
  <c r="J3089" i="28"/>
  <c r="J3090" i="28"/>
  <c r="J3091" i="28"/>
  <c r="J3092" i="28"/>
  <c r="J3093" i="28"/>
  <c r="J3094" i="28"/>
  <c r="J3095" i="28"/>
  <c r="J3096" i="28"/>
  <c r="J3097" i="28"/>
  <c r="J3098" i="28"/>
  <c r="J3099" i="28"/>
  <c r="J3100" i="28"/>
  <c r="J3101" i="28"/>
  <c r="J3102" i="28"/>
  <c r="J3103" i="28"/>
  <c r="J3104" i="28"/>
  <c r="J3105" i="28"/>
  <c r="J3106" i="28"/>
  <c r="J3107" i="28"/>
  <c r="J3108" i="28"/>
  <c r="J3109" i="28"/>
  <c r="J3110" i="28"/>
  <c r="J3111" i="28"/>
  <c r="J3112" i="28"/>
  <c r="J3113" i="28"/>
  <c r="J3114" i="28"/>
  <c r="J3115" i="28"/>
  <c r="J3116" i="28"/>
  <c r="J3117" i="28"/>
  <c r="J3118" i="28"/>
  <c r="J3119" i="28"/>
  <c r="J3120" i="28"/>
  <c r="J3121" i="28"/>
  <c r="J3122" i="28"/>
  <c r="J3123" i="28"/>
  <c r="J3124" i="28"/>
  <c r="J3125" i="28"/>
  <c r="J3126" i="28"/>
  <c r="J3127" i="28"/>
  <c r="J3128" i="28"/>
  <c r="J3129" i="28"/>
  <c r="J3130" i="28"/>
  <c r="J3131" i="28"/>
  <c r="J3132" i="28"/>
  <c r="J3133" i="28"/>
  <c r="J3134" i="28"/>
  <c r="J3135" i="28"/>
  <c r="J3136" i="28"/>
  <c r="J3137" i="28"/>
  <c r="J3138" i="28"/>
  <c r="J3139" i="28"/>
  <c r="J3140" i="28"/>
  <c r="J3141" i="28"/>
  <c r="J3142" i="28"/>
  <c r="J3143" i="28"/>
  <c r="J3144" i="28"/>
  <c r="J3145" i="28"/>
  <c r="J3146" i="28"/>
  <c r="J3147" i="28"/>
  <c r="J3148" i="28"/>
  <c r="J3149" i="28"/>
  <c r="J3150" i="28"/>
  <c r="J3151" i="28"/>
  <c r="J3152" i="28"/>
  <c r="J3153" i="28"/>
  <c r="J3154" i="28"/>
  <c r="J3155" i="28"/>
  <c r="J3156" i="28"/>
  <c r="J3157" i="28"/>
  <c r="J3158" i="28"/>
  <c r="J3159" i="28"/>
  <c r="J3160" i="28"/>
  <c r="J3161" i="28"/>
  <c r="J3162" i="28"/>
  <c r="J3163" i="28"/>
  <c r="J3164" i="28"/>
  <c r="J3165" i="28"/>
  <c r="J3166" i="28"/>
  <c r="J3167" i="28"/>
  <c r="J3168" i="28"/>
  <c r="J3169" i="28"/>
  <c r="J3170" i="28"/>
  <c r="J3171" i="28"/>
  <c r="J3172" i="28"/>
  <c r="J3173" i="28"/>
  <c r="J3174" i="28"/>
  <c r="J3175" i="28"/>
  <c r="J3176" i="28"/>
  <c r="J3177" i="28"/>
  <c r="J3178" i="28"/>
  <c r="J3179" i="28"/>
  <c r="J3180" i="28"/>
  <c r="J3181" i="28"/>
  <c r="J3182" i="28"/>
  <c r="J3183" i="28"/>
  <c r="J3184" i="28"/>
  <c r="J3185" i="28"/>
  <c r="J3186" i="28"/>
  <c r="J3187" i="28"/>
  <c r="J3188" i="28"/>
  <c r="J3189" i="28"/>
  <c r="J3190" i="28"/>
  <c r="J3191" i="28"/>
  <c r="J3192" i="28"/>
  <c r="J3193" i="28"/>
  <c r="J3194" i="28"/>
  <c r="J3195" i="28"/>
  <c r="J3196" i="28"/>
  <c r="J3197" i="28"/>
  <c r="J3198" i="28"/>
  <c r="J3199" i="28"/>
  <c r="J3200" i="28"/>
  <c r="J3201" i="28"/>
  <c r="J3202" i="28"/>
  <c r="J3203" i="28"/>
  <c r="J3204" i="28"/>
  <c r="J3205" i="28"/>
  <c r="J3206" i="28"/>
  <c r="J3207" i="28"/>
  <c r="J3208" i="28"/>
  <c r="J3209" i="28"/>
  <c r="J3210" i="28"/>
  <c r="J3211" i="28"/>
  <c r="J3212" i="28"/>
  <c r="J3213" i="28"/>
  <c r="J3214" i="28"/>
  <c r="J3215" i="28"/>
  <c r="J3216" i="28"/>
  <c r="J3217" i="28"/>
  <c r="J3218" i="28"/>
  <c r="J3219" i="28"/>
  <c r="J3220" i="28"/>
  <c r="J3221" i="28"/>
  <c r="J3222" i="28"/>
  <c r="J3223" i="28"/>
  <c r="J3224" i="28"/>
  <c r="J3225" i="28"/>
  <c r="J3226" i="28"/>
  <c r="J3227" i="28"/>
  <c r="J3228" i="28"/>
  <c r="J3229" i="28"/>
  <c r="J3230" i="28"/>
  <c r="J3231" i="28"/>
  <c r="J3232" i="28"/>
  <c r="J3233" i="28"/>
  <c r="J3234" i="28"/>
  <c r="J3235" i="28"/>
  <c r="J3236" i="28"/>
  <c r="J3237" i="28"/>
  <c r="J3238" i="28"/>
  <c r="J3239" i="28"/>
  <c r="J3240" i="28"/>
  <c r="J3241" i="28"/>
  <c r="J3242" i="28"/>
  <c r="J3243" i="28"/>
  <c r="J3244" i="28"/>
  <c r="J3245" i="28"/>
  <c r="J3246" i="28"/>
  <c r="J3247" i="28"/>
  <c r="J3248" i="28"/>
  <c r="J3249" i="28"/>
  <c r="J3250" i="28"/>
  <c r="J3251" i="28"/>
  <c r="J3252" i="28"/>
  <c r="J3253" i="28"/>
  <c r="J3254" i="28"/>
  <c r="J3255" i="28"/>
  <c r="J3256" i="28"/>
  <c r="J3257" i="28"/>
  <c r="J3258" i="28"/>
  <c r="J3259" i="28"/>
  <c r="J3260" i="28"/>
  <c r="J3261" i="28"/>
  <c r="J3262" i="28"/>
  <c r="J3263" i="28"/>
  <c r="J3264" i="28"/>
  <c r="J3265" i="28"/>
  <c r="J3266" i="28"/>
  <c r="J3267" i="28"/>
  <c r="J3268" i="28"/>
  <c r="J3269" i="28"/>
  <c r="J3270" i="28"/>
  <c r="J3271" i="28"/>
  <c r="J3272" i="28"/>
  <c r="J3273" i="28"/>
  <c r="J3274" i="28"/>
  <c r="J3275" i="28"/>
  <c r="J3276" i="28"/>
  <c r="J3277" i="28"/>
  <c r="J3278" i="28"/>
  <c r="J3279" i="28"/>
  <c r="J3280" i="28"/>
  <c r="J3281" i="28"/>
  <c r="J3282" i="28"/>
  <c r="J3283" i="28"/>
  <c r="J3284" i="28"/>
  <c r="J3285" i="28"/>
  <c r="J3286" i="28"/>
  <c r="J3287" i="28"/>
  <c r="J3288" i="28"/>
  <c r="J3289" i="28"/>
  <c r="J3290" i="28"/>
  <c r="J3291" i="28"/>
  <c r="J3292" i="28"/>
  <c r="J3293" i="28"/>
  <c r="J3294" i="28"/>
  <c r="J3295" i="28"/>
  <c r="J3296" i="28"/>
  <c r="J3297" i="28"/>
  <c r="J3298" i="28"/>
  <c r="J3299" i="28"/>
  <c r="J3300" i="28"/>
  <c r="J3301" i="28"/>
  <c r="J3302" i="28"/>
  <c r="J3303" i="28"/>
  <c r="J3304" i="28"/>
  <c r="J3305" i="28"/>
  <c r="J3306" i="28"/>
  <c r="J3307" i="28"/>
  <c r="J3308" i="28"/>
  <c r="J3309" i="28"/>
  <c r="J3310" i="28"/>
  <c r="J3311" i="28"/>
  <c r="J3312" i="28"/>
  <c r="J3313" i="28"/>
  <c r="J3314" i="28"/>
  <c r="J3315" i="28"/>
  <c r="J3316" i="28"/>
  <c r="J3317" i="28"/>
  <c r="J3318" i="28"/>
  <c r="J3319" i="28"/>
  <c r="J3320" i="28"/>
  <c r="J3321" i="28"/>
  <c r="J3322" i="28"/>
  <c r="J3323" i="28"/>
  <c r="J3324" i="28"/>
  <c r="J3325" i="28"/>
  <c r="J3326" i="28"/>
  <c r="J3327" i="28"/>
  <c r="J3328" i="28"/>
  <c r="J3329" i="28"/>
  <c r="J3330" i="28"/>
  <c r="J3331" i="28"/>
  <c r="J3332" i="28"/>
  <c r="J3333" i="28"/>
  <c r="J3334" i="28"/>
  <c r="J3335" i="28"/>
  <c r="J3336" i="28"/>
  <c r="J3337" i="28"/>
  <c r="J3338" i="28"/>
  <c r="J3339" i="28"/>
  <c r="J3340" i="28"/>
  <c r="J3341" i="28"/>
  <c r="J3342" i="28"/>
  <c r="J3343" i="28"/>
  <c r="J3344" i="28"/>
  <c r="J3345" i="28"/>
  <c r="J3346" i="28"/>
  <c r="J3347" i="28"/>
  <c r="J3348" i="28"/>
  <c r="J3349" i="28"/>
  <c r="J3350" i="28"/>
  <c r="J3351" i="28"/>
  <c r="J3352" i="28"/>
  <c r="J3353" i="28"/>
  <c r="J3354" i="28"/>
  <c r="J3355" i="28"/>
  <c r="J3356" i="28"/>
  <c r="J3357" i="28"/>
  <c r="J3358" i="28"/>
  <c r="J3359" i="28"/>
  <c r="J3360" i="28"/>
  <c r="J3361" i="28"/>
  <c r="J3362" i="28"/>
  <c r="J3363" i="28"/>
  <c r="J3364" i="28"/>
  <c r="J3365" i="28"/>
  <c r="J3366" i="28"/>
  <c r="J3367" i="28"/>
  <c r="J3368" i="28"/>
  <c r="J3369" i="28"/>
  <c r="J3370" i="28"/>
  <c r="J3371" i="28"/>
  <c r="J3372" i="28"/>
  <c r="J3373" i="28"/>
  <c r="J3374" i="28"/>
  <c r="J3375" i="28"/>
  <c r="J3376" i="28"/>
  <c r="J3377" i="28"/>
  <c r="J3378" i="28"/>
  <c r="J3379" i="28"/>
  <c r="J3380" i="28"/>
  <c r="J3381" i="28"/>
  <c r="J3382" i="28"/>
  <c r="J3383" i="28"/>
  <c r="J3384" i="28"/>
  <c r="J3385" i="28"/>
  <c r="J3386" i="28"/>
  <c r="J3387" i="28"/>
  <c r="J3388" i="28"/>
  <c r="J3389" i="28"/>
  <c r="J3390" i="28"/>
  <c r="J3391" i="28"/>
  <c r="J3392" i="28"/>
  <c r="J3393" i="28"/>
  <c r="J3394" i="28"/>
  <c r="J3395" i="28"/>
  <c r="J3396" i="28"/>
  <c r="J3397" i="28"/>
  <c r="J3398" i="28"/>
  <c r="J3399" i="28"/>
  <c r="J3400" i="28"/>
  <c r="J3401" i="28"/>
  <c r="J3402" i="28"/>
  <c r="J3403" i="28"/>
  <c r="J3404" i="28"/>
  <c r="J3405" i="28"/>
  <c r="J3406" i="28"/>
  <c r="J3407" i="28"/>
  <c r="J3408" i="28"/>
  <c r="J3409" i="28"/>
  <c r="J3410" i="28"/>
  <c r="J3411" i="28"/>
  <c r="J3412" i="28"/>
  <c r="J3413" i="28"/>
  <c r="J3414" i="28"/>
  <c r="J3415" i="28"/>
  <c r="J3416" i="28"/>
  <c r="J3417" i="28"/>
  <c r="J3418" i="28"/>
  <c r="J3419" i="28"/>
  <c r="J3420" i="28"/>
  <c r="J3421" i="28"/>
  <c r="J3422" i="28"/>
  <c r="J3423" i="28"/>
  <c r="J3424" i="28"/>
  <c r="J3425" i="28"/>
  <c r="J3426" i="28"/>
  <c r="J3427" i="28"/>
  <c r="J3428" i="28"/>
  <c r="J3429" i="28"/>
  <c r="J3430" i="28"/>
  <c r="J3431" i="28"/>
  <c r="J3432" i="28"/>
  <c r="J3433" i="28"/>
  <c r="J3434" i="28"/>
  <c r="J3435" i="28"/>
  <c r="J3436" i="28"/>
  <c r="J3437" i="28"/>
  <c r="J3438" i="28"/>
  <c r="J3439" i="28"/>
  <c r="J3440" i="28"/>
  <c r="J3441" i="28"/>
  <c r="J3442" i="28"/>
  <c r="J3443" i="28"/>
  <c r="J3444" i="28"/>
  <c r="J3445" i="28"/>
  <c r="J3446" i="28"/>
  <c r="J3447" i="28"/>
  <c r="J3448" i="28"/>
  <c r="J3449" i="28"/>
  <c r="J3450" i="28"/>
  <c r="J3451" i="28"/>
  <c r="J3452" i="28"/>
  <c r="J3453" i="28"/>
  <c r="J3454" i="28"/>
  <c r="J3455" i="28"/>
  <c r="J3456" i="28"/>
  <c r="J3457" i="28"/>
  <c r="J3458" i="28"/>
  <c r="J3459" i="28"/>
  <c r="J3460" i="28"/>
  <c r="J3461" i="28"/>
  <c r="J3462" i="28"/>
  <c r="J3463" i="28"/>
  <c r="J3464" i="28"/>
  <c r="J3465" i="28"/>
  <c r="J3466" i="28"/>
  <c r="J3467" i="28"/>
  <c r="J3468" i="28"/>
  <c r="J3469" i="28"/>
  <c r="J3470" i="28"/>
  <c r="J3471" i="28"/>
  <c r="J3472" i="28"/>
  <c r="J3473" i="28"/>
  <c r="J3474" i="28"/>
  <c r="J3475" i="28"/>
  <c r="J3476" i="28"/>
  <c r="J3477" i="28"/>
  <c r="J3478" i="28"/>
  <c r="J3479" i="28"/>
  <c r="J3480" i="28"/>
  <c r="J3481" i="28"/>
  <c r="J3482" i="28"/>
  <c r="J3483" i="28"/>
  <c r="J3484" i="28"/>
  <c r="J3485" i="28"/>
  <c r="J3486" i="28"/>
  <c r="J3487" i="28"/>
  <c r="J3488" i="28"/>
  <c r="J3489" i="28"/>
  <c r="J3490" i="28"/>
  <c r="J3491" i="28"/>
  <c r="J3492" i="28"/>
  <c r="J3493" i="28"/>
  <c r="J3494" i="28"/>
  <c r="J3495" i="28"/>
  <c r="J3496" i="28"/>
  <c r="J3497" i="28"/>
  <c r="J3498" i="28"/>
  <c r="J3499" i="28"/>
  <c r="J3500" i="28"/>
  <c r="J3501" i="28"/>
  <c r="J3502" i="28"/>
  <c r="J3503" i="28"/>
  <c r="J3504" i="28"/>
  <c r="J3505" i="28"/>
  <c r="J3506" i="28"/>
  <c r="J3507" i="28"/>
  <c r="J3508" i="28"/>
  <c r="J3509" i="28"/>
  <c r="J3510" i="28"/>
  <c r="J3511" i="28"/>
  <c r="J3512" i="28"/>
  <c r="J3513" i="28"/>
  <c r="J3514" i="28"/>
  <c r="J3515" i="28"/>
  <c r="J3516" i="28"/>
  <c r="J3517" i="28"/>
  <c r="J3518" i="28"/>
  <c r="J3519" i="28"/>
  <c r="J3520" i="28"/>
  <c r="J3521" i="28"/>
  <c r="J3522" i="28"/>
  <c r="J3523" i="28"/>
  <c r="J3524" i="28"/>
  <c r="J3525" i="28"/>
  <c r="J3526" i="28"/>
  <c r="J3527" i="28"/>
  <c r="J3528" i="28"/>
  <c r="J3529" i="28"/>
  <c r="J3530" i="28"/>
  <c r="J3531" i="28"/>
  <c r="J3532" i="28"/>
  <c r="J3533" i="28"/>
  <c r="J3534" i="28"/>
  <c r="J3535" i="28"/>
  <c r="J3536" i="28"/>
  <c r="J3537" i="28"/>
  <c r="J3538" i="28"/>
  <c r="J3539" i="28"/>
  <c r="J3540" i="28"/>
  <c r="J3541" i="28"/>
  <c r="J3542" i="28"/>
  <c r="J3543" i="28"/>
  <c r="J3544" i="28"/>
  <c r="J3545" i="28"/>
  <c r="J3546" i="28"/>
  <c r="J3547" i="28"/>
  <c r="J3548" i="28"/>
  <c r="J3549" i="28"/>
  <c r="J3550" i="28"/>
  <c r="J3551" i="28"/>
  <c r="J3552" i="28"/>
  <c r="J3553" i="28"/>
  <c r="J3554" i="28"/>
  <c r="J3555" i="28"/>
  <c r="J3556" i="28"/>
  <c r="J3557" i="28"/>
  <c r="J3558" i="28"/>
  <c r="J3559" i="28"/>
  <c r="J3560" i="28"/>
  <c r="J3561" i="28"/>
  <c r="J3562" i="28"/>
  <c r="J3563" i="28"/>
  <c r="J3564" i="28"/>
  <c r="J3565" i="28"/>
  <c r="J3566" i="28"/>
  <c r="J3567" i="28"/>
  <c r="J3568" i="28"/>
  <c r="J3569" i="28"/>
  <c r="J3570" i="28"/>
  <c r="J3571" i="28"/>
  <c r="J3572" i="28"/>
  <c r="J3573" i="28"/>
  <c r="J3574" i="28"/>
  <c r="J3575" i="28"/>
  <c r="J3576" i="28"/>
  <c r="J3577" i="28"/>
  <c r="J3578" i="28"/>
  <c r="J3579" i="28"/>
  <c r="J3580" i="28"/>
  <c r="J3581" i="28"/>
  <c r="J3582" i="28"/>
  <c r="J3583" i="28"/>
  <c r="J3584" i="28"/>
  <c r="J3585" i="28"/>
  <c r="J3586" i="28"/>
  <c r="J3587" i="28"/>
  <c r="J3588" i="28"/>
  <c r="J3589" i="28"/>
  <c r="J3590" i="28"/>
  <c r="J3591" i="28"/>
  <c r="J3592" i="28"/>
  <c r="J3593" i="28"/>
  <c r="J3594" i="28"/>
  <c r="J3595" i="28"/>
  <c r="J3596" i="28"/>
  <c r="J3597" i="28"/>
  <c r="J3598" i="28"/>
  <c r="J3599" i="28"/>
  <c r="J3600" i="28"/>
  <c r="J3601" i="28"/>
  <c r="J3602" i="28"/>
  <c r="J3603" i="28"/>
  <c r="J3604" i="28"/>
  <c r="J3605" i="28"/>
  <c r="J3606" i="28"/>
  <c r="J3607" i="28"/>
  <c r="J3608" i="28"/>
  <c r="J3609" i="28"/>
  <c r="J3610" i="28"/>
  <c r="J3611" i="28"/>
  <c r="J3612" i="28"/>
  <c r="J3613" i="28"/>
  <c r="J3614" i="28"/>
  <c r="J3615" i="28"/>
  <c r="J3616" i="28"/>
  <c r="J3617" i="28"/>
  <c r="J3618" i="28"/>
  <c r="J3619" i="28"/>
  <c r="J3620" i="28"/>
  <c r="J3621" i="28"/>
  <c r="J3622" i="28"/>
  <c r="J3623" i="28"/>
  <c r="J3624" i="28"/>
  <c r="J3625" i="28"/>
  <c r="J3626" i="28"/>
  <c r="J3627" i="28"/>
  <c r="J3628" i="28"/>
  <c r="J3629" i="28"/>
  <c r="J3630" i="28"/>
  <c r="J3631" i="28"/>
  <c r="J3632" i="28"/>
  <c r="J3633" i="28"/>
  <c r="J3634" i="28"/>
  <c r="J3635" i="28"/>
  <c r="J3636" i="28"/>
  <c r="J3637" i="28"/>
  <c r="J3638" i="28"/>
  <c r="J3639" i="28"/>
  <c r="J3640" i="28"/>
  <c r="J3641" i="28"/>
  <c r="J3642" i="28"/>
  <c r="J3643" i="28"/>
  <c r="J3644" i="28"/>
  <c r="J3645" i="28"/>
  <c r="J3646" i="28"/>
  <c r="J3647" i="28"/>
  <c r="J3648" i="28"/>
  <c r="J3649" i="28"/>
  <c r="J3650" i="28"/>
  <c r="J3651" i="28"/>
  <c r="J3652" i="28"/>
  <c r="J3653" i="28"/>
  <c r="J3654" i="28"/>
  <c r="J3655" i="28"/>
  <c r="J3656" i="28"/>
  <c r="J3657" i="28"/>
  <c r="J3658" i="28"/>
  <c r="J3659" i="28"/>
  <c r="J3660" i="28"/>
  <c r="J3661" i="28"/>
  <c r="J3662" i="28"/>
  <c r="J3663" i="28"/>
  <c r="J3664" i="28"/>
  <c r="J3665" i="28"/>
  <c r="J3666" i="28"/>
  <c r="J3667" i="28"/>
  <c r="J3668" i="28"/>
  <c r="J3669" i="28"/>
  <c r="J3670" i="28"/>
  <c r="J3671" i="28"/>
  <c r="J3672" i="28"/>
  <c r="J3673" i="28"/>
  <c r="J3674" i="28"/>
  <c r="J3675" i="28"/>
  <c r="J3676" i="28"/>
  <c r="J3677" i="28"/>
  <c r="J3678" i="28"/>
  <c r="J3679" i="28"/>
  <c r="J3680" i="28"/>
  <c r="J3681" i="28"/>
  <c r="J3682" i="28"/>
  <c r="J3683" i="28"/>
  <c r="J3684" i="28"/>
  <c r="J3685" i="28"/>
  <c r="J3686" i="28"/>
  <c r="J3687" i="28"/>
  <c r="J3688" i="28"/>
  <c r="J3689" i="28"/>
  <c r="J3690" i="28"/>
  <c r="J3691" i="28"/>
  <c r="J3692" i="28"/>
  <c r="J3693" i="28"/>
  <c r="J3694" i="28"/>
  <c r="J3695" i="28"/>
  <c r="J3696" i="28"/>
  <c r="J3697" i="28"/>
  <c r="J3698" i="28"/>
  <c r="J3699" i="28"/>
  <c r="J3700" i="28"/>
  <c r="J3701" i="28"/>
  <c r="J3702" i="28"/>
  <c r="J3703" i="28"/>
  <c r="J3704" i="28"/>
  <c r="J3705" i="28"/>
  <c r="J3706" i="28"/>
  <c r="J3707" i="28"/>
  <c r="J3708" i="28"/>
  <c r="J3709" i="28"/>
  <c r="J3710" i="28"/>
  <c r="J3711" i="28"/>
  <c r="J3712" i="28"/>
  <c r="J3713" i="28"/>
  <c r="J3714" i="28"/>
  <c r="J3715" i="28"/>
  <c r="J3716" i="28"/>
  <c r="J3717" i="28"/>
  <c r="J3718" i="28"/>
  <c r="J3719" i="28"/>
  <c r="J3720" i="28"/>
  <c r="J3721" i="28"/>
  <c r="J3722" i="28"/>
  <c r="J3723" i="28"/>
  <c r="J3724" i="28"/>
  <c r="J3725" i="28"/>
  <c r="J3726" i="28"/>
  <c r="J3727" i="28"/>
  <c r="J3728" i="28"/>
  <c r="J3729" i="28"/>
  <c r="J3730" i="28"/>
  <c r="J3731" i="28"/>
  <c r="J3732" i="28"/>
  <c r="J3733" i="28"/>
  <c r="J3734" i="28"/>
  <c r="J3735" i="28"/>
  <c r="J3736" i="28"/>
  <c r="J3737" i="28"/>
  <c r="J3738" i="28"/>
  <c r="J3739" i="28"/>
  <c r="J3740" i="28"/>
  <c r="J3741" i="28"/>
  <c r="J3742" i="28"/>
  <c r="J3743" i="28"/>
  <c r="J3744" i="28"/>
  <c r="J3745" i="28"/>
  <c r="J3746" i="28"/>
  <c r="J3747" i="28"/>
  <c r="J3748" i="28"/>
  <c r="J3749" i="28"/>
  <c r="J3750" i="28"/>
  <c r="J3751" i="28"/>
  <c r="J3752" i="28"/>
  <c r="J3753" i="28"/>
  <c r="J3754" i="28"/>
  <c r="J3755" i="28"/>
  <c r="J3756" i="28"/>
  <c r="J3757" i="28"/>
  <c r="J3758" i="28"/>
  <c r="J3759" i="28"/>
  <c r="J3760" i="28"/>
  <c r="J3761" i="28"/>
  <c r="J3762" i="28"/>
  <c r="J3763" i="28"/>
  <c r="J3764" i="28"/>
  <c r="J3765" i="28"/>
  <c r="J3766" i="28"/>
  <c r="J3767" i="28"/>
  <c r="J3768" i="28"/>
  <c r="J3769" i="28"/>
  <c r="J3770" i="28"/>
  <c r="J3771" i="28"/>
  <c r="J3772" i="28"/>
  <c r="J3773" i="28"/>
  <c r="J3774" i="28"/>
  <c r="J3775" i="28"/>
  <c r="J3776" i="28"/>
  <c r="J3777" i="28"/>
  <c r="J3778" i="28"/>
  <c r="J3779" i="28"/>
  <c r="J3780" i="28"/>
  <c r="J3781" i="28"/>
  <c r="J3782" i="28"/>
  <c r="J3783" i="28"/>
  <c r="J3784" i="28"/>
  <c r="J3785" i="28"/>
  <c r="J3786" i="28"/>
  <c r="J3787" i="28"/>
  <c r="J3788" i="28"/>
  <c r="J3789" i="28"/>
  <c r="J3790" i="28"/>
  <c r="J3791" i="28"/>
  <c r="J3792" i="28"/>
  <c r="J3793" i="28"/>
  <c r="J3794" i="28"/>
  <c r="J3795" i="28"/>
  <c r="J3796" i="28"/>
  <c r="J3797" i="28"/>
  <c r="J3798" i="28"/>
  <c r="J3799" i="28"/>
  <c r="J3800" i="28"/>
  <c r="J3801" i="28"/>
  <c r="J3802" i="28"/>
  <c r="J3803" i="28"/>
  <c r="J3804" i="28"/>
  <c r="J3805" i="28"/>
  <c r="J3806" i="28"/>
  <c r="J3807" i="28"/>
  <c r="J3808" i="28"/>
  <c r="J3809" i="28"/>
  <c r="J3810" i="28"/>
  <c r="J3811" i="28"/>
  <c r="J3812" i="28"/>
  <c r="J3813" i="28"/>
  <c r="J3814" i="28"/>
  <c r="J3815" i="28"/>
  <c r="J3816" i="28"/>
  <c r="J3817" i="28"/>
  <c r="J3818" i="28"/>
  <c r="J3819" i="28"/>
  <c r="J3820" i="28"/>
  <c r="J3821" i="28"/>
  <c r="J3822" i="28"/>
  <c r="J3823" i="28"/>
  <c r="J3824" i="28"/>
  <c r="J3825" i="28"/>
  <c r="J3826" i="28"/>
  <c r="J3827" i="28"/>
  <c r="J3828" i="28"/>
  <c r="J3829" i="28"/>
  <c r="J3830" i="28"/>
  <c r="J3831" i="28"/>
  <c r="J3832" i="28"/>
  <c r="J3833" i="28"/>
  <c r="J3834" i="28"/>
  <c r="J3835" i="28"/>
  <c r="J3836" i="28"/>
  <c r="J3837" i="28"/>
  <c r="J3838" i="28"/>
  <c r="J3839" i="28"/>
  <c r="J3840" i="28"/>
  <c r="J3841" i="28"/>
  <c r="J3842" i="28"/>
  <c r="J3843" i="28"/>
  <c r="J3844" i="28"/>
  <c r="J3845" i="28"/>
  <c r="J3846" i="28"/>
  <c r="J3847" i="28"/>
  <c r="J3848" i="28"/>
  <c r="J3849" i="28"/>
  <c r="J3850" i="28"/>
  <c r="J3851" i="28"/>
  <c r="J3852" i="28"/>
  <c r="J3853" i="28"/>
  <c r="J3854" i="28"/>
  <c r="J3855" i="28"/>
  <c r="J3856" i="28"/>
  <c r="J3857" i="28"/>
  <c r="J3858" i="28"/>
  <c r="J3859" i="28"/>
  <c r="J3860" i="28"/>
  <c r="J3861" i="28"/>
  <c r="J3862" i="28"/>
  <c r="J3863" i="28"/>
  <c r="J3864" i="28"/>
  <c r="J3865" i="28"/>
  <c r="J3866" i="28"/>
  <c r="J3867" i="28"/>
  <c r="J3868" i="28"/>
  <c r="J3869" i="28"/>
  <c r="J3870" i="28"/>
  <c r="J3871" i="28"/>
  <c r="J3872" i="28"/>
  <c r="J3873" i="28"/>
  <c r="J3874" i="28"/>
  <c r="J3875" i="28"/>
  <c r="J3876" i="28"/>
  <c r="J3877" i="28"/>
  <c r="J3878" i="28"/>
  <c r="J3879" i="28"/>
  <c r="J3880" i="28"/>
  <c r="J3881" i="28"/>
  <c r="J3882" i="28"/>
  <c r="J3883" i="28"/>
  <c r="J3884" i="28"/>
  <c r="J3885" i="28"/>
  <c r="J3886" i="28"/>
  <c r="J3887" i="28"/>
  <c r="J3888" i="28"/>
  <c r="J3889" i="28"/>
  <c r="J3890" i="28"/>
  <c r="J3891" i="28"/>
  <c r="J3892" i="28"/>
  <c r="J3893" i="28"/>
  <c r="J3894" i="28"/>
  <c r="J3895" i="28"/>
  <c r="J3896" i="28"/>
  <c r="J3897" i="28"/>
  <c r="J3898" i="28"/>
  <c r="J3899" i="28"/>
  <c r="J3900" i="28"/>
  <c r="J3901" i="28"/>
  <c r="J3902" i="28"/>
  <c r="J3903" i="28"/>
  <c r="J3904" i="28"/>
  <c r="J3905" i="28"/>
  <c r="J3906" i="28"/>
  <c r="J3907" i="28"/>
  <c r="J3908" i="28"/>
  <c r="J3909" i="28"/>
  <c r="J3910" i="28"/>
  <c r="J3911" i="28"/>
  <c r="J3912" i="28"/>
  <c r="J3913" i="28"/>
  <c r="J3914" i="28"/>
  <c r="J3915" i="28"/>
  <c r="J3916" i="28"/>
  <c r="J3917" i="28"/>
  <c r="J3918" i="28"/>
  <c r="J3919" i="28"/>
  <c r="J3920" i="28"/>
  <c r="J3921" i="28"/>
  <c r="J3922" i="28"/>
  <c r="J3923" i="28"/>
  <c r="J3924" i="28"/>
  <c r="J3925" i="28"/>
  <c r="J3926" i="28"/>
  <c r="J3927" i="28"/>
  <c r="J3928" i="28"/>
  <c r="J3929" i="28"/>
  <c r="J3930" i="28"/>
  <c r="J3931" i="28"/>
  <c r="J3932" i="28"/>
  <c r="J3933" i="28"/>
  <c r="J3934" i="28"/>
  <c r="J3935" i="28"/>
  <c r="J3936" i="28"/>
  <c r="J3937" i="28"/>
  <c r="J3938" i="28"/>
  <c r="J3939" i="28"/>
  <c r="J3940" i="28"/>
  <c r="J3941" i="28"/>
  <c r="J3942" i="28"/>
  <c r="J3943" i="28"/>
  <c r="J3944" i="28"/>
  <c r="J3945" i="28"/>
  <c r="J3946" i="28"/>
  <c r="J3947" i="28"/>
  <c r="J3948" i="28"/>
  <c r="J3949" i="28"/>
  <c r="J3950" i="28"/>
  <c r="J3951" i="28"/>
  <c r="J3952" i="28"/>
  <c r="J3953" i="28"/>
  <c r="J3954" i="28"/>
  <c r="J3955" i="28"/>
  <c r="J3956" i="28"/>
  <c r="J3957" i="28"/>
  <c r="J3958" i="28"/>
  <c r="J3959" i="28"/>
  <c r="J3960" i="28"/>
  <c r="J3961" i="28"/>
  <c r="J3962" i="28"/>
  <c r="J3963" i="28"/>
  <c r="J3964" i="28"/>
  <c r="J3965" i="28"/>
  <c r="J3966" i="28"/>
  <c r="J3967" i="28"/>
  <c r="J3968" i="28"/>
  <c r="J3969" i="28"/>
  <c r="J3970" i="28"/>
  <c r="J3971" i="28"/>
  <c r="J3972" i="28"/>
  <c r="J3973" i="28"/>
  <c r="J3974" i="28"/>
  <c r="J3975" i="28"/>
  <c r="J3976" i="28"/>
  <c r="J3977" i="28"/>
  <c r="J3978" i="28"/>
  <c r="J3979" i="28"/>
  <c r="J3980" i="28"/>
  <c r="J3981" i="28"/>
  <c r="J3982" i="28"/>
  <c r="J3983" i="28"/>
  <c r="J3984" i="28"/>
  <c r="J3985" i="28"/>
  <c r="J3986" i="28"/>
  <c r="J3987" i="28"/>
  <c r="J3988" i="28"/>
  <c r="J3989" i="28"/>
  <c r="J3990" i="28"/>
  <c r="J3991" i="28"/>
  <c r="J3992" i="28"/>
  <c r="J3993" i="28"/>
  <c r="J3994" i="28"/>
  <c r="J3995" i="28"/>
  <c r="J3996" i="28"/>
  <c r="J3997" i="28"/>
  <c r="J3998" i="28"/>
  <c r="J3999" i="28"/>
  <c r="J4000" i="28"/>
  <c r="J4001" i="28"/>
  <c r="J4002" i="28"/>
  <c r="J4003" i="28"/>
  <c r="J4004" i="28"/>
  <c r="J4005" i="28"/>
  <c r="J4006" i="28"/>
  <c r="J4007" i="28"/>
  <c r="J4008" i="28"/>
  <c r="J4009" i="28"/>
  <c r="J4010" i="28"/>
  <c r="J4011" i="28"/>
  <c r="J4012" i="28"/>
  <c r="J4013" i="28"/>
  <c r="J4014" i="28"/>
  <c r="J4015" i="28"/>
  <c r="J4016" i="28"/>
  <c r="J4017" i="28"/>
  <c r="J4018" i="28"/>
  <c r="J4019" i="28"/>
  <c r="J4020" i="28"/>
  <c r="J4021" i="28"/>
  <c r="J4022" i="28"/>
  <c r="J4023" i="28"/>
  <c r="J4024" i="28"/>
  <c r="J4025" i="28"/>
  <c r="J4026" i="28"/>
  <c r="J4027" i="28"/>
  <c r="J4028" i="28"/>
  <c r="J4029" i="28"/>
  <c r="J4030" i="28"/>
  <c r="J4031" i="28"/>
  <c r="J4032" i="28"/>
  <c r="J4033" i="28"/>
  <c r="J4034" i="28"/>
  <c r="J4035" i="28"/>
  <c r="J4036" i="28"/>
  <c r="J4037" i="28"/>
  <c r="J4038" i="28"/>
  <c r="J4039" i="28"/>
  <c r="J4040" i="28"/>
  <c r="J4041" i="28"/>
  <c r="J4042" i="28"/>
  <c r="J4043" i="28"/>
  <c r="J4044" i="28"/>
  <c r="J4045" i="28"/>
  <c r="J4046" i="28"/>
  <c r="J4047" i="28"/>
  <c r="J4048" i="28"/>
  <c r="J4049" i="28"/>
  <c r="J4050" i="28"/>
  <c r="J4051" i="28"/>
  <c r="J4052" i="28"/>
  <c r="J4053" i="28"/>
  <c r="J4054" i="28"/>
  <c r="J4055" i="28"/>
  <c r="J4056" i="28"/>
  <c r="J4057" i="28"/>
  <c r="J4058" i="28"/>
  <c r="J4059" i="28"/>
  <c r="J4060" i="28"/>
  <c r="J4061" i="28"/>
  <c r="J4062" i="28"/>
  <c r="J4063" i="28"/>
  <c r="J4064" i="28"/>
  <c r="J4065" i="28"/>
  <c r="J4066" i="28"/>
  <c r="J4067" i="28"/>
  <c r="J4068" i="28"/>
  <c r="J4069" i="28"/>
  <c r="J4070" i="28"/>
  <c r="J4071" i="28"/>
  <c r="J4072" i="28"/>
  <c r="J4073" i="28"/>
  <c r="J4074" i="28"/>
  <c r="J4075" i="28"/>
  <c r="J4076" i="28"/>
  <c r="J4077" i="28"/>
  <c r="J4078" i="28"/>
  <c r="J4079" i="28"/>
  <c r="J4080" i="28"/>
  <c r="J4081" i="28"/>
  <c r="J4082" i="28"/>
  <c r="J4083" i="28"/>
  <c r="J4084" i="28"/>
  <c r="J4085" i="28"/>
  <c r="J4086" i="28"/>
  <c r="J4087" i="28"/>
  <c r="J4088" i="28"/>
  <c r="J4089" i="28"/>
  <c r="J4090" i="28"/>
  <c r="J4091" i="28"/>
  <c r="J4092" i="28"/>
  <c r="J4093" i="28"/>
  <c r="J4094" i="28"/>
  <c r="J4095" i="28"/>
  <c r="J4096" i="28"/>
  <c r="J4097" i="28"/>
  <c r="J4098" i="28"/>
  <c r="J4099" i="28"/>
  <c r="J4100" i="28"/>
  <c r="J4101" i="28"/>
  <c r="J4102" i="28"/>
  <c r="J4103" i="28"/>
  <c r="J4104" i="28"/>
  <c r="J4105" i="28"/>
  <c r="J4106" i="28"/>
  <c r="J4107" i="28"/>
  <c r="J4108" i="28"/>
  <c r="J4109" i="28"/>
  <c r="J4110" i="28"/>
  <c r="J4111" i="28"/>
  <c r="J4112" i="28"/>
  <c r="J4113" i="28"/>
  <c r="J4114" i="28"/>
  <c r="J4115" i="28"/>
  <c r="J4116" i="28"/>
  <c r="J4117" i="28"/>
  <c r="J4118" i="28"/>
  <c r="J4119" i="28"/>
  <c r="J4120" i="28"/>
  <c r="J4121" i="28"/>
  <c r="J4122" i="28"/>
  <c r="J4123" i="28"/>
  <c r="J4124" i="28"/>
  <c r="J4125" i="28"/>
  <c r="J4126" i="28"/>
  <c r="J4127" i="28"/>
  <c r="J4128" i="28"/>
  <c r="J4129" i="28"/>
  <c r="J4130" i="28"/>
  <c r="J4131" i="28"/>
  <c r="J4132" i="28"/>
  <c r="J4133" i="28"/>
  <c r="J4134" i="28"/>
  <c r="J4135" i="28"/>
  <c r="J4136" i="28"/>
  <c r="J4137" i="28"/>
  <c r="J4138" i="28"/>
  <c r="J4139" i="28"/>
  <c r="J4140" i="28"/>
  <c r="J4141" i="28"/>
  <c r="J4142" i="28"/>
  <c r="J4143" i="28"/>
  <c r="J4144" i="28"/>
  <c r="J4145" i="28"/>
  <c r="J4146" i="28"/>
  <c r="J4147" i="28"/>
  <c r="J4148" i="28"/>
  <c r="J4149" i="28"/>
  <c r="J4150" i="28"/>
  <c r="J4151" i="28"/>
  <c r="J4152" i="28"/>
  <c r="J4153" i="28"/>
  <c r="J4154" i="28"/>
  <c r="J4155" i="28"/>
  <c r="J4156" i="28"/>
  <c r="J4157" i="28"/>
  <c r="J4158" i="28"/>
  <c r="J4159" i="28"/>
  <c r="J4160" i="28"/>
  <c r="J4161" i="28"/>
  <c r="J4162" i="28"/>
  <c r="J4163" i="28"/>
  <c r="J4164" i="28"/>
  <c r="J4165" i="28"/>
  <c r="J4166" i="28"/>
  <c r="J4167" i="28"/>
  <c r="J4168" i="28"/>
  <c r="J4169" i="28"/>
  <c r="J4170" i="28"/>
  <c r="J4171" i="28"/>
  <c r="J4172" i="28"/>
  <c r="J4173" i="28"/>
  <c r="J4174" i="28"/>
  <c r="J4175" i="28"/>
  <c r="J4176" i="28"/>
  <c r="J4177" i="28"/>
  <c r="J4178" i="28"/>
  <c r="J4179" i="28"/>
  <c r="J4180" i="28"/>
  <c r="J4181" i="28"/>
  <c r="J4182" i="28"/>
  <c r="J4183" i="28"/>
  <c r="J4184" i="28"/>
  <c r="J4185" i="28"/>
  <c r="J4186" i="28"/>
  <c r="J4187" i="28"/>
  <c r="J4188" i="28"/>
  <c r="J4189" i="28"/>
  <c r="J4190" i="28"/>
  <c r="J4191" i="28"/>
  <c r="J4192" i="28"/>
  <c r="J4193" i="28"/>
  <c r="J4194" i="28"/>
  <c r="J4195" i="28"/>
  <c r="J4196" i="28"/>
  <c r="J4197" i="28"/>
  <c r="J4198" i="28"/>
  <c r="J4199" i="28"/>
  <c r="J4200" i="28"/>
  <c r="J4201" i="28"/>
  <c r="J4202" i="28"/>
  <c r="J4203" i="28"/>
  <c r="J4204" i="28"/>
  <c r="J4205" i="28"/>
  <c r="J4206" i="28"/>
  <c r="J4207" i="28"/>
  <c r="J4208" i="28"/>
  <c r="J4209" i="28"/>
  <c r="J4210" i="28"/>
  <c r="J4211" i="28"/>
  <c r="J4212" i="28"/>
  <c r="J4213" i="28"/>
  <c r="J4214" i="28"/>
  <c r="J4215" i="28"/>
  <c r="J4216" i="28"/>
  <c r="J4217" i="28"/>
  <c r="J4218" i="28"/>
  <c r="J4219" i="28"/>
  <c r="J4220" i="28"/>
  <c r="J4221" i="28"/>
  <c r="J4222" i="28"/>
  <c r="J4223" i="28"/>
  <c r="J4224" i="28"/>
  <c r="J4225" i="28"/>
  <c r="J4226" i="28"/>
  <c r="J4227" i="28"/>
  <c r="J4228" i="28"/>
  <c r="J4229" i="28"/>
  <c r="J4230" i="28"/>
  <c r="J4231" i="28"/>
  <c r="J4232" i="28"/>
  <c r="J4233" i="28"/>
  <c r="J4234" i="28"/>
  <c r="J4235" i="28"/>
  <c r="J4236" i="28"/>
  <c r="J4237" i="28"/>
  <c r="J4238" i="28"/>
  <c r="J4239" i="28"/>
  <c r="J4240" i="28"/>
  <c r="J4241" i="28"/>
  <c r="J4242" i="28"/>
  <c r="J4243" i="28"/>
  <c r="J4244" i="28"/>
  <c r="J4245" i="28"/>
  <c r="J4246" i="28"/>
  <c r="J4247" i="28"/>
  <c r="J4248" i="28"/>
  <c r="J4249" i="28"/>
  <c r="J4250" i="28"/>
  <c r="J4251" i="28"/>
  <c r="J4252" i="28"/>
  <c r="J4253" i="28"/>
  <c r="J4254" i="28"/>
  <c r="J4255" i="28"/>
  <c r="J4256" i="28"/>
  <c r="J4257" i="28"/>
  <c r="J4258" i="28"/>
  <c r="J4259" i="28"/>
  <c r="J4260" i="28"/>
  <c r="J4261" i="28"/>
  <c r="J4262" i="28"/>
  <c r="J4263" i="28"/>
  <c r="J4264" i="28"/>
  <c r="J4265" i="28"/>
  <c r="J4266" i="28"/>
  <c r="J4267" i="28"/>
  <c r="J4268" i="28"/>
  <c r="J4269" i="28"/>
  <c r="J4270" i="28"/>
  <c r="J4271" i="28"/>
  <c r="J4272" i="28"/>
  <c r="J4273" i="28"/>
  <c r="J4274" i="28"/>
  <c r="J4275" i="28"/>
  <c r="J4276" i="28"/>
  <c r="J4277" i="28"/>
  <c r="J4278" i="28"/>
  <c r="J4279" i="28"/>
  <c r="J4280" i="28"/>
  <c r="J4281" i="28"/>
  <c r="J4282" i="28"/>
  <c r="J4283" i="28"/>
  <c r="J4284" i="28"/>
  <c r="J4285" i="28"/>
  <c r="J4286" i="28"/>
  <c r="J4287" i="28"/>
  <c r="J4288" i="28"/>
  <c r="J4289" i="28"/>
  <c r="J4290" i="28"/>
  <c r="J4291" i="28"/>
  <c r="J4292" i="28"/>
  <c r="J4293" i="28"/>
  <c r="J4294" i="28"/>
  <c r="J4295" i="28"/>
  <c r="J4296" i="28"/>
  <c r="J4297" i="28"/>
  <c r="J4298" i="28"/>
  <c r="J4299" i="28"/>
  <c r="J4300" i="28"/>
  <c r="J4301" i="28"/>
  <c r="J4302" i="28"/>
  <c r="J4303" i="28"/>
  <c r="J4304" i="28"/>
  <c r="J4305" i="28"/>
  <c r="J4306" i="28"/>
  <c r="J4307" i="28"/>
  <c r="J4308" i="28"/>
  <c r="J4309" i="28"/>
  <c r="J4310" i="28"/>
  <c r="J4311" i="28"/>
  <c r="J4312" i="28"/>
  <c r="J4313" i="28"/>
  <c r="J4314" i="28"/>
  <c r="J4315" i="28"/>
  <c r="J4316" i="28"/>
  <c r="J4317" i="28"/>
  <c r="J4318" i="28"/>
  <c r="J4319" i="28"/>
  <c r="J4320" i="28"/>
  <c r="J4321" i="28"/>
  <c r="J4322" i="28"/>
  <c r="J4323" i="28"/>
  <c r="J4324" i="28"/>
  <c r="J4325" i="28"/>
  <c r="J4326" i="28"/>
  <c r="J4327" i="28"/>
  <c r="J4328" i="28"/>
  <c r="J4329" i="28"/>
  <c r="J4330" i="28"/>
  <c r="J4331" i="28"/>
  <c r="J4332" i="28"/>
  <c r="J4333" i="28"/>
  <c r="J4334" i="28"/>
  <c r="J4335" i="28"/>
  <c r="J4336" i="28"/>
  <c r="J4337" i="28"/>
  <c r="J4338" i="28"/>
  <c r="J4339" i="28"/>
  <c r="J4340" i="28"/>
  <c r="J4341" i="28"/>
  <c r="J4342" i="28"/>
  <c r="J4343" i="28"/>
  <c r="J4344" i="28"/>
  <c r="J4345" i="28"/>
  <c r="J4346" i="28"/>
  <c r="J4347" i="28"/>
  <c r="J4348" i="28"/>
  <c r="J4349" i="28"/>
  <c r="J4350" i="28"/>
  <c r="J4351" i="28"/>
  <c r="J4352" i="28"/>
  <c r="J4353" i="28"/>
  <c r="J4354" i="28"/>
  <c r="J4355" i="28"/>
  <c r="J4356" i="28"/>
  <c r="J4357" i="28"/>
  <c r="J4358" i="28"/>
  <c r="J4359" i="28"/>
  <c r="J4360" i="28"/>
  <c r="J4361" i="28"/>
  <c r="J4362" i="28"/>
  <c r="J4363" i="28"/>
  <c r="J4364" i="28"/>
  <c r="J4365" i="28"/>
  <c r="J4366" i="28"/>
  <c r="J4367" i="28"/>
  <c r="J4368" i="28"/>
  <c r="J4369" i="28"/>
  <c r="J4370" i="28"/>
  <c r="J4371" i="28"/>
  <c r="J4372" i="28"/>
  <c r="J4373" i="28"/>
  <c r="J4374" i="28"/>
  <c r="J4375" i="28"/>
  <c r="J4376" i="28"/>
  <c r="J4377" i="28"/>
  <c r="J4378" i="28"/>
  <c r="J4379" i="28"/>
  <c r="J4380" i="28"/>
  <c r="J4381" i="28"/>
  <c r="J4382" i="28"/>
  <c r="J4383" i="28"/>
  <c r="J4384" i="28"/>
  <c r="J4385" i="28"/>
  <c r="J4386" i="28"/>
  <c r="J4387" i="28"/>
  <c r="J4388" i="28"/>
  <c r="J4389" i="28"/>
  <c r="J4390" i="28"/>
  <c r="J4391" i="28"/>
  <c r="J4392" i="28"/>
  <c r="J4393" i="28"/>
  <c r="J4394" i="28"/>
  <c r="J4395" i="28"/>
  <c r="J4396" i="28"/>
  <c r="J4397" i="28"/>
  <c r="J4398" i="28"/>
  <c r="J4399" i="28"/>
  <c r="J4400" i="28"/>
  <c r="J4401" i="28"/>
  <c r="J4402" i="28"/>
  <c r="J4403" i="28"/>
  <c r="J4404" i="28"/>
  <c r="J4405" i="28"/>
  <c r="J4406" i="28"/>
  <c r="J4407" i="28"/>
  <c r="J4408" i="28"/>
  <c r="J4409" i="28"/>
  <c r="J4410" i="28"/>
  <c r="J4411" i="28"/>
  <c r="J4412" i="28"/>
  <c r="J4413" i="28"/>
  <c r="J4414" i="28"/>
  <c r="J4415" i="28"/>
  <c r="J4416" i="28"/>
  <c r="J4417" i="28"/>
  <c r="J4418" i="28"/>
  <c r="J4419" i="28"/>
  <c r="J4420" i="28"/>
  <c r="J4421" i="28"/>
  <c r="J4422" i="28"/>
  <c r="J4423" i="28"/>
  <c r="J4424" i="28"/>
  <c r="J4425" i="28"/>
  <c r="J4426" i="28"/>
  <c r="J4427" i="28"/>
  <c r="J4428" i="28"/>
  <c r="J4429" i="28"/>
  <c r="J4430" i="28"/>
  <c r="J4431" i="28"/>
  <c r="J4432" i="28"/>
  <c r="J4433" i="28"/>
  <c r="J4434" i="28"/>
  <c r="J4435" i="28"/>
  <c r="J4436" i="28"/>
  <c r="J4437" i="28"/>
  <c r="J4438" i="28"/>
  <c r="J4439" i="28"/>
  <c r="J4440" i="28"/>
  <c r="J4441" i="28"/>
  <c r="J4442" i="28"/>
  <c r="J4443" i="28"/>
  <c r="J4444" i="28"/>
  <c r="J4445" i="28"/>
  <c r="J4446" i="28"/>
  <c r="J4447" i="28"/>
  <c r="J4448" i="28"/>
  <c r="J4449" i="28"/>
  <c r="J4450" i="28"/>
  <c r="J4451" i="28"/>
  <c r="J4452" i="28"/>
  <c r="J4453" i="28"/>
  <c r="J4454" i="28"/>
  <c r="J4455" i="28"/>
  <c r="J4456" i="28"/>
  <c r="J4457" i="28"/>
  <c r="J4458" i="28"/>
  <c r="J4459" i="28"/>
  <c r="J4460" i="28"/>
  <c r="J4461" i="28"/>
  <c r="J4462" i="28"/>
  <c r="J4463" i="28"/>
  <c r="J4464" i="28"/>
  <c r="J4465" i="28"/>
  <c r="J4466" i="28"/>
  <c r="J4467" i="28"/>
  <c r="J4468" i="28"/>
  <c r="J4469" i="28"/>
  <c r="J4470" i="28"/>
  <c r="J4471" i="28"/>
  <c r="J4472" i="28"/>
  <c r="J4473" i="28"/>
  <c r="J4474" i="28"/>
  <c r="J4475" i="28"/>
  <c r="J4476" i="28"/>
  <c r="J4477" i="28"/>
  <c r="J4478" i="28"/>
  <c r="J4479" i="28"/>
  <c r="J4480" i="28"/>
  <c r="J4481" i="28"/>
  <c r="J4482" i="28"/>
  <c r="J4483" i="28"/>
  <c r="J4484" i="28"/>
  <c r="J4485" i="28"/>
  <c r="J4486" i="28"/>
  <c r="J4487" i="28"/>
  <c r="J4488" i="28"/>
  <c r="J4489" i="28"/>
  <c r="J4490" i="28"/>
  <c r="J4491" i="28"/>
  <c r="J4492" i="28"/>
  <c r="J4493" i="28"/>
  <c r="J4494" i="28"/>
  <c r="J4495" i="28"/>
  <c r="J4496" i="28"/>
  <c r="J4497" i="28"/>
  <c r="J4498" i="28"/>
  <c r="J4499" i="28"/>
  <c r="J4500" i="28"/>
  <c r="J4501" i="28"/>
  <c r="J4502" i="28"/>
  <c r="J4503" i="28"/>
  <c r="J4504" i="28"/>
  <c r="J4505" i="28"/>
  <c r="J4506" i="28"/>
  <c r="J4507" i="28"/>
  <c r="J4508" i="28"/>
  <c r="J4509" i="28"/>
  <c r="J4510" i="28"/>
  <c r="J4511" i="28"/>
  <c r="J4512" i="28"/>
  <c r="J4513" i="28"/>
  <c r="J4514" i="28"/>
  <c r="J4515" i="28"/>
  <c r="J4516" i="28"/>
  <c r="J4517" i="28"/>
  <c r="J4518" i="28"/>
  <c r="J4519" i="28"/>
  <c r="J4520" i="28"/>
  <c r="J4521" i="28"/>
  <c r="J4522" i="28"/>
  <c r="J4523" i="28"/>
  <c r="J4524" i="28"/>
  <c r="J4525" i="28"/>
  <c r="J4526" i="28"/>
  <c r="J4527" i="28"/>
  <c r="J4528" i="28"/>
  <c r="J4529" i="28"/>
  <c r="J4530" i="28"/>
  <c r="J4531" i="28"/>
  <c r="J4532" i="28"/>
  <c r="J4533" i="28"/>
  <c r="J4534" i="28"/>
  <c r="J4535" i="28"/>
  <c r="J4536" i="28"/>
  <c r="J4537" i="28"/>
  <c r="J4538" i="28"/>
  <c r="J4539" i="28"/>
  <c r="J4540" i="28"/>
  <c r="J4541" i="28"/>
  <c r="J4542" i="28"/>
  <c r="J4543" i="28"/>
  <c r="J4544" i="28"/>
  <c r="J4545" i="28"/>
  <c r="J4546" i="28"/>
  <c r="J4547" i="28"/>
  <c r="J4548" i="28"/>
  <c r="J4549" i="28"/>
  <c r="J4550" i="28"/>
  <c r="J4551" i="28"/>
  <c r="J4552" i="28"/>
  <c r="J4553" i="28"/>
  <c r="J4554" i="28"/>
  <c r="J4555" i="28"/>
  <c r="J4556" i="28"/>
  <c r="J4557" i="28"/>
  <c r="J4558" i="28"/>
  <c r="J4559" i="28"/>
  <c r="J4560" i="28"/>
  <c r="J4561" i="28"/>
  <c r="J4562" i="28"/>
  <c r="J4563" i="28"/>
  <c r="J4564" i="28"/>
  <c r="J4565" i="28"/>
  <c r="J4566" i="28"/>
  <c r="J4567" i="28"/>
  <c r="J4568" i="28"/>
  <c r="J4569" i="28"/>
  <c r="J4570" i="28"/>
  <c r="J4571" i="28"/>
  <c r="J4572" i="28"/>
  <c r="J4573" i="28"/>
  <c r="J4574" i="28"/>
  <c r="J4575" i="28"/>
  <c r="J4576" i="28"/>
  <c r="J4577" i="28"/>
  <c r="J4578" i="28"/>
  <c r="J4579" i="28"/>
  <c r="J4580" i="28"/>
  <c r="J4581" i="28"/>
  <c r="J4582" i="28"/>
  <c r="J4583" i="28"/>
  <c r="J4584" i="28"/>
  <c r="J4585" i="28"/>
  <c r="J4586" i="28"/>
  <c r="J4587" i="28"/>
  <c r="J4588" i="28"/>
  <c r="J4589" i="28"/>
  <c r="J4590" i="28"/>
  <c r="J4591" i="28"/>
  <c r="J4592" i="28"/>
  <c r="J4593" i="28"/>
  <c r="J4594" i="28"/>
  <c r="J4595" i="28"/>
  <c r="J4596" i="28"/>
  <c r="J4597" i="28"/>
  <c r="J4598" i="28"/>
  <c r="J4599" i="28"/>
  <c r="J4600" i="28"/>
  <c r="J4601" i="28"/>
  <c r="J4602" i="28"/>
  <c r="J4603" i="28"/>
  <c r="J4604" i="28"/>
  <c r="J4605" i="28"/>
  <c r="J4606" i="28"/>
  <c r="J4607" i="28"/>
  <c r="J4608" i="28"/>
  <c r="J4609" i="28"/>
  <c r="J4610" i="28"/>
  <c r="J4611" i="28"/>
  <c r="J4612" i="28"/>
  <c r="J4613" i="28"/>
  <c r="J4614" i="28"/>
  <c r="J4615" i="28"/>
  <c r="J4616" i="28"/>
  <c r="J4617" i="28"/>
  <c r="J4618" i="28"/>
  <c r="J4619" i="28"/>
  <c r="J4620" i="28"/>
  <c r="J4621" i="28"/>
  <c r="J4622" i="28"/>
  <c r="J4623" i="28"/>
  <c r="J4624" i="28"/>
  <c r="J4625" i="28"/>
  <c r="J4626" i="28"/>
  <c r="J4627" i="28"/>
  <c r="J4628" i="28"/>
  <c r="J4629" i="28"/>
  <c r="J4630" i="28"/>
  <c r="J4631" i="28"/>
  <c r="J4632" i="28"/>
  <c r="J4633" i="28"/>
  <c r="J4634" i="28"/>
  <c r="J4635" i="28"/>
  <c r="J4636" i="28"/>
  <c r="J4637" i="28"/>
  <c r="J4638" i="28"/>
  <c r="J4639" i="28"/>
  <c r="J4640" i="28"/>
  <c r="J4641" i="28"/>
  <c r="J4642" i="28"/>
  <c r="J4643" i="28"/>
  <c r="J4644" i="28"/>
  <c r="J4645" i="28"/>
  <c r="J4646" i="28"/>
  <c r="J4647" i="28"/>
  <c r="J4648" i="28"/>
  <c r="J4649" i="28"/>
  <c r="J4650" i="28"/>
  <c r="J4651" i="28"/>
  <c r="J4652" i="28"/>
  <c r="J4653" i="28"/>
  <c r="J4654" i="28"/>
  <c r="J4655" i="28"/>
  <c r="J4656" i="28"/>
  <c r="J4657" i="28"/>
  <c r="J4658" i="28"/>
  <c r="J4659" i="28"/>
  <c r="J4660" i="28"/>
  <c r="J4661" i="28"/>
  <c r="J4662" i="28"/>
  <c r="J4663" i="28"/>
  <c r="J4664" i="28"/>
  <c r="J4665" i="28"/>
  <c r="J4666" i="28"/>
  <c r="J4667" i="28"/>
  <c r="J4668" i="28"/>
  <c r="J4669" i="28"/>
  <c r="J4670" i="28"/>
  <c r="J4671" i="28"/>
  <c r="J4672" i="28"/>
  <c r="J4673" i="28"/>
  <c r="J4674" i="28"/>
  <c r="J4675" i="28"/>
  <c r="J4676" i="28"/>
  <c r="J4677" i="28"/>
  <c r="J4678" i="28"/>
  <c r="J4679" i="28"/>
  <c r="J4680" i="28"/>
  <c r="J4681" i="28"/>
  <c r="J4682" i="28"/>
  <c r="J4683" i="28"/>
  <c r="J4684" i="28"/>
  <c r="J4685" i="28"/>
  <c r="J4686" i="28"/>
  <c r="J4687" i="28"/>
  <c r="J4688" i="28"/>
  <c r="J4689" i="28"/>
  <c r="J4690" i="28"/>
  <c r="J4691" i="28"/>
  <c r="J4692" i="28"/>
  <c r="J4693" i="28"/>
  <c r="J4694" i="28"/>
  <c r="J4695" i="28"/>
  <c r="J4696" i="28"/>
  <c r="J4697" i="28"/>
  <c r="J4698" i="28"/>
  <c r="J4699" i="28"/>
  <c r="J4700" i="28"/>
  <c r="J4701" i="28"/>
  <c r="J4702" i="28"/>
  <c r="J4703" i="28"/>
  <c r="J4704" i="28"/>
  <c r="J4705" i="28"/>
  <c r="J4706" i="28"/>
  <c r="J4707" i="28"/>
  <c r="J4708" i="28"/>
  <c r="J4709" i="28"/>
  <c r="J4710" i="28"/>
  <c r="J4711" i="28"/>
  <c r="J4712" i="28"/>
  <c r="J4713" i="28"/>
  <c r="J4714" i="28"/>
  <c r="J4715" i="28"/>
  <c r="J4716" i="28"/>
  <c r="J4717" i="28"/>
  <c r="J4718" i="28"/>
  <c r="J4719" i="28"/>
  <c r="J4720" i="28"/>
  <c r="J4721" i="28"/>
  <c r="J4722" i="28"/>
  <c r="J4723" i="28"/>
  <c r="J4724" i="28"/>
  <c r="J4725" i="28"/>
  <c r="J4726" i="28"/>
  <c r="J4727" i="28"/>
  <c r="J4728" i="28"/>
  <c r="J4729" i="28"/>
  <c r="J4730" i="28"/>
  <c r="J4731" i="28"/>
  <c r="J4732" i="28"/>
  <c r="J4733" i="28"/>
  <c r="J4734" i="28"/>
  <c r="J4735" i="28"/>
  <c r="J4736" i="28"/>
  <c r="J4737" i="28"/>
  <c r="J4738" i="28"/>
  <c r="J4739" i="28"/>
  <c r="J4740" i="28"/>
  <c r="J4741" i="28"/>
  <c r="J4742" i="28"/>
  <c r="J4743" i="28"/>
  <c r="J4744" i="28"/>
  <c r="J4745" i="28"/>
  <c r="J4746" i="28"/>
  <c r="J4747" i="28"/>
  <c r="J4748" i="28"/>
  <c r="J4749" i="28"/>
  <c r="J4750" i="28"/>
  <c r="J4751" i="28"/>
  <c r="J4752" i="28"/>
  <c r="J4753" i="28"/>
  <c r="J4754" i="28"/>
  <c r="J4755" i="28"/>
  <c r="J4756" i="28"/>
  <c r="J4757" i="28"/>
  <c r="J4758" i="28"/>
  <c r="J4759" i="28"/>
  <c r="J4760" i="28"/>
  <c r="J4761" i="28"/>
  <c r="J4762" i="28"/>
  <c r="J4763" i="28"/>
  <c r="J4764" i="28"/>
  <c r="J4765" i="28"/>
  <c r="J4766" i="28"/>
  <c r="J4767" i="28"/>
  <c r="J4768" i="28"/>
  <c r="J4769" i="28"/>
  <c r="J4770" i="28"/>
  <c r="J4771" i="28"/>
  <c r="J4772" i="28"/>
  <c r="J4773" i="28"/>
  <c r="J4774" i="28"/>
  <c r="J4775" i="28"/>
  <c r="J4776" i="28"/>
  <c r="J4777" i="28"/>
  <c r="J4778" i="28"/>
  <c r="J4779" i="28"/>
  <c r="J4780" i="28"/>
  <c r="J4781" i="28"/>
  <c r="J4782" i="28"/>
  <c r="J4783" i="28"/>
  <c r="J4784" i="28"/>
  <c r="J4785" i="28"/>
  <c r="J4786" i="28"/>
  <c r="J4787" i="28"/>
  <c r="J4788" i="28"/>
  <c r="J4789" i="28"/>
  <c r="J4790" i="28"/>
  <c r="J4791" i="28"/>
  <c r="J4792" i="28"/>
  <c r="J4793" i="28"/>
  <c r="J4794" i="28"/>
  <c r="J4795" i="28"/>
  <c r="J4796" i="28"/>
  <c r="J4797" i="28"/>
  <c r="J4798" i="28"/>
  <c r="J4799" i="28"/>
  <c r="J4800" i="28"/>
  <c r="J4801" i="28"/>
  <c r="J4802" i="28"/>
  <c r="J4803" i="28"/>
  <c r="J4804" i="28"/>
  <c r="J4805" i="28"/>
  <c r="J4806" i="28"/>
  <c r="J4807" i="28"/>
  <c r="J4808" i="28"/>
  <c r="J4809" i="28"/>
  <c r="J4810" i="28"/>
  <c r="J4811" i="28"/>
  <c r="J4812" i="28"/>
  <c r="J4813" i="28"/>
  <c r="J4814" i="28"/>
  <c r="J4815" i="28"/>
  <c r="J4816" i="28"/>
  <c r="J4817" i="28"/>
  <c r="J4818" i="28"/>
  <c r="J4819" i="28"/>
  <c r="J4820" i="28"/>
  <c r="J4821" i="28"/>
  <c r="J4822" i="28"/>
  <c r="J4823" i="28"/>
  <c r="J4824" i="28"/>
  <c r="J4825" i="28"/>
  <c r="J4826" i="28"/>
  <c r="J4827" i="28"/>
  <c r="J4828" i="28"/>
  <c r="J4829" i="28"/>
  <c r="J4830" i="28"/>
  <c r="J4831" i="28"/>
  <c r="J4832" i="28"/>
  <c r="J4833" i="28"/>
  <c r="J4834" i="28"/>
  <c r="J4835" i="28"/>
  <c r="J4836" i="28"/>
  <c r="J4837" i="28"/>
  <c r="J4838" i="28"/>
  <c r="J4839" i="28"/>
  <c r="J4840" i="28"/>
  <c r="J4841" i="28"/>
  <c r="J4842" i="28"/>
  <c r="J4843" i="28"/>
  <c r="J4844" i="28"/>
  <c r="J4845" i="28"/>
  <c r="J4846" i="28"/>
  <c r="J4847" i="28"/>
  <c r="J4848" i="28"/>
  <c r="J4849" i="28"/>
  <c r="J4850" i="28"/>
  <c r="J4851" i="28"/>
  <c r="J4852" i="28"/>
  <c r="J4853" i="28"/>
  <c r="J4854" i="28"/>
  <c r="J4855" i="28"/>
  <c r="J4856" i="28"/>
  <c r="J4857" i="28"/>
  <c r="J4858" i="28"/>
  <c r="J4859" i="28"/>
  <c r="J4860" i="28"/>
  <c r="J4861" i="28"/>
  <c r="J4862" i="28"/>
  <c r="J4863" i="28"/>
  <c r="J4864" i="28"/>
  <c r="J4865" i="28"/>
  <c r="J4866" i="28"/>
  <c r="J4867" i="28"/>
  <c r="J4868" i="28"/>
  <c r="J4869" i="28"/>
  <c r="J4870" i="28"/>
  <c r="J4871" i="28"/>
  <c r="J4872" i="28"/>
  <c r="J4873" i="28"/>
  <c r="J4874" i="28"/>
  <c r="J4875" i="28"/>
  <c r="J4876" i="28"/>
  <c r="J4877" i="28"/>
  <c r="J4878" i="28"/>
  <c r="J4879" i="28"/>
  <c r="J4880" i="28"/>
  <c r="J4881" i="28"/>
  <c r="J4882" i="28"/>
  <c r="J4883" i="28"/>
  <c r="J4884" i="28"/>
  <c r="J4885" i="28"/>
  <c r="J4886" i="28"/>
  <c r="J4887" i="28"/>
  <c r="J4888" i="28"/>
  <c r="J4889" i="28"/>
  <c r="J4890" i="28"/>
  <c r="J4891" i="28"/>
  <c r="J4892" i="28"/>
  <c r="J4893" i="28"/>
  <c r="J4894" i="28"/>
  <c r="J4895" i="28"/>
  <c r="J4896" i="28"/>
  <c r="J4897" i="28"/>
  <c r="J4898" i="28"/>
  <c r="J4899" i="28"/>
  <c r="J4900" i="28"/>
  <c r="J4901" i="28"/>
  <c r="J4902" i="28"/>
  <c r="J4903" i="28"/>
  <c r="J4904" i="28"/>
  <c r="J4905" i="28"/>
  <c r="J4906" i="28"/>
  <c r="J4907" i="28"/>
  <c r="J4908" i="28"/>
  <c r="J4909" i="28"/>
  <c r="J4910" i="28"/>
  <c r="J4911" i="28"/>
  <c r="J4912" i="28"/>
  <c r="J4913" i="28"/>
  <c r="J4914" i="28"/>
  <c r="J4915" i="28"/>
  <c r="J4916" i="28"/>
  <c r="J4917" i="28"/>
  <c r="J4918" i="28"/>
  <c r="J4919" i="28"/>
  <c r="J4920" i="28"/>
  <c r="J4921" i="28"/>
  <c r="J4922" i="28"/>
  <c r="J4923" i="28"/>
  <c r="J4924" i="28"/>
  <c r="J4925" i="28"/>
  <c r="J4926" i="28"/>
  <c r="J4927" i="28"/>
  <c r="J4928" i="28"/>
  <c r="J4929" i="28"/>
  <c r="J4930" i="28"/>
  <c r="J4931" i="28"/>
  <c r="J4932" i="28"/>
  <c r="J4933" i="28"/>
  <c r="J4934" i="28"/>
  <c r="J4935" i="28"/>
  <c r="J4936" i="28"/>
  <c r="J4937" i="28"/>
  <c r="J4938" i="28"/>
  <c r="J4939" i="28"/>
  <c r="J4940" i="28"/>
  <c r="J4941" i="28"/>
  <c r="J4942" i="28"/>
  <c r="J4943" i="28"/>
  <c r="J4944" i="28"/>
  <c r="J4945" i="28"/>
  <c r="J4946" i="28"/>
  <c r="J4947" i="28"/>
  <c r="J4948" i="28"/>
  <c r="J4949" i="28"/>
  <c r="J4950" i="28"/>
  <c r="J4951" i="28"/>
  <c r="J4952" i="28"/>
  <c r="J4953" i="28"/>
  <c r="J4954" i="28"/>
  <c r="J4955" i="28"/>
  <c r="J4956" i="28"/>
  <c r="J4957" i="28"/>
  <c r="J4958" i="28"/>
  <c r="J4959" i="28"/>
  <c r="J4960" i="28"/>
  <c r="J4961" i="28"/>
  <c r="J4962" i="28"/>
  <c r="J4963" i="28"/>
  <c r="J4964" i="28"/>
  <c r="J4965" i="28"/>
  <c r="J4966" i="28"/>
  <c r="J4967" i="28"/>
  <c r="J4968" i="28"/>
  <c r="J4969" i="28"/>
  <c r="J4970" i="28"/>
  <c r="J4971" i="28"/>
  <c r="J4972" i="28"/>
  <c r="J4973" i="28"/>
  <c r="J4974" i="28"/>
  <c r="J4975" i="28"/>
  <c r="J4976" i="28"/>
  <c r="J4977" i="28"/>
  <c r="J4978" i="28"/>
  <c r="J4979" i="28"/>
  <c r="J4980" i="28"/>
  <c r="J4981" i="28"/>
  <c r="J4982" i="28"/>
  <c r="J4983" i="28"/>
  <c r="J4984" i="28"/>
  <c r="J4985" i="28"/>
  <c r="J4986" i="28"/>
  <c r="J4987" i="28"/>
  <c r="J4988" i="28"/>
  <c r="J4989" i="28"/>
  <c r="J4990" i="28"/>
  <c r="J4991" i="28"/>
  <c r="J4992" i="28"/>
  <c r="J4993" i="28"/>
  <c r="J4994" i="28"/>
  <c r="J4995" i="28"/>
  <c r="J4996" i="28"/>
  <c r="J4997" i="28"/>
  <c r="J4998" i="28"/>
  <c r="J4999" i="28"/>
  <c r="J5000" i="28"/>
  <c r="J5001" i="28"/>
  <c r="J5002" i="28"/>
  <c r="J5003" i="28"/>
  <c r="J5004" i="28"/>
  <c r="J5005" i="28"/>
  <c r="J5006" i="28"/>
  <c r="J5007" i="28"/>
  <c r="J5008" i="28"/>
  <c r="J5009" i="28"/>
  <c r="J5010" i="28"/>
  <c r="J5011" i="28"/>
  <c r="J5012" i="28"/>
  <c r="J5013" i="28"/>
  <c r="J5014" i="28"/>
  <c r="J5015" i="28"/>
  <c r="J5016" i="28"/>
  <c r="J5017" i="28"/>
  <c r="J5018" i="28"/>
  <c r="J5019" i="28"/>
  <c r="J5020" i="28"/>
  <c r="J5021" i="28"/>
  <c r="J5022" i="28"/>
  <c r="J5023" i="28"/>
  <c r="J5024" i="28"/>
  <c r="J5025" i="28"/>
  <c r="J5026" i="28"/>
  <c r="J5027" i="28"/>
  <c r="J5028" i="28"/>
  <c r="J5029" i="28"/>
  <c r="J5030" i="28"/>
  <c r="J5031" i="28"/>
  <c r="J5032" i="28"/>
  <c r="J5033" i="28"/>
  <c r="J5034" i="28"/>
  <c r="J5035" i="28"/>
  <c r="J5036" i="28"/>
  <c r="J5037" i="28"/>
  <c r="J5038" i="28"/>
  <c r="J5039" i="28"/>
  <c r="J5040" i="28"/>
  <c r="J5041" i="28"/>
  <c r="J5042" i="28"/>
  <c r="J5043" i="28"/>
  <c r="J5044" i="28"/>
  <c r="J5045" i="28"/>
  <c r="J5046" i="28"/>
  <c r="J5047" i="28"/>
  <c r="J5048" i="28"/>
  <c r="J5049" i="28"/>
  <c r="J5050" i="28"/>
  <c r="J5051" i="28"/>
  <c r="J5052" i="28"/>
  <c r="J5053" i="28"/>
  <c r="J5054" i="28"/>
  <c r="J5055" i="28"/>
  <c r="J5056" i="28"/>
  <c r="J5057" i="28"/>
  <c r="J5058" i="28"/>
  <c r="J5059" i="28"/>
  <c r="J5060" i="28"/>
  <c r="J5061" i="28"/>
  <c r="J5062" i="28"/>
  <c r="J5063" i="28"/>
  <c r="J5064" i="28"/>
  <c r="J5065" i="28"/>
  <c r="J5066" i="28"/>
  <c r="J5067" i="28"/>
  <c r="J5068" i="28"/>
  <c r="J5069" i="28"/>
  <c r="J5070" i="28"/>
  <c r="J5071" i="28"/>
  <c r="J5072" i="28"/>
  <c r="J5073" i="28"/>
  <c r="J5074" i="28"/>
  <c r="J5075" i="28"/>
  <c r="J5076" i="28"/>
  <c r="J5077" i="28"/>
  <c r="J5078" i="28"/>
  <c r="J5079" i="28"/>
  <c r="J5080" i="28"/>
  <c r="J5081" i="28"/>
  <c r="J5082" i="28"/>
  <c r="J5083" i="28"/>
  <c r="J5084" i="28"/>
  <c r="J5085" i="28"/>
  <c r="J5086" i="28"/>
  <c r="J5087" i="28"/>
  <c r="J5088" i="28"/>
  <c r="J5089" i="28"/>
  <c r="J5090" i="28"/>
  <c r="J5091" i="28"/>
  <c r="J5092" i="28"/>
  <c r="J5093" i="28"/>
  <c r="J5094" i="28"/>
  <c r="J5095" i="28"/>
  <c r="J5096" i="28"/>
  <c r="J5097" i="28"/>
  <c r="J5098" i="28"/>
  <c r="J5099" i="28"/>
  <c r="J5100" i="28"/>
  <c r="J5101" i="28"/>
  <c r="J5102" i="28"/>
  <c r="J5103" i="28"/>
  <c r="J5104" i="28"/>
  <c r="J5105" i="28"/>
  <c r="J5106" i="28"/>
  <c r="J5107" i="28"/>
  <c r="J5108" i="28"/>
  <c r="J5109" i="28"/>
  <c r="J5110" i="28"/>
  <c r="J5111" i="28"/>
  <c r="J5112" i="28"/>
  <c r="J5113" i="28"/>
  <c r="J5114" i="28"/>
  <c r="J5115" i="28"/>
  <c r="J5116" i="28"/>
  <c r="J5117" i="28"/>
  <c r="J5118" i="28"/>
  <c r="J5119" i="28"/>
  <c r="J5120" i="28"/>
  <c r="J5121" i="28"/>
  <c r="J5122" i="28"/>
  <c r="J5123" i="28"/>
  <c r="J5124" i="28"/>
  <c r="J5125" i="28"/>
  <c r="J5126" i="28"/>
  <c r="J5127" i="28"/>
  <c r="J5128" i="28"/>
  <c r="J5129" i="28"/>
  <c r="J5130" i="28"/>
  <c r="J5131" i="28"/>
  <c r="J5132" i="28"/>
  <c r="J5133" i="28"/>
  <c r="J5134" i="28"/>
  <c r="J5135" i="28"/>
  <c r="J5136" i="28"/>
  <c r="J5137" i="28"/>
  <c r="J5138" i="28"/>
  <c r="J5139" i="28"/>
  <c r="J5140" i="28"/>
  <c r="J5141" i="28"/>
  <c r="J5142" i="28"/>
  <c r="J5143" i="28"/>
  <c r="J5144" i="28"/>
  <c r="J5145" i="28"/>
  <c r="J5146" i="28"/>
  <c r="J5147" i="28"/>
  <c r="J5148" i="28"/>
  <c r="J5149" i="28"/>
  <c r="J5150" i="28"/>
  <c r="J5151" i="28"/>
  <c r="J5152" i="28"/>
  <c r="J5153" i="28"/>
  <c r="J5154" i="28"/>
  <c r="J5155" i="28"/>
  <c r="J5156" i="28"/>
  <c r="J5157" i="28"/>
  <c r="J5158" i="28"/>
  <c r="J5159" i="28"/>
  <c r="J5160" i="28"/>
  <c r="J5161" i="28"/>
  <c r="J5162" i="28"/>
  <c r="J5163" i="28"/>
  <c r="J5164" i="28"/>
  <c r="J5165" i="28"/>
  <c r="J5166" i="28"/>
  <c r="J5167" i="28"/>
  <c r="J5168" i="28"/>
  <c r="J5169" i="28"/>
  <c r="J5170" i="28"/>
  <c r="J5171" i="28"/>
  <c r="J5172" i="28"/>
  <c r="J5173" i="28"/>
  <c r="J5174" i="28"/>
  <c r="J5175" i="28"/>
  <c r="J5176" i="28"/>
  <c r="J5177" i="28"/>
  <c r="J5178" i="28"/>
  <c r="J5179" i="28"/>
  <c r="J5180" i="28"/>
  <c r="J5181" i="28"/>
  <c r="J5182" i="28"/>
  <c r="J5183" i="28"/>
  <c r="J5184" i="28"/>
  <c r="J5185" i="28"/>
  <c r="J5186" i="28"/>
  <c r="J5187" i="28"/>
  <c r="J5188" i="28"/>
  <c r="J5189" i="28"/>
  <c r="J5190" i="28"/>
  <c r="J5191" i="28"/>
  <c r="J5192" i="28"/>
  <c r="J5193" i="28"/>
  <c r="J5194" i="28"/>
  <c r="J5195" i="28"/>
  <c r="J5196" i="28"/>
  <c r="J5197" i="28"/>
  <c r="J5198" i="28"/>
  <c r="J5199" i="28"/>
  <c r="J5200" i="28"/>
  <c r="J5201" i="28"/>
  <c r="J5202" i="28"/>
  <c r="J5203" i="28"/>
  <c r="J5204" i="28"/>
  <c r="J5205" i="28"/>
  <c r="J5206" i="28"/>
  <c r="J5207" i="28"/>
  <c r="J5208" i="28"/>
  <c r="J5209" i="28"/>
  <c r="J5210" i="28"/>
  <c r="J5211" i="28"/>
  <c r="J5212" i="28"/>
  <c r="J5213" i="28"/>
  <c r="J5214" i="28"/>
  <c r="J5215" i="28"/>
  <c r="J5216" i="28"/>
  <c r="J5217" i="28"/>
  <c r="J5218" i="28"/>
  <c r="J5219" i="28"/>
  <c r="J5220" i="28"/>
  <c r="J5221" i="28"/>
  <c r="J5222" i="28"/>
  <c r="J5223" i="28"/>
  <c r="J5224" i="28"/>
  <c r="J5225" i="28"/>
  <c r="J5226" i="28"/>
  <c r="J5227" i="28"/>
  <c r="J5228" i="28"/>
  <c r="J5229" i="28"/>
  <c r="J5230" i="28"/>
  <c r="J5231" i="28"/>
  <c r="J5232" i="28"/>
  <c r="J5233" i="28"/>
  <c r="J5234" i="28"/>
  <c r="J5235" i="28"/>
  <c r="J5236" i="28"/>
  <c r="J5237" i="28"/>
  <c r="J5238" i="28"/>
  <c r="J5239" i="28"/>
  <c r="J5240" i="28"/>
  <c r="J5241" i="28"/>
  <c r="J5242" i="28"/>
  <c r="J5243" i="28"/>
  <c r="J5244" i="28"/>
  <c r="J5245" i="28"/>
  <c r="J5246" i="28"/>
  <c r="J5247" i="28"/>
  <c r="J5248" i="28"/>
  <c r="J5249" i="28"/>
  <c r="J5250" i="28"/>
  <c r="J5251" i="28"/>
  <c r="J5252" i="28"/>
  <c r="J5253" i="28"/>
  <c r="J5254" i="28"/>
  <c r="J5255" i="28"/>
  <c r="J5256" i="28"/>
  <c r="J5257" i="28"/>
  <c r="J5258" i="28"/>
  <c r="J5259" i="28"/>
  <c r="J5260" i="28"/>
  <c r="J5261" i="28"/>
  <c r="J5262" i="28"/>
  <c r="J5263" i="28"/>
  <c r="J5264" i="28"/>
  <c r="J5265" i="28"/>
  <c r="J5266" i="28"/>
  <c r="J5267" i="28"/>
  <c r="J5268" i="28"/>
  <c r="J5269" i="28"/>
  <c r="J5270" i="28"/>
  <c r="J5271" i="28"/>
  <c r="J5272" i="28"/>
  <c r="J5273" i="28"/>
  <c r="J5274" i="28"/>
  <c r="J5275" i="28"/>
  <c r="J5276" i="28"/>
  <c r="J5277" i="28"/>
  <c r="J5278" i="28"/>
  <c r="J5279" i="28"/>
  <c r="J5280" i="28"/>
  <c r="J5281" i="28"/>
  <c r="J5282" i="28"/>
  <c r="J5283" i="28"/>
  <c r="J5284" i="28"/>
  <c r="J5285" i="28"/>
  <c r="J5286" i="28"/>
  <c r="J5287" i="28"/>
  <c r="J5288" i="28"/>
  <c r="J5289" i="28"/>
  <c r="J5290" i="28"/>
  <c r="J5291" i="28"/>
  <c r="J5292" i="28"/>
  <c r="J5293" i="28"/>
  <c r="J5294" i="28"/>
  <c r="J5295" i="28"/>
  <c r="J5296" i="28"/>
  <c r="J5297" i="28"/>
  <c r="J5298" i="28"/>
  <c r="J5299" i="28"/>
  <c r="J5300" i="28"/>
  <c r="J5301" i="28"/>
  <c r="J5302" i="28"/>
  <c r="J5303" i="28"/>
  <c r="J5304" i="28"/>
  <c r="J5305" i="28"/>
  <c r="J5306" i="28"/>
  <c r="J5307" i="28"/>
  <c r="J5308" i="28"/>
  <c r="J5309" i="28"/>
  <c r="J5310" i="28"/>
  <c r="J5311" i="28"/>
  <c r="J5312" i="28"/>
  <c r="J5313" i="28"/>
  <c r="J5314" i="28"/>
  <c r="J5315" i="28"/>
  <c r="J5316" i="28"/>
  <c r="J5317" i="28"/>
  <c r="J5318" i="28"/>
  <c r="J5319" i="28"/>
  <c r="J5320" i="28"/>
  <c r="J5321" i="28"/>
  <c r="J5322" i="28"/>
  <c r="J5323" i="28"/>
  <c r="J5324" i="28"/>
  <c r="J5325" i="28"/>
  <c r="J5326" i="28"/>
  <c r="J5327" i="28"/>
  <c r="J5328" i="28"/>
  <c r="J5329" i="28"/>
  <c r="J5330" i="28"/>
  <c r="J5331" i="28"/>
  <c r="J5332" i="28"/>
  <c r="J5333" i="28"/>
  <c r="J5334" i="28"/>
  <c r="J5335" i="28"/>
  <c r="J5336" i="28"/>
  <c r="J5337" i="28"/>
  <c r="J5338" i="28"/>
  <c r="J5339" i="28"/>
  <c r="J5340" i="28"/>
  <c r="J5341" i="28"/>
  <c r="J5342" i="28"/>
  <c r="J5343" i="28"/>
  <c r="J5344" i="28"/>
  <c r="J5345" i="28"/>
  <c r="J5346" i="28"/>
  <c r="J5347" i="28"/>
  <c r="J5348" i="28"/>
  <c r="J5349" i="28"/>
  <c r="J5350" i="28"/>
  <c r="J5351" i="28"/>
  <c r="J5352" i="28"/>
  <c r="J5353" i="28"/>
  <c r="J5354" i="28"/>
  <c r="J5355" i="28"/>
  <c r="J5356" i="28"/>
  <c r="J5357" i="28"/>
  <c r="J5358" i="28"/>
  <c r="J5359" i="28"/>
  <c r="J5360" i="28"/>
  <c r="J5361" i="28"/>
  <c r="J5362" i="28"/>
  <c r="J5363" i="28"/>
  <c r="J5364" i="28"/>
  <c r="J5365" i="28"/>
  <c r="J5366" i="28"/>
  <c r="J5367" i="28"/>
  <c r="J5368" i="28"/>
  <c r="J5369" i="28"/>
  <c r="J5370" i="28"/>
  <c r="J5371" i="28"/>
  <c r="J5372" i="28"/>
  <c r="J5373" i="28"/>
  <c r="J5374" i="28"/>
  <c r="J5375" i="28"/>
  <c r="J5376" i="28"/>
  <c r="J5377" i="28"/>
  <c r="J5378" i="28"/>
  <c r="J5379" i="28"/>
  <c r="J5380" i="28"/>
  <c r="J5381" i="28"/>
  <c r="J5382" i="28"/>
  <c r="J5383" i="28"/>
  <c r="J5384" i="28"/>
  <c r="J5385" i="28"/>
  <c r="J5386" i="28"/>
  <c r="J5387" i="28"/>
  <c r="J5388" i="28"/>
  <c r="J5389" i="28"/>
  <c r="J5390" i="28"/>
  <c r="J5391" i="28"/>
  <c r="J5392" i="28"/>
  <c r="J5393" i="28"/>
  <c r="J5394" i="28"/>
  <c r="J5395" i="28"/>
  <c r="J5396" i="28"/>
  <c r="J5397" i="28"/>
  <c r="J5398" i="28"/>
  <c r="J5399" i="28"/>
  <c r="J5400" i="28"/>
  <c r="J5401" i="28"/>
  <c r="J5402" i="28"/>
  <c r="J5403" i="28"/>
  <c r="J5404" i="28"/>
  <c r="J5405" i="28"/>
  <c r="J5406" i="28"/>
  <c r="J5407" i="28"/>
  <c r="J5408" i="28"/>
  <c r="J5409" i="28"/>
  <c r="J5410" i="28"/>
  <c r="J5411" i="28"/>
  <c r="J5412" i="28"/>
  <c r="J5413" i="28"/>
  <c r="J5414" i="28"/>
  <c r="J5415" i="28"/>
  <c r="J5416" i="28"/>
  <c r="J5417" i="28"/>
  <c r="J5418" i="28"/>
  <c r="J5419" i="28"/>
  <c r="J5420" i="28"/>
  <c r="J5421" i="28"/>
  <c r="J5422" i="28"/>
  <c r="J5423" i="28"/>
  <c r="J5424" i="28"/>
  <c r="J5425" i="28"/>
  <c r="J5426" i="28"/>
  <c r="J5427" i="28"/>
  <c r="J5428" i="28"/>
  <c r="J5429" i="28"/>
  <c r="J5430" i="28"/>
  <c r="J5431" i="28"/>
  <c r="J5432" i="28"/>
  <c r="J5433" i="28"/>
  <c r="J5434" i="28"/>
  <c r="J5435" i="28"/>
  <c r="J5436" i="28"/>
  <c r="J5437" i="28"/>
  <c r="J5438" i="28"/>
  <c r="J5439" i="28"/>
  <c r="J5440" i="28"/>
  <c r="J5441" i="28"/>
  <c r="J5442" i="28"/>
  <c r="J5443" i="28"/>
  <c r="J5444" i="28"/>
  <c r="J5445" i="28"/>
  <c r="J5446" i="28"/>
  <c r="J5447" i="28"/>
  <c r="J5448" i="28"/>
  <c r="J5449" i="28"/>
  <c r="J5450" i="28"/>
  <c r="J5451" i="28"/>
  <c r="J5452" i="28"/>
  <c r="J5453" i="28"/>
  <c r="J5454" i="28"/>
  <c r="J5455" i="28"/>
  <c r="J5456" i="28"/>
  <c r="J5457" i="28"/>
  <c r="J5458" i="28"/>
  <c r="J5459" i="28"/>
  <c r="J5460" i="28"/>
  <c r="J5461" i="28"/>
  <c r="J5462" i="28"/>
  <c r="J5463" i="28"/>
  <c r="J5464" i="28"/>
  <c r="J5465" i="28"/>
  <c r="J5466" i="28"/>
  <c r="J5467" i="28"/>
  <c r="J5468" i="28"/>
  <c r="J5469" i="28"/>
  <c r="J5470" i="28"/>
  <c r="J5471" i="28"/>
  <c r="J5472" i="28"/>
  <c r="J5473" i="28"/>
  <c r="J5474" i="28"/>
  <c r="J5475" i="28"/>
  <c r="J5476" i="28"/>
  <c r="J5477" i="28"/>
  <c r="J5478" i="28"/>
  <c r="J5479" i="28"/>
  <c r="J5480" i="28"/>
  <c r="J5481" i="28"/>
  <c r="J5482" i="28"/>
  <c r="J5483" i="28"/>
  <c r="J5484" i="28"/>
  <c r="J5485" i="28"/>
  <c r="J5486" i="28"/>
  <c r="J5487" i="28"/>
  <c r="J5488" i="28"/>
  <c r="J5489" i="28"/>
  <c r="J5490" i="28"/>
  <c r="J5491" i="28"/>
  <c r="J5492" i="28"/>
  <c r="J5493" i="28"/>
  <c r="J5494" i="28"/>
  <c r="J5495" i="28"/>
  <c r="J5496" i="28"/>
  <c r="J5497" i="28"/>
  <c r="J5498" i="28"/>
  <c r="J5499" i="28"/>
  <c r="J5500" i="28"/>
  <c r="J5501" i="28"/>
  <c r="J5502" i="28"/>
  <c r="J5503" i="28"/>
  <c r="J5504" i="28"/>
  <c r="J5505" i="28"/>
  <c r="J5506" i="28"/>
  <c r="J5507" i="28"/>
  <c r="J5508" i="28"/>
  <c r="J5509" i="28"/>
  <c r="J5510" i="28"/>
  <c r="J5511" i="28"/>
  <c r="J5512" i="28"/>
  <c r="J5513" i="28"/>
  <c r="J5514" i="28"/>
  <c r="J5515" i="28"/>
  <c r="J5516" i="28"/>
  <c r="J5517" i="28"/>
  <c r="J5518" i="28"/>
  <c r="J5519" i="28"/>
  <c r="J5520" i="28"/>
  <c r="J5521" i="28"/>
  <c r="J5522" i="28"/>
  <c r="J5523" i="28"/>
  <c r="J5524" i="28"/>
  <c r="J5525" i="28"/>
  <c r="J5526" i="28"/>
  <c r="J5527" i="28"/>
  <c r="J5528" i="28"/>
  <c r="J5529" i="28"/>
  <c r="J5530" i="28"/>
  <c r="J5531" i="28"/>
  <c r="J5532" i="28"/>
  <c r="J5533" i="28"/>
  <c r="J5534" i="28"/>
  <c r="J5535" i="28"/>
  <c r="J5536" i="28"/>
  <c r="J5537" i="28"/>
  <c r="J5538" i="28"/>
  <c r="J5539" i="28"/>
  <c r="J5540" i="28"/>
  <c r="J5541" i="28"/>
  <c r="J5542" i="28"/>
  <c r="J5543" i="28"/>
  <c r="J5544" i="28"/>
  <c r="J5545" i="28"/>
  <c r="J5546" i="28"/>
  <c r="J5547" i="28"/>
  <c r="J5548" i="28"/>
  <c r="J5549" i="28"/>
  <c r="J5550" i="28"/>
  <c r="J5551" i="28"/>
  <c r="J5552" i="28"/>
  <c r="J5553" i="28"/>
  <c r="J5554" i="28"/>
  <c r="J5555" i="28"/>
  <c r="J5556" i="28"/>
  <c r="J5557" i="28"/>
  <c r="J5558" i="28"/>
  <c r="J5559" i="28"/>
  <c r="J5560" i="28"/>
  <c r="J5561" i="28"/>
  <c r="J5562" i="28"/>
  <c r="J5563" i="28"/>
  <c r="J5564" i="28"/>
  <c r="J5565" i="28"/>
  <c r="J5566" i="28"/>
  <c r="J5567" i="28"/>
  <c r="J5568" i="28"/>
  <c r="J5569" i="28"/>
  <c r="J5570" i="28"/>
  <c r="J5571" i="28"/>
  <c r="J5572" i="28"/>
  <c r="J5573" i="28"/>
  <c r="J5574" i="28"/>
  <c r="J5575" i="28"/>
  <c r="J5576" i="28"/>
  <c r="J5577" i="28"/>
  <c r="J5578" i="28"/>
  <c r="J5579" i="28"/>
  <c r="J5580" i="28"/>
  <c r="J5581" i="28"/>
  <c r="J5582" i="28"/>
  <c r="J5583" i="28"/>
  <c r="J5584" i="28"/>
  <c r="J5585" i="28"/>
  <c r="J5586" i="28"/>
  <c r="J5587" i="28"/>
  <c r="J5588" i="28"/>
  <c r="J5589" i="28"/>
  <c r="J5590" i="28"/>
  <c r="J5591" i="28"/>
  <c r="J5592" i="28"/>
  <c r="J5593" i="28"/>
  <c r="J5594" i="28"/>
  <c r="J5595" i="28"/>
  <c r="J5596" i="28"/>
  <c r="J5597" i="28"/>
  <c r="J5598" i="28"/>
  <c r="J5599" i="28"/>
  <c r="J5600" i="28"/>
  <c r="J5601" i="28"/>
  <c r="J5602" i="28"/>
  <c r="J5603" i="28"/>
  <c r="J5604" i="28"/>
  <c r="J5605" i="28"/>
  <c r="J5606" i="28"/>
  <c r="J5607" i="28"/>
  <c r="J5608" i="28"/>
  <c r="J5609" i="28"/>
  <c r="J5610" i="28"/>
  <c r="J5611" i="28"/>
  <c r="J5612" i="28"/>
  <c r="J5613" i="28"/>
  <c r="J5614" i="28"/>
  <c r="J5615" i="28"/>
  <c r="J5616" i="28"/>
  <c r="J5617" i="28"/>
  <c r="J5618" i="28"/>
  <c r="J5619" i="28"/>
  <c r="J5620" i="28"/>
  <c r="J5621" i="28"/>
  <c r="J5622" i="28"/>
  <c r="J5623" i="28"/>
  <c r="J5624" i="28"/>
  <c r="J5625" i="28"/>
  <c r="J5626" i="28"/>
  <c r="J5627" i="28"/>
  <c r="J5628" i="28"/>
  <c r="J5629" i="28"/>
  <c r="J5630" i="28"/>
  <c r="J5631" i="28"/>
  <c r="J5632" i="28"/>
  <c r="J5633" i="28"/>
  <c r="J5634" i="28"/>
  <c r="J5635" i="28"/>
  <c r="J5636" i="28"/>
  <c r="J5637" i="28"/>
  <c r="J5638" i="28"/>
  <c r="J5639" i="28"/>
  <c r="J5640" i="28"/>
  <c r="J5641" i="28"/>
  <c r="J5642" i="28"/>
  <c r="J5643" i="28"/>
  <c r="J5644" i="28"/>
  <c r="J5645" i="28"/>
  <c r="J5646" i="28"/>
  <c r="J5648" i="28"/>
  <c r="J2" i="28"/>
  <c r="AF63" i="54"/>
  <c r="AF406" i="54"/>
  <c r="AF306" i="54"/>
  <c r="AF304" i="54"/>
  <c r="AF250" i="54"/>
  <c r="AF212" i="54"/>
  <c r="AF183" i="54"/>
  <c r="AF154" i="54"/>
  <c r="AA63" i="54"/>
  <c r="X56" i="54"/>
  <c r="W28" i="54"/>
  <c r="Y28" i="54" s="1"/>
  <c r="X28" i="54"/>
  <c r="Z28" i="54"/>
  <c r="AA28" i="54"/>
  <c r="AB28" i="54"/>
  <c r="AC28" i="54" s="1"/>
  <c r="W29" i="54"/>
  <c r="Y29" i="54" s="1"/>
  <c r="X29" i="54"/>
  <c r="Z29" i="54"/>
  <c r="AA29" i="54"/>
  <c r="AB29" i="54"/>
  <c r="AC29" i="54" s="1"/>
  <c r="W30" i="54"/>
  <c r="Y30" i="54" s="1"/>
  <c r="X30" i="54"/>
  <c r="Z30" i="54"/>
  <c r="AA30" i="54"/>
  <c r="AB30" i="54"/>
  <c r="AC30" i="54" s="1"/>
  <c r="W31" i="54"/>
  <c r="Y31" i="54" s="1"/>
  <c r="X31" i="54"/>
  <c r="Z31" i="54"/>
  <c r="AA31" i="54"/>
  <c r="AB31" i="54"/>
  <c r="AC31" i="54" s="1"/>
  <c r="W32" i="54"/>
  <c r="Y32" i="54" s="1"/>
  <c r="X32" i="54"/>
  <c r="Z32" i="54"/>
  <c r="AA32" i="54"/>
  <c r="AB32" i="54"/>
  <c r="AC32" i="54" s="1"/>
  <c r="W33" i="54"/>
  <c r="Y33" i="54" s="1"/>
  <c r="X33" i="54"/>
  <c r="Z33" i="54"/>
  <c r="AA33" i="54"/>
  <c r="AB33" i="54"/>
  <c r="AC33" i="54" s="1"/>
  <c r="W34" i="54"/>
  <c r="Y34" i="54" s="1"/>
  <c r="X34" i="54"/>
  <c r="Z34" i="54"/>
  <c r="AA34" i="54"/>
  <c r="AB34" i="54"/>
  <c r="AC34" i="54" s="1"/>
  <c r="W35" i="54"/>
  <c r="Y35" i="54" s="1"/>
  <c r="X35" i="54"/>
  <c r="Z35" i="54"/>
  <c r="AA35" i="54"/>
  <c r="AB35" i="54"/>
  <c r="AC35" i="54" s="1"/>
  <c r="W36" i="54"/>
  <c r="Y36" i="54" s="1"/>
  <c r="X36" i="54"/>
  <c r="Z36" i="54"/>
  <c r="AA36" i="54"/>
  <c r="AB36" i="54"/>
  <c r="AC36" i="54" s="1"/>
  <c r="W37" i="54"/>
  <c r="Y37" i="54" s="1"/>
  <c r="X37" i="54"/>
  <c r="Z37" i="54"/>
  <c r="AA37" i="54"/>
  <c r="AB37" i="54"/>
  <c r="AC37" i="54" s="1"/>
  <c r="W38" i="54"/>
  <c r="Y38" i="54" s="1"/>
  <c r="X38" i="54"/>
  <c r="Z38" i="54"/>
  <c r="AA38" i="54"/>
  <c r="AB38" i="54"/>
  <c r="AC38" i="54" s="1"/>
  <c r="W39" i="54"/>
  <c r="Y39" i="54" s="1"/>
  <c r="X39" i="54"/>
  <c r="Z39" i="54"/>
  <c r="AA39" i="54"/>
  <c r="AB39" i="54"/>
  <c r="AC39" i="54" s="1"/>
  <c r="W40" i="54"/>
  <c r="Y40" i="54" s="1"/>
  <c r="X40" i="54"/>
  <c r="Z40" i="54"/>
  <c r="AA40" i="54"/>
  <c r="AB40" i="54"/>
  <c r="AC40" i="54" s="1"/>
  <c r="W41" i="54"/>
  <c r="Y41" i="54" s="1"/>
  <c r="X41" i="54"/>
  <c r="Z41" i="54"/>
  <c r="AA41" i="54"/>
  <c r="AB41" i="54"/>
  <c r="AC41" i="54" s="1"/>
  <c r="W42" i="54"/>
  <c r="Y42" i="54" s="1"/>
  <c r="X42" i="54"/>
  <c r="Z42" i="54"/>
  <c r="AA42" i="54"/>
  <c r="AB42" i="54"/>
  <c r="AC42" i="54" s="1"/>
  <c r="W43" i="54"/>
  <c r="Y43" i="54" s="1"/>
  <c r="X43" i="54"/>
  <c r="Z43" i="54"/>
  <c r="AA43" i="54"/>
  <c r="AB43" i="54"/>
  <c r="AC43" i="54" s="1"/>
  <c r="W44" i="54"/>
  <c r="Y44" i="54" s="1"/>
  <c r="X44" i="54"/>
  <c r="Z44" i="54"/>
  <c r="AA44" i="54"/>
  <c r="AB44" i="54"/>
  <c r="AC44" i="54" s="1"/>
  <c r="W45" i="54"/>
  <c r="Y45" i="54" s="1"/>
  <c r="X45" i="54"/>
  <c r="Z45" i="54"/>
  <c r="AA45" i="54"/>
  <c r="AB45" i="54"/>
  <c r="AC45" i="54" s="1"/>
  <c r="W46" i="54"/>
  <c r="X46" i="54"/>
  <c r="Z46" i="54"/>
  <c r="AA46" i="54"/>
  <c r="AB46" i="54"/>
  <c r="AC46" i="54" s="1"/>
  <c r="W47" i="54"/>
  <c r="Y47" i="54" s="1"/>
  <c r="X47" i="54"/>
  <c r="Z47" i="54"/>
  <c r="AA47" i="54"/>
  <c r="AB47" i="54"/>
  <c r="AC47" i="54" s="1"/>
  <c r="W48" i="54"/>
  <c r="Y48" i="54" s="1"/>
  <c r="X48" i="54"/>
  <c r="Z48" i="54"/>
  <c r="AA48" i="54"/>
  <c r="AB48" i="54"/>
  <c r="AC48" i="54" s="1"/>
  <c r="W49" i="54"/>
  <c r="Y49" i="54" s="1"/>
  <c r="X49" i="54"/>
  <c r="Z49" i="54"/>
  <c r="AA49" i="54"/>
  <c r="AB49" i="54"/>
  <c r="AC49" i="54" s="1"/>
  <c r="W50" i="54"/>
  <c r="Y50" i="54" s="1"/>
  <c r="X50" i="54"/>
  <c r="Z50" i="54"/>
  <c r="AA50" i="54"/>
  <c r="AB50" i="54"/>
  <c r="AC50" i="54" s="1"/>
  <c r="W51" i="54"/>
  <c r="Y51" i="54" s="1"/>
  <c r="X51" i="54"/>
  <c r="Z51" i="54"/>
  <c r="AA51" i="54"/>
  <c r="AB51" i="54"/>
  <c r="AC51" i="54" s="1"/>
  <c r="W52" i="54"/>
  <c r="Y52" i="54" s="1"/>
  <c r="X52" i="54"/>
  <c r="Z52" i="54"/>
  <c r="AA52" i="54"/>
  <c r="AB52" i="54"/>
  <c r="AC52" i="54" s="1"/>
  <c r="W53" i="54"/>
  <c r="Y53" i="54" s="1"/>
  <c r="X53" i="54"/>
  <c r="Z53" i="54"/>
  <c r="AA53" i="54"/>
  <c r="AB53" i="54"/>
  <c r="AC53" i="54" s="1"/>
  <c r="W54" i="54"/>
  <c r="Y54" i="54" s="1"/>
  <c r="X54" i="54"/>
  <c r="Z54" i="54"/>
  <c r="AA54" i="54"/>
  <c r="AB54" i="54"/>
  <c r="AC54" i="54" s="1"/>
  <c r="W55" i="54"/>
  <c r="Y55" i="54" s="1"/>
  <c r="X55" i="54"/>
  <c r="Z55" i="54"/>
  <c r="AA55" i="54"/>
  <c r="AB55" i="54"/>
  <c r="AC55" i="54" s="1"/>
  <c r="W56" i="54"/>
  <c r="Y56" i="54" s="1"/>
  <c r="Z56" i="54"/>
  <c r="AA56" i="54"/>
  <c r="AB56" i="54"/>
  <c r="AC56" i="54" s="1"/>
  <c r="W57" i="54"/>
  <c r="Y57" i="54" s="1"/>
  <c r="X57" i="54"/>
  <c r="Z57" i="54"/>
  <c r="AA57" i="54"/>
  <c r="AB57" i="54"/>
  <c r="AC57" i="54" s="1"/>
  <c r="W58" i="54"/>
  <c r="Y58" i="54" s="1"/>
  <c r="X58" i="54"/>
  <c r="Z58" i="54"/>
  <c r="AA58" i="54"/>
  <c r="AB58" i="54"/>
  <c r="AC58" i="54" s="1"/>
  <c r="W59" i="54"/>
  <c r="Y59" i="54" s="1"/>
  <c r="X59" i="54"/>
  <c r="Z59" i="54"/>
  <c r="AA59" i="54"/>
  <c r="AB59" i="54"/>
  <c r="AC59" i="54" s="1"/>
  <c r="W60" i="54"/>
  <c r="X60" i="54"/>
  <c r="Y60" i="54" s="1"/>
  <c r="Z60" i="54"/>
  <c r="AA60" i="54"/>
  <c r="AB60" i="54"/>
  <c r="AC60" i="54" s="1"/>
  <c r="W61" i="54"/>
  <c r="X61" i="54"/>
  <c r="Y61" i="54" s="1"/>
  <c r="Z61" i="54"/>
  <c r="AA61" i="54"/>
  <c r="AB61" i="54"/>
  <c r="AC61" i="54" s="1"/>
  <c r="W62" i="54"/>
  <c r="X62" i="54"/>
  <c r="Y62" i="54" s="1"/>
  <c r="Z62" i="54"/>
  <c r="AA62" i="54"/>
  <c r="AB62" i="54"/>
  <c r="AC62" i="54" s="1"/>
  <c r="W63" i="54"/>
  <c r="X63" i="54"/>
  <c r="Y63" i="54" s="1"/>
  <c r="Z63" i="54"/>
  <c r="AB63" i="54"/>
  <c r="AC63" i="54" s="1"/>
  <c r="W64" i="54"/>
  <c r="X64" i="54"/>
  <c r="Y64" i="54" s="1"/>
  <c r="Z64" i="54"/>
  <c r="AA64" i="54"/>
  <c r="AB64" i="54"/>
  <c r="AC64" i="54" s="1"/>
  <c r="W65" i="54"/>
  <c r="X65" i="54"/>
  <c r="Y65" i="54" s="1"/>
  <c r="Z65" i="54"/>
  <c r="AA65" i="54"/>
  <c r="AB65" i="54"/>
  <c r="AC65" i="54" s="1"/>
  <c r="W66" i="54"/>
  <c r="X66" i="54"/>
  <c r="Y66" i="54" s="1"/>
  <c r="Z66" i="54"/>
  <c r="AA66" i="54"/>
  <c r="AB66" i="54"/>
  <c r="AC66" i="54" s="1"/>
  <c r="W67" i="54"/>
  <c r="X67" i="54"/>
  <c r="Y67" i="54" s="1"/>
  <c r="Z67" i="54"/>
  <c r="AA67" i="54"/>
  <c r="AB67" i="54"/>
  <c r="AC67" i="54" s="1"/>
  <c r="W68" i="54"/>
  <c r="X68" i="54"/>
  <c r="Y68" i="54" s="1"/>
  <c r="Z68" i="54"/>
  <c r="AA68" i="54"/>
  <c r="AB68" i="54"/>
  <c r="AC68" i="54" s="1"/>
  <c r="W69" i="54"/>
  <c r="X69" i="54"/>
  <c r="Y69" i="54" s="1"/>
  <c r="Z69" i="54"/>
  <c r="AA69" i="54"/>
  <c r="AB69" i="54"/>
  <c r="AC69" i="54" s="1"/>
  <c r="W70" i="54"/>
  <c r="X70" i="54"/>
  <c r="Y70" i="54" s="1"/>
  <c r="Z70" i="54"/>
  <c r="AA70" i="54"/>
  <c r="AB70" i="54"/>
  <c r="AC70" i="54" s="1"/>
  <c r="W71" i="54"/>
  <c r="X71" i="54"/>
  <c r="Y71" i="54" s="1"/>
  <c r="Z71" i="54"/>
  <c r="AA71" i="54"/>
  <c r="AB71" i="54"/>
  <c r="AC71" i="54" s="1"/>
  <c r="W72" i="54"/>
  <c r="X72" i="54"/>
  <c r="Y72" i="54" s="1"/>
  <c r="Z72" i="54"/>
  <c r="AA72" i="54"/>
  <c r="AB72" i="54"/>
  <c r="AC72" i="54" s="1"/>
  <c r="W73" i="54"/>
  <c r="X73" i="54"/>
  <c r="Y73" i="54" s="1"/>
  <c r="Z73" i="54"/>
  <c r="AA73" i="54"/>
  <c r="AB73" i="54"/>
  <c r="AC73" i="54" s="1"/>
  <c r="W74" i="54"/>
  <c r="X74" i="54"/>
  <c r="Y74" i="54" s="1"/>
  <c r="Z74" i="54"/>
  <c r="AA74" i="54"/>
  <c r="AB74" i="54"/>
  <c r="AC74" i="54" s="1"/>
  <c r="W75" i="54"/>
  <c r="X75" i="54"/>
  <c r="Y75" i="54" s="1"/>
  <c r="Z75" i="54"/>
  <c r="AA75" i="54"/>
  <c r="AB75" i="54"/>
  <c r="AC75" i="54" s="1"/>
  <c r="W76" i="54"/>
  <c r="X76" i="54"/>
  <c r="Y76" i="54" s="1"/>
  <c r="Z76" i="54"/>
  <c r="AA76" i="54"/>
  <c r="AB76" i="54"/>
  <c r="AC76" i="54" s="1"/>
  <c r="W77" i="54"/>
  <c r="X77" i="54"/>
  <c r="Y77" i="54" s="1"/>
  <c r="Z77" i="54"/>
  <c r="AA77" i="54"/>
  <c r="AB77" i="54"/>
  <c r="AC77" i="54" s="1"/>
  <c r="W78" i="54"/>
  <c r="X78" i="54"/>
  <c r="Y78" i="54" s="1"/>
  <c r="Z78" i="54"/>
  <c r="AA78" i="54"/>
  <c r="AB78" i="54"/>
  <c r="AC78" i="54" s="1"/>
  <c r="W79" i="54"/>
  <c r="X79" i="54"/>
  <c r="Y79" i="54" s="1"/>
  <c r="Z79" i="54"/>
  <c r="AA79" i="54"/>
  <c r="AB79" i="54"/>
  <c r="AC79" i="54" s="1"/>
  <c r="W80" i="54"/>
  <c r="X80" i="54"/>
  <c r="Y80" i="54" s="1"/>
  <c r="Z80" i="54"/>
  <c r="AA80" i="54"/>
  <c r="AB80" i="54"/>
  <c r="AC80" i="54" s="1"/>
  <c r="W81" i="54"/>
  <c r="X81" i="54"/>
  <c r="Y81" i="54" s="1"/>
  <c r="Z81" i="54"/>
  <c r="AA81" i="54"/>
  <c r="AB81" i="54"/>
  <c r="AC81" i="54" s="1"/>
  <c r="W82" i="54"/>
  <c r="X82" i="54"/>
  <c r="Y82" i="54" s="1"/>
  <c r="Z82" i="54"/>
  <c r="AA82" i="54"/>
  <c r="AB82" i="54"/>
  <c r="AC82" i="54" s="1"/>
  <c r="W83" i="54"/>
  <c r="X83" i="54"/>
  <c r="Y83" i="54" s="1"/>
  <c r="Z83" i="54"/>
  <c r="AA83" i="54"/>
  <c r="AB83" i="54"/>
  <c r="AC83" i="54" s="1"/>
  <c r="W84" i="54"/>
  <c r="X84" i="54"/>
  <c r="Y84" i="54" s="1"/>
  <c r="Z84" i="54"/>
  <c r="AA84" i="54"/>
  <c r="AB84" i="54"/>
  <c r="AC84" i="54" s="1"/>
  <c r="W85" i="54"/>
  <c r="X85" i="54"/>
  <c r="Y85" i="54" s="1"/>
  <c r="Z85" i="54"/>
  <c r="AA85" i="54"/>
  <c r="AB85" i="54"/>
  <c r="AC85" i="54" s="1"/>
  <c r="W86" i="54"/>
  <c r="X86" i="54"/>
  <c r="Y86" i="54" s="1"/>
  <c r="Z86" i="54"/>
  <c r="AA86" i="54"/>
  <c r="AB86" i="54"/>
  <c r="AC86" i="54" s="1"/>
  <c r="W87" i="54"/>
  <c r="X87" i="54"/>
  <c r="Y87" i="54" s="1"/>
  <c r="Z87" i="54"/>
  <c r="AA87" i="54"/>
  <c r="AB87" i="54"/>
  <c r="AC87" i="54" s="1"/>
  <c r="W88" i="54"/>
  <c r="X88" i="54"/>
  <c r="Y88" i="54" s="1"/>
  <c r="Z88" i="54"/>
  <c r="AA88" i="54"/>
  <c r="AB88" i="54"/>
  <c r="AC88" i="54" s="1"/>
  <c r="W89" i="54"/>
  <c r="X89" i="54"/>
  <c r="Y89" i="54" s="1"/>
  <c r="Z89" i="54"/>
  <c r="AA89" i="54"/>
  <c r="AB89" i="54"/>
  <c r="AC89" i="54" s="1"/>
  <c r="W90" i="54"/>
  <c r="X90" i="54"/>
  <c r="Y90" i="54" s="1"/>
  <c r="Z90" i="54"/>
  <c r="AA90" i="54"/>
  <c r="AB90" i="54"/>
  <c r="AC90" i="54" s="1"/>
  <c r="W91" i="54"/>
  <c r="X91" i="54"/>
  <c r="Y91" i="54" s="1"/>
  <c r="Z91" i="54"/>
  <c r="AA91" i="54"/>
  <c r="AB91" i="54"/>
  <c r="AC91" i="54" s="1"/>
  <c r="W92" i="54"/>
  <c r="X92" i="54"/>
  <c r="Y92" i="54" s="1"/>
  <c r="Z92" i="54"/>
  <c r="AA92" i="54"/>
  <c r="AB92" i="54"/>
  <c r="AC92" i="54" s="1"/>
  <c r="W93" i="54"/>
  <c r="X93" i="54"/>
  <c r="Y93" i="54" s="1"/>
  <c r="Z93" i="54"/>
  <c r="AA93" i="54"/>
  <c r="AB93" i="54"/>
  <c r="AC93" i="54" s="1"/>
  <c r="W94" i="54"/>
  <c r="X94" i="54"/>
  <c r="Y94" i="54" s="1"/>
  <c r="Z94" i="54"/>
  <c r="AA94" i="54"/>
  <c r="AB94" i="54"/>
  <c r="AC94" i="54" s="1"/>
  <c r="W95" i="54"/>
  <c r="X95" i="54"/>
  <c r="Y95" i="54" s="1"/>
  <c r="Z95" i="54"/>
  <c r="AA95" i="54"/>
  <c r="AB95" i="54"/>
  <c r="AC95" i="54" s="1"/>
  <c r="W96" i="54"/>
  <c r="X96" i="54"/>
  <c r="Y96" i="54" s="1"/>
  <c r="Z96" i="54"/>
  <c r="AA96" i="54"/>
  <c r="AB96" i="54"/>
  <c r="AC96" i="54" s="1"/>
  <c r="W97" i="54"/>
  <c r="X97" i="54"/>
  <c r="Y97" i="54" s="1"/>
  <c r="Z97" i="54"/>
  <c r="AA97" i="54"/>
  <c r="AB97" i="54"/>
  <c r="AC97" i="54" s="1"/>
  <c r="W98" i="54"/>
  <c r="X98" i="54"/>
  <c r="Y98" i="54" s="1"/>
  <c r="Z98" i="54"/>
  <c r="AA98" i="54"/>
  <c r="AB98" i="54"/>
  <c r="AC98" i="54" s="1"/>
  <c r="W99" i="54"/>
  <c r="X99" i="54"/>
  <c r="Z99" i="54"/>
  <c r="AA99" i="54"/>
  <c r="AB99" i="54"/>
  <c r="AC99" i="54" s="1"/>
  <c r="W100" i="54"/>
  <c r="X100" i="54"/>
  <c r="Z100" i="54"/>
  <c r="AA100" i="54"/>
  <c r="AB100" i="54"/>
  <c r="AC100" i="54" s="1"/>
  <c r="W101" i="54"/>
  <c r="X101" i="54"/>
  <c r="Z101" i="54"/>
  <c r="AA101" i="54"/>
  <c r="AB101" i="54"/>
  <c r="AC101" i="54" s="1"/>
  <c r="W102" i="54"/>
  <c r="X102" i="54"/>
  <c r="Z102" i="54"/>
  <c r="AA102" i="54"/>
  <c r="AB102" i="54"/>
  <c r="AC102" i="54" s="1"/>
  <c r="W103" i="54"/>
  <c r="X103" i="54"/>
  <c r="Z103" i="54"/>
  <c r="AA103" i="54"/>
  <c r="AB103" i="54"/>
  <c r="AC103" i="54" s="1"/>
  <c r="W104" i="54"/>
  <c r="X104" i="54"/>
  <c r="Z104" i="54"/>
  <c r="AA104" i="54"/>
  <c r="AB104" i="54"/>
  <c r="AC104" i="54" s="1"/>
  <c r="W105" i="54"/>
  <c r="X105" i="54"/>
  <c r="Z105" i="54"/>
  <c r="AA105" i="54"/>
  <c r="AB105" i="54"/>
  <c r="AC105" i="54" s="1"/>
  <c r="W106" i="54"/>
  <c r="X106" i="54"/>
  <c r="Z106" i="54"/>
  <c r="AA106" i="54"/>
  <c r="AB106" i="54"/>
  <c r="AC106" i="54" s="1"/>
  <c r="W107" i="54"/>
  <c r="X107" i="54"/>
  <c r="Z107" i="54"/>
  <c r="AA107" i="54"/>
  <c r="AB107" i="54"/>
  <c r="AC107" i="54" s="1"/>
  <c r="W108" i="54"/>
  <c r="X108" i="54"/>
  <c r="Z108" i="54"/>
  <c r="AA108" i="54"/>
  <c r="AB108" i="54"/>
  <c r="AC108" i="54" s="1"/>
  <c r="W109" i="54"/>
  <c r="X109" i="54"/>
  <c r="Z109" i="54"/>
  <c r="AA109" i="54"/>
  <c r="AB109" i="54"/>
  <c r="AC109" i="54" s="1"/>
  <c r="W110" i="54"/>
  <c r="X110" i="54"/>
  <c r="Z110" i="54"/>
  <c r="AA110" i="54"/>
  <c r="AB110" i="54"/>
  <c r="AC110" i="54" s="1"/>
  <c r="W111" i="54"/>
  <c r="X111" i="54"/>
  <c r="Z111" i="54"/>
  <c r="AA111" i="54"/>
  <c r="AB111" i="54"/>
  <c r="AC111" i="54" s="1"/>
  <c r="W112" i="54"/>
  <c r="X112" i="54"/>
  <c r="Z112" i="54"/>
  <c r="AA112" i="54"/>
  <c r="AB112" i="54"/>
  <c r="AC112" i="54" s="1"/>
  <c r="W113" i="54"/>
  <c r="X113" i="54"/>
  <c r="Z113" i="54"/>
  <c r="AA113" i="54"/>
  <c r="AB113" i="54"/>
  <c r="AC113" i="54" s="1"/>
  <c r="W114" i="54"/>
  <c r="X114" i="54"/>
  <c r="Z114" i="54"/>
  <c r="AA114" i="54"/>
  <c r="AB114" i="54"/>
  <c r="AC114" i="54" s="1"/>
  <c r="W115" i="54"/>
  <c r="X115" i="54"/>
  <c r="Z115" i="54"/>
  <c r="AA115" i="54"/>
  <c r="AB115" i="54"/>
  <c r="AC115" i="54" s="1"/>
  <c r="W116" i="54"/>
  <c r="X116" i="54"/>
  <c r="Z116" i="54"/>
  <c r="AA116" i="54"/>
  <c r="AB116" i="54"/>
  <c r="AC116" i="54" s="1"/>
  <c r="W117" i="54"/>
  <c r="X117" i="54"/>
  <c r="Z117" i="54"/>
  <c r="AA117" i="54"/>
  <c r="AB117" i="54"/>
  <c r="AC117" i="54" s="1"/>
  <c r="W118" i="54"/>
  <c r="X118" i="54"/>
  <c r="Z118" i="54"/>
  <c r="AA118" i="54"/>
  <c r="AB118" i="54"/>
  <c r="AC118" i="54" s="1"/>
  <c r="W119" i="54"/>
  <c r="X119" i="54"/>
  <c r="Z119" i="54"/>
  <c r="AA119" i="54"/>
  <c r="AB119" i="54"/>
  <c r="AC119" i="54" s="1"/>
  <c r="W120" i="54"/>
  <c r="X120" i="54"/>
  <c r="Z120" i="54"/>
  <c r="AA120" i="54"/>
  <c r="AB120" i="54"/>
  <c r="AC120" i="54" s="1"/>
  <c r="W121" i="54"/>
  <c r="X121" i="54"/>
  <c r="Z121" i="54"/>
  <c r="AA121" i="54"/>
  <c r="AB121" i="54"/>
  <c r="AC121" i="54" s="1"/>
  <c r="W122" i="54"/>
  <c r="X122" i="54"/>
  <c r="Z122" i="54"/>
  <c r="AA122" i="54"/>
  <c r="AB122" i="54"/>
  <c r="AC122" i="54" s="1"/>
  <c r="W123" i="54"/>
  <c r="X123" i="54"/>
  <c r="Z123" i="54"/>
  <c r="AA123" i="54"/>
  <c r="AB123" i="54"/>
  <c r="AC123" i="54" s="1"/>
  <c r="W124" i="54"/>
  <c r="X124" i="54"/>
  <c r="Z124" i="54"/>
  <c r="AA124" i="54"/>
  <c r="AB124" i="54"/>
  <c r="AC124" i="54" s="1"/>
  <c r="W125" i="54"/>
  <c r="X125" i="54"/>
  <c r="Z125" i="54"/>
  <c r="AA125" i="54"/>
  <c r="AB125" i="54"/>
  <c r="AC125" i="54" s="1"/>
  <c r="W126" i="54"/>
  <c r="X126" i="54"/>
  <c r="Z126" i="54"/>
  <c r="AA126" i="54"/>
  <c r="AB126" i="54"/>
  <c r="AC126" i="54" s="1"/>
  <c r="W127" i="54"/>
  <c r="X127" i="54"/>
  <c r="Z127" i="54"/>
  <c r="AA127" i="54"/>
  <c r="AB127" i="54"/>
  <c r="AC127" i="54" s="1"/>
  <c r="W128" i="54"/>
  <c r="X128" i="54"/>
  <c r="Z128" i="54"/>
  <c r="AA128" i="54"/>
  <c r="AB128" i="54"/>
  <c r="AC128" i="54" s="1"/>
  <c r="W129" i="54"/>
  <c r="X129" i="54"/>
  <c r="Z129" i="54"/>
  <c r="AA129" i="54"/>
  <c r="AB129" i="54"/>
  <c r="AC129" i="54" s="1"/>
  <c r="W130" i="54"/>
  <c r="X130" i="54"/>
  <c r="Z130" i="54"/>
  <c r="AA130" i="54"/>
  <c r="AB130" i="54"/>
  <c r="AC130" i="54" s="1"/>
  <c r="W131" i="54"/>
  <c r="X131" i="54"/>
  <c r="Z131" i="54"/>
  <c r="AA131" i="54"/>
  <c r="AB131" i="54"/>
  <c r="AC131" i="54" s="1"/>
  <c r="W132" i="54"/>
  <c r="X132" i="54"/>
  <c r="Z132" i="54"/>
  <c r="AA132" i="54"/>
  <c r="AB132" i="54"/>
  <c r="AC132" i="54" s="1"/>
  <c r="W133" i="54"/>
  <c r="X133" i="54"/>
  <c r="Z133" i="54"/>
  <c r="AA133" i="54"/>
  <c r="AB133" i="54"/>
  <c r="AC133" i="54" s="1"/>
  <c r="W134" i="54"/>
  <c r="X134" i="54"/>
  <c r="Z134" i="54"/>
  <c r="AA134" i="54"/>
  <c r="AB134" i="54"/>
  <c r="AC134" i="54" s="1"/>
  <c r="W135" i="54"/>
  <c r="X135" i="54"/>
  <c r="Z135" i="54"/>
  <c r="AA135" i="54"/>
  <c r="AB135" i="54"/>
  <c r="AC135" i="54" s="1"/>
  <c r="W136" i="54"/>
  <c r="X136" i="54"/>
  <c r="Z136" i="54"/>
  <c r="AA136" i="54"/>
  <c r="AB136" i="54"/>
  <c r="AC136" i="54" s="1"/>
  <c r="W137" i="54"/>
  <c r="X137" i="54"/>
  <c r="Z137" i="54"/>
  <c r="AA137" i="54"/>
  <c r="AB137" i="54"/>
  <c r="AC137" i="54" s="1"/>
  <c r="W138" i="54"/>
  <c r="X138" i="54"/>
  <c r="Z138" i="54"/>
  <c r="AA138" i="54"/>
  <c r="AB138" i="54"/>
  <c r="AC138" i="54" s="1"/>
  <c r="W139" i="54"/>
  <c r="X139" i="54"/>
  <c r="Z139" i="54"/>
  <c r="AA139" i="54"/>
  <c r="AB139" i="54"/>
  <c r="AC139" i="54" s="1"/>
  <c r="W140" i="54"/>
  <c r="X140" i="54"/>
  <c r="Z140" i="54"/>
  <c r="AA140" i="54"/>
  <c r="AB140" i="54"/>
  <c r="AC140" i="54" s="1"/>
  <c r="W141" i="54"/>
  <c r="X141" i="54"/>
  <c r="Z141" i="54"/>
  <c r="AA141" i="54"/>
  <c r="AB141" i="54"/>
  <c r="AC141" i="54" s="1"/>
  <c r="W142" i="54"/>
  <c r="X142" i="54"/>
  <c r="Z142" i="54"/>
  <c r="AA142" i="54"/>
  <c r="AB142" i="54"/>
  <c r="AC142" i="54" s="1"/>
  <c r="W143" i="54"/>
  <c r="X143" i="54"/>
  <c r="Z143" i="54"/>
  <c r="AA143" i="54"/>
  <c r="AB143" i="54"/>
  <c r="AC143" i="54" s="1"/>
  <c r="W144" i="54"/>
  <c r="X144" i="54"/>
  <c r="Z144" i="54"/>
  <c r="AA144" i="54"/>
  <c r="AB144" i="54"/>
  <c r="AC144" i="54" s="1"/>
  <c r="W145" i="54"/>
  <c r="X145" i="54"/>
  <c r="Z145" i="54"/>
  <c r="AA145" i="54"/>
  <c r="AB145" i="54"/>
  <c r="AC145" i="54" s="1"/>
  <c r="W146" i="54"/>
  <c r="X146" i="54"/>
  <c r="Z146" i="54"/>
  <c r="AA146" i="54"/>
  <c r="AB146" i="54"/>
  <c r="AC146" i="54" s="1"/>
  <c r="W147" i="54"/>
  <c r="X147" i="54"/>
  <c r="Z147" i="54"/>
  <c r="AA147" i="54"/>
  <c r="AB147" i="54"/>
  <c r="AC147" i="54" s="1"/>
  <c r="W148" i="54"/>
  <c r="X148" i="54"/>
  <c r="Z148" i="54"/>
  <c r="AA148" i="54"/>
  <c r="AB148" i="54"/>
  <c r="AC148" i="54" s="1"/>
  <c r="W149" i="54"/>
  <c r="X149" i="54"/>
  <c r="Z149" i="54"/>
  <c r="AA149" i="54"/>
  <c r="AB149" i="54"/>
  <c r="AC149" i="54" s="1"/>
  <c r="W150" i="54"/>
  <c r="X150" i="54"/>
  <c r="Z150" i="54"/>
  <c r="AA150" i="54"/>
  <c r="AB150" i="54"/>
  <c r="AC150" i="54" s="1"/>
  <c r="W151" i="54"/>
  <c r="X151" i="54"/>
  <c r="Z151" i="54"/>
  <c r="AA151" i="54"/>
  <c r="AB151" i="54"/>
  <c r="AC151" i="54" s="1"/>
  <c r="W152" i="54"/>
  <c r="X152" i="54"/>
  <c r="Z152" i="54"/>
  <c r="AA152" i="54"/>
  <c r="AB152" i="54"/>
  <c r="AC152" i="54" s="1"/>
  <c r="W153" i="54"/>
  <c r="X153" i="54"/>
  <c r="Z153" i="54"/>
  <c r="AA153" i="54"/>
  <c r="AB153" i="54"/>
  <c r="AC153" i="54" s="1"/>
  <c r="W154" i="54"/>
  <c r="X154" i="54"/>
  <c r="Z154" i="54"/>
  <c r="AA154" i="54"/>
  <c r="AB154" i="54"/>
  <c r="AC154" i="54" s="1"/>
  <c r="W155" i="54"/>
  <c r="X155" i="54"/>
  <c r="Z155" i="54"/>
  <c r="AA155" i="54"/>
  <c r="AB155" i="54"/>
  <c r="AC155" i="54" s="1"/>
  <c r="W156" i="54"/>
  <c r="X156" i="54"/>
  <c r="Z156" i="54"/>
  <c r="AA156" i="54"/>
  <c r="AB156" i="54"/>
  <c r="AC156" i="54" s="1"/>
  <c r="W157" i="54"/>
  <c r="X157" i="54"/>
  <c r="Z157" i="54"/>
  <c r="AA157" i="54"/>
  <c r="AB157" i="54"/>
  <c r="AC157" i="54" s="1"/>
  <c r="W158" i="54"/>
  <c r="X158" i="54"/>
  <c r="Z158" i="54"/>
  <c r="AA158" i="54"/>
  <c r="AB158" i="54"/>
  <c r="AC158" i="54" s="1"/>
  <c r="W159" i="54"/>
  <c r="X159" i="54"/>
  <c r="Z159" i="54"/>
  <c r="AA159" i="54"/>
  <c r="AB159" i="54"/>
  <c r="AC159" i="54" s="1"/>
  <c r="W160" i="54"/>
  <c r="X160" i="54"/>
  <c r="Z160" i="54"/>
  <c r="AA160" i="54"/>
  <c r="AB160" i="54"/>
  <c r="AC160" i="54" s="1"/>
  <c r="W161" i="54"/>
  <c r="X161" i="54"/>
  <c r="Z161" i="54"/>
  <c r="AA161" i="54"/>
  <c r="AB161" i="54"/>
  <c r="AC161" i="54" s="1"/>
  <c r="W162" i="54"/>
  <c r="X162" i="54"/>
  <c r="Z162" i="54"/>
  <c r="AA162" i="54"/>
  <c r="AB162" i="54"/>
  <c r="AC162" i="54" s="1"/>
  <c r="W163" i="54"/>
  <c r="X163" i="54"/>
  <c r="Z163" i="54"/>
  <c r="AA163" i="54"/>
  <c r="AB163" i="54"/>
  <c r="AC163" i="54" s="1"/>
  <c r="W164" i="54"/>
  <c r="X164" i="54"/>
  <c r="Z164" i="54"/>
  <c r="AA164" i="54"/>
  <c r="AB164" i="54"/>
  <c r="AC164" i="54" s="1"/>
  <c r="W165" i="54"/>
  <c r="X165" i="54"/>
  <c r="Z165" i="54"/>
  <c r="AA165" i="54"/>
  <c r="AB165" i="54"/>
  <c r="AC165" i="54" s="1"/>
  <c r="W166" i="54"/>
  <c r="X166" i="54"/>
  <c r="Z166" i="54"/>
  <c r="AA166" i="54"/>
  <c r="AB166" i="54"/>
  <c r="AC166" i="54" s="1"/>
  <c r="W167" i="54"/>
  <c r="X167" i="54"/>
  <c r="Z167" i="54"/>
  <c r="AA167" i="54"/>
  <c r="AB167" i="54"/>
  <c r="AC167" i="54" s="1"/>
  <c r="W168" i="54"/>
  <c r="X168" i="54"/>
  <c r="Z168" i="54"/>
  <c r="AA168" i="54"/>
  <c r="AB168" i="54"/>
  <c r="AC168" i="54" s="1"/>
  <c r="W169" i="54"/>
  <c r="X169" i="54"/>
  <c r="Z169" i="54"/>
  <c r="AA169" i="54"/>
  <c r="AB169" i="54"/>
  <c r="AC169" i="54" s="1"/>
  <c r="W170" i="54"/>
  <c r="X170" i="54"/>
  <c r="Z170" i="54"/>
  <c r="AA170" i="54"/>
  <c r="AB170" i="54"/>
  <c r="AC170" i="54" s="1"/>
  <c r="W171" i="54"/>
  <c r="X171" i="54"/>
  <c r="Z171" i="54"/>
  <c r="AA171" i="54"/>
  <c r="AB171" i="54"/>
  <c r="AC171" i="54" s="1"/>
  <c r="W172" i="54"/>
  <c r="X172" i="54"/>
  <c r="Z172" i="54"/>
  <c r="AA172" i="54"/>
  <c r="AB172" i="54"/>
  <c r="AC172" i="54" s="1"/>
  <c r="W173" i="54"/>
  <c r="X173" i="54"/>
  <c r="Z173" i="54"/>
  <c r="AA173" i="54"/>
  <c r="AB173" i="54"/>
  <c r="AC173" i="54" s="1"/>
  <c r="W174" i="54"/>
  <c r="X174" i="54"/>
  <c r="Z174" i="54"/>
  <c r="AA174" i="54"/>
  <c r="AB174" i="54"/>
  <c r="AC174" i="54" s="1"/>
  <c r="W175" i="54"/>
  <c r="X175" i="54"/>
  <c r="Z175" i="54"/>
  <c r="AA175" i="54"/>
  <c r="AB175" i="54"/>
  <c r="AC175" i="54" s="1"/>
  <c r="W176" i="54"/>
  <c r="X176" i="54"/>
  <c r="Z176" i="54"/>
  <c r="AA176" i="54"/>
  <c r="AB176" i="54"/>
  <c r="AC176" i="54" s="1"/>
  <c r="W177" i="54"/>
  <c r="X177" i="54"/>
  <c r="Z177" i="54"/>
  <c r="AA177" i="54"/>
  <c r="AB177" i="54"/>
  <c r="AC177" i="54" s="1"/>
  <c r="W178" i="54"/>
  <c r="X178" i="54"/>
  <c r="Z178" i="54"/>
  <c r="AA178" i="54"/>
  <c r="AB178" i="54"/>
  <c r="AC178" i="54" s="1"/>
  <c r="W179" i="54"/>
  <c r="X179" i="54"/>
  <c r="Z179" i="54"/>
  <c r="AA179" i="54"/>
  <c r="AB179" i="54"/>
  <c r="AC179" i="54" s="1"/>
  <c r="W180" i="54"/>
  <c r="X180" i="54"/>
  <c r="Z180" i="54"/>
  <c r="AA180" i="54"/>
  <c r="AB180" i="54"/>
  <c r="AC180" i="54" s="1"/>
  <c r="W181" i="54"/>
  <c r="X181" i="54"/>
  <c r="Z181" i="54"/>
  <c r="AA181" i="54"/>
  <c r="AB181" i="54"/>
  <c r="AC181" i="54" s="1"/>
  <c r="W182" i="54"/>
  <c r="X182" i="54"/>
  <c r="Z182" i="54"/>
  <c r="AA182" i="54"/>
  <c r="AB182" i="54"/>
  <c r="AC182" i="54" s="1"/>
  <c r="W183" i="54"/>
  <c r="X183" i="54"/>
  <c r="Z183" i="54"/>
  <c r="AA183" i="54"/>
  <c r="AB183" i="54"/>
  <c r="AC183" i="54" s="1"/>
  <c r="W184" i="54"/>
  <c r="X184" i="54"/>
  <c r="Z184" i="54"/>
  <c r="AA184" i="54"/>
  <c r="AB184" i="54"/>
  <c r="AC184" i="54" s="1"/>
  <c r="W185" i="54"/>
  <c r="X185" i="54"/>
  <c r="Z185" i="54"/>
  <c r="AA185" i="54"/>
  <c r="AB185" i="54"/>
  <c r="AC185" i="54" s="1"/>
  <c r="W186" i="54"/>
  <c r="X186" i="54"/>
  <c r="Z186" i="54"/>
  <c r="AA186" i="54"/>
  <c r="AB186" i="54"/>
  <c r="AC186" i="54" s="1"/>
  <c r="W187" i="54"/>
  <c r="X187" i="54"/>
  <c r="Z187" i="54"/>
  <c r="AA187" i="54"/>
  <c r="AB187" i="54"/>
  <c r="AC187" i="54" s="1"/>
  <c r="W188" i="54"/>
  <c r="X188" i="54"/>
  <c r="Z188" i="54"/>
  <c r="AA188" i="54"/>
  <c r="AB188" i="54"/>
  <c r="AC188" i="54" s="1"/>
  <c r="W189" i="54"/>
  <c r="X189" i="54"/>
  <c r="Z189" i="54"/>
  <c r="AA189" i="54"/>
  <c r="AB189" i="54"/>
  <c r="AC189" i="54" s="1"/>
  <c r="W190" i="54"/>
  <c r="X190" i="54"/>
  <c r="Z190" i="54"/>
  <c r="AA190" i="54"/>
  <c r="AB190" i="54"/>
  <c r="AC190" i="54" s="1"/>
  <c r="W191" i="54"/>
  <c r="X191" i="54"/>
  <c r="Z191" i="54"/>
  <c r="AA191" i="54"/>
  <c r="AB191" i="54"/>
  <c r="AC191" i="54" s="1"/>
  <c r="W192" i="54"/>
  <c r="X192" i="54"/>
  <c r="Z192" i="54"/>
  <c r="AA192" i="54"/>
  <c r="AB192" i="54"/>
  <c r="AC192" i="54" s="1"/>
  <c r="W193" i="54"/>
  <c r="X193" i="54"/>
  <c r="Z193" i="54"/>
  <c r="AA193" i="54"/>
  <c r="AB193" i="54"/>
  <c r="AC193" i="54" s="1"/>
  <c r="W194" i="54"/>
  <c r="X194" i="54"/>
  <c r="Z194" i="54"/>
  <c r="AA194" i="54"/>
  <c r="AB194" i="54"/>
  <c r="AC194" i="54" s="1"/>
  <c r="W195" i="54"/>
  <c r="X195" i="54"/>
  <c r="Z195" i="54"/>
  <c r="AA195" i="54"/>
  <c r="AB195" i="54"/>
  <c r="AC195" i="54" s="1"/>
  <c r="W196" i="54"/>
  <c r="X196" i="54"/>
  <c r="Z196" i="54"/>
  <c r="AA196" i="54"/>
  <c r="AB196" i="54"/>
  <c r="AC196" i="54" s="1"/>
  <c r="W197" i="54"/>
  <c r="X197" i="54"/>
  <c r="Z197" i="54"/>
  <c r="AA197" i="54"/>
  <c r="AB197" i="54"/>
  <c r="AC197" i="54" s="1"/>
  <c r="W198" i="54"/>
  <c r="X198" i="54"/>
  <c r="Z198" i="54"/>
  <c r="AA198" i="54"/>
  <c r="AB198" i="54"/>
  <c r="AC198" i="54" s="1"/>
  <c r="W199" i="54"/>
  <c r="X199" i="54"/>
  <c r="Z199" i="54"/>
  <c r="AA199" i="54"/>
  <c r="AB199" i="54"/>
  <c r="AC199" i="54" s="1"/>
  <c r="W200" i="54"/>
  <c r="X200" i="54"/>
  <c r="Z200" i="54"/>
  <c r="AA200" i="54"/>
  <c r="AB200" i="54"/>
  <c r="AC200" i="54" s="1"/>
  <c r="W201" i="54"/>
  <c r="X201" i="54"/>
  <c r="Z201" i="54"/>
  <c r="AA201" i="54"/>
  <c r="AB201" i="54"/>
  <c r="AC201" i="54" s="1"/>
  <c r="W202" i="54"/>
  <c r="X202" i="54"/>
  <c r="Z202" i="54"/>
  <c r="AA202" i="54"/>
  <c r="AB202" i="54"/>
  <c r="AC202" i="54" s="1"/>
  <c r="W203" i="54"/>
  <c r="X203" i="54"/>
  <c r="Z203" i="54"/>
  <c r="AA203" i="54"/>
  <c r="AB203" i="54"/>
  <c r="AC203" i="54" s="1"/>
  <c r="W204" i="54"/>
  <c r="X204" i="54"/>
  <c r="Z204" i="54"/>
  <c r="AA204" i="54"/>
  <c r="AB204" i="54"/>
  <c r="AC204" i="54" s="1"/>
  <c r="W205" i="54"/>
  <c r="X205" i="54"/>
  <c r="Z205" i="54"/>
  <c r="AA205" i="54"/>
  <c r="AB205" i="54"/>
  <c r="AC205" i="54" s="1"/>
  <c r="W206" i="54"/>
  <c r="X206" i="54"/>
  <c r="Z206" i="54"/>
  <c r="AA206" i="54"/>
  <c r="AB206" i="54"/>
  <c r="AC206" i="54" s="1"/>
  <c r="W207" i="54"/>
  <c r="X207" i="54"/>
  <c r="Z207" i="54"/>
  <c r="AA207" i="54"/>
  <c r="AB207" i="54"/>
  <c r="AC207" i="54" s="1"/>
  <c r="W208" i="54"/>
  <c r="X208" i="54"/>
  <c r="Z208" i="54"/>
  <c r="AA208" i="54"/>
  <c r="AB208" i="54"/>
  <c r="AC208" i="54" s="1"/>
  <c r="W209" i="54"/>
  <c r="X209" i="54"/>
  <c r="Z209" i="54"/>
  <c r="AA209" i="54"/>
  <c r="AB209" i="54"/>
  <c r="AC209" i="54" s="1"/>
  <c r="W210" i="54"/>
  <c r="X210" i="54"/>
  <c r="Z210" i="54"/>
  <c r="AA210" i="54"/>
  <c r="AB210" i="54"/>
  <c r="AC210" i="54" s="1"/>
  <c r="W211" i="54"/>
  <c r="X211" i="54"/>
  <c r="Z211" i="54"/>
  <c r="AA211" i="54"/>
  <c r="AB211" i="54"/>
  <c r="AC211" i="54" s="1"/>
  <c r="W212" i="54"/>
  <c r="X212" i="54"/>
  <c r="Z212" i="54"/>
  <c r="AA212" i="54"/>
  <c r="AB212" i="54"/>
  <c r="AC212" i="54" s="1"/>
  <c r="W213" i="54"/>
  <c r="X213" i="54"/>
  <c r="Z213" i="54"/>
  <c r="AA213" i="54"/>
  <c r="AB213" i="54"/>
  <c r="AC213" i="54" s="1"/>
  <c r="W214" i="54"/>
  <c r="X214" i="54"/>
  <c r="Z214" i="54"/>
  <c r="AA214" i="54"/>
  <c r="AB214" i="54"/>
  <c r="AC214" i="54" s="1"/>
  <c r="W215" i="54"/>
  <c r="X215" i="54"/>
  <c r="Z215" i="54"/>
  <c r="AA215" i="54"/>
  <c r="AB215" i="54"/>
  <c r="AC215" i="54" s="1"/>
  <c r="W216" i="54"/>
  <c r="X216" i="54"/>
  <c r="Z216" i="54"/>
  <c r="AA216" i="54"/>
  <c r="AB216" i="54"/>
  <c r="AC216" i="54" s="1"/>
  <c r="W217" i="54"/>
  <c r="X217" i="54"/>
  <c r="Z217" i="54"/>
  <c r="AA217" i="54"/>
  <c r="AB217" i="54"/>
  <c r="AC217" i="54" s="1"/>
  <c r="W218" i="54"/>
  <c r="X218" i="54"/>
  <c r="Z218" i="54"/>
  <c r="AA218" i="54"/>
  <c r="AB218" i="54"/>
  <c r="AC218" i="54" s="1"/>
  <c r="W219" i="54"/>
  <c r="X219" i="54"/>
  <c r="Z219" i="54"/>
  <c r="AA219" i="54"/>
  <c r="AB219" i="54"/>
  <c r="AC219" i="54" s="1"/>
  <c r="W220" i="54"/>
  <c r="X220" i="54"/>
  <c r="Z220" i="54"/>
  <c r="AA220" i="54"/>
  <c r="AB220" i="54"/>
  <c r="AC220" i="54" s="1"/>
  <c r="W221" i="54"/>
  <c r="X221" i="54"/>
  <c r="Z221" i="54"/>
  <c r="AA221" i="54"/>
  <c r="AB221" i="54"/>
  <c r="AC221" i="54" s="1"/>
  <c r="W222" i="54"/>
  <c r="X222" i="54"/>
  <c r="Z222" i="54"/>
  <c r="AA222" i="54"/>
  <c r="AB222" i="54"/>
  <c r="AC222" i="54" s="1"/>
  <c r="W223" i="54"/>
  <c r="X223" i="54"/>
  <c r="Z223" i="54"/>
  <c r="AA223" i="54"/>
  <c r="AB223" i="54"/>
  <c r="AC223" i="54" s="1"/>
  <c r="W224" i="54"/>
  <c r="X224" i="54"/>
  <c r="Z224" i="54"/>
  <c r="AA224" i="54"/>
  <c r="AB224" i="54"/>
  <c r="AC224" i="54" s="1"/>
  <c r="W225" i="54"/>
  <c r="X225" i="54"/>
  <c r="Z225" i="54"/>
  <c r="AA225" i="54"/>
  <c r="AB225" i="54"/>
  <c r="AC225" i="54" s="1"/>
  <c r="W226" i="54"/>
  <c r="X226" i="54"/>
  <c r="Z226" i="54"/>
  <c r="AA226" i="54"/>
  <c r="AB226" i="54"/>
  <c r="AC226" i="54" s="1"/>
  <c r="W227" i="54"/>
  <c r="X227" i="54"/>
  <c r="Z227" i="54"/>
  <c r="AA227" i="54"/>
  <c r="AB227" i="54"/>
  <c r="AC227" i="54" s="1"/>
  <c r="W228" i="54"/>
  <c r="X228" i="54"/>
  <c r="Z228" i="54"/>
  <c r="AA228" i="54"/>
  <c r="AB228" i="54"/>
  <c r="AC228" i="54" s="1"/>
  <c r="W229" i="54"/>
  <c r="X229" i="54"/>
  <c r="Z229" i="54"/>
  <c r="AA229" i="54"/>
  <c r="AB229" i="54"/>
  <c r="AC229" i="54" s="1"/>
  <c r="W230" i="54"/>
  <c r="X230" i="54"/>
  <c r="Z230" i="54"/>
  <c r="AA230" i="54"/>
  <c r="AB230" i="54"/>
  <c r="AC230" i="54" s="1"/>
  <c r="W231" i="54"/>
  <c r="X231" i="54"/>
  <c r="Z231" i="54"/>
  <c r="AA231" i="54"/>
  <c r="AB231" i="54"/>
  <c r="AC231" i="54" s="1"/>
  <c r="W232" i="54"/>
  <c r="X232" i="54"/>
  <c r="Z232" i="54"/>
  <c r="AA232" i="54"/>
  <c r="AB232" i="54"/>
  <c r="AC232" i="54" s="1"/>
  <c r="W233" i="54"/>
  <c r="X233" i="54"/>
  <c r="Z233" i="54"/>
  <c r="AA233" i="54"/>
  <c r="AB233" i="54"/>
  <c r="AC233" i="54" s="1"/>
  <c r="W234" i="54"/>
  <c r="X234" i="54"/>
  <c r="Z234" i="54"/>
  <c r="AA234" i="54"/>
  <c r="AB234" i="54"/>
  <c r="AC234" i="54" s="1"/>
  <c r="W235" i="54"/>
  <c r="X235" i="54"/>
  <c r="Z235" i="54"/>
  <c r="AA235" i="54"/>
  <c r="AB235" i="54"/>
  <c r="AC235" i="54" s="1"/>
  <c r="W236" i="54"/>
  <c r="X236" i="54"/>
  <c r="Z236" i="54"/>
  <c r="AA236" i="54"/>
  <c r="AB236" i="54"/>
  <c r="AC236" i="54" s="1"/>
  <c r="W237" i="54"/>
  <c r="X237" i="54"/>
  <c r="Z237" i="54"/>
  <c r="AA237" i="54"/>
  <c r="AB237" i="54"/>
  <c r="AC237" i="54" s="1"/>
  <c r="W238" i="54"/>
  <c r="X238" i="54"/>
  <c r="Z238" i="54"/>
  <c r="AA238" i="54"/>
  <c r="AB238" i="54"/>
  <c r="AC238" i="54" s="1"/>
  <c r="W239" i="54"/>
  <c r="X239" i="54"/>
  <c r="Z239" i="54"/>
  <c r="AA239" i="54"/>
  <c r="AB239" i="54"/>
  <c r="AC239" i="54" s="1"/>
  <c r="W240" i="54"/>
  <c r="X240" i="54"/>
  <c r="Z240" i="54"/>
  <c r="AA240" i="54"/>
  <c r="AB240" i="54"/>
  <c r="AC240" i="54" s="1"/>
  <c r="W241" i="54"/>
  <c r="X241" i="54"/>
  <c r="Z241" i="54"/>
  <c r="AA241" i="54"/>
  <c r="AB241" i="54"/>
  <c r="AC241" i="54" s="1"/>
  <c r="W242" i="54"/>
  <c r="X242" i="54"/>
  <c r="Z242" i="54"/>
  <c r="AA242" i="54"/>
  <c r="AB242" i="54"/>
  <c r="AC242" i="54" s="1"/>
  <c r="W243" i="54"/>
  <c r="X243" i="54"/>
  <c r="Z243" i="54"/>
  <c r="AA243" i="54"/>
  <c r="AB243" i="54"/>
  <c r="AC243" i="54" s="1"/>
  <c r="W244" i="54"/>
  <c r="X244" i="54"/>
  <c r="Z244" i="54"/>
  <c r="AA244" i="54"/>
  <c r="AB244" i="54"/>
  <c r="AC244" i="54" s="1"/>
  <c r="W245" i="54"/>
  <c r="X245" i="54"/>
  <c r="Z245" i="54"/>
  <c r="AA245" i="54"/>
  <c r="AB245" i="54"/>
  <c r="AC245" i="54" s="1"/>
  <c r="W246" i="54"/>
  <c r="X246" i="54"/>
  <c r="Z246" i="54"/>
  <c r="AA246" i="54"/>
  <c r="AB246" i="54"/>
  <c r="AC246" i="54" s="1"/>
  <c r="W247" i="54"/>
  <c r="X247" i="54"/>
  <c r="Z247" i="54"/>
  <c r="AA247" i="54"/>
  <c r="AB247" i="54"/>
  <c r="AC247" i="54" s="1"/>
  <c r="W248" i="54"/>
  <c r="X248" i="54"/>
  <c r="Z248" i="54"/>
  <c r="AA248" i="54"/>
  <c r="AB248" i="54"/>
  <c r="AC248" i="54" s="1"/>
  <c r="W249" i="54"/>
  <c r="X249" i="54"/>
  <c r="Z249" i="54"/>
  <c r="AA249" i="54"/>
  <c r="AB249" i="54"/>
  <c r="AC249" i="54" s="1"/>
  <c r="W250" i="54"/>
  <c r="X250" i="54"/>
  <c r="Z250" i="54"/>
  <c r="AA250" i="54"/>
  <c r="AB250" i="54"/>
  <c r="AC250" i="54" s="1"/>
  <c r="W251" i="54"/>
  <c r="X251" i="54"/>
  <c r="Z251" i="54"/>
  <c r="AA251" i="54"/>
  <c r="AB251" i="54"/>
  <c r="AC251" i="54" s="1"/>
  <c r="W252" i="54"/>
  <c r="X252" i="54"/>
  <c r="Z252" i="54"/>
  <c r="AA252" i="54"/>
  <c r="AB252" i="54"/>
  <c r="AC252" i="54" s="1"/>
  <c r="W253" i="54"/>
  <c r="X253" i="54"/>
  <c r="Z253" i="54"/>
  <c r="AA253" i="54"/>
  <c r="AB253" i="54"/>
  <c r="AC253" i="54" s="1"/>
  <c r="W254" i="54"/>
  <c r="X254" i="54"/>
  <c r="Z254" i="54"/>
  <c r="AA254" i="54"/>
  <c r="AB254" i="54"/>
  <c r="AC254" i="54" s="1"/>
  <c r="W255" i="54"/>
  <c r="X255" i="54"/>
  <c r="Z255" i="54"/>
  <c r="AA255" i="54"/>
  <c r="AB255" i="54"/>
  <c r="AC255" i="54" s="1"/>
  <c r="W256" i="54"/>
  <c r="X256" i="54"/>
  <c r="Z256" i="54"/>
  <c r="AA256" i="54"/>
  <c r="AB256" i="54"/>
  <c r="AC256" i="54" s="1"/>
  <c r="W257" i="54"/>
  <c r="X257" i="54"/>
  <c r="Z257" i="54"/>
  <c r="AA257" i="54"/>
  <c r="AB257" i="54"/>
  <c r="AC257" i="54" s="1"/>
  <c r="W258" i="54"/>
  <c r="X258" i="54"/>
  <c r="Z258" i="54"/>
  <c r="AA258" i="54"/>
  <c r="AB258" i="54"/>
  <c r="AC258" i="54" s="1"/>
  <c r="W259" i="54"/>
  <c r="X259" i="54"/>
  <c r="Z259" i="54"/>
  <c r="AA259" i="54"/>
  <c r="AB259" i="54"/>
  <c r="AC259" i="54" s="1"/>
  <c r="W260" i="54"/>
  <c r="X260" i="54"/>
  <c r="Z260" i="54"/>
  <c r="AA260" i="54"/>
  <c r="AB260" i="54"/>
  <c r="AC260" i="54" s="1"/>
  <c r="W261" i="54"/>
  <c r="X261" i="54"/>
  <c r="Z261" i="54"/>
  <c r="AA261" i="54"/>
  <c r="AB261" i="54"/>
  <c r="AC261" i="54" s="1"/>
  <c r="W262" i="54"/>
  <c r="X262" i="54"/>
  <c r="Z262" i="54"/>
  <c r="AA262" i="54"/>
  <c r="AB262" i="54"/>
  <c r="AC262" i="54" s="1"/>
  <c r="W263" i="54"/>
  <c r="X263" i="54"/>
  <c r="Z263" i="54"/>
  <c r="AA263" i="54"/>
  <c r="AB263" i="54"/>
  <c r="AC263" i="54" s="1"/>
  <c r="W264" i="54"/>
  <c r="X264" i="54"/>
  <c r="Z264" i="54"/>
  <c r="AA264" i="54"/>
  <c r="AB264" i="54"/>
  <c r="AC264" i="54" s="1"/>
  <c r="W265" i="54"/>
  <c r="X265" i="54"/>
  <c r="Z265" i="54"/>
  <c r="AA265" i="54"/>
  <c r="AB265" i="54"/>
  <c r="AC265" i="54" s="1"/>
  <c r="W266" i="54"/>
  <c r="X266" i="54"/>
  <c r="Z266" i="54"/>
  <c r="AA266" i="54"/>
  <c r="AB266" i="54"/>
  <c r="AC266" i="54" s="1"/>
  <c r="W267" i="54"/>
  <c r="X267" i="54"/>
  <c r="Z267" i="54"/>
  <c r="AA267" i="54"/>
  <c r="AB267" i="54"/>
  <c r="AC267" i="54" s="1"/>
  <c r="W268" i="54"/>
  <c r="X268" i="54"/>
  <c r="Z268" i="54"/>
  <c r="AA268" i="54"/>
  <c r="AB268" i="54"/>
  <c r="AC268" i="54" s="1"/>
  <c r="W269" i="54"/>
  <c r="X269" i="54"/>
  <c r="Z269" i="54"/>
  <c r="AA269" i="54"/>
  <c r="AB269" i="54"/>
  <c r="AC269" i="54" s="1"/>
  <c r="W270" i="54"/>
  <c r="X270" i="54"/>
  <c r="Z270" i="54"/>
  <c r="AA270" i="54"/>
  <c r="AB270" i="54"/>
  <c r="AC270" i="54" s="1"/>
  <c r="W271" i="54"/>
  <c r="X271" i="54"/>
  <c r="Z271" i="54"/>
  <c r="AA271" i="54"/>
  <c r="AB271" i="54"/>
  <c r="AC271" i="54" s="1"/>
  <c r="W272" i="54"/>
  <c r="X272" i="54"/>
  <c r="Z272" i="54"/>
  <c r="AA272" i="54"/>
  <c r="AB272" i="54"/>
  <c r="AC272" i="54" s="1"/>
  <c r="W273" i="54"/>
  <c r="X273" i="54"/>
  <c r="Z273" i="54"/>
  <c r="AA273" i="54"/>
  <c r="AB273" i="54"/>
  <c r="AC273" i="54" s="1"/>
  <c r="W274" i="54"/>
  <c r="X274" i="54"/>
  <c r="Z274" i="54"/>
  <c r="AA274" i="54"/>
  <c r="AB274" i="54"/>
  <c r="AC274" i="54" s="1"/>
  <c r="W275" i="54"/>
  <c r="X275" i="54"/>
  <c r="Z275" i="54"/>
  <c r="AA275" i="54"/>
  <c r="AB275" i="54"/>
  <c r="AC275" i="54" s="1"/>
  <c r="W276" i="54"/>
  <c r="X276" i="54"/>
  <c r="Z276" i="54"/>
  <c r="AA276" i="54"/>
  <c r="AB276" i="54"/>
  <c r="AC276" i="54" s="1"/>
  <c r="W277" i="54"/>
  <c r="X277" i="54"/>
  <c r="Z277" i="54"/>
  <c r="AA277" i="54"/>
  <c r="AB277" i="54"/>
  <c r="AC277" i="54" s="1"/>
  <c r="W278" i="54"/>
  <c r="X278" i="54"/>
  <c r="Z278" i="54"/>
  <c r="AA278" i="54"/>
  <c r="AB278" i="54"/>
  <c r="AC278" i="54" s="1"/>
  <c r="W279" i="54"/>
  <c r="X279" i="54"/>
  <c r="Z279" i="54"/>
  <c r="AA279" i="54"/>
  <c r="AB279" i="54"/>
  <c r="AC279" i="54" s="1"/>
  <c r="W280" i="54"/>
  <c r="X280" i="54"/>
  <c r="Z280" i="54"/>
  <c r="AA280" i="54"/>
  <c r="AB280" i="54"/>
  <c r="AC280" i="54" s="1"/>
  <c r="W281" i="54"/>
  <c r="X281" i="54"/>
  <c r="Z281" i="54"/>
  <c r="AA281" i="54"/>
  <c r="AB281" i="54"/>
  <c r="AC281" i="54" s="1"/>
  <c r="W282" i="54"/>
  <c r="X282" i="54"/>
  <c r="Z282" i="54"/>
  <c r="AA282" i="54"/>
  <c r="AB282" i="54"/>
  <c r="AC282" i="54" s="1"/>
  <c r="W283" i="54"/>
  <c r="X283" i="54"/>
  <c r="Z283" i="54"/>
  <c r="AA283" i="54"/>
  <c r="AB283" i="54"/>
  <c r="AC283" i="54" s="1"/>
  <c r="W284" i="54"/>
  <c r="X284" i="54"/>
  <c r="Z284" i="54"/>
  <c r="AA284" i="54"/>
  <c r="AB284" i="54"/>
  <c r="AC284" i="54" s="1"/>
  <c r="W285" i="54"/>
  <c r="X285" i="54"/>
  <c r="Z285" i="54"/>
  <c r="AA285" i="54"/>
  <c r="AB285" i="54"/>
  <c r="AC285" i="54" s="1"/>
  <c r="W286" i="54"/>
  <c r="X286" i="54"/>
  <c r="Z286" i="54"/>
  <c r="AA286" i="54"/>
  <c r="AB286" i="54"/>
  <c r="AC286" i="54" s="1"/>
  <c r="W287" i="54"/>
  <c r="X287" i="54"/>
  <c r="Z287" i="54"/>
  <c r="AA287" i="54"/>
  <c r="AB287" i="54"/>
  <c r="AC287" i="54" s="1"/>
  <c r="W288" i="54"/>
  <c r="X288" i="54"/>
  <c r="Z288" i="54"/>
  <c r="AA288" i="54"/>
  <c r="AB288" i="54"/>
  <c r="AC288" i="54" s="1"/>
  <c r="W289" i="54"/>
  <c r="X289" i="54"/>
  <c r="Z289" i="54"/>
  <c r="AA289" i="54"/>
  <c r="AB289" i="54"/>
  <c r="AC289" i="54" s="1"/>
  <c r="W290" i="54"/>
  <c r="X290" i="54"/>
  <c r="Z290" i="54"/>
  <c r="AA290" i="54"/>
  <c r="AB290" i="54"/>
  <c r="AC290" i="54" s="1"/>
  <c r="W291" i="54"/>
  <c r="X291" i="54"/>
  <c r="Z291" i="54"/>
  <c r="AA291" i="54"/>
  <c r="AB291" i="54"/>
  <c r="AC291" i="54" s="1"/>
  <c r="W292" i="54"/>
  <c r="X292" i="54"/>
  <c r="Z292" i="54"/>
  <c r="AA292" i="54"/>
  <c r="AB292" i="54"/>
  <c r="AC292" i="54" s="1"/>
  <c r="W293" i="54"/>
  <c r="X293" i="54"/>
  <c r="Z293" i="54"/>
  <c r="AA293" i="54"/>
  <c r="AB293" i="54"/>
  <c r="AC293" i="54" s="1"/>
  <c r="W294" i="54"/>
  <c r="X294" i="54"/>
  <c r="Z294" i="54"/>
  <c r="AA294" i="54"/>
  <c r="AB294" i="54"/>
  <c r="AC294" i="54" s="1"/>
  <c r="W295" i="54"/>
  <c r="X295" i="54"/>
  <c r="Z295" i="54"/>
  <c r="AA295" i="54"/>
  <c r="AB295" i="54"/>
  <c r="AC295" i="54" s="1"/>
  <c r="W296" i="54"/>
  <c r="X296" i="54"/>
  <c r="Z296" i="54"/>
  <c r="AA296" i="54"/>
  <c r="AB296" i="54"/>
  <c r="AC296" i="54" s="1"/>
  <c r="W297" i="54"/>
  <c r="X297" i="54"/>
  <c r="Z297" i="54"/>
  <c r="AA297" i="54"/>
  <c r="AB297" i="54"/>
  <c r="AC297" i="54" s="1"/>
  <c r="W298" i="54"/>
  <c r="X298" i="54"/>
  <c r="Z298" i="54"/>
  <c r="AA298" i="54"/>
  <c r="AB298" i="54"/>
  <c r="AC298" i="54" s="1"/>
  <c r="W299" i="54"/>
  <c r="X299" i="54"/>
  <c r="Z299" i="54"/>
  <c r="AA299" i="54"/>
  <c r="AB299" i="54"/>
  <c r="AC299" i="54" s="1"/>
  <c r="W300" i="54"/>
  <c r="X300" i="54"/>
  <c r="Z300" i="54"/>
  <c r="AA300" i="54"/>
  <c r="AB300" i="54"/>
  <c r="AC300" i="54" s="1"/>
  <c r="W301" i="54"/>
  <c r="X301" i="54"/>
  <c r="Z301" i="54"/>
  <c r="AA301" i="54"/>
  <c r="AB301" i="54"/>
  <c r="AC301" i="54" s="1"/>
  <c r="W302" i="54"/>
  <c r="X302" i="54"/>
  <c r="Z302" i="54"/>
  <c r="AA302" i="54"/>
  <c r="AB302" i="54"/>
  <c r="AC302" i="54" s="1"/>
  <c r="W303" i="54"/>
  <c r="X303" i="54"/>
  <c r="Z303" i="54"/>
  <c r="AA303" i="54"/>
  <c r="AB303" i="54"/>
  <c r="AC303" i="54" s="1"/>
  <c r="W304" i="54"/>
  <c r="X304" i="54"/>
  <c r="Z304" i="54"/>
  <c r="AA304" i="54"/>
  <c r="AB304" i="54"/>
  <c r="AC304" i="54" s="1"/>
  <c r="W305" i="54"/>
  <c r="X305" i="54"/>
  <c r="Z305" i="54"/>
  <c r="AA305" i="54"/>
  <c r="AB305" i="54"/>
  <c r="AC305" i="54" s="1"/>
  <c r="W306" i="54"/>
  <c r="X306" i="54"/>
  <c r="Z306" i="54"/>
  <c r="AA306" i="54"/>
  <c r="AB306" i="54"/>
  <c r="AC306" i="54" s="1"/>
  <c r="W307" i="54"/>
  <c r="X307" i="54"/>
  <c r="Z307" i="54"/>
  <c r="AA307" i="54"/>
  <c r="AB307" i="54"/>
  <c r="AC307" i="54" s="1"/>
  <c r="W308" i="54"/>
  <c r="X308" i="54"/>
  <c r="Z308" i="54"/>
  <c r="AA308" i="54"/>
  <c r="AB308" i="54"/>
  <c r="AC308" i="54" s="1"/>
  <c r="W309" i="54"/>
  <c r="X309" i="54"/>
  <c r="Z309" i="54"/>
  <c r="AA309" i="54"/>
  <c r="AB309" i="54"/>
  <c r="AC309" i="54" s="1"/>
  <c r="W310" i="54"/>
  <c r="X310" i="54"/>
  <c r="Z310" i="54"/>
  <c r="AA310" i="54"/>
  <c r="AB310" i="54"/>
  <c r="AC310" i="54" s="1"/>
  <c r="W311" i="54"/>
  <c r="X311" i="54"/>
  <c r="Z311" i="54"/>
  <c r="AA311" i="54"/>
  <c r="AB311" i="54"/>
  <c r="AC311" i="54" s="1"/>
  <c r="W312" i="54"/>
  <c r="X312" i="54"/>
  <c r="Z312" i="54"/>
  <c r="AA312" i="54"/>
  <c r="AB312" i="54"/>
  <c r="AC312" i="54" s="1"/>
  <c r="W313" i="54"/>
  <c r="X313" i="54"/>
  <c r="Z313" i="54"/>
  <c r="AA313" i="54"/>
  <c r="AB313" i="54"/>
  <c r="AC313" i="54" s="1"/>
  <c r="W314" i="54"/>
  <c r="X314" i="54"/>
  <c r="Z314" i="54"/>
  <c r="AA314" i="54"/>
  <c r="AB314" i="54"/>
  <c r="AC314" i="54" s="1"/>
  <c r="W315" i="54"/>
  <c r="X315" i="54"/>
  <c r="Z315" i="54"/>
  <c r="AA315" i="54"/>
  <c r="AB315" i="54"/>
  <c r="AC315" i="54" s="1"/>
  <c r="W316" i="54"/>
  <c r="X316" i="54"/>
  <c r="Z316" i="54"/>
  <c r="AA316" i="54"/>
  <c r="AB316" i="54"/>
  <c r="AC316" i="54" s="1"/>
  <c r="W317" i="54"/>
  <c r="X317" i="54"/>
  <c r="Z317" i="54"/>
  <c r="AA317" i="54"/>
  <c r="AB317" i="54"/>
  <c r="AC317" i="54" s="1"/>
  <c r="W318" i="54"/>
  <c r="X318" i="54"/>
  <c r="Z318" i="54"/>
  <c r="AA318" i="54"/>
  <c r="AB318" i="54"/>
  <c r="AC318" i="54" s="1"/>
  <c r="W319" i="54"/>
  <c r="X319" i="54"/>
  <c r="Z319" i="54"/>
  <c r="AA319" i="54"/>
  <c r="AB319" i="54"/>
  <c r="AC319" i="54" s="1"/>
  <c r="W320" i="54"/>
  <c r="X320" i="54"/>
  <c r="Z320" i="54"/>
  <c r="AA320" i="54"/>
  <c r="AB320" i="54"/>
  <c r="AC320" i="54" s="1"/>
  <c r="W321" i="54"/>
  <c r="X321" i="54"/>
  <c r="Z321" i="54"/>
  <c r="AA321" i="54"/>
  <c r="AB321" i="54"/>
  <c r="AC321" i="54" s="1"/>
  <c r="W322" i="54"/>
  <c r="X322" i="54"/>
  <c r="Z322" i="54"/>
  <c r="AA322" i="54"/>
  <c r="AB322" i="54"/>
  <c r="AC322" i="54" s="1"/>
  <c r="W323" i="54"/>
  <c r="X323" i="54"/>
  <c r="Z323" i="54"/>
  <c r="AA323" i="54"/>
  <c r="AB323" i="54"/>
  <c r="AC323" i="54" s="1"/>
  <c r="W324" i="54"/>
  <c r="X324" i="54"/>
  <c r="Z324" i="54"/>
  <c r="AA324" i="54"/>
  <c r="AB324" i="54"/>
  <c r="AC324" i="54" s="1"/>
  <c r="W325" i="54"/>
  <c r="X325" i="54"/>
  <c r="Z325" i="54"/>
  <c r="AA325" i="54"/>
  <c r="AB325" i="54"/>
  <c r="AC325" i="54" s="1"/>
  <c r="W326" i="54"/>
  <c r="X326" i="54"/>
  <c r="Z326" i="54"/>
  <c r="AA326" i="54"/>
  <c r="AB326" i="54"/>
  <c r="AC326" i="54" s="1"/>
  <c r="W327" i="54"/>
  <c r="X327" i="54"/>
  <c r="Z327" i="54"/>
  <c r="AA327" i="54"/>
  <c r="AB327" i="54"/>
  <c r="AC327" i="54" s="1"/>
  <c r="W328" i="54"/>
  <c r="X328" i="54"/>
  <c r="Z328" i="54"/>
  <c r="AA328" i="54"/>
  <c r="AB328" i="54"/>
  <c r="AC328" i="54" s="1"/>
  <c r="W329" i="54"/>
  <c r="X329" i="54"/>
  <c r="Z329" i="54"/>
  <c r="AA329" i="54"/>
  <c r="AB329" i="54"/>
  <c r="AC329" i="54" s="1"/>
  <c r="W330" i="54"/>
  <c r="X330" i="54"/>
  <c r="Z330" i="54"/>
  <c r="AA330" i="54"/>
  <c r="AB330" i="54"/>
  <c r="AC330" i="54" s="1"/>
  <c r="W331" i="54"/>
  <c r="X331" i="54"/>
  <c r="Z331" i="54"/>
  <c r="AA331" i="54"/>
  <c r="AB331" i="54"/>
  <c r="AC331" i="54" s="1"/>
  <c r="W332" i="54"/>
  <c r="X332" i="54"/>
  <c r="Z332" i="54"/>
  <c r="AA332" i="54"/>
  <c r="AB332" i="54"/>
  <c r="AC332" i="54" s="1"/>
  <c r="W333" i="54"/>
  <c r="X333" i="54"/>
  <c r="Z333" i="54"/>
  <c r="AA333" i="54"/>
  <c r="AB333" i="54"/>
  <c r="AC333" i="54" s="1"/>
  <c r="W334" i="54"/>
  <c r="X334" i="54"/>
  <c r="Z334" i="54"/>
  <c r="AA334" i="54"/>
  <c r="AB334" i="54"/>
  <c r="AC334" i="54" s="1"/>
  <c r="W335" i="54"/>
  <c r="X335" i="54"/>
  <c r="Z335" i="54"/>
  <c r="AA335" i="54"/>
  <c r="AB335" i="54"/>
  <c r="AC335" i="54" s="1"/>
  <c r="W336" i="54"/>
  <c r="X336" i="54"/>
  <c r="Z336" i="54"/>
  <c r="AA336" i="54"/>
  <c r="AB336" i="54"/>
  <c r="AC336" i="54" s="1"/>
  <c r="W337" i="54"/>
  <c r="X337" i="54"/>
  <c r="Z337" i="54"/>
  <c r="AA337" i="54"/>
  <c r="AB337" i="54"/>
  <c r="AC337" i="54" s="1"/>
  <c r="W338" i="54"/>
  <c r="X338" i="54"/>
  <c r="Z338" i="54"/>
  <c r="AA338" i="54"/>
  <c r="AB338" i="54"/>
  <c r="AC338" i="54" s="1"/>
  <c r="W339" i="54"/>
  <c r="X339" i="54"/>
  <c r="Z339" i="54"/>
  <c r="AA339" i="54"/>
  <c r="AB339" i="54"/>
  <c r="AC339" i="54" s="1"/>
  <c r="W340" i="54"/>
  <c r="X340" i="54"/>
  <c r="Z340" i="54"/>
  <c r="AA340" i="54"/>
  <c r="AB340" i="54"/>
  <c r="AC340" i="54" s="1"/>
  <c r="W341" i="54"/>
  <c r="X341" i="54"/>
  <c r="Z341" i="54"/>
  <c r="AA341" i="54"/>
  <c r="AB341" i="54"/>
  <c r="AC341" i="54" s="1"/>
  <c r="W342" i="54"/>
  <c r="X342" i="54"/>
  <c r="Z342" i="54"/>
  <c r="AA342" i="54"/>
  <c r="AB342" i="54"/>
  <c r="AC342" i="54" s="1"/>
  <c r="W343" i="54"/>
  <c r="X343" i="54"/>
  <c r="Z343" i="54"/>
  <c r="AA343" i="54"/>
  <c r="AB343" i="54"/>
  <c r="AC343" i="54" s="1"/>
  <c r="W344" i="54"/>
  <c r="X344" i="54"/>
  <c r="Z344" i="54"/>
  <c r="AA344" i="54"/>
  <c r="AB344" i="54"/>
  <c r="AC344" i="54" s="1"/>
  <c r="W345" i="54"/>
  <c r="X345" i="54"/>
  <c r="Z345" i="54"/>
  <c r="AA345" i="54"/>
  <c r="AB345" i="54"/>
  <c r="AC345" i="54" s="1"/>
  <c r="W346" i="54"/>
  <c r="X346" i="54"/>
  <c r="Z346" i="54"/>
  <c r="AA346" i="54"/>
  <c r="AB346" i="54"/>
  <c r="AC346" i="54" s="1"/>
  <c r="W347" i="54"/>
  <c r="X347" i="54"/>
  <c r="Z347" i="54"/>
  <c r="AA347" i="54"/>
  <c r="AB347" i="54"/>
  <c r="AC347" i="54" s="1"/>
  <c r="W348" i="54"/>
  <c r="X348" i="54"/>
  <c r="Z348" i="54"/>
  <c r="AA348" i="54"/>
  <c r="AB348" i="54"/>
  <c r="AC348" i="54" s="1"/>
  <c r="W349" i="54"/>
  <c r="X349" i="54"/>
  <c r="Z349" i="54"/>
  <c r="AA349" i="54"/>
  <c r="AB349" i="54"/>
  <c r="AC349" i="54" s="1"/>
  <c r="W350" i="54"/>
  <c r="X350" i="54"/>
  <c r="Z350" i="54"/>
  <c r="AA350" i="54"/>
  <c r="AB350" i="54"/>
  <c r="AC350" i="54" s="1"/>
  <c r="W351" i="54"/>
  <c r="X351" i="54"/>
  <c r="Z351" i="54"/>
  <c r="AA351" i="54"/>
  <c r="AB351" i="54"/>
  <c r="AC351" i="54" s="1"/>
  <c r="W352" i="54"/>
  <c r="X352" i="54"/>
  <c r="Z352" i="54"/>
  <c r="AA352" i="54"/>
  <c r="AB352" i="54"/>
  <c r="AC352" i="54" s="1"/>
  <c r="W353" i="54"/>
  <c r="X353" i="54"/>
  <c r="Z353" i="54"/>
  <c r="AA353" i="54"/>
  <c r="AB353" i="54"/>
  <c r="AC353" i="54" s="1"/>
  <c r="W354" i="54"/>
  <c r="X354" i="54"/>
  <c r="Z354" i="54"/>
  <c r="AA354" i="54"/>
  <c r="AB354" i="54"/>
  <c r="AC354" i="54" s="1"/>
  <c r="W355" i="54"/>
  <c r="X355" i="54"/>
  <c r="Z355" i="54"/>
  <c r="AA355" i="54"/>
  <c r="AB355" i="54"/>
  <c r="AC355" i="54" s="1"/>
  <c r="W356" i="54"/>
  <c r="X356" i="54"/>
  <c r="Z356" i="54"/>
  <c r="AA356" i="54"/>
  <c r="AB356" i="54"/>
  <c r="AC356" i="54" s="1"/>
  <c r="W357" i="54"/>
  <c r="X357" i="54"/>
  <c r="Z357" i="54"/>
  <c r="AA357" i="54"/>
  <c r="AB357" i="54"/>
  <c r="AC357" i="54" s="1"/>
  <c r="W358" i="54"/>
  <c r="X358" i="54"/>
  <c r="Z358" i="54"/>
  <c r="AA358" i="54"/>
  <c r="AB358" i="54"/>
  <c r="AC358" i="54" s="1"/>
  <c r="W359" i="54"/>
  <c r="X359" i="54"/>
  <c r="Z359" i="54"/>
  <c r="AA359" i="54"/>
  <c r="AB359" i="54"/>
  <c r="AC359" i="54" s="1"/>
  <c r="W360" i="54"/>
  <c r="X360" i="54"/>
  <c r="Z360" i="54"/>
  <c r="AA360" i="54"/>
  <c r="AB360" i="54"/>
  <c r="AC360" i="54" s="1"/>
  <c r="W361" i="54"/>
  <c r="X361" i="54"/>
  <c r="Z361" i="54"/>
  <c r="AA361" i="54"/>
  <c r="AB361" i="54"/>
  <c r="AC361" i="54" s="1"/>
  <c r="W362" i="54"/>
  <c r="X362" i="54"/>
  <c r="Z362" i="54"/>
  <c r="AA362" i="54"/>
  <c r="AB362" i="54"/>
  <c r="AC362" i="54" s="1"/>
  <c r="W363" i="54"/>
  <c r="X363" i="54"/>
  <c r="Z363" i="54"/>
  <c r="AA363" i="54"/>
  <c r="AB363" i="54"/>
  <c r="AC363" i="54" s="1"/>
  <c r="W364" i="54"/>
  <c r="X364" i="54"/>
  <c r="Z364" i="54"/>
  <c r="AA364" i="54"/>
  <c r="AB364" i="54"/>
  <c r="AC364" i="54" s="1"/>
  <c r="W365" i="54"/>
  <c r="X365" i="54"/>
  <c r="Z365" i="54"/>
  <c r="AA365" i="54"/>
  <c r="AB365" i="54"/>
  <c r="AC365" i="54" s="1"/>
  <c r="W366" i="54"/>
  <c r="X366" i="54"/>
  <c r="Z366" i="54"/>
  <c r="AA366" i="54"/>
  <c r="AB366" i="54"/>
  <c r="AC366" i="54" s="1"/>
  <c r="W367" i="54"/>
  <c r="X367" i="54"/>
  <c r="Z367" i="54"/>
  <c r="AA367" i="54"/>
  <c r="AB367" i="54"/>
  <c r="AC367" i="54" s="1"/>
  <c r="W368" i="54"/>
  <c r="X368" i="54"/>
  <c r="Z368" i="54"/>
  <c r="AA368" i="54"/>
  <c r="AB368" i="54"/>
  <c r="AC368" i="54" s="1"/>
  <c r="W369" i="54"/>
  <c r="X369" i="54"/>
  <c r="Z369" i="54"/>
  <c r="AA369" i="54"/>
  <c r="AB369" i="54"/>
  <c r="AC369" i="54" s="1"/>
  <c r="W370" i="54"/>
  <c r="X370" i="54"/>
  <c r="Z370" i="54"/>
  <c r="AA370" i="54"/>
  <c r="AB370" i="54"/>
  <c r="AC370" i="54" s="1"/>
  <c r="W371" i="54"/>
  <c r="X371" i="54"/>
  <c r="Z371" i="54"/>
  <c r="AA371" i="54"/>
  <c r="AB371" i="54"/>
  <c r="AC371" i="54" s="1"/>
  <c r="W372" i="54"/>
  <c r="X372" i="54"/>
  <c r="Z372" i="54"/>
  <c r="AA372" i="54"/>
  <c r="AB372" i="54"/>
  <c r="AC372" i="54" s="1"/>
  <c r="W373" i="54"/>
  <c r="X373" i="54"/>
  <c r="Z373" i="54"/>
  <c r="AA373" i="54"/>
  <c r="AB373" i="54"/>
  <c r="AC373" i="54" s="1"/>
  <c r="W374" i="54"/>
  <c r="X374" i="54"/>
  <c r="Z374" i="54"/>
  <c r="AA374" i="54"/>
  <c r="AB374" i="54"/>
  <c r="AC374" i="54" s="1"/>
  <c r="W375" i="54"/>
  <c r="X375" i="54"/>
  <c r="Z375" i="54"/>
  <c r="AA375" i="54"/>
  <c r="AB375" i="54"/>
  <c r="AC375" i="54" s="1"/>
  <c r="W376" i="54"/>
  <c r="X376" i="54"/>
  <c r="Z376" i="54"/>
  <c r="AA376" i="54"/>
  <c r="AB376" i="54"/>
  <c r="AC376" i="54" s="1"/>
  <c r="W377" i="54"/>
  <c r="X377" i="54"/>
  <c r="Z377" i="54"/>
  <c r="AA377" i="54"/>
  <c r="AB377" i="54"/>
  <c r="AC377" i="54" s="1"/>
  <c r="W378" i="54"/>
  <c r="X378" i="54"/>
  <c r="Z378" i="54"/>
  <c r="AA378" i="54"/>
  <c r="AB378" i="54"/>
  <c r="AC378" i="54" s="1"/>
  <c r="W379" i="54"/>
  <c r="X379" i="54"/>
  <c r="Z379" i="54"/>
  <c r="AA379" i="54"/>
  <c r="AB379" i="54"/>
  <c r="AC379" i="54" s="1"/>
  <c r="W380" i="54"/>
  <c r="X380" i="54"/>
  <c r="Z380" i="54"/>
  <c r="AA380" i="54"/>
  <c r="AB380" i="54"/>
  <c r="AC380" i="54" s="1"/>
  <c r="W381" i="54"/>
  <c r="X381" i="54"/>
  <c r="Z381" i="54"/>
  <c r="AA381" i="54"/>
  <c r="AB381" i="54"/>
  <c r="AC381" i="54" s="1"/>
  <c r="W382" i="54"/>
  <c r="X382" i="54"/>
  <c r="Z382" i="54"/>
  <c r="AA382" i="54"/>
  <c r="AB382" i="54"/>
  <c r="AC382" i="54" s="1"/>
  <c r="W383" i="54"/>
  <c r="X383" i="54"/>
  <c r="Z383" i="54"/>
  <c r="AA383" i="54"/>
  <c r="AB383" i="54"/>
  <c r="AC383" i="54" s="1"/>
  <c r="W384" i="54"/>
  <c r="X384" i="54"/>
  <c r="Z384" i="54"/>
  <c r="AA384" i="54"/>
  <c r="AB384" i="54"/>
  <c r="AC384" i="54" s="1"/>
  <c r="W385" i="54"/>
  <c r="X385" i="54"/>
  <c r="Z385" i="54"/>
  <c r="AA385" i="54"/>
  <c r="AB385" i="54"/>
  <c r="AC385" i="54" s="1"/>
  <c r="W386" i="54"/>
  <c r="X386" i="54"/>
  <c r="Z386" i="54"/>
  <c r="AA386" i="54"/>
  <c r="AB386" i="54"/>
  <c r="AC386" i="54" s="1"/>
  <c r="W387" i="54"/>
  <c r="X387" i="54"/>
  <c r="Z387" i="54"/>
  <c r="AA387" i="54"/>
  <c r="AB387" i="54"/>
  <c r="AC387" i="54" s="1"/>
  <c r="W388" i="54"/>
  <c r="X388" i="54"/>
  <c r="Z388" i="54"/>
  <c r="AA388" i="54"/>
  <c r="AB388" i="54"/>
  <c r="AC388" i="54" s="1"/>
  <c r="W389" i="54"/>
  <c r="X389" i="54"/>
  <c r="Z389" i="54"/>
  <c r="AA389" i="54"/>
  <c r="AB389" i="54"/>
  <c r="AC389" i="54" s="1"/>
  <c r="W390" i="54"/>
  <c r="X390" i="54"/>
  <c r="Z390" i="54"/>
  <c r="AA390" i="54"/>
  <c r="AB390" i="54"/>
  <c r="AC390" i="54" s="1"/>
  <c r="W391" i="54"/>
  <c r="X391" i="54"/>
  <c r="Z391" i="54"/>
  <c r="AA391" i="54"/>
  <c r="AB391" i="54"/>
  <c r="AC391" i="54" s="1"/>
  <c r="W392" i="54"/>
  <c r="X392" i="54"/>
  <c r="Z392" i="54"/>
  <c r="AA392" i="54"/>
  <c r="AB392" i="54"/>
  <c r="AC392" i="54" s="1"/>
  <c r="W393" i="54"/>
  <c r="X393" i="54"/>
  <c r="Z393" i="54"/>
  <c r="AA393" i="54"/>
  <c r="AB393" i="54"/>
  <c r="AC393" i="54" s="1"/>
  <c r="W394" i="54"/>
  <c r="X394" i="54"/>
  <c r="Z394" i="54"/>
  <c r="AA394" i="54"/>
  <c r="AB394" i="54"/>
  <c r="AC394" i="54" s="1"/>
  <c r="W395" i="54"/>
  <c r="X395" i="54"/>
  <c r="Z395" i="54"/>
  <c r="AA395" i="54"/>
  <c r="AB395" i="54"/>
  <c r="AC395" i="54" s="1"/>
  <c r="W396" i="54"/>
  <c r="X396" i="54"/>
  <c r="Z396" i="54"/>
  <c r="AA396" i="54"/>
  <c r="AB396" i="54"/>
  <c r="AC396" i="54" s="1"/>
  <c r="W397" i="54"/>
  <c r="X397" i="54"/>
  <c r="Z397" i="54"/>
  <c r="AA397" i="54"/>
  <c r="AB397" i="54"/>
  <c r="AC397" i="54" s="1"/>
  <c r="W398" i="54"/>
  <c r="X398" i="54"/>
  <c r="Z398" i="54"/>
  <c r="AA398" i="54"/>
  <c r="AB398" i="54"/>
  <c r="AC398" i="54" s="1"/>
  <c r="W399" i="54"/>
  <c r="X399" i="54"/>
  <c r="Z399" i="54"/>
  <c r="AA399" i="54"/>
  <c r="AB399" i="54"/>
  <c r="AC399" i="54" s="1"/>
  <c r="W400" i="54"/>
  <c r="X400" i="54"/>
  <c r="Z400" i="54"/>
  <c r="AA400" i="54"/>
  <c r="AB400" i="54"/>
  <c r="AC400" i="54" s="1"/>
  <c r="W401" i="54"/>
  <c r="X401" i="54"/>
  <c r="Z401" i="54"/>
  <c r="AA401" i="54"/>
  <c r="AB401" i="54"/>
  <c r="AC401" i="54" s="1"/>
  <c r="W402" i="54"/>
  <c r="X402" i="54"/>
  <c r="Z402" i="54"/>
  <c r="AA402" i="54"/>
  <c r="AB402" i="54"/>
  <c r="AC402" i="54" s="1"/>
  <c r="W403" i="54"/>
  <c r="X403" i="54"/>
  <c r="Z403" i="54"/>
  <c r="AA403" i="54"/>
  <c r="AB403" i="54"/>
  <c r="AC403" i="54" s="1"/>
  <c r="W404" i="54"/>
  <c r="X404" i="54"/>
  <c r="Z404" i="54"/>
  <c r="AA404" i="54"/>
  <c r="AB404" i="54"/>
  <c r="AC404" i="54" s="1"/>
  <c r="W405" i="54"/>
  <c r="X405" i="54"/>
  <c r="Z405" i="54"/>
  <c r="AA405" i="54"/>
  <c r="AB405" i="54"/>
  <c r="AC405" i="54" s="1"/>
  <c r="W406" i="54"/>
  <c r="X406" i="54"/>
  <c r="Z406" i="54"/>
  <c r="AA406" i="54"/>
  <c r="AB406" i="54"/>
  <c r="AC406" i="54" s="1"/>
  <c r="W407" i="54"/>
  <c r="X407" i="54"/>
  <c r="Z407" i="54"/>
  <c r="AA407" i="54"/>
  <c r="AB407" i="54"/>
  <c r="AC407" i="54" s="1"/>
  <c r="W408" i="54"/>
  <c r="X408" i="54"/>
  <c r="Z408" i="54"/>
  <c r="AA408" i="54"/>
  <c r="AB408" i="54"/>
  <c r="AC408" i="54" s="1"/>
  <c r="W409" i="54"/>
  <c r="X409" i="54"/>
  <c r="Z409" i="54"/>
  <c r="AA409" i="54"/>
  <c r="AB409" i="54"/>
  <c r="AC409" i="54" s="1"/>
  <c r="W410" i="54"/>
  <c r="X410" i="54"/>
  <c r="Z410" i="54"/>
  <c r="AA410" i="54"/>
  <c r="AB410" i="54"/>
  <c r="AC410" i="54" s="1"/>
  <c r="W411" i="54"/>
  <c r="X411" i="54"/>
  <c r="Z411" i="54"/>
  <c r="AA411" i="54"/>
  <c r="AB411" i="54"/>
  <c r="AC411" i="54" s="1"/>
  <c r="W412" i="54"/>
  <c r="X412" i="54"/>
  <c r="Z412" i="54"/>
  <c r="AA412" i="54"/>
  <c r="AB412" i="54"/>
  <c r="AC412" i="54" s="1"/>
  <c r="W413" i="54"/>
  <c r="X413" i="54"/>
  <c r="Z413" i="54"/>
  <c r="AA413" i="54"/>
  <c r="AB413" i="54"/>
  <c r="AC413" i="54" s="1"/>
  <c r="W414" i="54"/>
  <c r="X414" i="54"/>
  <c r="Z414" i="54"/>
  <c r="AA414" i="54"/>
  <c r="AB414" i="54"/>
  <c r="AC414" i="54" s="1"/>
  <c r="W415" i="54"/>
  <c r="X415" i="54"/>
  <c r="Z415" i="54"/>
  <c r="AA415" i="54"/>
  <c r="AB415" i="54"/>
  <c r="AC415" i="54" s="1"/>
  <c r="W416" i="54"/>
  <c r="X416" i="54"/>
  <c r="Z416" i="54"/>
  <c r="AA416" i="54"/>
  <c r="AB416" i="54"/>
  <c r="AC416" i="54" s="1"/>
  <c r="W417" i="54"/>
  <c r="X417" i="54"/>
  <c r="Z417" i="54"/>
  <c r="AA417" i="54"/>
  <c r="AB417" i="54"/>
  <c r="AC417" i="54" s="1"/>
  <c r="W418" i="54"/>
  <c r="X418" i="54"/>
  <c r="Z418" i="54"/>
  <c r="AA418" i="54"/>
  <c r="AB418" i="54"/>
  <c r="AC418" i="54" s="1"/>
  <c r="W419" i="54"/>
  <c r="X419" i="54"/>
  <c r="Z419" i="54"/>
  <c r="AA419" i="54"/>
  <c r="AB419" i="54"/>
  <c r="AC419" i="54" s="1"/>
  <c r="W420" i="54"/>
  <c r="X420" i="54"/>
  <c r="Z420" i="54"/>
  <c r="AA420" i="54"/>
  <c r="AB420" i="54"/>
  <c r="AC420" i="54" s="1"/>
  <c r="W421" i="54"/>
  <c r="X421" i="54"/>
  <c r="Z421" i="54"/>
  <c r="AA421" i="54"/>
  <c r="AB421" i="54"/>
  <c r="AC421" i="54" s="1"/>
  <c r="W422" i="54"/>
  <c r="X422" i="54"/>
  <c r="Z422" i="54"/>
  <c r="AA422" i="54"/>
  <c r="AB422" i="54"/>
  <c r="AC422" i="54" s="1"/>
  <c r="W423" i="54"/>
  <c r="X423" i="54"/>
  <c r="Z423" i="54"/>
  <c r="AA423" i="54"/>
  <c r="AB423" i="54"/>
  <c r="AC423" i="54" s="1"/>
  <c r="W424" i="54"/>
  <c r="X424" i="54"/>
  <c r="Z424" i="54"/>
  <c r="AA424" i="54"/>
  <c r="AB424" i="54"/>
  <c r="AC424" i="54" s="1"/>
  <c r="W425" i="54"/>
  <c r="X425" i="54"/>
  <c r="Z425" i="54"/>
  <c r="AA425" i="54"/>
  <c r="AB425" i="54"/>
  <c r="AC425" i="54" s="1"/>
  <c r="W426" i="54"/>
  <c r="X426" i="54"/>
  <c r="Z426" i="54"/>
  <c r="AA426" i="54"/>
  <c r="AB426" i="54"/>
  <c r="AC426" i="54" s="1"/>
  <c r="W427" i="54"/>
  <c r="X427" i="54"/>
  <c r="Z427" i="54"/>
  <c r="AA427" i="54"/>
  <c r="AB427" i="54"/>
  <c r="AC427" i="54" s="1"/>
  <c r="W428" i="54"/>
  <c r="X428" i="54"/>
  <c r="Z428" i="54"/>
  <c r="AA428" i="54"/>
  <c r="AB428" i="54"/>
  <c r="AC428" i="54" s="1"/>
  <c r="W429" i="54"/>
  <c r="X429" i="54"/>
  <c r="Z429" i="54"/>
  <c r="AA429" i="54"/>
  <c r="AB429" i="54"/>
  <c r="AC429" i="54" s="1"/>
  <c r="W430" i="54"/>
  <c r="X430" i="54"/>
  <c r="Z430" i="54"/>
  <c r="AA430" i="54"/>
  <c r="AB430" i="54"/>
  <c r="AC430" i="54" s="1"/>
  <c r="W431" i="54"/>
  <c r="X431" i="54"/>
  <c r="Z431" i="54"/>
  <c r="AA431" i="54"/>
  <c r="AB431" i="54"/>
  <c r="AC431" i="54" s="1"/>
  <c r="W432" i="54"/>
  <c r="X432" i="54"/>
  <c r="Z432" i="54"/>
  <c r="AA432" i="54"/>
  <c r="AB432" i="54"/>
  <c r="AC432" i="54" s="1"/>
  <c r="W433" i="54"/>
  <c r="X433" i="54"/>
  <c r="Z433" i="54"/>
  <c r="AA433" i="54"/>
  <c r="AB433" i="54"/>
  <c r="AC433" i="54" s="1"/>
  <c r="W434" i="54"/>
  <c r="X434" i="54"/>
  <c r="Z434" i="54"/>
  <c r="AA434" i="54"/>
  <c r="AB434" i="54"/>
  <c r="AC434" i="54" s="1"/>
  <c r="W435" i="54"/>
  <c r="X435" i="54"/>
  <c r="Z435" i="54"/>
  <c r="AA435" i="54"/>
  <c r="AB435" i="54"/>
  <c r="AC435" i="54" s="1"/>
  <c r="W436" i="54"/>
  <c r="X436" i="54"/>
  <c r="Z436" i="54"/>
  <c r="AA436" i="54"/>
  <c r="AB436" i="54"/>
  <c r="AC436" i="54" s="1"/>
  <c r="W437" i="54"/>
  <c r="X437" i="54"/>
  <c r="Z437" i="54"/>
  <c r="AA437" i="54"/>
  <c r="AB437" i="54"/>
  <c r="AC437" i="54" s="1"/>
  <c r="W438" i="54"/>
  <c r="X438" i="54"/>
  <c r="Z438" i="54"/>
  <c r="AA438" i="54"/>
  <c r="AB438" i="54"/>
  <c r="AC438" i="54" s="1"/>
  <c r="W439" i="54"/>
  <c r="X439" i="54"/>
  <c r="Z439" i="54"/>
  <c r="AA439" i="54"/>
  <c r="AB439" i="54"/>
  <c r="AC439" i="54" s="1"/>
  <c r="W440" i="54"/>
  <c r="X440" i="54"/>
  <c r="Z440" i="54"/>
  <c r="AA440" i="54"/>
  <c r="AB440" i="54"/>
  <c r="AC440" i="54" s="1"/>
  <c r="W441" i="54"/>
  <c r="X441" i="54"/>
  <c r="Z441" i="54"/>
  <c r="AA441" i="54"/>
  <c r="AB441" i="54"/>
  <c r="AC441" i="54" s="1"/>
  <c r="W442" i="54"/>
  <c r="X442" i="54"/>
  <c r="Z442" i="54"/>
  <c r="AA442" i="54"/>
  <c r="AB442" i="54"/>
  <c r="AC442" i="54" s="1"/>
  <c r="W443" i="54"/>
  <c r="X443" i="54"/>
  <c r="Z443" i="54"/>
  <c r="AA443" i="54"/>
  <c r="AB443" i="54"/>
  <c r="AC443" i="54" s="1"/>
  <c r="W444" i="54"/>
  <c r="X444" i="54"/>
  <c r="Z444" i="54"/>
  <c r="AA444" i="54"/>
  <c r="AB444" i="54"/>
  <c r="AC444" i="54" s="1"/>
  <c r="W445" i="54"/>
  <c r="X445" i="54"/>
  <c r="Z445" i="54"/>
  <c r="AA445" i="54"/>
  <c r="AB445" i="54"/>
  <c r="AC445" i="54" s="1"/>
  <c r="W446" i="54"/>
  <c r="X446" i="54"/>
  <c r="Z446" i="54"/>
  <c r="AA446" i="54"/>
  <c r="AB446" i="54"/>
  <c r="AC446" i="54" s="1"/>
  <c r="W447" i="54"/>
  <c r="X447" i="54"/>
  <c r="Z447" i="54"/>
  <c r="AA447" i="54"/>
  <c r="AB447" i="54"/>
  <c r="AC447" i="54" s="1"/>
  <c r="W448" i="54"/>
  <c r="X448" i="54"/>
  <c r="Z448" i="54"/>
  <c r="AA448" i="54"/>
  <c r="AB448" i="54"/>
  <c r="AC448" i="54" s="1"/>
  <c r="W449" i="54"/>
  <c r="X449" i="54"/>
  <c r="Z449" i="54"/>
  <c r="AA449" i="54"/>
  <c r="AB449" i="54"/>
  <c r="AC449" i="54" s="1"/>
  <c r="W450" i="54"/>
  <c r="X450" i="54"/>
  <c r="Z450" i="54"/>
  <c r="AA450" i="54"/>
  <c r="AB450" i="54"/>
  <c r="AC450" i="54" s="1"/>
  <c r="W451" i="54"/>
  <c r="X451" i="54"/>
  <c r="Z451" i="54"/>
  <c r="AA451" i="54"/>
  <c r="AB451" i="54"/>
  <c r="AC451" i="54" s="1"/>
  <c r="W452" i="54"/>
  <c r="X452" i="54"/>
  <c r="Z452" i="54"/>
  <c r="AA452" i="54"/>
  <c r="AB452" i="54"/>
  <c r="AC452" i="54" s="1"/>
  <c r="W453" i="54"/>
  <c r="X453" i="54"/>
  <c r="Z453" i="54"/>
  <c r="AA453" i="54"/>
  <c r="AB453" i="54"/>
  <c r="AC453" i="54" s="1"/>
  <c r="W454" i="54"/>
  <c r="X454" i="54"/>
  <c r="Z454" i="54"/>
  <c r="AA454" i="54"/>
  <c r="AB454" i="54"/>
  <c r="AC454" i="54" s="1"/>
  <c r="W455" i="54"/>
  <c r="X455" i="54"/>
  <c r="Z455" i="54"/>
  <c r="AA455" i="54"/>
  <c r="AB455" i="54"/>
  <c r="AC455" i="54" s="1"/>
  <c r="W456" i="54"/>
  <c r="X456" i="54"/>
  <c r="Z456" i="54"/>
  <c r="AA456" i="54"/>
  <c r="AB456" i="54"/>
  <c r="AC456" i="54" s="1"/>
  <c r="W457" i="54"/>
  <c r="X457" i="54"/>
  <c r="Z457" i="54"/>
  <c r="AA457" i="54"/>
  <c r="AB457" i="54"/>
  <c r="AC457" i="54" s="1"/>
  <c r="W458" i="54"/>
  <c r="X458" i="54"/>
  <c r="Z458" i="54"/>
  <c r="AA458" i="54"/>
  <c r="AB458" i="54"/>
  <c r="AC458" i="54" s="1"/>
  <c r="W459" i="54"/>
  <c r="X459" i="54"/>
  <c r="Z459" i="54"/>
  <c r="AA459" i="54"/>
  <c r="AB459" i="54"/>
  <c r="AC459" i="54" s="1"/>
  <c r="W460" i="54"/>
  <c r="X460" i="54"/>
  <c r="Z460" i="54"/>
  <c r="AA460" i="54"/>
  <c r="AB460" i="54"/>
  <c r="AC460" i="54" s="1"/>
  <c r="W461" i="54"/>
  <c r="X461" i="54"/>
  <c r="Z461" i="54"/>
  <c r="AA461" i="54"/>
  <c r="AB461" i="54"/>
  <c r="AC461" i="54" s="1"/>
  <c r="W462" i="54"/>
  <c r="X462" i="54"/>
  <c r="Z462" i="54"/>
  <c r="AA462" i="54"/>
  <c r="AB462" i="54"/>
  <c r="AC462" i="54" s="1"/>
  <c r="W463" i="54"/>
  <c r="X463" i="54"/>
  <c r="Z463" i="54"/>
  <c r="AA463" i="54"/>
  <c r="AB463" i="54"/>
  <c r="AC463" i="54" s="1"/>
  <c r="W464" i="54"/>
  <c r="X464" i="54"/>
  <c r="Z464" i="54"/>
  <c r="AA464" i="54"/>
  <c r="AB464" i="54"/>
  <c r="AC464" i="54" s="1"/>
  <c r="W465" i="54"/>
  <c r="X465" i="54"/>
  <c r="Z465" i="54"/>
  <c r="AA465" i="54"/>
  <c r="AB465" i="54"/>
  <c r="AC465" i="54" s="1"/>
  <c r="W466" i="54"/>
  <c r="X466" i="54"/>
  <c r="Z466" i="54"/>
  <c r="AA466" i="54"/>
  <c r="AB466" i="54"/>
  <c r="AC466" i="54" s="1"/>
  <c r="W467" i="54"/>
  <c r="X467" i="54"/>
  <c r="Z467" i="54"/>
  <c r="AA467" i="54"/>
  <c r="AB467" i="54"/>
  <c r="AC467" i="54" s="1"/>
  <c r="W468" i="54"/>
  <c r="X468" i="54"/>
  <c r="Z468" i="54"/>
  <c r="AA468" i="54"/>
  <c r="AB468" i="54"/>
  <c r="AC468" i="54" s="1"/>
  <c r="W469" i="54"/>
  <c r="X469" i="54"/>
  <c r="Z469" i="54"/>
  <c r="AA469" i="54"/>
  <c r="AB469" i="54"/>
  <c r="AC469" i="54" s="1"/>
  <c r="W470" i="54"/>
  <c r="X470" i="54"/>
  <c r="Z470" i="54"/>
  <c r="AA470" i="54"/>
  <c r="AB470" i="54"/>
  <c r="AC470" i="54" s="1"/>
  <c r="W471" i="54"/>
  <c r="X471" i="54"/>
  <c r="Z471" i="54"/>
  <c r="AA471" i="54"/>
  <c r="AB471" i="54"/>
  <c r="AC471" i="54" s="1"/>
  <c r="W472" i="54"/>
  <c r="X472" i="54"/>
  <c r="Z472" i="54"/>
  <c r="AA472" i="54"/>
  <c r="AB472" i="54"/>
  <c r="AC472" i="54" s="1"/>
  <c r="W473" i="54"/>
  <c r="X473" i="54"/>
  <c r="Z473" i="54"/>
  <c r="AA473" i="54"/>
  <c r="AB473" i="54"/>
  <c r="AC473" i="54" s="1"/>
  <c r="W474" i="54"/>
  <c r="X474" i="54"/>
  <c r="Z474" i="54"/>
  <c r="AA474" i="54"/>
  <c r="AB474" i="54"/>
  <c r="AC474" i="54" s="1"/>
  <c r="W475" i="54"/>
  <c r="X475" i="54"/>
  <c r="Z475" i="54"/>
  <c r="AA475" i="54"/>
  <c r="AB475" i="54"/>
  <c r="AC475" i="54" s="1"/>
  <c r="W476" i="54"/>
  <c r="X476" i="54"/>
  <c r="Z476" i="54"/>
  <c r="AA476" i="54"/>
  <c r="AB476" i="54"/>
  <c r="AC476" i="54" s="1"/>
  <c r="W477" i="54"/>
  <c r="X477" i="54"/>
  <c r="Z477" i="54"/>
  <c r="AA477" i="54"/>
  <c r="AB477" i="54"/>
  <c r="AC477" i="54" s="1"/>
  <c r="W478" i="54"/>
  <c r="X478" i="54"/>
  <c r="Z478" i="54"/>
  <c r="AA478" i="54"/>
  <c r="AB478" i="54"/>
  <c r="AC478" i="54" s="1"/>
  <c r="W479" i="54"/>
  <c r="X479" i="54"/>
  <c r="Z479" i="54"/>
  <c r="AA479" i="54"/>
  <c r="AB479" i="54"/>
  <c r="AC479" i="54" s="1"/>
  <c r="W480" i="54"/>
  <c r="X480" i="54"/>
  <c r="Z480" i="54"/>
  <c r="AA480" i="54"/>
  <c r="AB480" i="54"/>
  <c r="AC480" i="54" s="1"/>
  <c r="W481" i="54"/>
  <c r="X481" i="54"/>
  <c r="Z481" i="54"/>
  <c r="AA481" i="54"/>
  <c r="AB481" i="54"/>
  <c r="AC481" i="54" s="1"/>
  <c r="W482" i="54"/>
  <c r="X482" i="54"/>
  <c r="Z482" i="54"/>
  <c r="AA482" i="54"/>
  <c r="AB482" i="54"/>
  <c r="AC482" i="54" s="1"/>
  <c r="W483" i="54"/>
  <c r="X483" i="54"/>
  <c r="Z483" i="54"/>
  <c r="AA483" i="54"/>
  <c r="AB483" i="54"/>
  <c r="AC483" i="54" s="1"/>
  <c r="W484" i="54"/>
  <c r="X484" i="54"/>
  <c r="Z484" i="54"/>
  <c r="AA484" i="54"/>
  <c r="AB484" i="54"/>
  <c r="AC484" i="54" s="1"/>
  <c r="W485" i="54"/>
  <c r="X485" i="54"/>
  <c r="Z485" i="54"/>
  <c r="AA485" i="54"/>
  <c r="AB485" i="54"/>
  <c r="AC485" i="54" s="1"/>
  <c r="W486" i="54"/>
  <c r="X486" i="54"/>
  <c r="Z486" i="54"/>
  <c r="AA486" i="54"/>
  <c r="AB486" i="54"/>
  <c r="AC486" i="54" s="1"/>
  <c r="W487" i="54"/>
  <c r="X487" i="54"/>
  <c r="Z487" i="54"/>
  <c r="AA487" i="54"/>
  <c r="AB487" i="54"/>
  <c r="AC487" i="54" s="1"/>
  <c r="W488" i="54"/>
  <c r="X488" i="54"/>
  <c r="Z488" i="54"/>
  <c r="AA488" i="54"/>
  <c r="AB488" i="54"/>
  <c r="AC488" i="54" s="1"/>
  <c r="W489" i="54"/>
  <c r="X489" i="54"/>
  <c r="Z489" i="54"/>
  <c r="AA489" i="54"/>
  <c r="AB489" i="54"/>
  <c r="AC489" i="54" s="1"/>
  <c r="W490" i="54"/>
  <c r="X490" i="54"/>
  <c r="Z490" i="54"/>
  <c r="AA490" i="54"/>
  <c r="AB490" i="54"/>
  <c r="AC490" i="54" s="1"/>
  <c r="W491" i="54"/>
  <c r="X491" i="54"/>
  <c r="Z491" i="54"/>
  <c r="AA491" i="54"/>
  <c r="AB491" i="54"/>
  <c r="AC491" i="54" s="1"/>
  <c r="W492" i="54"/>
  <c r="X492" i="54"/>
  <c r="Z492" i="54"/>
  <c r="AA492" i="54"/>
  <c r="AB492" i="54"/>
  <c r="AC492" i="54" s="1"/>
  <c r="W493" i="54"/>
  <c r="X493" i="54"/>
  <c r="Z493" i="54"/>
  <c r="AA493" i="54"/>
  <c r="AB493" i="54"/>
  <c r="AC493" i="54" s="1"/>
  <c r="W494" i="54"/>
  <c r="X494" i="54"/>
  <c r="Z494" i="54"/>
  <c r="AA494" i="54"/>
  <c r="AB494" i="54"/>
  <c r="AC494" i="54" s="1"/>
  <c r="W495" i="54"/>
  <c r="X495" i="54"/>
  <c r="Z495" i="54"/>
  <c r="AA495" i="54"/>
  <c r="AB495" i="54"/>
  <c r="AC495" i="54" s="1"/>
  <c r="W496" i="54"/>
  <c r="X496" i="54"/>
  <c r="Z496" i="54"/>
  <c r="AA496" i="54"/>
  <c r="AB496" i="54"/>
  <c r="AC496" i="54" s="1"/>
  <c r="W497" i="54"/>
  <c r="X497" i="54"/>
  <c r="Z497" i="54"/>
  <c r="AA497" i="54"/>
  <c r="AB497" i="54"/>
  <c r="AC497" i="54" s="1"/>
  <c r="W498" i="54"/>
  <c r="X498" i="54"/>
  <c r="Z498" i="54"/>
  <c r="AA498" i="54"/>
  <c r="AB498" i="54"/>
  <c r="AC498" i="54" s="1"/>
  <c r="W499" i="54"/>
  <c r="X499" i="54"/>
  <c r="Z499" i="54"/>
  <c r="AA499" i="54"/>
  <c r="AB499" i="54"/>
  <c r="AC499" i="54" s="1"/>
  <c r="W500" i="54"/>
  <c r="X500" i="54"/>
  <c r="Z500" i="54"/>
  <c r="AA500" i="54"/>
  <c r="AB500" i="54"/>
  <c r="AC500" i="54" s="1"/>
  <c r="W501" i="54"/>
  <c r="X501" i="54"/>
  <c r="Z501" i="54"/>
  <c r="AA501" i="54"/>
  <c r="AB501" i="54"/>
  <c r="AC501" i="54" s="1"/>
  <c r="W502" i="54"/>
  <c r="X502" i="54"/>
  <c r="Z502" i="54"/>
  <c r="AA502" i="54"/>
  <c r="AB502" i="54"/>
  <c r="AC502" i="54" s="1"/>
  <c r="W503" i="54"/>
  <c r="X503" i="54"/>
  <c r="Z503" i="54"/>
  <c r="AA503" i="54"/>
  <c r="AB503" i="54"/>
  <c r="AC503" i="54" s="1"/>
  <c r="W504" i="54"/>
  <c r="X504" i="54"/>
  <c r="Z504" i="54"/>
  <c r="AA504" i="54"/>
  <c r="AB504" i="54"/>
  <c r="AC504" i="54" s="1"/>
  <c r="W505" i="54"/>
  <c r="X505" i="54"/>
  <c r="Z505" i="54"/>
  <c r="AA505" i="54"/>
  <c r="AB505" i="54"/>
  <c r="AC505" i="54" s="1"/>
  <c r="W506" i="54"/>
  <c r="X506" i="54"/>
  <c r="Z506" i="54"/>
  <c r="AA506" i="54"/>
  <c r="AB506" i="54"/>
  <c r="AC506" i="54" s="1"/>
  <c r="W507" i="54"/>
  <c r="X507" i="54"/>
  <c r="Z507" i="54"/>
  <c r="AA507" i="54"/>
  <c r="AB507" i="54"/>
  <c r="AC507" i="54" s="1"/>
  <c r="W508" i="54"/>
  <c r="X508" i="54"/>
  <c r="Z508" i="54"/>
  <c r="AA508" i="54"/>
  <c r="AB508" i="54"/>
  <c r="AC508" i="54" s="1"/>
  <c r="W509" i="54"/>
  <c r="X509" i="54"/>
  <c r="Z509" i="54"/>
  <c r="AA509" i="54"/>
  <c r="AB509" i="54"/>
  <c r="AC509" i="54" s="1"/>
  <c r="W510" i="54"/>
  <c r="X510" i="54"/>
  <c r="Z510" i="54"/>
  <c r="AA510" i="54"/>
  <c r="AB510" i="54"/>
  <c r="AC510" i="54" s="1"/>
  <c r="W511" i="54"/>
  <c r="X511" i="54"/>
  <c r="Z511" i="54"/>
  <c r="AA511" i="54"/>
  <c r="AB511" i="54"/>
  <c r="AC511" i="54" s="1"/>
  <c r="W512" i="54"/>
  <c r="X512" i="54"/>
  <c r="Z512" i="54"/>
  <c r="AA512" i="54"/>
  <c r="AB512" i="54"/>
  <c r="AC512" i="54" s="1"/>
  <c r="W513" i="54"/>
  <c r="X513" i="54"/>
  <c r="Z513" i="54"/>
  <c r="AA513" i="54"/>
  <c r="AB513" i="54"/>
  <c r="AC513" i="54" s="1"/>
  <c r="W514" i="54"/>
  <c r="X514" i="54"/>
  <c r="Z514" i="54"/>
  <c r="AA514" i="54"/>
  <c r="AB514" i="54"/>
  <c r="AC514" i="54" s="1"/>
  <c r="W515" i="54"/>
  <c r="X515" i="54"/>
  <c r="Z515" i="54"/>
  <c r="AA515" i="54"/>
  <c r="AB515" i="54"/>
  <c r="AC515" i="54" s="1"/>
  <c r="W516" i="54"/>
  <c r="X516" i="54"/>
  <c r="Z516" i="54"/>
  <c r="AA516" i="54"/>
  <c r="AB516" i="54"/>
  <c r="AC516" i="54" s="1"/>
  <c r="W517" i="54"/>
  <c r="X517" i="54"/>
  <c r="Z517" i="54"/>
  <c r="AA517" i="54"/>
  <c r="AB517" i="54"/>
  <c r="AC517" i="54" s="1"/>
  <c r="W518" i="54"/>
  <c r="X518" i="54"/>
  <c r="Z518" i="54"/>
  <c r="AA518" i="54"/>
  <c r="AB518" i="54"/>
  <c r="AC518" i="54" s="1"/>
  <c r="W519" i="54"/>
  <c r="X519" i="54"/>
  <c r="Z519" i="54"/>
  <c r="AA519" i="54"/>
  <c r="AB519" i="54"/>
  <c r="AC519" i="54" s="1"/>
  <c r="W520" i="54"/>
  <c r="X520" i="54"/>
  <c r="Z520" i="54"/>
  <c r="AA520" i="54"/>
  <c r="AB520" i="54"/>
  <c r="AC520" i="54" s="1"/>
  <c r="W521" i="54"/>
  <c r="X521" i="54"/>
  <c r="Z521" i="54"/>
  <c r="AA521" i="54"/>
  <c r="AB521" i="54"/>
  <c r="AC521" i="54" s="1"/>
  <c r="W522" i="54"/>
  <c r="X522" i="54"/>
  <c r="Z522" i="54"/>
  <c r="AA522" i="54"/>
  <c r="AB522" i="54"/>
  <c r="AC522" i="54" s="1"/>
  <c r="W523" i="54"/>
  <c r="X523" i="54"/>
  <c r="Z523" i="54"/>
  <c r="AA523" i="54"/>
  <c r="AB523" i="54"/>
  <c r="AC523" i="54" s="1"/>
  <c r="W524" i="54"/>
  <c r="X524" i="54"/>
  <c r="Z524" i="54"/>
  <c r="AA524" i="54"/>
  <c r="AB524" i="54"/>
  <c r="AC524" i="54" s="1"/>
  <c r="W525" i="54"/>
  <c r="X525" i="54"/>
  <c r="Z525" i="54"/>
  <c r="AA525" i="54"/>
  <c r="AB525" i="54"/>
  <c r="AC525" i="54" s="1"/>
  <c r="W526" i="54"/>
  <c r="X526" i="54"/>
  <c r="Z526" i="54"/>
  <c r="AA526" i="54"/>
  <c r="AB526" i="54"/>
  <c r="AC526" i="54" s="1"/>
  <c r="W527" i="54"/>
  <c r="X527" i="54"/>
  <c r="Z527" i="54"/>
  <c r="AA527" i="54"/>
  <c r="AB527" i="54"/>
  <c r="AC527" i="54" s="1"/>
  <c r="W528" i="54"/>
  <c r="X528" i="54"/>
  <c r="Z528" i="54"/>
  <c r="AA528" i="54"/>
  <c r="AB528" i="54"/>
  <c r="AC528" i="54" s="1"/>
  <c r="W529" i="54"/>
  <c r="X529" i="54"/>
  <c r="Z529" i="54"/>
  <c r="AA529" i="54"/>
  <c r="AB529" i="54"/>
  <c r="AC529" i="54" s="1"/>
  <c r="W530" i="54"/>
  <c r="X530" i="54"/>
  <c r="Z530" i="54"/>
  <c r="AA530" i="54"/>
  <c r="AB530" i="54"/>
  <c r="AC530" i="54" s="1"/>
  <c r="W531" i="54"/>
  <c r="X531" i="54"/>
  <c r="Z531" i="54"/>
  <c r="AA531" i="54"/>
  <c r="AB531" i="54"/>
  <c r="AC531" i="54" s="1"/>
  <c r="W532" i="54"/>
  <c r="X532" i="54"/>
  <c r="Z532" i="54"/>
  <c r="AA532" i="54"/>
  <c r="AB532" i="54"/>
  <c r="AC532" i="54" s="1"/>
  <c r="W533" i="54"/>
  <c r="X533" i="54"/>
  <c r="Z533" i="54"/>
  <c r="AA533" i="54"/>
  <c r="AB533" i="54"/>
  <c r="AC533" i="54" s="1"/>
  <c r="W534" i="54"/>
  <c r="X534" i="54"/>
  <c r="Z534" i="54"/>
  <c r="AA534" i="54"/>
  <c r="AB534" i="54"/>
  <c r="AC534" i="54" s="1"/>
  <c r="W535" i="54"/>
  <c r="X535" i="54"/>
  <c r="Z535" i="54"/>
  <c r="AA535" i="54"/>
  <c r="AB535" i="54"/>
  <c r="AC535" i="54" s="1"/>
  <c r="W536" i="54"/>
  <c r="X536" i="54"/>
  <c r="Z536" i="54"/>
  <c r="AA536" i="54"/>
  <c r="AB536" i="54"/>
  <c r="AC536" i="54" s="1"/>
  <c r="W537" i="54"/>
  <c r="X537" i="54"/>
  <c r="Z537" i="54"/>
  <c r="AA537" i="54"/>
  <c r="AB537" i="54"/>
  <c r="AC537" i="54" s="1"/>
  <c r="W538" i="54"/>
  <c r="X538" i="54"/>
  <c r="Z538" i="54"/>
  <c r="AA538" i="54"/>
  <c r="AB538" i="54"/>
  <c r="AC538" i="54" s="1"/>
  <c r="W539" i="54"/>
  <c r="X539" i="54"/>
  <c r="Z539" i="54"/>
  <c r="AA539" i="54"/>
  <c r="AB539" i="54"/>
  <c r="AC539" i="54" s="1"/>
  <c r="W540" i="54"/>
  <c r="X540" i="54"/>
  <c r="Z540" i="54"/>
  <c r="AA540" i="54"/>
  <c r="AB540" i="54"/>
  <c r="AC540" i="54" s="1"/>
  <c r="W541" i="54"/>
  <c r="X541" i="54"/>
  <c r="Z541" i="54"/>
  <c r="AA541" i="54"/>
  <c r="AB541" i="54"/>
  <c r="AC541" i="54" s="1"/>
  <c r="W542" i="54"/>
  <c r="X542" i="54"/>
  <c r="Z542" i="54"/>
  <c r="AA542" i="54"/>
  <c r="AB542" i="54"/>
  <c r="AC542" i="54" s="1"/>
  <c r="W543" i="54"/>
  <c r="X543" i="54"/>
  <c r="Z543" i="54"/>
  <c r="AA543" i="54"/>
  <c r="AB543" i="54"/>
  <c r="AC543" i="54" s="1"/>
  <c r="W544" i="54"/>
  <c r="X544" i="54"/>
  <c r="Z544" i="54"/>
  <c r="AA544" i="54"/>
  <c r="AB544" i="54"/>
  <c r="AC544" i="54" s="1"/>
  <c r="W545" i="54"/>
  <c r="X545" i="54"/>
  <c r="Z545" i="54"/>
  <c r="AA545" i="54"/>
  <c r="AB545" i="54"/>
  <c r="AC545" i="54" s="1"/>
  <c r="W546" i="54"/>
  <c r="X546" i="54"/>
  <c r="Z546" i="54"/>
  <c r="AA546" i="54"/>
  <c r="AB546" i="54"/>
  <c r="AC546" i="54" s="1"/>
  <c r="W547" i="54"/>
  <c r="X547" i="54"/>
  <c r="Z547" i="54"/>
  <c r="AA547" i="54"/>
  <c r="AB547" i="54"/>
  <c r="AC547" i="54" s="1"/>
  <c r="W548" i="54"/>
  <c r="X548" i="54"/>
  <c r="Z548" i="54"/>
  <c r="AA548" i="54"/>
  <c r="AB548" i="54"/>
  <c r="AC548" i="54" s="1"/>
  <c r="W549" i="54"/>
  <c r="X549" i="54"/>
  <c r="Z549" i="54"/>
  <c r="AA549" i="54"/>
  <c r="AB549" i="54"/>
  <c r="AC549" i="54" s="1"/>
  <c r="W550" i="54"/>
  <c r="X550" i="54"/>
  <c r="Z550" i="54"/>
  <c r="AA550" i="54"/>
  <c r="AB550" i="54"/>
  <c r="AC550" i="54" s="1"/>
  <c r="W551" i="54"/>
  <c r="X551" i="54"/>
  <c r="Z551" i="54"/>
  <c r="AA551" i="54"/>
  <c r="AB551" i="54"/>
  <c r="AC551" i="54" s="1"/>
  <c r="W552" i="54"/>
  <c r="X552" i="54"/>
  <c r="Z552" i="54"/>
  <c r="AA552" i="54"/>
  <c r="AB552" i="54"/>
  <c r="AC552" i="54" s="1"/>
  <c r="W553" i="54"/>
  <c r="X553" i="54"/>
  <c r="Z553" i="54"/>
  <c r="AA553" i="54"/>
  <c r="AB553" i="54"/>
  <c r="AC553" i="54" s="1"/>
  <c r="W554" i="54"/>
  <c r="X554" i="54"/>
  <c r="Z554" i="54"/>
  <c r="AA554" i="54"/>
  <c r="AB554" i="54"/>
  <c r="AC554" i="54" s="1"/>
  <c r="W555" i="54"/>
  <c r="X555" i="54"/>
  <c r="Z555" i="54"/>
  <c r="AA555" i="54"/>
  <c r="AB555" i="54"/>
  <c r="AC555" i="54" s="1"/>
  <c r="W556" i="54"/>
  <c r="X556" i="54"/>
  <c r="Z556" i="54"/>
  <c r="AA556" i="54"/>
  <c r="AB556" i="54"/>
  <c r="AC556" i="54" s="1"/>
  <c r="W557" i="54"/>
  <c r="X557" i="54"/>
  <c r="Z557" i="54"/>
  <c r="AA557" i="54"/>
  <c r="AB557" i="54"/>
  <c r="AC557" i="54" s="1"/>
  <c r="W558" i="54"/>
  <c r="X558" i="54"/>
  <c r="Z558" i="54"/>
  <c r="AA558" i="54"/>
  <c r="AB558" i="54"/>
  <c r="AC558" i="54" s="1"/>
  <c r="W559" i="54"/>
  <c r="X559" i="54"/>
  <c r="Z559" i="54"/>
  <c r="AA559" i="54"/>
  <c r="AB559" i="54"/>
  <c r="AC559" i="54" s="1"/>
  <c r="W560" i="54"/>
  <c r="X560" i="54"/>
  <c r="Z560" i="54"/>
  <c r="AA560" i="54"/>
  <c r="AB560" i="54"/>
  <c r="AC560" i="54" s="1"/>
  <c r="W561" i="54"/>
  <c r="X561" i="54"/>
  <c r="Z561" i="54"/>
  <c r="AA561" i="54"/>
  <c r="AB561" i="54"/>
  <c r="AC561" i="54" s="1"/>
  <c r="W562" i="54"/>
  <c r="X562" i="54"/>
  <c r="Z562" i="54"/>
  <c r="AA562" i="54"/>
  <c r="AB562" i="54"/>
  <c r="AC562" i="54" s="1"/>
  <c r="W563" i="54"/>
  <c r="X563" i="54"/>
  <c r="Z563" i="54"/>
  <c r="AA563" i="54"/>
  <c r="AB563" i="54"/>
  <c r="AC563" i="54" s="1"/>
  <c r="W564" i="54"/>
  <c r="X564" i="54"/>
  <c r="Z564" i="54"/>
  <c r="AA564" i="54"/>
  <c r="AB564" i="54"/>
  <c r="AC564" i="54" s="1"/>
  <c r="W565" i="54"/>
  <c r="X565" i="54"/>
  <c r="Z565" i="54"/>
  <c r="AA565" i="54"/>
  <c r="AB565" i="54"/>
  <c r="AC565" i="54" s="1"/>
  <c r="W566" i="54"/>
  <c r="X566" i="54"/>
  <c r="Z566" i="54"/>
  <c r="AA566" i="54"/>
  <c r="AB566" i="54"/>
  <c r="AC566" i="54" s="1"/>
  <c r="W567" i="54"/>
  <c r="X567" i="54"/>
  <c r="Z567" i="54"/>
  <c r="AA567" i="54"/>
  <c r="AB567" i="54"/>
  <c r="AC567" i="54" s="1"/>
  <c r="W568" i="54"/>
  <c r="X568" i="54"/>
  <c r="Z568" i="54"/>
  <c r="AA568" i="54"/>
  <c r="AB568" i="54"/>
  <c r="AC568" i="54" s="1"/>
  <c r="W569" i="54"/>
  <c r="X569" i="54"/>
  <c r="Z569" i="54"/>
  <c r="AA569" i="54"/>
  <c r="AB569" i="54"/>
  <c r="AC569" i="54" s="1"/>
  <c r="W570" i="54"/>
  <c r="X570" i="54"/>
  <c r="Z570" i="54"/>
  <c r="AA570" i="54"/>
  <c r="AB570" i="54"/>
  <c r="AC570" i="54" s="1"/>
  <c r="W571" i="54"/>
  <c r="X571" i="54"/>
  <c r="Z571" i="54"/>
  <c r="AA571" i="54"/>
  <c r="AB571" i="54"/>
  <c r="AC571" i="54" s="1"/>
  <c r="W572" i="54"/>
  <c r="X572" i="54"/>
  <c r="Z572" i="54"/>
  <c r="AA572" i="54"/>
  <c r="AB572" i="54"/>
  <c r="AC572" i="54" s="1"/>
  <c r="W573" i="54"/>
  <c r="X573" i="54"/>
  <c r="Z573" i="54"/>
  <c r="AA573" i="54"/>
  <c r="AB573" i="54"/>
  <c r="AC573" i="54" s="1"/>
  <c r="W574" i="54"/>
  <c r="X574" i="54"/>
  <c r="Z574" i="54"/>
  <c r="AA574" i="54"/>
  <c r="AB574" i="54"/>
  <c r="AC574" i="54" s="1"/>
  <c r="W575" i="54"/>
  <c r="X575" i="54"/>
  <c r="Z575" i="54"/>
  <c r="AA575" i="54"/>
  <c r="AB575" i="54"/>
  <c r="AC575" i="54" s="1"/>
  <c r="W576" i="54"/>
  <c r="X576" i="54"/>
  <c r="Z576" i="54"/>
  <c r="AA576" i="54"/>
  <c r="AB576" i="54"/>
  <c r="AC576" i="54" s="1"/>
  <c r="W577" i="54"/>
  <c r="X577" i="54"/>
  <c r="Z577" i="54"/>
  <c r="AA577" i="54"/>
  <c r="AB577" i="54"/>
  <c r="AC577" i="54" s="1"/>
  <c r="W578" i="54"/>
  <c r="X578" i="54"/>
  <c r="Z578" i="54"/>
  <c r="AA578" i="54"/>
  <c r="AB578" i="54"/>
  <c r="AC578" i="54" s="1"/>
  <c r="W579" i="54"/>
  <c r="X579" i="54"/>
  <c r="Z579" i="54"/>
  <c r="AA579" i="54"/>
  <c r="AB579" i="54"/>
  <c r="AC579" i="54" s="1"/>
  <c r="W580" i="54"/>
  <c r="X580" i="54"/>
  <c r="Z580" i="54"/>
  <c r="AA580" i="54"/>
  <c r="AB580" i="54"/>
  <c r="AC580" i="54" s="1"/>
  <c r="W581" i="54"/>
  <c r="X581" i="54"/>
  <c r="Z581" i="54"/>
  <c r="AA581" i="54"/>
  <c r="AB581" i="54"/>
  <c r="AC581" i="54" s="1"/>
  <c r="W582" i="54"/>
  <c r="X582" i="54"/>
  <c r="Z582" i="54"/>
  <c r="AA582" i="54"/>
  <c r="AB582" i="54"/>
  <c r="AC582" i="54" s="1"/>
  <c r="W583" i="54"/>
  <c r="X583" i="54"/>
  <c r="Z583" i="54"/>
  <c r="AA583" i="54"/>
  <c r="AB583" i="54"/>
  <c r="AC583" i="54" s="1"/>
  <c r="W584" i="54"/>
  <c r="X584" i="54"/>
  <c r="Z584" i="54"/>
  <c r="AA584" i="54"/>
  <c r="AB584" i="54"/>
  <c r="AC584" i="54" s="1"/>
  <c r="W585" i="54"/>
  <c r="X585" i="54"/>
  <c r="Z585" i="54"/>
  <c r="AA585" i="54"/>
  <c r="AB585" i="54"/>
  <c r="AC585" i="54" s="1"/>
  <c r="W586" i="54"/>
  <c r="X586" i="54"/>
  <c r="Z586" i="54"/>
  <c r="AA586" i="54"/>
  <c r="AB586" i="54"/>
  <c r="AC586" i="54" s="1"/>
  <c r="W587" i="54"/>
  <c r="X587" i="54"/>
  <c r="Z587" i="54"/>
  <c r="AA587" i="54"/>
  <c r="AB587" i="54"/>
  <c r="AC587" i="54" s="1"/>
  <c r="W588" i="54"/>
  <c r="X588" i="54"/>
  <c r="Z588" i="54"/>
  <c r="AA588" i="54"/>
  <c r="AB588" i="54"/>
  <c r="AC588" i="54" s="1"/>
  <c r="W589" i="54"/>
  <c r="X589" i="54"/>
  <c r="Z589" i="54"/>
  <c r="AA589" i="54"/>
  <c r="AB589" i="54"/>
  <c r="AC589" i="54" s="1"/>
  <c r="W590" i="54"/>
  <c r="X590" i="54"/>
  <c r="Z590" i="54"/>
  <c r="AA590" i="54"/>
  <c r="AB590" i="54"/>
  <c r="AC590" i="54" s="1"/>
  <c r="W591" i="54"/>
  <c r="X591" i="54"/>
  <c r="Z591" i="54"/>
  <c r="AA591" i="54"/>
  <c r="AB591" i="54"/>
  <c r="AC591" i="54" s="1"/>
  <c r="W592" i="54"/>
  <c r="X592" i="54"/>
  <c r="Z592" i="54"/>
  <c r="AA592" i="54"/>
  <c r="AB592" i="54"/>
  <c r="AC592" i="54" s="1"/>
  <c r="W593" i="54"/>
  <c r="X593" i="54"/>
  <c r="Z593" i="54"/>
  <c r="AA593" i="54"/>
  <c r="AB593" i="54"/>
  <c r="AC593" i="54" s="1"/>
  <c r="W594" i="54"/>
  <c r="X594" i="54"/>
  <c r="Z594" i="54"/>
  <c r="AA594" i="54"/>
  <c r="AB594" i="54"/>
  <c r="AC594" i="54" s="1"/>
  <c r="W595" i="54"/>
  <c r="X595" i="54"/>
  <c r="Z595" i="54"/>
  <c r="AA595" i="54"/>
  <c r="AB595" i="54"/>
  <c r="AC595" i="54" s="1"/>
  <c r="W596" i="54"/>
  <c r="X596" i="54"/>
  <c r="Z596" i="54"/>
  <c r="AA596" i="54"/>
  <c r="AB596" i="54"/>
  <c r="AC596" i="54" s="1"/>
  <c r="W597" i="54"/>
  <c r="X597" i="54"/>
  <c r="Z597" i="54"/>
  <c r="AA597" i="54"/>
  <c r="AB597" i="54"/>
  <c r="AC597" i="54" s="1"/>
  <c r="W598" i="54"/>
  <c r="X598" i="54"/>
  <c r="Z598" i="54"/>
  <c r="AA598" i="54"/>
  <c r="AB598" i="54"/>
  <c r="AC598" i="54" s="1"/>
  <c r="W599" i="54"/>
  <c r="X599" i="54"/>
  <c r="Z599" i="54"/>
  <c r="AA599" i="54"/>
  <c r="AB599" i="54"/>
  <c r="AC599" i="54" s="1"/>
  <c r="W600" i="54"/>
  <c r="X600" i="54"/>
  <c r="Z600" i="54"/>
  <c r="AA600" i="54"/>
  <c r="AB600" i="54"/>
  <c r="AC600" i="54" s="1"/>
  <c r="W601" i="54"/>
  <c r="X601" i="54"/>
  <c r="Z601" i="54"/>
  <c r="AA601" i="54"/>
  <c r="AB601" i="54"/>
  <c r="AC601" i="54" s="1"/>
  <c r="W602" i="54"/>
  <c r="X602" i="54"/>
  <c r="Z602" i="54"/>
  <c r="AA602" i="54"/>
  <c r="AB602" i="54"/>
  <c r="AC602" i="54" s="1"/>
  <c r="W603" i="54"/>
  <c r="X603" i="54"/>
  <c r="Z603" i="54"/>
  <c r="AA603" i="54"/>
  <c r="AB603" i="54"/>
  <c r="AC603" i="54" s="1"/>
  <c r="W604" i="54"/>
  <c r="X604" i="54"/>
  <c r="Z604" i="54"/>
  <c r="AA604" i="54"/>
  <c r="AB604" i="54"/>
  <c r="AC604" i="54" s="1"/>
  <c r="W605" i="54"/>
  <c r="X605" i="54"/>
  <c r="Z605" i="54"/>
  <c r="AA605" i="54"/>
  <c r="AB605" i="54"/>
  <c r="AC605" i="54" s="1"/>
  <c r="W606" i="54"/>
  <c r="X606" i="54"/>
  <c r="Z606" i="54"/>
  <c r="AA606" i="54"/>
  <c r="AB606" i="54"/>
  <c r="AC606" i="54" s="1"/>
  <c r="W607" i="54"/>
  <c r="X607" i="54"/>
  <c r="Z607" i="54"/>
  <c r="AA607" i="54"/>
  <c r="AB607" i="54"/>
  <c r="AC607" i="54" s="1"/>
  <c r="W608" i="54"/>
  <c r="X608" i="54"/>
  <c r="Z608" i="54"/>
  <c r="AA608" i="54"/>
  <c r="AB608" i="54"/>
  <c r="AC608" i="54" s="1"/>
  <c r="W609" i="54"/>
  <c r="X609" i="54"/>
  <c r="Z609" i="54"/>
  <c r="AA609" i="54"/>
  <c r="AB609" i="54"/>
  <c r="AC609" i="54" s="1"/>
  <c r="W610" i="54"/>
  <c r="X610" i="54"/>
  <c r="Z610" i="54"/>
  <c r="AA610" i="54"/>
  <c r="AB610" i="54"/>
  <c r="AC610" i="54" s="1"/>
  <c r="W611" i="54"/>
  <c r="X611" i="54"/>
  <c r="Z611" i="54"/>
  <c r="AA611" i="54"/>
  <c r="AB611" i="54"/>
  <c r="AC611" i="54" s="1"/>
  <c r="W612" i="54"/>
  <c r="X612" i="54"/>
  <c r="Z612" i="54"/>
  <c r="AA612" i="54"/>
  <c r="AB612" i="54"/>
  <c r="AC612" i="54" s="1"/>
  <c r="W613" i="54"/>
  <c r="X613" i="54"/>
  <c r="Z613" i="54"/>
  <c r="AA613" i="54"/>
  <c r="AB613" i="54"/>
  <c r="AC613" i="54" s="1"/>
  <c r="W614" i="54"/>
  <c r="X614" i="54"/>
  <c r="Z614" i="54"/>
  <c r="AA614" i="54"/>
  <c r="AB614" i="54"/>
  <c r="AC614" i="54" s="1"/>
  <c r="W615" i="54"/>
  <c r="X615" i="54"/>
  <c r="Z615" i="54"/>
  <c r="AA615" i="54"/>
  <c r="AB615" i="54"/>
  <c r="AC615" i="54" s="1"/>
  <c r="W616" i="54"/>
  <c r="X616" i="54"/>
  <c r="Z616" i="54"/>
  <c r="AA616" i="54"/>
  <c r="AB616" i="54"/>
  <c r="AC616" i="54" s="1"/>
  <c r="W617" i="54"/>
  <c r="X617" i="54"/>
  <c r="Z617" i="54"/>
  <c r="AA617" i="54"/>
  <c r="AB617" i="54"/>
  <c r="AC617" i="54" s="1"/>
  <c r="W618" i="54"/>
  <c r="X618" i="54"/>
  <c r="Z618" i="54"/>
  <c r="AA618" i="54"/>
  <c r="AB618" i="54"/>
  <c r="AC618" i="54" s="1"/>
  <c r="W619" i="54"/>
  <c r="X619" i="54"/>
  <c r="Z619" i="54"/>
  <c r="AA619" i="54"/>
  <c r="AB619" i="54"/>
  <c r="AC619" i="54" s="1"/>
  <c r="W620" i="54"/>
  <c r="X620" i="54"/>
  <c r="Z620" i="54"/>
  <c r="AA620" i="54"/>
  <c r="AB620" i="54"/>
  <c r="AC620" i="54" s="1"/>
  <c r="W621" i="54"/>
  <c r="X621" i="54"/>
  <c r="Z621" i="54"/>
  <c r="AA621" i="54"/>
  <c r="AB621" i="54"/>
  <c r="AC621" i="54" s="1"/>
  <c r="W622" i="54"/>
  <c r="X622" i="54"/>
  <c r="Z622" i="54"/>
  <c r="AA622" i="54"/>
  <c r="AB622" i="54"/>
  <c r="AC622" i="54" s="1"/>
  <c r="W623" i="54"/>
  <c r="X623" i="54"/>
  <c r="Z623" i="54"/>
  <c r="AA623" i="54"/>
  <c r="AB623" i="54"/>
  <c r="AC623" i="54" s="1"/>
  <c r="W624" i="54"/>
  <c r="X624" i="54"/>
  <c r="Z624" i="54"/>
  <c r="AA624" i="54"/>
  <c r="AB624" i="54"/>
  <c r="AC624" i="54" s="1"/>
  <c r="W625" i="54"/>
  <c r="X625" i="54"/>
  <c r="Z625" i="54"/>
  <c r="AA625" i="54"/>
  <c r="AB625" i="54"/>
  <c r="AC625" i="54" s="1"/>
  <c r="W626" i="54"/>
  <c r="X626" i="54"/>
  <c r="Z626" i="54"/>
  <c r="AA626" i="54"/>
  <c r="AB626" i="54"/>
  <c r="AC626" i="54" s="1"/>
  <c r="W627" i="54"/>
  <c r="X627" i="54"/>
  <c r="Z627" i="54"/>
  <c r="AA627" i="54"/>
  <c r="AB627" i="54"/>
  <c r="AC627" i="54" s="1"/>
  <c r="W628" i="54"/>
  <c r="X628" i="54"/>
  <c r="Z628" i="54"/>
  <c r="AA628" i="54"/>
  <c r="AB628" i="54"/>
  <c r="AC628" i="54" s="1"/>
  <c r="W629" i="54"/>
  <c r="X629" i="54"/>
  <c r="Z629" i="54"/>
  <c r="AA629" i="54"/>
  <c r="AB629" i="54"/>
  <c r="AC629" i="54" s="1"/>
  <c r="W630" i="54"/>
  <c r="X630" i="54"/>
  <c r="Z630" i="54"/>
  <c r="AA630" i="54"/>
  <c r="AB630" i="54"/>
  <c r="AC630" i="54" s="1"/>
  <c r="W631" i="54"/>
  <c r="X631" i="54"/>
  <c r="Z631" i="54"/>
  <c r="AA631" i="54"/>
  <c r="AB631" i="54"/>
  <c r="AC631" i="54" s="1"/>
  <c r="W632" i="54"/>
  <c r="X632" i="54"/>
  <c r="Z632" i="54"/>
  <c r="AA632" i="54"/>
  <c r="AB632" i="54"/>
  <c r="AC632" i="54" s="1"/>
  <c r="W633" i="54"/>
  <c r="X633" i="54"/>
  <c r="Z633" i="54"/>
  <c r="AA633" i="54"/>
  <c r="AB633" i="54"/>
  <c r="AC633" i="54" s="1"/>
  <c r="W634" i="54"/>
  <c r="X634" i="54"/>
  <c r="Z634" i="54"/>
  <c r="AA634" i="54"/>
  <c r="AB634" i="54"/>
  <c r="AC634" i="54" s="1"/>
  <c r="W635" i="54"/>
  <c r="X635" i="54"/>
  <c r="Z635" i="54"/>
  <c r="AA635" i="54"/>
  <c r="AB635" i="54"/>
  <c r="AC635" i="54" s="1"/>
  <c r="W636" i="54"/>
  <c r="X636" i="54"/>
  <c r="Z636" i="54"/>
  <c r="AA636" i="54"/>
  <c r="AB636" i="54"/>
  <c r="AC636" i="54" s="1"/>
  <c r="W637" i="54"/>
  <c r="X637" i="54"/>
  <c r="Z637" i="54"/>
  <c r="AA637" i="54"/>
  <c r="AB637" i="54"/>
  <c r="AC637" i="54" s="1"/>
  <c r="W638" i="54"/>
  <c r="X638" i="54"/>
  <c r="Z638" i="54"/>
  <c r="AA638" i="54"/>
  <c r="AB638" i="54"/>
  <c r="AC638" i="54" s="1"/>
  <c r="W639" i="54"/>
  <c r="X639" i="54"/>
  <c r="Z639" i="54"/>
  <c r="AA639" i="54"/>
  <c r="AB639" i="54"/>
  <c r="AC639" i="54" s="1"/>
  <c r="W640" i="54"/>
  <c r="X640" i="54"/>
  <c r="Z640" i="54"/>
  <c r="AA640" i="54"/>
  <c r="AB640" i="54"/>
  <c r="AC640" i="54" s="1"/>
  <c r="W641" i="54"/>
  <c r="X641" i="54"/>
  <c r="Z641" i="54"/>
  <c r="AA641" i="54"/>
  <c r="AB641" i="54"/>
  <c r="AC641" i="54" s="1"/>
  <c r="W642" i="54"/>
  <c r="X642" i="54"/>
  <c r="Z642" i="54"/>
  <c r="AA642" i="54"/>
  <c r="AB642" i="54"/>
  <c r="AC642" i="54" s="1"/>
  <c r="W643" i="54"/>
  <c r="X643" i="54"/>
  <c r="Z643" i="54"/>
  <c r="AA643" i="54"/>
  <c r="AB643" i="54"/>
  <c r="AC643" i="54" s="1"/>
  <c r="W644" i="54"/>
  <c r="X644" i="54"/>
  <c r="Z644" i="54"/>
  <c r="AA644" i="54"/>
  <c r="AB644" i="54"/>
  <c r="AC644" i="54" s="1"/>
  <c r="W645" i="54"/>
  <c r="X645" i="54"/>
  <c r="Z645" i="54"/>
  <c r="AA645" i="54"/>
  <c r="AB645" i="54"/>
  <c r="AC645" i="54" s="1"/>
  <c r="W646" i="54"/>
  <c r="X646" i="54"/>
  <c r="Z646" i="54"/>
  <c r="AA646" i="54"/>
  <c r="AB646" i="54"/>
  <c r="AC646" i="54" s="1"/>
  <c r="W647" i="54"/>
  <c r="X647" i="54"/>
  <c r="Z647" i="54"/>
  <c r="AA647" i="54"/>
  <c r="AB647" i="54"/>
  <c r="AC647" i="54" s="1"/>
  <c r="W648" i="54"/>
  <c r="X648" i="54"/>
  <c r="Z648" i="54"/>
  <c r="AA648" i="54"/>
  <c r="AB648" i="54"/>
  <c r="AC648" i="54" s="1"/>
  <c r="W649" i="54"/>
  <c r="X649" i="54"/>
  <c r="Z649" i="54"/>
  <c r="AA649" i="54"/>
  <c r="AB649" i="54"/>
  <c r="AC649" i="54" s="1"/>
  <c r="W650" i="54"/>
  <c r="X650" i="54"/>
  <c r="Z650" i="54"/>
  <c r="AA650" i="54"/>
  <c r="AB650" i="54"/>
  <c r="AC650" i="54" s="1"/>
  <c r="W651" i="54"/>
  <c r="X651" i="54"/>
  <c r="Z651" i="54"/>
  <c r="AA651" i="54"/>
  <c r="AB651" i="54"/>
  <c r="AC651" i="54" s="1"/>
  <c r="W652" i="54"/>
  <c r="X652" i="54"/>
  <c r="Z652" i="54"/>
  <c r="AA652" i="54"/>
  <c r="AB652" i="54"/>
  <c r="AC652" i="54" s="1"/>
  <c r="W653" i="54"/>
  <c r="X653" i="54"/>
  <c r="Z653" i="54"/>
  <c r="AA653" i="54"/>
  <c r="AB653" i="54"/>
  <c r="AC653" i="54" s="1"/>
  <c r="W654" i="54"/>
  <c r="X654" i="54"/>
  <c r="Z654" i="54"/>
  <c r="AA654" i="54"/>
  <c r="AB654" i="54"/>
  <c r="AC654" i="54" s="1"/>
  <c r="W655" i="54"/>
  <c r="X655" i="54"/>
  <c r="Z655" i="54"/>
  <c r="AA655" i="54"/>
  <c r="AB655" i="54"/>
  <c r="AC655" i="54" s="1"/>
  <c r="W656" i="54"/>
  <c r="X656" i="54"/>
  <c r="Z656" i="54"/>
  <c r="AA656" i="54"/>
  <c r="AB656" i="54"/>
  <c r="AC656" i="54" s="1"/>
  <c r="W657" i="54"/>
  <c r="X657" i="54"/>
  <c r="Z657" i="54"/>
  <c r="AA657" i="54"/>
  <c r="AB657" i="54"/>
  <c r="AC657" i="54" s="1"/>
  <c r="W658" i="54"/>
  <c r="X658" i="54"/>
  <c r="Z658" i="54"/>
  <c r="AA658" i="54"/>
  <c r="AB658" i="54"/>
  <c r="AC658" i="54" s="1"/>
  <c r="W659" i="54"/>
  <c r="X659" i="54"/>
  <c r="Z659" i="54"/>
  <c r="AA659" i="54"/>
  <c r="AB659" i="54"/>
  <c r="AC659" i="54" s="1"/>
  <c r="W660" i="54"/>
  <c r="X660" i="54"/>
  <c r="Z660" i="54"/>
  <c r="AA660" i="54"/>
  <c r="AB660" i="54"/>
  <c r="AC660" i="54" s="1"/>
  <c r="W661" i="54"/>
  <c r="X661" i="54"/>
  <c r="Z661" i="54"/>
  <c r="AA661" i="54"/>
  <c r="AB661" i="54"/>
  <c r="AC661" i="54" s="1"/>
  <c r="W662" i="54"/>
  <c r="X662" i="54"/>
  <c r="Z662" i="54"/>
  <c r="AA662" i="54"/>
  <c r="AB662" i="54"/>
  <c r="AC662" i="54" s="1"/>
  <c r="W663" i="54"/>
  <c r="X663" i="54"/>
  <c r="Z663" i="54"/>
  <c r="AA663" i="54"/>
  <c r="AB663" i="54"/>
  <c r="AC663" i="54" s="1"/>
  <c r="W664" i="54"/>
  <c r="X664" i="54"/>
  <c r="Z664" i="54"/>
  <c r="AA664" i="54"/>
  <c r="AB664" i="54"/>
  <c r="AC664" i="54" s="1"/>
  <c r="W665" i="54"/>
  <c r="X665" i="54"/>
  <c r="Z665" i="54"/>
  <c r="AA665" i="54"/>
  <c r="AB665" i="54"/>
  <c r="AC665" i="54" s="1"/>
  <c r="W666" i="54"/>
  <c r="X666" i="54"/>
  <c r="Z666" i="54"/>
  <c r="AA666" i="54"/>
  <c r="AB666" i="54"/>
  <c r="AC666" i="54" s="1"/>
  <c r="W667" i="54"/>
  <c r="X667" i="54"/>
  <c r="Z667" i="54"/>
  <c r="AA667" i="54"/>
  <c r="AB667" i="54"/>
  <c r="AC667" i="54" s="1"/>
  <c r="W668" i="54"/>
  <c r="X668" i="54"/>
  <c r="Z668" i="54"/>
  <c r="AA668" i="54"/>
  <c r="AB668" i="54"/>
  <c r="AC668" i="54" s="1"/>
  <c r="W669" i="54"/>
  <c r="X669" i="54"/>
  <c r="Z669" i="54"/>
  <c r="AA669" i="54"/>
  <c r="AB669" i="54"/>
  <c r="AC669" i="54" s="1"/>
  <c r="W670" i="54"/>
  <c r="X670" i="54"/>
  <c r="Z670" i="54"/>
  <c r="AA670" i="54"/>
  <c r="AB670" i="54"/>
  <c r="AC670" i="54" s="1"/>
  <c r="W671" i="54"/>
  <c r="X671" i="54"/>
  <c r="Z671" i="54"/>
  <c r="AA671" i="54"/>
  <c r="AB671" i="54"/>
  <c r="AC671" i="54" s="1"/>
  <c r="W672" i="54"/>
  <c r="X672" i="54"/>
  <c r="Z672" i="54"/>
  <c r="AA672" i="54"/>
  <c r="AB672" i="54"/>
  <c r="AC672" i="54" s="1"/>
  <c r="W673" i="54"/>
  <c r="X673" i="54"/>
  <c r="Z673" i="54"/>
  <c r="AA673" i="54"/>
  <c r="AB673" i="54"/>
  <c r="AC673" i="54" s="1"/>
  <c r="W674" i="54"/>
  <c r="X674" i="54"/>
  <c r="Z674" i="54"/>
  <c r="AA674" i="54"/>
  <c r="AB674" i="54"/>
  <c r="AC674" i="54" s="1"/>
  <c r="W675" i="54"/>
  <c r="X675" i="54"/>
  <c r="Z675" i="54"/>
  <c r="AA675" i="54"/>
  <c r="AB675" i="54"/>
  <c r="AC675" i="54" s="1"/>
  <c r="W676" i="54"/>
  <c r="X676" i="54"/>
  <c r="Z676" i="54"/>
  <c r="AA676" i="54"/>
  <c r="AB676" i="54"/>
  <c r="AC676" i="54" s="1"/>
  <c r="W677" i="54"/>
  <c r="X677" i="54"/>
  <c r="Z677" i="54"/>
  <c r="AA677" i="54"/>
  <c r="AB677" i="54"/>
  <c r="AC677" i="54" s="1"/>
  <c r="W678" i="54"/>
  <c r="X678" i="54"/>
  <c r="Z678" i="54"/>
  <c r="AA678" i="54"/>
  <c r="AB678" i="54"/>
  <c r="AC678" i="54" s="1"/>
  <c r="W679" i="54"/>
  <c r="X679" i="54"/>
  <c r="Z679" i="54"/>
  <c r="AA679" i="54"/>
  <c r="AB679" i="54"/>
  <c r="AC679" i="54" s="1"/>
  <c r="W680" i="54"/>
  <c r="X680" i="54"/>
  <c r="Z680" i="54"/>
  <c r="AA680" i="54"/>
  <c r="AB680" i="54"/>
  <c r="AC680" i="54" s="1"/>
  <c r="W681" i="54"/>
  <c r="X681" i="54"/>
  <c r="Z681" i="54"/>
  <c r="AA681" i="54"/>
  <c r="AB681" i="54"/>
  <c r="AC681" i="54" s="1"/>
  <c r="W682" i="54"/>
  <c r="X682" i="54"/>
  <c r="Z682" i="54"/>
  <c r="AA682" i="54"/>
  <c r="AB682" i="54"/>
  <c r="AC682" i="54" s="1"/>
  <c r="W683" i="54"/>
  <c r="X683" i="54"/>
  <c r="Z683" i="54"/>
  <c r="AA683" i="54"/>
  <c r="AB683" i="54"/>
  <c r="AC683" i="54" s="1"/>
  <c r="W684" i="54"/>
  <c r="X684" i="54"/>
  <c r="Z684" i="54"/>
  <c r="AA684" i="54"/>
  <c r="AB684" i="54"/>
  <c r="AC684" i="54" s="1"/>
  <c r="W685" i="54"/>
  <c r="X685" i="54"/>
  <c r="Z685" i="54"/>
  <c r="AA685" i="54"/>
  <c r="AB685" i="54"/>
  <c r="AC685" i="54" s="1"/>
  <c r="W686" i="54"/>
  <c r="X686" i="54"/>
  <c r="Z686" i="54"/>
  <c r="AA686" i="54"/>
  <c r="AB686" i="54"/>
  <c r="AC686" i="54" s="1"/>
  <c r="W687" i="54"/>
  <c r="X687" i="54"/>
  <c r="Z687" i="54"/>
  <c r="AA687" i="54"/>
  <c r="AB687" i="54"/>
  <c r="AC687" i="54" s="1"/>
  <c r="W688" i="54"/>
  <c r="X688" i="54"/>
  <c r="Z688" i="54"/>
  <c r="AA688" i="54"/>
  <c r="AB688" i="54"/>
  <c r="AC688" i="54" s="1"/>
  <c r="W689" i="54"/>
  <c r="X689" i="54"/>
  <c r="Z689" i="54"/>
  <c r="AA689" i="54"/>
  <c r="AB689" i="54"/>
  <c r="AC689" i="54" s="1"/>
  <c r="W690" i="54"/>
  <c r="X690" i="54"/>
  <c r="Z690" i="54"/>
  <c r="AA690" i="54"/>
  <c r="AB690" i="54"/>
  <c r="AC690" i="54" s="1"/>
  <c r="W691" i="54"/>
  <c r="X691" i="54"/>
  <c r="Z691" i="54"/>
  <c r="AA691" i="54"/>
  <c r="AB691" i="54"/>
  <c r="AC691" i="54" s="1"/>
  <c r="W692" i="54"/>
  <c r="X692" i="54"/>
  <c r="Z692" i="54"/>
  <c r="AA692" i="54"/>
  <c r="AB692" i="54"/>
  <c r="AC692" i="54" s="1"/>
  <c r="W693" i="54"/>
  <c r="X693" i="54"/>
  <c r="Z693" i="54"/>
  <c r="AA693" i="54"/>
  <c r="AB693" i="54"/>
  <c r="AC693" i="54" s="1"/>
  <c r="W694" i="54"/>
  <c r="X694" i="54"/>
  <c r="Z694" i="54"/>
  <c r="AA694" i="54"/>
  <c r="AB694" i="54"/>
  <c r="AC694" i="54" s="1"/>
  <c r="W695" i="54"/>
  <c r="X695" i="54"/>
  <c r="Z695" i="54"/>
  <c r="AA695" i="54"/>
  <c r="AB695" i="54"/>
  <c r="AC695" i="54" s="1"/>
  <c r="W696" i="54"/>
  <c r="X696" i="54"/>
  <c r="Z696" i="54"/>
  <c r="AA696" i="54"/>
  <c r="AB696" i="54"/>
  <c r="AC696" i="54" s="1"/>
  <c r="W697" i="54"/>
  <c r="X697" i="54"/>
  <c r="Z697" i="54"/>
  <c r="AA697" i="54"/>
  <c r="AB697" i="54"/>
  <c r="AC697" i="54" s="1"/>
  <c r="W698" i="54"/>
  <c r="X698" i="54"/>
  <c r="Z698" i="54"/>
  <c r="AA698" i="54"/>
  <c r="AB698" i="54"/>
  <c r="AC698" i="54" s="1"/>
  <c r="W699" i="54"/>
  <c r="X699" i="54"/>
  <c r="Z699" i="54"/>
  <c r="AA699" i="54"/>
  <c r="AB699" i="54"/>
  <c r="AC699" i="54" s="1"/>
  <c r="W700" i="54"/>
  <c r="X700" i="54"/>
  <c r="Z700" i="54"/>
  <c r="AA700" i="54"/>
  <c r="AB700" i="54"/>
  <c r="AC700" i="54" s="1"/>
  <c r="W701" i="54"/>
  <c r="X701" i="54"/>
  <c r="Z701" i="54"/>
  <c r="AA701" i="54"/>
  <c r="AB701" i="54"/>
  <c r="AC701" i="54" s="1"/>
  <c r="W702" i="54"/>
  <c r="X702" i="54"/>
  <c r="Z702" i="54"/>
  <c r="AA702" i="54"/>
  <c r="AB702" i="54"/>
  <c r="AC702" i="54" s="1"/>
  <c r="W703" i="54"/>
  <c r="X703" i="54"/>
  <c r="Z703" i="54"/>
  <c r="AA703" i="54"/>
  <c r="AB703" i="54"/>
  <c r="AC703" i="54" s="1"/>
  <c r="W704" i="54"/>
  <c r="X704" i="54"/>
  <c r="Z704" i="54"/>
  <c r="AA704" i="54"/>
  <c r="AB704" i="54"/>
  <c r="AC704" i="54" s="1"/>
  <c r="W705" i="54"/>
  <c r="X705" i="54"/>
  <c r="Z705" i="54"/>
  <c r="AA705" i="54"/>
  <c r="AB705" i="54"/>
  <c r="AC705" i="54" s="1"/>
  <c r="W706" i="54"/>
  <c r="X706" i="54"/>
  <c r="Z706" i="54"/>
  <c r="AA706" i="54"/>
  <c r="AB706" i="54"/>
  <c r="AC706" i="54" s="1"/>
  <c r="W707" i="54"/>
  <c r="X707" i="54"/>
  <c r="Z707" i="54"/>
  <c r="AA707" i="54"/>
  <c r="AB707" i="54"/>
  <c r="AC707" i="54" s="1"/>
  <c r="W708" i="54"/>
  <c r="X708" i="54"/>
  <c r="Z708" i="54"/>
  <c r="AA708" i="54"/>
  <c r="AB708" i="54"/>
  <c r="AC708" i="54" s="1"/>
  <c r="W709" i="54"/>
  <c r="X709" i="54"/>
  <c r="Z709" i="54"/>
  <c r="AA709" i="54"/>
  <c r="AB709" i="54"/>
  <c r="AC709" i="54" s="1"/>
  <c r="W710" i="54"/>
  <c r="X710" i="54"/>
  <c r="Z710" i="54"/>
  <c r="AA710" i="54"/>
  <c r="AB710" i="54"/>
  <c r="AC710" i="54" s="1"/>
  <c r="W711" i="54"/>
  <c r="X711" i="54"/>
  <c r="Z711" i="54"/>
  <c r="AA711" i="54"/>
  <c r="AB711" i="54"/>
  <c r="AC711" i="54" s="1"/>
  <c r="W712" i="54"/>
  <c r="X712" i="54"/>
  <c r="Z712" i="54"/>
  <c r="AA712" i="54"/>
  <c r="AB712" i="54"/>
  <c r="AC712" i="54" s="1"/>
  <c r="W713" i="54"/>
  <c r="X713" i="54"/>
  <c r="Z713" i="54"/>
  <c r="AA713" i="54"/>
  <c r="AB713" i="54"/>
  <c r="AC713" i="54" s="1"/>
  <c r="W714" i="54"/>
  <c r="X714" i="54"/>
  <c r="Z714" i="54"/>
  <c r="AA714" i="54"/>
  <c r="AB714" i="54"/>
  <c r="AC714" i="54" s="1"/>
  <c r="W715" i="54"/>
  <c r="X715" i="54"/>
  <c r="Z715" i="54"/>
  <c r="AA715" i="54"/>
  <c r="AB715" i="54"/>
  <c r="AC715" i="54" s="1"/>
  <c r="W716" i="54"/>
  <c r="X716" i="54"/>
  <c r="Z716" i="54"/>
  <c r="AA716" i="54"/>
  <c r="AB716" i="54"/>
  <c r="AC716" i="54" s="1"/>
  <c r="W717" i="54"/>
  <c r="X717" i="54"/>
  <c r="Z717" i="54"/>
  <c r="AA717" i="54"/>
  <c r="AB717" i="54"/>
  <c r="AC717" i="54" s="1"/>
  <c r="W718" i="54"/>
  <c r="X718" i="54"/>
  <c r="Z718" i="54"/>
  <c r="AA718" i="54"/>
  <c r="AB718" i="54"/>
  <c r="AC718" i="54" s="1"/>
  <c r="W719" i="54"/>
  <c r="X719" i="54"/>
  <c r="Z719" i="54"/>
  <c r="AA719" i="54"/>
  <c r="AB719" i="54"/>
  <c r="AC719" i="54" s="1"/>
  <c r="W720" i="54"/>
  <c r="X720" i="54"/>
  <c r="Z720" i="54"/>
  <c r="AA720" i="54"/>
  <c r="AB720" i="54"/>
  <c r="AC720" i="54" s="1"/>
  <c r="W721" i="54"/>
  <c r="X721" i="54"/>
  <c r="Z721" i="54"/>
  <c r="AA721" i="54"/>
  <c r="AB721" i="54"/>
  <c r="AC721" i="54" s="1"/>
  <c r="W722" i="54"/>
  <c r="X722" i="54"/>
  <c r="Z722" i="54"/>
  <c r="AA722" i="54"/>
  <c r="AB722" i="54"/>
  <c r="AC722" i="54" s="1"/>
  <c r="W723" i="54"/>
  <c r="X723" i="54"/>
  <c r="Z723" i="54"/>
  <c r="AA723" i="54"/>
  <c r="AB723" i="54"/>
  <c r="AC723" i="54" s="1"/>
  <c r="W724" i="54"/>
  <c r="X724" i="54"/>
  <c r="Z724" i="54"/>
  <c r="AA724" i="54"/>
  <c r="AB724" i="54"/>
  <c r="AC724" i="54" s="1"/>
  <c r="W725" i="54"/>
  <c r="X725" i="54"/>
  <c r="Z725" i="54"/>
  <c r="AA725" i="54"/>
  <c r="AB725" i="54"/>
  <c r="AC725" i="54" s="1"/>
  <c r="W726" i="54"/>
  <c r="X726" i="54"/>
  <c r="Z726" i="54"/>
  <c r="AA726" i="54"/>
  <c r="AB726" i="54"/>
  <c r="AC726" i="54" s="1"/>
  <c r="W727" i="54"/>
  <c r="X727" i="54"/>
  <c r="Z727" i="54"/>
  <c r="AA727" i="54"/>
  <c r="AB727" i="54"/>
  <c r="AC727" i="54" s="1"/>
  <c r="W728" i="54"/>
  <c r="X728" i="54"/>
  <c r="Z728" i="54"/>
  <c r="AA728" i="54"/>
  <c r="AB728" i="54"/>
  <c r="AC728" i="54" s="1"/>
  <c r="W729" i="54"/>
  <c r="X729" i="54"/>
  <c r="Z729" i="54"/>
  <c r="AA729" i="54"/>
  <c r="AB729" i="54"/>
  <c r="AC729" i="54" s="1"/>
  <c r="W730" i="54"/>
  <c r="X730" i="54"/>
  <c r="Z730" i="54"/>
  <c r="AA730" i="54"/>
  <c r="AB730" i="54"/>
  <c r="AC730" i="54" s="1"/>
  <c r="W731" i="54"/>
  <c r="X731" i="54"/>
  <c r="Z731" i="54"/>
  <c r="AA731" i="54"/>
  <c r="AB731" i="54"/>
  <c r="AC731" i="54" s="1"/>
  <c r="W732" i="54"/>
  <c r="X732" i="54"/>
  <c r="Z732" i="54"/>
  <c r="AA732" i="54"/>
  <c r="AB732" i="54"/>
  <c r="AC732" i="54" s="1"/>
  <c r="W733" i="54"/>
  <c r="X733" i="54"/>
  <c r="Z733" i="54"/>
  <c r="AA733" i="54"/>
  <c r="AB733" i="54"/>
  <c r="AC733" i="54" s="1"/>
  <c r="W734" i="54"/>
  <c r="X734" i="54"/>
  <c r="Z734" i="54"/>
  <c r="AA734" i="54"/>
  <c r="AB734" i="54"/>
  <c r="AC734" i="54" s="1"/>
  <c r="W735" i="54"/>
  <c r="X735" i="54"/>
  <c r="Z735" i="54"/>
  <c r="AA735" i="54"/>
  <c r="AB735" i="54"/>
  <c r="AC735" i="54" s="1"/>
  <c r="W736" i="54"/>
  <c r="X736" i="54"/>
  <c r="Z736" i="54"/>
  <c r="AA736" i="54"/>
  <c r="AB736" i="54"/>
  <c r="AC736" i="54" s="1"/>
  <c r="W737" i="54"/>
  <c r="X737" i="54"/>
  <c r="Z737" i="54"/>
  <c r="AA737" i="54"/>
  <c r="AB737" i="54"/>
  <c r="AC737" i="54" s="1"/>
  <c r="W738" i="54"/>
  <c r="X738" i="54"/>
  <c r="Z738" i="54"/>
  <c r="AA738" i="54"/>
  <c r="AB738" i="54"/>
  <c r="AC738" i="54" s="1"/>
  <c r="W739" i="54"/>
  <c r="X739" i="54"/>
  <c r="Z739" i="54"/>
  <c r="AA739" i="54"/>
  <c r="AB739" i="54"/>
  <c r="AC739" i="54" s="1"/>
  <c r="W740" i="54"/>
  <c r="X740" i="54"/>
  <c r="Z740" i="54"/>
  <c r="AA740" i="54"/>
  <c r="AB740" i="54"/>
  <c r="AC740" i="54" s="1"/>
  <c r="W741" i="54"/>
  <c r="X741" i="54"/>
  <c r="Z741" i="54"/>
  <c r="AA741" i="54"/>
  <c r="AB741" i="54"/>
  <c r="AC741" i="54" s="1"/>
  <c r="W742" i="54"/>
  <c r="X742" i="54"/>
  <c r="Z742" i="54"/>
  <c r="AA742" i="54"/>
  <c r="AB742" i="54"/>
  <c r="AC742" i="54" s="1"/>
  <c r="W743" i="54"/>
  <c r="X743" i="54"/>
  <c r="Z743" i="54"/>
  <c r="AA743" i="54"/>
  <c r="AB743" i="54"/>
  <c r="AC743" i="54" s="1"/>
  <c r="W744" i="54"/>
  <c r="X744" i="54"/>
  <c r="Z744" i="54"/>
  <c r="AA744" i="54"/>
  <c r="AB744" i="54"/>
  <c r="AC744" i="54" s="1"/>
  <c r="W745" i="54"/>
  <c r="X745" i="54"/>
  <c r="Z745" i="54"/>
  <c r="AA745" i="54"/>
  <c r="AB745" i="54"/>
  <c r="AC745" i="54" s="1"/>
  <c r="W746" i="54"/>
  <c r="X746" i="54"/>
  <c r="Z746" i="54"/>
  <c r="AA746" i="54"/>
  <c r="AB746" i="54"/>
  <c r="AC746" i="54" s="1"/>
  <c r="W747" i="54"/>
  <c r="X747" i="54"/>
  <c r="Z747" i="54"/>
  <c r="AA747" i="54"/>
  <c r="AB747" i="54"/>
  <c r="AC747" i="54" s="1"/>
  <c r="W748" i="54"/>
  <c r="X748" i="54"/>
  <c r="Z748" i="54"/>
  <c r="AA748" i="54"/>
  <c r="AB748" i="54"/>
  <c r="AC748" i="54" s="1"/>
  <c r="W749" i="54"/>
  <c r="X749" i="54"/>
  <c r="Z749" i="54"/>
  <c r="AA749" i="54"/>
  <c r="AB749" i="54"/>
  <c r="AC749" i="54" s="1"/>
  <c r="W750" i="54"/>
  <c r="X750" i="54"/>
  <c r="Z750" i="54"/>
  <c r="AA750" i="54"/>
  <c r="AB750" i="54"/>
  <c r="AC750" i="54" s="1"/>
  <c r="D56" i="6"/>
  <c r="D55" i="6"/>
  <c r="D54" i="6"/>
  <c r="D53" i="6"/>
  <c r="D52" i="6"/>
  <c r="D51" i="6"/>
  <c r="AI104" i="36"/>
  <c r="S103" i="36"/>
  <c r="S104" i="36"/>
  <c r="S105" i="36" l="1"/>
  <c r="Y247" i="54"/>
  <c r="Y750" i="54"/>
  <c r="Y746" i="54"/>
  <c r="Y742" i="54"/>
  <c r="Y738" i="54"/>
  <c r="Y734" i="54"/>
  <c r="Y730" i="54"/>
  <c r="Y726" i="54"/>
  <c r="Y722" i="54"/>
  <c r="Y718" i="54"/>
  <c r="Y714" i="54"/>
  <c r="Y710" i="54"/>
  <c r="Y706" i="54"/>
  <c r="Y702" i="54"/>
  <c r="Y698" i="54"/>
  <c r="Y694" i="54"/>
  <c r="Y690" i="54"/>
  <c r="Y686" i="54"/>
  <c r="Y682" i="54"/>
  <c r="Y678" i="54"/>
  <c r="Y674" i="54"/>
  <c r="Y670" i="54"/>
  <c r="Y666" i="54"/>
  <c r="Y662" i="54"/>
  <c r="Y658" i="54"/>
  <c r="Y654" i="54"/>
  <c r="Y650" i="54"/>
  <c r="Y646" i="54"/>
  <c r="Y642" i="54"/>
  <c r="Y638" i="54"/>
  <c r="Y634" i="54"/>
  <c r="Y630" i="54"/>
  <c r="Y626" i="54"/>
  <c r="Y622" i="54"/>
  <c r="Y618" i="54"/>
  <c r="Y614" i="54"/>
  <c r="Y610" i="54"/>
  <c r="Y606" i="54"/>
  <c r="Y602" i="54"/>
  <c r="Y598" i="54"/>
  <c r="Y594" i="54"/>
  <c r="Y590" i="54"/>
  <c r="Y586" i="54"/>
  <c r="Y582" i="54"/>
  <c r="Y578" i="54"/>
  <c r="Y552" i="54"/>
  <c r="Y548" i="54"/>
  <c r="Y544" i="54"/>
  <c r="Y540" i="54"/>
  <c r="Y536" i="54"/>
  <c r="Y532" i="54"/>
  <c r="Y528" i="54"/>
  <c r="Y524" i="54"/>
  <c r="Y520" i="54"/>
  <c r="Y516" i="54"/>
  <c r="Y512" i="54"/>
  <c r="Y508" i="54"/>
  <c r="Y504" i="54"/>
  <c r="Y500" i="54"/>
  <c r="Y496" i="54"/>
  <c r="Y492" i="54"/>
  <c r="Y488" i="54"/>
  <c r="Y484" i="54"/>
  <c r="Y480" i="54"/>
  <c r="Y476" i="54"/>
  <c r="Y472" i="54"/>
  <c r="Y468" i="54"/>
  <c r="Y464" i="54"/>
  <c r="Y460" i="54"/>
  <c r="Y456" i="54"/>
  <c r="Y452" i="54"/>
  <c r="Y448" i="54"/>
  <c r="Y444" i="54"/>
  <c r="Y574" i="54"/>
  <c r="Y570" i="54"/>
  <c r="Y566" i="54"/>
  <c r="Y562" i="54"/>
  <c r="Y558" i="54"/>
  <c r="Y554" i="54"/>
  <c r="Y550" i="54"/>
  <c r="Y546" i="54"/>
  <c r="Y542" i="54"/>
  <c r="Y538" i="54"/>
  <c r="Y534" i="54"/>
  <c r="Y530" i="54"/>
  <c r="Y526" i="54"/>
  <c r="Y522" i="54"/>
  <c r="Y518" i="54"/>
  <c r="Y514" i="54"/>
  <c r="Y510" i="54"/>
  <c r="Y506" i="54"/>
  <c r="Y502" i="54"/>
  <c r="Y440" i="54"/>
  <c r="Y436" i="54"/>
  <c r="Y432" i="54"/>
  <c r="Y428" i="54"/>
  <c r="Y424" i="54"/>
  <c r="Y420" i="54"/>
  <c r="Y416" i="54"/>
  <c r="Y412" i="54"/>
  <c r="Y408" i="54"/>
  <c r="Y404" i="54"/>
  <c r="Y400" i="54"/>
  <c r="Y396" i="54"/>
  <c r="Y392" i="54"/>
  <c r="Y388" i="54"/>
  <c r="Y384" i="54"/>
  <c r="Y380" i="54"/>
  <c r="Y376" i="54"/>
  <c r="Y372" i="54"/>
  <c r="Y368" i="54"/>
  <c r="Y364" i="54"/>
  <c r="Y360" i="54"/>
  <c r="Y356" i="54"/>
  <c r="Y352" i="54"/>
  <c r="Y348" i="54"/>
  <c r="Y344" i="54"/>
  <c r="Y340" i="54"/>
  <c r="Y336" i="54"/>
  <c r="Y332" i="54"/>
  <c r="Y328" i="54"/>
  <c r="Y324" i="54"/>
  <c r="Y320" i="54"/>
  <c r="Y316" i="54"/>
  <c r="Y312" i="54"/>
  <c r="Y308" i="54"/>
  <c r="Y304" i="54"/>
  <c r="Y300" i="54"/>
  <c r="Y296" i="54"/>
  <c r="Y292" i="54"/>
  <c r="Y288" i="54"/>
  <c r="Y284" i="54"/>
  <c r="Y280" i="54"/>
  <c r="Y276" i="54"/>
  <c r="Y272" i="54"/>
  <c r="Y268" i="54"/>
  <c r="Y264" i="54"/>
  <c r="Y260" i="54"/>
  <c r="Y256" i="54"/>
  <c r="Y252" i="54"/>
  <c r="Y248" i="54"/>
  <c r="Y244" i="54"/>
  <c r="Y240" i="54"/>
  <c r="Y236" i="54"/>
  <c r="Y232" i="54"/>
  <c r="Y228" i="54"/>
  <c r="Y224" i="54"/>
  <c r="Y220" i="54"/>
  <c r="Y216" i="54"/>
  <c r="Y212" i="54"/>
  <c r="Y208" i="54"/>
  <c r="Y204" i="54"/>
  <c r="Y200" i="54"/>
  <c r="Y196" i="54"/>
  <c r="Y192" i="54"/>
  <c r="Y188" i="54"/>
  <c r="Y184" i="54"/>
  <c r="Y180" i="54"/>
  <c r="Y176" i="54"/>
  <c r="Y172" i="54"/>
  <c r="Y168" i="54"/>
  <c r="Y164" i="54"/>
  <c r="Y160" i="54"/>
  <c r="Y156" i="54"/>
  <c r="Y152" i="54"/>
  <c r="Y148" i="54"/>
  <c r="Y144" i="54"/>
  <c r="Y140" i="54"/>
  <c r="Y136" i="54"/>
  <c r="Y132" i="54"/>
  <c r="Y128" i="54"/>
  <c r="Y124" i="54"/>
  <c r="Y120" i="54"/>
  <c r="Y116" i="54"/>
  <c r="Y112" i="54"/>
  <c r="Y108" i="54"/>
  <c r="Y104" i="54"/>
  <c r="Y498" i="54"/>
  <c r="Y494" i="54"/>
  <c r="Y490" i="54"/>
  <c r="Y486" i="54"/>
  <c r="Y482" i="54"/>
  <c r="Y478" i="54"/>
  <c r="Y474" i="54"/>
  <c r="Y470" i="54"/>
  <c r="Y466" i="54"/>
  <c r="Y462" i="54"/>
  <c r="Y458" i="54"/>
  <c r="Y454" i="54"/>
  <c r="Y450" i="54"/>
  <c r="Y446" i="54"/>
  <c r="Y442" i="54"/>
  <c r="Y438" i="54"/>
  <c r="Y434" i="54"/>
  <c r="Y266" i="54"/>
  <c r="Y748" i="54"/>
  <c r="Y744" i="54"/>
  <c r="Y740" i="54"/>
  <c r="Y736" i="54"/>
  <c r="Y732" i="54"/>
  <c r="Y728" i="54"/>
  <c r="Y724" i="54"/>
  <c r="Y720" i="54"/>
  <c r="Y716" i="54"/>
  <c r="Y712" i="54"/>
  <c r="Y708" i="54"/>
  <c r="Y704" i="54"/>
  <c r="Y700" i="54"/>
  <c r="Y696" i="54"/>
  <c r="Y692" i="54"/>
  <c r="Y688" i="54"/>
  <c r="Y684" i="54"/>
  <c r="Y680" i="54"/>
  <c r="Y676" i="54"/>
  <c r="Y672" i="54"/>
  <c r="Y668" i="54"/>
  <c r="Y664" i="54"/>
  <c r="Y660" i="54"/>
  <c r="Y656" i="54"/>
  <c r="Y652" i="54"/>
  <c r="Y648" i="54"/>
  <c r="Y644" i="54"/>
  <c r="Y640" i="54"/>
  <c r="Y636" i="54"/>
  <c r="Y632" i="54"/>
  <c r="Y628" i="54"/>
  <c r="Y624" i="54"/>
  <c r="Y620" i="54"/>
  <c r="Y616" i="54"/>
  <c r="Y612" i="54"/>
  <c r="Y608" i="54"/>
  <c r="Y604" i="54"/>
  <c r="Y600" i="54"/>
  <c r="Y596" i="54"/>
  <c r="Y592" i="54"/>
  <c r="Y588" i="54"/>
  <c r="Y584" i="54"/>
  <c r="Y580" i="54"/>
  <c r="Y576" i="54"/>
  <c r="Y572" i="54"/>
  <c r="Y568" i="54"/>
  <c r="Y564" i="54"/>
  <c r="Y560" i="54"/>
  <c r="Y556" i="54"/>
  <c r="Y749" i="54"/>
  <c r="Y745" i="54"/>
  <c r="Y741" i="54"/>
  <c r="Y737" i="54"/>
  <c r="Y733" i="54"/>
  <c r="Y729" i="54"/>
  <c r="Y725" i="54"/>
  <c r="Y721" i="54"/>
  <c r="Y717" i="54"/>
  <c r="Y713" i="54"/>
  <c r="Y709" i="54"/>
  <c r="Y705" i="54"/>
  <c r="Y701" i="54"/>
  <c r="Y697" i="54"/>
  <c r="Y693" i="54"/>
  <c r="Y689" i="54"/>
  <c r="Y685" i="54"/>
  <c r="Y681" i="54"/>
  <c r="Y677" i="54"/>
  <c r="Y673" i="54"/>
  <c r="Y669" i="54"/>
  <c r="Y665" i="54"/>
  <c r="Y661" i="54"/>
  <c r="Y657" i="54"/>
  <c r="Y653" i="54"/>
  <c r="Y649" i="54"/>
  <c r="Y645" i="54"/>
  <c r="Y641" i="54"/>
  <c r="Y637" i="54"/>
  <c r="Y633" i="54"/>
  <c r="Y629" i="54"/>
  <c r="Y625" i="54"/>
  <c r="Y621" i="54"/>
  <c r="Y617" i="54"/>
  <c r="Y613" i="54"/>
  <c r="Y609" i="54"/>
  <c r="Y605" i="54"/>
  <c r="Y601" i="54"/>
  <c r="Y597" i="54"/>
  <c r="Y593" i="54"/>
  <c r="Y589" i="54"/>
  <c r="Y585" i="54"/>
  <c r="Y581" i="54"/>
  <c r="Y577" i="54"/>
  <c r="Y573" i="54"/>
  <c r="Y569" i="54"/>
  <c r="Y565" i="54"/>
  <c r="Y561" i="54"/>
  <c r="Y557" i="54"/>
  <c r="Y553" i="54"/>
  <c r="Y549" i="54"/>
  <c r="Y545" i="54"/>
  <c r="Y541" i="54"/>
  <c r="Y537" i="54"/>
  <c r="Y533" i="54"/>
  <c r="Y529" i="54"/>
  <c r="Y525" i="54"/>
  <c r="Y521" i="54"/>
  <c r="Y517" i="54"/>
  <c r="Y513" i="54"/>
  <c r="Y509" i="54"/>
  <c r="Y505" i="54"/>
  <c r="Y501" i="54"/>
  <c r="Y497" i="54"/>
  <c r="Y493" i="54"/>
  <c r="Y489" i="54"/>
  <c r="Y485" i="54"/>
  <c r="Y481" i="54"/>
  <c r="Y477" i="54"/>
  <c r="Y473" i="54"/>
  <c r="Y469" i="54"/>
  <c r="Y465" i="54"/>
  <c r="Y461" i="54"/>
  <c r="Y457" i="54"/>
  <c r="Y453" i="54"/>
  <c r="Y449" i="54"/>
  <c r="Y445" i="54"/>
  <c r="Y441" i="54"/>
  <c r="Y437" i="54"/>
  <c r="Y433" i="54"/>
  <c r="Y429" i="54"/>
  <c r="Y425" i="54"/>
  <c r="Y421" i="54"/>
  <c r="Y417" i="54"/>
  <c r="Y413" i="54"/>
  <c r="Y409" i="54"/>
  <c r="Y405" i="54"/>
  <c r="Y401" i="54"/>
  <c r="Y397" i="54"/>
  <c r="Y393" i="54"/>
  <c r="Y389" i="54"/>
  <c r="Y385" i="54"/>
  <c r="Y381" i="54"/>
  <c r="Y377" i="54"/>
  <c r="Y373" i="54"/>
  <c r="Y369" i="54"/>
  <c r="Y365" i="54"/>
  <c r="Y361" i="54"/>
  <c r="Y357" i="54"/>
  <c r="Y353" i="54"/>
  <c r="Y349" i="54"/>
  <c r="Y345" i="54"/>
  <c r="Y341" i="54"/>
  <c r="Y337" i="54"/>
  <c r="Y333" i="54"/>
  <c r="Y329" i="54"/>
  <c r="Y325" i="54"/>
  <c r="Y321" i="54"/>
  <c r="Y317" i="54"/>
  <c r="Y313" i="54"/>
  <c r="Y309" i="54"/>
  <c r="Y305" i="54"/>
  <c r="Y301" i="54"/>
  <c r="Y297" i="54"/>
  <c r="Y293" i="54"/>
  <c r="Y289" i="54"/>
  <c r="Y285" i="54"/>
  <c r="Y281" i="54"/>
  <c r="Y277" i="54"/>
  <c r="Y273" i="54"/>
  <c r="Y269" i="54"/>
  <c r="Y265" i="54"/>
  <c r="Y261" i="54"/>
  <c r="Y257" i="54"/>
  <c r="Y253" i="54"/>
  <c r="Y249" i="54"/>
  <c r="Y245" i="54"/>
  <c r="Y241" i="54"/>
  <c r="Y237" i="54"/>
  <c r="Y233" i="54"/>
  <c r="Y229" i="54"/>
  <c r="Y225" i="54"/>
  <c r="Y221" i="54"/>
  <c r="Y217" i="54"/>
  <c r="Y213" i="54"/>
  <c r="Y209" i="54"/>
  <c r="Y205" i="54"/>
  <c r="Y201" i="54"/>
  <c r="Y197" i="54"/>
  <c r="Y193" i="54"/>
  <c r="Y189" i="54"/>
  <c r="Y185" i="54"/>
  <c r="Y181" i="54"/>
  <c r="Y177" i="54"/>
  <c r="Y173" i="54"/>
  <c r="Y169" i="54"/>
  <c r="Y165" i="54"/>
  <c r="Y161" i="54"/>
  <c r="Y157" i="54"/>
  <c r="Y153" i="54"/>
  <c r="Y149" i="54"/>
  <c r="Y145" i="54"/>
  <c r="Y141" i="54"/>
  <c r="Y137" i="54"/>
  <c r="Y133" i="54"/>
  <c r="Y129" i="54"/>
  <c r="Y125" i="54"/>
  <c r="Y121" i="54"/>
  <c r="Y117" i="54"/>
  <c r="Y113" i="54"/>
  <c r="Y109" i="54"/>
  <c r="Y105" i="54"/>
  <c r="Y101" i="54"/>
  <c r="AD750" i="54"/>
  <c r="AD749" i="54"/>
  <c r="Y743" i="54"/>
  <c r="Y735" i="54"/>
  <c r="Y727" i="54"/>
  <c r="Y719" i="54"/>
  <c r="Y711" i="54"/>
  <c r="Y703" i="54"/>
  <c r="Y695" i="54"/>
  <c r="Y687" i="54"/>
  <c r="Y679" i="54"/>
  <c r="Y671" i="54"/>
  <c r="Y663" i="54"/>
  <c r="Y655" i="54"/>
  <c r="Y647" i="54"/>
  <c r="Y639" i="54"/>
  <c r="Y631" i="54"/>
  <c r="Y623" i="54"/>
  <c r="Y615" i="54"/>
  <c r="Y607" i="54"/>
  <c r="Y599" i="54"/>
  <c r="Y591" i="54"/>
  <c r="Y583" i="54"/>
  <c r="Y575" i="54"/>
  <c r="Y567" i="54"/>
  <c r="Y559" i="54"/>
  <c r="Y551" i="54"/>
  <c r="Y543" i="54"/>
  <c r="Y535" i="54"/>
  <c r="Y527" i="54"/>
  <c r="Y519" i="54"/>
  <c r="Y511" i="54"/>
  <c r="Y503" i="54"/>
  <c r="Y495" i="54"/>
  <c r="Y487" i="54"/>
  <c r="Y479" i="54"/>
  <c r="Y471" i="54"/>
  <c r="Y463" i="54"/>
  <c r="Y455" i="54"/>
  <c r="Y447" i="54"/>
  <c r="Y439" i="54"/>
  <c r="Y431" i="54"/>
  <c r="Y423" i="54"/>
  <c r="Y415" i="54"/>
  <c r="Y430" i="54"/>
  <c r="Y426" i="54"/>
  <c r="Y422" i="54"/>
  <c r="Y418" i="54"/>
  <c r="Y414" i="54"/>
  <c r="Y410" i="54"/>
  <c r="Y406" i="54"/>
  <c r="Y402" i="54"/>
  <c r="Y398" i="54"/>
  <c r="Y394" i="54"/>
  <c r="Y390" i="54"/>
  <c r="Y386" i="54"/>
  <c r="Y382" i="54"/>
  <c r="Y378" i="54"/>
  <c r="Y374" i="54"/>
  <c r="Y370" i="54"/>
  <c r="Y366" i="54"/>
  <c r="Y362" i="54"/>
  <c r="Y358" i="54"/>
  <c r="Y354" i="54"/>
  <c r="Y350" i="54"/>
  <c r="Y346" i="54"/>
  <c r="Y342" i="54"/>
  <c r="Y338" i="54"/>
  <c r="Y334" i="54"/>
  <c r="Y330" i="54"/>
  <c r="Y326" i="54"/>
  <c r="Y322" i="54"/>
  <c r="Y318" i="54"/>
  <c r="Y314" i="54"/>
  <c r="Y310" i="54"/>
  <c r="Y306" i="54"/>
  <c r="Y302" i="54"/>
  <c r="Y298" i="54"/>
  <c r="Y294" i="54"/>
  <c r="Y290" i="54"/>
  <c r="Y286" i="54"/>
  <c r="Y282" i="54"/>
  <c r="Y278" i="54"/>
  <c r="Y274" i="54"/>
  <c r="Y270" i="54"/>
  <c r="Y262" i="54"/>
  <c r="Y258" i="54"/>
  <c r="Y254" i="54"/>
  <c r="Y250" i="54"/>
  <c r="Y246" i="54"/>
  <c r="Y242" i="54"/>
  <c r="Y238" i="54"/>
  <c r="Y234" i="54"/>
  <c r="Y230" i="54"/>
  <c r="Y226" i="54"/>
  <c r="Y222" i="54"/>
  <c r="Y218" i="54"/>
  <c r="Y214" i="54"/>
  <c r="Y210" i="54"/>
  <c r="Y206" i="54"/>
  <c r="Y202" i="54"/>
  <c r="Y198" i="54"/>
  <c r="Y194" i="54"/>
  <c r="Y190" i="54"/>
  <c r="Y186" i="54"/>
  <c r="Y182" i="54"/>
  <c r="Y178" i="54"/>
  <c r="Y174" i="54"/>
  <c r="Y170" i="54"/>
  <c r="Y166" i="54"/>
  <c r="Y162" i="54"/>
  <c r="Y158" i="54"/>
  <c r="Y154" i="54"/>
  <c r="Y150" i="54"/>
  <c r="Y146" i="54"/>
  <c r="Y142" i="54"/>
  <c r="Y138" i="54"/>
  <c r="Y134" i="54"/>
  <c r="Y130" i="54"/>
  <c r="Y126" i="54"/>
  <c r="Y122" i="54"/>
  <c r="Y118" i="54"/>
  <c r="Y114" i="54"/>
  <c r="Y110" i="54"/>
  <c r="Y106" i="54"/>
  <c r="Y102" i="54"/>
  <c r="Y100" i="54"/>
  <c r="Y747" i="54"/>
  <c r="Y739" i="54"/>
  <c r="Y731" i="54"/>
  <c r="Y723" i="54"/>
  <c r="Y715" i="54"/>
  <c r="Y707" i="54"/>
  <c r="Y699" i="54"/>
  <c r="Y691" i="54"/>
  <c r="Y683" i="54"/>
  <c r="Y675" i="54"/>
  <c r="Y667" i="54"/>
  <c r="Y659" i="54"/>
  <c r="Y651" i="54"/>
  <c r="Y643" i="54"/>
  <c r="Y635" i="54"/>
  <c r="Y627" i="54"/>
  <c r="Y619" i="54"/>
  <c r="Y611" i="54"/>
  <c r="Y603" i="54"/>
  <c r="Y595" i="54"/>
  <c r="Y587" i="54"/>
  <c r="Y579" i="54"/>
  <c r="Y571" i="54"/>
  <c r="Y563" i="54"/>
  <c r="Y555" i="54"/>
  <c r="Y547" i="54"/>
  <c r="Y539" i="54"/>
  <c r="Y531" i="54"/>
  <c r="Y523" i="54"/>
  <c r="Y515" i="54"/>
  <c r="Y507" i="54"/>
  <c r="Y499" i="54"/>
  <c r="Y491" i="54"/>
  <c r="Y483" i="54"/>
  <c r="Y475" i="54"/>
  <c r="Y467" i="54"/>
  <c r="Y459" i="54"/>
  <c r="Y451" i="54"/>
  <c r="Y443" i="54"/>
  <c r="Y435" i="54"/>
  <c r="Y427" i="54"/>
  <c r="Y419" i="54"/>
  <c r="Y411" i="54"/>
  <c r="Y407" i="54"/>
  <c r="Y403" i="54"/>
  <c r="Y399" i="54"/>
  <c r="Y395" i="54"/>
  <c r="Y391" i="54"/>
  <c r="Y387" i="54"/>
  <c r="Y383" i="54"/>
  <c r="Y379" i="54"/>
  <c r="Y375" i="54"/>
  <c r="Y371" i="54"/>
  <c r="Y367" i="54"/>
  <c r="Y363" i="54"/>
  <c r="Y359" i="54"/>
  <c r="Y355" i="54"/>
  <c r="Y351" i="54"/>
  <c r="Y347" i="54"/>
  <c r="Y343" i="54"/>
  <c r="Y339" i="54"/>
  <c r="Y335" i="54"/>
  <c r="Y331" i="54"/>
  <c r="Y327" i="54"/>
  <c r="Y323" i="54"/>
  <c r="Y319" i="54"/>
  <c r="Y315" i="54"/>
  <c r="Y311" i="54"/>
  <c r="Y307" i="54"/>
  <c r="Y303" i="54"/>
  <c r="Y299" i="54"/>
  <c r="Y295" i="54"/>
  <c r="Y291" i="54"/>
  <c r="Y287" i="54"/>
  <c r="Y283" i="54"/>
  <c r="Y279" i="54"/>
  <c r="Y275" i="54"/>
  <c r="Y271" i="54"/>
  <c r="Y267" i="54"/>
  <c r="Y263" i="54"/>
  <c r="Y259" i="54"/>
  <c r="Y255" i="54"/>
  <c r="Y251" i="54"/>
  <c r="Y243" i="54"/>
  <c r="Y239" i="54"/>
  <c r="Y235" i="54"/>
  <c r="Y231" i="54"/>
  <c r="Y227" i="54"/>
  <c r="Y223" i="54"/>
  <c r="Y219" i="54"/>
  <c r="Y215" i="54"/>
  <c r="Y211" i="54"/>
  <c r="Y207" i="54"/>
  <c r="Y203" i="54"/>
  <c r="Y199" i="54"/>
  <c r="Y195" i="54"/>
  <c r="Y191" i="54"/>
  <c r="Y187" i="54"/>
  <c r="Y183" i="54"/>
  <c r="Y179" i="54"/>
  <c r="Y175" i="54"/>
  <c r="Y171" i="54"/>
  <c r="Y167" i="54"/>
  <c r="Y163" i="54"/>
  <c r="Y159" i="54"/>
  <c r="Y155" i="54"/>
  <c r="Y151" i="54"/>
  <c r="Y147" i="54"/>
  <c r="Y143" i="54"/>
  <c r="Y139" i="54"/>
  <c r="Y135" i="54"/>
  <c r="Y131" i="54"/>
  <c r="Y127" i="54"/>
  <c r="Y123" i="54"/>
  <c r="Y119" i="54"/>
  <c r="Y115" i="54"/>
  <c r="Y111" i="54"/>
  <c r="Y107" i="54"/>
  <c r="Y103" i="54"/>
  <c r="Y99" i="54"/>
  <c r="AD63" i="54"/>
  <c r="AE63" i="54" s="1"/>
  <c r="AG63" i="54" s="1"/>
  <c r="AD741" i="54"/>
  <c r="AD732" i="54"/>
  <c r="AD728" i="54"/>
  <c r="AD725" i="54"/>
  <c r="AD723" i="54"/>
  <c r="AD721" i="54"/>
  <c r="AD719" i="54"/>
  <c r="AD738" i="54" l="1"/>
  <c r="AE738" i="54" s="1"/>
  <c r="AD739" i="54"/>
  <c r="AE739" i="54" s="1"/>
  <c r="AE741" i="54"/>
  <c r="AD745" i="54"/>
  <c r="AE745" i="54" s="1"/>
  <c r="AD734" i="54"/>
  <c r="AD744" i="54"/>
  <c r="AD748" i="54"/>
  <c r="AE721" i="54"/>
  <c r="AD722" i="54"/>
  <c r="AE725" i="54"/>
  <c r="AE728" i="54"/>
  <c r="AD729" i="54"/>
  <c r="AD733" i="54"/>
  <c r="AE719" i="54"/>
  <c r="AD720" i="54"/>
  <c r="AD726" i="54"/>
  <c r="AE732" i="54"/>
  <c r="AD736" i="54"/>
  <c r="AD742" i="54"/>
  <c r="AE723" i="54"/>
  <c r="AD724" i="54"/>
  <c r="AE724" i="54" s="1"/>
  <c r="AD730" i="54"/>
  <c r="AD731" i="54"/>
  <c r="AD740" i="54"/>
  <c r="AD746" i="54"/>
  <c r="AE746" i="54" s="1"/>
  <c r="AE750" i="54"/>
  <c r="AD737" i="54"/>
  <c r="AD747" i="54"/>
  <c r="AD727" i="54"/>
  <c r="AE727" i="54" s="1"/>
  <c r="AD735" i="54"/>
  <c r="AD743" i="54"/>
  <c r="AE743" i="54" s="1"/>
  <c r="AE730" i="54" l="1"/>
  <c r="AE731" i="54"/>
  <c r="AE744" i="54"/>
  <c r="AE734" i="54"/>
  <c r="AE735" i="54"/>
  <c r="AE748" i="54"/>
  <c r="AE726" i="54"/>
  <c r="AE747" i="54"/>
  <c r="AE740" i="54"/>
  <c r="AE742" i="54"/>
  <c r="AE720" i="54"/>
  <c r="AE736" i="54"/>
  <c r="AE722" i="54"/>
  <c r="AE737" i="54"/>
  <c r="AE749" i="54"/>
  <c r="AE729" i="54"/>
  <c r="AE733" i="54"/>
  <c r="AD650" i="54" l="1"/>
  <c r="AD654" i="54"/>
  <c r="AD658" i="54"/>
  <c r="AD666" i="54"/>
  <c r="AD670" i="54"/>
  <c r="AD674" i="54"/>
  <c r="AD682" i="54"/>
  <c r="AD686" i="54"/>
  <c r="AD690" i="54"/>
  <c r="AD698" i="54"/>
  <c r="AD702" i="54"/>
  <c r="AD706" i="54"/>
  <c r="AD714" i="54"/>
  <c r="AD718" i="54"/>
  <c r="AD35" i="54"/>
  <c r="AE35" i="54" s="1"/>
  <c r="AD143" i="54"/>
  <c r="AD171" i="54"/>
  <c r="AD179" i="54"/>
  <c r="AD191" i="54"/>
  <c r="AD43" i="54"/>
  <c r="AD51" i="54"/>
  <c r="AE51" i="54" s="1"/>
  <c r="AD91" i="54"/>
  <c r="AE91" i="54" s="1"/>
  <c r="AD99" i="54"/>
  <c r="AD115" i="54"/>
  <c r="AD127" i="54"/>
  <c r="AD155" i="54"/>
  <c r="AD163" i="54"/>
  <c r="AD219" i="54"/>
  <c r="AD227" i="54"/>
  <c r="AD243" i="54"/>
  <c r="AD283" i="54"/>
  <c r="AE43" i="54"/>
  <c r="AD48" i="54"/>
  <c r="AD56" i="54"/>
  <c r="AE56" i="54" s="1"/>
  <c r="AD64" i="54"/>
  <c r="AE64" i="54" s="1"/>
  <c r="AD72" i="54"/>
  <c r="AE72" i="54" s="1"/>
  <c r="AD84" i="54"/>
  <c r="AE84" i="54" s="1"/>
  <c r="AD100" i="54"/>
  <c r="AD112" i="54"/>
  <c r="AE112" i="54" s="1"/>
  <c r="AD120" i="54"/>
  <c r="AE120" i="54" s="1"/>
  <c r="AD128" i="54"/>
  <c r="AE128" i="54" s="1"/>
  <c r="AD148" i="54"/>
  <c r="AD164" i="54"/>
  <c r="AD176" i="54"/>
  <c r="AD184" i="54"/>
  <c r="AD200" i="54"/>
  <c r="AD212" i="54"/>
  <c r="AD228" i="54"/>
  <c r="AD240" i="54"/>
  <c r="AD248" i="54"/>
  <c r="AD256" i="54"/>
  <c r="AD276" i="54"/>
  <c r="AD292" i="54"/>
  <c r="AD304" i="54"/>
  <c r="AD312" i="54"/>
  <c r="AD328" i="54"/>
  <c r="AD340" i="54"/>
  <c r="AD356" i="54"/>
  <c r="AD368" i="54"/>
  <c r="AD376" i="54"/>
  <c r="AD384" i="54"/>
  <c r="AD404" i="54"/>
  <c r="AD432" i="54"/>
  <c r="AD440" i="54"/>
  <c r="AD448" i="54"/>
  <c r="AD456" i="54"/>
  <c r="AD468" i="54"/>
  <c r="AD484" i="54"/>
  <c r="AD496" i="54"/>
  <c r="AD504" i="54"/>
  <c r="AD512" i="54"/>
  <c r="AD640" i="54"/>
  <c r="AD520" i="54"/>
  <c r="AD528" i="54"/>
  <c r="AD536" i="54"/>
  <c r="AD544" i="54"/>
  <c r="AD548" i="54"/>
  <c r="AD564" i="54"/>
  <c r="AD576" i="54"/>
  <c r="AD584" i="54"/>
  <c r="AD612" i="54"/>
  <c r="AD392" i="54"/>
  <c r="AD255" i="54"/>
  <c r="AD271" i="54"/>
  <c r="AD291" i="54"/>
  <c r="AD299" i="54"/>
  <c r="AD319" i="54"/>
  <c r="AD347" i="54"/>
  <c r="AD355" i="54"/>
  <c r="AD371" i="54"/>
  <c r="AD383" i="54"/>
  <c r="AD399" i="54"/>
  <c r="AD411" i="54"/>
  <c r="AD419" i="54"/>
  <c r="AD427" i="54"/>
  <c r="AD447" i="54"/>
  <c r="AD475" i="54"/>
  <c r="AD483" i="54"/>
  <c r="AD491" i="54"/>
  <c r="AD499" i="54"/>
  <c r="AD511" i="54"/>
  <c r="AD527" i="54"/>
  <c r="AD555" i="54"/>
  <c r="AD595" i="54"/>
  <c r="AD623" i="54"/>
  <c r="AD643" i="54"/>
  <c r="AD663" i="54"/>
  <c r="AD687" i="54"/>
  <c r="AD691" i="54"/>
  <c r="AD121" i="54"/>
  <c r="AD221" i="54"/>
  <c r="AD277" i="54"/>
  <c r="AD349" i="54"/>
  <c r="AD405" i="54"/>
  <c r="AD537" i="54"/>
  <c r="AD613" i="54"/>
  <c r="AD633" i="54"/>
  <c r="AD592" i="54"/>
  <c r="AD107" i="54"/>
  <c r="AD235" i="54"/>
  <c r="AD335" i="54"/>
  <c r="AD463" i="54"/>
  <c r="AD36" i="54"/>
  <c r="AD136" i="54"/>
  <c r="AD192" i="54"/>
  <c r="AD264" i="54"/>
  <c r="AD320" i="54"/>
  <c r="AD420" i="54"/>
  <c r="AD93" i="54"/>
  <c r="AE93" i="54" s="1"/>
  <c r="AD149" i="54"/>
  <c r="AD249" i="54"/>
  <c r="AD377" i="54"/>
  <c r="AD477" i="54"/>
  <c r="AD505" i="54"/>
  <c r="AD557" i="54"/>
  <c r="AD653" i="54"/>
  <c r="AD474" i="54"/>
  <c r="AD478" i="54"/>
  <c r="AD490" i="54"/>
  <c r="AD494" i="54"/>
  <c r="AD506" i="54"/>
  <c r="AD510" i="54"/>
  <c r="AD522" i="54"/>
  <c r="AD526" i="54"/>
  <c r="AD538" i="54"/>
  <c r="AD542" i="54"/>
  <c r="AD554" i="54"/>
  <c r="AD558" i="54"/>
  <c r="AD570" i="54"/>
  <c r="AD574" i="54"/>
  <c r="AD586" i="54"/>
  <c r="AD590" i="54"/>
  <c r="AD602" i="54"/>
  <c r="AD606" i="54"/>
  <c r="AD618" i="54"/>
  <c r="AD622" i="54"/>
  <c r="AD634" i="54"/>
  <c r="AD638" i="54"/>
  <c r="AD79" i="54"/>
  <c r="AD207" i="54"/>
  <c r="AD307" i="54"/>
  <c r="AD363" i="54"/>
  <c r="AD435" i="54"/>
  <c r="AD679" i="54"/>
  <c r="AD29" i="54"/>
  <c r="AE29" i="54" s="1"/>
  <c r="AD41" i="54"/>
  <c r="AD57" i="54"/>
  <c r="AE57" i="54" s="1"/>
  <c r="AD69" i="54"/>
  <c r="AE69" i="54" s="1"/>
  <c r="AD77" i="54"/>
  <c r="AD85" i="54"/>
  <c r="AD105" i="54"/>
  <c r="AD133" i="54"/>
  <c r="AD141" i="54"/>
  <c r="AD157" i="54"/>
  <c r="AD169" i="54"/>
  <c r="AD185" i="54"/>
  <c r="AD197" i="54"/>
  <c r="AD205" i="54"/>
  <c r="AD213" i="54"/>
  <c r="AD233" i="54"/>
  <c r="AD261" i="54"/>
  <c r="AD269" i="54"/>
  <c r="AD285" i="54"/>
  <c r="AD297" i="54"/>
  <c r="AD313" i="54"/>
  <c r="AD325" i="54"/>
  <c r="AD333" i="54"/>
  <c r="AD341" i="54"/>
  <c r="AD361" i="54"/>
  <c r="AD389" i="54"/>
  <c r="AD397" i="54"/>
  <c r="AD413" i="54"/>
  <c r="AD425" i="54"/>
  <c r="AD441" i="54"/>
  <c r="AD453" i="54"/>
  <c r="AD461" i="54"/>
  <c r="AD469" i="54"/>
  <c r="AD489" i="54"/>
  <c r="AD517" i="54"/>
  <c r="AD565" i="54"/>
  <c r="AD573" i="54"/>
  <c r="AD585" i="54"/>
  <c r="AD601" i="54"/>
  <c r="AD605" i="54"/>
  <c r="AD621" i="54"/>
  <c r="AD629" i="54"/>
  <c r="AD677" i="54"/>
  <c r="AD701" i="54"/>
  <c r="AD717" i="54"/>
  <c r="AD30" i="54"/>
  <c r="AD34" i="54"/>
  <c r="AD38" i="54"/>
  <c r="AE38" i="54" s="1"/>
  <c r="AD42" i="54"/>
  <c r="AD46" i="54"/>
  <c r="AE46" i="54" s="1"/>
  <c r="AD50" i="54"/>
  <c r="AD54" i="54"/>
  <c r="AE54" i="54" s="1"/>
  <c r="AD58" i="54"/>
  <c r="AD62" i="54"/>
  <c r="AD66" i="54"/>
  <c r="AD70" i="54"/>
  <c r="AE70" i="54" s="1"/>
  <c r="AD74" i="54"/>
  <c r="AD78" i="54"/>
  <c r="AD82" i="54"/>
  <c r="AD86" i="54"/>
  <c r="AE86" i="54" s="1"/>
  <c r="AD90" i="54"/>
  <c r="AD94" i="54"/>
  <c r="AD98" i="54"/>
  <c r="AD102" i="54"/>
  <c r="AD106" i="54"/>
  <c r="AD110" i="54"/>
  <c r="AD114" i="54"/>
  <c r="AD118" i="54"/>
  <c r="AD122" i="54"/>
  <c r="AD126" i="54"/>
  <c r="AD130" i="54"/>
  <c r="AE130" i="54" s="1"/>
  <c r="AD134" i="54"/>
  <c r="AD138" i="54"/>
  <c r="AD142" i="54"/>
  <c r="AD146" i="54"/>
  <c r="AD150" i="54"/>
  <c r="AD154" i="54"/>
  <c r="AD158" i="54"/>
  <c r="AD162" i="54"/>
  <c r="AD166" i="54"/>
  <c r="AD170" i="54"/>
  <c r="AD174" i="54"/>
  <c r="AD178" i="54"/>
  <c r="AD182" i="54"/>
  <c r="AD186" i="54"/>
  <c r="AD190" i="54"/>
  <c r="AD194" i="54"/>
  <c r="AD198" i="54"/>
  <c r="AD202" i="54"/>
  <c r="AD206" i="54"/>
  <c r="AD210" i="54"/>
  <c r="AD214" i="54"/>
  <c r="AD218" i="54"/>
  <c r="AE218" i="54" s="1"/>
  <c r="AD222" i="54"/>
  <c r="AD226" i="54"/>
  <c r="AD230" i="54"/>
  <c r="AD234" i="54"/>
  <c r="AD238" i="54"/>
  <c r="AD242" i="54"/>
  <c r="AD246" i="54"/>
  <c r="AD250" i="54"/>
  <c r="AD254" i="54"/>
  <c r="AD258" i="54"/>
  <c r="AD262" i="54"/>
  <c r="AD266" i="54"/>
  <c r="AD270" i="54"/>
  <c r="AD274" i="54"/>
  <c r="AE274" i="54" s="1"/>
  <c r="AD278" i="54"/>
  <c r="AD282" i="54"/>
  <c r="AD286" i="54"/>
  <c r="AD290" i="54"/>
  <c r="AD294" i="54"/>
  <c r="AD298" i="54"/>
  <c r="AD302" i="54"/>
  <c r="AD306" i="54"/>
  <c r="AD310" i="54"/>
  <c r="AD314" i="54"/>
  <c r="AD318" i="54"/>
  <c r="AD322" i="54"/>
  <c r="AD326" i="54"/>
  <c r="AD330" i="54"/>
  <c r="AD334" i="54"/>
  <c r="AD338" i="54"/>
  <c r="AD342" i="54"/>
  <c r="AD346" i="54"/>
  <c r="AD350" i="54"/>
  <c r="AD354" i="54"/>
  <c r="AD358" i="54"/>
  <c r="AD362" i="54"/>
  <c r="AD366" i="54"/>
  <c r="AD370" i="54"/>
  <c r="AD374" i="54"/>
  <c r="AD378" i="54"/>
  <c r="AD382" i="54"/>
  <c r="AD386" i="54"/>
  <c r="AD390" i="54"/>
  <c r="AD394" i="54"/>
  <c r="AD398" i="54"/>
  <c r="AD402" i="54"/>
  <c r="AD406" i="54"/>
  <c r="AD410" i="54"/>
  <c r="AD414" i="54"/>
  <c r="AD418" i="54"/>
  <c r="AD422" i="54"/>
  <c r="AD426" i="54"/>
  <c r="AD430" i="54"/>
  <c r="AD434" i="54"/>
  <c r="AD438" i="54"/>
  <c r="AD442" i="54"/>
  <c r="AD446" i="54"/>
  <c r="AD450" i="54"/>
  <c r="AD454" i="54"/>
  <c r="AD458" i="54"/>
  <c r="AD462" i="54"/>
  <c r="AD466" i="54"/>
  <c r="AD470" i="54"/>
  <c r="AD482" i="54"/>
  <c r="AD486" i="54"/>
  <c r="AD498" i="54"/>
  <c r="AD502" i="54"/>
  <c r="AD514" i="54"/>
  <c r="AD518" i="54"/>
  <c r="AD530" i="54"/>
  <c r="AD534" i="54"/>
  <c r="AD546" i="54"/>
  <c r="AD550" i="54"/>
  <c r="AD562" i="54"/>
  <c r="AD566" i="54"/>
  <c r="AD578" i="54"/>
  <c r="AD582" i="54"/>
  <c r="AD594" i="54"/>
  <c r="AD598" i="54"/>
  <c r="AD610" i="54"/>
  <c r="AD614" i="54"/>
  <c r="AD626" i="54"/>
  <c r="AD630" i="54"/>
  <c r="AD642" i="54"/>
  <c r="AD646" i="54"/>
  <c r="AD662" i="54"/>
  <c r="AD678" i="54"/>
  <c r="AD694" i="54"/>
  <c r="AD710" i="54"/>
  <c r="AD31" i="54"/>
  <c r="AD47" i="54"/>
  <c r="AD59" i="54"/>
  <c r="AD67" i="54"/>
  <c r="AD75" i="54"/>
  <c r="AE75" i="54" s="1"/>
  <c r="AD83" i="54"/>
  <c r="AD95" i="54"/>
  <c r="AD111" i="54"/>
  <c r="AE111" i="54" s="1"/>
  <c r="AD123" i="54"/>
  <c r="AD131" i="54"/>
  <c r="AD139" i="54"/>
  <c r="AD147" i="54"/>
  <c r="AD159" i="54"/>
  <c r="AD175" i="54"/>
  <c r="AD187" i="54"/>
  <c r="AD195" i="54"/>
  <c r="AD203" i="54"/>
  <c r="AD211" i="54"/>
  <c r="AD223" i="54"/>
  <c r="AD239" i="54"/>
  <c r="AD251" i="54"/>
  <c r="AD259" i="54"/>
  <c r="AD267" i="54"/>
  <c r="AD275" i="54"/>
  <c r="AD287" i="54"/>
  <c r="AD303" i="54"/>
  <c r="AD315" i="54"/>
  <c r="AD323" i="54"/>
  <c r="AD331" i="54"/>
  <c r="AD339" i="54"/>
  <c r="AD351" i="54"/>
  <c r="AD367" i="54"/>
  <c r="AD379" i="54"/>
  <c r="AD387" i="54"/>
  <c r="AD395" i="54"/>
  <c r="AD403" i="54"/>
  <c r="AD415" i="54"/>
  <c r="AD431" i="54"/>
  <c r="AD443" i="54"/>
  <c r="AD451" i="54"/>
  <c r="AD459" i="54"/>
  <c r="AD467" i="54"/>
  <c r="AD479" i="54"/>
  <c r="AD495" i="54"/>
  <c r="AD507" i="54"/>
  <c r="AD515" i="54"/>
  <c r="AD523" i="54"/>
  <c r="AD531" i="54"/>
  <c r="AD543" i="54"/>
  <c r="AD559" i="54"/>
  <c r="AD563" i="54"/>
  <c r="AD571" i="54"/>
  <c r="AD579" i="54"/>
  <c r="AD587" i="54"/>
  <c r="AD591" i="54"/>
  <c r="AD607" i="54"/>
  <c r="AD619" i="54"/>
  <c r="AD627" i="54"/>
  <c r="AD635" i="54"/>
  <c r="AD659" i="54"/>
  <c r="AD671" i="54"/>
  <c r="AD695" i="54"/>
  <c r="AD707" i="54"/>
  <c r="AD32" i="54"/>
  <c r="AE32" i="54" s="1"/>
  <c r="AD40" i="54"/>
  <c r="AD52" i="54"/>
  <c r="AE52" i="54" s="1"/>
  <c r="AD68" i="54"/>
  <c r="AE68" i="54" s="1"/>
  <c r="AD80" i="54"/>
  <c r="AD88" i="54"/>
  <c r="AE88" i="54" s="1"/>
  <c r="AD96" i="54"/>
  <c r="AE96" i="54" s="1"/>
  <c r="AD104" i="54"/>
  <c r="AE104" i="54" s="1"/>
  <c r="AD116" i="54"/>
  <c r="AD132" i="54"/>
  <c r="AD144" i="54"/>
  <c r="AD152" i="54"/>
  <c r="AD160" i="54"/>
  <c r="AD168" i="54"/>
  <c r="AD180" i="54"/>
  <c r="AD196" i="54"/>
  <c r="AD208" i="54"/>
  <c r="AD216" i="54"/>
  <c r="AD224" i="54"/>
  <c r="AD232" i="54"/>
  <c r="AD244" i="54"/>
  <c r="AD260" i="54"/>
  <c r="AD272" i="54"/>
  <c r="AE272" i="54" s="1"/>
  <c r="AD280" i="54"/>
  <c r="AD288" i="54"/>
  <c r="AD296" i="54"/>
  <c r="AD308" i="54"/>
  <c r="AD324" i="54"/>
  <c r="AD336" i="54"/>
  <c r="AD344" i="54"/>
  <c r="AD352" i="54"/>
  <c r="AD360" i="54"/>
  <c r="AD372" i="54"/>
  <c r="AD388" i="54"/>
  <c r="AD400" i="54"/>
  <c r="AD408" i="54"/>
  <c r="AD416" i="54"/>
  <c r="AD424" i="54"/>
  <c r="AD436" i="54"/>
  <c r="AD452" i="54"/>
  <c r="AD464" i="54"/>
  <c r="AD472" i="54"/>
  <c r="AD480" i="54"/>
  <c r="AD488" i="54"/>
  <c r="AD500" i="54"/>
  <c r="AD516" i="54"/>
  <c r="AD552" i="54"/>
  <c r="AD580" i="54"/>
  <c r="AD600" i="54"/>
  <c r="AD608" i="54"/>
  <c r="AD616" i="54"/>
  <c r="AD628" i="54"/>
  <c r="AD644" i="54"/>
  <c r="AD33" i="54"/>
  <c r="AE33" i="54" s="1"/>
  <c r="AD37" i="54"/>
  <c r="AD45" i="54"/>
  <c r="AD49" i="54"/>
  <c r="AE49" i="54" s="1"/>
  <c r="AD53" i="54"/>
  <c r="AE53" i="54" s="1"/>
  <c r="AD61" i="54"/>
  <c r="AD65" i="54"/>
  <c r="AD73" i="54"/>
  <c r="AD81" i="54"/>
  <c r="AD89" i="54"/>
  <c r="AD97" i="54"/>
  <c r="AE97" i="54" s="1"/>
  <c r="AD101" i="54"/>
  <c r="AE101" i="54" s="1"/>
  <c r="AD109" i="54"/>
  <c r="AD113" i="54"/>
  <c r="AD117" i="54"/>
  <c r="AD125" i="54"/>
  <c r="AD129" i="54"/>
  <c r="AE129" i="54" s="1"/>
  <c r="AD137" i="54"/>
  <c r="AD145" i="54"/>
  <c r="AD153" i="54"/>
  <c r="AD161" i="54"/>
  <c r="AD165" i="54"/>
  <c r="AD173" i="54"/>
  <c r="AD177" i="54"/>
  <c r="AD181" i="54"/>
  <c r="AD189" i="54"/>
  <c r="AD193" i="54"/>
  <c r="AD201" i="54"/>
  <c r="AD209" i="54"/>
  <c r="AD217" i="54"/>
  <c r="AD225" i="54"/>
  <c r="AD229" i="54"/>
  <c r="AD237" i="54"/>
  <c r="AD241" i="54"/>
  <c r="AD245" i="54"/>
  <c r="AD253" i="54"/>
  <c r="AD257" i="54"/>
  <c r="AD265" i="54"/>
  <c r="AD273" i="54"/>
  <c r="AD281" i="54"/>
  <c r="AD289" i="54"/>
  <c r="AD293" i="54"/>
  <c r="AD301" i="54"/>
  <c r="AD305" i="54"/>
  <c r="AD309" i="54"/>
  <c r="AD317" i="54"/>
  <c r="AD321" i="54"/>
  <c r="AD329" i="54"/>
  <c r="AD337" i="54"/>
  <c r="AD345" i="54"/>
  <c r="AD353" i="54"/>
  <c r="AD357" i="54"/>
  <c r="AD365" i="54"/>
  <c r="AD369" i="54"/>
  <c r="AD373" i="54"/>
  <c r="AD381" i="54"/>
  <c r="AD385" i="54"/>
  <c r="AD393" i="54"/>
  <c r="AD401" i="54"/>
  <c r="AD409" i="54"/>
  <c r="AD417" i="54"/>
  <c r="AD421" i="54"/>
  <c r="AD429" i="54"/>
  <c r="AD433" i="54"/>
  <c r="AD437" i="54"/>
  <c r="AD445" i="54"/>
  <c r="AD449" i="54"/>
  <c r="AD457" i="54"/>
  <c r="AD465" i="54"/>
  <c r="AD473" i="54"/>
  <c r="AD481" i="54"/>
  <c r="AD485" i="54"/>
  <c r="AD493" i="54"/>
  <c r="AD497" i="54"/>
  <c r="AD501" i="54"/>
  <c r="AD509" i="54"/>
  <c r="AD513" i="54"/>
  <c r="AD521" i="54"/>
  <c r="AD525" i="54"/>
  <c r="AD529" i="54"/>
  <c r="AD533" i="54"/>
  <c r="AD541" i="54"/>
  <c r="AD545" i="54"/>
  <c r="AD549" i="54"/>
  <c r="AD553" i="54"/>
  <c r="AD561" i="54"/>
  <c r="AD569" i="54"/>
  <c r="AD577" i="54"/>
  <c r="AD581" i="54"/>
  <c r="AD589" i="54"/>
  <c r="AD593" i="54"/>
  <c r="AD597" i="54"/>
  <c r="AD609" i="54"/>
  <c r="AD617" i="54"/>
  <c r="AD625" i="54"/>
  <c r="AD637" i="54"/>
  <c r="AD641" i="54"/>
  <c r="AD645" i="54"/>
  <c r="AD649" i="54"/>
  <c r="AD657" i="54"/>
  <c r="AD661" i="54"/>
  <c r="AD665" i="54"/>
  <c r="AD669" i="54"/>
  <c r="AD673" i="54"/>
  <c r="AD681" i="54"/>
  <c r="AD685" i="54"/>
  <c r="AD689" i="54"/>
  <c r="AD693" i="54"/>
  <c r="AD697" i="54"/>
  <c r="AD705" i="54"/>
  <c r="AD709" i="54"/>
  <c r="AE709" i="54" s="1"/>
  <c r="AD713" i="54"/>
  <c r="AD39" i="54"/>
  <c r="AD55" i="54"/>
  <c r="AD71" i="54"/>
  <c r="AD87" i="54"/>
  <c r="AE87" i="54" s="1"/>
  <c r="AD103" i="54"/>
  <c r="AE103" i="54" s="1"/>
  <c r="AD119" i="54"/>
  <c r="AD135" i="54"/>
  <c r="AD151" i="54"/>
  <c r="AD167" i="54"/>
  <c r="AD183" i="54"/>
  <c r="AD199" i="54"/>
  <c r="AD215" i="54"/>
  <c r="AD231" i="54"/>
  <c r="AD247" i="54"/>
  <c r="AD263" i="54"/>
  <c r="AD279" i="54"/>
  <c r="AD295" i="54"/>
  <c r="AD311" i="54"/>
  <c r="AD327" i="54"/>
  <c r="AD343" i="54"/>
  <c r="AD359" i="54"/>
  <c r="AD375" i="54"/>
  <c r="AD391" i="54"/>
  <c r="AD407" i="54"/>
  <c r="AD423" i="54"/>
  <c r="AD439" i="54"/>
  <c r="AD455" i="54"/>
  <c r="AD471" i="54"/>
  <c r="AD487" i="54"/>
  <c r="AD503" i="54"/>
  <c r="AD519" i="54"/>
  <c r="AD535" i="54"/>
  <c r="AD539" i="54"/>
  <c r="AD547" i="54"/>
  <c r="AD551" i="54"/>
  <c r="AD567" i="54"/>
  <c r="AD575" i="54"/>
  <c r="AD583" i="54"/>
  <c r="AD599" i="54"/>
  <c r="AD603" i="54"/>
  <c r="AD611" i="54"/>
  <c r="AD615" i="54"/>
  <c r="AD631" i="54"/>
  <c r="AD639" i="54"/>
  <c r="AD647" i="54"/>
  <c r="AD651" i="54"/>
  <c r="AD655" i="54"/>
  <c r="AD667" i="54"/>
  <c r="AD675" i="54"/>
  <c r="AD683" i="54"/>
  <c r="AD699" i="54"/>
  <c r="AD703" i="54"/>
  <c r="AD711" i="54"/>
  <c r="AE711" i="54" s="1"/>
  <c r="AD715" i="54"/>
  <c r="AD28" i="54"/>
  <c r="AE28" i="54" s="1"/>
  <c r="AD44" i="54"/>
  <c r="AD60" i="54"/>
  <c r="AE60" i="54" s="1"/>
  <c r="AD76" i="54"/>
  <c r="AD92" i="54"/>
  <c r="AD108" i="54"/>
  <c r="AD124" i="54"/>
  <c r="AD140" i="54"/>
  <c r="AD156" i="54"/>
  <c r="AD172" i="54"/>
  <c r="AD188" i="54"/>
  <c r="AD204" i="54"/>
  <c r="AD220" i="54"/>
  <c r="AD236" i="54"/>
  <c r="AD252" i="54"/>
  <c r="AD268" i="54"/>
  <c r="AD284" i="54"/>
  <c r="AD300" i="54"/>
  <c r="AD316" i="54"/>
  <c r="AD332" i="54"/>
  <c r="AD348" i="54"/>
  <c r="AD364" i="54"/>
  <c r="AD380" i="54"/>
  <c r="AD396" i="54"/>
  <c r="AD412" i="54"/>
  <c r="AD428" i="54"/>
  <c r="AD444" i="54"/>
  <c r="AD460" i="54"/>
  <c r="AD476" i="54"/>
  <c r="AD492" i="54"/>
  <c r="AD508" i="54"/>
  <c r="AD524" i="54"/>
  <c r="AD532" i="54"/>
  <c r="AD540" i="54"/>
  <c r="AD556" i="54"/>
  <c r="AD560" i="54"/>
  <c r="AD568" i="54"/>
  <c r="AD572" i="54"/>
  <c r="AD588" i="54"/>
  <c r="AD596" i="54"/>
  <c r="AD604" i="54"/>
  <c r="AD620" i="54"/>
  <c r="AD624" i="54"/>
  <c r="AD632" i="54"/>
  <c r="AD636" i="54"/>
  <c r="AD648" i="54"/>
  <c r="AD652" i="54"/>
  <c r="AD656" i="54"/>
  <c r="AD660" i="54"/>
  <c r="AD664" i="54"/>
  <c r="AD668" i="54"/>
  <c r="AD672" i="54"/>
  <c r="AD676" i="54"/>
  <c r="AD680" i="54"/>
  <c r="AD684" i="54"/>
  <c r="AD688" i="54"/>
  <c r="AD692" i="54"/>
  <c r="AD696" i="54"/>
  <c r="AD700" i="54"/>
  <c r="AD704" i="54"/>
  <c r="AD708" i="54"/>
  <c r="AD712" i="54"/>
  <c r="AD716" i="54"/>
  <c r="AE124" i="54" l="1"/>
  <c r="AE708" i="54"/>
  <c r="AE710" i="54"/>
  <c r="AE205" i="54"/>
  <c r="AE102" i="54"/>
  <c r="AE374" i="54"/>
  <c r="AE118" i="54"/>
  <c r="AE159" i="54"/>
  <c r="AE123" i="54"/>
  <c r="AE107" i="54"/>
  <c r="AE132" i="54"/>
  <c r="AE36" i="54"/>
  <c r="AE171" i="54"/>
  <c r="AE40" i="54"/>
  <c r="AE110" i="54"/>
  <c r="AE78" i="54"/>
  <c r="AE62" i="54"/>
  <c r="AE92" i="54"/>
  <c r="AE135" i="54"/>
  <c r="AE71" i="54"/>
  <c r="AE145" i="54"/>
  <c r="AE95" i="54"/>
  <c r="AE77" i="54"/>
  <c r="AE73" i="54"/>
  <c r="AE67" i="54"/>
  <c r="AE94" i="54"/>
  <c r="AE76" i="54"/>
  <c r="AE113" i="54"/>
  <c r="AE37" i="54"/>
  <c r="AE136" i="54"/>
  <c r="AE30" i="54"/>
  <c r="AE151" i="54"/>
  <c r="AE100" i="54"/>
  <c r="AE119" i="54"/>
  <c r="AE180" i="54"/>
  <c r="AE712" i="54"/>
  <c r="AE108" i="54"/>
  <c r="AE44" i="54"/>
  <c r="AE116" i="54"/>
  <c r="AE80" i="54"/>
  <c r="AE48" i="54"/>
  <c r="AE139" i="54"/>
  <c r="AE170" i="54"/>
  <c r="AE154" i="54"/>
  <c r="AE122" i="54"/>
  <c r="AE106" i="54"/>
  <c r="AE90" i="54"/>
  <c r="AE74" i="54"/>
  <c r="AE58" i="54"/>
  <c r="AE42" i="54"/>
  <c r="AE109" i="54"/>
  <c r="AE114" i="54"/>
  <c r="AE82" i="54"/>
  <c r="AE66" i="54"/>
  <c r="AE50" i="54"/>
  <c r="AE34" i="54"/>
  <c r="AE85" i="54"/>
  <c r="AE83" i="54"/>
  <c r="AE47" i="54"/>
  <c r="AE81" i="54"/>
  <c r="AE31" i="54"/>
  <c r="AE105" i="54"/>
  <c r="AE79" i="54"/>
  <c r="AE153" i="54"/>
  <c r="AE147" i="54"/>
  <c r="AE126" i="54"/>
  <c r="AE41" i="54"/>
  <c r="AE65" i="54"/>
  <c r="AE45" i="54"/>
  <c r="AE137" i="54"/>
  <c r="AE61" i="54"/>
  <c r="AE121" i="54"/>
  <c r="AE89" i="54"/>
  <c r="AE157" i="54"/>
  <c r="AE125" i="54"/>
  <c r="AE141" i="54"/>
  <c r="AE200" i="54"/>
  <c r="AE229" i="54"/>
  <c r="AE115" i="54"/>
  <c r="AE117" i="54"/>
  <c r="AE160" i="54"/>
  <c r="AE187" i="54"/>
  <c r="AE166" i="54"/>
  <c r="AE150" i="54"/>
  <c r="AE149" i="54"/>
  <c r="AE163" i="54"/>
  <c r="AE127" i="54"/>
  <c r="AE186" i="54"/>
  <c r="AE138" i="54"/>
  <c r="AE241" i="54"/>
  <c r="AE165" i="54"/>
  <c r="AE152" i="54"/>
  <c r="AE131" i="54"/>
  <c r="AE194" i="54"/>
  <c r="AE178" i="54"/>
  <c r="AE146" i="54"/>
  <c r="AE98" i="54"/>
  <c r="AE140" i="54"/>
  <c r="AE143" i="54"/>
  <c r="AE240" i="54"/>
  <c r="AE188" i="54"/>
  <c r="AE209" i="54"/>
  <c r="AE161" i="54"/>
  <c r="AE206" i="54"/>
  <c r="AE174" i="54"/>
  <c r="AE207" i="54"/>
  <c r="AE39" i="54"/>
  <c r="AE59" i="54"/>
  <c r="AE55" i="54"/>
  <c r="AG154" i="54" l="1"/>
  <c r="AE192" i="54"/>
  <c r="AE275" i="54"/>
  <c r="AE221" i="54"/>
  <c r="AE142" i="54"/>
  <c r="AE144" i="54"/>
  <c r="AE199" i="54"/>
  <c r="AE175" i="54"/>
  <c r="AE184" i="54"/>
  <c r="AE156" i="54"/>
  <c r="AE195" i="54"/>
  <c r="AE190" i="54"/>
  <c r="AE148" i="54"/>
  <c r="AE176" i="54"/>
  <c r="AE215" i="54"/>
  <c r="AE158" i="54"/>
  <c r="AE196" i="54"/>
  <c r="AE172" i="54"/>
  <c r="AE164" i="54"/>
  <c r="AE155" i="54"/>
  <c r="AE181" i="54"/>
  <c r="AE99" i="54"/>
  <c r="AE162" i="54"/>
  <c r="AE173" i="54"/>
  <c r="AE212" i="54" l="1"/>
  <c r="AE233" i="54"/>
  <c r="AE193" i="54"/>
  <c r="AE191" i="54"/>
  <c r="AE189" i="54"/>
  <c r="AE183" i="54"/>
  <c r="AE230" i="54"/>
  <c r="AE182" i="54"/>
  <c r="AE185" i="54"/>
  <c r="AE222" i="54"/>
  <c r="AE197" i="54"/>
  <c r="AE208" i="54"/>
  <c r="AE134" i="54"/>
  <c r="AE133" i="54"/>
  <c r="AE234" i="54"/>
  <c r="AE243" i="54"/>
  <c r="AE198" i="54"/>
  <c r="AE177" i="54"/>
  <c r="AE210" i="54"/>
  <c r="AE179" i="54"/>
  <c r="AE309" i="54"/>
  <c r="AG212" i="54" l="1"/>
  <c r="AG183" i="54"/>
  <c r="AE267" i="54"/>
  <c r="AE224" i="54"/>
  <c r="AE223" i="54"/>
  <c r="AE214" i="54"/>
  <c r="AE242" i="54"/>
  <c r="AE256" i="54"/>
  <c r="AE167" i="54"/>
  <c r="AE264" i="54"/>
  <c r="AE226" i="54"/>
  <c r="AE232" i="54"/>
  <c r="AE268" i="54"/>
  <c r="AE169" i="54"/>
  <c r="AE216" i="54"/>
  <c r="AE217" i="54"/>
  <c r="AE228" i="54"/>
  <c r="AE211" i="54"/>
  <c r="AE219" i="54"/>
  <c r="AE225" i="54"/>
  <c r="AE244" i="54"/>
  <c r="AE213" i="54"/>
  <c r="AE168" i="54"/>
  <c r="AE231" i="54"/>
  <c r="AE220" i="54"/>
  <c r="AE227" i="54"/>
  <c r="AE246" i="54" l="1"/>
  <c r="AE247" i="54"/>
  <c r="AE250" i="54"/>
  <c r="AE290" i="54"/>
  <c r="AE254" i="54"/>
  <c r="AE202" i="54"/>
  <c r="AE263" i="54"/>
  <c r="AE251" i="54"/>
  <c r="AE302" i="54"/>
  <c r="AE260" i="54"/>
  <c r="AE201" i="54"/>
  <c r="AE248" i="54"/>
  <c r="AE258" i="54"/>
  <c r="AE245" i="54"/>
  <c r="AE277" i="54"/>
  <c r="AE253" i="54"/>
  <c r="AE238" i="54"/>
  <c r="AE204" i="54"/>
  <c r="AE276" i="54"/>
  <c r="AE259" i="54"/>
  <c r="AE261" i="54"/>
  <c r="AE278" i="54"/>
  <c r="AE252" i="54"/>
  <c r="AE255" i="54"/>
  <c r="AE265" i="54"/>
  <c r="AE262" i="54"/>
  <c r="AE203" i="54"/>
  <c r="AE266" i="54"/>
  <c r="AE249" i="54"/>
  <c r="AE257" i="54"/>
  <c r="AG250" i="54" l="1"/>
  <c r="AE324" i="54"/>
  <c r="AE300" i="54"/>
  <c r="AE296" i="54"/>
  <c r="AE312" i="54"/>
  <c r="AE293" i="54"/>
  <c r="AE287" i="54"/>
  <c r="AE279" i="54"/>
  <c r="AE282" i="54"/>
  <c r="AE294" i="54"/>
  <c r="AE285" i="54"/>
  <c r="AE236" i="54"/>
  <c r="AE281" i="54"/>
  <c r="AE301" i="54"/>
  <c r="AE283" i="54"/>
  <c r="AE239" i="54"/>
  <c r="AE291" i="54"/>
  <c r="AE289" i="54"/>
  <c r="AE298" i="54"/>
  <c r="AE237" i="54"/>
  <c r="AE299" i="54"/>
  <c r="AE286" i="54"/>
  <c r="AE295" i="54"/>
  <c r="AE310" i="54"/>
  <c r="AE311" i="54"/>
  <c r="AE292" i="54"/>
  <c r="AE235" i="54"/>
  <c r="AE297" i="54"/>
  <c r="AE288" i="54"/>
  <c r="AE284" i="54"/>
  <c r="AE280" i="54"/>
  <c r="AE314" i="54" l="1"/>
  <c r="AE269" i="54"/>
  <c r="AE345" i="54"/>
  <c r="AE329" i="54"/>
  <c r="AE333" i="54"/>
  <c r="AE332" i="54"/>
  <c r="AE325" i="54"/>
  <c r="AE317" i="54"/>
  <c r="AE315" i="54"/>
  <c r="AE319" i="54"/>
  <c r="AE316" i="54"/>
  <c r="AE321" i="54"/>
  <c r="AE346" i="54"/>
  <c r="AE334" i="54"/>
  <c r="AE322" i="54"/>
  <c r="AE318" i="54"/>
  <c r="AE331" i="54"/>
  <c r="AE336" i="54"/>
  <c r="AE326" i="54"/>
  <c r="AE344" i="54"/>
  <c r="AE320" i="54"/>
  <c r="AE271" i="54"/>
  <c r="AE323" i="54"/>
  <c r="AE273" i="54"/>
  <c r="AE335" i="54"/>
  <c r="AE270" i="54"/>
  <c r="AE328" i="54"/>
  <c r="AE313" i="54"/>
  <c r="AE327" i="54"/>
  <c r="AE330" i="54"/>
  <c r="AE347" i="54" l="1"/>
  <c r="AE304" i="54"/>
  <c r="AE307" i="54"/>
  <c r="AE354" i="54"/>
  <c r="AE360" i="54"/>
  <c r="AE365" i="54"/>
  <c r="AE356" i="54"/>
  <c r="AE380" i="54"/>
  <c r="AE350" i="54"/>
  <c r="AE349" i="54"/>
  <c r="AE359" i="54"/>
  <c r="AE367" i="54"/>
  <c r="AE379" i="54"/>
  <c r="AE357" i="54"/>
  <c r="AE364" i="54"/>
  <c r="AE308" i="54"/>
  <c r="AE305" i="54"/>
  <c r="AE358" i="54"/>
  <c r="AE361" i="54"/>
  <c r="AE362" i="54"/>
  <c r="AE369" i="54"/>
  <c r="AE340" i="54"/>
  <c r="AE306" i="54"/>
  <c r="AE370" i="54"/>
  <c r="AE352" i="54"/>
  <c r="AE368" i="54"/>
  <c r="AE355" i="54"/>
  <c r="AE353" i="54"/>
  <c r="AE351" i="54"/>
  <c r="AE366" i="54"/>
  <c r="AE363" i="54"/>
  <c r="AE303" i="54"/>
  <c r="AE348" i="54"/>
  <c r="D61" i="6"/>
  <c r="E61" i="6"/>
  <c r="F61" i="6"/>
  <c r="G61" i="6"/>
  <c r="H61" i="6"/>
  <c r="C62" i="6"/>
  <c r="C63" i="6"/>
  <c r="C64" i="6"/>
  <c r="C65" i="6"/>
  <c r="C66" i="6"/>
  <c r="AD57" i="36"/>
  <c r="AE57" i="36" s="1"/>
  <c r="AD63" i="36"/>
  <c r="AE63" i="36" s="1"/>
  <c r="AD59" i="36"/>
  <c r="AD58" i="36"/>
  <c r="AD50" i="36"/>
  <c r="AE50" i="36" s="1"/>
  <c r="AD49" i="36"/>
  <c r="AE49" i="36" s="1"/>
  <c r="AD53" i="36"/>
  <c r="AD48" i="36"/>
  <c r="AE48" i="36" s="1"/>
  <c r="AD47" i="36"/>
  <c r="AE47" i="36" s="1"/>
  <c r="AD46" i="36"/>
  <c r="AE46" i="36" s="1"/>
  <c r="AD45" i="36"/>
  <c r="AD43" i="36"/>
  <c r="AE43" i="36" s="1"/>
  <c r="AD42" i="36"/>
  <c r="AD41" i="36"/>
  <c r="AD40" i="36"/>
  <c r="AE40" i="36" s="1"/>
  <c r="AD31" i="36"/>
  <c r="AE31" i="36" s="1"/>
  <c r="AD32" i="36"/>
  <c r="AD34" i="36"/>
  <c r="AE34" i="36" s="1"/>
  <c r="AD35" i="36"/>
  <c r="AE35" i="36" s="1"/>
  <c r="AD37" i="36"/>
  <c r="AE37" i="36" s="1"/>
  <c r="AD39" i="36"/>
  <c r="AD30" i="36"/>
  <c r="AE30" i="36" s="1"/>
  <c r="J55" i="4"/>
  <c r="K30" i="3"/>
  <c r="L30" i="3" s="1"/>
  <c r="AD28" i="36" l="1"/>
  <c r="AG306" i="54"/>
  <c r="AG304" i="54"/>
  <c r="AE391" i="54"/>
  <c r="AE383" i="54"/>
  <c r="AE399" i="54"/>
  <c r="AE388" i="54"/>
  <c r="AE338" i="54"/>
  <c r="AE337" i="54"/>
  <c r="AE400" i="54"/>
  <c r="AE387" i="54"/>
  <c r="AE402" i="54"/>
  <c r="AE404" i="54"/>
  <c r="AE403" i="54"/>
  <c r="AE395" i="54"/>
  <c r="AE339" i="54"/>
  <c r="AE342" i="54"/>
  <c r="AE401" i="54"/>
  <c r="AE414" i="54"/>
  <c r="AE343" i="54"/>
  <c r="AE398" i="54"/>
  <c r="AE393" i="54"/>
  <c r="AE384" i="54"/>
  <c r="AE390" i="54"/>
  <c r="AE394" i="54"/>
  <c r="AE341" i="54"/>
  <c r="AE381" i="54"/>
  <c r="AE382" i="54"/>
  <c r="AE397" i="54"/>
  <c r="AE385" i="54"/>
  <c r="AE389" i="54"/>
  <c r="AE386" i="54"/>
  <c r="AE396" i="54"/>
  <c r="AE392" i="54"/>
  <c r="C67" i="6"/>
  <c r="C128" i="47"/>
  <c r="D61" i="47"/>
  <c r="AE430" i="54" l="1"/>
  <c r="AE415" i="54"/>
  <c r="AE432" i="54"/>
  <c r="AE378" i="54"/>
  <c r="AE376" i="54"/>
  <c r="AE429" i="54"/>
  <c r="AE438" i="54"/>
  <c r="AE421" i="54"/>
  <c r="AE371" i="54"/>
  <c r="AE422" i="54"/>
  <c r="AE417" i="54"/>
  <c r="AE423" i="54"/>
  <c r="AE428" i="54"/>
  <c r="AE426" i="54"/>
  <c r="AE419" i="54"/>
  <c r="AE416" i="54"/>
  <c r="AE375" i="54"/>
  <c r="AE424" i="54"/>
  <c r="AE427" i="54"/>
  <c r="AE431" i="54"/>
  <c r="AE418" i="54"/>
  <c r="AE420" i="54"/>
  <c r="AE377" i="54"/>
  <c r="AE435" i="54"/>
  <c r="AE373" i="54"/>
  <c r="AE437" i="54"/>
  <c r="AE436" i="54"/>
  <c r="AE434" i="54"/>
  <c r="AE372" i="54"/>
  <c r="AE433" i="54"/>
  <c r="AE425" i="54"/>
  <c r="J56" i="4"/>
  <c r="G57" i="50"/>
  <c r="G39" i="50"/>
  <c r="I232" i="8"/>
  <c r="K227" i="8"/>
  <c r="K228" i="8"/>
  <c r="K110" i="8"/>
  <c r="K111" i="8"/>
  <c r="K192" i="8"/>
  <c r="K193" i="8"/>
  <c r="K194" i="8"/>
  <c r="K195" i="8"/>
  <c r="K196" i="8"/>
  <c r="M2585" i="28"/>
  <c r="M2586" i="28"/>
  <c r="M2587" i="28"/>
  <c r="M2588" i="28"/>
  <c r="M2589" i="28"/>
  <c r="M2590" i="28"/>
  <c r="M2591" i="28"/>
  <c r="M2592" i="28"/>
  <c r="M2593" i="28"/>
  <c r="M2594" i="28"/>
  <c r="M2595" i="28"/>
  <c r="M2596" i="28"/>
  <c r="M2597" i="28"/>
  <c r="M2598" i="28"/>
  <c r="M2599" i="28"/>
  <c r="M2600" i="28"/>
  <c r="M2601" i="28"/>
  <c r="M2602" i="28"/>
  <c r="M2603" i="28"/>
  <c r="M2604" i="28"/>
  <c r="M2605" i="28"/>
  <c r="M2606" i="28"/>
  <c r="M2607" i="28"/>
  <c r="M2608" i="28"/>
  <c r="M2609" i="28"/>
  <c r="M2610" i="28"/>
  <c r="M2611" i="28"/>
  <c r="M2612" i="28"/>
  <c r="M2613" i="28"/>
  <c r="M2614" i="28"/>
  <c r="M2615" i="28"/>
  <c r="M2616" i="28"/>
  <c r="M2617" i="28"/>
  <c r="M2618" i="28"/>
  <c r="M2619" i="28"/>
  <c r="M2620" i="28"/>
  <c r="M2621" i="28"/>
  <c r="M2622" i="28"/>
  <c r="M2623" i="28"/>
  <c r="M2624" i="28"/>
  <c r="M2625" i="28"/>
  <c r="M2626" i="28"/>
  <c r="M2627" i="28"/>
  <c r="M2628" i="28"/>
  <c r="M2629" i="28"/>
  <c r="M2630" i="28"/>
  <c r="M2631" i="28"/>
  <c r="M2632" i="28"/>
  <c r="M2633" i="28"/>
  <c r="M2634" i="28"/>
  <c r="M2635" i="28"/>
  <c r="M2636" i="28"/>
  <c r="M2637" i="28"/>
  <c r="M2638" i="28"/>
  <c r="M2639" i="28"/>
  <c r="M2640" i="28"/>
  <c r="M2641" i="28"/>
  <c r="M2642" i="28"/>
  <c r="M2643" i="28"/>
  <c r="M2644" i="28"/>
  <c r="M2645" i="28"/>
  <c r="M2646" i="28"/>
  <c r="M2647" i="28"/>
  <c r="M2648" i="28"/>
  <c r="M2649" i="28"/>
  <c r="M2650" i="28"/>
  <c r="M2651" i="28"/>
  <c r="M2652" i="28"/>
  <c r="M2653" i="28"/>
  <c r="M2654" i="28"/>
  <c r="M2655" i="28"/>
  <c r="M2656" i="28"/>
  <c r="M2657" i="28"/>
  <c r="M2658" i="28"/>
  <c r="M2659" i="28"/>
  <c r="M2660" i="28"/>
  <c r="M2661" i="28"/>
  <c r="AF348" i="54" s="1"/>
  <c r="AG348" i="54" s="1"/>
  <c r="M2662" i="28"/>
  <c r="AF349" i="54" s="1"/>
  <c r="AG349" i="54" s="1"/>
  <c r="M2663" i="28"/>
  <c r="AF350" i="54" s="1"/>
  <c r="AG350" i="54" s="1"/>
  <c r="M2664" i="28"/>
  <c r="M2665" i="28"/>
  <c r="M2666" i="28"/>
  <c r="M2667" i="28"/>
  <c r="M2668" i="28"/>
  <c r="M2669" i="28"/>
  <c r="M2670" i="28"/>
  <c r="M2671" i="28"/>
  <c r="M2672" i="28"/>
  <c r="M2673" i="28"/>
  <c r="M2674" i="28"/>
  <c r="M2675" i="28"/>
  <c r="M2676" i="28"/>
  <c r="M2677" i="28"/>
  <c r="M2678" i="28"/>
  <c r="M2679" i="28"/>
  <c r="M2680" i="28"/>
  <c r="M2681" i="28"/>
  <c r="M2682" i="28"/>
  <c r="M2683" i="28"/>
  <c r="M2684" i="28"/>
  <c r="M2685" i="28"/>
  <c r="M2686" i="28"/>
  <c r="M2687" i="28"/>
  <c r="M2688" i="28"/>
  <c r="M2689" i="28"/>
  <c r="M2690" i="28"/>
  <c r="M2691" i="28"/>
  <c r="M2692" i="28"/>
  <c r="M2693" i="28"/>
  <c r="M2694" i="28"/>
  <c r="M2695" i="28"/>
  <c r="M2696" i="28"/>
  <c r="M2697" i="28"/>
  <c r="M2698" i="28"/>
  <c r="M2699" i="28"/>
  <c r="M2700" i="28"/>
  <c r="M2701" i="28"/>
  <c r="M2702" i="28"/>
  <c r="M2703" i="28"/>
  <c r="M2704" i="28"/>
  <c r="M2705" i="28"/>
  <c r="M2706" i="28"/>
  <c r="M2707" i="28"/>
  <c r="M2708" i="28"/>
  <c r="M2709" i="28"/>
  <c r="M2710" i="28"/>
  <c r="M2711" i="28"/>
  <c r="M2712" i="28"/>
  <c r="M2713" i="28"/>
  <c r="M2714" i="28"/>
  <c r="M2715" i="28"/>
  <c r="M2716" i="28"/>
  <c r="M2717" i="28"/>
  <c r="M2718" i="28"/>
  <c r="M2719" i="28"/>
  <c r="M2720" i="28"/>
  <c r="M2721" i="28"/>
  <c r="M2722" i="28"/>
  <c r="M2723" i="28"/>
  <c r="M2724" i="28"/>
  <c r="M2725" i="28"/>
  <c r="M2726" i="28"/>
  <c r="M2727" i="28"/>
  <c r="M2728" i="28"/>
  <c r="M2729" i="28"/>
  <c r="M2730" i="28"/>
  <c r="M2731" i="28"/>
  <c r="M2732" i="28"/>
  <c r="M2733" i="28"/>
  <c r="M2734" i="28"/>
  <c r="M2735" i="28"/>
  <c r="M2736" i="28"/>
  <c r="M2737" i="28"/>
  <c r="M2738" i="28"/>
  <c r="M2739" i="28"/>
  <c r="M2740" i="28"/>
  <c r="M2741" i="28"/>
  <c r="M2742" i="28"/>
  <c r="M2743" i="28"/>
  <c r="M2744" i="28"/>
  <c r="M2745" i="28"/>
  <c r="M2746" i="28"/>
  <c r="M2747" i="28"/>
  <c r="M2748" i="28"/>
  <c r="M2749" i="28"/>
  <c r="M2750" i="28"/>
  <c r="M2751" i="28"/>
  <c r="M2752" i="28"/>
  <c r="M2753" i="28"/>
  <c r="M2754" i="28"/>
  <c r="M2755" i="28"/>
  <c r="M2756" i="28"/>
  <c r="M2757" i="28"/>
  <c r="M2758" i="28"/>
  <c r="M2759" i="28"/>
  <c r="M2760" i="28"/>
  <c r="M2761" i="28"/>
  <c r="M2762" i="28"/>
  <c r="M2763" i="28"/>
  <c r="M2764" i="28"/>
  <c r="AF351" i="54" s="1"/>
  <c r="AG351" i="54" s="1"/>
  <c r="M2765" i="28"/>
  <c r="M2766" i="28"/>
  <c r="M2767" i="28"/>
  <c r="M2768" i="28"/>
  <c r="M2769" i="28"/>
  <c r="M2770" i="28"/>
  <c r="M2771" i="28"/>
  <c r="M2772" i="28"/>
  <c r="M2773" i="28"/>
  <c r="M2774" i="28"/>
  <c r="M2775" i="28"/>
  <c r="M2776" i="28"/>
  <c r="M2777" i="28"/>
  <c r="M2778" i="28"/>
  <c r="M2779" i="28"/>
  <c r="M2780" i="28"/>
  <c r="M2781" i="28"/>
  <c r="M2782" i="28"/>
  <c r="M2783" i="28"/>
  <c r="M2784" i="28"/>
  <c r="M2785" i="28"/>
  <c r="M2786" i="28"/>
  <c r="M2787" i="28"/>
  <c r="M2788" i="28"/>
  <c r="M2789" i="28"/>
  <c r="M2790" i="28"/>
  <c r="M2791" i="28"/>
  <c r="M2792" i="28"/>
  <c r="AF356" i="54" s="1"/>
  <c r="AG356" i="54" s="1"/>
  <c r="M2793" i="28"/>
  <c r="M2794" i="28"/>
  <c r="M2795" i="28"/>
  <c r="M2796" i="28"/>
  <c r="M2797" i="28"/>
  <c r="M2798" i="28"/>
  <c r="M2799" i="28"/>
  <c r="M2800" i="28"/>
  <c r="M2801" i="28"/>
  <c r="M2802" i="28"/>
  <c r="M2803" i="28"/>
  <c r="M2804" i="28"/>
  <c r="M2805" i="28"/>
  <c r="M2806" i="28"/>
  <c r="M2807" i="28"/>
  <c r="M2808" i="28"/>
  <c r="M2809" i="28"/>
  <c r="M2810" i="28"/>
  <c r="M2811" i="28"/>
  <c r="M2812" i="28"/>
  <c r="M2813" i="28"/>
  <c r="M2814" i="28"/>
  <c r="M2815" i="28"/>
  <c r="M2816" i="28"/>
  <c r="M2817" i="28"/>
  <c r="M2818" i="28"/>
  <c r="M2819" i="28"/>
  <c r="M2820" i="28"/>
  <c r="M2821" i="28"/>
  <c r="M2822" i="28"/>
  <c r="M2823" i="28"/>
  <c r="M2824" i="28"/>
  <c r="M2825" i="28"/>
  <c r="M2826" i="28"/>
  <c r="M2827" i="28"/>
  <c r="M2828" i="28"/>
  <c r="M2829" i="28"/>
  <c r="M2830" i="28"/>
  <c r="M2831" i="28"/>
  <c r="M2832" i="28"/>
  <c r="M2833" i="28"/>
  <c r="M2834" i="28"/>
  <c r="M2835" i="28"/>
  <c r="M2836" i="28"/>
  <c r="M2837" i="28"/>
  <c r="M2838" i="28"/>
  <c r="M2839" i="28"/>
  <c r="M2840" i="28"/>
  <c r="M2841" i="28"/>
  <c r="M2842" i="28"/>
  <c r="M2843" i="28"/>
  <c r="M2844" i="28"/>
  <c r="M2845" i="28"/>
  <c r="M2846" i="28"/>
  <c r="M2847" i="28"/>
  <c r="M2848" i="28"/>
  <c r="M2849" i="28"/>
  <c r="M2850" i="28"/>
  <c r="M2851" i="28"/>
  <c r="M2852" i="28"/>
  <c r="M2853" i="28"/>
  <c r="M2854" i="28"/>
  <c r="M2855" i="28"/>
  <c r="M2856" i="28"/>
  <c r="M2857" i="28"/>
  <c r="M2858" i="28"/>
  <c r="M2859" i="28"/>
  <c r="M2860" i="28"/>
  <c r="M2861" i="28"/>
  <c r="M2862" i="28"/>
  <c r="M2863" i="28"/>
  <c r="M2864" i="28"/>
  <c r="M2865" i="28"/>
  <c r="M2866" i="28"/>
  <c r="M2867" i="28"/>
  <c r="AF358" i="54" s="1"/>
  <c r="AG358" i="54" s="1"/>
  <c r="M2868" i="28"/>
  <c r="AF357" i="54" s="1"/>
  <c r="AG357" i="54" s="1"/>
  <c r="M2869" i="28"/>
  <c r="M2870" i="28"/>
  <c r="M2871" i="28"/>
  <c r="M2872" i="28"/>
  <c r="M2873" i="28"/>
  <c r="M2874" i="28"/>
  <c r="AF352" i="54" s="1"/>
  <c r="AG352" i="54" s="1"/>
  <c r="M2875" i="28"/>
  <c r="M2876" i="28"/>
  <c r="M2877" i="28"/>
  <c r="M2878" i="28"/>
  <c r="M2879" i="28"/>
  <c r="M2880" i="28"/>
  <c r="M2881" i="28"/>
  <c r="M2882" i="28"/>
  <c r="M2883" i="28"/>
  <c r="M2884" i="28"/>
  <c r="M2885" i="28"/>
  <c r="M2886" i="28"/>
  <c r="M2887" i="28"/>
  <c r="M2888" i="28"/>
  <c r="M2889" i="28"/>
  <c r="M2890" i="28"/>
  <c r="M2891" i="28"/>
  <c r="M2892" i="28"/>
  <c r="M2893" i="28"/>
  <c r="M2894" i="28"/>
  <c r="M2895" i="28"/>
  <c r="M2896" i="28"/>
  <c r="M2897" i="28"/>
  <c r="M2898" i="28"/>
  <c r="M2899" i="28"/>
  <c r="M2900" i="28"/>
  <c r="M2901" i="28"/>
  <c r="M2902" i="28"/>
  <c r="M2903" i="28"/>
  <c r="M2904" i="28"/>
  <c r="M2905" i="28"/>
  <c r="M2906" i="28"/>
  <c r="M2907" i="28"/>
  <c r="M2908" i="28"/>
  <c r="M2909" i="28"/>
  <c r="M2910" i="28"/>
  <c r="M2911" i="28"/>
  <c r="M2912" i="28"/>
  <c r="M2913" i="28"/>
  <c r="M2914" i="28"/>
  <c r="M2915" i="28"/>
  <c r="M2916" i="28"/>
  <c r="M2917" i="28"/>
  <c r="M2918" i="28"/>
  <c r="M2919" i="28"/>
  <c r="M2920" i="28"/>
  <c r="M2921" i="28"/>
  <c r="M2922" i="28"/>
  <c r="M2923" i="28"/>
  <c r="M2924" i="28"/>
  <c r="M2925" i="28"/>
  <c r="M2926" i="28"/>
  <c r="M2927" i="28"/>
  <c r="M2928" i="28"/>
  <c r="M2929" i="28"/>
  <c r="M2930" i="28"/>
  <c r="M2931" i="28"/>
  <c r="M2932" i="28"/>
  <c r="M2933" i="28"/>
  <c r="M2934" i="28"/>
  <c r="M2935" i="28"/>
  <c r="M2936" i="28"/>
  <c r="M2937" i="28"/>
  <c r="M2938" i="28"/>
  <c r="M2939" i="28"/>
  <c r="M2940" i="28"/>
  <c r="M2941" i="28"/>
  <c r="M2942" i="28"/>
  <c r="M2943" i="28"/>
  <c r="M2944" i="28"/>
  <c r="M2945" i="28"/>
  <c r="M2946" i="28"/>
  <c r="M2947" i="28"/>
  <c r="M2948" i="28"/>
  <c r="M2949" i="28"/>
  <c r="M2950" i="28"/>
  <c r="M2951" i="28"/>
  <c r="M2952" i="28"/>
  <c r="M2953" i="28"/>
  <c r="M2954" i="28"/>
  <c r="M2955" i="28"/>
  <c r="M2956" i="28"/>
  <c r="M2957" i="28"/>
  <c r="M2958" i="28"/>
  <c r="C782" i="54" s="1"/>
  <c r="M2959" i="28"/>
  <c r="M2961" i="28"/>
  <c r="M2962" i="28"/>
  <c r="M2963" i="28"/>
  <c r="M2964" i="28"/>
  <c r="M2965" i="28"/>
  <c r="M2966" i="28"/>
  <c r="M2967" i="28"/>
  <c r="AF381" i="54" s="1"/>
  <c r="AG381" i="54" s="1"/>
  <c r="M2968" i="28"/>
  <c r="AF379" i="54" s="1"/>
  <c r="AG379" i="54" s="1"/>
  <c r="M2969" i="28"/>
  <c r="AF378" i="54" s="1"/>
  <c r="M2970" i="28"/>
  <c r="M2971" i="28"/>
  <c r="M2972" i="28"/>
  <c r="M2973" i="28"/>
  <c r="M2974" i="28"/>
  <c r="M2975" i="28"/>
  <c r="M2976" i="28"/>
  <c r="M2977" i="28"/>
  <c r="M2978" i="28"/>
  <c r="M2979" i="28"/>
  <c r="M2980" i="28"/>
  <c r="M2981" i="28"/>
  <c r="M2982" i="28"/>
  <c r="M2983" i="28"/>
  <c r="M2984" i="28"/>
  <c r="M2985" i="28"/>
  <c r="M2986" i="28"/>
  <c r="M2987" i="28"/>
  <c r="M2988" i="28"/>
  <c r="M2989" i="28"/>
  <c r="AF388" i="54" s="1"/>
  <c r="AG388" i="54" s="1"/>
  <c r="M2990" i="28"/>
  <c r="AF387" i="54" s="1"/>
  <c r="AG387" i="54" s="1"/>
  <c r="M2991" i="28"/>
  <c r="AF383" i="54" s="1"/>
  <c r="AG383" i="54" s="1"/>
  <c r="M2992" i="28"/>
  <c r="M2993" i="28"/>
  <c r="M2994" i="28"/>
  <c r="AF384" i="54" s="1"/>
  <c r="AG384" i="54" s="1"/>
  <c r="M2995" i="28"/>
  <c r="M2996" i="28"/>
  <c r="M2997" i="28"/>
  <c r="M2998" i="28"/>
  <c r="M2999" i="28"/>
  <c r="M3000" i="28"/>
  <c r="M3001" i="28"/>
  <c r="AF391" i="54" s="1"/>
  <c r="AG391" i="54" s="1"/>
  <c r="M3002" i="28"/>
  <c r="AF389" i="54" s="1"/>
  <c r="AG389" i="54" s="1"/>
  <c r="M3003" i="28"/>
  <c r="AF390" i="54" s="1"/>
  <c r="AG390" i="54" s="1"/>
  <c r="M3004" i="28"/>
  <c r="M3005" i="28"/>
  <c r="M3006" i="28"/>
  <c r="M3007" i="28"/>
  <c r="M3008" i="28"/>
  <c r="M3009" i="28"/>
  <c r="M3010" i="28"/>
  <c r="AF393" i="54" s="1"/>
  <c r="AG393" i="54" s="1"/>
  <c r="M3011" i="28"/>
  <c r="AF394" i="54" s="1"/>
  <c r="AG394" i="54" s="1"/>
  <c r="M3012" i="28"/>
  <c r="M3013" i="28"/>
  <c r="M3014" i="28"/>
  <c r="M3015" i="28"/>
  <c r="M3016" i="28"/>
  <c r="M3017" i="28"/>
  <c r="M3018" i="28"/>
  <c r="M3019" i="28"/>
  <c r="M3020" i="28"/>
  <c r="M3021" i="28"/>
  <c r="M3022" i="28"/>
  <c r="M3023" i="28"/>
  <c r="M3024" i="28"/>
  <c r="M3025" i="28"/>
  <c r="M3026" i="28"/>
  <c r="M3027" i="28"/>
  <c r="M3028" i="28"/>
  <c r="M3029" i="28"/>
  <c r="M3030" i="28"/>
  <c r="M3031" i="28"/>
  <c r="M3032" i="28"/>
  <c r="M3033" i="28"/>
  <c r="M3034" i="28"/>
  <c r="M3035" i="28"/>
  <c r="M3036" i="28"/>
  <c r="M3037" i="28"/>
  <c r="M3038" i="28"/>
  <c r="M3039" i="28"/>
  <c r="M3040" i="28"/>
  <c r="M3041" i="28"/>
  <c r="M3042" i="28"/>
  <c r="M3043" i="28"/>
  <c r="M3044" i="28"/>
  <c r="M3045" i="28"/>
  <c r="M3046" i="28"/>
  <c r="M3047" i="28"/>
  <c r="M3048" i="28"/>
  <c r="AF398" i="54" s="1"/>
  <c r="AG398" i="54" s="1"/>
  <c r="M3049" i="28"/>
  <c r="AF402" i="54" s="1"/>
  <c r="AG402" i="54" s="1"/>
  <c r="M3050" i="28"/>
  <c r="M3051" i="28"/>
  <c r="M3052" i="28"/>
  <c r="AF400" i="54" s="1"/>
  <c r="AG400" i="54" s="1"/>
  <c r="M3053" i="28"/>
  <c r="M3054" i="28"/>
  <c r="M3055" i="28"/>
  <c r="M3056" i="28"/>
  <c r="M3057" i="28"/>
  <c r="M3058" i="28"/>
  <c r="M3059" i="28"/>
  <c r="M3060" i="28"/>
  <c r="M3061" i="28"/>
  <c r="M3062" i="28"/>
  <c r="M3063" i="28"/>
  <c r="M3064" i="28"/>
  <c r="AF405" i="54" s="1"/>
  <c r="M3065" i="28"/>
  <c r="AF404" i="54" s="1"/>
  <c r="AG404" i="54" s="1"/>
  <c r="M3066" i="28"/>
  <c r="AF403" i="54" s="1"/>
  <c r="AG403" i="54" s="1"/>
  <c r="M3067" i="28"/>
  <c r="M3068" i="28"/>
  <c r="M3069" i="28"/>
  <c r="M3070" i="28"/>
  <c r="M3071" i="28"/>
  <c r="M3072" i="28"/>
  <c r="M3073" i="28"/>
  <c r="M3074" i="28"/>
  <c r="M3075" i="28"/>
  <c r="M3076" i="28"/>
  <c r="M3077" i="28"/>
  <c r="AF409" i="54" s="1"/>
  <c r="M3078" i="28"/>
  <c r="AF411" i="54" s="1"/>
  <c r="M3079" i="28"/>
  <c r="AF407" i="54" s="1"/>
  <c r="M3080" i="28"/>
  <c r="AF410" i="54" s="1"/>
  <c r="M3081" i="28"/>
  <c r="AF408" i="54" s="1"/>
  <c r="M3082" i="28"/>
  <c r="M3083" i="28"/>
  <c r="M3084" i="28"/>
  <c r="M3085" i="28"/>
  <c r="M3086" i="28"/>
  <c r="M3087" i="28"/>
  <c r="M3088" i="28"/>
  <c r="M3089" i="28"/>
  <c r="M3090" i="28"/>
  <c r="M3091" i="28"/>
  <c r="M3092" i="28"/>
  <c r="M3093" i="28"/>
  <c r="M3094" i="28"/>
  <c r="M3095" i="28"/>
  <c r="M3096" i="28"/>
  <c r="M3097" i="28"/>
  <c r="M3098" i="28"/>
  <c r="M3099" i="28"/>
  <c r="M3100" i="28"/>
  <c r="M3101" i="28"/>
  <c r="M3102" i="28"/>
  <c r="M3103" i="28"/>
  <c r="M3104" i="28"/>
  <c r="M3105" i="28"/>
  <c r="M3106" i="28"/>
  <c r="M3107" i="28"/>
  <c r="M3108" i="28"/>
  <c r="M3109" i="28"/>
  <c r="M3110" i="28"/>
  <c r="M3111" i="28"/>
  <c r="M3112" i="28"/>
  <c r="M3113" i="28"/>
  <c r="M3114" i="28"/>
  <c r="M3115" i="28"/>
  <c r="M3116" i="28"/>
  <c r="M3117" i="28"/>
  <c r="M3118" i="28"/>
  <c r="M3119" i="28"/>
  <c r="M3120" i="28"/>
  <c r="M3121" i="28"/>
  <c r="M3122" i="28"/>
  <c r="M3123" i="28"/>
  <c r="M3124" i="28"/>
  <c r="M3125" i="28"/>
  <c r="M3126" i="28"/>
  <c r="M3127" i="28"/>
  <c r="M3128" i="28"/>
  <c r="M3129" i="28"/>
  <c r="M3130" i="28"/>
  <c r="M3131" i="28"/>
  <c r="M3132" i="28"/>
  <c r="M3133" i="28"/>
  <c r="M3134" i="28"/>
  <c r="M3135" i="28"/>
  <c r="M3136" i="28"/>
  <c r="M3137" i="28"/>
  <c r="M3138" i="28"/>
  <c r="M3139" i="28"/>
  <c r="M3140" i="28"/>
  <c r="M3141" i="28"/>
  <c r="M3142" i="28"/>
  <c r="M3143" i="28"/>
  <c r="M3144" i="28"/>
  <c r="M3145" i="28"/>
  <c r="M3146" i="28"/>
  <c r="M3147" i="28"/>
  <c r="M3148" i="28"/>
  <c r="M3149" i="28"/>
  <c r="M3150" i="28"/>
  <c r="M3151" i="28"/>
  <c r="M3152" i="28"/>
  <c r="M3153" i="28"/>
  <c r="M3154" i="28"/>
  <c r="M3155" i="28"/>
  <c r="M3156" i="28"/>
  <c r="M3157" i="28"/>
  <c r="M3158" i="28"/>
  <c r="M3159" i="28"/>
  <c r="M3160" i="28"/>
  <c r="M3161" i="28"/>
  <c r="M3162" i="28"/>
  <c r="M3163" i="28"/>
  <c r="M3164" i="28"/>
  <c r="M3165" i="28"/>
  <c r="M3166" i="28"/>
  <c r="M3167" i="28"/>
  <c r="M3168" i="28"/>
  <c r="M3169" i="28"/>
  <c r="M3170" i="28"/>
  <c r="M3171" i="28"/>
  <c r="M3172" i="28"/>
  <c r="M3173" i="28"/>
  <c r="M3174" i="28"/>
  <c r="M3175" i="28"/>
  <c r="M3176" i="28"/>
  <c r="M3177" i="28"/>
  <c r="M3178" i="28"/>
  <c r="M3179" i="28"/>
  <c r="M3180" i="28"/>
  <c r="M3181" i="28"/>
  <c r="M3182" i="28"/>
  <c r="M3183" i="28"/>
  <c r="M3184" i="28"/>
  <c r="M3185" i="28"/>
  <c r="M3186" i="28"/>
  <c r="M3187" i="28"/>
  <c r="M3188" i="28"/>
  <c r="AF420" i="54" s="1"/>
  <c r="M3189" i="28"/>
  <c r="M3190" i="28"/>
  <c r="M3191" i="28"/>
  <c r="M3192" i="28"/>
  <c r="M3193" i="28"/>
  <c r="M3194" i="28"/>
  <c r="M3195" i="28"/>
  <c r="M3196" i="28"/>
  <c r="M3197" i="28"/>
  <c r="M3198" i="28"/>
  <c r="M3199" i="28"/>
  <c r="AF421" i="54" s="1"/>
  <c r="M3200" i="28"/>
  <c r="AF424" i="54" s="1"/>
  <c r="M3201" i="28"/>
  <c r="AF423" i="54" s="1"/>
  <c r="M3202" i="28"/>
  <c r="AF422" i="54" s="1"/>
  <c r="M3203" i="28"/>
  <c r="M3204" i="28"/>
  <c r="M3205" i="28"/>
  <c r="M3206" i="28"/>
  <c r="M3207" i="28"/>
  <c r="M3208" i="28"/>
  <c r="M3209" i="28"/>
  <c r="M3210" i="28"/>
  <c r="M3211" i="28"/>
  <c r="M3212" i="28"/>
  <c r="M3213" i="28"/>
  <c r="M3214" i="28"/>
  <c r="AF425" i="54" s="1"/>
  <c r="M3215" i="28"/>
  <c r="AF428" i="54" s="1"/>
  <c r="M3216" i="28"/>
  <c r="M3217" i="28"/>
  <c r="AF427" i="54" s="1"/>
  <c r="M3218" i="28"/>
  <c r="M3219" i="28"/>
  <c r="M3220" i="28"/>
  <c r="M3221" i="28"/>
  <c r="M3222" i="28"/>
  <c r="M3223" i="28"/>
  <c r="M3224" i="28"/>
  <c r="M3225" i="28"/>
  <c r="M3226" i="28"/>
  <c r="M3227" i="28"/>
  <c r="M3228" i="28"/>
  <c r="M3229" i="28"/>
  <c r="M3230" i="28"/>
  <c r="M3231" i="28"/>
  <c r="M3232" i="28"/>
  <c r="M3233" i="28"/>
  <c r="M3234" i="28"/>
  <c r="M3235" i="28"/>
  <c r="M3236" i="28"/>
  <c r="M3237" i="28"/>
  <c r="M3238" i="28"/>
  <c r="M3239" i="28"/>
  <c r="M3240" i="28"/>
  <c r="M3241" i="28"/>
  <c r="M3242" i="28"/>
  <c r="M3243" i="28"/>
  <c r="M3244" i="28"/>
  <c r="M3245" i="28"/>
  <c r="M3246" i="28"/>
  <c r="M3247" i="28"/>
  <c r="M3248" i="28"/>
  <c r="M3249" i="28"/>
  <c r="M3250" i="28"/>
  <c r="M3251" i="28"/>
  <c r="M3252" i="28"/>
  <c r="M3253" i="28"/>
  <c r="M3254" i="28"/>
  <c r="M3255" i="28"/>
  <c r="M3256" i="28"/>
  <c r="M3257" i="28"/>
  <c r="M3258" i="28"/>
  <c r="M3259" i="28"/>
  <c r="M3260" i="28"/>
  <c r="M3261" i="28"/>
  <c r="M3262" i="28"/>
  <c r="M3263" i="28"/>
  <c r="M3264" i="28"/>
  <c r="M3265" i="28"/>
  <c r="M3266" i="28"/>
  <c r="M3267" i="28"/>
  <c r="M3268" i="28"/>
  <c r="M3269" i="28"/>
  <c r="M3270" i="28"/>
  <c r="M3271" i="28"/>
  <c r="M3272" i="28"/>
  <c r="M3273" i="28"/>
  <c r="M3274" i="28"/>
  <c r="M3275" i="28"/>
  <c r="M3276" i="28"/>
  <c r="M3277" i="28"/>
  <c r="M3278" i="28"/>
  <c r="M3279" i="28"/>
  <c r="M3280" i="28"/>
  <c r="M3281" i="28"/>
  <c r="M3282" i="28"/>
  <c r="M3283" i="28"/>
  <c r="AF468" i="54" s="1"/>
  <c r="M3284" i="28"/>
  <c r="M3285" i="28"/>
  <c r="AF469" i="54" s="1"/>
  <c r="M3286" i="28"/>
  <c r="AF466" i="54" s="1"/>
  <c r="M3287" i="28"/>
  <c r="AF463" i="54" s="1"/>
  <c r="M3288" i="28"/>
  <c r="AF467" i="54" s="1"/>
  <c r="M3289" i="28"/>
  <c r="AF465" i="54" s="1"/>
  <c r="M3290" i="28"/>
  <c r="M3291" i="28"/>
  <c r="M3292" i="28"/>
  <c r="M3293" i="28"/>
  <c r="M3294" i="28"/>
  <c r="M3295" i="28"/>
  <c r="M3296" i="28"/>
  <c r="M3297" i="28"/>
  <c r="M3298" i="28"/>
  <c r="M3299" i="28"/>
  <c r="M3300" i="28"/>
  <c r="M3301" i="28"/>
  <c r="M3302" i="28"/>
  <c r="M3303" i="28"/>
  <c r="M3304" i="28"/>
  <c r="M3305" i="28"/>
  <c r="M3306" i="28"/>
  <c r="M3307" i="28"/>
  <c r="M3308" i="28"/>
  <c r="M3309" i="28"/>
  <c r="AF472" i="54" s="1"/>
  <c r="M3310" i="28"/>
  <c r="AF471" i="54" s="1"/>
  <c r="M3311" i="28"/>
  <c r="AF474" i="54" s="1"/>
  <c r="M3312" i="28"/>
  <c r="AF470" i="54" s="1"/>
  <c r="M3313" i="28"/>
  <c r="M3314" i="28"/>
  <c r="M3315" i="28"/>
  <c r="M3316" i="28"/>
  <c r="M3317" i="28"/>
  <c r="M3318" i="28"/>
  <c r="M3319" i="28"/>
  <c r="M3320" i="28"/>
  <c r="M3321" i="28"/>
  <c r="M3322" i="28"/>
  <c r="M3323" i="28"/>
  <c r="M3324" i="28"/>
  <c r="M3325" i="28"/>
  <c r="M3326" i="28"/>
  <c r="M3327" i="28"/>
  <c r="M3328" i="28"/>
  <c r="M3329" i="28"/>
  <c r="M3330" i="28"/>
  <c r="M3331" i="28"/>
  <c r="M3332" i="28"/>
  <c r="AF481" i="54" s="1"/>
  <c r="M3333" i="28"/>
  <c r="AF479" i="54" s="1"/>
  <c r="M3334" i="28"/>
  <c r="AF477" i="54" s="1"/>
  <c r="M3335" i="28"/>
  <c r="M3336" i="28"/>
  <c r="AF478" i="54" s="1"/>
  <c r="M3337" i="28"/>
  <c r="M3338" i="28"/>
  <c r="M3339" i="28"/>
  <c r="M3340" i="28"/>
  <c r="M3341" i="28"/>
  <c r="M3342" i="28"/>
  <c r="M3343" i="28"/>
  <c r="M3344" i="28"/>
  <c r="M3345" i="28"/>
  <c r="M3346" i="28"/>
  <c r="M3347" i="28"/>
  <c r="M3348" i="28"/>
  <c r="M3349" i="28"/>
  <c r="M3350" i="28"/>
  <c r="M3351" i="28"/>
  <c r="M3352" i="28"/>
  <c r="M3353" i="28"/>
  <c r="M3354" i="28"/>
  <c r="M3355" i="28"/>
  <c r="M3356" i="28"/>
  <c r="AF483" i="54" s="1"/>
  <c r="M3357" i="28"/>
  <c r="AF486" i="54" s="1"/>
  <c r="M3358" i="28"/>
  <c r="AF484" i="54" s="1"/>
  <c r="M3359" i="28"/>
  <c r="AF482" i="54" s="1"/>
  <c r="M3360" i="28"/>
  <c r="AF485" i="54" s="1"/>
  <c r="M3361" i="28"/>
  <c r="M3362" i="28"/>
  <c r="M3363" i="28"/>
  <c r="M3364" i="28"/>
  <c r="M3365" i="28"/>
  <c r="M3366" i="28"/>
  <c r="M3367" i="28"/>
  <c r="M3368" i="28"/>
  <c r="M3369" i="28"/>
  <c r="M3370" i="28"/>
  <c r="M3371" i="28"/>
  <c r="M3372" i="28"/>
  <c r="M3373" i="28"/>
  <c r="M3374" i="28"/>
  <c r="M3375" i="28"/>
  <c r="M3376" i="28"/>
  <c r="M3377" i="28"/>
  <c r="M3378" i="28"/>
  <c r="M3379" i="28"/>
  <c r="M3380" i="28"/>
  <c r="M3381" i="28"/>
  <c r="M3382" i="28"/>
  <c r="M3383" i="28"/>
  <c r="M3384" i="28"/>
  <c r="M3385" i="28"/>
  <c r="M3386" i="28"/>
  <c r="M3387" i="28"/>
  <c r="M3388" i="28"/>
  <c r="M3389" i="28"/>
  <c r="M3390" i="28"/>
  <c r="M3391" i="28"/>
  <c r="M3392" i="28"/>
  <c r="M3393" i="28"/>
  <c r="M3394" i="28"/>
  <c r="M3395" i="28"/>
  <c r="M3396" i="28"/>
  <c r="M3397" i="28"/>
  <c r="M3398" i="28"/>
  <c r="M3399" i="28"/>
  <c r="M3400" i="28"/>
  <c r="M3401" i="28"/>
  <c r="M3402" i="28"/>
  <c r="M3403" i="28"/>
  <c r="M3404" i="28"/>
  <c r="M3405" i="28"/>
  <c r="M3406" i="28"/>
  <c r="M3407" i="28"/>
  <c r="M3408" i="28"/>
  <c r="M3409" i="28"/>
  <c r="M3410" i="28"/>
  <c r="M3411" i="28"/>
  <c r="M3412" i="28"/>
  <c r="M3413" i="28"/>
  <c r="M3414" i="28"/>
  <c r="M3415" i="28"/>
  <c r="M3416" i="28"/>
  <c r="M3417" i="28"/>
  <c r="M3418" i="28"/>
  <c r="M3419" i="28"/>
  <c r="M3420" i="28"/>
  <c r="M3421" i="28"/>
  <c r="M3422" i="28"/>
  <c r="M3423" i="28"/>
  <c r="M3424" i="28"/>
  <c r="M3425" i="28"/>
  <c r="M3426" i="28"/>
  <c r="M3427" i="28"/>
  <c r="M3428" i="28"/>
  <c r="M3429" i="28"/>
  <c r="M3430" i="28"/>
  <c r="M3431" i="28"/>
  <c r="M3432" i="28"/>
  <c r="M3433" i="28"/>
  <c r="M3434" i="28"/>
  <c r="M3435" i="28"/>
  <c r="M3436" i="28"/>
  <c r="M3437" i="28"/>
  <c r="M3438" i="28"/>
  <c r="M3439" i="28"/>
  <c r="M3440" i="28"/>
  <c r="M3441" i="28"/>
  <c r="M3442" i="28"/>
  <c r="M3443" i="28"/>
  <c r="M3444" i="28"/>
  <c r="M3445" i="28"/>
  <c r="M3446" i="28"/>
  <c r="M3447" i="28"/>
  <c r="M3448" i="28"/>
  <c r="M3449" i="28"/>
  <c r="M3450" i="28"/>
  <c r="AF436" i="54" s="1"/>
  <c r="M3451" i="28"/>
  <c r="AF442" i="54" s="1"/>
  <c r="M3452" i="28"/>
  <c r="AF438" i="54" s="1"/>
  <c r="M3453" i="28"/>
  <c r="AF437" i="54" s="1"/>
  <c r="M3454" i="28"/>
  <c r="AF439" i="54" s="1"/>
  <c r="M3455" i="28"/>
  <c r="AF440" i="54" s="1"/>
  <c r="M3456" i="28"/>
  <c r="AF441" i="54" s="1"/>
  <c r="M3457" i="28"/>
  <c r="M3458" i="28"/>
  <c r="M3459" i="28"/>
  <c r="M3460" i="28"/>
  <c r="M3461" i="28"/>
  <c r="M3462" i="28"/>
  <c r="M3463" i="28"/>
  <c r="M3464" i="28"/>
  <c r="M3465" i="28"/>
  <c r="M3466" i="28"/>
  <c r="M3467" i="28"/>
  <c r="M3468" i="28"/>
  <c r="M3469" i="28"/>
  <c r="M3470" i="28"/>
  <c r="M3471" i="28"/>
  <c r="M3472" i="28"/>
  <c r="AF450" i="54" s="1"/>
  <c r="M3473" i="28"/>
  <c r="M3474" i="28"/>
  <c r="AF449" i="54" s="1"/>
  <c r="M3475" i="28"/>
  <c r="AF451" i="54" s="1"/>
  <c r="M3476" i="28"/>
  <c r="M3477" i="28"/>
  <c r="AF443" i="54" s="1"/>
  <c r="M3478" i="28"/>
  <c r="AF446" i="54" s="1"/>
  <c r="M3479" i="28"/>
  <c r="M3480" i="28"/>
  <c r="M3481" i="28"/>
  <c r="M3482" i="28"/>
  <c r="M3483" i="28"/>
  <c r="M3484" i="28"/>
  <c r="M3485" i="28"/>
  <c r="M3486" i="28"/>
  <c r="M3487" i="28"/>
  <c r="M3488" i="28"/>
  <c r="M3489" i="28"/>
  <c r="M3490" i="28"/>
  <c r="M3491" i="28"/>
  <c r="M3492" i="28"/>
  <c r="M3493" i="28"/>
  <c r="M3494" i="28"/>
  <c r="M3495" i="28"/>
  <c r="M3496" i="28"/>
  <c r="M3497" i="28"/>
  <c r="AF456" i="54" s="1"/>
  <c r="M3498" i="28"/>
  <c r="AF453" i="54" s="1"/>
  <c r="M3499" i="28"/>
  <c r="AF452" i="54" s="1"/>
  <c r="M3500" i="28"/>
  <c r="M3501" i="28"/>
  <c r="M3502" i="28"/>
  <c r="M3503" i="28"/>
  <c r="M3504" i="28"/>
  <c r="M3505" i="28"/>
  <c r="M3506" i="28"/>
  <c r="M3507" i="28"/>
  <c r="M3508" i="28"/>
  <c r="M3509" i="28"/>
  <c r="M3510" i="28"/>
  <c r="M3511" i="28"/>
  <c r="M3512" i="28"/>
  <c r="M3513" i="28"/>
  <c r="M3514" i="28"/>
  <c r="M3515" i="28"/>
  <c r="M3516" i="28"/>
  <c r="AF493" i="54" s="1"/>
  <c r="M3517" i="28"/>
  <c r="AF492" i="54" s="1"/>
  <c r="M3518" i="28"/>
  <c r="AF491" i="54" s="1"/>
  <c r="M3519" i="28"/>
  <c r="M3520" i="28"/>
  <c r="M3521" i="28"/>
  <c r="M3522" i="28"/>
  <c r="M3523" i="28"/>
  <c r="M3524" i="28"/>
  <c r="M3525" i="28"/>
  <c r="M3526" i="28"/>
  <c r="M3527" i="28"/>
  <c r="M3528" i="28"/>
  <c r="M3529" i="28"/>
  <c r="M3530" i="28"/>
  <c r="M3531" i="28"/>
  <c r="M3532" i="28"/>
  <c r="M3533" i="28"/>
  <c r="M3534" i="28"/>
  <c r="M3535" i="28"/>
  <c r="M3536" i="28"/>
  <c r="M3537" i="28"/>
  <c r="M3538" i="28"/>
  <c r="M3539" i="28"/>
  <c r="AF494" i="54" s="1"/>
  <c r="M3540" i="28"/>
  <c r="AF496" i="54" s="1"/>
  <c r="M3541" i="28"/>
  <c r="AF495" i="54" s="1"/>
  <c r="M3542" i="28"/>
  <c r="M3543" i="28"/>
  <c r="M3544" i="28"/>
  <c r="M3545" i="28"/>
  <c r="M3546" i="28"/>
  <c r="M3547" i="28"/>
  <c r="M3548" i="28"/>
  <c r="M3549" i="28"/>
  <c r="M3550" i="28"/>
  <c r="M3551" i="28"/>
  <c r="M3552" i="28"/>
  <c r="M3553" i="28"/>
  <c r="M3554" i="28"/>
  <c r="M3555" i="28"/>
  <c r="M3556" i="28"/>
  <c r="M3557" i="28"/>
  <c r="M3558" i="28"/>
  <c r="M3559" i="28"/>
  <c r="M3560" i="28"/>
  <c r="M3561" i="28"/>
  <c r="AF497" i="54" s="1"/>
  <c r="M3562" i="28"/>
  <c r="M3563" i="28"/>
  <c r="M3564" i="28"/>
  <c r="M3565" i="28"/>
  <c r="M3566" i="28"/>
  <c r="M3567" i="28"/>
  <c r="M3568" i="28"/>
  <c r="M3569" i="28"/>
  <c r="M3570" i="28"/>
  <c r="M3571" i="28"/>
  <c r="M3572" i="28"/>
  <c r="M3573" i="28"/>
  <c r="M3574" i="28"/>
  <c r="M3575" i="28"/>
  <c r="M3576" i="28"/>
  <c r="M3577" i="28"/>
  <c r="M3578" i="28"/>
  <c r="M3579" i="28"/>
  <c r="M3580" i="28"/>
  <c r="M3581" i="28"/>
  <c r="M3582" i="28"/>
  <c r="M3583" i="28"/>
  <c r="M3584" i="28"/>
  <c r="M3585" i="28"/>
  <c r="M3586" i="28"/>
  <c r="M3587" i="28"/>
  <c r="M3588" i="28"/>
  <c r="M3589" i="28"/>
  <c r="M3590" i="28"/>
  <c r="M3591" i="28"/>
  <c r="M3592" i="28"/>
  <c r="AF508" i="54" s="1"/>
  <c r="M3593" i="28"/>
  <c r="M3594" i="28"/>
  <c r="M3595" i="28"/>
  <c r="M3596" i="28"/>
  <c r="M3597" i="28"/>
  <c r="M3598" i="28"/>
  <c r="M3599" i="28"/>
  <c r="M3600" i="28"/>
  <c r="M3601" i="28"/>
  <c r="M3602" i="28"/>
  <c r="M3603" i="28"/>
  <c r="M3604" i="28"/>
  <c r="M3605" i="28"/>
  <c r="M3606" i="28"/>
  <c r="M3607" i="28"/>
  <c r="M3608" i="28"/>
  <c r="M3609" i="28"/>
  <c r="M3610" i="28"/>
  <c r="M3611" i="28"/>
  <c r="M3612" i="28"/>
  <c r="M3613" i="28"/>
  <c r="M3614" i="28"/>
  <c r="M3615" i="28"/>
  <c r="M3616" i="28"/>
  <c r="M3617" i="28"/>
  <c r="M3618" i="28"/>
  <c r="M3619" i="28"/>
  <c r="M3620" i="28"/>
  <c r="M3621" i="28"/>
  <c r="M3622" i="28"/>
  <c r="M3623" i="28"/>
  <c r="M3624" i="28"/>
  <c r="M3625" i="28"/>
  <c r="M3626" i="28"/>
  <c r="M3627" i="28"/>
  <c r="M3628" i="28"/>
  <c r="M3629" i="28"/>
  <c r="M3630" i="28"/>
  <c r="M3631" i="28"/>
  <c r="M3632" i="28"/>
  <c r="M3633" i="28"/>
  <c r="M3634" i="28"/>
  <c r="M3635" i="28"/>
  <c r="M3636" i="28"/>
  <c r="M3637" i="28"/>
  <c r="M3638" i="28"/>
  <c r="M3639" i="28"/>
  <c r="M3640" i="28"/>
  <c r="M3641" i="28"/>
  <c r="M3642" i="28"/>
  <c r="AF455" i="54" s="1"/>
  <c r="M3643" i="28"/>
  <c r="M3644" i="28"/>
  <c r="M3645" i="28"/>
  <c r="M3646" i="28"/>
  <c r="M3647" i="28"/>
  <c r="M3648" i="28"/>
  <c r="M3649" i="28"/>
  <c r="M3650" i="28"/>
  <c r="M3651" i="28"/>
  <c r="M3652" i="28"/>
  <c r="M3653" i="28"/>
  <c r="M3654" i="28"/>
  <c r="M3655" i="28"/>
  <c r="M3656" i="28"/>
  <c r="M3657" i="28"/>
  <c r="M3658" i="28"/>
  <c r="M3659" i="28"/>
  <c r="M3660" i="28"/>
  <c r="M3661" i="28"/>
  <c r="AF459" i="54" s="1"/>
  <c r="M3662" i="28"/>
  <c r="AF458" i="54" s="1"/>
  <c r="M3663" i="28"/>
  <c r="M3664" i="28"/>
  <c r="M3665" i="28"/>
  <c r="M3666" i="28"/>
  <c r="M3667" i="28"/>
  <c r="M3668" i="28"/>
  <c r="M3669" i="28"/>
  <c r="M3670" i="28"/>
  <c r="M3671" i="28"/>
  <c r="M3672" i="28"/>
  <c r="M3673" i="28"/>
  <c r="AF361" i="54" s="1"/>
  <c r="AG361" i="54" s="1"/>
  <c r="M3674" i="28"/>
  <c r="AF362" i="54" s="1"/>
  <c r="AG362" i="54" s="1"/>
  <c r="M3675" i="28"/>
  <c r="M3676" i="28"/>
  <c r="M3677" i="28"/>
  <c r="M3678" i="28"/>
  <c r="M3679" i="28"/>
  <c r="M3680" i="28"/>
  <c r="M3681" i="28"/>
  <c r="AF367" i="54" s="1"/>
  <c r="AG367" i="54" s="1"/>
  <c r="M3682" i="28"/>
  <c r="AF366" i="54" s="1"/>
  <c r="AG366" i="54" s="1"/>
  <c r="M3683" i="28"/>
  <c r="AF371" i="54" s="1"/>
  <c r="M3684" i="28"/>
  <c r="AF370" i="54" s="1"/>
  <c r="AG370" i="54" s="1"/>
  <c r="M3685" i="28"/>
  <c r="AF369" i="54" s="1"/>
  <c r="AG369" i="54" s="1"/>
  <c r="M3686" i="28"/>
  <c r="AF368" i="54" s="1"/>
  <c r="AG368" i="54" s="1"/>
  <c r="M3687" i="28"/>
  <c r="M3688" i="28"/>
  <c r="M3689" i="28"/>
  <c r="AF375" i="54" s="1"/>
  <c r="M3690" i="28"/>
  <c r="AF374" i="54" s="1"/>
  <c r="AG374" i="54" s="1"/>
  <c r="M3691" i="28"/>
  <c r="AF372" i="54" s="1"/>
  <c r="M3692" i="28"/>
  <c r="AF377" i="54" s="1"/>
  <c r="M3693" i="28"/>
  <c r="M3694" i="28"/>
  <c r="M3695" i="28"/>
  <c r="AF359" i="54" s="1"/>
  <c r="AG359" i="54" s="1"/>
  <c r="M3696" i="28"/>
  <c r="M3697" i="28"/>
  <c r="M3698" i="28"/>
  <c r="M3699" i="28"/>
  <c r="M3700" i="28"/>
  <c r="M3701" i="28"/>
  <c r="M3702" i="28"/>
  <c r="M3703" i="28"/>
  <c r="M3704" i="28"/>
  <c r="M3705" i="28"/>
  <c r="M3706" i="28"/>
  <c r="M3707" i="28"/>
  <c r="M3708" i="28"/>
  <c r="M3709" i="28"/>
  <c r="M3710" i="28"/>
  <c r="M3711" i="28"/>
  <c r="M3712" i="28"/>
  <c r="M3713" i="28"/>
  <c r="M3714" i="28"/>
  <c r="M3715" i="28"/>
  <c r="M3716" i="28"/>
  <c r="M3717" i="28"/>
  <c r="M3718" i="28"/>
  <c r="M3719" i="28"/>
  <c r="M3720" i="28"/>
  <c r="M3721" i="28"/>
  <c r="M3722" i="28"/>
  <c r="M3723" i="28"/>
  <c r="M3724" i="28"/>
  <c r="M3725" i="28"/>
  <c r="M3726" i="28"/>
  <c r="M3727" i="28"/>
  <c r="M3728" i="28"/>
  <c r="M3729" i="28"/>
  <c r="M3730" i="28"/>
  <c r="M3731" i="28"/>
  <c r="M3732" i="28"/>
  <c r="M3733" i="28"/>
  <c r="M3734" i="28"/>
  <c r="M3735" i="28"/>
  <c r="M3736" i="28"/>
  <c r="M3737" i="28"/>
  <c r="M3738" i="28"/>
  <c r="M3739" i="28"/>
  <c r="M3740" i="28"/>
  <c r="M3741" i="28"/>
  <c r="M3742" i="28"/>
  <c r="M3743" i="28"/>
  <c r="M3744" i="28"/>
  <c r="M3745" i="28"/>
  <c r="M3746" i="28"/>
  <c r="M3747" i="28"/>
  <c r="M3748" i="28"/>
  <c r="AF542" i="54" s="1"/>
  <c r="M3749" i="28"/>
  <c r="AF541" i="54" s="1"/>
  <c r="M3750" i="28"/>
  <c r="M3751" i="28"/>
  <c r="M3752" i="28"/>
  <c r="M3753" i="28"/>
  <c r="M3754" i="28"/>
  <c r="M3755" i="28"/>
  <c r="M3756" i="28"/>
  <c r="M3757" i="28"/>
  <c r="M3758" i="28"/>
  <c r="M3759" i="28"/>
  <c r="M3760" i="28"/>
  <c r="M3761" i="28"/>
  <c r="M3762" i="28"/>
  <c r="M3763" i="28"/>
  <c r="M3764" i="28"/>
  <c r="M3765" i="28"/>
  <c r="M3766" i="28"/>
  <c r="M3767" i="28"/>
  <c r="M3768" i="28"/>
  <c r="M3769" i="28"/>
  <c r="M3770" i="28"/>
  <c r="AF545" i="54" s="1"/>
  <c r="M3771" i="28"/>
  <c r="AF543" i="54" s="1"/>
  <c r="M3772" i="28"/>
  <c r="AF544" i="54" s="1"/>
  <c r="M3773" i="28"/>
  <c r="M3774" i="28"/>
  <c r="M3775" i="28"/>
  <c r="M3776" i="28"/>
  <c r="M3777" i="28"/>
  <c r="M3778" i="28"/>
  <c r="M3779" i="28"/>
  <c r="M3780" i="28"/>
  <c r="M3781" i="28"/>
  <c r="M3782" i="28"/>
  <c r="M3783" i="28"/>
  <c r="M3784" i="28"/>
  <c r="M3785" i="28"/>
  <c r="M3786" i="28"/>
  <c r="M3787" i="28"/>
  <c r="M3788" i="28"/>
  <c r="M3789" i="28"/>
  <c r="M3790" i="28"/>
  <c r="M3791" i="28"/>
  <c r="AF547" i="54" s="1"/>
  <c r="M3792" i="28"/>
  <c r="AF546" i="54" s="1"/>
  <c r="M3793" i="28"/>
  <c r="M3794" i="28"/>
  <c r="AF549" i="54" s="1"/>
  <c r="M3795" i="28"/>
  <c r="AF548" i="54" s="1"/>
  <c r="M3796" i="28"/>
  <c r="M3797" i="28"/>
  <c r="M3798" i="28"/>
  <c r="M3799" i="28"/>
  <c r="M3800" i="28"/>
  <c r="M3801" i="28"/>
  <c r="M3802" i="28"/>
  <c r="M3803" i="28"/>
  <c r="M3804" i="28"/>
  <c r="M3805" i="28"/>
  <c r="M3806" i="28"/>
  <c r="M3807" i="28"/>
  <c r="M3808" i="28"/>
  <c r="M3809" i="28"/>
  <c r="M3810" i="28"/>
  <c r="M3811" i="28"/>
  <c r="M3812" i="28"/>
  <c r="M3813" i="28"/>
  <c r="M3814" i="28"/>
  <c r="M3815" i="28"/>
  <c r="AF555" i="54" s="1"/>
  <c r="M3816" i="28"/>
  <c r="AF557" i="54" s="1"/>
  <c r="M3817" i="28"/>
  <c r="AF552" i="54" s="1"/>
  <c r="M3818" i="28"/>
  <c r="AF556" i="54" s="1"/>
  <c r="M3819" i="28"/>
  <c r="M3820" i="28"/>
  <c r="AF554" i="54" s="1"/>
  <c r="M3821" i="28"/>
  <c r="M3822" i="28"/>
  <c r="M3823" i="28"/>
  <c r="M3824" i="28"/>
  <c r="M3825" i="28"/>
  <c r="M3826" i="28"/>
  <c r="M3827" i="28"/>
  <c r="M3828" i="28"/>
  <c r="M3829" i="28"/>
  <c r="M3830" i="28"/>
  <c r="M3831" i="28"/>
  <c r="M3832" i="28"/>
  <c r="M3833" i="28"/>
  <c r="M3834" i="28"/>
  <c r="M3835" i="28"/>
  <c r="M3836" i="28"/>
  <c r="M3837" i="28"/>
  <c r="M3838" i="28"/>
  <c r="M3839" i="28"/>
  <c r="M3840" i="28"/>
  <c r="M3841" i="28"/>
  <c r="M3842" i="28"/>
  <c r="M3843" i="28"/>
  <c r="M3844" i="28"/>
  <c r="M3845" i="28"/>
  <c r="M3846" i="28"/>
  <c r="M3847" i="28"/>
  <c r="M3848" i="28"/>
  <c r="M3849" i="28"/>
  <c r="M3850" i="28"/>
  <c r="M3851" i="28"/>
  <c r="M3852" i="28"/>
  <c r="M3853" i="28"/>
  <c r="M3854" i="28"/>
  <c r="M3855" i="28"/>
  <c r="M3856" i="28"/>
  <c r="M3857" i="28"/>
  <c r="M3858" i="28"/>
  <c r="M3859" i="28"/>
  <c r="M3860" i="28"/>
  <c r="M3861" i="28"/>
  <c r="M3862" i="28"/>
  <c r="M3863" i="28"/>
  <c r="M3864" i="28"/>
  <c r="M3865" i="28"/>
  <c r="M3866" i="28"/>
  <c r="M3867" i="28"/>
  <c r="M3868" i="28"/>
  <c r="M3869" i="28"/>
  <c r="M3870" i="28"/>
  <c r="M3871" i="28"/>
  <c r="M3872" i="28"/>
  <c r="M3873" i="28"/>
  <c r="M3874" i="28"/>
  <c r="M3875" i="28"/>
  <c r="M3876" i="28"/>
  <c r="M3877" i="28"/>
  <c r="M3878" i="28"/>
  <c r="M3879" i="28"/>
  <c r="M3880" i="28"/>
  <c r="M3881" i="28"/>
  <c r="M3882" i="28"/>
  <c r="M3883" i="28"/>
  <c r="M3884" i="28"/>
  <c r="M3885" i="28"/>
  <c r="M3886" i="28"/>
  <c r="M3887" i="28"/>
  <c r="M3888" i="28"/>
  <c r="M3889" i="28"/>
  <c r="M3890" i="28"/>
  <c r="M3891" i="28"/>
  <c r="M3892" i="28"/>
  <c r="M3893" i="28"/>
  <c r="M3894" i="28"/>
  <c r="M3895" i="28"/>
  <c r="M3896" i="28"/>
  <c r="M3897" i="28"/>
  <c r="M3898" i="28"/>
  <c r="M3899" i="28"/>
  <c r="M3900" i="28"/>
  <c r="M3901" i="28"/>
  <c r="M3902" i="28"/>
  <c r="AF563" i="54" s="1"/>
  <c r="M3903" i="28"/>
  <c r="AF565" i="54" s="1"/>
  <c r="M3904" i="28"/>
  <c r="AF564" i="54" s="1"/>
  <c r="M3905" i="28"/>
  <c r="M3906" i="28"/>
  <c r="M3907" i="28"/>
  <c r="M3908" i="28"/>
  <c r="M3909" i="28"/>
  <c r="M3910" i="28"/>
  <c r="M3911" i="28"/>
  <c r="M3912" i="28"/>
  <c r="M3913" i="28"/>
  <c r="M3914" i="28"/>
  <c r="M3915" i="28"/>
  <c r="M3916" i="28"/>
  <c r="M3917" i="28"/>
  <c r="M3918" i="28"/>
  <c r="M3919" i="28"/>
  <c r="M3920" i="28"/>
  <c r="M3921" i="28"/>
  <c r="AF569" i="54" s="1"/>
  <c r="M3922" i="28"/>
  <c r="AF568" i="54" s="1"/>
  <c r="M3923" i="28"/>
  <c r="AF567" i="54" s="1"/>
  <c r="M3924" i="28"/>
  <c r="AF566" i="54" s="1"/>
  <c r="M3925" i="28"/>
  <c r="M3926" i="28"/>
  <c r="M3927" i="28"/>
  <c r="M3928" i="28"/>
  <c r="M3929" i="28"/>
  <c r="M3930" i="28"/>
  <c r="M3931" i="28"/>
  <c r="M3932" i="28"/>
  <c r="M3933" i="28"/>
  <c r="M3934" i="28"/>
  <c r="M3935" i="28"/>
  <c r="M3936" i="28"/>
  <c r="M3937" i="28"/>
  <c r="M3938" i="28"/>
  <c r="M3939" i="28"/>
  <c r="M3940" i="28"/>
  <c r="M3941" i="28"/>
  <c r="AF575" i="54" s="1"/>
  <c r="M3942" i="28"/>
  <c r="AF574" i="54" s="1"/>
  <c r="M3943" i="28"/>
  <c r="AF571" i="54" s="1"/>
  <c r="M3944" i="28"/>
  <c r="M3945" i="28"/>
  <c r="AF573" i="54" s="1"/>
  <c r="M3946" i="28"/>
  <c r="AF572" i="54" s="1"/>
  <c r="M3947" i="28"/>
  <c r="AF576" i="54" s="1"/>
  <c r="M3948" i="28"/>
  <c r="M3949" i="28"/>
  <c r="M3950" i="28"/>
  <c r="M3951" i="28"/>
  <c r="M3952" i="28"/>
  <c r="M3953" i="28"/>
  <c r="M3954" i="28"/>
  <c r="M3955" i="28"/>
  <c r="M3956" i="28"/>
  <c r="M3957" i="28"/>
  <c r="M3958" i="28"/>
  <c r="M3959" i="28"/>
  <c r="M3960" i="28"/>
  <c r="M3961" i="28"/>
  <c r="M3962" i="28"/>
  <c r="M3963" i="28"/>
  <c r="M3964" i="28"/>
  <c r="M3965" i="28"/>
  <c r="M3966" i="28"/>
  <c r="M3967" i="28"/>
  <c r="M3968" i="28"/>
  <c r="M3969" i="28"/>
  <c r="M3970" i="28"/>
  <c r="M3971" i="28"/>
  <c r="M3972" i="28"/>
  <c r="M3973" i="28"/>
  <c r="M3974" i="28"/>
  <c r="M3975" i="28"/>
  <c r="M3976" i="28"/>
  <c r="M3977" i="28"/>
  <c r="M3978" i="28"/>
  <c r="M3979" i="28"/>
  <c r="M3980" i="28"/>
  <c r="M3981" i="28"/>
  <c r="M3982" i="28"/>
  <c r="M3983" i="28"/>
  <c r="M3984" i="28"/>
  <c r="M3985" i="28"/>
  <c r="M3986" i="28"/>
  <c r="M3987" i="28"/>
  <c r="M3988" i="28"/>
  <c r="M3989" i="28"/>
  <c r="M3990" i="28"/>
  <c r="M3991" i="28"/>
  <c r="M3992" i="28"/>
  <c r="M3993" i="28"/>
  <c r="M3994" i="28"/>
  <c r="M3995" i="28"/>
  <c r="M3996" i="28"/>
  <c r="M3997" i="28"/>
  <c r="M3998" i="28"/>
  <c r="M3999" i="28"/>
  <c r="M4000" i="28"/>
  <c r="M4001" i="28"/>
  <c r="M4002" i="28"/>
  <c r="M4003" i="28"/>
  <c r="M4004" i="28"/>
  <c r="M4005" i="28"/>
  <c r="M4006" i="28"/>
  <c r="AF582" i="54" s="1"/>
  <c r="M4007" i="28"/>
  <c r="AF583" i="54" s="1"/>
  <c r="M4008" i="28"/>
  <c r="AF581" i="54" s="1"/>
  <c r="M4009" i="28"/>
  <c r="M4010" i="28"/>
  <c r="M4011" i="28"/>
  <c r="M4012" i="28"/>
  <c r="M4013" i="28"/>
  <c r="M4014" i="28"/>
  <c r="M4015" i="28"/>
  <c r="M4016" i="28"/>
  <c r="M4017" i="28"/>
  <c r="M4018" i="28"/>
  <c r="M4019" i="28"/>
  <c r="M4020" i="28"/>
  <c r="M4021" i="28"/>
  <c r="M4022" i="28"/>
  <c r="M4023" i="28"/>
  <c r="M4024" i="28"/>
  <c r="M4025" i="28"/>
  <c r="M4026" i="28"/>
  <c r="M4027" i="28"/>
  <c r="AF585" i="54" s="1"/>
  <c r="M4028" i="28"/>
  <c r="M4029" i="28"/>
  <c r="AF587" i="54" s="1"/>
  <c r="M4030" i="28"/>
  <c r="AF584" i="54" s="1"/>
  <c r="M4031" i="28"/>
  <c r="M4032" i="28"/>
  <c r="M4033" i="28"/>
  <c r="M4034" i="28"/>
  <c r="M4035" i="28"/>
  <c r="M4036" i="28"/>
  <c r="M4037" i="28"/>
  <c r="M4038" i="28"/>
  <c r="M4039" i="28"/>
  <c r="M4040" i="28"/>
  <c r="M4041" i="28"/>
  <c r="M4042" i="28"/>
  <c r="M4043" i="28"/>
  <c r="M4044" i="28"/>
  <c r="M4045" i="28"/>
  <c r="M4046" i="28"/>
  <c r="M4047" i="28"/>
  <c r="M4048" i="28"/>
  <c r="AF589" i="54" s="1"/>
  <c r="M4049" i="28"/>
  <c r="AF588" i="54" s="1"/>
  <c r="M4050" i="28"/>
  <c r="M4051" i="28"/>
  <c r="M4052" i="28"/>
  <c r="M4053" i="28"/>
  <c r="M4054" i="28"/>
  <c r="M4055" i="28"/>
  <c r="M4056" i="28"/>
  <c r="M4057" i="28"/>
  <c r="M4058" i="28"/>
  <c r="M4059" i="28"/>
  <c r="M4060" i="28"/>
  <c r="M4061" i="28"/>
  <c r="M4062" i="28"/>
  <c r="M4063" i="28"/>
  <c r="M4064" i="28"/>
  <c r="M4065" i="28"/>
  <c r="M4066" i="28"/>
  <c r="M4067" i="28"/>
  <c r="M4068" i="28"/>
  <c r="M4069" i="28"/>
  <c r="M4070" i="28"/>
  <c r="M4071" i="28"/>
  <c r="M4072" i="28"/>
  <c r="M4073" i="28"/>
  <c r="M4074" i="28"/>
  <c r="M4075" i="28"/>
  <c r="M4076" i="28"/>
  <c r="M4077" i="28"/>
  <c r="M4078" i="28"/>
  <c r="M4079" i="28"/>
  <c r="M4080" i="28"/>
  <c r="M4081" i="28"/>
  <c r="M4082" i="28"/>
  <c r="M4083" i="28"/>
  <c r="M4084" i="28"/>
  <c r="M4085" i="28"/>
  <c r="M4086" i="28"/>
  <c r="M4087" i="28"/>
  <c r="M4088" i="28"/>
  <c r="M4089" i="28"/>
  <c r="M4090" i="28"/>
  <c r="M4091" i="28"/>
  <c r="M4092" i="28"/>
  <c r="M4093" i="28"/>
  <c r="M4094" i="28"/>
  <c r="M4095" i="28"/>
  <c r="M4096" i="28"/>
  <c r="M4097" i="28"/>
  <c r="M4098" i="28"/>
  <c r="M4099" i="28"/>
  <c r="M4100" i="28"/>
  <c r="M4101" i="28"/>
  <c r="M4102" i="28"/>
  <c r="M4103" i="28"/>
  <c r="M4104" i="28"/>
  <c r="M4105" i="28"/>
  <c r="M4106" i="28"/>
  <c r="M4107" i="28"/>
  <c r="M4108" i="28"/>
  <c r="M4109" i="28"/>
  <c r="M4110" i="28"/>
  <c r="M4111" i="28"/>
  <c r="M4112" i="28"/>
  <c r="M4113" i="28"/>
  <c r="M4114" i="28"/>
  <c r="M4115" i="28"/>
  <c r="M4116" i="28"/>
  <c r="M4117" i="28"/>
  <c r="M4118" i="28"/>
  <c r="M4119" i="28"/>
  <c r="M4120" i="28"/>
  <c r="M4121" i="28"/>
  <c r="M4122" i="28"/>
  <c r="M4123" i="28"/>
  <c r="M4124" i="28"/>
  <c r="M4125" i="28"/>
  <c r="M4126" i="28"/>
  <c r="AF600" i="54" s="1"/>
  <c r="M4127" i="28"/>
  <c r="AF597" i="54" s="1"/>
  <c r="M4128" i="28"/>
  <c r="AF599" i="54" s="1"/>
  <c r="M4129" i="28"/>
  <c r="AF598" i="54" s="1"/>
  <c r="M4130" i="28"/>
  <c r="M4131" i="28"/>
  <c r="M4132" i="28"/>
  <c r="M4133" i="28"/>
  <c r="M4134" i="28"/>
  <c r="M4135" i="28"/>
  <c r="M4136" i="28"/>
  <c r="M4137" i="28"/>
  <c r="M4138" i="28"/>
  <c r="M4139" i="28"/>
  <c r="M4140" i="28"/>
  <c r="M4141" i="28"/>
  <c r="M4142" i="28"/>
  <c r="M4143" i="28"/>
  <c r="M4144" i="28"/>
  <c r="M4145" i="28"/>
  <c r="M4146" i="28"/>
  <c r="M4147" i="28"/>
  <c r="M4148" i="28"/>
  <c r="M4149" i="28"/>
  <c r="M4150" i="28"/>
  <c r="M4151" i="28"/>
  <c r="M4152" i="28"/>
  <c r="M4153" i="28"/>
  <c r="M4154" i="28"/>
  <c r="M4155" i="28"/>
  <c r="M4156" i="28"/>
  <c r="M4157" i="28"/>
  <c r="M4158" i="28"/>
  <c r="M4159" i="28"/>
  <c r="M4160" i="28"/>
  <c r="M4161" i="28"/>
  <c r="M4162" i="28"/>
  <c r="M4163" i="28"/>
  <c r="M4164" i="28"/>
  <c r="M4165" i="28"/>
  <c r="M4166" i="28"/>
  <c r="M4167" i="28"/>
  <c r="M4168" i="28"/>
  <c r="M4169" i="28"/>
  <c r="M4170" i="28"/>
  <c r="M4171" i="28"/>
  <c r="M4172" i="28"/>
  <c r="M4173" i="28"/>
  <c r="M4174" i="28"/>
  <c r="M4175" i="28"/>
  <c r="M4176" i="28"/>
  <c r="M4177" i="28"/>
  <c r="M4178" i="28"/>
  <c r="M4179" i="28"/>
  <c r="M4180" i="28"/>
  <c r="M4181" i="28"/>
  <c r="M4182" i="28"/>
  <c r="M4183" i="28"/>
  <c r="M4184" i="28"/>
  <c r="M4185" i="28"/>
  <c r="M4186" i="28"/>
  <c r="M4187" i="28"/>
  <c r="M4188" i="28"/>
  <c r="M4189" i="28"/>
  <c r="M4190" i="28"/>
  <c r="M4191" i="28"/>
  <c r="M4192" i="28"/>
  <c r="M4193" i="28"/>
  <c r="M4194" i="28"/>
  <c r="M4195" i="28"/>
  <c r="M4196" i="28"/>
  <c r="M4197" i="28"/>
  <c r="M4198" i="28"/>
  <c r="M4199" i="28"/>
  <c r="M4200" i="28"/>
  <c r="M4201" i="28"/>
  <c r="M4202" i="28"/>
  <c r="M4203" i="28"/>
  <c r="M4204" i="28"/>
  <c r="M4205" i="28"/>
  <c r="M4206" i="28"/>
  <c r="M4207" i="28"/>
  <c r="M4208" i="28"/>
  <c r="M4209" i="28"/>
  <c r="M4210" i="28"/>
  <c r="M4211" i="28"/>
  <c r="M4212" i="28"/>
  <c r="M4213" i="28"/>
  <c r="AF523" i="54" s="1"/>
  <c r="M4214" i="28"/>
  <c r="M4215" i="28"/>
  <c r="AF524" i="54" s="1"/>
  <c r="M4216" i="28"/>
  <c r="AF526" i="54" s="1"/>
  <c r="M4217" i="28"/>
  <c r="M4218" i="28"/>
  <c r="M4219" i="28"/>
  <c r="M4220" i="28"/>
  <c r="M4221" i="28"/>
  <c r="M4222" i="28"/>
  <c r="M4223" i="28"/>
  <c r="M4224" i="28"/>
  <c r="M4225" i="28"/>
  <c r="M4226" i="28"/>
  <c r="M4227" i="28"/>
  <c r="M4228" i="28"/>
  <c r="M4229" i="28"/>
  <c r="M4230" i="28"/>
  <c r="M4231" i="28"/>
  <c r="M4232" i="28"/>
  <c r="M4233" i="28"/>
  <c r="M4234" i="28"/>
  <c r="M4235" i="28"/>
  <c r="M4236" i="28"/>
  <c r="M4237" i="28"/>
  <c r="M4238" i="28"/>
  <c r="M4239" i="28"/>
  <c r="M4240" i="28"/>
  <c r="M4241" i="28"/>
  <c r="M4242" i="28"/>
  <c r="M4243" i="28"/>
  <c r="M4244" i="28"/>
  <c r="M4245" i="28"/>
  <c r="M4246" i="28"/>
  <c r="M4247" i="28"/>
  <c r="M4248" i="28"/>
  <c r="M4249" i="28"/>
  <c r="AF529" i="54" s="1"/>
  <c r="M4250" i="28"/>
  <c r="AF528" i="54" s="1"/>
  <c r="M4251" i="28"/>
  <c r="M4252" i="28"/>
  <c r="M4253" i="28"/>
  <c r="M4254" i="28"/>
  <c r="M4255" i="28"/>
  <c r="M4256" i="28"/>
  <c r="M4257" i="28"/>
  <c r="M4258" i="28"/>
  <c r="M4259" i="28"/>
  <c r="M4260" i="28"/>
  <c r="M4261" i="28"/>
  <c r="M4262" i="28"/>
  <c r="M4263" i="28"/>
  <c r="M4264" i="28"/>
  <c r="M4265" i="28"/>
  <c r="M4266" i="28"/>
  <c r="M4267" i="28"/>
  <c r="M4268" i="28"/>
  <c r="M4269" i="28"/>
  <c r="M4270" i="28"/>
  <c r="M4271" i="28"/>
  <c r="M4272" i="28"/>
  <c r="M4273" i="28"/>
  <c r="M4274" i="28"/>
  <c r="M4275" i="28"/>
  <c r="M4276" i="28"/>
  <c r="M4277" i="28"/>
  <c r="M4278" i="28"/>
  <c r="AF533" i="54" s="1"/>
  <c r="M4279" i="28"/>
  <c r="AF536" i="54" s="1"/>
  <c r="M4280" i="28"/>
  <c r="AF531" i="54" s="1"/>
  <c r="M4281" i="28"/>
  <c r="AF532" i="54" s="1"/>
  <c r="M4282" i="28"/>
  <c r="M4283" i="28"/>
  <c r="M4284" i="28"/>
  <c r="M4285" i="28"/>
  <c r="M4286" i="28"/>
  <c r="M4287" i="28"/>
  <c r="M4288" i="28"/>
  <c r="M4289" i="28"/>
  <c r="M4290" i="28"/>
  <c r="M4291" i="28"/>
  <c r="M4292" i="28"/>
  <c r="M4293" i="28"/>
  <c r="M4294" i="28"/>
  <c r="M4295" i="28"/>
  <c r="M4296" i="28"/>
  <c r="M4297" i="28"/>
  <c r="M4298" i="28"/>
  <c r="M4299" i="28"/>
  <c r="M4300" i="28"/>
  <c r="M4301" i="28"/>
  <c r="M4302" i="28"/>
  <c r="M4303" i="28"/>
  <c r="M4304" i="28"/>
  <c r="M4305" i="28"/>
  <c r="M4306" i="28"/>
  <c r="M4307" i="28"/>
  <c r="M4308" i="28"/>
  <c r="M4309" i="28"/>
  <c r="AF603" i="54" s="1"/>
  <c r="M4310" i="28"/>
  <c r="AF606" i="54" s="1"/>
  <c r="M4311" i="28"/>
  <c r="M4312" i="28"/>
  <c r="AF604" i="54" s="1"/>
  <c r="M4313" i="28"/>
  <c r="M4314" i="28"/>
  <c r="AF602" i="54" s="1"/>
  <c r="M4315" i="28"/>
  <c r="M4316" i="28"/>
  <c r="M4317" i="28"/>
  <c r="M4318" i="28"/>
  <c r="M4319" i="28"/>
  <c r="M4320" i="28"/>
  <c r="M4321" i="28"/>
  <c r="M4322" i="28"/>
  <c r="M4323" i="28"/>
  <c r="M4324" i="28"/>
  <c r="M4325" i="28"/>
  <c r="M4326" i="28"/>
  <c r="AF537" i="54" s="1"/>
  <c r="M4327" i="28"/>
  <c r="M4328" i="28"/>
  <c r="M4329" i="28"/>
  <c r="M4330" i="28"/>
  <c r="M4331" i="28"/>
  <c r="M4332" i="28"/>
  <c r="M4333" i="28"/>
  <c r="M4334" i="28"/>
  <c r="M4335" i="28"/>
  <c r="M4336" i="28"/>
  <c r="M4337" i="28"/>
  <c r="M4338" i="28"/>
  <c r="M4339" i="28"/>
  <c r="M4340" i="28"/>
  <c r="M4341" i="28"/>
  <c r="M4342" i="28"/>
  <c r="M4343" i="28"/>
  <c r="M4344" i="28"/>
  <c r="M4345" i="28"/>
  <c r="M4346" i="28"/>
  <c r="M4347" i="28"/>
  <c r="M4348" i="28"/>
  <c r="M4349" i="28"/>
  <c r="M4350" i="28"/>
  <c r="M4351" i="28"/>
  <c r="M4352" i="28"/>
  <c r="M4353" i="28"/>
  <c r="M4354" i="28"/>
  <c r="M4355" i="28"/>
  <c r="M4356" i="28"/>
  <c r="M4357" i="28"/>
  <c r="M4358" i="28"/>
  <c r="M4359" i="28"/>
  <c r="M4360" i="28"/>
  <c r="M4361" i="28"/>
  <c r="M4362" i="28"/>
  <c r="M4363" i="28"/>
  <c r="M4364" i="28"/>
  <c r="M4365" i="28"/>
  <c r="M4366" i="28"/>
  <c r="M4367" i="28"/>
  <c r="M4368" i="28"/>
  <c r="M4369" i="28"/>
  <c r="M4370" i="28"/>
  <c r="M4371" i="28"/>
  <c r="M4372" i="28"/>
  <c r="M4373" i="28"/>
  <c r="M4374" i="28"/>
  <c r="M4375" i="28"/>
  <c r="M4376" i="28"/>
  <c r="M4377" i="28"/>
  <c r="M4378" i="28"/>
  <c r="M4379" i="28"/>
  <c r="M4380" i="28"/>
  <c r="M4381" i="28"/>
  <c r="M4382" i="28"/>
  <c r="M4383" i="28"/>
  <c r="M4384" i="28"/>
  <c r="M4385" i="28"/>
  <c r="M4386" i="28"/>
  <c r="M4387" i="28"/>
  <c r="M4388" i="28"/>
  <c r="M4389" i="28"/>
  <c r="AF611" i="54" s="1"/>
  <c r="M4390" i="28"/>
  <c r="AF615" i="54" s="1"/>
  <c r="M4391" i="28"/>
  <c r="M4392" i="28"/>
  <c r="AF613" i="54" s="1"/>
  <c r="M4393" i="28"/>
  <c r="AF610" i="54" s="1"/>
  <c r="M4394" i="28"/>
  <c r="AF614" i="54" s="1"/>
  <c r="M4395" i="28"/>
  <c r="AF612" i="54" s="1"/>
  <c r="M4396" i="28"/>
  <c r="AF609" i="54" s="1"/>
  <c r="M4397" i="28"/>
  <c r="M4398" i="28"/>
  <c r="M4399" i="28"/>
  <c r="M4400" i="28"/>
  <c r="M4401" i="28"/>
  <c r="M4402" i="28"/>
  <c r="M4403" i="28"/>
  <c r="M4404" i="28"/>
  <c r="M4405" i="28"/>
  <c r="M4406" i="28"/>
  <c r="M4407" i="28"/>
  <c r="M4408" i="28"/>
  <c r="M4409" i="28"/>
  <c r="M4410" i="28"/>
  <c r="M4411" i="28"/>
  <c r="M4412" i="28"/>
  <c r="M4413" i="28"/>
  <c r="M4414" i="28"/>
  <c r="M4415" i="28"/>
  <c r="M4416" i="28"/>
  <c r="M4417" i="28"/>
  <c r="AF622" i="54" s="1"/>
  <c r="M4418" i="28"/>
  <c r="AF617" i="54" s="1"/>
  <c r="M4419" i="28"/>
  <c r="AF616" i="54" s="1"/>
  <c r="M4420" i="28"/>
  <c r="AF618" i="54" s="1"/>
  <c r="M4421" i="28"/>
  <c r="AF619" i="54" s="1"/>
  <c r="M4422" i="28"/>
  <c r="M4423" i="28"/>
  <c r="M4424" i="28"/>
  <c r="M4425" i="28"/>
  <c r="M4426" i="28"/>
  <c r="M4427" i="28"/>
  <c r="M4428" i="28"/>
  <c r="M4429" i="28"/>
  <c r="M4430" i="28"/>
  <c r="M4431" i="28"/>
  <c r="M4432" i="28"/>
  <c r="M4433" i="28"/>
  <c r="M4434" i="28"/>
  <c r="M4435" i="28"/>
  <c r="M4436" i="28"/>
  <c r="M4437" i="28"/>
  <c r="M4438" i="28"/>
  <c r="M4439" i="28"/>
  <c r="M4440" i="28"/>
  <c r="M4441" i="28"/>
  <c r="M4442" i="28"/>
  <c r="M4443" i="28"/>
  <c r="M4444" i="28"/>
  <c r="M4445" i="28"/>
  <c r="M4446" i="28"/>
  <c r="M4447" i="28"/>
  <c r="M4448" i="28"/>
  <c r="M4449" i="28"/>
  <c r="M4450" i="28"/>
  <c r="M4451" i="28"/>
  <c r="M4452" i="28"/>
  <c r="M4453" i="28"/>
  <c r="M4454" i="28"/>
  <c r="M4455" i="28"/>
  <c r="M4456" i="28"/>
  <c r="M4457" i="28"/>
  <c r="M4458" i="28"/>
  <c r="M4459" i="28"/>
  <c r="M4460" i="28"/>
  <c r="M4461" i="28"/>
  <c r="M4462" i="28"/>
  <c r="M4463" i="28"/>
  <c r="M4464" i="28"/>
  <c r="M4465" i="28"/>
  <c r="M4466" i="28"/>
  <c r="M4467" i="28"/>
  <c r="M4468" i="28"/>
  <c r="M4469" i="28"/>
  <c r="M4470" i="28"/>
  <c r="M4471" i="28"/>
  <c r="M4472" i="28"/>
  <c r="M4473" i="28"/>
  <c r="M4474" i="28"/>
  <c r="M4475" i="28"/>
  <c r="M4476" i="28"/>
  <c r="M4477" i="28"/>
  <c r="M4478" i="28"/>
  <c r="M4479" i="28"/>
  <c r="M4480" i="28"/>
  <c r="M4481" i="28"/>
  <c r="M4482" i="28"/>
  <c r="M4483" i="28"/>
  <c r="M4484" i="28"/>
  <c r="M4485" i="28"/>
  <c r="M4486" i="28"/>
  <c r="M4487" i="28"/>
  <c r="M4488" i="28"/>
  <c r="M4489" i="28"/>
  <c r="M4490" i="28"/>
  <c r="M4491" i="28"/>
  <c r="M4492" i="28"/>
  <c r="M4493" i="28"/>
  <c r="M4494" i="28"/>
  <c r="M4495" i="28"/>
  <c r="M4496" i="28"/>
  <c r="M4497" i="28"/>
  <c r="M4498" i="28"/>
  <c r="M4499" i="28"/>
  <c r="M4500" i="28"/>
  <c r="M4501" i="28"/>
  <c r="M4502" i="28"/>
  <c r="AF632" i="54" s="1"/>
  <c r="M4503" i="28"/>
  <c r="AF633" i="54" s="1"/>
  <c r="M4504" i="28"/>
  <c r="AF631" i="54" s="1"/>
  <c r="M4505" i="28"/>
  <c r="AF634" i="54" s="1"/>
  <c r="M4506" i="28"/>
  <c r="M4507" i="28"/>
  <c r="M4508" i="28"/>
  <c r="M4509" i="28"/>
  <c r="M4510" i="28"/>
  <c r="M4511" i="28"/>
  <c r="M4512" i="28"/>
  <c r="M4513" i="28"/>
  <c r="M4514" i="28"/>
  <c r="M4515" i="28"/>
  <c r="M4516" i="28"/>
  <c r="M4517" i="28"/>
  <c r="M4518" i="28"/>
  <c r="M4519" i="28"/>
  <c r="M4520" i="28"/>
  <c r="M4521" i="28"/>
  <c r="M4522" i="28"/>
  <c r="M4523" i="28"/>
  <c r="AF643" i="54" s="1"/>
  <c r="M4524" i="28"/>
  <c r="AF639" i="54" s="1"/>
  <c r="M4525" i="28"/>
  <c r="AF640" i="54" s="1"/>
  <c r="M4526" i="28"/>
  <c r="AF641" i="54" s="1"/>
  <c r="M4527" i="28"/>
  <c r="M4528" i="28"/>
  <c r="AF636" i="54" s="1"/>
  <c r="M4529" i="28"/>
  <c r="AF637" i="54" s="1"/>
  <c r="M4530" i="28"/>
  <c r="AF642" i="54" s="1"/>
  <c r="M4531" i="28"/>
  <c r="AF635" i="54" s="1"/>
  <c r="M4532" i="28"/>
  <c r="M4533" i="28"/>
  <c r="M4534" i="28"/>
  <c r="M4535" i="28"/>
  <c r="M4536" i="28"/>
  <c r="M4537" i="28"/>
  <c r="M4538" i="28"/>
  <c r="M4539" i="28"/>
  <c r="M4540" i="28"/>
  <c r="M4541" i="28"/>
  <c r="M4542" i="28"/>
  <c r="M4543" i="28"/>
  <c r="M4544" i="28"/>
  <c r="M4545" i="28"/>
  <c r="M4546" i="28"/>
  <c r="M4547" i="28"/>
  <c r="AF646" i="54" s="1"/>
  <c r="M4548" i="28"/>
  <c r="AF645" i="54" s="1"/>
  <c r="M4549" i="28"/>
  <c r="AF644" i="54" s="1"/>
  <c r="M4550" i="28"/>
  <c r="AF650" i="54" s="1"/>
  <c r="M4551" i="28"/>
  <c r="AF651" i="54" s="1"/>
  <c r="M4552" i="28"/>
  <c r="AF649" i="54" s="1"/>
  <c r="M4553" i="28"/>
  <c r="AF648" i="54" s="1"/>
  <c r="M4554" i="28"/>
  <c r="AF647" i="54" s="1"/>
  <c r="M4555" i="28"/>
  <c r="M4556" i="28"/>
  <c r="M4557" i="28"/>
  <c r="M4558" i="28"/>
  <c r="M4559" i="28"/>
  <c r="M4560" i="28"/>
  <c r="M4561" i="28"/>
  <c r="M4562" i="28"/>
  <c r="M4563" i="28"/>
  <c r="M4564" i="28"/>
  <c r="M4565" i="28"/>
  <c r="M4566" i="28"/>
  <c r="M4567" i="28"/>
  <c r="M4568" i="28"/>
  <c r="M4569" i="28"/>
  <c r="M4570" i="28"/>
  <c r="M4571" i="28"/>
  <c r="M4572" i="28"/>
  <c r="M4573" i="28"/>
  <c r="M4574" i="28"/>
  <c r="M4575" i="28"/>
  <c r="M4576" i="28"/>
  <c r="M4577" i="28"/>
  <c r="M4578" i="28"/>
  <c r="M4579" i="28"/>
  <c r="M4580" i="28"/>
  <c r="M4581" i="28"/>
  <c r="M4582" i="28"/>
  <c r="M4583" i="28"/>
  <c r="M4584" i="28"/>
  <c r="M4585" i="28"/>
  <c r="M4586" i="28"/>
  <c r="M4587" i="28"/>
  <c r="M4588" i="28"/>
  <c r="M4589" i="28"/>
  <c r="M4590" i="28"/>
  <c r="M4591" i="28"/>
  <c r="M4592" i="28"/>
  <c r="M4593" i="28"/>
  <c r="M4594" i="28"/>
  <c r="M4595" i="28"/>
  <c r="M4596" i="28"/>
  <c r="M4597" i="28"/>
  <c r="M4598" i="28"/>
  <c r="M4599" i="28"/>
  <c r="M4600" i="28"/>
  <c r="M4601" i="28"/>
  <c r="M4602" i="28"/>
  <c r="M4603" i="28"/>
  <c r="M4604" i="28"/>
  <c r="M4605" i="28"/>
  <c r="M4606" i="28"/>
  <c r="M4607" i="28"/>
  <c r="M4608" i="28"/>
  <c r="M4609" i="28"/>
  <c r="M4610" i="28"/>
  <c r="M4611" i="28"/>
  <c r="M4612" i="28"/>
  <c r="M4613" i="28"/>
  <c r="AF666" i="54" s="1"/>
  <c r="M4614" i="28"/>
  <c r="AF665" i="54" s="1"/>
  <c r="M4615" i="28"/>
  <c r="M4616" i="28"/>
  <c r="M4617" i="28"/>
  <c r="M4618" i="28"/>
  <c r="M4619" i="28"/>
  <c r="M4620" i="28"/>
  <c r="M4621" i="28"/>
  <c r="M4622" i="28"/>
  <c r="M4623" i="28"/>
  <c r="M4624" i="28"/>
  <c r="M4625" i="28"/>
  <c r="M4626" i="28"/>
  <c r="M4627" i="28"/>
  <c r="AF671" i="54" s="1"/>
  <c r="M4628" i="28"/>
  <c r="AF672" i="54" s="1"/>
  <c r="M4629" i="28"/>
  <c r="AF667" i="54" s="1"/>
  <c r="M4630" i="28"/>
  <c r="AF669" i="54" s="1"/>
  <c r="M4631" i="28"/>
  <c r="AF670" i="54" s="1"/>
  <c r="M4632" i="28"/>
  <c r="AF668" i="54" s="1"/>
  <c r="M4633" i="28"/>
  <c r="M4634" i="28"/>
  <c r="M4635" i="28"/>
  <c r="M4636" i="28"/>
  <c r="M4637" i="28"/>
  <c r="M4638" i="28"/>
  <c r="M4639" i="28"/>
  <c r="M4640" i="28"/>
  <c r="M4641" i="28"/>
  <c r="M4642" i="28"/>
  <c r="M4643" i="28"/>
  <c r="AF678" i="54" s="1"/>
  <c r="M4644" i="28"/>
  <c r="AF682" i="54" s="1"/>
  <c r="M4645" i="28"/>
  <c r="AF680" i="54" s="1"/>
  <c r="M4646" i="28"/>
  <c r="AF676" i="54" s="1"/>
  <c r="M4647" i="28"/>
  <c r="AF681" i="54" s="1"/>
  <c r="M4648" i="28"/>
  <c r="AF679" i="54" s="1"/>
  <c r="M4649" i="28"/>
  <c r="AF674" i="54" s="1"/>
  <c r="M4650" i="28"/>
  <c r="AF675" i="54" s="1"/>
  <c r="M4651" i="28"/>
  <c r="M4652" i="28"/>
  <c r="M4653" i="28"/>
  <c r="M4654" i="28"/>
  <c r="M4655" i="28"/>
  <c r="M4656" i="28"/>
  <c r="M4657" i="28"/>
  <c r="M4658" i="28"/>
  <c r="M4659" i="28"/>
  <c r="M4660" i="28"/>
  <c r="M4661" i="28"/>
  <c r="M4662" i="28"/>
  <c r="M4663" i="28"/>
  <c r="M4664" i="28"/>
  <c r="M4665" i="28"/>
  <c r="AF684" i="54" s="1"/>
  <c r="M4666" i="28"/>
  <c r="AF685" i="54" s="1"/>
  <c r="M4667" i="28"/>
  <c r="AF688" i="54" s="1"/>
  <c r="M4668" i="28"/>
  <c r="AF686" i="54" s="1"/>
  <c r="M4669" i="28"/>
  <c r="AF683" i="54" s="1"/>
  <c r="M4670" i="28"/>
  <c r="M4671" i="28"/>
  <c r="M4672" i="28"/>
  <c r="M4673" i="28"/>
  <c r="M4674" i="28"/>
  <c r="M4675" i="28"/>
  <c r="M4676" i="28"/>
  <c r="M4677" i="28"/>
  <c r="M4678" i="28"/>
  <c r="M4679" i="28"/>
  <c r="M4680" i="28"/>
  <c r="M4681" i="28"/>
  <c r="M4682" i="28"/>
  <c r="M4683" i="28"/>
  <c r="M4684" i="28"/>
  <c r="M4685" i="28"/>
  <c r="M4686" i="28"/>
  <c r="M4687" i="28"/>
  <c r="M4688" i="28"/>
  <c r="M4689" i="28"/>
  <c r="M4690" i="28"/>
  <c r="M4691" i="28"/>
  <c r="M4692" i="28"/>
  <c r="M4693" i="28"/>
  <c r="M4694" i="28"/>
  <c r="M4695" i="28"/>
  <c r="M4696" i="28"/>
  <c r="M4697" i="28"/>
  <c r="M4698" i="28"/>
  <c r="M4699" i="28"/>
  <c r="M4700" i="28"/>
  <c r="M4701" i="28"/>
  <c r="M4702" i="28"/>
  <c r="M4703" i="28"/>
  <c r="M4704" i="28"/>
  <c r="M4705" i="28"/>
  <c r="M4706" i="28"/>
  <c r="M4707" i="28"/>
  <c r="M4708" i="28"/>
  <c r="M4709" i="28"/>
  <c r="M4710" i="28"/>
  <c r="M4711" i="28"/>
  <c r="M4712" i="28"/>
  <c r="M4713" i="28"/>
  <c r="M4714" i="28"/>
  <c r="AF695" i="54" s="1"/>
  <c r="M4715" i="28"/>
  <c r="AF697" i="54" s="1"/>
  <c r="M4716" i="28"/>
  <c r="AF698" i="54" s="1"/>
  <c r="M4717" i="28"/>
  <c r="AF699" i="54" s="1"/>
  <c r="M4718" i="28"/>
  <c r="AF696" i="54" s="1"/>
  <c r="M4719" i="28"/>
  <c r="M4720" i="28"/>
  <c r="M4721" i="28"/>
  <c r="M4722" i="28"/>
  <c r="M4723" i="28"/>
  <c r="M4724" i="28"/>
  <c r="M4725" i="28"/>
  <c r="M4726" i="28"/>
  <c r="M4727" i="28"/>
  <c r="AF705" i="54" s="1"/>
  <c r="M4728" i="28"/>
  <c r="M4729" i="28"/>
  <c r="AF704" i="54" s="1"/>
  <c r="M4730" i="28"/>
  <c r="AF703" i="54" s="1"/>
  <c r="M4731" i="28"/>
  <c r="M4732" i="28"/>
  <c r="AF700" i="54" s="1"/>
  <c r="M4733" i="28"/>
  <c r="AF701" i="54" s="1"/>
  <c r="M4734" i="28"/>
  <c r="AF702" i="54" s="1"/>
  <c r="M4735" i="28"/>
  <c r="M4736" i="28"/>
  <c r="M4737" i="28"/>
  <c r="M4738" i="28"/>
  <c r="M4739" i="28"/>
  <c r="M4740" i="28"/>
  <c r="M4741" i="28"/>
  <c r="M4742" i="28"/>
  <c r="M4743" i="28"/>
  <c r="M4744" i="28"/>
  <c r="M4745" i="28"/>
  <c r="AF707" i="54" s="1"/>
  <c r="M4746" i="28"/>
  <c r="AF708" i="54" s="1"/>
  <c r="AG708" i="54" s="1"/>
  <c r="M4747" i="28"/>
  <c r="M4748" i="28"/>
  <c r="AF706" i="54" s="1"/>
  <c r="M4749" i="28"/>
  <c r="AF709" i="54" s="1"/>
  <c r="AG709" i="54" s="1"/>
  <c r="M4750" i="28"/>
  <c r="M4751" i="28"/>
  <c r="AF710" i="54" s="1"/>
  <c r="AG710" i="54" s="1"/>
  <c r="M4752" i="28"/>
  <c r="M4753" i="28"/>
  <c r="M4754" i="28"/>
  <c r="M4755" i="28"/>
  <c r="M4756" i="28"/>
  <c r="M4757" i="28"/>
  <c r="M4758" i="28"/>
  <c r="M4759" i="28"/>
  <c r="M4760" i="28"/>
  <c r="M4761" i="28"/>
  <c r="M4762" i="28"/>
  <c r="M4763" i="28"/>
  <c r="M4764" i="28"/>
  <c r="AF712" i="54" s="1"/>
  <c r="AG712" i="54" s="1"/>
  <c r="M4765" i="28"/>
  <c r="AF715" i="54" s="1"/>
  <c r="M4766" i="28"/>
  <c r="AF714" i="54" s="1"/>
  <c r="M4767" i="28"/>
  <c r="AF711" i="54" s="1"/>
  <c r="AG711" i="54" s="1"/>
  <c r="M4768" i="28"/>
  <c r="AF713" i="54" s="1"/>
  <c r="M4769" i="28"/>
  <c r="M4770" i="28"/>
  <c r="AF716" i="54" s="1"/>
  <c r="M4771" i="28"/>
  <c r="M4772" i="28"/>
  <c r="M4773" i="28"/>
  <c r="M4774" i="28"/>
  <c r="M4775" i="28"/>
  <c r="M4776" i="28"/>
  <c r="M4777" i="28"/>
  <c r="M4778" i="28"/>
  <c r="M4779" i="28"/>
  <c r="M4780" i="28"/>
  <c r="M4781" i="28"/>
  <c r="M4782" i="28"/>
  <c r="M4783" i="28"/>
  <c r="M4784" i="28"/>
  <c r="M4785" i="28"/>
  <c r="M4786" i="28"/>
  <c r="M4787" i="28"/>
  <c r="M4788" i="28"/>
  <c r="M4789" i="28"/>
  <c r="M4790" i="28"/>
  <c r="M4791" i="28"/>
  <c r="M4792" i="28"/>
  <c r="M4793" i="28"/>
  <c r="M4794" i="28"/>
  <c r="M4795" i="28"/>
  <c r="M4796" i="28"/>
  <c r="M4797" i="28"/>
  <c r="M4798" i="28"/>
  <c r="M4799" i="28"/>
  <c r="M4800" i="28"/>
  <c r="M4801" i="28"/>
  <c r="M4802" i="28"/>
  <c r="M4803" i="28"/>
  <c r="M4804" i="28"/>
  <c r="M4805" i="28"/>
  <c r="M4806" i="28"/>
  <c r="M4807" i="28"/>
  <c r="M4808" i="28"/>
  <c r="M4809" i="28"/>
  <c r="M4810" i="28"/>
  <c r="M4811" i="28"/>
  <c r="M4812" i="28"/>
  <c r="M4813" i="28"/>
  <c r="M4814" i="28"/>
  <c r="M4815" i="28"/>
  <c r="M4816" i="28"/>
  <c r="M4817" i="28"/>
  <c r="M4818" i="28"/>
  <c r="M4819" i="28"/>
  <c r="M4820" i="28"/>
  <c r="M4821" i="28"/>
  <c r="M4822" i="28"/>
  <c r="M4823" i="28"/>
  <c r="M4824" i="28"/>
  <c r="M4825" i="28"/>
  <c r="M4826" i="28"/>
  <c r="M4827" i="28"/>
  <c r="M4828" i="28"/>
  <c r="AF730" i="54" s="1"/>
  <c r="AG730" i="54" s="1"/>
  <c r="M4829" i="28"/>
  <c r="AF728" i="54" s="1"/>
  <c r="AG728" i="54" s="1"/>
  <c r="M4830" i="28"/>
  <c r="AF729" i="54" s="1"/>
  <c r="AG729" i="54" s="1"/>
  <c r="M4831" i="28"/>
  <c r="AF725" i="54" s="1"/>
  <c r="AG725" i="54" s="1"/>
  <c r="M4832" i="28"/>
  <c r="AF731" i="54" s="1"/>
  <c r="AG731" i="54" s="1"/>
  <c r="M4833" i="28"/>
  <c r="M4834" i="28"/>
  <c r="AF727" i="54" s="1"/>
  <c r="AG727" i="54" s="1"/>
  <c r="M4835" i="28"/>
  <c r="AF723" i="54" s="1"/>
  <c r="AG723" i="54" s="1"/>
  <c r="M4836" i="28"/>
  <c r="AF732" i="54" s="1"/>
  <c r="AG732" i="54" s="1"/>
  <c r="M4837" i="28"/>
  <c r="AF724" i="54" s="1"/>
  <c r="AG724" i="54" s="1"/>
  <c r="M4838" i="28"/>
  <c r="M4839" i="28"/>
  <c r="M4840" i="28"/>
  <c r="M4841" i="28"/>
  <c r="M4842" i="28"/>
  <c r="M4843" i="28"/>
  <c r="M4844" i="28"/>
  <c r="M4845" i="28"/>
  <c r="M4846" i="28"/>
  <c r="M4847" i="28"/>
  <c r="M4848" i="28"/>
  <c r="M4849" i="28"/>
  <c r="M4850" i="28"/>
  <c r="M4851" i="28"/>
  <c r="M4852" i="28"/>
  <c r="M4853" i="28"/>
  <c r="AF733" i="54" s="1"/>
  <c r="AG733" i="54" s="1"/>
  <c r="M4854" i="28"/>
  <c r="AF734" i="54" s="1"/>
  <c r="AG734" i="54" s="1"/>
  <c r="M4855" i="28"/>
  <c r="M4856" i="28"/>
  <c r="M4857" i="28"/>
  <c r="M4858" i="28"/>
  <c r="M4859" i="28"/>
  <c r="M4860" i="28"/>
  <c r="M4861" i="28"/>
  <c r="M4862" i="28"/>
  <c r="M4863" i="28"/>
  <c r="M4864" i="28"/>
  <c r="M4865" i="28"/>
  <c r="M4866" i="28"/>
  <c r="M4867" i="28"/>
  <c r="M4868" i="28"/>
  <c r="M4869" i="28"/>
  <c r="M4870" i="28"/>
  <c r="AF736" i="54" s="1"/>
  <c r="AG736" i="54" s="1"/>
  <c r="M4871" i="28"/>
  <c r="AF735" i="54" s="1"/>
  <c r="AG735" i="54" s="1"/>
  <c r="M4872" i="28"/>
  <c r="AF737" i="54" s="1"/>
  <c r="AG737" i="54" s="1"/>
  <c r="M4873" i="28"/>
  <c r="M4874" i="28"/>
  <c r="M4875" i="28"/>
  <c r="M4876" i="28"/>
  <c r="M4877" i="28"/>
  <c r="M4878" i="28"/>
  <c r="M4879" i="28"/>
  <c r="M4880" i="28"/>
  <c r="M4881" i="28"/>
  <c r="M4882" i="28"/>
  <c r="M4883" i="28"/>
  <c r="M4884" i="28"/>
  <c r="M4885" i="28"/>
  <c r="M4886" i="28"/>
  <c r="M4887" i="28"/>
  <c r="M4888" i="28"/>
  <c r="M4889" i="28"/>
  <c r="AF742" i="54" s="1"/>
  <c r="AG742" i="54" s="1"/>
  <c r="M4890" i="28"/>
  <c r="AF740" i="54" s="1"/>
  <c r="AG740" i="54" s="1"/>
  <c r="M4891" i="28"/>
  <c r="AF741" i="54" s="1"/>
  <c r="AG741" i="54" s="1"/>
  <c r="M4892" i="28"/>
  <c r="AF743" i="54" s="1"/>
  <c r="AG743" i="54" s="1"/>
  <c r="M4893" i="28"/>
  <c r="AF739" i="54" s="1"/>
  <c r="AG739" i="54" s="1"/>
  <c r="M4894" i="28"/>
  <c r="AF744" i="54" s="1"/>
  <c r="AG744" i="54" s="1"/>
  <c r="M4895" i="28"/>
  <c r="AF738" i="54" s="1"/>
  <c r="AG738" i="54" s="1"/>
  <c r="M4896" i="28"/>
  <c r="M4897" i="28"/>
  <c r="M4898" i="28"/>
  <c r="M4899" i="28"/>
  <c r="M4900" i="28"/>
  <c r="M4901" i="28"/>
  <c r="M4902" i="28"/>
  <c r="M4903" i="28"/>
  <c r="M4904" i="28"/>
  <c r="M4905" i="28"/>
  <c r="M4906" i="28"/>
  <c r="M4907" i="28"/>
  <c r="M4908" i="28"/>
  <c r="M4909" i="28"/>
  <c r="M4910" i="28"/>
  <c r="M4911" i="28"/>
  <c r="M4912" i="28"/>
  <c r="M4913" i="28"/>
  <c r="M4914" i="28"/>
  <c r="AF657" i="54" s="1"/>
  <c r="M4915" i="28"/>
  <c r="AF653" i="54" s="1"/>
  <c r="M4916" i="28"/>
  <c r="AF655" i="54" s="1"/>
  <c r="M4917" i="28"/>
  <c r="AF652" i="54" s="1"/>
  <c r="M4918" i="28"/>
  <c r="AF654" i="54" s="1"/>
  <c r="M4919" i="28"/>
  <c r="AF659" i="54" s="1"/>
  <c r="M4920" i="28"/>
  <c r="AF658" i="54" s="1"/>
  <c r="M4921" i="28"/>
  <c r="AF656" i="54" s="1"/>
  <c r="M4922" i="28"/>
  <c r="M4923" i="28"/>
  <c r="M4924" i="28"/>
  <c r="M4925" i="28"/>
  <c r="M4926" i="28"/>
  <c r="M4927" i="28"/>
  <c r="M4928" i="28"/>
  <c r="M4929" i="28"/>
  <c r="M4930" i="28"/>
  <c r="M4931" i="28"/>
  <c r="M4932" i="28"/>
  <c r="M4933" i="28"/>
  <c r="M4934" i="28"/>
  <c r="M4935" i="28"/>
  <c r="M4936" i="28"/>
  <c r="M4937" i="28"/>
  <c r="M4938" i="28"/>
  <c r="M4939" i="28"/>
  <c r="M4940" i="28"/>
  <c r="M4941" i="28"/>
  <c r="M4942" i="28"/>
  <c r="M4943" i="28"/>
  <c r="M4944" i="28"/>
  <c r="M4945" i="28"/>
  <c r="M4946" i="28"/>
  <c r="M4947" i="28"/>
  <c r="M4948" i="28"/>
  <c r="M4949" i="28"/>
  <c r="M4950" i="28"/>
  <c r="M4951" i="28"/>
  <c r="M4952" i="28"/>
  <c r="M4953" i="28"/>
  <c r="M4954" i="28"/>
  <c r="M4955" i="28"/>
  <c r="M4956" i="28"/>
  <c r="M4957" i="28"/>
  <c r="M4958" i="28"/>
  <c r="M4959" i="28"/>
  <c r="M4960" i="28"/>
  <c r="M4961" i="28"/>
  <c r="M4962" i="28"/>
  <c r="M4963" i="28"/>
  <c r="M4964" i="28"/>
  <c r="M4965" i="28"/>
  <c r="M4966" i="28"/>
  <c r="M4967" i="28"/>
  <c r="M4968" i="28"/>
  <c r="M4969" i="28"/>
  <c r="M4970" i="28"/>
  <c r="M4971" i="28"/>
  <c r="M4972" i="28"/>
  <c r="M4973" i="28"/>
  <c r="M4974" i="28"/>
  <c r="M4975" i="28"/>
  <c r="M4976" i="28"/>
  <c r="M4977" i="28"/>
  <c r="M4978" i="28"/>
  <c r="M4979" i="28"/>
  <c r="M4980" i="28"/>
  <c r="M4981" i="28"/>
  <c r="M4982" i="28"/>
  <c r="M4983" i="28"/>
  <c r="M4984" i="28"/>
  <c r="M4985" i="28"/>
  <c r="M4986" i="28"/>
  <c r="M4987" i="28"/>
  <c r="M4988" i="28"/>
  <c r="M4989" i="28"/>
  <c r="M4990" i="28"/>
  <c r="M4991" i="28"/>
  <c r="M4992" i="28"/>
  <c r="M4993" i="28"/>
  <c r="M4994" i="28"/>
  <c r="M4995" i="28"/>
  <c r="M4996" i="28"/>
  <c r="M4997" i="28"/>
  <c r="M4998" i="28"/>
  <c r="M4999" i="28"/>
  <c r="M5000" i="28"/>
  <c r="M5001" i="28"/>
  <c r="M5002" i="28"/>
  <c r="M5003" i="28"/>
  <c r="M5004" i="28"/>
  <c r="M5005" i="28"/>
  <c r="M5006" i="28"/>
  <c r="M5007" i="28"/>
  <c r="M5008" i="28"/>
  <c r="M5009" i="28"/>
  <c r="M5010" i="28"/>
  <c r="M5011" i="28"/>
  <c r="M5012" i="28"/>
  <c r="M5013" i="28"/>
  <c r="M5014" i="28"/>
  <c r="M5015" i="28"/>
  <c r="M5016" i="28"/>
  <c r="M5017" i="28"/>
  <c r="M5018" i="28"/>
  <c r="M5019" i="28"/>
  <c r="M5020" i="28"/>
  <c r="M5021" i="28"/>
  <c r="M5022" i="28"/>
  <c r="M5023" i="28"/>
  <c r="M5024" i="28"/>
  <c r="M5025" i="28"/>
  <c r="M5026" i="28"/>
  <c r="M5027" i="28"/>
  <c r="M5028" i="28"/>
  <c r="M5029" i="28"/>
  <c r="M5030" i="28"/>
  <c r="M5031" i="28"/>
  <c r="M5032" i="28"/>
  <c r="M5033" i="28"/>
  <c r="M5034" i="28"/>
  <c r="M5035" i="28"/>
  <c r="M5036" i="28"/>
  <c r="M5037" i="28"/>
  <c r="M5038" i="28"/>
  <c r="M5039" i="28"/>
  <c r="M5040" i="28"/>
  <c r="M5041" i="28"/>
  <c r="M5042" i="28"/>
  <c r="M5043" i="28"/>
  <c r="M5044" i="28"/>
  <c r="M5045" i="28"/>
  <c r="M5046" i="28"/>
  <c r="M5047" i="28"/>
  <c r="M5048" i="28"/>
  <c r="M5049" i="28"/>
  <c r="M5050" i="28"/>
  <c r="M5051" i="28"/>
  <c r="M5052" i="28"/>
  <c r="M5053" i="28"/>
  <c r="M5054" i="28"/>
  <c r="M5055" i="28"/>
  <c r="M5056" i="28"/>
  <c r="M5057" i="28"/>
  <c r="M5058" i="28"/>
  <c r="M5059" i="28"/>
  <c r="M5060" i="28"/>
  <c r="M5061" i="28"/>
  <c r="M5062" i="28"/>
  <c r="M5063" i="28"/>
  <c r="M5064" i="28"/>
  <c r="M5065" i="28"/>
  <c r="M5066" i="28"/>
  <c r="M5067" i="28"/>
  <c r="M5068" i="28"/>
  <c r="M5069" i="28"/>
  <c r="M5070" i="28"/>
  <c r="M5071" i="28"/>
  <c r="M5072" i="28"/>
  <c r="M5073" i="28"/>
  <c r="M5074" i="28"/>
  <c r="M5075" i="28"/>
  <c r="M5076" i="28"/>
  <c r="M5077" i="28"/>
  <c r="M5078" i="28"/>
  <c r="M5079" i="28"/>
  <c r="M5080" i="28"/>
  <c r="M5081" i="28"/>
  <c r="M5082" i="28"/>
  <c r="M5083" i="28"/>
  <c r="M5084" i="28"/>
  <c r="M5085" i="28"/>
  <c r="M5086" i="28"/>
  <c r="M5087" i="28"/>
  <c r="M5088" i="28"/>
  <c r="M5089" i="28"/>
  <c r="M5090" i="28"/>
  <c r="M5091" i="28"/>
  <c r="M5092" i="28"/>
  <c r="M5093" i="28"/>
  <c r="M5094" i="28"/>
  <c r="M5095" i="28"/>
  <c r="M5096" i="28"/>
  <c r="M5097" i="28"/>
  <c r="M5098" i="28"/>
  <c r="M5099" i="28"/>
  <c r="M5100" i="28"/>
  <c r="M5101" i="28"/>
  <c r="M5102" i="28"/>
  <c r="M5103" i="28"/>
  <c r="M5104" i="28"/>
  <c r="M5105" i="28"/>
  <c r="M5106" i="28"/>
  <c r="M5107" i="28"/>
  <c r="M5108" i="28"/>
  <c r="M5109" i="28"/>
  <c r="M5110" i="28"/>
  <c r="M5111" i="28"/>
  <c r="M5112" i="28"/>
  <c r="M5113" i="28"/>
  <c r="M5114" i="28"/>
  <c r="M5115" i="28"/>
  <c r="M5116" i="28"/>
  <c r="M5117" i="28"/>
  <c r="M5118" i="28"/>
  <c r="M5119" i="28"/>
  <c r="M5120" i="28"/>
  <c r="M5121" i="28"/>
  <c r="M5122" i="28"/>
  <c r="M5123" i="28"/>
  <c r="M5124" i="28"/>
  <c r="M5125" i="28"/>
  <c r="M5126" i="28"/>
  <c r="M5127" i="28"/>
  <c r="M5128" i="28"/>
  <c r="M5129" i="28"/>
  <c r="M5130" i="28"/>
  <c r="M5131" i="28"/>
  <c r="M5132" i="28"/>
  <c r="M5133" i="28"/>
  <c r="M5134" i="28"/>
  <c r="M5135" i="28"/>
  <c r="M5136" i="28"/>
  <c r="M5137" i="28"/>
  <c r="M5138" i="28"/>
  <c r="M5139" i="28"/>
  <c r="M5140" i="28"/>
  <c r="M5141" i="28"/>
  <c r="M5142" i="28"/>
  <c r="M5143" i="28"/>
  <c r="M5144" i="28"/>
  <c r="M5145" i="28"/>
  <c r="M5146" i="28"/>
  <c r="M5147" i="28"/>
  <c r="M5148" i="28"/>
  <c r="M5149" i="28"/>
  <c r="M5150" i="28"/>
  <c r="M5151" i="28"/>
  <c r="M5152" i="28"/>
  <c r="M5153" i="28"/>
  <c r="M5154" i="28"/>
  <c r="M5155" i="28"/>
  <c r="M5156" i="28"/>
  <c r="M5157" i="28"/>
  <c r="M5158" i="28"/>
  <c r="M5159" i="28"/>
  <c r="M5160" i="28"/>
  <c r="M5161" i="28"/>
  <c r="M5162" i="28"/>
  <c r="M5163" i="28"/>
  <c r="M5164" i="28"/>
  <c r="M5165" i="28"/>
  <c r="M5166" i="28"/>
  <c r="M5167" i="28"/>
  <c r="M5168" i="28"/>
  <c r="M5169" i="28"/>
  <c r="M5170" i="28"/>
  <c r="M5171" i="28"/>
  <c r="M5172" i="28"/>
  <c r="M5173" i="28"/>
  <c r="M5174" i="28"/>
  <c r="M5175" i="28"/>
  <c r="M5176" i="28"/>
  <c r="M5177" i="28"/>
  <c r="M5178" i="28"/>
  <c r="M5179" i="28"/>
  <c r="M5180" i="28"/>
  <c r="M5181" i="28"/>
  <c r="M5182" i="28"/>
  <c r="M5183" i="28"/>
  <c r="M5184" i="28"/>
  <c r="M5185" i="28"/>
  <c r="M5186" i="28"/>
  <c r="M5187" i="28"/>
  <c r="M5188" i="28"/>
  <c r="M5189" i="28"/>
  <c r="M5190" i="28"/>
  <c r="M5191" i="28"/>
  <c r="M5192" i="28"/>
  <c r="M5193" i="28"/>
  <c r="M5194" i="28"/>
  <c r="M5195" i="28"/>
  <c r="M5196" i="28"/>
  <c r="M5197" i="28"/>
  <c r="M5198" i="28"/>
  <c r="M5199" i="28"/>
  <c r="M5200" i="28"/>
  <c r="M5201" i="28"/>
  <c r="M5202" i="28"/>
  <c r="M5203" i="28"/>
  <c r="M5204" i="28"/>
  <c r="M5205" i="28"/>
  <c r="M5206" i="28"/>
  <c r="M5207" i="28"/>
  <c r="M5208" i="28"/>
  <c r="M5209" i="28"/>
  <c r="M5210" i="28"/>
  <c r="M5211" i="28"/>
  <c r="M5212" i="28"/>
  <c r="M5213" i="28"/>
  <c r="M5214" i="28"/>
  <c r="M5215" i="28"/>
  <c r="M5216" i="28"/>
  <c r="M5217" i="28"/>
  <c r="M5218" i="28"/>
  <c r="M5219" i="28"/>
  <c r="M5220" i="28"/>
  <c r="M5221" i="28"/>
  <c r="M5222" i="28"/>
  <c r="M5223" i="28"/>
  <c r="M5224" i="28"/>
  <c r="M5225" i="28"/>
  <c r="M5226" i="28"/>
  <c r="M5227" i="28"/>
  <c r="M5228" i="28"/>
  <c r="M5229" i="28"/>
  <c r="M5230" i="28"/>
  <c r="M5231" i="28"/>
  <c r="M5232" i="28"/>
  <c r="M5233" i="28"/>
  <c r="M5234" i="28"/>
  <c r="M5235" i="28"/>
  <c r="M5236" i="28"/>
  <c r="M5237" i="28"/>
  <c r="M5238" i="28"/>
  <c r="M5239" i="28"/>
  <c r="M5240" i="28"/>
  <c r="M5241" i="28"/>
  <c r="M5242" i="28"/>
  <c r="M5243" i="28"/>
  <c r="M5244" i="28"/>
  <c r="M5245" i="28"/>
  <c r="M5246" i="28"/>
  <c r="M5247" i="28"/>
  <c r="M5248" i="28"/>
  <c r="M5249" i="28"/>
  <c r="M5250" i="28"/>
  <c r="M5251" i="28"/>
  <c r="M5252" i="28"/>
  <c r="M5253" i="28"/>
  <c r="M5254" i="28"/>
  <c r="M5255" i="28"/>
  <c r="M5256" i="28"/>
  <c r="M5257" i="28"/>
  <c r="M5258" i="28"/>
  <c r="M5259" i="28"/>
  <c r="M5260" i="28"/>
  <c r="M5261" i="28"/>
  <c r="M5262" i="28"/>
  <c r="M5263" i="28"/>
  <c r="M5264" i="28"/>
  <c r="M5265" i="28"/>
  <c r="M5266" i="28"/>
  <c r="M5267" i="28"/>
  <c r="M5268" i="28"/>
  <c r="M5269" i="28"/>
  <c r="M5270" i="28"/>
  <c r="M5271" i="28"/>
  <c r="M5272" i="28"/>
  <c r="M5273" i="28"/>
  <c r="M5274" i="28"/>
  <c r="M5275" i="28"/>
  <c r="M5276" i="28"/>
  <c r="M5277" i="28"/>
  <c r="M5278" i="28"/>
  <c r="M5279" i="28"/>
  <c r="M5280" i="28"/>
  <c r="M5281" i="28"/>
  <c r="M5282" i="28"/>
  <c r="M5283" i="28"/>
  <c r="M5284" i="28"/>
  <c r="M5285" i="28"/>
  <c r="M5286" i="28"/>
  <c r="M5287" i="28"/>
  <c r="M5288" i="28"/>
  <c r="M5289" i="28"/>
  <c r="M5290" i="28"/>
  <c r="M5291" i="28"/>
  <c r="M5292" i="28"/>
  <c r="M5293" i="28"/>
  <c r="M5294" i="28"/>
  <c r="M5295" i="28"/>
  <c r="M5296" i="28"/>
  <c r="M5297" i="28"/>
  <c r="M5298" i="28"/>
  <c r="M5299" i="28"/>
  <c r="M5300" i="28"/>
  <c r="M5301" i="28"/>
  <c r="M5302" i="28"/>
  <c r="M5303" i="28"/>
  <c r="M5304" i="28"/>
  <c r="M5305" i="28"/>
  <c r="M5306" i="28"/>
  <c r="M5307" i="28"/>
  <c r="M5308" i="28"/>
  <c r="M5309" i="28"/>
  <c r="M5310" i="28"/>
  <c r="M5311" i="28"/>
  <c r="M5312" i="28"/>
  <c r="M5313" i="28"/>
  <c r="M5314" i="28"/>
  <c r="M5315" i="28"/>
  <c r="M5316" i="28"/>
  <c r="M5317" i="28"/>
  <c r="M5318" i="28"/>
  <c r="M5319" i="28"/>
  <c r="M5320" i="28"/>
  <c r="M5321" i="28"/>
  <c r="M5322" i="28"/>
  <c r="M5323" i="28"/>
  <c r="M5324" i="28"/>
  <c r="M5325" i="28"/>
  <c r="M5326" i="28"/>
  <c r="M5327" i="28"/>
  <c r="M5328" i="28"/>
  <c r="M5329" i="28"/>
  <c r="M5330" i="28"/>
  <c r="M5331" i="28"/>
  <c r="M5332" i="28"/>
  <c r="M5333" i="28"/>
  <c r="M5334" i="28"/>
  <c r="M5335" i="28"/>
  <c r="M5336" i="28"/>
  <c r="M5337" i="28"/>
  <c r="M5338" i="28"/>
  <c r="M5339" i="28"/>
  <c r="M5340" i="28"/>
  <c r="M5341" i="28"/>
  <c r="M5342" i="28"/>
  <c r="M5343" i="28"/>
  <c r="M5344" i="28"/>
  <c r="M5345" i="28"/>
  <c r="M5346" i="28"/>
  <c r="M5347" i="28"/>
  <c r="M5348" i="28"/>
  <c r="M5349" i="28"/>
  <c r="M5350" i="28"/>
  <c r="M5351" i="28"/>
  <c r="M5352" i="28"/>
  <c r="M5353" i="28"/>
  <c r="M5354" i="28"/>
  <c r="M5355" i="28"/>
  <c r="M5356" i="28"/>
  <c r="M5357" i="28"/>
  <c r="M5358" i="28"/>
  <c r="M5359" i="28"/>
  <c r="M5360" i="28"/>
  <c r="M5361" i="28"/>
  <c r="M5362" i="28"/>
  <c r="M5363" i="28"/>
  <c r="M5364" i="28"/>
  <c r="M5365" i="28"/>
  <c r="M5366" i="28"/>
  <c r="M5367" i="28"/>
  <c r="M5368" i="28"/>
  <c r="M5369" i="28"/>
  <c r="M5370" i="28"/>
  <c r="M5371" i="28"/>
  <c r="M5372" i="28"/>
  <c r="M5373" i="28"/>
  <c r="M5374" i="28"/>
  <c r="M5375" i="28"/>
  <c r="M5376" i="28"/>
  <c r="M5377" i="28"/>
  <c r="M5378" i="28"/>
  <c r="M5379" i="28"/>
  <c r="M5380" i="28"/>
  <c r="M5381" i="28"/>
  <c r="M5382" i="28"/>
  <c r="M5383" i="28"/>
  <c r="M5384" i="28"/>
  <c r="M5385" i="28"/>
  <c r="M5386" i="28"/>
  <c r="M5387" i="28"/>
  <c r="M5388" i="28"/>
  <c r="M5389" i="28"/>
  <c r="M5390" i="28"/>
  <c r="M5391" i="28"/>
  <c r="M5392" i="28"/>
  <c r="M5393" i="28"/>
  <c r="M5394" i="28"/>
  <c r="M5395" i="28"/>
  <c r="M5396" i="28"/>
  <c r="M5397" i="28"/>
  <c r="M5398" i="28"/>
  <c r="M5399" i="28"/>
  <c r="M5400" i="28"/>
  <c r="M5401" i="28"/>
  <c r="M5402" i="28"/>
  <c r="M5403" i="28"/>
  <c r="M5404" i="28"/>
  <c r="M5405" i="28"/>
  <c r="M5406" i="28"/>
  <c r="M5407" i="28"/>
  <c r="M5408" i="28"/>
  <c r="M5409" i="28"/>
  <c r="M5410" i="28"/>
  <c r="M5411" i="28"/>
  <c r="M5412" i="28"/>
  <c r="M5413" i="28"/>
  <c r="M5414" i="28"/>
  <c r="M5415" i="28"/>
  <c r="M5416" i="28"/>
  <c r="M5417" i="28"/>
  <c r="M5418" i="28"/>
  <c r="M5419" i="28"/>
  <c r="M5420" i="28"/>
  <c r="M5421" i="28"/>
  <c r="M5422" i="28"/>
  <c r="M5423" i="28"/>
  <c r="M5424" i="28"/>
  <c r="M5425" i="28"/>
  <c r="M5426" i="28"/>
  <c r="M5427" i="28"/>
  <c r="M5428" i="28"/>
  <c r="M5429" i="28"/>
  <c r="M5430" i="28"/>
  <c r="M5431" i="28"/>
  <c r="M5432" i="28"/>
  <c r="M5433" i="28"/>
  <c r="M5434" i="28"/>
  <c r="M5435" i="28"/>
  <c r="M5436" i="28"/>
  <c r="M5437" i="28"/>
  <c r="M5438" i="28"/>
  <c r="M5439" i="28"/>
  <c r="M5440" i="28"/>
  <c r="M5441" i="28"/>
  <c r="M5442" i="28"/>
  <c r="M5443" i="28"/>
  <c r="M5444" i="28"/>
  <c r="M5445" i="28"/>
  <c r="M5446" i="28"/>
  <c r="M5447" i="28"/>
  <c r="M5448" i="28"/>
  <c r="M5449" i="28"/>
  <c r="M5450" i="28"/>
  <c r="M5451" i="28"/>
  <c r="M5452" i="28"/>
  <c r="M5453" i="28"/>
  <c r="M5454" i="28"/>
  <c r="M5455" i="28"/>
  <c r="M5456" i="28"/>
  <c r="M5457" i="28"/>
  <c r="M5458" i="28"/>
  <c r="M5459" i="28"/>
  <c r="M5460" i="28"/>
  <c r="M5461" i="28"/>
  <c r="M5462" i="28"/>
  <c r="M5463" i="28"/>
  <c r="M5464" i="28"/>
  <c r="M5465" i="28"/>
  <c r="M5466" i="28"/>
  <c r="M5467" i="28"/>
  <c r="M5468" i="28"/>
  <c r="M5469" i="28"/>
  <c r="M5470" i="28"/>
  <c r="M5471" i="28"/>
  <c r="M5472" i="28"/>
  <c r="M5473" i="28"/>
  <c r="M5474" i="28"/>
  <c r="M5475" i="28"/>
  <c r="M5476" i="28"/>
  <c r="M5477" i="28"/>
  <c r="M5478" i="28"/>
  <c r="M5479" i="28"/>
  <c r="M5480" i="28"/>
  <c r="M5481" i="28"/>
  <c r="M5482" i="28"/>
  <c r="M5483" i="28"/>
  <c r="M5484" i="28"/>
  <c r="M5485" i="28"/>
  <c r="M5486" i="28"/>
  <c r="M5487" i="28"/>
  <c r="M5488" i="28"/>
  <c r="M5489" i="28"/>
  <c r="M5490" i="28"/>
  <c r="M5491" i="28"/>
  <c r="M5492" i="28"/>
  <c r="M5493" i="28"/>
  <c r="M5494" i="28"/>
  <c r="M5495" i="28"/>
  <c r="M5496" i="28"/>
  <c r="M5497" i="28"/>
  <c r="M5498" i="28"/>
  <c r="M5499" i="28"/>
  <c r="M5500" i="28"/>
  <c r="M5501" i="28"/>
  <c r="M5502" i="28"/>
  <c r="M5503" i="28"/>
  <c r="M5504" i="28"/>
  <c r="M5505" i="28"/>
  <c r="M5506" i="28"/>
  <c r="M5507" i="28"/>
  <c r="M5508" i="28"/>
  <c r="M5509" i="28"/>
  <c r="M5510" i="28"/>
  <c r="M5511" i="28"/>
  <c r="M5512" i="28"/>
  <c r="M5513" i="28"/>
  <c r="M5514" i="28"/>
  <c r="M5515" i="28"/>
  <c r="M5516" i="28"/>
  <c r="M5517" i="28"/>
  <c r="M5518" i="28"/>
  <c r="M5519" i="28"/>
  <c r="M5520" i="28"/>
  <c r="M5521" i="28"/>
  <c r="M5522" i="28"/>
  <c r="M5523" i="28"/>
  <c r="M5524" i="28"/>
  <c r="M5525" i="28"/>
  <c r="M5526" i="28"/>
  <c r="M5527" i="28"/>
  <c r="M5528" i="28"/>
  <c r="M5529" i="28"/>
  <c r="M5530" i="28"/>
  <c r="M5531" i="28"/>
  <c r="M5532" i="28"/>
  <c r="M5533" i="28"/>
  <c r="M5534" i="28"/>
  <c r="M5535" i="28"/>
  <c r="M5536" i="28"/>
  <c r="M5537" i="28"/>
  <c r="M5538" i="28"/>
  <c r="M5539" i="28"/>
  <c r="M5540" i="28"/>
  <c r="M5541" i="28"/>
  <c r="M5542" i="28"/>
  <c r="M5543" i="28"/>
  <c r="M5544" i="28"/>
  <c r="M5545" i="28"/>
  <c r="M5546" i="28"/>
  <c r="M5547" i="28"/>
  <c r="M5548" i="28"/>
  <c r="M5549" i="28"/>
  <c r="M5550" i="28"/>
  <c r="M5551" i="28"/>
  <c r="M5552" i="28"/>
  <c r="M5553" i="28"/>
  <c r="M5554" i="28"/>
  <c r="M5555" i="28"/>
  <c r="M5556" i="28"/>
  <c r="M5557" i="28"/>
  <c r="M5558" i="28"/>
  <c r="M5559" i="28"/>
  <c r="M5560" i="28"/>
  <c r="M5561" i="28"/>
  <c r="M5562" i="28"/>
  <c r="M5563" i="28"/>
  <c r="M5564" i="28"/>
  <c r="M5565" i="28"/>
  <c r="M5566" i="28"/>
  <c r="M5567" i="28"/>
  <c r="M5568" i="28"/>
  <c r="M5569" i="28"/>
  <c r="M5570" i="28"/>
  <c r="M5571" i="28"/>
  <c r="M5572" i="28"/>
  <c r="M5573" i="28"/>
  <c r="M5574" i="28"/>
  <c r="M5575" i="28"/>
  <c r="M5576" i="28"/>
  <c r="M5577" i="28"/>
  <c r="M5578" i="28"/>
  <c r="M5579" i="28"/>
  <c r="M5580" i="28"/>
  <c r="M5581" i="28"/>
  <c r="M5582" i="28"/>
  <c r="M5583" i="28"/>
  <c r="M5584" i="28"/>
  <c r="M5585" i="28"/>
  <c r="M5586" i="28"/>
  <c r="M5587" i="28"/>
  <c r="M5588" i="28"/>
  <c r="M5589" i="28"/>
  <c r="M5590" i="28"/>
  <c r="M5591" i="28"/>
  <c r="M5592" i="28"/>
  <c r="M5593" i="28"/>
  <c r="M5594" i="28"/>
  <c r="M5595" i="28"/>
  <c r="M5596" i="28"/>
  <c r="M5597" i="28"/>
  <c r="M5598" i="28"/>
  <c r="M5599" i="28"/>
  <c r="M5600" i="28"/>
  <c r="M5601" i="28"/>
  <c r="M5602" i="28"/>
  <c r="M5603" i="28"/>
  <c r="M5604" i="28"/>
  <c r="M5605" i="28"/>
  <c r="M5606" i="28"/>
  <c r="M5607" i="28"/>
  <c r="M5608" i="28"/>
  <c r="M5609" i="28"/>
  <c r="M5610" i="28"/>
  <c r="M5611" i="28"/>
  <c r="M5612" i="28"/>
  <c r="M5613" i="28"/>
  <c r="M5614" i="28"/>
  <c r="M5615" i="28"/>
  <c r="M5616" i="28"/>
  <c r="M5617" i="28"/>
  <c r="M5618" i="28"/>
  <c r="M5619" i="28"/>
  <c r="M5620" i="28"/>
  <c r="M5621" i="28"/>
  <c r="M5622" i="28"/>
  <c r="M5623" i="28"/>
  <c r="M5624" i="28"/>
  <c r="M5625" i="28"/>
  <c r="M5626" i="28"/>
  <c r="M5627" i="28"/>
  <c r="M5628" i="28"/>
  <c r="M5629" i="28"/>
  <c r="M5630" i="28"/>
  <c r="M5631" i="28"/>
  <c r="M5632" i="28"/>
  <c r="M5633" i="28"/>
  <c r="M5634" i="28"/>
  <c r="M5635" i="28"/>
  <c r="M5636" i="28"/>
  <c r="M5637" i="28"/>
  <c r="M5638" i="28"/>
  <c r="M5639" i="28"/>
  <c r="M5640" i="28"/>
  <c r="M5641" i="28"/>
  <c r="M5642" i="28"/>
  <c r="M5643" i="28"/>
  <c r="M5644" i="28"/>
  <c r="M5645" i="28"/>
  <c r="M5646" i="28"/>
  <c r="M5647" i="28"/>
  <c r="M5648" i="28"/>
  <c r="F2585" i="28"/>
  <c r="F2586" i="28"/>
  <c r="F2587" i="28"/>
  <c r="F2588" i="28"/>
  <c r="F2589" i="28"/>
  <c r="F2590" i="28"/>
  <c r="F2591" i="28"/>
  <c r="F2592" i="28"/>
  <c r="F2593" i="28"/>
  <c r="F2594" i="28"/>
  <c r="F2595" i="28"/>
  <c r="F2596" i="28"/>
  <c r="F2597" i="28"/>
  <c r="F2598" i="28"/>
  <c r="F2599" i="28"/>
  <c r="F2600" i="28"/>
  <c r="F2601" i="28"/>
  <c r="F2602" i="28"/>
  <c r="F2603" i="28"/>
  <c r="F2604" i="28"/>
  <c r="F2605" i="28"/>
  <c r="F2606" i="28"/>
  <c r="F2607" i="28"/>
  <c r="F2608" i="28"/>
  <c r="F2609" i="28"/>
  <c r="F2610" i="28"/>
  <c r="F2611" i="28"/>
  <c r="F2612" i="28"/>
  <c r="F2613" i="28"/>
  <c r="F2614" i="28"/>
  <c r="F2615" i="28"/>
  <c r="F2616" i="28"/>
  <c r="F2617" i="28"/>
  <c r="F2618" i="28"/>
  <c r="F2619" i="28"/>
  <c r="F2620" i="28"/>
  <c r="F2621" i="28"/>
  <c r="F2622" i="28"/>
  <c r="F2623" i="28"/>
  <c r="F2624" i="28"/>
  <c r="F2625" i="28"/>
  <c r="F2626" i="28"/>
  <c r="F2627" i="28"/>
  <c r="F2628" i="28"/>
  <c r="F2629" i="28"/>
  <c r="F2630" i="28"/>
  <c r="F2631" i="28"/>
  <c r="F2632" i="28"/>
  <c r="F2633" i="28"/>
  <c r="F2634" i="28"/>
  <c r="F2635" i="28"/>
  <c r="F2636" i="28"/>
  <c r="F2637" i="28"/>
  <c r="F2638" i="28"/>
  <c r="F2639" i="28"/>
  <c r="F2640" i="28"/>
  <c r="F2641" i="28"/>
  <c r="F2642" i="28"/>
  <c r="F2643" i="28"/>
  <c r="F2644" i="28"/>
  <c r="F2645" i="28"/>
  <c r="F2646" i="28"/>
  <c r="F2647" i="28"/>
  <c r="F2648" i="28"/>
  <c r="F2649" i="28"/>
  <c r="F2650" i="28"/>
  <c r="F2651" i="28"/>
  <c r="F2652" i="28"/>
  <c r="F2653" i="28"/>
  <c r="F2654" i="28"/>
  <c r="F2655" i="28"/>
  <c r="F2656" i="28"/>
  <c r="F2657" i="28"/>
  <c r="F2658" i="28"/>
  <c r="F2659" i="28"/>
  <c r="F2660" i="28"/>
  <c r="F2661" i="28"/>
  <c r="F2662" i="28"/>
  <c r="F2663" i="28"/>
  <c r="F2664" i="28"/>
  <c r="F2665" i="28"/>
  <c r="F2666" i="28"/>
  <c r="F2667" i="28"/>
  <c r="F2668" i="28"/>
  <c r="F2669" i="28"/>
  <c r="F2670" i="28"/>
  <c r="F2671" i="28"/>
  <c r="F2672" i="28"/>
  <c r="F2673" i="28"/>
  <c r="F2674" i="28"/>
  <c r="F2675" i="28"/>
  <c r="F2676" i="28"/>
  <c r="F2677" i="28"/>
  <c r="F2678" i="28"/>
  <c r="F2679" i="28"/>
  <c r="F2680" i="28"/>
  <c r="F2681" i="28"/>
  <c r="F2682" i="28"/>
  <c r="F2683" i="28"/>
  <c r="F2684" i="28"/>
  <c r="F2685" i="28"/>
  <c r="F2686" i="28"/>
  <c r="F2687" i="28"/>
  <c r="F2688" i="28"/>
  <c r="F2689" i="28"/>
  <c r="F2690" i="28"/>
  <c r="F2691" i="28"/>
  <c r="F2692" i="28"/>
  <c r="F2693" i="28"/>
  <c r="F2694" i="28"/>
  <c r="F2695" i="28"/>
  <c r="F2696" i="28"/>
  <c r="F2697" i="28"/>
  <c r="F2698" i="28"/>
  <c r="F2699" i="28"/>
  <c r="F2700" i="28"/>
  <c r="F2701" i="28"/>
  <c r="F2702" i="28"/>
  <c r="F2703" i="28"/>
  <c r="F2704" i="28"/>
  <c r="F2705" i="28"/>
  <c r="F2706" i="28"/>
  <c r="F2707" i="28"/>
  <c r="F2708" i="28"/>
  <c r="F2709" i="28"/>
  <c r="F2710" i="28"/>
  <c r="F2711" i="28"/>
  <c r="F2712" i="28"/>
  <c r="F2713" i="28"/>
  <c r="F2714" i="28"/>
  <c r="F2715" i="28"/>
  <c r="F2716" i="28"/>
  <c r="F2717" i="28"/>
  <c r="F2718" i="28"/>
  <c r="F2719" i="28"/>
  <c r="F2720" i="28"/>
  <c r="F2721" i="28"/>
  <c r="F2722" i="28"/>
  <c r="F2723" i="28"/>
  <c r="F2724" i="28"/>
  <c r="F2725" i="28"/>
  <c r="F2726" i="28"/>
  <c r="F2727" i="28"/>
  <c r="F2728" i="28"/>
  <c r="F2729" i="28"/>
  <c r="F2730" i="28"/>
  <c r="F2731" i="28"/>
  <c r="F2732" i="28"/>
  <c r="F2733" i="28"/>
  <c r="F2734" i="28"/>
  <c r="F2735" i="28"/>
  <c r="F2736" i="28"/>
  <c r="F2737" i="28"/>
  <c r="F2738" i="28"/>
  <c r="F2739" i="28"/>
  <c r="F2740" i="28"/>
  <c r="F2741" i="28"/>
  <c r="F2742" i="28"/>
  <c r="F2743" i="28"/>
  <c r="F2744" i="28"/>
  <c r="F2745" i="28"/>
  <c r="F2746" i="28"/>
  <c r="F2747" i="28"/>
  <c r="F2748" i="28"/>
  <c r="F2749" i="28"/>
  <c r="F2750" i="28"/>
  <c r="F2751" i="28"/>
  <c r="F2752" i="28"/>
  <c r="F2753" i="28"/>
  <c r="F2754" i="28"/>
  <c r="F2755" i="28"/>
  <c r="F2756" i="28"/>
  <c r="F2757" i="28"/>
  <c r="F2758" i="28"/>
  <c r="F2759" i="28"/>
  <c r="F2760" i="28"/>
  <c r="F2761" i="28"/>
  <c r="F2762" i="28"/>
  <c r="F2763" i="28"/>
  <c r="F2764" i="28"/>
  <c r="F2765" i="28"/>
  <c r="F2766" i="28"/>
  <c r="F2767" i="28"/>
  <c r="F2768" i="28"/>
  <c r="F2769" i="28"/>
  <c r="F2770" i="28"/>
  <c r="F2771" i="28"/>
  <c r="F2772" i="28"/>
  <c r="F2773" i="28"/>
  <c r="F2774" i="28"/>
  <c r="F2775" i="28"/>
  <c r="F2776" i="28"/>
  <c r="F2777" i="28"/>
  <c r="F2778" i="28"/>
  <c r="F2779" i="28"/>
  <c r="F2780" i="28"/>
  <c r="F2781" i="28"/>
  <c r="F2782" i="28"/>
  <c r="F2783" i="28"/>
  <c r="F2784" i="28"/>
  <c r="F2785" i="28"/>
  <c r="F2786" i="28"/>
  <c r="F2787" i="28"/>
  <c r="F2788" i="28"/>
  <c r="F2789" i="28"/>
  <c r="F2790" i="28"/>
  <c r="F2791" i="28"/>
  <c r="F2792" i="28"/>
  <c r="F2793" i="28"/>
  <c r="F2794" i="28"/>
  <c r="F2795" i="28"/>
  <c r="F2796" i="28"/>
  <c r="F2797" i="28"/>
  <c r="F2798" i="28"/>
  <c r="F2799" i="28"/>
  <c r="F2800" i="28"/>
  <c r="F2801" i="28"/>
  <c r="F2802" i="28"/>
  <c r="F2803" i="28"/>
  <c r="F2804" i="28"/>
  <c r="F2805" i="28"/>
  <c r="F2806" i="28"/>
  <c r="F2807" i="28"/>
  <c r="F2808" i="28"/>
  <c r="F2809" i="28"/>
  <c r="F2810" i="28"/>
  <c r="F2811" i="28"/>
  <c r="F2812" i="28"/>
  <c r="F2813" i="28"/>
  <c r="F2814" i="28"/>
  <c r="F2815" i="28"/>
  <c r="F2816" i="28"/>
  <c r="F2817" i="28"/>
  <c r="F2818" i="28"/>
  <c r="F2819" i="28"/>
  <c r="F2820" i="28"/>
  <c r="F2821" i="28"/>
  <c r="F2822" i="28"/>
  <c r="F2823" i="28"/>
  <c r="F2824" i="28"/>
  <c r="F2825" i="28"/>
  <c r="F2826" i="28"/>
  <c r="F2827" i="28"/>
  <c r="F2828" i="28"/>
  <c r="F2829" i="28"/>
  <c r="F2830" i="28"/>
  <c r="F2831" i="28"/>
  <c r="F2832" i="28"/>
  <c r="F2833" i="28"/>
  <c r="F2834" i="28"/>
  <c r="F2835" i="28"/>
  <c r="F2836" i="28"/>
  <c r="F2837" i="28"/>
  <c r="F2838" i="28"/>
  <c r="F2839" i="28"/>
  <c r="F2840" i="28"/>
  <c r="F2841" i="28"/>
  <c r="F2842" i="28"/>
  <c r="F2843" i="28"/>
  <c r="F2844" i="28"/>
  <c r="F2845" i="28"/>
  <c r="F2846" i="28"/>
  <c r="F2847" i="28"/>
  <c r="F2848" i="28"/>
  <c r="F2849" i="28"/>
  <c r="F2850" i="28"/>
  <c r="F2851" i="28"/>
  <c r="F2852" i="28"/>
  <c r="F2853" i="28"/>
  <c r="F2854" i="28"/>
  <c r="F2855" i="28"/>
  <c r="F2856" i="28"/>
  <c r="F2857" i="28"/>
  <c r="F2858" i="28"/>
  <c r="F2859" i="28"/>
  <c r="F2860" i="28"/>
  <c r="F2861" i="28"/>
  <c r="F2862" i="28"/>
  <c r="F2863" i="28"/>
  <c r="F2864" i="28"/>
  <c r="F2865" i="28"/>
  <c r="F2866" i="28"/>
  <c r="F2867" i="28"/>
  <c r="F2868" i="28"/>
  <c r="F2869" i="28"/>
  <c r="F2870" i="28"/>
  <c r="F2871" i="28"/>
  <c r="F2872" i="28"/>
  <c r="F2873" i="28"/>
  <c r="F2874" i="28"/>
  <c r="F2875" i="28"/>
  <c r="F2876" i="28"/>
  <c r="F2877" i="28"/>
  <c r="F2878" i="28"/>
  <c r="F2879" i="28"/>
  <c r="F2880" i="28"/>
  <c r="F2881" i="28"/>
  <c r="F2882" i="28"/>
  <c r="F2883" i="28"/>
  <c r="F2884" i="28"/>
  <c r="F2885" i="28"/>
  <c r="F2886" i="28"/>
  <c r="F2887" i="28"/>
  <c r="F2888" i="28"/>
  <c r="F2889" i="28"/>
  <c r="F2890" i="28"/>
  <c r="F2891" i="28"/>
  <c r="F2892" i="28"/>
  <c r="F2893" i="28"/>
  <c r="F2894" i="28"/>
  <c r="F2895" i="28"/>
  <c r="F2896" i="28"/>
  <c r="F2897" i="28"/>
  <c r="F2898" i="28"/>
  <c r="F2899" i="28"/>
  <c r="F2900" i="28"/>
  <c r="F2901" i="28"/>
  <c r="F2902" i="28"/>
  <c r="F2903" i="28"/>
  <c r="F2904" i="28"/>
  <c r="F2905" i="28"/>
  <c r="F2906" i="28"/>
  <c r="F2907" i="28"/>
  <c r="F2908" i="28"/>
  <c r="F2909" i="28"/>
  <c r="F2910" i="28"/>
  <c r="F2911" i="28"/>
  <c r="F2912" i="28"/>
  <c r="F2913" i="28"/>
  <c r="F2914" i="28"/>
  <c r="F2915" i="28"/>
  <c r="F2916" i="28"/>
  <c r="F2917" i="28"/>
  <c r="F2918" i="28"/>
  <c r="F2919" i="28"/>
  <c r="F2920" i="28"/>
  <c r="F2921" i="28"/>
  <c r="F2922" i="28"/>
  <c r="F2923" i="28"/>
  <c r="F2924" i="28"/>
  <c r="F2925" i="28"/>
  <c r="F2926" i="28"/>
  <c r="F2927" i="28"/>
  <c r="F2928" i="28"/>
  <c r="F2929" i="28"/>
  <c r="F2930" i="28"/>
  <c r="F2931" i="28"/>
  <c r="F2932" i="28"/>
  <c r="F2933" i="28"/>
  <c r="F2934" i="28"/>
  <c r="F2935" i="28"/>
  <c r="F2936" i="28"/>
  <c r="F2937" i="28"/>
  <c r="F2938" i="28"/>
  <c r="F2939" i="28"/>
  <c r="F2940" i="28"/>
  <c r="F2941" i="28"/>
  <c r="F2942" i="28"/>
  <c r="F2943" i="28"/>
  <c r="F2944" i="28"/>
  <c r="F2945" i="28"/>
  <c r="F2946" i="28"/>
  <c r="F2947" i="28"/>
  <c r="F2948" i="28"/>
  <c r="F2949" i="28"/>
  <c r="F2950" i="28"/>
  <c r="F2951" i="28"/>
  <c r="F2952" i="28"/>
  <c r="F2953" i="28"/>
  <c r="F2954" i="28"/>
  <c r="F2955" i="28"/>
  <c r="F2956" i="28"/>
  <c r="F2957" i="28"/>
  <c r="F2958" i="28"/>
  <c r="F2959" i="28"/>
  <c r="F2960" i="28"/>
  <c r="F2961" i="28"/>
  <c r="F2962" i="28"/>
  <c r="F2963" i="28"/>
  <c r="F2964" i="28"/>
  <c r="F2965" i="28"/>
  <c r="F2966" i="28"/>
  <c r="F2967" i="28"/>
  <c r="F2968" i="28"/>
  <c r="F2969" i="28"/>
  <c r="F2970" i="28"/>
  <c r="F2971" i="28"/>
  <c r="F2972" i="28"/>
  <c r="F2973" i="28"/>
  <c r="F2974" i="28"/>
  <c r="F2975" i="28"/>
  <c r="F2976" i="28"/>
  <c r="F2977" i="28"/>
  <c r="F2978" i="28"/>
  <c r="F2979" i="28"/>
  <c r="F2980" i="28"/>
  <c r="F2981" i="28"/>
  <c r="F2982" i="28"/>
  <c r="F2983" i="28"/>
  <c r="F2984" i="28"/>
  <c r="F2985" i="28"/>
  <c r="F2986" i="28"/>
  <c r="F2987" i="28"/>
  <c r="F2988" i="28"/>
  <c r="F2989" i="28"/>
  <c r="F2990" i="28"/>
  <c r="F2991" i="28"/>
  <c r="F2992" i="28"/>
  <c r="F2993" i="28"/>
  <c r="F2994" i="28"/>
  <c r="F2995" i="28"/>
  <c r="F2996" i="28"/>
  <c r="F2997" i="28"/>
  <c r="F2998" i="28"/>
  <c r="F2999" i="28"/>
  <c r="F3000" i="28"/>
  <c r="F3001" i="28"/>
  <c r="F3002" i="28"/>
  <c r="F3003" i="28"/>
  <c r="F3004" i="28"/>
  <c r="F3005" i="28"/>
  <c r="F3006" i="28"/>
  <c r="F3007" i="28"/>
  <c r="F3008" i="28"/>
  <c r="F3009" i="28"/>
  <c r="F3010" i="28"/>
  <c r="F3011" i="28"/>
  <c r="F3012" i="28"/>
  <c r="F3013" i="28"/>
  <c r="F3014" i="28"/>
  <c r="F3015" i="28"/>
  <c r="F3016" i="28"/>
  <c r="F3017" i="28"/>
  <c r="F3018" i="28"/>
  <c r="F3019" i="28"/>
  <c r="F3020" i="28"/>
  <c r="F3021" i="28"/>
  <c r="F3022" i="28"/>
  <c r="F3023" i="28"/>
  <c r="F3024" i="28"/>
  <c r="F3025" i="28"/>
  <c r="F3026" i="28"/>
  <c r="F3027" i="28"/>
  <c r="F3028" i="28"/>
  <c r="F3029" i="28"/>
  <c r="F3030" i="28"/>
  <c r="F3031" i="28"/>
  <c r="F3032" i="28"/>
  <c r="F3033" i="28"/>
  <c r="F3034" i="28"/>
  <c r="F3035" i="28"/>
  <c r="F3036" i="28"/>
  <c r="F3037" i="28"/>
  <c r="F3038" i="28"/>
  <c r="F3039" i="28"/>
  <c r="F3040" i="28"/>
  <c r="F3041" i="28"/>
  <c r="F3042" i="28"/>
  <c r="F3043" i="28"/>
  <c r="F3044" i="28"/>
  <c r="F3045" i="28"/>
  <c r="F3046" i="28"/>
  <c r="F3047" i="28"/>
  <c r="F3048" i="28"/>
  <c r="F3049" i="28"/>
  <c r="F3050" i="28"/>
  <c r="F3051" i="28"/>
  <c r="F3052" i="28"/>
  <c r="F3053" i="28"/>
  <c r="F3054" i="28"/>
  <c r="F3055" i="28"/>
  <c r="F3056" i="28"/>
  <c r="F3057" i="28"/>
  <c r="F3058" i="28"/>
  <c r="F3059" i="28"/>
  <c r="F3060" i="28"/>
  <c r="F3061" i="28"/>
  <c r="F3062" i="28"/>
  <c r="F3063" i="28"/>
  <c r="F3064" i="28"/>
  <c r="F3065" i="28"/>
  <c r="F3066" i="28"/>
  <c r="F3067" i="28"/>
  <c r="F3068" i="28"/>
  <c r="F3069" i="28"/>
  <c r="F3070" i="28"/>
  <c r="F3071" i="28"/>
  <c r="F3072" i="28"/>
  <c r="F3073" i="28"/>
  <c r="F3074" i="28"/>
  <c r="F3075" i="28"/>
  <c r="F3076" i="28"/>
  <c r="F3077" i="28"/>
  <c r="F3078" i="28"/>
  <c r="F3079" i="28"/>
  <c r="F3080" i="28"/>
  <c r="F3081" i="28"/>
  <c r="F3082" i="28"/>
  <c r="F3083" i="28"/>
  <c r="F3084" i="28"/>
  <c r="F3085" i="28"/>
  <c r="F3086" i="28"/>
  <c r="F3087" i="28"/>
  <c r="F3088" i="28"/>
  <c r="F3089" i="28"/>
  <c r="F3090" i="28"/>
  <c r="F3091" i="28"/>
  <c r="F3092" i="28"/>
  <c r="F3093" i="28"/>
  <c r="F3094" i="28"/>
  <c r="F3095" i="28"/>
  <c r="F3096" i="28"/>
  <c r="F3097" i="28"/>
  <c r="F3098" i="28"/>
  <c r="F3099" i="28"/>
  <c r="F3100" i="28"/>
  <c r="F3101" i="28"/>
  <c r="F3102" i="28"/>
  <c r="F3103" i="28"/>
  <c r="F3104" i="28"/>
  <c r="F3105" i="28"/>
  <c r="F3106" i="28"/>
  <c r="F3107" i="28"/>
  <c r="F3108" i="28"/>
  <c r="F3109" i="28"/>
  <c r="F3110" i="28"/>
  <c r="F3111" i="28"/>
  <c r="F3112" i="28"/>
  <c r="F3113" i="28"/>
  <c r="F3114" i="28"/>
  <c r="F3115" i="28"/>
  <c r="F3116" i="28"/>
  <c r="F3117" i="28"/>
  <c r="F3118" i="28"/>
  <c r="F3119" i="28"/>
  <c r="F3120" i="28"/>
  <c r="F3121" i="28"/>
  <c r="F3122" i="28"/>
  <c r="F3123" i="28"/>
  <c r="F3124" i="28"/>
  <c r="F3125" i="28"/>
  <c r="F3126" i="28"/>
  <c r="F3127" i="28"/>
  <c r="F3128" i="28"/>
  <c r="F3129" i="28"/>
  <c r="F3130" i="28"/>
  <c r="F3131" i="28"/>
  <c r="F3132" i="28"/>
  <c r="F3133" i="28"/>
  <c r="F3134" i="28"/>
  <c r="F3135" i="28"/>
  <c r="F3136" i="28"/>
  <c r="F3137" i="28"/>
  <c r="F3138" i="28"/>
  <c r="F3139" i="28"/>
  <c r="F3140" i="28"/>
  <c r="F3141" i="28"/>
  <c r="F3142" i="28"/>
  <c r="F3143" i="28"/>
  <c r="F3144" i="28"/>
  <c r="F3145" i="28"/>
  <c r="F3146" i="28"/>
  <c r="F3147" i="28"/>
  <c r="F3148" i="28"/>
  <c r="F3149" i="28"/>
  <c r="F3150" i="28"/>
  <c r="F3151" i="28"/>
  <c r="F3152" i="28"/>
  <c r="F3153" i="28"/>
  <c r="F3154" i="28"/>
  <c r="F3155" i="28"/>
  <c r="F3156" i="28"/>
  <c r="F3157" i="28"/>
  <c r="F3158" i="28"/>
  <c r="F3159" i="28"/>
  <c r="F3160" i="28"/>
  <c r="F3161" i="28"/>
  <c r="F3162" i="28"/>
  <c r="F3163" i="28"/>
  <c r="F3164" i="28"/>
  <c r="F3165" i="28"/>
  <c r="F3166" i="28"/>
  <c r="F3167" i="28"/>
  <c r="F3168" i="28"/>
  <c r="F3169" i="28"/>
  <c r="F3170" i="28"/>
  <c r="F3171" i="28"/>
  <c r="F3172" i="28"/>
  <c r="F3173" i="28"/>
  <c r="F3174" i="28"/>
  <c r="F3175" i="28"/>
  <c r="F3176" i="28"/>
  <c r="F3177" i="28"/>
  <c r="F3178" i="28"/>
  <c r="F3179" i="28"/>
  <c r="F3180" i="28"/>
  <c r="F3181" i="28"/>
  <c r="F3182" i="28"/>
  <c r="F3183" i="28"/>
  <c r="F3184" i="28"/>
  <c r="F3185" i="28"/>
  <c r="F3186" i="28"/>
  <c r="F3187" i="28"/>
  <c r="F3188" i="28"/>
  <c r="F3189" i="28"/>
  <c r="F3190" i="28"/>
  <c r="F3191" i="28"/>
  <c r="F3192" i="28"/>
  <c r="F3193" i="28"/>
  <c r="F3194" i="28"/>
  <c r="F3195" i="28"/>
  <c r="F3196" i="28"/>
  <c r="F3197" i="28"/>
  <c r="F3198" i="28"/>
  <c r="F3199" i="28"/>
  <c r="F3200" i="28"/>
  <c r="F3201" i="28"/>
  <c r="F3202" i="28"/>
  <c r="F3203" i="28"/>
  <c r="F3204" i="28"/>
  <c r="F3205" i="28"/>
  <c r="F3206" i="28"/>
  <c r="F3207" i="28"/>
  <c r="F3208" i="28"/>
  <c r="F3209" i="28"/>
  <c r="F3210" i="28"/>
  <c r="F3211" i="28"/>
  <c r="F3212" i="28"/>
  <c r="F3213" i="28"/>
  <c r="F3214" i="28"/>
  <c r="F3215" i="28"/>
  <c r="F3216" i="28"/>
  <c r="F3217" i="28"/>
  <c r="F3218" i="28"/>
  <c r="F3219" i="28"/>
  <c r="F3220" i="28"/>
  <c r="F3221" i="28"/>
  <c r="F3222" i="28"/>
  <c r="F3223" i="28"/>
  <c r="F3224" i="28"/>
  <c r="F3225" i="28"/>
  <c r="F3226" i="28"/>
  <c r="F3227" i="28"/>
  <c r="F3228" i="28"/>
  <c r="F3229" i="28"/>
  <c r="F3230" i="28"/>
  <c r="F3231" i="28"/>
  <c r="F3232" i="28"/>
  <c r="F3233" i="28"/>
  <c r="F3234" i="28"/>
  <c r="F3235" i="28"/>
  <c r="F3236" i="28"/>
  <c r="F3237" i="28"/>
  <c r="F3238" i="28"/>
  <c r="F3239" i="28"/>
  <c r="F3240" i="28"/>
  <c r="F3241" i="28"/>
  <c r="F3242" i="28"/>
  <c r="F3243" i="28"/>
  <c r="F3244" i="28"/>
  <c r="F3245" i="28"/>
  <c r="F3246" i="28"/>
  <c r="F3247" i="28"/>
  <c r="F3248" i="28"/>
  <c r="F3249" i="28"/>
  <c r="F3250" i="28"/>
  <c r="F3251" i="28"/>
  <c r="F3252" i="28"/>
  <c r="F3253" i="28"/>
  <c r="F3254" i="28"/>
  <c r="F3255" i="28"/>
  <c r="F3256" i="28"/>
  <c r="F3257" i="28"/>
  <c r="F3258" i="28"/>
  <c r="F3259" i="28"/>
  <c r="F3260" i="28"/>
  <c r="F3261" i="28"/>
  <c r="F3262" i="28"/>
  <c r="F3263" i="28"/>
  <c r="F3264" i="28"/>
  <c r="F3265" i="28"/>
  <c r="F3266" i="28"/>
  <c r="F3267" i="28"/>
  <c r="F3268" i="28"/>
  <c r="F3269" i="28"/>
  <c r="F3270" i="28"/>
  <c r="F3271" i="28"/>
  <c r="F3272" i="28"/>
  <c r="F3273" i="28"/>
  <c r="F3274" i="28"/>
  <c r="F3275" i="28"/>
  <c r="F3276" i="28"/>
  <c r="F3277" i="28"/>
  <c r="F3278" i="28"/>
  <c r="F3279" i="28"/>
  <c r="F3280" i="28"/>
  <c r="F3281" i="28"/>
  <c r="F3282" i="28"/>
  <c r="F3283" i="28"/>
  <c r="F3284" i="28"/>
  <c r="F3285" i="28"/>
  <c r="F3286" i="28"/>
  <c r="F3287" i="28"/>
  <c r="F3288" i="28"/>
  <c r="F3289" i="28"/>
  <c r="F3290" i="28"/>
  <c r="F3291" i="28"/>
  <c r="F3292" i="28"/>
  <c r="F3293" i="28"/>
  <c r="F3294" i="28"/>
  <c r="F3295" i="28"/>
  <c r="F3296" i="28"/>
  <c r="F3297" i="28"/>
  <c r="F3298" i="28"/>
  <c r="F3299" i="28"/>
  <c r="F3300" i="28"/>
  <c r="F3301" i="28"/>
  <c r="F3302" i="28"/>
  <c r="F3303" i="28"/>
  <c r="F3304" i="28"/>
  <c r="F3305" i="28"/>
  <c r="F3306" i="28"/>
  <c r="F3307" i="28"/>
  <c r="F3308" i="28"/>
  <c r="F3309" i="28"/>
  <c r="F3310" i="28"/>
  <c r="F3311" i="28"/>
  <c r="F3312" i="28"/>
  <c r="F3313" i="28"/>
  <c r="F3314" i="28"/>
  <c r="F3315" i="28"/>
  <c r="F3316" i="28"/>
  <c r="F3317" i="28"/>
  <c r="F3318" i="28"/>
  <c r="F3319" i="28"/>
  <c r="F3320" i="28"/>
  <c r="F3321" i="28"/>
  <c r="F3322" i="28"/>
  <c r="F3323" i="28"/>
  <c r="F3324" i="28"/>
  <c r="F3325" i="28"/>
  <c r="F3326" i="28"/>
  <c r="F3327" i="28"/>
  <c r="F3328" i="28"/>
  <c r="F3329" i="28"/>
  <c r="F3330" i="28"/>
  <c r="F3331" i="28"/>
  <c r="F3332" i="28"/>
  <c r="F3333" i="28"/>
  <c r="F3334" i="28"/>
  <c r="F3335" i="28"/>
  <c r="F3336" i="28"/>
  <c r="F3337" i="28"/>
  <c r="F3338" i="28"/>
  <c r="F3339" i="28"/>
  <c r="F3340" i="28"/>
  <c r="F3341" i="28"/>
  <c r="F3342" i="28"/>
  <c r="F3343" i="28"/>
  <c r="F3344" i="28"/>
  <c r="F3345" i="28"/>
  <c r="F3346" i="28"/>
  <c r="F3347" i="28"/>
  <c r="F3348" i="28"/>
  <c r="F3349" i="28"/>
  <c r="F3350" i="28"/>
  <c r="F3351" i="28"/>
  <c r="F3352" i="28"/>
  <c r="F3353" i="28"/>
  <c r="F3354" i="28"/>
  <c r="F3355" i="28"/>
  <c r="F3356" i="28"/>
  <c r="F3357" i="28"/>
  <c r="F3358" i="28"/>
  <c r="F3359" i="28"/>
  <c r="F3360" i="28"/>
  <c r="F3361" i="28"/>
  <c r="F3362" i="28"/>
  <c r="F3363" i="28"/>
  <c r="F3364" i="28"/>
  <c r="F3365" i="28"/>
  <c r="F3366" i="28"/>
  <c r="F3367" i="28"/>
  <c r="F3368" i="28"/>
  <c r="F3369" i="28"/>
  <c r="F3370" i="28"/>
  <c r="F3371" i="28"/>
  <c r="F3372" i="28"/>
  <c r="F3373" i="28"/>
  <c r="F3374" i="28"/>
  <c r="F3375" i="28"/>
  <c r="F3376" i="28"/>
  <c r="F3377" i="28"/>
  <c r="F3378" i="28"/>
  <c r="F3379" i="28"/>
  <c r="F3380" i="28"/>
  <c r="F3381" i="28"/>
  <c r="F3382" i="28"/>
  <c r="F3383" i="28"/>
  <c r="F3384" i="28"/>
  <c r="F3385" i="28"/>
  <c r="F3386" i="28"/>
  <c r="F3387" i="28"/>
  <c r="F3388" i="28"/>
  <c r="F3389" i="28"/>
  <c r="F3390" i="28"/>
  <c r="F3391" i="28"/>
  <c r="F3392" i="28"/>
  <c r="F3393" i="28"/>
  <c r="F3394" i="28"/>
  <c r="F3395" i="28"/>
  <c r="F3396" i="28"/>
  <c r="F3397" i="28"/>
  <c r="F3398" i="28"/>
  <c r="F3399" i="28"/>
  <c r="F3400" i="28"/>
  <c r="F3401" i="28"/>
  <c r="F3402" i="28"/>
  <c r="F3403" i="28"/>
  <c r="F3404" i="28"/>
  <c r="F3405" i="28"/>
  <c r="F3406" i="28"/>
  <c r="F3407" i="28"/>
  <c r="F3408" i="28"/>
  <c r="F3409" i="28"/>
  <c r="F3410" i="28"/>
  <c r="F3411" i="28"/>
  <c r="F3412" i="28"/>
  <c r="F3413" i="28"/>
  <c r="F3414" i="28"/>
  <c r="F3415" i="28"/>
  <c r="F3416" i="28"/>
  <c r="F3417" i="28"/>
  <c r="F3418" i="28"/>
  <c r="F3419" i="28"/>
  <c r="F3420" i="28"/>
  <c r="F3421" i="28"/>
  <c r="F3422" i="28"/>
  <c r="F3423" i="28"/>
  <c r="F3424" i="28"/>
  <c r="F3425" i="28"/>
  <c r="F3426" i="28"/>
  <c r="F3427" i="28"/>
  <c r="F3428" i="28"/>
  <c r="F3429" i="28"/>
  <c r="F3430" i="28"/>
  <c r="F3431" i="28"/>
  <c r="F3432" i="28"/>
  <c r="F3433" i="28"/>
  <c r="F3434" i="28"/>
  <c r="F3435" i="28"/>
  <c r="F3436" i="28"/>
  <c r="F3437" i="28"/>
  <c r="F3438" i="28"/>
  <c r="F3439" i="28"/>
  <c r="F3440" i="28"/>
  <c r="F3441" i="28"/>
  <c r="F3442" i="28"/>
  <c r="F3443" i="28"/>
  <c r="F3444" i="28"/>
  <c r="F3445" i="28"/>
  <c r="F3446" i="28"/>
  <c r="F3447" i="28"/>
  <c r="F3448" i="28"/>
  <c r="F3449" i="28"/>
  <c r="F3450" i="28"/>
  <c r="F3451" i="28"/>
  <c r="F3452" i="28"/>
  <c r="F3453" i="28"/>
  <c r="F3454" i="28"/>
  <c r="F3455" i="28"/>
  <c r="F3456" i="28"/>
  <c r="F3457" i="28"/>
  <c r="F3458" i="28"/>
  <c r="F3459" i="28"/>
  <c r="F3460" i="28"/>
  <c r="F3461" i="28"/>
  <c r="F3462" i="28"/>
  <c r="F3463" i="28"/>
  <c r="F3464" i="28"/>
  <c r="F3465" i="28"/>
  <c r="F3466" i="28"/>
  <c r="F3467" i="28"/>
  <c r="F3468" i="28"/>
  <c r="F3469" i="28"/>
  <c r="F3470" i="28"/>
  <c r="F3471" i="28"/>
  <c r="F3472" i="28"/>
  <c r="F3473" i="28"/>
  <c r="F3474" i="28"/>
  <c r="F3475" i="28"/>
  <c r="F3476" i="28"/>
  <c r="F3477" i="28"/>
  <c r="F3478" i="28"/>
  <c r="F3479" i="28"/>
  <c r="F3480" i="28"/>
  <c r="F3481" i="28"/>
  <c r="F3482" i="28"/>
  <c r="F3483" i="28"/>
  <c r="F3484" i="28"/>
  <c r="F3485" i="28"/>
  <c r="F3486" i="28"/>
  <c r="F3487" i="28"/>
  <c r="F3488" i="28"/>
  <c r="F3489" i="28"/>
  <c r="F3490" i="28"/>
  <c r="F3491" i="28"/>
  <c r="F3492" i="28"/>
  <c r="F3493" i="28"/>
  <c r="F3494" i="28"/>
  <c r="F3495" i="28"/>
  <c r="F3496" i="28"/>
  <c r="F3497" i="28"/>
  <c r="F3498" i="28"/>
  <c r="F3499" i="28"/>
  <c r="F3500" i="28"/>
  <c r="F3501" i="28"/>
  <c r="F3502" i="28"/>
  <c r="F3503" i="28"/>
  <c r="F3504" i="28"/>
  <c r="F3505" i="28"/>
  <c r="F3506" i="28"/>
  <c r="F3507" i="28"/>
  <c r="F3508" i="28"/>
  <c r="F3509" i="28"/>
  <c r="F3510" i="28"/>
  <c r="F3511" i="28"/>
  <c r="F3512" i="28"/>
  <c r="F3513" i="28"/>
  <c r="F3514" i="28"/>
  <c r="F3515" i="28"/>
  <c r="F3516" i="28"/>
  <c r="F3517" i="28"/>
  <c r="F3518" i="28"/>
  <c r="F3519" i="28"/>
  <c r="F3520" i="28"/>
  <c r="F3521" i="28"/>
  <c r="F3522" i="28"/>
  <c r="F3523" i="28"/>
  <c r="F3524" i="28"/>
  <c r="F3525" i="28"/>
  <c r="F3526" i="28"/>
  <c r="F3527" i="28"/>
  <c r="F3528" i="28"/>
  <c r="F3529" i="28"/>
  <c r="F3530" i="28"/>
  <c r="F3531" i="28"/>
  <c r="F3532" i="28"/>
  <c r="F3533" i="28"/>
  <c r="F3534" i="28"/>
  <c r="F3535" i="28"/>
  <c r="F3536" i="28"/>
  <c r="F3537" i="28"/>
  <c r="F3538" i="28"/>
  <c r="F3539" i="28"/>
  <c r="F3540" i="28"/>
  <c r="F3541" i="28"/>
  <c r="F3542" i="28"/>
  <c r="F3543" i="28"/>
  <c r="F3544" i="28"/>
  <c r="F3545" i="28"/>
  <c r="F3546" i="28"/>
  <c r="F3547" i="28"/>
  <c r="F3548" i="28"/>
  <c r="F3549" i="28"/>
  <c r="F3550" i="28"/>
  <c r="F3551" i="28"/>
  <c r="F3552" i="28"/>
  <c r="F3553" i="28"/>
  <c r="F3554" i="28"/>
  <c r="F3555" i="28"/>
  <c r="F3556" i="28"/>
  <c r="F3557" i="28"/>
  <c r="F3558" i="28"/>
  <c r="F3559" i="28"/>
  <c r="F3560" i="28"/>
  <c r="F3561" i="28"/>
  <c r="F3562" i="28"/>
  <c r="F3563" i="28"/>
  <c r="F3564" i="28"/>
  <c r="F3565" i="28"/>
  <c r="F3566" i="28"/>
  <c r="F3567" i="28"/>
  <c r="F3568" i="28"/>
  <c r="F3569" i="28"/>
  <c r="F3570" i="28"/>
  <c r="F3571" i="28"/>
  <c r="F3572" i="28"/>
  <c r="F3573" i="28"/>
  <c r="F3574" i="28"/>
  <c r="F3575" i="28"/>
  <c r="F3576" i="28"/>
  <c r="F3577" i="28"/>
  <c r="F3578" i="28"/>
  <c r="F3579" i="28"/>
  <c r="F3580" i="28"/>
  <c r="F3581" i="28"/>
  <c r="F3582" i="28"/>
  <c r="F3583" i="28"/>
  <c r="F3584" i="28"/>
  <c r="F3585" i="28"/>
  <c r="F3586" i="28"/>
  <c r="F3587" i="28"/>
  <c r="F3588" i="28"/>
  <c r="F3589" i="28"/>
  <c r="F3590" i="28"/>
  <c r="F3591" i="28"/>
  <c r="F3592" i="28"/>
  <c r="F3593" i="28"/>
  <c r="F3594" i="28"/>
  <c r="F3595" i="28"/>
  <c r="F3596" i="28"/>
  <c r="F3597" i="28"/>
  <c r="F3598" i="28"/>
  <c r="F3599" i="28"/>
  <c r="F3600" i="28"/>
  <c r="F3601" i="28"/>
  <c r="F3602" i="28"/>
  <c r="F3603" i="28"/>
  <c r="F3604" i="28"/>
  <c r="F3605" i="28"/>
  <c r="F3606" i="28"/>
  <c r="F3607" i="28"/>
  <c r="F3608" i="28"/>
  <c r="F3609" i="28"/>
  <c r="F3610" i="28"/>
  <c r="F3611" i="28"/>
  <c r="F3612" i="28"/>
  <c r="F3613" i="28"/>
  <c r="F3614" i="28"/>
  <c r="F3615" i="28"/>
  <c r="F3616" i="28"/>
  <c r="F3617" i="28"/>
  <c r="F3618" i="28"/>
  <c r="F3619" i="28"/>
  <c r="F3620" i="28"/>
  <c r="F3621" i="28"/>
  <c r="F3622" i="28"/>
  <c r="F3623" i="28"/>
  <c r="F3624" i="28"/>
  <c r="F3625" i="28"/>
  <c r="F3626" i="28"/>
  <c r="F3627" i="28"/>
  <c r="F3628" i="28"/>
  <c r="F3629" i="28"/>
  <c r="F3630" i="28"/>
  <c r="F3631" i="28"/>
  <c r="F3632" i="28"/>
  <c r="F3633" i="28"/>
  <c r="F3634" i="28"/>
  <c r="F3635" i="28"/>
  <c r="F3636" i="28"/>
  <c r="F3637" i="28"/>
  <c r="F3638" i="28"/>
  <c r="F3639" i="28"/>
  <c r="F3640" i="28"/>
  <c r="F3641" i="28"/>
  <c r="F3642" i="28"/>
  <c r="F3643" i="28"/>
  <c r="F3644" i="28"/>
  <c r="F3645" i="28"/>
  <c r="F3646" i="28"/>
  <c r="F3647" i="28"/>
  <c r="F3648" i="28"/>
  <c r="F3649" i="28"/>
  <c r="F3650" i="28"/>
  <c r="F3651" i="28"/>
  <c r="F3652" i="28"/>
  <c r="F3653" i="28"/>
  <c r="F3654" i="28"/>
  <c r="F3655" i="28"/>
  <c r="F3656" i="28"/>
  <c r="F3657" i="28"/>
  <c r="F3658" i="28"/>
  <c r="F3659" i="28"/>
  <c r="F3660" i="28"/>
  <c r="F3661" i="28"/>
  <c r="F3662" i="28"/>
  <c r="F3663" i="28"/>
  <c r="F3664" i="28"/>
  <c r="F3665" i="28"/>
  <c r="F3666" i="28"/>
  <c r="F3667" i="28"/>
  <c r="F3668" i="28"/>
  <c r="F3669" i="28"/>
  <c r="F3670" i="28"/>
  <c r="F3671" i="28"/>
  <c r="F3672" i="28"/>
  <c r="F3673" i="28"/>
  <c r="F3674" i="28"/>
  <c r="F3675" i="28"/>
  <c r="F3676" i="28"/>
  <c r="F3677" i="28"/>
  <c r="F3678" i="28"/>
  <c r="F3679" i="28"/>
  <c r="F3680" i="28"/>
  <c r="F3681" i="28"/>
  <c r="F3682" i="28"/>
  <c r="F3683" i="28"/>
  <c r="F3684" i="28"/>
  <c r="F3685" i="28"/>
  <c r="F3686" i="28"/>
  <c r="F3687" i="28"/>
  <c r="F3688" i="28"/>
  <c r="F3689" i="28"/>
  <c r="F3690" i="28"/>
  <c r="F3691" i="28"/>
  <c r="F3692" i="28"/>
  <c r="F3693" i="28"/>
  <c r="F3694" i="28"/>
  <c r="F3695" i="28"/>
  <c r="F3696" i="28"/>
  <c r="F3697" i="28"/>
  <c r="F3698" i="28"/>
  <c r="F3699" i="28"/>
  <c r="F3700" i="28"/>
  <c r="F3701" i="28"/>
  <c r="F3702" i="28"/>
  <c r="F3703" i="28"/>
  <c r="F3704" i="28"/>
  <c r="F3705" i="28"/>
  <c r="F3706" i="28"/>
  <c r="F3707" i="28"/>
  <c r="F3708" i="28"/>
  <c r="F3709" i="28"/>
  <c r="F3710" i="28"/>
  <c r="F3711" i="28"/>
  <c r="F3712" i="28"/>
  <c r="F3713" i="28"/>
  <c r="F3714" i="28"/>
  <c r="F3715" i="28"/>
  <c r="F3716" i="28"/>
  <c r="F3717" i="28"/>
  <c r="F3718" i="28"/>
  <c r="F3719" i="28"/>
  <c r="F3720" i="28"/>
  <c r="F3721" i="28"/>
  <c r="F3722" i="28"/>
  <c r="F3723" i="28"/>
  <c r="F3724" i="28"/>
  <c r="F3725" i="28"/>
  <c r="F3726" i="28"/>
  <c r="F3727" i="28"/>
  <c r="F3728" i="28"/>
  <c r="F3729" i="28"/>
  <c r="F3730" i="28"/>
  <c r="F3731" i="28"/>
  <c r="F3732" i="28"/>
  <c r="F3733" i="28"/>
  <c r="F3734" i="28"/>
  <c r="F3735" i="28"/>
  <c r="F3736" i="28"/>
  <c r="F3737" i="28"/>
  <c r="F3738" i="28"/>
  <c r="F3739" i="28"/>
  <c r="F3740" i="28"/>
  <c r="F3741" i="28"/>
  <c r="F3742" i="28"/>
  <c r="F3743" i="28"/>
  <c r="F3744" i="28"/>
  <c r="F3745" i="28"/>
  <c r="F3746" i="28"/>
  <c r="F3747" i="28"/>
  <c r="F3748" i="28"/>
  <c r="F3749" i="28"/>
  <c r="F3750" i="28"/>
  <c r="F3751" i="28"/>
  <c r="F3752" i="28"/>
  <c r="F3753" i="28"/>
  <c r="F3754" i="28"/>
  <c r="F3755" i="28"/>
  <c r="F3756" i="28"/>
  <c r="F3757" i="28"/>
  <c r="F3758" i="28"/>
  <c r="F3759" i="28"/>
  <c r="F3760" i="28"/>
  <c r="F3761" i="28"/>
  <c r="F3762" i="28"/>
  <c r="F3763" i="28"/>
  <c r="F3764" i="28"/>
  <c r="F3765" i="28"/>
  <c r="F3766" i="28"/>
  <c r="F3767" i="28"/>
  <c r="F3768" i="28"/>
  <c r="F3769" i="28"/>
  <c r="F3770" i="28"/>
  <c r="F3771" i="28"/>
  <c r="F3772" i="28"/>
  <c r="F3773" i="28"/>
  <c r="F3774" i="28"/>
  <c r="F3775" i="28"/>
  <c r="F3776" i="28"/>
  <c r="F3777" i="28"/>
  <c r="F3778" i="28"/>
  <c r="F3779" i="28"/>
  <c r="F3780" i="28"/>
  <c r="F3781" i="28"/>
  <c r="F3782" i="28"/>
  <c r="F3783" i="28"/>
  <c r="F3784" i="28"/>
  <c r="F3785" i="28"/>
  <c r="F3786" i="28"/>
  <c r="F3787" i="28"/>
  <c r="F3788" i="28"/>
  <c r="F3789" i="28"/>
  <c r="F3790" i="28"/>
  <c r="F3791" i="28"/>
  <c r="F3792" i="28"/>
  <c r="F3793" i="28"/>
  <c r="F3794" i="28"/>
  <c r="F3795" i="28"/>
  <c r="F3796" i="28"/>
  <c r="F3797" i="28"/>
  <c r="F3798" i="28"/>
  <c r="F3799" i="28"/>
  <c r="F3800" i="28"/>
  <c r="F3801" i="28"/>
  <c r="F3802" i="28"/>
  <c r="F3803" i="28"/>
  <c r="F3804" i="28"/>
  <c r="F3805" i="28"/>
  <c r="F3806" i="28"/>
  <c r="F3807" i="28"/>
  <c r="F3808" i="28"/>
  <c r="F3809" i="28"/>
  <c r="F3810" i="28"/>
  <c r="F3811" i="28"/>
  <c r="F3812" i="28"/>
  <c r="F3813" i="28"/>
  <c r="F3814" i="28"/>
  <c r="F3815" i="28"/>
  <c r="F3816" i="28"/>
  <c r="F3817" i="28"/>
  <c r="F3818" i="28"/>
  <c r="F3819" i="28"/>
  <c r="F3820" i="28"/>
  <c r="F3821" i="28"/>
  <c r="F3822" i="28"/>
  <c r="F3823" i="28"/>
  <c r="F3824" i="28"/>
  <c r="F3825" i="28"/>
  <c r="F3826" i="28"/>
  <c r="F3827" i="28"/>
  <c r="F3828" i="28"/>
  <c r="F3829" i="28"/>
  <c r="F3830" i="28"/>
  <c r="F3831" i="28"/>
  <c r="F3832" i="28"/>
  <c r="F3833" i="28"/>
  <c r="F3834" i="28"/>
  <c r="F3835" i="28"/>
  <c r="F3836" i="28"/>
  <c r="F3837" i="28"/>
  <c r="F3838" i="28"/>
  <c r="F3839" i="28"/>
  <c r="F3840" i="28"/>
  <c r="F3841" i="28"/>
  <c r="F3842" i="28"/>
  <c r="F3843" i="28"/>
  <c r="F3844" i="28"/>
  <c r="F3845" i="28"/>
  <c r="F3846" i="28"/>
  <c r="F3847" i="28"/>
  <c r="F3848" i="28"/>
  <c r="F3849" i="28"/>
  <c r="F3850" i="28"/>
  <c r="F3851" i="28"/>
  <c r="F3852" i="28"/>
  <c r="F3853" i="28"/>
  <c r="F3854" i="28"/>
  <c r="F3855" i="28"/>
  <c r="F3856" i="28"/>
  <c r="F3857" i="28"/>
  <c r="F3858" i="28"/>
  <c r="F3859" i="28"/>
  <c r="F3860" i="28"/>
  <c r="F3861" i="28"/>
  <c r="F3862" i="28"/>
  <c r="F3863" i="28"/>
  <c r="F3864" i="28"/>
  <c r="F3865" i="28"/>
  <c r="F3866" i="28"/>
  <c r="F3867" i="28"/>
  <c r="F3868" i="28"/>
  <c r="F3869" i="28"/>
  <c r="F3870" i="28"/>
  <c r="F3871" i="28"/>
  <c r="F3872" i="28"/>
  <c r="F3873" i="28"/>
  <c r="F3874" i="28"/>
  <c r="F3875" i="28"/>
  <c r="F3876" i="28"/>
  <c r="F3877" i="28"/>
  <c r="F3878" i="28"/>
  <c r="F3879" i="28"/>
  <c r="F3880" i="28"/>
  <c r="F3881" i="28"/>
  <c r="F3882" i="28"/>
  <c r="F3883" i="28"/>
  <c r="F3884" i="28"/>
  <c r="F3885" i="28"/>
  <c r="F3886" i="28"/>
  <c r="F3887" i="28"/>
  <c r="F3888" i="28"/>
  <c r="F3889" i="28"/>
  <c r="F3890" i="28"/>
  <c r="F3891" i="28"/>
  <c r="F3892" i="28"/>
  <c r="F3893" i="28"/>
  <c r="F3894" i="28"/>
  <c r="F3895" i="28"/>
  <c r="F3896" i="28"/>
  <c r="F3897" i="28"/>
  <c r="F3898" i="28"/>
  <c r="F3899" i="28"/>
  <c r="F3900" i="28"/>
  <c r="F3901" i="28"/>
  <c r="F3902" i="28"/>
  <c r="F3903" i="28"/>
  <c r="F3904" i="28"/>
  <c r="F3905" i="28"/>
  <c r="F3906" i="28"/>
  <c r="F3907" i="28"/>
  <c r="F3908" i="28"/>
  <c r="F3909" i="28"/>
  <c r="F3910" i="28"/>
  <c r="F3911" i="28"/>
  <c r="F3912" i="28"/>
  <c r="F3913" i="28"/>
  <c r="F3914" i="28"/>
  <c r="F3915" i="28"/>
  <c r="F3916" i="28"/>
  <c r="F3917" i="28"/>
  <c r="F3918" i="28"/>
  <c r="F3919" i="28"/>
  <c r="F3920" i="28"/>
  <c r="F3921" i="28"/>
  <c r="F3922" i="28"/>
  <c r="F3923" i="28"/>
  <c r="F3924" i="28"/>
  <c r="F3925" i="28"/>
  <c r="F3926" i="28"/>
  <c r="F3927" i="28"/>
  <c r="F3928" i="28"/>
  <c r="F3929" i="28"/>
  <c r="F3930" i="28"/>
  <c r="F3931" i="28"/>
  <c r="F3932" i="28"/>
  <c r="F3933" i="28"/>
  <c r="F3934" i="28"/>
  <c r="F3935" i="28"/>
  <c r="F3936" i="28"/>
  <c r="F3937" i="28"/>
  <c r="F3938" i="28"/>
  <c r="F3939" i="28"/>
  <c r="F3940" i="28"/>
  <c r="F3941" i="28"/>
  <c r="F3942" i="28"/>
  <c r="F3943" i="28"/>
  <c r="F3944" i="28"/>
  <c r="F3945" i="28"/>
  <c r="F3946" i="28"/>
  <c r="F3947" i="28"/>
  <c r="F3948" i="28"/>
  <c r="F3949" i="28"/>
  <c r="F3950" i="28"/>
  <c r="F3951" i="28"/>
  <c r="F3952" i="28"/>
  <c r="F3953" i="28"/>
  <c r="F3954" i="28"/>
  <c r="F3955" i="28"/>
  <c r="F3956" i="28"/>
  <c r="F3957" i="28"/>
  <c r="F3958" i="28"/>
  <c r="F3959" i="28"/>
  <c r="F3960" i="28"/>
  <c r="F3961" i="28"/>
  <c r="F3962" i="28"/>
  <c r="F3963" i="28"/>
  <c r="F3964" i="28"/>
  <c r="F3965" i="28"/>
  <c r="F3966" i="28"/>
  <c r="F3967" i="28"/>
  <c r="F3968" i="28"/>
  <c r="F3969" i="28"/>
  <c r="F3970" i="28"/>
  <c r="F3971" i="28"/>
  <c r="F3972" i="28"/>
  <c r="F3973" i="28"/>
  <c r="F3974" i="28"/>
  <c r="F3975" i="28"/>
  <c r="F3976" i="28"/>
  <c r="F3977" i="28"/>
  <c r="F3978" i="28"/>
  <c r="F3979" i="28"/>
  <c r="F3980" i="28"/>
  <c r="F3981" i="28"/>
  <c r="F3982" i="28"/>
  <c r="F3983" i="28"/>
  <c r="F3984" i="28"/>
  <c r="F3985" i="28"/>
  <c r="F3986" i="28"/>
  <c r="F3987" i="28"/>
  <c r="F3988" i="28"/>
  <c r="F3989" i="28"/>
  <c r="F3990" i="28"/>
  <c r="F3991" i="28"/>
  <c r="F3992" i="28"/>
  <c r="F3993" i="28"/>
  <c r="F3994" i="28"/>
  <c r="F3995" i="28"/>
  <c r="F3996" i="28"/>
  <c r="F3997" i="28"/>
  <c r="F3998" i="28"/>
  <c r="F3999" i="28"/>
  <c r="F4000" i="28"/>
  <c r="F4001" i="28"/>
  <c r="F4002" i="28"/>
  <c r="F4003" i="28"/>
  <c r="F4004" i="28"/>
  <c r="F4005" i="28"/>
  <c r="F4006" i="28"/>
  <c r="F4007" i="28"/>
  <c r="F4008" i="28"/>
  <c r="F4009" i="28"/>
  <c r="F4010" i="28"/>
  <c r="F4011" i="28"/>
  <c r="F4012" i="28"/>
  <c r="F4013" i="28"/>
  <c r="F4014" i="28"/>
  <c r="F4015" i="28"/>
  <c r="F4016" i="28"/>
  <c r="F4017" i="28"/>
  <c r="F4018" i="28"/>
  <c r="F4019" i="28"/>
  <c r="F4020" i="28"/>
  <c r="F4021" i="28"/>
  <c r="F4022" i="28"/>
  <c r="F4023" i="28"/>
  <c r="F4024" i="28"/>
  <c r="F4025" i="28"/>
  <c r="F4026" i="28"/>
  <c r="F4027" i="28"/>
  <c r="F4028" i="28"/>
  <c r="F4029" i="28"/>
  <c r="F4030" i="28"/>
  <c r="F4031" i="28"/>
  <c r="F4032" i="28"/>
  <c r="F4033" i="28"/>
  <c r="F4034" i="28"/>
  <c r="F4035" i="28"/>
  <c r="F4036" i="28"/>
  <c r="F4037" i="28"/>
  <c r="F4038" i="28"/>
  <c r="F4039" i="28"/>
  <c r="F4040" i="28"/>
  <c r="F4041" i="28"/>
  <c r="F4042" i="28"/>
  <c r="F4043" i="28"/>
  <c r="F4044" i="28"/>
  <c r="F4045" i="28"/>
  <c r="F4046" i="28"/>
  <c r="F4047" i="28"/>
  <c r="F4048" i="28"/>
  <c r="F4049" i="28"/>
  <c r="F4050" i="28"/>
  <c r="F4051" i="28"/>
  <c r="F4052" i="28"/>
  <c r="F4053" i="28"/>
  <c r="F4054" i="28"/>
  <c r="F4055" i="28"/>
  <c r="F4056" i="28"/>
  <c r="F4057" i="28"/>
  <c r="F4058" i="28"/>
  <c r="F4059" i="28"/>
  <c r="F4060" i="28"/>
  <c r="F4061" i="28"/>
  <c r="F4062" i="28"/>
  <c r="F4063" i="28"/>
  <c r="F4064" i="28"/>
  <c r="F4065" i="28"/>
  <c r="F4066" i="28"/>
  <c r="F4067" i="28"/>
  <c r="F4068" i="28"/>
  <c r="F4069" i="28"/>
  <c r="F4070" i="28"/>
  <c r="F4071" i="28"/>
  <c r="F4072" i="28"/>
  <c r="F4073" i="28"/>
  <c r="F4074" i="28"/>
  <c r="F4075" i="28"/>
  <c r="F4076" i="28"/>
  <c r="F4077" i="28"/>
  <c r="F4078" i="28"/>
  <c r="F4079" i="28"/>
  <c r="F4080" i="28"/>
  <c r="F4081" i="28"/>
  <c r="F4082" i="28"/>
  <c r="F4083" i="28"/>
  <c r="F4084" i="28"/>
  <c r="F4085" i="28"/>
  <c r="F4086" i="28"/>
  <c r="F4087" i="28"/>
  <c r="F4088" i="28"/>
  <c r="F4089" i="28"/>
  <c r="F4090" i="28"/>
  <c r="F4091" i="28"/>
  <c r="F4092" i="28"/>
  <c r="F4093" i="28"/>
  <c r="F4094" i="28"/>
  <c r="F4095" i="28"/>
  <c r="F4096" i="28"/>
  <c r="F4097" i="28"/>
  <c r="F4098" i="28"/>
  <c r="F4099" i="28"/>
  <c r="F4100" i="28"/>
  <c r="F4101" i="28"/>
  <c r="F4102" i="28"/>
  <c r="F4103" i="28"/>
  <c r="F4104" i="28"/>
  <c r="F4105" i="28"/>
  <c r="F4106" i="28"/>
  <c r="F4107" i="28"/>
  <c r="F4108" i="28"/>
  <c r="F4109" i="28"/>
  <c r="F4110" i="28"/>
  <c r="F4111" i="28"/>
  <c r="F4112" i="28"/>
  <c r="F4113" i="28"/>
  <c r="F4114" i="28"/>
  <c r="F4115" i="28"/>
  <c r="F4116" i="28"/>
  <c r="F4117" i="28"/>
  <c r="F4118" i="28"/>
  <c r="F4119" i="28"/>
  <c r="F4120" i="28"/>
  <c r="F4121" i="28"/>
  <c r="F4122" i="28"/>
  <c r="F4123" i="28"/>
  <c r="F4124" i="28"/>
  <c r="F4125" i="28"/>
  <c r="F4126" i="28"/>
  <c r="F4127" i="28"/>
  <c r="F4128" i="28"/>
  <c r="F4129" i="28"/>
  <c r="F4130" i="28"/>
  <c r="F4131" i="28"/>
  <c r="F4132" i="28"/>
  <c r="F4133" i="28"/>
  <c r="F4134" i="28"/>
  <c r="F4135" i="28"/>
  <c r="F4136" i="28"/>
  <c r="F4137" i="28"/>
  <c r="F4138" i="28"/>
  <c r="F4139" i="28"/>
  <c r="F4140" i="28"/>
  <c r="F4141" i="28"/>
  <c r="F4142" i="28"/>
  <c r="F4143" i="28"/>
  <c r="F4144" i="28"/>
  <c r="F4145" i="28"/>
  <c r="F4146" i="28"/>
  <c r="F4147" i="28"/>
  <c r="F4148" i="28"/>
  <c r="F4149" i="28"/>
  <c r="F4150" i="28"/>
  <c r="F4151" i="28"/>
  <c r="F4152" i="28"/>
  <c r="F4153" i="28"/>
  <c r="F4154" i="28"/>
  <c r="F4155" i="28"/>
  <c r="F4156" i="28"/>
  <c r="F4157" i="28"/>
  <c r="F4158" i="28"/>
  <c r="F4159" i="28"/>
  <c r="F4160" i="28"/>
  <c r="F4161" i="28"/>
  <c r="F4162" i="28"/>
  <c r="F4163" i="28"/>
  <c r="F4164" i="28"/>
  <c r="F4165" i="28"/>
  <c r="F4166" i="28"/>
  <c r="F4167" i="28"/>
  <c r="F4168" i="28"/>
  <c r="F4169" i="28"/>
  <c r="F4170" i="28"/>
  <c r="F4171" i="28"/>
  <c r="F4172" i="28"/>
  <c r="F4173" i="28"/>
  <c r="F4174" i="28"/>
  <c r="F4175" i="28"/>
  <c r="F4176" i="28"/>
  <c r="F4177" i="28"/>
  <c r="F4178" i="28"/>
  <c r="F4179" i="28"/>
  <c r="F4180" i="28"/>
  <c r="F4181" i="28"/>
  <c r="F4182" i="28"/>
  <c r="F4183" i="28"/>
  <c r="F4184" i="28"/>
  <c r="F4185" i="28"/>
  <c r="F4186" i="28"/>
  <c r="F4187" i="28"/>
  <c r="F4188" i="28"/>
  <c r="F4189" i="28"/>
  <c r="F4190" i="28"/>
  <c r="F4191" i="28"/>
  <c r="F4192" i="28"/>
  <c r="F4193" i="28"/>
  <c r="F4194" i="28"/>
  <c r="F4195" i="28"/>
  <c r="F4196" i="28"/>
  <c r="F4197" i="28"/>
  <c r="F4198" i="28"/>
  <c r="F4199" i="28"/>
  <c r="F4200" i="28"/>
  <c r="F4201" i="28"/>
  <c r="F4202" i="28"/>
  <c r="F4203" i="28"/>
  <c r="F4204" i="28"/>
  <c r="F4205" i="28"/>
  <c r="F4206" i="28"/>
  <c r="F4207" i="28"/>
  <c r="F4208" i="28"/>
  <c r="F4209" i="28"/>
  <c r="F4210" i="28"/>
  <c r="F4211" i="28"/>
  <c r="F4212" i="28"/>
  <c r="F4213" i="28"/>
  <c r="F4214" i="28"/>
  <c r="F4215" i="28"/>
  <c r="F4216" i="28"/>
  <c r="F4217" i="28"/>
  <c r="F4218" i="28"/>
  <c r="F4219" i="28"/>
  <c r="F4220" i="28"/>
  <c r="F4221" i="28"/>
  <c r="F4222" i="28"/>
  <c r="F4223" i="28"/>
  <c r="F4224" i="28"/>
  <c r="F4225" i="28"/>
  <c r="F4226" i="28"/>
  <c r="F4227" i="28"/>
  <c r="F4228" i="28"/>
  <c r="F4229" i="28"/>
  <c r="F4230" i="28"/>
  <c r="F4231" i="28"/>
  <c r="F4232" i="28"/>
  <c r="F4233" i="28"/>
  <c r="F4234" i="28"/>
  <c r="F4235" i="28"/>
  <c r="F4236" i="28"/>
  <c r="F4237" i="28"/>
  <c r="F4238" i="28"/>
  <c r="F4239" i="28"/>
  <c r="F4240" i="28"/>
  <c r="F4241" i="28"/>
  <c r="F4242" i="28"/>
  <c r="F4243" i="28"/>
  <c r="F4244" i="28"/>
  <c r="F4245" i="28"/>
  <c r="F4246" i="28"/>
  <c r="F4247" i="28"/>
  <c r="F4248" i="28"/>
  <c r="F4249" i="28"/>
  <c r="F4250" i="28"/>
  <c r="F4251" i="28"/>
  <c r="F4252" i="28"/>
  <c r="F4253" i="28"/>
  <c r="F4254" i="28"/>
  <c r="F4255" i="28"/>
  <c r="F4256" i="28"/>
  <c r="F4257" i="28"/>
  <c r="F4258" i="28"/>
  <c r="F4259" i="28"/>
  <c r="F4260" i="28"/>
  <c r="F4261" i="28"/>
  <c r="F4262" i="28"/>
  <c r="F4263" i="28"/>
  <c r="F4264" i="28"/>
  <c r="F4265" i="28"/>
  <c r="F4266" i="28"/>
  <c r="F4267" i="28"/>
  <c r="F4268" i="28"/>
  <c r="F4269" i="28"/>
  <c r="F4270" i="28"/>
  <c r="F4271" i="28"/>
  <c r="F4272" i="28"/>
  <c r="F4273" i="28"/>
  <c r="F4274" i="28"/>
  <c r="F4275" i="28"/>
  <c r="F4276" i="28"/>
  <c r="F4277" i="28"/>
  <c r="F4278" i="28"/>
  <c r="F4279" i="28"/>
  <c r="F4280" i="28"/>
  <c r="F4281" i="28"/>
  <c r="F4282" i="28"/>
  <c r="F4283" i="28"/>
  <c r="F4284" i="28"/>
  <c r="F4285" i="28"/>
  <c r="F4286" i="28"/>
  <c r="F4287" i="28"/>
  <c r="F4288" i="28"/>
  <c r="F4289" i="28"/>
  <c r="F4290" i="28"/>
  <c r="F4291" i="28"/>
  <c r="F4292" i="28"/>
  <c r="F4293" i="28"/>
  <c r="F4294" i="28"/>
  <c r="F4295" i="28"/>
  <c r="F4296" i="28"/>
  <c r="F4297" i="28"/>
  <c r="F4298" i="28"/>
  <c r="F4299" i="28"/>
  <c r="F4300" i="28"/>
  <c r="F4301" i="28"/>
  <c r="F4302" i="28"/>
  <c r="F4303" i="28"/>
  <c r="F4304" i="28"/>
  <c r="F4305" i="28"/>
  <c r="F4306" i="28"/>
  <c r="F4307" i="28"/>
  <c r="F4308" i="28"/>
  <c r="F4309" i="28"/>
  <c r="F4310" i="28"/>
  <c r="F4311" i="28"/>
  <c r="F4312" i="28"/>
  <c r="F4313" i="28"/>
  <c r="F4314" i="28"/>
  <c r="F4315" i="28"/>
  <c r="F4316" i="28"/>
  <c r="F4317" i="28"/>
  <c r="F4318" i="28"/>
  <c r="F4319" i="28"/>
  <c r="F4320" i="28"/>
  <c r="F4321" i="28"/>
  <c r="F4322" i="28"/>
  <c r="F4323" i="28"/>
  <c r="F4324" i="28"/>
  <c r="F4325" i="28"/>
  <c r="F4326" i="28"/>
  <c r="F4327" i="28"/>
  <c r="F4328" i="28"/>
  <c r="F4329" i="28"/>
  <c r="F4330" i="28"/>
  <c r="F4331" i="28"/>
  <c r="F4332" i="28"/>
  <c r="F4333" i="28"/>
  <c r="F4334" i="28"/>
  <c r="F4335" i="28"/>
  <c r="F4336" i="28"/>
  <c r="F4337" i="28"/>
  <c r="F4338" i="28"/>
  <c r="F4339" i="28"/>
  <c r="F4340" i="28"/>
  <c r="F4341" i="28"/>
  <c r="F4342" i="28"/>
  <c r="F4343" i="28"/>
  <c r="F4344" i="28"/>
  <c r="F4345" i="28"/>
  <c r="F4346" i="28"/>
  <c r="F4347" i="28"/>
  <c r="F4348" i="28"/>
  <c r="F4349" i="28"/>
  <c r="F4350" i="28"/>
  <c r="F4351" i="28"/>
  <c r="F4352" i="28"/>
  <c r="F4353" i="28"/>
  <c r="F4354" i="28"/>
  <c r="F4355" i="28"/>
  <c r="F4356" i="28"/>
  <c r="F4357" i="28"/>
  <c r="F4358" i="28"/>
  <c r="F4359" i="28"/>
  <c r="F4360" i="28"/>
  <c r="F4361" i="28"/>
  <c r="F4362" i="28"/>
  <c r="F4363" i="28"/>
  <c r="F4364" i="28"/>
  <c r="F4365" i="28"/>
  <c r="F4366" i="28"/>
  <c r="F4367" i="28"/>
  <c r="F4368" i="28"/>
  <c r="F4369" i="28"/>
  <c r="F4370" i="28"/>
  <c r="F4371" i="28"/>
  <c r="F4372" i="28"/>
  <c r="F4373" i="28"/>
  <c r="F4374" i="28"/>
  <c r="F4375" i="28"/>
  <c r="F4376" i="28"/>
  <c r="F4377" i="28"/>
  <c r="F4378" i="28"/>
  <c r="F4379" i="28"/>
  <c r="F4380" i="28"/>
  <c r="F4381" i="28"/>
  <c r="F4382" i="28"/>
  <c r="F4383" i="28"/>
  <c r="F4384" i="28"/>
  <c r="F4385" i="28"/>
  <c r="F4386" i="28"/>
  <c r="F4387" i="28"/>
  <c r="F4388" i="28"/>
  <c r="F4389" i="28"/>
  <c r="F4390" i="28"/>
  <c r="F4391" i="28"/>
  <c r="F4392" i="28"/>
  <c r="F4393" i="28"/>
  <c r="F4394" i="28"/>
  <c r="F4395" i="28"/>
  <c r="F4396" i="28"/>
  <c r="F4397" i="28"/>
  <c r="F4398" i="28"/>
  <c r="F4399" i="28"/>
  <c r="F4400" i="28"/>
  <c r="F4401" i="28"/>
  <c r="F4402" i="28"/>
  <c r="F4403" i="28"/>
  <c r="F4404" i="28"/>
  <c r="F4405" i="28"/>
  <c r="F4406" i="28"/>
  <c r="F4407" i="28"/>
  <c r="F4408" i="28"/>
  <c r="F4409" i="28"/>
  <c r="F4410" i="28"/>
  <c r="F4411" i="28"/>
  <c r="F4412" i="28"/>
  <c r="F4413" i="28"/>
  <c r="F4414" i="28"/>
  <c r="F4415" i="28"/>
  <c r="F4416" i="28"/>
  <c r="F4417" i="28"/>
  <c r="F4418" i="28"/>
  <c r="F4419" i="28"/>
  <c r="F4420" i="28"/>
  <c r="F4421" i="28"/>
  <c r="F4422" i="28"/>
  <c r="F4423" i="28"/>
  <c r="F4424" i="28"/>
  <c r="F4425" i="28"/>
  <c r="F4426" i="28"/>
  <c r="F4427" i="28"/>
  <c r="F4428" i="28"/>
  <c r="F4429" i="28"/>
  <c r="F4430" i="28"/>
  <c r="F4431" i="28"/>
  <c r="F4432" i="28"/>
  <c r="F4433" i="28"/>
  <c r="F4434" i="28"/>
  <c r="F4435" i="28"/>
  <c r="F4436" i="28"/>
  <c r="F4437" i="28"/>
  <c r="F4438" i="28"/>
  <c r="F4439" i="28"/>
  <c r="F4440" i="28"/>
  <c r="F4441" i="28"/>
  <c r="F4442" i="28"/>
  <c r="F4443" i="28"/>
  <c r="F4444" i="28"/>
  <c r="F4445" i="28"/>
  <c r="F4446" i="28"/>
  <c r="F4447" i="28"/>
  <c r="F4448" i="28"/>
  <c r="F4449" i="28"/>
  <c r="F4450" i="28"/>
  <c r="F4451" i="28"/>
  <c r="F4452" i="28"/>
  <c r="F4453" i="28"/>
  <c r="F4454" i="28"/>
  <c r="F4455" i="28"/>
  <c r="F4456" i="28"/>
  <c r="F4457" i="28"/>
  <c r="F4458" i="28"/>
  <c r="F4459" i="28"/>
  <c r="F4460" i="28"/>
  <c r="F4461" i="28"/>
  <c r="F4462" i="28"/>
  <c r="F4463" i="28"/>
  <c r="F4464" i="28"/>
  <c r="F4465" i="28"/>
  <c r="F4466" i="28"/>
  <c r="F4467" i="28"/>
  <c r="F4468" i="28"/>
  <c r="F4469" i="28"/>
  <c r="F4470" i="28"/>
  <c r="F4471" i="28"/>
  <c r="F4472" i="28"/>
  <c r="F4473" i="28"/>
  <c r="F4474" i="28"/>
  <c r="F4475" i="28"/>
  <c r="F4476" i="28"/>
  <c r="F4477" i="28"/>
  <c r="F4478" i="28"/>
  <c r="F4479" i="28"/>
  <c r="F4480" i="28"/>
  <c r="F4481" i="28"/>
  <c r="F4482" i="28"/>
  <c r="F4483" i="28"/>
  <c r="F4484" i="28"/>
  <c r="F4485" i="28"/>
  <c r="F4486" i="28"/>
  <c r="F4487" i="28"/>
  <c r="F4488" i="28"/>
  <c r="F4489" i="28"/>
  <c r="F4490" i="28"/>
  <c r="F4491" i="28"/>
  <c r="F4492" i="28"/>
  <c r="F4493" i="28"/>
  <c r="F4494" i="28"/>
  <c r="F4495" i="28"/>
  <c r="F4496" i="28"/>
  <c r="F4497" i="28"/>
  <c r="F4498" i="28"/>
  <c r="F4499" i="28"/>
  <c r="F4500" i="28"/>
  <c r="F4501" i="28"/>
  <c r="F4502" i="28"/>
  <c r="F4503" i="28"/>
  <c r="F4504" i="28"/>
  <c r="F4505" i="28"/>
  <c r="F4506" i="28"/>
  <c r="F4507" i="28"/>
  <c r="F4508" i="28"/>
  <c r="F4509" i="28"/>
  <c r="F4510" i="28"/>
  <c r="F4511" i="28"/>
  <c r="F4512" i="28"/>
  <c r="F4513" i="28"/>
  <c r="F4514" i="28"/>
  <c r="F4515" i="28"/>
  <c r="F4516" i="28"/>
  <c r="F4517" i="28"/>
  <c r="F4518" i="28"/>
  <c r="F4519" i="28"/>
  <c r="F4520" i="28"/>
  <c r="F4521" i="28"/>
  <c r="F4522" i="28"/>
  <c r="F4523" i="28"/>
  <c r="F4524" i="28"/>
  <c r="F4525" i="28"/>
  <c r="F4526" i="28"/>
  <c r="F4527" i="28"/>
  <c r="F4528" i="28"/>
  <c r="F4529" i="28"/>
  <c r="F4530" i="28"/>
  <c r="F4531" i="28"/>
  <c r="F4532" i="28"/>
  <c r="F4533" i="28"/>
  <c r="F4534" i="28"/>
  <c r="F4535" i="28"/>
  <c r="F4536" i="28"/>
  <c r="F4537" i="28"/>
  <c r="F4538" i="28"/>
  <c r="F4539" i="28"/>
  <c r="F4540" i="28"/>
  <c r="F4541" i="28"/>
  <c r="F4542" i="28"/>
  <c r="F4543" i="28"/>
  <c r="F4544" i="28"/>
  <c r="F4545" i="28"/>
  <c r="F4546" i="28"/>
  <c r="F4547" i="28"/>
  <c r="F4548" i="28"/>
  <c r="F4549" i="28"/>
  <c r="F4550" i="28"/>
  <c r="F4551" i="28"/>
  <c r="F4552" i="28"/>
  <c r="F4553" i="28"/>
  <c r="F4554" i="28"/>
  <c r="F4555" i="28"/>
  <c r="F4556" i="28"/>
  <c r="F4557" i="28"/>
  <c r="F4558" i="28"/>
  <c r="F4559" i="28"/>
  <c r="F4560" i="28"/>
  <c r="F4561" i="28"/>
  <c r="F4562" i="28"/>
  <c r="F4563" i="28"/>
  <c r="F4564" i="28"/>
  <c r="F4565" i="28"/>
  <c r="F4566" i="28"/>
  <c r="F4567" i="28"/>
  <c r="F4568" i="28"/>
  <c r="F4569" i="28"/>
  <c r="F4570" i="28"/>
  <c r="F4571" i="28"/>
  <c r="F4572" i="28"/>
  <c r="F4573" i="28"/>
  <c r="F4574" i="28"/>
  <c r="F4575" i="28"/>
  <c r="F4576" i="28"/>
  <c r="F4577" i="28"/>
  <c r="F4578" i="28"/>
  <c r="F4579" i="28"/>
  <c r="F4580" i="28"/>
  <c r="F4581" i="28"/>
  <c r="F4582" i="28"/>
  <c r="F4583" i="28"/>
  <c r="F4584" i="28"/>
  <c r="F4585" i="28"/>
  <c r="F4586" i="28"/>
  <c r="F4587" i="28"/>
  <c r="F4588" i="28"/>
  <c r="F4589" i="28"/>
  <c r="F4590" i="28"/>
  <c r="F4591" i="28"/>
  <c r="F4592" i="28"/>
  <c r="F4593" i="28"/>
  <c r="F4594" i="28"/>
  <c r="F4595" i="28"/>
  <c r="F4596" i="28"/>
  <c r="F4597" i="28"/>
  <c r="F4598" i="28"/>
  <c r="F4599" i="28"/>
  <c r="F4600" i="28"/>
  <c r="F4601" i="28"/>
  <c r="F4602" i="28"/>
  <c r="F4603" i="28"/>
  <c r="F4604" i="28"/>
  <c r="F4605" i="28"/>
  <c r="F4606" i="28"/>
  <c r="F4607" i="28"/>
  <c r="F4608" i="28"/>
  <c r="F4609" i="28"/>
  <c r="F4610" i="28"/>
  <c r="F4611" i="28"/>
  <c r="F4612" i="28"/>
  <c r="F4613" i="28"/>
  <c r="F4614" i="28"/>
  <c r="F4615" i="28"/>
  <c r="F4616" i="28"/>
  <c r="F4617" i="28"/>
  <c r="F4618" i="28"/>
  <c r="F4619" i="28"/>
  <c r="F4620" i="28"/>
  <c r="F4621" i="28"/>
  <c r="F4622" i="28"/>
  <c r="F4623" i="28"/>
  <c r="F4624" i="28"/>
  <c r="F4625" i="28"/>
  <c r="F4626" i="28"/>
  <c r="F4627" i="28"/>
  <c r="F4628" i="28"/>
  <c r="F4629" i="28"/>
  <c r="F4630" i="28"/>
  <c r="F4631" i="28"/>
  <c r="F4632" i="28"/>
  <c r="F4633" i="28"/>
  <c r="F4634" i="28"/>
  <c r="F4635" i="28"/>
  <c r="F4636" i="28"/>
  <c r="F4637" i="28"/>
  <c r="F4638" i="28"/>
  <c r="F4639" i="28"/>
  <c r="F4640" i="28"/>
  <c r="F4641" i="28"/>
  <c r="F4642" i="28"/>
  <c r="F4643" i="28"/>
  <c r="F4644" i="28"/>
  <c r="F4645" i="28"/>
  <c r="F4646" i="28"/>
  <c r="F4647" i="28"/>
  <c r="F4648" i="28"/>
  <c r="F4649" i="28"/>
  <c r="F4650" i="28"/>
  <c r="F4651" i="28"/>
  <c r="F4652" i="28"/>
  <c r="F4653" i="28"/>
  <c r="F4654" i="28"/>
  <c r="F4655" i="28"/>
  <c r="F4656" i="28"/>
  <c r="F4657" i="28"/>
  <c r="F4658" i="28"/>
  <c r="F4659" i="28"/>
  <c r="F4660" i="28"/>
  <c r="F4661" i="28"/>
  <c r="F4662" i="28"/>
  <c r="F4663" i="28"/>
  <c r="F4664" i="28"/>
  <c r="F4665" i="28"/>
  <c r="F4666" i="28"/>
  <c r="F4667" i="28"/>
  <c r="F4668" i="28"/>
  <c r="F4669" i="28"/>
  <c r="F4670" i="28"/>
  <c r="F4671" i="28"/>
  <c r="F4672" i="28"/>
  <c r="F4673" i="28"/>
  <c r="F4674" i="28"/>
  <c r="F4675" i="28"/>
  <c r="F4676" i="28"/>
  <c r="F4677" i="28"/>
  <c r="F4678" i="28"/>
  <c r="F4679" i="28"/>
  <c r="F4680" i="28"/>
  <c r="F4681" i="28"/>
  <c r="F4682" i="28"/>
  <c r="F4683" i="28"/>
  <c r="F4684" i="28"/>
  <c r="F4685" i="28"/>
  <c r="F4686" i="28"/>
  <c r="F4687" i="28"/>
  <c r="F4688" i="28"/>
  <c r="F4689" i="28"/>
  <c r="F4690" i="28"/>
  <c r="F4691" i="28"/>
  <c r="F4692" i="28"/>
  <c r="F4693" i="28"/>
  <c r="F4694" i="28"/>
  <c r="F4695" i="28"/>
  <c r="F4696" i="28"/>
  <c r="F4697" i="28"/>
  <c r="F4698" i="28"/>
  <c r="F4699" i="28"/>
  <c r="F4700" i="28"/>
  <c r="F4701" i="28"/>
  <c r="F4702" i="28"/>
  <c r="F4703" i="28"/>
  <c r="F4704" i="28"/>
  <c r="F4705" i="28"/>
  <c r="F4706" i="28"/>
  <c r="F4707" i="28"/>
  <c r="F4708" i="28"/>
  <c r="F4709" i="28"/>
  <c r="F4710" i="28"/>
  <c r="F4711" i="28"/>
  <c r="F4712" i="28"/>
  <c r="F4713" i="28"/>
  <c r="F4714" i="28"/>
  <c r="F4715" i="28"/>
  <c r="F4716" i="28"/>
  <c r="F4717" i="28"/>
  <c r="F4718" i="28"/>
  <c r="F4719" i="28"/>
  <c r="F4720" i="28"/>
  <c r="F4721" i="28"/>
  <c r="F4722" i="28"/>
  <c r="F4723" i="28"/>
  <c r="F4724" i="28"/>
  <c r="F4725" i="28"/>
  <c r="F4726" i="28"/>
  <c r="F4727" i="28"/>
  <c r="F4728" i="28"/>
  <c r="F4729" i="28"/>
  <c r="F4730" i="28"/>
  <c r="F4731" i="28"/>
  <c r="F4732" i="28"/>
  <c r="F4733" i="28"/>
  <c r="F4734" i="28"/>
  <c r="F4735" i="28"/>
  <c r="F4736" i="28"/>
  <c r="F4737" i="28"/>
  <c r="F4738" i="28"/>
  <c r="F4739" i="28"/>
  <c r="F4740" i="28"/>
  <c r="F4741" i="28"/>
  <c r="F4742" i="28"/>
  <c r="F4743" i="28"/>
  <c r="F4744" i="28"/>
  <c r="F4745" i="28"/>
  <c r="F4746" i="28"/>
  <c r="F4747" i="28"/>
  <c r="F4748" i="28"/>
  <c r="F4749" i="28"/>
  <c r="F4750" i="28"/>
  <c r="F4751" i="28"/>
  <c r="F4752" i="28"/>
  <c r="F4753" i="28"/>
  <c r="F4754" i="28"/>
  <c r="F4755" i="28"/>
  <c r="F4756" i="28"/>
  <c r="F4757" i="28"/>
  <c r="F4758" i="28"/>
  <c r="F4759" i="28"/>
  <c r="F4760" i="28"/>
  <c r="F4761" i="28"/>
  <c r="F4762" i="28"/>
  <c r="F4763" i="28"/>
  <c r="F4764" i="28"/>
  <c r="F4765" i="28"/>
  <c r="F4766" i="28"/>
  <c r="F4767" i="28"/>
  <c r="F4768" i="28"/>
  <c r="F4769" i="28"/>
  <c r="F4770" i="28"/>
  <c r="F4771" i="28"/>
  <c r="F4772" i="28"/>
  <c r="F4773" i="28"/>
  <c r="F4774" i="28"/>
  <c r="F4775" i="28"/>
  <c r="F4776" i="28"/>
  <c r="F4777" i="28"/>
  <c r="F4778" i="28"/>
  <c r="F4779" i="28"/>
  <c r="F4780" i="28"/>
  <c r="F4781" i="28"/>
  <c r="F4782" i="28"/>
  <c r="F4783" i="28"/>
  <c r="F4784" i="28"/>
  <c r="F4785" i="28"/>
  <c r="F4786" i="28"/>
  <c r="F4787" i="28"/>
  <c r="F4788" i="28"/>
  <c r="F4789" i="28"/>
  <c r="F4790" i="28"/>
  <c r="F4791" i="28"/>
  <c r="F4792" i="28"/>
  <c r="F4793" i="28"/>
  <c r="F4794" i="28"/>
  <c r="F4795" i="28"/>
  <c r="F4796" i="28"/>
  <c r="F4797" i="28"/>
  <c r="F4798" i="28"/>
  <c r="F4799" i="28"/>
  <c r="F4800" i="28"/>
  <c r="F4801" i="28"/>
  <c r="F4802" i="28"/>
  <c r="F4803" i="28"/>
  <c r="F4804" i="28"/>
  <c r="F4805" i="28"/>
  <c r="F4806" i="28"/>
  <c r="F4807" i="28"/>
  <c r="F4808" i="28"/>
  <c r="F4809" i="28"/>
  <c r="F4810" i="28"/>
  <c r="F4811" i="28"/>
  <c r="F4812" i="28"/>
  <c r="F4813" i="28"/>
  <c r="F4814" i="28"/>
  <c r="F4815" i="28"/>
  <c r="F4816" i="28"/>
  <c r="F4817" i="28"/>
  <c r="F4818" i="28"/>
  <c r="F4819" i="28"/>
  <c r="F4820" i="28"/>
  <c r="F4821" i="28"/>
  <c r="F4822" i="28"/>
  <c r="F4823" i="28"/>
  <c r="F4824" i="28"/>
  <c r="F4825" i="28"/>
  <c r="F4826" i="28"/>
  <c r="F4827" i="28"/>
  <c r="F4828" i="28"/>
  <c r="F4829" i="28"/>
  <c r="F4830" i="28"/>
  <c r="F4831" i="28"/>
  <c r="F4832" i="28"/>
  <c r="F4833" i="28"/>
  <c r="F4834" i="28"/>
  <c r="F4835" i="28"/>
  <c r="F4836" i="28"/>
  <c r="F4837" i="28"/>
  <c r="F4838" i="28"/>
  <c r="F4839" i="28"/>
  <c r="F4840" i="28"/>
  <c r="F4841" i="28"/>
  <c r="F4842" i="28"/>
  <c r="F4843" i="28"/>
  <c r="F4844" i="28"/>
  <c r="F4845" i="28"/>
  <c r="F4846" i="28"/>
  <c r="F4847" i="28"/>
  <c r="F4848" i="28"/>
  <c r="F4849" i="28"/>
  <c r="F4850" i="28"/>
  <c r="F4851" i="28"/>
  <c r="F4852" i="28"/>
  <c r="F4853" i="28"/>
  <c r="F4854" i="28"/>
  <c r="F4855" i="28"/>
  <c r="F4856" i="28"/>
  <c r="F4857" i="28"/>
  <c r="F4858" i="28"/>
  <c r="F4859" i="28"/>
  <c r="F4860" i="28"/>
  <c r="F4861" i="28"/>
  <c r="F4862" i="28"/>
  <c r="F4863" i="28"/>
  <c r="F4864" i="28"/>
  <c r="F4865" i="28"/>
  <c r="F4866" i="28"/>
  <c r="F4867" i="28"/>
  <c r="F4868" i="28"/>
  <c r="F4869" i="28"/>
  <c r="F4870" i="28"/>
  <c r="F4871" i="28"/>
  <c r="F4872" i="28"/>
  <c r="F4873" i="28"/>
  <c r="F4874" i="28"/>
  <c r="F4875" i="28"/>
  <c r="F4876" i="28"/>
  <c r="F4877" i="28"/>
  <c r="F4878" i="28"/>
  <c r="F4879" i="28"/>
  <c r="F4880" i="28"/>
  <c r="F4881" i="28"/>
  <c r="F4882" i="28"/>
  <c r="F4883" i="28"/>
  <c r="F4884" i="28"/>
  <c r="F4885" i="28"/>
  <c r="F4886" i="28"/>
  <c r="F4887" i="28"/>
  <c r="F4888" i="28"/>
  <c r="F4889" i="28"/>
  <c r="F4890" i="28"/>
  <c r="F4891" i="28"/>
  <c r="F4892" i="28"/>
  <c r="F4893" i="28"/>
  <c r="F4894" i="28"/>
  <c r="F4895" i="28"/>
  <c r="F4896" i="28"/>
  <c r="F4897" i="28"/>
  <c r="F4898" i="28"/>
  <c r="F4899" i="28"/>
  <c r="F4900" i="28"/>
  <c r="F4901" i="28"/>
  <c r="F4902" i="28"/>
  <c r="F4903" i="28"/>
  <c r="F4904" i="28"/>
  <c r="F4905" i="28"/>
  <c r="F4906" i="28"/>
  <c r="F4907" i="28"/>
  <c r="F4908" i="28"/>
  <c r="F4909" i="28"/>
  <c r="F4910" i="28"/>
  <c r="F4911" i="28"/>
  <c r="F4912" i="28"/>
  <c r="F4913" i="28"/>
  <c r="F4914" i="28"/>
  <c r="F4915" i="28"/>
  <c r="F4916" i="28"/>
  <c r="F4917" i="28"/>
  <c r="F4918" i="28"/>
  <c r="F4919" i="28"/>
  <c r="F4920" i="28"/>
  <c r="F4921" i="28"/>
  <c r="F4922" i="28"/>
  <c r="F4923" i="28"/>
  <c r="F4924" i="28"/>
  <c r="F4925" i="28"/>
  <c r="F4926" i="28"/>
  <c r="F4927" i="28"/>
  <c r="F4928" i="28"/>
  <c r="F4929" i="28"/>
  <c r="F4930" i="28"/>
  <c r="F4931" i="28"/>
  <c r="F4932" i="28"/>
  <c r="F4933" i="28"/>
  <c r="F4934" i="28"/>
  <c r="F4935" i="28"/>
  <c r="F4936" i="28"/>
  <c r="F4937" i="28"/>
  <c r="F4938" i="28"/>
  <c r="F4939" i="28"/>
  <c r="F4940" i="28"/>
  <c r="F4941" i="28"/>
  <c r="F4942" i="28"/>
  <c r="F4943" i="28"/>
  <c r="F4944" i="28"/>
  <c r="F4945" i="28"/>
  <c r="F4946" i="28"/>
  <c r="F4947" i="28"/>
  <c r="F4948" i="28"/>
  <c r="F4949" i="28"/>
  <c r="F4950" i="28"/>
  <c r="F4951" i="28"/>
  <c r="F4952" i="28"/>
  <c r="F4953" i="28"/>
  <c r="F4954" i="28"/>
  <c r="F4955" i="28"/>
  <c r="F4956" i="28"/>
  <c r="F4957" i="28"/>
  <c r="F4958" i="28"/>
  <c r="F4959" i="28"/>
  <c r="F4960" i="28"/>
  <c r="F4961" i="28"/>
  <c r="F4962" i="28"/>
  <c r="F4963" i="28"/>
  <c r="F4964" i="28"/>
  <c r="F4965" i="28"/>
  <c r="F4966" i="28"/>
  <c r="F4967" i="28"/>
  <c r="F4968" i="28"/>
  <c r="F4969" i="28"/>
  <c r="F4970" i="28"/>
  <c r="F4971" i="28"/>
  <c r="F4972" i="28"/>
  <c r="F4973" i="28"/>
  <c r="F4974" i="28"/>
  <c r="F4975" i="28"/>
  <c r="F4976" i="28"/>
  <c r="F4977" i="28"/>
  <c r="F4978" i="28"/>
  <c r="F4979" i="28"/>
  <c r="F4980" i="28"/>
  <c r="F4981" i="28"/>
  <c r="F4982" i="28"/>
  <c r="F4983" i="28"/>
  <c r="F4984" i="28"/>
  <c r="F4985" i="28"/>
  <c r="F4986" i="28"/>
  <c r="F4987" i="28"/>
  <c r="F4988" i="28"/>
  <c r="F4989" i="28"/>
  <c r="F4990" i="28"/>
  <c r="F4991" i="28"/>
  <c r="F4992" i="28"/>
  <c r="F4993" i="28"/>
  <c r="F4994" i="28"/>
  <c r="F4995" i="28"/>
  <c r="F4996" i="28"/>
  <c r="F4997" i="28"/>
  <c r="F4998" i="28"/>
  <c r="F4999" i="28"/>
  <c r="F5000" i="28"/>
  <c r="F5001" i="28"/>
  <c r="F5002" i="28"/>
  <c r="F5003" i="28"/>
  <c r="F5004" i="28"/>
  <c r="F5005" i="28"/>
  <c r="F5006" i="28"/>
  <c r="F5007" i="28"/>
  <c r="F5008" i="28"/>
  <c r="F5009" i="28"/>
  <c r="F5010" i="28"/>
  <c r="F5011" i="28"/>
  <c r="F5012" i="28"/>
  <c r="F5013" i="28"/>
  <c r="F5014" i="28"/>
  <c r="F5015" i="28"/>
  <c r="F5016" i="28"/>
  <c r="F5017" i="28"/>
  <c r="F5018" i="28"/>
  <c r="F5019" i="28"/>
  <c r="F5020" i="28"/>
  <c r="F5021" i="28"/>
  <c r="F5022" i="28"/>
  <c r="F5023" i="28"/>
  <c r="F5024" i="28"/>
  <c r="F5025" i="28"/>
  <c r="F5026" i="28"/>
  <c r="F5027" i="28"/>
  <c r="F5028" i="28"/>
  <c r="F5029" i="28"/>
  <c r="F5030" i="28"/>
  <c r="F5031" i="28"/>
  <c r="F5032" i="28"/>
  <c r="F5033" i="28"/>
  <c r="F5034" i="28"/>
  <c r="F5035" i="28"/>
  <c r="F5036" i="28"/>
  <c r="F5037" i="28"/>
  <c r="F5038" i="28"/>
  <c r="F5039" i="28"/>
  <c r="F5040" i="28"/>
  <c r="F5041" i="28"/>
  <c r="F5042" i="28"/>
  <c r="F5043" i="28"/>
  <c r="F5044" i="28"/>
  <c r="F5045" i="28"/>
  <c r="F5046" i="28"/>
  <c r="F5047" i="28"/>
  <c r="F5048" i="28"/>
  <c r="F5049" i="28"/>
  <c r="F5050" i="28"/>
  <c r="F5051" i="28"/>
  <c r="F5052" i="28"/>
  <c r="F5053" i="28"/>
  <c r="F5054" i="28"/>
  <c r="F5055" i="28"/>
  <c r="F5056" i="28"/>
  <c r="F5057" i="28"/>
  <c r="F5058" i="28"/>
  <c r="F5059" i="28"/>
  <c r="F5060" i="28"/>
  <c r="F5061" i="28"/>
  <c r="F5062" i="28"/>
  <c r="F5063" i="28"/>
  <c r="F5064" i="28"/>
  <c r="F5065" i="28"/>
  <c r="F5066" i="28"/>
  <c r="F5067" i="28"/>
  <c r="F5068" i="28"/>
  <c r="F5069" i="28"/>
  <c r="F5070" i="28"/>
  <c r="F5071" i="28"/>
  <c r="F5072" i="28"/>
  <c r="F5073" i="28"/>
  <c r="F5074" i="28"/>
  <c r="F5075" i="28"/>
  <c r="F5076" i="28"/>
  <c r="F5077" i="28"/>
  <c r="F5078" i="28"/>
  <c r="F5079" i="28"/>
  <c r="F5080" i="28"/>
  <c r="F5081" i="28"/>
  <c r="F5082" i="28"/>
  <c r="F5083" i="28"/>
  <c r="F5084" i="28"/>
  <c r="F5085" i="28"/>
  <c r="F5086" i="28"/>
  <c r="F5087" i="28"/>
  <c r="F5088" i="28"/>
  <c r="F5089" i="28"/>
  <c r="F5090" i="28"/>
  <c r="F5091" i="28"/>
  <c r="F5092" i="28"/>
  <c r="F5093" i="28"/>
  <c r="F5094" i="28"/>
  <c r="F5095" i="28"/>
  <c r="F5096" i="28"/>
  <c r="F5097" i="28"/>
  <c r="F5098" i="28"/>
  <c r="F5099" i="28"/>
  <c r="F5100" i="28"/>
  <c r="F5101" i="28"/>
  <c r="F5102" i="28"/>
  <c r="F5103" i="28"/>
  <c r="F5104" i="28"/>
  <c r="F5105" i="28"/>
  <c r="F5106" i="28"/>
  <c r="F5107" i="28"/>
  <c r="F5108" i="28"/>
  <c r="F5109" i="28"/>
  <c r="F5110" i="28"/>
  <c r="F5111" i="28"/>
  <c r="F5112" i="28"/>
  <c r="F5113" i="28"/>
  <c r="F5114" i="28"/>
  <c r="F5115" i="28"/>
  <c r="F5116" i="28"/>
  <c r="F5117" i="28"/>
  <c r="F5118" i="28"/>
  <c r="F5119" i="28"/>
  <c r="F5120" i="28"/>
  <c r="F5121" i="28"/>
  <c r="F5122" i="28"/>
  <c r="F5123" i="28"/>
  <c r="F5124" i="28"/>
  <c r="F5125" i="28"/>
  <c r="F5126" i="28"/>
  <c r="F5127" i="28"/>
  <c r="F5128" i="28"/>
  <c r="F5129" i="28"/>
  <c r="F5130" i="28"/>
  <c r="F5131" i="28"/>
  <c r="F5132" i="28"/>
  <c r="F5133" i="28"/>
  <c r="F5134" i="28"/>
  <c r="F5135" i="28"/>
  <c r="F5136" i="28"/>
  <c r="F5137" i="28"/>
  <c r="F5138" i="28"/>
  <c r="F5139" i="28"/>
  <c r="F5140" i="28"/>
  <c r="F5141" i="28"/>
  <c r="F5142" i="28"/>
  <c r="F5143" i="28"/>
  <c r="F5144" i="28"/>
  <c r="F5145" i="28"/>
  <c r="F5146" i="28"/>
  <c r="F5147" i="28"/>
  <c r="F5148" i="28"/>
  <c r="F5149" i="28"/>
  <c r="F5150" i="28"/>
  <c r="F5151" i="28"/>
  <c r="F5152" i="28"/>
  <c r="F5153" i="28"/>
  <c r="F5154" i="28"/>
  <c r="F5155" i="28"/>
  <c r="F5156" i="28"/>
  <c r="F5157" i="28"/>
  <c r="F5158" i="28"/>
  <c r="F5159" i="28"/>
  <c r="F5160" i="28"/>
  <c r="F5161" i="28"/>
  <c r="F5162" i="28"/>
  <c r="F5163" i="28"/>
  <c r="F5164" i="28"/>
  <c r="F5165" i="28"/>
  <c r="F5166" i="28"/>
  <c r="F5167" i="28"/>
  <c r="F5168" i="28"/>
  <c r="F5169" i="28"/>
  <c r="F5170" i="28"/>
  <c r="F5171" i="28"/>
  <c r="F5172" i="28"/>
  <c r="F5173" i="28"/>
  <c r="F5174" i="28"/>
  <c r="F5175" i="28"/>
  <c r="F5176" i="28"/>
  <c r="F5177" i="28"/>
  <c r="F5178" i="28"/>
  <c r="F5179" i="28"/>
  <c r="F5180" i="28"/>
  <c r="F5181" i="28"/>
  <c r="F5182" i="28"/>
  <c r="F5183" i="28"/>
  <c r="F5184" i="28"/>
  <c r="F5185" i="28"/>
  <c r="F5186" i="28"/>
  <c r="F5187" i="28"/>
  <c r="F5188" i="28"/>
  <c r="F5189" i="28"/>
  <c r="F5190" i="28"/>
  <c r="F5191" i="28"/>
  <c r="F5192" i="28"/>
  <c r="F5193" i="28"/>
  <c r="F5194" i="28"/>
  <c r="F5195" i="28"/>
  <c r="F5196" i="28"/>
  <c r="F5197" i="28"/>
  <c r="F5198" i="28"/>
  <c r="F5199" i="28"/>
  <c r="F5200" i="28"/>
  <c r="F5201" i="28"/>
  <c r="F5202" i="28"/>
  <c r="F5203" i="28"/>
  <c r="F5204" i="28"/>
  <c r="F5205" i="28"/>
  <c r="F5206" i="28"/>
  <c r="F5207" i="28"/>
  <c r="F5208" i="28"/>
  <c r="F5209" i="28"/>
  <c r="F5210" i="28"/>
  <c r="F5211" i="28"/>
  <c r="F5212" i="28"/>
  <c r="F5213" i="28"/>
  <c r="F5214" i="28"/>
  <c r="F5215" i="28"/>
  <c r="F5216" i="28"/>
  <c r="F5217" i="28"/>
  <c r="F5218" i="28"/>
  <c r="F5219" i="28"/>
  <c r="F5220" i="28"/>
  <c r="F5221" i="28"/>
  <c r="F5222" i="28"/>
  <c r="F5223" i="28"/>
  <c r="F5224" i="28"/>
  <c r="F5225" i="28"/>
  <c r="F5226" i="28"/>
  <c r="F5227" i="28"/>
  <c r="F5228" i="28"/>
  <c r="F5229" i="28"/>
  <c r="F5230" i="28"/>
  <c r="F5231" i="28"/>
  <c r="F5232" i="28"/>
  <c r="F5233" i="28"/>
  <c r="F5234" i="28"/>
  <c r="F5235" i="28"/>
  <c r="F5236" i="28"/>
  <c r="F5237" i="28"/>
  <c r="F5238" i="28"/>
  <c r="F5239" i="28"/>
  <c r="F5240" i="28"/>
  <c r="F5241" i="28"/>
  <c r="F5242" i="28"/>
  <c r="F5243" i="28"/>
  <c r="F5244" i="28"/>
  <c r="F5245" i="28"/>
  <c r="F5246" i="28"/>
  <c r="F5247" i="28"/>
  <c r="F5248" i="28"/>
  <c r="F5249" i="28"/>
  <c r="F5250" i="28"/>
  <c r="F5251" i="28"/>
  <c r="F5252" i="28"/>
  <c r="F5253" i="28"/>
  <c r="F5254" i="28"/>
  <c r="F5255" i="28"/>
  <c r="F5256" i="28"/>
  <c r="F5257" i="28"/>
  <c r="F5258" i="28"/>
  <c r="F5259" i="28"/>
  <c r="F5260" i="28"/>
  <c r="F5261" i="28"/>
  <c r="F5262" i="28"/>
  <c r="F5263" i="28"/>
  <c r="F5264" i="28"/>
  <c r="F5265" i="28"/>
  <c r="F5266" i="28"/>
  <c r="F5267" i="28"/>
  <c r="F5268" i="28"/>
  <c r="F5269" i="28"/>
  <c r="F5270" i="28"/>
  <c r="F5271" i="28"/>
  <c r="F5272" i="28"/>
  <c r="F5273" i="28"/>
  <c r="F5274" i="28"/>
  <c r="F5275" i="28"/>
  <c r="F5276" i="28"/>
  <c r="F5277" i="28"/>
  <c r="F5278" i="28"/>
  <c r="F5279" i="28"/>
  <c r="F5280" i="28"/>
  <c r="F5281" i="28"/>
  <c r="F5282" i="28"/>
  <c r="F5283" i="28"/>
  <c r="F5284" i="28"/>
  <c r="F5285" i="28"/>
  <c r="F5286" i="28"/>
  <c r="F5287" i="28"/>
  <c r="F5288" i="28"/>
  <c r="F5289" i="28"/>
  <c r="F5290" i="28"/>
  <c r="F5291" i="28"/>
  <c r="F5292" i="28"/>
  <c r="F5293" i="28"/>
  <c r="F5294" i="28"/>
  <c r="F5295" i="28"/>
  <c r="F5296" i="28"/>
  <c r="F5297" i="28"/>
  <c r="F5298" i="28"/>
  <c r="F5299" i="28"/>
  <c r="F5300" i="28"/>
  <c r="F5301" i="28"/>
  <c r="F5302" i="28"/>
  <c r="F5303" i="28"/>
  <c r="F5304" i="28"/>
  <c r="F5305" i="28"/>
  <c r="F5306" i="28"/>
  <c r="F5307" i="28"/>
  <c r="F5308" i="28"/>
  <c r="F5309" i="28"/>
  <c r="F5310" i="28"/>
  <c r="F5311" i="28"/>
  <c r="F5312" i="28"/>
  <c r="F5313" i="28"/>
  <c r="F5314" i="28"/>
  <c r="F5315" i="28"/>
  <c r="F5316" i="28"/>
  <c r="F5317" i="28"/>
  <c r="F5318" i="28"/>
  <c r="F5319" i="28"/>
  <c r="F5320" i="28"/>
  <c r="F5321" i="28"/>
  <c r="F5322" i="28"/>
  <c r="F5323" i="28"/>
  <c r="F5324" i="28"/>
  <c r="F5325" i="28"/>
  <c r="F5326" i="28"/>
  <c r="F5327" i="28"/>
  <c r="F5328" i="28"/>
  <c r="F5329" i="28"/>
  <c r="F5330" i="28"/>
  <c r="F5331" i="28"/>
  <c r="F5332" i="28"/>
  <c r="F5333" i="28"/>
  <c r="F5334" i="28"/>
  <c r="F5335" i="28"/>
  <c r="F5336" i="28"/>
  <c r="F5337" i="28"/>
  <c r="F5338" i="28"/>
  <c r="F5339" i="28"/>
  <c r="F5340" i="28"/>
  <c r="F5341" i="28"/>
  <c r="F5342" i="28"/>
  <c r="F5343" i="28"/>
  <c r="F5344" i="28"/>
  <c r="F5345" i="28"/>
  <c r="F5346" i="28"/>
  <c r="F5347" i="28"/>
  <c r="F5348" i="28"/>
  <c r="F5349" i="28"/>
  <c r="F5350" i="28"/>
  <c r="F5351" i="28"/>
  <c r="F5352" i="28"/>
  <c r="F5353" i="28"/>
  <c r="F5354" i="28"/>
  <c r="F5355" i="28"/>
  <c r="F5356" i="28"/>
  <c r="F5357" i="28"/>
  <c r="F5358" i="28"/>
  <c r="F5359" i="28"/>
  <c r="F5360" i="28"/>
  <c r="F5361" i="28"/>
  <c r="F5362" i="28"/>
  <c r="F5363" i="28"/>
  <c r="F5364" i="28"/>
  <c r="F5365" i="28"/>
  <c r="F5366" i="28"/>
  <c r="F5367" i="28"/>
  <c r="F5368" i="28"/>
  <c r="F5369" i="28"/>
  <c r="F5370" i="28"/>
  <c r="F5371" i="28"/>
  <c r="F5372" i="28"/>
  <c r="F5373" i="28"/>
  <c r="F5374" i="28"/>
  <c r="F5375" i="28"/>
  <c r="F5376" i="28"/>
  <c r="F5377" i="28"/>
  <c r="F5378" i="28"/>
  <c r="F5379" i="28"/>
  <c r="F5380" i="28"/>
  <c r="F5381" i="28"/>
  <c r="F5382" i="28"/>
  <c r="F5383" i="28"/>
  <c r="F5384" i="28"/>
  <c r="F5385" i="28"/>
  <c r="F5386" i="28"/>
  <c r="F5387" i="28"/>
  <c r="F5388" i="28"/>
  <c r="F5389" i="28"/>
  <c r="F5390" i="28"/>
  <c r="F5391" i="28"/>
  <c r="F5392" i="28"/>
  <c r="F5393" i="28"/>
  <c r="F5394" i="28"/>
  <c r="F5395" i="28"/>
  <c r="F5396" i="28"/>
  <c r="F5397" i="28"/>
  <c r="F5398" i="28"/>
  <c r="F5399" i="28"/>
  <c r="F5400" i="28"/>
  <c r="F5401" i="28"/>
  <c r="F5402" i="28"/>
  <c r="F5403" i="28"/>
  <c r="F5404" i="28"/>
  <c r="F5405" i="28"/>
  <c r="F5406" i="28"/>
  <c r="F5407" i="28"/>
  <c r="F5408" i="28"/>
  <c r="F5409" i="28"/>
  <c r="F5410" i="28"/>
  <c r="F5411" i="28"/>
  <c r="F5412" i="28"/>
  <c r="F5413" i="28"/>
  <c r="F5414" i="28"/>
  <c r="F5415" i="28"/>
  <c r="F5416" i="28"/>
  <c r="F5417" i="28"/>
  <c r="F5418" i="28"/>
  <c r="F5419" i="28"/>
  <c r="F5420" i="28"/>
  <c r="F5421" i="28"/>
  <c r="F5422" i="28"/>
  <c r="F5423" i="28"/>
  <c r="F5424" i="28"/>
  <c r="F5425" i="28"/>
  <c r="F5426" i="28"/>
  <c r="F5427" i="28"/>
  <c r="F5428" i="28"/>
  <c r="F5429" i="28"/>
  <c r="F5430" i="28"/>
  <c r="F5431" i="28"/>
  <c r="F5432" i="28"/>
  <c r="F5433" i="28"/>
  <c r="F5434" i="28"/>
  <c r="F5435" i="28"/>
  <c r="F5436" i="28"/>
  <c r="F5437" i="28"/>
  <c r="F5438" i="28"/>
  <c r="F5439" i="28"/>
  <c r="F5440" i="28"/>
  <c r="F5441" i="28"/>
  <c r="F5442" i="28"/>
  <c r="F5443" i="28"/>
  <c r="F5444" i="28"/>
  <c r="F5445" i="28"/>
  <c r="F5446" i="28"/>
  <c r="F5447" i="28"/>
  <c r="F5448" i="28"/>
  <c r="F5449" i="28"/>
  <c r="F5450" i="28"/>
  <c r="F5451" i="28"/>
  <c r="F5452" i="28"/>
  <c r="F5453" i="28"/>
  <c r="F5454" i="28"/>
  <c r="F5455" i="28"/>
  <c r="F5456" i="28"/>
  <c r="F5457" i="28"/>
  <c r="F5458" i="28"/>
  <c r="F5459" i="28"/>
  <c r="F5460" i="28"/>
  <c r="F5461" i="28"/>
  <c r="F5462" i="28"/>
  <c r="F5463" i="28"/>
  <c r="F5464" i="28"/>
  <c r="F5465" i="28"/>
  <c r="F5466" i="28"/>
  <c r="F5467" i="28"/>
  <c r="F5468" i="28"/>
  <c r="F5469" i="28"/>
  <c r="F5470" i="28"/>
  <c r="F5471" i="28"/>
  <c r="F5472" i="28"/>
  <c r="F5473" i="28"/>
  <c r="F5474" i="28"/>
  <c r="F5475" i="28"/>
  <c r="F5476" i="28"/>
  <c r="F5477" i="28"/>
  <c r="F5478" i="28"/>
  <c r="F5479" i="28"/>
  <c r="F5480" i="28"/>
  <c r="F5481" i="28"/>
  <c r="F5482" i="28"/>
  <c r="F5483" i="28"/>
  <c r="F5484" i="28"/>
  <c r="F5485" i="28"/>
  <c r="F5486" i="28"/>
  <c r="F5487" i="28"/>
  <c r="F5488" i="28"/>
  <c r="F5489" i="28"/>
  <c r="F5490" i="28"/>
  <c r="F5491" i="28"/>
  <c r="F5492" i="28"/>
  <c r="F5493" i="28"/>
  <c r="F5494" i="28"/>
  <c r="F5495" i="28"/>
  <c r="F5496" i="28"/>
  <c r="F5497" i="28"/>
  <c r="F5498" i="28"/>
  <c r="F5499" i="28"/>
  <c r="F5500" i="28"/>
  <c r="F5501" i="28"/>
  <c r="F5502" i="28"/>
  <c r="F5503" i="28"/>
  <c r="F5504" i="28"/>
  <c r="F5505" i="28"/>
  <c r="F5506" i="28"/>
  <c r="F5507" i="28"/>
  <c r="F5508" i="28"/>
  <c r="F5509" i="28"/>
  <c r="F5510" i="28"/>
  <c r="F5511" i="28"/>
  <c r="F5512" i="28"/>
  <c r="F5513" i="28"/>
  <c r="F5514" i="28"/>
  <c r="F5515" i="28"/>
  <c r="F5516" i="28"/>
  <c r="F5517" i="28"/>
  <c r="F5518" i="28"/>
  <c r="F5519" i="28"/>
  <c r="F5520" i="28"/>
  <c r="F5521" i="28"/>
  <c r="F5522" i="28"/>
  <c r="F5523" i="28"/>
  <c r="F5524" i="28"/>
  <c r="F5525" i="28"/>
  <c r="F5526" i="28"/>
  <c r="F5527" i="28"/>
  <c r="F5528" i="28"/>
  <c r="F5529" i="28"/>
  <c r="F5530" i="28"/>
  <c r="F5531" i="28"/>
  <c r="F5532" i="28"/>
  <c r="F5533" i="28"/>
  <c r="F5534" i="28"/>
  <c r="F5535" i="28"/>
  <c r="F5536" i="28"/>
  <c r="F5537" i="28"/>
  <c r="F5538" i="28"/>
  <c r="F5539" i="28"/>
  <c r="F5540" i="28"/>
  <c r="F5541" i="28"/>
  <c r="F5542" i="28"/>
  <c r="F5543" i="28"/>
  <c r="F5544" i="28"/>
  <c r="F5545" i="28"/>
  <c r="F5546" i="28"/>
  <c r="F5547" i="28"/>
  <c r="F5548" i="28"/>
  <c r="F5549" i="28"/>
  <c r="F5550" i="28"/>
  <c r="F5551" i="28"/>
  <c r="F5552" i="28"/>
  <c r="F5553" i="28"/>
  <c r="F5554" i="28"/>
  <c r="F5555" i="28"/>
  <c r="F5556" i="28"/>
  <c r="F5557" i="28"/>
  <c r="F5558" i="28"/>
  <c r="F5559" i="28"/>
  <c r="F5560" i="28"/>
  <c r="F5561" i="28"/>
  <c r="F5562" i="28"/>
  <c r="F5563" i="28"/>
  <c r="F5564" i="28"/>
  <c r="F5565" i="28"/>
  <c r="F5566" i="28"/>
  <c r="F5567" i="28"/>
  <c r="F5568" i="28"/>
  <c r="F5569" i="28"/>
  <c r="F5570" i="28"/>
  <c r="F5571" i="28"/>
  <c r="F5572" i="28"/>
  <c r="F5573" i="28"/>
  <c r="F5574" i="28"/>
  <c r="F5575" i="28"/>
  <c r="F5576" i="28"/>
  <c r="F5577" i="28"/>
  <c r="F5578" i="28"/>
  <c r="F5579" i="28"/>
  <c r="F5580" i="28"/>
  <c r="F5581" i="28"/>
  <c r="F5582" i="28"/>
  <c r="F5583" i="28"/>
  <c r="F5584" i="28"/>
  <c r="F5585" i="28"/>
  <c r="F5586" i="28"/>
  <c r="F5587" i="28"/>
  <c r="F5588" i="28"/>
  <c r="F5589" i="28"/>
  <c r="F5590" i="28"/>
  <c r="F5591" i="28"/>
  <c r="F5592" i="28"/>
  <c r="F5593" i="28"/>
  <c r="F5594" i="28"/>
  <c r="F5595" i="28"/>
  <c r="F5596" i="28"/>
  <c r="F5597" i="28"/>
  <c r="F5598" i="28"/>
  <c r="F5599" i="28"/>
  <c r="F5600" i="28"/>
  <c r="F5601" i="28"/>
  <c r="F5602" i="28"/>
  <c r="F5603" i="28"/>
  <c r="F5604" i="28"/>
  <c r="F5605" i="28"/>
  <c r="F5606" i="28"/>
  <c r="F5607" i="28"/>
  <c r="F5608" i="28"/>
  <c r="F5609" i="28"/>
  <c r="F5610" i="28"/>
  <c r="F5611" i="28"/>
  <c r="F5612" i="28"/>
  <c r="F5613" i="28"/>
  <c r="F5614" i="28"/>
  <c r="F5615" i="28"/>
  <c r="F5616" i="28"/>
  <c r="F5617" i="28"/>
  <c r="F5618" i="28"/>
  <c r="F5619" i="28"/>
  <c r="F5620" i="28"/>
  <c r="F5621" i="28"/>
  <c r="F5622" i="28"/>
  <c r="F5623" i="28"/>
  <c r="F5624" i="28"/>
  <c r="F5625" i="28"/>
  <c r="F5626" i="28"/>
  <c r="F5627" i="28"/>
  <c r="F5628" i="28"/>
  <c r="F5629" i="28"/>
  <c r="F5630" i="28"/>
  <c r="F5631" i="28"/>
  <c r="F5632" i="28"/>
  <c r="F5633" i="28"/>
  <c r="F5634" i="28"/>
  <c r="F5635" i="28"/>
  <c r="F5636" i="28"/>
  <c r="F5637" i="28"/>
  <c r="F5638" i="28"/>
  <c r="F5639" i="28"/>
  <c r="F5640" i="28"/>
  <c r="F5641" i="28"/>
  <c r="F5642" i="28"/>
  <c r="F5643" i="28"/>
  <c r="F5644" i="28"/>
  <c r="F5645" i="28"/>
  <c r="F5646" i="28"/>
  <c r="F5647" i="28"/>
  <c r="F5648" i="28"/>
  <c r="C781" i="54" l="1"/>
  <c r="C785" i="54"/>
  <c r="C784" i="54"/>
  <c r="C786" i="54"/>
  <c r="C783" i="54"/>
  <c r="AF660" i="54"/>
  <c r="AF461" i="54"/>
  <c r="AF363" i="54"/>
  <c r="AG363" i="54" s="1"/>
  <c r="AF28" i="54"/>
  <c r="AG28" i="54" s="1"/>
  <c r="AF592" i="54"/>
  <c r="AF464" i="54"/>
  <c r="AF661" i="54"/>
  <c r="AF448" i="54"/>
  <c r="AF487" i="54"/>
  <c r="AF57" i="54"/>
  <c r="AG57" i="54" s="1"/>
  <c r="AF690" i="54"/>
  <c r="AF687" i="54"/>
  <c r="AF625" i="54"/>
  <c r="AF594" i="54"/>
  <c r="AF580" i="54"/>
  <c r="AF434" i="54"/>
  <c r="AG434" i="54" s="1"/>
  <c r="AF462" i="54"/>
  <c r="AF58" i="54"/>
  <c r="AG58" i="54" s="1"/>
  <c r="AF748" i="54"/>
  <c r="AG748" i="54" s="1"/>
  <c r="AF694" i="54"/>
  <c r="AF628" i="54"/>
  <c r="AF59" i="54"/>
  <c r="AG59" i="54" s="1"/>
  <c r="AF47" i="54"/>
  <c r="AG47" i="54" s="1"/>
  <c r="AF50" i="54"/>
  <c r="AG50" i="54" s="1"/>
  <c r="AF44" i="54"/>
  <c r="AG44" i="54" s="1"/>
  <c r="AF42" i="54"/>
  <c r="AG42" i="54" s="1"/>
  <c r="AF40" i="54"/>
  <c r="AG40" i="54" s="1"/>
  <c r="AF726" i="54"/>
  <c r="AG726" i="54" s="1"/>
  <c r="AF34" i="54"/>
  <c r="AG34" i="54" s="1"/>
  <c r="AF719" i="54"/>
  <c r="AG719" i="54" s="1"/>
  <c r="AF32" i="54"/>
  <c r="AG32" i="54" s="1"/>
  <c r="AF662" i="54"/>
  <c r="AF664" i="54"/>
  <c r="AF627" i="54"/>
  <c r="AF607" i="54"/>
  <c r="AF595" i="54"/>
  <c r="AF596" i="54"/>
  <c r="AF578" i="54"/>
  <c r="AF560" i="54"/>
  <c r="AF551" i="54"/>
  <c r="AF534" i="54"/>
  <c r="AF527" i="54"/>
  <c r="AF365" i="54"/>
  <c r="AG365" i="54" s="1"/>
  <c r="AF509" i="54"/>
  <c r="AF516" i="54"/>
  <c r="AF522" i="54"/>
  <c r="AF520" i="54"/>
  <c r="AF505" i="54"/>
  <c r="AF498" i="54"/>
  <c r="AF430" i="54"/>
  <c r="AF489" i="54"/>
  <c r="AF454" i="54"/>
  <c r="AF445" i="54"/>
  <c r="AF413" i="54"/>
  <c r="AF360" i="54"/>
  <c r="AG360" i="54" s="1"/>
  <c r="AF418" i="54"/>
  <c r="AG418" i="54" s="1"/>
  <c r="AF396" i="54"/>
  <c r="AG396" i="54" s="1"/>
  <c r="AF385" i="54"/>
  <c r="AG385" i="54" s="1"/>
  <c r="AF373" i="54"/>
  <c r="AF51" i="54"/>
  <c r="AG51" i="54" s="1"/>
  <c r="AF49" i="54"/>
  <c r="AG49" i="54" s="1"/>
  <c r="AF43" i="54"/>
  <c r="AG43" i="54" s="1"/>
  <c r="AF745" i="54"/>
  <c r="AG745" i="54" s="1"/>
  <c r="AF38" i="54"/>
  <c r="AG38" i="54" s="1"/>
  <c r="AF37" i="54"/>
  <c r="AG37" i="54" s="1"/>
  <c r="AF35" i="54"/>
  <c r="AG35" i="54" s="1"/>
  <c r="AF722" i="54"/>
  <c r="AG722" i="54" s="1"/>
  <c r="AF29" i="54"/>
  <c r="AG29" i="54" s="1"/>
  <c r="AF693" i="54"/>
  <c r="AF673" i="54"/>
  <c r="AF626" i="54"/>
  <c r="AF623" i="54"/>
  <c r="AF621" i="54"/>
  <c r="AF590" i="54"/>
  <c r="AF586" i="54"/>
  <c r="AF577" i="54"/>
  <c r="AF570" i="54"/>
  <c r="AF562" i="54"/>
  <c r="AF538" i="54"/>
  <c r="AF535" i="54"/>
  <c r="AF514" i="54"/>
  <c r="AF510" i="54"/>
  <c r="AF513" i="54"/>
  <c r="AF502" i="54"/>
  <c r="AF503" i="54"/>
  <c r="AF429" i="54"/>
  <c r="AG429" i="54" s="1"/>
  <c r="AF476" i="54"/>
  <c r="AF457" i="54"/>
  <c r="AF433" i="54"/>
  <c r="AF426" i="54"/>
  <c r="AG426" i="54" s="1"/>
  <c r="AF412" i="54"/>
  <c r="AF417" i="54"/>
  <c r="AG417" i="54" s="1"/>
  <c r="AF397" i="54"/>
  <c r="AG397" i="54" s="1"/>
  <c r="AF392" i="54"/>
  <c r="AG392" i="54" s="1"/>
  <c r="AF386" i="54"/>
  <c r="AG386" i="54" s="1"/>
  <c r="AF353" i="54"/>
  <c r="AG353" i="54" s="1"/>
  <c r="AF56" i="54"/>
  <c r="AG56" i="54" s="1"/>
  <c r="AF750" i="54"/>
  <c r="AG750" i="54" s="1"/>
  <c r="AF55" i="54"/>
  <c r="AG55" i="54" s="1"/>
  <c r="AF749" i="54"/>
  <c r="AG749" i="54" s="1"/>
  <c r="AF53" i="54"/>
  <c r="AG53" i="54" s="1"/>
  <c r="AF46" i="54"/>
  <c r="AG46" i="54" s="1"/>
  <c r="AF747" i="54"/>
  <c r="AG747" i="54" s="1"/>
  <c r="AF39" i="54"/>
  <c r="AG39" i="54" s="1"/>
  <c r="AF36" i="54"/>
  <c r="AG36" i="54" s="1"/>
  <c r="AF718" i="54"/>
  <c r="AF721" i="54"/>
  <c r="AG721" i="54" s="1"/>
  <c r="AF33" i="54"/>
  <c r="AG33" i="54" s="1"/>
  <c r="AF30" i="54"/>
  <c r="AG30" i="54" s="1"/>
  <c r="AF692" i="54"/>
  <c r="AF691" i="54"/>
  <c r="AF677" i="54"/>
  <c r="AF663" i="54"/>
  <c r="AF638" i="54"/>
  <c r="AF629" i="54"/>
  <c r="AF624" i="54"/>
  <c r="AF620" i="54"/>
  <c r="AF608" i="54"/>
  <c r="AF605" i="54"/>
  <c r="AF601" i="54"/>
  <c r="AF593" i="54"/>
  <c r="AF591" i="54"/>
  <c r="AF579" i="54"/>
  <c r="AF559" i="54"/>
  <c r="AF553" i="54"/>
  <c r="AF530" i="54"/>
  <c r="AF364" i="54"/>
  <c r="AG364" i="54" s="1"/>
  <c r="AF519" i="54"/>
  <c r="AF517" i="54"/>
  <c r="AF511" i="54"/>
  <c r="AF507" i="54"/>
  <c r="AF501" i="54"/>
  <c r="AF500" i="54"/>
  <c r="AF432" i="54"/>
  <c r="AG432" i="54" s="1"/>
  <c r="AF488" i="54"/>
  <c r="AF480" i="54"/>
  <c r="AF475" i="54"/>
  <c r="AF460" i="54"/>
  <c r="AF444" i="54"/>
  <c r="AF431" i="54"/>
  <c r="AG431" i="54" s="1"/>
  <c r="AF416" i="54"/>
  <c r="AG416" i="54" s="1"/>
  <c r="AF415" i="54"/>
  <c r="AG415" i="54" s="1"/>
  <c r="AF399" i="54"/>
  <c r="AG399" i="54" s="1"/>
  <c r="AF380" i="54"/>
  <c r="AG380" i="54" s="1"/>
  <c r="AF54" i="54"/>
  <c r="AG54" i="54" s="1"/>
  <c r="AF52" i="54"/>
  <c r="AG52" i="54" s="1"/>
  <c r="AF48" i="54"/>
  <c r="AG48" i="54" s="1"/>
  <c r="AF45" i="54"/>
  <c r="AG45" i="54" s="1"/>
  <c r="AF746" i="54"/>
  <c r="AG746" i="54" s="1"/>
  <c r="AF41" i="54"/>
  <c r="AG41" i="54" s="1"/>
  <c r="AF717" i="54"/>
  <c r="AF720" i="54"/>
  <c r="AG720" i="54" s="1"/>
  <c r="AF31" i="54"/>
  <c r="AG31" i="54" s="1"/>
  <c r="AF689" i="54"/>
  <c r="AF630" i="54"/>
  <c r="AF561" i="54"/>
  <c r="AF558" i="54"/>
  <c r="AF550" i="54"/>
  <c r="AF540" i="54"/>
  <c r="AF539" i="54"/>
  <c r="AF525" i="54"/>
  <c r="AF521" i="54"/>
  <c r="AF515" i="54"/>
  <c r="AF512" i="54"/>
  <c r="AF518" i="54"/>
  <c r="AF506" i="54"/>
  <c r="AF504" i="54"/>
  <c r="AF499" i="54"/>
  <c r="AF435" i="54"/>
  <c r="AG435" i="54" s="1"/>
  <c r="AF490" i="54"/>
  <c r="AF473" i="54"/>
  <c r="AF447" i="54"/>
  <c r="AF419" i="54"/>
  <c r="AG419" i="54" s="1"/>
  <c r="AF414" i="54"/>
  <c r="AG414" i="54" s="1"/>
  <c r="AF401" i="54"/>
  <c r="AG401" i="54" s="1"/>
  <c r="AF395" i="54"/>
  <c r="AG395" i="54" s="1"/>
  <c r="AF382" i="54"/>
  <c r="AG382" i="54" s="1"/>
  <c r="AF376" i="54"/>
  <c r="AG376" i="54" s="1"/>
  <c r="AF355" i="54"/>
  <c r="AG355" i="54" s="1"/>
  <c r="AF354" i="54"/>
  <c r="AG354" i="54" s="1"/>
  <c r="AG433" i="54"/>
  <c r="AG437" i="54"/>
  <c r="AG420" i="54"/>
  <c r="AG424" i="54"/>
  <c r="AG422" i="54"/>
  <c r="AG372" i="54"/>
  <c r="AG373" i="54"/>
  <c r="AG375" i="54"/>
  <c r="AG428" i="54"/>
  <c r="AG371" i="54"/>
  <c r="AG430" i="54"/>
  <c r="AG423" i="54"/>
  <c r="AG421" i="54"/>
  <c r="AG378" i="54"/>
  <c r="AG425" i="54"/>
  <c r="AG436" i="54"/>
  <c r="AG377" i="54"/>
  <c r="AG427" i="54"/>
  <c r="AG438" i="54"/>
  <c r="AE469" i="54"/>
  <c r="AE458" i="54"/>
  <c r="AE460" i="54"/>
  <c r="AE457" i="54"/>
  <c r="AE456" i="54"/>
  <c r="AE455" i="54"/>
  <c r="AE459" i="54"/>
  <c r="AE406" i="54"/>
  <c r="AE470" i="54"/>
  <c r="AE407" i="54"/>
  <c r="AE412" i="54"/>
  <c r="AE449" i="54"/>
  <c r="AE454" i="54"/>
  <c r="AE463" i="54"/>
  <c r="AE408" i="54"/>
  <c r="AE411" i="54"/>
  <c r="AE452" i="54"/>
  <c r="AE461" i="54"/>
  <c r="AE409" i="54"/>
  <c r="AE453" i="54"/>
  <c r="AE462" i="54"/>
  <c r="AE451" i="54"/>
  <c r="AE405" i="54"/>
  <c r="AE472" i="54"/>
  <c r="AE410" i="54"/>
  <c r="AE465" i="54"/>
  <c r="AE450" i="54"/>
  <c r="AE467" i="54"/>
  <c r="AE468" i="54"/>
  <c r="AE471" i="54"/>
  <c r="AE413" i="54"/>
  <c r="AE466" i="54"/>
  <c r="AE464" i="54"/>
  <c r="D30" i="1"/>
  <c r="I56" i="4"/>
  <c r="I55" i="4"/>
  <c r="F57" i="4"/>
  <c r="AG471" i="54" l="1"/>
  <c r="AG461" i="54"/>
  <c r="AG407" i="54"/>
  <c r="AG458" i="54"/>
  <c r="AG468" i="54"/>
  <c r="AG410" i="54"/>
  <c r="AG452" i="54"/>
  <c r="AG470" i="54"/>
  <c r="AG469" i="54"/>
  <c r="AG466" i="54"/>
  <c r="AG467" i="54"/>
  <c r="AG472" i="54"/>
  <c r="AG453" i="54"/>
  <c r="AG411" i="54"/>
  <c r="AG449" i="54"/>
  <c r="AG406" i="54"/>
  <c r="AG457" i="54"/>
  <c r="AG465" i="54"/>
  <c r="AG451" i="54"/>
  <c r="AG463" i="54"/>
  <c r="AG455" i="54"/>
  <c r="AG464" i="54"/>
  <c r="AG462" i="54"/>
  <c r="AG454" i="54"/>
  <c r="AG456" i="54"/>
  <c r="AG413" i="54"/>
  <c r="AG450" i="54"/>
  <c r="AG405" i="54"/>
  <c r="AG409" i="54"/>
  <c r="AG408" i="54"/>
  <c r="AG412" i="54"/>
  <c r="AG459" i="54"/>
  <c r="AG460" i="54"/>
  <c r="AE483" i="54"/>
  <c r="AE505" i="54"/>
  <c r="AE501" i="54"/>
  <c r="AE499" i="54"/>
  <c r="AE506" i="54"/>
  <c r="AE485" i="54"/>
  <c r="AE487" i="54"/>
  <c r="AE495" i="54"/>
  <c r="AE445" i="54"/>
  <c r="AE497" i="54"/>
  <c r="AE441" i="54"/>
  <c r="AE440" i="54"/>
  <c r="AE489" i="54"/>
  <c r="AE491" i="54"/>
  <c r="AE492" i="54"/>
  <c r="AE448" i="54"/>
  <c r="AE498" i="54"/>
  <c r="AE500" i="54"/>
  <c r="AE447" i="54"/>
  <c r="AE502" i="54"/>
  <c r="AE484" i="54"/>
  <c r="AE444" i="54"/>
  <c r="AE439" i="54"/>
  <c r="AE496" i="54"/>
  <c r="AE443" i="54"/>
  <c r="AE486" i="54"/>
  <c r="AE442" i="54"/>
  <c r="AE488" i="54"/>
  <c r="AE446" i="54"/>
  <c r="AE504" i="54"/>
  <c r="AE493" i="54"/>
  <c r="AE490" i="54"/>
  <c r="AE494" i="54"/>
  <c r="AE503" i="54"/>
  <c r="C35" i="6"/>
  <c r="J67" i="6"/>
  <c r="K67" i="6"/>
  <c r="L67" i="6"/>
  <c r="M67" i="6"/>
  <c r="N67" i="6"/>
  <c r="O67" i="6"/>
  <c r="J80" i="6"/>
  <c r="K80" i="6"/>
  <c r="L80" i="6"/>
  <c r="M80" i="6"/>
  <c r="N80" i="6"/>
  <c r="O80" i="6"/>
  <c r="I25" i="33"/>
  <c r="I53" i="33" s="1"/>
  <c r="AG503" i="54" l="1"/>
  <c r="AG486" i="54"/>
  <c r="AG500" i="54"/>
  <c r="AG497" i="54"/>
  <c r="AG505" i="54"/>
  <c r="AG494" i="54"/>
  <c r="AG443" i="54"/>
  <c r="AG498" i="54"/>
  <c r="AG445" i="54"/>
  <c r="AG483" i="54"/>
  <c r="AG490" i="54"/>
  <c r="AG488" i="54"/>
  <c r="AG496" i="54"/>
  <c r="AG502" i="54"/>
  <c r="AG448" i="54"/>
  <c r="AG440" i="54"/>
  <c r="AG495" i="54"/>
  <c r="AG499" i="54"/>
  <c r="AG504" i="54"/>
  <c r="AG444" i="54"/>
  <c r="AG491" i="54"/>
  <c r="AG485" i="54"/>
  <c r="AG446" i="54"/>
  <c r="AG484" i="54"/>
  <c r="AG489" i="54"/>
  <c r="AG506" i="54"/>
  <c r="AG493" i="54"/>
  <c r="AG442" i="54"/>
  <c r="AG439" i="54"/>
  <c r="AG447" i="54"/>
  <c r="AG492" i="54"/>
  <c r="AG441" i="54"/>
  <c r="AG487" i="54"/>
  <c r="AG501" i="54"/>
  <c r="AE537" i="54"/>
  <c r="AE524" i="54"/>
  <c r="AE522" i="54"/>
  <c r="AE520" i="54"/>
  <c r="AE530" i="54"/>
  <c r="AE478" i="54"/>
  <c r="AE536" i="54"/>
  <c r="AE534" i="54"/>
  <c r="AE482" i="54"/>
  <c r="AE525" i="54"/>
  <c r="AE474" i="54"/>
  <c r="AE531" i="54"/>
  <c r="AE529" i="54"/>
  <c r="AE519" i="54"/>
  <c r="AE533" i="54"/>
  <c r="AE539" i="54"/>
  <c r="AE538" i="54"/>
  <c r="AE528" i="54"/>
  <c r="AE527" i="54"/>
  <c r="AE480" i="54"/>
  <c r="AE476" i="54"/>
  <c r="AE477" i="54"/>
  <c r="AE473" i="54"/>
  <c r="AE518" i="54"/>
  <c r="AE481" i="54"/>
  <c r="AE532" i="54"/>
  <c r="AE526" i="54"/>
  <c r="AE523" i="54"/>
  <c r="AE475" i="54"/>
  <c r="AE479" i="54"/>
  <c r="AE521" i="54"/>
  <c r="AE540" i="54"/>
  <c r="AE535" i="54"/>
  <c r="O68" i="6"/>
  <c r="K68" i="6"/>
  <c r="L81" i="6"/>
  <c r="L82" i="6" s="1"/>
  <c r="M81" i="6"/>
  <c r="M82" i="6" s="1"/>
  <c r="K81" i="6"/>
  <c r="K82" i="6" s="1"/>
  <c r="L68" i="6"/>
  <c r="O81" i="6"/>
  <c r="O82" i="6" s="1"/>
  <c r="M68" i="6"/>
  <c r="N68" i="6"/>
  <c r="N81" i="6"/>
  <c r="N82" i="6" s="1"/>
  <c r="AG523" i="54" l="1"/>
  <c r="AG480" i="54"/>
  <c r="AG531" i="54"/>
  <c r="AG520" i="54"/>
  <c r="AG521" i="54"/>
  <c r="AG473" i="54"/>
  <c r="AG533" i="54"/>
  <c r="AG536" i="54"/>
  <c r="AG479" i="54"/>
  <c r="AG532" i="54"/>
  <c r="AG477" i="54"/>
  <c r="AG528" i="54"/>
  <c r="AG519" i="54"/>
  <c r="AG525" i="54"/>
  <c r="AG478" i="54"/>
  <c r="AG524" i="54"/>
  <c r="AG540" i="54"/>
  <c r="AG518" i="54"/>
  <c r="AG539" i="54"/>
  <c r="AG534" i="54"/>
  <c r="AG526" i="54"/>
  <c r="AG527" i="54"/>
  <c r="AG474" i="54"/>
  <c r="AG522" i="54"/>
  <c r="AG535" i="54"/>
  <c r="AG475" i="54"/>
  <c r="AG481" i="54"/>
  <c r="AG476" i="54"/>
  <c r="AG538" i="54"/>
  <c r="AG529" i="54"/>
  <c r="AG482" i="54"/>
  <c r="AG530" i="54"/>
  <c r="AG537" i="54"/>
  <c r="AE517" i="54"/>
  <c r="AE513" i="54"/>
  <c r="AE557" i="54"/>
  <c r="AE566" i="54"/>
  <c r="AE511" i="54"/>
  <c r="AE514" i="54"/>
  <c r="AE562" i="54"/>
  <c r="AE573" i="54"/>
  <c r="AE553" i="54"/>
  <c r="AE565" i="54"/>
  <c r="AE559" i="54"/>
  <c r="AE568" i="54"/>
  <c r="AE512" i="54"/>
  <c r="AE554" i="54"/>
  <c r="AE558" i="54"/>
  <c r="AE574" i="54"/>
  <c r="AE569" i="54"/>
  <c r="AE555" i="54"/>
  <c r="AE509" i="54"/>
  <c r="AE560" i="54"/>
  <c r="AE515" i="54"/>
  <c r="AE507" i="54"/>
  <c r="AE510" i="54"/>
  <c r="AE561" i="54"/>
  <c r="AE572" i="54"/>
  <c r="AE567" i="54"/>
  <c r="AE563" i="54"/>
  <c r="AE508" i="54"/>
  <c r="AE516" i="54"/>
  <c r="AE570" i="54"/>
  <c r="AE564" i="54"/>
  <c r="AE556" i="54"/>
  <c r="AE571" i="54"/>
  <c r="AG570" i="54" l="1"/>
  <c r="AG507" i="54"/>
  <c r="AG554" i="54"/>
  <c r="AG514" i="54"/>
  <c r="AG516" i="54"/>
  <c r="AG515" i="54"/>
  <c r="AG512" i="54"/>
  <c r="AG511" i="54"/>
  <c r="AG556" i="54"/>
  <c r="AG508" i="54"/>
  <c r="AG561" i="54"/>
  <c r="AG560" i="54"/>
  <c r="AG574" i="54"/>
  <c r="AG568" i="54"/>
  <c r="AG573" i="54"/>
  <c r="AG566" i="54"/>
  <c r="AG567" i="54"/>
  <c r="AG555" i="54"/>
  <c r="AG565" i="54"/>
  <c r="AG513" i="54"/>
  <c r="AG571" i="54"/>
  <c r="AG572" i="54"/>
  <c r="AG569" i="54"/>
  <c r="AG553" i="54"/>
  <c r="AG517" i="54"/>
  <c r="AG564" i="54"/>
  <c r="AG563" i="54"/>
  <c r="AG510" i="54"/>
  <c r="AG509" i="54"/>
  <c r="AG558" i="54"/>
  <c r="AG559" i="54"/>
  <c r="AG562" i="54"/>
  <c r="AG557" i="54"/>
  <c r="AE604" i="54"/>
  <c r="AE595" i="54"/>
  <c r="AE589" i="54"/>
  <c r="AE602" i="54"/>
  <c r="AE599" i="54"/>
  <c r="AE607" i="54"/>
  <c r="AE548" i="54"/>
  <c r="AE600" i="54"/>
  <c r="AE547" i="54"/>
  <c r="AE542" i="54"/>
  <c r="AE541" i="54"/>
  <c r="AE608" i="54"/>
  <c r="AE605" i="54"/>
  <c r="AE550" i="54"/>
  <c r="AE606" i="54"/>
  <c r="AE543" i="54"/>
  <c r="AE603" i="54"/>
  <c r="AE592" i="54"/>
  <c r="AE546" i="54"/>
  <c r="AE593" i="54"/>
  <c r="AE587" i="54"/>
  <c r="AE596" i="54"/>
  <c r="AE545" i="54"/>
  <c r="AE590" i="54"/>
  <c r="AE601" i="54"/>
  <c r="AE594" i="54"/>
  <c r="AE588" i="54"/>
  <c r="AE598" i="54"/>
  <c r="AE597" i="54"/>
  <c r="AE544" i="54"/>
  <c r="AE549" i="54"/>
  <c r="AE552" i="54"/>
  <c r="AE591" i="54"/>
  <c r="AE551" i="54"/>
  <c r="E26" i="26"/>
  <c r="U37" i="36"/>
  <c r="U31" i="36"/>
  <c r="U32" i="36"/>
  <c r="U33" i="36"/>
  <c r="U34" i="36"/>
  <c r="U35" i="36"/>
  <c r="U36" i="36"/>
  <c r="U38" i="36"/>
  <c r="U39" i="36"/>
  <c r="U40" i="36"/>
  <c r="U41" i="36"/>
  <c r="U42" i="36"/>
  <c r="U43" i="36"/>
  <c r="U44" i="36"/>
  <c r="U45" i="36"/>
  <c r="U46" i="36"/>
  <c r="U47" i="36"/>
  <c r="U48" i="36"/>
  <c r="U49" i="36"/>
  <c r="U50" i="36"/>
  <c r="U51" i="36"/>
  <c r="U52" i="36"/>
  <c r="U53" i="36"/>
  <c r="U30" i="36"/>
  <c r="B26" i="26"/>
  <c r="AF72" i="36"/>
  <c r="AG72" i="36" s="1"/>
  <c r="AF73" i="36"/>
  <c r="AG73" i="36" s="1"/>
  <c r="AF74" i="36"/>
  <c r="AG74" i="36" s="1"/>
  <c r="AF75" i="36"/>
  <c r="AG75" i="36" s="1"/>
  <c r="AF76" i="36"/>
  <c r="AG76" i="36" s="1"/>
  <c r="AF77" i="36"/>
  <c r="AG77" i="36" s="1"/>
  <c r="AF78" i="36"/>
  <c r="AG78" i="36" s="1"/>
  <c r="AF79" i="36"/>
  <c r="AG79" i="36" s="1"/>
  <c r="AF80" i="36"/>
  <c r="AG80" i="36" s="1"/>
  <c r="AF81" i="36"/>
  <c r="AG81" i="36" s="1"/>
  <c r="AF82" i="36"/>
  <c r="AG82" i="36" s="1"/>
  <c r="AF83" i="36"/>
  <c r="AG83" i="36" s="1"/>
  <c r="AF84" i="36"/>
  <c r="AG84" i="36" s="1"/>
  <c r="AF85" i="36"/>
  <c r="AG85" i="36" s="1"/>
  <c r="AF86" i="36"/>
  <c r="AG86" i="36" s="1"/>
  <c r="AF87" i="36"/>
  <c r="AG87" i="36" s="1"/>
  <c r="AF88" i="36"/>
  <c r="AG88" i="36" s="1"/>
  <c r="AF89" i="36"/>
  <c r="AG89" i="36" s="1"/>
  <c r="AF90" i="36"/>
  <c r="AG90" i="36" s="1"/>
  <c r="AF91" i="36"/>
  <c r="AG91" i="36" s="1"/>
  <c r="AF92" i="36"/>
  <c r="AG92" i="36" s="1"/>
  <c r="AF93" i="36"/>
  <c r="AG93" i="36" s="1"/>
  <c r="AF94" i="36"/>
  <c r="AG94" i="36" s="1"/>
  <c r="AF95" i="36"/>
  <c r="AG95" i="36" s="1"/>
  <c r="AF96" i="36"/>
  <c r="AG96" i="36" s="1"/>
  <c r="AF97" i="36"/>
  <c r="AG97" i="36" s="1"/>
  <c r="AF98" i="36"/>
  <c r="AG98" i="36" s="1"/>
  <c r="AF99" i="36"/>
  <c r="AG99" i="36" s="1"/>
  <c r="AF100" i="36"/>
  <c r="AG100" i="36" s="1"/>
  <c r="AF101" i="36"/>
  <c r="AG101" i="36" s="1"/>
  <c r="AF102" i="36"/>
  <c r="AF71" i="36"/>
  <c r="AG71" i="36" s="1"/>
  <c r="G23" i="36"/>
  <c r="E23" i="36"/>
  <c r="AP77" i="36"/>
  <c r="AP80" i="36"/>
  <c r="AQ74" i="36"/>
  <c r="AQ101" i="36"/>
  <c r="AP89" i="36"/>
  <c r="AQ89" i="36"/>
  <c r="AP90" i="36"/>
  <c r="AQ90" i="36"/>
  <c r="AP91" i="36"/>
  <c r="AQ91" i="36"/>
  <c r="AP92" i="36"/>
  <c r="AQ92" i="36"/>
  <c r="AP93" i="36"/>
  <c r="AQ93" i="36"/>
  <c r="AP94" i="36"/>
  <c r="AQ94" i="36"/>
  <c r="AP95" i="36"/>
  <c r="AQ95" i="36"/>
  <c r="AP96" i="36"/>
  <c r="AQ96" i="36"/>
  <c r="AP97" i="36"/>
  <c r="AQ97" i="36"/>
  <c r="AP98" i="36"/>
  <c r="AQ98" i="36"/>
  <c r="AP99" i="36"/>
  <c r="AQ99" i="36"/>
  <c r="AP100" i="36"/>
  <c r="AQ100" i="36"/>
  <c r="AP101" i="36"/>
  <c r="AP102" i="36"/>
  <c r="AQ102" i="36"/>
  <c r="AP75" i="36"/>
  <c r="AD91" i="36"/>
  <c r="AH91" i="36" s="1"/>
  <c r="AI91" i="36" s="1"/>
  <c r="AJ91" i="36" s="1"/>
  <c r="AE91" i="36"/>
  <c r="AD92" i="36"/>
  <c r="AH92" i="36" s="1"/>
  <c r="AI92" i="36" s="1"/>
  <c r="AJ92" i="36" s="1"/>
  <c r="AE92" i="36"/>
  <c r="AD93" i="36"/>
  <c r="AH93" i="36" s="1"/>
  <c r="AI93" i="36" s="1"/>
  <c r="AJ93" i="36" s="1"/>
  <c r="AE93" i="36"/>
  <c r="AD94" i="36"/>
  <c r="AH94" i="36" s="1"/>
  <c r="AI94" i="36" s="1"/>
  <c r="AJ94" i="36" s="1"/>
  <c r="AE94" i="36"/>
  <c r="AL94" i="36" s="1"/>
  <c r="AM94" i="36" s="1"/>
  <c r="AD95" i="36"/>
  <c r="AH95" i="36" s="1"/>
  <c r="AI95" i="36" s="1"/>
  <c r="AJ95" i="36" s="1"/>
  <c r="AE95" i="36"/>
  <c r="AL95" i="36" s="1"/>
  <c r="AM95" i="36" s="1"/>
  <c r="AD96" i="36"/>
  <c r="AH96" i="36" s="1"/>
  <c r="AI96" i="36" s="1"/>
  <c r="AJ96" i="36" s="1"/>
  <c r="AE96" i="36"/>
  <c r="AL96" i="36" s="1"/>
  <c r="AD97" i="36"/>
  <c r="AH97" i="36" s="1"/>
  <c r="AI97" i="36" s="1"/>
  <c r="AJ97" i="36" s="1"/>
  <c r="AE97" i="36"/>
  <c r="AL97" i="36" s="1"/>
  <c r="AD98" i="36"/>
  <c r="AH98" i="36" s="1"/>
  <c r="AI98" i="36" s="1"/>
  <c r="AJ98" i="36" s="1"/>
  <c r="AE98" i="36"/>
  <c r="AL98" i="36" s="1"/>
  <c r="AM98" i="36" s="1"/>
  <c r="AD99" i="36"/>
  <c r="AH99" i="36" s="1"/>
  <c r="AI99" i="36" s="1"/>
  <c r="AJ99" i="36" s="1"/>
  <c r="AE99" i="36"/>
  <c r="AL99" i="36" s="1"/>
  <c r="AM99" i="36" s="1"/>
  <c r="AD100" i="36"/>
  <c r="AH100" i="36" s="1"/>
  <c r="AI100" i="36" s="1"/>
  <c r="AJ100" i="36" s="1"/>
  <c r="AE100" i="36"/>
  <c r="AL100" i="36" s="1"/>
  <c r="AD101" i="36"/>
  <c r="AH101" i="36" s="1"/>
  <c r="AI101" i="36" s="1"/>
  <c r="AJ101" i="36" s="1"/>
  <c r="AE101" i="36"/>
  <c r="AL101" i="36" s="1"/>
  <c r="AD102" i="36"/>
  <c r="AH102" i="36" s="1"/>
  <c r="AI102" i="36" s="1"/>
  <c r="AJ102" i="36" s="1"/>
  <c r="AE102" i="36"/>
  <c r="AL102" i="36" s="1"/>
  <c r="AM102" i="36" s="1"/>
  <c r="C23" i="26" l="1"/>
  <c r="AG102" i="36"/>
  <c r="E21" i="26" s="1"/>
  <c r="E25" i="26" s="1"/>
  <c r="E27" i="26" s="1"/>
  <c r="AG551" i="54"/>
  <c r="AG594" i="54"/>
  <c r="AG592" i="54"/>
  <c r="AG542" i="54"/>
  <c r="AG595" i="54"/>
  <c r="AG591" i="54"/>
  <c r="AG601" i="54"/>
  <c r="AG603" i="54"/>
  <c r="AG547" i="54"/>
  <c r="AG599" i="54"/>
  <c r="AG552" i="54"/>
  <c r="AG598" i="54"/>
  <c r="AG590" i="54"/>
  <c r="AG593" i="54"/>
  <c r="AG543" i="54"/>
  <c r="AG608" i="54"/>
  <c r="AG600" i="54"/>
  <c r="AG602" i="54"/>
  <c r="AG544" i="54"/>
  <c r="AG596" i="54"/>
  <c r="AG550" i="54"/>
  <c r="AG607" i="54"/>
  <c r="AG597" i="54"/>
  <c r="AG587" i="54"/>
  <c r="AG605" i="54"/>
  <c r="AG604" i="54"/>
  <c r="AG549" i="54"/>
  <c r="AG588" i="54"/>
  <c r="AG545" i="54"/>
  <c r="AG546" i="54"/>
  <c r="AG606" i="54"/>
  <c r="AG541" i="54"/>
  <c r="AG548" i="54"/>
  <c r="AG589" i="54"/>
  <c r="AE585" i="54"/>
  <c r="AE586" i="54"/>
  <c r="AE578" i="54"/>
  <c r="AE632" i="54"/>
  <c r="AE628" i="54"/>
  <c r="AE624" i="54"/>
  <c r="AE630" i="54"/>
  <c r="AE627" i="54"/>
  <c r="AE626" i="54"/>
  <c r="AE577" i="54"/>
  <c r="AE584" i="54"/>
  <c r="AE642" i="54"/>
  <c r="AE576" i="54"/>
  <c r="AE634" i="54"/>
  <c r="AE641" i="54"/>
  <c r="AE636" i="54"/>
  <c r="AE629" i="54"/>
  <c r="AE625" i="54"/>
  <c r="AE583" i="54"/>
  <c r="AE631" i="54"/>
  <c r="AE622" i="54"/>
  <c r="AE635" i="54"/>
  <c r="AE579" i="54"/>
  <c r="AE580" i="54"/>
  <c r="AE637" i="54"/>
  <c r="AE640" i="54"/>
  <c r="AE639" i="54"/>
  <c r="AE575" i="54"/>
  <c r="AE581" i="54"/>
  <c r="AE582" i="54"/>
  <c r="AE633" i="54"/>
  <c r="AE623" i="54"/>
  <c r="AE638" i="54"/>
  <c r="C21" i="26"/>
  <c r="F19" i="26"/>
  <c r="F22" i="26"/>
  <c r="B24" i="26"/>
  <c r="D19" i="26"/>
  <c r="F18" i="26"/>
  <c r="B23" i="26"/>
  <c r="F24" i="26"/>
  <c r="F20" i="26"/>
  <c r="D18" i="26"/>
  <c r="F23" i="26"/>
  <c r="AG103" i="36"/>
  <c r="AN100" i="36"/>
  <c r="AM100" i="36"/>
  <c r="AN96" i="36"/>
  <c r="AM96" i="36"/>
  <c r="AM101" i="36"/>
  <c r="AN101" i="36"/>
  <c r="AM97" i="36"/>
  <c r="AN97" i="36"/>
  <c r="AN102" i="36"/>
  <c r="AN98" i="36"/>
  <c r="AN94" i="36"/>
  <c r="AN99" i="36"/>
  <c r="AN95" i="36"/>
  <c r="Z62" i="36"/>
  <c r="AA62" i="36" s="1"/>
  <c r="AB62" i="36" s="1"/>
  <c r="Z63" i="36"/>
  <c r="AA63" i="36" s="1"/>
  <c r="AB63" i="36" s="1"/>
  <c r="Z61" i="36"/>
  <c r="AA61" i="36" s="1"/>
  <c r="AB61" i="36" s="1"/>
  <c r="Z53" i="36"/>
  <c r="Z54" i="36"/>
  <c r="AA54" i="36" s="1"/>
  <c r="AB54" i="36" s="1"/>
  <c r="Z55" i="36"/>
  <c r="AA55" i="36" s="1"/>
  <c r="AB55" i="36" s="1"/>
  <c r="Z56" i="36"/>
  <c r="AA56" i="36" s="1"/>
  <c r="AB56" i="36" s="1"/>
  <c r="Z57" i="36"/>
  <c r="AA57" i="36" s="1"/>
  <c r="AB57" i="36" s="1"/>
  <c r="Z58" i="36"/>
  <c r="AA58" i="36" s="1"/>
  <c r="AB58" i="36" s="1"/>
  <c r="Z59" i="36"/>
  <c r="AA59" i="36" s="1"/>
  <c r="AB59" i="36" s="1"/>
  <c r="Z60" i="36"/>
  <c r="AA60" i="36" s="1"/>
  <c r="AB60" i="36" s="1"/>
  <c r="D24" i="26" l="1"/>
  <c r="D23" i="26"/>
  <c r="AG623" i="54"/>
  <c r="AG580" i="54"/>
  <c r="AG636" i="54"/>
  <c r="AG627" i="54"/>
  <c r="AG633" i="54"/>
  <c r="AG579" i="54"/>
  <c r="AG641" i="54"/>
  <c r="AG630" i="54"/>
  <c r="AG582" i="54"/>
  <c r="AG640" i="54"/>
  <c r="AG635" i="54"/>
  <c r="AG625" i="54"/>
  <c r="AG634" i="54"/>
  <c r="AG577" i="54"/>
  <c r="AG624" i="54"/>
  <c r="AG586" i="54"/>
  <c r="AG575" i="54"/>
  <c r="AG631" i="54"/>
  <c r="AG642" i="54"/>
  <c r="AG632" i="54"/>
  <c r="AG639" i="54"/>
  <c r="AG583" i="54"/>
  <c r="AG584" i="54"/>
  <c r="AG578" i="54"/>
  <c r="AG638" i="54"/>
  <c r="AG581" i="54"/>
  <c r="AG637" i="54"/>
  <c r="AG622" i="54"/>
  <c r="AG629" i="54"/>
  <c r="AG576" i="54"/>
  <c r="AG626" i="54"/>
  <c r="AG628" i="54"/>
  <c r="AG585" i="54"/>
  <c r="AE616" i="54"/>
  <c r="AE614" i="54"/>
  <c r="AE621" i="54"/>
  <c r="AE703" i="54"/>
  <c r="AE669" i="54"/>
  <c r="AE699" i="54"/>
  <c r="AE665" i="54"/>
  <c r="AE693" i="54"/>
  <c r="AE659" i="54"/>
  <c r="AE704" i="54"/>
  <c r="AE670" i="54"/>
  <c r="AE702" i="54"/>
  <c r="AE668" i="54"/>
  <c r="AE676" i="54"/>
  <c r="AE611" i="54"/>
  <c r="AE695" i="54"/>
  <c r="AE661" i="54"/>
  <c r="AE692" i="54"/>
  <c r="AE658" i="54"/>
  <c r="AE700" i="54"/>
  <c r="AE666" i="54"/>
  <c r="AE620" i="54"/>
  <c r="AE609" i="54"/>
  <c r="AE706" i="54"/>
  <c r="AE672" i="54"/>
  <c r="AE701" i="54"/>
  <c r="AE667" i="54"/>
  <c r="AE615" i="54"/>
  <c r="AE707" i="54"/>
  <c r="AE673" i="54"/>
  <c r="AE705" i="54"/>
  <c r="AE671" i="54"/>
  <c r="AE657" i="54"/>
  <c r="AE674" i="54"/>
  <c r="AE613" i="54"/>
  <c r="AE617" i="54"/>
  <c r="AE697" i="54"/>
  <c r="AE663" i="54"/>
  <c r="AE675" i="54"/>
  <c r="AE610" i="54"/>
  <c r="AE618" i="54"/>
  <c r="AE694" i="54"/>
  <c r="AE660" i="54"/>
  <c r="AE698" i="54"/>
  <c r="AE664" i="54"/>
  <c r="AE696" i="54"/>
  <c r="AE662" i="54"/>
  <c r="AE612" i="54"/>
  <c r="AE619" i="54"/>
  <c r="B18" i="26"/>
  <c r="D20" i="26"/>
  <c r="B20" i="26"/>
  <c r="B19" i="26"/>
  <c r="AG696" i="54" l="1"/>
  <c r="AG663" i="54"/>
  <c r="AG673" i="54"/>
  <c r="AG701" i="54"/>
  <c r="AG692" i="54"/>
  <c r="AG704" i="54"/>
  <c r="AG614" i="54"/>
  <c r="AG619" i="54"/>
  <c r="AG618" i="54"/>
  <c r="AG657" i="54"/>
  <c r="AG672" i="54"/>
  <c r="AG661" i="54"/>
  <c r="AG659" i="54"/>
  <c r="AG616" i="54"/>
  <c r="AG612" i="54"/>
  <c r="AG698" i="54"/>
  <c r="AG610" i="54"/>
  <c r="AG617" i="54"/>
  <c r="AG671" i="54"/>
  <c r="AG615" i="54"/>
  <c r="AG706" i="54"/>
  <c r="AG700" i="54"/>
  <c r="AG695" i="54"/>
  <c r="AG702" i="54"/>
  <c r="AG693" i="54"/>
  <c r="AG703" i="54"/>
  <c r="AG694" i="54"/>
  <c r="AG674" i="54"/>
  <c r="AG620" i="54"/>
  <c r="AG676" i="54"/>
  <c r="AG699" i="54"/>
  <c r="AG664" i="54"/>
  <c r="AG697" i="54"/>
  <c r="AG707" i="54"/>
  <c r="AG666" i="54"/>
  <c r="AG668" i="54"/>
  <c r="AG669" i="54"/>
  <c r="AG662" i="54"/>
  <c r="AG660" i="54"/>
  <c r="AG675" i="54"/>
  <c r="AG613" i="54"/>
  <c r="AG705" i="54"/>
  <c r="AG667" i="54"/>
  <c r="AG609" i="54"/>
  <c r="AG658" i="54"/>
  <c r="AG611" i="54"/>
  <c r="AG670" i="54"/>
  <c r="AG665" i="54"/>
  <c r="AG621" i="54"/>
  <c r="AE686" i="54"/>
  <c r="AE652" i="54"/>
  <c r="AE690" i="54"/>
  <c r="AE656" i="54"/>
  <c r="AE649" i="54"/>
  <c r="AE688" i="54"/>
  <c r="AE654" i="54"/>
  <c r="AE645" i="54"/>
  <c r="AE648" i="54"/>
  <c r="AE646" i="54"/>
  <c r="AE685" i="54"/>
  <c r="AE651" i="54"/>
  <c r="AE687" i="54"/>
  <c r="AE653" i="54"/>
  <c r="AE644" i="54"/>
  <c r="AE647" i="54"/>
  <c r="AE691" i="54"/>
  <c r="AE643" i="54"/>
  <c r="AE689" i="54"/>
  <c r="AE655" i="54"/>
  <c r="AE650" i="54"/>
  <c r="I22" i="36"/>
  <c r="D28" i="38" s="1"/>
  <c r="D22" i="36"/>
  <c r="Z30" i="36"/>
  <c r="Z31" i="36"/>
  <c r="Z32" i="36"/>
  <c r="AA32" i="36" s="1"/>
  <c r="AB32" i="36" s="1"/>
  <c r="Z33" i="36"/>
  <c r="Z34" i="36"/>
  <c r="Z35" i="36"/>
  <c r="Z36" i="36"/>
  <c r="AA36" i="36" s="1"/>
  <c r="AB36" i="36" s="1"/>
  <c r="Z37" i="36"/>
  <c r="Z38" i="36"/>
  <c r="Z39" i="36"/>
  <c r="Z40" i="36"/>
  <c r="AA40" i="36" s="1"/>
  <c r="AB40" i="36" s="1"/>
  <c r="Z41" i="36"/>
  <c r="Z42" i="36"/>
  <c r="Z43" i="36"/>
  <c r="AA43" i="36" s="1"/>
  <c r="AB43" i="36" s="1"/>
  <c r="Z44" i="36"/>
  <c r="AA44" i="36" s="1"/>
  <c r="AB44" i="36" s="1"/>
  <c r="Z45" i="36"/>
  <c r="Z46" i="36"/>
  <c r="AA46" i="36" s="1"/>
  <c r="AB46" i="36" s="1"/>
  <c r="Z47" i="36"/>
  <c r="Z48" i="36"/>
  <c r="AA48" i="36" s="1"/>
  <c r="Z49" i="36"/>
  <c r="AA49" i="36" s="1"/>
  <c r="AB49" i="36" s="1"/>
  <c r="Z50" i="36"/>
  <c r="AA50" i="36" s="1"/>
  <c r="AB50" i="36" s="1"/>
  <c r="Z51" i="36"/>
  <c r="AA51" i="36" s="1"/>
  <c r="AB51" i="36" s="1"/>
  <c r="Z52" i="36"/>
  <c r="AA52" i="36" s="1"/>
  <c r="AB52" i="36" s="1"/>
  <c r="AA53" i="36"/>
  <c r="AB53" i="36" s="1"/>
  <c r="P28" i="36"/>
  <c r="Q28" i="36"/>
  <c r="I24" i="36"/>
  <c r="F28" i="38" s="1"/>
  <c r="AG653" i="54" l="1"/>
  <c r="AG688" i="54"/>
  <c r="AG650" i="54"/>
  <c r="AG691" i="54"/>
  <c r="AG648" i="54"/>
  <c r="AG686" i="54"/>
  <c r="AG655" i="54"/>
  <c r="AG647" i="54"/>
  <c r="AG651" i="54"/>
  <c r="AG645" i="54"/>
  <c r="AG656" i="54"/>
  <c r="AG643" i="54"/>
  <c r="AG646" i="54"/>
  <c r="AG652" i="54"/>
  <c r="AG687" i="54"/>
  <c r="AG649" i="54"/>
  <c r="AG689" i="54"/>
  <c r="AG644" i="54"/>
  <c r="AG685" i="54"/>
  <c r="AG654" i="54"/>
  <c r="AG690" i="54"/>
  <c r="AE718" i="54"/>
  <c r="AE751" i="54" s="1"/>
  <c r="D21" i="54" s="1"/>
  <c r="AE684" i="54"/>
  <c r="AE678" i="54"/>
  <c r="AE716" i="54"/>
  <c r="AE682" i="54"/>
  <c r="AE677" i="54"/>
  <c r="AE715" i="54"/>
  <c r="AE681" i="54"/>
  <c r="AE714" i="54"/>
  <c r="AE680" i="54"/>
  <c r="AE713" i="54"/>
  <c r="AE679" i="54"/>
  <c r="AE717" i="54"/>
  <c r="AE683" i="54"/>
  <c r="AB48" i="36"/>
  <c r="F21" i="26"/>
  <c r="AA42" i="36"/>
  <c r="AB42" i="36" s="1"/>
  <c r="AA39" i="36"/>
  <c r="AA45" i="36"/>
  <c r="AB45" i="36" s="1"/>
  <c r="AA41" i="36"/>
  <c r="AB41" i="36" s="1"/>
  <c r="AA38" i="36"/>
  <c r="AA47" i="36"/>
  <c r="AB47" i="36" s="1"/>
  <c r="AA35" i="36"/>
  <c r="AB35" i="36" s="1"/>
  <c r="AA37" i="36"/>
  <c r="AB37" i="36" s="1"/>
  <c r="AA34" i="36"/>
  <c r="AB34" i="36" s="1"/>
  <c r="AA31" i="36"/>
  <c r="AB31" i="36" s="1"/>
  <c r="AA33" i="36"/>
  <c r="AA30" i="36"/>
  <c r="I23" i="36"/>
  <c r="F38" i="4"/>
  <c r="J20" i="33"/>
  <c r="L20" i="33" s="1"/>
  <c r="G58" i="50"/>
  <c r="F58" i="50"/>
  <c r="E58" i="50"/>
  <c r="G56" i="50"/>
  <c r="G55" i="50"/>
  <c r="G51" i="50"/>
  <c r="G49" i="50"/>
  <c r="G48" i="50"/>
  <c r="G47" i="50"/>
  <c r="G46" i="50"/>
  <c r="G45" i="50"/>
  <c r="G44" i="50"/>
  <c r="G43" i="50"/>
  <c r="G41" i="50"/>
  <c r="G37" i="50"/>
  <c r="G36" i="50"/>
  <c r="G35" i="50"/>
  <c r="G34" i="50"/>
  <c r="G33" i="50"/>
  <c r="G32" i="50"/>
  <c r="G31" i="50"/>
  <c r="G30" i="50"/>
  <c r="G29" i="50"/>
  <c r="G28" i="50"/>
  <c r="G27" i="50"/>
  <c r="G26" i="50"/>
  <c r="G25" i="50"/>
  <c r="G24" i="50"/>
  <c r="G22" i="50"/>
  <c r="G21" i="50"/>
  <c r="G19" i="50"/>
  <c r="F59" i="50"/>
  <c r="K115"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D2" i="51"/>
  <c r="D3" i="51"/>
  <c r="D4" i="51"/>
  <c r="D5" i="51"/>
  <c r="D6" i="51"/>
  <c r="D7" i="51"/>
  <c r="D8" i="51"/>
  <c r="D9" i="51"/>
  <c r="D10" i="51"/>
  <c r="D11" i="51"/>
  <c r="D12" i="51"/>
  <c r="D13" i="51"/>
  <c r="D14" i="51"/>
  <c r="D15" i="51"/>
  <c r="D16" i="51"/>
  <c r="D17" i="51"/>
  <c r="D18" i="51"/>
  <c r="D19" i="51"/>
  <c r="D20" i="51"/>
  <c r="D21" i="51"/>
  <c r="D22" i="51"/>
  <c r="D23" i="51"/>
  <c r="D24" i="51"/>
  <c r="D25" i="51"/>
  <c r="D26" i="51"/>
  <c r="D27" i="51"/>
  <c r="D28" i="51"/>
  <c r="D29" i="51"/>
  <c r="D30" i="51"/>
  <c r="D31" i="51"/>
  <c r="D32" i="51"/>
  <c r="D33" i="51"/>
  <c r="D34" i="51"/>
  <c r="D35" i="51"/>
  <c r="D36" i="51"/>
  <c r="D37" i="51"/>
  <c r="D38" i="51"/>
  <c r="D39" i="51"/>
  <c r="D40" i="51"/>
  <c r="D41" i="51"/>
  <c r="D42" i="51"/>
  <c r="D43" i="51"/>
  <c r="D44" i="51"/>
  <c r="D45" i="51"/>
  <c r="D46" i="51"/>
  <c r="D47" i="51"/>
  <c r="D48" i="51"/>
  <c r="D49" i="51"/>
  <c r="D50" i="51"/>
  <c r="D51" i="51"/>
  <c r="D52" i="51"/>
  <c r="D53" i="51"/>
  <c r="D54" i="51"/>
  <c r="D55" i="51"/>
  <c r="D56" i="51"/>
  <c r="D57" i="51"/>
  <c r="D58" i="51"/>
  <c r="D59" i="51"/>
  <c r="D60" i="51"/>
  <c r="D61" i="51"/>
  <c r="D62" i="51"/>
  <c r="D63" i="51"/>
  <c r="D64" i="51"/>
  <c r="D65" i="51"/>
  <c r="D66" i="51"/>
  <c r="D67" i="51"/>
  <c r="D68" i="51"/>
  <c r="D69" i="51"/>
  <c r="D70" i="51"/>
  <c r="D71" i="51"/>
  <c r="D72" i="51"/>
  <c r="D73" i="51"/>
  <c r="D74" i="51"/>
  <c r="D75" i="51"/>
  <c r="D76" i="51"/>
  <c r="D77" i="51"/>
  <c r="D78" i="51"/>
  <c r="D79" i="51"/>
  <c r="D80" i="51"/>
  <c r="D81" i="51"/>
  <c r="D82" i="51"/>
  <c r="D83" i="51"/>
  <c r="D84" i="51"/>
  <c r="D85" i="51"/>
  <c r="D86" i="51"/>
  <c r="D87" i="51"/>
  <c r="D88" i="51"/>
  <c r="D89" i="51"/>
  <c r="D90" i="51"/>
  <c r="D91" i="51"/>
  <c r="D92" i="51"/>
  <c r="D93" i="51"/>
  <c r="D94" i="51"/>
  <c r="D95" i="51"/>
  <c r="D96" i="51"/>
  <c r="D97" i="51"/>
  <c r="D98" i="51"/>
  <c r="D99" i="51"/>
  <c r="D100" i="51"/>
  <c r="D101" i="51"/>
  <c r="D102" i="51"/>
  <c r="D103" i="51"/>
  <c r="D104" i="51"/>
  <c r="D105" i="51"/>
  <c r="D106" i="51"/>
  <c r="D107" i="51"/>
  <c r="D108" i="51"/>
  <c r="D109" i="51"/>
  <c r="D110" i="51"/>
  <c r="D111" i="51"/>
  <c r="D112" i="51"/>
  <c r="D113" i="51"/>
  <c r="D114" i="51"/>
  <c r="D115" i="51"/>
  <c r="D116" i="51"/>
  <c r="D117" i="51"/>
  <c r="D118" i="51"/>
  <c r="D119" i="51"/>
  <c r="D120" i="51"/>
  <c r="D121" i="51"/>
  <c r="D122" i="51"/>
  <c r="D123" i="51"/>
  <c r="D124" i="51"/>
  <c r="D125" i="51"/>
  <c r="D126" i="51"/>
  <c r="D127" i="51"/>
  <c r="D128" i="51"/>
  <c r="D129" i="51"/>
  <c r="D130" i="51"/>
  <c r="D131" i="51"/>
  <c r="D132" i="51"/>
  <c r="D133" i="51"/>
  <c r="D134" i="51"/>
  <c r="D135" i="51"/>
  <c r="D136" i="51"/>
  <c r="D137" i="51"/>
  <c r="D138" i="51"/>
  <c r="D139" i="51"/>
  <c r="D140" i="51"/>
  <c r="D141" i="51"/>
  <c r="D142" i="51"/>
  <c r="D143" i="51"/>
  <c r="D144" i="51"/>
  <c r="D145" i="51"/>
  <c r="D146" i="51"/>
  <c r="D147" i="51"/>
  <c r="D148" i="51"/>
  <c r="D149" i="51"/>
  <c r="D150" i="51"/>
  <c r="D151" i="51"/>
  <c r="D152" i="51"/>
  <c r="D153" i="51"/>
  <c r="D154" i="51"/>
  <c r="D155" i="51"/>
  <c r="D156" i="51"/>
  <c r="D157" i="51"/>
  <c r="D158" i="51"/>
  <c r="D159" i="51"/>
  <c r="D160" i="51"/>
  <c r="D161" i="51"/>
  <c r="D162" i="51"/>
  <c r="D163" i="51"/>
  <c r="D164" i="51"/>
  <c r="D165" i="51"/>
  <c r="D166" i="51"/>
  <c r="D167" i="51"/>
  <c r="D168" i="51"/>
  <c r="D169" i="51"/>
  <c r="D170" i="51"/>
  <c r="D171" i="51"/>
  <c r="D172" i="51"/>
  <c r="D173" i="51"/>
  <c r="D174" i="51"/>
  <c r="D175" i="51"/>
  <c r="D176" i="51"/>
  <c r="D177" i="51"/>
  <c r="D178" i="51"/>
  <c r="D179" i="51"/>
  <c r="D180" i="51"/>
  <c r="D181" i="51"/>
  <c r="D182" i="51"/>
  <c r="D183" i="51"/>
  <c r="D184" i="51"/>
  <c r="D185" i="51"/>
  <c r="D186" i="51"/>
  <c r="D187" i="51"/>
  <c r="D188" i="51"/>
  <c r="D189" i="51"/>
  <c r="D190" i="51"/>
  <c r="D191" i="51"/>
  <c r="D192" i="51"/>
  <c r="D193" i="51"/>
  <c r="D194" i="51"/>
  <c r="D195" i="51"/>
  <c r="D196" i="51"/>
  <c r="D197" i="51"/>
  <c r="D198" i="51"/>
  <c r="D199" i="51"/>
  <c r="D200" i="51"/>
  <c r="D201" i="51"/>
  <c r="D202" i="51"/>
  <c r="G5" i="26"/>
  <c r="G5" i="6" s="1"/>
  <c r="G5" i="54" s="1"/>
  <c r="G5" i="36"/>
  <c r="F5" i="58" s="1"/>
  <c r="G5" i="33"/>
  <c r="G5" i="4"/>
  <c r="G5" i="19"/>
  <c r="G5" i="3"/>
  <c r="H5" i="50"/>
  <c r="H5" i="8"/>
  <c r="AG104" i="36" l="1"/>
  <c r="AG105" i="36" s="1"/>
  <c r="E28" i="38"/>
  <c r="AG680" i="54"/>
  <c r="AG684" i="54"/>
  <c r="AG714" i="54"/>
  <c r="AG718" i="54"/>
  <c r="AG679" i="54"/>
  <c r="AG681" i="54"/>
  <c r="AG716" i="54"/>
  <c r="AG683" i="54"/>
  <c r="AG677" i="54"/>
  <c r="AG717" i="54"/>
  <c r="AG682" i="54"/>
  <c r="AG713" i="54"/>
  <c r="AG715" i="54"/>
  <c r="AG678" i="54"/>
  <c r="AB38" i="36"/>
  <c r="D22" i="26"/>
  <c r="AB30" i="36"/>
  <c r="B21" i="26"/>
  <c r="AB33" i="36"/>
  <c r="B22" i="26"/>
  <c r="AB39" i="36"/>
  <c r="D21" i="26"/>
  <c r="I18" i="8"/>
  <c r="I21" i="8"/>
  <c r="I25" i="8"/>
  <c r="I29" i="8"/>
  <c r="I33" i="8"/>
  <c r="I37" i="8"/>
  <c r="I45" i="8"/>
  <c r="I49" i="8"/>
  <c r="I53" i="8"/>
  <c r="I57" i="8"/>
  <c r="I61" i="8"/>
  <c r="I69" i="8"/>
  <c r="I73" i="8"/>
  <c r="I77" i="8"/>
  <c r="I81" i="8"/>
  <c r="I85" i="8"/>
  <c r="I93" i="8"/>
  <c r="I97" i="8"/>
  <c r="I101" i="8"/>
  <c r="I105" i="8"/>
  <c r="I109" i="8"/>
  <c r="I117" i="8"/>
  <c r="I121" i="8"/>
  <c r="I125" i="8"/>
  <c r="I129" i="8"/>
  <c r="I133" i="8"/>
  <c r="I137" i="8"/>
  <c r="I141" i="8"/>
  <c r="I145" i="8"/>
  <c r="I149" i="8"/>
  <c r="I153" i="8"/>
  <c r="I157" i="8"/>
  <c r="I161" i="8"/>
  <c r="I165" i="8"/>
  <c r="I169" i="8"/>
  <c r="I173" i="8"/>
  <c r="I177" i="8"/>
  <c r="I181" i="8"/>
  <c r="I185" i="8"/>
  <c r="I189" i="8"/>
  <c r="I197" i="8"/>
  <c r="I201" i="8"/>
  <c r="I205" i="8"/>
  <c r="I209" i="8"/>
  <c r="I213" i="8"/>
  <c r="I217" i="8"/>
  <c r="I221" i="8"/>
  <c r="I225" i="8"/>
  <c r="I229" i="8"/>
  <c r="I22" i="8"/>
  <c r="I26" i="8"/>
  <c r="I30" i="8"/>
  <c r="I34" i="8"/>
  <c r="I38" i="8"/>
  <c r="I46" i="8"/>
  <c r="I50" i="8"/>
  <c r="I54" i="8"/>
  <c r="I58" i="8"/>
  <c r="I62" i="8"/>
  <c r="I66" i="8"/>
  <c r="I70" i="8"/>
  <c r="I74" i="8"/>
  <c r="I78" i="8"/>
  <c r="I82" i="8"/>
  <c r="I86" i="8"/>
  <c r="I94" i="8"/>
  <c r="I98" i="8"/>
  <c r="I102" i="8"/>
  <c r="I106" i="8"/>
  <c r="I110" i="8"/>
  <c r="I118" i="8"/>
  <c r="I122" i="8"/>
  <c r="I126" i="8"/>
  <c r="I130" i="8"/>
  <c r="I134" i="8"/>
  <c r="I138" i="8"/>
  <c r="I142" i="8"/>
  <c r="I146" i="8"/>
  <c r="I150" i="8"/>
  <c r="I154" i="8"/>
  <c r="I158" i="8"/>
  <c r="I162" i="8"/>
  <c r="I166" i="8"/>
  <c r="I170" i="8"/>
  <c r="I174" i="8"/>
  <c r="I178" i="8"/>
  <c r="I182" i="8"/>
  <c r="I186" i="8"/>
  <c r="I190" i="8"/>
  <c r="I198" i="8"/>
  <c r="I202" i="8"/>
  <c r="I206" i="8"/>
  <c r="I210" i="8"/>
  <c r="I214" i="8"/>
  <c r="I218" i="8"/>
  <c r="I222" i="8"/>
  <c r="I226" i="8"/>
  <c r="I230" i="8"/>
  <c r="I19" i="8"/>
  <c r="I23" i="8"/>
  <c r="I27" i="8"/>
  <c r="I31" i="8"/>
  <c r="I35" i="8"/>
  <c r="I39" i="8"/>
  <c r="I43" i="8"/>
  <c r="I47" i="8"/>
  <c r="I51" i="8"/>
  <c r="I55" i="8"/>
  <c r="I59" i="8"/>
  <c r="I63" i="8"/>
  <c r="I67" i="8"/>
  <c r="I71" i="8"/>
  <c r="I75" i="8"/>
  <c r="I79" i="8"/>
  <c r="I83" i="8"/>
  <c r="I87" i="8"/>
  <c r="I91" i="8"/>
  <c r="I95" i="8"/>
  <c r="I99" i="8"/>
  <c r="I103" i="8"/>
  <c r="I107" i="8"/>
  <c r="I119" i="8"/>
  <c r="I123" i="8"/>
  <c r="I127" i="8"/>
  <c r="I131" i="8"/>
  <c r="I135" i="8"/>
  <c r="I139" i="8"/>
  <c r="I143" i="8"/>
  <c r="I147" i="8"/>
  <c r="I151" i="8"/>
  <c r="I155" i="8"/>
  <c r="I159" i="8"/>
  <c r="I163" i="8"/>
  <c r="I167" i="8"/>
  <c r="I171" i="8"/>
  <c r="I175" i="8"/>
  <c r="I179" i="8"/>
  <c r="I183" i="8"/>
  <c r="I187" i="8"/>
  <c r="I191" i="8"/>
  <c r="I199" i="8"/>
  <c r="I203" i="8"/>
  <c r="I207" i="8"/>
  <c r="I211" i="8"/>
  <c r="I215" i="8"/>
  <c r="I219" i="8"/>
  <c r="I223" i="8"/>
  <c r="I227" i="8"/>
  <c r="I20" i="8"/>
  <c r="I24" i="8"/>
  <c r="I28" i="8"/>
  <c r="I32" i="8"/>
  <c r="I36" i="8"/>
  <c r="I40" i="8"/>
  <c r="I44" i="8"/>
  <c r="I48" i="8"/>
  <c r="I52" i="8"/>
  <c r="I56" i="8"/>
  <c r="I60" i="8"/>
  <c r="I68" i="8"/>
  <c r="I72" i="8"/>
  <c r="I76" i="8"/>
  <c r="I80" i="8"/>
  <c r="I84" i="8"/>
  <c r="I88" i="8"/>
  <c r="I92" i="8"/>
  <c r="I96" i="8"/>
  <c r="I100" i="8"/>
  <c r="I104" i="8"/>
  <c r="I108" i="8"/>
  <c r="I116" i="8"/>
  <c r="I120" i="8"/>
  <c r="I124" i="8"/>
  <c r="I128" i="8"/>
  <c r="I132" i="8"/>
  <c r="I136" i="8"/>
  <c r="I140" i="8"/>
  <c r="I144" i="8"/>
  <c r="I148" i="8"/>
  <c r="I152" i="8"/>
  <c r="I156" i="8"/>
  <c r="I160" i="8"/>
  <c r="I164" i="8"/>
  <c r="I168" i="8"/>
  <c r="I172" i="8"/>
  <c r="I176" i="8"/>
  <c r="I180" i="8"/>
  <c r="I184" i="8"/>
  <c r="I188" i="8"/>
  <c r="I192" i="8"/>
  <c r="I200" i="8"/>
  <c r="I204" i="8"/>
  <c r="I208" i="8"/>
  <c r="I212" i="8"/>
  <c r="I216" i="8"/>
  <c r="I220" i="8"/>
  <c r="I224" i="8"/>
  <c r="I228" i="8"/>
  <c r="G59" i="50"/>
  <c r="B210" i="8" l="1"/>
  <c r="B227" i="8"/>
  <c r="J42" i="1"/>
  <c r="G42" i="1"/>
  <c r="I42" i="1" s="1"/>
  <c r="J36" i="1"/>
  <c r="G36" i="1"/>
  <c r="I36" i="1" s="1"/>
  <c r="L227" i="8" l="1"/>
  <c r="M227" i="8" s="1"/>
  <c r="J37" i="33"/>
  <c r="J33" i="33"/>
  <c r="J25" i="33"/>
  <c r="J22" i="33"/>
  <c r="D47" i="4"/>
  <c r="K80" i="8"/>
  <c r="K144" i="8"/>
  <c r="K180" i="8"/>
  <c r="K202" i="8"/>
  <c r="K203" i="8"/>
  <c r="K220" i="8"/>
  <c r="K70" i="8"/>
  <c r="K69" i="8"/>
  <c r="K106" i="8"/>
  <c r="K149" i="8"/>
  <c r="K121" i="8"/>
  <c r="K26" i="8"/>
  <c r="K25" i="8"/>
  <c r="K146" i="8"/>
  <c r="K126" i="8"/>
  <c r="K225" i="8"/>
  <c r="K172" i="8"/>
  <c r="K187" i="8"/>
  <c r="K165" i="8"/>
  <c r="K183" i="8"/>
  <c r="K205" i="8"/>
  <c r="K178" i="8"/>
  <c r="K182" i="8"/>
  <c r="K199" i="8"/>
  <c r="K136" i="8"/>
  <c r="K224" i="8"/>
  <c r="K169" i="8"/>
  <c r="K101" i="8"/>
  <c r="K100" i="8"/>
  <c r="K21" i="8"/>
  <c r="K52" i="8"/>
  <c r="K51" i="8"/>
  <c r="K34" i="8"/>
  <c r="K33" i="8"/>
  <c r="K159" i="8"/>
  <c r="K184" i="8"/>
  <c r="K211" i="8"/>
  <c r="K137" i="8"/>
  <c r="K181" i="8"/>
  <c r="K197" i="8"/>
  <c r="K158" i="8"/>
  <c r="K152" i="8"/>
  <c r="K28" i="8"/>
  <c r="K27" i="8"/>
  <c r="K75" i="8"/>
  <c r="K74" i="8"/>
  <c r="K140" i="8"/>
  <c r="K164" i="8"/>
  <c r="K130" i="8"/>
  <c r="K104" i="8"/>
  <c r="K105" i="8"/>
  <c r="K61" i="8"/>
  <c r="K60" i="8"/>
  <c r="K221" i="8"/>
  <c r="K188" i="8"/>
  <c r="K226" i="8"/>
  <c r="K117" i="8"/>
  <c r="K116" i="8"/>
  <c r="K230" i="8"/>
  <c r="K162" i="8"/>
  <c r="K120" i="8"/>
  <c r="K145" i="8"/>
  <c r="K135" i="8"/>
  <c r="K86" i="8"/>
  <c r="K85" i="8"/>
  <c r="K167" i="8"/>
  <c r="K141" i="8"/>
  <c r="K23" i="8"/>
  <c r="K123" i="8"/>
  <c r="K147" i="8"/>
  <c r="K213" i="8"/>
  <c r="K63" i="8"/>
  <c r="K173" i="8"/>
  <c r="K170" i="8"/>
  <c r="K154" i="8"/>
  <c r="K216" i="8"/>
  <c r="K217" i="8"/>
  <c r="K94" i="8"/>
  <c r="K93" i="8"/>
  <c r="K148" i="8"/>
  <c r="K185" i="8"/>
  <c r="K198" i="8"/>
  <c r="K215" i="8"/>
  <c r="K91" i="8"/>
  <c r="K68" i="8"/>
  <c r="K223" i="8"/>
  <c r="K177" i="8"/>
  <c r="K128" i="8"/>
  <c r="K208" i="8"/>
  <c r="K73" i="8"/>
  <c r="K72" i="8"/>
  <c r="K103" i="8"/>
  <c r="K204" i="8"/>
  <c r="K40" i="8"/>
  <c r="K39" i="8"/>
  <c r="K37" i="8"/>
  <c r="K36" i="8"/>
  <c r="K88" i="8"/>
  <c r="K55" i="8"/>
  <c r="K54" i="8"/>
  <c r="K20" i="8"/>
  <c r="K19" i="8"/>
  <c r="K108" i="8"/>
  <c r="K200" i="8"/>
  <c r="K207" i="8"/>
  <c r="K125" i="8"/>
  <c r="K201" i="8"/>
  <c r="K133" i="8"/>
  <c r="K161" i="8"/>
  <c r="K160" i="8"/>
  <c r="K150" i="8"/>
  <c r="K138" i="8"/>
  <c r="K118" i="8"/>
  <c r="K163" i="8"/>
  <c r="K143" i="8"/>
  <c r="K175" i="8"/>
  <c r="K96" i="8"/>
  <c r="K78" i="8"/>
  <c r="K77" i="8"/>
  <c r="K190" i="8"/>
  <c r="K31" i="8"/>
  <c r="K30" i="8"/>
  <c r="K219" i="8"/>
  <c r="K132" i="8"/>
  <c r="K156" i="8"/>
  <c r="K210" i="8"/>
  <c r="K49" i="8"/>
  <c r="K48" i="8"/>
  <c r="K44" i="8"/>
  <c r="K43" i="8"/>
  <c r="K46" i="8"/>
  <c r="K66" i="8"/>
  <c r="K83" i="8"/>
  <c r="K82" i="8"/>
  <c r="K58" i="8"/>
  <c r="K57" i="8"/>
  <c r="K99" i="8"/>
  <c r="K98" i="8"/>
  <c r="K79" i="8"/>
  <c r="K179" i="8"/>
  <c r="K24" i="8"/>
  <c r="K171" i="8"/>
  <c r="K186" i="8"/>
  <c r="K168" i="8"/>
  <c r="K50" i="8"/>
  <c r="K32" i="8"/>
  <c r="K157" i="8"/>
  <c r="K151" i="8"/>
  <c r="K139" i="8"/>
  <c r="K129" i="8"/>
  <c r="K59" i="8"/>
  <c r="K229" i="8"/>
  <c r="K119" i="8"/>
  <c r="K134" i="8"/>
  <c r="K84" i="8"/>
  <c r="K166" i="8"/>
  <c r="K22" i="8"/>
  <c r="K122" i="8"/>
  <c r="K212" i="8"/>
  <c r="K62" i="8"/>
  <c r="K153" i="8"/>
  <c r="K92" i="8"/>
  <c r="K214" i="8"/>
  <c r="K90" i="8"/>
  <c r="K67" i="8"/>
  <c r="K222" i="8"/>
  <c r="K176" i="8"/>
  <c r="K127" i="8"/>
  <c r="K71" i="8"/>
  <c r="K102" i="8"/>
  <c r="K38" i="8"/>
  <c r="K35" i="8"/>
  <c r="K87" i="8"/>
  <c r="K53" i="8"/>
  <c r="K18" i="8"/>
  <c r="K107" i="8"/>
  <c r="K206" i="8"/>
  <c r="K124" i="8"/>
  <c r="K142" i="8"/>
  <c r="K174" i="8"/>
  <c r="K95" i="8"/>
  <c r="K76" i="8"/>
  <c r="K189" i="8"/>
  <c r="K29" i="8"/>
  <c r="K218" i="8"/>
  <c r="K131" i="8"/>
  <c r="K109" i="8"/>
  <c r="K191" i="8"/>
  <c r="K155" i="8"/>
  <c r="K209" i="8"/>
  <c r="K47" i="8"/>
  <c r="K42" i="8"/>
  <c r="K45" i="8"/>
  <c r="K65" i="8"/>
  <c r="K81" i="8"/>
  <c r="K56" i="8"/>
  <c r="K97" i="8"/>
  <c r="K114" i="8"/>
  <c r="K89" i="8"/>
  <c r="K41" i="8"/>
  <c r="K64" i="8"/>
  <c r="K113" i="8"/>
  <c r="L113" i="8" s="1"/>
  <c r="K112" i="8"/>
  <c r="L111" i="8"/>
  <c r="M111" i="8" s="1"/>
  <c r="E94" i="47" l="1"/>
  <c r="D129" i="47"/>
  <c r="E59" i="47"/>
  <c r="E55" i="47"/>
  <c r="E40" i="47"/>
  <c r="E23" i="47"/>
  <c r="E28" i="47" s="1"/>
  <c r="E13" i="47"/>
  <c r="E64" i="47" l="1"/>
  <c r="E44" i="47"/>
  <c r="AP71" i="36" l="1"/>
  <c r="G22" i="36" l="1"/>
  <c r="G24" i="36"/>
  <c r="E24" i="36"/>
  <c r="D24" i="36"/>
  <c r="D23" i="36"/>
  <c r="G25" i="36" l="1"/>
  <c r="G141" i="47" s="1"/>
  <c r="E25" i="36"/>
  <c r="C141" i="47" s="1"/>
  <c r="F22" i="36"/>
  <c r="H22" i="36" s="1"/>
  <c r="D25" i="36"/>
  <c r="B141" i="47" s="1"/>
  <c r="H24" i="36"/>
  <c r="J24" i="36" s="1"/>
  <c r="H23" i="36"/>
  <c r="J23" i="36" s="1"/>
  <c r="F25" i="36" l="1"/>
  <c r="E141" i="47" s="1"/>
  <c r="F141" i="47" s="1"/>
  <c r="H141" i="47" s="1"/>
  <c r="J22" i="36"/>
  <c r="G140" i="47"/>
  <c r="H25" i="36" l="1"/>
  <c r="C175" i="47"/>
  <c r="B174" i="47"/>
  <c r="D174" i="47" s="1"/>
  <c r="D165" i="47"/>
  <c r="AP88" i="36"/>
  <c r="AP87" i="36"/>
  <c r="AP86" i="36"/>
  <c r="AP85" i="36"/>
  <c r="AP84" i="36"/>
  <c r="AP83" i="36"/>
  <c r="AP82" i="36"/>
  <c r="AP81" i="36"/>
  <c r="AP79" i="36"/>
  <c r="AP78" i="36"/>
  <c r="AP76" i="36"/>
  <c r="AP74" i="36"/>
  <c r="AP73" i="36"/>
  <c r="AP72" i="36"/>
  <c r="AQ73" i="36"/>
  <c r="AQ71" i="36"/>
  <c r="C140" i="47"/>
  <c r="F140" i="47" s="1"/>
  <c r="H140" i="47" s="1"/>
  <c r="J129" i="47"/>
  <c r="J128" i="47"/>
  <c r="D151" i="47" s="1"/>
  <c r="J52" i="33"/>
  <c r="J51" i="33"/>
  <c r="J50" i="33"/>
  <c r="J49" i="33"/>
  <c r="J48" i="33"/>
  <c r="J47" i="33"/>
  <c r="J46" i="33"/>
  <c r="J45" i="33"/>
  <c r="J44" i="33"/>
  <c r="J42" i="33"/>
  <c r="L42" i="33" s="1"/>
  <c r="J41" i="33"/>
  <c r="J40" i="33"/>
  <c r="J39" i="33"/>
  <c r="J36" i="33"/>
  <c r="J35" i="33"/>
  <c r="J34" i="33"/>
  <c r="J32" i="33"/>
  <c r="J31" i="33"/>
  <c r="J30" i="33"/>
  <c r="J29" i="33"/>
  <c r="J28" i="33"/>
  <c r="J27" i="33"/>
  <c r="J26" i="33"/>
  <c r="J24" i="33"/>
  <c r="J23" i="33"/>
  <c r="J21" i="33"/>
  <c r="G4" i="26"/>
  <c r="G4" i="6" s="1"/>
  <c r="G4" i="54" s="1"/>
  <c r="B2" i="26"/>
  <c r="B2" i="6" s="1"/>
  <c r="B2" i="54" s="1"/>
  <c r="G4" i="36"/>
  <c r="B2" i="36"/>
  <c r="D152" i="47" l="1"/>
  <c r="I152" i="47" s="1"/>
  <c r="I151" i="47"/>
  <c r="F164" i="47" l="1"/>
  <c r="D184" i="47" s="1"/>
  <c r="F163" i="47"/>
  <c r="E183" i="47" s="1"/>
  <c r="G164" i="47"/>
  <c r="F184" i="47"/>
  <c r="E60" i="50"/>
  <c r="B135" i="8"/>
  <c r="B162" i="8"/>
  <c r="B184" i="8"/>
  <c r="C58" i="50"/>
  <c r="D58" i="50"/>
  <c r="B58" i="50"/>
  <c r="D137" i="50"/>
  <c r="C137" i="50"/>
  <c r="B137" i="50"/>
  <c r="H4" i="50"/>
  <c r="B2" i="50"/>
  <c r="B82" i="8"/>
  <c r="B111" i="8"/>
  <c r="B193" i="8"/>
  <c r="B228" i="8"/>
  <c r="B112" i="8"/>
  <c r="B194" i="8"/>
  <c r="B113" i="8"/>
  <c r="B64" i="8"/>
  <c r="B41" i="8"/>
  <c r="B89" i="8"/>
  <c r="B114" i="8"/>
  <c r="B195" i="8"/>
  <c r="B97" i="8"/>
  <c r="B56" i="8"/>
  <c r="B81" i="8"/>
  <c r="B65" i="8"/>
  <c r="B45" i="8"/>
  <c r="B42" i="8"/>
  <c r="B47" i="8"/>
  <c r="B209" i="8"/>
  <c r="B155" i="8"/>
  <c r="B191" i="8"/>
  <c r="B109" i="8"/>
  <c r="B131" i="8"/>
  <c r="B218" i="8"/>
  <c r="B29" i="8"/>
  <c r="B189" i="8"/>
  <c r="B76" i="8"/>
  <c r="B95" i="8"/>
  <c r="B174" i="8"/>
  <c r="B142" i="8"/>
  <c r="B124" i="8"/>
  <c r="B206" i="8"/>
  <c r="B107" i="8"/>
  <c r="B18" i="8"/>
  <c r="B53" i="8"/>
  <c r="B87" i="8"/>
  <c r="B35" i="8"/>
  <c r="B38" i="8"/>
  <c r="B102" i="8"/>
  <c r="B71" i="8"/>
  <c r="B127" i="8"/>
  <c r="B176" i="8"/>
  <c r="B222" i="8"/>
  <c r="B67" i="8"/>
  <c r="B90" i="8"/>
  <c r="B214" i="8"/>
  <c r="B92" i="8"/>
  <c r="B153" i="8"/>
  <c r="B62" i="8"/>
  <c r="B212" i="8"/>
  <c r="B122" i="8"/>
  <c r="B22" i="8"/>
  <c r="B166" i="8"/>
  <c r="B84" i="8"/>
  <c r="B134" i="8"/>
  <c r="B119" i="8"/>
  <c r="B229" i="8"/>
  <c r="B115" i="8"/>
  <c r="B59" i="8"/>
  <c r="B129" i="8"/>
  <c r="B139" i="8"/>
  <c r="B151" i="8"/>
  <c r="B157" i="8"/>
  <c r="B196" i="8"/>
  <c r="B32" i="8"/>
  <c r="B50" i="8"/>
  <c r="B168" i="8"/>
  <c r="B186" i="8"/>
  <c r="B179" i="8"/>
  <c r="B79" i="8"/>
  <c r="B98" i="8"/>
  <c r="B99" i="8"/>
  <c r="B57" i="8"/>
  <c r="B58" i="8"/>
  <c r="B83" i="8"/>
  <c r="B66" i="8"/>
  <c r="B46" i="8"/>
  <c r="B43" i="8"/>
  <c r="B44" i="8"/>
  <c r="B48" i="8"/>
  <c r="B49" i="8"/>
  <c r="B156" i="8"/>
  <c r="B192" i="8"/>
  <c r="B110" i="8"/>
  <c r="B132" i="8"/>
  <c r="B219" i="8"/>
  <c r="B30" i="8"/>
  <c r="B31" i="8"/>
  <c r="B190" i="8"/>
  <c r="B77" i="8"/>
  <c r="B78" i="8"/>
  <c r="B96" i="8"/>
  <c r="B175" i="8"/>
  <c r="B143" i="8"/>
  <c r="B163" i="8"/>
  <c r="B118" i="8"/>
  <c r="B138" i="8"/>
  <c r="B150" i="8"/>
  <c r="B160" i="8"/>
  <c r="B161" i="8"/>
  <c r="B133" i="8"/>
  <c r="B201" i="8"/>
  <c r="B125" i="8"/>
  <c r="B207" i="8"/>
  <c r="B200" i="8"/>
  <c r="B108" i="8"/>
  <c r="B19" i="8"/>
  <c r="B20" i="8"/>
  <c r="B54" i="8"/>
  <c r="B55" i="8"/>
  <c r="B88" i="8"/>
  <c r="B36" i="8"/>
  <c r="B37" i="8"/>
  <c r="B39" i="8"/>
  <c r="B40" i="8"/>
  <c r="B204" i="8"/>
  <c r="B103" i="8"/>
  <c r="B72" i="8"/>
  <c r="B73" i="8"/>
  <c r="B128" i="8"/>
  <c r="B177" i="8"/>
  <c r="B223" i="8"/>
  <c r="B68" i="8"/>
  <c r="B91" i="8"/>
  <c r="B215" i="8"/>
  <c r="B198" i="8"/>
  <c r="B185" i="8"/>
  <c r="B148" i="8"/>
  <c r="B93" i="8"/>
  <c r="B94" i="8"/>
  <c r="B217" i="8"/>
  <c r="B216" i="8"/>
  <c r="B154" i="8"/>
  <c r="B170" i="8"/>
  <c r="B173" i="8"/>
  <c r="B63" i="8"/>
  <c r="B213" i="8"/>
  <c r="B147" i="8"/>
  <c r="B123" i="8"/>
  <c r="B23" i="8"/>
  <c r="B141" i="8"/>
  <c r="B167" i="8"/>
  <c r="B85" i="8"/>
  <c r="B86" i="8"/>
  <c r="B145" i="8"/>
  <c r="B120" i="8"/>
  <c r="B230" i="8"/>
  <c r="B116" i="8"/>
  <c r="B117" i="8"/>
  <c r="B226" i="8"/>
  <c r="B188" i="8"/>
  <c r="B221" i="8"/>
  <c r="B60" i="8"/>
  <c r="B61" i="8"/>
  <c r="B105" i="8"/>
  <c r="B104" i="8"/>
  <c r="B130" i="8"/>
  <c r="B164" i="8"/>
  <c r="B140" i="8"/>
  <c r="B74" i="8"/>
  <c r="B75" i="8"/>
  <c r="B27" i="8"/>
  <c r="B28" i="8"/>
  <c r="B152" i="8"/>
  <c r="B158" i="8"/>
  <c r="B197" i="8"/>
  <c r="B181" i="8"/>
  <c r="B137" i="8"/>
  <c r="B211" i="8"/>
  <c r="B159" i="8"/>
  <c r="B33" i="8"/>
  <c r="B34" i="8"/>
  <c r="B51" i="8"/>
  <c r="B52" i="8"/>
  <c r="B21" i="8"/>
  <c r="B169" i="8"/>
  <c r="B224" i="8"/>
  <c r="B136" i="8"/>
  <c r="B199" i="8"/>
  <c r="B182" i="8"/>
  <c r="B178" i="8"/>
  <c r="B205" i="8"/>
  <c r="B183" i="8"/>
  <c r="B165" i="8"/>
  <c r="B187" i="8"/>
  <c r="B225" i="8"/>
  <c r="B126" i="8"/>
  <c r="B121" i="8"/>
  <c r="B149" i="8"/>
  <c r="B106" i="8"/>
  <c r="B69" i="8"/>
  <c r="B70" i="8"/>
  <c r="B220" i="8"/>
  <c r="B203" i="8"/>
  <c r="B202" i="8"/>
  <c r="B180" i="8"/>
  <c r="B144" i="8"/>
  <c r="B80" i="8"/>
  <c r="AQ88" i="36"/>
  <c r="AQ87" i="36"/>
  <c r="AQ86" i="36"/>
  <c r="AQ85" i="36"/>
  <c r="AQ84" i="36"/>
  <c r="AQ83" i="36"/>
  <c r="AQ82" i="36"/>
  <c r="AQ81" i="36"/>
  <c r="AQ80" i="36"/>
  <c r="AQ79" i="36"/>
  <c r="AQ78" i="36"/>
  <c r="AQ77" i="36"/>
  <c r="AQ76" i="36"/>
  <c r="AQ75" i="36"/>
  <c r="AQ72" i="36"/>
  <c r="G184" i="47" l="1"/>
  <c r="F183" i="47"/>
  <c r="G163" i="47"/>
  <c r="H163" i="47" s="1"/>
  <c r="H164" i="47"/>
  <c r="E174" i="47"/>
  <c r="G60" i="50"/>
  <c r="F3" i="38"/>
  <c r="G183" i="47" l="1"/>
  <c r="D30" i="2"/>
  <c r="F60" i="50"/>
  <c r="D29" i="38"/>
  <c r="E27" i="38"/>
  <c r="E29" i="38" s="1"/>
  <c r="F27" i="38"/>
  <c r="F29" i="38" s="1"/>
  <c r="AD111" i="36"/>
  <c r="AE115" i="36"/>
  <c r="AJ115" i="36" s="1"/>
  <c r="AE114" i="36"/>
  <c r="AJ114" i="36" s="1"/>
  <c r="AE113" i="36"/>
  <c r="AJ113" i="36" s="1"/>
  <c r="AE112" i="36"/>
  <c r="AJ112" i="36" s="1"/>
  <c r="AD115" i="36"/>
  <c r="AF115" i="36" s="1"/>
  <c r="AG115" i="36" s="1"/>
  <c r="AH115" i="36" s="1"/>
  <c r="AD114" i="36"/>
  <c r="AF114" i="36" s="1"/>
  <c r="AG114" i="36" s="1"/>
  <c r="AH114" i="36" s="1"/>
  <c r="AD113" i="36"/>
  <c r="AF113" i="36" s="1"/>
  <c r="AG113" i="36" s="1"/>
  <c r="AH113" i="36" s="1"/>
  <c r="AD112" i="36"/>
  <c r="AF112" i="36" s="1"/>
  <c r="AG112" i="36" s="1"/>
  <c r="AH112" i="36" s="1"/>
  <c r="AE111" i="36"/>
  <c r="AJ111" i="36" s="1"/>
  <c r="AK111" i="36" s="1"/>
  <c r="I66" i="6"/>
  <c r="H66" i="6"/>
  <c r="G66" i="6"/>
  <c r="F66" i="6"/>
  <c r="E66" i="6"/>
  <c r="D66" i="6"/>
  <c r="I65" i="6"/>
  <c r="H65" i="6"/>
  <c r="G65" i="6"/>
  <c r="F65" i="6"/>
  <c r="E65" i="6"/>
  <c r="D65" i="6"/>
  <c r="I64" i="6"/>
  <c r="H64" i="6"/>
  <c r="G64" i="6"/>
  <c r="F64" i="6"/>
  <c r="E64" i="6"/>
  <c r="D64" i="6"/>
  <c r="I63" i="6"/>
  <c r="H63" i="6"/>
  <c r="G63" i="6"/>
  <c r="F63" i="6"/>
  <c r="E63" i="6"/>
  <c r="D63" i="6"/>
  <c r="I62" i="6"/>
  <c r="H62" i="6"/>
  <c r="G62" i="6"/>
  <c r="F62" i="6"/>
  <c r="E62" i="6"/>
  <c r="D62" i="6"/>
  <c r="AF111" i="36" l="1"/>
  <c r="AG111" i="36" s="1"/>
  <c r="AH111" i="36" s="1"/>
  <c r="AL111" i="36"/>
  <c r="AK112" i="36"/>
  <c r="AL112" i="36"/>
  <c r="AK113" i="36"/>
  <c r="AL113" i="36"/>
  <c r="AK114" i="36"/>
  <c r="AL114" i="36"/>
  <c r="AL115" i="36"/>
  <c r="AK115" i="36"/>
  <c r="I80" i="6"/>
  <c r="H80" i="6"/>
  <c r="G80" i="6"/>
  <c r="F80" i="6"/>
  <c r="E80" i="6"/>
  <c r="P79" i="6"/>
  <c r="P78" i="6"/>
  <c r="P77" i="6"/>
  <c r="P76" i="6"/>
  <c r="P75" i="6"/>
  <c r="P73" i="6"/>
  <c r="F153" i="47" l="1"/>
  <c r="D46" i="6"/>
  <c r="D49" i="6"/>
  <c r="D50" i="6"/>
  <c r="D45" i="6"/>
  <c r="D47" i="6" l="1"/>
  <c r="P72" i="6"/>
  <c r="D48" i="6"/>
  <c r="D57" i="6" l="1"/>
  <c r="P74" i="6"/>
  <c r="I81" i="6"/>
  <c r="F81" i="6"/>
  <c r="F82" i="6" s="1"/>
  <c r="I82" i="6" l="1"/>
  <c r="J81" i="6"/>
  <c r="J82" i="6" s="1"/>
  <c r="H81" i="6"/>
  <c r="H82" i="6" s="1"/>
  <c r="G81" i="6"/>
  <c r="G82" i="6" s="1"/>
  <c r="P61" i="6" l="1"/>
  <c r="P62" i="6"/>
  <c r="P63" i="6"/>
  <c r="P65" i="6"/>
  <c r="P66" i="6"/>
  <c r="AL93" i="36" l="1"/>
  <c r="AL92" i="36"/>
  <c r="AL91" i="36"/>
  <c r="AE90" i="36"/>
  <c r="AL90" i="36" s="1"/>
  <c r="AD90" i="36"/>
  <c r="AH90" i="36" s="1"/>
  <c r="AI90" i="36" s="1"/>
  <c r="AJ90" i="36" s="1"/>
  <c r="AE89" i="36"/>
  <c r="AL89" i="36" s="1"/>
  <c r="AD89" i="36"/>
  <c r="AH89" i="36" s="1"/>
  <c r="AE88" i="36"/>
  <c r="AL88" i="36" s="1"/>
  <c r="AD88" i="36"/>
  <c r="AE87" i="36"/>
  <c r="AL87" i="36" s="1"/>
  <c r="AD87" i="36"/>
  <c r="AH87" i="36" s="1"/>
  <c r="AI87" i="36" s="1"/>
  <c r="AJ87" i="36" s="1"/>
  <c r="AE86" i="36"/>
  <c r="AL86" i="36" s="1"/>
  <c r="AD86" i="36"/>
  <c r="AH86" i="36" s="1"/>
  <c r="AI86" i="36" s="1"/>
  <c r="AJ86" i="36" s="1"/>
  <c r="AE85" i="36"/>
  <c r="AL85" i="36" s="1"/>
  <c r="AD85" i="36"/>
  <c r="AH85" i="36" s="1"/>
  <c r="AE84" i="36"/>
  <c r="AL84" i="36" s="1"/>
  <c r="AD84" i="36"/>
  <c r="AE83" i="36"/>
  <c r="AL83" i="36" s="1"/>
  <c r="AD83" i="36"/>
  <c r="AH83" i="36" s="1"/>
  <c r="AI83" i="36" s="1"/>
  <c r="AJ83" i="36" s="1"/>
  <c r="AE82" i="36"/>
  <c r="AL82" i="36" s="1"/>
  <c r="AD82" i="36"/>
  <c r="AH82" i="36" s="1"/>
  <c r="AI82" i="36" s="1"/>
  <c r="AJ82" i="36" s="1"/>
  <c r="AE81" i="36"/>
  <c r="AL81" i="36" s="1"/>
  <c r="AD81" i="36"/>
  <c r="AH81" i="36" s="1"/>
  <c r="AE80" i="36"/>
  <c r="AL80" i="36" s="1"/>
  <c r="AD80" i="36"/>
  <c r="AE79" i="36"/>
  <c r="AL79" i="36" s="1"/>
  <c r="AD79" i="36"/>
  <c r="AH79" i="36" s="1"/>
  <c r="AI79" i="36" s="1"/>
  <c r="AJ79" i="36" s="1"/>
  <c r="AE78" i="36"/>
  <c r="AL78" i="36" s="1"/>
  <c r="AD78" i="36"/>
  <c r="AH78" i="36" s="1"/>
  <c r="AI78" i="36" s="1"/>
  <c r="AJ78" i="36" s="1"/>
  <c r="AE77" i="36"/>
  <c r="AL77" i="36" s="1"/>
  <c r="AD77" i="36"/>
  <c r="AH77" i="36" s="1"/>
  <c r="AE76" i="36"/>
  <c r="AL76" i="36" s="1"/>
  <c r="AD76" i="36"/>
  <c r="AE75" i="36"/>
  <c r="AL75" i="36" s="1"/>
  <c r="AD75" i="36"/>
  <c r="AH75" i="36" s="1"/>
  <c r="AI75" i="36" s="1"/>
  <c r="AJ75" i="36" s="1"/>
  <c r="AE74" i="36"/>
  <c r="AL74" i="36" s="1"/>
  <c r="AD74" i="36"/>
  <c r="AH74" i="36" s="1"/>
  <c r="AI74" i="36" s="1"/>
  <c r="AJ74" i="36" s="1"/>
  <c r="AE73" i="36"/>
  <c r="AL73" i="36" s="1"/>
  <c r="AD73" i="36"/>
  <c r="AH73" i="36" s="1"/>
  <c r="AE72" i="36"/>
  <c r="AL72" i="36" s="1"/>
  <c r="AD72" i="36"/>
  <c r="AE71" i="36"/>
  <c r="AL71" i="36" s="1"/>
  <c r="AM71" i="36" s="1"/>
  <c r="AD71" i="36"/>
  <c r="AA117" i="36"/>
  <c r="AA116" i="36"/>
  <c r="AH71" i="36" l="1"/>
  <c r="AI71" i="36" s="1"/>
  <c r="AN71" i="36"/>
  <c r="AM78" i="36"/>
  <c r="AN78" i="36"/>
  <c r="AN72" i="36"/>
  <c r="AM72" i="36"/>
  <c r="AM74" i="36"/>
  <c r="AN74" i="36"/>
  <c r="AN76" i="36"/>
  <c r="AM76" i="36"/>
  <c r="AN80" i="36"/>
  <c r="AM80" i="36"/>
  <c r="AM82" i="36"/>
  <c r="AN82" i="36"/>
  <c r="AN84" i="36"/>
  <c r="AM84" i="36"/>
  <c r="AM86" i="36"/>
  <c r="AN86" i="36"/>
  <c r="AN88" i="36"/>
  <c r="AM88" i="36"/>
  <c r="AM90" i="36"/>
  <c r="AN90" i="36"/>
  <c r="AN92" i="36"/>
  <c r="AM92" i="36"/>
  <c r="AN73" i="36"/>
  <c r="AM73" i="36"/>
  <c r="AN75" i="36"/>
  <c r="AM75" i="36"/>
  <c r="AN77" i="36"/>
  <c r="AM77" i="36"/>
  <c r="AN79" i="36"/>
  <c r="AM79" i="36"/>
  <c r="AN81" i="36"/>
  <c r="AM81" i="36"/>
  <c r="AN83" i="36"/>
  <c r="AM83" i="36"/>
  <c r="AN85" i="36"/>
  <c r="AM85" i="36"/>
  <c r="AN87" i="36"/>
  <c r="AM87" i="36"/>
  <c r="AN89" i="36"/>
  <c r="AM89" i="36"/>
  <c r="AN91" i="36"/>
  <c r="AM91" i="36"/>
  <c r="AN93" i="36"/>
  <c r="AM93" i="36"/>
  <c r="AI73" i="36"/>
  <c r="AJ73" i="36" s="1"/>
  <c r="AI89" i="36"/>
  <c r="AJ89" i="36" s="1"/>
  <c r="AI85" i="36"/>
  <c r="AJ85" i="36" s="1"/>
  <c r="AI77" i="36"/>
  <c r="AJ77" i="36" s="1"/>
  <c r="AI81" i="36"/>
  <c r="AJ81" i="36" s="1"/>
  <c r="AH72" i="36"/>
  <c r="AI72" i="36" s="1"/>
  <c r="AH76" i="36"/>
  <c r="AI76" i="36" s="1"/>
  <c r="AJ76" i="36" s="1"/>
  <c r="AH80" i="36"/>
  <c r="AI80" i="36" s="1"/>
  <c r="AJ80" i="36" s="1"/>
  <c r="AH84" i="36"/>
  <c r="AI84" i="36" s="1"/>
  <c r="AJ84" i="36" s="1"/>
  <c r="AH88" i="36"/>
  <c r="AI88" i="36" s="1"/>
  <c r="AJ88" i="36" s="1"/>
  <c r="AA118" i="36"/>
  <c r="F25" i="26"/>
  <c r="C25" i="26"/>
  <c r="B25" i="26"/>
  <c r="F26" i="26"/>
  <c r="D26" i="26"/>
  <c r="C26" i="26"/>
  <c r="F130" i="47" l="1"/>
  <c r="E130" i="47"/>
  <c r="E153" i="47" s="1"/>
  <c r="D130" i="47"/>
  <c r="D153" i="47" s="1"/>
  <c r="AJ71" i="36"/>
  <c r="AI103" i="36"/>
  <c r="AJ72" i="36"/>
  <c r="C27" i="26"/>
  <c r="B27" i="26"/>
  <c r="F27" i="26"/>
  <c r="D25" i="26"/>
  <c r="D27" i="26" s="1"/>
  <c r="J130" i="47" l="1"/>
  <c r="I153" i="47"/>
  <c r="AI105" i="36"/>
  <c r="F54" i="33"/>
  <c r="I54" i="33" s="1"/>
  <c r="F53" i="33"/>
  <c r="D46" i="4" l="1"/>
  <c r="I55" i="33"/>
  <c r="F55" i="33"/>
  <c r="G165" i="47"/>
  <c r="F165" i="47" s="1"/>
  <c r="D52" i="33"/>
  <c r="D51" i="33"/>
  <c r="D50" i="33"/>
  <c r="D49" i="33"/>
  <c r="D48" i="33"/>
  <c r="D47" i="33"/>
  <c r="D46" i="33"/>
  <c r="D45" i="33"/>
  <c r="D44" i="33"/>
  <c r="D43" i="33"/>
  <c r="D42" i="33"/>
  <c r="D41" i="33"/>
  <c r="D40" i="33"/>
  <c r="D39" i="33"/>
  <c r="D38" i="33"/>
  <c r="D37" i="33"/>
  <c r="D36" i="33"/>
  <c r="D35" i="33"/>
  <c r="D34" i="33"/>
  <c r="D33" i="33"/>
  <c r="D32" i="33"/>
  <c r="D31" i="33"/>
  <c r="D30" i="33"/>
  <c r="D29" i="33"/>
  <c r="D28" i="33"/>
  <c r="D27" i="33"/>
  <c r="D26" i="33"/>
  <c r="D25" i="33"/>
  <c r="D24" i="33"/>
  <c r="D23" i="33"/>
  <c r="D22" i="33"/>
  <c r="D21" i="33"/>
  <c r="D20" i="33"/>
  <c r="G4" i="33"/>
  <c r="B2" i="33"/>
  <c r="B3" i="2"/>
  <c r="B2" i="2"/>
  <c r="B1" i="2"/>
  <c r="C30" i="2"/>
  <c r="F30" i="2" s="1"/>
  <c r="E66" i="8"/>
  <c r="E80" i="8"/>
  <c r="E144" i="8"/>
  <c r="E180" i="8"/>
  <c r="E202" i="8"/>
  <c r="E203" i="8"/>
  <c r="E220" i="8"/>
  <c r="E70" i="8"/>
  <c r="E69" i="8"/>
  <c r="E106" i="8"/>
  <c r="E149" i="8"/>
  <c r="E121" i="8"/>
  <c r="E26" i="8"/>
  <c r="E25" i="8"/>
  <c r="E146" i="8"/>
  <c r="E126" i="8"/>
  <c r="E225" i="8"/>
  <c r="E172" i="8"/>
  <c r="E187" i="8"/>
  <c r="E165" i="8"/>
  <c r="E183" i="8"/>
  <c r="E205" i="8"/>
  <c r="E178" i="8"/>
  <c r="E182" i="8"/>
  <c r="E199" i="8"/>
  <c r="E136" i="8"/>
  <c r="E224" i="8"/>
  <c r="E169" i="8"/>
  <c r="E101" i="8"/>
  <c r="E100" i="8"/>
  <c r="E21" i="8"/>
  <c r="E52" i="8"/>
  <c r="E51" i="8"/>
  <c r="E34" i="8"/>
  <c r="E33" i="8"/>
  <c r="E159" i="8"/>
  <c r="E184" i="8"/>
  <c r="E211" i="8"/>
  <c r="E137" i="8"/>
  <c r="E181" i="8"/>
  <c r="E197" i="8"/>
  <c r="E158" i="8"/>
  <c r="E152" i="8"/>
  <c r="E28" i="8"/>
  <c r="E27" i="8"/>
  <c r="E75" i="8"/>
  <c r="E74" i="8"/>
  <c r="E140" i="8"/>
  <c r="E164" i="8"/>
  <c r="E130" i="8"/>
  <c r="E104" i="8"/>
  <c r="E105" i="8"/>
  <c r="E61" i="8"/>
  <c r="E60" i="8"/>
  <c r="E221" i="8"/>
  <c r="E188" i="8"/>
  <c r="E226" i="8"/>
  <c r="E117" i="8"/>
  <c r="E116" i="8"/>
  <c r="E230" i="8"/>
  <c r="E162" i="8"/>
  <c r="E120" i="8"/>
  <c r="E145" i="8"/>
  <c r="E135" i="8"/>
  <c r="E86" i="8"/>
  <c r="E85" i="8"/>
  <c r="E167" i="8"/>
  <c r="E141" i="8"/>
  <c r="E23" i="8"/>
  <c r="E123" i="8"/>
  <c r="E147" i="8"/>
  <c r="E213" i="8"/>
  <c r="E63" i="8"/>
  <c r="E173" i="8"/>
  <c r="E170" i="8"/>
  <c r="E154" i="8"/>
  <c r="E216" i="8"/>
  <c r="E217" i="8"/>
  <c r="E94" i="8"/>
  <c r="E93" i="8"/>
  <c r="E148" i="8"/>
  <c r="E185" i="8"/>
  <c r="E198" i="8"/>
  <c r="E215" i="8"/>
  <c r="E91" i="8"/>
  <c r="E68" i="8"/>
  <c r="E223" i="8"/>
  <c r="E177" i="8"/>
  <c r="E128" i="8"/>
  <c r="E208" i="8"/>
  <c r="E73" i="8"/>
  <c r="E72" i="8"/>
  <c r="E103" i="8"/>
  <c r="E204" i="8"/>
  <c r="E40" i="8"/>
  <c r="E39" i="8"/>
  <c r="E37" i="8"/>
  <c r="E36" i="8"/>
  <c r="E88" i="8"/>
  <c r="E55" i="8"/>
  <c r="E54" i="8"/>
  <c r="E20" i="8"/>
  <c r="E19" i="8"/>
  <c r="E108" i="8"/>
  <c r="E200" i="8"/>
  <c r="E207" i="8"/>
  <c r="E125" i="8"/>
  <c r="E201" i="8"/>
  <c r="E133" i="8"/>
  <c r="E161" i="8"/>
  <c r="E160" i="8"/>
  <c r="E150" i="8"/>
  <c r="E138" i="8"/>
  <c r="E118" i="8"/>
  <c r="E163" i="8"/>
  <c r="E143" i="8"/>
  <c r="E175" i="8"/>
  <c r="E96" i="8"/>
  <c r="E78" i="8"/>
  <c r="E77" i="8"/>
  <c r="E190" i="8"/>
  <c r="E31" i="8"/>
  <c r="E30" i="8"/>
  <c r="E219" i="8"/>
  <c r="E132" i="8"/>
  <c r="E110" i="8"/>
  <c r="E192" i="8"/>
  <c r="E156" i="8"/>
  <c r="E210" i="8"/>
  <c r="E49" i="8"/>
  <c r="E48" i="8"/>
  <c r="E44" i="8"/>
  <c r="E43" i="8"/>
  <c r="E46" i="8"/>
  <c r="E83" i="8"/>
  <c r="E82" i="8"/>
  <c r="E58" i="8"/>
  <c r="E57" i="8"/>
  <c r="E99" i="8"/>
  <c r="E98" i="8"/>
  <c r="E79" i="8"/>
  <c r="E179" i="8"/>
  <c r="E24" i="8"/>
  <c r="E171" i="8"/>
  <c r="E186" i="8"/>
  <c r="E168" i="8"/>
  <c r="E50" i="8"/>
  <c r="E32" i="8"/>
  <c r="E196" i="8"/>
  <c r="E157" i="8"/>
  <c r="E151" i="8"/>
  <c r="E139" i="8"/>
  <c r="E129" i="8"/>
  <c r="E59" i="8"/>
  <c r="E115" i="8"/>
  <c r="E229" i="8"/>
  <c r="E119" i="8"/>
  <c r="E134" i="8"/>
  <c r="E84" i="8"/>
  <c r="E166" i="8"/>
  <c r="E22" i="8"/>
  <c r="E122" i="8"/>
  <c r="E212" i="8"/>
  <c r="E62" i="8"/>
  <c r="E153" i="8"/>
  <c r="E92" i="8"/>
  <c r="E214" i="8"/>
  <c r="E90" i="8"/>
  <c r="E67" i="8"/>
  <c r="E222" i="8"/>
  <c r="E176" i="8"/>
  <c r="E127" i="8"/>
  <c r="E71" i="8"/>
  <c r="E102" i="8"/>
  <c r="E38" i="8"/>
  <c r="E35" i="8"/>
  <c r="E87" i="8"/>
  <c r="E53" i="8"/>
  <c r="E18" i="8"/>
  <c r="E107" i="8"/>
  <c r="E206" i="8"/>
  <c r="E124" i="8"/>
  <c r="E142" i="8"/>
  <c r="E174" i="8"/>
  <c r="E95" i="8"/>
  <c r="E76" i="8"/>
  <c r="E189" i="8"/>
  <c r="E29" i="8"/>
  <c r="E218" i="8"/>
  <c r="E131" i="8"/>
  <c r="E109" i="8"/>
  <c r="E191" i="8"/>
  <c r="E155" i="8"/>
  <c r="E209" i="8"/>
  <c r="E47" i="8"/>
  <c r="E42" i="8"/>
  <c r="E45" i="8"/>
  <c r="E65" i="8"/>
  <c r="E81" i="8"/>
  <c r="E56" i="8"/>
  <c r="E97" i="8"/>
  <c r="E195" i="8"/>
  <c r="E114" i="8"/>
  <c r="E89" i="8"/>
  <c r="E41" i="8"/>
  <c r="E64" i="8"/>
  <c r="E113" i="8"/>
  <c r="E194" i="8"/>
  <c r="E112" i="8"/>
  <c r="E228" i="8"/>
  <c r="E193" i="8"/>
  <c r="E111" i="8"/>
  <c r="E227" i="8"/>
  <c r="L80" i="8"/>
  <c r="M80" i="8" s="1"/>
  <c r="L144" i="8"/>
  <c r="M144" i="8" s="1"/>
  <c r="L180" i="8"/>
  <c r="M180" i="8" s="1"/>
  <c r="L202" i="8"/>
  <c r="M202" i="8" s="1"/>
  <c r="L203" i="8"/>
  <c r="M203" i="8" s="1"/>
  <c r="L220" i="8"/>
  <c r="M220" i="8" s="1"/>
  <c r="L70" i="8"/>
  <c r="M70" i="8" s="1"/>
  <c r="L69" i="8"/>
  <c r="M69" i="8" s="1"/>
  <c r="L106" i="8"/>
  <c r="M106" i="8" s="1"/>
  <c r="L149" i="8"/>
  <c r="M149" i="8" s="1"/>
  <c r="L121" i="8"/>
  <c r="M121" i="8" s="1"/>
  <c r="L26" i="8"/>
  <c r="M26" i="8" s="1"/>
  <c r="L25" i="8"/>
  <c r="M25" i="8" s="1"/>
  <c r="L146" i="8"/>
  <c r="M146" i="8" s="1"/>
  <c r="L126" i="8"/>
  <c r="M126" i="8" s="1"/>
  <c r="L225" i="8"/>
  <c r="M225" i="8" s="1"/>
  <c r="L172" i="8"/>
  <c r="M172" i="8" s="1"/>
  <c r="L187" i="8"/>
  <c r="M187" i="8" s="1"/>
  <c r="L165" i="8"/>
  <c r="M165" i="8" s="1"/>
  <c r="L183" i="8"/>
  <c r="M183" i="8" s="1"/>
  <c r="L205" i="8"/>
  <c r="M205" i="8" s="1"/>
  <c r="L178" i="8"/>
  <c r="M178" i="8" s="1"/>
  <c r="L182" i="8"/>
  <c r="M182" i="8" s="1"/>
  <c r="L199" i="8"/>
  <c r="M199" i="8" s="1"/>
  <c r="L136" i="8"/>
  <c r="M136" i="8" s="1"/>
  <c r="L224" i="8"/>
  <c r="M224" i="8" s="1"/>
  <c r="L169" i="8"/>
  <c r="M169" i="8" s="1"/>
  <c r="L101" i="8"/>
  <c r="M101" i="8" s="1"/>
  <c r="L100" i="8"/>
  <c r="M100" i="8" s="1"/>
  <c r="L21" i="8"/>
  <c r="M21" i="8" s="1"/>
  <c r="L52" i="8"/>
  <c r="M52" i="8" s="1"/>
  <c r="L51" i="8"/>
  <c r="M51" i="8" s="1"/>
  <c r="L34" i="8"/>
  <c r="M34" i="8" s="1"/>
  <c r="L33" i="8"/>
  <c r="M33" i="8" s="1"/>
  <c r="L159" i="8"/>
  <c r="M159" i="8" s="1"/>
  <c r="L184" i="8"/>
  <c r="M184" i="8" s="1"/>
  <c r="L211" i="8"/>
  <c r="M211" i="8" s="1"/>
  <c r="L137" i="8"/>
  <c r="M137" i="8" s="1"/>
  <c r="L181" i="8"/>
  <c r="M181" i="8" s="1"/>
  <c r="L197" i="8"/>
  <c r="M197" i="8" s="1"/>
  <c r="L158" i="8"/>
  <c r="M158" i="8" s="1"/>
  <c r="L152" i="8"/>
  <c r="M152" i="8" s="1"/>
  <c r="L28" i="8"/>
  <c r="M28" i="8" s="1"/>
  <c r="L27" i="8"/>
  <c r="M27" i="8" s="1"/>
  <c r="L75" i="8"/>
  <c r="M75" i="8" s="1"/>
  <c r="L74" i="8"/>
  <c r="M74" i="8" s="1"/>
  <c r="L140" i="8"/>
  <c r="M140" i="8" s="1"/>
  <c r="L164" i="8"/>
  <c r="M164" i="8" s="1"/>
  <c r="L130" i="8"/>
  <c r="M130" i="8" s="1"/>
  <c r="L104" i="8"/>
  <c r="M104" i="8" s="1"/>
  <c r="L105" i="8"/>
  <c r="M105" i="8" s="1"/>
  <c r="L61" i="8"/>
  <c r="M61" i="8" s="1"/>
  <c r="L60" i="8"/>
  <c r="M60" i="8" s="1"/>
  <c r="L221" i="8"/>
  <c r="M221" i="8" s="1"/>
  <c r="L188" i="8"/>
  <c r="M188" i="8" s="1"/>
  <c r="L226" i="8"/>
  <c r="M226" i="8" s="1"/>
  <c r="L117" i="8"/>
  <c r="M117" i="8" s="1"/>
  <c r="L116" i="8"/>
  <c r="M116" i="8" s="1"/>
  <c r="L230" i="8"/>
  <c r="M230" i="8" s="1"/>
  <c r="L162" i="8"/>
  <c r="M162" i="8" s="1"/>
  <c r="L120" i="8"/>
  <c r="M120" i="8" s="1"/>
  <c r="L145" i="8"/>
  <c r="M145" i="8" s="1"/>
  <c r="L135" i="8"/>
  <c r="M135" i="8" s="1"/>
  <c r="L86" i="8"/>
  <c r="M86" i="8" s="1"/>
  <c r="L85" i="8"/>
  <c r="M85" i="8" s="1"/>
  <c r="L167" i="8"/>
  <c r="M167" i="8" s="1"/>
  <c r="L141" i="8"/>
  <c r="M141" i="8" s="1"/>
  <c r="L23" i="8"/>
  <c r="M23" i="8" s="1"/>
  <c r="L123" i="8"/>
  <c r="M123" i="8" s="1"/>
  <c r="L147" i="8"/>
  <c r="M147" i="8" s="1"/>
  <c r="L213" i="8"/>
  <c r="M213" i="8" s="1"/>
  <c r="L63" i="8"/>
  <c r="M63" i="8" s="1"/>
  <c r="L173" i="8"/>
  <c r="M173" i="8" s="1"/>
  <c r="L170" i="8"/>
  <c r="M170" i="8" s="1"/>
  <c r="L154" i="8"/>
  <c r="M154" i="8" s="1"/>
  <c r="L216" i="8"/>
  <c r="M216" i="8" s="1"/>
  <c r="L217" i="8"/>
  <c r="M217" i="8" s="1"/>
  <c r="L94" i="8"/>
  <c r="M94" i="8" s="1"/>
  <c r="L93" i="8"/>
  <c r="M93" i="8" s="1"/>
  <c r="L148" i="8"/>
  <c r="M148" i="8" s="1"/>
  <c r="L185" i="8"/>
  <c r="M185" i="8" s="1"/>
  <c r="L198" i="8"/>
  <c r="M198" i="8" s="1"/>
  <c r="L215" i="8"/>
  <c r="M215" i="8" s="1"/>
  <c r="L91" i="8"/>
  <c r="M91" i="8" s="1"/>
  <c r="L68" i="8"/>
  <c r="M68" i="8" s="1"/>
  <c r="L223" i="8"/>
  <c r="M223" i="8" s="1"/>
  <c r="L177" i="8"/>
  <c r="M177" i="8" s="1"/>
  <c r="L128" i="8"/>
  <c r="M128" i="8" s="1"/>
  <c r="L208" i="8"/>
  <c r="M208" i="8" s="1"/>
  <c r="L73" i="8"/>
  <c r="M73" i="8" s="1"/>
  <c r="L72" i="8"/>
  <c r="M72" i="8" s="1"/>
  <c r="L103" i="8"/>
  <c r="M103" i="8" s="1"/>
  <c r="L204" i="8"/>
  <c r="M204" i="8" s="1"/>
  <c r="L40" i="8"/>
  <c r="M40" i="8" s="1"/>
  <c r="L39" i="8"/>
  <c r="M39" i="8" s="1"/>
  <c r="L37" i="8"/>
  <c r="M37" i="8" s="1"/>
  <c r="L36" i="8"/>
  <c r="M36" i="8" s="1"/>
  <c r="L88" i="8"/>
  <c r="M88" i="8" s="1"/>
  <c r="L55" i="8"/>
  <c r="M55" i="8" s="1"/>
  <c r="L54" i="8"/>
  <c r="M54" i="8" s="1"/>
  <c r="L20" i="8"/>
  <c r="M20" i="8" s="1"/>
  <c r="L19" i="8"/>
  <c r="M19" i="8" s="1"/>
  <c r="L108" i="8"/>
  <c r="M108" i="8" s="1"/>
  <c r="L200" i="8"/>
  <c r="M200" i="8" s="1"/>
  <c r="L207" i="8"/>
  <c r="M207" i="8" s="1"/>
  <c r="L125" i="8"/>
  <c r="M125" i="8" s="1"/>
  <c r="L201" i="8"/>
  <c r="M201" i="8" s="1"/>
  <c r="L133" i="8"/>
  <c r="M133" i="8" s="1"/>
  <c r="L161" i="8"/>
  <c r="M161" i="8" s="1"/>
  <c r="L160" i="8"/>
  <c r="M160" i="8" s="1"/>
  <c r="L150" i="8"/>
  <c r="M150" i="8" s="1"/>
  <c r="L138" i="8"/>
  <c r="M138" i="8" s="1"/>
  <c r="L118" i="8"/>
  <c r="M118" i="8" s="1"/>
  <c r="L163" i="8"/>
  <c r="M163" i="8" s="1"/>
  <c r="L143" i="8"/>
  <c r="M143" i="8" s="1"/>
  <c r="L175" i="8"/>
  <c r="M175" i="8" s="1"/>
  <c r="L96" i="8"/>
  <c r="M96" i="8" s="1"/>
  <c r="L78" i="8"/>
  <c r="M78" i="8" s="1"/>
  <c r="L77" i="8"/>
  <c r="M77" i="8" s="1"/>
  <c r="L190" i="8"/>
  <c r="M190" i="8" s="1"/>
  <c r="L31" i="8"/>
  <c r="M31" i="8" s="1"/>
  <c r="L30" i="8"/>
  <c r="M30" i="8" s="1"/>
  <c r="L219" i="8"/>
  <c r="M219" i="8" s="1"/>
  <c r="L132" i="8"/>
  <c r="M132" i="8" s="1"/>
  <c r="L110" i="8"/>
  <c r="M110" i="8" s="1"/>
  <c r="L192" i="8"/>
  <c r="M192" i="8" s="1"/>
  <c r="L156" i="8"/>
  <c r="M156" i="8" s="1"/>
  <c r="L210" i="8"/>
  <c r="M210" i="8" s="1"/>
  <c r="L49" i="8"/>
  <c r="M49" i="8" s="1"/>
  <c r="L48" i="8"/>
  <c r="M48" i="8" s="1"/>
  <c r="L44" i="8"/>
  <c r="M44" i="8" s="1"/>
  <c r="L43" i="8"/>
  <c r="M43" i="8" s="1"/>
  <c r="L46" i="8"/>
  <c r="M46" i="8" s="1"/>
  <c r="L66" i="8"/>
  <c r="M66" i="8" s="1"/>
  <c r="L83" i="8"/>
  <c r="M83" i="8" s="1"/>
  <c r="L82" i="8"/>
  <c r="M82" i="8" s="1"/>
  <c r="L58" i="8"/>
  <c r="M58" i="8" s="1"/>
  <c r="L57" i="8"/>
  <c r="M57" i="8" s="1"/>
  <c r="L99" i="8"/>
  <c r="M99" i="8" s="1"/>
  <c r="L98" i="8"/>
  <c r="M98" i="8" s="1"/>
  <c r="L79" i="8"/>
  <c r="M79" i="8" s="1"/>
  <c r="L179" i="8"/>
  <c r="M179" i="8" s="1"/>
  <c r="L24" i="8"/>
  <c r="M24" i="8" s="1"/>
  <c r="L171" i="8"/>
  <c r="M171" i="8" s="1"/>
  <c r="L186" i="8"/>
  <c r="M186" i="8" s="1"/>
  <c r="L168" i="8"/>
  <c r="M168" i="8" s="1"/>
  <c r="L50" i="8"/>
  <c r="M50" i="8" s="1"/>
  <c r="L32" i="8"/>
  <c r="M32" i="8" s="1"/>
  <c r="L196" i="8"/>
  <c r="M196" i="8" s="1"/>
  <c r="L157" i="8"/>
  <c r="M157" i="8" s="1"/>
  <c r="L151" i="8"/>
  <c r="M151" i="8" s="1"/>
  <c r="L139" i="8"/>
  <c r="M139" i="8" s="1"/>
  <c r="L129" i="8"/>
  <c r="M129" i="8" s="1"/>
  <c r="L59" i="8"/>
  <c r="M59" i="8" s="1"/>
  <c r="L115" i="8"/>
  <c r="M115" i="8" s="1"/>
  <c r="L229" i="8"/>
  <c r="M229" i="8" s="1"/>
  <c r="L119" i="8"/>
  <c r="M119" i="8" s="1"/>
  <c r="L134" i="8"/>
  <c r="M134" i="8" s="1"/>
  <c r="L84" i="8"/>
  <c r="M84" i="8" s="1"/>
  <c r="L166" i="8"/>
  <c r="M166" i="8" s="1"/>
  <c r="L22" i="8"/>
  <c r="M22" i="8" s="1"/>
  <c r="L122" i="8"/>
  <c r="M122" i="8" s="1"/>
  <c r="L212" i="8"/>
  <c r="M212" i="8" s="1"/>
  <c r="L62" i="8"/>
  <c r="M62" i="8" s="1"/>
  <c r="L153" i="8"/>
  <c r="M153" i="8" s="1"/>
  <c r="L92" i="8"/>
  <c r="M92" i="8" s="1"/>
  <c r="L214" i="8"/>
  <c r="M214" i="8" s="1"/>
  <c r="L90" i="8"/>
  <c r="M90" i="8" s="1"/>
  <c r="L67" i="8"/>
  <c r="M67" i="8" s="1"/>
  <c r="L222" i="8"/>
  <c r="M222" i="8" s="1"/>
  <c r="L176" i="8"/>
  <c r="M176" i="8" s="1"/>
  <c r="L127" i="8"/>
  <c r="M127" i="8" s="1"/>
  <c r="L71" i="8"/>
  <c r="M71" i="8" s="1"/>
  <c r="L102" i="8"/>
  <c r="M102" i="8" s="1"/>
  <c r="L38" i="8"/>
  <c r="M38" i="8" s="1"/>
  <c r="L35" i="8"/>
  <c r="M35" i="8" s="1"/>
  <c r="L87" i="8"/>
  <c r="M87" i="8" s="1"/>
  <c r="L53" i="8"/>
  <c r="M53" i="8" s="1"/>
  <c r="L18" i="8"/>
  <c r="L107" i="8"/>
  <c r="M107" i="8" s="1"/>
  <c r="L206" i="8"/>
  <c r="M206" i="8" s="1"/>
  <c r="L124" i="8"/>
  <c r="M124" i="8" s="1"/>
  <c r="L142" i="8"/>
  <c r="M142" i="8" s="1"/>
  <c r="L174" i="8"/>
  <c r="M174" i="8" s="1"/>
  <c r="L95" i="8"/>
  <c r="M95" i="8" s="1"/>
  <c r="L76" i="8"/>
  <c r="M76" i="8" s="1"/>
  <c r="L189" i="8"/>
  <c r="M189" i="8" s="1"/>
  <c r="L29" i="8"/>
  <c r="M29" i="8" s="1"/>
  <c r="L218" i="8"/>
  <c r="M218" i="8" s="1"/>
  <c r="L131" i="8"/>
  <c r="M131" i="8" s="1"/>
  <c r="L109" i="8"/>
  <c r="M109" i="8" s="1"/>
  <c r="L191" i="8"/>
  <c r="M191" i="8" s="1"/>
  <c r="L155" i="8"/>
  <c r="M155" i="8" s="1"/>
  <c r="L209" i="8"/>
  <c r="M209" i="8" s="1"/>
  <c r="L47" i="8"/>
  <c r="M47" i="8" s="1"/>
  <c r="L42" i="8"/>
  <c r="M42" i="8" s="1"/>
  <c r="L45" i="8"/>
  <c r="M45" i="8" s="1"/>
  <c r="L65" i="8"/>
  <c r="M65" i="8" s="1"/>
  <c r="L81" i="8"/>
  <c r="M81" i="8" s="1"/>
  <c r="L56" i="8"/>
  <c r="M56" i="8" s="1"/>
  <c r="L97" i="8"/>
  <c r="M97" i="8" s="1"/>
  <c r="L195" i="8"/>
  <c r="M195" i="8" s="1"/>
  <c r="L114" i="8"/>
  <c r="M114" i="8" s="1"/>
  <c r="L89" i="8"/>
  <c r="M89" i="8" s="1"/>
  <c r="L41" i="8"/>
  <c r="M41" i="8" s="1"/>
  <c r="L64" i="8"/>
  <c r="M64" i="8" s="1"/>
  <c r="M113" i="8"/>
  <c r="L194" i="8"/>
  <c r="M194" i="8" s="1"/>
  <c r="L112" i="8"/>
  <c r="M112" i="8" s="1"/>
  <c r="L228" i="8"/>
  <c r="M228" i="8" s="1"/>
  <c r="L193" i="8"/>
  <c r="M193" i="8" s="1"/>
  <c r="D37" i="4" l="1"/>
  <c r="C46" i="4" s="1"/>
  <c r="F46" i="4" s="1"/>
  <c r="M18" i="8"/>
  <c r="I231" i="8"/>
  <c r="I233" i="8" s="1"/>
  <c r="D57" i="50"/>
  <c r="J57" i="50" s="1"/>
  <c r="D43" i="50"/>
  <c r="D24" i="2"/>
  <c r="D23" i="2"/>
  <c r="D22" i="2"/>
  <c r="D33" i="50"/>
  <c r="D19" i="50"/>
  <c r="J19" i="50" s="1"/>
  <c r="B27" i="50"/>
  <c r="H27" i="50" s="1"/>
  <c r="B22" i="50"/>
  <c r="D22" i="50"/>
  <c r="J22" i="50" s="1"/>
  <c r="C22" i="50"/>
  <c r="I22" i="50" s="1"/>
  <c r="B20" i="50"/>
  <c r="H20" i="50" s="1"/>
  <c r="D50" i="50"/>
  <c r="B50" i="50"/>
  <c r="H50" i="50" s="1"/>
  <c r="C50" i="50"/>
  <c r="B21" i="50"/>
  <c r="H21" i="50" s="1"/>
  <c r="B23" i="50"/>
  <c r="H23" i="50" s="1"/>
  <c r="B24" i="50"/>
  <c r="H24" i="50" s="1"/>
  <c r="B26" i="50"/>
  <c r="H26" i="50" s="1"/>
  <c r="B25" i="50"/>
  <c r="H25" i="50" s="1"/>
  <c r="B36" i="50"/>
  <c r="D36" i="50"/>
  <c r="J36" i="50" s="1"/>
  <c r="C36" i="50"/>
  <c r="C41" i="50"/>
  <c r="I41" i="50" s="1"/>
  <c r="D41" i="50"/>
  <c r="B41" i="50"/>
  <c r="H41" i="50" s="1"/>
  <c r="D32" i="50"/>
  <c r="J32" i="50" s="1"/>
  <c r="C32" i="50"/>
  <c r="I32" i="50" s="1"/>
  <c r="B32" i="50"/>
  <c r="C51" i="50"/>
  <c r="I51" i="50" s="1"/>
  <c r="D51" i="50"/>
  <c r="B51" i="50"/>
  <c r="H51" i="50" s="1"/>
  <c r="C47" i="50"/>
  <c r="D47" i="50"/>
  <c r="J47" i="50" s="1"/>
  <c r="B47" i="50"/>
  <c r="H47" i="50" s="1"/>
  <c r="B34" i="50"/>
  <c r="H34" i="50" s="1"/>
  <c r="C34" i="50"/>
  <c r="D34" i="50"/>
  <c r="J34" i="50" s="1"/>
  <c r="C54" i="50"/>
  <c r="I54" i="50" s="1"/>
  <c r="D54" i="50"/>
  <c r="J54" i="50" s="1"/>
  <c r="B54" i="50"/>
  <c r="C30" i="50"/>
  <c r="I30" i="50" s="1"/>
  <c r="D30" i="50"/>
  <c r="J30" i="50" s="1"/>
  <c r="B30" i="50"/>
  <c r="H30" i="50" s="1"/>
  <c r="B56" i="50"/>
  <c r="C56" i="50"/>
  <c r="I56" i="50" s="1"/>
  <c r="D56" i="50"/>
  <c r="J56" i="50" s="1"/>
  <c r="C19" i="50"/>
  <c r="I19" i="50" s="1"/>
  <c r="B19" i="50"/>
  <c r="D44" i="50"/>
  <c r="J44" i="50" s="1"/>
  <c r="B44" i="50"/>
  <c r="H44" i="50" s="1"/>
  <c r="C44" i="50"/>
  <c r="I44" i="50" s="1"/>
  <c r="C31" i="50"/>
  <c r="B31" i="50"/>
  <c r="H31" i="50" s="1"/>
  <c r="D31" i="50"/>
  <c r="J31" i="50" s="1"/>
  <c r="B52" i="50"/>
  <c r="H52" i="50" s="1"/>
  <c r="C52" i="50"/>
  <c r="I52" i="50" s="1"/>
  <c r="D52" i="50"/>
  <c r="J52" i="50" s="1"/>
  <c r="D28" i="50"/>
  <c r="J28" i="50" s="1"/>
  <c r="B28" i="50"/>
  <c r="H28" i="50" s="1"/>
  <c r="C28" i="50"/>
  <c r="I28" i="50" s="1"/>
  <c r="C49" i="50"/>
  <c r="D49" i="50"/>
  <c r="B49" i="50"/>
  <c r="H49" i="50" s="1"/>
  <c r="D29" i="50"/>
  <c r="J29" i="50" s="1"/>
  <c r="B29" i="50"/>
  <c r="H29" i="50" s="1"/>
  <c r="C29" i="50"/>
  <c r="I29" i="50" s="1"/>
  <c r="C48" i="50"/>
  <c r="I48" i="50" s="1"/>
  <c r="B48" i="50"/>
  <c r="H48" i="50" s="1"/>
  <c r="D48" i="50"/>
  <c r="J48" i="50" s="1"/>
  <c r="D45" i="50"/>
  <c r="J45" i="50" s="1"/>
  <c r="B45" i="50"/>
  <c r="H45" i="50" s="1"/>
  <c r="C45" i="50"/>
  <c r="I45" i="50" s="1"/>
  <c r="C39" i="50"/>
  <c r="I39" i="50" s="1"/>
  <c r="B39" i="50"/>
  <c r="D39" i="50"/>
  <c r="J39" i="50" s="1"/>
  <c r="C37" i="50"/>
  <c r="I37" i="50" s="1"/>
  <c r="D37" i="50"/>
  <c r="J37" i="50" s="1"/>
  <c r="B37" i="50"/>
  <c r="H37" i="50" s="1"/>
  <c r="C21" i="50"/>
  <c r="I21" i="50" s="1"/>
  <c r="D21" i="50"/>
  <c r="J21" i="50" s="1"/>
  <c r="C42" i="50"/>
  <c r="I42" i="50" s="1"/>
  <c r="D42" i="50"/>
  <c r="B42" i="50"/>
  <c r="H42" i="50" s="1"/>
  <c r="C23" i="50"/>
  <c r="D23" i="50"/>
  <c r="J23" i="50" s="1"/>
  <c r="C38" i="50"/>
  <c r="I38" i="50" s="1"/>
  <c r="D38" i="50"/>
  <c r="J38" i="50" s="1"/>
  <c r="B38" i="50"/>
  <c r="H38" i="50" s="1"/>
  <c r="B43" i="50"/>
  <c r="H43" i="50" s="1"/>
  <c r="C43" i="50"/>
  <c r="I43" i="50" s="1"/>
  <c r="D27" i="50"/>
  <c r="J27" i="50" s="1"/>
  <c r="C27" i="50"/>
  <c r="I27" i="50" s="1"/>
  <c r="B40" i="50"/>
  <c r="H40" i="50" s="1"/>
  <c r="C40" i="50"/>
  <c r="I40" i="50" s="1"/>
  <c r="D40" i="50"/>
  <c r="J40" i="50" s="1"/>
  <c r="C20" i="50"/>
  <c r="I20" i="50" s="1"/>
  <c r="D20" i="50"/>
  <c r="J20" i="50" s="1"/>
  <c r="C57" i="50"/>
  <c r="I57" i="50" s="1"/>
  <c r="B57" i="50"/>
  <c r="C46" i="50"/>
  <c r="I46" i="50" s="1"/>
  <c r="D46" i="50"/>
  <c r="J46" i="50" s="1"/>
  <c r="B46" i="50"/>
  <c r="H46" i="50" s="1"/>
  <c r="B33" i="50"/>
  <c r="H33" i="50" s="1"/>
  <c r="C33" i="50"/>
  <c r="I33" i="50" s="1"/>
  <c r="D24" i="50"/>
  <c r="J24" i="50" s="1"/>
  <c r="C24" i="50"/>
  <c r="I24" i="50" s="1"/>
  <c r="B55" i="50"/>
  <c r="H55" i="50" s="1"/>
  <c r="C55" i="50"/>
  <c r="I55" i="50" s="1"/>
  <c r="D55" i="50"/>
  <c r="J55" i="50" s="1"/>
  <c r="C26" i="50"/>
  <c r="I26" i="50" s="1"/>
  <c r="D26" i="50"/>
  <c r="J26" i="50" s="1"/>
  <c r="C35" i="50"/>
  <c r="I35" i="50" s="1"/>
  <c r="B35" i="50"/>
  <c r="H35" i="50" s="1"/>
  <c r="D35" i="50"/>
  <c r="J35" i="50" s="1"/>
  <c r="C25" i="50"/>
  <c r="I25" i="50" s="1"/>
  <c r="D25" i="50"/>
  <c r="J25" i="50" s="1"/>
  <c r="D53" i="50"/>
  <c r="J53" i="50" s="1"/>
  <c r="B53" i="50"/>
  <c r="H53" i="50" s="1"/>
  <c r="C53" i="50"/>
  <c r="I53" i="50" s="1"/>
  <c r="D185" i="47"/>
  <c r="F185" i="47" s="1"/>
  <c r="G185" i="47" s="1"/>
  <c r="H165" i="47"/>
  <c r="D38" i="4"/>
  <c r="H39" i="50"/>
  <c r="I23" i="50"/>
  <c r="I36" i="50"/>
  <c r="J33" i="50"/>
  <c r="I34" i="50"/>
  <c r="I31" i="50"/>
  <c r="J42" i="50"/>
  <c r="H57" i="50"/>
  <c r="H56" i="50"/>
  <c r="H32" i="50"/>
  <c r="J51" i="50"/>
  <c r="I50" i="50"/>
  <c r="J50" i="50"/>
  <c r="H54" i="50"/>
  <c r="J43" i="50"/>
  <c r="J41" i="50"/>
  <c r="I47" i="50"/>
  <c r="H22" i="50"/>
  <c r="H36" i="50"/>
  <c r="B59" i="50" l="1"/>
  <c r="C59" i="50"/>
  <c r="H19" i="50"/>
  <c r="D59" i="50"/>
  <c r="G38" i="4"/>
  <c r="C47" i="4"/>
  <c r="F47" i="4" s="1"/>
  <c r="J49" i="50"/>
  <c r="I49" i="50"/>
  <c r="D60" i="50" l="1"/>
  <c r="C60" i="50"/>
  <c r="B60" i="50"/>
  <c r="F67" i="6"/>
  <c r="G67" i="6"/>
  <c r="D67" i="6"/>
  <c r="D68" i="6" s="1"/>
  <c r="H67" i="6"/>
  <c r="E67" i="6"/>
  <c r="I67" i="6"/>
  <c r="M2584" i="28"/>
  <c r="F2584" i="28"/>
  <c r="M2583" i="28"/>
  <c r="F2583" i="28"/>
  <c r="M2582" i="28"/>
  <c r="F2582" i="28"/>
  <c r="M2581" i="28"/>
  <c r="F2581" i="28"/>
  <c r="M2580" i="28"/>
  <c r="F2580" i="28"/>
  <c r="M2579" i="28"/>
  <c r="F2579" i="28"/>
  <c r="M2578" i="28"/>
  <c r="F2578" i="28"/>
  <c r="M2577" i="28"/>
  <c r="F2577" i="28"/>
  <c r="M2576" i="28"/>
  <c r="F2576" i="28"/>
  <c r="M2575" i="28"/>
  <c r="F2575" i="28"/>
  <c r="M2574" i="28"/>
  <c r="F2574" i="28"/>
  <c r="M2573" i="28"/>
  <c r="F2573" i="28"/>
  <c r="M2572" i="28"/>
  <c r="F2572" i="28"/>
  <c r="M2571" i="28"/>
  <c r="AF344" i="54" s="1"/>
  <c r="AG344" i="54" s="1"/>
  <c r="F2571" i="28"/>
  <c r="M2570" i="28"/>
  <c r="F2570" i="28"/>
  <c r="M2569" i="28"/>
  <c r="F2569" i="28"/>
  <c r="M2568" i="28"/>
  <c r="F2568" i="28"/>
  <c r="M2567" i="28"/>
  <c r="F2567" i="28"/>
  <c r="M2566" i="28"/>
  <c r="AF342" i="54" s="1"/>
  <c r="AG342" i="54" s="1"/>
  <c r="F2566" i="28"/>
  <c r="M2565" i="28"/>
  <c r="F2565" i="28"/>
  <c r="M2564" i="28"/>
  <c r="F2564" i="28"/>
  <c r="M2563" i="28"/>
  <c r="F2563" i="28"/>
  <c r="M2562" i="28"/>
  <c r="F2562" i="28"/>
  <c r="M2561" i="28"/>
  <c r="F2561" i="28"/>
  <c r="M2560" i="28"/>
  <c r="F2560" i="28"/>
  <c r="M2559" i="28"/>
  <c r="F2559" i="28"/>
  <c r="M2558" i="28"/>
  <c r="F2558" i="28"/>
  <c r="M2557" i="28"/>
  <c r="F2557" i="28"/>
  <c r="M2556" i="28"/>
  <c r="F2556" i="28"/>
  <c r="M2555" i="28"/>
  <c r="F2555" i="28"/>
  <c r="M2554" i="28"/>
  <c r="F2554" i="28"/>
  <c r="M2553" i="28"/>
  <c r="F2553" i="28"/>
  <c r="M2552" i="28"/>
  <c r="F2552" i="28"/>
  <c r="M2551" i="28"/>
  <c r="F2551" i="28"/>
  <c r="M2550" i="28"/>
  <c r="F2550" i="28"/>
  <c r="M2549" i="28"/>
  <c r="F2549" i="28"/>
  <c r="M2548" i="28"/>
  <c r="F2548" i="28"/>
  <c r="M2547" i="28"/>
  <c r="F2547" i="28"/>
  <c r="M2546" i="28"/>
  <c r="F2546" i="28"/>
  <c r="M2545" i="28"/>
  <c r="F2545" i="28"/>
  <c r="M2544" i="28"/>
  <c r="F2544" i="28"/>
  <c r="M2543" i="28"/>
  <c r="F2543" i="28"/>
  <c r="M2542" i="28"/>
  <c r="F2542" i="28"/>
  <c r="M2541" i="28"/>
  <c r="F2541" i="28"/>
  <c r="M2540" i="28"/>
  <c r="F2540" i="28"/>
  <c r="M2539" i="28"/>
  <c r="F2539" i="28"/>
  <c r="M2538" i="28"/>
  <c r="AF329" i="54" s="1"/>
  <c r="AG329" i="54" s="1"/>
  <c r="F2538" i="28"/>
  <c r="M2537" i="28"/>
  <c r="F2537" i="28"/>
  <c r="M2536" i="28"/>
  <c r="F2536" i="28"/>
  <c r="M2535" i="28"/>
  <c r="F2535" i="28"/>
  <c r="M2534" i="28"/>
  <c r="F2534" i="28"/>
  <c r="M2533" i="28"/>
  <c r="F2533" i="28"/>
  <c r="M2532" i="28"/>
  <c r="F2532" i="28"/>
  <c r="M2531" i="28"/>
  <c r="F2531" i="28"/>
  <c r="M2530" i="28"/>
  <c r="F2530" i="28"/>
  <c r="M2529" i="28"/>
  <c r="F2529" i="28"/>
  <c r="M2528" i="28"/>
  <c r="F2528" i="28"/>
  <c r="M2527" i="28"/>
  <c r="F2527" i="28"/>
  <c r="M2526" i="28"/>
  <c r="F2526" i="28"/>
  <c r="M2525" i="28"/>
  <c r="F2525" i="28"/>
  <c r="M2524" i="28"/>
  <c r="F2524" i="28"/>
  <c r="M2523" i="28"/>
  <c r="F2523" i="28"/>
  <c r="M2522" i="28"/>
  <c r="F2522" i="28"/>
  <c r="M2521" i="28"/>
  <c r="F2521" i="28"/>
  <c r="M2520" i="28"/>
  <c r="F2520" i="28"/>
  <c r="M2519" i="28"/>
  <c r="F2519" i="28"/>
  <c r="M2518" i="28"/>
  <c r="F2518" i="28"/>
  <c r="M2517" i="28"/>
  <c r="F2517" i="28"/>
  <c r="M2516" i="28"/>
  <c r="F2516" i="28"/>
  <c r="M2515" i="28"/>
  <c r="F2515" i="28"/>
  <c r="M2514" i="28"/>
  <c r="F2514" i="28"/>
  <c r="M2513" i="28"/>
  <c r="F2513" i="28"/>
  <c r="M2512" i="28"/>
  <c r="F2512" i="28"/>
  <c r="M2511" i="28"/>
  <c r="F2511" i="28"/>
  <c r="M2510" i="28"/>
  <c r="F2510" i="28"/>
  <c r="M2509" i="28"/>
  <c r="F2509" i="28"/>
  <c r="M2508" i="28"/>
  <c r="F2508" i="28"/>
  <c r="M2507" i="28"/>
  <c r="F2507" i="28"/>
  <c r="M2506" i="28"/>
  <c r="F2506" i="28"/>
  <c r="M2505" i="28"/>
  <c r="F2505" i="28"/>
  <c r="M2504" i="28"/>
  <c r="F2504" i="28"/>
  <c r="M2503" i="28"/>
  <c r="F2503" i="28"/>
  <c r="M2502" i="28"/>
  <c r="F2502" i="28"/>
  <c r="M2501" i="28"/>
  <c r="F2501" i="28"/>
  <c r="M2500" i="28"/>
  <c r="F2500" i="28"/>
  <c r="M2499" i="28"/>
  <c r="F2499" i="28"/>
  <c r="M2498" i="28"/>
  <c r="F2498" i="28"/>
  <c r="M2497" i="28"/>
  <c r="F2497" i="28"/>
  <c r="M2496" i="28"/>
  <c r="F2496" i="28"/>
  <c r="M2495" i="28"/>
  <c r="F2495" i="28"/>
  <c r="M2494" i="28"/>
  <c r="F2494" i="28"/>
  <c r="M2493" i="28"/>
  <c r="F2493" i="28"/>
  <c r="M2492" i="28"/>
  <c r="F2492" i="28"/>
  <c r="M2491" i="28"/>
  <c r="F2491" i="28"/>
  <c r="M2490" i="28"/>
  <c r="F2490" i="28"/>
  <c r="M2489" i="28"/>
  <c r="F2489" i="28"/>
  <c r="M2488" i="28"/>
  <c r="F2488" i="28"/>
  <c r="M2487" i="28"/>
  <c r="F2487" i="28"/>
  <c r="M2486" i="28"/>
  <c r="F2486" i="28"/>
  <c r="M2485" i="28"/>
  <c r="F2485" i="28"/>
  <c r="M2484" i="28"/>
  <c r="F2484" i="28"/>
  <c r="M2483" i="28"/>
  <c r="F2483" i="28"/>
  <c r="M2482" i="28"/>
  <c r="F2482" i="28"/>
  <c r="M2481" i="28"/>
  <c r="AF341" i="54" s="1"/>
  <c r="AG341" i="54" s="1"/>
  <c r="F2481" i="28"/>
  <c r="M2480" i="28"/>
  <c r="F2480" i="28"/>
  <c r="M2479" i="28"/>
  <c r="F2479" i="28"/>
  <c r="M2478" i="28"/>
  <c r="F2478" i="28"/>
  <c r="M2477" i="28"/>
  <c r="F2477" i="28"/>
  <c r="M2476" i="28"/>
  <c r="F2476" i="28"/>
  <c r="M2475" i="28"/>
  <c r="F2475" i="28"/>
  <c r="M2474" i="28"/>
  <c r="F2474" i="28"/>
  <c r="M2473" i="28"/>
  <c r="F2473" i="28"/>
  <c r="M2472" i="28"/>
  <c r="F2472" i="28"/>
  <c r="M2471" i="28"/>
  <c r="F2471" i="28"/>
  <c r="M2470" i="28"/>
  <c r="F2470" i="28"/>
  <c r="M2469" i="28"/>
  <c r="F2469" i="28"/>
  <c r="M2468" i="28"/>
  <c r="F2468" i="28"/>
  <c r="M2467" i="28"/>
  <c r="F2467" i="28"/>
  <c r="M2466" i="28"/>
  <c r="F2466" i="28"/>
  <c r="M2465" i="28"/>
  <c r="F2465" i="28"/>
  <c r="M2464" i="28"/>
  <c r="F2464" i="28"/>
  <c r="M2463" i="28"/>
  <c r="F2463" i="28"/>
  <c r="M2462" i="28"/>
  <c r="F2462" i="28"/>
  <c r="M2461" i="28"/>
  <c r="F2461" i="28"/>
  <c r="M2460" i="28"/>
  <c r="F2460" i="28"/>
  <c r="M2459" i="28"/>
  <c r="F2459" i="28"/>
  <c r="M2458" i="28"/>
  <c r="F2458" i="28"/>
  <c r="M2457" i="28"/>
  <c r="F2457" i="28"/>
  <c r="M2456" i="28"/>
  <c r="F2456" i="28"/>
  <c r="M2455" i="28"/>
  <c r="F2455" i="28"/>
  <c r="M2454" i="28"/>
  <c r="F2454" i="28"/>
  <c r="M2453" i="28"/>
  <c r="F2453" i="28"/>
  <c r="M2452" i="28"/>
  <c r="F2452" i="28"/>
  <c r="M2451" i="28"/>
  <c r="F2451" i="28"/>
  <c r="M2450" i="28"/>
  <c r="F2450" i="28"/>
  <c r="M2449" i="28"/>
  <c r="F2449" i="28"/>
  <c r="M2448" i="28"/>
  <c r="F2448" i="28"/>
  <c r="M2447" i="28"/>
  <c r="F2447" i="28"/>
  <c r="M2446" i="28"/>
  <c r="F2446" i="28"/>
  <c r="M2445" i="28"/>
  <c r="F2445" i="28"/>
  <c r="M2444" i="28"/>
  <c r="F2444" i="28"/>
  <c r="M2443" i="28"/>
  <c r="F2443" i="28"/>
  <c r="M2442" i="28"/>
  <c r="F2442" i="28"/>
  <c r="M2441" i="28"/>
  <c r="F2441" i="28"/>
  <c r="M2440" i="28"/>
  <c r="F2440" i="28"/>
  <c r="M2439" i="28"/>
  <c r="F2439" i="28"/>
  <c r="M2438" i="28"/>
  <c r="F2438" i="28"/>
  <c r="M2437" i="28"/>
  <c r="F2437" i="28"/>
  <c r="M2436" i="28"/>
  <c r="F2436" i="28"/>
  <c r="M2435" i="28"/>
  <c r="F2435" i="28"/>
  <c r="M2434" i="28"/>
  <c r="F2434" i="28"/>
  <c r="M2433" i="28"/>
  <c r="F2433" i="28"/>
  <c r="M2432" i="28"/>
  <c r="F2432" i="28"/>
  <c r="M2431" i="28"/>
  <c r="F2431" i="28"/>
  <c r="M2430" i="28"/>
  <c r="F2430" i="28"/>
  <c r="M2429" i="28"/>
  <c r="F2429" i="28"/>
  <c r="M2428" i="28"/>
  <c r="F2428" i="28"/>
  <c r="M2427" i="28"/>
  <c r="F2427" i="28"/>
  <c r="M2426" i="28"/>
  <c r="F2426" i="28"/>
  <c r="M2425" i="28"/>
  <c r="F2425" i="28"/>
  <c r="M2424" i="28"/>
  <c r="F2424" i="28"/>
  <c r="M2423" i="28"/>
  <c r="F2423" i="28"/>
  <c r="M2422" i="28"/>
  <c r="F2422" i="28"/>
  <c r="M2421" i="28"/>
  <c r="F2421" i="28"/>
  <c r="M2420" i="28"/>
  <c r="F2420" i="28"/>
  <c r="M2419" i="28"/>
  <c r="F2419" i="28"/>
  <c r="M2418" i="28"/>
  <c r="F2418" i="28"/>
  <c r="M2417" i="28"/>
  <c r="F2417" i="28"/>
  <c r="M2416" i="28"/>
  <c r="F2416" i="28"/>
  <c r="M2415" i="28"/>
  <c r="F2415" i="28"/>
  <c r="M2414" i="28"/>
  <c r="F2414" i="28"/>
  <c r="M2413" i="28"/>
  <c r="F2413" i="28"/>
  <c r="M2412" i="28"/>
  <c r="F2412" i="28"/>
  <c r="M2411" i="28"/>
  <c r="F2411" i="28"/>
  <c r="M2410" i="28"/>
  <c r="F2410" i="28"/>
  <c r="M2409" i="28"/>
  <c r="F2409" i="28"/>
  <c r="M2408" i="28"/>
  <c r="F2408" i="28"/>
  <c r="M2407" i="28"/>
  <c r="F2407" i="28"/>
  <c r="M2406" i="28"/>
  <c r="F2406" i="28"/>
  <c r="M2405" i="28"/>
  <c r="F2405" i="28"/>
  <c r="M2404" i="28"/>
  <c r="F2404" i="28"/>
  <c r="M2403" i="28"/>
  <c r="F2403" i="28"/>
  <c r="M2402" i="28"/>
  <c r="F2402" i="28"/>
  <c r="M2401" i="28"/>
  <c r="F2401" i="28"/>
  <c r="M2400" i="28"/>
  <c r="F2400" i="28"/>
  <c r="M2399" i="28"/>
  <c r="F2399" i="28"/>
  <c r="M2398" i="28"/>
  <c r="F2398" i="28"/>
  <c r="M2397" i="28"/>
  <c r="F2397" i="28"/>
  <c r="M2396" i="28"/>
  <c r="F2396" i="28"/>
  <c r="M2395" i="28"/>
  <c r="F2395" i="28"/>
  <c r="M2394" i="28"/>
  <c r="F2394" i="28"/>
  <c r="M2393" i="28"/>
  <c r="F2393" i="28"/>
  <c r="M2392" i="28"/>
  <c r="F2392" i="28"/>
  <c r="M2391" i="28"/>
  <c r="F2391" i="28"/>
  <c r="M2390" i="28"/>
  <c r="F2390" i="28"/>
  <c r="M2389" i="28"/>
  <c r="F2389" i="28"/>
  <c r="M2388" i="28"/>
  <c r="F2388" i="28"/>
  <c r="M2387" i="28"/>
  <c r="F2387" i="28"/>
  <c r="M2386" i="28"/>
  <c r="AF333" i="54" s="1"/>
  <c r="AG333" i="54" s="1"/>
  <c r="F2386" i="28"/>
  <c r="M2385" i="28"/>
  <c r="F2385" i="28"/>
  <c r="M2384" i="28"/>
  <c r="F2384" i="28"/>
  <c r="M2383" i="28"/>
  <c r="F2383" i="28"/>
  <c r="M2382" i="28"/>
  <c r="F2382" i="28"/>
  <c r="M2381" i="28"/>
  <c r="F2381" i="28"/>
  <c r="M2380" i="28"/>
  <c r="F2380" i="28"/>
  <c r="M2379" i="28"/>
  <c r="F2379" i="28"/>
  <c r="M2378" i="28"/>
  <c r="F2378" i="28"/>
  <c r="M2377" i="28"/>
  <c r="F2377" i="28"/>
  <c r="M2376" i="28"/>
  <c r="F2376" i="28"/>
  <c r="M2375" i="28"/>
  <c r="F2375" i="28"/>
  <c r="M2374" i="28"/>
  <c r="F2374" i="28"/>
  <c r="M2373" i="28"/>
  <c r="F2373" i="28"/>
  <c r="M2372" i="28"/>
  <c r="F2372" i="28"/>
  <c r="M2371" i="28"/>
  <c r="F2371" i="28"/>
  <c r="M2370" i="28"/>
  <c r="F2370" i="28"/>
  <c r="M2369" i="28"/>
  <c r="F2369" i="28"/>
  <c r="M2368" i="28"/>
  <c r="F2368" i="28"/>
  <c r="M2367" i="28"/>
  <c r="F2367" i="28"/>
  <c r="M2366" i="28"/>
  <c r="F2366" i="28"/>
  <c r="M2365" i="28"/>
  <c r="F2365" i="28"/>
  <c r="M2364" i="28"/>
  <c r="F2364" i="28"/>
  <c r="M2363" i="28"/>
  <c r="F2363" i="28"/>
  <c r="M2362" i="28"/>
  <c r="F2362" i="28"/>
  <c r="M2361" i="28"/>
  <c r="AF343" i="54" s="1"/>
  <c r="AG343" i="54" s="1"/>
  <c r="F2361" i="28"/>
  <c r="M2360" i="28"/>
  <c r="F2360" i="28"/>
  <c r="M2359" i="28"/>
  <c r="F2359" i="28"/>
  <c r="M2358" i="28"/>
  <c r="F2358" i="28"/>
  <c r="M2357" i="28"/>
  <c r="F2357" i="28"/>
  <c r="M2356" i="28"/>
  <c r="F2356" i="28"/>
  <c r="M2355" i="28"/>
  <c r="F2355" i="28"/>
  <c r="M2354" i="28"/>
  <c r="F2354" i="28"/>
  <c r="M2353" i="28"/>
  <c r="F2353" i="28"/>
  <c r="M2352" i="28"/>
  <c r="AF331" i="54" s="1"/>
  <c r="AG331" i="54" s="1"/>
  <c r="F2352" i="28"/>
  <c r="M2351" i="28"/>
  <c r="F2351" i="28"/>
  <c r="M2350" i="28"/>
  <c r="F2350" i="28"/>
  <c r="M2349" i="28"/>
  <c r="F2349" i="28"/>
  <c r="M2348" i="28"/>
  <c r="F2348" i="28"/>
  <c r="M2347" i="28"/>
  <c r="F2347" i="28"/>
  <c r="M2346" i="28"/>
  <c r="F2346" i="28"/>
  <c r="M2345" i="28"/>
  <c r="F2345" i="28"/>
  <c r="M2344" i="28"/>
  <c r="F2344" i="28"/>
  <c r="M2343" i="28"/>
  <c r="F2343" i="28"/>
  <c r="M2342" i="28"/>
  <c r="F2342" i="28"/>
  <c r="M2341" i="28"/>
  <c r="F2341" i="28"/>
  <c r="M2340" i="28"/>
  <c r="F2340" i="28"/>
  <c r="M2339" i="28"/>
  <c r="F2339" i="28"/>
  <c r="M2338" i="28"/>
  <c r="F2338" i="28"/>
  <c r="M2337" i="28"/>
  <c r="F2337" i="28"/>
  <c r="M2336" i="28"/>
  <c r="F2336" i="28"/>
  <c r="M2335" i="28"/>
  <c r="F2335" i="28"/>
  <c r="M2334" i="28"/>
  <c r="F2334" i="28"/>
  <c r="M2333" i="28"/>
  <c r="F2333" i="28"/>
  <c r="M2332" i="28"/>
  <c r="F2332" i="28"/>
  <c r="M2331" i="28"/>
  <c r="F2331" i="28"/>
  <c r="M2330" i="28"/>
  <c r="F2330" i="28"/>
  <c r="M2329" i="28"/>
  <c r="F2329" i="28"/>
  <c r="M2328" i="28"/>
  <c r="F2328" i="28"/>
  <c r="M2327" i="28"/>
  <c r="F2327" i="28"/>
  <c r="M2326" i="28"/>
  <c r="F2326" i="28"/>
  <c r="M2325" i="28"/>
  <c r="F2325" i="28"/>
  <c r="M2324" i="28"/>
  <c r="F2324" i="28"/>
  <c r="M2323" i="28"/>
  <c r="F2323" i="28"/>
  <c r="M2322" i="28"/>
  <c r="F2322" i="28"/>
  <c r="M2321" i="28"/>
  <c r="F2321" i="28"/>
  <c r="M2320" i="28"/>
  <c r="F2320" i="28"/>
  <c r="M2319" i="28"/>
  <c r="F2319" i="28"/>
  <c r="M2318" i="28"/>
  <c r="F2318" i="28"/>
  <c r="M2317" i="28"/>
  <c r="F2317" i="28"/>
  <c r="M2316" i="28"/>
  <c r="F2316" i="28"/>
  <c r="M2315" i="28"/>
  <c r="F2315" i="28"/>
  <c r="M2314" i="28"/>
  <c r="F2314" i="28"/>
  <c r="M2313" i="28"/>
  <c r="F2313" i="28"/>
  <c r="M2312" i="28"/>
  <c r="F2312" i="28"/>
  <c r="M2311" i="28"/>
  <c r="F2311" i="28"/>
  <c r="M2310" i="28"/>
  <c r="F2310" i="28"/>
  <c r="M2309" i="28"/>
  <c r="F2309" i="28"/>
  <c r="M2308" i="28"/>
  <c r="F2308" i="28"/>
  <c r="M2307" i="28"/>
  <c r="F2307" i="28"/>
  <c r="M2306" i="28"/>
  <c r="F2306" i="28"/>
  <c r="M2305" i="28"/>
  <c r="F2305" i="28"/>
  <c r="M2304" i="28"/>
  <c r="F2304" i="28"/>
  <c r="M2303" i="28"/>
  <c r="F2303" i="28"/>
  <c r="M2302" i="28"/>
  <c r="F2302" i="28"/>
  <c r="M2301" i="28"/>
  <c r="F2301" i="28"/>
  <c r="M2300" i="28"/>
  <c r="F2300" i="28"/>
  <c r="M2299" i="28"/>
  <c r="F2299" i="28"/>
  <c r="M2298" i="28"/>
  <c r="F2298" i="28"/>
  <c r="M2297" i="28"/>
  <c r="F2297" i="28"/>
  <c r="M2296" i="28"/>
  <c r="F2296" i="28"/>
  <c r="M2295" i="28"/>
  <c r="F2295" i="28"/>
  <c r="M2294" i="28"/>
  <c r="F2294" i="28"/>
  <c r="M2293" i="28"/>
  <c r="F2293" i="28"/>
  <c r="M2292" i="28"/>
  <c r="F2292" i="28"/>
  <c r="M2291" i="28"/>
  <c r="F2291" i="28"/>
  <c r="M2290" i="28"/>
  <c r="F2290" i="28"/>
  <c r="M2289" i="28"/>
  <c r="F2289" i="28"/>
  <c r="M2288" i="28"/>
  <c r="F2288" i="28"/>
  <c r="M2287" i="28"/>
  <c r="F2287" i="28"/>
  <c r="M2286" i="28"/>
  <c r="F2286" i="28"/>
  <c r="M2285" i="28"/>
  <c r="F2285" i="28"/>
  <c r="M2284" i="28"/>
  <c r="F2284" i="28"/>
  <c r="M2283" i="28"/>
  <c r="F2283" i="28"/>
  <c r="M2282" i="28"/>
  <c r="F2282" i="28"/>
  <c r="M2281" i="28"/>
  <c r="F2281" i="28"/>
  <c r="M2280" i="28"/>
  <c r="F2280" i="28"/>
  <c r="M2279" i="28"/>
  <c r="F2279" i="28"/>
  <c r="M2278" i="28"/>
  <c r="F2278" i="28"/>
  <c r="M2277" i="28"/>
  <c r="F2277" i="28"/>
  <c r="M2276" i="28"/>
  <c r="F2276" i="28"/>
  <c r="M2275" i="28"/>
  <c r="F2275" i="28"/>
  <c r="M2274" i="28"/>
  <c r="F2274" i="28"/>
  <c r="M2273" i="28"/>
  <c r="F2273" i="28"/>
  <c r="M2272" i="28"/>
  <c r="F2272" i="28"/>
  <c r="M2271" i="28"/>
  <c r="F2271" i="28"/>
  <c r="M2270" i="28"/>
  <c r="F2270" i="28"/>
  <c r="M2269" i="28"/>
  <c r="F2269" i="28"/>
  <c r="M2268" i="28"/>
  <c r="F2268" i="28"/>
  <c r="M2267" i="28"/>
  <c r="F2267" i="28"/>
  <c r="M2266" i="28"/>
  <c r="F2266" i="28"/>
  <c r="M2265" i="28"/>
  <c r="F2265" i="28"/>
  <c r="M2264" i="28"/>
  <c r="F2264" i="28"/>
  <c r="M2263" i="28"/>
  <c r="F2263" i="28"/>
  <c r="M2262" i="28"/>
  <c r="F2262" i="28"/>
  <c r="M2261" i="28"/>
  <c r="F2261" i="28"/>
  <c r="M2260" i="28"/>
  <c r="F2260" i="28"/>
  <c r="M2259" i="28"/>
  <c r="F2259" i="28"/>
  <c r="M2258" i="28"/>
  <c r="F2258" i="28"/>
  <c r="M2257" i="28"/>
  <c r="F2257" i="28"/>
  <c r="M2256" i="28"/>
  <c r="F2256" i="28"/>
  <c r="M2255" i="28"/>
  <c r="F2255" i="28"/>
  <c r="M2254" i="28"/>
  <c r="F2254" i="28"/>
  <c r="M2253" i="28"/>
  <c r="F2253" i="28"/>
  <c r="M2252" i="28"/>
  <c r="F2252" i="28"/>
  <c r="M2251" i="28"/>
  <c r="F2251" i="28"/>
  <c r="M2250" i="28"/>
  <c r="F2250" i="28"/>
  <c r="M2249" i="28"/>
  <c r="F2249" i="28"/>
  <c r="M2248" i="28"/>
  <c r="F2248" i="28"/>
  <c r="M2247" i="28"/>
  <c r="F2247" i="28"/>
  <c r="M2246" i="28"/>
  <c r="F2246" i="28"/>
  <c r="M2245" i="28"/>
  <c r="F2245" i="28"/>
  <c r="M2244" i="28"/>
  <c r="F2244" i="28"/>
  <c r="M2243" i="28"/>
  <c r="F2243" i="28"/>
  <c r="M2242" i="28"/>
  <c r="F2242" i="28"/>
  <c r="M2241" i="28"/>
  <c r="F2241" i="28"/>
  <c r="M2240" i="28"/>
  <c r="F2240" i="28"/>
  <c r="M2239" i="28"/>
  <c r="F2239" i="28"/>
  <c r="M2238" i="28"/>
  <c r="F2238" i="28"/>
  <c r="M2237" i="28"/>
  <c r="F2237" i="28"/>
  <c r="M2236" i="28"/>
  <c r="F2236" i="28"/>
  <c r="M2235" i="28"/>
  <c r="F2235" i="28"/>
  <c r="M2234" i="28"/>
  <c r="F2234" i="28"/>
  <c r="M2233" i="28"/>
  <c r="F2233" i="28"/>
  <c r="M2232" i="28"/>
  <c r="F2232" i="28"/>
  <c r="M2231" i="28"/>
  <c r="F2231" i="28"/>
  <c r="M2230" i="28"/>
  <c r="F2230" i="28"/>
  <c r="M2229" i="28"/>
  <c r="F2229" i="28"/>
  <c r="M2228" i="28"/>
  <c r="F2228" i="28"/>
  <c r="M2227" i="28"/>
  <c r="F2227" i="28"/>
  <c r="M2226" i="28"/>
  <c r="F2226" i="28"/>
  <c r="M2225" i="28"/>
  <c r="F2225" i="28"/>
  <c r="M2224" i="28"/>
  <c r="F2224" i="28"/>
  <c r="M2223" i="28"/>
  <c r="F2223" i="28"/>
  <c r="M2222" i="28"/>
  <c r="F2222" i="28"/>
  <c r="M2221" i="28"/>
  <c r="F2221" i="28"/>
  <c r="M2220" i="28"/>
  <c r="F2220" i="28"/>
  <c r="M2219" i="28"/>
  <c r="F2219" i="28"/>
  <c r="M2218" i="28"/>
  <c r="F2218" i="28"/>
  <c r="M2217" i="28"/>
  <c r="F2217" i="28"/>
  <c r="M2216" i="28"/>
  <c r="F2216" i="28"/>
  <c r="M2215" i="28"/>
  <c r="F2215" i="28"/>
  <c r="M2214" i="28"/>
  <c r="F2214" i="28"/>
  <c r="M2213" i="28"/>
  <c r="F2213" i="28"/>
  <c r="M2212" i="28"/>
  <c r="F2212" i="28"/>
  <c r="M2211" i="28"/>
  <c r="F2211" i="28"/>
  <c r="M2210" i="28"/>
  <c r="F2210" i="28"/>
  <c r="M2209" i="28"/>
  <c r="F2209" i="28"/>
  <c r="M2208" i="28"/>
  <c r="F2208" i="28"/>
  <c r="M2207" i="28"/>
  <c r="F2207" i="28"/>
  <c r="M2206" i="28"/>
  <c r="F2206" i="28"/>
  <c r="M2205" i="28"/>
  <c r="F2205" i="28"/>
  <c r="M2204" i="28"/>
  <c r="F2204" i="28"/>
  <c r="M2203" i="28"/>
  <c r="F2203" i="28"/>
  <c r="M2202" i="28"/>
  <c r="F2202" i="28"/>
  <c r="M2201" i="28"/>
  <c r="F2201" i="28"/>
  <c r="M2200" i="28"/>
  <c r="F2200" i="28"/>
  <c r="M2199" i="28"/>
  <c r="F2199" i="28"/>
  <c r="M2198" i="28"/>
  <c r="F2198" i="28"/>
  <c r="M2197" i="28"/>
  <c r="F2197" i="28"/>
  <c r="M2196" i="28"/>
  <c r="F2196" i="28"/>
  <c r="M2195" i="28"/>
  <c r="F2195" i="28"/>
  <c r="M2194" i="28"/>
  <c r="F2194" i="28"/>
  <c r="M2193" i="28"/>
  <c r="F2193" i="28"/>
  <c r="M2192" i="28"/>
  <c r="F2192" i="28"/>
  <c r="M2191" i="28"/>
  <c r="F2191" i="28"/>
  <c r="M2190" i="28"/>
  <c r="F2190" i="28"/>
  <c r="M2189" i="28"/>
  <c r="F2189" i="28"/>
  <c r="M2188" i="28"/>
  <c r="F2188" i="28"/>
  <c r="M2187" i="28"/>
  <c r="F2187" i="28"/>
  <c r="M2186" i="28"/>
  <c r="F2186" i="28"/>
  <c r="M2185" i="28"/>
  <c r="F2185" i="28"/>
  <c r="M2184" i="28"/>
  <c r="F2184" i="28"/>
  <c r="M2183" i="28"/>
  <c r="F2183" i="28"/>
  <c r="M2182" i="28"/>
  <c r="F2182" i="28"/>
  <c r="M2181" i="28"/>
  <c r="F2181" i="28"/>
  <c r="M2180" i="28"/>
  <c r="F2180" i="28"/>
  <c r="M2179" i="28"/>
  <c r="F2179" i="28"/>
  <c r="M2178" i="28"/>
  <c r="F2178" i="28"/>
  <c r="M2177" i="28"/>
  <c r="F2177" i="28"/>
  <c r="M2176" i="28"/>
  <c r="F2176" i="28"/>
  <c r="M2175" i="28"/>
  <c r="F2175" i="28"/>
  <c r="M2174" i="28"/>
  <c r="F2174" i="28"/>
  <c r="M2173" i="28"/>
  <c r="F2173" i="28"/>
  <c r="M2172" i="28"/>
  <c r="F2172" i="28"/>
  <c r="M2171" i="28"/>
  <c r="F2171" i="28"/>
  <c r="M2170" i="28"/>
  <c r="F2170" i="28"/>
  <c r="M2169" i="28"/>
  <c r="F2169" i="28"/>
  <c r="M2168" i="28"/>
  <c r="F2168" i="28"/>
  <c r="M2167" i="28"/>
  <c r="F2167" i="28"/>
  <c r="M2166" i="28"/>
  <c r="F2166" i="28"/>
  <c r="M2165" i="28"/>
  <c r="F2165" i="28"/>
  <c r="M2164" i="28"/>
  <c r="F2164" i="28"/>
  <c r="M2163" i="28"/>
  <c r="F2163" i="28"/>
  <c r="M2162" i="28"/>
  <c r="F2162" i="28"/>
  <c r="M2161" i="28"/>
  <c r="F2161" i="28"/>
  <c r="M2160" i="28"/>
  <c r="F2160" i="28"/>
  <c r="M2159" i="28"/>
  <c r="F2159" i="28"/>
  <c r="M2158" i="28"/>
  <c r="F2158" i="28"/>
  <c r="M2157" i="28"/>
  <c r="F2157" i="28"/>
  <c r="M2156" i="28"/>
  <c r="F2156" i="28"/>
  <c r="M2155" i="28"/>
  <c r="F2155" i="28"/>
  <c r="M2154" i="28"/>
  <c r="F2154" i="28"/>
  <c r="M2153" i="28"/>
  <c r="F2153" i="28"/>
  <c r="M2152" i="28"/>
  <c r="F2152" i="28"/>
  <c r="M2151" i="28"/>
  <c r="F2151" i="28"/>
  <c r="M2150" i="28"/>
  <c r="F2150" i="28"/>
  <c r="M2149" i="28"/>
  <c r="F2149" i="28"/>
  <c r="M2148" i="28"/>
  <c r="F2148" i="28"/>
  <c r="M2147" i="28"/>
  <c r="F2147" i="28"/>
  <c r="M2146" i="28"/>
  <c r="F2146" i="28"/>
  <c r="M2145" i="28"/>
  <c r="F2145" i="28"/>
  <c r="M2144" i="28"/>
  <c r="F2144" i="28"/>
  <c r="M2143" i="28"/>
  <c r="F2143" i="28"/>
  <c r="M2142" i="28"/>
  <c r="F2142" i="28"/>
  <c r="M2141" i="28"/>
  <c r="F2141" i="28"/>
  <c r="M2140" i="28"/>
  <c r="F2140" i="28"/>
  <c r="M2139" i="28"/>
  <c r="F2139" i="28"/>
  <c r="M2138" i="28"/>
  <c r="F2138" i="28"/>
  <c r="M2137" i="28"/>
  <c r="F2137" i="28"/>
  <c r="M2136" i="28"/>
  <c r="F2136" i="28"/>
  <c r="M2135" i="28"/>
  <c r="AF346" i="54" s="1"/>
  <c r="AG346" i="54" s="1"/>
  <c r="F2135" i="28"/>
  <c r="M2134" i="28"/>
  <c r="F2134" i="28"/>
  <c r="M2133" i="28"/>
  <c r="F2133" i="28"/>
  <c r="M2132" i="28"/>
  <c r="F2132" i="28"/>
  <c r="M2131" i="28"/>
  <c r="F2131" i="28"/>
  <c r="M2130" i="28"/>
  <c r="F2130" i="28"/>
  <c r="M2129" i="28"/>
  <c r="F2129" i="28"/>
  <c r="M2128" i="28"/>
  <c r="F2128" i="28"/>
  <c r="M2127" i="28"/>
  <c r="F2127" i="28"/>
  <c r="M2126" i="28"/>
  <c r="F2126" i="28"/>
  <c r="M2125" i="28"/>
  <c r="F2125" i="28"/>
  <c r="M2124" i="28"/>
  <c r="F2124" i="28"/>
  <c r="M2123" i="28"/>
  <c r="F2123" i="28"/>
  <c r="M2122" i="28"/>
  <c r="F2122" i="28"/>
  <c r="M2121" i="28"/>
  <c r="F2121" i="28"/>
  <c r="M2120" i="28"/>
  <c r="F2120" i="28"/>
  <c r="M2119" i="28"/>
  <c r="AF330" i="54" s="1"/>
  <c r="AG330" i="54" s="1"/>
  <c r="F2119" i="28"/>
  <c r="M2118" i="28"/>
  <c r="AF332" i="54" s="1"/>
  <c r="AG332" i="54" s="1"/>
  <c r="F2118" i="28"/>
  <c r="M2117" i="28"/>
  <c r="F2117" i="28"/>
  <c r="M2116" i="28"/>
  <c r="F2116" i="28"/>
  <c r="M2115" i="28"/>
  <c r="F2115" i="28"/>
  <c r="M2114" i="28"/>
  <c r="F2114" i="28"/>
  <c r="M2113" i="28"/>
  <c r="F2113" i="28"/>
  <c r="M2112" i="28"/>
  <c r="F2112" i="28"/>
  <c r="M2111" i="28"/>
  <c r="F2111" i="28"/>
  <c r="M2110" i="28"/>
  <c r="F2110" i="28"/>
  <c r="M2109" i="28"/>
  <c r="F2109" i="28"/>
  <c r="M2108" i="28"/>
  <c r="F2108" i="28"/>
  <c r="M2107" i="28"/>
  <c r="F2107" i="28"/>
  <c r="M2106" i="28"/>
  <c r="F2106" i="28"/>
  <c r="M2105" i="28"/>
  <c r="F2105" i="28"/>
  <c r="M2104" i="28"/>
  <c r="F2104" i="28"/>
  <c r="M2103" i="28"/>
  <c r="F2103" i="28"/>
  <c r="M2102" i="28"/>
  <c r="F2102" i="28"/>
  <c r="M2101" i="28"/>
  <c r="F2101" i="28"/>
  <c r="M2100" i="28"/>
  <c r="F2100" i="28"/>
  <c r="M2099" i="28"/>
  <c r="F2099" i="28"/>
  <c r="M2098" i="28"/>
  <c r="F2098" i="28"/>
  <c r="M2097" i="28"/>
  <c r="F2097" i="28"/>
  <c r="M2096" i="28"/>
  <c r="F2096" i="28"/>
  <c r="M2095" i="28"/>
  <c r="F2095" i="28"/>
  <c r="M2094" i="28"/>
  <c r="F2094" i="28"/>
  <c r="M2093" i="28"/>
  <c r="AF263" i="54" s="1"/>
  <c r="AG263" i="54" s="1"/>
  <c r="F2093" i="28"/>
  <c r="M2092" i="28"/>
  <c r="F2092" i="28"/>
  <c r="M2091" i="28"/>
  <c r="F2091" i="28"/>
  <c r="M2090" i="28"/>
  <c r="F2090" i="28"/>
  <c r="M2089" i="28"/>
  <c r="F2089" i="28"/>
  <c r="M2088" i="28"/>
  <c r="F2088" i="28"/>
  <c r="M2087" i="28"/>
  <c r="F2087" i="28"/>
  <c r="M2086" i="28"/>
  <c r="F2086" i="28"/>
  <c r="M2085" i="28"/>
  <c r="F2085" i="28"/>
  <c r="M2084" i="28"/>
  <c r="F2084" i="28"/>
  <c r="M2083" i="28"/>
  <c r="F2083" i="28"/>
  <c r="M2082" i="28"/>
  <c r="F2082" i="28"/>
  <c r="M2081" i="28"/>
  <c r="F2081" i="28"/>
  <c r="M2080" i="28"/>
  <c r="F2080" i="28"/>
  <c r="M2079" i="28"/>
  <c r="F2079" i="28"/>
  <c r="M2078" i="28"/>
  <c r="F2078" i="28"/>
  <c r="M2077" i="28"/>
  <c r="F2077" i="28"/>
  <c r="M2076" i="28"/>
  <c r="F2076" i="28"/>
  <c r="M2075" i="28"/>
  <c r="F2075" i="28"/>
  <c r="M2074" i="28"/>
  <c r="F2074" i="28"/>
  <c r="M2073" i="28"/>
  <c r="F2073" i="28"/>
  <c r="M2072" i="28"/>
  <c r="F2072" i="28"/>
  <c r="M2071" i="28"/>
  <c r="F2071" i="28"/>
  <c r="M2070" i="28"/>
  <c r="F2070" i="28"/>
  <c r="M2069" i="28"/>
  <c r="F2069" i="28"/>
  <c r="M2068" i="28"/>
  <c r="F2068" i="28"/>
  <c r="M2067" i="28"/>
  <c r="F2067" i="28"/>
  <c r="M2066" i="28"/>
  <c r="F2066" i="28"/>
  <c r="M2065" i="28"/>
  <c r="F2065" i="28"/>
  <c r="M2064" i="28"/>
  <c r="F2064" i="28"/>
  <c r="M2063" i="28"/>
  <c r="F2063" i="28"/>
  <c r="M2062" i="28"/>
  <c r="F2062" i="28"/>
  <c r="M2061" i="28"/>
  <c r="F2061" i="28"/>
  <c r="M2060" i="28"/>
  <c r="F2060" i="28"/>
  <c r="M2059" i="28"/>
  <c r="F2059" i="28"/>
  <c r="M2058" i="28"/>
  <c r="F2058" i="28"/>
  <c r="M2057" i="28"/>
  <c r="F2057" i="28"/>
  <c r="M2056" i="28"/>
  <c r="F2056" i="28"/>
  <c r="M2055" i="28"/>
  <c r="F2055" i="28"/>
  <c r="M2054" i="28"/>
  <c r="F2054" i="28"/>
  <c r="M2053" i="28"/>
  <c r="F2053" i="28"/>
  <c r="M2052" i="28"/>
  <c r="F2052" i="28"/>
  <c r="M2051" i="28"/>
  <c r="F2051" i="28"/>
  <c r="M2050" i="28"/>
  <c r="F2050" i="28"/>
  <c r="M2049" i="28"/>
  <c r="F2049" i="28"/>
  <c r="M2048" i="28"/>
  <c r="F2048" i="28"/>
  <c r="M2047" i="28"/>
  <c r="F2047" i="28"/>
  <c r="M2046" i="28"/>
  <c r="F2046" i="28"/>
  <c r="M2045" i="28"/>
  <c r="F2045" i="28"/>
  <c r="M2044" i="28"/>
  <c r="F2044" i="28"/>
  <c r="M2043" i="28"/>
  <c r="F2043" i="28"/>
  <c r="M2042" i="28"/>
  <c r="F2042" i="28"/>
  <c r="M2041" i="28"/>
  <c r="F2041" i="28"/>
  <c r="M2040" i="28"/>
  <c r="F2040" i="28"/>
  <c r="M2039" i="28"/>
  <c r="F2039" i="28"/>
  <c r="M2038" i="28"/>
  <c r="F2038" i="28"/>
  <c r="M2037" i="28"/>
  <c r="F2037" i="28"/>
  <c r="M2036" i="28"/>
  <c r="F2036" i="28"/>
  <c r="M2035" i="28"/>
  <c r="F2035" i="28"/>
  <c r="M2034" i="28"/>
  <c r="F2034" i="28"/>
  <c r="M2033" i="28"/>
  <c r="F2033" i="28"/>
  <c r="M2032" i="28"/>
  <c r="F2032" i="28"/>
  <c r="M2031" i="28"/>
  <c r="F2031" i="28"/>
  <c r="M2030" i="28"/>
  <c r="F2030" i="28"/>
  <c r="M2029" i="28"/>
  <c r="F2029" i="28"/>
  <c r="M2028" i="28"/>
  <c r="F2028" i="28"/>
  <c r="M2027" i="28"/>
  <c r="F2027" i="28"/>
  <c r="M2026" i="28"/>
  <c r="F2026" i="28"/>
  <c r="M2025" i="28"/>
  <c r="F2025" i="28"/>
  <c r="M2024" i="28"/>
  <c r="F2024" i="28"/>
  <c r="M2023" i="28"/>
  <c r="F2023" i="28"/>
  <c r="M2022" i="28"/>
  <c r="F2022" i="28"/>
  <c r="M2021" i="28"/>
  <c r="F2021" i="28"/>
  <c r="M2020" i="28"/>
  <c r="F2020" i="28"/>
  <c r="M2019" i="28"/>
  <c r="F2019" i="28"/>
  <c r="M2018" i="28"/>
  <c r="F2018" i="28"/>
  <c r="M2017" i="28"/>
  <c r="F2017" i="28"/>
  <c r="M2016" i="28"/>
  <c r="F2016" i="28"/>
  <c r="M2015" i="28"/>
  <c r="F2015" i="28"/>
  <c r="M2014" i="28"/>
  <c r="F2014" i="28"/>
  <c r="M2013" i="28"/>
  <c r="F2013" i="28"/>
  <c r="M2012" i="28"/>
  <c r="F2012" i="28"/>
  <c r="M2011" i="28"/>
  <c r="F2011" i="28"/>
  <c r="M2010" i="28"/>
  <c r="F2010" i="28"/>
  <c r="M2009" i="28"/>
  <c r="F2009" i="28"/>
  <c r="M2008" i="28"/>
  <c r="F2008" i="28"/>
  <c r="M2007" i="28"/>
  <c r="F2007" i="28"/>
  <c r="M2006" i="28"/>
  <c r="F2006" i="28"/>
  <c r="M2005" i="28"/>
  <c r="F2005" i="28"/>
  <c r="M2004" i="28"/>
  <c r="F2004" i="28"/>
  <c r="M2003" i="28"/>
  <c r="F2003" i="28"/>
  <c r="M2002" i="28"/>
  <c r="F2002" i="28"/>
  <c r="M2001" i="28"/>
  <c r="F2001" i="28"/>
  <c r="M2000" i="28"/>
  <c r="F2000" i="28"/>
  <c r="M1999" i="28"/>
  <c r="F1999" i="28"/>
  <c r="M1998" i="28"/>
  <c r="F1998" i="28"/>
  <c r="M1997" i="28"/>
  <c r="AF339" i="54" s="1"/>
  <c r="AG339" i="54" s="1"/>
  <c r="F1997" i="28"/>
  <c r="M1996" i="28"/>
  <c r="F1996" i="28"/>
  <c r="M1995" i="28"/>
  <c r="F1995" i="28"/>
  <c r="M1994" i="28"/>
  <c r="F1994" i="28"/>
  <c r="M1993" i="28"/>
  <c r="F1993" i="28"/>
  <c r="M1992" i="28"/>
  <c r="F1992" i="28"/>
  <c r="M1991" i="28"/>
  <c r="F1991" i="28"/>
  <c r="M1990" i="28"/>
  <c r="F1990" i="28"/>
  <c r="M1989" i="28"/>
  <c r="AF335" i="54" s="1"/>
  <c r="AG335" i="54" s="1"/>
  <c r="F1989" i="28"/>
  <c r="M1988" i="28"/>
  <c r="F1988" i="28"/>
  <c r="M1987" i="28"/>
  <c r="F1987" i="28"/>
  <c r="M1986" i="28"/>
  <c r="F1986" i="28"/>
  <c r="M1985" i="28"/>
  <c r="F1985" i="28"/>
  <c r="M1984" i="28"/>
  <c r="F1984" i="28"/>
  <c r="M1983" i="28"/>
  <c r="F1983" i="28"/>
  <c r="M1982" i="28"/>
  <c r="F1982" i="28"/>
  <c r="M1981" i="28"/>
  <c r="F1981" i="28"/>
  <c r="M1980" i="28"/>
  <c r="F1980" i="28"/>
  <c r="M1979" i="28"/>
  <c r="F1979" i="28"/>
  <c r="M1978" i="28"/>
  <c r="F1978" i="28"/>
  <c r="M1977" i="28"/>
  <c r="F1977" i="28"/>
  <c r="M1976" i="28"/>
  <c r="F1976" i="28"/>
  <c r="M1975" i="28"/>
  <c r="F1975" i="28"/>
  <c r="M1974" i="28"/>
  <c r="F1974" i="28"/>
  <c r="M1973" i="28"/>
  <c r="F1973" i="28"/>
  <c r="M1972" i="28"/>
  <c r="F1972" i="28"/>
  <c r="M1971" i="28"/>
  <c r="F1971" i="28"/>
  <c r="M1970" i="28"/>
  <c r="F1970" i="28"/>
  <c r="M1969" i="28"/>
  <c r="F1969" i="28"/>
  <c r="M1968" i="28"/>
  <c r="F1968" i="28"/>
  <c r="M1967" i="28"/>
  <c r="F1967" i="28"/>
  <c r="M1966" i="28"/>
  <c r="F1966" i="28"/>
  <c r="M1965" i="28"/>
  <c r="F1965" i="28"/>
  <c r="M1964" i="28"/>
  <c r="F1964" i="28"/>
  <c r="M1963" i="28"/>
  <c r="F1963" i="28"/>
  <c r="M1962" i="28"/>
  <c r="F1962" i="28"/>
  <c r="M1961" i="28"/>
  <c r="F1961" i="28"/>
  <c r="M1960" i="28"/>
  <c r="F1960" i="28"/>
  <c r="M1959" i="28"/>
  <c r="F1959" i="28"/>
  <c r="M1958" i="28"/>
  <c r="F1958" i="28"/>
  <c r="M1957" i="28"/>
  <c r="F1957" i="28"/>
  <c r="M1956" i="28"/>
  <c r="F1956" i="28"/>
  <c r="M1955" i="28"/>
  <c r="F1955" i="28"/>
  <c r="M1954" i="28"/>
  <c r="F1954" i="28"/>
  <c r="M1953" i="28"/>
  <c r="F1953" i="28"/>
  <c r="M1952" i="28"/>
  <c r="F1952" i="28"/>
  <c r="M1951" i="28"/>
  <c r="F1951" i="28"/>
  <c r="M1950" i="28"/>
  <c r="F1950" i="28"/>
  <c r="M1949" i="28"/>
  <c r="F1949" i="28"/>
  <c r="M1948" i="28"/>
  <c r="F1948" i="28"/>
  <c r="M1947" i="28"/>
  <c r="F1947" i="28"/>
  <c r="M1946" i="28"/>
  <c r="F1946" i="28"/>
  <c r="M1945" i="28"/>
  <c r="F1945" i="28"/>
  <c r="M1944" i="28"/>
  <c r="F1944" i="28"/>
  <c r="M1943" i="28"/>
  <c r="F1943" i="28"/>
  <c r="M1942" i="28"/>
  <c r="F1942" i="28"/>
  <c r="M1941" i="28"/>
  <c r="F1941" i="28"/>
  <c r="M1940" i="28"/>
  <c r="F1940" i="28"/>
  <c r="M1939" i="28"/>
  <c r="F1939" i="28"/>
  <c r="M1938" i="28"/>
  <c r="F1938" i="28"/>
  <c r="M1937" i="28"/>
  <c r="F1937" i="28"/>
  <c r="M1936" i="28"/>
  <c r="F1936" i="28"/>
  <c r="M1935" i="28"/>
  <c r="F1935" i="28"/>
  <c r="M1934" i="28"/>
  <c r="F1934" i="28"/>
  <c r="M1933" i="28"/>
  <c r="F1933" i="28"/>
  <c r="M1932" i="28"/>
  <c r="F1932" i="28"/>
  <c r="M1931" i="28"/>
  <c r="F1931" i="28"/>
  <c r="M1930" i="28"/>
  <c r="F1930" i="28"/>
  <c r="M1929" i="28"/>
  <c r="F1929" i="28"/>
  <c r="M1928" i="28"/>
  <c r="F1928" i="28"/>
  <c r="M1927" i="28"/>
  <c r="F1927" i="28"/>
  <c r="M1926" i="28"/>
  <c r="F1926" i="28"/>
  <c r="M1925" i="28"/>
  <c r="F1925" i="28"/>
  <c r="M1924" i="28"/>
  <c r="F1924" i="28"/>
  <c r="M1923" i="28"/>
  <c r="F1923" i="28"/>
  <c r="M1922" i="28"/>
  <c r="F1922" i="28"/>
  <c r="M1921" i="28"/>
  <c r="F1921" i="28"/>
  <c r="M1920" i="28"/>
  <c r="F1920" i="28"/>
  <c r="M1919" i="28"/>
  <c r="F1919" i="28"/>
  <c r="M1918" i="28"/>
  <c r="F1918" i="28"/>
  <c r="M1917" i="28"/>
  <c r="F1917" i="28"/>
  <c r="M1916" i="28"/>
  <c r="F1916" i="28"/>
  <c r="M1915" i="28"/>
  <c r="F1915" i="28"/>
  <c r="M1914" i="28"/>
  <c r="F1914" i="28"/>
  <c r="M1913" i="28"/>
  <c r="F1913" i="28"/>
  <c r="M1912" i="28"/>
  <c r="F1912" i="28"/>
  <c r="M1911" i="28"/>
  <c r="F1911" i="28"/>
  <c r="M1910" i="28"/>
  <c r="F1910" i="28"/>
  <c r="M1909" i="28"/>
  <c r="F1909" i="28"/>
  <c r="M1908" i="28"/>
  <c r="F1908" i="28"/>
  <c r="M1907" i="28"/>
  <c r="F1907" i="28"/>
  <c r="M1906" i="28"/>
  <c r="F1906" i="28"/>
  <c r="M1905" i="28"/>
  <c r="F1905" i="28"/>
  <c r="M1904" i="28"/>
  <c r="F1904" i="28"/>
  <c r="M1903" i="28"/>
  <c r="F1903" i="28"/>
  <c r="M1902" i="28"/>
  <c r="F1902" i="28"/>
  <c r="M1901" i="28"/>
  <c r="F1901" i="28"/>
  <c r="M1900" i="28"/>
  <c r="F1900" i="28"/>
  <c r="M1899" i="28"/>
  <c r="F1899" i="28"/>
  <c r="M1898" i="28"/>
  <c r="F1898" i="28"/>
  <c r="M1897" i="28"/>
  <c r="F1897" i="28"/>
  <c r="M1896" i="28"/>
  <c r="F1896" i="28"/>
  <c r="M1895" i="28"/>
  <c r="F1895" i="28"/>
  <c r="M1894" i="28"/>
  <c r="F1894" i="28"/>
  <c r="M1893" i="28"/>
  <c r="F1893" i="28"/>
  <c r="M1892" i="28"/>
  <c r="F1892" i="28"/>
  <c r="M1891" i="28"/>
  <c r="F1891" i="28"/>
  <c r="M1890" i="28"/>
  <c r="F1890" i="28"/>
  <c r="M1889" i="28"/>
  <c r="F1889" i="28"/>
  <c r="M1888" i="28"/>
  <c r="F1888" i="28"/>
  <c r="M1887" i="28"/>
  <c r="F1887" i="28"/>
  <c r="M1886" i="28"/>
  <c r="F1886" i="28"/>
  <c r="M1885" i="28"/>
  <c r="F1885" i="28"/>
  <c r="M1884" i="28"/>
  <c r="F1884" i="28"/>
  <c r="M1883" i="28"/>
  <c r="F1883" i="28"/>
  <c r="M1882" i="28"/>
  <c r="F1882" i="28"/>
  <c r="M1881" i="28"/>
  <c r="F1881" i="28"/>
  <c r="M1880" i="28"/>
  <c r="F1880" i="28"/>
  <c r="M1879" i="28"/>
  <c r="F1879" i="28"/>
  <c r="M1878" i="28"/>
  <c r="F1878" i="28"/>
  <c r="M1877" i="28"/>
  <c r="F1877" i="28"/>
  <c r="M1876" i="28"/>
  <c r="F1876" i="28"/>
  <c r="M1875" i="28"/>
  <c r="F1875" i="28"/>
  <c r="M1874" i="28"/>
  <c r="F1874" i="28"/>
  <c r="M1873" i="28"/>
  <c r="F1873" i="28"/>
  <c r="M1872" i="28"/>
  <c r="F1872" i="28"/>
  <c r="M1871" i="28"/>
  <c r="F1871" i="28"/>
  <c r="M1870" i="28"/>
  <c r="F1870" i="28"/>
  <c r="M1869" i="28"/>
  <c r="F1869" i="28"/>
  <c r="M1868" i="28"/>
  <c r="F1868" i="28"/>
  <c r="M1867" i="28"/>
  <c r="F1867" i="28"/>
  <c r="M1866" i="28"/>
  <c r="F1866" i="28"/>
  <c r="M1865" i="28"/>
  <c r="F1865" i="28"/>
  <c r="M1864" i="28"/>
  <c r="F1864" i="28"/>
  <c r="M1863" i="28"/>
  <c r="F1863" i="28"/>
  <c r="M1862" i="28"/>
  <c r="F1862" i="28"/>
  <c r="M1861" i="28"/>
  <c r="F1861" i="28"/>
  <c r="M1860" i="28"/>
  <c r="F1860" i="28"/>
  <c r="M1859" i="28"/>
  <c r="F1859" i="28"/>
  <c r="M1858" i="28"/>
  <c r="F1858" i="28"/>
  <c r="M1857" i="28"/>
  <c r="F1857" i="28"/>
  <c r="M1856" i="28"/>
  <c r="F1856" i="28"/>
  <c r="M1855" i="28"/>
  <c r="F1855" i="28"/>
  <c r="M1854" i="28"/>
  <c r="F1854" i="28"/>
  <c r="M1853" i="28"/>
  <c r="F1853" i="28"/>
  <c r="M1852" i="28"/>
  <c r="F1852" i="28"/>
  <c r="M1851" i="28"/>
  <c r="F1851" i="28"/>
  <c r="M1850" i="28"/>
  <c r="F1850" i="28"/>
  <c r="M1849" i="28"/>
  <c r="F1849" i="28"/>
  <c r="M1848" i="28"/>
  <c r="F1848" i="28"/>
  <c r="M1847" i="28"/>
  <c r="F1847" i="28"/>
  <c r="M1846" i="28"/>
  <c r="F1846" i="28"/>
  <c r="M1845" i="28"/>
  <c r="F1845" i="28"/>
  <c r="M1844" i="28"/>
  <c r="F1844" i="28"/>
  <c r="M1843" i="28"/>
  <c r="F1843" i="28"/>
  <c r="M1842" i="28"/>
  <c r="F1842" i="28"/>
  <c r="M1841" i="28"/>
  <c r="F1841" i="28"/>
  <c r="M1840" i="28"/>
  <c r="F1840" i="28"/>
  <c r="M1839" i="28"/>
  <c r="F1839" i="28"/>
  <c r="M1838" i="28"/>
  <c r="F1838" i="28"/>
  <c r="M1837" i="28"/>
  <c r="F1837" i="28"/>
  <c r="M1836" i="28"/>
  <c r="F1836" i="28"/>
  <c r="M1835" i="28"/>
  <c r="F1835" i="28"/>
  <c r="M1834" i="28"/>
  <c r="F1834" i="28"/>
  <c r="M1833" i="28"/>
  <c r="F1833" i="28"/>
  <c r="M1832" i="28"/>
  <c r="F1832" i="28"/>
  <c r="M1831" i="28"/>
  <c r="F1831" i="28"/>
  <c r="M1830" i="28"/>
  <c r="F1830" i="28"/>
  <c r="M1829" i="28"/>
  <c r="F1829" i="28"/>
  <c r="M1828" i="28"/>
  <c r="F1828" i="28"/>
  <c r="M1827" i="28"/>
  <c r="F1827" i="28"/>
  <c r="M1826" i="28"/>
  <c r="F1826" i="28"/>
  <c r="M1825" i="28"/>
  <c r="F1825" i="28"/>
  <c r="M1824" i="28"/>
  <c r="F1824" i="28"/>
  <c r="M1823" i="28"/>
  <c r="F1823" i="28"/>
  <c r="M1822" i="28"/>
  <c r="F1822" i="28"/>
  <c r="M1821" i="28"/>
  <c r="F1821" i="28"/>
  <c r="M1820" i="28"/>
  <c r="F1820" i="28"/>
  <c r="M1819" i="28"/>
  <c r="F1819" i="28"/>
  <c r="M1818" i="28"/>
  <c r="F1818" i="28"/>
  <c r="M1817" i="28"/>
  <c r="F1817" i="28"/>
  <c r="M1816" i="28"/>
  <c r="F1816" i="28"/>
  <c r="M1815" i="28"/>
  <c r="F1815" i="28"/>
  <c r="M1814" i="28"/>
  <c r="F1814" i="28"/>
  <c r="M1813" i="28"/>
  <c r="F1813" i="28"/>
  <c r="M1812" i="28"/>
  <c r="F1812" i="28"/>
  <c r="M1811" i="28"/>
  <c r="F1811" i="28"/>
  <c r="M1810" i="28"/>
  <c r="F1810" i="28"/>
  <c r="M1809" i="28"/>
  <c r="F1809" i="28"/>
  <c r="M1808" i="28"/>
  <c r="F1808" i="28"/>
  <c r="M1807" i="28"/>
  <c r="F1807" i="28"/>
  <c r="M1806" i="28"/>
  <c r="F1806" i="28"/>
  <c r="M1805" i="28"/>
  <c r="F1805" i="28"/>
  <c r="M1804" i="28"/>
  <c r="F1804" i="28"/>
  <c r="M1803" i="28"/>
  <c r="F1803" i="28"/>
  <c r="M1802" i="28"/>
  <c r="F1802" i="28"/>
  <c r="M1801" i="28"/>
  <c r="F1801" i="28"/>
  <c r="M1800" i="28"/>
  <c r="F1800" i="28"/>
  <c r="M1799" i="28"/>
  <c r="F1799" i="28"/>
  <c r="M1798" i="28"/>
  <c r="F1798" i="28"/>
  <c r="M1797" i="28"/>
  <c r="F1797" i="28"/>
  <c r="M1796" i="28"/>
  <c r="F1796" i="28"/>
  <c r="M1795" i="28"/>
  <c r="F1795" i="28"/>
  <c r="M1794" i="28"/>
  <c r="F1794" i="28"/>
  <c r="M1793" i="28"/>
  <c r="AF314" i="54" s="1"/>
  <c r="AG314" i="54" s="1"/>
  <c r="F1793" i="28"/>
  <c r="M1792" i="28"/>
  <c r="F1792" i="28"/>
  <c r="M1791" i="28"/>
  <c r="F1791" i="28"/>
  <c r="M1790" i="28"/>
  <c r="F1790" i="28"/>
  <c r="M1789" i="28"/>
  <c r="F1789" i="28"/>
  <c r="M1788" i="28"/>
  <c r="F1788" i="28"/>
  <c r="M1787" i="28"/>
  <c r="F1787" i="28"/>
  <c r="M1786" i="28"/>
  <c r="F1786" i="28"/>
  <c r="M1785" i="28"/>
  <c r="F1785" i="28"/>
  <c r="M1784" i="28"/>
  <c r="F1784" i="28"/>
  <c r="M1783" i="28"/>
  <c r="F1783" i="28"/>
  <c r="M1782" i="28"/>
  <c r="F1782" i="28"/>
  <c r="M1781" i="28"/>
  <c r="F1781" i="28"/>
  <c r="M1780" i="28"/>
  <c r="F1780" i="28"/>
  <c r="M1779" i="28"/>
  <c r="F1779" i="28"/>
  <c r="M1778" i="28"/>
  <c r="F1778" i="28"/>
  <c r="M1777" i="28"/>
  <c r="F1777" i="28"/>
  <c r="M1776" i="28"/>
  <c r="F1776" i="28"/>
  <c r="M1775" i="28"/>
  <c r="F1775" i="28"/>
  <c r="M1774" i="28"/>
  <c r="F1774" i="28"/>
  <c r="M1773" i="28"/>
  <c r="F1773" i="28"/>
  <c r="M1772" i="28"/>
  <c r="F1772" i="28"/>
  <c r="M1771" i="28"/>
  <c r="F1771" i="28"/>
  <c r="M1770" i="28"/>
  <c r="F1770" i="28"/>
  <c r="M1769" i="28"/>
  <c r="F1769" i="28"/>
  <c r="M1768" i="28"/>
  <c r="F1768" i="28"/>
  <c r="M1767" i="28"/>
  <c r="F1767" i="28"/>
  <c r="M1766" i="28"/>
  <c r="F1766" i="28"/>
  <c r="M1765" i="28"/>
  <c r="F1765" i="28"/>
  <c r="M1764" i="28"/>
  <c r="AF298" i="54" s="1"/>
  <c r="AG298" i="54" s="1"/>
  <c r="F1764" i="28"/>
  <c r="M1763" i="28"/>
  <c r="F1763" i="28"/>
  <c r="M1762" i="28"/>
  <c r="F1762" i="28"/>
  <c r="M1761" i="28"/>
  <c r="F1761" i="28"/>
  <c r="M1760" i="28"/>
  <c r="F1760" i="28"/>
  <c r="M1759" i="28"/>
  <c r="F1759" i="28"/>
  <c r="M1758" i="28"/>
  <c r="F1758" i="28"/>
  <c r="M1757" i="28"/>
  <c r="F1757" i="28"/>
  <c r="M1756" i="28"/>
  <c r="F1756" i="28"/>
  <c r="M1755" i="28"/>
  <c r="F1755" i="28"/>
  <c r="M1754" i="28"/>
  <c r="F1754" i="28"/>
  <c r="M1753" i="28"/>
  <c r="F1753" i="28"/>
  <c r="M1752" i="28"/>
  <c r="F1752" i="28"/>
  <c r="M1751" i="28"/>
  <c r="F1751" i="28"/>
  <c r="M1750" i="28"/>
  <c r="F1750" i="28"/>
  <c r="M1749" i="28"/>
  <c r="F1749" i="28"/>
  <c r="M1748" i="28"/>
  <c r="F1748" i="28"/>
  <c r="M1747" i="28"/>
  <c r="F1747" i="28"/>
  <c r="M1746" i="28"/>
  <c r="F1746" i="28"/>
  <c r="M1745" i="28"/>
  <c r="F1745" i="28"/>
  <c r="M1744" i="28"/>
  <c r="F1744" i="28"/>
  <c r="M1743" i="28"/>
  <c r="F1743" i="28"/>
  <c r="M1742" i="28"/>
  <c r="F1742" i="28"/>
  <c r="M1741" i="28"/>
  <c r="F1741" i="28"/>
  <c r="M1740" i="28"/>
  <c r="F1740" i="28"/>
  <c r="M1739" i="28"/>
  <c r="F1739" i="28"/>
  <c r="M1738" i="28"/>
  <c r="F1738" i="28"/>
  <c r="M1737" i="28"/>
  <c r="F1737" i="28"/>
  <c r="M1736" i="28"/>
  <c r="F1736" i="28"/>
  <c r="M1735" i="28"/>
  <c r="F1735" i="28"/>
  <c r="M1734" i="28"/>
  <c r="F1734" i="28"/>
  <c r="M1733" i="28"/>
  <c r="F1733" i="28"/>
  <c r="M1732" i="28"/>
  <c r="F1732" i="28"/>
  <c r="M1731" i="28"/>
  <c r="F1731" i="28"/>
  <c r="M1730" i="28"/>
  <c r="F1730" i="28"/>
  <c r="M1729" i="28"/>
  <c r="F1729" i="28"/>
  <c r="M1728" i="28"/>
  <c r="F1728" i="28"/>
  <c r="M1727" i="28"/>
  <c r="F1727" i="28"/>
  <c r="M1726" i="28"/>
  <c r="F1726" i="28"/>
  <c r="M1725" i="28"/>
  <c r="F1725" i="28"/>
  <c r="M1724" i="28"/>
  <c r="F1724" i="28"/>
  <c r="M1723" i="28"/>
  <c r="F1723" i="28"/>
  <c r="M1722" i="28"/>
  <c r="F1722" i="28"/>
  <c r="M1721" i="28"/>
  <c r="F1721" i="28"/>
  <c r="M1720" i="28"/>
  <c r="F1720" i="28"/>
  <c r="M1719" i="28"/>
  <c r="F1719" i="28"/>
  <c r="M1718" i="28"/>
  <c r="F1718" i="28"/>
  <c r="M1717" i="28"/>
  <c r="F1717" i="28"/>
  <c r="M1716" i="28"/>
  <c r="F1716" i="28"/>
  <c r="M1715" i="28"/>
  <c r="F1715" i="28"/>
  <c r="M1714" i="28"/>
  <c r="F1714" i="28"/>
  <c r="M1713" i="28"/>
  <c r="F1713" i="28"/>
  <c r="M1712" i="28"/>
  <c r="F1712" i="28"/>
  <c r="M1711" i="28"/>
  <c r="F1711" i="28"/>
  <c r="M1710" i="28"/>
  <c r="F1710" i="28"/>
  <c r="M1709" i="28"/>
  <c r="F1709" i="28"/>
  <c r="M1708" i="28"/>
  <c r="F1708" i="28"/>
  <c r="M1707" i="28"/>
  <c r="F1707" i="28"/>
  <c r="M1706" i="28"/>
  <c r="F1706" i="28"/>
  <c r="M1705" i="28"/>
  <c r="F1705" i="28"/>
  <c r="M1704" i="28"/>
  <c r="F1704" i="28"/>
  <c r="M1703" i="28"/>
  <c r="F1703" i="28"/>
  <c r="M1702" i="28"/>
  <c r="F1702" i="28"/>
  <c r="M1701" i="28"/>
  <c r="F1701" i="28"/>
  <c r="M1700" i="28"/>
  <c r="F1700" i="28"/>
  <c r="M1699" i="28"/>
  <c r="F1699" i="28"/>
  <c r="M1698" i="28"/>
  <c r="AF260" i="54" s="1"/>
  <c r="AG260" i="54" s="1"/>
  <c r="F1698" i="28"/>
  <c r="M1697" i="28"/>
  <c r="F1697" i="28"/>
  <c r="M1696" i="28"/>
  <c r="F1696" i="28"/>
  <c r="M1695" i="28"/>
  <c r="F1695" i="28"/>
  <c r="M1694" i="28"/>
  <c r="F1694" i="28"/>
  <c r="M1693" i="28"/>
  <c r="F1693" i="28"/>
  <c r="M1692" i="28"/>
  <c r="F1692" i="28"/>
  <c r="M1691" i="28"/>
  <c r="F1691" i="28"/>
  <c r="M1690" i="28"/>
  <c r="F1690" i="28"/>
  <c r="M1689" i="28"/>
  <c r="F1689" i="28"/>
  <c r="M1688" i="28"/>
  <c r="F1688" i="28"/>
  <c r="M1687" i="28"/>
  <c r="F1687" i="28"/>
  <c r="M1686" i="28"/>
  <c r="F1686" i="28"/>
  <c r="M1685" i="28"/>
  <c r="F1685" i="28"/>
  <c r="M1684" i="28"/>
  <c r="F1684" i="28"/>
  <c r="M1683" i="28"/>
  <c r="AF158" i="54" s="1"/>
  <c r="AG158" i="54" s="1"/>
  <c r="F1683" i="28"/>
  <c r="M1682" i="28"/>
  <c r="AF167" i="54" s="1"/>
  <c r="AG167" i="54" s="1"/>
  <c r="F1682" i="28"/>
  <c r="M1681" i="28"/>
  <c r="AF166" i="54" s="1"/>
  <c r="AG166" i="54" s="1"/>
  <c r="F1681" i="28"/>
  <c r="M1680" i="28"/>
  <c r="F1680" i="28"/>
  <c r="M1679" i="28"/>
  <c r="F1679" i="28"/>
  <c r="M1678" i="28"/>
  <c r="F1678" i="28"/>
  <c r="M1677" i="28"/>
  <c r="AF138" i="54" s="1"/>
  <c r="AG138" i="54" s="1"/>
  <c r="F1677" i="28"/>
  <c r="M1676" i="28"/>
  <c r="F1676" i="28"/>
  <c r="M1675" i="28"/>
  <c r="F1675" i="28"/>
  <c r="M1674" i="28"/>
  <c r="AF133" i="54" s="1"/>
  <c r="AG133" i="54" s="1"/>
  <c r="F1674" i="28"/>
  <c r="M1673" i="28"/>
  <c r="AF132" i="54" s="1"/>
  <c r="AG132" i="54" s="1"/>
  <c r="F1673" i="28"/>
  <c r="M1672" i="28"/>
  <c r="F1672" i="28"/>
  <c r="M1671" i="28"/>
  <c r="F1671" i="28"/>
  <c r="M1670" i="28"/>
  <c r="F1670" i="28"/>
  <c r="M1669" i="28"/>
  <c r="F1669" i="28"/>
  <c r="M1668" i="28"/>
  <c r="F1668" i="28"/>
  <c r="M1667" i="28"/>
  <c r="F1667" i="28"/>
  <c r="M1666" i="28"/>
  <c r="F1666" i="28"/>
  <c r="M1665" i="28"/>
  <c r="F1665" i="28"/>
  <c r="M1664" i="28"/>
  <c r="F1664" i="28"/>
  <c r="M1663" i="28"/>
  <c r="F1663" i="28"/>
  <c r="M1662" i="28"/>
  <c r="F1662" i="28"/>
  <c r="M1661" i="28"/>
  <c r="F1661" i="28"/>
  <c r="M1660" i="28"/>
  <c r="F1660" i="28"/>
  <c r="M1659" i="28"/>
  <c r="F1659" i="28"/>
  <c r="M1658" i="28"/>
  <c r="F1658" i="28"/>
  <c r="M1657" i="28"/>
  <c r="F1657" i="28"/>
  <c r="M1656" i="28"/>
  <c r="F1656" i="28"/>
  <c r="M1655" i="28"/>
  <c r="AF233" i="54" s="1"/>
  <c r="AG233" i="54" s="1"/>
  <c r="F1655" i="28"/>
  <c r="M1654" i="28"/>
  <c r="F1654" i="28"/>
  <c r="M1653" i="28"/>
  <c r="F1653" i="28"/>
  <c r="M1652" i="28"/>
  <c r="F1652" i="28"/>
  <c r="M1651" i="28"/>
  <c r="F1651" i="28"/>
  <c r="M1650" i="28"/>
  <c r="F1650" i="28"/>
  <c r="M1649" i="28"/>
  <c r="F1649" i="28"/>
  <c r="M1648" i="28"/>
  <c r="F1648" i="28"/>
  <c r="M1647" i="28"/>
  <c r="F1647" i="28"/>
  <c r="M1646" i="28"/>
  <c r="F1646" i="28"/>
  <c r="M1645" i="28"/>
  <c r="F1645" i="28"/>
  <c r="M1644" i="28"/>
  <c r="F1644" i="28"/>
  <c r="M1643" i="28"/>
  <c r="F1643" i="28"/>
  <c r="M1642" i="28"/>
  <c r="F1642" i="28"/>
  <c r="M1641" i="28"/>
  <c r="F1641" i="28"/>
  <c r="M1640" i="28"/>
  <c r="F1640" i="28"/>
  <c r="M1639" i="28"/>
  <c r="F1639" i="28"/>
  <c r="M1638" i="28"/>
  <c r="F1638" i="28"/>
  <c r="M1637" i="28"/>
  <c r="F1637" i="28"/>
  <c r="M1636" i="28"/>
  <c r="AF345" i="54" s="1"/>
  <c r="AG345" i="54" s="1"/>
  <c r="F1636" i="28"/>
  <c r="M1635" i="28"/>
  <c r="F1635" i="28"/>
  <c r="M1634" i="28"/>
  <c r="F1634" i="28"/>
  <c r="M1633" i="28"/>
  <c r="F1633" i="28"/>
  <c r="M1632" i="28"/>
  <c r="F1632" i="28"/>
  <c r="M1631" i="28"/>
  <c r="F1631" i="28"/>
  <c r="M1630" i="28"/>
  <c r="F1630" i="28"/>
  <c r="M1629" i="28"/>
  <c r="F1629" i="28"/>
  <c r="M1628" i="28"/>
  <c r="F1628" i="28"/>
  <c r="M1627" i="28"/>
  <c r="F1627" i="28"/>
  <c r="M1626" i="28"/>
  <c r="F1626" i="28"/>
  <c r="M1625" i="28"/>
  <c r="F1625" i="28"/>
  <c r="M1624" i="28"/>
  <c r="F1624" i="28"/>
  <c r="M1623" i="28"/>
  <c r="F1623" i="28"/>
  <c r="M1622" i="28"/>
  <c r="F1622" i="28"/>
  <c r="M1621" i="28"/>
  <c r="F1621" i="28"/>
  <c r="M1620" i="28"/>
  <c r="AF264" i="54" s="1"/>
  <c r="AG264" i="54" s="1"/>
  <c r="F1620" i="28"/>
  <c r="M1619" i="28"/>
  <c r="F1619" i="28"/>
  <c r="M1618" i="28"/>
  <c r="AF262" i="54" s="1"/>
  <c r="AG262" i="54" s="1"/>
  <c r="F1618" i="28"/>
  <c r="M1617" i="28"/>
  <c r="F1617" i="28"/>
  <c r="M1616" i="28"/>
  <c r="F1616" i="28"/>
  <c r="M1615" i="28"/>
  <c r="F1615" i="28"/>
  <c r="M1614" i="28"/>
  <c r="F1614" i="28"/>
  <c r="M1613" i="28"/>
  <c r="F1613" i="28"/>
  <c r="M1612" i="28"/>
  <c r="F1612" i="28"/>
  <c r="M1611" i="28"/>
  <c r="F1611" i="28"/>
  <c r="M1610" i="28"/>
  <c r="F1610" i="28"/>
  <c r="M1609" i="28"/>
  <c r="F1609" i="28"/>
  <c r="M1608" i="28"/>
  <c r="F1608" i="28"/>
  <c r="M1607" i="28"/>
  <c r="F1607" i="28"/>
  <c r="M1606" i="28"/>
  <c r="F1606" i="28"/>
  <c r="M1605" i="28"/>
  <c r="F1605" i="28"/>
  <c r="M1604" i="28"/>
  <c r="F1604" i="28"/>
  <c r="M1603" i="28"/>
  <c r="F1603" i="28"/>
  <c r="M1602" i="28"/>
  <c r="F1602" i="28"/>
  <c r="M1601" i="28"/>
  <c r="F1601" i="28"/>
  <c r="M1600" i="28"/>
  <c r="F1600" i="28"/>
  <c r="M1599" i="28"/>
  <c r="F1599" i="28"/>
  <c r="M1598" i="28"/>
  <c r="F1598" i="28"/>
  <c r="M1597" i="28"/>
  <c r="F1597" i="28"/>
  <c r="M1596" i="28"/>
  <c r="F1596" i="28"/>
  <c r="M1595" i="28"/>
  <c r="F1595" i="28"/>
  <c r="M1594" i="28"/>
  <c r="F1594" i="28"/>
  <c r="M1593" i="28"/>
  <c r="F1593" i="28"/>
  <c r="M1592" i="28"/>
  <c r="F1592" i="28"/>
  <c r="M1591" i="28"/>
  <c r="F1591" i="28"/>
  <c r="M1590" i="28"/>
  <c r="F1590" i="28"/>
  <c r="M1589" i="28"/>
  <c r="F1589" i="28"/>
  <c r="M1588" i="28"/>
  <c r="F1588" i="28"/>
  <c r="M1587" i="28"/>
  <c r="F1587" i="28"/>
  <c r="M1586" i="28"/>
  <c r="F1586" i="28"/>
  <c r="M1585" i="28"/>
  <c r="F1585" i="28"/>
  <c r="M1584" i="28"/>
  <c r="F1584" i="28"/>
  <c r="M1583" i="28"/>
  <c r="F1583" i="28"/>
  <c r="M1582" i="28"/>
  <c r="F1582" i="28"/>
  <c r="M1581" i="28"/>
  <c r="F1581" i="28"/>
  <c r="M1580" i="28"/>
  <c r="F1580" i="28"/>
  <c r="M1579" i="28"/>
  <c r="F1579" i="28"/>
  <c r="M1578" i="28"/>
  <c r="F1578" i="28"/>
  <c r="M1577" i="28"/>
  <c r="F1577" i="28"/>
  <c r="M1576" i="28"/>
  <c r="F1576" i="28"/>
  <c r="M1575" i="28"/>
  <c r="F1575" i="28"/>
  <c r="M1574" i="28"/>
  <c r="F1574" i="28"/>
  <c r="M1573" i="28"/>
  <c r="F1573" i="28"/>
  <c r="M1572" i="28"/>
  <c r="F1572" i="28"/>
  <c r="M1571" i="28"/>
  <c r="F1571" i="28"/>
  <c r="M1570" i="28"/>
  <c r="F1570" i="28"/>
  <c r="M1569" i="28"/>
  <c r="F1569" i="28"/>
  <c r="M1568" i="28"/>
  <c r="F1568" i="28"/>
  <c r="M1567" i="28"/>
  <c r="F1567" i="28"/>
  <c r="M1566" i="28"/>
  <c r="F1566" i="28"/>
  <c r="M1565" i="28"/>
  <c r="F1565" i="28"/>
  <c r="M1564" i="28"/>
  <c r="F1564" i="28"/>
  <c r="M1563" i="28"/>
  <c r="F1563" i="28"/>
  <c r="M1562" i="28"/>
  <c r="F1562" i="28"/>
  <c r="M1561" i="28"/>
  <c r="AF279" i="54" s="1"/>
  <c r="AG279" i="54" s="1"/>
  <c r="F1561" i="28"/>
  <c r="M1560" i="28"/>
  <c r="F1560" i="28"/>
  <c r="M1559" i="28"/>
  <c r="F1559" i="28"/>
  <c r="M1558" i="28"/>
  <c r="F1558" i="28"/>
  <c r="M1557" i="28"/>
  <c r="F1557" i="28"/>
  <c r="M1556" i="28"/>
  <c r="F1556" i="28"/>
  <c r="M1555" i="28"/>
  <c r="F1555" i="28"/>
  <c r="M1554" i="28"/>
  <c r="AF259" i="54" s="1"/>
  <c r="AG259" i="54" s="1"/>
  <c r="F1554" i="28"/>
  <c r="M1553" i="28"/>
  <c r="F1553" i="28"/>
  <c r="M1552" i="28"/>
  <c r="F1552" i="28"/>
  <c r="M1551" i="28"/>
  <c r="F1551" i="28"/>
  <c r="M1550" i="28"/>
  <c r="F1550" i="28"/>
  <c r="M1549" i="28"/>
  <c r="F1549" i="28"/>
  <c r="M1548" i="28"/>
  <c r="F1548" i="28"/>
  <c r="M1547" i="28"/>
  <c r="F1547" i="28"/>
  <c r="M1546" i="28"/>
  <c r="F1546" i="28"/>
  <c r="M1545" i="28"/>
  <c r="F1545" i="28"/>
  <c r="M1544" i="28"/>
  <c r="F1544" i="28"/>
  <c r="M1543" i="28"/>
  <c r="F1543" i="28"/>
  <c r="M1542" i="28"/>
  <c r="F1542" i="28"/>
  <c r="M1541" i="28"/>
  <c r="F1541" i="28"/>
  <c r="M1540" i="28"/>
  <c r="F1540" i="28"/>
  <c r="M1539" i="28"/>
  <c r="AF157" i="54" s="1"/>
  <c r="AG157" i="54" s="1"/>
  <c r="F1539" i="28"/>
  <c r="M1538" i="28"/>
  <c r="AF156" i="54" s="1"/>
  <c r="AG156" i="54" s="1"/>
  <c r="F1538" i="28"/>
  <c r="M1537" i="28"/>
  <c r="F1537" i="28"/>
  <c r="M1536" i="28"/>
  <c r="F1536" i="28"/>
  <c r="M1535" i="28"/>
  <c r="AF153" i="54" s="1"/>
  <c r="AG153" i="54" s="1"/>
  <c r="F1535" i="28"/>
  <c r="M1534" i="28"/>
  <c r="F1534" i="28"/>
  <c r="M1533" i="28"/>
  <c r="AF148" i="54" s="1"/>
  <c r="AG148" i="54" s="1"/>
  <c r="F1533" i="28"/>
  <c r="M1532" i="28"/>
  <c r="AF144" i="54" s="1"/>
  <c r="AG144" i="54" s="1"/>
  <c r="F1532" i="28"/>
  <c r="M1531" i="28"/>
  <c r="F1531" i="28"/>
  <c r="M1530" i="28"/>
  <c r="F1530" i="28"/>
  <c r="M1529" i="28"/>
  <c r="F1529" i="28"/>
  <c r="M1528" i="28"/>
  <c r="F1528" i="28"/>
  <c r="M1527" i="28"/>
  <c r="AF124" i="54" s="1"/>
  <c r="AG124" i="54" s="1"/>
  <c r="F1527" i="28"/>
  <c r="M1526" i="28"/>
  <c r="AF128" i="54" s="1"/>
  <c r="AG128" i="54" s="1"/>
  <c r="F1526" i="28"/>
  <c r="M1525" i="28"/>
  <c r="F1525" i="28"/>
  <c r="M1524" i="28"/>
  <c r="F1524" i="28"/>
  <c r="M1523" i="28"/>
  <c r="F1523" i="28"/>
  <c r="M1522" i="28"/>
  <c r="F1522" i="28"/>
  <c r="M1521" i="28"/>
  <c r="F1521" i="28"/>
  <c r="M1520" i="28"/>
  <c r="F1520" i="28"/>
  <c r="M1519" i="28"/>
  <c r="F1519" i="28"/>
  <c r="M1518" i="28"/>
  <c r="F1518" i="28"/>
  <c r="M1517" i="28"/>
  <c r="F1517" i="28"/>
  <c r="M1516" i="28"/>
  <c r="F1516" i="28"/>
  <c r="M1515" i="28"/>
  <c r="F1515" i="28"/>
  <c r="M1514" i="28"/>
  <c r="F1514" i="28"/>
  <c r="M1513" i="28"/>
  <c r="F1513" i="28"/>
  <c r="M1512" i="28"/>
  <c r="F1512" i="28"/>
  <c r="M1511" i="28"/>
  <c r="F1511" i="28"/>
  <c r="M1510" i="28"/>
  <c r="F1510" i="28"/>
  <c r="M1509" i="28"/>
  <c r="F1509" i="28"/>
  <c r="M1508" i="28"/>
  <c r="F1508" i="28"/>
  <c r="M1507" i="28"/>
  <c r="F1507" i="28"/>
  <c r="M1506" i="28"/>
  <c r="F1506" i="28"/>
  <c r="M1505" i="28"/>
  <c r="F1505" i="28"/>
  <c r="M1504" i="28"/>
  <c r="F1504" i="28"/>
  <c r="M1503" i="28"/>
  <c r="F1503" i="28"/>
  <c r="M1502" i="28"/>
  <c r="F1502" i="28"/>
  <c r="M1501" i="28"/>
  <c r="F1501" i="28"/>
  <c r="M1500" i="28"/>
  <c r="F1500" i="28"/>
  <c r="M1499" i="28"/>
  <c r="F1499" i="28"/>
  <c r="M1498" i="28"/>
  <c r="F1498" i="28"/>
  <c r="M1497" i="28"/>
  <c r="F1497" i="28"/>
  <c r="M1496" i="28"/>
  <c r="F1496" i="28"/>
  <c r="M1495" i="28"/>
  <c r="F1495" i="28"/>
  <c r="M1494" i="28"/>
  <c r="F1494" i="28"/>
  <c r="M1493" i="28"/>
  <c r="F1493" i="28"/>
  <c r="M1492" i="28"/>
  <c r="F1492" i="28"/>
  <c r="M1491" i="28"/>
  <c r="F1491" i="28"/>
  <c r="M1490" i="28"/>
  <c r="F1490" i="28"/>
  <c r="M1489" i="28"/>
  <c r="F1489" i="28"/>
  <c r="M1488" i="28"/>
  <c r="AF278" i="54" s="1"/>
  <c r="AG278" i="54" s="1"/>
  <c r="F1488" i="28"/>
  <c r="M1487" i="28"/>
  <c r="F1487" i="28"/>
  <c r="M1486" i="28"/>
  <c r="F1486" i="28"/>
  <c r="M1485" i="28"/>
  <c r="F1485" i="28"/>
  <c r="M1484" i="28"/>
  <c r="F1484" i="28"/>
  <c r="M1483" i="28"/>
  <c r="F1483" i="28"/>
  <c r="M1482" i="28"/>
  <c r="F1482" i="28"/>
  <c r="M1481" i="28"/>
  <c r="F1481" i="28"/>
  <c r="M1480" i="28"/>
  <c r="F1480" i="28"/>
  <c r="M1479" i="28"/>
  <c r="AF271" i="54" s="1"/>
  <c r="AG271" i="54" s="1"/>
  <c r="F1479" i="28"/>
  <c r="M1478" i="28"/>
  <c r="F1478" i="28"/>
  <c r="M1477" i="28"/>
  <c r="F1477" i="28"/>
  <c r="M1476" i="28"/>
  <c r="F1476" i="28"/>
  <c r="M1475" i="28"/>
  <c r="F1475" i="28"/>
  <c r="M1474" i="28"/>
  <c r="F1474" i="28"/>
  <c r="M1473" i="28"/>
  <c r="F1473" i="28"/>
  <c r="M1472" i="28"/>
  <c r="F1472" i="28"/>
  <c r="M1471" i="28"/>
  <c r="F1471" i="28"/>
  <c r="M1470" i="28"/>
  <c r="F1470" i="28"/>
  <c r="M1469" i="28"/>
  <c r="F1469" i="28"/>
  <c r="M1468" i="28"/>
  <c r="F1468" i="28"/>
  <c r="M1467" i="28"/>
  <c r="F1467" i="28"/>
  <c r="M1466" i="28"/>
  <c r="F1466" i="28"/>
  <c r="M1465" i="28"/>
  <c r="F1465" i="28"/>
  <c r="M1464" i="28"/>
  <c r="F1464" i="28"/>
  <c r="M1463" i="28"/>
  <c r="F1463" i="28"/>
  <c r="M1462" i="28"/>
  <c r="F1462" i="28"/>
  <c r="M1461" i="28"/>
  <c r="F1461" i="28"/>
  <c r="M1460" i="28"/>
  <c r="F1460" i="28"/>
  <c r="M1459" i="28"/>
  <c r="F1459" i="28"/>
  <c r="M1458" i="28"/>
  <c r="F1458" i="28"/>
  <c r="M1457" i="28"/>
  <c r="F1457" i="28"/>
  <c r="M1456" i="28"/>
  <c r="AF328" i="54" s="1"/>
  <c r="AG328" i="54" s="1"/>
  <c r="F1456" i="28"/>
  <c r="M1455" i="28"/>
  <c r="F1455" i="28"/>
  <c r="M1454" i="28"/>
  <c r="F1454" i="28"/>
  <c r="M1453" i="28"/>
  <c r="F1453" i="28"/>
  <c r="M1452" i="28"/>
  <c r="F1452" i="28"/>
  <c r="M1451" i="28"/>
  <c r="F1451" i="28"/>
  <c r="M1450" i="28"/>
  <c r="F1450" i="28"/>
  <c r="M1449" i="28"/>
  <c r="F1449" i="28"/>
  <c r="M1448" i="28"/>
  <c r="F1448" i="28"/>
  <c r="M1447" i="28"/>
  <c r="F1447" i="28"/>
  <c r="M1446" i="28"/>
  <c r="F1446" i="28"/>
  <c r="M1445" i="28"/>
  <c r="F1445" i="28"/>
  <c r="M1444" i="28"/>
  <c r="F1444" i="28"/>
  <c r="M1443" i="28"/>
  <c r="F1443" i="28"/>
  <c r="M1442" i="28"/>
  <c r="F1442" i="28"/>
  <c r="M1441" i="28"/>
  <c r="F1441" i="28"/>
  <c r="M1440" i="28"/>
  <c r="F1440" i="28"/>
  <c r="M1439" i="28"/>
  <c r="F1439" i="28"/>
  <c r="M1438" i="28"/>
  <c r="F1438" i="28"/>
  <c r="M1437" i="28"/>
  <c r="F1437" i="28"/>
  <c r="M1436" i="28"/>
  <c r="F1436" i="28"/>
  <c r="M1435" i="28"/>
  <c r="F1435" i="28"/>
  <c r="M1434" i="28"/>
  <c r="F1434" i="28"/>
  <c r="M1433" i="28"/>
  <c r="F1433" i="28"/>
  <c r="M1432" i="28"/>
  <c r="F1432" i="28"/>
  <c r="M1431" i="28"/>
  <c r="F1431" i="28"/>
  <c r="M1430" i="28"/>
  <c r="F1430" i="28"/>
  <c r="M1429" i="28"/>
  <c r="F1429" i="28"/>
  <c r="M1428" i="28"/>
  <c r="F1428" i="28"/>
  <c r="M1427" i="28"/>
  <c r="F1427" i="28"/>
  <c r="M1426" i="28"/>
  <c r="F1426" i="28"/>
  <c r="M1425" i="28"/>
  <c r="AF302" i="54" s="1"/>
  <c r="AG302" i="54" s="1"/>
  <c r="F1425" i="28"/>
  <c r="M1424" i="28"/>
  <c r="F1424" i="28"/>
  <c r="M1423" i="28"/>
  <c r="F1423" i="28"/>
  <c r="M1422" i="28"/>
  <c r="F1422" i="28"/>
  <c r="M1421" i="28"/>
  <c r="F1421" i="28"/>
  <c r="M1420" i="28"/>
  <c r="F1420" i="28"/>
  <c r="M1419" i="28"/>
  <c r="F1419" i="28"/>
  <c r="M1418" i="28"/>
  <c r="F1418" i="28"/>
  <c r="M1417" i="28"/>
  <c r="F1417" i="28"/>
  <c r="M1416" i="28"/>
  <c r="F1416" i="28"/>
  <c r="M1415" i="28"/>
  <c r="F1415" i="28"/>
  <c r="M1414" i="28"/>
  <c r="F1414" i="28"/>
  <c r="M1413" i="28"/>
  <c r="F1413" i="28"/>
  <c r="M1412" i="28"/>
  <c r="F1412" i="28"/>
  <c r="M1411" i="28"/>
  <c r="F1411" i="28"/>
  <c r="M1410" i="28"/>
  <c r="F1410" i="28"/>
  <c r="M1409" i="28"/>
  <c r="F1409" i="28"/>
  <c r="M1408" i="28"/>
  <c r="F1408" i="28"/>
  <c r="M1407" i="28"/>
  <c r="F1407" i="28"/>
  <c r="M1406" i="28"/>
  <c r="F1406" i="28"/>
  <c r="M1405" i="28"/>
  <c r="F1405" i="28"/>
  <c r="M1404" i="28"/>
  <c r="F1404" i="28"/>
  <c r="M1403" i="28"/>
  <c r="F1403" i="28"/>
  <c r="M1402" i="28"/>
  <c r="F1402" i="28"/>
  <c r="M1401" i="28"/>
  <c r="F1401" i="28"/>
  <c r="M1400" i="28"/>
  <c r="F1400" i="28"/>
  <c r="M1399" i="28"/>
  <c r="F1399" i="28"/>
  <c r="M1398" i="28"/>
  <c r="F1398" i="28"/>
  <c r="M1397" i="28"/>
  <c r="F1397" i="28"/>
  <c r="M1396" i="28"/>
  <c r="F1396" i="28"/>
  <c r="M1395" i="28"/>
  <c r="F1395" i="28"/>
  <c r="M1394" i="28"/>
  <c r="F1394" i="28"/>
  <c r="M1393" i="28"/>
  <c r="F1393" i="28"/>
  <c r="M1392" i="28"/>
  <c r="F1392" i="28"/>
  <c r="M1391" i="28"/>
  <c r="F1391" i="28"/>
  <c r="M1390" i="28"/>
  <c r="F1390" i="28"/>
  <c r="M1389" i="28"/>
  <c r="F1389" i="28"/>
  <c r="M1388" i="28"/>
  <c r="F1388" i="28"/>
  <c r="M1387" i="28"/>
  <c r="F1387" i="28"/>
  <c r="M1386" i="28"/>
  <c r="F1386" i="28"/>
  <c r="M1385" i="28"/>
  <c r="F1385" i="28"/>
  <c r="M1384" i="28"/>
  <c r="F1384" i="28"/>
  <c r="M1383" i="28"/>
  <c r="F1383" i="28"/>
  <c r="M1382" i="28"/>
  <c r="F1382" i="28"/>
  <c r="M1381" i="28"/>
  <c r="F1381" i="28"/>
  <c r="M1380" i="28"/>
  <c r="F1380" i="28"/>
  <c r="M1379" i="28"/>
  <c r="F1379" i="28"/>
  <c r="M1378" i="28"/>
  <c r="F1378" i="28"/>
  <c r="M1377" i="28"/>
  <c r="F1377" i="28"/>
  <c r="M1376" i="28"/>
  <c r="F1376" i="28"/>
  <c r="M1375" i="28"/>
  <c r="F1375" i="28"/>
  <c r="M1374" i="28"/>
  <c r="F1374" i="28"/>
  <c r="M1373" i="28"/>
  <c r="AF265" i="54" s="1"/>
  <c r="AG265" i="54" s="1"/>
  <c r="F1373" i="28"/>
  <c r="M1372" i="28"/>
  <c r="F1372" i="28"/>
  <c r="M1371" i="28"/>
  <c r="F1371" i="28"/>
  <c r="M1370" i="28"/>
  <c r="F1370" i="28"/>
  <c r="M1369" i="28"/>
  <c r="F1369" i="28"/>
  <c r="M1368" i="28"/>
  <c r="F1368" i="28"/>
  <c r="M1367" i="28"/>
  <c r="F1367" i="28"/>
  <c r="M1366" i="28"/>
  <c r="AF248" i="54" s="1"/>
  <c r="AG248" i="54" s="1"/>
  <c r="F1366" i="28"/>
  <c r="M1365" i="28"/>
  <c r="F1365" i="28"/>
  <c r="M1364" i="28"/>
  <c r="F1364" i="28"/>
  <c r="M1363" i="28"/>
  <c r="F1363" i="28"/>
  <c r="M1362" i="28"/>
  <c r="AF169" i="54" s="1"/>
  <c r="AG169" i="54" s="1"/>
  <c r="F1362" i="28"/>
  <c r="M1361" i="28"/>
  <c r="AF160" i="54" s="1"/>
  <c r="AG160" i="54" s="1"/>
  <c r="F1361" i="28"/>
  <c r="M1360" i="28"/>
  <c r="F1360" i="28"/>
  <c r="M1359" i="28"/>
  <c r="F1359" i="28"/>
  <c r="M1358" i="28"/>
  <c r="F1358" i="28"/>
  <c r="M1357" i="28"/>
  <c r="F1357" i="28"/>
  <c r="M1356" i="28"/>
  <c r="AF142" i="54" s="1"/>
  <c r="AG142" i="54" s="1"/>
  <c r="F1356" i="28"/>
  <c r="M1355" i="28"/>
  <c r="F1355" i="28"/>
  <c r="M1354" i="28"/>
  <c r="F1354" i="28"/>
  <c r="M1353" i="28"/>
  <c r="F1353" i="28"/>
  <c r="M1352" i="28"/>
  <c r="AF118" i="54" s="1"/>
  <c r="AG118" i="54" s="1"/>
  <c r="F1352" i="28"/>
  <c r="M1351" i="28"/>
  <c r="F1351" i="28"/>
  <c r="M1350" i="28"/>
  <c r="F1350" i="28"/>
  <c r="M1349" i="28"/>
  <c r="F1349" i="28"/>
  <c r="M1348" i="28"/>
  <c r="F1348" i="28"/>
  <c r="M1347" i="28"/>
  <c r="F1347" i="28"/>
  <c r="M1346" i="28"/>
  <c r="AF245" i="54" s="1"/>
  <c r="AG245" i="54" s="1"/>
  <c r="F1346" i="28"/>
  <c r="M1345" i="28"/>
  <c r="F1345" i="28"/>
  <c r="M1344" i="28"/>
  <c r="F1344" i="28"/>
  <c r="M1343" i="28"/>
  <c r="F1343" i="28"/>
  <c r="M1342" i="28"/>
  <c r="F1342" i="28"/>
  <c r="M1341" i="28"/>
  <c r="F1341" i="28"/>
  <c r="M1340" i="28"/>
  <c r="F1340" i="28"/>
  <c r="M1339" i="28"/>
  <c r="F1339" i="28"/>
  <c r="M1338" i="28"/>
  <c r="F1338" i="28"/>
  <c r="M1337" i="28"/>
  <c r="F1337" i="28"/>
  <c r="M1336" i="28"/>
  <c r="F1336" i="28"/>
  <c r="M1335" i="28"/>
  <c r="F1335" i="28"/>
  <c r="M1334" i="28"/>
  <c r="AF242" i="54" s="1"/>
  <c r="AG242" i="54" s="1"/>
  <c r="F1334" i="28"/>
  <c r="M1333" i="28"/>
  <c r="F1333" i="28"/>
  <c r="M1332" i="28"/>
  <c r="F1332" i="28"/>
  <c r="M1331" i="28"/>
  <c r="F1331" i="28"/>
  <c r="M1330" i="28"/>
  <c r="F1330" i="28"/>
  <c r="M1329" i="28"/>
  <c r="F1329" i="28"/>
  <c r="M1328" i="28"/>
  <c r="F1328" i="28"/>
  <c r="M1327" i="28"/>
  <c r="AF194" i="54" s="1"/>
  <c r="AG194" i="54" s="1"/>
  <c r="F1327" i="28"/>
  <c r="M1326" i="28"/>
  <c r="AF200" i="54" s="1"/>
  <c r="AG200" i="54" s="1"/>
  <c r="F1326" i="28"/>
  <c r="M1325" i="28"/>
  <c r="F1325" i="28"/>
  <c r="M1324" i="28"/>
  <c r="F1324" i="28"/>
  <c r="M1323" i="28"/>
  <c r="F1323" i="28"/>
  <c r="M1322" i="28"/>
  <c r="F1322" i="28"/>
  <c r="M1321" i="28"/>
  <c r="F1321" i="28"/>
  <c r="M1320" i="28"/>
  <c r="F1320" i="28"/>
  <c r="M1319" i="28"/>
  <c r="F1319" i="28"/>
  <c r="M1318" i="28"/>
  <c r="F1318" i="28"/>
  <c r="M1317" i="28"/>
  <c r="AF112" i="54" s="1"/>
  <c r="AG112" i="54" s="1"/>
  <c r="F1317" i="28"/>
  <c r="M1316" i="28"/>
  <c r="F1316" i="28"/>
  <c r="M1315" i="28"/>
  <c r="F1315" i="28"/>
  <c r="M1314" i="28"/>
  <c r="F1314" i="28"/>
  <c r="M1313" i="28"/>
  <c r="F1313" i="28"/>
  <c r="M1312" i="28"/>
  <c r="F1312" i="28"/>
  <c r="M1311" i="28"/>
  <c r="F1311" i="28"/>
  <c r="M1310" i="28"/>
  <c r="F1310" i="28"/>
  <c r="M1309" i="28"/>
  <c r="F1309" i="28"/>
  <c r="M1308" i="28"/>
  <c r="F1308" i="28"/>
  <c r="M1307" i="28"/>
  <c r="F1307" i="28"/>
  <c r="M1306" i="28"/>
  <c r="F1306" i="28"/>
  <c r="M1305" i="28"/>
  <c r="F1305" i="28"/>
  <c r="M1304" i="28"/>
  <c r="F1304" i="28"/>
  <c r="M1303" i="28"/>
  <c r="F1303" i="28"/>
  <c r="M1302" i="28"/>
  <c r="F1302" i="28"/>
  <c r="M1301" i="28"/>
  <c r="F1301" i="28"/>
  <c r="M1300" i="28"/>
  <c r="F1300" i="28"/>
  <c r="M1299" i="28"/>
  <c r="F1299" i="28"/>
  <c r="M1298" i="28"/>
  <c r="F1298" i="28"/>
  <c r="M1297" i="28"/>
  <c r="F1297" i="28"/>
  <c r="M1296" i="28"/>
  <c r="F1296" i="28"/>
  <c r="M1295" i="28"/>
  <c r="F1295" i="28"/>
  <c r="M1294" i="28"/>
  <c r="F1294" i="28"/>
  <c r="M1293" i="28"/>
  <c r="F1293" i="28"/>
  <c r="M1292" i="28"/>
  <c r="F1292" i="28"/>
  <c r="M1291" i="28"/>
  <c r="AF88" i="54" s="1"/>
  <c r="AG88" i="54" s="1"/>
  <c r="F1291" i="28"/>
  <c r="M1290" i="28"/>
  <c r="AF92" i="54" s="1"/>
  <c r="AG92" i="54" s="1"/>
  <c r="F1290" i="28"/>
  <c r="M1289" i="28"/>
  <c r="AF83" i="54" s="1"/>
  <c r="AG83" i="54" s="1"/>
  <c r="F1289" i="28"/>
  <c r="M1288" i="28"/>
  <c r="F1288" i="28"/>
  <c r="M1287" i="28"/>
  <c r="AF81" i="54" s="1"/>
  <c r="AG81" i="54" s="1"/>
  <c r="F1287" i="28"/>
  <c r="M1286" i="28"/>
  <c r="F1286" i="28"/>
  <c r="M1285" i="28"/>
  <c r="F1285" i="28"/>
  <c r="M1284" i="28"/>
  <c r="F1284" i="28"/>
  <c r="M1283" i="28"/>
  <c r="F1283" i="28"/>
  <c r="M1282" i="28"/>
  <c r="F1282" i="28"/>
  <c r="M1281" i="28"/>
  <c r="F1281" i="28"/>
  <c r="M1280" i="28"/>
  <c r="F1280" i="28"/>
  <c r="M1279" i="28"/>
  <c r="F1279" i="28"/>
  <c r="M1278" i="28"/>
  <c r="F1278" i="28"/>
  <c r="M1277" i="28"/>
  <c r="F1277" i="28"/>
  <c r="M1276" i="28"/>
  <c r="F1276" i="28"/>
  <c r="M1275" i="28"/>
  <c r="F1275" i="28"/>
  <c r="M1274" i="28"/>
  <c r="F1274" i="28"/>
  <c r="M1273" i="28"/>
  <c r="F1273" i="28"/>
  <c r="M1272" i="28"/>
  <c r="F1272" i="28"/>
  <c r="M1271" i="28"/>
  <c r="AF319" i="54" s="1"/>
  <c r="AG319" i="54" s="1"/>
  <c r="F1271" i="28"/>
  <c r="M1270" i="28"/>
  <c r="F1270" i="28"/>
  <c r="M1269" i="28"/>
  <c r="F1269" i="28"/>
  <c r="M1268" i="28"/>
  <c r="F1268" i="28"/>
  <c r="M1267" i="28"/>
  <c r="F1267" i="28"/>
  <c r="M1266" i="28"/>
  <c r="F1266" i="28"/>
  <c r="M1265" i="28"/>
  <c r="F1265" i="28"/>
  <c r="M1264" i="28"/>
  <c r="F1264" i="28"/>
  <c r="M1263" i="28"/>
  <c r="F1263" i="28"/>
  <c r="M1262" i="28"/>
  <c r="F1262" i="28"/>
  <c r="M1261" i="28"/>
  <c r="F1261" i="28"/>
  <c r="M1260" i="28"/>
  <c r="F1260" i="28"/>
  <c r="M1259" i="28"/>
  <c r="F1259" i="28"/>
  <c r="M1258" i="28"/>
  <c r="F1258" i="28"/>
  <c r="M1257" i="28"/>
  <c r="F1257" i="28"/>
  <c r="M1256" i="28"/>
  <c r="F1256" i="28"/>
  <c r="M1255" i="28"/>
  <c r="F1255" i="28"/>
  <c r="M1254" i="28"/>
  <c r="F1254" i="28"/>
  <c r="M1253" i="28"/>
  <c r="F1253" i="28"/>
  <c r="M1252" i="28"/>
  <c r="F1252" i="28"/>
  <c r="M1251" i="28"/>
  <c r="F1251" i="28"/>
  <c r="M1250" i="28"/>
  <c r="F1250" i="28"/>
  <c r="M1249" i="28"/>
  <c r="F1249" i="28"/>
  <c r="M1248" i="28"/>
  <c r="F1248" i="28"/>
  <c r="M1247" i="28"/>
  <c r="F1247" i="28"/>
  <c r="M1246" i="28"/>
  <c r="F1246" i="28"/>
  <c r="M1245" i="28"/>
  <c r="F1245" i="28"/>
  <c r="M1244" i="28"/>
  <c r="F1244" i="28"/>
  <c r="M1243" i="28"/>
  <c r="F1243" i="28"/>
  <c r="M1242" i="28"/>
  <c r="F1242" i="28"/>
  <c r="M1241" i="28"/>
  <c r="F1241" i="28"/>
  <c r="M1240" i="28"/>
  <c r="F1240" i="28"/>
  <c r="M1239" i="28"/>
  <c r="F1239" i="28"/>
  <c r="M1238" i="28"/>
  <c r="F1238" i="28"/>
  <c r="M1237" i="28"/>
  <c r="F1237" i="28"/>
  <c r="M1236" i="28"/>
  <c r="F1236" i="28"/>
  <c r="M1235" i="28"/>
  <c r="F1235" i="28"/>
  <c r="M1234" i="28"/>
  <c r="F1234" i="28"/>
  <c r="M1233" i="28"/>
  <c r="F1233" i="28"/>
  <c r="M1232" i="28"/>
  <c r="F1232" i="28"/>
  <c r="M1231" i="28"/>
  <c r="F1231" i="28"/>
  <c r="M1230" i="28"/>
  <c r="F1230" i="28"/>
  <c r="M1229" i="28"/>
  <c r="F1229" i="28"/>
  <c r="M1228" i="28"/>
  <c r="F1228" i="28"/>
  <c r="M1227" i="28"/>
  <c r="F1227" i="28"/>
  <c r="M1226" i="28"/>
  <c r="F1226" i="28"/>
  <c r="M1225" i="28"/>
  <c r="F1225" i="28"/>
  <c r="M1224" i="28"/>
  <c r="F1224" i="28"/>
  <c r="M1223" i="28"/>
  <c r="F1223" i="28"/>
  <c r="M1222" i="28"/>
  <c r="F1222" i="28"/>
  <c r="M1221" i="28"/>
  <c r="F1221" i="28"/>
  <c r="M1220" i="28"/>
  <c r="F1220" i="28"/>
  <c r="M1219" i="28"/>
  <c r="AF347" i="54" s="1"/>
  <c r="AG347" i="54" s="1"/>
  <c r="F1219" i="28"/>
  <c r="M1218" i="28"/>
  <c r="F1218" i="28"/>
  <c r="M1217" i="28"/>
  <c r="AF336" i="54" s="1"/>
  <c r="AG336" i="54" s="1"/>
  <c r="F1217" i="28"/>
  <c r="M1216" i="28"/>
  <c r="F1216" i="28"/>
  <c r="M1215" i="28"/>
  <c r="AF337" i="54" s="1"/>
  <c r="AG337" i="54" s="1"/>
  <c r="F1215" i="28"/>
  <c r="M1214" i="28"/>
  <c r="F1214" i="28"/>
  <c r="M1213" i="28"/>
  <c r="F1213" i="28"/>
  <c r="M1212" i="28"/>
  <c r="F1212" i="28"/>
  <c r="M1211" i="28"/>
  <c r="AF340" i="54" s="1"/>
  <c r="AG340" i="54" s="1"/>
  <c r="F1211" i="28"/>
  <c r="M1210" i="28"/>
  <c r="F1210" i="28"/>
  <c r="M1209" i="28"/>
  <c r="F1209" i="28"/>
  <c r="M1208" i="28"/>
  <c r="F1208" i="28"/>
  <c r="M1207" i="28"/>
  <c r="F1207" i="28"/>
  <c r="M1206" i="28"/>
  <c r="F1206" i="28"/>
  <c r="M1205" i="28"/>
  <c r="F1205" i="28"/>
  <c r="M1204" i="28"/>
  <c r="F1204" i="28"/>
  <c r="M1203" i="28"/>
  <c r="F1203" i="28"/>
  <c r="M1202" i="28"/>
  <c r="F1202" i="28"/>
  <c r="M1201" i="28"/>
  <c r="F1201" i="28"/>
  <c r="M1200" i="28"/>
  <c r="F1200" i="28"/>
  <c r="M1199" i="28"/>
  <c r="F1199" i="28"/>
  <c r="M1198" i="28"/>
  <c r="AF131" i="54" s="1"/>
  <c r="AG131" i="54" s="1"/>
  <c r="F1198" i="28"/>
  <c r="M1197" i="28"/>
  <c r="AF123" i="54" s="1"/>
  <c r="AG123" i="54" s="1"/>
  <c r="F1197" i="28"/>
  <c r="M1196" i="28"/>
  <c r="F1196" i="28"/>
  <c r="M1195" i="28"/>
  <c r="F1195" i="28"/>
  <c r="M1194" i="28"/>
  <c r="F1194" i="28"/>
  <c r="M1193" i="28"/>
  <c r="F1193" i="28"/>
  <c r="M1192" i="28"/>
  <c r="F1192" i="28"/>
  <c r="M1191" i="28"/>
  <c r="F1191" i="28"/>
  <c r="M1190" i="28"/>
  <c r="F1190" i="28"/>
  <c r="M1189" i="28"/>
  <c r="F1189" i="28"/>
  <c r="M1188" i="28"/>
  <c r="F1188" i="28"/>
  <c r="M1187" i="28"/>
  <c r="F1187" i="28"/>
  <c r="M1186" i="28"/>
  <c r="F1186" i="28"/>
  <c r="M1185" i="28"/>
  <c r="AF241" i="54" s="1"/>
  <c r="AG241" i="54" s="1"/>
  <c r="F1185" i="28"/>
  <c r="M1184" i="28"/>
  <c r="AF238" i="54" s="1"/>
  <c r="AG238" i="54" s="1"/>
  <c r="F1184" i="28"/>
  <c r="M1183" i="28"/>
  <c r="F1183" i="28"/>
  <c r="M1182" i="28"/>
  <c r="F1182" i="28"/>
  <c r="M1181" i="28"/>
  <c r="AF234" i="54" s="1"/>
  <c r="AG234" i="54" s="1"/>
  <c r="F1181" i="28"/>
  <c r="M1180" i="28"/>
  <c r="F1180" i="28"/>
  <c r="M1179" i="28"/>
  <c r="F1179" i="28"/>
  <c r="M1178" i="28"/>
  <c r="F1178" i="28"/>
  <c r="M1177" i="28"/>
  <c r="F1177" i="28"/>
  <c r="M1176" i="28"/>
  <c r="F1176" i="28"/>
  <c r="M1175" i="28"/>
  <c r="F1175" i="28"/>
  <c r="M1174" i="28"/>
  <c r="F1174" i="28"/>
  <c r="M1173" i="28"/>
  <c r="AF205" i="54" s="1"/>
  <c r="AG205" i="54" s="1"/>
  <c r="F1173" i="28"/>
  <c r="M1172" i="28"/>
  <c r="F1172" i="28"/>
  <c r="M1171" i="28"/>
  <c r="F1171" i="28"/>
  <c r="M1170" i="28"/>
  <c r="AF197" i="54" s="1"/>
  <c r="AG197" i="54" s="1"/>
  <c r="F1170" i="28"/>
  <c r="M1169" i="28"/>
  <c r="F1169" i="28"/>
  <c r="M1168" i="28"/>
  <c r="F1168" i="28"/>
  <c r="M1167" i="28"/>
  <c r="F1167" i="28"/>
  <c r="M1166" i="28"/>
  <c r="F1166" i="28"/>
  <c r="M1165" i="28"/>
  <c r="F1165" i="28"/>
  <c r="M1164" i="28"/>
  <c r="F1164" i="28"/>
  <c r="M1163" i="28"/>
  <c r="F1163" i="28"/>
  <c r="M1162" i="28"/>
  <c r="F1162" i="28"/>
  <c r="M1161" i="28"/>
  <c r="F1161" i="28"/>
  <c r="M1160" i="28"/>
  <c r="F1160" i="28"/>
  <c r="M1159" i="28"/>
  <c r="F1159" i="28"/>
  <c r="M1158" i="28"/>
  <c r="F1158" i="28"/>
  <c r="M1157" i="28"/>
  <c r="F1157" i="28"/>
  <c r="M1156" i="28"/>
  <c r="F1156" i="28"/>
  <c r="M1155" i="28"/>
  <c r="F1155" i="28"/>
  <c r="M1154" i="28"/>
  <c r="F1154" i="28"/>
  <c r="M1153" i="28"/>
  <c r="F1153" i="28"/>
  <c r="M1152" i="28"/>
  <c r="F1152" i="28"/>
  <c r="M1151" i="28"/>
  <c r="F1151" i="28"/>
  <c r="M1150" i="28"/>
  <c r="F1150" i="28"/>
  <c r="M1149" i="28"/>
  <c r="F1149" i="28"/>
  <c r="M1148" i="28"/>
  <c r="AF230" i="54" s="1"/>
  <c r="AG230" i="54" s="1"/>
  <c r="F1148" i="28"/>
  <c r="M1147" i="28"/>
  <c r="F1147" i="28"/>
  <c r="M1146" i="28"/>
  <c r="F1146" i="28"/>
  <c r="M1145" i="28"/>
  <c r="F1145" i="28"/>
  <c r="M1144" i="28"/>
  <c r="F1144" i="28"/>
  <c r="M1143" i="28"/>
  <c r="F1143" i="28"/>
  <c r="M1142" i="28"/>
  <c r="F1142" i="28"/>
  <c r="M1141" i="28"/>
  <c r="F1141" i="28"/>
  <c r="M1140" i="28"/>
  <c r="F1140" i="28"/>
  <c r="M1139" i="28"/>
  <c r="F1139" i="28"/>
  <c r="M1138" i="28"/>
  <c r="AF207" i="54" s="1"/>
  <c r="AG207" i="54" s="1"/>
  <c r="F1138" i="28"/>
  <c r="M1137" i="28"/>
  <c r="AF216" i="54" s="1"/>
  <c r="AG216" i="54" s="1"/>
  <c r="F1137" i="28"/>
  <c r="M1136" i="28"/>
  <c r="F1136" i="28"/>
  <c r="M1135" i="28"/>
  <c r="F1135" i="28"/>
  <c r="M1134" i="28"/>
  <c r="F1134" i="28"/>
  <c r="M1133" i="28"/>
  <c r="F1133" i="28"/>
  <c r="M1132" i="28"/>
  <c r="F1132" i="28"/>
  <c r="M1131" i="28"/>
  <c r="F1131" i="28"/>
  <c r="M1130" i="28"/>
  <c r="F1130" i="28"/>
  <c r="M1129" i="28"/>
  <c r="F1129" i="28"/>
  <c r="M1128" i="28"/>
  <c r="F1128" i="28"/>
  <c r="M1127" i="28"/>
  <c r="F1127" i="28"/>
  <c r="M1126" i="28"/>
  <c r="AF187" i="54" s="1"/>
  <c r="AG187" i="54" s="1"/>
  <c r="F1126" i="28"/>
  <c r="M1125" i="28"/>
  <c r="F1125" i="28"/>
  <c r="M1124" i="28"/>
  <c r="F1124" i="28"/>
  <c r="M1123" i="28"/>
  <c r="F1123" i="28"/>
  <c r="M1122" i="28"/>
  <c r="AF113" i="54" s="1"/>
  <c r="AG113" i="54" s="1"/>
  <c r="F1122" i="28"/>
  <c r="M1121" i="28"/>
  <c r="F1121" i="28"/>
  <c r="M1120" i="28"/>
  <c r="F1120" i="28"/>
  <c r="M1119" i="28"/>
  <c r="F1119" i="28"/>
  <c r="M1118" i="28"/>
  <c r="F1118" i="28"/>
  <c r="M1117" i="28"/>
  <c r="F1117" i="28"/>
  <c r="M1116" i="28"/>
  <c r="F1116" i="28"/>
  <c r="M1115" i="28"/>
  <c r="F1115" i="28"/>
  <c r="M1114" i="28"/>
  <c r="F1114" i="28"/>
  <c r="M1113" i="28"/>
  <c r="F1113" i="28"/>
  <c r="M1112" i="28"/>
  <c r="F1112" i="28"/>
  <c r="M1111" i="28"/>
  <c r="F1111" i="28"/>
  <c r="M1110" i="28"/>
  <c r="F1110" i="28"/>
  <c r="M1109" i="28"/>
  <c r="F1109" i="28"/>
  <c r="M1108" i="28"/>
  <c r="F1108" i="28"/>
  <c r="M1107" i="28"/>
  <c r="F1107" i="28"/>
  <c r="M1106" i="28"/>
  <c r="F1106" i="28"/>
  <c r="M1105" i="28"/>
  <c r="F1105" i="28"/>
  <c r="M1104" i="28"/>
  <c r="F1104" i="28"/>
  <c r="M1103" i="28"/>
  <c r="AF86" i="54" s="1"/>
  <c r="AG86" i="54" s="1"/>
  <c r="F1103" i="28"/>
  <c r="M1102" i="28"/>
  <c r="F1102" i="28"/>
  <c r="M1101" i="28"/>
  <c r="F1101" i="28"/>
  <c r="M1100" i="28"/>
  <c r="F1100" i="28"/>
  <c r="M1099" i="28"/>
  <c r="F1099" i="28"/>
  <c r="M1098" i="28"/>
  <c r="AF301" i="54" s="1"/>
  <c r="AG301" i="54" s="1"/>
  <c r="F1098" i="28"/>
  <c r="M1097" i="28"/>
  <c r="F1097" i="28"/>
  <c r="M1096" i="28"/>
  <c r="F1096" i="28"/>
  <c r="M1095" i="28"/>
  <c r="F1095" i="28"/>
  <c r="M1094" i="28"/>
  <c r="F1094" i="28"/>
  <c r="M1093" i="28"/>
  <c r="F1093" i="28"/>
  <c r="M1092" i="28"/>
  <c r="F1092" i="28"/>
  <c r="M1091" i="28"/>
  <c r="F1091" i="28"/>
  <c r="M1090" i="28"/>
  <c r="F1090" i="28"/>
  <c r="M1089" i="28"/>
  <c r="F1089" i="28"/>
  <c r="M1088" i="28"/>
  <c r="F1088" i="28"/>
  <c r="M1087" i="28"/>
  <c r="F1087" i="28"/>
  <c r="M1086" i="28"/>
  <c r="F1086" i="28"/>
  <c r="M1085" i="28"/>
  <c r="F1085" i="28"/>
  <c r="M1084" i="28"/>
  <c r="F1084" i="28"/>
  <c r="M1083" i="28"/>
  <c r="F1083" i="28"/>
  <c r="M1082" i="28"/>
  <c r="F1082" i="28"/>
  <c r="M1081" i="28"/>
  <c r="F1081" i="28"/>
  <c r="M1080" i="28"/>
  <c r="F1080" i="28"/>
  <c r="M1079" i="28"/>
  <c r="F1079" i="28"/>
  <c r="M1078" i="28"/>
  <c r="F1078" i="28"/>
  <c r="M1077" i="28"/>
  <c r="F1077" i="28"/>
  <c r="M1076" i="28"/>
  <c r="F1076" i="28"/>
  <c r="M1075" i="28"/>
  <c r="F1075" i="28"/>
  <c r="M1074" i="28"/>
  <c r="F1074" i="28"/>
  <c r="M1073" i="28"/>
  <c r="F1073" i="28"/>
  <c r="M1072" i="28"/>
  <c r="F1072" i="28"/>
  <c r="M1071" i="28"/>
  <c r="F1071" i="28"/>
  <c r="M1070" i="28"/>
  <c r="F1070" i="28"/>
  <c r="M1069" i="28"/>
  <c r="F1069" i="28"/>
  <c r="M1068" i="28"/>
  <c r="F1068" i="28"/>
  <c r="M1067" i="28"/>
  <c r="F1067" i="28"/>
  <c r="M1066" i="28"/>
  <c r="F1066" i="28"/>
  <c r="M1065" i="28"/>
  <c r="F1065" i="28"/>
  <c r="M1064" i="28"/>
  <c r="F1064" i="28"/>
  <c r="M1063" i="28"/>
  <c r="F1063" i="28"/>
  <c r="M1062" i="28"/>
  <c r="F1062" i="28"/>
  <c r="M1061" i="28"/>
  <c r="F1061" i="28"/>
  <c r="M1060" i="28"/>
  <c r="F1060" i="28"/>
  <c r="M1059" i="28"/>
  <c r="AF294" i="54" s="1"/>
  <c r="AG294" i="54" s="1"/>
  <c r="F1059" i="28"/>
  <c r="M1058" i="28"/>
  <c r="AF295" i="54" s="1"/>
  <c r="AG295" i="54" s="1"/>
  <c r="F1058" i="28"/>
  <c r="M1057" i="28"/>
  <c r="AF284" i="54" s="1"/>
  <c r="AG284" i="54" s="1"/>
  <c r="F1057" i="28"/>
  <c r="M1056" i="28"/>
  <c r="F1056" i="28"/>
  <c r="M1055" i="28"/>
  <c r="F1055" i="28"/>
  <c r="M1054" i="28"/>
  <c r="F1054" i="28"/>
  <c r="M1053" i="28"/>
  <c r="F1053" i="28"/>
  <c r="M1052" i="28"/>
  <c r="F1052" i="28"/>
  <c r="M1051" i="28"/>
  <c r="F1051" i="28"/>
  <c r="M1050" i="28"/>
  <c r="F1050" i="28"/>
  <c r="M1049" i="28"/>
  <c r="F1049" i="28"/>
  <c r="M1048" i="28"/>
  <c r="F1048" i="28"/>
  <c r="M1047" i="28"/>
  <c r="F1047" i="28"/>
  <c r="M1046" i="28"/>
  <c r="F1046" i="28"/>
  <c r="M1045" i="28"/>
  <c r="F1045" i="28"/>
  <c r="M1044" i="28"/>
  <c r="F1044" i="28"/>
  <c r="M1043" i="28"/>
  <c r="F1043" i="28"/>
  <c r="M1042" i="28"/>
  <c r="F1042" i="28"/>
  <c r="M1041" i="28"/>
  <c r="F1041" i="28"/>
  <c r="M1040" i="28"/>
  <c r="F1040" i="28"/>
  <c r="M1039" i="28"/>
  <c r="F1039" i="28"/>
  <c r="M1038" i="28"/>
  <c r="F1038" i="28"/>
  <c r="M1037" i="28"/>
  <c r="AF316" i="54" s="1"/>
  <c r="AG316" i="54" s="1"/>
  <c r="F1037" i="28"/>
  <c r="M1036" i="28"/>
  <c r="F1036" i="28"/>
  <c r="M1035" i="28"/>
  <c r="F1035" i="28"/>
  <c r="M1034" i="28"/>
  <c r="F1034" i="28"/>
  <c r="M1033" i="28"/>
  <c r="F1033" i="28"/>
  <c r="M1032" i="28"/>
  <c r="F1032" i="28"/>
  <c r="M1031" i="28"/>
  <c r="F1031" i="28"/>
  <c r="M1030" i="28"/>
  <c r="F1030" i="28"/>
  <c r="M1029" i="28"/>
  <c r="F1029" i="28"/>
  <c r="M1028" i="28"/>
  <c r="F1028" i="28"/>
  <c r="M1027" i="28"/>
  <c r="F1027" i="28"/>
  <c r="M1026" i="28"/>
  <c r="F1026" i="28"/>
  <c r="M1025" i="28"/>
  <c r="AF326" i="54" s="1"/>
  <c r="AG326" i="54" s="1"/>
  <c r="F1025" i="28"/>
  <c r="M1024" i="28"/>
  <c r="F1024" i="28"/>
  <c r="M1023" i="28"/>
  <c r="F1023" i="28"/>
  <c r="M1022" i="28"/>
  <c r="F1022" i="28"/>
  <c r="M1021" i="28"/>
  <c r="F1021" i="28"/>
  <c r="M1020" i="28"/>
  <c r="F1020" i="28"/>
  <c r="M1019" i="28"/>
  <c r="F1019" i="28"/>
  <c r="M1018" i="28"/>
  <c r="F1018" i="28"/>
  <c r="M1017" i="28"/>
  <c r="F1017" i="28"/>
  <c r="M1016" i="28"/>
  <c r="F1016" i="28"/>
  <c r="M1015" i="28"/>
  <c r="F1015" i="28"/>
  <c r="M1014" i="28"/>
  <c r="F1014" i="28"/>
  <c r="M1013" i="28"/>
  <c r="F1013" i="28"/>
  <c r="M1012" i="28"/>
  <c r="F1012" i="28"/>
  <c r="M1011" i="28"/>
  <c r="F1011" i="28"/>
  <c r="M1010" i="28"/>
  <c r="F1010" i="28"/>
  <c r="M1009" i="28"/>
  <c r="F1009" i="28"/>
  <c r="M1008" i="28"/>
  <c r="F1008" i="28"/>
  <c r="M1007" i="28"/>
  <c r="AF321" i="54" s="1"/>
  <c r="AG321" i="54" s="1"/>
  <c r="F1007" i="28"/>
  <c r="M1006" i="28"/>
  <c r="F1006" i="28"/>
  <c r="M1005" i="28"/>
  <c r="F1005" i="28"/>
  <c r="M1004" i="28"/>
  <c r="F1004" i="28"/>
  <c r="M1003" i="28"/>
  <c r="F1003" i="28"/>
  <c r="M1002" i="28"/>
  <c r="F1002" i="28"/>
  <c r="M1001" i="28"/>
  <c r="AF253" i="54" s="1"/>
  <c r="AG253" i="54" s="1"/>
  <c r="F1001" i="28"/>
  <c r="M1000" i="28"/>
  <c r="AF256" i="54" s="1"/>
  <c r="AG256" i="54" s="1"/>
  <c r="F1000" i="28"/>
  <c r="M999" i="28"/>
  <c r="AF159" i="54" s="1"/>
  <c r="AG159" i="54" s="1"/>
  <c r="F999" i="28"/>
  <c r="M998" i="28"/>
  <c r="AF171" i="54" s="1"/>
  <c r="AG171" i="54" s="1"/>
  <c r="F998" i="28"/>
  <c r="M997" i="28"/>
  <c r="F997" i="28"/>
  <c r="M996" i="28"/>
  <c r="F996" i="28"/>
  <c r="M995" i="28"/>
  <c r="F995" i="28"/>
  <c r="M994" i="28"/>
  <c r="F994" i="28"/>
  <c r="M993" i="28"/>
  <c r="AF139" i="54" s="1"/>
  <c r="AG139" i="54" s="1"/>
  <c r="F993" i="28"/>
  <c r="M992" i="28"/>
  <c r="AF134" i="54" s="1"/>
  <c r="AG134" i="54" s="1"/>
  <c r="F992" i="28"/>
  <c r="M991" i="28"/>
  <c r="F991" i="28"/>
  <c r="M990" i="28"/>
  <c r="F990" i="28"/>
  <c r="M989" i="28"/>
  <c r="F989" i="28"/>
  <c r="M988" i="28"/>
  <c r="F988" i="28"/>
  <c r="M987" i="28"/>
  <c r="F987" i="28"/>
  <c r="M986" i="28"/>
  <c r="F986" i="28"/>
  <c r="M985" i="28"/>
  <c r="F985" i="28"/>
  <c r="M984" i="28"/>
  <c r="F984" i="28"/>
  <c r="M983" i="28"/>
  <c r="F983" i="28"/>
  <c r="M982" i="28"/>
  <c r="F982" i="28"/>
  <c r="M981" i="28"/>
  <c r="F981" i="28"/>
  <c r="M980" i="28"/>
  <c r="F980" i="28"/>
  <c r="M979" i="28"/>
  <c r="F979" i="28"/>
  <c r="M978" i="28"/>
  <c r="F978" i="28"/>
  <c r="M977" i="28"/>
  <c r="F977" i="28"/>
  <c r="M976" i="28"/>
  <c r="F976" i="28"/>
  <c r="M975" i="28"/>
  <c r="F975" i="28"/>
  <c r="M974" i="28"/>
  <c r="F974" i="28"/>
  <c r="M973" i="28"/>
  <c r="F973" i="28"/>
  <c r="M972" i="28"/>
  <c r="F972" i="28"/>
  <c r="M971" i="28"/>
  <c r="F971" i="28"/>
  <c r="M970" i="28"/>
  <c r="F970" i="28"/>
  <c r="M969" i="28"/>
  <c r="F969" i="28"/>
  <c r="M968" i="28"/>
  <c r="F968" i="28"/>
  <c r="M967" i="28"/>
  <c r="F967" i="28"/>
  <c r="M966" i="28"/>
  <c r="F966" i="28"/>
  <c r="M965" i="28"/>
  <c r="AF243" i="54" s="1"/>
  <c r="AG243" i="54" s="1"/>
  <c r="F965" i="28"/>
  <c r="M964" i="28"/>
  <c r="F964" i="28"/>
  <c r="M963" i="28"/>
  <c r="AF235" i="54" s="1"/>
  <c r="AG235" i="54" s="1"/>
  <c r="F963" i="28"/>
  <c r="M962" i="28"/>
  <c r="AF231" i="54" s="1"/>
  <c r="AG231" i="54" s="1"/>
  <c r="F962" i="28"/>
  <c r="M961" i="28"/>
  <c r="F961" i="28"/>
  <c r="M960" i="28"/>
  <c r="AF219" i="54" s="1"/>
  <c r="AG219" i="54" s="1"/>
  <c r="F960" i="28"/>
  <c r="M959" i="28"/>
  <c r="F959" i="28"/>
  <c r="M958" i="28"/>
  <c r="F958" i="28"/>
  <c r="M957" i="28"/>
  <c r="F957" i="28"/>
  <c r="M956" i="28"/>
  <c r="F956" i="28"/>
  <c r="M955" i="28"/>
  <c r="F955" i="28"/>
  <c r="M954" i="28"/>
  <c r="F954" i="28"/>
  <c r="M953" i="28"/>
  <c r="F953" i="28"/>
  <c r="M952" i="28"/>
  <c r="F952" i="28"/>
  <c r="M951" i="28"/>
  <c r="F951" i="28"/>
  <c r="M950" i="28"/>
  <c r="F950" i="28"/>
  <c r="M949" i="28"/>
  <c r="F949" i="28"/>
  <c r="M948" i="28"/>
  <c r="F948" i="28"/>
  <c r="M947" i="28"/>
  <c r="F947" i="28"/>
  <c r="M946" i="28"/>
  <c r="F946" i="28"/>
  <c r="M945" i="28"/>
  <c r="F945" i="28"/>
  <c r="M944" i="28"/>
  <c r="F944" i="28"/>
  <c r="M943" i="28"/>
  <c r="F943" i="28"/>
  <c r="M942" i="28"/>
  <c r="F942" i="28"/>
  <c r="M941" i="28"/>
  <c r="F941" i="28"/>
  <c r="M940" i="28"/>
  <c r="F940" i="28"/>
  <c r="M939" i="28"/>
  <c r="F939" i="28"/>
  <c r="M938" i="28"/>
  <c r="AF299" i="54" s="1"/>
  <c r="AG299" i="54" s="1"/>
  <c r="F938" i="28"/>
  <c r="M937" i="28"/>
  <c r="F937" i="28"/>
  <c r="M936" i="28"/>
  <c r="F936" i="28"/>
  <c r="M935" i="28"/>
  <c r="F935" i="28"/>
  <c r="M934" i="28"/>
  <c r="F934" i="28"/>
  <c r="M933" i="28"/>
  <c r="F933" i="28"/>
  <c r="M932" i="28"/>
  <c r="F932" i="28"/>
  <c r="M931" i="28"/>
  <c r="F931" i="28"/>
  <c r="M930" i="28"/>
  <c r="F930" i="28"/>
  <c r="M929" i="28"/>
  <c r="F929" i="28"/>
  <c r="M928" i="28"/>
  <c r="F928" i="28"/>
  <c r="M927" i="28"/>
  <c r="F927" i="28"/>
  <c r="M926" i="28"/>
  <c r="F926" i="28"/>
  <c r="M925" i="28"/>
  <c r="F925" i="28"/>
  <c r="M924" i="28"/>
  <c r="F924" i="28"/>
  <c r="M923" i="28"/>
  <c r="F923" i="28"/>
  <c r="M922" i="28"/>
  <c r="F922" i="28"/>
  <c r="M921" i="28"/>
  <c r="AF309" i="54" s="1"/>
  <c r="AG309" i="54" s="1"/>
  <c r="F921" i="28"/>
  <c r="M920" i="28"/>
  <c r="F920" i="28"/>
  <c r="M919" i="28"/>
  <c r="F919" i="28"/>
  <c r="M918" i="28"/>
  <c r="F918" i="28"/>
  <c r="M917" i="28"/>
  <c r="F917" i="28"/>
  <c r="M916" i="28"/>
  <c r="F916" i="28"/>
  <c r="M915" i="28"/>
  <c r="F915" i="28"/>
  <c r="M914" i="28"/>
  <c r="F914" i="28"/>
  <c r="M913" i="28"/>
  <c r="F913" i="28"/>
  <c r="M912" i="28"/>
  <c r="F912" i="28"/>
  <c r="M911" i="28"/>
  <c r="F911" i="28"/>
  <c r="M910" i="28"/>
  <c r="F910" i="28"/>
  <c r="M909" i="28"/>
  <c r="F909" i="28"/>
  <c r="M908" i="28"/>
  <c r="F908" i="28"/>
  <c r="M907" i="28"/>
  <c r="F907" i="28"/>
  <c r="M906" i="28"/>
  <c r="F906" i="28"/>
  <c r="M905" i="28"/>
  <c r="F905" i="28"/>
  <c r="M904" i="28"/>
  <c r="F904" i="28"/>
  <c r="M903" i="28"/>
  <c r="F903" i="28"/>
  <c r="M902" i="28"/>
  <c r="AF209" i="54" s="1"/>
  <c r="AG209" i="54" s="1"/>
  <c r="F902" i="28"/>
  <c r="M901" i="28"/>
  <c r="F901" i="28"/>
  <c r="M900" i="28"/>
  <c r="AF204" i="54" s="1"/>
  <c r="AG204" i="54" s="1"/>
  <c r="F900" i="28"/>
  <c r="M899" i="28"/>
  <c r="F899" i="28"/>
  <c r="M898" i="28"/>
  <c r="AF198" i="54" s="1"/>
  <c r="AG198" i="54" s="1"/>
  <c r="F898" i="28"/>
  <c r="M897" i="28"/>
  <c r="AF199" i="54" s="1"/>
  <c r="AG199" i="54" s="1"/>
  <c r="F897" i="28"/>
  <c r="M896" i="28"/>
  <c r="F896" i="28"/>
  <c r="M895" i="28"/>
  <c r="F895" i="28"/>
  <c r="M894" i="28"/>
  <c r="F894" i="28"/>
  <c r="M893" i="28"/>
  <c r="AF190" i="54" s="1"/>
  <c r="AG190" i="54" s="1"/>
  <c r="F893" i="28"/>
  <c r="M892" i="28"/>
  <c r="AF192" i="54" s="1"/>
  <c r="AG192" i="54" s="1"/>
  <c r="F892" i="28"/>
  <c r="M891" i="28"/>
  <c r="F891" i="28"/>
  <c r="M890" i="28"/>
  <c r="F890" i="28"/>
  <c r="M889" i="28"/>
  <c r="F889" i="28"/>
  <c r="M888" i="28"/>
  <c r="F888" i="28"/>
  <c r="M887" i="28"/>
  <c r="AF178" i="54" s="1"/>
  <c r="AG178" i="54" s="1"/>
  <c r="F887" i="28"/>
  <c r="M886" i="28"/>
  <c r="F886" i="28"/>
  <c r="M885" i="28"/>
  <c r="F885" i="28"/>
  <c r="M884" i="28"/>
  <c r="F884" i="28"/>
  <c r="M883" i="28"/>
  <c r="F883" i="28"/>
  <c r="M882" i="28"/>
  <c r="F882" i="28"/>
  <c r="M881" i="28"/>
  <c r="F881" i="28"/>
  <c r="M880" i="28"/>
  <c r="F880" i="28"/>
  <c r="M879" i="28"/>
  <c r="F879" i="28"/>
  <c r="M878" i="28"/>
  <c r="F878" i="28"/>
  <c r="M877" i="28"/>
  <c r="F877" i="28"/>
  <c r="M876" i="28"/>
  <c r="F876" i="28"/>
  <c r="M875" i="28"/>
  <c r="F875" i="28"/>
  <c r="M874" i="28"/>
  <c r="F874" i="28"/>
  <c r="M873" i="28"/>
  <c r="F873" i="28"/>
  <c r="M872" i="28"/>
  <c r="F872" i="28"/>
  <c r="M871" i="28"/>
  <c r="F871" i="28"/>
  <c r="M870" i="28"/>
  <c r="F870" i="28"/>
  <c r="M869" i="28"/>
  <c r="F869" i="28"/>
  <c r="M868" i="28"/>
  <c r="F868" i="28"/>
  <c r="M867" i="28"/>
  <c r="F867" i="28"/>
  <c r="M866" i="28"/>
  <c r="F866" i="28"/>
  <c r="M865" i="28"/>
  <c r="AF94" i="54" s="1"/>
  <c r="AG94" i="54" s="1"/>
  <c r="F865" i="28"/>
  <c r="M864" i="28"/>
  <c r="AF89" i="54" s="1"/>
  <c r="AG89" i="54" s="1"/>
  <c r="F864" i="28"/>
  <c r="M863" i="28"/>
  <c r="F863" i="28"/>
  <c r="M862" i="28"/>
  <c r="F862" i="28"/>
  <c r="M861" i="28"/>
  <c r="F861" i="28"/>
  <c r="M860" i="28"/>
  <c r="F860" i="28"/>
  <c r="M859" i="28"/>
  <c r="F859" i="28"/>
  <c r="M858" i="28"/>
  <c r="F858" i="28"/>
  <c r="M857" i="28"/>
  <c r="F857" i="28"/>
  <c r="M856" i="28"/>
  <c r="F856" i="28"/>
  <c r="M855" i="28"/>
  <c r="F855" i="28"/>
  <c r="M854" i="28"/>
  <c r="F854" i="28"/>
  <c r="M853" i="28"/>
  <c r="F853" i="28"/>
  <c r="M852" i="28"/>
  <c r="F852" i="28"/>
  <c r="M851" i="28"/>
  <c r="F851" i="28"/>
  <c r="M850" i="28"/>
  <c r="F850" i="28"/>
  <c r="M849" i="28"/>
  <c r="F849" i="28"/>
  <c r="M848" i="28"/>
  <c r="F848" i="28"/>
  <c r="M847" i="28"/>
  <c r="F847" i="28"/>
  <c r="M846" i="28"/>
  <c r="F846" i="28"/>
  <c r="M845" i="28"/>
  <c r="F845" i="28"/>
  <c r="M844" i="28"/>
  <c r="F844" i="28"/>
  <c r="M843" i="28"/>
  <c r="AF268" i="54" s="1"/>
  <c r="AG268" i="54" s="1"/>
  <c r="F843" i="28"/>
  <c r="M842" i="28"/>
  <c r="AF267" i="54" s="1"/>
  <c r="AG267" i="54" s="1"/>
  <c r="F842" i="28"/>
  <c r="M841" i="28"/>
  <c r="AF258" i="54" s="1"/>
  <c r="AG258" i="54" s="1"/>
  <c r="F841" i="28"/>
  <c r="M840" i="28"/>
  <c r="AF255" i="54" s="1"/>
  <c r="AG255" i="54" s="1"/>
  <c r="F840" i="28"/>
  <c r="M839" i="28"/>
  <c r="AF257" i="54" s="1"/>
  <c r="AG257" i="54" s="1"/>
  <c r="F839" i="28"/>
  <c r="M838" i="28"/>
  <c r="F838" i="28"/>
  <c r="M837" i="28"/>
  <c r="F837" i="28"/>
  <c r="M836" i="28"/>
  <c r="F836" i="28"/>
  <c r="M835" i="28"/>
  <c r="F835" i="28"/>
  <c r="M834" i="28"/>
  <c r="F834" i="28"/>
  <c r="M833" i="28"/>
  <c r="AF164" i="54" s="1"/>
  <c r="AG164" i="54" s="1"/>
  <c r="F833" i="28"/>
  <c r="M832" i="28"/>
  <c r="AF165" i="54" s="1"/>
  <c r="AG165" i="54" s="1"/>
  <c r="F832" i="28"/>
  <c r="M831" i="28"/>
  <c r="AF161" i="54" s="1"/>
  <c r="AG161" i="54" s="1"/>
  <c r="F831" i="28"/>
  <c r="M830" i="28"/>
  <c r="F830" i="28"/>
  <c r="M829" i="28"/>
  <c r="F829" i="28"/>
  <c r="M828" i="28"/>
  <c r="F828" i="28"/>
  <c r="M827" i="28"/>
  <c r="F827" i="28"/>
  <c r="M826" i="28"/>
  <c r="AF137" i="54" s="1"/>
  <c r="AG137" i="54" s="1"/>
  <c r="F826" i="28"/>
  <c r="M825" i="28"/>
  <c r="AF140" i="54" s="1"/>
  <c r="AG140" i="54" s="1"/>
  <c r="F825" i="28"/>
  <c r="M824" i="28"/>
  <c r="AF149" i="54" s="1"/>
  <c r="AG149" i="54" s="1"/>
  <c r="F824" i="28"/>
  <c r="M823" i="28"/>
  <c r="AF135" i="54" s="1"/>
  <c r="AG135" i="54" s="1"/>
  <c r="F823" i="28"/>
  <c r="M822" i="28"/>
  <c r="F822" i="28"/>
  <c r="M821" i="28"/>
  <c r="AF126" i="54" s="1"/>
  <c r="AG126" i="54" s="1"/>
  <c r="F821" i="28"/>
  <c r="M820" i="28"/>
  <c r="AF129" i="54" s="1"/>
  <c r="AG129" i="54" s="1"/>
  <c r="F820" i="28"/>
  <c r="M819" i="28"/>
  <c r="F819" i="28"/>
  <c r="M818" i="28"/>
  <c r="F818" i="28"/>
  <c r="M817" i="28"/>
  <c r="F817" i="28"/>
  <c r="M816" i="28"/>
  <c r="F816" i="28"/>
  <c r="M815" i="28"/>
  <c r="F815" i="28"/>
  <c r="M814" i="28"/>
  <c r="F814" i="28"/>
  <c r="M813" i="28"/>
  <c r="F813" i="28"/>
  <c r="M812" i="28"/>
  <c r="F812" i="28"/>
  <c r="M811" i="28"/>
  <c r="F811" i="28"/>
  <c r="M810" i="28"/>
  <c r="F810" i="28"/>
  <c r="M809" i="28"/>
  <c r="F809" i="28"/>
  <c r="M808" i="28"/>
  <c r="F808" i="28"/>
  <c r="M807" i="28"/>
  <c r="F807" i="28"/>
  <c r="M806" i="28"/>
  <c r="F806" i="28"/>
  <c r="M805" i="28"/>
  <c r="F805" i="28"/>
  <c r="M804" i="28"/>
  <c r="F804" i="28"/>
  <c r="M803" i="28"/>
  <c r="F803" i="28"/>
  <c r="M802" i="28"/>
  <c r="F802" i="28"/>
  <c r="M801" i="28"/>
  <c r="F801" i="28"/>
  <c r="M800" i="28"/>
  <c r="F800" i="28"/>
  <c r="M799" i="28"/>
  <c r="F799" i="28"/>
  <c r="M798" i="28"/>
  <c r="F798" i="28"/>
  <c r="M797" i="28"/>
  <c r="F797" i="28"/>
  <c r="M796" i="28"/>
  <c r="F796" i="28"/>
  <c r="M795" i="28"/>
  <c r="F795" i="28"/>
  <c r="M794" i="28"/>
  <c r="F794" i="28"/>
  <c r="M793" i="28"/>
  <c r="F793" i="28"/>
  <c r="M792" i="28"/>
  <c r="F792" i="28"/>
  <c r="M791" i="28"/>
  <c r="F791" i="28"/>
  <c r="M790" i="28"/>
  <c r="F790" i="28"/>
  <c r="M789" i="28"/>
  <c r="F789" i="28"/>
  <c r="M788" i="28"/>
  <c r="F788" i="28"/>
  <c r="M787" i="28"/>
  <c r="F787" i="28"/>
  <c r="M786" i="28"/>
  <c r="F786" i="28"/>
  <c r="M785" i="28"/>
  <c r="F785" i="28"/>
  <c r="M784" i="28"/>
  <c r="F784" i="28"/>
  <c r="M783" i="28"/>
  <c r="F783" i="28"/>
  <c r="M782" i="28"/>
  <c r="F782" i="28"/>
  <c r="M781" i="28"/>
  <c r="F781" i="28"/>
  <c r="M780" i="28"/>
  <c r="F780" i="28"/>
  <c r="M779" i="28"/>
  <c r="F779" i="28"/>
  <c r="M778" i="28"/>
  <c r="F778" i="28"/>
  <c r="M777" i="28"/>
  <c r="F777" i="28"/>
  <c r="M776" i="28"/>
  <c r="F776" i="28"/>
  <c r="M775" i="28"/>
  <c r="F775" i="28"/>
  <c r="M774" i="28"/>
  <c r="F774" i="28"/>
  <c r="M773" i="28"/>
  <c r="F773" i="28"/>
  <c r="M772" i="28"/>
  <c r="F772" i="28"/>
  <c r="M771" i="28"/>
  <c r="F771" i="28"/>
  <c r="M770" i="28"/>
  <c r="F770" i="28"/>
  <c r="M769" i="28"/>
  <c r="F769" i="28"/>
  <c r="M768" i="28"/>
  <c r="F768" i="28"/>
  <c r="M767" i="28"/>
  <c r="F767" i="28"/>
  <c r="M766" i="28"/>
  <c r="F766" i="28"/>
  <c r="M765" i="28"/>
  <c r="F765" i="28"/>
  <c r="M764" i="28"/>
  <c r="F764" i="28"/>
  <c r="M763" i="28"/>
  <c r="F763" i="28"/>
  <c r="M762" i="28"/>
  <c r="F762" i="28"/>
  <c r="M761" i="28"/>
  <c r="F761" i="28"/>
  <c r="M760" i="28"/>
  <c r="F760" i="28"/>
  <c r="M759" i="28"/>
  <c r="F759" i="28"/>
  <c r="M758" i="28"/>
  <c r="AF84" i="54" s="1"/>
  <c r="AG84" i="54" s="1"/>
  <c r="F758" i="28"/>
  <c r="M757" i="28"/>
  <c r="AF90" i="54" s="1"/>
  <c r="AG90" i="54" s="1"/>
  <c r="F757" i="28"/>
  <c r="M756" i="28"/>
  <c r="F756" i="28"/>
  <c r="M755" i="28"/>
  <c r="F755" i="28"/>
  <c r="M754" i="28"/>
  <c r="F754" i="28"/>
  <c r="M753" i="28"/>
  <c r="F753" i="28"/>
  <c r="M752" i="28"/>
  <c r="F752" i="28"/>
  <c r="M751" i="28"/>
  <c r="F751" i="28"/>
  <c r="M750" i="28"/>
  <c r="F750" i="28"/>
  <c r="M749" i="28"/>
  <c r="F749" i="28"/>
  <c r="M748" i="28"/>
  <c r="F748" i="28"/>
  <c r="M747" i="28"/>
  <c r="F747" i="28"/>
  <c r="M746" i="28"/>
  <c r="F746" i="28"/>
  <c r="M745" i="28"/>
  <c r="F745" i="28"/>
  <c r="M744" i="28"/>
  <c r="F744" i="28"/>
  <c r="M743" i="28"/>
  <c r="F743" i="28"/>
  <c r="M742" i="28"/>
  <c r="F742" i="28"/>
  <c r="M741" i="28"/>
  <c r="F741" i="28"/>
  <c r="M740" i="28"/>
  <c r="F740" i="28"/>
  <c r="M739" i="28"/>
  <c r="F739" i="28"/>
  <c r="M738" i="28"/>
  <c r="F738" i="28"/>
  <c r="M737" i="28"/>
  <c r="F737" i="28"/>
  <c r="M736" i="28"/>
  <c r="F736" i="28"/>
  <c r="M735" i="28"/>
  <c r="F735" i="28"/>
  <c r="M734" i="28"/>
  <c r="F734" i="28"/>
  <c r="M733" i="28"/>
  <c r="F733" i="28"/>
  <c r="M732" i="28"/>
  <c r="F732" i="28"/>
  <c r="M731" i="28"/>
  <c r="F731" i="28"/>
  <c r="M730" i="28"/>
  <c r="F730" i="28"/>
  <c r="M729" i="28"/>
  <c r="F729" i="28"/>
  <c r="M728" i="28"/>
  <c r="F728" i="28"/>
  <c r="M727" i="28"/>
  <c r="F727" i="28"/>
  <c r="M726" i="28"/>
  <c r="F726" i="28"/>
  <c r="M725" i="28"/>
  <c r="F725" i="28"/>
  <c r="M724" i="28"/>
  <c r="F724" i="28"/>
  <c r="M723" i="28"/>
  <c r="F723" i="28"/>
  <c r="M722" i="28"/>
  <c r="F722" i="28"/>
  <c r="M721" i="28"/>
  <c r="F721" i="28"/>
  <c r="M720" i="28"/>
  <c r="F720" i="28"/>
  <c r="M719" i="28"/>
  <c r="F719" i="28"/>
  <c r="M718" i="28"/>
  <c r="F718" i="28"/>
  <c r="M717" i="28"/>
  <c r="F717" i="28"/>
  <c r="M716" i="28"/>
  <c r="AF80" i="54" s="1"/>
  <c r="AG80" i="54" s="1"/>
  <c r="F716" i="28"/>
  <c r="M715" i="28"/>
  <c r="F715" i="28"/>
  <c r="M714" i="28"/>
  <c r="F714" i="28"/>
  <c r="M713" i="28"/>
  <c r="F713" i="28"/>
  <c r="M712" i="28"/>
  <c r="F712" i="28"/>
  <c r="M711" i="28"/>
  <c r="F711" i="28"/>
  <c r="M710" i="28"/>
  <c r="F710" i="28"/>
  <c r="M709" i="28"/>
  <c r="F709" i="28"/>
  <c r="M708" i="28"/>
  <c r="F708" i="28"/>
  <c r="M707" i="28"/>
  <c r="F707" i="28"/>
  <c r="M706" i="28"/>
  <c r="F706" i="28"/>
  <c r="M705" i="28"/>
  <c r="F705" i="28"/>
  <c r="M704" i="28"/>
  <c r="F704" i="28"/>
  <c r="M703" i="28"/>
  <c r="F703" i="28"/>
  <c r="M702" i="28"/>
  <c r="F702" i="28"/>
  <c r="M701" i="28"/>
  <c r="F701" i="28"/>
  <c r="M700" i="28"/>
  <c r="F700" i="28"/>
  <c r="M699" i="28"/>
  <c r="F699" i="28"/>
  <c r="M698" i="28"/>
  <c r="F698" i="28"/>
  <c r="M697" i="28"/>
  <c r="F697" i="28"/>
  <c r="M696" i="28"/>
  <c r="F696" i="28"/>
  <c r="M695" i="28"/>
  <c r="F695" i="28"/>
  <c r="M694" i="28"/>
  <c r="F694" i="28"/>
  <c r="M693" i="28"/>
  <c r="F693" i="28"/>
  <c r="M692" i="28"/>
  <c r="F692" i="28"/>
  <c r="M691" i="28"/>
  <c r="F691" i="28"/>
  <c r="M690" i="28"/>
  <c r="F690" i="28"/>
  <c r="M689" i="28"/>
  <c r="F689" i="28"/>
  <c r="M688" i="28"/>
  <c r="F688" i="28"/>
  <c r="M687" i="28"/>
  <c r="F687" i="28"/>
  <c r="M686" i="28"/>
  <c r="F686" i="28"/>
  <c r="M685" i="28"/>
  <c r="F685" i="28"/>
  <c r="M684" i="28"/>
  <c r="F684" i="28"/>
  <c r="M683" i="28"/>
  <c r="F683" i="28"/>
  <c r="M682" i="28"/>
  <c r="F682" i="28"/>
  <c r="M681" i="28"/>
  <c r="F681" i="28"/>
  <c r="M680" i="28"/>
  <c r="F680" i="28"/>
  <c r="M679" i="28"/>
  <c r="F679" i="28"/>
  <c r="M678" i="28"/>
  <c r="F678" i="28"/>
  <c r="M677" i="28"/>
  <c r="F677" i="28"/>
  <c r="M676" i="28"/>
  <c r="F676" i="28"/>
  <c r="M675" i="28"/>
  <c r="F675" i="28"/>
  <c r="M674" i="28"/>
  <c r="F674" i="28"/>
  <c r="M673" i="28"/>
  <c r="F673" i="28"/>
  <c r="M672" i="28"/>
  <c r="F672" i="28"/>
  <c r="M671" i="28"/>
  <c r="F671" i="28"/>
  <c r="M670" i="28"/>
  <c r="F670" i="28"/>
  <c r="M669" i="28"/>
  <c r="F669" i="28"/>
  <c r="M668" i="28"/>
  <c r="F668" i="28"/>
  <c r="M667" i="28"/>
  <c r="F667" i="28"/>
  <c r="M666" i="28"/>
  <c r="F666" i="28"/>
  <c r="M665" i="28"/>
  <c r="F665" i="28"/>
  <c r="M664" i="28"/>
  <c r="F664" i="28"/>
  <c r="M663" i="28"/>
  <c r="F663" i="28"/>
  <c r="M662" i="28"/>
  <c r="F662" i="28"/>
  <c r="M661" i="28"/>
  <c r="F661" i="28"/>
  <c r="M660" i="28"/>
  <c r="F660" i="28"/>
  <c r="M659" i="28"/>
  <c r="F659" i="28"/>
  <c r="M658" i="28"/>
  <c r="F658" i="28"/>
  <c r="M657" i="28"/>
  <c r="F657" i="28"/>
  <c r="M656" i="28"/>
  <c r="F656" i="28"/>
  <c r="M655" i="28"/>
  <c r="F655" i="28"/>
  <c r="M654" i="28"/>
  <c r="F654" i="28"/>
  <c r="M653" i="28"/>
  <c r="F653" i="28"/>
  <c r="M652" i="28"/>
  <c r="F652" i="28"/>
  <c r="M651" i="28"/>
  <c r="F651" i="28"/>
  <c r="M650" i="28"/>
  <c r="F650" i="28"/>
  <c r="M649" i="28"/>
  <c r="F649" i="28"/>
  <c r="M648" i="28"/>
  <c r="F648" i="28"/>
  <c r="M647" i="28"/>
  <c r="F647" i="28"/>
  <c r="M646" i="28"/>
  <c r="F646" i="28"/>
  <c r="M645" i="28"/>
  <c r="F645" i="28"/>
  <c r="M644" i="28"/>
  <c r="F644" i="28"/>
  <c r="M643" i="28"/>
  <c r="F643" i="28"/>
  <c r="M642" i="28"/>
  <c r="F642" i="28"/>
  <c r="M641" i="28"/>
  <c r="F641" i="28"/>
  <c r="M640" i="28"/>
  <c r="F640" i="28"/>
  <c r="M639" i="28"/>
  <c r="F639" i="28"/>
  <c r="M638" i="28"/>
  <c r="F638" i="28"/>
  <c r="M637" i="28"/>
  <c r="F637" i="28"/>
  <c r="M636" i="28"/>
  <c r="F636" i="28"/>
  <c r="M635" i="28"/>
  <c r="F635" i="28"/>
  <c r="M634" i="28"/>
  <c r="F634" i="28"/>
  <c r="M633" i="28"/>
  <c r="F633" i="28"/>
  <c r="M632" i="28"/>
  <c r="F632" i="28"/>
  <c r="M631" i="28"/>
  <c r="F631" i="28"/>
  <c r="M630" i="28"/>
  <c r="F630" i="28"/>
  <c r="M629" i="28"/>
  <c r="F629" i="28"/>
  <c r="M628" i="28"/>
  <c r="F628" i="28"/>
  <c r="M627" i="28"/>
  <c r="F627" i="28"/>
  <c r="M626" i="28"/>
  <c r="F626" i="28"/>
  <c r="M625" i="28"/>
  <c r="AF305" i="54" s="1"/>
  <c r="AG305" i="54" s="1"/>
  <c r="F625" i="28"/>
  <c r="M624" i="28"/>
  <c r="F624" i="28"/>
  <c r="M623" i="28"/>
  <c r="F623" i="28"/>
  <c r="M622" i="28"/>
  <c r="F622" i="28"/>
  <c r="M621" i="28"/>
  <c r="F621" i="28"/>
  <c r="M620" i="28"/>
  <c r="F620" i="28"/>
  <c r="M619" i="28"/>
  <c r="AF313" i="54" s="1"/>
  <c r="AG313" i="54" s="1"/>
  <c r="F619" i="28"/>
  <c r="M618" i="28"/>
  <c r="F618" i="28"/>
  <c r="M617" i="28"/>
  <c r="F617" i="28"/>
  <c r="M616" i="28"/>
  <c r="F616" i="28"/>
  <c r="M615" i="28"/>
  <c r="F615" i="28"/>
  <c r="M614" i="28"/>
  <c r="F614" i="28"/>
  <c r="M613" i="28"/>
  <c r="F613" i="28"/>
  <c r="M612" i="28"/>
  <c r="F612" i="28"/>
  <c r="M611" i="28"/>
  <c r="F611" i="28"/>
  <c r="M610" i="28"/>
  <c r="F610" i="28"/>
  <c r="M609" i="28"/>
  <c r="F609" i="28"/>
  <c r="M608" i="28"/>
  <c r="F608" i="28"/>
  <c r="M607" i="28"/>
  <c r="F607" i="28"/>
  <c r="M606" i="28"/>
  <c r="F606" i="28"/>
  <c r="M605" i="28"/>
  <c r="F605" i="28"/>
  <c r="M604" i="28"/>
  <c r="F604" i="28"/>
  <c r="M603" i="28"/>
  <c r="AF281" i="54" s="1"/>
  <c r="AG281" i="54" s="1"/>
  <c r="F603" i="28"/>
  <c r="M602" i="28"/>
  <c r="F602" i="28"/>
  <c r="M601" i="28"/>
  <c r="F601" i="28"/>
  <c r="M600" i="28"/>
  <c r="F600" i="28"/>
  <c r="M599" i="28"/>
  <c r="F599" i="28"/>
  <c r="M598" i="28"/>
  <c r="F598" i="28"/>
  <c r="M597" i="28"/>
  <c r="F597" i="28"/>
  <c r="M596" i="28"/>
  <c r="F596" i="28"/>
  <c r="M595" i="28"/>
  <c r="F595" i="28"/>
  <c r="M594" i="28"/>
  <c r="F594" i="28"/>
  <c r="M593" i="28"/>
  <c r="AF282" i="54" s="1"/>
  <c r="AG282" i="54" s="1"/>
  <c r="F593" i="28"/>
  <c r="M592" i="28"/>
  <c r="F592" i="28"/>
  <c r="M591" i="28"/>
  <c r="F591" i="28"/>
  <c r="M590" i="28"/>
  <c r="F590" i="28"/>
  <c r="M589" i="28"/>
  <c r="AF280" i="54" s="1"/>
  <c r="AG280" i="54" s="1"/>
  <c r="F589" i="28"/>
  <c r="M588" i="28"/>
  <c r="F588" i="28"/>
  <c r="M587" i="28"/>
  <c r="F587" i="28"/>
  <c r="M586" i="28"/>
  <c r="F586" i="28"/>
  <c r="M585" i="28"/>
  <c r="F585" i="28"/>
  <c r="M584" i="28"/>
  <c r="F584" i="28"/>
  <c r="M583" i="28"/>
  <c r="F583" i="28"/>
  <c r="M582" i="28"/>
  <c r="F582" i="28"/>
  <c r="M581" i="28"/>
  <c r="AF285" i="54" s="1"/>
  <c r="AG285" i="54" s="1"/>
  <c r="F581" i="28"/>
  <c r="M580" i="28"/>
  <c r="AF287" i="54" s="1"/>
  <c r="AG287" i="54" s="1"/>
  <c r="F580" i="28"/>
  <c r="M579" i="28"/>
  <c r="AF289" i="54" s="1"/>
  <c r="AG289" i="54" s="1"/>
  <c r="F579" i="28"/>
  <c r="M578" i="28"/>
  <c r="F578" i="28"/>
  <c r="M577" i="28"/>
  <c r="F577" i="28"/>
  <c r="M576" i="28"/>
  <c r="F576" i="28"/>
  <c r="M575" i="28"/>
  <c r="F575" i="28"/>
  <c r="M574" i="28"/>
  <c r="F574" i="28"/>
  <c r="M573" i="28"/>
  <c r="F573" i="28"/>
  <c r="M572" i="28"/>
  <c r="F572" i="28"/>
  <c r="M571" i="28"/>
  <c r="F571" i="28"/>
  <c r="M570" i="28"/>
  <c r="F570" i="28"/>
  <c r="M569" i="28"/>
  <c r="F569" i="28"/>
  <c r="M568" i="28"/>
  <c r="F568" i="28"/>
  <c r="M567" i="28"/>
  <c r="F567" i="28"/>
  <c r="M566" i="28"/>
  <c r="F566" i="28"/>
  <c r="M565" i="28"/>
  <c r="F565" i="28"/>
  <c r="M564" i="28"/>
  <c r="F564" i="28"/>
  <c r="M563" i="28"/>
  <c r="F563" i="28"/>
  <c r="M562" i="28"/>
  <c r="F562" i="28"/>
  <c r="M561" i="28"/>
  <c r="F561" i="28"/>
  <c r="M560" i="28"/>
  <c r="AF296" i="54" s="1"/>
  <c r="AG296" i="54" s="1"/>
  <c r="F560" i="28"/>
  <c r="M559" i="28"/>
  <c r="F559" i="28"/>
  <c r="M558" i="28"/>
  <c r="F558" i="28"/>
  <c r="M557" i="28"/>
  <c r="F557" i="28"/>
  <c r="M556" i="28"/>
  <c r="F556" i="28"/>
  <c r="M555" i="28"/>
  <c r="F555" i="28"/>
  <c r="M554" i="28"/>
  <c r="F554" i="28"/>
  <c r="M553" i="28"/>
  <c r="F553" i="28"/>
  <c r="M552" i="28"/>
  <c r="AF261" i="54" s="1"/>
  <c r="AG261" i="54" s="1"/>
  <c r="F552" i="28"/>
  <c r="M551" i="28"/>
  <c r="F551" i="28"/>
  <c r="M550" i="28"/>
  <c r="F550" i="28"/>
  <c r="M549" i="28"/>
  <c r="F549" i="28"/>
  <c r="M548" i="28"/>
  <c r="F548" i="28"/>
  <c r="M547" i="28"/>
  <c r="F547" i="28"/>
  <c r="M546" i="28"/>
  <c r="F546" i="28"/>
  <c r="M545" i="28"/>
  <c r="F545" i="28"/>
  <c r="M544" i="28"/>
  <c r="F544" i="28"/>
  <c r="M543" i="28"/>
  <c r="F543" i="28"/>
  <c r="M542" i="28"/>
  <c r="F542" i="28"/>
  <c r="M541" i="28"/>
  <c r="F541" i="28"/>
  <c r="M540" i="28"/>
  <c r="F540" i="28"/>
  <c r="M539" i="28"/>
  <c r="F539" i="28"/>
  <c r="M538" i="28"/>
  <c r="F538" i="28"/>
  <c r="M537" i="28"/>
  <c r="AF286" i="54" s="1"/>
  <c r="AG286" i="54" s="1"/>
  <c r="F537" i="28"/>
  <c r="M536" i="28"/>
  <c r="AF288" i="54" s="1"/>
  <c r="AG288" i="54" s="1"/>
  <c r="F536" i="28"/>
  <c r="M535" i="28"/>
  <c r="F535" i="28"/>
  <c r="M534" i="28"/>
  <c r="F534" i="28"/>
  <c r="M533" i="28"/>
  <c r="F533" i="28"/>
  <c r="M532" i="28"/>
  <c r="F532" i="28"/>
  <c r="M531" i="28"/>
  <c r="F531" i="28"/>
  <c r="M530" i="28"/>
  <c r="F530" i="28"/>
  <c r="M529" i="28"/>
  <c r="F529" i="28"/>
  <c r="M528" i="28"/>
  <c r="F528" i="28"/>
  <c r="M527" i="28"/>
  <c r="F527" i="28"/>
  <c r="M526" i="28"/>
  <c r="F526" i="28"/>
  <c r="M525" i="28"/>
  <c r="F525" i="28"/>
  <c r="M524" i="28"/>
  <c r="F524" i="28"/>
  <c r="M523" i="28"/>
  <c r="F523" i="28"/>
  <c r="M522" i="28"/>
  <c r="F522" i="28"/>
  <c r="M521" i="28"/>
  <c r="F521" i="28"/>
  <c r="M520" i="28"/>
  <c r="F520" i="28"/>
  <c r="M519" i="28"/>
  <c r="AF215" i="54" s="1"/>
  <c r="AG215" i="54" s="1"/>
  <c r="F519" i="28"/>
  <c r="M518" i="28"/>
  <c r="AF202" i="54" s="1"/>
  <c r="AG202" i="54" s="1"/>
  <c r="F518" i="28"/>
  <c r="M517" i="28"/>
  <c r="F517" i="28"/>
  <c r="M516" i="28"/>
  <c r="F516" i="28"/>
  <c r="M515" i="28"/>
  <c r="F515" i="28"/>
  <c r="M514" i="28"/>
  <c r="AF196" i="54" s="1"/>
  <c r="AG196" i="54" s="1"/>
  <c r="F514" i="28"/>
  <c r="M513" i="28"/>
  <c r="F513" i="28"/>
  <c r="M512" i="28"/>
  <c r="F512" i="28"/>
  <c r="M511" i="28"/>
  <c r="F511" i="28"/>
  <c r="M510" i="28"/>
  <c r="AF173" i="54" s="1"/>
  <c r="AG173" i="54" s="1"/>
  <c r="F510" i="28"/>
  <c r="M509" i="28"/>
  <c r="F509" i="28"/>
  <c r="M508" i="28"/>
  <c r="F508" i="28"/>
  <c r="M507" i="28"/>
  <c r="AF180" i="54" s="1"/>
  <c r="AG180" i="54" s="1"/>
  <c r="F507" i="28"/>
  <c r="M506" i="28"/>
  <c r="F506" i="28"/>
  <c r="M505" i="28"/>
  <c r="F505" i="28"/>
  <c r="M504" i="28"/>
  <c r="F504" i="28"/>
  <c r="M503" i="28"/>
  <c r="F503" i="28"/>
  <c r="M502" i="28"/>
  <c r="F502" i="28"/>
  <c r="M501" i="28"/>
  <c r="F501" i="28"/>
  <c r="M500" i="28"/>
  <c r="F500" i="28"/>
  <c r="M499" i="28"/>
  <c r="F499" i="28"/>
  <c r="M498" i="28"/>
  <c r="F498" i="28"/>
  <c r="M497" i="28"/>
  <c r="F497" i="28"/>
  <c r="M496" i="28"/>
  <c r="F496" i="28"/>
  <c r="M495" i="28"/>
  <c r="F495" i="28"/>
  <c r="M494" i="28"/>
  <c r="F494" i="28"/>
  <c r="M493" i="28"/>
  <c r="F493" i="28"/>
  <c r="M492" i="28"/>
  <c r="F492" i="28"/>
  <c r="M491" i="28"/>
  <c r="F491" i="28"/>
  <c r="M490" i="28"/>
  <c r="F490" i="28"/>
  <c r="M489" i="28"/>
  <c r="F489" i="28"/>
  <c r="M488" i="28"/>
  <c r="F488" i="28"/>
  <c r="M487" i="28"/>
  <c r="F487" i="28"/>
  <c r="M486" i="28"/>
  <c r="F486" i="28"/>
  <c r="M485" i="28"/>
  <c r="F485" i="28"/>
  <c r="M484" i="28"/>
  <c r="F484" i="28"/>
  <c r="M483" i="28"/>
  <c r="F483" i="28"/>
  <c r="M482" i="28"/>
  <c r="AF87" i="54" s="1"/>
  <c r="AG87" i="54" s="1"/>
  <c r="F482" i="28"/>
  <c r="M481" i="28"/>
  <c r="AF85" i="54" s="1"/>
  <c r="AG85" i="54" s="1"/>
  <c r="F481" i="28"/>
  <c r="M480" i="28"/>
  <c r="AF97" i="54" s="1"/>
  <c r="AG97" i="54" s="1"/>
  <c r="F480" i="28"/>
  <c r="M479" i="28"/>
  <c r="AF96" i="54" s="1"/>
  <c r="AG96" i="54" s="1"/>
  <c r="F479" i="28"/>
  <c r="M478" i="28"/>
  <c r="F478" i="28"/>
  <c r="M477" i="28"/>
  <c r="F477" i="28"/>
  <c r="M476" i="28"/>
  <c r="F476" i="28"/>
  <c r="M475" i="28"/>
  <c r="F475" i="28"/>
  <c r="M474" i="28"/>
  <c r="F474" i="28"/>
  <c r="M473" i="28"/>
  <c r="F473" i="28"/>
  <c r="M472" i="28"/>
  <c r="F472" i="28"/>
  <c r="M471" i="28"/>
  <c r="F471" i="28"/>
  <c r="M470" i="28"/>
  <c r="F470" i="28"/>
  <c r="M469" i="28"/>
  <c r="F469" i="28"/>
  <c r="M468" i="28"/>
  <c r="F468" i="28"/>
  <c r="M467" i="28"/>
  <c r="F467" i="28"/>
  <c r="M466" i="28"/>
  <c r="F466" i="28"/>
  <c r="M465" i="28"/>
  <c r="F465" i="28"/>
  <c r="M464" i="28"/>
  <c r="F464" i="28"/>
  <c r="M463" i="28"/>
  <c r="F463" i="28"/>
  <c r="M462" i="28"/>
  <c r="F462" i="28"/>
  <c r="M461" i="28"/>
  <c r="AF251" i="54" s="1"/>
  <c r="AG251" i="54" s="1"/>
  <c r="F461" i="28"/>
  <c r="M460" i="28"/>
  <c r="AF249" i="54" s="1"/>
  <c r="AG249" i="54" s="1"/>
  <c r="F460" i="28"/>
  <c r="M459" i="28"/>
  <c r="AF254" i="54" s="1"/>
  <c r="AG254" i="54" s="1"/>
  <c r="F459" i="28"/>
  <c r="M458" i="28"/>
  <c r="F458" i="28"/>
  <c r="M457" i="28"/>
  <c r="F457" i="28"/>
  <c r="M456" i="28"/>
  <c r="AF163" i="54" s="1"/>
  <c r="AG163" i="54" s="1"/>
  <c r="F456" i="28"/>
  <c r="M455" i="28"/>
  <c r="F455" i="28"/>
  <c r="M454" i="28"/>
  <c r="F454" i="28"/>
  <c r="M453" i="28"/>
  <c r="AF155" i="54" s="1"/>
  <c r="AG155" i="54" s="1"/>
  <c r="F453" i="28"/>
  <c r="M452" i="28"/>
  <c r="F452" i="28"/>
  <c r="M451" i="28"/>
  <c r="AF141" i="54" s="1"/>
  <c r="AG141" i="54" s="1"/>
  <c r="F451" i="28"/>
  <c r="M450" i="28"/>
  <c r="AF136" i="54" s="1"/>
  <c r="AG136" i="54" s="1"/>
  <c r="F450" i="28"/>
  <c r="M449" i="28"/>
  <c r="F449" i="28"/>
  <c r="M448" i="28"/>
  <c r="AF127" i="54" s="1"/>
  <c r="AG127" i="54" s="1"/>
  <c r="F448" i="28"/>
  <c r="M447" i="28"/>
  <c r="AF121" i="54" s="1"/>
  <c r="AG121" i="54" s="1"/>
  <c r="F447" i="28"/>
  <c r="M446" i="28"/>
  <c r="F446" i="28"/>
  <c r="M445" i="28"/>
  <c r="F445" i="28"/>
  <c r="M444" i="28"/>
  <c r="F444" i="28"/>
  <c r="M443" i="28"/>
  <c r="AF246" i="54" s="1"/>
  <c r="AG246" i="54" s="1"/>
  <c r="F443" i="28"/>
  <c r="M442" i="28"/>
  <c r="F442" i="28"/>
  <c r="M441" i="28"/>
  <c r="F441" i="28"/>
  <c r="M440" i="28"/>
  <c r="F440" i="28"/>
  <c r="M439" i="28"/>
  <c r="F439" i="28"/>
  <c r="M438" i="28"/>
  <c r="F438" i="28"/>
  <c r="M437" i="28"/>
  <c r="F437" i="28"/>
  <c r="M436" i="28"/>
  <c r="F436" i="28"/>
  <c r="M435" i="28"/>
  <c r="F435" i="28"/>
  <c r="M434" i="28"/>
  <c r="F434" i="28"/>
  <c r="M433" i="28"/>
  <c r="F433" i="28"/>
  <c r="M432" i="28"/>
  <c r="F432" i="28"/>
  <c r="M431" i="28"/>
  <c r="AF239" i="54" s="1"/>
  <c r="AG239" i="54" s="1"/>
  <c r="F431" i="28"/>
  <c r="M430" i="28"/>
  <c r="F430" i="28"/>
  <c r="M429" i="28"/>
  <c r="F429" i="28"/>
  <c r="M428" i="28"/>
  <c r="F428" i="28"/>
  <c r="M427" i="28"/>
  <c r="F427" i="28"/>
  <c r="M426" i="28"/>
  <c r="AF290" i="54" s="1"/>
  <c r="AG290" i="54" s="1"/>
  <c r="F426" i="28"/>
  <c r="M425" i="28"/>
  <c r="AF293" i="54" s="1"/>
  <c r="AG293" i="54" s="1"/>
  <c r="F425" i="28"/>
  <c r="M424" i="28"/>
  <c r="F424" i="28"/>
  <c r="M423" i="28"/>
  <c r="F423" i="28"/>
  <c r="M422" i="28"/>
  <c r="F422" i="28"/>
  <c r="M421" i="28"/>
  <c r="F421" i="28"/>
  <c r="M420" i="28"/>
  <c r="F420" i="28"/>
  <c r="M419" i="28"/>
  <c r="F419" i="28"/>
  <c r="M418" i="28"/>
  <c r="F418" i="28"/>
  <c r="M417" i="28"/>
  <c r="F417" i="28"/>
  <c r="M416" i="28"/>
  <c r="F416" i="28"/>
  <c r="M415" i="28"/>
  <c r="F415" i="28"/>
  <c r="M414" i="28"/>
  <c r="F414" i="28"/>
  <c r="M413" i="28"/>
  <c r="F413" i="28"/>
  <c r="M412" i="28"/>
  <c r="F412" i="28"/>
  <c r="M411" i="28"/>
  <c r="F411" i="28"/>
  <c r="M410" i="28"/>
  <c r="F410" i="28"/>
  <c r="M409" i="28"/>
  <c r="F409" i="28"/>
  <c r="M408" i="28"/>
  <c r="F408" i="28"/>
  <c r="M407" i="28"/>
  <c r="F407" i="28"/>
  <c r="M406" i="28"/>
  <c r="F406" i="28"/>
  <c r="M405" i="28"/>
  <c r="F405" i="28"/>
  <c r="M404" i="28"/>
  <c r="F404" i="28"/>
  <c r="M403" i="28"/>
  <c r="F403" i="28"/>
  <c r="M402" i="28"/>
  <c r="F402" i="28"/>
  <c r="M401" i="28"/>
  <c r="F401" i="28"/>
  <c r="M400" i="28"/>
  <c r="F400" i="28"/>
  <c r="M399" i="28"/>
  <c r="F399" i="28"/>
  <c r="M398" i="28"/>
  <c r="F398" i="28"/>
  <c r="M397" i="28"/>
  <c r="F397" i="28"/>
  <c r="M396" i="28"/>
  <c r="F396" i="28"/>
  <c r="M395" i="28"/>
  <c r="F395" i="28"/>
  <c r="M394" i="28"/>
  <c r="F394" i="28"/>
  <c r="M393" i="28"/>
  <c r="F393" i="28"/>
  <c r="M392" i="28"/>
  <c r="AF170" i="54" s="1"/>
  <c r="AG170" i="54" s="1"/>
  <c r="F392" i="28"/>
  <c r="M391" i="28"/>
  <c r="F391" i="28"/>
  <c r="M390" i="28"/>
  <c r="F390" i="28"/>
  <c r="M389" i="28"/>
  <c r="AF145" i="54" s="1"/>
  <c r="AG145" i="54" s="1"/>
  <c r="F389" i="28"/>
  <c r="M388" i="28"/>
  <c r="AF147" i="54" s="1"/>
  <c r="AG147" i="54" s="1"/>
  <c r="F388" i="28"/>
  <c r="M387" i="28"/>
  <c r="F387" i="28"/>
  <c r="M386" i="28"/>
  <c r="F386" i="28"/>
  <c r="M385" i="28"/>
  <c r="AF119" i="54" s="1"/>
  <c r="AG119" i="54" s="1"/>
  <c r="F385" i="28"/>
  <c r="M384" i="28"/>
  <c r="AF130" i="54" s="1"/>
  <c r="AG130" i="54" s="1"/>
  <c r="F384" i="28"/>
  <c r="M383" i="28"/>
  <c r="AF125" i="54" s="1"/>
  <c r="AG125" i="54" s="1"/>
  <c r="F383" i="28"/>
  <c r="M382" i="28"/>
  <c r="F382" i="28"/>
  <c r="M381" i="28"/>
  <c r="F381" i="28"/>
  <c r="M380" i="28"/>
  <c r="AF274" i="54" s="1"/>
  <c r="AG274" i="54" s="1"/>
  <c r="F380" i="28"/>
  <c r="M379" i="28"/>
  <c r="AF275" i="54" s="1"/>
  <c r="AG275" i="54" s="1"/>
  <c r="F379" i="28"/>
  <c r="M378" i="28"/>
  <c r="F378" i="28"/>
  <c r="M377" i="28"/>
  <c r="F377" i="28"/>
  <c r="M376" i="28"/>
  <c r="F376" i="28"/>
  <c r="M375" i="28"/>
  <c r="F375" i="28"/>
  <c r="M374" i="28"/>
  <c r="F374" i="28"/>
  <c r="M373" i="28"/>
  <c r="F373" i="28"/>
  <c r="M372" i="28"/>
  <c r="F372" i="28"/>
  <c r="M371" i="28"/>
  <c r="F371" i="28"/>
  <c r="M370" i="28"/>
  <c r="F370" i="28"/>
  <c r="M369" i="28"/>
  <c r="F369" i="28"/>
  <c r="M368" i="28"/>
  <c r="F368" i="28"/>
  <c r="M367" i="28"/>
  <c r="F367" i="28"/>
  <c r="M366" i="28"/>
  <c r="F366" i="28"/>
  <c r="M365" i="28"/>
  <c r="F365" i="28"/>
  <c r="M364" i="28"/>
  <c r="F364" i="28"/>
  <c r="M363" i="28"/>
  <c r="F363" i="28"/>
  <c r="M362" i="28"/>
  <c r="F362" i="28"/>
  <c r="M361" i="28"/>
  <c r="F361" i="28"/>
  <c r="M360" i="28"/>
  <c r="AF247" i="54" s="1"/>
  <c r="AG247" i="54" s="1"/>
  <c r="F360" i="28"/>
  <c r="M359" i="28"/>
  <c r="AF252" i="54" s="1"/>
  <c r="AG252" i="54" s="1"/>
  <c r="F359" i="28"/>
  <c r="M358" i="28"/>
  <c r="F358" i="28"/>
  <c r="M357" i="28"/>
  <c r="AF162" i="54" s="1"/>
  <c r="AG162" i="54" s="1"/>
  <c r="F357" i="28"/>
  <c r="M356" i="28"/>
  <c r="AF168" i="54" s="1"/>
  <c r="AG168" i="54" s="1"/>
  <c r="F356" i="28"/>
  <c r="M355" i="28"/>
  <c r="F355" i="28"/>
  <c r="M354" i="28"/>
  <c r="F354" i="28"/>
  <c r="M353" i="28"/>
  <c r="AF152" i="54" s="1"/>
  <c r="AG152" i="54" s="1"/>
  <c r="F353" i="28"/>
  <c r="M352" i="28"/>
  <c r="F352" i="28"/>
  <c r="M351" i="28"/>
  <c r="F351" i="28"/>
  <c r="M350" i="28"/>
  <c r="F350" i="28"/>
  <c r="M349" i="28"/>
  <c r="AF146" i="54" s="1"/>
  <c r="AG146" i="54" s="1"/>
  <c r="F349" i="28"/>
  <c r="M348" i="28"/>
  <c r="AF143" i="54" s="1"/>
  <c r="AG143" i="54" s="1"/>
  <c r="F348" i="28"/>
  <c r="M347" i="28"/>
  <c r="AF116" i="54" s="1"/>
  <c r="AG116" i="54" s="1"/>
  <c r="F347" i="28"/>
  <c r="M346" i="28"/>
  <c r="F346" i="28"/>
  <c r="M345" i="28"/>
  <c r="F345" i="28"/>
  <c r="M344" i="28"/>
  <c r="F344" i="28"/>
  <c r="M343" i="28"/>
  <c r="AF117" i="54" s="1"/>
  <c r="AG117" i="54" s="1"/>
  <c r="F343" i="28"/>
  <c r="M342" i="28"/>
  <c r="F342" i="28"/>
  <c r="M341" i="28"/>
  <c r="F341" i="28"/>
  <c r="M340" i="28"/>
  <c r="F340" i="28"/>
  <c r="M339" i="28"/>
  <c r="F339" i="28"/>
  <c r="M338" i="28"/>
  <c r="F338" i="28"/>
  <c r="M337" i="28"/>
  <c r="F337" i="28"/>
  <c r="M336" i="28"/>
  <c r="F336" i="28"/>
  <c r="M335" i="28"/>
  <c r="F335" i="28"/>
  <c r="M334" i="28"/>
  <c r="F334" i="28"/>
  <c r="M333" i="28"/>
  <c r="F333" i="28"/>
  <c r="M332" i="28"/>
  <c r="F332" i="28"/>
  <c r="M331" i="28"/>
  <c r="F331" i="28"/>
  <c r="M330" i="28"/>
  <c r="F330" i="28"/>
  <c r="M329" i="28"/>
  <c r="AF71" i="54" s="1"/>
  <c r="AG71" i="54" s="1"/>
  <c r="F329" i="28"/>
  <c r="M328" i="28"/>
  <c r="F328" i="28"/>
  <c r="M327" i="28"/>
  <c r="F327" i="28"/>
  <c r="M326" i="28"/>
  <c r="F326" i="28"/>
  <c r="M325" i="28"/>
  <c r="F325" i="28"/>
  <c r="M324" i="28"/>
  <c r="F324" i="28"/>
  <c r="M323" i="28"/>
  <c r="F323" i="28"/>
  <c r="M322" i="28"/>
  <c r="F322" i="28"/>
  <c r="M321" i="28"/>
  <c r="F321" i="28"/>
  <c r="M320" i="28"/>
  <c r="F320" i="28"/>
  <c r="M319" i="28"/>
  <c r="F319" i="28"/>
  <c r="M318" i="28"/>
  <c r="F318" i="28"/>
  <c r="M317" i="28"/>
  <c r="F317" i="28"/>
  <c r="M316" i="28"/>
  <c r="AF111" i="54" s="1"/>
  <c r="AG111" i="54" s="1"/>
  <c r="F316" i="28"/>
  <c r="M315" i="28"/>
  <c r="F315" i="28"/>
  <c r="M314" i="28"/>
  <c r="F314" i="28"/>
  <c r="M313" i="28"/>
  <c r="F313" i="28"/>
  <c r="M312" i="28"/>
  <c r="F312" i="28"/>
  <c r="M311" i="28"/>
  <c r="AF105" i="54" s="1"/>
  <c r="AG105" i="54" s="1"/>
  <c r="F311" i="28"/>
  <c r="M310" i="28"/>
  <c r="F310" i="28"/>
  <c r="M309" i="28"/>
  <c r="F309" i="28"/>
  <c r="M308" i="28"/>
  <c r="F308" i="28"/>
  <c r="M307" i="28"/>
  <c r="F307" i="28"/>
  <c r="M306" i="28"/>
  <c r="F306" i="28"/>
  <c r="M305" i="28"/>
  <c r="F305" i="28"/>
  <c r="M304" i="28"/>
  <c r="F304" i="28"/>
  <c r="M303" i="28"/>
  <c r="F303" i="28"/>
  <c r="M302" i="28"/>
  <c r="F302" i="28"/>
  <c r="M301" i="28"/>
  <c r="F301" i="28"/>
  <c r="M300" i="28"/>
  <c r="F300" i="28"/>
  <c r="M299" i="28"/>
  <c r="F299" i="28"/>
  <c r="M298" i="28"/>
  <c r="F298" i="28"/>
  <c r="M297" i="28"/>
  <c r="F297" i="28"/>
  <c r="M296" i="28"/>
  <c r="F296" i="28"/>
  <c r="M295" i="28"/>
  <c r="F295" i="28"/>
  <c r="M294" i="28"/>
  <c r="F294" i="28"/>
  <c r="M293" i="28"/>
  <c r="F293" i="28"/>
  <c r="M292" i="28"/>
  <c r="F292" i="28"/>
  <c r="M291" i="28"/>
  <c r="F291" i="28"/>
  <c r="M290" i="28"/>
  <c r="F290" i="28"/>
  <c r="M289" i="28"/>
  <c r="F289" i="28"/>
  <c r="M288" i="28"/>
  <c r="F288" i="28"/>
  <c r="M287" i="28"/>
  <c r="F287" i="28"/>
  <c r="M286" i="28"/>
  <c r="F286" i="28"/>
  <c r="M285" i="28"/>
  <c r="F285" i="28"/>
  <c r="M284" i="28"/>
  <c r="F284" i="28"/>
  <c r="M283" i="28"/>
  <c r="F283" i="28"/>
  <c r="M282" i="28"/>
  <c r="F282" i="28"/>
  <c r="M281" i="28"/>
  <c r="F281" i="28"/>
  <c r="M280" i="28"/>
  <c r="AF115" i="54" s="1"/>
  <c r="AG115" i="54" s="1"/>
  <c r="F280" i="28"/>
  <c r="M279" i="28"/>
  <c r="F279" i="28"/>
  <c r="M278" i="28"/>
  <c r="F278" i="28"/>
  <c r="M277" i="28"/>
  <c r="AF227" i="54" s="1"/>
  <c r="AG227" i="54" s="1"/>
  <c r="F277" i="28"/>
  <c r="M276" i="28"/>
  <c r="F276" i="28"/>
  <c r="M275" i="28"/>
  <c r="F275" i="28"/>
  <c r="M274" i="28"/>
  <c r="F274" i="28"/>
  <c r="M273" i="28"/>
  <c r="AF186" i="54" s="1"/>
  <c r="AG186" i="54" s="1"/>
  <c r="F273" i="28"/>
  <c r="M272" i="28"/>
  <c r="F272" i="28"/>
  <c r="M271" i="28"/>
  <c r="F271" i="28"/>
  <c r="M270" i="28"/>
  <c r="F270" i="28"/>
  <c r="M269" i="28"/>
  <c r="F269" i="28"/>
  <c r="M268" i="28"/>
  <c r="F268" i="28"/>
  <c r="M267" i="28"/>
  <c r="F267" i="28"/>
  <c r="M266" i="28"/>
  <c r="F266" i="28"/>
  <c r="M265" i="28"/>
  <c r="AF185" i="54" s="1"/>
  <c r="AG185" i="54" s="1"/>
  <c r="F265" i="28"/>
  <c r="M264" i="28"/>
  <c r="F264" i="28"/>
  <c r="M263" i="28"/>
  <c r="F263" i="28"/>
  <c r="M262" i="28"/>
  <c r="F262" i="28"/>
  <c r="M261" i="28"/>
  <c r="F261" i="28"/>
  <c r="M260" i="28"/>
  <c r="F260" i="28"/>
  <c r="M259" i="28"/>
  <c r="F259" i="28"/>
  <c r="M258" i="28"/>
  <c r="F258" i="28"/>
  <c r="M257" i="28"/>
  <c r="F257" i="28"/>
  <c r="M256" i="28"/>
  <c r="F256" i="28"/>
  <c r="M255" i="28"/>
  <c r="F255" i="28"/>
  <c r="M254" i="28"/>
  <c r="F254" i="28"/>
  <c r="M253" i="28"/>
  <c r="F253" i="28"/>
  <c r="M252" i="28"/>
  <c r="F252" i="28"/>
  <c r="M251" i="28"/>
  <c r="F251" i="28"/>
  <c r="M250" i="28"/>
  <c r="F250" i="28"/>
  <c r="M249" i="28"/>
  <c r="F249" i="28"/>
  <c r="M248" i="28"/>
  <c r="F248" i="28"/>
  <c r="M247" i="28"/>
  <c r="F247" i="28"/>
  <c r="M246" i="28"/>
  <c r="F246" i="28"/>
  <c r="M245" i="28"/>
  <c r="F245" i="28"/>
  <c r="M244" i="28"/>
  <c r="F244" i="28"/>
  <c r="M243" i="28"/>
  <c r="F243" i="28"/>
  <c r="M242" i="28"/>
  <c r="F242" i="28"/>
  <c r="M241" i="28"/>
  <c r="F241" i="28"/>
  <c r="M240" i="28"/>
  <c r="F240" i="28"/>
  <c r="M239" i="28"/>
  <c r="F239" i="28"/>
  <c r="M238" i="28"/>
  <c r="F238" i="28"/>
  <c r="M237" i="28"/>
  <c r="F237" i="28"/>
  <c r="M236" i="28"/>
  <c r="F236" i="28"/>
  <c r="M235" i="28"/>
  <c r="F235" i="28"/>
  <c r="M234" i="28"/>
  <c r="F234" i="28"/>
  <c r="M233" i="28"/>
  <c r="F233" i="28"/>
  <c r="M232" i="28"/>
  <c r="F232" i="28"/>
  <c r="M231" i="28"/>
  <c r="F231" i="28"/>
  <c r="M230" i="28"/>
  <c r="F230" i="28"/>
  <c r="M229" i="28"/>
  <c r="F229" i="28"/>
  <c r="M228" i="28"/>
  <c r="F228" i="28"/>
  <c r="M227" i="28"/>
  <c r="F227" i="28"/>
  <c r="M226" i="28"/>
  <c r="AF218" i="54" s="1"/>
  <c r="AG218" i="54" s="1"/>
  <c r="F226" i="28"/>
  <c r="M225" i="28"/>
  <c r="AF210" i="54" s="1"/>
  <c r="AG210" i="54" s="1"/>
  <c r="F225" i="28"/>
  <c r="M224" i="28"/>
  <c r="AF213" i="54" s="1"/>
  <c r="AG213" i="54" s="1"/>
  <c r="F224" i="28"/>
  <c r="M223" i="28"/>
  <c r="AF206" i="54" s="1"/>
  <c r="AG206" i="54" s="1"/>
  <c r="F223" i="28"/>
  <c r="M222" i="28"/>
  <c r="F222" i="28"/>
  <c r="M221" i="28"/>
  <c r="F221" i="28"/>
  <c r="M220" i="28"/>
  <c r="F220" i="28"/>
  <c r="M219" i="28"/>
  <c r="F219" i="28"/>
  <c r="M218" i="28"/>
  <c r="AF193" i="54" s="1"/>
  <c r="AG193" i="54" s="1"/>
  <c r="F218" i="28"/>
  <c r="M217" i="28"/>
  <c r="F217" i="28"/>
  <c r="M216" i="28"/>
  <c r="AF191" i="54" s="1"/>
  <c r="AG191" i="54" s="1"/>
  <c r="F216" i="28"/>
  <c r="M215" i="28"/>
  <c r="AF181" i="54" s="1"/>
  <c r="AG181" i="54" s="1"/>
  <c r="F215" i="28"/>
  <c r="M214" i="28"/>
  <c r="F214" i="28"/>
  <c r="M213" i="28"/>
  <c r="F213" i="28"/>
  <c r="M212" i="28"/>
  <c r="F212" i="28"/>
  <c r="M211" i="28"/>
  <c r="F211" i="28"/>
  <c r="M210" i="28"/>
  <c r="F210" i="28"/>
  <c r="M209" i="28"/>
  <c r="F209" i="28"/>
  <c r="M208" i="28"/>
  <c r="F208" i="28"/>
  <c r="M207" i="28"/>
  <c r="F207" i="28"/>
  <c r="M206" i="28"/>
  <c r="F206" i="28"/>
  <c r="M205" i="28"/>
  <c r="F205" i="28"/>
  <c r="M204" i="28"/>
  <c r="F204" i="28"/>
  <c r="M203" i="28"/>
  <c r="F203" i="28"/>
  <c r="M202" i="28"/>
  <c r="F202" i="28"/>
  <c r="M201" i="28"/>
  <c r="F201" i="28"/>
  <c r="M200" i="28"/>
  <c r="F200" i="28"/>
  <c r="M199" i="28"/>
  <c r="F199" i="28"/>
  <c r="M198" i="28"/>
  <c r="F198" i="28"/>
  <c r="M197" i="28"/>
  <c r="F197" i="28"/>
  <c r="M196" i="28"/>
  <c r="F196" i="28"/>
  <c r="M195" i="28"/>
  <c r="F195" i="28"/>
  <c r="M194" i="28"/>
  <c r="F194" i="28"/>
  <c r="M193" i="28"/>
  <c r="F193" i="28"/>
  <c r="M192" i="28"/>
  <c r="F192" i="28"/>
  <c r="M191" i="28"/>
  <c r="F191" i="28"/>
  <c r="M190" i="28"/>
  <c r="F190" i="28"/>
  <c r="M189" i="28"/>
  <c r="AF93" i="54" s="1"/>
  <c r="AG93" i="54" s="1"/>
  <c r="F189" i="28"/>
  <c r="M188" i="28"/>
  <c r="F188" i="28"/>
  <c r="M187" i="28"/>
  <c r="F187" i="28"/>
  <c r="M186" i="28"/>
  <c r="F186" i="28"/>
  <c r="M185" i="28"/>
  <c r="F185" i="28"/>
  <c r="M184" i="28"/>
  <c r="F184" i="28"/>
  <c r="M183" i="28"/>
  <c r="F183" i="28"/>
  <c r="M182" i="28"/>
  <c r="F182" i="28"/>
  <c r="M181" i="28"/>
  <c r="F181" i="28"/>
  <c r="M180" i="28"/>
  <c r="F180" i="28"/>
  <c r="M179" i="28"/>
  <c r="F179" i="28"/>
  <c r="M178" i="28"/>
  <c r="F178" i="28"/>
  <c r="M177" i="28"/>
  <c r="F177" i="28"/>
  <c r="M176" i="28"/>
  <c r="F176" i="28"/>
  <c r="M175" i="28"/>
  <c r="F175" i="28"/>
  <c r="M174" i="28"/>
  <c r="F174" i="28"/>
  <c r="M173" i="28"/>
  <c r="F173" i="28"/>
  <c r="M172" i="28"/>
  <c r="F172" i="28"/>
  <c r="M171" i="28"/>
  <c r="F171" i="28"/>
  <c r="M170" i="28"/>
  <c r="F170" i="28"/>
  <c r="M169" i="28"/>
  <c r="F169" i="28"/>
  <c r="M168" i="28"/>
  <c r="F168" i="28"/>
  <c r="M167" i="28"/>
  <c r="AF114" i="54" s="1"/>
  <c r="AG114" i="54" s="1"/>
  <c r="F167" i="28"/>
  <c r="M166" i="28"/>
  <c r="F166" i="28"/>
  <c r="M165" i="28"/>
  <c r="F165" i="28"/>
  <c r="M164" i="28"/>
  <c r="F164" i="28"/>
  <c r="M163" i="28"/>
  <c r="AF220" i="54" s="1"/>
  <c r="AG220" i="54" s="1"/>
  <c r="F163" i="28"/>
  <c r="M162" i="28"/>
  <c r="F162" i="28"/>
  <c r="M161" i="28"/>
  <c r="AF208" i="54" s="1"/>
  <c r="AG208" i="54" s="1"/>
  <c r="F161" i="28"/>
  <c r="M160" i="28"/>
  <c r="AF214" i="54" s="1"/>
  <c r="AG214" i="54" s="1"/>
  <c r="F160" i="28"/>
  <c r="M159" i="28"/>
  <c r="F159" i="28"/>
  <c r="M158" i="28"/>
  <c r="F158" i="28"/>
  <c r="M157" i="28"/>
  <c r="F157" i="28"/>
  <c r="M156" i="28"/>
  <c r="F156" i="28"/>
  <c r="M155" i="28"/>
  <c r="F155" i="28"/>
  <c r="M154" i="28"/>
  <c r="F154" i="28"/>
  <c r="M153" i="28"/>
  <c r="AF195" i="54" s="1"/>
  <c r="AG195" i="54" s="1"/>
  <c r="F153" i="28"/>
  <c r="M152" i="28"/>
  <c r="F152" i="28"/>
  <c r="M151" i="28"/>
  <c r="F151" i="28"/>
  <c r="M150" i="28"/>
  <c r="F150" i="28"/>
  <c r="M149" i="28"/>
  <c r="F149" i="28"/>
  <c r="M148" i="28"/>
  <c r="F148" i="28"/>
  <c r="M147" i="28"/>
  <c r="AF174" i="54" s="1"/>
  <c r="AG174" i="54" s="1"/>
  <c r="F147" i="28"/>
  <c r="M146" i="28"/>
  <c r="F146" i="28"/>
  <c r="M145" i="28"/>
  <c r="F145" i="28"/>
  <c r="M144" i="28"/>
  <c r="F144" i="28"/>
  <c r="M143" i="28"/>
  <c r="F143" i="28"/>
  <c r="M142" i="28"/>
  <c r="F142" i="28"/>
  <c r="M141" i="28"/>
  <c r="F141" i="28"/>
  <c r="M140" i="28"/>
  <c r="F140" i="28"/>
  <c r="M139" i="28"/>
  <c r="F139" i="28"/>
  <c r="M138" i="28"/>
  <c r="F138" i="28"/>
  <c r="M137" i="28"/>
  <c r="F137" i="28"/>
  <c r="M136" i="28"/>
  <c r="F136" i="28"/>
  <c r="M135" i="28"/>
  <c r="F135" i="28"/>
  <c r="M134" i="28"/>
  <c r="F134" i="28"/>
  <c r="M133" i="28"/>
  <c r="F133" i="28"/>
  <c r="M132" i="28"/>
  <c r="F132" i="28"/>
  <c r="M131" i="28"/>
  <c r="F131" i="28"/>
  <c r="M130" i="28"/>
  <c r="F130" i="28"/>
  <c r="M129" i="28"/>
  <c r="F129" i="28"/>
  <c r="M128" i="28"/>
  <c r="F128" i="28"/>
  <c r="M127" i="28"/>
  <c r="F127" i="28"/>
  <c r="M126" i="28"/>
  <c r="AF110" i="54" s="1"/>
  <c r="AG110" i="54" s="1"/>
  <c r="F126" i="28"/>
  <c r="M125" i="28"/>
  <c r="F125" i="28"/>
  <c r="M124" i="28"/>
  <c r="F124" i="28"/>
  <c r="M123" i="28"/>
  <c r="F123" i="28"/>
  <c r="M122" i="28"/>
  <c r="F122" i="28"/>
  <c r="M121" i="28"/>
  <c r="F121" i="28"/>
  <c r="M120" i="28"/>
  <c r="F120" i="28"/>
  <c r="M119" i="28"/>
  <c r="F119" i="28"/>
  <c r="M118" i="28"/>
  <c r="F118" i="28"/>
  <c r="M117" i="28"/>
  <c r="F117" i="28"/>
  <c r="M116" i="28"/>
  <c r="F116" i="28"/>
  <c r="M115" i="28"/>
  <c r="F115" i="28"/>
  <c r="M114" i="28"/>
  <c r="F114" i="28"/>
  <c r="M113" i="28"/>
  <c r="F113" i="28"/>
  <c r="M112" i="28"/>
  <c r="C779" i="54" s="1"/>
  <c r="F112" i="28"/>
  <c r="M111" i="28"/>
  <c r="F111" i="28"/>
  <c r="M110" i="28"/>
  <c r="F110" i="28"/>
  <c r="M109" i="28"/>
  <c r="F109" i="28"/>
  <c r="M108" i="28"/>
  <c r="F108" i="28"/>
  <c r="M107" i="28"/>
  <c r="F107" i="28"/>
  <c r="M106" i="28"/>
  <c r="F106" i="28"/>
  <c r="M105" i="28"/>
  <c r="F105" i="28"/>
  <c r="M104" i="28"/>
  <c r="C777" i="54" s="1"/>
  <c r="F104" i="28"/>
  <c r="M103" i="28"/>
  <c r="F103" i="28"/>
  <c r="M102" i="28"/>
  <c r="F102" i="28"/>
  <c r="M101" i="28"/>
  <c r="F101" i="28"/>
  <c r="M100" i="28"/>
  <c r="F100" i="28"/>
  <c r="M99" i="28"/>
  <c r="F99" i="28"/>
  <c r="M98" i="28"/>
  <c r="F98" i="28"/>
  <c r="M97" i="28"/>
  <c r="F97" i="28"/>
  <c r="M96" i="28"/>
  <c r="F96" i="28"/>
  <c r="M95" i="28"/>
  <c r="F95" i="28"/>
  <c r="M94" i="28"/>
  <c r="F94" i="28"/>
  <c r="M93" i="28"/>
  <c r="F93" i="28"/>
  <c r="M92" i="28"/>
  <c r="F92" i="28"/>
  <c r="M91" i="28"/>
  <c r="F91" i="28"/>
  <c r="M90" i="28"/>
  <c r="F90" i="28"/>
  <c r="M89" i="28"/>
  <c r="F89" i="28"/>
  <c r="M88" i="28"/>
  <c r="F88" i="28"/>
  <c r="M87" i="28"/>
  <c r="F87" i="28"/>
  <c r="M86" i="28"/>
  <c r="F86" i="28"/>
  <c r="M85" i="28"/>
  <c r="F85" i="28"/>
  <c r="M84" i="28"/>
  <c r="F84" i="28"/>
  <c r="M83" i="28"/>
  <c r="F83" i="28"/>
  <c r="M82" i="28"/>
  <c r="F82" i="28"/>
  <c r="M81" i="28"/>
  <c r="F81" i="28"/>
  <c r="M80" i="28"/>
  <c r="F80" i="28"/>
  <c r="M79" i="28"/>
  <c r="F79" i="28"/>
  <c r="M78" i="28"/>
  <c r="F78" i="28"/>
  <c r="M77" i="28"/>
  <c r="AF104" i="54" s="1"/>
  <c r="AG104" i="54" s="1"/>
  <c r="F77" i="28"/>
  <c r="M76" i="28"/>
  <c r="F76" i="28"/>
  <c r="M75" i="28"/>
  <c r="F75" i="28"/>
  <c r="M74" i="28"/>
  <c r="F74" i="28"/>
  <c r="M73" i="28"/>
  <c r="F73" i="28"/>
  <c r="M72" i="28"/>
  <c r="F72" i="28"/>
  <c r="M71" i="28"/>
  <c r="F71" i="28"/>
  <c r="M70" i="28"/>
  <c r="F70" i="28"/>
  <c r="M69" i="28"/>
  <c r="F69" i="28"/>
  <c r="M68" i="28"/>
  <c r="F68" i="28"/>
  <c r="M67" i="28"/>
  <c r="F67" i="28"/>
  <c r="M66" i="28"/>
  <c r="F66" i="28"/>
  <c r="M65" i="28"/>
  <c r="F65" i="28"/>
  <c r="M64" i="28"/>
  <c r="F64" i="28"/>
  <c r="M63" i="28"/>
  <c r="F63" i="28"/>
  <c r="M62" i="28"/>
  <c r="F62" i="28"/>
  <c r="M61" i="28"/>
  <c r="F61" i="28"/>
  <c r="M60" i="28"/>
  <c r="F60" i="28"/>
  <c r="M59" i="28"/>
  <c r="F59" i="28"/>
  <c r="M58" i="28"/>
  <c r="F58" i="28"/>
  <c r="M57" i="28"/>
  <c r="F57" i="28"/>
  <c r="M56" i="28"/>
  <c r="F56" i="28"/>
  <c r="M55" i="28"/>
  <c r="F55" i="28"/>
  <c r="M54" i="28"/>
  <c r="F54" i="28"/>
  <c r="M53" i="28"/>
  <c r="F53" i="28"/>
  <c r="M52" i="28"/>
  <c r="F52" i="28"/>
  <c r="M51" i="28"/>
  <c r="F51" i="28"/>
  <c r="M50" i="28"/>
  <c r="F50" i="28"/>
  <c r="M49" i="28"/>
  <c r="F49" i="28"/>
  <c r="M48" i="28"/>
  <c r="F48" i="28"/>
  <c r="M47" i="28"/>
  <c r="F47" i="28"/>
  <c r="M46" i="28"/>
  <c r="AF95" i="54" s="1"/>
  <c r="AG95" i="54" s="1"/>
  <c r="F46" i="28"/>
  <c r="M45" i="28"/>
  <c r="AF91" i="54" s="1"/>
  <c r="AG91" i="54" s="1"/>
  <c r="F45" i="28"/>
  <c r="M44" i="28"/>
  <c r="AF82" i="54" s="1"/>
  <c r="AG82" i="54" s="1"/>
  <c r="F44" i="28"/>
  <c r="M43" i="28"/>
  <c r="F43" i="28"/>
  <c r="M42" i="28"/>
  <c r="AF70" i="54" s="1"/>
  <c r="AG70" i="54" s="1"/>
  <c r="F42" i="28"/>
  <c r="M41" i="28"/>
  <c r="F41" i="28"/>
  <c r="M40" i="28"/>
  <c r="F40" i="28"/>
  <c r="M39" i="28"/>
  <c r="F39" i="28"/>
  <c r="M38" i="28"/>
  <c r="F38" i="28"/>
  <c r="M37" i="28"/>
  <c r="AF62" i="54" s="1"/>
  <c r="AG62" i="54" s="1"/>
  <c r="F37" i="28"/>
  <c r="M36" i="28"/>
  <c r="F36" i="28"/>
  <c r="M35" i="28"/>
  <c r="F35" i="28"/>
  <c r="M34" i="28"/>
  <c r="F34" i="28"/>
  <c r="M33" i="28"/>
  <c r="F33" i="28"/>
  <c r="M32" i="28"/>
  <c r="F32" i="28"/>
  <c r="M31" i="28"/>
  <c r="F31" i="28"/>
  <c r="M30" i="28"/>
  <c r="F30" i="28"/>
  <c r="M29" i="28"/>
  <c r="F29" i="28"/>
  <c r="M28" i="28"/>
  <c r="F28" i="28"/>
  <c r="M27" i="28"/>
  <c r="F27" i="28"/>
  <c r="M26" i="28"/>
  <c r="F26" i="28"/>
  <c r="M25" i="28"/>
  <c r="AF101" i="54" s="1"/>
  <c r="AG101" i="54" s="1"/>
  <c r="F25" i="28"/>
  <c r="M24" i="28"/>
  <c r="F24" i="28"/>
  <c r="M23" i="28"/>
  <c r="F23" i="28"/>
  <c r="M22" i="28"/>
  <c r="F22" i="28"/>
  <c r="M21" i="28"/>
  <c r="F21" i="28"/>
  <c r="M20" i="28"/>
  <c r="F20" i="28"/>
  <c r="M19" i="28"/>
  <c r="F19" i="28"/>
  <c r="M18" i="28"/>
  <c r="F18" i="28"/>
  <c r="M17" i="28"/>
  <c r="F17" i="28"/>
  <c r="M16" i="28"/>
  <c r="F16" i="28"/>
  <c r="M15" i="28"/>
  <c r="F15" i="28"/>
  <c r="M14" i="28"/>
  <c r="F14" i="28"/>
  <c r="M13" i="28"/>
  <c r="F13" i="28"/>
  <c r="M12" i="28"/>
  <c r="C780" i="54" s="1"/>
  <c r="F12" i="28"/>
  <c r="M11" i="28"/>
  <c r="F11" i="28"/>
  <c r="M10" i="28"/>
  <c r="F10" i="28"/>
  <c r="M9" i="28"/>
  <c r="F9" i="28"/>
  <c r="M8" i="28"/>
  <c r="F8" i="28"/>
  <c r="M7" i="28"/>
  <c r="F7" i="28"/>
  <c r="M6" i="28"/>
  <c r="F6" i="28"/>
  <c r="M5" i="28"/>
  <c r="F5" i="28"/>
  <c r="M4" i="28"/>
  <c r="F4" i="28"/>
  <c r="M3" i="28"/>
  <c r="F3" i="28"/>
  <c r="M2" i="28"/>
  <c r="F2" i="28"/>
  <c r="B1" i="6"/>
  <c r="B1" i="54" s="1"/>
  <c r="C22" i="54" l="1"/>
  <c r="D22" i="54" s="1"/>
  <c r="C778" i="54"/>
  <c r="C787" i="54"/>
  <c r="C776" i="54"/>
  <c r="AF338" i="54"/>
  <c r="AG338" i="54" s="1"/>
  <c r="AF320" i="54"/>
  <c r="AG320" i="54" s="1"/>
  <c r="AF203" i="54"/>
  <c r="AG203" i="54" s="1"/>
  <c r="AE752" i="54"/>
  <c r="AF109" i="54"/>
  <c r="AG109" i="54" s="1"/>
  <c r="AF188" i="54"/>
  <c r="AG188" i="54" s="1"/>
  <c r="AF217" i="54"/>
  <c r="AG217" i="54" s="1"/>
  <c r="AF225" i="54"/>
  <c r="AG225" i="54" s="1"/>
  <c r="AF292" i="54"/>
  <c r="AG292" i="54" s="1"/>
  <c r="AF307" i="54"/>
  <c r="AG307" i="54" s="1"/>
  <c r="AF322" i="54"/>
  <c r="AG322" i="54" s="1"/>
  <c r="AF334" i="54"/>
  <c r="AG334" i="54" s="1"/>
  <c r="AF60" i="54"/>
  <c r="AG60" i="54" s="1"/>
  <c r="AF184" i="54"/>
  <c r="AG184" i="54" s="1"/>
  <c r="AF122" i="54"/>
  <c r="AG122" i="54" s="1"/>
  <c r="AF283" i="54"/>
  <c r="AG283" i="54" s="1"/>
  <c r="AF300" i="54"/>
  <c r="AG300" i="54" s="1"/>
  <c r="AF297" i="54"/>
  <c r="AG297" i="54" s="1"/>
  <c r="AF272" i="54"/>
  <c r="AG272" i="54" s="1"/>
  <c r="AF303" i="54"/>
  <c r="AG303" i="54" s="1"/>
  <c r="AF312" i="54"/>
  <c r="AG312" i="54" s="1"/>
  <c r="AF78" i="54"/>
  <c r="AG78" i="54" s="1"/>
  <c r="AF72" i="54"/>
  <c r="AG72" i="54" s="1"/>
  <c r="AF108" i="54"/>
  <c r="AG108" i="54" s="1"/>
  <c r="AF66" i="54"/>
  <c r="AG66" i="54" s="1"/>
  <c r="AF61" i="54"/>
  <c r="AG61" i="54" s="1"/>
  <c r="AF67" i="54"/>
  <c r="AG67" i="54" s="1"/>
  <c r="AF175" i="54"/>
  <c r="AG175" i="54" s="1"/>
  <c r="AF150" i="54"/>
  <c r="AG150" i="54" s="1"/>
  <c r="AF229" i="54"/>
  <c r="AG229" i="54" s="1"/>
  <c r="AF223" i="54"/>
  <c r="AG223" i="54" s="1"/>
  <c r="AF236" i="54"/>
  <c r="AG236" i="54" s="1"/>
  <c r="AF228" i="54"/>
  <c r="AG228" i="54" s="1"/>
  <c r="AF269" i="54"/>
  <c r="AG269" i="54" s="1"/>
  <c r="AF244" i="54"/>
  <c r="AG244" i="54" s="1"/>
  <c r="AF182" i="54"/>
  <c r="AG182" i="54" s="1"/>
  <c r="AF291" i="54"/>
  <c r="AG291" i="54" s="1"/>
  <c r="AF75" i="54"/>
  <c r="AG75" i="54" s="1"/>
  <c r="AF100" i="54"/>
  <c r="AG100" i="54" s="1"/>
  <c r="AF151" i="54"/>
  <c r="AG151" i="54" s="1"/>
  <c r="AF73" i="54"/>
  <c r="AG73" i="54" s="1"/>
  <c r="AF179" i="54"/>
  <c r="AG179" i="54" s="1"/>
  <c r="AF273" i="54"/>
  <c r="AG273" i="54" s="1"/>
  <c r="AF277" i="54"/>
  <c r="AG277" i="54" s="1"/>
  <c r="AF276" i="54"/>
  <c r="AG276" i="54" s="1"/>
  <c r="AF308" i="54"/>
  <c r="AG308" i="54" s="1"/>
  <c r="AF318" i="54"/>
  <c r="AG318" i="54" s="1"/>
  <c r="AF325" i="54"/>
  <c r="AG325" i="54" s="1"/>
  <c r="AF323" i="54"/>
  <c r="AG323" i="54" s="1"/>
  <c r="AF226" i="54"/>
  <c r="AG226" i="54" s="1"/>
  <c r="AF310" i="54"/>
  <c r="AG310" i="54" s="1"/>
  <c r="AF315" i="54"/>
  <c r="AG315" i="54" s="1"/>
  <c r="AF327" i="54"/>
  <c r="AG327" i="54" s="1"/>
  <c r="AF98" i="54"/>
  <c r="AG98" i="54" s="1"/>
  <c r="AF107" i="54"/>
  <c r="AG107" i="54" s="1"/>
  <c r="AF120" i="54"/>
  <c r="AG120" i="54" s="1"/>
  <c r="AF324" i="54"/>
  <c r="AG324" i="54" s="1"/>
  <c r="AF74" i="54"/>
  <c r="AG74" i="54" s="1"/>
  <c r="AF65" i="54"/>
  <c r="AG65" i="54" s="1"/>
  <c r="AF189" i="54"/>
  <c r="AG189" i="54" s="1"/>
  <c r="AF211" i="54"/>
  <c r="AG211" i="54" s="1"/>
  <c r="AF99" i="54"/>
  <c r="AG99" i="54" s="1"/>
  <c r="AF68" i="54"/>
  <c r="AG68" i="54" s="1"/>
  <c r="AF102" i="54"/>
  <c r="AG102" i="54" s="1"/>
  <c r="AF103" i="54"/>
  <c r="AG103" i="54" s="1"/>
  <c r="AF176" i="54"/>
  <c r="AG176" i="54" s="1"/>
  <c r="AF177" i="54"/>
  <c r="AG177" i="54" s="1"/>
  <c r="AF201" i="54"/>
  <c r="AG201" i="54" s="1"/>
  <c r="AF221" i="54"/>
  <c r="AG221" i="54" s="1"/>
  <c r="AF232" i="54"/>
  <c r="AG232" i="54" s="1"/>
  <c r="AF224" i="54"/>
  <c r="AG224" i="54" s="1"/>
  <c r="AF106" i="54"/>
  <c r="AG106" i="54" s="1"/>
  <c r="AF317" i="54"/>
  <c r="AG317" i="54" s="1"/>
  <c r="AF79" i="54"/>
  <c r="AG79" i="54" s="1"/>
  <c r="AF77" i="54"/>
  <c r="AG77" i="54" s="1"/>
  <c r="AF64" i="54"/>
  <c r="AG64" i="54" s="1"/>
  <c r="AF76" i="54"/>
  <c r="AG76" i="54" s="1"/>
  <c r="AF222" i="54"/>
  <c r="AG222" i="54" s="1"/>
  <c r="AF237" i="54"/>
  <c r="AG237" i="54" s="1"/>
  <c r="AF240" i="54"/>
  <c r="AG240" i="54" s="1"/>
  <c r="AF172" i="54"/>
  <c r="AG172" i="54" s="1"/>
  <c r="AF266" i="54"/>
  <c r="AG266" i="54" s="1"/>
  <c r="AF270" i="54"/>
  <c r="AG270" i="54" s="1"/>
  <c r="AF69" i="54"/>
  <c r="AG69" i="54" s="1"/>
  <c r="AF311" i="54"/>
  <c r="AG311" i="54" s="1"/>
  <c r="C23" i="6"/>
  <c r="C24" i="6"/>
  <c r="F60" i="6" s="1"/>
  <c r="C47" i="6" s="1"/>
  <c r="E47" i="6" s="1"/>
  <c r="F47" i="6" s="1"/>
  <c r="C28" i="6"/>
  <c r="J60" i="6" s="1"/>
  <c r="C32" i="6"/>
  <c r="N60" i="6" s="1"/>
  <c r="C29" i="6"/>
  <c r="K60" i="6" s="1"/>
  <c r="C52" i="6" s="1"/>
  <c r="C33" i="6"/>
  <c r="O60" i="6" s="1"/>
  <c r="C31" i="6"/>
  <c r="M60" i="6" s="1"/>
  <c r="C25" i="6"/>
  <c r="G60" i="6" s="1"/>
  <c r="C48" i="6" s="1"/>
  <c r="E48" i="6" s="1"/>
  <c r="F48" i="6" s="1"/>
  <c r="C26" i="6"/>
  <c r="H60" i="6" s="1"/>
  <c r="C49" i="6" s="1"/>
  <c r="E49" i="6" s="1"/>
  <c r="F49" i="6" s="1"/>
  <c r="C30" i="6"/>
  <c r="L60" i="6" s="1"/>
  <c r="C22" i="6"/>
  <c r="C27" i="6"/>
  <c r="I60" i="6" s="1"/>
  <c r="E60" i="6"/>
  <c r="C46" i="6" s="1"/>
  <c r="E46" i="6" s="1"/>
  <c r="F46" i="6" s="1"/>
  <c r="F68" i="6"/>
  <c r="H68" i="6"/>
  <c r="G68" i="6"/>
  <c r="I68" i="6"/>
  <c r="J68" i="6" s="1"/>
  <c r="E22" i="54" l="1"/>
  <c r="D24" i="54"/>
  <c r="C788" i="54"/>
  <c r="AE753" i="54"/>
  <c r="C21" i="54"/>
  <c r="H69" i="6"/>
  <c r="C34" i="6"/>
  <c r="C36" i="6" s="1"/>
  <c r="M69" i="6"/>
  <c r="C54" i="6"/>
  <c r="E54" i="6" s="1"/>
  <c r="F54" i="6" s="1"/>
  <c r="C50" i="6"/>
  <c r="E50" i="6" s="1"/>
  <c r="F50" i="6" s="1"/>
  <c r="L69" i="6"/>
  <c r="C53" i="6"/>
  <c r="E53" i="6" s="1"/>
  <c r="F53" i="6" s="1"/>
  <c r="O69" i="6"/>
  <c r="C56" i="6"/>
  <c r="E56" i="6" s="1"/>
  <c r="F56" i="6" s="1"/>
  <c r="N69" i="6"/>
  <c r="C55" i="6"/>
  <c r="E55" i="6" s="1"/>
  <c r="F55" i="6" s="1"/>
  <c r="K69" i="6"/>
  <c r="E52" i="6"/>
  <c r="F52" i="6" s="1"/>
  <c r="J69" i="6"/>
  <c r="C51" i="6"/>
  <c r="E51" i="6" s="1"/>
  <c r="F51" i="6" s="1"/>
  <c r="I69" i="6"/>
  <c r="D60" i="6"/>
  <c r="D69" i="6" s="1"/>
  <c r="G69" i="6"/>
  <c r="F69" i="6"/>
  <c r="G17" i="19"/>
  <c r="C24" i="54" l="1"/>
  <c r="E21" i="54"/>
  <c r="H48" i="19"/>
  <c r="H44" i="19"/>
  <c r="H40" i="19"/>
  <c r="H36" i="19"/>
  <c r="H32" i="19"/>
  <c r="H28" i="19"/>
  <c r="H24" i="19"/>
  <c r="H20" i="19"/>
  <c r="H37" i="19"/>
  <c r="H25" i="19"/>
  <c r="H47" i="19"/>
  <c r="H43" i="19"/>
  <c r="H39" i="19"/>
  <c r="H35" i="19"/>
  <c r="H31" i="19"/>
  <c r="H27" i="19"/>
  <c r="H23" i="19"/>
  <c r="H41" i="19"/>
  <c r="H29" i="19"/>
  <c r="H46" i="19"/>
  <c r="H42" i="19"/>
  <c r="H38" i="19"/>
  <c r="H34" i="19"/>
  <c r="H30" i="19"/>
  <c r="H26" i="19"/>
  <c r="H22" i="19"/>
  <c r="H45" i="19"/>
  <c r="H33" i="19"/>
  <c r="H21" i="19"/>
  <c r="P60" i="6"/>
  <c r="C45" i="6"/>
  <c r="C57" i="6" s="1"/>
  <c r="E57" i="6" s="1"/>
  <c r="F57" i="6" s="1"/>
  <c r="D22" i="3"/>
  <c r="F22" i="3" s="1"/>
  <c r="H89" i="19"/>
  <c r="H101" i="19"/>
  <c r="H70" i="19"/>
  <c r="H85" i="19"/>
  <c r="H49" i="19"/>
  <c r="H76" i="19"/>
  <c r="H56" i="19"/>
  <c r="H54" i="19"/>
  <c r="H128" i="19"/>
  <c r="H121" i="19"/>
  <c r="H114" i="19"/>
  <c r="H94" i="19"/>
  <c r="H129" i="19"/>
  <c r="H55" i="19"/>
  <c r="H73" i="19"/>
  <c r="H93" i="19"/>
  <c r="H127" i="19"/>
  <c r="H115" i="19"/>
  <c r="H119" i="19"/>
  <c r="H19" i="19"/>
  <c r="H117" i="19"/>
  <c r="H126" i="19"/>
  <c r="H63" i="19"/>
  <c r="H106" i="19"/>
  <c r="H83" i="19"/>
  <c r="H88" i="19"/>
  <c r="H64" i="19"/>
  <c r="H84" i="19"/>
  <c r="H102" i="19"/>
  <c r="H99" i="19"/>
  <c r="H65" i="19"/>
  <c r="H100" i="19"/>
  <c r="H123" i="19"/>
  <c r="H141" i="19"/>
  <c r="H67" i="19"/>
  <c r="H96" i="19"/>
  <c r="H110" i="19"/>
  <c r="H134" i="19"/>
  <c r="H59" i="19"/>
  <c r="H137" i="19"/>
  <c r="H91" i="19"/>
  <c r="H51" i="19"/>
  <c r="H72" i="19"/>
  <c r="H132" i="19"/>
  <c r="H120" i="19"/>
  <c r="H66" i="19"/>
  <c r="H130" i="19"/>
  <c r="H125" i="19"/>
  <c r="H111" i="19"/>
  <c r="H124" i="19"/>
  <c r="H105" i="19"/>
  <c r="H79" i="19"/>
  <c r="H58" i="19"/>
  <c r="H75" i="19"/>
  <c r="H80" i="19"/>
  <c r="H69" i="19"/>
  <c r="H112" i="19"/>
  <c r="H50" i="19"/>
  <c r="H108" i="19"/>
  <c r="H62" i="19"/>
  <c r="H60" i="19"/>
  <c r="H103" i="19"/>
  <c r="H74" i="19"/>
  <c r="H113" i="19"/>
  <c r="H71" i="19"/>
  <c r="H104" i="19"/>
  <c r="H122" i="19"/>
  <c r="H95" i="19"/>
  <c r="H86" i="19"/>
  <c r="H109" i="19"/>
  <c r="H82" i="19"/>
  <c r="H87" i="19"/>
  <c r="H81" i="19"/>
  <c r="H52" i="19"/>
  <c r="H131" i="19"/>
  <c r="H135" i="19"/>
  <c r="H53" i="19"/>
  <c r="H139" i="19"/>
  <c r="H138" i="19"/>
  <c r="H116" i="19"/>
  <c r="H90" i="19"/>
  <c r="H118" i="19"/>
  <c r="H77" i="19"/>
  <c r="H68" i="19"/>
  <c r="H57" i="19"/>
  <c r="H140" i="19"/>
  <c r="H98" i="19"/>
  <c r="H97" i="19"/>
  <c r="H78" i="19"/>
  <c r="H133" i="19"/>
  <c r="H92" i="19"/>
  <c r="H136" i="19"/>
  <c r="H107" i="19"/>
  <c r="H61" i="19"/>
  <c r="G4" i="4"/>
  <c r="G4" i="19"/>
  <c r="G4" i="3"/>
  <c r="H4" i="8"/>
  <c r="G4" i="2"/>
  <c r="C139" i="47" l="1"/>
  <c r="B139" i="47"/>
  <c r="E139" i="47" s="1"/>
  <c r="E45" i="6"/>
  <c r="F45" i="6" s="1"/>
  <c r="F139" i="47" l="1"/>
  <c r="B2" i="4"/>
  <c r="B2" i="19"/>
  <c r="B2" i="3"/>
  <c r="C2" i="8"/>
  <c r="D22" i="1" l="1"/>
  <c r="D23" i="1"/>
  <c r="D45" i="1" l="1"/>
  <c r="D29" i="1" l="1"/>
  <c r="D26" i="1" l="1"/>
  <c r="D21" i="1"/>
  <c r="G45" i="1" l="1"/>
  <c r="C22" i="2" l="1"/>
  <c r="F22" i="2" s="1"/>
  <c r="G21" i="1"/>
  <c r="G37" i="1"/>
  <c r="G29" i="1"/>
  <c r="G37" i="4"/>
  <c r="G33" i="1"/>
  <c r="D56" i="47" s="1"/>
  <c r="G41" i="1"/>
  <c r="G35" i="1"/>
  <c r="D57" i="47" s="1"/>
  <c r="G38" i="1"/>
  <c r="D55" i="47" l="1"/>
  <c r="I21" i="1"/>
  <c r="J21" i="1" s="1"/>
  <c r="D90" i="47"/>
  <c r="D94" i="47" s="1"/>
  <c r="D39" i="47"/>
  <c r="D24" i="47"/>
  <c r="G22" i="1"/>
  <c r="I22" i="1" s="1"/>
  <c r="J22" i="1" s="1"/>
  <c r="C23" i="2"/>
  <c r="F23" i="2" s="1"/>
  <c r="C22" i="3"/>
  <c r="G26" i="1"/>
  <c r="G139" i="47" s="1"/>
  <c r="H139" i="47" s="1"/>
  <c r="G23" i="1"/>
  <c r="D8" i="47" s="1"/>
  <c r="C24" i="2"/>
  <c r="F24" i="2" s="1"/>
  <c r="G30" i="1"/>
  <c r="D25" i="47" s="1"/>
  <c r="G34" i="1"/>
  <c r="D38" i="47" s="1"/>
  <c r="B175" i="47" l="1"/>
  <c r="D14" i="47"/>
  <c r="D95" i="47"/>
  <c r="D40" i="47"/>
  <c r="D44" i="47" s="1"/>
  <c r="D23" i="47"/>
  <c r="D28" i="47" s="1"/>
  <c r="D117" i="47"/>
  <c r="K130" i="47"/>
  <c r="J153" i="47"/>
  <c r="I23" i="1"/>
  <c r="J23" i="1" s="1"/>
  <c r="D60" i="47"/>
  <c r="D59" i="47" s="1"/>
  <c r="D67" i="47" s="1"/>
  <c r="I26" i="1"/>
  <c r="J26" i="1" s="1"/>
  <c r="D7" i="47"/>
  <c r="D29" i="47"/>
  <c r="D45" i="47"/>
  <c r="I141" i="47" s="1"/>
  <c r="I30" i="1"/>
  <c r="J30" i="1" s="1"/>
  <c r="I33" i="1"/>
  <c r="J33" i="1" s="1"/>
  <c r="I41" i="1"/>
  <c r="J41" i="1" s="1"/>
  <c r="I38" i="1"/>
  <c r="J38" i="1" s="1"/>
  <c r="I45" i="1"/>
  <c r="J45" i="1" s="1"/>
  <c r="D116" i="47" l="1"/>
  <c r="D64" i="47"/>
  <c r="D65" i="47" s="1"/>
  <c r="D175" i="47"/>
  <c r="E175" i="47" s="1"/>
  <c r="D13" i="47"/>
  <c r="D15" i="47" s="1"/>
  <c r="D46" i="47"/>
  <c r="K128" i="47"/>
  <c r="J151" i="47"/>
  <c r="I139" i="47"/>
  <c r="I140" i="47"/>
  <c r="K129" i="47"/>
  <c r="J152" i="47"/>
  <c r="D30" i="47"/>
  <c r="D118" i="47"/>
  <c r="I35" i="1"/>
  <c r="J35" i="1" s="1"/>
  <c r="I37" i="1"/>
  <c r="J37" i="1" s="1"/>
  <c r="I34" i="1"/>
  <c r="J34" i="1" s="1"/>
  <c r="I29" i="1"/>
  <c r="J29" i="1" s="1"/>
  <c r="E68" i="6" l="1"/>
  <c r="P68" i="6" s="1"/>
  <c r="E81" i="6"/>
  <c r="P81" i="6" s="1"/>
  <c r="E69" i="6" l="1"/>
  <c r="P69" i="6" s="1"/>
  <c r="E82" i="6"/>
  <c r="P82" i="6" s="1"/>
  <c r="E67" i="4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Huy Huynh Pham Nguyen</author>
  </authors>
  <commentList>
    <comment ref="H141" authorId="0" shapeId="0" xr:uid="{32C9D452-5A9C-497E-9CC7-2914609A0927}">
      <text>
        <r>
          <rPr>
            <b/>
            <sz val="9"/>
            <color indexed="81"/>
            <rFont val="Tahoma"/>
            <family val="2"/>
          </rPr>
          <t>Huy Huynh Pham Nguyen:</t>
        </r>
        <r>
          <rPr>
            <sz val="9"/>
            <color indexed="81"/>
            <rFont val="Tahoma"/>
            <family val="2"/>
          </rPr>
          <t xml:space="preserve">
-1</t>
        </r>
      </text>
    </comment>
    <comment ref="D175" authorId="0" shapeId="0" xr:uid="{DC0BEB54-B34F-498F-827D-871EDE9DEF09}">
      <text>
        <r>
          <rPr>
            <b/>
            <sz val="9"/>
            <color indexed="81"/>
            <rFont val="Tahoma"/>
            <family val="2"/>
          </rPr>
          <t>Huy Huynh Pham Nguyen:</t>
        </r>
        <r>
          <rPr>
            <sz val="9"/>
            <color indexed="81"/>
            <rFont val="Tahoma"/>
            <family val="2"/>
          </rPr>
          <t xml:space="preserve">
-1</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Khanh Minh Huynh</author>
  </authors>
  <commentList>
    <comment ref="E21" authorId="0" shapeId="0" xr:uid="{00000000-0006-0000-0700-000001000000}">
      <text>
        <r>
          <rPr>
            <b/>
            <sz val="8"/>
            <color indexed="81"/>
            <rFont val="Tahoma"/>
            <family val="2"/>
          </rPr>
          <t>Khanh Minh Huynh:</t>
        </r>
        <r>
          <rPr>
            <sz val="8"/>
            <color indexed="81"/>
            <rFont val="Tahoma"/>
            <family val="2"/>
          </rPr>
          <t xml:space="preserve">
In case, the listing is long, add the listing in the sub-sheet and link the total number back to this sheet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Khanh Minh Huynh</author>
  </authors>
  <commentList>
    <comment ref="E36" authorId="0" shapeId="0" xr:uid="{00000000-0006-0000-0800-000001000000}">
      <text>
        <r>
          <rPr>
            <b/>
            <sz val="8"/>
            <color indexed="81"/>
            <rFont val="Tahoma"/>
            <family val="2"/>
          </rPr>
          <t>Khanh Minh Huynh:</t>
        </r>
        <r>
          <rPr>
            <sz val="8"/>
            <color indexed="81"/>
            <rFont val="Tahoma"/>
            <family val="2"/>
          </rPr>
          <t xml:space="preserve">
In case, the listing is long, add the listing in the sub-sheet and link the total number back to this sheet</t>
        </r>
      </text>
    </comment>
    <comment ref="E45" authorId="0" shapeId="0" xr:uid="{D0FE5CBC-DEBA-4181-8E48-4F93FB89876F}">
      <text>
        <r>
          <rPr>
            <b/>
            <sz val="8"/>
            <color indexed="81"/>
            <rFont val="Tahoma"/>
            <family val="2"/>
          </rPr>
          <t>Khanh Minh Huynh:</t>
        </r>
        <r>
          <rPr>
            <sz val="8"/>
            <color indexed="81"/>
            <rFont val="Tahoma"/>
            <family val="2"/>
          </rPr>
          <t xml:space="preserve">
In case, the listing is long, add the listing in the sub-sheet and link the total number back to this sheet</t>
        </r>
      </text>
    </comment>
  </commentList>
</comments>
</file>

<file path=xl/sharedStrings.xml><?xml version="1.0" encoding="utf-8"?>
<sst xmlns="http://schemas.openxmlformats.org/spreadsheetml/2006/main" count="39733" uniqueCount="4789">
  <si>
    <r>
      <t>Ref #</t>
    </r>
    <r>
      <rPr>
        <vertAlign val="superscript"/>
        <sz val="11"/>
        <color rgb="FF000000"/>
        <rFont val="Arial"/>
        <family val="2"/>
      </rPr>
      <t>(a)</t>
    </r>
  </si>
  <si>
    <t>IPE</t>
  </si>
  <si>
    <t>IPE Name</t>
  </si>
  <si>
    <t>Date of the IPE</t>
  </si>
  <si>
    <t>1.1.2023 - 31.12.2023</t>
  </si>
  <si>
    <r>
      <t>Related IPE</t>
    </r>
    <r>
      <rPr>
        <vertAlign val="superscript"/>
        <sz val="11"/>
        <color rgb="FF000000"/>
        <rFont val="Arial"/>
        <family val="2"/>
      </rPr>
      <t>(b)</t>
    </r>
  </si>
  <si>
    <t>NA</t>
  </si>
  <si>
    <r>
      <t xml:space="preserve">How will the IPE be used? </t>
    </r>
    <r>
      <rPr>
        <sz val="9"/>
        <color rgb="FF000000"/>
        <rFont val="Arial"/>
        <family val="2"/>
      </rPr>
      <t>(mark all that apply)</t>
    </r>
  </si>
  <si>
    <t>Test of controls</t>
  </si>
  <si>
    <t>x</t>
  </si>
  <si>
    <t>Substantive procedure</t>
  </si>
  <si>
    <t>A population to sample from</t>
  </si>
  <si>
    <r>
      <t xml:space="preserve">How was the IPE created? </t>
    </r>
    <r>
      <rPr>
        <sz val="9"/>
        <color rgb="FF000000"/>
        <rFont val="Arial"/>
        <family val="2"/>
      </rPr>
      <t>(select one from the below three options)</t>
    </r>
  </si>
  <si>
    <r>
      <t>What was the IPE output to?</t>
    </r>
    <r>
      <rPr>
        <b/>
        <sz val="9"/>
        <color rgb="FF000000"/>
        <rFont val="Arial"/>
        <family val="2"/>
      </rPr>
      <t xml:space="preserve"> </t>
    </r>
    <r>
      <rPr>
        <sz val="9"/>
        <color rgb="FF000000"/>
        <rFont val="Arial"/>
        <family val="2"/>
      </rPr>
      <t>(select one from the below two options)</t>
    </r>
  </si>
  <si>
    <r>
      <rPr>
        <sz val="11"/>
        <color rgb="FF000000"/>
        <rFont val="Arial"/>
        <family val="2"/>
      </rPr>
      <t xml:space="preserve">From an IT application </t>
    </r>
    <r>
      <rPr>
        <u/>
        <sz val="11"/>
        <color rgb="FF000000"/>
        <rFont val="Arial"/>
        <family val="2"/>
      </rPr>
      <t>with</t>
    </r>
    <r>
      <rPr>
        <sz val="11"/>
        <color rgb="FF000000"/>
        <rFont val="Arial"/>
        <family val="2"/>
      </rPr>
      <t xml:space="preserve"> user entered parameters</t>
    </r>
    <r>
      <rPr>
        <vertAlign val="superscript"/>
        <sz val="10"/>
        <color rgb="FF000000"/>
        <rFont val="Arial"/>
        <family val="2"/>
      </rPr>
      <t xml:space="preserve"> </t>
    </r>
    <r>
      <rPr>
        <sz val="10"/>
        <color rgb="FF000000"/>
        <rFont val="Arial"/>
        <family val="2"/>
      </rPr>
      <t xml:space="preserve">(Risks 1, 2(i) and 2(ii) apply; Risk 3 may apply) </t>
    </r>
  </si>
  <si>
    <r>
      <rPr>
        <sz val="11"/>
        <color rgb="FF000000"/>
        <rFont val="Arial"/>
        <family val="2"/>
      </rPr>
      <t xml:space="preserve">From an IT application </t>
    </r>
    <r>
      <rPr>
        <u/>
        <sz val="11"/>
        <color rgb="FF000000"/>
        <rFont val="Arial"/>
        <family val="2"/>
      </rPr>
      <t>with no</t>
    </r>
    <r>
      <rPr>
        <sz val="11"/>
        <color rgb="FF000000"/>
        <rFont val="Arial"/>
        <family val="2"/>
      </rPr>
      <t xml:space="preserve"> user entered parameters</t>
    </r>
    <r>
      <rPr>
        <vertAlign val="superscript"/>
        <sz val="10"/>
        <color rgb="FF000000"/>
        <rFont val="Arial"/>
        <family val="2"/>
      </rPr>
      <t xml:space="preserve"> </t>
    </r>
    <r>
      <rPr>
        <sz val="10"/>
        <color rgb="FF000000"/>
        <rFont val="Arial"/>
        <family val="2"/>
      </rPr>
      <t>(Risks 1 and 2(i) apply; Risk 3 may apply)</t>
    </r>
  </si>
  <si>
    <r>
      <rPr>
        <sz val="11"/>
        <color rgb="FF000000"/>
        <rFont val="Arial"/>
        <family val="2"/>
      </rPr>
      <t>In an end-user computing (EUC) tool</t>
    </r>
    <r>
      <rPr>
        <sz val="10"/>
        <color rgb="FF000000"/>
        <rFont val="Arial"/>
        <family val="2"/>
      </rPr>
      <t xml:space="preserve"> (Risk 5 applies)</t>
    </r>
  </si>
  <si>
    <r>
      <rPr>
        <sz val="11"/>
        <color rgb="FF000000"/>
        <rFont val="Arial"/>
        <family val="2"/>
      </rPr>
      <t xml:space="preserve">Non-modifiable form 
e.g., paper or pdf </t>
    </r>
    <r>
      <rPr>
        <sz val="10"/>
        <color rgb="FF000000"/>
        <rFont val="Arial"/>
        <family val="2"/>
      </rPr>
      <t xml:space="preserve"> 
(Risks 4 and 5 do not apply)</t>
    </r>
  </si>
  <si>
    <r>
      <rPr>
        <sz val="11"/>
        <color rgb="FF000000"/>
        <rFont val="Arial"/>
        <family val="2"/>
      </rPr>
      <t>End-user computing (EUC) tool</t>
    </r>
    <r>
      <rPr>
        <sz val="10"/>
        <color rgb="FF000000"/>
        <rFont val="Arial"/>
        <family val="2"/>
      </rPr>
      <t xml:space="preserve"> (Risk 4 may apply; Risk 5 applies)</t>
    </r>
  </si>
  <si>
    <t>IPE Risks</t>
  </si>
  <si>
    <r>
      <t>Describe our procedures to address the risk</t>
    </r>
    <r>
      <rPr>
        <sz val="11"/>
        <color rgb="FF000000"/>
        <rFont val="Arial"/>
        <family val="2"/>
      </rPr>
      <t xml:space="preserve"> (ICFR requirements in </t>
    </r>
    <r>
      <rPr>
        <b/>
        <sz val="11"/>
        <color rgb="FF000000"/>
        <rFont val="Arial"/>
        <family val="2"/>
      </rPr>
      <t>bold</t>
    </r>
    <r>
      <rPr>
        <sz val="11"/>
        <color rgb="FF000000"/>
        <rFont val="Arial"/>
        <family val="2"/>
      </rPr>
      <t>)</t>
    </r>
    <r>
      <rPr>
        <b/>
        <sz val="11"/>
        <color rgb="FF000000"/>
        <rFont val="Arial"/>
        <family val="2"/>
      </rPr>
      <t>:</t>
    </r>
  </si>
  <si>
    <t>Wps ref</t>
  </si>
  <si>
    <r>
      <t>1:</t>
    </r>
    <r>
      <rPr>
        <sz val="11"/>
        <color rgb="FF000000"/>
        <rFont val="Arial"/>
        <family val="2"/>
      </rPr>
      <t xml:space="preserve"> The data processed by the IT application from which the IPE is produced is not complete or accurate</t>
    </r>
  </si>
  <si>
    <r>
      <rPr>
        <b/>
        <sz val="11"/>
        <color rgb="FF000000"/>
        <rFont val="Arial"/>
        <family val="2"/>
      </rPr>
      <t>Describe the related SCOT or data source and refer to the workpaper(s) that describes the control procedures performed.</t>
    </r>
    <r>
      <rPr>
        <sz val="11"/>
        <color rgb="FF000000"/>
        <rFont val="Arial"/>
        <family val="2"/>
      </rPr>
      <t xml:space="preserve"> Alternatively, state the substantive procedures we performed.</t>
    </r>
  </si>
  <si>
    <t>BVB 31.12.2023 - C Section - Cash - HHPN</t>
  </si>
  <si>
    <r>
      <t>2:</t>
    </r>
    <r>
      <rPr>
        <sz val="11"/>
        <color rgb="FF000000"/>
        <rFont val="Arial"/>
        <family val="2"/>
      </rPr>
      <t xml:space="preserve"> 
(i) The data extracted from the IT application into the IPE is not the intended data or is not complete</t>
    </r>
  </si>
  <si>
    <r>
      <rPr>
        <b/>
        <sz val="11"/>
        <color rgb="FF000000"/>
        <rFont val="Arial"/>
        <family val="2"/>
      </rPr>
      <t>Describe below or provide workpaper reference where the system function was tested</t>
    </r>
    <r>
      <rPr>
        <sz val="11"/>
        <color rgb="FF000000"/>
        <rFont val="Arial"/>
        <family val="2"/>
      </rPr>
      <t xml:space="preserve"> (applicable for all audits):</t>
    </r>
  </si>
  <si>
    <t>(ii) The user entered parameters are inappropriate</t>
  </si>
  <si>
    <r>
      <rPr>
        <b/>
        <sz val="11"/>
        <color rgb="FF000000"/>
        <rFont val="Arial"/>
        <family val="2"/>
      </rPr>
      <t>Identify the control attributes we tested each time we tested the control that used the IPE</t>
    </r>
    <r>
      <rPr>
        <vertAlign val="superscript"/>
        <sz val="11"/>
        <color rgb="FF000000"/>
        <rFont val="Arial"/>
        <family val="2"/>
      </rPr>
      <t>(c)</t>
    </r>
    <r>
      <rPr>
        <sz val="11"/>
        <color rgb="FF000000"/>
        <rFont val="Arial"/>
        <family val="2"/>
      </rPr>
      <t xml:space="preserve"> or state the substantive procedures we performed:</t>
    </r>
  </si>
  <si>
    <r>
      <t>3:</t>
    </r>
    <r>
      <rPr>
        <sz val="11"/>
        <color rgb="FF000000"/>
        <rFont val="Arial"/>
        <family val="2"/>
      </rPr>
      <t xml:space="preserve"> The computations or categorizations performed in the creation of the IPE from the IT application are inaccurate</t>
    </r>
  </si>
  <si>
    <r>
      <t>4:</t>
    </r>
    <r>
      <rPr>
        <sz val="11"/>
        <color rgb="FF000000"/>
        <rFont val="Arial"/>
        <family val="2"/>
      </rPr>
      <t xml:space="preserve"> The data output from the IT application to the EUC tool is modified or lost in the transfer</t>
    </r>
  </si>
  <si>
    <r>
      <t>5:</t>
    </r>
    <r>
      <rPr>
        <sz val="11"/>
        <color rgb="FF000000"/>
        <rFont val="Arial"/>
        <family val="2"/>
      </rPr>
      <t xml:space="preserve"> Information added or changed (including computations and categorizations) using the EUC tool is incomplete, inaccurate or inappropriate</t>
    </r>
  </si>
  <si>
    <r>
      <t>(a)</t>
    </r>
    <r>
      <rPr>
        <sz val="7"/>
        <color rgb="FF000000"/>
        <rFont val="Times New Roman"/>
        <family val="1"/>
      </rPr>
      <t xml:space="preserve"> </t>
    </r>
    <r>
      <rPr>
        <sz val="9"/>
        <color rgb="FF000000"/>
        <rFont val="Arial"/>
        <family val="2"/>
      </rPr>
      <t>Used to facilitate referencing multiple, related pieces of IPE - see (b) .</t>
    </r>
  </si>
  <si>
    <r>
      <t>(b)</t>
    </r>
    <r>
      <rPr>
        <sz val="7"/>
        <color rgb="FF000000"/>
        <rFont val="Times New Roman"/>
        <family val="1"/>
      </rPr>
      <t xml:space="preserve"> </t>
    </r>
    <r>
      <rPr>
        <sz val="9"/>
        <color rgb="FF000000"/>
        <rFont val="Arial"/>
        <family val="2"/>
      </rPr>
      <t>IPE may be created from multiple other pieces of IPE. For example, a reconciliation of a subledger total to the general ledger consists of the following IPE: the reconciliation, the subledger and the general ledger. We perform procedures on each of these pieces to address the risks of using each IPE. Include the relationship and the reference numbers of the related IPE in the Related IPE box.</t>
    </r>
  </si>
  <si>
    <r>
      <t>(c)</t>
    </r>
    <r>
      <rPr>
        <sz val="7"/>
        <color rgb="FF000000"/>
        <rFont val="Times New Roman"/>
        <family val="1"/>
      </rPr>
      <t xml:space="preserve"> </t>
    </r>
    <r>
      <rPr>
        <sz val="9"/>
        <color rgb="FF000000"/>
        <rFont val="Arial"/>
        <family val="2"/>
      </rPr>
      <t>When control activities are identified to address user entered parameters or risks 4 and 5, include these activities on the test of controls worksheet of the control that uses the IPE.</t>
    </r>
  </si>
  <si>
    <t>Form 265GL (7 July 2015)</t>
  </si>
  <si>
    <t>CLIENT:</t>
  </si>
  <si>
    <t>Viet Capital Bank</t>
  </si>
  <si>
    <t>Period-end:</t>
  </si>
  <si>
    <t>30/06/2023</t>
  </si>
  <si>
    <t>Currency/Unit:</t>
  </si>
  <si>
    <t xml:space="preserve">VND </t>
  </si>
  <si>
    <t>C100</t>
  </si>
  <si>
    <t>Working papers index</t>
  </si>
  <si>
    <t>Prepared by: TMN - July 2023</t>
  </si>
  <si>
    <t>Reviewed by: NHD - July 2023</t>
  </si>
  <si>
    <t>A) Contents of working papers</t>
  </si>
  <si>
    <t>WP Ref</t>
  </si>
  <si>
    <t>Contents</t>
  </si>
  <si>
    <t>Remarks</t>
  </si>
  <si>
    <t>C101</t>
  </si>
  <si>
    <t>Leadsheet</t>
  </si>
  <si>
    <t>C201</t>
  </si>
  <si>
    <t>Accounting policy</t>
  </si>
  <si>
    <t>C301</t>
  </si>
  <si>
    <t>Cash on hand</t>
  </si>
  <si>
    <t>C301.01</t>
  </si>
  <si>
    <t>Cash on hand - Revaluate balance and agree to cash count minute</t>
  </si>
  <si>
    <t>C301.02</t>
  </si>
  <si>
    <t>Cash on hand - Cash count observable sampling</t>
  </si>
  <si>
    <t>C401</t>
  </si>
  <si>
    <t>Cash at ATM</t>
  </si>
  <si>
    <t>C501</t>
  </si>
  <si>
    <t>Deposit with SBV</t>
  </si>
  <si>
    <t>C601</t>
  </si>
  <si>
    <t>Balances with other banks</t>
  </si>
  <si>
    <t>C601.00</t>
  </si>
  <si>
    <t>Balances with other banks - Listings</t>
  </si>
  <si>
    <t>C601.01</t>
  </si>
  <si>
    <t>Balances with other banks - Confirmation control sheet</t>
  </si>
  <si>
    <t>C601.02</t>
  </si>
  <si>
    <t>Balances with other banks - Overall ARP</t>
  </si>
  <si>
    <t>C601.03</t>
  </si>
  <si>
    <t>Balances with other banks - Bank reconciliations</t>
  </si>
  <si>
    <t>C701</t>
  </si>
  <si>
    <t>Interest income</t>
  </si>
  <si>
    <t>Done</t>
  </si>
  <si>
    <t>5</t>
  </si>
  <si>
    <t xml:space="preserve">TIỀN MẶT, VÀNG BẠC VÀ ĐÁ QUÝ </t>
  </si>
  <si>
    <t>Huy</t>
  </si>
  <si>
    <t xml:space="preserve"> </t>
  </si>
  <si>
    <t>HO</t>
  </si>
  <si>
    <t>31.12.2023</t>
  </si>
  <si>
    <t>31.12.2022</t>
  </si>
  <si>
    <t>mVND</t>
  </si>
  <si>
    <t>4.1</t>
  </si>
  <si>
    <t>Tiền mặt bằng VNĐ</t>
  </si>
  <si>
    <t>4.2</t>
  </si>
  <si>
    <t>Tiền mặt bằng ngoại tệ</t>
  </si>
  <si>
    <t>4.3</t>
  </si>
  <si>
    <t>Chứng từ có giá trị ngoại tệ</t>
  </si>
  <si>
    <t>4.4</t>
  </si>
  <si>
    <t>Vàng tiền tệ</t>
  </si>
  <si>
    <t>4.5</t>
  </si>
  <si>
    <t>Vàng phi tiền tệ</t>
  </si>
  <si>
    <t>4.6</t>
  </si>
  <si>
    <t>Kim loại quý, đá quý khác</t>
  </si>
  <si>
    <t>Per TB</t>
  </si>
  <si>
    <t>Checking</t>
  </si>
  <si>
    <t>6</t>
  </si>
  <si>
    <t>TIỀN GỬI TẠI NGÂN HÀNG NHÀ NƯỚC VIỆT NAM</t>
  </si>
  <si>
    <t>5.1</t>
  </si>
  <si>
    <t xml:space="preserve">Tiền gửi thanh toán tại NHNN </t>
  </si>
  <si>
    <t>5.1.1</t>
  </si>
  <si>
    <t>- Bằng VNĐ</t>
  </si>
  <si>
    <t>5.1.2</t>
  </si>
  <si>
    <t>- Bằng ngoại tệ</t>
  </si>
  <si>
    <t>5.2</t>
  </si>
  <si>
    <t>Tiền gửi phong toả (nếu có)</t>
  </si>
  <si>
    <t>5.3</t>
  </si>
  <si>
    <t>Tiền gửi khác</t>
  </si>
  <si>
    <t>7</t>
  </si>
  <si>
    <t>TIỀN GỬI TẠI VÀ CHO VAY CÁC TCTD KHÁC</t>
  </si>
  <si>
    <t>6.1</t>
  </si>
  <si>
    <t>Tiền, vàng gửi tại các TCTD khác</t>
  </si>
  <si>
    <t>6.2</t>
  </si>
  <si>
    <t>Cho vay các TCTD khác</t>
  </si>
  <si>
    <t>6.3</t>
  </si>
  <si>
    <t>Dự phòng tiền gửi tại các TCTD khác</t>
  </si>
  <si>
    <t/>
  </si>
  <si>
    <t>7.1</t>
  </si>
  <si>
    <t>Tiền gửi tại các TCTD khác</t>
  </si>
  <si>
    <t>Tiền gửi không kỳ hạn</t>
  </si>
  <si>
    <t>6.1.1</t>
  </si>
  <si>
    <t>6.1.2</t>
  </si>
  <si>
    <t>Tiền gửi có kỳ hạn</t>
  </si>
  <si>
    <t>6.1.3</t>
  </si>
  <si>
    <t>6.1.4</t>
  </si>
  <si>
    <t>Dự phòng rủi ro</t>
  </si>
  <si>
    <t>For CF</t>
  </si>
  <si>
    <t>Trong đó</t>
  </si>
  <si>
    <t>Tiền gửi có kỳ hạn dưới 3 tháng</t>
  </si>
  <si>
    <t>SN_21_0</t>
  </si>
  <si>
    <t>Tiền gửi có kỳ hạn trên 3 tháng</t>
  </si>
  <si>
    <t xml:space="preserve">Lãi suất các khoản tiền gửi </t>
  </si>
  <si>
    <t xml:space="preserve">     Bằng VNĐ</t>
  </si>
  <si>
    <t>0,00%</t>
  </si>
  <si>
    <t xml:space="preserve">     Bằng ngoại tệ </t>
  </si>
  <si>
    <t>0,80% - 3,30%</t>
  </si>
  <si>
    <t>4,00% - 8,80%</t>
  </si>
  <si>
    <t>7.2</t>
  </si>
  <si>
    <t>6.2.1</t>
  </si>
  <si>
    <t>Bằng VNĐ</t>
  </si>
  <si>
    <t>6.2.1.1</t>
  </si>
  <si>
    <t>Trong đó : chiết khấu, tái chiết khấu</t>
  </si>
  <si>
    <t>6.2.2</t>
  </si>
  <si>
    <t>Bằng Ngoại tệ</t>
  </si>
  <si>
    <t>6.2.2.1</t>
  </si>
  <si>
    <t>Lãi suất</t>
  </si>
  <si>
    <t>8,20% - 12,40%</t>
  </si>
  <si>
    <t>5,60% - 9,10%</t>
  </si>
  <si>
    <t>done</t>
  </si>
  <si>
    <t>7.3</t>
  </si>
  <si>
    <t xml:space="preserve">Phân tích chất lượng dư nợ cho vay, tiền gửi có kỳ hạn tại các TCTD Khác </t>
  </si>
  <si>
    <t>Nợ đủ tiêu chuẩn</t>
  </si>
  <si>
    <t>- Tiền gửi có kỳ hạn các TCTD khác</t>
  </si>
  <si>
    <t>- Cho vay các TCTD khác</t>
  </si>
  <si>
    <t>Rủi ro lãi suất</t>
  </si>
  <si>
    <t>Quá hạn</t>
  </si>
  <si>
    <t>Thời hạn định lại lãi suất</t>
  </si>
  <si>
    <t>Không chịu lãi</t>
  </si>
  <si>
    <t>Đến 1 tháng</t>
  </si>
  <si>
    <t>Từ 1 - 3 tháng</t>
  </si>
  <si>
    <t>Từ 3 - 6 tháng</t>
  </si>
  <si>
    <t>Từ 6 - 12 tháng</t>
  </si>
  <si>
    <t>Từ 1 - 5 năm</t>
  </si>
  <si>
    <t>Trên 5 năm</t>
  </si>
  <si>
    <t>Tổng cộng</t>
  </si>
  <si>
    <t>Triệu đồng</t>
  </si>
  <si>
    <t>Tài sản</t>
  </si>
  <si>
    <t xml:space="preserve">Tiền mặt, vàng bạc và đá quý </t>
  </si>
  <si>
    <t>Tiền gửi tại NHNN</t>
  </si>
  <si>
    <t>Tiền gửi và cho vay các TCTD khác - gộp</t>
  </si>
  <si>
    <t>Rủi ro tiền tệ</t>
  </si>
  <si>
    <t xml:space="preserve"> EUR được 
quy đổi </t>
  </si>
  <si>
    <t xml:space="preserve"> USD được 
quy đổi </t>
  </si>
  <si>
    <t xml:space="preserve"> Giá trị vàng tiền tệ được quy đổi </t>
  </si>
  <si>
    <t>Các ngoại tệ khác được quy đổi</t>
  </si>
  <si>
    <t>VND</t>
  </si>
  <si>
    <t xml:space="preserve"> Triệu đồng </t>
  </si>
  <si>
    <t>Total</t>
  </si>
  <si>
    <t>Tiền mặt, vàng bạc và đá quý</t>
  </si>
  <si>
    <t>Tiền gửi tại và cho vay các TCTD khác - gộp</t>
  </si>
  <si>
    <t>Rủi ro thanh khoản</t>
  </si>
  <si>
    <t xml:space="preserve"> Quá hạn </t>
  </si>
  <si>
    <t xml:space="preserve"> Trong hạn </t>
  </si>
  <si>
    <t xml:space="preserve"> Trên 3 tháng </t>
  </si>
  <si>
    <t xml:space="preserve"> Đến 3 tháng </t>
  </si>
  <si>
    <t xml:space="preserve"> Đến 1 tháng </t>
  </si>
  <si>
    <t>Từ 3 - 12 tháng</t>
  </si>
  <si>
    <t xml:space="preserve">Tiền gửi tại NHNN </t>
  </si>
  <si>
    <t xml:space="preserve">Tiền, vàng gửi  tại và cho vay các TCTD khác - gộp </t>
  </si>
  <si>
    <t xml:space="preserve">49. THUYẾT MINH BỔ SUNG VỀ TÀI SẢN TÀI CHÍNH VÀ NỢ PHẢI TRẢ TÀI CHÍNH THEO THÔNG TƯ SỐ 210/2009/TT-BTC </t>
  </si>
  <si>
    <t>49.1. Giá trị ghi sổ và giá trị hợp lý của các tài sản tài chính và nợ phải trả tài chính</t>
  </si>
  <si>
    <t xml:space="preserve"> Giá trị ghi sổ 
Kinh doanh </t>
  </si>
  <si>
    <t xml:space="preserve"> Giữ đến 
ngày đáo hạn </t>
  </si>
  <si>
    <t xml:space="preserve"> Cho vay và
phải thu </t>
  </si>
  <si>
    <t>Sẵn sàng 
để bán</t>
  </si>
  <si>
    <t xml:space="preserve">Tài sản khác và 
nợ tài chính hạch toán theo giá trị phân bổ </t>
  </si>
  <si>
    <t>Tổng cộng 
giá trị ghi sổ</t>
  </si>
  <si>
    <t xml:space="preserve"> Triệu VNĐ </t>
  </si>
  <si>
    <t>Triệu VNĐ</t>
  </si>
  <si>
    <t>Tài sản tài chính</t>
  </si>
  <si>
    <t>Tiền gửi và cho vay các TCTD khác - net</t>
  </si>
  <si>
    <t>42. MỨC ĐỘ TẬP TRUNG THEO KHU VỰC ĐỊA LÝ CỦA CÁC TÀI SẢN, CÔNG NỢ VÀ CÁC KHOẢN MỤC NGOẠI BẢNG</t>
  </si>
  <si>
    <t xml:space="preserve"> Trong nước </t>
  </si>
  <si>
    <t xml:space="preserve"> Nước ngoài </t>
  </si>
  <si>
    <t xml:space="preserve"> Tổng cộng </t>
  </si>
  <si>
    <t xml:space="preserve"> mVND </t>
  </si>
  <si>
    <t>Tài sản tại ngày 31 tháng 12 năm 2023</t>
  </si>
  <si>
    <t>Tiền gửi NHNN</t>
  </si>
  <si>
    <t>Tiền gửi và cho vay các TCTD khác</t>
  </si>
  <si>
    <t>43.2. Theo lĩnh vực kinh doanh</t>
  </si>
  <si>
    <t>Khách hàng cá nhân  và doanh nghiệp</t>
  </si>
  <si>
    <t>Đầu tư</t>
  </si>
  <si>
    <t>Hoạt động  liên ngân hàng</t>
  </si>
  <si>
    <t>Hoạt động chung  không phân bổ</t>
  </si>
  <si>
    <t xml:space="preserve">Tổng cộng </t>
  </si>
  <si>
    <t>TÀI SẢN</t>
  </si>
  <si>
    <t>Tiền mặt và vàng</t>
  </si>
  <si>
    <t>Tiền gửi tại NHNN Việt Nam</t>
  </si>
  <si>
    <t>Tiền gửi tại và cho vay các TCTD khác</t>
  </si>
  <si>
    <t>BVB</t>
  </si>
  <si>
    <t>31/12/2023</t>
  </si>
  <si>
    <t>C101 - Leadsheet</t>
  </si>
  <si>
    <t>Prepared by: HHPN - Jan 2024</t>
  </si>
  <si>
    <t>Reviewed by: NHD - Jan 2024</t>
  </si>
  <si>
    <t>Single</t>
  </si>
  <si>
    <t>Revenue</t>
  </si>
  <si>
    <t>PM (0.5% Revenue)</t>
  </si>
  <si>
    <t>TE (50%PM)</t>
  </si>
  <si>
    <t>SAD (5% PM)</t>
  </si>
  <si>
    <t>TB</t>
  </si>
  <si>
    <t>PY</t>
  </si>
  <si>
    <t>Account No</t>
  </si>
  <si>
    <t>Account name</t>
  </si>
  <si>
    <t>Ref</t>
  </si>
  <si>
    <t>Unaudited balance</t>
  </si>
  <si>
    <t>Adjustment</t>
  </si>
  <si>
    <t>Audited balance</t>
  </si>
  <si>
    <t>Variance</t>
  </si>
  <si>
    <t>Note</t>
  </si>
  <si>
    <t>%</t>
  </si>
  <si>
    <t>1011</t>
  </si>
  <si>
    <t>1013</t>
  </si>
  <si>
    <t>1031</t>
  </si>
  <si>
    <t>1014</t>
  </si>
  <si>
    <t>Balances with SBV</t>
  </si>
  <si>
    <t>1113</t>
  </si>
  <si>
    <t>1123</t>
  </si>
  <si>
    <t>1311</t>
  </si>
  <si>
    <t>1312</t>
  </si>
  <si>
    <t>1321</t>
  </si>
  <si>
    <t>1322</t>
  </si>
  <si>
    <t>1331</t>
  </si>
  <si>
    <t>2011</t>
  </si>
  <si>
    <t>Accrued interest receivables</t>
  </si>
  <si>
    <t>3911</t>
  </si>
  <si>
    <t>3912</t>
  </si>
  <si>
    <t>Interest income from deposits with other banks</t>
  </si>
  <si>
    <t>7010</t>
  </si>
  <si>
    <t>Thu lãi tiền gửi</t>
  </si>
  <si>
    <t>Variance analysis</t>
  </si>
  <si>
    <t>Note A</t>
  </si>
  <si>
    <t>[Document ARP here]</t>
  </si>
  <si>
    <t>Note B</t>
  </si>
  <si>
    <t>Summary of adjustment</t>
  </si>
  <si>
    <t>Prepared by:</t>
  </si>
  <si>
    <t>Reviewed by:</t>
  </si>
  <si>
    <t>Objectives</t>
  </si>
  <si>
    <t>To ensure that the cash and cash equivalent/Balances with SBV/Balances with other bank accounts were fairly stated and presented as at 31 December 20XX</t>
  </si>
  <si>
    <t>Workdone</t>
  </si>
  <si>
    <t>Review and assess accounting policy/ accounting estimates applied to the accounts:</t>
  </si>
  <si>
    <t>To ensure that the cash on hand accounts were fairly stated and presented as at 31 December 2023</t>
  </si>
  <si>
    <t>Work done</t>
  </si>
  <si>
    <t>Assertion</t>
  </si>
  <si>
    <t>Works done</t>
  </si>
  <si>
    <t>C, V</t>
  </si>
  <si>
    <t>[1] Obtain detailed listing, revaluate items in foreign currencies into reporting currency and reconcile with Trial Balance</t>
  </si>
  <si>
    <t>E, V</t>
  </si>
  <si>
    <t>[2] Obtain cash count minutes for other branches and reconcile with detailed listing</t>
  </si>
  <si>
    <t>P&amp;D</t>
  </si>
  <si>
    <t>[3] Review and assess the completeness and appropriateness of financial statement disclosure</t>
  </si>
  <si>
    <t>Findings</t>
  </si>
  <si>
    <t>[1]</t>
  </si>
  <si>
    <t>Obtain detailed listing under original currencies, revaluate items in foreign currencies into reporting currency and reconcile with Trial Balance</t>
  </si>
  <si>
    <t>Account</t>
  </si>
  <si>
    <t>Per listing</t>
  </si>
  <si>
    <t>Diff</t>
  </si>
  <si>
    <t>m</t>
  </si>
  <si>
    <t>[2]</t>
  </si>
  <si>
    <t>Obtain cash count minutes for other branches and reconcile with detailed listing</t>
  </si>
  <si>
    <t>Per cash count result</t>
  </si>
  <si>
    <t>[3]</t>
  </si>
  <si>
    <t>Review and assess the completeness and appropriateness of financial statement disclosure</t>
  </si>
  <si>
    <t>Refer to N2FS</t>
  </si>
  <si>
    <t>Conclusion</t>
  </si>
  <si>
    <t>C301.01 - Cash on hand</t>
  </si>
  <si>
    <t>Obtain detailed listing, revaluate items in foreign currencies into reporting currency and reconcile with Trial Balance</t>
  </si>
  <si>
    <t>Per client</t>
  </si>
  <si>
    <t>Per EY</t>
  </si>
  <si>
    <t>A101 - FX reasonableness</t>
  </si>
  <si>
    <t>MAP</t>
  </si>
  <si>
    <t>Branch Name</t>
  </si>
  <si>
    <t>Account (9)</t>
  </si>
  <si>
    <t>Account (4)</t>
  </si>
  <si>
    <t>Name of Account</t>
  </si>
  <si>
    <t>Balance at 31 Dec 2023
Orginal Cur</t>
  </si>
  <si>
    <t>Currency</t>
  </si>
  <si>
    <t>Balance in VND</t>
  </si>
  <si>
    <t>FX rate</t>
  </si>
  <si>
    <t>Balance at 30 June 2023
Equivant Cur (VND)</t>
  </si>
  <si>
    <t>Dif</t>
  </si>
  <si>
    <t>CHI NHANH AN GIANG</t>
  </si>
  <si>
    <t>TIEN MAT TAI DON VI - TM DA KIEM DEM</t>
  </si>
  <si>
    <t>USD</t>
  </si>
  <si>
    <t>TIEN MAT KHONG DU TIEU CHUAN LUU THONG CHO XU LY</t>
  </si>
  <si>
    <t>CHI NHANH BAC GIANG</t>
  </si>
  <si>
    <t>CHI NHANH BAC NINH</t>
  </si>
  <si>
    <t>CHI NHANH BAC SAI GON</t>
  </si>
  <si>
    <t>CHI NHANH BINH DINH</t>
  </si>
  <si>
    <t>CHI NHANH BINH DUONG</t>
  </si>
  <si>
    <t>CHI NHANH BINH PHUOC</t>
  </si>
  <si>
    <t>CHI NHANH BINH THUAN</t>
  </si>
  <si>
    <t>CHI NHANH CA MAU</t>
  </si>
  <si>
    <t>CHI NHANH CAN THO</t>
  </si>
  <si>
    <t>EUR</t>
  </si>
  <si>
    <t>CHI NHANH DA NANG</t>
  </si>
  <si>
    <t>CHI NHANH DAK LAK</t>
  </si>
  <si>
    <t>CHI NHANH DAK NONG</t>
  </si>
  <si>
    <t>CHI NHANH DONG NAI</t>
  </si>
  <si>
    <t>CHI NHANH DONG SAI GON</t>
  </si>
  <si>
    <t>CHI NHANH DONG THAP</t>
  </si>
  <si>
    <t>CHI NHANH GIA LAI</t>
  </si>
  <si>
    <t>CHI NHANH HA NOI</t>
  </si>
  <si>
    <t>CHI NHANH HAI PHONG</t>
  </si>
  <si>
    <t>CHI NHANH HUNG YEN</t>
  </si>
  <si>
    <t>CHI NHANH KIEN GIANG</t>
  </si>
  <si>
    <t>CHI NHANH LAM DONG</t>
  </si>
  <si>
    <t>CHI NHANH LONG AN</t>
  </si>
  <si>
    <t>CHI NHANH NAM DA NANG</t>
  </si>
  <si>
    <t>CHI NHANH NAM SAI GON</t>
  </si>
  <si>
    <t>CHI NHANH NGHE AN</t>
  </si>
  <si>
    <t>CHI NHANH NHA TRANG</t>
  </si>
  <si>
    <t>CHI NHANH QUANG NINH</t>
  </si>
  <si>
    <t>CHI NHANH SOC TRANG</t>
  </si>
  <si>
    <t>CHI NHANH TAY NINH</t>
  </si>
  <si>
    <t>CHI NHANH TAY SAI GON</t>
  </si>
  <si>
    <t>CHI NHANH THAI NGUYEN</t>
  </si>
  <si>
    <t>CHI NHANH THANG LONG</t>
  </si>
  <si>
    <t>CHI NHANH THANH HOA</t>
  </si>
  <si>
    <t>CHI NHANH THU DO</t>
  </si>
  <si>
    <t>CHI NHANH THUAN AN</t>
  </si>
  <si>
    <t>CHI NHANH TIEN GIANG</t>
  </si>
  <si>
    <t>CHI NHANH VUNG TAU</t>
  </si>
  <si>
    <t>HOI SO</t>
  </si>
  <si>
    <t>AUD</t>
  </si>
  <si>
    <t>CAD</t>
  </si>
  <si>
    <t>CHF</t>
  </si>
  <si>
    <t>PGD BA DINH</t>
  </si>
  <si>
    <t>PGD BA RIA</t>
  </si>
  <si>
    <t>PGD BAI CHAY</t>
  </si>
  <si>
    <t>PGD BEN LUC</t>
  </si>
  <si>
    <t>PGD BEN THANH</t>
  </si>
  <si>
    <t>PGD BEN THUY</t>
  </si>
  <si>
    <t>PGD BIEN HOA</t>
  </si>
  <si>
    <t>PGD BINH TAN</t>
  </si>
  <si>
    <t>PGD BINH THANH</t>
  </si>
  <si>
    <t>PGD BUON HO</t>
  </si>
  <si>
    <t>PGD CAI LAY</t>
  </si>
  <si>
    <t>PGD CAM PHA</t>
  </si>
  <si>
    <t>PGD CAM RANH</t>
  </si>
  <si>
    <t>PGD CAU GIAY</t>
  </si>
  <si>
    <t>PGD CHAU DOC</t>
  </si>
  <si>
    <t>PGD CHAU DUC</t>
  </si>
  <si>
    <t>PGD CHO LON</t>
  </si>
  <si>
    <t>PGD CHU SE</t>
  </si>
  <si>
    <t>PGD CO DO</t>
  </si>
  <si>
    <t>PGD DAKDOA</t>
  </si>
  <si>
    <t>PGD DAM DOI</t>
  </si>
  <si>
    <t>PGD DI AN</t>
  </si>
  <si>
    <t>PGD DIEN CHAU</t>
  </si>
  <si>
    <t>PGD DONG DA</t>
  </si>
  <si>
    <t>PGD DUC HOA</t>
  </si>
  <si>
    <t>PGD GO CONG</t>
  </si>
  <si>
    <t>PGD GO VAP</t>
  </si>
  <si>
    <t>PGD HA TIEN</t>
  </si>
  <si>
    <t>PGD HAI AN</t>
  </si>
  <si>
    <t>PGD HAI BA TRUNG</t>
  </si>
  <si>
    <t>PGD HAI CHAU</t>
  </si>
  <si>
    <t>PGD HOA THANH</t>
  </si>
  <si>
    <t>PGD HOAN KIEM</t>
  </si>
  <si>
    <t>PGD HONG BANG</t>
  </si>
  <si>
    <t>PGD HUNG VUONG</t>
  </si>
  <si>
    <t>PGD KIEN TUONG</t>
  </si>
  <si>
    <t>PGD KINH BAC</t>
  </si>
  <si>
    <t>PGD KRONG PAC</t>
  </si>
  <si>
    <t>PGD LA GI</t>
  </si>
  <si>
    <t>PGD LAK</t>
  </si>
  <si>
    <t>PGD LE VAN SY</t>
  </si>
  <si>
    <t>PGD LONG KHANH</t>
  </si>
  <si>
    <t>PGD MINH HAI</t>
  </si>
  <si>
    <t>PGD MONG CAI</t>
  </si>
  <si>
    <t>PGD MY DINH</t>
  </si>
  <si>
    <t>PGD MY THO</t>
  </si>
  <si>
    <t>PGD NGA NAM</t>
  </si>
  <si>
    <t>PGD NGO QUYEN</t>
  </si>
  <si>
    <t>PGD NINH KIEU</t>
  </si>
  <si>
    <t>PGD PHAN RI CUA</t>
  </si>
  <si>
    <t>PGD PHAN THIET</t>
  </si>
  <si>
    <t>PGD PHU MY HUNG</t>
  </si>
  <si>
    <t>PGD PHU NHUAN</t>
  </si>
  <si>
    <t>PGD PHU QUOC</t>
  </si>
  <si>
    <t>PGD PHU TAN</t>
  </si>
  <si>
    <t>PGD PLEIKU</t>
  </si>
  <si>
    <t>PGD QUAN 10</t>
  </si>
  <si>
    <t>PGD QUAN 11</t>
  </si>
  <si>
    <t>PGD QUE VO</t>
  </si>
  <si>
    <t>PGD RACH GIA</t>
  </si>
  <si>
    <t>PGD SO SAO</t>
  </si>
  <si>
    <t>PGD SONG DOC</t>
  </si>
  <si>
    <t>PGD SONG HAN</t>
  </si>
  <si>
    <t>PGD TAN BIEN</t>
  </si>
  <si>
    <t>PGD TAN BINH</t>
  </si>
  <si>
    <t>PGD TAN THANH</t>
  </si>
  <si>
    <t>PGD TAN UYEN</t>
  </si>
  <si>
    <t>PGD THANH KHE</t>
  </si>
  <si>
    <t>PGD THOAI SON</t>
  </si>
  <si>
    <t>PGD THOT NOT</t>
  </si>
  <si>
    <t>PGD THU DUC</t>
  </si>
  <si>
    <t>PGD TRAN DE</t>
  </si>
  <si>
    <t>PGD TRANG BANG</t>
  </si>
  <si>
    <t>PGD TRANG BOM</t>
  </si>
  <si>
    <t>PGD TU SON</t>
  </si>
  <si>
    <t>PGD VINH</t>
  </si>
  <si>
    <t>PGD VINH HAI</t>
  </si>
  <si>
    <t>TTKD</t>
  </si>
  <si>
    <t>CHI NHÁNH</t>
  </si>
  <si>
    <t>LOẠI TK</t>
  </si>
  <si>
    <t>TÀI KHOẢN</t>
  </si>
  <si>
    <t>TÊN TÀI KHOẢN</t>
  </si>
  <si>
    <t>NỢ ĐẦU KỲ</t>
  </si>
  <si>
    <t>CÓ ĐẦU KỲ</t>
  </si>
  <si>
    <t>PHÁT SINH NỢ</t>
  </si>
  <si>
    <t>PHÁT SINH CÓ</t>
  </si>
  <si>
    <t>NỢ CUỐI KỲ</t>
  </si>
  <si>
    <t>CÓ CUỐI KỲ</t>
  </si>
  <si>
    <t>NỘI BẢNG</t>
  </si>
  <si>
    <t>C301.02 - Cash on hand</t>
  </si>
  <si>
    <t>[1] Obtain cash count minutes for other branches and reconcile with detailed listing</t>
  </si>
  <si>
    <t>Per Client</t>
  </si>
  <si>
    <t>CC301.1</t>
  </si>
  <si>
    <t>CC301.2</t>
  </si>
  <si>
    <t>GBP</t>
  </si>
  <si>
    <t>CC301.3</t>
  </si>
  <si>
    <t>HKD</t>
  </si>
  <si>
    <t>CC301.4</t>
  </si>
  <si>
    <t>CC301.5</t>
  </si>
  <si>
    <t>JPY</t>
  </si>
  <si>
    <t>CC301.6</t>
  </si>
  <si>
    <t>THB</t>
  </si>
  <si>
    <t>CC301.7</t>
  </si>
  <si>
    <t>CC301.8</t>
  </si>
  <si>
    <t>CC301.9</t>
  </si>
  <si>
    <t>SGD</t>
  </si>
  <si>
    <t>CC301.10</t>
  </si>
  <si>
    <t>CC301.11</t>
  </si>
  <si>
    <t>CC301.12</t>
  </si>
  <si>
    <t>CC301.13</t>
  </si>
  <si>
    <t>CC301.14</t>
  </si>
  <si>
    <t>CC301.15</t>
  </si>
  <si>
    <t>CC301.16</t>
  </si>
  <si>
    <t>CC301.17</t>
  </si>
  <si>
    <t>CC301.18</t>
  </si>
  <si>
    <t>CC301.19</t>
  </si>
  <si>
    <t>CC301.20</t>
  </si>
  <si>
    <t>CC301.21</t>
  </si>
  <si>
    <t>CC301.22</t>
  </si>
  <si>
    <t>CC301.23</t>
  </si>
  <si>
    <t>CC301.24</t>
  </si>
  <si>
    <t>CC301.25</t>
  </si>
  <si>
    <t>CC301.26</t>
  </si>
  <si>
    <t>CC301.27</t>
  </si>
  <si>
    <t>CC301.28</t>
  </si>
  <si>
    <t>CC301.29</t>
  </si>
  <si>
    <t>CC301.30</t>
  </si>
  <si>
    <t>CC301.31</t>
  </si>
  <si>
    <t>CC301.32</t>
  </si>
  <si>
    <t>CC301.33</t>
  </si>
  <si>
    <t>CC301.34</t>
  </si>
  <si>
    <t>CC301.35</t>
  </si>
  <si>
    <t>CC301.36</t>
  </si>
  <si>
    <t>CC301.37</t>
  </si>
  <si>
    <t>CC301.38</t>
  </si>
  <si>
    <t>CC301.39</t>
  </si>
  <si>
    <t>To ensure that the cash at ATM accounts were fairly stated and presented as at 31 December 2023</t>
  </si>
  <si>
    <t>C</t>
  </si>
  <si>
    <t>[1] Obtain detailed listing of ATM balances and reconcile with Trial Balance</t>
  </si>
  <si>
    <t>[2] Obtain ATM injection minutes and list of transactions from the time of injection to the end of reporting date to reconcile with detailed listing</t>
  </si>
  <si>
    <t>Obtain detailed listing of ATM balances and reconcile with Trial Balance</t>
  </si>
  <si>
    <t>C401.01</t>
  </si>
  <si>
    <t>Obtain ATM injection minutes and list of transactions from the time of injection to the end of reporting date to reconcile with detailed listing</t>
  </si>
  <si>
    <t>Obtain the ATM injeaction minutes of the branchs based on the results of EY Smart Sampling</t>
  </si>
  <si>
    <t>Per ATM injeaction minutes</t>
  </si>
  <si>
    <t>Branch</t>
  </si>
  <si>
    <t>ATM ID</t>
  </si>
  <si>
    <t>CN CAN THO</t>
  </si>
  <si>
    <t>101406002</t>
  </si>
  <si>
    <t>006003</t>
  </si>
  <si>
    <t>C401.1</t>
  </si>
  <si>
    <t>101406003</t>
  </si>
  <si>
    <t>006004</t>
  </si>
  <si>
    <t>101406000</t>
  </si>
  <si>
    <t>013001</t>
  </si>
  <si>
    <t>101406001</t>
  </si>
  <si>
    <t>028002</t>
  </si>
  <si>
    <t>037001</t>
  </si>
  <si>
    <t>042001</t>
  </si>
  <si>
    <t>057001</t>
  </si>
  <si>
    <t>058001</t>
  </si>
  <si>
    <t>065001</t>
  </si>
  <si>
    <t>068001</t>
  </si>
  <si>
    <t>077001</t>
  </si>
  <si>
    <t>081001</t>
  </si>
  <si>
    <t>082001</t>
  </si>
  <si>
    <t>CN THAI NGUYEN</t>
  </si>
  <si>
    <t>092001</t>
  </si>
  <si>
    <t>100001</t>
  </si>
  <si>
    <t>102001</t>
  </si>
  <si>
    <t>109001</t>
  </si>
  <si>
    <t>116001</t>
  </si>
  <si>
    <t>No</t>
  </si>
  <si>
    <t>Code</t>
  </si>
  <si>
    <t>Name</t>
  </si>
  <si>
    <t>Account number</t>
  </si>
  <si>
    <t>001</t>
  </si>
  <si>
    <t>CN TAY SAI GON</t>
  </si>
  <si>
    <t>001003</t>
  </si>
  <si>
    <t>002</t>
  </si>
  <si>
    <t>CN DONG SAI GON</t>
  </si>
  <si>
    <t>002001</t>
  </si>
  <si>
    <t>003</t>
  </si>
  <si>
    <t>CN NAM SAI GON</t>
  </si>
  <si>
    <t>003001</t>
  </si>
  <si>
    <t>004</t>
  </si>
  <si>
    <t>CN HA NOI</t>
  </si>
  <si>
    <t>004001</t>
  </si>
  <si>
    <t>005</t>
  </si>
  <si>
    <t>CN DA NANG</t>
  </si>
  <si>
    <t>005002</t>
  </si>
  <si>
    <t>006</t>
  </si>
  <si>
    <t>101406004</t>
  </si>
  <si>
    <t>006005</t>
  </si>
  <si>
    <t>007</t>
  </si>
  <si>
    <t>CN DAK LAK</t>
  </si>
  <si>
    <t>007001</t>
  </si>
  <si>
    <t>007003</t>
  </si>
  <si>
    <t>008</t>
  </si>
  <si>
    <t>008002</t>
  </si>
  <si>
    <t>009</t>
  </si>
  <si>
    <t>009001</t>
  </si>
  <si>
    <t>010</t>
  </si>
  <si>
    <t>010002</t>
  </si>
  <si>
    <t>011</t>
  </si>
  <si>
    <t>CN VUNG TAU</t>
  </si>
  <si>
    <t>011001</t>
  </si>
  <si>
    <t>012</t>
  </si>
  <si>
    <t>012001</t>
  </si>
  <si>
    <t>013</t>
  </si>
  <si>
    <t>014</t>
  </si>
  <si>
    <t>CN BINH DUONG</t>
  </si>
  <si>
    <t>014002</t>
  </si>
  <si>
    <t>015</t>
  </si>
  <si>
    <t>015001</t>
  </si>
  <si>
    <t>016</t>
  </si>
  <si>
    <t>CN LONG AN</t>
  </si>
  <si>
    <t>016002</t>
  </si>
  <si>
    <t>017</t>
  </si>
  <si>
    <t>CN TAY NINH</t>
  </si>
  <si>
    <t>017002</t>
  </si>
  <si>
    <t>018</t>
  </si>
  <si>
    <t>018001</t>
  </si>
  <si>
    <t>019</t>
  </si>
  <si>
    <t>019001</t>
  </si>
  <si>
    <t>020</t>
  </si>
  <si>
    <t>020001</t>
  </si>
  <si>
    <t>021</t>
  </si>
  <si>
    <t>021001</t>
  </si>
  <si>
    <t>022</t>
  </si>
  <si>
    <t>022001</t>
  </si>
  <si>
    <t>023</t>
  </si>
  <si>
    <t>023001</t>
  </si>
  <si>
    <t>024</t>
  </si>
  <si>
    <t>024001</t>
  </si>
  <si>
    <t>025</t>
  </si>
  <si>
    <t>025002</t>
  </si>
  <si>
    <t>026</t>
  </si>
  <si>
    <t>026001</t>
  </si>
  <si>
    <t>027</t>
  </si>
  <si>
    <t>027001</t>
  </si>
  <si>
    <t>028</t>
  </si>
  <si>
    <t>029</t>
  </si>
  <si>
    <t>029002</t>
  </si>
  <si>
    <t>030</t>
  </si>
  <si>
    <t>030001</t>
  </si>
  <si>
    <t>031</t>
  </si>
  <si>
    <t>CN TIEN GIANG</t>
  </si>
  <si>
    <t>031002</t>
  </si>
  <si>
    <t>032</t>
  </si>
  <si>
    <t>CN AN GIANG</t>
  </si>
  <si>
    <t>032002</t>
  </si>
  <si>
    <t>033</t>
  </si>
  <si>
    <t>CN DONG NAI</t>
  </si>
  <si>
    <t>033003</t>
  </si>
  <si>
    <t>034</t>
  </si>
  <si>
    <t>CN NHA TRANG</t>
  </si>
  <si>
    <t>034001</t>
  </si>
  <si>
    <t>035</t>
  </si>
  <si>
    <t>CN BINH THUAN</t>
  </si>
  <si>
    <t>035001</t>
  </si>
  <si>
    <t>036</t>
  </si>
  <si>
    <t>CN CA MAU</t>
  </si>
  <si>
    <t>036002</t>
  </si>
  <si>
    <t>037</t>
  </si>
  <si>
    <t>038</t>
  </si>
  <si>
    <t>CN THANG LONG</t>
  </si>
  <si>
    <t>038002</t>
  </si>
  <si>
    <t>039</t>
  </si>
  <si>
    <t>CN KIEN GIANG</t>
  </si>
  <si>
    <t>039002</t>
  </si>
  <si>
    <t>040</t>
  </si>
  <si>
    <t>040001</t>
  </si>
  <si>
    <t>041</t>
  </si>
  <si>
    <t>041001</t>
  </si>
  <si>
    <t>042</t>
  </si>
  <si>
    <t>043</t>
  </si>
  <si>
    <t>043001</t>
  </si>
  <si>
    <t>044</t>
  </si>
  <si>
    <t>CN HAI PHONG</t>
  </si>
  <si>
    <t>044002</t>
  </si>
  <si>
    <t>045</t>
  </si>
  <si>
    <t>CN QUANG NINH</t>
  </si>
  <si>
    <t>045001</t>
  </si>
  <si>
    <t>046</t>
  </si>
  <si>
    <t>046001</t>
  </si>
  <si>
    <t>047</t>
  </si>
  <si>
    <t>047001</t>
  </si>
  <si>
    <t>048</t>
  </si>
  <si>
    <t>048002</t>
  </si>
  <si>
    <t>049</t>
  </si>
  <si>
    <t>049001</t>
  </si>
  <si>
    <t>050</t>
  </si>
  <si>
    <t>CN SOC TRANG</t>
  </si>
  <si>
    <t>050002</t>
  </si>
  <si>
    <t>051</t>
  </si>
  <si>
    <t>PGD THOI LAI</t>
  </si>
  <si>
    <t>051001</t>
  </si>
  <si>
    <t>052</t>
  </si>
  <si>
    <t>052001</t>
  </si>
  <si>
    <t>053</t>
  </si>
  <si>
    <t>053001</t>
  </si>
  <si>
    <t>054</t>
  </si>
  <si>
    <t>PGD KRONG PAK</t>
  </si>
  <si>
    <t>054001</t>
  </si>
  <si>
    <t>055</t>
  </si>
  <si>
    <t>055001</t>
  </si>
  <si>
    <t>056</t>
  </si>
  <si>
    <t>CN GIA LAI</t>
  </si>
  <si>
    <t>056002</t>
  </si>
  <si>
    <t>057</t>
  </si>
  <si>
    <t>058</t>
  </si>
  <si>
    <t>059</t>
  </si>
  <si>
    <t>059001</t>
  </si>
  <si>
    <t>060</t>
  </si>
  <si>
    <t>CN BAC NINH</t>
  </si>
  <si>
    <t>060002</t>
  </si>
  <si>
    <t>061</t>
  </si>
  <si>
    <t>061001</t>
  </si>
  <si>
    <t>062</t>
  </si>
  <si>
    <t>062001</t>
  </si>
  <si>
    <t>063</t>
  </si>
  <si>
    <t>CN NGHE AN</t>
  </si>
  <si>
    <t>063002</t>
  </si>
  <si>
    <t>064</t>
  </si>
  <si>
    <t>064001</t>
  </si>
  <si>
    <t>065</t>
  </si>
  <si>
    <t>066</t>
  </si>
  <si>
    <t>066002</t>
  </si>
  <si>
    <t>067</t>
  </si>
  <si>
    <t>067001</t>
  </si>
  <si>
    <t>068</t>
  </si>
  <si>
    <t>068004</t>
  </si>
  <si>
    <t>068005</t>
  </si>
  <si>
    <t>101406005</t>
  </si>
  <si>
    <t>068006</t>
  </si>
  <si>
    <t>070</t>
  </si>
  <si>
    <t>070001</t>
  </si>
  <si>
    <t>071</t>
  </si>
  <si>
    <t>071001</t>
  </si>
  <si>
    <t>072</t>
  </si>
  <si>
    <t>072001</t>
  </si>
  <si>
    <t>073</t>
  </si>
  <si>
    <t>CN DONG THAP</t>
  </si>
  <si>
    <t>073001</t>
  </si>
  <si>
    <t>074</t>
  </si>
  <si>
    <t>CN THU DO</t>
  </si>
  <si>
    <t>074002</t>
  </si>
  <si>
    <t>074003</t>
  </si>
  <si>
    <t>075</t>
  </si>
  <si>
    <t>CN THANH HOA</t>
  </si>
  <si>
    <t>075001</t>
  </si>
  <si>
    <t>076</t>
  </si>
  <si>
    <t>076001</t>
  </si>
  <si>
    <t>077</t>
  </si>
  <si>
    <t>078</t>
  </si>
  <si>
    <t>078001</t>
  </si>
  <si>
    <t>079</t>
  </si>
  <si>
    <t>CN LAM DONG</t>
  </si>
  <si>
    <t>079001</t>
  </si>
  <si>
    <t>080</t>
  </si>
  <si>
    <t>CN BINH DINH</t>
  </si>
  <si>
    <t>080001</t>
  </si>
  <si>
    <t>081</t>
  </si>
  <si>
    <t>082</t>
  </si>
  <si>
    <t>083</t>
  </si>
  <si>
    <t>083001</t>
  </si>
  <si>
    <t>084</t>
  </si>
  <si>
    <t>084001</t>
  </si>
  <si>
    <t>085</t>
  </si>
  <si>
    <t>085001</t>
  </si>
  <si>
    <t>086</t>
  </si>
  <si>
    <t>086001</t>
  </si>
  <si>
    <t>087</t>
  </si>
  <si>
    <t>087001</t>
  </si>
  <si>
    <t>088</t>
  </si>
  <si>
    <t>088001</t>
  </si>
  <si>
    <t>089</t>
  </si>
  <si>
    <t>CN BINH PHUOC</t>
  </si>
  <si>
    <t>089001</t>
  </si>
  <si>
    <t>090</t>
  </si>
  <si>
    <t>CN DAK NONG</t>
  </si>
  <si>
    <t>090001</t>
  </si>
  <si>
    <t>091</t>
  </si>
  <si>
    <t>CN BAC GIANG</t>
  </si>
  <si>
    <t>091001</t>
  </si>
  <si>
    <t>092</t>
  </si>
  <si>
    <t>093</t>
  </si>
  <si>
    <t>093001</t>
  </si>
  <si>
    <t>094</t>
  </si>
  <si>
    <t>094001</t>
  </si>
  <si>
    <t>095</t>
  </si>
  <si>
    <t>095001</t>
  </si>
  <si>
    <t>096</t>
  </si>
  <si>
    <t>096001</t>
  </si>
  <si>
    <t>097</t>
  </si>
  <si>
    <t>097001</t>
  </si>
  <si>
    <t>098</t>
  </si>
  <si>
    <t>098001</t>
  </si>
  <si>
    <t>099</t>
  </si>
  <si>
    <t>099001</t>
  </si>
  <si>
    <t>100</t>
  </si>
  <si>
    <t>101</t>
  </si>
  <si>
    <t>101001</t>
  </si>
  <si>
    <t>102</t>
  </si>
  <si>
    <t>103</t>
  </si>
  <si>
    <t>103001</t>
  </si>
  <si>
    <t>104</t>
  </si>
  <si>
    <t>104001</t>
  </si>
  <si>
    <t>105</t>
  </si>
  <si>
    <t>105001</t>
  </si>
  <si>
    <t>106</t>
  </si>
  <si>
    <t>106001</t>
  </si>
  <si>
    <t>107</t>
  </si>
  <si>
    <t>CN BAC SAI GON</t>
  </si>
  <si>
    <t>107001</t>
  </si>
  <si>
    <t>108</t>
  </si>
  <si>
    <t>108001</t>
  </si>
  <si>
    <t>109</t>
  </si>
  <si>
    <t>110</t>
  </si>
  <si>
    <t>CN THUAN AN</t>
  </si>
  <si>
    <t>110001</t>
  </si>
  <si>
    <t>111</t>
  </si>
  <si>
    <t>111001</t>
  </si>
  <si>
    <t>112</t>
  </si>
  <si>
    <t>112001</t>
  </si>
  <si>
    <t>113</t>
  </si>
  <si>
    <t>113001</t>
  </si>
  <si>
    <t>114</t>
  </si>
  <si>
    <t>114001</t>
  </si>
  <si>
    <t>115</t>
  </si>
  <si>
    <t>115001</t>
  </si>
  <si>
    <t>116</t>
  </si>
  <si>
    <t>117</t>
  </si>
  <si>
    <t>CN NAM DA NANG</t>
  </si>
  <si>
    <t>117001</t>
  </si>
  <si>
    <t>Smart Sampling</t>
  </si>
  <si>
    <t>Sampling Strategy Workpaper</t>
  </si>
  <si>
    <t>Client name</t>
  </si>
  <si>
    <t>VIET CAPITAL COMMERCIAL JOINT STOCK BANK</t>
  </si>
  <si>
    <t>Engagement name</t>
  </si>
  <si>
    <t>Viet Capital Commercial Joint Stock Bank - YE 2023</t>
  </si>
  <si>
    <t>Year-end</t>
  </si>
  <si>
    <t>31 Dec 2023</t>
  </si>
  <si>
    <t>Sampling Project Details - Scoping Questions</t>
  </si>
  <si>
    <t>Project version</t>
  </si>
  <si>
    <t>v3.0.2</t>
  </si>
  <si>
    <t>Project name</t>
  </si>
  <si>
    <t>ATM</t>
  </si>
  <si>
    <t>Project type</t>
  </si>
  <si>
    <t>Sample Strategy</t>
  </si>
  <si>
    <t>Type of test</t>
  </si>
  <si>
    <t>Test Of Details</t>
  </si>
  <si>
    <t>Significant account name</t>
  </si>
  <si>
    <t>C1. Cash on hand</t>
  </si>
  <si>
    <t>Significant account type</t>
  </si>
  <si>
    <t>Asset</t>
  </si>
  <si>
    <t>Combined Risk Assessment (CRA)</t>
  </si>
  <si>
    <t>Low</t>
  </si>
  <si>
    <t>Assertions covered by this test</t>
  </si>
  <si>
    <t>Existence/Occurrence</t>
  </si>
  <si>
    <t>Tolerable Error (TE)</t>
  </si>
  <si>
    <t>18,571,752,500</t>
  </si>
  <si>
    <t>Inconsistent with the EY Canvas engagement</t>
  </si>
  <si>
    <t>Is there a Fraud or Significant risk associated to the assertion(s) selected above?</t>
  </si>
  <si>
    <t>Is this a PCAOB audit?</t>
  </si>
  <si>
    <t>Are you uploading data to select a sample?</t>
  </si>
  <si>
    <t>Yes</t>
  </si>
  <si>
    <t>Is the entity non-complex?</t>
  </si>
  <si>
    <t>Is the entity a Public Interest Entity (PIE)?</t>
  </si>
  <si>
    <t>Is the engagement an in-scope component in a Group Audit?</t>
  </si>
  <si>
    <t>Is this procedure performed to support the group audit opinion?</t>
  </si>
  <si>
    <t>Not applicable</t>
  </si>
  <si>
    <t>Is the group a Public Interest Entity?</t>
  </si>
  <si>
    <t>Data Summary</t>
  </si>
  <si>
    <t>Data file(s) imported</t>
  </si>
  <si>
    <t>File name</t>
  </si>
  <si>
    <t>File type</t>
  </si>
  <si>
    <t>Date uploaded</t>
  </si>
  <si>
    <t>Sao kê tiền mặt tại máy ATM 31.12.2023.xlsx</t>
  </si>
  <si>
    <t>EXCEL</t>
  </si>
  <si>
    <t>01 Feb 2024</t>
  </si>
  <si>
    <t>Mapping details</t>
  </si>
  <si>
    <t>Sampling unit column:</t>
  </si>
  <si>
    <t>Tên đơn vị</t>
  </si>
  <si>
    <t>Sampling unit monetary column:</t>
  </si>
  <si>
    <t>Số dư</t>
  </si>
  <si>
    <t>Sampling unit description:</t>
  </si>
  <si>
    <t>Invoice</t>
  </si>
  <si>
    <t>Column name</t>
  </si>
  <si>
    <t>Included?</t>
  </si>
  <si>
    <t>Favorite?</t>
  </si>
  <si>
    <t>Original column header name</t>
  </si>
  <si>
    <t>Type</t>
  </si>
  <si>
    <t>Format</t>
  </si>
  <si>
    <t>Mã ĐV</t>
  </si>
  <si>
    <t>Amount</t>
  </si>
  <si>
    <t>Decimal symbol: 
###,###.## Negative format: 
-#.##</t>
  </si>
  <si>
    <t>Text</t>
  </si>
  <si>
    <t>Mã máy</t>
  </si>
  <si>
    <t>GL</t>
  </si>
  <si>
    <t>Data overview of favorite columns</t>
  </si>
  <si>
    <t>Data file name</t>
  </si>
  <si>
    <t>123</t>
  </si>
  <si>
    <t>75,651,990,000.00</t>
  </si>
  <si>
    <t>Totals</t>
  </si>
  <si>
    <t>Representative Population Summary</t>
  </si>
  <si>
    <t>Population name</t>
  </si>
  <si>
    <t>Data upload transformation steps</t>
  </si>
  <si>
    <t>Uploaded data</t>
  </si>
  <si>
    <t>Required data exclusions</t>
  </si>
  <si>
    <t>None</t>
  </si>
  <si>
    <t>Describe or reference the work performed on the items being excluded from this population</t>
  </si>
  <si>
    <t>Population amount</t>
  </si>
  <si>
    <t>Total items excluded</t>
  </si>
  <si>
    <t>0.00</t>
  </si>
  <si>
    <t>Zero balances removed (number of rows)</t>
  </si>
  <si>
    <t>Empty balances removed (number of rows)</t>
  </si>
  <si>
    <t>Small threshold applied on small balances</t>
  </si>
  <si>
    <t>Rationale for items excluded</t>
  </si>
  <si>
    <t>No rationale provided</t>
  </si>
  <si>
    <t>Key items</t>
  </si>
  <si>
    <t>Number of key items</t>
  </si>
  <si>
    <t>Amount of key items</t>
  </si>
  <si>
    <t>17,354,550,000.00</t>
  </si>
  <si>
    <t>Representative population value</t>
  </si>
  <si>
    <t>58,297,440,000.00</t>
  </si>
  <si>
    <t>Sample Strategy Conclusion Summary</t>
  </si>
  <si>
    <t>Statistical calculation (Random)</t>
  </si>
  <si>
    <t>15</t>
  </si>
  <si>
    <t>Representative sample size</t>
  </si>
  <si>
    <t>3</t>
  </si>
  <si>
    <t>Total representative sample size and key items</t>
  </si>
  <si>
    <t>18</t>
  </si>
  <si>
    <t>Sample selection technique</t>
  </si>
  <si>
    <t>Random</t>
  </si>
  <si>
    <t>Question</t>
  </si>
  <si>
    <t>Answer</t>
  </si>
  <si>
    <t>Is the primary audit concern overstatement?</t>
  </si>
  <si>
    <t>Select level of assurance obtained from other audit procedures over this significant account and assertion (including substantive analytical procedures, test of complete population through reperformance and tests of details) and excluding evidence obtained by representative sampling on the related income statement account(s):</t>
  </si>
  <si>
    <t>Little</t>
  </si>
  <si>
    <t>Rationale</t>
  </si>
  <si>
    <t>Document your rationale or workpaper reference (optional):</t>
  </si>
  <si>
    <t xml:space="preserve">BVB 31.12.2023 - C Section - Cash - HHPN
</t>
  </si>
  <si>
    <t>Reconcile the population to the accounting records:</t>
  </si>
  <si>
    <t>*</t>
  </si>
  <si>
    <t>Population amount:</t>
  </si>
  <si>
    <t>75,651,990,000</t>
  </si>
  <si>
    <t>Significant account balance or activity per accounting records:</t>
  </si>
  <si>
    <t>Difference:</t>
  </si>
  <si>
    <t>0</t>
  </si>
  <si>
    <t>Describe the sampling unit:</t>
  </si>
  <si>
    <t xml:space="preserve">Sampling unit column: Tên đơn vị
Sampling unit monetary column: Số dư
Sampling unit description: Invoice
</t>
  </si>
  <si>
    <t>Confirm that the population includes items with similar characteristics</t>
  </si>
  <si>
    <t>Yes, all items within the population have similar characteristics.</t>
  </si>
  <si>
    <t>Does the population include quantitative or qualitative key items?</t>
  </si>
  <si>
    <t>Yes, qualitative key items only</t>
  </si>
  <si>
    <t>Number of qualitative key items:</t>
  </si>
  <si>
    <t>Sum of the monetary value of qualitative key items:</t>
  </si>
  <si>
    <t>17,354,550,000</t>
  </si>
  <si>
    <t>Key item coverage:</t>
  </si>
  <si>
    <t>22.94%</t>
  </si>
  <si>
    <t>Qualitative key item description:</t>
  </si>
  <si>
    <t xml:space="preserve">N/A
</t>
  </si>
  <si>
    <t>Are there items over TE in the population?</t>
  </si>
  <si>
    <t>No items over TE exist in the population.</t>
  </si>
  <si>
    <t>Describe what constitutes a misstatement:</t>
  </si>
  <si>
    <t>The audited value of the selected item is different from the book value or client is unable to provide audit evidence.</t>
  </si>
  <si>
    <t>Do you expect misstatements in the population?</t>
  </si>
  <si>
    <t>The sample size may be determined using one of the following sampling techniques, select one:</t>
  </si>
  <si>
    <t>Statistical techniques (i.e. Random, MUS or Discovery)</t>
  </si>
  <si>
    <t>Select from the following statistical sampling techniques:</t>
  </si>
  <si>
    <t>Random approach</t>
  </si>
  <si>
    <t>Is this the only substantive procedure we have performed for this significant account?</t>
  </si>
  <si>
    <t>The sample size calculated is 3, which is less than 5. This indicates that the evidence we obtained from other procedures has held our audit risk close to 5%. As the sample size is less than 5, select from the options below:</t>
  </si>
  <si>
    <t>This sample size will be tested, we do not accept the increase in overall detection risk.</t>
  </si>
  <si>
    <t>Select from the options below how you are planning on selecting the sample from your population</t>
  </si>
  <si>
    <t>Random sample selection</t>
  </si>
  <si>
    <t>Is this test of details considered dual purpose?</t>
  </si>
  <si>
    <t>*This question was automatically answered by the tool</t>
  </si>
  <si>
    <t>Random Sample Size Calculation</t>
  </si>
  <si>
    <t>Audit Risk Tables (ARTs) used</t>
  </si>
  <si>
    <t>ARTs (Complex)</t>
  </si>
  <si>
    <t>Base sample size</t>
  </si>
  <si>
    <t>Representative sample size(ART) factor</t>
  </si>
  <si>
    <t>0.81</t>
  </si>
  <si>
    <t>Sample adjustment factor for errors</t>
  </si>
  <si>
    <t>1.00</t>
  </si>
  <si>
    <t>Random number generator used to produce the sample</t>
  </si>
  <si>
    <t>968,254,779</t>
  </si>
  <si>
    <t>Seed to generate the next continuous series</t>
  </si>
  <si>
    <t>543,690,659</t>
  </si>
  <si>
    <t>The system selected random IDs from this sequence</t>
  </si>
  <si>
    <t>1 to 108</t>
  </si>
  <si>
    <t>Sample selected</t>
  </si>
  <si>
    <t>Sample (by ascending order)</t>
  </si>
  <si>
    <t>Sample #</t>
  </si>
  <si>
    <t>Selection ID</t>
  </si>
  <si>
    <t>Sample type</t>
  </si>
  <si>
    <t>File originated name</t>
  </si>
  <si>
    <t>1</t>
  </si>
  <si>
    <t>-</t>
  </si>
  <si>
    <t>Key item</t>
  </si>
  <si>
    <t>1,071,150,000.00</t>
  </si>
  <si>
    <t>2</t>
  </si>
  <si>
    <t>1,082,090,000.00</t>
  </si>
  <si>
    <t>1,141,930,000.00</t>
  </si>
  <si>
    <t>4</t>
  </si>
  <si>
    <t>983,860,000.00</t>
  </si>
  <si>
    <t>1,131,980,000.00</t>
  </si>
  <si>
    <t>970,150,000.00</t>
  </si>
  <si>
    <t>1,117,520,000.00</t>
  </si>
  <si>
    <t>8</t>
  </si>
  <si>
    <t>1,355,530,000.00</t>
  </si>
  <si>
    <t>9</t>
  </si>
  <si>
    <t>1,264,790,000.00</t>
  </si>
  <si>
    <t>10</t>
  </si>
  <si>
    <t>943,820,000.00</t>
  </si>
  <si>
    <t>11</t>
  </si>
  <si>
    <t>1,252,140,000.00</t>
  </si>
  <si>
    <t>12</t>
  </si>
  <si>
    <t>995,890,000.00</t>
  </si>
  <si>
    <t>13</t>
  </si>
  <si>
    <t>1,172,520,000.00</t>
  </si>
  <si>
    <t>14</t>
  </si>
  <si>
    <t>1,607,050,000.00</t>
  </si>
  <si>
    <t>1,264,130,000.00</t>
  </si>
  <si>
    <t>16</t>
  </si>
  <si>
    <t>28</t>
  </si>
  <si>
    <t>Representative</t>
  </si>
  <si>
    <t>831,350,000.00</t>
  </si>
  <si>
    <t>17</t>
  </si>
  <si>
    <t>835,370,000.00</t>
  </si>
  <si>
    <t>369,590,000.00</t>
  </si>
  <si>
    <t>To ensure that the deposits at SBV accounts were fairly stated and presented as at 31 December 2023</t>
  </si>
  <si>
    <t>[2] Obtain SBV Bank statements and reconcile with detailed listing. Ensure that any reconciling items or discrepancies are properly explained and adjusted for.</t>
  </si>
  <si>
    <t>R&amp;O</t>
  </si>
  <si>
    <t>[3] Obtain SBV notice for compulsory deposit (by currencies) in December 2023 and ensure the Bank maintained the compulsory deposit at the SBV as regulated</t>
  </si>
  <si>
    <t>[4] Review and assess the completeness and appropriateness of financial statement disclosure</t>
  </si>
  <si>
    <t>The bank used the following FX rate for transactions booking:</t>
  </si>
  <si>
    <t>FX rate at 31.12.2023</t>
  </si>
  <si>
    <t>Obtain detailed listing reconcile with Trial Balance</t>
  </si>
  <si>
    <t>C501.01</t>
  </si>
  <si>
    <t>Obtain SBV Bank statements and reconcile with detailed listing. Ensure that any reconciling items or discrepancies are properly explained and adjusted for.</t>
  </si>
  <si>
    <t>Bank Statement</t>
  </si>
  <si>
    <t>(*)</t>
  </si>
  <si>
    <t>Obtain SBV notice for compulsory deposit (by currencies) in December 2023 and ensure the Bank maintained the compulsory deposit at the SBV as regulated</t>
  </si>
  <si>
    <t>Balance by currency</t>
  </si>
  <si>
    <t>Average Balance (mil VND/ thousand USD) (Original amount)</t>
  </si>
  <si>
    <t>Interest Rate</t>
  </si>
  <si>
    <t>Accrued Interest (VND)</t>
  </si>
  <si>
    <t>Check</t>
  </si>
  <si>
    <t xml:space="preserve">Law document: 1349/QĐ-NHNN </t>
  </si>
  <si>
    <t>0,50</t>
  </si>
  <si>
    <t>0,00</t>
  </si>
  <si>
    <t>0,05</t>
  </si>
  <si>
    <t>[4]</t>
  </si>
  <si>
    <t>Balance at 31 December 2023
Orginal Cur</t>
  </si>
  <si>
    <t>SBV Bank statements</t>
  </si>
  <si>
    <t>Diff explaination amount</t>
  </si>
  <si>
    <t>Final diff</t>
  </si>
  <si>
    <t>Date issued bank statements</t>
  </si>
  <si>
    <t>(*) Diff reasons</t>
  </si>
  <si>
    <t>TIEN GUI THANH TOAN TAI SGD NHNN</t>
  </si>
  <si>
    <t>TIEN GUI THANH TOAN - TAI NHNN CN TINH/ TP</t>
  </si>
  <si>
    <t>C501.02</t>
  </si>
  <si>
    <t>C501.03</t>
  </si>
  <si>
    <t>C501.04</t>
  </si>
  <si>
    <t>C501.05</t>
  </si>
  <si>
    <t>C501.06</t>
  </si>
  <si>
    <t>C501.07</t>
  </si>
  <si>
    <t>C501.08</t>
  </si>
  <si>
    <t>C501.09</t>
  </si>
  <si>
    <t>C501.10</t>
  </si>
  <si>
    <t>C501.11</t>
  </si>
  <si>
    <t>C501.12</t>
  </si>
  <si>
    <t>C501.13</t>
  </si>
  <si>
    <t>C501.14</t>
  </si>
  <si>
    <t>C501.15</t>
  </si>
  <si>
    <t>C501.16</t>
  </si>
  <si>
    <t>C501.17</t>
  </si>
  <si>
    <t>C501.18</t>
  </si>
  <si>
    <t>C501.19</t>
  </si>
  <si>
    <t>C501.20</t>
  </si>
  <si>
    <t>C501.21</t>
  </si>
  <si>
    <t>C501.22</t>
  </si>
  <si>
    <t>C501.23</t>
  </si>
  <si>
    <t>- Phí CKTTTL tháng 12/2023: 100,000
- Phí CT giá trị cao, giá trị thấp T12/2023: 222,725,632</t>
  </si>
  <si>
    <t>C501.24</t>
  </si>
  <si>
    <t>- Lãi DTBB T12: 670,425,674
- Phí thường niên : 18,000,000
- Phí lưu ký GTCG T12: 1,446,667
 - Phí nhà thầu Deal tracker T09: 4,119,908
- Phí QT Ròng T12: 5,863,825
- Phí nhà thầu TTLNH T09 : 796,072</t>
  </si>
  <si>
    <t>C501.25</t>
  </si>
  <si>
    <t>C501.26</t>
  </si>
  <si>
    <t>C501.27</t>
  </si>
  <si>
    <t>C501.28</t>
  </si>
  <si>
    <t>C501.29</t>
  </si>
  <si>
    <t>C501.30</t>
  </si>
  <si>
    <t>C501.31</t>
  </si>
  <si>
    <t>C501.32</t>
  </si>
  <si>
    <t>C501.33</t>
  </si>
  <si>
    <t>The cash account's existence and valuation are properly recorded. None note</t>
  </si>
  <si>
    <t>TIỀN GỬI CÓ KỲ HẠN</t>
  </si>
  <si>
    <t>Row Labels</t>
  </si>
  <si>
    <t>Sum of SỐ DƯ QUY ĐỔI</t>
  </si>
  <si>
    <t>CONG TY TAI CHINH CO PHAN TIN VIET</t>
  </si>
  <si>
    <t>CONG TY TAI CHINH TNHH NH VIET NAM THINH VUONG SMBC</t>
  </si>
  <si>
    <t>NGAN HANG TMCP A CHAU</t>
  </si>
  <si>
    <t>NGAN HANG TMCP DONG NAM A</t>
  </si>
  <si>
    <t>NGAN HANG TMCP HANG HAI VIET NAM</t>
  </si>
  <si>
    <t>NGAN HANG TMCP PHUONG DONG</t>
  </si>
  <si>
    <t>NGAN HANG TMCP SAI GON - HA NOI</t>
  </si>
  <si>
    <t>NGAN HANG TMCP VIET A</t>
  </si>
  <si>
    <t>NGAN HANG TMCP VIET NAM THUONG TIN</t>
  </si>
  <si>
    <t>Grand Total</t>
  </si>
  <si>
    <t>TIỀN GỬI KHÔNG KỲ HẠN</t>
  </si>
  <si>
    <t>HABIB AMERICAN BANK</t>
  </si>
  <si>
    <t>NGAN HANG TMCP NAM A</t>
  </si>
  <si>
    <t>NGAN HANG TMCP NGOAI THUONG - CN TPHCM</t>
  </si>
  <si>
    <t>NGAN HANG TMCP SAI GON THUONG TIN</t>
  </si>
  <si>
    <t>DBS BANK LTD</t>
  </si>
  <si>
    <t>BIDV</t>
  </si>
  <si>
    <t>NGAN HANG TMCP A CHAU - CHI NHANH TAY NINH - PHONG GIAO DICH TRANG BANG</t>
  </si>
  <si>
    <t>NGAN HANG TMCP CONG THUONG VIET NAM - CN TP.HCM</t>
  </si>
  <si>
    <t>OCBC_SINGAPORE</t>
  </si>
  <si>
    <t>NGAN HANG TMCP XANG DAU PETROLIMEX</t>
  </si>
  <si>
    <t>BHF-BANK AKTIENGESELLSCHAFT</t>
  </si>
  <si>
    <t>VIETNAM JOINT STOCK COMMERCIAL BANK FOR INDUSTRY AND TRADE (VIETIN BANK)</t>
  </si>
  <si>
    <t>NGAN HANG TMCP NGOAI THUONG - CN HN</t>
  </si>
  <si>
    <t>AGRIBANK</t>
  </si>
  <si>
    <t>NGAN HANG TMCP NGOAI THUONG - CN NHA TRANG</t>
  </si>
  <si>
    <t>NGAN HANG TMCP SAI GON</t>
  </si>
  <si>
    <t>NGAN HANG TMCP NGOAI THUONG - CN DAK LAK</t>
  </si>
  <si>
    <t>NGAN HANG TMCP SAI GON - CN DAK LAK</t>
  </si>
  <si>
    <t>(blank)</t>
  </si>
  <si>
    <t>To ensure that the balances with other banks accounts were fairly stated and presented as at 31 December 2023</t>
  </si>
  <si>
    <t>E,C,V</t>
  </si>
  <si>
    <t>Non-term deposit</t>
  </si>
  <si>
    <t>TEN_CHI_NHANH</t>
  </si>
  <si>
    <t>MA_KH</t>
  </si>
  <si>
    <t>TEN KHACH HANG</t>
  </si>
  <si>
    <t>LOAI_KH</t>
  </si>
  <si>
    <t>NHOM_KH</t>
  </si>
  <si>
    <t>LOAI_HINH_KH</t>
  </si>
  <si>
    <t>DG_LOAI_HINH</t>
  </si>
  <si>
    <t>SO_TAI_KHOAN</t>
  </si>
  <si>
    <t>LOAI_HINH</t>
  </si>
  <si>
    <t>DIEN_GIAI</t>
  </si>
  <si>
    <t>LOAI_TIEN</t>
  </si>
  <si>
    <t>LAI_SUAT</t>
  </si>
  <si>
    <t>SO_DU</t>
  </si>
  <si>
    <t>SO_DU_QUY_DOI</t>
  </si>
  <si>
    <t>TRUNG_BINH_SO_DU</t>
  </si>
  <si>
    <t>LUY_KE_DU_CHI</t>
  </si>
  <si>
    <t>LUY_KE_DU_CHI_QD</t>
  </si>
  <si>
    <t>TK</t>
  </si>
  <si>
    <t>TAI_KHOAN_GL</t>
  </si>
  <si>
    <t>TK_LAI_DU_CHI</t>
  </si>
  <si>
    <t>NGAY_MO</t>
  </si>
  <si>
    <t>TINH_TRANG_PHONG_TOA</t>
  </si>
  <si>
    <t>Balance at 31 December 2023
Equivant Cur (VND)</t>
  </si>
  <si>
    <t>Per Bank Statement</t>
  </si>
  <si>
    <t>069</t>
  </si>
  <si>
    <t>00285485</t>
  </si>
  <si>
    <t>B</t>
  </si>
  <si>
    <t>DCTC</t>
  </si>
  <si>
    <t>NH12001</t>
  </si>
  <si>
    <t>NGAN HANG THUONG MAI NN</t>
  </si>
  <si>
    <t>0697043002504</t>
  </si>
  <si>
    <t>NF0001</t>
  </si>
  <si>
    <t>NOSTRO NH TRONG NUOC</t>
  </si>
  <si>
    <t>131100001</t>
  </si>
  <si>
    <t>29/05/2019</t>
  </si>
  <si>
    <t>- Phí DV TK T12/23: 55,000</t>
  </si>
  <si>
    <t>00011869</t>
  </si>
  <si>
    <t>NH12005</t>
  </si>
  <si>
    <t>NGAN HANG TMCP KHAC</t>
  </si>
  <si>
    <t>0697043104434</t>
  </si>
  <si>
    <t>29/06/2021</t>
  </si>
  <si>
    <t>- Lãi TG T12/2023: 82,589,027</t>
  </si>
  <si>
    <t>00012385</t>
  </si>
  <si>
    <t>0697043104264</t>
  </si>
  <si>
    <t>28/04/2021</t>
  </si>
  <si>
    <t>- Lãi TG T12/2023: 4,526
- Phí điều vốn ngày 10/11/2023: 1,100,000</t>
  </si>
  <si>
    <t>00381090</t>
  </si>
  <si>
    <t>0727043000071</t>
  </si>
  <si>
    <t>27/08/2020</t>
  </si>
  <si>
    <t>00012010</t>
  </si>
  <si>
    <t>0697043000612</t>
  </si>
  <si>
    <t>31/03/2017</t>
  </si>
  <si>
    <t>C601.05</t>
  </si>
  <si>
    <t xml:space="preserve"> 29/12/2023</t>
  </si>
  <si>
    <t>- Phí TK không hoạt động T12/23: 11,000</t>
  </si>
  <si>
    <t>00012014</t>
  </si>
  <si>
    <t>0697043001142</t>
  </si>
  <si>
    <t>23/11/2017</t>
  </si>
  <si>
    <t>C601.06</t>
  </si>
  <si>
    <t>- Phí QLTK T12/23: 66,000
- Báo có ngày 30/12/2023: 51,627,021</t>
  </si>
  <si>
    <t>00021752</t>
  </si>
  <si>
    <t>0697043000133</t>
  </si>
  <si>
    <t>19/03/2014</t>
  </si>
  <si>
    <t>- Xăng T09/2023: 116,561,826
- Xăng T10/2023: 125,484,697
- Xăng T11/2023: 138,801,489
- Xăng T12/2023: 114,241,768
- Lãi TG T12/23: 18,700
- Phí SMS T12/2023: 22,000</t>
  </si>
  <si>
    <t>00023335</t>
  </si>
  <si>
    <t>0697043000067</t>
  </si>
  <si>
    <t>16/04/2013</t>
  </si>
  <si>
    <t>C601.08</t>
  </si>
  <si>
    <t>- Phí QLTK: 55,000
- Phí thường niên DV VCB MONEY : 3,300,000
- Phí QLTK CD T12/2023: 165,000
- Phí chậm thanh toán: 550,841
- Điện phí LC thẻ: 2,959,660</t>
  </si>
  <si>
    <t>0728403000073</t>
  </si>
  <si>
    <t>132100001</t>
  </si>
  <si>
    <t>0690363000071</t>
  </si>
  <si>
    <t>18/04/2013</t>
  </si>
  <si>
    <t>C601.10</t>
  </si>
  <si>
    <t xml:space="preserve"> 25/12/2023</t>
  </si>
  <si>
    <t>0698403000066</t>
  </si>
  <si>
    <t>C601.11</t>
  </si>
  <si>
    <t>- Phí ĐVKD : 8.8
- Phí chuyển tiền P.KDNT: 42.02
- Phí LC: 57,366
- Lãi TG KKH T12/23: 4,460.99
- Phí QLTK T12/23: 3.3</t>
  </si>
  <si>
    <t>0697023000064</t>
  </si>
  <si>
    <t>C601.12</t>
  </si>
  <si>
    <t>0698263000062</t>
  </si>
  <si>
    <t>C601.13</t>
  </si>
  <si>
    <t>0697643000065</t>
  </si>
  <si>
    <t>C601.14</t>
  </si>
  <si>
    <t>- Phí QLTK T12/2023: 110</t>
  </si>
  <si>
    <t>0697563000059</t>
  </si>
  <si>
    <t>C601.15</t>
  </si>
  <si>
    <t>0699783000060</t>
  </si>
  <si>
    <t>C601.16</t>
  </si>
  <si>
    <t>- Phí QLTK T12/2023: 3.3</t>
  </si>
  <si>
    <t>0693923000063</t>
  </si>
  <si>
    <t>C601.17</t>
  </si>
  <si>
    <t>- Phí QLTK T12/2023: 297
- Phí ĐVKD : T12: 639
- Phí chuyển tiền P.KDNT: 96</t>
  </si>
  <si>
    <t>0691243000058</t>
  </si>
  <si>
    <t>C601.18</t>
  </si>
  <si>
    <t>- Phí QLTK T12/2023: 4.4
- Phí chuyển tiền P.KDNT: 9</t>
  </si>
  <si>
    <t>00037998</t>
  </si>
  <si>
    <t>NGAN HANG</t>
  </si>
  <si>
    <t>0699783000918</t>
  </si>
  <si>
    <t>NF0002</t>
  </si>
  <si>
    <t>NOSTRO NH NUOC NGOAI</t>
  </si>
  <si>
    <t>133100001</t>
  </si>
  <si>
    <t>11/09/2017</t>
  </si>
  <si>
    <t>C601.19</t>
  </si>
  <si>
    <t>- Báo có: 42
- Phí báo có T12.23: 798</t>
  </si>
  <si>
    <t>00093400</t>
  </si>
  <si>
    <t>NH12008</t>
  </si>
  <si>
    <t>NGAN HANG 100% VON NUOC NGOAI</t>
  </si>
  <si>
    <t>0693923000366</t>
  </si>
  <si>
    <t>23/06/2016</t>
  </si>
  <si>
    <t>C601.20</t>
  </si>
  <si>
    <t xml:space="preserve"> 31/12/2023</t>
  </si>
  <si>
    <t>- Báo có: 357,029
- Phí báo có T12/23: 4,169</t>
  </si>
  <si>
    <t>0698403000365</t>
  </si>
  <si>
    <t>C601.21</t>
  </si>
  <si>
    <t xml:space="preserve">- Phí OUR: 99
- Phí QLTK T12/23: 9 </t>
  </si>
  <si>
    <t>00167383</t>
  </si>
  <si>
    <t>0699783000393</t>
  </si>
  <si>
    <t>29/07/2016</t>
  </si>
  <si>
    <t>00178699</t>
  </si>
  <si>
    <t>0698403000460</t>
  </si>
  <si>
    <t>01/11/2016</t>
  </si>
  <si>
    <t>C601.23</t>
  </si>
  <si>
    <t>00038030</t>
  </si>
  <si>
    <t>0697023000072</t>
  </si>
  <si>
    <t>22/04/2013</t>
  </si>
  <si>
    <t>C601.24</t>
  </si>
  <si>
    <t>TKTG KKH của các TCTD có 1 số tài khoản cũ mở trực tiếp là TK GL</t>
  </si>
  <si>
    <t>TIEN GUI TT TAI VIETCOMBANK</t>
  </si>
  <si>
    <t>TIEN GUI TAI AGRIBANK</t>
  </si>
  <si>
    <t>TIEN GUI KKH TAI BIDV</t>
  </si>
  <si>
    <t>C601.28</t>
  </si>
  <si>
    <t>- TQT N28/12/2023: 17,446,000 
- Phí điều vốn T12/23: 14,740,000</t>
  </si>
  <si>
    <t>TG KKH VIETCOMBANK - HOI SO - TT THE</t>
  </si>
  <si>
    <t>C601.29</t>
  </si>
  <si>
    <t>TGKKH BIDV-HOI SO-TT THE</t>
  </si>
  <si>
    <t>C601.30</t>
  </si>
  <si>
    <t>TIEN GUI TAI VIETCOMBANK TW</t>
  </si>
  <si>
    <t>TIEN GUI TAI SAIGONBANK</t>
  </si>
  <si>
    <t>C601.34</t>
  </si>
  <si>
    <t>- TQT N28/12/2023: 309.16
- Phí điều vốn T12/23: 38.28</t>
  </si>
  <si>
    <t>Term Deposit</t>
  </si>
  <si>
    <t>Reporting day</t>
  </si>
  <si>
    <t>Reporting date</t>
  </si>
  <si>
    <t>SẢN PHẨM</t>
  </si>
  <si>
    <t>MÃ KH</t>
  </si>
  <si>
    <t>TÊN KHÁCH HÀNG</t>
  </si>
  <si>
    <t>DIỄN GIẢI SẢN PHẨM</t>
  </si>
  <si>
    <t>SỐ HỢP ĐỒNG</t>
  </si>
  <si>
    <t>MÃ THAM CHIẾU KH</t>
  </si>
  <si>
    <t>NGÀY HIỆU LỰC</t>
  </si>
  <si>
    <t>NGÀY ĐÁO HẠN</t>
  </si>
  <si>
    <t>KỲ HẠN</t>
  </si>
  <si>
    <t>LOẠI TIỀN</t>
  </si>
  <si>
    <t>SỐ DƯ</t>
  </si>
  <si>
    <t>SỐ DƯ QUY ĐỔI</t>
  </si>
  <si>
    <t>LÃI SUẤT</t>
  </si>
  <si>
    <t>DỰ CHI</t>
  </si>
  <si>
    <t>DỰ THU QĐ</t>
  </si>
  <si>
    <t>DỰ CHI 1 NGÀY</t>
  </si>
  <si>
    <t>DỰ CHI 1 NGÀY QĐ</t>
  </si>
  <si>
    <t>TK DỰ CHI</t>
  </si>
  <si>
    <t>DIỄN GIẢI</t>
  </si>
  <si>
    <t>PL GIAO DỊCH</t>
  </si>
  <si>
    <t>GHI CHÚ PL GIAO DỊCH</t>
  </si>
  <si>
    <t>MM_COL_NOTE</t>
  </si>
  <si>
    <t>ĐƠN VỊ QUẢN LÝ KHÁCH HÀNG</t>
  </si>
  <si>
    <t>QUY ĐỔI TG TT19</t>
  </si>
  <si>
    <t>SỐ NGÀY ĐÃ DỰ CHI</t>
  </si>
  <si>
    <t>LÃI DỰ CHI</t>
  </si>
  <si>
    <t>CHECKING</t>
  </si>
  <si>
    <t>Deposit type</t>
  </si>
  <si>
    <t>No of Days</t>
  </si>
  <si>
    <t>Description</t>
  </si>
  <si>
    <t>MPI1</t>
  </si>
  <si>
    <t>00021485</t>
  </si>
  <si>
    <t>TIEN GUI CAC TCTD TRONG NUOC</t>
  </si>
  <si>
    <t>069MPI1233250002</t>
  </si>
  <si>
    <t xml:space="preserve">VNTT211123-M06 </t>
  </si>
  <si>
    <t>GUI VON VIETBANK HD VNTT211123-M06 NGAY 21.11.2023</t>
  </si>
  <si>
    <t>BK</t>
  </si>
  <si>
    <t>SECURE BY VNTT211123-M08,VNTT211123-M09</t>
  </si>
  <si>
    <t>1M</t>
  </si>
  <si>
    <t>069MPI1233250005</t>
  </si>
  <si>
    <t>VNTT211123-M07</t>
  </si>
  <si>
    <t>GUI VON VIETBANK HD VNTT211123-M07 NGAY 21.11.2023</t>
  </si>
  <si>
    <t>1M - 3M</t>
  </si>
  <si>
    <t>069MPI1233260003</t>
  </si>
  <si>
    <t xml:space="preserve">VNTT221123-M04 </t>
  </si>
  <si>
    <t>GUI VON VIETBANK HD VNTT221123-M04 NGAY 22.11.2023</t>
  </si>
  <si>
    <t>SECURE BY VNTT221123-M06,VNTT221123-M07</t>
  </si>
  <si>
    <t>3M - 6M</t>
  </si>
  <si>
    <t>069MPI1233260006</t>
  </si>
  <si>
    <t xml:space="preserve">VNTT221123-M05 </t>
  </si>
  <si>
    <t>GUI VON VIETBANK HD VNTT221123-M05 NGAY 22.11.2023</t>
  </si>
  <si>
    <t>6M - 1Y</t>
  </si>
  <si>
    <t>069MPI1233270006</t>
  </si>
  <si>
    <t xml:space="preserve">VNTT231123-M07 </t>
  </si>
  <si>
    <t>GUI VON VIETBANK HD VNTT231123-M07 NGAY 23.11.2023</t>
  </si>
  <si>
    <t>SECURE BY VNTT231123-M05,VNTT231123- M06</t>
  </si>
  <si>
    <t>1Y - 5Y</t>
  </si>
  <si>
    <t>069MPI1233270008</t>
  </si>
  <si>
    <t>VNTT231123-M08</t>
  </si>
  <si>
    <t>GUI VON VIETBANK HD VNTT231123-M08 NGAY 23.11.2023</t>
  </si>
  <si>
    <t>Over 5Y</t>
  </si>
  <si>
    <t>00024538</t>
  </si>
  <si>
    <t>069MPI1233280009</t>
  </si>
  <si>
    <t>SEAV241123-M09</t>
  </si>
  <si>
    <t>GUI VON SEABANK HD SEAV241123-M09 NGAY 24.11.2023</t>
  </si>
  <si>
    <t>SECURE BY SEAV241123-M11, SEAV241123-M12</t>
  </si>
  <si>
    <t>069MPI1233280010</t>
  </si>
  <si>
    <t xml:space="preserve">SEAV241123-M10 </t>
  </si>
  <si>
    <t>GUI VON SEABANK HD SEAV241123-M10 NGAY 24.11.2023</t>
  </si>
  <si>
    <t>069MPI1233320002</t>
  </si>
  <si>
    <t>SEAV281123-M01</t>
  </si>
  <si>
    <t>GUI VON SEABANK HD SEAV281123-M01 NGAY 28.11.2023</t>
  </si>
  <si>
    <t>SECURE BY SEAV271123-M03, SEAV271123-M04</t>
  </si>
  <si>
    <t>RR Thanh khoản</t>
  </si>
  <si>
    <t>RR LS</t>
  </si>
  <si>
    <t>069MPI1233320003</t>
  </si>
  <si>
    <t>SEAV281123-M02</t>
  </si>
  <si>
    <t>GUI VON SEABANK HD SEAV281123-M02 NGAY 28.11.2023</t>
  </si>
  <si>
    <t>069MPI1233350001</t>
  </si>
  <si>
    <t xml:space="preserve">SHBV301123-M13 </t>
  </si>
  <si>
    <t>GUI VON SHB HD SHBV301123-M13 NGAY 30.11.2023</t>
  </si>
  <si>
    <t>SECURE BY SEAV301123-M01,M02,M03,M04,M05</t>
  </si>
  <si>
    <t>069MPI1233350002</t>
  </si>
  <si>
    <t xml:space="preserve">SHBV301123-M14 </t>
  </si>
  <si>
    <t>GUI VON SHB HD SHBV301123-M14 NGAY 30.11.2023</t>
  </si>
  <si>
    <t>3M - 12M</t>
  </si>
  <si>
    <t>069MPI1233350003</t>
  </si>
  <si>
    <t>SHBV301123-M15</t>
  </si>
  <si>
    <t>GUI VON SHB HD SHBV301123-M15 NGAY 30.11.2023</t>
  </si>
  <si>
    <t>069MPI1233350004</t>
  </si>
  <si>
    <t>SHBV301123-M16</t>
  </si>
  <si>
    <t>GUI VON SHB HD SHBV301123-M16 NGAY 30.11.2023</t>
  </si>
  <si>
    <t>069MPI1233350005</t>
  </si>
  <si>
    <t>SHBV301123-M17</t>
  </si>
  <si>
    <t>GUI VON SHB HD SHBV301123-M17 NGAY 30.11.2023</t>
  </si>
  <si>
    <t>00011695</t>
  </si>
  <si>
    <t>069MPI1233380001</t>
  </si>
  <si>
    <t xml:space="preserve">OCBH041223-M01 </t>
  </si>
  <si>
    <t>GUI VON OCB HD OCBH041223-M01 NGAY 04.12.2023</t>
  </si>
  <si>
    <t>SECURE BY OCBH011223-M04-M05-M06-M07</t>
  </si>
  <si>
    <t>069MPI1233380002</t>
  </si>
  <si>
    <t>OCBH041223-M02</t>
  </si>
  <si>
    <t>GUI VON OCB HD OCBH041223-M02 NGAY 04.12.2023</t>
  </si>
  <si>
    <t>069MPI1233380003</t>
  </si>
  <si>
    <t>OCBH041223-M03</t>
  </si>
  <si>
    <t>GUI VON OCB HD OCBH041223-M03 NGAY 04.12.2023</t>
  </si>
  <si>
    <t>00012092</t>
  </si>
  <si>
    <t>069MPI1233390001</t>
  </si>
  <si>
    <t>VAMM051223-M17</t>
  </si>
  <si>
    <t>GUI VON VIET A HD VAMM051223-M17 NGAY 05.12.2023</t>
  </si>
  <si>
    <t>SECURED BY VAMM051223-M01-2-3-4-5-6-7-8</t>
  </si>
  <si>
    <t>069MPI1233390003</t>
  </si>
  <si>
    <t xml:space="preserve">VAMM051223-M18 </t>
  </si>
  <si>
    <t>GUI VON VIET A HD VAMM051223-M18 NGAY 05.12.2023</t>
  </si>
  <si>
    <t>069MPI1233390004</t>
  </si>
  <si>
    <t>VAMM051223-M19</t>
  </si>
  <si>
    <t>GUI VON VIET A HD VAMM051223-M19 NGAY 05.12.2023</t>
  </si>
  <si>
    <t>069MPI1233390005</t>
  </si>
  <si>
    <t>VAMM051223-M20</t>
  </si>
  <si>
    <t>GUI VON VIET A HD VAMM051223-M20 NGAY 05.12.2023</t>
  </si>
  <si>
    <t>069MPI1233390006</t>
  </si>
  <si>
    <t xml:space="preserve">VAMM051223-M21 </t>
  </si>
  <si>
    <t>GUI VON VIET A HD VAMM051223-M21 NGAY 05.12.2023</t>
  </si>
  <si>
    <t>069MPI1233390007</t>
  </si>
  <si>
    <t xml:space="preserve">VAMM051223-M22 </t>
  </si>
  <si>
    <t>GUI VON VIET A HD VAMM051223-M22 NGAY 05.12.2023</t>
  </si>
  <si>
    <t>069MPI1233390008</t>
  </si>
  <si>
    <t>VAMM051223-M23</t>
  </si>
  <si>
    <t>GUI VON VIET A HD VAMM051223-M23 NGAY 05.12.2023</t>
  </si>
  <si>
    <t>069MPI1233390009</t>
  </si>
  <si>
    <t>VAMM051223-M24</t>
  </si>
  <si>
    <t>GUI VON VIET A HD VAMM051223-M24 NGAY 05.12.2023</t>
  </si>
  <si>
    <t>00093719</t>
  </si>
  <si>
    <t>069MPI1233490002</t>
  </si>
  <si>
    <t>01.151223/HDGT</t>
  </si>
  <si>
    <t>GUI VON CTY TIN VIET HD 01.151223/HDGT/BVBANK-VIETCREDIT NGAY 15.12.2023</t>
  </si>
  <si>
    <t>ĐB NV 02.151223/HDGT; 03.151223/HDGT</t>
  </si>
  <si>
    <t>069MPI1233490003</t>
  </si>
  <si>
    <t>05.151223/HDGT</t>
  </si>
  <si>
    <t>GUI VON CTY TIN VIET HD 05.151223/HDGT/BVBANK-VIETCREDIT NGAY 15.12.2023</t>
  </si>
  <si>
    <t>DB NV 04.151223</t>
  </si>
  <si>
    <t>00021075</t>
  </si>
  <si>
    <t>069MPI1233620001</t>
  </si>
  <si>
    <t xml:space="preserve">MSBV271223-M11 </t>
  </si>
  <si>
    <t>GUI VON MSB HD MSBV271223-M11 NGAY 27.12.2023</t>
  </si>
  <si>
    <t>SEUCRED BY MSBV271223-M09, MSBV271223-M10</t>
  </si>
  <si>
    <t>069MPI1233620002</t>
  </si>
  <si>
    <t>MSBV271223-M12</t>
  </si>
  <si>
    <t>GUI VON MSB HD MSBV271223-M12 NGAY 27.12.2023</t>
  </si>
  <si>
    <t>00155757</t>
  </si>
  <si>
    <t>069MPI1233620005</t>
  </si>
  <si>
    <t>01.281223/HDGT</t>
  </si>
  <si>
    <t>GUI VON VPBSMBC FC HD  01.281223/HDGT/BVBANK-VPBSMBC FC NGAY 28.12.2023</t>
  </si>
  <si>
    <t>00011995</t>
  </si>
  <si>
    <t>069MPI1233620003</t>
  </si>
  <si>
    <t xml:space="preserve">ACBD281223-M02 </t>
  </si>
  <si>
    <t>GUI VON ACB HD ACBD281223-M02 NGAY 28.12.2023</t>
  </si>
  <si>
    <t>SECURE BY ACBD281223-M01</t>
  </si>
  <si>
    <t>Short-term loans to domestic credit institutions</t>
  </si>
  <si>
    <t>RR thanh khoản</t>
  </si>
  <si>
    <t>RR lãi suất</t>
  </si>
  <si>
    <t>DỰ CHI QĐ</t>
  </si>
  <si>
    <t>SỐ NGÀY ĐÃ DỰ THU</t>
  </si>
  <si>
    <t>LÃI DỰ THU</t>
  </si>
  <si>
    <t>Liquidity Risk - Remaining Date</t>
  </si>
  <si>
    <t>Classification</t>
  </si>
  <si>
    <t>MPI3</t>
  </si>
  <si>
    <t>CONG TY TAI CHINH CO PHAN DIEN LUC</t>
  </si>
  <si>
    <t>CHO VAY CAC TCTD TRONG NUOC</t>
  </si>
  <si>
    <t>069MPI3232120004</t>
  </si>
  <si>
    <t>04.310723/HDCV</t>
  </si>
  <si>
    <t>CHO EVN VAY HD 04.310723/HDCV/BVBANK-EVNFINANCE NGAY 31.07.2023</t>
  </si>
  <si>
    <t>069MPI3232270003</t>
  </si>
  <si>
    <t>01.150823/HDCV</t>
  </si>
  <si>
    <t>CHO VAY VIETCREDIT HD  01.150823/HDCV/BVBANK- VIETCREDIT NGAY 15.08.2023</t>
  </si>
  <si>
    <t>069MPI3232340001</t>
  </si>
  <si>
    <t>01.220823/HDCV</t>
  </si>
  <si>
    <t>CHO VAY EVN THEO HD 01.220823/HDCV/BVBANK-EVNFINANCE NGAY 22.08.2023</t>
  </si>
  <si>
    <t>069MPI3232650001</t>
  </si>
  <si>
    <t>01.220923/HDCV</t>
  </si>
  <si>
    <t>CHO VAY EVN HD 01.220923/HDCV/BVBANK-EVNFINANCE NGAY 22.09.2023</t>
  </si>
  <si>
    <t>069MPI3233380001</t>
  </si>
  <si>
    <t>01.041223/HDCV</t>
  </si>
  <si>
    <t>CHO VAY CTY TC CP TIN VIET HD  01.041223/HDCV/BVBANK- VIETCREDIT NGAY 04.12.2023</t>
  </si>
  <si>
    <t>TOD</t>
  </si>
  <si>
    <t>To ensure that the TOD items are properly accounted</t>
  </si>
  <si>
    <t>C,E,R&amp;O</t>
  </si>
  <si>
    <t>Obtain supporting document related to the term deposits</t>
  </si>
  <si>
    <t>C,E</t>
  </si>
  <si>
    <t>DIFF</t>
  </si>
  <si>
    <t>Phiếu hạch toán, email deadling with VNTT, điện SWIFT, Tờ trình xác nhận giao dịch của P.NV</t>
  </si>
  <si>
    <t>Phiếu hạch toán, Email dealing with SHB, tờ trình xác nhận giao dịch vượt hạn mức, điện SWIFT,</t>
  </si>
  <si>
    <t>Phiếu hạch toán (4/12/2023), Điện SWIFT</t>
  </si>
  <si>
    <t>Phiếu hạch toán (5/12/2023), Email deadling with Việt Á, tờ trình xác nhận giao dịch của P.NV, điện SWIFT</t>
  </si>
  <si>
    <t>C601.07</t>
  </si>
  <si>
    <t>C601.09</t>
  </si>
  <si>
    <t>C601.04</t>
  </si>
  <si>
    <t>Phiếu hạch toán (15/12/2023), phiếu xác nhận thông tin giao dịch, hợp đồng tiền gửi</t>
  </si>
  <si>
    <t>Phiếu hạch toán (28/12/2023), Email deadling witH MSB, tờ trình xác nhận giao dịch của P.NV, điện SWIFT</t>
  </si>
  <si>
    <t>Phiếu hạch toán (28/12/2023), phiếu xác nhận thông tin giao dịch, hợp đồng tiền gửi</t>
  </si>
  <si>
    <t>C601.25</t>
  </si>
  <si>
    <t>Phiếu hạch toán (28/12/2023), email dealing with ACB, tờ trình xác nhận giao dịch vượt hạn mức, điện SWIFT</t>
  </si>
  <si>
    <t>C602.01</t>
  </si>
  <si>
    <t>Phiếu chuyển khoản, xác nhận thông tin giao dịch, hợp đồng cho vay</t>
  </si>
  <si>
    <t>C602.02</t>
  </si>
  <si>
    <t>Phiếu chuyển khoản, xác nhận thông tin giao dịch, hợp đồng cho vay, phụ lục thay đổi thông tin hợp đồng cho vay</t>
  </si>
  <si>
    <t>C602.03</t>
  </si>
  <si>
    <t>C602.04</t>
  </si>
  <si>
    <t>C602.05</t>
  </si>
  <si>
    <t>Phiếu chuyển khoản, xác nhận thông tin giao dịch, tờ trình xác hận giao dịch của P. NV, hợp đồng cho vay</t>
  </si>
  <si>
    <t>Customer code</t>
  </si>
  <si>
    <t>Customer name</t>
  </si>
  <si>
    <t>Demand deposit at credit institutions</t>
  </si>
  <si>
    <t>Term depositsat credit institutions</t>
  </si>
  <si>
    <t>Loans to credit institutions</t>
  </si>
  <si>
    <t>00275315</t>
  </si>
  <si>
    <t>ARP</t>
  </si>
  <si>
    <t>For Non term deposit</t>
  </si>
  <si>
    <t>Non term deposit of credit institutions</t>
  </si>
  <si>
    <t>For Term deposit</t>
  </si>
  <si>
    <t xml:space="preserve"> Term deposit of credit institutions</t>
  </si>
  <si>
    <t>Obtain Bank statements and reconcile with detailed listing. Ensure that any reconciling items or discrepancies are properly explained and adjusted for.</t>
  </si>
  <si>
    <t>Chi nhanh</t>
  </si>
  <si>
    <t>KKH</t>
  </si>
  <si>
    <t>CKH</t>
  </si>
  <si>
    <t>Vay</t>
  </si>
  <si>
    <t>00170745</t>
  </si>
  <si>
    <t>QUY TIN DUNG NHAN DAN TAN HUNG</t>
  </si>
  <si>
    <t>00165748</t>
  </si>
  <si>
    <t>QUY TIN DUNG NHAN DAN NINH SON</t>
  </si>
  <si>
    <t>00204218</t>
  </si>
  <si>
    <t>QUY TIN DUNG NHAN DAN HIEP TAN</t>
  </si>
  <si>
    <t>00164991</t>
  </si>
  <si>
    <t>QUY TIN DUNG NHAN DAN PHU HOA</t>
  </si>
  <si>
    <t>00210778</t>
  </si>
  <si>
    <t>QUY TIN DUNG NHAN DAN CHANH NGHIA</t>
  </si>
  <si>
    <t>00208268</t>
  </si>
  <si>
    <t>QUY TIN DUNG NHAN DAN THANH TUYEN</t>
  </si>
  <si>
    <t>00212240</t>
  </si>
  <si>
    <t>QUY TIN DUNG NHAN DAN AN THANH</t>
  </si>
  <si>
    <t>00207761</t>
  </si>
  <si>
    <t>QUY TIN DUNG NHAN DAN PHUOC HOA</t>
  </si>
  <si>
    <t>00276813</t>
  </si>
  <si>
    <t>QUY TIN DUNG NHAN DAN LONG THANH BAC</t>
  </si>
  <si>
    <t>00224319</t>
  </si>
  <si>
    <t>QUY TDND CO NHUE</t>
  </si>
  <si>
    <t>00689079</t>
  </si>
  <si>
    <t>QUY TIN DUNG NHAN DAN DONG LA</t>
  </si>
  <si>
    <t>00469586</t>
  </si>
  <si>
    <t>QUY TIN DUNG NHAN DAN HOA THANH</t>
  </si>
  <si>
    <t>00202673</t>
  </si>
  <si>
    <t>00027932</t>
  </si>
  <si>
    <t>QUY TIN DUNG NHAN DAN MY HOA</t>
  </si>
  <si>
    <t>00473675</t>
  </si>
  <si>
    <t>QUY TIN DUNG NHAN DAN XUAN KHANH</t>
  </si>
  <si>
    <t>00171635</t>
  </si>
  <si>
    <t>QUY TIN DUNG NHAN DAN VINH BINH</t>
  </si>
  <si>
    <t>00157605</t>
  </si>
  <si>
    <t>QUY TIN DUNG NHAN DAN TRI TON</t>
  </si>
  <si>
    <t>00234238</t>
  </si>
  <si>
    <t>QUY TIN DUNG NHAN DAN THANH PHO TAY NINH</t>
  </si>
  <si>
    <t>00169278</t>
  </si>
  <si>
    <t>QTD NHAN DAN BINH DUC</t>
  </si>
  <si>
    <t>00189691</t>
  </si>
  <si>
    <t>QUY TIN DUNG NHAN DAN VINH PHUONG</t>
  </si>
  <si>
    <t>00166588</t>
  </si>
  <si>
    <t>QUY TIN DUNG NHAN DAN DUONG NOI</t>
  </si>
  <si>
    <t>00207247</t>
  </si>
  <si>
    <t>QUY TIN DUNG ND XA ME LINH</t>
  </si>
  <si>
    <t>00168821</t>
  </si>
  <si>
    <t>QUY TIN DUNG NHAN DAN VAN KHE</t>
  </si>
  <si>
    <t>00226411</t>
  </si>
  <si>
    <t>QUY TIN DUNG NHAN DAN TAY DANG</t>
  </si>
  <si>
    <t>00172487</t>
  </si>
  <si>
    <t>QUY TIN DUNG NHAN DAN CO SO HOANG MAI</t>
  </si>
  <si>
    <t>00209947</t>
  </si>
  <si>
    <t>QUY TIN DUNG NHAN DAN VONG XUYEN</t>
  </si>
  <si>
    <t>00225694</t>
  </si>
  <si>
    <t>QUY TIN DUNG NHAN NHAN XA VINH NGOC</t>
  </si>
  <si>
    <t>00150992</t>
  </si>
  <si>
    <t>QUY TIN DUNG NHAN DAN CO SO THANH BINH</t>
  </si>
  <si>
    <t>00675536</t>
  </si>
  <si>
    <t>TO CHUC TAI CHINH VI MO TNHH MTV CHO NGUOI LAO DONG NGHEO TU TAO VIEC LAM</t>
  </si>
  <si>
    <t>01204691</t>
  </si>
  <si>
    <t>QUY TIN DUNG NHAN DAN YEN MINH</t>
  </si>
  <si>
    <t>00097948</t>
  </si>
  <si>
    <t>QUY TIN DUNG NHAN DAN CO SO DONG TIEN</t>
  </si>
  <si>
    <t>00204222</t>
  </si>
  <si>
    <t>QUY TIN DUNG NHAN DAN TAN TIEN</t>
  </si>
  <si>
    <t>00330680</t>
  </si>
  <si>
    <t>CONG TY TAI CHINH TNHH MTV MIRAE ASSET (VIET NAM)</t>
  </si>
  <si>
    <t>00011680</t>
  </si>
  <si>
    <t>NGAN HANG TMCP NGOAI THUONG VIET NAM</t>
  </si>
  <si>
    <t>00012019</t>
  </si>
  <si>
    <t>NGAN HANG TMCP QUOC TE VN</t>
  </si>
  <si>
    <t>01169857</t>
  </si>
  <si>
    <t>RESPONSABILITY GLOBAL MICRO AND SME FINANCE FUND</t>
  </si>
  <si>
    <t>01170767</t>
  </si>
  <si>
    <t>RESPONSABILITY SICAV (LUX) MICRO AND SME FINANCE LEADERS</t>
  </si>
  <si>
    <t>01170787</t>
  </si>
  <si>
    <t>RESPONSABILITY SICAV (LUX) MICRO AND SME FINANCE DEBT FUND</t>
  </si>
  <si>
    <t>01170797</t>
  </si>
  <si>
    <t>RESPONSABILITY SICAV (LUX) AGRICULTURE FUND</t>
  </si>
  <si>
    <t>01170792</t>
  </si>
  <si>
    <t>RESPONSABILITY SICAV (LUX) FINANCIAL INCLUSION FUND</t>
  </si>
  <si>
    <t>01169427</t>
  </si>
  <si>
    <t>GLOBAL CLIMATE PARTNERSHIP FUND SA, SICAV-SIF</t>
  </si>
  <si>
    <t>Interest income from balances with other banks</t>
  </si>
  <si>
    <t>To ensure that the interest income from deposit accounts were fairly stated and presented as at 30 June 2023</t>
  </si>
  <si>
    <t>[1] Obtain monthly Trial balance and reconcile with TB</t>
  </si>
  <si>
    <t>O, C</t>
  </si>
  <si>
    <t>[2] Perform analytical review procedures</t>
  </si>
  <si>
    <t>O, C, V</t>
  </si>
  <si>
    <t>[3] Obtain sub-ledger and select samples to perform test of details on interest income transactions</t>
  </si>
  <si>
    <t>Obtain monthly Trial balance and reconcile with TB</t>
  </si>
  <si>
    <t>Month</t>
  </si>
  <si>
    <t>Amount in 2023</t>
  </si>
  <si>
    <t>Perform analytical review procedures</t>
  </si>
  <si>
    <t>[2.1]</t>
  </si>
  <si>
    <t>Analysis of fluctuations between interest income and deposit balance in 2023</t>
  </si>
  <si>
    <t>Analysis of fluctuations between interest income in 2022 and 2023</t>
  </si>
  <si>
    <t>Var</t>
  </si>
  <si>
    <t>Var (%)</t>
  </si>
  <si>
    <t>Average balance</t>
  </si>
  <si>
    <t>Average interest rate</t>
  </si>
  <si>
    <t xml:space="preserve"> - </t>
  </si>
  <si>
    <t>Result</t>
  </si>
  <si>
    <t>C701 - Recalculate</t>
  </si>
  <si>
    <t>To ensure that the interest income from borrowing accounts were fairly stated and presented as at 31 December 2023</t>
  </si>
  <si>
    <t>Nature of account</t>
  </si>
  <si>
    <t>7010 - includes interest collected from credit institutions deposited at the State Bank, deposited at other credit institutions domestically (if any) and abroad.</t>
  </si>
  <si>
    <t>This is because demand deposits have small interest rates (normally around 0%), and account 701000001 only accounts for 10,1% of 7010, we only recalculate time deposits (701000002).</t>
  </si>
  <si>
    <t>Per GL</t>
  </si>
  <si>
    <t>21/11/2023</t>
  </si>
  <si>
    <t>19/02/2024</t>
  </si>
  <si>
    <t>VNTT211123-M06</t>
  </si>
  <si>
    <t>VNTT221123-M04</t>
  </si>
  <si>
    <t>22/11/2023</t>
  </si>
  <si>
    <t>20/02/2024</t>
  </si>
  <si>
    <t>VNTT221123-M05</t>
  </si>
  <si>
    <t>VNTT231123-M07</t>
  </si>
  <si>
    <t>23/11/2023</t>
  </si>
  <si>
    <t>21/02/2024</t>
  </si>
  <si>
    <t>SEAV241123-M10</t>
  </si>
  <si>
    <t>24/11/2023</t>
  </si>
  <si>
    <t>28/11/2023</t>
  </si>
  <si>
    <t>22/02/2024</t>
  </si>
  <si>
    <t>30/01/2024</t>
  </si>
  <si>
    <t>SHBV301123-M13</t>
  </si>
  <si>
    <t>SHBV301123-M14</t>
  </si>
  <si>
    <t>OCBH041223-M01</t>
  </si>
  <si>
    <t>VAMM051223-M18</t>
  </si>
  <si>
    <t>VAMM051223-M22</t>
  </si>
  <si>
    <t>VAMM051223-M21</t>
  </si>
  <si>
    <t>15/12/2023</t>
  </si>
  <si>
    <t>ACBD281223-M02</t>
  </si>
  <si>
    <t>28/12/2023</t>
  </si>
  <si>
    <t>29/01/2024</t>
  </si>
  <si>
    <t>GUI VON VPBSMBC FC HD 01.281223/HDGT/BVBANK-VPBSMBC FC NGAY 28.12.2023</t>
  </si>
  <si>
    <t>MSBV271223-M11</t>
  </si>
  <si>
    <t>069MPI1223470001</t>
  </si>
  <si>
    <t>VAMM131222-M07</t>
  </si>
  <si>
    <t>13/12/2022</t>
  </si>
  <si>
    <t>GUI VON VIET A HD VAMM131222-M07 NGAY 13.12.2022</t>
  </si>
  <si>
    <t>069MPI1223470002</t>
  </si>
  <si>
    <t>VAMM131222-M08</t>
  </si>
  <si>
    <t>GUI VON VIET A HD VAMM131222-M08 NGAY 13.12.2022</t>
  </si>
  <si>
    <t>069MPI1223470003</t>
  </si>
  <si>
    <t>VAMM131222-M09</t>
  </si>
  <si>
    <t>GUI VON VIET A HD VAMM131222-M09 NGAY 13.12.2022</t>
  </si>
  <si>
    <t>069MPI1223470005</t>
  </si>
  <si>
    <t>02.131222/HDGT</t>
  </si>
  <si>
    <t>15/03/2023</t>
  </si>
  <si>
    <t>GUI VON TIN VIET THEO HD SO 02.131222/HDGT/BVB-VIETCREDIT NGAY 13/12/2022</t>
  </si>
  <si>
    <t>069MPI1223490004</t>
  </si>
  <si>
    <t>VAMM121222-M09</t>
  </si>
  <si>
    <t>15/12/2022</t>
  </si>
  <si>
    <t>GUI VON VIET A HD VAMM121222-M09 NGAY 12/12/2022</t>
  </si>
  <si>
    <t>069MPI1223490001</t>
  </si>
  <si>
    <t>VAMM121222-M07</t>
  </si>
  <si>
    <t>GUI VON VIET A HD VAMM121222-M07 NGAY 12/12/2022</t>
  </si>
  <si>
    <t>069MPI1223490003</t>
  </si>
  <si>
    <t>VAMM121222-M08</t>
  </si>
  <si>
    <t>GUI VON VIET A HD VAMM121222-M08 NGAY 12/12/2022</t>
  </si>
  <si>
    <t>069MPI1223530002</t>
  </si>
  <si>
    <t>VNTT161222-M06</t>
  </si>
  <si>
    <t>19/12/2022</t>
  </si>
  <si>
    <t>GUI VON VIETBANK HD VNTT161222-M06 NGAY 16.12.2022</t>
  </si>
  <si>
    <t>069MPI1223530001</t>
  </si>
  <si>
    <t>VNTT161222-M05</t>
  </si>
  <si>
    <t>GUI VON VIETBANK HD VNTT161222-M05 NGAY 16.12.2022</t>
  </si>
  <si>
    <t>069MPI1223540003</t>
  </si>
  <si>
    <t>VNTT191222-M04</t>
  </si>
  <si>
    <t>20/12/2022</t>
  </si>
  <si>
    <t>GUI VON VIETBANK HD VNTT191222-M04 NGAY 19.12.2022</t>
  </si>
  <si>
    <t>069MPI1223540001</t>
  </si>
  <si>
    <t>VNTT191222-M02</t>
  </si>
  <si>
    <t>GUI VON VIETBANK HD VNTT191222-M02 NGAY 19.12.2022</t>
  </si>
  <si>
    <t>069MPI1223540002</t>
  </si>
  <si>
    <t>VNTT191222-M03</t>
  </si>
  <si>
    <t>GUI VON VIETBANK HD VNTT191222-M03 NGAY 19.12.2022</t>
  </si>
  <si>
    <t>069MPI1223550001</t>
  </si>
  <si>
    <t>VAMM141222-M04</t>
  </si>
  <si>
    <t>21/12/2022</t>
  </si>
  <si>
    <t>GUI VON VIET A HD VAMM141222-M04 NGAY 14.12.2022</t>
  </si>
  <si>
    <t>069MPI1223550002</t>
  </si>
  <si>
    <t>VAMM141222-M05</t>
  </si>
  <si>
    <t>GUI VON VIET A HD VAMM141222-M05 NGAY 14.12.2022</t>
  </si>
  <si>
    <t>069MPI1223550003</t>
  </si>
  <si>
    <t>VAMM141222-M06</t>
  </si>
  <si>
    <t>GUI VON VIET A HD VAMM141222-M06 NGAY 14.12.2022</t>
  </si>
  <si>
    <t>069MPI1223560001</t>
  </si>
  <si>
    <t>VNTT211222-M02</t>
  </si>
  <si>
    <t>22/12/2022</t>
  </si>
  <si>
    <t>GUI VON VIETBANK HD VNTT211222-M02 NGAY 21.12.2022</t>
  </si>
  <si>
    <t>069MPI1223560002</t>
  </si>
  <si>
    <t>VNTT211222-M03</t>
  </si>
  <si>
    <t>GUI VON VIETBANK HD VNTT211222-M03 NGAY 21.12.2022</t>
  </si>
  <si>
    <t>069MPI1223600001</t>
  </si>
  <si>
    <t>07.261222/HDGT</t>
  </si>
  <si>
    <t>26/12/2022</t>
  </si>
  <si>
    <t>GUI VON EVN HD 07.261222/HDGT/BVB-EVNFINANCE NGAY 26.12.2022</t>
  </si>
  <si>
    <t>069MPI1223600002</t>
  </si>
  <si>
    <t>08.261222/HDGT</t>
  </si>
  <si>
    <t>GUI VON EVN HD 08.261222/HDGT/BVB-EVNFINANCE NGAY 26.12.2022</t>
  </si>
  <si>
    <t>069MPI1223600003</t>
  </si>
  <si>
    <t>09.261222/HDGT</t>
  </si>
  <si>
    <t>GUI VON EVN HD 09.261222/HDGT/BVB-EVNFINANCE NGAY 26.12.2022</t>
  </si>
  <si>
    <t>069MPI1223630003</t>
  </si>
  <si>
    <t>01.291222/HDGT</t>
  </si>
  <si>
    <t>29/12/2022</t>
  </si>
  <si>
    <t>GUI VON TIN VIET HD 01.291222/HDGT/BVB-VIETCREDIT NGAY 29.12.2022</t>
  </si>
  <si>
    <t>069MPI1223630004</t>
  </si>
  <si>
    <t>02.291222/HDGT</t>
  </si>
  <si>
    <t>GUI VON TIN VIET HD 02.291222/HDGT/BVB-VIETCREDIT NGAY 29.12.2022</t>
  </si>
  <si>
    <t>069MPI1223640001</t>
  </si>
  <si>
    <t>SHBV301222-M05</t>
  </si>
  <si>
    <t>30/12/2022</t>
  </si>
  <si>
    <t>GUI VON SHB THEO HD SO SHBV301222-M05 NGAY 30/12/2022</t>
  </si>
  <si>
    <t>069MPI1223640009</t>
  </si>
  <si>
    <t>03.301222/HDGT</t>
  </si>
  <si>
    <t>GUI VON TIN VIET HD 03.301222/HDGT/BVB-VIETCREDIT NGAY 30.12.2022</t>
  </si>
  <si>
    <t>069MPI1223640012</t>
  </si>
  <si>
    <t>VAMM301222-M17</t>
  </si>
  <si>
    <t>GUI VON VIETABANK THEO HD VAMM301222-M17 NGAY 30/12/2022</t>
  </si>
  <si>
    <t>069MPI1223640016</t>
  </si>
  <si>
    <t>11.301222/HDGT</t>
  </si>
  <si>
    <t>GUI VON EVN HD 11.301222/HDGT/BVB-EVNFINANCE NGAY 30.12.2022</t>
  </si>
  <si>
    <t>069MPI1223640015</t>
  </si>
  <si>
    <t>10.301222/HDGT</t>
  </si>
  <si>
    <t>GUI VON EVN HD 10.301222/HDGT/BVB-EVNFINANCE NGAY 30.12.2022</t>
  </si>
  <si>
    <t>069MPI1223640017</t>
  </si>
  <si>
    <t>12.301222/HDGT</t>
  </si>
  <si>
    <t>GUI VON EVN HD 12.301222/HDGT/BVB-EVNFINANCE NGAY 30.12.2022</t>
  </si>
  <si>
    <t>069MPI1223640013</t>
  </si>
  <si>
    <t>VAMM301222-M18</t>
  </si>
  <si>
    <t>GUI VON VIETABANK THEO HD VAMM301222-M18 NGAY 30/12/2022</t>
  </si>
  <si>
    <t>069MPI1223640002</t>
  </si>
  <si>
    <t>SHBV301222-M06</t>
  </si>
  <si>
    <t>GUI VON SHB THEO HD SO SHBV301222-M06 NGAY 30/12/2022</t>
  </si>
  <si>
    <t>069MPI1223640003</t>
  </si>
  <si>
    <t>PVNB301222-M01</t>
  </si>
  <si>
    <t>NGAN HANG TMCP DAI CHUNG VIET NAM</t>
  </si>
  <si>
    <t>GUI VON PVCOMBANK THEO HD SO PVNB301222-M01 NGAY 30/12/2022</t>
  </si>
  <si>
    <t>069MPI1223640006</t>
  </si>
  <si>
    <t>KLBV301222-M13</t>
  </si>
  <si>
    <t>NGAN HANG TMCP KIEN LONG</t>
  </si>
  <si>
    <t>ROLL GUI VON KIEN LONG HD KLBV281222-M03 NGAY 28.12.2022 THEO KLBV301222-M13 NGAY 30.12.2022</t>
  </si>
  <si>
    <t>069MPI1223640011</t>
  </si>
  <si>
    <t>VAMM301222-M16</t>
  </si>
  <si>
    <t>GUI VON VIETABANK THEO HD VAMM301222-M16 NGAY 30/12/2022</t>
  </si>
  <si>
    <t>069MPI1223640004</t>
  </si>
  <si>
    <t>SHBV301222-M07</t>
  </si>
  <si>
    <t>GUI VON SHB THEO HD SO SHBV301222-M07 NGAY 30/12/2022</t>
  </si>
  <si>
    <t>069MPI1223640005</t>
  </si>
  <si>
    <t>PVNB301222-M02</t>
  </si>
  <si>
    <t>GUI VON PVCOMBANK THEO HD SO PVNB301222-M02 NGAY 30/12/2022</t>
  </si>
  <si>
    <t>069MPI1223640014</t>
  </si>
  <si>
    <t>09.301222/HDGT</t>
  </si>
  <si>
    <t>GUI VON EVN HD 09.301222/HDGT/BVB-EVNFINANCE NGAY 30.12.2022</t>
  </si>
  <si>
    <t>069MPI1223640007</t>
  </si>
  <si>
    <t>KLBV301222-M14</t>
  </si>
  <si>
    <t>ROLL GUI VON KIEN LONG HD KLBV291222-M02 NGAY 29.12.2022 THEO KLBV301222-M14 NGAY 30.12.2022</t>
  </si>
  <si>
    <t>069MPI1223640010</t>
  </si>
  <si>
    <t>04.301222/HDGT</t>
  </si>
  <si>
    <t>GUI VON TIN VIET HD 04.301222/HDGT/BVB-VIETCREDIT NGAY 30.12.2022</t>
  </si>
  <si>
    <t>069MPI1223640008</t>
  </si>
  <si>
    <t>KLBV301222-M15</t>
  </si>
  <si>
    <t>ROLL GUI VON KIEN LONG HD KLBV291222-M03 NGAY 29.12.2022 THEO KLBV301222-M15 NGAY 30.12.2022</t>
  </si>
  <si>
    <t>069MPI1230040001</t>
  </si>
  <si>
    <t>VNTT040123-M03</t>
  </si>
  <si>
    <t>GUI VON VIETBANK HD VNTT040123-M03 NGAY 04.01.2023</t>
  </si>
  <si>
    <t>069MPI1230040002</t>
  </si>
  <si>
    <t>VNTT040123-M04</t>
  </si>
  <si>
    <t>GUI VON VIETBANK HD VNTT040123-M04 NGAY 04.01.2023</t>
  </si>
  <si>
    <t>069MPI1230100002</t>
  </si>
  <si>
    <t>02.100123/HDGT</t>
  </si>
  <si>
    <t>GUI VON EVN HD 02.100123/HDGT/BVB-EVNFINANCE NGAY 10.01.2023</t>
  </si>
  <si>
    <t>069MPI1230100004</t>
  </si>
  <si>
    <t>04.100123/HDGT</t>
  </si>
  <si>
    <t>GUI VON EVN HD 04.100123/HDGT/BVB-EVNFINANCE NGAY 10.01.2023</t>
  </si>
  <si>
    <t>069MPI1230100003</t>
  </si>
  <si>
    <t>03.100123/HDGT</t>
  </si>
  <si>
    <t>GUI VON EVN HD 03.100123/HDGT/BVB-EVNFINANCE NGAY 10.01.2023</t>
  </si>
  <si>
    <t>069MPI1230130002</t>
  </si>
  <si>
    <t>03.130123/HDGT</t>
  </si>
  <si>
    <t>13/01/2023</t>
  </si>
  <si>
    <t>16/01/2023</t>
  </si>
  <si>
    <t>GUI VON EVN HD 03.130123/HDGT/BVB-EVNFINANCE NGAY 13.01.2023</t>
  </si>
  <si>
    <t>069MPI1230130003</t>
  </si>
  <si>
    <t>04.130123/HDGT</t>
  </si>
  <si>
    <t>GUI VON EVN HD 04.130123/HDGT/BVB-EVNFINANCE NGAY 13.01.2023</t>
  </si>
  <si>
    <t>069MPI1230130001</t>
  </si>
  <si>
    <t>02.130123/HDGT</t>
  </si>
  <si>
    <t>GUI VON EVN HD 02.130123/HDGT/BVB-EVNFINANCE NGAY 13.01.2023</t>
  </si>
  <si>
    <t>069MPI1230160001</t>
  </si>
  <si>
    <t>06.160123/HDGT</t>
  </si>
  <si>
    <t>GUI VON EVN HD 06.160123/HDGT/BVB-EVNFINANCE NGAY 16.01.2023</t>
  </si>
  <si>
    <t>069MPI1230160002</t>
  </si>
  <si>
    <t>07.160123/HDGT</t>
  </si>
  <si>
    <t>GUI VON EVN HD 07.160123/HDGT/BVB-EVNFINANCE NGAY 16.01.2023</t>
  </si>
  <si>
    <t>069MPI1230160003</t>
  </si>
  <si>
    <t>08.160123/HDGT</t>
  </si>
  <si>
    <t>GUI VON EVN HD 08.160123/HDGT/BVB-EVNFINANCE NGAY 16.01.2023</t>
  </si>
  <si>
    <t>069MPI1230170001</t>
  </si>
  <si>
    <t>VAMM170123-M01</t>
  </si>
  <si>
    <t>17/01/2023</t>
  </si>
  <si>
    <t>18/01/2023</t>
  </si>
  <si>
    <t>GUI VON VIET A HD VAMM170123-M01 NGAY 17.01.2023</t>
  </si>
  <si>
    <t>069MPI1230180001</t>
  </si>
  <si>
    <t>VAMM180123M03</t>
  </si>
  <si>
    <t>19/01/2023</t>
  </si>
  <si>
    <t>GUI VON VIETABANK THEO HD VAMM180123M03 NGAY 18/01/2023</t>
  </si>
  <si>
    <t>069MPI1230320001</t>
  </si>
  <si>
    <t>01.010223/HDGT</t>
  </si>
  <si>
    <t>GUI VON EVN HD 01.010223/HDGT/BVB-EVNFINANCE NGAY 01.02.2023</t>
  </si>
  <si>
    <t>069MPI1230320002</t>
  </si>
  <si>
    <t>02.010223/HDGT</t>
  </si>
  <si>
    <t>GUI VON EVN HD 02.010223/HDGT/BVB-EVNFINANCE NGAY 01.02.2023</t>
  </si>
  <si>
    <t>069MPI1230330002</t>
  </si>
  <si>
    <t>02.020223/HDGT</t>
  </si>
  <si>
    <t>GUI VON EVN HD 02.020223/HDGT/BVB-EVNFINANCE NGAY 02.02.2023</t>
  </si>
  <si>
    <t>069MPI1230330001</t>
  </si>
  <si>
    <t>01.020223/HDGT</t>
  </si>
  <si>
    <t>GUI VON EVN HD 01.020223/HDGT/BVB-EVNFINANCE NGAY 02.02.2023</t>
  </si>
  <si>
    <t>069MPI1230340002</t>
  </si>
  <si>
    <t>02.030223/HDGT</t>
  </si>
  <si>
    <t>GUI VON EVN HD 02.030223/HDGT/BVB-EVNFINANCE NGAY 03.02.2023</t>
  </si>
  <si>
    <t>069MPI1230340001</t>
  </si>
  <si>
    <t>01.030223/HDGT</t>
  </si>
  <si>
    <t>GUI VON EVN HD 01.030223/HDGT/BVB-EVNFINANCE NGAY 03.02.2023</t>
  </si>
  <si>
    <t>069MPI1230370007</t>
  </si>
  <si>
    <t>SHBV060223-M02</t>
  </si>
  <si>
    <t>GUI VON SHB HD SHBV060223-M02 NGAY 06.02.2023</t>
  </si>
  <si>
    <t>069MPI1230370017</t>
  </si>
  <si>
    <t>06.060223/HDGT</t>
  </si>
  <si>
    <t>13/02/2023</t>
  </si>
  <si>
    <t>GUI VON EVN HD 06.060223/HDGT/BVB-EVNFINANCE NGAY 06.02.2023</t>
  </si>
  <si>
    <t>069MPI1230370018</t>
  </si>
  <si>
    <t>07.060223/HDGT</t>
  </si>
  <si>
    <t>GUI VON EVN HD 07.060223/HDGT/BVB-EVNFINANCE NGAY 06.02.2023</t>
  </si>
  <si>
    <t>069MPI1230370006</t>
  </si>
  <si>
    <t>SHBV060223-M01</t>
  </si>
  <si>
    <t>GUI VON SHB HD SHBV060223-M01 NGAY 06.02.2023</t>
  </si>
  <si>
    <t>069MPI1230370019</t>
  </si>
  <si>
    <t>08.060223/HDGT</t>
  </si>
  <si>
    <t>GUI VON EVN HD 08.060223/HDGT/BVB-EVNFINANCE NGAY 06.02.2023</t>
  </si>
  <si>
    <t>069MPI1230370002</t>
  </si>
  <si>
    <t>ICBD060223-M08</t>
  </si>
  <si>
    <t>NGAN HANG TMCP CONG THUONG VIET NAM</t>
  </si>
  <si>
    <t>GUI VON ICB THEO HD SO ICBD060223-M08 NGAY 06/02/2023</t>
  </si>
  <si>
    <t>069MPI1230370015</t>
  </si>
  <si>
    <t>OCBH060223-M05</t>
  </si>
  <si>
    <t>GUI VON OCB HD OCBH060223-M05 NGAY 06.02.2023</t>
  </si>
  <si>
    <t>069MPI1230370008</t>
  </si>
  <si>
    <t>MSBV060223-M03</t>
  </si>
  <si>
    <t>GUI VON MSB HD MSBV060223-M03 NGAY 06.02.2023</t>
  </si>
  <si>
    <t>069MPI1230370013</t>
  </si>
  <si>
    <t>OCBH060223-M07</t>
  </si>
  <si>
    <t>GUI VON OCB HD OCBH060223-M07 NGAY 06.02.2023</t>
  </si>
  <si>
    <t>069MPI1230370014</t>
  </si>
  <si>
    <t>OCBH060223-M06</t>
  </si>
  <si>
    <t>GUI VON OCB HD OCBH060223-M06 NGAY 06.02.2023</t>
  </si>
  <si>
    <t>069MPI1230370010</t>
  </si>
  <si>
    <t>SEAV060223M11</t>
  </si>
  <si>
    <t>GUI VON SEABANK HD SO SEAV060223 - M11 NGAY 06/02/2023</t>
  </si>
  <si>
    <t>069MPI1230370011</t>
  </si>
  <si>
    <t>SEAV060223M10</t>
  </si>
  <si>
    <t>GUI VON SEABANK HD SO SEAV060223 - M10 NGAY 06/02/2023</t>
  </si>
  <si>
    <t>069MPI1230370009</t>
  </si>
  <si>
    <t>MSBV060223-M04</t>
  </si>
  <si>
    <t>GUI VON MSB HD MSBV060223-M04 NGAY 06.02.2023</t>
  </si>
  <si>
    <t>069MPI1230370003</t>
  </si>
  <si>
    <t>ICBD060223-M09</t>
  </si>
  <si>
    <t>GUI VON ICB THEO HD SO ICBD060223-M09 NGAY 06/02/2023</t>
  </si>
  <si>
    <t>069MPI1230370004</t>
  </si>
  <si>
    <t>01.060223/HDGT</t>
  </si>
  <si>
    <t>GUI VON EVN HD 01.060223/HDGT/BVB-EVNFINANCE NGAY 06.02.2023</t>
  </si>
  <si>
    <t>069MPI1230370005</t>
  </si>
  <si>
    <t>02.060223/HDGT</t>
  </si>
  <si>
    <t>GUI VON EVN HD 02.060223/HDGT/BVB-EVNFINANCE NGAY 06.02.2023</t>
  </si>
  <si>
    <t>069MPI1230380002</t>
  </si>
  <si>
    <t>01.070223/HDGT</t>
  </si>
  <si>
    <t>GUI VON EVN HD 01.070223/HDGT/BVB-EVNFINANCE NGAY 07.02.2023</t>
  </si>
  <si>
    <t>069MPI1230380001</t>
  </si>
  <si>
    <t>PVNB070223M13</t>
  </si>
  <si>
    <t>GUI VON PVCOMBANK HD SO PVNB070223M13 NGAY 07/02/2023</t>
  </si>
  <si>
    <t>069MPI1230380005</t>
  </si>
  <si>
    <t>ABBK070223M04</t>
  </si>
  <si>
    <t>NGAN HANG TMCP AN BINH</t>
  </si>
  <si>
    <t>GUI VON ANBINH BANK HD SO ABBK070223M04 NGAY 07/02/2023</t>
  </si>
  <si>
    <t>069MPI1230380011</t>
  </si>
  <si>
    <t>TCBD070223-M10</t>
  </si>
  <si>
    <t>NGAN HANG TMCP KY THUONG</t>
  </si>
  <si>
    <t>GUI VON TECHCOMBANK HD TCBD070223-M10 NGAY 07.02.2023</t>
  </si>
  <si>
    <t>069MPI1230380017</t>
  </si>
  <si>
    <t>ACBD070223-M14</t>
  </si>
  <si>
    <t>GUI VON ACB HD ACBD070223-M14 NGAY 07.02.23</t>
  </si>
  <si>
    <t>069MPI1230380003</t>
  </si>
  <si>
    <t>02.070223/HDGT</t>
  </si>
  <si>
    <t>GUI VON EVN HD 02.070223/HDGT/BVB-EVNFINANCE NGAY 07.02.2023</t>
  </si>
  <si>
    <t>069MPI1230380007</t>
  </si>
  <si>
    <t>TCBD070223-M08</t>
  </si>
  <si>
    <t>GUI VON TECHCOMBANK HD TCBD070223-M08 NGAY 07.02.2023</t>
  </si>
  <si>
    <t>069MPI1230380014</t>
  </si>
  <si>
    <t>SEAV070223-M07</t>
  </si>
  <si>
    <t>GUI VON SEABANK THEO HD SO SEAV070223-M07 NGAY 07/02/2023</t>
  </si>
  <si>
    <t>069MPI1230380015</t>
  </si>
  <si>
    <t>OCBH070223-M02</t>
  </si>
  <si>
    <t>GUI VON OCB HD OCBH070223-M02 NGAY 07.02.2023</t>
  </si>
  <si>
    <t>069MPI1230380006</t>
  </si>
  <si>
    <t>VAMM070223-M12</t>
  </si>
  <si>
    <t>GUI VON VIET A HD VAMM070223-M12 NGAY 07.02.2023</t>
  </si>
  <si>
    <t>069MPI1230380008</t>
  </si>
  <si>
    <t>ABBK070223M05</t>
  </si>
  <si>
    <t>GUI VON ANBINH BANK HD SO ABBK070223M05 NGAY 07/02/2023</t>
  </si>
  <si>
    <t>069MPI1230380013</t>
  </si>
  <si>
    <t>OCBH070223-M01</t>
  </si>
  <si>
    <t>GUI VON OCB HD OCBH070223-M01 NGAY 07.02.2023</t>
  </si>
  <si>
    <t>069MPI1230380016</t>
  </si>
  <si>
    <t>OCBH070223-M03</t>
  </si>
  <si>
    <t>GUI VON OCB HD OCBH070223-M03 NGAY 07.02.2023</t>
  </si>
  <si>
    <t>069MPI1230380009</t>
  </si>
  <si>
    <t>TCBD070223-M09</t>
  </si>
  <si>
    <t>GUI VON TECHCOMBANK HD TCBD070223-M09 NGAY 07.02.2023</t>
  </si>
  <si>
    <t>069MPI1230380010</t>
  </si>
  <si>
    <t>SEAV070223-M06</t>
  </si>
  <si>
    <t>GUI VON SEABANK THEO HD SO SEAV070223-M06 NGAY 07/02/2023</t>
  </si>
  <si>
    <t>069MPI1230380004</t>
  </si>
  <si>
    <t>VAMM070223-M11</t>
  </si>
  <si>
    <t>GUI VON VIET A HD VAMM070223-M11 NGAY 07.02.2023</t>
  </si>
  <si>
    <t>069MPI1230390002</t>
  </si>
  <si>
    <t>01.080223/HDGT</t>
  </si>
  <si>
    <t>GUI VON EVN HD 01.080223/HDGT/BVB-EVNFINANCE NGAY 08.02.2023</t>
  </si>
  <si>
    <t>069MPI1230390003</t>
  </si>
  <si>
    <t>02.080223/HDGT</t>
  </si>
  <si>
    <t>GUI VON EVN HD 02.080223/HDGT/BVB-EVNFINANCE NGAY 08.02.2023</t>
  </si>
  <si>
    <t>069MPI1230390005</t>
  </si>
  <si>
    <t>PVNB080223-M03</t>
  </si>
  <si>
    <t>GUI VONPVCOMBANK HD PVNB080223-M03 NGAY 08.02.2023</t>
  </si>
  <si>
    <t>069MPI1230390006</t>
  </si>
  <si>
    <t>VAMM080223-M01</t>
  </si>
  <si>
    <t>GUI VON VIET A HD VAMM080223-M01 NGAY 08.02.2023</t>
  </si>
  <si>
    <t>069MPI1230390004</t>
  </si>
  <si>
    <t>MSBV080223-M04</t>
  </si>
  <si>
    <t>GUI VON MSB HD MSBV080223-M04 NGAY 08.02.2023</t>
  </si>
  <si>
    <t>069MPI1230390007</t>
  </si>
  <si>
    <t>PVNB080223-M02</t>
  </si>
  <si>
    <t>GUI VON PVCOMBANK HD PVNB080223-M02 NGAY 08.02.2023</t>
  </si>
  <si>
    <t>069MPI1230400002</t>
  </si>
  <si>
    <t>ABBK090223-M08</t>
  </si>
  <si>
    <t>GUI VON AN BINH THEO HD SO ABBK090223-M08 NGAY 09/02/2023</t>
  </si>
  <si>
    <t>069MPI1230400017</t>
  </si>
  <si>
    <t>PVNB090223M16</t>
  </si>
  <si>
    <t>GUI VON PVCOMBANK HD SO PVNB090223-M16 NGAY 09/02/2023</t>
  </si>
  <si>
    <t>069MPI1230400007</t>
  </si>
  <si>
    <t>OCBH090223-M03</t>
  </si>
  <si>
    <t>GUI VON OCB THEO HD OCBH090223-M03 NGAY 09/02/2023</t>
  </si>
  <si>
    <t>069MPI1230400013</t>
  </si>
  <si>
    <t>MSBV090223-M06</t>
  </si>
  <si>
    <t>GUI VON MSB HD MSBV090223-M06 NGAY 09.02.2023</t>
  </si>
  <si>
    <t>069MPI1230400003</t>
  </si>
  <si>
    <t>OCBH090223-M01</t>
  </si>
  <si>
    <t>GUI VON OCB THEO HD OCBH090223-M01 NGAY 09/02/2023</t>
  </si>
  <si>
    <t>069MPI1230400012</t>
  </si>
  <si>
    <t>TCBD090223-M04</t>
  </si>
  <si>
    <t>GUI VON TECHCOMBANK HD TCBD090223-M04 NGAY 09.02.2023</t>
  </si>
  <si>
    <t>069MPI1230400009</t>
  </si>
  <si>
    <t>SEAV090223-M11</t>
  </si>
  <si>
    <t>GUI VON SEABANK THEO HD SO SEAV090223-M11 NGAY 09/02/2023</t>
  </si>
  <si>
    <t>069MPI1230400016</t>
  </si>
  <si>
    <t>PVNB090223M15</t>
  </si>
  <si>
    <t>GUI VON PVCOMBANK HD SO PVNB090223-M15 NGAY 09/02/2023</t>
  </si>
  <si>
    <t>069MPI1230400015</t>
  </si>
  <si>
    <t>MSBV090223-M07</t>
  </si>
  <si>
    <t>GUI VON MSB HD MSBV090223-M07 NGAY 09.02.2023</t>
  </si>
  <si>
    <t>069MPI1230400014</t>
  </si>
  <si>
    <t>VAMM090223M14</t>
  </si>
  <si>
    <t>GUI VON VIETABANK HD SO VAMM090223-M14 NGAY 09/02/2023</t>
  </si>
  <si>
    <t>069MPI1230400001</t>
  </si>
  <si>
    <t>VAMM090223M13</t>
  </si>
  <si>
    <t>GUI VON VIETABANK HD SO VAMM090223-M13 NGAY 09/02/2023</t>
  </si>
  <si>
    <t>069MPI1230400005</t>
  </si>
  <si>
    <t>ABBK090223-M09</t>
  </si>
  <si>
    <t>GUI VON AN BINH THEO HD SO ABBK090223-M09 NGAY 09/02/2023</t>
  </si>
  <si>
    <t>069MPI1230400006</t>
  </si>
  <si>
    <t>OCBH090223-M02</t>
  </si>
  <si>
    <t>GUI VON OCB THEO HD OCBH090223-M02 NGAY 09/02/2023</t>
  </si>
  <si>
    <t>069MPI1230400011</t>
  </si>
  <si>
    <t>TCBD090223-M05</t>
  </si>
  <si>
    <t>GUI VON TECHCOMBANK HD TCBD090223-M05 NGAY 09.02.2023</t>
  </si>
  <si>
    <t>069MPI1230400008</t>
  </si>
  <si>
    <t>SEAV090223-M10</t>
  </si>
  <si>
    <t>GUI VON SEABANK THEO HD SO SEAV090223-M10 NGAY 09/02/2023</t>
  </si>
  <si>
    <t>069MPI1230400010</t>
  </si>
  <si>
    <t>01.090223/HDGT</t>
  </si>
  <si>
    <t>GUI VON EVN HD 01.090223/HDGT/BVB-EVNFINANCE NGAY 09.02.2023</t>
  </si>
  <si>
    <t>069MPI1230410005</t>
  </si>
  <si>
    <t>TCBD100223M04</t>
  </si>
  <si>
    <t>GUI VON TECHCOMBANK HD SO TCBD100223 - M04 NGAY 10/02/2023</t>
  </si>
  <si>
    <t>069MPI1230410001</t>
  </si>
  <si>
    <t>01.100223/HDGT</t>
  </si>
  <si>
    <t>GUI VON EVN HD 01.100223/HDGT/BVB-EVNFINANCE NGAY 10.02.23</t>
  </si>
  <si>
    <t>069MPI1230410008</t>
  </si>
  <si>
    <t>07.100223/HDGT</t>
  </si>
  <si>
    <t>17/02/2023</t>
  </si>
  <si>
    <t>GUI VON EVN HD 07.100223/HDGT/BVB-EVNFINANCE NGAY 10.02.23</t>
  </si>
  <si>
    <t>069MPI1230410012</t>
  </si>
  <si>
    <t>06.100223/HDGT</t>
  </si>
  <si>
    <t>GUI VON EVN HD 06.100223/HDGT/BVB-EVNFINANCE NGAY 10.02.23</t>
  </si>
  <si>
    <t>069MPI1230410002</t>
  </si>
  <si>
    <t>PVNB100223-M01</t>
  </si>
  <si>
    <t>GUI VON PVCOMBANK HD PVNB100223-M01 NGAY 10.02.23</t>
  </si>
  <si>
    <t>069MPI1230410009</t>
  </si>
  <si>
    <t>11.100223/HDGT</t>
  </si>
  <si>
    <t>GUI VON EVN HD 11.100223/HDGT/BVB-EVNFINANCE NGAY 10.02.23</t>
  </si>
  <si>
    <t>069MPI1230410004</t>
  </si>
  <si>
    <t>OCBH100223-M03</t>
  </si>
  <si>
    <t>GUI VON OCB HD OCBH100223-M03 NGAY 10.02.23</t>
  </si>
  <si>
    <t>069MPI1230410007</t>
  </si>
  <si>
    <t>05.100223/HDGT</t>
  </si>
  <si>
    <t>GUI VON EVN HD 05.100223/HDGT/BVB-EVNFINANCE NGAY 10.02.23</t>
  </si>
  <si>
    <t>069MPI1230410006</t>
  </si>
  <si>
    <t>TCBD100223M05</t>
  </si>
  <si>
    <t>GUI VON TECHCOMBANK HD SO TCBD100223 - M05 NGAY 10/02/2023</t>
  </si>
  <si>
    <t>069MPI1230410011</t>
  </si>
  <si>
    <t>13.100223/HDGT</t>
  </si>
  <si>
    <t>GUI VON EVN HD 13.100223/HDGT/BVB-EVNFINANCE NGAY 10.02.23</t>
  </si>
  <si>
    <t>069MPI1230410013</t>
  </si>
  <si>
    <t>VAMM100223M02</t>
  </si>
  <si>
    <t>GUI VON VIET A HD VAMM100223M02 NGAY 10.02.23</t>
  </si>
  <si>
    <t>069MPI1230410003</t>
  </si>
  <si>
    <t>VAMM100223-M02</t>
  </si>
  <si>
    <t>GUI VON VIET A HD VAMM100223-M02 NGAY 10.02.23</t>
  </si>
  <si>
    <t>069MPI1230410010</t>
  </si>
  <si>
    <t>12.100223/HDGT</t>
  </si>
  <si>
    <t>GUI VON EVN HD 12.100223/HDGT/BVB-EVNFINANCE NGAY 10.02.23</t>
  </si>
  <si>
    <t>069MPI1230440002</t>
  </si>
  <si>
    <t>VAMM130223-M01</t>
  </si>
  <si>
    <t>14/02/2023</t>
  </si>
  <si>
    <t>GUI VON VIET A THEO HD SO VAMM130223-M01 NGAY 13/02/2023</t>
  </si>
  <si>
    <t>069MPI1230440008</t>
  </si>
  <si>
    <t>08.130223/HDGT</t>
  </si>
  <si>
    <t>20/02/2023</t>
  </si>
  <si>
    <t>GUI VON EVN HD 08.130223/HDGT/BVB-EVNFINANCE NGAY 13.02.23</t>
  </si>
  <si>
    <t>069MPI1230440003</t>
  </si>
  <si>
    <t>TCBD130223-M02</t>
  </si>
  <si>
    <t>GUI VON TCB THEO HD SO TCBD130223-M02 NGAY 13/02/2023</t>
  </si>
  <si>
    <t>069MPI1230440006</t>
  </si>
  <si>
    <t>06.130223/HDGT</t>
  </si>
  <si>
    <t>GUI VON EVN HD 06.130223/HDGT/BVB-EVNFINANCE NGAY 13.02.23</t>
  </si>
  <si>
    <t>069MPI1230440007</t>
  </si>
  <si>
    <t>07.130223/HDGT</t>
  </si>
  <si>
    <t>GUI VON EVN HD 07.130223/HDGT/BVB-EVNFINANCE NGAY 13.02.23</t>
  </si>
  <si>
    <t>069MPI1230440005</t>
  </si>
  <si>
    <t>02.130223/HDGT</t>
  </si>
  <si>
    <t>NH DAU TU VA PHAT TRIEN CAMPUCHIA - CHI NHANH TP HO CHI MINH</t>
  </si>
  <si>
    <t>GUI VON BIDC THEO HD SO 02.130223/HDGT/BVB-BIDCNGAY 13/02/2023</t>
  </si>
  <si>
    <t>069MPI1230440001</t>
  </si>
  <si>
    <t>PVNB130223M03</t>
  </si>
  <si>
    <t>GUI VON PVCOMBANK THEO HD PVNB130223 M03 NGAY 13/02/2023 - PVNB130223M03</t>
  </si>
  <si>
    <t>069MPI1230440004</t>
  </si>
  <si>
    <t>01.130223/HDGT</t>
  </si>
  <si>
    <t>GUI VON EVNFC THEO HD SO 01.130223/HDGT/BVB-EVNFINANCE NGAY 13/02/2023</t>
  </si>
  <si>
    <t>069MPI1230450001</t>
  </si>
  <si>
    <t>ABBK140223-M06</t>
  </si>
  <si>
    <t>15/02/2023</t>
  </si>
  <si>
    <t>GUI VON AN BINH THEO HD SO ABBK140223-M06 NGAY 14/02/2023</t>
  </si>
  <si>
    <t>069MPI1230450005</t>
  </si>
  <si>
    <t>TCBD140223-M04</t>
  </si>
  <si>
    <t>GUI VON TECHCOMBANK HD TCBD140223-M04 NGAY 14.02.23</t>
  </si>
  <si>
    <t>069MPI1230450003</t>
  </si>
  <si>
    <t>PVNB140223-M02</t>
  </si>
  <si>
    <t>GUI VON PVCOMBANK THEO HD PVNB140223-M02 NGAY 14/02/2023</t>
  </si>
  <si>
    <t>069MPI1230450008</t>
  </si>
  <si>
    <t>SEAV140223M08</t>
  </si>
  <si>
    <t>GUI VON SEABANK HD SO SEAV140223 - M08 NGAY 14/02/2023</t>
  </si>
  <si>
    <t>069MPI1230450006</t>
  </si>
  <si>
    <t>TCBD140223-M05</t>
  </si>
  <si>
    <t>GUI VON TECHCOMBANK HD TCBD140223-M05 NGAY 14.02.23</t>
  </si>
  <si>
    <t>069MPI1230450007</t>
  </si>
  <si>
    <t>SEAV140223M09</t>
  </si>
  <si>
    <t>GUI VON SEABANK HD SO SEAV140223 - M09 NGAY 14/02/2023</t>
  </si>
  <si>
    <t>069MPI1230450004</t>
  </si>
  <si>
    <t>OCBH140223-M07</t>
  </si>
  <si>
    <t>GUI VON OCB THEO HD SO OCBH140223-M07 NGAY 14/02/2023</t>
  </si>
  <si>
    <t>069MPI1230450002</t>
  </si>
  <si>
    <t>TCBD140223-M03</t>
  </si>
  <si>
    <t>GUI VON TECHCOMBANK HD TCBD140223-M03 NGAY 14.02.23</t>
  </si>
  <si>
    <t>069MPI1230460005</t>
  </si>
  <si>
    <t>VNTT150223-M06</t>
  </si>
  <si>
    <t>GUI VON VIETBANK HD VNTT150223-M06 NGAY 15.02.23</t>
  </si>
  <si>
    <t>069MPI1230460004</t>
  </si>
  <si>
    <t>VAMM150223M02</t>
  </si>
  <si>
    <t>16/02/2023</t>
  </si>
  <si>
    <t>GUI VON VIET A BANK HD SO VAMM150223 - M02 NGAY 15/02/2023</t>
  </si>
  <si>
    <t>069MPI1230460006</t>
  </si>
  <si>
    <t>VNTT150223-M07</t>
  </si>
  <si>
    <t>GUI VON VIETBANK HD VNTT150223-M07 NGAY 15.02.23</t>
  </si>
  <si>
    <t>069MPI1230460001</t>
  </si>
  <si>
    <t>150223/HDGT</t>
  </si>
  <si>
    <t>GUI VON EVN HD 150223/HDGT/BVB-EVNFINANCE NGAY 15.02.23</t>
  </si>
  <si>
    <t>069MPI1230460002</t>
  </si>
  <si>
    <t>PVNB150223-M01</t>
  </si>
  <si>
    <t>GUI VON PVCOMBANK HD PVNB150223-M01 NGAY 15.02.23</t>
  </si>
  <si>
    <t>069MPI1230470002</t>
  </si>
  <si>
    <t>VAMM160223-M07</t>
  </si>
  <si>
    <t>GUI VON VIET A HD VAMM160223-M07 NGAY 16.02.23</t>
  </si>
  <si>
    <t>069MPI1230470013</t>
  </si>
  <si>
    <t>SEAV160223M03</t>
  </si>
  <si>
    <t>GUI VON SEABANK HD SO SEAV160223 - M03 NGAY 16/02/2023</t>
  </si>
  <si>
    <t>069MPI1230470008</t>
  </si>
  <si>
    <t>VNTT160223-M13</t>
  </si>
  <si>
    <t>21/02/2023</t>
  </si>
  <si>
    <t>GUI VON VIETBANK HD VNTT160223-M13 NGAY 16.02.23</t>
  </si>
  <si>
    <t>069MPI1230470012</t>
  </si>
  <si>
    <t>ABBK160223M02</t>
  </si>
  <si>
    <t>GUI VON ANBINH BANK HD SO ABBK160223 - M02 NGAY 16/02/2023</t>
  </si>
  <si>
    <t>069MPI1230470014</t>
  </si>
  <si>
    <t>01.160223/HDGT/</t>
  </si>
  <si>
    <t>GUI VON BIDC HD 01.160223/HDGT/BVB-BIDC NGAY 16.02.23</t>
  </si>
  <si>
    <t>069MPI1230470007</t>
  </si>
  <si>
    <t>VNTT160223-M12</t>
  </si>
  <si>
    <t>GUI VON VIETBANK HD VNTT160223-M12 NGAY 16.02.23</t>
  </si>
  <si>
    <t>069MPI1230470005</t>
  </si>
  <si>
    <t>01.160223/HDGT</t>
  </si>
  <si>
    <t>069MPI1230470004</t>
  </si>
  <si>
    <t>MSBV160223-M06</t>
  </si>
  <si>
    <t>GUI VON MSB THEO HD SO MSBV160223-M06 NGAY 16/02/2023</t>
  </si>
  <si>
    <t>069MPI1230470006</t>
  </si>
  <si>
    <t>VNTT160223-M11</t>
  </si>
  <si>
    <t>GUI VON VIETBANK HD VNTT160223-M11 NGAY 16.02.23</t>
  </si>
  <si>
    <t>069MPI1230470001</t>
  </si>
  <si>
    <t>TCBD160223-M04</t>
  </si>
  <si>
    <t>GUI VON TECHCOMBANK THEO HD SO TCBD160223-M04 NGAY 16/02/2023</t>
  </si>
  <si>
    <t>069MPI1230470003</t>
  </si>
  <si>
    <t>TCBD160223-M05</t>
  </si>
  <si>
    <t>GUI VON TECHCOMBANK THEO HD SO TCBD160223-M05 NGAY 16/02/2023</t>
  </si>
  <si>
    <t>069MPI1230470009</t>
  </si>
  <si>
    <t>PVNB160223M01</t>
  </si>
  <si>
    <t>GUI VON PVCOMBANK HD SO PVNB160223 - M01 NGAY 16/02/2023</t>
  </si>
  <si>
    <t>069MPI1230470015</t>
  </si>
  <si>
    <t>02.160223/HDGT</t>
  </si>
  <si>
    <t>GUI VON BIDC HD 02.160223/HDGT/BVB-BIDC NGAY 16.02.23</t>
  </si>
  <si>
    <t>069MPI1230480005</t>
  </si>
  <si>
    <t>01.170223/HDGT</t>
  </si>
  <si>
    <t>GUI VON BIDC THEO HD SO 01.170223/HDGT/BVB-BIDC NGAY 17/02/2023</t>
  </si>
  <si>
    <t>069MPI1230480003</t>
  </si>
  <si>
    <t>SEAV170223-M04</t>
  </si>
  <si>
    <t>GUI VON SEABANK THEO HD SO SEAV170223-M04 NGAY 17/02/2023</t>
  </si>
  <si>
    <t>069MPI1230480006</t>
  </si>
  <si>
    <t>07.170223/HDGT</t>
  </si>
  <si>
    <t>17/03/2023</t>
  </si>
  <si>
    <t>GUI VON EVN HD 07.170223/HDGT/BVB-EVNFINANCE NGAY 17.02.23</t>
  </si>
  <si>
    <t>069MPI1230480007</t>
  </si>
  <si>
    <t>08.170223/HDGT</t>
  </si>
  <si>
    <t>GUI VON EVN HD 08.170223/HDGT/BVB-EVNFINANCE NGAY 17.02.23</t>
  </si>
  <si>
    <t>069MPI1230480001</t>
  </si>
  <si>
    <t>TCBD170223-M02</t>
  </si>
  <si>
    <t>28/02/2023</t>
  </si>
  <si>
    <t>GUI VON TECHCOMBANK THEO HD SO TCBD170223-M02 NGAY 17/02/2023</t>
  </si>
  <si>
    <t>069MPI1230480002</t>
  </si>
  <si>
    <t>TCBD170223-M03</t>
  </si>
  <si>
    <t>GUI VON TECHCOMBANK THEO HD SO TCBD170223-M03 NGAY 17/02/2023</t>
  </si>
  <si>
    <t>069MPI1230480011</t>
  </si>
  <si>
    <t>PVNB170223M06</t>
  </si>
  <si>
    <t>GUI VON PVCOMBANK THEO HD PVNB170223 - M06 NGAY 17/02/2023</t>
  </si>
  <si>
    <t>069MPI1230480009</t>
  </si>
  <si>
    <t>VAMM170223M01</t>
  </si>
  <si>
    <t>GUI VON VIETABANK THEO HD VAMM170223 - M01 NGAY 17/02/2023</t>
  </si>
  <si>
    <t>069MPI1230480012</t>
  </si>
  <si>
    <t>MSBV170223M07</t>
  </si>
  <si>
    <t>GUI VON MARITIME BANK THEO HD MSBV170223 - M07 NGAY 17/02/2023</t>
  </si>
  <si>
    <t>069MPI1230480008</t>
  </si>
  <si>
    <t>09.170223/HDGT</t>
  </si>
  <si>
    <t>GUI VON EVN HD 09.170223/HDGT/BVB-EVNFINANCE NGAY 17.02.23</t>
  </si>
  <si>
    <t>069MPI1230480010</t>
  </si>
  <si>
    <t>10.170223/HDGT</t>
  </si>
  <si>
    <t>GUI VON EVN HD 10.170223/HDGT/BVB-EVNFINANCE NGAY 17.02.23</t>
  </si>
  <si>
    <t>069MPI1230480004</t>
  </si>
  <si>
    <t>LVBT170223-M05</t>
  </si>
  <si>
    <t>NGAN HANG TMCP BUU DIEN LIEN VIET</t>
  </si>
  <si>
    <t>GUI VON LIEN VIET THEO HD SO LVBT170223-M05 NGAY 17/02/2023</t>
  </si>
  <si>
    <t>069MPI1230510003</t>
  </si>
  <si>
    <t>PVNB200223-M01</t>
  </si>
  <si>
    <t>GUI VON PVCOMBANK THEO HD SO PVNB200223-M01 NGAY 20/02/2023</t>
  </si>
  <si>
    <t>069MPI1230510006</t>
  </si>
  <si>
    <t>06.200223/HDGT</t>
  </si>
  <si>
    <t>20/03/2023</t>
  </si>
  <si>
    <t>GUI VON EVN HD 06.200223/HDGT/BVB-EVNFINANCE NGAY 20.02.23</t>
  </si>
  <si>
    <t>069MPI1230510002</t>
  </si>
  <si>
    <t>ABBK200223-M02</t>
  </si>
  <si>
    <t>GUI VON AN BINH THEO HD SO ABBK200223-M02 NGAY 20/02/2023</t>
  </si>
  <si>
    <t>069MPI1230510001</t>
  </si>
  <si>
    <t>01.200223/HDGT</t>
  </si>
  <si>
    <t>GUI VON BIDC THEO HD 01.200223/HDGT/BVB-BIDC NGAY 20.02.23</t>
  </si>
  <si>
    <t>069MPI1230510004</t>
  </si>
  <si>
    <t>SEAV200223-M03</t>
  </si>
  <si>
    <t>GUI VON SEABANK THEO HD SO SEAV200223-M03 NGAY 20/02/2023</t>
  </si>
  <si>
    <t>069MPI1230510005</t>
  </si>
  <si>
    <t>05.200223/HDGT</t>
  </si>
  <si>
    <t>GUI VON EVN HD 05.200223/HDGT/BVB-EVNFINANCE NGAY 20.02.23</t>
  </si>
  <si>
    <t>069MPI1230510007</t>
  </si>
  <si>
    <t>07.200223/HDGT</t>
  </si>
  <si>
    <t>GUI VON EVN HD 07.200223/HDGT/BVB-EVNFINANCE NGAY 20.02.23</t>
  </si>
  <si>
    <t>069MPI1230520003</t>
  </si>
  <si>
    <t>03.210223/HDGT</t>
  </si>
  <si>
    <t>22/02/2023</t>
  </si>
  <si>
    <t>GUI VON BIDC HD 03.210223/HDGT/BVB-BIDC NGAY 21.02.23</t>
  </si>
  <si>
    <t>069MPI1230520002</t>
  </si>
  <si>
    <t>02.210223/HDGT</t>
  </si>
  <si>
    <t>GUI VON BIDC HD 02.210223/HDGT/BVB-BIDC NGAY 21.02.23</t>
  </si>
  <si>
    <t>069MPI1230520007</t>
  </si>
  <si>
    <t>VNTT210223-M04</t>
  </si>
  <si>
    <t>GUI VON VIETBANNK HD VNTT210223-M04 NGAY 21.02.23</t>
  </si>
  <si>
    <t>069MPI1230520004</t>
  </si>
  <si>
    <t>PVNB210223-M01</t>
  </si>
  <si>
    <t>GUI VON PVCOMBANK HD PVNB210223-M01 NGAY 21.02.23</t>
  </si>
  <si>
    <t>069MPI1230520001</t>
  </si>
  <si>
    <t>01.210223/HDGT</t>
  </si>
  <si>
    <t>GUI VON EVN HD 01.210223/HDGT/BVB-EVNFINANCE NGAY 21.02.23</t>
  </si>
  <si>
    <t>069MPI1230520005</t>
  </si>
  <si>
    <t>SEAV210223-M02</t>
  </si>
  <si>
    <t>GUI VON SEABANK HD SEAV210223-M02 NGAY 21.02.23</t>
  </si>
  <si>
    <t>069MPI1230520006</t>
  </si>
  <si>
    <t>VNTT210223-M03</t>
  </si>
  <si>
    <t>GUI VON VIETBANNK HD VNTT210223-M03 NGAY 21.02.23</t>
  </si>
  <si>
    <t>069MPI1230590001</t>
  </si>
  <si>
    <t>SHBV280223-M01</t>
  </si>
  <si>
    <t>GUI VON SHB HD SHBV280223-M01 NGAY 28.02.23</t>
  </si>
  <si>
    <t>069MPI1230590002</t>
  </si>
  <si>
    <t>MSBV280223-M02</t>
  </si>
  <si>
    <t>GUI VON MSB HD MSBV280223-M02 NGAY 28.02.23</t>
  </si>
  <si>
    <t>069MPI1230600011</t>
  </si>
  <si>
    <t>VAMM010323M01</t>
  </si>
  <si>
    <t>GUI VON VIETA BANK HD SO VAMM010323 - M01 NGAY 01/03/2023</t>
  </si>
  <si>
    <t>069MPI1230600010</t>
  </si>
  <si>
    <t>VAMM010323M02</t>
  </si>
  <si>
    <t>GUI VON VIETA BANK HD SO VAMM010323 - M02 NGAY 01/03/2023</t>
  </si>
  <si>
    <t>069MPI1230600008</t>
  </si>
  <si>
    <t>SHBV010323-M10</t>
  </si>
  <si>
    <t>GUI VON SHB HD SHBV010323-M10 NGAY 01.03.23</t>
  </si>
  <si>
    <t>069MPI1230600012</t>
  </si>
  <si>
    <t>01.010323/HDGT</t>
  </si>
  <si>
    <t>28/03/2023</t>
  </si>
  <si>
    <t>NHAN VON MIRAE ASSET HD 01.010323/HDGT/BVB-MIRAE ASSET NGAY 01/03/2023</t>
  </si>
  <si>
    <t>069MPI1230600009</t>
  </si>
  <si>
    <t>02.010323/HDGT</t>
  </si>
  <si>
    <t>GUI VON EVN THEO HD SO 02.010323/HDGT/BVB-EVNFINANCE NGAY 01/03/2023</t>
  </si>
  <si>
    <t>069MPI1230600005</t>
  </si>
  <si>
    <t>ABBK010323-M05</t>
  </si>
  <si>
    <t>GUI VON ANBINHBANK THEO HD SO ABBK010323-M05 NGAY 01/03/2023</t>
  </si>
  <si>
    <t>069MPI1230600004</t>
  </si>
  <si>
    <t>PVNB010323-M08</t>
  </si>
  <si>
    <t>GUI VON PVCOMBANK HD PVNB010323-M08 NGAY 01.03.23</t>
  </si>
  <si>
    <t>069MPI1230600002</t>
  </si>
  <si>
    <t>ABBK010323-M06</t>
  </si>
  <si>
    <t>GUI VON ANBINHBANK THEO HD SO ABBK010323-M06 NGAY 01/03/2023</t>
  </si>
  <si>
    <t>069MPI1230600006</t>
  </si>
  <si>
    <t>SHBV010323-M09</t>
  </si>
  <si>
    <t>GUI VON SHB HD SHBV010323-M09 NGAY 01.03.23</t>
  </si>
  <si>
    <t>069MPI1230600003</t>
  </si>
  <si>
    <t>TCBD010323-M03</t>
  </si>
  <si>
    <t>GUI VON TECHCOMBANK THEO HD SO TCBD010323-M03 NGAY 01/03/2023</t>
  </si>
  <si>
    <t>069MPI1230600001</t>
  </si>
  <si>
    <t>PVNB010323-M07</t>
  </si>
  <si>
    <t>GUI VON PVCOMBANK HD PVNB010323-M07 NGAY 01.03.23</t>
  </si>
  <si>
    <t>069MPI1230600007</t>
  </si>
  <si>
    <t>TCBD010323-M04</t>
  </si>
  <si>
    <t>GUI VON TECHCOMBANK THEO HD SO TCBD010323-M04 NGAY 01/03/2023</t>
  </si>
  <si>
    <t>069MPI1230610002</t>
  </si>
  <si>
    <t>ABBK020323-M01</t>
  </si>
  <si>
    <t>GUI VON AN BINH HD ABBK020323-M01 NGAY 02.03.23</t>
  </si>
  <si>
    <t>069MPI1230610001</t>
  </si>
  <si>
    <t>02.020323/HDGT</t>
  </si>
  <si>
    <t>GUI VON EVN HD 02.020323/HDGT/BVB-EVNFINANCE NGAY 02.03.23</t>
  </si>
  <si>
    <t>069MPI1230620001</t>
  </si>
  <si>
    <t>01.030323/HDGT</t>
  </si>
  <si>
    <t>GUI VON EVN HD 01.030323/HDGT/BVB-EVNFINANCE NGAY 03.03.23</t>
  </si>
  <si>
    <t>069MPI1230670002</t>
  </si>
  <si>
    <t>02.080323/HDGT</t>
  </si>
  <si>
    <t>GUI VON EVN HD 02.080323/HDGT/BVB-EVNFINANCE NGAY 08/03/2023</t>
  </si>
  <si>
    <t>069MPI1230670001</t>
  </si>
  <si>
    <t>01.080323/HDGT</t>
  </si>
  <si>
    <t>GUI VON EVN HD 01.080323/HDGT/BVB-EVNFINANCE NGAY 08/03/2023</t>
  </si>
  <si>
    <t>069MPI1230680001</t>
  </si>
  <si>
    <t>01.090323/HDGT</t>
  </si>
  <si>
    <t>GUI VON EVN HD 01.090323/HDGT/BVB-EVNFINANCE NGAY 09.03.23</t>
  </si>
  <si>
    <t>069MPI1230690002</t>
  </si>
  <si>
    <t>02.100323/HDGT</t>
  </si>
  <si>
    <t>13/03/2023</t>
  </si>
  <si>
    <t>GUI VON EVN HD 02.100323/HDGT/BVB-EVNFINANCE NGAY 10.03.23</t>
  </si>
  <si>
    <t>069MPI1230690001</t>
  </si>
  <si>
    <t>01.100323/HDGT</t>
  </si>
  <si>
    <t>GUI VON EVN HD 01.100323/HDGT/BVB-EVNFINANCE NGAY 10.03.23</t>
  </si>
  <si>
    <t>069MPI1230720001</t>
  </si>
  <si>
    <t>01.130323/HDGT</t>
  </si>
  <si>
    <t>14/03/2023</t>
  </si>
  <si>
    <t>GUI VON EVN HD 01.130323/HDGT/BVB-EVNFINANCE NGAY 13.03.23</t>
  </si>
  <si>
    <t>069MPI1230720002</t>
  </si>
  <si>
    <t>02.130323/HDGT</t>
  </si>
  <si>
    <t>GUI VON EVN HD 02.130323/HDGT/BVB-EVNFINANCE NGAY 13.03.23</t>
  </si>
  <si>
    <t>069MPI1230730001</t>
  </si>
  <si>
    <t>01.140323/HDGT</t>
  </si>
  <si>
    <t>14/04/2023</t>
  </si>
  <si>
    <t>GUI VON TIN VIET HD 01.140323/HDGT/BVB-VIETCREDIT NGAY 14.03.23</t>
  </si>
  <si>
    <t>069MPI1230740001</t>
  </si>
  <si>
    <t>01.150323/HDGT</t>
  </si>
  <si>
    <t>17/04/2023</t>
  </si>
  <si>
    <t>GUI VON TIN VIET HD 01.150323/HDGT/BVB-VIETCREDIT NGAY 15.03.2023</t>
  </si>
  <si>
    <t>069MPI1230750001</t>
  </si>
  <si>
    <t>01.160323/HDGT</t>
  </si>
  <si>
    <t>16/03/2023</t>
  </si>
  <si>
    <t>GUI VON EVN HD 01.160323/HDGT/BVB-EVNFINANCE NGAY 16.03.23</t>
  </si>
  <si>
    <t>069MPI1230760004</t>
  </si>
  <si>
    <t>08.170323/HDGT</t>
  </si>
  <si>
    <t>GUI VON EVN HD 08.170323/HDGT/BVB-EVNFINANCE NGAY 17.03.23</t>
  </si>
  <si>
    <t>069MPI1230760003</t>
  </si>
  <si>
    <t>07.170323/HDGT</t>
  </si>
  <si>
    <t>GUI VON EVN HD 07.170323/HDGT/BVB-EVNFINANCE NGAY 17.03.23</t>
  </si>
  <si>
    <t>069MPI1230760002</t>
  </si>
  <si>
    <t>06.170323/HDGT</t>
  </si>
  <si>
    <t>GUI VON EVN HD 06.170323/HDGT/BVB-EVNFINANCE NGAY 17.03.23</t>
  </si>
  <si>
    <t>069MPI1230760001</t>
  </si>
  <si>
    <t>05.170323/HDGT</t>
  </si>
  <si>
    <t>GUI VON EVN HD 05.170323/HDGT/BVB-EVNFINANCE NGAY 17.03.23</t>
  </si>
  <si>
    <t>069MPI1230790001</t>
  </si>
  <si>
    <t>02.200323/HDGT</t>
  </si>
  <si>
    <t>20/04/2023</t>
  </si>
  <si>
    <t>GUI VON EVN HD 02.200323/HDGT/BVB-EVNFINANCE NGAY 20.03.23</t>
  </si>
  <si>
    <t>069MPI1230790002</t>
  </si>
  <si>
    <t>03.200323/HDGT</t>
  </si>
  <si>
    <t>GUI VON EVN HD 03.200323/HDGT/BVB-EVNFINANCE NGAY 20.03.23</t>
  </si>
  <si>
    <t>069MPI1230800001</t>
  </si>
  <si>
    <t>VNTT210323-M05</t>
  </si>
  <si>
    <t>21/03/2023</t>
  </si>
  <si>
    <t>22/03/2023</t>
  </si>
  <si>
    <t>GUI VON VIETBANK HD VNTT210323-M05 NGAY 21.03.23</t>
  </si>
  <si>
    <t>069MPI1230800002</t>
  </si>
  <si>
    <t>VNTT210323-M06</t>
  </si>
  <si>
    <t>GUI VON VIETBANK HD VNTT210323-M06 NGAY 21.03.23</t>
  </si>
  <si>
    <t>069MPI1230810002</t>
  </si>
  <si>
    <t>VNTT220323-M02</t>
  </si>
  <si>
    <t>GUI VON VIETBANK HD VNTT220323-M02 NGAY 22.03.23</t>
  </si>
  <si>
    <t>069MPI1230810001</t>
  </si>
  <si>
    <t>VNTT220323-M01</t>
  </si>
  <si>
    <t>GUI VON VIETBANK HD VNTT220323-M01 NGAY 22.03.23</t>
  </si>
  <si>
    <t>069MPI1230820002</t>
  </si>
  <si>
    <t>OCBH230323-M04</t>
  </si>
  <si>
    <t>23/03/2023</t>
  </si>
  <si>
    <t>GUI VON OCB HD OCBH230323-M04 NGAY 23.03.23</t>
  </si>
  <si>
    <t>069MPI1230820001</t>
  </si>
  <si>
    <t>OCBH230323-M03</t>
  </si>
  <si>
    <t>GUI VON OCB HD OCBH230323-M03 NGAY 23.03.23</t>
  </si>
  <si>
    <t>069MPI1230830001</t>
  </si>
  <si>
    <t>01.240323/HDGT</t>
  </si>
  <si>
    <t>24/03/2023</t>
  </si>
  <si>
    <t>27/03/2023</t>
  </si>
  <si>
    <t>GUI VON BIDC HD 01.240323/HDGT/BVB-BIDC NGAY 24.03.23</t>
  </si>
  <si>
    <t>069MPI1230830012</t>
  </si>
  <si>
    <t>IVBV240323-M12</t>
  </si>
  <si>
    <t>NGAN HANG TNHH INDOVINA</t>
  </si>
  <si>
    <t>GUI VON INDOVINABANK THEO HD IVBV240323-M12 NGAY 24/03/2023</t>
  </si>
  <si>
    <t>069MPI1230830004</t>
  </si>
  <si>
    <t>ABBK240323-M02</t>
  </si>
  <si>
    <t>GUI VON ANBINH HD ABBK240323-M02 NGAY 24.03.23</t>
  </si>
  <si>
    <t>069MPI1230830006</t>
  </si>
  <si>
    <t>SEAV240323-M04</t>
  </si>
  <si>
    <t>GUI VON SEABANK HD SEAV240323-M04 NGAY 24.03.23</t>
  </si>
  <si>
    <t>069MPI1230830002</t>
  </si>
  <si>
    <t>02.240323/HDGT</t>
  </si>
  <si>
    <t>GUI VON BIDC HD 02.240323/HDGT/BVB-BIDC NGAY 24.03.23</t>
  </si>
  <si>
    <t>069MPI1230830003</t>
  </si>
  <si>
    <t>PVNB240323-M01</t>
  </si>
  <si>
    <t>GUI VON PVCOMBANK HD PVNB240323-M01 NGAY 24.03.23</t>
  </si>
  <si>
    <t>069MPI1230830009</t>
  </si>
  <si>
    <t>NABV240323-M07</t>
  </si>
  <si>
    <t>NGAN HANG TMCP BAC A</t>
  </si>
  <si>
    <t>31/03/2023</t>
  </si>
  <si>
    <t>GUI VON BAC A HD NABV240323-M07 NGAY 24.03.23</t>
  </si>
  <si>
    <t>069MPI1230830008</t>
  </si>
  <si>
    <t>TCBD240323-M06</t>
  </si>
  <si>
    <t>GUI VON TECHCOMBANK HD TCBD240323-M06 NGAY 24.03.23</t>
  </si>
  <si>
    <t>069MPI1230830005</t>
  </si>
  <si>
    <t>VAMM240323-M03</t>
  </si>
  <si>
    <t>GUI VON VIET A HD VAMM240323-M03 NGAY 24.03.23</t>
  </si>
  <si>
    <t>069MPI1230830007</t>
  </si>
  <si>
    <t>OCBD240323-M05</t>
  </si>
  <si>
    <t>GUI VON OCB HD OCBD240323-M05 NGAY 24.03.23</t>
  </si>
  <si>
    <t>069MPI1230830011</t>
  </si>
  <si>
    <t>STBD240323-M09</t>
  </si>
  <si>
    <t>GUI VON SACOMBANK HD STBD240323-M09 NGAY 24.03.23</t>
  </si>
  <si>
    <t>069MPI1230830010</t>
  </si>
  <si>
    <t>STBD240323-M08</t>
  </si>
  <si>
    <t>GUI VON SACOMBANK HD STBD240323-M08 NGAY 24.03.23</t>
  </si>
  <si>
    <t>069MPI1230900002</t>
  </si>
  <si>
    <t>MSBV310323-M04</t>
  </si>
  <si>
    <t>GUI VON MSB HD MSBV310323-M04 NGAY 31.03.23</t>
  </si>
  <si>
    <t>069MPI1230900001</t>
  </si>
  <si>
    <t>03.310323/HDGT</t>
  </si>
  <si>
    <t>GUI VON TIN VIET HD 03.310323/HDGT/BVB-VIETCREDIT NGAY 31.03.2023</t>
  </si>
  <si>
    <t>069MPI1230900004</t>
  </si>
  <si>
    <t>MSBV310323-M06</t>
  </si>
  <si>
    <t>GUI VON MSB HD MSBV310323-M06 NGAY 31.03.23</t>
  </si>
  <si>
    <t>069MPI1230900005</t>
  </si>
  <si>
    <t>MSBV310323-M07</t>
  </si>
  <si>
    <t>GUI VON MSB HD MSBV310323-M07 NGAY 31.03.23</t>
  </si>
  <si>
    <t>069MPI1230900003</t>
  </si>
  <si>
    <t>MSBV310323-M05</t>
  </si>
  <si>
    <t>GUI VON MSB HD MSBV310323-M05 NGAY 31.03.23</t>
  </si>
  <si>
    <t>069MPI1231030002</t>
  </si>
  <si>
    <t>VNTT130423-M04</t>
  </si>
  <si>
    <t>13/04/2023</t>
  </si>
  <si>
    <t>GUI VON VIETBANK HD VNTT130423-M04 NGAY 13.04.2023</t>
  </si>
  <si>
    <t>069MPI1231030001</t>
  </si>
  <si>
    <t>VNTT130423-M02</t>
  </si>
  <si>
    <t>GUI VON VIETBANK HD VNTT130423-M02 NGAY 13.04.2023</t>
  </si>
  <si>
    <t>069MPI1231040004</t>
  </si>
  <si>
    <t>VNTT140423- M03</t>
  </si>
  <si>
    <t>GUI VON VIETBANK HD VNTT140423-M03 NGAY14.04.2023</t>
  </si>
  <si>
    <t>069MPI1231040002</t>
  </si>
  <si>
    <t>VNTT140423-M03</t>
  </si>
  <si>
    <t>069MPI1231040003</t>
  </si>
  <si>
    <t>VNTT140423</t>
  </si>
  <si>
    <t>GUI VON VIETBANK HD VNTT140423 NGAY14.04.2023</t>
  </si>
  <si>
    <t>069MPI1231040001</t>
  </si>
  <si>
    <t>069MPI1231080003</t>
  </si>
  <si>
    <t>08.180423/HDGT</t>
  </si>
  <si>
    <t>18/04/2023</t>
  </si>
  <si>
    <t>14/07/2023</t>
  </si>
  <si>
    <t>GUI VON EVN HD 08.180423/HDGT/BVB-EVNFINANCE NGAY 18.04.23</t>
  </si>
  <si>
    <t>069MPI1231080001</t>
  </si>
  <si>
    <t>06.180423/HDGT</t>
  </si>
  <si>
    <t>GUI VON EVN HD 06.180423/HDGT/BVB-EVNFINANCE NGAY 18.04.23</t>
  </si>
  <si>
    <t>069MPI1231080002</t>
  </si>
  <si>
    <t>07.180423/HDGT</t>
  </si>
  <si>
    <t>GUI VON EVN HD 07.180423/HDGT/BVB-EVNFINANCE NGAY 18.04.23</t>
  </si>
  <si>
    <t>069MPI1231080004</t>
  </si>
  <si>
    <t>09.180423/HDGT</t>
  </si>
  <si>
    <t>GUI VON EVN HD 09.180423/HDGT/BVB-EVNFINANCE NGAY 18.04.23</t>
  </si>
  <si>
    <t>069MPI1231090001</t>
  </si>
  <si>
    <t>03.190423/HDGT</t>
  </si>
  <si>
    <t>19/04/2023</t>
  </si>
  <si>
    <t>19/05/2023</t>
  </si>
  <si>
    <t>GUI VON EVN HD 03.190423/HDGT/BVB-EVNFINANCE NGAY 19.04.2023</t>
  </si>
  <si>
    <t>069MPI1231100002</t>
  </si>
  <si>
    <t>07.200423/HDGT</t>
  </si>
  <si>
    <t>17/07/2023</t>
  </si>
  <si>
    <t>GUI VON EVN HD 07.200423/HDGT/BVB-EVNFINANCE NGAY 20.04.2023</t>
  </si>
  <si>
    <t>069MPI1231100001</t>
  </si>
  <si>
    <t>06.200423/HDGT</t>
  </si>
  <si>
    <t>GUI VON EVN HD 06.200423/HDGT/BVB-EVNFINANCE NGAY 20.04.2023</t>
  </si>
  <si>
    <t>069MPI1231110001</t>
  </si>
  <si>
    <t>SEAV210423-M02</t>
  </si>
  <si>
    <t>21/04/2023</t>
  </si>
  <si>
    <t>24/04/2023</t>
  </si>
  <si>
    <t>GUI VON SEABANK HD SEAV210423-M02 NGAY 21.04.23</t>
  </si>
  <si>
    <t>069MPI1231140001</t>
  </si>
  <si>
    <t>04.240423/HDGT</t>
  </si>
  <si>
    <t>21/07/2023</t>
  </si>
  <si>
    <t>GUI VON TIN VIET HD 04.240423/HDGT/BVB-VIETCREDIT NGAY 24.04.2023</t>
  </si>
  <si>
    <t>069MPI1231290001</t>
  </si>
  <si>
    <t>04.090523/HDGT</t>
  </si>
  <si>
    <t>GUI VON VPBSMBC THEO HD 04.090523/HDGT/VPBSMBC FC-BVB NGAY 09/05/2023</t>
  </si>
  <si>
    <t>069MPI1231310001</t>
  </si>
  <si>
    <t>VNTT110523-M05</t>
  </si>
  <si>
    <t>GUI VON VIETBANK HD VNTT110523-M05 NGAY 11.05.2023</t>
  </si>
  <si>
    <t>069MPI1231310002</t>
  </si>
  <si>
    <t>VNTT110523-M06</t>
  </si>
  <si>
    <t>GUI VON VIETBANK HD VNTT110523-M06 NGAY 11.05.2023</t>
  </si>
  <si>
    <t>069MPI1231320001</t>
  </si>
  <si>
    <t>VNTT120523-M04</t>
  </si>
  <si>
    <t>17/05/2023</t>
  </si>
  <si>
    <t>GUI VON VIETBANK HD VNTT120523-M04 NGAY 12.05.2023</t>
  </si>
  <si>
    <t>069MPI1231320002</t>
  </si>
  <si>
    <t>VNTT120523-M05</t>
  </si>
  <si>
    <t>GUI VON VIETBANK HD VNTT120523-M05 NGAY 12.05.2023</t>
  </si>
  <si>
    <t>069MPI1231350002</t>
  </si>
  <si>
    <t>VNTT150523-M05</t>
  </si>
  <si>
    <t>15/05/2023</t>
  </si>
  <si>
    <t>GUI VON VIETBANK HD VNTT150523-M05 NGAY 15.05.2023</t>
  </si>
  <si>
    <t>069MPI1231350001</t>
  </si>
  <si>
    <t>VNTT150523-M04</t>
  </si>
  <si>
    <t>GUI VON VIETBANK HD VNTT150523-M04 NGAY 15.05.2023</t>
  </si>
  <si>
    <t>069MPI1231370001</t>
  </si>
  <si>
    <t>VNTT170523-M03</t>
  </si>
  <si>
    <t>GUI VON VIETBANK HD VNTT170523-M03 NGAY 17.05.2023</t>
  </si>
  <si>
    <t>069MPI1231370002</t>
  </si>
  <si>
    <t>VNTT170523-M04</t>
  </si>
  <si>
    <t>GUI VON VIETBANK HD VNTT170523-M04 NGAY 17.05.2023</t>
  </si>
  <si>
    <t>069MPI1231390003</t>
  </si>
  <si>
    <t>VNTT190523-M03</t>
  </si>
  <si>
    <t>GUI VON VIETBANK HD VNTT190523-M03 NGAY 19.05.2023</t>
  </si>
  <si>
    <t>069MPI1231390004</t>
  </si>
  <si>
    <t>VNTT190523- M02</t>
  </si>
  <si>
    <t>GUI VON VIETBANK HD VNTT190523-M02 NGAY 19.05.2023</t>
  </si>
  <si>
    <t>069MPI1231430001</t>
  </si>
  <si>
    <t>06.220523/HDGT</t>
  </si>
  <si>
    <t>23/05/2023</t>
  </si>
  <si>
    <t>23/06/2023</t>
  </si>
  <si>
    <t>GUI VON EVN HD 06.220523/HDGT/BVB-EVNFINANCE NGAY 22.05.2023</t>
  </si>
  <si>
    <t>069MPI1231630002</t>
  </si>
  <si>
    <t>04.120623/HDGT</t>
  </si>
  <si>
    <t>13/06/2023</t>
  </si>
  <si>
    <t>GUI VON EVN HD 04.120623/HDGT/BVB-EVNFINANCE NGAY 12.06.2023</t>
  </si>
  <si>
    <t>069MPI1231630001</t>
  </si>
  <si>
    <t>03.120623/HDGT</t>
  </si>
  <si>
    <t>GUI VON EVN HD 03.120623/HDGT/BVB-EVNFINANCE NGAY 12.06.2023</t>
  </si>
  <si>
    <t>069MPI1231730002</t>
  </si>
  <si>
    <t>OCBH220623-M02</t>
  </si>
  <si>
    <t>22/06/2023</t>
  </si>
  <si>
    <t>GUI VON OCB HD OCBH220623-M02 NGAY 22.06.2023</t>
  </si>
  <si>
    <t>069MPI1231730003</t>
  </si>
  <si>
    <t>OCBH220623-M03</t>
  </si>
  <si>
    <t>GUI VON OCB HD OCBH220623-M03 NGAY 22.06.2023</t>
  </si>
  <si>
    <t>069MPI1231730001</t>
  </si>
  <si>
    <t>OCBH220623-M01</t>
  </si>
  <si>
    <t>GUI VON OCB HD OCBH220623-M01 NGAY 22.06.2023</t>
  </si>
  <si>
    <t>069MPI1231740002</t>
  </si>
  <si>
    <t>OCBH230623-M09</t>
  </si>
  <si>
    <t>26/06/2023</t>
  </si>
  <si>
    <t>GUI VON OCB HD OCBH230623-M09 NGAY 2306.2023</t>
  </si>
  <si>
    <t>069MPI1231770002</t>
  </si>
  <si>
    <t>VAMM260623-M02</t>
  </si>
  <si>
    <t>GUI VON VIET A HD VAMM260623-M02 NGAY 26.06.2023</t>
  </si>
  <si>
    <t>069MPI1231770003</t>
  </si>
  <si>
    <t>VAMM260623-M03</t>
  </si>
  <si>
    <t>GUI VON VIET A HD VAMM260623-M03 NGAY 26.06.2023</t>
  </si>
  <si>
    <t>069MPI1231770001</t>
  </si>
  <si>
    <t>VAMM260623-M01</t>
  </si>
  <si>
    <t>GUI VON VIET A HD VAMM260623-M01 NGAY 26.06.2023</t>
  </si>
  <si>
    <t>069MPI1231780002</t>
  </si>
  <si>
    <t>VAMM270623-M05</t>
  </si>
  <si>
    <t>27/06/2023</t>
  </si>
  <si>
    <t>GUI VON VIET A HD VAMM270623-M05 NGAY 27.06.2023</t>
  </si>
  <si>
    <t>069MPI1231780001</t>
  </si>
  <si>
    <t>VAMM270623-M04</t>
  </si>
  <si>
    <t>GUI VON VIET A HD VAMM270623-M04 NGAY 27.06.2023</t>
  </si>
  <si>
    <t>069MPI1231780003</t>
  </si>
  <si>
    <t>VAMM270623-M06</t>
  </si>
  <si>
    <t>GUI VON VIET A HD VAMM270623-M06 NGAY 27.06.2023</t>
  </si>
  <si>
    <t>069MPI1231790002</t>
  </si>
  <si>
    <t>OCBH280623-M03</t>
  </si>
  <si>
    <t>28/06/2023</t>
  </si>
  <si>
    <t>29/06/2023</t>
  </si>
  <si>
    <t>GUI VON OCB HD OCBH280623-M03 NGAY 28.06.2023</t>
  </si>
  <si>
    <t>069MPI1231790001</t>
  </si>
  <si>
    <t>OCBH280623-M02</t>
  </si>
  <si>
    <t>GUI VON OCB HD OCBH280623-M02 NGAY 28.06.2023</t>
  </si>
  <si>
    <t>069MPI1231790003</t>
  </si>
  <si>
    <t>OCBH280623-M04</t>
  </si>
  <si>
    <t>GUI VON OCB HD OCBH280623-M04 NGAY 28.06.2023</t>
  </si>
  <si>
    <t>069MPI1231810003</t>
  </si>
  <si>
    <t>OCBH290623-M01</t>
  </si>
  <si>
    <t>GUI VON OCB HD OCBH290623-M01 NGAY 29.06.2023</t>
  </si>
  <si>
    <t>069MPI1231810002</t>
  </si>
  <si>
    <t>SABH290623-M07</t>
  </si>
  <si>
    <t>GUI VON NAM A HD SABH290623-M07 NGAY 29.06.2023</t>
  </si>
  <si>
    <t>069MPI1231810007</t>
  </si>
  <si>
    <t>05.30623/HDGT</t>
  </si>
  <si>
    <t>31/07/2023</t>
  </si>
  <si>
    <t>GUI VON TIN VIET HD 05.30623/HDGT/BVBANK-VIETCREDIT NGAY 30.06.2023</t>
  </si>
  <si>
    <t>069MPI1231810001</t>
  </si>
  <si>
    <t>SABH290623-M06</t>
  </si>
  <si>
    <t>GUI VON NAM A HD SABH290623-M06 NGAY 29.06.2023</t>
  </si>
  <si>
    <t>069MPI1231810004</t>
  </si>
  <si>
    <t>OCBH290623-M02</t>
  </si>
  <si>
    <t>GUI VON OCB HD OCBH290623-M02 NGAY 29.06.2023</t>
  </si>
  <si>
    <t>069MPI1231840001</t>
  </si>
  <si>
    <t>OCBH030723-M03</t>
  </si>
  <si>
    <t>GUI VON OCB HD OCBH030723-M03 NGAY 03.07.2023</t>
  </si>
  <si>
    <t>069MPI1231840002</t>
  </si>
  <si>
    <t>OCBH030723-M04</t>
  </si>
  <si>
    <t>GUI VON OCB HD OCBH030723-M04 NGAY 03.07.2023</t>
  </si>
  <si>
    <t>069MPI1231840003</t>
  </si>
  <si>
    <t>OCBH030723-M05</t>
  </si>
  <si>
    <t>GUI VON OCB HD OCBH030723-M05 NGAY 03.07.2023</t>
  </si>
  <si>
    <t>069MPI1231910001</t>
  </si>
  <si>
    <t>BVBH100723-M01</t>
  </si>
  <si>
    <t>NGAN HANG TMCP BAO VIET</t>
  </si>
  <si>
    <t>GUI VON BAO VET HD BVBH100723-M01 NGAY 10.07.2023</t>
  </si>
  <si>
    <t>069MPI1231920004</t>
  </si>
  <si>
    <t>BVBH110723-M03</t>
  </si>
  <si>
    <t>GUI VON BAO VIET HD BVBH110723-M03 NGAY 11.07.2023</t>
  </si>
  <si>
    <t>069MPI1231920002</t>
  </si>
  <si>
    <t>VAMM270623-M08</t>
  </si>
  <si>
    <t>18/07/2023</t>
  </si>
  <si>
    <t>GUI VON VIET A HD VAMM270623-M08 NGAY 27.06.2023</t>
  </si>
  <si>
    <t>069MPI1231920001</t>
  </si>
  <si>
    <t>VAMM270623-M07</t>
  </si>
  <si>
    <t>GUI VON VIET A HD VAMM270623-M07 NGAY 27.06.2023</t>
  </si>
  <si>
    <t>069MPI1231920003</t>
  </si>
  <si>
    <t>VAMM270623-M09</t>
  </si>
  <si>
    <t>GUI VON VIET A HD VAMM270623-M09 NGAY 27.06.2023</t>
  </si>
  <si>
    <t>069MPI1231980001</t>
  </si>
  <si>
    <t>SABH170723-M01</t>
  </si>
  <si>
    <t>GUI VON NAM A HD SABH170723-M01 NGAY 17.07.2023</t>
  </si>
  <si>
    <t>069MPI1232060002</t>
  </si>
  <si>
    <t>06.240723/HDGT</t>
  </si>
  <si>
    <t>25/07/2023</t>
  </si>
  <si>
    <t>26/07/2023</t>
  </si>
  <si>
    <t>GUI VON EVN HD 06.240723/HDGT/BVBANK-EVNFINANCE NGAY 24.07.2023</t>
  </si>
  <si>
    <t>069MPI1232060001</t>
  </si>
  <si>
    <t>05.240723/HDGT</t>
  </si>
  <si>
    <t>GUI VON EVN HD 05.240723/HDGT/BVBANK-EVNFINANCE NGAY 24.07.2023</t>
  </si>
  <si>
    <t>069MPI1232140001</t>
  </si>
  <si>
    <t>BIDV020823-M01</t>
  </si>
  <si>
    <t>NH DAU TU VA PHAT TRIEN VN</t>
  </si>
  <si>
    <t>GUI VON BIDV HD BIDV020823-M01 NGAY 02.08.2023</t>
  </si>
  <si>
    <t>069MPI1232160002</t>
  </si>
  <si>
    <t>SEAV040823-M01</t>
  </si>
  <si>
    <t>GUI VON SEABAK HD SEAV040823-M01 NGAY 04.08.2023</t>
  </si>
  <si>
    <t>069MPI1232220001</t>
  </si>
  <si>
    <t>LVBT100823-M01</t>
  </si>
  <si>
    <t>GUI VON LIEN VIET HD LVBT100823-M01 NGAY 10.08.2023</t>
  </si>
  <si>
    <t>069MPI1232220002</t>
  </si>
  <si>
    <t>LVBT100823-M02</t>
  </si>
  <si>
    <t>GUI VON LIEN VIET HD LVBT100823-M02 NGAY 10.08.2023</t>
  </si>
  <si>
    <t>069MPI1232230002</t>
  </si>
  <si>
    <t>LVBT110823-M02</t>
  </si>
  <si>
    <t>14/08/2023</t>
  </si>
  <si>
    <t>GUI VON LIEN VIET HD LVBT110823-M02 NGAY 11.08.2023</t>
  </si>
  <si>
    <t>069MPI1232230001</t>
  </si>
  <si>
    <t>BIDV110823-M01</t>
  </si>
  <si>
    <t>GUI VON BIDV HD BIDV110823-M01 NGAY 11.08.2023</t>
  </si>
  <si>
    <t>069MPI1232230003</t>
  </si>
  <si>
    <t>LVBT110823-M03</t>
  </si>
  <si>
    <t>GUI VON LIEN VIET HD LVBT110823-M03 NGAY 11.08.2023</t>
  </si>
  <si>
    <t>069MPI1232260002</t>
  </si>
  <si>
    <t>LVBT140823-M02</t>
  </si>
  <si>
    <t>15/08/2023</t>
  </si>
  <si>
    <t>GUI VON LIEN VIET HD LVBT140823-M02 NGAY 14.08.2023</t>
  </si>
  <si>
    <t>069MPI1232260001</t>
  </si>
  <si>
    <t>LVBT140823-M01</t>
  </si>
  <si>
    <t>GUI VON LIEN VIET HD LVBT140823-M01 NGAY 14.08.2023</t>
  </si>
  <si>
    <t>069MPI1232270005</t>
  </si>
  <si>
    <t>LVBT150823-M03</t>
  </si>
  <si>
    <t>16/08/2023</t>
  </si>
  <si>
    <t>GUI VON LIEN VIET HD LVBT150823-M03 NGAY 15.08.2023</t>
  </si>
  <si>
    <t>069MPI1232270004</t>
  </si>
  <si>
    <t>LVBT150823-M04</t>
  </si>
  <si>
    <t>GUI VON LIEN VIET HD LVBT150823-M04 NGAY 15.08.2023</t>
  </si>
  <si>
    <t>069MPI1232270003</t>
  </si>
  <si>
    <t>BVBH150823-M02</t>
  </si>
  <si>
    <t>GUI VON BAO VIET HD BVBH150823-M02 NGAY 15.08.2023</t>
  </si>
  <si>
    <t>069MPI1232270002</t>
  </si>
  <si>
    <t>VAMM150823-M01</t>
  </si>
  <si>
    <t>GUI VON VIET A HD VAMM150823-M01 NGAY 15.08.2023</t>
  </si>
  <si>
    <t>069MPI1232280005</t>
  </si>
  <si>
    <t>LVBT160823-M03</t>
  </si>
  <si>
    <t>17/08/2023</t>
  </si>
  <si>
    <t>GUI VON LIEN VIET HD LVBT160823-M03 NGAY 16.08.23</t>
  </si>
  <si>
    <t>069MPI1232280001</t>
  </si>
  <si>
    <t>VNTT160823-M07</t>
  </si>
  <si>
    <t>14/11/2023</t>
  </si>
  <si>
    <t>GUI VON VIETBANK HD VNTT160823-M07 NGAY 16.08.23</t>
  </si>
  <si>
    <t>069MPI1232280004</t>
  </si>
  <si>
    <t>LVBT160823-M02</t>
  </si>
  <si>
    <t>GUI VON LIEN VIET HD LVBT160823-M02 NGAY 16.08.23</t>
  </si>
  <si>
    <t>069MPI1232280003</t>
  </si>
  <si>
    <t>BVBH160823-M01</t>
  </si>
  <si>
    <t>GUI VON BAO VIET HD BVBH160823-M01 NGAY 16.08.23</t>
  </si>
  <si>
    <t>069MPI1232280002</t>
  </si>
  <si>
    <t>VNTT160823-M08</t>
  </si>
  <si>
    <t>GUI VON VIETBANK HD VNTT160823-M08 NGAY 16.08.23</t>
  </si>
  <si>
    <t>069MPI1232280006</t>
  </si>
  <si>
    <t>LVBT160823-M04</t>
  </si>
  <si>
    <t>GUI VON LIEN VIET HD LVBT160823-M04 NGAY 16.08.23</t>
  </si>
  <si>
    <t>069MPI1232290003</t>
  </si>
  <si>
    <t>LVBT170823-M03</t>
  </si>
  <si>
    <t>18/08/2023</t>
  </si>
  <si>
    <t>GUI VON LIEN VIET HD LVBT170823-M03 NGAY 17.08.2023</t>
  </si>
  <si>
    <t>069MPI1232290002</t>
  </si>
  <si>
    <t>LVBT170823-M02</t>
  </si>
  <si>
    <t>GUI VON LIEN VIET HD LVBT170823-M02 NGAY 17.08.2023</t>
  </si>
  <si>
    <t>069MPI1232290005</t>
  </si>
  <si>
    <t>VNTT170823-M07</t>
  </si>
  <si>
    <t>15/11/2023</t>
  </si>
  <si>
    <t>GUI VON VIETBANK HD VNTT170823-M07 NGAY 17.08.2023</t>
  </si>
  <si>
    <t>069MPI1232290001</t>
  </si>
  <si>
    <t>LVBT170823-M01</t>
  </si>
  <si>
    <t>GUI VON LIEN VIET HD LVBT170823-M01 NGAY 17.08.2023</t>
  </si>
  <si>
    <t>069MPI1232290004</t>
  </si>
  <si>
    <t>VNTT170823-M06</t>
  </si>
  <si>
    <t>GUI VON VIETBANK HD VNTT170823-M06 NGAY 17.08.2023</t>
  </si>
  <si>
    <t>069MPI1232340003</t>
  </si>
  <si>
    <t>LVBT220823-M04</t>
  </si>
  <si>
    <t>22/08/2023</t>
  </si>
  <si>
    <t>23/08/2023</t>
  </si>
  <si>
    <t>GUI VON LIEN VIET HD LVBT220823-M04 NGAY 22.08.2023</t>
  </si>
  <si>
    <t>069MPI1232340008</t>
  </si>
  <si>
    <t>BVBH220823-M01</t>
  </si>
  <si>
    <t>GUI VON BAO VIET HD BVBH220823-M01 NGAY 22.08.2023</t>
  </si>
  <si>
    <t>069MPI1232340005</t>
  </si>
  <si>
    <t>VNTT220823-M08</t>
  </si>
  <si>
    <t>20/11/2023</t>
  </si>
  <si>
    <t>GUI VON VIETBANK HD VNTT220823-M08 NGAY 22.08.2023</t>
  </si>
  <si>
    <t>069MPI1232340004</t>
  </si>
  <si>
    <t>VNTT220823-M07</t>
  </si>
  <si>
    <t>GUI VON VIETBANK HD VNTT220823-M07 NGAY 22.08.2023</t>
  </si>
  <si>
    <t>069MPI1232340002</t>
  </si>
  <si>
    <t>LVBT220823-M03</t>
  </si>
  <si>
    <t>GUI VON LIEN VIET HD LVBT220823-M03 NGAY 22.08.2023</t>
  </si>
  <si>
    <t>069MPI1232340001</t>
  </si>
  <si>
    <t>LVBT220823-M02</t>
  </si>
  <si>
    <t>GUI VON LIEN VIET HD LVBT220823-M02 NGAY 22.08.2023</t>
  </si>
  <si>
    <t>069MPI1232350002</t>
  </si>
  <si>
    <t>LVBT230823-M04</t>
  </si>
  <si>
    <t>24/08/2023</t>
  </si>
  <si>
    <t>GUI VON LIEN VIET HD LVBT230823-M04 NGAY 23.08.2023</t>
  </si>
  <si>
    <t>069MPI1232350003</t>
  </si>
  <si>
    <t>LVBT230823-M05</t>
  </si>
  <si>
    <t>GUI VON LIEN VIET HD LVBT230823-M05 NGAY 23.08.2023</t>
  </si>
  <si>
    <t>069MPI1232350001</t>
  </si>
  <si>
    <t>LVBT230823-M03</t>
  </si>
  <si>
    <t>GUI VON LIEN VIET HD LVBT230823-M03 NGAY 23.08.2023</t>
  </si>
  <si>
    <t>069MPI1232360003</t>
  </si>
  <si>
    <t>PVNB240823-M01</t>
  </si>
  <si>
    <t>31/08/2023</t>
  </si>
  <si>
    <t>GUI VON PVCOMBANK HD PVNB240823-M01 NGAY 24.08.2023</t>
  </si>
  <si>
    <t>069MPI1232360001</t>
  </si>
  <si>
    <t>LVBT240823-M02</t>
  </si>
  <si>
    <t>25/08/2023</t>
  </si>
  <si>
    <t>GUI VON LIEN VIET HD LVBT240823-M02 NGAY 24.08.2023</t>
  </si>
  <si>
    <t>069MPI1232360002</t>
  </si>
  <si>
    <t>LVBT240823-M03</t>
  </si>
  <si>
    <t>GUI VON LIEN VIET HD LVBT240823-M03 NGAY 24.08.2023</t>
  </si>
  <si>
    <t>069MPI1232370003</t>
  </si>
  <si>
    <t>01.250823/HDGT</t>
  </si>
  <si>
    <t>GUI VON VPBSMBC FC HD 01.250823/HDGT/BVBANK-VPBSMBC FC NGAY 25.08.2023</t>
  </si>
  <si>
    <t>069MPI1232370002</t>
  </si>
  <si>
    <t>LVBT250823-M02</t>
  </si>
  <si>
    <t>28/08/2023</t>
  </si>
  <si>
    <t>GUI VON LIEN VIET HD LVBT250823-M02 NGAY 25.08.2023</t>
  </si>
  <si>
    <t>069MPI1232370001</t>
  </si>
  <si>
    <t>LVBT250823-M01</t>
  </si>
  <si>
    <t>GUI VON LIEN VIET HD LVBT250823-M01 NGAY 25.08.2023</t>
  </si>
  <si>
    <t>069MPI1232400001</t>
  </si>
  <si>
    <t>LVBT280823-M05</t>
  </si>
  <si>
    <t>29/08/2023</t>
  </si>
  <si>
    <t>GUI VON LIEN VIET HD LVBT280823-M05 NGAY 28.08.2023</t>
  </si>
  <si>
    <t>069MPI1232400004</t>
  </si>
  <si>
    <t>SEAV280823-M02</t>
  </si>
  <si>
    <t>GUI VON SEABANK HD SEAV280823-M02 NGAY 28.08.2023</t>
  </si>
  <si>
    <t>069MPI1232400005</t>
  </si>
  <si>
    <t>03.280823/HDGT</t>
  </si>
  <si>
    <t>GUI VON VPBSMBC FC HD 03.280823/HDGT/BVBANK-VPBSMBC FC NGAY 28.08.2023</t>
  </si>
  <si>
    <t>069MPI1232400003</t>
  </si>
  <si>
    <t>SEAV280823-M01</t>
  </si>
  <si>
    <t>GUI VON SEABANK HD SEAV280823-M01 NGAY 28.08.2023</t>
  </si>
  <si>
    <t>069MPI1232400002</t>
  </si>
  <si>
    <t>LVBT280823-M06</t>
  </si>
  <si>
    <t>GUI VON LIEN VIET HD LVBT280823-M06 NGAY 28.08.2023</t>
  </si>
  <si>
    <t>069MPI1232410003</t>
  </si>
  <si>
    <t>LVBT290823-M05</t>
  </si>
  <si>
    <t>30/08/2023</t>
  </si>
  <si>
    <t>GUI VON LIEN VIET HD LVBT290823-M05 NGAY 29.08.2023</t>
  </si>
  <si>
    <t>069MPI1232410002</t>
  </si>
  <si>
    <t>LVBT290823-M04</t>
  </si>
  <si>
    <t>GUI VON LIEN VIET HD LVBT290823-M04 NGAY 29.08.2023</t>
  </si>
  <si>
    <t>069MPI1232410001</t>
  </si>
  <si>
    <t>PVNB290823-M01</t>
  </si>
  <si>
    <t>GUI VON PVCOMBANK HD PVNB290823-M01 NGAY 29.08.2023</t>
  </si>
  <si>
    <t>069MPI1232420001</t>
  </si>
  <si>
    <t>PVNB300823-M01</t>
  </si>
  <si>
    <t>GUI VON PVCOMBANK HD PVNB300823-M01 NGAY 30.08.2023</t>
  </si>
  <si>
    <t>069MPI1232420004</t>
  </si>
  <si>
    <t>SEAV300823-M02</t>
  </si>
  <si>
    <t>GUI VON SEABANK HD SEAV300823-M02 NGAY 30.08.2023</t>
  </si>
  <si>
    <t>069MPI1232420006</t>
  </si>
  <si>
    <t>PVNB300823- M01</t>
  </si>
  <si>
    <t>069MPI1232420002</t>
  </si>
  <si>
    <t>LVBT300823-M06</t>
  </si>
  <si>
    <t>GUI VON LIEN VIET HD LVBT300823-M06 NGAY 30.08.2023</t>
  </si>
  <si>
    <t>069MPI1232420005</t>
  </si>
  <si>
    <t>SEAV300823-M03</t>
  </si>
  <si>
    <t>GUI VON SEABANK HD SEAV300823-M03 NGAY 30.08.2023</t>
  </si>
  <si>
    <t>069MPI1232420003</t>
  </si>
  <si>
    <t>LVBT300823-M07</t>
  </si>
  <si>
    <t>GUI VON LIEN VIET HD LVBT300823-M07 NGAY 30.08.2023</t>
  </si>
  <si>
    <t>069MPI1232430010</t>
  </si>
  <si>
    <t>BVBH310823-M03</t>
  </si>
  <si>
    <t>GUI VON BAO VIET HD BVBH310823-M03 NGAY 31.08.2023</t>
  </si>
  <si>
    <t>069MPI1232430011</t>
  </si>
  <si>
    <t>BVBH310823-M04</t>
  </si>
  <si>
    <t>GUI VON BAO VIET HD BVBH310823-M04 NGAY 31.08.2023</t>
  </si>
  <si>
    <t>069MPI1232430001</t>
  </si>
  <si>
    <t>VAMM310823-M01</t>
  </si>
  <si>
    <t>GUI VON VIET A HD VAMM310823-M01 NGAY 31.08.2023</t>
  </si>
  <si>
    <t>069MPI1232430002</t>
  </si>
  <si>
    <t>LVBT310823-M08</t>
  </si>
  <si>
    <t>GUI VON LIEN VIET HD LVBT310823-M08 NGAY 31.08.2023</t>
  </si>
  <si>
    <t>069MPI1232430009</t>
  </si>
  <si>
    <t>BVBH310823-M02</t>
  </si>
  <si>
    <t>GUI VON BAO VIET HD BVBH310823-M02 NGAY 31.08.2023</t>
  </si>
  <si>
    <t>069MPI1232430003</t>
  </si>
  <si>
    <t>LVBT310823-M09</t>
  </si>
  <si>
    <t>GUI VON LIEN VIET HD LVBT310823-M09 NGAY 31.08.2023</t>
  </si>
  <si>
    <t>069MPI1232430004</t>
  </si>
  <si>
    <t>SEAV310823-M10</t>
  </si>
  <si>
    <t>GUI VON SEABANK HD SEAV310823-M10 NGAY 31.08.2023</t>
  </si>
  <si>
    <t>069MPI1232430005</t>
  </si>
  <si>
    <t>SEAV310823-M11</t>
  </si>
  <si>
    <t>GUI VON SEABANK HD SEAV310823-M11 NGAY 31.08.2023</t>
  </si>
  <si>
    <t>069MPI1232480001</t>
  </si>
  <si>
    <t>LVBT050923-M06</t>
  </si>
  <si>
    <t>GUI VON LIEN VIET HD LVBT050923-M06 NGAY 05.09.2023</t>
  </si>
  <si>
    <t>069MPI1232490001</t>
  </si>
  <si>
    <t>SEAV060923-M01</t>
  </si>
  <si>
    <t>GUI VON SEABANK HD SEAV060923-M01 NGAY 06.09.2023</t>
  </si>
  <si>
    <t>069MPI1232490004</t>
  </si>
  <si>
    <t>LVBT060923-M04</t>
  </si>
  <si>
    <t>GUI VON LIEN VIET HD LVBT060923-M04 NGAY 06.09.2023</t>
  </si>
  <si>
    <t>069MPI1232490003</t>
  </si>
  <si>
    <t>LVBT060923-M03</t>
  </si>
  <si>
    <t>GUI VON LIEN VIET HD LVBT060923-M03 NGAY 06.09.2023</t>
  </si>
  <si>
    <t>069MPI1232490002</t>
  </si>
  <si>
    <t>BVBH060923-M02</t>
  </si>
  <si>
    <t>GUI VON BAO VIET HD BVBH060923-M02 NGAY 06.09.2023</t>
  </si>
  <si>
    <t>069MPI1232500001</t>
  </si>
  <si>
    <t>SEAV070923-M01</t>
  </si>
  <si>
    <t>GUI VON SEABANK HD SEAV070923-M01 NGAY 07.09.2023</t>
  </si>
  <si>
    <t>069MPI1232500003</t>
  </si>
  <si>
    <t>NABV070923-M03</t>
  </si>
  <si>
    <t>15/09/2023</t>
  </si>
  <si>
    <t>GUI VON BAC A HD NABV070923-M03 NGAY 07.09.2023</t>
  </si>
  <si>
    <t>069MPI1232500004</t>
  </si>
  <si>
    <t>LVBT070923-M04</t>
  </si>
  <si>
    <t>GUI VON LIEN VIET HD LVBT070923-M04 NGAY 07.09.2023</t>
  </si>
  <si>
    <t>069MPI1232500002</t>
  </si>
  <si>
    <t>BVBH070923-M02</t>
  </si>
  <si>
    <t>GUI VON BAO VIET HD BVBH070923-M02 NGAY 07.09.2023</t>
  </si>
  <si>
    <t>069MPI1232510004</t>
  </si>
  <si>
    <t>MSBV080923-M04</t>
  </si>
  <si>
    <t>13/09/2023</t>
  </si>
  <si>
    <t>GUI VON MSB HD MSBV080923-M04 NGAY 08.09.2023</t>
  </si>
  <si>
    <t>069MPI1232510005</t>
  </si>
  <si>
    <t>NABV080923-M05</t>
  </si>
  <si>
    <t>GUI VON BAC A HD NABV080923-M05 NGAY 08.09.2023</t>
  </si>
  <si>
    <t>069MPI1232510001</t>
  </si>
  <si>
    <t>PVNB080923-M01</t>
  </si>
  <si>
    <t>22/09/2023</t>
  </si>
  <si>
    <t>GUI VON PVCOMBANK HD PVNB080923-M01 NGAY 08.09.2023</t>
  </si>
  <si>
    <t>069MPI1232510003</t>
  </si>
  <si>
    <t>BVBH080923-M03</t>
  </si>
  <si>
    <t>GUI VON BAO VIET HD BVBH080923-M03 NGAY 08.09.2023</t>
  </si>
  <si>
    <t>069MPI1232510007</t>
  </si>
  <si>
    <t>LVBT80923-M06</t>
  </si>
  <si>
    <t>GUI VON LIEN VIET HD LVBT80923-M06 NGAY 08.09.2023</t>
  </si>
  <si>
    <t>069MPI1232510006</t>
  </si>
  <si>
    <t>LVBT80923-M07</t>
  </si>
  <si>
    <t>GUI VON LIEN VIET HD LVBT80923-M07 NGAY 08.09.2023</t>
  </si>
  <si>
    <t>069MPI1232510002</t>
  </si>
  <si>
    <t>PVNB080923-M02</t>
  </si>
  <si>
    <t>GUI VON PVCOMBANK HD PVNB080923-M02 NGAY 08.09.2023</t>
  </si>
  <si>
    <t>069MPI1232540001</t>
  </si>
  <si>
    <t>VAMM110923-M01</t>
  </si>
  <si>
    <t>GUI VON VIET A HD VAMM110923-M01 NGAY 11.09.2023</t>
  </si>
  <si>
    <t>069MPI1232540004</t>
  </si>
  <si>
    <t>BVBH110923-M04</t>
  </si>
  <si>
    <t>GUI VON BAO VIET HD BVBH110923-M04 NGAY 11.09.2023</t>
  </si>
  <si>
    <t>069MPI1232540003</t>
  </si>
  <si>
    <t>VAMM110923-M03</t>
  </si>
  <si>
    <t>GUI VON VIET A HD VAMM110923-M03 NGAY 11.09.2023</t>
  </si>
  <si>
    <t>069MPI1232540005</t>
  </si>
  <si>
    <t>NABV110923-M07</t>
  </si>
  <si>
    <t>GUI VON BAC A HD NABV110923-M07 NGAY 11.09.2023</t>
  </si>
  <si>
    <t>069MPI1232540006</t>
  </si>
  <si>
    <t>LVBT110923-M06</t>
  </si>
  <si>
    <t>GUI VON LIEN VIET HD LVBT110923-M06 NGAY 11.09.2023</t>
  </si>
  <si>
    <t>069MPI1232540007</t>
  </si>
  <si>
    <t>LVBT110923-M05</t>
  </si>
  <si>
    <t>GUI VON LIEN VIET HD LVBT110923-M05 NGAY 11.09.2023</t>
  </si>
  <si>
    <t>069MPI1232540002</t>
  </si>
  <si>
    <t>OCBH110923-M02</t>
  </si>
  <si>
    <t>GUI VON OCB HD OCBH110923-M02 NGAY 11.09.2023</t>
  </si>
  <si>
    <t>069MPI1232550008</t>
  </si>
  <si>
    <t>NABV120923-M07</t>
  </si>
  <si>
    <t>GUI VON BAC A HD NABV120923-M07 NGAY 12.09.2023</t>
  </si>
  <si>
    <t>069MPI1232550011</t>
  </si>
  <si>
    <t>01.120923/HDGT</t>
  </si>
  <si>
    <t>19/09/2023</t>
  </si>
  <si>
    <t>GUI VON VPBSMBC FC HD 01.120923/HDGT/BVBANK- VPBSMBC FC NGAY 12.09.2023</t>
  </si>
  <si>
    <t>069MPI1232550001</t>
  </si>
  <si>
    <t>MSBV120923-M01</t>
  </si>
  <si>
    <t>GUI VON MSB HD MSBV120923-M01 NGAY 12.09.2023</t>
  </si>
  <si>
    <t>069MPI1232550009</t>
  </si>
  <si>
    <t>LVBT120923-M08</t>
  </si>
  <si>
    <t>GUI VON LIEN VIET HD LVBT120923-M08 NGAY 12.09.2023</t>
  </si>
  <si>
    <t>069MPI1232550003</t>
  </si>
  <si>
    <t>VAMM120923-M03</t>
  </si>
  <si>
    <t>GUI VON VIET A HD VAMM120923-M03 NGAY 12.09.2023</t>
  </si>
  <si>
    <t>069MPI1232550007</t>
  </si>
  <si>
    <t>NABV120923-M06</t>
  </si>
  <si>
    <t>14/09/2023</t>
  </si>
  <si>
    <t>GUI VON BAC A HD NABV120923-M06 NGAY 12.09.2023</t>
  </si>
  <si>
    <t>069MPI1232550005</t>
  </si>
  <si>
    <t>VAMM120923-M04</t>
  </si>
  <si>
    <t>GUI VON VIET A HD VAMM120923-M04 NGAY 12.09.2023</t>
  </si>
  <si>
    <t>069MPI1232550002</t>
  </si>
  <si>
    <t>MSBV120923-M02</t>
  </si>
  <si>
    <t>GUI VON MSB HD MSBV120923-M02 NGAY 12.09.2023</t>
  </si>
  <si>
    <t>069MPI1232550006</t>
  </si>
  <si>
    <t>BVBH120923-M05</t>
  </si>
  <si>
    <t>GUI VON BAO VIET HD BVBH120923-M05 NGAY 12.09.2023</t>
  </si>
  <si>
    <t>069MPI1232560003</t>
  </si>
  <si>
    <t>PVNB130923-M03</t>
  </si>
  <si>
    <t>GUI VON PVCOMBANK HD PVNB130923-M03 NGAY 13.09.2023</t>
  </si>
  <si>
    <t>069MPI1232560002</t>
  </si>
  <si>
    <t>OCBH130923-M02</t>
  </si>
  <si>
    <t>GUI VON OCB HD OCBH130923-M02 NGAY 13.09.2023</t>
  </si>
  <si>
    <t>069MPI1232560005</t>
  </si>
  <si>
    <t>SEAV130923-M05</t>
  </si>
  <si>
    <t>GUI VON SEABANK HD SEAV130923-M05 NGAY 13.09.2023</t>
  </si>
  <si>
    <t>069MPI1232560006</t>
  </si>
  <si>
    <t>LVBT130923-M08</t>
  </si>
  <si>
    <t>GUI VON LIEN VIET HD LVBT130923-M08 NGAY 13.09.2023</t>
  </si>
  <si>
    <t>069MPI1232560001</t>
  </si>
  <si>
    <t>NABV130923-M01</t>
  </si>
  <si>
    <t>GUI VON BAC A HD NABV130923-M01 NGAY 13.09.2023</t>
  </si>
  <si>
    <t>069MPI1232560004</t>
  </si>
  <si>
    <t>SEAV130923-M04</t>
  </si>
  <si>
    <t>GUI VON SEABANK HD SEAV130923-M04 NGAY 13.09.2023</t>
  </si>
  <si>
    <t>069MPI1232570002</t>
  </si>
  <si>
    <t>NABV140923-M04</t>
  </si>
  <si>
    <t>GUI VON BAC A HD NABV140923-M04 NGAY 14.09.2023</t>
  </si>
  <si>
    <t>069MPI1232570001</t>
  </si>
  <si>
    <t>BVBH140923-M01</t>
  </si>
  <si>
    <t>GUI VON BAO VIET HD BVBH140923-M01 NGAY 14.09.2023</t>
  </si>
  <si>
    <t>069MPI1232580003</t>
  </si>
  <si>
    <t>LVBT150923-M03</t>
  </si>
  <si>
    <t>29/09/2023</t>
  </si>
  <si>
    <t>GUI VON LIEN VIET HD LVBT150923-M03 NGAY 15.09.2023</t>
  </si>
  <si>
    <t>069MPI1232580004</t>
  </si>
  <si>
    <t>MSBV150923-M01</t>
  </si>
  <si>
    <t>18/09/2023</t>
  </si>
  <si>
    <t>GUI VON MSB HD MSBV150923-M01 NGAY 15.09.2023</t>
  </si>
  <si>
    <t>069MPI1232580001</t>
  </si>
  <si>
    <t>LVBT150923-M02</t>
  </si>
  <si>
    <t>GUI VON LIEN VIET HD LVBT150923-M02 NGAY 15.09.2023</t>
  </si>
  <si>
    <t>069MPI1232610006</t>
  </si>
  <si>
    <t>BVBH180923-M05</t>
  </si>
  <si>
    <t>GUI VON BAO VIET HD BVBH180923-M05 NGAY 18.09.2023</t>
  </si>
  <si>
    <t>069MPI1232610003</t>
  </si>
  <si>
    <t>NABV180923-M02</t>
  </si>
  <si>
    <t>20/09/2023</t>
  </si>
  <si>
    <t>GUI VON BAC A HD NABV180923-M02 NGAY 18.09.2023</t>
  </si>
  <si>
    <t>069MPI1232610009</t>
  </si>
  <si>
    <t>SEAV180923-M09</t>
  </si>
  <si>
    <t>GUI VON SEABANK HD SEAV180923-M09 NGAY 18.09.2023</t>
  </si>
  <si>
    <t>069MPI1232610005</t>
  </si>
  <si>
    <t>LVBT180923-M04</t>
  </si>
  <si>
    <t>GUI VON LIEN VIET HD LVBT180923-M04 NGAY 18.09.2023</t>
  </si>
  <si>
    <t>069MPI1232610007</t>
  </si>
  <si>
    <t>SEAV180923-M08</t>
  </si>
  <si>
    <t>GUI VON SEABANK HD SEAV180923-M08 NGAY 18.09.2023</t>
  </si>
  <si>
    <t>069MPI1232610001</t>
  </si>
  <si>
    <t>NABV180923-M01</t>
  </si>
  <si>
    <t>GUI VON BAC A HD NABV180923-M01 NGAY 18.09.2023</t>
  </si>
  <si>
    <t>069MPI1232610004</t>
  </si>
  <si>
    <t>BIDV180923-M03</t>
  </si>
  <si>
    <t>GUI VON BIDV HD BIDV180923-M03 NGAY 18.09.2023</t>
  </si>
  <si>
    <t>069MPI1232620007</t>
  </si>
  <si>
    <t>BIDV190923-M04</t>
  </si>
  <si>
    <t>GUI VON BIDV HD BIDV190923-M04 NGAY 19.09.2023</t>
  </si>
  <si>
    <t>069MPI1232620005</t>
  </si>
  <si>
    <t>NABV190923-M02</t>
  </si>
  <si>
    <t>GUI VON BAC A HD NABV190923-M02 NGAY 19.09.2023</t>
  </si>
  <si>
    <t>069MPI1232620004</t>
  </si>
  <si>
    <t>LVBT190923-M 01</t>
  </si>
  <si>
    <t>GUI VON LIEN VIET HD LVBT190923-M 01 NGAY 19.09.2023</t>
  </si>
  <si>
    <t>069MPI1232620001</t>
  </si>
  <si>
    <t>01.190923/HDGT</t>
  </si>
  <si>
    <t>26/09/2023</t>
  </si>
  <si>
    <t>GUI VON VPBSMBC FC HD 01.190923/HDGT/BVBANK-VPBSMBC FC NGAY 19.09.2023</t>
  </si>
  <si>
    <t>069MPI1232620006</t>
  </si>
  <si>
    <t>BVBH190923-M03</t>
  </si>
  <si>
    <t>GUI VON BAO VIET HD BVBH190923-M03 NGAY 19.09.2023</t>
  </si>
  <si>
    <t>069MPI1232620002</t>
  </si>
  <si>
    <t>SEAV190923-M06</t>
  </si>
  <si>
    <t>GUI VON SEABANK HD SEAV190923-M06 NGAY 19.09.2023</t>
  </si>
  <si>
    <t>069MPI1232620003</t>
  </si>
  <si>
    <t>SEAV190923-M05</t>
  </si>
  <si>
    <t>GUI VON SEABANK HD SEAV190923-M05 NGAY 19.09.2023</t>
  </si>
  <si>
    <t>069MPI1232630003</t>
  </si>
  <si>
    <t>NABV200923-M03</t>
  </si>
  <si>
    <t>21/09/2023</t>
  </si>
  <si>
    <t>GUI VON BAC A HD NABV200923-M03 NGAY 20.09.2023</t>
  </si>
  <si>
    <t>069MPI1232630005</t>
  </si>
  <si>
    <t>MSBV200923-M05</t>
  </si>
  <si>
    <t>GUI VON MSB HD MSBV200923-M05 NGAY 20.09.2023</t>
  </si>
  <si>
    <t>069MPI1232630002</t>
  </si>
  <si>
    <t>OCBH200923-M02</t>
  </si>
  <si>
    <t>GUI VON OCB HD OCBH200923-M02 NGAY 20.09.2023</t>
  </si>
  <si>
    <t>069MPI1232630004</t>
  </si>
  <si>
    <t>NABV200923-M04</t>
  </si>
  <si>
    <t>GUI VON BAC A HD NABV200923-M04 NGAY 20.09.2023</t>
  </si>
  <si>
    <t>069MPI1232630001</t>
  </si>
  <si>
    <t>BVBH200923-M01</t>
  </si>
  <si>
    <t>GUI VON BAO VIET HD BVBH200923-M01 NGAY 20.09.2023</t>
  </si>
  <si>
    <t>069MPI1232640005</t>
  </si>
  <si>
    <t>NABV210923-M04</t>
  </si>
  <si>
    <t>GUI VON BAC A HD NABV210923-M04 NGAY 21.09.2023</t>
  </si>
  <si>
    <t>069MPI1232640002</t>
  </si>
  <si>
    <t>BIDV210923-M01</t>
  </si>
  <si>
    <t>GUI VON BIDV HD BIDV210923-M01 NGAY 21.09.2023</t>
  </si>
  <si>
    <t>069MPI1232640004</t>
  </si>
  <si>
    <t>LVBT210923-M03</t>
  </si>
  <si>
    <t>GUI VON LIEN VIET HD LVBT210923-M03 NGAY 21.09.2023</t>
  </si>
  <si>
    <t>069MPI1232640007</t>
  </si>
  <si>
    <t>BVBH210923- M05</t>
  </si>
  <si>
    <t>GUI VON BAO VIET HD BVBH210923-M05 NGAY 21.09.2023</t>
  </si>
  <si>
    <t>069MPI1232640003</t>
  </si>
  <si>
    <t>OCBH210923-M02</t>
  </si>
  <si>
    <t>GUI VON OCB HD OCBH210923-M02 NGAY 21.09.2023</t>
  </si>
  <si>
    <t>069MPI1232650006</t>
  </si>
  <si>
    <t>LVBT220923-M05</t>
  </si>
  <si>
    <t>25/09/2023</t>
  </si>
  <si>
    <t>GUI VON LIEN VIET HD LVBT220923-M05 NGAY 22.09.2023</t>
  </si>
  <si>
    <t>069MPI1232650005</t>
  </si>
  <si>
    <t>BVBH220923-M02</t>
  </si>
  <si>
    <t>GUI VON BAO VIET HD BVBH220923-M02 NGAY 22.09.2023</t>
  </si>
  <si>
    <t>069MPI1232650002</t>
  </si>
  <si>
    <t>NABV220923-M03</t>
  </si>
  <si>
    <t>GUI VON BAC A HD NABV220923-M03 NGAY 22.09.2023</t>
  </si>
  <si>
    <t>069MPI1232650003</t>
  </si>
  <si>
    <t>NABV220923-M04</t>
  </si>
  <si>
    <t>GUI VON BAC A HD NABV220923-M04 NGAY 22.09.2023</t>
  </si>
  <si>
    <t>069MPI1232680003</t>
  </si>
  <si>
    <t>NABV250923-M02</t>
  </si>
  <si>
    <t>GUI VON BAC A HD NABV250923-M02 NGAY 25.09.2023</t>
  </si>
  <si>
    <t>069MPI1232680002</t>
  </si>
  <si>
    <t>BVBH250923-M01</t>
  </si>
  <si>
    <t>GUI VON BAO VIET HD BVBH250923-M01 NGAY 25.09.2023</t>
  </si>
  <si>
    <t>069MPI1232680001</t>
  </si>
  <si>
    <t>LVBT250923-M03</t>
  </si>
  <si>
    <t>GUI VON LIEN VIET HD LVBT250923-M03 NGAY 25.09.2023</t>
  </si>
  <si>
    <t>069MPI1232690001</t>
  </si>
  <si>
    <t>BVBH260923-M01</t>
  </si>
  <si>
    <t>27/09/2023</t>
  </si>
  <si>
    <t>GUI VON BAO VIET HD BVBH260923-M01 NGAY 26.09.2023</t>
  </si>
  <si>
    <t>069MPI1232690003</t>
  </si>
  <si>
    <t>NABV260923-M03</t>
  </si>
  <si>
    <t>GUI VON BAC A HD NABV260923-M03 NGAY 26.09.2023</t>
  </si>
  <si>
    <t>069MPI1232690002</t>
  </si>
  <si>
    <t>LVBT260923-M02</t>
  </si>
  <si>
    <t>GUI VON LIEN VIET HD LVBT260923-M02 NGAY 26.09.2023</t>
  </si>
  <si>
    <t>069MPI1232700002</t>
  </si>
  <si>
    <t>BVBH270923-M01</t>
  </si>
  <si>
    <t>28/09/2023</t>
  </si>
  <si>
    <t>GUI VON BAO VIET HD BVBH270923-M01 NGAY 27.09.2023</t>
  </si>
  <si>
    <t>069MPI1232700006</t>
  </si>
  <si>
    <t>MSBV270923-M09</t>
  </si>
  <si>
    <t>GUI VON MSB HD MSBV270923-M09 NGAY 27.09.2023</t>
  </si>
  <si>
    <t>069MPI1232700003</t>
  </si>
  <si>
    <t>MSBV270923-M06</t>
  </si>
  <si>
    <t>GUI VON MSB HD MSBV270923-M06 NGAY 27.09.2023</t>
  </si>
  <si>
    <t>069MPI1232700004</t>
  </si>
  <si>
    <t>MSBV270923-M07</t>
  </si>
  <si>
    <t>GUI VON MSB HD MSBV270923-M07 NGAY 27.09.2023</t>
  </si>
  <si>
    <t>069MPI1232700008</t>
  </si>
  <si>
    <t>VAMM270923-M11</t>
  </si>
  <si>
    <t>GUI VON VIET A HD VAMM270923-M11 NGAY 27.09.2023</t>
  </si>
  <si>
    <t>069MPI1232700009</t>
  </si>
  <si>
    <t>VAMM270923-M12</t>
  </si>
  <si>
    <t>GUI VON VIET A HD VAMM270923-M12 NGAY 27.09.2023</t>
  </si>
  <si>
    <t>069MPI1232700005</t>
  </si>
  <si>
    <t>MSBV270923-M08</t>
  </si>
  <si>
    <t>GUI VON MSB HD MSBV270923-M08 NGAY 27.09.2023</t>
  </si>
  <si>
    <t>069MPI1232700007</t>
  </si>
  <si>
    <t>VAMM270923-M10</t>
  </si>
  <si>
    <t>GUI VON VIET A HD VAMM270923-M10 NGAY 27.09.2023</t>
  </si>
  <si>
    <t>069MPI1232710002</t>
  </si>
  <si>
    <t>VAMM280923-M01</t>
  </si>
  <si>
    <t>GUI VON VIET A HD VAMM280923-M01 NGAY 28.09.2023</t>
  </si>
  <si>
    <t>069MPI1232710003</t>
  </si>
  <si>
    <t>VAMM280923-M02</t>
  </si>
  <si>
    <t>GUI VON VIET A HD VAMM280923-M02 NGAY 28.09.2023</t>
  </si>
  <si>
    <t>069MPI1232710004</t>
  </si>
  <si>
    <t>VAMM280923-M03</t>
  </si>
  <si>
    <t>GUI VON VIET A HD VAMM280923-M03 NGAY 28.09.2023</t>
  </si>
  <si>
    <t>069MPI1232710001</t>
  </si>
  <si>
    <t>BVBH280923-M10</t>
  </si>
  <si>
    <t>GUI VON BAO VIET HD BVBH280923-M10 NGAY 28.09.2023</t>
  </si>
  <si>
    <t>069MPI1232720015</t>
  </si>
  <si>
    <t>04.290923/HDGT</t>
  </si>
  <si>
    <t>GUI VON TIN VIET HD 04.290923/HDGT/BVBANK-VIETCREDIT NGAY 29.09.2023</t>
  </si>
  <si>
    <t>069MPI1232720006</t>
  </si>
  <si>
    <t>OCBH290923-M03</t>
  </si>
  <si>
    <t>GUI VON OCB HD OCBH290923-M03 NGAY 29.09.2023</t>
  </si>
  <si>
    <t>069MPI1232720005</t>
  </si>
  <si>
    <t>BVBH290923-M17</t>
  </si>
  <si>
    <t>GUI VON BAOVIETBANK THEO HD BVBH290923-M17 NGAY 29/09/2023</t>
  </si>
  <si>
    <t>069MPI1232720008</t>
  </si>
  <si>
    <t>OCBH290923-M05</t>
  </si>
  <si>
    <t>GUI VON OCB HD OCBH290923-M05 NGAY 29.09.2023</t>
  </si>
  <si>
    <t>069MPI1232720001</t>
  </si>
  <si>
    <t>01.290923/HDGT</t>
  </si>
  <si>
    <t>GUI VON VPBSMBC FC THEO HD SO 01.290923/HDGT/BVBANK-VPBSMBC FC NGAY 29/09/2023</t>
  </si>
  <si>
    <t>069MPI1232720014</t>
  </si>
  <si>
    <t>03.290923/HDGT</t>
  </si>
  <si>
    <t>GUI VON TIN VIET HD 03.290923/HDGT/BVBANK-VIETCREDIT NGAY 29.09.2023</t>
  </si>
  <si>
    <t>069MPI1232720010</t>
  </si>
  <si>
    <t>OCBH290923 - M19</t>
  </si>
  <si>
    <t>GUI VON NH PHUONG DONG THEO HD SO OCBH290923 - M19 NGAY 29/09/2023</t>
  </si>
  <si>
    <t>069MPI1232720011</t>
  </si>
  <si>
    <t>VAMM290923-M06</t>
  </si>
  <si>
    <t>GUI VON VIET A HD VAMM290923-M06 NGAY 29.09.2023</t>
  </si>
  <si>
    <t>069MPI1232720009</t>
  </si>
  <si>
    <t>OCBH290923 - M20</t>
  </si>
  <si>
    <t>GUI VON NH PHUONG DONG THEO HD SO OCBH290923 - M20 NGAY 29/09/2023</t>
  </si>
  <si>
    <t>069MPI1232720004</t>
  </si>
  <si>
    <t>BVBH290923-M15</t>
  </si>
  <si>
    <t>GUI VON BAOVIETBANK THEO HD BVBH290923-M15 NGAY 29/09/2023</t>
  </si>
  <si>
    <t>069MPI1232720013</t>
  </si>
  <si>
    <t>VAMM290923-M08</t>
  </si>
  <si>
    <t>GUI VON VIET A HD VAMM290923-M08 NGAY 29.09.2023</t>
  </si>
  <si>
    <t>069MPI1232720002</t>
  </si>
  <si>
    <t>BVBH290923-M16</t>
  </si>
  <si>
    <t>GUI VON BAOVIETBANK THEO HD BVBH290923-M16 NGAY 29/09/2023</t>
  </si>
  <si>
    <t>069MPI1232720012</t>
  </si>
  <si>
    <t>VAMM290923-M07</t>
  </si>
  <si>
    <t>GUI VON VIET A HD VAMM290923-M07 NGAY 29.09.2023</t>
  </si>
  <si>
    <t>069MPI1232720007</t>
  </si>
  <si>
    <t>OCBH290923-M04</t>
  </si>
  <si>
    <t>GUI VON OCB HD OCBH290923-M04 NGAY 29.09.2023</t>
  </si>
  <si>
    <t>069MPI1232750002</t>
  </si>
  <si>
    <t>MSBV021023-M02</t>
  </si>
  <si>
    <t>GUI VON MSB HD MSBV021023-M02 NGAY 02.10.2023</t>
  </si>
  <si>
    <t>069MPI1232750004</t>
  </si>
  <si>
    <t>OCBH021023-M06</t>
  </si>
  <si>
    <t>GUI VON OCB HD OCBH021023-M06 NGAY 02.10.2023</t>
  </si>
  <si>
    <t>069MPI1232750003</t>
  </si>
  <si>
    <t>IVBV021023-M03</t>
  </si>
  <si>
    <t>GUI VON INDOVINA HD IVBV021023-M03 NGAY 02.10.2023</t>
  </si>
  <si>
    <t>069MPI1232750005</t>
  </si>
  <si>
    <t>OCBH021023-M07</t>
  </si>
  <si>
    <t>GUI VON OCB HD OCBH021023-M07 NGAY 02.10.2023</t>
  </si>
  <si>
    <t>069MPI1232750001</t>
  </si>
  <si>
    <t>MSBV021023-M01</t>
  </si>
  <si>
    <t>GUI VON MSB HD MSBV021023-M01 NGAY 02.10.2023</t>
  </si>
  <si>
    <t>069MPI1232760002</t>
  </si>
  <si>
    <t>BVBH031023-M01</t>
  </si>
  <si>
    <t>GUI VON BAO VIET HD BVBH031023-M01 NGAY 03.10.2023</t>
  </si>
  <si>
    <t>069MPI1232760001</t>
  </si>
  <si>
    <t>STBD031023-M02</t>
  </si>
  <si>
    <t>GUI VON SACOMBANK HD STBD031023-M02 NGAY 03.10.2023</t>
  </si>
  <si>
    <t>069MPI1232770001</t>
  </si>
  <si>
    <t>VAMM280923-M04</t>
  </si>
  <si>
    <t>GUI VON VIET A HD VAMM280923-M04 NGAY 28.09.2023</t>
  </si>
  <si>
    <t>069MPI1232770006</t>
  </si>
  <si>
    <t>IVBV041023-M03</t>
  </si>
  <si>
    <t>GUI VON INDOVINA HD IVBV041023-M03 NGAY 04.10.2023</t>
  </si>
  <si>
    <t>069MPI1232770007</t>
  </si>
  <si>
    <t>BVBH041023-M04</t>
  </si>
  <si>
    <t>GUI VON BAO VIET HD BVBH041023-M04 NGAY 04.10.2023</t>
  </si>
  <si>
    <t>069MPI1232770004</t>
  </si>
  <si>
    <t>STBD041023-M01</t>
  </si>
  <si>
    <t>GUI VON SACOMBANK HD STBD041023-M01 NGAY 04.10.2023</t>
  </si>
  <si>
    <t>069MPI1232770003</t>
  </si>
  <si>
    <t>VAMM280923-M06</t>
  </si>
  <si>
    <t>GUI VON VIET A HD VAMM280923-M06 NGAY 28.09.2023</t>
  </si>
  <si>
    <t>069MPI1232770002</t>
  </si>
  <si>
    <t>VAMM280923-M05</t>
  </si>
  <si>
    <t>GUI VON VIET A HD VAMM280923-M05 NGAY 28.09.2023</t>
  </si>
  <si>
    <t>069MPI1232770005</t>
  </si>
  <si>
    <t>NABV041023-M02</t>
  </si>
  <si>
    <t>GUI VON BAC A HD NABV041023-M02 NGAY 04.10.2023</t>
  </si>
  <si>
    <t>069MPI1232780001</t>
  </si>
  <si>
    <t>BVBH051023-M01</t>
  </si>
  <si>
    <t>GUI VON BAO VIET HD BVBH051023-M01 NGAY 05.10.2023</t>
  </si>
  <si>
    <t>069MPI1232790002</t>
  </si>
  <si>
    <t>VAMM290923-M10</t>
  </si>
  <si>
    <t>13/10/2023</t>
  </si>
  <si>
    <t>GUI VON VIET A HD VAMM290923-M10 NGAY 29.09.2023</t>
  </si>
  <si>
    <t>069MPI1232790001</t>
  </si>
  <si>
    <t>VAMM290923-M09</t>
  </si>
  <si>
    <t>GUI VON VIET A HD VAMM290923-M09 NGAY 29.09.2023</t>
  </si>
  <si>
    <t>069MPI1232790003</t>
  </si>
  <si>
    <t>VAMM290923-M11</t>
  </si>
  <si>
    <t>GUI VON VIET A HD VAMM290923-M11 NGAY 29.09.2023</t>
  </si>
  <si>
    <t>069MPI1232820002</t>
  </si>
  <si>
    <t>STBD091023-M03</t>
  </si>
  <si>
    <t>GUI VON SACOMBANK HD STBD091023-M03 NGAY 09.10.2023</t>
  </si>
  <si>
    <t>069MPI1232820001</t>
  </si>
  <si>
    <t>STBD091023-M02</t>
  </si>
  <si>
    <t>GUI VON SACOMBANK HD STBD091023-M02 NGAY 09.10.2023</t>
  </si>
  <si>
    <t>069MPI1232830002</t>
  </si>
  <si>
    <t>STBD101023-M02</t>
  </si>
  <si>
    <t>GUI VON SACOMBANK HD STBD101023-M02 NGAY 10.10.2023</t>
  </si>
  <si>
    <t>069MPI1232830003</t>
  </si>
  <si>
    <t>BVBH101023-M03</t>
  </si>
  <si>
    <t>GUI VON BAO VIET HD BVBH101023-M03 NGAY 10.10.2023</t>
  </si>
  <si>
    <t>069MPI1232830001</t>
  </si>
  <si>
    <t>STBD101023-M01</t>
  </si>
  <si>
    <t>GUI VON SACOMBANK HD STBD101023-M01 NGAY 10.10.2023</t>
  </si>
  <si>
    <t>069MPI1232840003</t>
  </si>
  <si>
    <t>MSBV111023-M03</t>
  </si>
  <si>
    <t>GUI VON MSB HD MSBV111023-M03 NGAY 11.10.2023</t>
  </si>
  <si>
    <t>069MPI1232840002</t>
  </si>
  <si>
    <t>BVBH111023-M02</t>
  </si>
  <si>
    <t>GUI VON BAO VIET HD BVBH111023-M02 NGAY 11.10.2023</t>
  </si>
  <si>
    <t>069MPI1232840007</t>
  </si>
  <si>
    <t>NABV111023-M07</t>
  </si>
  <si>
    <t>GUI VON BAC A HD NABV111023-M07 NGAY 11.10.2023</t>
  </si>
  <si>
    <t>069MPI1232840005</t>
  </si>
  <si>
    <t>STBD111023-M05</t>
  </si>
  <si>
    <t>GUI VON SACOMBANK HD STBD111023-M05 NGAY 11.10.2023</t>
  </si>
  <si>
    <t>069MPI1232840001</t>
  </si>
  <si>
    <t>BVBH111023-M01</t>
  </si>
  <si>
    <t>18/10/2023</t>
  </si>
  <si>
    <t>GUI VON BAO VIET HD BVBH111023-M01 NGAY 11.10.2023</t>
  </si>
  <si>
    <t>069MPI1232840004</t>
  </si>
  <si>
    <t>IVBV111023-M04</t>
  </si>
  <si>
    <t>25/10/2023</t>
  </si>
  <si>
    <t>GUI VON INDOVINA HD IVBV111023-M04 NGAY 11.10.2023</t>
  </si>
  <si>
    <t>069MPI1232850003</t>
  </si>
  <si>
    <t>NABV121023-M04</t>
  </si>
  <si>
    <t>GUI VON BAC A HD NABV121023-M04 NGAY 12.10.2023</t>
  </si>
  <si>
    <t>069MPI1232850005</t>
  </si>
  <si>
    <t>STBD121023-M05</t>
  </si>
  <si>
    <t>GUI VON SACOMBANK HD STBD121023-M05 NGAY 12.10.2023</t>
  </si>
  <si>
    <t>069MPI1232850006</t>
  </si>
  <si>
    <t>BIDV121023-M06</t>
  </si>
  <si>
    <t>GUI VON BIDV HD BIDV121023-M06 NGAY 12.10.2023</t>
  </si>
  <si>
    <t>069MPI1232850001</t>
  </si>
  <si>
    <t>MSBV121023-M01</t>
  </si>
  <si>
    <t>GUI VON MSB HD MSBV121023-M01 NGAY 12.10.2023</t>
  </si>
  <si>
    <t>069MPI1232850004</t>
  </si>
  <si>
    <t>LVBT121023-M03</t>
  </si>
  <si>
    <t>GUI VON LIEN VIET HD LVBT121023-M03 NGAY 12.10.2023</t>
  </si>
  <si>
    <t>069MPI1232850002</t>
  </si>
  <si>
    <t>BVBH121023-M02</t>
  </si>
  <si>
    <t>GUI VON BAO VIET HD BVBH121023-M02 NGAY 12.10.2023</t>
  </si>
  <si>
    <t>069MPI1232860001</t>
  </si>
  <si>
    <t>NABV131023-M01</t>
  </si>
  <si>
    <t>16/10/2023</t>
  </si>
  <si>
    <t>GUI VON BAC A HD NABV131023-M01 NGAY 13.10.2023</t>
  </si>
  <si>
    <t>069MPI1232860002</t>
  </si>
  <si>
    <t>BVBH131023-M02</t>
  </si>
  <si>
    <t>GUI VON BAO VIET HD BVBH131023-M02 NGAY 13.10.2023</t>
  </si>
  <si>
    <t>069MPI1232860004</t>
  </si>
  <si>
    <t>LVBT131023-M04</t>
  </si>
  <si>
    <t>GUI VON LIEN VIET HD LVBT131023-M04 NGAY 13.10.2023</t>
  </si>
  <si>
    <t>069MPI1232860005</t>
  </si>
  <si>
    <t>OCBH131023-M05</t>
  </si>
  <si>
    <t>20/10/2023</t>
  </si>
  <si>
    <t>GUI VON OCB HD OCBH131023-M05 NGAY 13.10.2023</t>
  </si>
  <si>
    <t>069MPI1232860003</t>
  </si>
  <si>
    <t>MSBV131023-M03</t>
  </si>
  <si>
    <t>GUI VON MSB HD MSBV131023-M03 NGAY 13.10.2023</t>
  </si>
  <si>
    <t>069MPI1232900001</t>
  </si>
  <si>
    <t>LVBT171023-M01</t>
  </si>
  <si>
    <t>17/10/2023</t>
  </si>
  <si>
    <t>GUI VON LIEN VIET HD LVBT171023-M01 NGAY 17.10.2023</t>
  </si>
  <si>
    <t>069MPI1232900003</t>
  </si>
  <si>
    <t>MSBV171023-M03</t>
  </si>
  <si>
    <t>GUI VON MSB HD MSBV171023-M03 NGAY 17.10.2023</t>
  </si>
  <si>
    <t>069MPI1232900002</t>
  </si>
  <si>
    <t>BVBH171023-M02</t>
  </si>
  <si>
    <t>GUI VON BAO VIET HD BVBH171023-M02 NGAY 17.10.2023</t>
  </si>
  <si>
    <t>069MPI1232910004</t>
  </si>
  <si>
    <t>STBD81023-M05</t>
  </si>
  <si>
    <t>19/10/2023</t>
  </si>
  <si>
    <t>GUI VON SACOMBANK HD STBD81023-M05 NGAY 18.10.2023</t>
  </si>
  <si>
    <t>069MPI1232910003</t>
  </si>
  <si>
    <t>STBD81023-M04</t>
  </si>
  <si>
    <t>GUI VON SACOMBANK HD STBD81023-M04 NGAY 18.10.2023</t>
  </si>
  <si>
    <t>069MPI1232910002</t>
  </si>
  <si>
    <t>BVBH181023-M02</t>
  </si>
  <si>
    <t>GUI VON BAO VIET HD BVBH181023-M02 NGAY 18.10.2023</t>
  </si>
  <si>
    <t>069MPI1232910001</t>
  </si>
  <si>
    <t>LVBT181023-M01</t>
  </si>
  <si>
    <t>GUI VON LIEN VIET HD LVBT181023-M01 NGAY 18.10.2023</t>
  </si>
  <si>
    <t>069MPI1232920004</t>
  </si>
  <si>
    <t>STBD191023-M04</t>
  </si>
  <si>
    <t>GUI VON SACOMBANK HD STBD191023-M04 NGAY 19.10.2023</t>
  </si>
  <si>
    <t>069MPI1232920003</t>
  </si>
  <si>
    <t>SEAV191023-M03</t>
  </si>
  <si>
    <t>GUI VON SEABANK HD SEAV191023-M03 NGAY 19.10.2023</t>
  </si>
  <si>
    <t>069MPI1232920006</t>
  </si>
  <si>
    <t>LVBT191023-M06</t>
  </si>
  <si>
    <t>GUI VON LIEN VIET HD LVBT191023-M06 NGAY 19.10.2023</t>
  </si>
  <si>
    <t>069MPI1232920005</t>
  </si>
  <si>
    <t>NABV191023-M05</t>
  </si>
  <si>
    <t>GUI VON BAC A HD NABV191023-M05 NGAY 19.10.2023</t>
  </si>
  <si>
    <t>069MPI1232920002</t>
  </si>
  <si>
    <t>BIDV191023-M02</t>
  </si>
  <si>
    <t>GUI VON BIDV HD BIDV191023-M02 NGAY 19.10.2023</t>
  </si>
  <si>
    <t>069MPI1232920001</t>
  </si>
  <si>
    <t>IVBV191023-M01</t>
  </si>
  <si>
    <t>GUI VON INDOVINA HD IVBV191023-M01 NGAY 19.10.2023</t>
  </si>
  <si>
    <t>069MPI1232920007</t>
  </si>
  <si>
    <t>BVBH191023-M07</t>
  </si>
  <si>
    <t>GUI VON BAO VIET HD BVBH191023-M07 NGAY 19.10.2023</t>
  </si>
  <si>
    <t>069MPI1232930001</t>
  </si>
  <si>
    <t>IVBV201023-M01</t>
  </si>
  <si>
    <t>27/10/2023</t>
  </si>
  <si>
    <t>GUI VON INDOVINA HD IVBV201023-M01 NGAY 20.10.2023</t>
  </si>
  <si>
    <t>069MPI1232930002</t>
  </si>
  <si>
    <t>BIDV201023-M02</t>
  </si>
  <si>
    <t>23/10/2023</t>
  </si>
  <si>
    <t>GUI VON BIDV HD BIDV201023-M02 NGAY 20.10.2023</t>
  </si>
  <si>
    <t>069MPI1232930004</t>
  </si>
  <si>
    <t>NABV201023-M04</t>
  </si>
  <si>
    <t>GUI VON BAC A HD NABV201023-M04 NGAY 20.10.2023</t>
  </si>
  <si>
    <t>069MPI1232930003</t>
  </si>
  <si>
    <t>BVBH201023-M03</t>
  </si>
  <si>
    <t>GUI VON BAO VIET HD BVBH201023-M03 NGAY 20.10.2023</t>
  </si>
  <si>
    <t>069MPI1232960004</t>
  </si>
  <si>
    <t>NABV231023-M02</t>
  </si>
  <si>
    <t>24/10/2023</t>
  </si>
  <si>
    <t>GUI VON BAC A HD NABV231023-M02 NGAY 23.10.2023</t>
  </si>
  <si>
    <t>069MPI1232960001</t>
  </si>
  <si>
    <t>MSBV231023-M01</t>
  </si>
  <si>
    <t>GUI VON MSB HD MSBV231023-M01 NGAY 23.10.2023</t>
  </si>
  <si>
    <t>069MPI1232960002</t>
  </si>
  <si>
    <t>BIDV231023-M03</t>
  </si>
  <si>
    <t>GUI VON BIDV HD BIDV231023-M03 NGAY 23.10.2023</t>
  </si>
  <si>
    <t>069MPI1232970004</t>
  </si>
  <si>
    <t>BIDV241023-M04</t>
  </si>
  <si>
    <t>GUI VON BIDV HD BIDV241023-M04 NGAY 24.10.2023</t>
  </si>
  <si>
    <t>069MPI1232970001</t>
  </si>
  <si>
    <t>BVBH241023-M01</t>
  </si>
  <si>
    <t>GUI VON BAO VIET HD BVBH241023-M01 NGAY 24.10.2023</t>
  </si>
  <si>
    <t>069MPI1232970002</t>
  </si>
  <si>
    <t>BVBH241023-M02</t>
  </si>
  <si>
    <t>31/10/2023</t>
  </si>
  <si>
    <t>GUI VON BAO VIET HD BVBH241023-M02 NGAY 24.10.2023</t>
  </si>
  <si>
    <t>069MPI1232970003</t>
  </si>
  <si>
    <t>MSBV241023-M03</t>
  </si>
  <si>
    <t>GUI VON MSB HD MSBV241023-M03 NGAY 24.10.2023</t>
  </si>
  <si>
    <t>069MPI1232980002</t>
  </si>
  <si>
    <t>STBD251023-M03</t>
  </si>
  <si>
    <t>26/10/2023</t>
  </si>
  <si>
    <t>GUI VON SACOMBANK HD STBD251023-M03 NGAY 25.10.2023</t>
  </si>
  <si>
    <t>069MPI1232980001</t>
  </si>
  <si>
    <t>STBD251023-M02</t>
  </si>
  <si>
    <t>GUI VON SACOMBANK HD STBD251023-M02 NGAY 25.10.2023</t>
  </si>
  <si>
    <t>069MPI1232990002</t>
  </si>
  <si>
    <t>STBD261023-M02</t>
  </si>
  <si>
    <t>GUI VON SACOMBANK HD STBD261023-M02 NGAY 26.10.2023</t>
  </si>
  <si>
    <t>069MPI1232990001</t>
  </si>
  <si>
    <t>STBD261023-M01</t>
  </si>
  <si>
    <t>GUI VON SACOMBANK HD STBD261023-M01 NGAY 26.10.2023</t>
  </si>
  <si>
    <t>069MPI1233000004</t>
  </si>
  <si>
    <t>LVBT271023-M04</t>
  </si>
  <si>
    <t>30/10/2023</t>
  </si>
  <si>
    <t>GUI VON LIEN VIET HD LVBT271023-M04 NGAY 27.10.2023</t>
  </si>
  <si>
    <t>069MPI1233000003</t>
  </si>
  <si>
    <t>NABV271023-M03</t>
  </si>
  <si>
    <t>GUI VON BAC A HD NABV271023-M03 NGAY 27.10.2023</t>
  </si>
  <si>
    <t>069MPI1233000002</t>
  </si>
  <si>
    <t>BVBH271023-M02</t>
  </si>
  <si>
    <t>GUI VON BAO VIET HD BVBH271023-M02 NGAY 27.10.2023</t>
  </si>
  <si>
    <t>069MPI1233000005</t>
  </si>
  <si>
    <t>MSBV271023-M05</t>
  </si>
  <si>
    <t>GUI VON MSB HD MSBV271023-M05 NGAY 27.10.2023</t>
  </si>
  <si>
    <t>069MPI1233000001</t>
  </si>
  <si>
    <t>IVBV271023-M01</t>
  </si>
  <si>
    <t>GUI VON INDOVINA HD IVBV271023-M01 NGAY 27.10.2023</t>
  </si>
  <si>
    <t>069MPI1233030002</t>
  </si>
  <si>
    <t>IVBV301023-M02</t>
  </si>
  <si>
    <t>GUI VON INDOVINA HD IVBV301023-M02 NGAY 30.10.2023</t>
  </si>
  <si>
    <t>069MPI1233030004</t>
  </si>
  <si>
    <t>BVBH301023-M04</t>
  </si>
  <si>
    <t>GUI VON BAO VIET HD BVBH301023-M04 NGAY 30.10.2023</t>
  </si>
  <si>
    <t>069MPI1233030003</t>
  </si>
  <si>
    <t>LVBT301023-M03</t>
  </si>
  <si>
    <t>GUI VON LIEN VIET HD LVBT301023-M03 NGAY 30.10.2023</t>
  </si>
  <si>
    <t>069MPI1233030001</t>
  </si>
  <si>
    <t>MSBV301023-M01</t>
  </si>
  <si>
    <t>GUI VON MSB HD MSBV301023-M01 NGAY 30.10.2023</t>
  </si>
  <si>
    <t>069MPI1233040003</t>
  </si>
  <si>
    <t>IVBV311023-M03</t>
  </si>
  <si>
    <t>GUI VON INDOVINA HD IVBV311023-M03 NGAY 31.10.2023</t>
  </si>
  <si>
    <t>069MPI1233040007</t>
  </si>
  <si>
    <t>BVBH311023-M06</t>
  </si>
  <si>
    <t>GUI VON BAO VIET HD BVBH311023-M06 NGAY 31.10.2023</t>
  </si>
  <si>
    <t>069MPI1233040001</t>
  </si>
  <si>
    <t>LVBT311023-M01</t>
  </si>
  <si>
    <t>GUI VON LIEN VIET HD LVBT311023-M01 NGAY 31.10.2023</t>
  </si>
  <si>
    <t>069MPI1233040004</t>
  </si>
  <si>
    <t>BIDV311023-M04</t>
  </si>
  <si>
    <t>GUI VON BIDV HD BIDV311023-M04 NGAY 31.10.2023</t>
  </si>
  <si>
    <t>069MPI1233040008</t>
  </si>
  <si>
    <t>BVBH311023-M07</t>
  </si>
  <si>
    <t>GUI VON BAO VIET HD BVBH311023-M07 NGAY 31.10.2023</t>
  </si>
  <si>
    <t>069MPI1233040002</t>
  </si>
  <si>
    <t>MSBV311023-M02</t>
  </si>
  <si>
    <t>GUI VON MSB HD MSBV311023-M02 NGAY 31.10.2023</t>
  </si>
  <si>
    <t>069MPI1233040006</t>
  </si>
  <si>
    <t>VAMM311023-M05</t>
  </si>
  <si>
    <t>GUI VON VIET A HD VAMM311023-M05 NGAY 31.10.2023</t>
  </si>
  <si>
    <t>069MPI1233050003</t>
  </si>
  <si>
    <t>MSBV011123-M03</t>
  </si>
  <si>
    <t>GUI VON MSB HD MSBV011123-M03 NGAY 01.11.2023</t>
  </si>
  <si>
    <t>069MPI1233050008</t>
  </si>
  <si>
    <t>STBD011123-M09</t>
  </si>
  <si>
    <t>GUI VON SACOMBANK HD STBD011123-M09 NGAY 01.11.2023</t>
  </si>
  <si>
    <t>069MPI1233050005</t>
  </si>
  <si>
    <t>BVBH011123-M05</t>
  </si>
  <si>
    <t>GUI VON BAO VIET HD BVBH011123-M05 NGAY 01.11.2023</t>
  </si>
  <si>
    <t>069MPI1233050001</t>
  </si>
  <si>
    <t>LVBT011123-M01</t>
  </si>
  <si>
    <t>GUI VON LIEN VIET HD LVBT011123-M01 NGAY 01.11.2023</t>
  </si>
  <si>
    <t>069MPI1233050007</t>
  </si>
  <si>
    <t>STBD011123-M08</t>
  </si>
  <si>
    <t>GUI VON SACOMBANK HD STBD011123-M08 NGAY 01.11.2023</t>
  </si>
  <si>
    <t>069MPI1233050004</t>
  </si>
  <si>
    <t>MSBV011123-M04</t>
  </si>
  <si>
    <t>GUI VON MSB HD MSBV011123-M04 NGAY 01.11.2023</t>
  </si>
  <si>
    <t>069MPI1233050006</t>
  </si>
  <si>
    <t>BIDV011123-M06</t>
  </si>
  <si>
    <t>GUI VON BIDV HD BIDV011123-M06 NGAY 01.11.2023</t>
  </si>
  <si>
    <t>069MPI1233050002</t>
  </si>
  <si>
    <t>NABV011123-M02</t>
  </si>
  <si>
    <t>GUI VON BAC A HD NABV011123-M02 NGAY 01.11.2023</t>
  </si>
  <si>
    <t>069MPI1233060005</t>
  </si>
  <si>
    <t>MSBV021123-M05</t>
  </si>
  <si>
    <t>GUI VON MSB HD MSBV021123-M05 NGAY 02.11.2023</t>
  </si>
  <si>
    <t>069MPI1233060004</t>
  </si>
  <si>
    <t>BIDV021123-M04</t>
  </si>
  <si>
    <t>GUI VON BIDV HD BIDV021123-M04 NGAY 02.11.2023</t>
  </si>
  <si>
    <t>069MPI1233060006</t>
  </si>
  <si>
    <t>BVBH021123-M06</t>
  </si>
  <si>
    <t>GUI VON BAO VIET HD BVBH021123-M06 NGAY 02.11.2023</t>
  </si>
  <si>
    <t>069MPI1233060007</t>
  </si>
  <si>
    <t>NABV021123-M07</t>
  </si>
  <si>
    <t>GUI VON BAC A HD NABV021123-M07 NGAY 02.11.2023</t>
  </si>
  <si>
    <t>069MPI1233060001</t>
  </si>
  <si>
    <t>STBD021123-M01</t>
  </si>
  <si>
    <t>GUI VON SACOMBANK HD STBD021123-M01 NGAY 02.11.2023</t>
  </si>
  <si>
    <t>069MPI1233060002</t>
  </si>
  <si>
    <t>STBD021123-M02</t>
  </si>
  <si>
    <t>GUI VON SACOMBANK HD STBD021123-M02 NGAY 02.11.2023</t>
  </si>
  <si>
    <t>069MPI1233060003</t>
  </si>
  <si>
    <t>LVBT021123-M03</t>
  </si>
  <si>
    <t>GUI VON LIEN VIET HD LVBT021123-M03 NGAY 02.11.2023</t>
  </si>
  <si>
    <t>069MPI1233070003</t>
  </si>
  <si>
    <t>LVBT031123-M03</t>
  </si>
  <si>
    <t>GUI VON LIEN VIET HD LVBT031123-M03 NGAY 03.11.2023</t>
  </si>
  <si>
    <t>069MPI1233070002</t>
  </si>
  <si>
    <t>BVBH031123-M02</t>
  </si>
  <si>
    <t>GUI VON BAO VIET HD BVBH031123-M02 NGAY 03.11.2023</t>
  </si>
  <si>
    <t>069MPI1233070005</t>
  </si>
  <si>
    <t>BIDV031123-M06</t>
  </si>
  <si>
    <t>GUI VON BIDV HD BIDV031123-M06 NGAY 03.11.2023</t>
  </si>
  <si>
    <t>069MPI1233070007</t>
  </si>
  <si>
    <t>BIDV031123-M07</t>
  </si>
  <si>
    <t>GUI VON BIDV HD BIDV031123-M07 NGAY 03.11.2023</t>
  </si>
  <si>
    <t>069MPI1233070008</t>
  </si>
  <si>
    <t>BIDV031123-M08</t>
  </si>
  <si>
    <t>GUI VON BIDV HD BIDV031123-M08 NGAY 03.11.2023</t>
  </si>
  <si>
    <t>069MPI1233070004</t>
  </si>
  <si>
    <t>MSBV031123-M04</t>
  </si>
  <si>
    <t>GUI VON MSB HD MSBV031123-M04 NGAY 03.11.2023</t>
  </si>
  <si>
    <t>069MPI1233070006</t>
  </si>
  <si>
    <t>BIDV031123- M05</t>
  </si>
  <si>
    <t>GUI VON BIDV HD BIDV031123-M05 NGAY 03.11.2023</t>
  </si>
  <si>
    <t>069MPI1233070001</t>
  </si>
  <si>
    <t>NABV031123-M01</t>
  </si>
  <si>
    <t>GUI VON BAC A HD NABV031123-M01 NGAY 03.11.2023</t>
  </si>
  <si>
    <t>069MPI1233100003</t>
  </si>
  <si>
    <t>BIDV06112023-M03</t>
  </si>
  <si>
    <t>GUI VON BIDV HD BIDV06112023-M03 NGAY 06.11.2023</t>
  </si>
  <si>
    <t>069MPI1233100001</t>
  </si>
  <si>
    <t>BVBH06112023-M01</t>
  </si>
  <si>
    <t>GUI VON BAO VIET HD BVBH06112023-M01 NGAY 06.11.2023</t>
  </si>
  <si>
    <t>069MPI1233100002</t>
  </si>
  <si>
    <t>NABV06112023-M02</t>
  </si>
  <si>
    <t>GUI VON BAC A HD NABV06112023-M02 NGAY 06.11.2023</t>
  </si>
  <si>
    <t>069MPI1233100004</t>
  </si>
  <si>
    <t>BIDV06112023-M04</t>
  </si>
  <si>
    <t>GUI VON BIDV HD BIDV06112023-M04 NGAY 06.11.2023</t>
  </si>
  <si>
    <t>069MPI1233110009</t>
  </si>
  <si>
    <t>ABBK07112023-M09</t>
  </si>
  <si>
    <t>GUI VON AN BINH HD ABBK07112023-M09 NGAY 07.11.2023</t>
  </si>
  <si>
    <t>069MPI1233110006</t>
  </si>
  <si>
    <t>BIDV07112023-M06</t>
  </si>
  <si>
    <t>GUI VON BIDV HD BIDV07112023-M06 NGAY 07.11.2023</t>
  </si>
  <si>
    <t>069MPI1233110007</t>
  </si>
  <si>
    <t>BIDV07112023-M07</t>
  </si>
  <si>
    <t>GUI VON BIDV HD BIDV07112023-M07 NGAY 07.11.2023</t>
  </si>
  <si>
    <t>069MPI1233110005</t>
  </si>
  <si>
    <t>BVBH07112023-M05</t>
  </si>
  <si>
    <t>GUI VON BAO VIET HD BVBH07112023-M05 NGAY 07.11.2023</t>
  </si>
  <si>
    <t>069MPI1233110002</t>
  </si>
  <si>
    <t>NABV07112023-M02</t>
  </si>
  <si>
    <t>GUI VON BAC A HD NABV07112023-M02 NGAY 07.11.2023</t>
  </si>
  <si>
    <t>069MPI1233110003</t>
  </si>
  <si>
    <t>LVBT07112023-M0</t>
  </si>
  <si>
    <t>GUI VON LIEN VIET HD LVBT07112023-M03 NGAY 07.11.2023</t>
  </si>
  <si>
    <t>069MPI1233110004</t>
  </si>
  <si>
    <t>BVBH07112023-M04</t>
  </si>
  <si>
    <t>GUI VON BAO VIET HD BVBH07112023-M04 NGAY 07.11.2023</t>
  </si>
  <si>
    <t>069MPI1233110008</t>
  </si>
  <si>
    <t>HDBV07112023-M08</t>
  </si>
  <si>
    <t>NGAN HANG TMCP PHAT TRIEN TPHCM</t>
  </si>
  <si>
    <t>GUI VON HDBANK HD HDBV07112023-M08 NGAY 07.11.2023</t>
  </si>
  <si>
    <t>069MPI1233110001</t>
  </si>
  <si>
    <t>IVBV07112023-M01</t>
  </si>
  <si>
    <t>GUI VON INDOVINA HD IVBV07112023-M01 NGAY 07.11.2023</t>
  </si>
  <si>
    <t>069MPI1233120003</t>
  </si>
  <si>
    <t>HDBV081123-M03</t>
  </si>
  <si>
    <t>GUI VON HDBANK HD HDBV081123-M03 NGAY 08.11.2023</t>
  </si>
  <si>
    <t>069MPI1233120002</t>
  </si>
  <si>
    <t>OCBV081123-M02</t>
  </si>
  <si>
    <t>GUI VON OCB HD OCBV081123-M02 NGAY 08.11.2023</t>
  </si>
  <si>
    <t>069MPI1233120001</t>
  </si>
  <si>
    <t>MSBV081123-M01</t>
  </si>
  <si>
    <t>GUI VON MSB HD MSBV081123-M01 NGAY 08.11.2023</t>
  </si>
  <si>
    <t>069MPI1233120008</t>
  </si>
  <si>
    <t>NABV081123-M08</t>
  </si>
  <si>
    <t>GUI VON BAC A HD NABV081123-M08 NGAY 08.11.2023</t>
  </si>
  <si>
    <t>069MPI1233120007</t>
  </si>
  <si>
    <t>BIDV081123-M07</t>
  </si>
  <si>
    <t>GUI VON BIDV HD BIDV081123-M07 NGAY 08.11.2023</t>
  </si>
  <si>
    <t>069MPI1233120006</t>
  </si>
  <si>
    <t>BIDV081123-M06</t>
  </si>
  <si>
    <t>GUI VON BIDV HD BIDV081123-M06 NGAY 08.11.2023</t>
  </si>
  <si>
    <t>069MPI1233120004</t>
  </si>
  <si>
    <t>BVBH081123-M04</t>
  </si>
  <si>
    <t>GUI VON BAO VIET HD BVBH081123-M04 NGAY 08.11.2023</t>
  </si>
  <si>
    <t>069MPI1233120005</t>
  </si>
  <si>
    <t>ABBK081123-M05</t>
  </si>
  <si>
    <t>GUI VON AN BINH HD ABBK081123-M05 NGAY 08.11.2023</t>
  </si>
  <si>
    <t>069MPI1233130004</t>
  </si>
  <si>
    <t>MSBV091123-M04</t>
  </si>
  <si>
    <t>GUI VON MSB HD MSBV091123-M04 NGAY 09.11.2023</t>
  </si>
  <si>
    <t>069MPI1233130002</t>
  </si>
  <si>
    <t>PVNB091123-M02</t>
  </si>
  <si>
    <t>GUI VON PVCOMBANK HD PVNB091123-M02 NGAY 09.11.2023</t>
  </si>
  <si>
    <t>069MPI1233130005</t>
  </si>
  <si>
    <t>BVBH091123-M05</t>
  </si>
  <si>
    <t>GUI VON BAO VIET HD BVBH091123-M05 NGAY 09.11.2023</t>
  </si>
  <si>
    <t>069MPI1233130003</t>
  </si>
  <si>
    <t>LVBT091123-M03</t>
  </si>
  <si>
    <t>GUI VON LIEN VIET HD LVBT091123-M03 NGAY 09.11.2023</t>
  </si>
  <si>
    <t>069MPI1233130008</t>
  </si>
  <si>
    <t>BIDV091123-M08</t>
  </si>
  <si>
    <t>GUI VON BIDV HD BIDV091123-M08 NGAY 09.11.2023</t>
  </si>
  <si>
    <t>069MPI1233130001</t>
  </si>
  <si>
    <t>NABV091123-M01</t>
  </si>
  <si>
    <t>GUI VON BAC A HD NABV091123-M01 NGAY 09.11.2023</t>
  </si>
  <si>
    <t>069MPI1233130007</t>
  </si>
  <si>
    <t>HDBV091123-M07</t>
  </si>
  <si>
    <t>GUI VON HDBANK HD HDBV091123-M07 NGAY 09.11.2023</t>
  </si>
  <si>
    <t>069MPI1233130006</t>
  </si>
  <si>
    <t>BIDV091123-M06</t>
  </si>
  <si>
    <t>GUI VON BIDV HD BIDV091123-M06 NGAY 09.11.2023</t>
  </si>
  <si>
    <t>069MPI1233140004</t>
  </si>
  <si>
    <t>NABV101123-M04</t>
  </si>
  <si>
    <t>13/11/2023</t>
  </si>
  <si>
    <t>GUI VON BAC A HD NABV101123-M04 NGAY 10.11.2023</t>
  </si>
  <si>
    <t>069MPI1233140002</t>
  </si>
  <si>
    <t>LVBT101123-M02</t>
  </si>
  <si>
    <t>GUI VON LIEN VIET HD LVBT101123-M02 NGAY 10.11.2023</t>
  </si>
  <si>
    <t>069MPI1233140005</t>
  </si>
  <si>
    <t>HDBV101123-M05</t>
  </si>
  <si>
    <t>GUI VON HDBANK HD HDBV101123-M05 NGAY 10.11.2023</t>
  </si>
  <si>
    <t>069MPI1233140003</t>
  </si>
  <si>
    <t>MSBV101123-M03</t>
  </si>
  <si>
    <t>GUI VON MSB HD MSBV101123-M03 NGAY 10.11.2023</t>
  </si>
  <si>
    <t>069MPI1233140001</t>
  </si>
  <si>
    <t>BVBH101123-M01</t>
  </si>
  <si>
    <t>GUI VON BAO VIET HD BVBH101123-M01 NGAY 10.11.2023</t>
  </si>
  <si>
    <t>069MPI1233170002</t>
  </si>
  <si>
    <t>BVBH131123-M02</t>
  </si>
  <si>
    <t>GUI VON BAO VIET HD BVBH131123-M02 NGAY 13.11.2023</t>
  </si>
  <si>
    <t>069MPI1233170001</t>
  </si>
  <si>
    <t>LVBT131123-M01</t>
  </si>
  <si>
    <t>GUI VON LIEN VIET HD LVBT131123-M01 NGAY 13.11.2023</t>
  </si>
  <si>
    <t>069MPI1233180003</t>
  </si>
  <si>
    <t>MSBV141123-M03</t>
  </si>
  <si>
    <t>GUI VON MSB HD MSBV141123-M03 NGAY 14.11.2023</t>
  </si>
  <si>
    <t>069MPI1233180006</t>
  </si>
  <si>
    <t>LVBT141123-M06</t>
  </si>
  <si>
    <t>GUI VON LIEN VIET HD LVBT141123-M06 NGAY 14.11.2023</t>
  </si>
  <si>
    <t>069MPI1233180004</t>
  </si>
  <si>
    <t>BIDV141123-M04</t>
  </si>
  <si>
    <t>GUI VON BIDV HD BIDV141123-M04 NGAY 14.11.2023</t>
  </si>
  <si>
    <t>069MPI1233180005</t>
  </si>
  <si>
    <t>BIDV141123-M05</t>
  </si>
  <si>
    <t>GUI VON BIDV HD BIDV141123-M05 NGAY 14.11.2023</t>
  </si>
  <si>
    <t>069MPI1233180001</t>
  </si>
  <si>
    <t>NABV141123-M01</t>
  </si>
  <si>
    <t>GUI VON BAC A HD NABV141123-M01 NGAY 14.11.2023</t>
  </si>
  <si>
    <t>069MPI1233180002</t>
  </si>
  <si>
    <t>BVBH141123-M02</t>
  </si>
  <si>
    <t>GUI VON BAO VIET HD BVBH141123-M02 NGAY 14.11.2023</t>
  </si>
  <si>
    <t>069MPI1233190011</t>
  </si>
  <si>
    <t>BIDV151123-M10</t>
  </si>
  <si>
    <t>17/11/2023</t>
  </si>
  <si>
    <t>GUI VON BIDV HD BIDV151123-M10 NGAY 15.11.2023</t>
  </si>
  <si>
    <t>069MPI1233190008</t>
  </si>
  <si>
    <t>BIDV151123-M07</t>
  </si>
  <si>
    <t>16/11/2023</t>
  </si>
  <si>
    <t>GUI VON BIDV HD BIDV151123-M07 NGAY 15.11.2023</t>
  </si>
  <si>
    <t>069MPI1233190009</t>
  </si>
  <si>
    <t>BIDV151123-M08</t>
  </si>
  <si>
    <t>GUI VON BIDV HD BIDV151123-M08 NGAY 15.11.2023</t>
  </si>
  <si>
    <t>069MPI1233190004</t>
  </si>
  <si>
    <t>NABV151123-M04</t>
  </si>
  <si>
    <t>GUI VON BAC A HD NABV151123-M04 NGAY 15.11.2023</t>
  </si>
  <si>
    <t>069MPI1233190010</t>
  </si>
  <si>
    <t>BIDV151123-M09</t>
  </si>
  <si>
    <t>GUI VON BIDV HD BIDV151123-M09 NGAY 15.11.2023</t>
  </si>
  <si>
    <t>069MPI1233190001</t>
  </si>
  <si>
    <t>MSBV151123- M01</t>
  </si>
  <si>
    <t>GUI VON MSB HD MSBV151123-M01 NGAY 15.11.2023</t>
  </si>
  <si>
    <t>069MPI1233190007</t>
  </si>
  <si>
    <t>ABBK151123-M05</t>
  </si>
  <si>
    <t>GUI VON AN BINH HD ABBK151123-M05 NGAY 15.11.2023</t>
  </si>
  <si>
    <t>069MPI1233190003</t>
  </si>
  <si>
    <t>IVBV151123- M02</t>
  </si>
  <si>
    <t>GUI VON INDOVINA HD IVBV151123- M02 NGAY 15.11.2023</t>
  </si>
  <si>
    <t>069MPI1233190006</t>
  </si>
  <si>
    <t>PGBV151123-M06</t>
  </si>
  <si>
    <t>GUI VON PGBANK HD PGBV151123-M06 NGAY 15.11.2023</t>
  </si>
  <si>
    <t>069MPI1233190002</t>
  </si>
  <si>
    <t>IVBV151123-M03</t>
  </si>
  <si>
    <t>GUI VON INDOVINA HD IVBV151123-M03 NGAY 15.11.2023</t>
  </si>
  <si>
    <t>069MPI1233200005</t>
  </si>
  <si>
    <t>MSBV161123-M04</t>
  </si>
  <si>
    <t>GUI VON MSB HD MSBV161123-M04 NGAY 16.11.2023</t>
  </si>
  <si>
    <t>069MPI1233200001</t>
  </si>
  <si>
    <t>BVBH161123-M02</t>
  </si>
  <si>
    <t>GUI VON BAO VIET HD BVBH161123-M02 NGAY 16.11.2023</t>
  </si>
  <si>
    <t>069MPI1233200002</t>
  </si>
  <si>
    <t>PGBV161123-M01</t>
  </si>
  <si>
    <t>GUI VON PGBANK HD PGBV161123-M01 NGAY 16.11.2023</t>
  </si>
  <si>
    <t>069MPI1233200004</t>
  </si>
  <si>
    <t>ABBK161123-M05</t>
  </si>
  <si>
    <t>GUI VON AN BINH HD ABBK161123-M05 NGAY 16.11.2023</t>
  </si>
  <si>
    <t>069MPI1233200006</t>
  </si>
  <si>
    <t>IVBV161123-M06</t>
  </si>
  <si>
    <t>GUI VON INDOVINA HD IVBV161123-M06 NGAY 16.11.2023</t>
  </si>
  <si>
    <t>069MPI1233200003</t>
  </si>
  <si>
    <t>NABV161123-M03</t>
  </si>
  <si>
    <t>GUI VON BAC A HD NABV161123-M03 NGAY 16.11.2023</t>
  </si>
  <si>
    <t>069MPI1233210001</t>
  </si>
  <si>
    <t>ABBK171123-M01</t>
  </si>
  <si>
    <t>GUI VON AN BINH HD ABBK171123-M01 NGAY 17.11.2023</t>
  </si>
  <si>
    <t>069MPI1233210005</t>
  </si>
  <si>
    <t>LVBT171123-M05</t>
  </si>
  <si>
    <t>GUI VON LIEN VIET HD LVBT171123-M05 NGAY 17.11.2023</t>
  </si>
  <si>
    <t>069MPI1233210002</t>
  </si>
  <si>
    <t>PGBV171123-M02</t>
  </si>
  <si>
    <t>GUI VON PGBANK HD PGBV171123-M02 NGAY 17.11.2023</t>
  </si>
  <si>
    <t>069MPI1233210006</t>
  </si>
  <si>
    <t>SHBV171123-M06</t>
  </si>
  <si>
    <t>GUI VON SHB HD SHBV171123-M06 NGAY 17.11.2023</t>
  </si>
  <si>
    <t>069MPI1233210003</t>
  </si>
  <si>
    <t>MSBV171123-M03</t>
  </si>
  <si>
    <t>GUI VON MSB HD MSBV171123-M03 NGAY 17.11.2023</t>
  </si>
  <si>
    <t>069MPI1233210004</t>
  </si>
  <si>
    <t>NABV171123-M04</t>
  </si>
  <si>
    <t>GUI VON BAC A HD NABV171123-M04 NGAY 17.11.2023</t>
  </si>
  <si>
    <t>069MPI1233240001</t>
  </si>
  <si>
    <t>BVBH201123M03</t>
  </si>
  <si>
    <t>GUI VON NH BAO VIET THEO HD SO BVBH201123 - M03 NGAY 20/11/2023</t>
  </si>
  <si>
    <t>069MPI1233240005</t>
  </si>
  <si>
    <t>ABBK01123-M04</t>
  </si>
  <si>
    <t>GUI VON AN BINH HD ABBK01123-M04 NGAY 20.11.2023</t>
  </si>
  <si>
    <t>069MPI1233240002</t>
  </si>
  <si>
    <t>LVBT201123-M02</t>
  </si>
  <si>
    <t>GUI VON LIEN VIET HD LVBT201123-M02 NGAY 20.11.2023</t>
  </si>
  <si>
    <t>069MPI1233240003</t>
  </si>
  <si>
    <t>PGBV201123-M01</t>
  </si>
  <si>
    <t>GUI VON PGBANK THEO HD SO PGBV201123-M01 NGAY 20/11/2023</t>
  </si>
  <si>
    <t>069MPI1233240004</t>
  </si>
  <si>
    <t>NABV201123-M05</t>
  </si>
  <si>
    <t>GUI VON BAC A THEO HD SO NABV201123-M05 NGAY 20/11/2023</t>
  </si>
  <si>
    <t>069MPI1233250006</t>
  </si>
  <si>
    <t>SHBV211123-M03</t>
  </si>
  <si>
    <t>GUI VON SHB HD SHBV211123-M03 NGAY 21.11.2023</t>
  </si>
  <si>
    <t>069MPI1233250007</t>
  </si>
  <si>
    <t>LVBT211123-M10</t>
  </si>
  <si>
    <t>GUI VON LIEN VIET HD LVBT211123-M10 NGAY 21.11.2023</t>
  </si>
  <si>
    <t>069MPI1233250008</t>
  </si>
  <si>
    <t>ABBK211123-M05</t>
  </si>
  <si>
    <t>GUI VON AN BINH HD ABBK211123-M05 NGAY 21.11.2023</t>
  </si>
  <si>
    <t>069MPI1233250004</t>
  </si>
  <si>
    <t>PGBV211123-M02</t>
  </si>
  <si>
    <t>GUI VON PG BANK THEO HD PGBV211123-M02 NGAY 21/11/2023</t>
  </si>
  <si>
    <t>069MPI1233250003</t>
  </si>
  <si>
    <t>NABV211123M01</t>
  </si>
  <si>
    <t>GUI VON NH BAC A THEO HD SO NABV211123 - M01 NGAY 21/11/2023</t>
  </si>
  <si>
    <t>069MPI1233250001</t>
  </si>
  <si>
    <t>MSBV211123-M04</t>
  </si>
  <si>
    <t>GUI VON MSB THEO HD SO MSBV211123-M04 NGAY 21/11/2023</t>
  </si>
  <si>
    <t>069MPI1233260004</t>
  </si>
  <si>
    <t>ABBK221123M08</t>
  </si>
  <si>
    <t>GUI VON AN BINH THEO HD ABBK221123M08 NGAY 22/11/2023</t>
  </si>
  <si>
    <t>069MPI1233260001</t>
  </si>
  <si>
    <t>SHBV221123-M11</t>
  </si>
  <si>
    <t>GUI VON SHB THEO HD SHBV221123-M11 NGAY 22/11/2023</t>
  </si>
  <si>
    <t>069MPI1233260002</t>
  </si>
  <si>
    <t>NABV221123-M01</t>
  </si>
  <si>
    <t>GUI VON BAC A THEO HD NABV221123-M01 NGAY 22/11/2023</t>
  </si>
  <si>
    <t>069MPI1233260005</t>
  </si>
  <si>
    <t>BVBH221123M09</t>
  </si>
  <si>
    <t>GUI VON BAO VIET THEO HD BVBH221123M09 NGAY 22/11/2023</t>
  </si>
  <si>
    <t>069MPI1233260007</t>
  </si>
  <si>
    <t>LVBT221123M10</t>
  </si>
  <si>
    <t>GUI VON NH LIEN VIET THEO HD LVBT221123M10 NGAY 22/11/2023</t>
  </si>
  <si>
    <t>069MPI1233270004</t>
  </si>
  <si>
    <t>NABV23112023-M03</t>
  </si>
  <si>
    <t>GUI VON BAC A THEO HD SO NABV23112023-M03 NGAY 23/11/2023</t>
  </si>
  <si>
    <t>069MPI1233270001</t>
  </si>
  <si>
    <t>OCBH231123-M01</t>
  </si>
  <si>
    <t>GUI VON OCB THEO HD SO OCBH231123-M01 NGAY 23/11/2023</t>
  </si>
  <si>
    <t>069MPI1233270005</t>
  </si>
  <si>
    <t>LVBT231123M10</t>
  </si>
  <si>
    <t>GUI VON NH LIEN VIET THEO HD LVBT231123M10 NGAY 23/11/2023</t>
  </si>
  <si>
    <t>069MPI1233270003</t>
  </si>
  <si>
    <t>SHBV23112023M04</t>
  </si>
  <si>
    <t>GUI VON NH SHB THEO HD SHBV23112023M04 NGAY 23/11/2023</t>
  </si>
  <si>
    <t>069MPI1233270002</t>
  </si>
  <si>
    <t>BVBH231123-M02</t>
  </si>
  <si>
    <t>GUI VON BAO VIET THEO HD SO BVBH231123-M02 NGAY 23/11/2023</t>
  </si>
  <si>
    <t>069MPI1233270007</t>
  </si>
  <si>
    <t>ABBK231123M09</t>
  </si>
  <si>
    <t>GUI VON NH AN BINH THEO HD ABBK231123M09 NGAY 23/11/2023</t>
  </si>
  <si>
    <t>069MPI1233280006</t>
  </si>
  <si>
    <t>OCBH241123M01</t>
  </si>
  <si>
    <t>27/11/2023</t>
  </si>
  <si>
    <t>GUI VON NH OCB THEO HD OCBH241123M01 NGAY 24/11/2023</t>
  </si>
  <si>
    <t>069MPI1233280008</t>
  </si>
  <si>
    <t>BVBH241123-M02</t>
  </si>
  <si>
    <t>GUI VON BAO VIET HD BVBH241123-M02 NGAY 24.11.2023</t>
  </si>
  <si>
    <t>069MPI1233280004</t>
  </si>
  <si>
    <t>LVBT241123-M06</t>
  </si>
  <si>
    <t>GUI VON LIEN VIET THEO HD SO LVBT241123-M06 NGAY 24/11/2023</t>
  </si>
  <si>
    <t>069MPI1233280001</t>
  </si>
  <si>
    <t>SHBV241123-M03</t>
  </si>
  <si>
    <t>GUI VON SHB THEO HD SHBV241123-M03 NGAY 24/11/2023</t>
  </si>
  <si>
    <t>069MPI1233280002</t>
  </si>
  <si>
    <t>ABBK241123-M05</t>
  </si>
  <si>
    <t>GUI VON AN BINH THEO HD SO ABBK241123-M05 NGAY 24/11/2023</t>
  </si>
  <si>
    <t>069MPI1233280003</t>
  </si>
  <si>
    <t>NABV241123-M04</t>
  </si>
  <si>
    <t>GUI VON BACABANK THEO HD NABV241123-M04 NGAY 24/11/2023</t>
  </si>
  <si>
    <t>069MPI1233310009</t>
  </si>
  <si>
    <t>SEAV271123-M06</t>
  </si>
  <si>
    <t>GUI VON SEABANK HD SEAV271123-M06 NGAY 27.11.2023</t>
  </si>
  <si>
    <t>069MPI1233310011</t>
  </si>
  <si>
    <t>LVBT271123-M12</t>
  </si>
  <si>
    <t>GUI VON LVB THEO HOP DONG SO LVBT271123-M12 NGAY 27/11/2023</t>
  </si>
  <si>
    <t>069MPI1233310004</t>
  </si>
  <si>
    <t>SHBV27112023M13</t>
  </si>
  <si>
    <t>GUI VON NH SHB THEO HD SO SHBV27112023M13 NGAY 27/11/2023</t>
  </si>
  <si>
    <t>069MPI1233310006</t>
  </si>
  <si>
    <t>SHBV27112023M14</t>
  </si>
  <si>
    <t>GUI VON NH SHB THEO HD SO SHBV27112023M14 NGAY 27/11/2023</t>
  </si>
  <si>
    <t>069MPI1233310007</t>
  </si>
  <si>
    <t>SEAV271123-M05</t>
  </si>
  <si>
    <t>GUI VON SEABANK HD SEAV271123-M05 NGAY 27.11.2023</t>
  </si>
  <si>
    <t>069MPI1233310002</t>
  </si>
  <si>
    <t>ABBK271123-M09</t>
  </si>
  <si>
    <t>GUI VON ANBINHBANK THEO HD ABBK271123-M09 NGAY 27/11/2023</t>
  </si>
  <si>
    <t>069MPI1233310003</t>
  </si>
  <si>
    <t>BIDV271123-M16</t>
  </si>
  <si>
    <t>GUI VON BIDV THEO HD SO BIDV271123-M16 NGAY 27/11/2023</t>
  </si>
  <si>
    <t>069MPI1233310001</t>
  </si>
  <si>
    <t>BVBH271123-M10</t>
  </si>
  <si>
    <t>GUI VON BAOVIETBANK THEO HD BVBH271123-M10 NGAY 27/11/2023</t>
  </si>
  <si>
    <t>069MPI1233310005</t>
  </si>
  <si>
    <t>BIDV271123-M15</t>
  </si>
  <si>
    <t>GUI VON BIDV THEO HD SO BIDV271123-M15 NGAY 27/11/2023</t>
  </si>
  <si>
    <t>069MPI1233310010</t>
  </si>
  <si>
    <t>NABV271123-M11</t>
  </si>
  <si>
    <t>GUI VON BAC A BANK THEO HOP DONG SO NABV271123-M11 NGAY 27/11/2023</t>
  </si>
  <si>
    <t>069MPI1233320004</t>
  </si>
  <si>
    <t>NABV281123-M03</t>
  </si>
  <si>
    <t>29/11/2023</t>
  </si>
  <si>
    <t>GUI VON BAC A HD NABV281123-M03 NGAY 28.11.2023</t>
  </si>
  <si>
    <t>069MPI1233320007</t>
  </si>
  <si>
    <t>SHBV281123-M04</t>
  </si>
  <si>
    <t>GUI VON SHB HD SHBV281123-M04 NGAY 28.11.2023</t>
  </si>
  <si>
    <t>069MPI1233330002</t>
  </si>
  <si>
    <t>BVBH291123-M03</t>
  </si>
  <si>
    <t>30/11/2023</t>
  </si>
  <si>
    <t>GUI VON BAO VIET HD BVBH291123-M03 NGAY 29.11.2023</t>
  </si>
  <si>
    <t>069MPI1233330001</t>
  </si>
  <si>
    <t>NABV291123-M01</t>
  </si>
  <si>
    <t>GUI VON BAC A HD NABV291123-M01 NGAY 29.11.2023</t>
  </si>
  <si>
    <t>069MPI1233330003</t>
  </si>
  <si>
    <t>SHBV291123-M02</t>
  </si>
  <si>
    <t>GUI VON SHB HD SHBV291123-M02 NGAY 29.11.2023</t>
  </si>
  <si>
    <t>069MPI1233340007</t>
  </si>
  <si>
    <t>SHBV301123-M10</t>
  </si>
  <si>
    <t>GUI VON SHB HD SHBV301123-M10 NGAY 30.11.2023</t>
  </si>
  <si>
    <t>069MPI1233340005</t>
  </si>
  <si>
    <t>SHBV301123-M08</t>
  </si>
  <si>
    <t>GUI VON SHB HD SHBV301123-M08 NGAY 30.11.2023</t>
  </si>
  <si>
    <t>069MPI1233340002</t>
  </si>
  <si>
    <t>BVBH301123M12</t>
  </si>
  <si>
    <t>GUI VON NH SHB THEO HD SO BVBH301123M12 NGAY 30/11/2023</t>
  </si>
  <si>
    <t>069MPI1233340003</t>
  </si>
  <si>
    <t>SHBV301123-M06</t>
  </si>
  <si>
    <t>GUI VON SHB HD SHBV301123-M06 NGAY 30.11.2023</t>
  </si>
  <si>
    <t>069MPI1233340001</t>
  </si>
  <si>
    <t>SHBV301123M11</t>
  </si>
  <si>
    <t>GUI VON NH SHB THEO HD SO SHBV301123M11 NGAY 30/11/2023</t>
  </si>
  <si>
    <t>069MPI1233340004</t>
  </si>
  <si>
    <t>SHBV301123-M07</t>
  </si>
  <si>
    <t>GUI VON SHB HD SHBV301123-M07 NGAY 30.11.2023</t>
  </si>
  <si>
    <t>069MPI1233340006</t>
  </si>
  <si>
    <t>SHBV301123-M09</t>
  </si>
  <si>
    <t>GUI VON SHB HD SHBV301123-M09 NGAY 30.11.2023</t>
  </si>
  <si>
    <t>069MPI1233350008</t>
  </si>
  <si>
    <t>OCBH011223-M03</t>
  </si>
  <si>
    <t>GUI VON OCB HD OCBH011223-M03 NGAY 01.12.2023</t>
  </si>
  <si>
    <t>069MPI1233350006</t>
  </si>
  <si>
    <t>OCBH011223-M01</t>
  </si>
  <si>
    <t>GUI VON OCB HD OCBH011223-M01 NGAY 01.12.2023</t>
  </si>
  <si>
    <t>069MPI1233350007</t>
  </si>
  <si>
    <t>OCBH011223-M02</t>
  </si>
  <si>
    <t>GUI VON OCB HD OCBH011223-M02 NGAY 01.12.2023</t>
  </si>
  <si>
    <t>069MPI1233420001</t>
  </si>
  <si>
    <t>01.081223/HDGT</t>
  </si>
  <si>
    <t>GUI VON VPBSMBC FC HD 01.081223/HDGT/BVBANK- VPBSMBC FC NGAY 08.12.2023</t>
  </si>
  <si>
    <t>069MPI1233490001</t>
  </si>
  <si>
    <t>STBD151223-M04</t>
  </si>
  <si>
    <t>18/12/2023</t>
  </si>
  <si>
    <t>GUI VON SACOMBANK HD STBD151223-M04 NGAY 15.12.2023</t>
  </si>
  <si>
    <t>069MPI1233520001</t>
  </si>
  <si>
    <t>IVBV181223-M04</t>
  </si>
  <si>
    <t>19/12/2023</t>
  </si>
  <si>
    <t>GUI VON INDOVINA HD IVBV181223-M04 NGAY 18.12.2023</t>
  </si>
  <si>
    <t xml:space="preserve">Diff </t>
  </si>
  <si>
    <t>STT</t>
  </si>
  <si>
    <t>BRN</t>
  </si>
  <si>
    <t>BRANCH_NAME</t>
  </si>
  <si>
    <t>AC_NO</t>
  </si>
  <si>
    <t>TR_DT</t>
  </si>
  <si>
    <t>MONTH</t>
  </si>
  <si>
    <t>TRN_DT</t>
  </si>
  <si>
    <t>TRN_REF_NO</t>
  </si>
  <si>
    <t>ref</t>
  </si>
  <si>
    <t>PSNO</t>
  </si>
  <si>
    <t>PSCO</t>
  </si>
  <si>
    <t>NET</t>
  </si>
  <si>
    <t>AC_CCY</t>
  </si>
  <si>
    <t>AMOUNT_TAG</t>
  </si>
  <si>
    <t>USER_ID</t>
  </si>
  <si>
    <t>RELATED_ACCOUNT</t>
  </si>
  <si>
    <t>Accrual</t>
  </si>
  <si>
    <t>004TEL1230310024</t>
  </si>
  <si>
    <t>LUYENBT</t>
  </si>
  <si>
    <t>THU LAI TIEN GUI KHONG KY HAN THANG 12.2022</t>
  </si>
  <si>
    <t>004TEL1231320031</t>
  </si>
  <si>
    <t>DAMNTH</t>
  </si>
  <si>
    <t>THU LAI TIEN GUI KHONG KY HAN THANG 04.2023</t>
  </si>
  <si>
    <t>036TEL1231250057</t>
  </si>
  <si>
    <t>DUYENPK</t>
  </si>
  <si>
    <t>HT LAI TIEN GUI KKH T01/2023 TAI NH BIDV CN CA MAU</t>
  </si>
  <si>
    <t>0690003230270001</t>
  </si>
  <si>
    <t>NHILPU</t>
  </si>
  <si>
    <t>HACH TOAN LAI TIEN GUI VND BIDV THANG 01/2023</t>
  </si>
  <si>
    <t>06901ji230580001</t>
  </si>
  <si>
    <t>HACH TOAN LAI TIEN GUI VND BIDV THANG 02/2023</t>
  </si>
  <si>
    <t>069000h230390001</t>
  </si>
  <si>
    <t>PHUONGTND</t>
  </si>
  <si>
    <t>TKTG KKH NAM A TRA LAI T12.2022</t>
  </si>
  <si>
    <t>069001j230390001</t>
  </si>
  <si>
    <t>TKTG KKH NAM A TRA LAI T01.2023</t>
  </si>
  <si>
    <t>069007s230400001</t>
  </si>
  <si>
    <t>TRANGHM</t>
  </si>
  <si>
    <t>SGD NHNN TRA LAI DTBB T1/2023</t>
  </si>
  <si>
    <t>069019w230860001</t>
  </si>
  <si>
    <t>THUYNN</t>
  </si>
  <si>
    <t>THU LAI TAI KHOAN TIEN GUI KHONG KY HAN BIDV THANG 03/2023</t>
  </si>
  <si>
    <t>069001b231360001</t>
  </si>
  <si>
    <t>NHUTQ</t>
  </si>
  <si>
    <t>VCB HCM TRA LAI KKH USD THANG 04/2023</t>
  </si>
  <si>
    <t>0690083231520001</t>
  </si>
  <si>
    <t>HABIB TRA LAI TKTG THANG 05/2023</t>
  </si>
  <si>
    <t>SYSTEM</t>
  </si>
  <si>
    <t>004TEL1231670026</t>
  </si>
  <si>
    <t>THU LAI TIEN GUI KHONG KY HAN THANG 05.2023</t>
  </si>
  <si>
    <t>0320001230820001</t>
  </si>
  <si>
    <t>VYLMP</t>
  </si>
  <si>
    <t>THU LAI TIEN GUI TAI NHNO-TP LONG XUYEN T01/2023</t>
  </si>
  <si>
    <t>0320003230820001</t>
  </si>
  <si>
    <t>THU LAI TIEN GUI TAI NHNO-TP LONG XUYEN T02/2023</t>
  </si>
  <si>
    <t>0690017230110001</t>
  </si>
  <si>
    <t>SHB TRA LAI TKTG T12.2022</t>
  </si>
  <si>
    <t>0690002230270001</t>
  </si>
  <si>
    <t>HACH TOAN LAI TIEN GUI USD BIDV THANG 01/2023</t>
  </si>
  <si>
    <t>069004q230510001</t>
  </si>
  <si>
    <t>DIEU CHINH BUT TOAN 069000J230510001 NGAY 20/02/2023</t>
  </si>
  <si>
    <t>06901ed230580001</t>
  </si>
  <si>
    <t>PG BANK TRA LAI TKTG VND THANG 12/2022</t>
  </si>
  <si>
    <t>06901jh230580001</t>
  </si>
  <si>
    <t>HACH TOAN LAI TIEN GUI USD BIDV THANG 02/2023</t>
  </si>
  <si>
    <t>069017u230860001</t>
  </si>
  <si>
    <t>VCB HCM TRA LAI TK KKH THANG 03/2023</t>
  </si>
  <si>
    <t>069005o230620001</t>
  </si>
  <si>
    <t>VIETINBANK TRA LAI TKTG VND THANG 02/2023</t>
  </si>
  <si>
    <t>069000r230680001</t>
  </si>
  <si>
    <t>SHB TRA LAI TKTG T02.2023</t>
  </si>
  <si>
    <t>06900ao230970001</t>
  </si>
  <si>
    <t>YENVH</t>
  </si>
  <si>
    <t>TKTG KKH NAM A TRA LAI T03.2023</t>
  </si>
  <si>
    <t>0690021231580001</t>
  </si>
  <si>
    <t>VIETINBANK TRA LAI TKTG VND THANG 05/2023</t>
  </si>
  <si>
    <t>069002e231590001</t>
  </si>
  <si>
    <t>TKTG KKH NAM A TRA LAI T05/2023</t>
  </si>
  <si>
    <t>069002g231590001</t>
  </si>
  <si>
    <t>TKTG KKH SHB TRA LAI T05/2023</t>
  </si>
  <si>
    <t>004TEL1230690003</t>
  </si>
  <si>
    <t>THU LAI TIEN GUI KHONG KY HAN THANG 02.2023</t>
  </si>
  <si>
    <t>0320006231790001</t>
  </si>
  <si>
    <t>THU LAI TIEN GUI TAI NHNO-TP LONG XUYEN T03/2023</t>
  </si>
  <si>
    <t>0340002230030001</t>
  </si>
  <si>
    <t>HOAITHK</t>
  </si>
  <si>
    <t>HACH TOAN LAI TIEN GUI KKH TK USD MO TAI NH VCB THANG 12/2022</t>
  </si>
  <si>
    <t>0690018230110001</t>
  </si>
  <si>
    <t>SHB BO SUNG LAI TG KKH DO LOI HE THONG LS- T8-T9-T10.2022</t>
  </si>
  <si>
    <t>069007e230800001</t>
  </si>
  <si>
    <t>SGD NHNN TRA LAI DTBB T2/2023</t>
  </si>
  <si>
    <t>0690169230860001</t>
  </si>
  <si>
    <t>HACH TOAN LAI TIEN GUI VND BIDV THANG 03/2023</t>
  </si>
  <si>
    <t>069016c230860001</t>
  </si>
  <si>
    <t>HACH TOAN LAI TIEN GUI USD BIDV THANG 03/2023</t>
  </si>
  <si>
    <t>069005w230620001</t>
  </si>
  <si>
    <t>HABIB TRA LAI TKTG THANG 02/2023</t>
  </si>
  <si>
    <t>0690166231300001</t>
  </si>
  <si>
    <t>TKTG KKH NAM A TRA LAI T04/2023</t>
  </si>
  <si>
    <t>0690169231300001</t>
  </si>
  <si>
    <t>SGD NHNN TRA LAI DTBB T3/2023</t>
  </si>
  <si>
    <t>06901f2231460001</t>
  </si>
  <si>
    <t>HACH TOAN LAI TIEN GUI VND BIDV THANG 05/2023</t>
  </si>
  <si>
    <t>069001q231240001</t>
  </si>
  <si>
    <t>HACH TOAN LAI TIEN GUI VND BIDV THANG 04/2023</t>
  </si>
  <si>
    <t>069004n231240001</t>
  </si>
  <si>
    <t>HABIB TRA LAI TKTG THANG 04/2023</t>
  </si>
  <si>
    <t>069001c231780001</t>
  </si>
  <si>
    <t>THU LAI TAI KHOAN TIEN GUI KHONG KY HAN BIDV THANG 06/2023</t>
  </si>
  <si>
    <t>0320007231790001</t>
  </si>
  <si>
    <t>THU LAI TIEN GUI TAI NHNO-TP LONG XUYEN T04/2023</t>
  </si>
  <si>
    <t>069001q230030001</t>
  </si>
  <si>
    <t>HABIB TRA LAI TKTG THANG 12/2022</t>
  </si>
  <si>
    <t>069001r230030001</t>
  </si>
  <si>
    <t>VCB HCM TRA LAI TK KKH THANG 12/2022</t>
  </si>
  <si>
    <t>069000i230580001</t>
  </si>
  <si>
    <t>VCB HCM TRA LAI TK KKH USD THANG 02/2023</t>
  </si>
  <si>
    <t>0690027230660001</t>
  </si>
  <si>
    <t>TKTG KKH NAM A TRA LAI T02.2023</t>
  </si>
  <si>
    <t>069008u231090001</t>
  </si>
  <si>
    <t>PG BANK TRA LAI TKTG VND THANG 03/2023</t>
  </si>
  <si>
    <t>069000k230940001</t>
  </si>
  <si>
    <t>HABIB TRA LAI TKTG THANG 03/2023</t>
  </si>
  <si>
    <t>069016b231300001</t>
  </si>
  <si>
    <t>SGD NHNN TRA LAI DTBB T4/2023</t>
  </si>
  <si>
    <t>069012h231460001</t>
  </si>
  <si>
    <t>VCB HCM TRA LAI KKH USD THANG 05/2023</t>
  </si>
  <si>
    <t>069001r231240001</t>
  </si>
  <si>
    <t>HACH TOAN LAI TIEN GUI USD BIDV THANG 04/2023</t>
  </si>
  <si>
    <t>069002s231290001</t>
  </si>
  <si>
    <t>PG BANK TRA LAI TKTG VND THANG 04/2023</t>
  </si>
  <si>
    <t>069000x231780001</t>
  </si>
  <si>
    <t>HACH TOAN LAI TIEN GUI USD BIDV THANG 06/2023</t>
  </si>
  <si>
    <t>004TEL1230690004</t>
  </si>
  <si>
    <t>THU LAI TIEN GUI KHONG KY HAN THANG 01.2023</t>
  </si>
  <si>
    <t>0320000230180001</t>
  </si>
  <si>
    <t>THU LAI TIEN GUI TAI NHNO-TP LONG XUYEN T11/2022</t>
  </si>
  <si>
    <t>069000j230510001</t>
  </si>
  <si>
    <t>DIEU CHINH BT 069001Z223390001 NGAY 05/12/2022</t>
  </si>
  <si>
    <t>06901c0230580001</t>
  </si>
  <si>
    <t>PG BANK TRA LAI TKTG VND THANG 01/2023</t>
  </si>
  <si>
    <t>0690004230590001</t>
  </si>
  <si>
    <t>THU LAI TAI KHOAN TIEN GUI KHONG KY HAN BIDV THANG 02/2023</t>
  </si>
  <si>
    <t>0690003230740001</t>
  </si>
  <si>
    <t>PG BANK TRA LAI TKTG VND THANG 02/2023</t>
  </si>
  <si>
    <t>06900xz231160001</t>
  </si>
  <si>
    <t>THU LAI TAI KHOAN TIEN GUI KHONG KY HAN BIDV THANG 04/2023</t>
  </si>
  <si>
    <t>0690165231300001</t>
  </si>
  <si>
    <t>TKTG KKH SHB TRA LAI T04/2023</t>
  </si>
  <si>
    <t>06901f1231460001</t>
  </si>
  <si>
    <t>HACH TOAN LAI TIEN GUI USD BIDV THANG 05/2023</t>
  </si>
  <si>
    <t>004TEL1230960053</t>
  </si>
  <si>
    <t>THU LAI TIEN GUI KHONG KY HAN THANG 03.2023</t>
  </si>
  <si>
    <t>036TEL1231250058</t>
  </si>
  <si>
    <t>HT LAI TIEN GUI KKH T02/2023 TAI NH BIDV CN CA MAU</t>
  </si>
  <si>
    <t>036TEL1231250060</t>
  </si>
  <si>
    <t>HT LAI TIEN GUI KKH T04/2023 TAI NH BIDV CN CA MAU</t>
  </si>
  <si>
    <t>069002r230960001</t>
  </si>
  <si>
    <t>VIETINBANK TRA LAI TKTG VND THANG 03/2023</t>
  </si>
  <si>
    <t>06900an230970001</t>
  </si>
  <si>
    <t>TKTG KKH SHB TRA LAI T03.2023</t>
  </si>
  <si>
    <t>0690010231320001</t>
  </si>
  <si>
    <t>VIETINBANK TRA LAI TKTG VND THANG 04/2023</t>
  </si>
  <si>
    <t>0690015231460001</t>
  </si>
  <si>
    <t>THU LAI TAI KHOAN TIEN GUI KHONG KY HAN BIDV THANG 05/2023</t>
  </si>
  <si>
    <t>06901lf231770001</t>
  </si>
  <si>
    <t>VCB HCM TRA LAI TK KKH THANG 06/2023</t>
  </si>
  <si>
    <t>0320001230180001</t>
  </si>
  <si>
    <t>THU LAI TIEN GUI TAI NHNO-TP LONG XUYEN T12/2022</t>
  </si>
  <si>
    <t>0320008231790001</t>
  </si>
  <si>
    <t>THU LAI TIEN GUI TAI NHNO-TP LONG XUYEN T05/2023</t>
  </si>
  <si>
    <t>069000i230460001</t>
  </si>
  <si>
    <t>SHB TRA LAI TKTG T01.2023</t>
  </si>
  <si>
    <t>0690007230330001</t>
  </si>
  <si>
    <t>HABIB TRA LAI TKTG THANG 01/2023</t>
  </si>
  <si>
    <t>0690011230340001</t>
  </si>
  <si>
    <t>VIETINBANK TRA LAI TKTG VND THANG 01/2023</t>
  </si>
  <si>
    <t>06900aq230340001</t>
  </si>
  <si>
    <t>VCB HCM TRA LAI TK KKH USD THANG 01/2023</t>
  </si>
  <si>
    <t>069007r230400001</t>
  </si>
  <si>
    <t>SGD NHNN TRA LAI DTBB T12/2022</t>
  </si>
  <si>
    <t>036TEL1231250059</t>
  </si>
  <si>
    <t>HT LAI TIEN GUI KKH T03/2023 TAI NH BIDV CN CA MAU</t>
  </si>
  <si>
    <t>0690018230300001</t>
  </si>
  <si>
    <t>THU LAI TAI KHOAN TIEN GUI KHONG KY HAN BIDV THANG 01/2023</t>
  </si>
  <si>
    <t>069003z230060001</t>
  </si>
  <si>
    <t>VIETINBANK TRA LAI TKTG VND THANG 12/2022</t>
  </si>
  <si>
    <t>0690010231780001</t>
  </si>
  <si>
    <t>HACH TOAN LAI TIEN GUI VND BIDV THANG 06/2023</t>
  </si>
  <si>
    <t>069002a231250001</t>
  </si>
  <si>
    <t>HOAN TRA NHAN VON MSB HD MSBV040523-M03 NGAY 04.05.2023 DO CANCEL  DEAL  NGAY 05.05.2023</t>
  </si>
  <si>
    <t>0720001230860001</t>
  </si>
  <si>
    <t>NGUYENLT</t>
  </si>
  <si>
    <t>PGD TRANG BANG HACH TOAN LAI NHAP VON VAO TAI KHOAN TG KKH TAI NHTMCP A CHAU PGD TRANG BANG</t>
  </si>
  <si>
    <t>0720001231490001</t>
  </si>
  <si>
    <t>0720000230300001</t>
  </si>
  <si>
    <t>0720002230580001</t>
  </si>
  <si>
    <t>0720001231780001</t>
  </si>
  <si>
    <t>0720001231160001</t>
  </si>
  <si>
    <t>069002b231880001</t>
  </si>
  <si>
    <t>HABIB TRA LAI TKTG THANG 06/2023</t>
  </si>
  <si>
    <t>069002k231880001</t>
  </si>
  <si>
    <t>TKTG KKH NAM A TRA LAI T06/2023</t>
  </si>
  <si>
    <t>069002l231880001</t>
  </si>
  <si>
    <t>TKTG KKH SHB TRA LAI T06/2023</t>
  </si>
  <si>
    <t>069006w231910001</t>
  </si>
  <si>
    <t>VIETINBANK TRA LAI TKTG VND THANG 06/2023</t>
  </si>
  <si>
    <t>069000b232000001</t>
  </si>
  <si>
    <t>SGD NHNN TRA LAI DTBB T5/2023</t>
  </si>
  <si>
    <t>069000d232000001</t>
  </si>
  <si>
    <t>SGD NHNN TRA LAI DTBB T6/2023</t>
  </si>
  <si>
    <t>06900d1232070001</t>
  </si>
  <si>
    <t>HACH TOAN LAI TIEN GUI USD BIDV THANG 07/2023</t>
  </si>
  <si>
    <t>0320000231880001</t>
  </si>
  <si>
    <t>THU LAI TIEN GUI TAI NHNO-TP LONG XUYEN T06/2023</t>
  </si>
  <si>
    <t>036TEL1231880067</t>
  </si>
  <si>
    <t>HT LAI TIEN GUI KKH T05/2023 TAI NH BIDV CN CA MAU</t>
  </si>
  <si>
    <t>036TEL1231880068</t>
  </si>
  <si>
    <t>HT LAI TIEN GUI KKH T06/2023 TAI NH BIDV CN CA MAU</t>
  </si>
  <si>
    <t>004TEL1231840046</t>
  </si>
  <si>
    <t>THU LAI TIEN GUI KHONG KY HAN THANG 06.2023</t>
  </si>
  <si>
    <t>069000f231930001</t>
  </si>
  <si>
    <t>PG BANK TRA LAI TKTG VND THANG 05/2023 VA THANG 06/2023</t>
  </si>
  <si>
    <t>069001s232080001</t>
  </si>
  <si>
    <t>THU LAI TAI KHOAN TIEN GUI KHONG KY HAN BIDV THANG 07/2023</t>
  </si>
  <si>
    <t>0720001232070001</t>
  </si>
  <si>
    <t>06900d2232070001</t>
  </si>
  <si>
    <t>HACH TOAN LAI TIEN GUI VND BIDV THANG 07/2023</t>
  </si>
  <si>
    <t>06900d4232070001</t>
  </si>
  <si>
    <t>VCB HCM TRA LAI TK KKH USD THANG 07/2023</t>
  </si>
  <si>
    <t>069008h232140001</t>
  </si>
  <si>
    <t>HABIB TRA LAI TKTG THANG 07/2023</t>
  </si>
  <si>
    <t>0690014232330001</t>
  </si>
  <si>
    <t>PG BANK TRA LAI TKTG VND THANG 07/2023</t>
  </si>
  <si>
    <t>069000e232400001</t>
  </si>
  <si>
    <t>HACH TOAN LAI TIEN GUI USD BIDV THANG 08/2023</t>
  </si>
  <si>
    <t>069000f232400001</t>
  </si>
  <si>
    <t>HACH TOAN LAI TIEN GUI VND BIDV THANG 08/2023</t>
  </si>
  <si>
    <t>0690128232400001</t>
  </si>
  <si>
    <t>VCB HCM TRA LAI TK KKH USD THANG 08/2023</t>
  </si>
  <si>
    <t>069000i232410001</t>
  </si>
  <si>
    <t>THU LAI TAI KHOAN TIEN GUI KHONG KY HAN BIDV THANG 08/2023</t>
  </si>
  <si>
    <t>0690008232190001</t>
  </si>
  <si>
    <t>HACH TOAN BO SUNG LAI TKTG VND THANG 06/2023 VIETINBANK</t>
  </si>
  <si>
    <t>0690028232190001</t>
  </si>
  <si>
    <t>VIETINBANK TRA LAI TKTG VND THANG 07/2023</t>
  </si>
  <si>
    <t>004TEL1232150013</t>
  </si>
  <si>
    <t>THU LAI TIEN GUI KHONG KY HAN THANG 07.2023</t>
  </si>
  <si>
    <t>004TEL1232620006</t>
  </si>
  <si>
    <t>THU LAI TIEN GUI KHONG KY HAN THANG 08.2023</t>
  </si>
  <si>
    <t>0720001232690001</t>
  </si>
  <si>
    <t>069000l232480001</t>
  </si>
  <si>
    <t>HABIB TRA LAI TKTG THANG 08/2023</t>
  </si>
  <si>
    <t>069000v232480001</t>
  </si>
  <si>
    <t>SGD NHNN TRA LAI DTBB T7/2023</t>
  </si>
  <si>
    <t>069000a232500001</t>
  </si>
  <si>
    <t>VIETINBANK TRA LAI TKTG VND THANG 08/2023</t>
  </si>
  <si>
    <t>0720001232400001</t>
  </si>
  <si>
    <t>069001h232630001</t>
  </si>
  <si>
    <t>PG BANK TRA LAI TKTG VND THANG 08/2023</t>
  </si>
  <si>
    <t>0690022232540001</t>
  </si>
  <si>
    <t>TKTG KKH NAM A TRA LAI T08/2023</t>
  </si>
  <si>
    <t>0690023232540001</t>
  </si>
  <si>
    <t>TKTG KKH SHB TRA LAI T08/2023</t>
  </si>
  <si>
    <t>069001f232690001</t>
  </si>
  <si>
    <t>HACH TOAN LAI TIEN GUI VND BIDV THANG 09/2023</t>
  </si>
  <si>
    <t>069001g232690001</t>
  </si>
  <si>
    <t>HACH TOAN LAI TIEN GUI USD BIDV THANG 09/2023</t>
  </si>
  <si>
    <t>069001r232700001</t>
  </si>
  <si>
    <t>VCB HCM TRA LAI TK KKH USD THANG 09/2023</t>
  </si>
  <si>
    <t>0690008232720001</t>
  </si>
  <si>
    <t>THU LAI TAI KHOAN TIEN GUI KHONG KY HAN BIDV THANG T09/2023</t>
  </si>
  <si>
    <t>0320000232690001</t>
  </si>
  <si>
    <t>THU LAI TIEN GUI TAI NHNO-TP LONG XUYEN T08/2023</t>
  </si>
  <si>
    <t>0320001232690001</t>
  </si>
  <si>
    <t>THU LAI TIEN GUI TAI NHNO-TP LONG XUYEN T07/2023</t>
  </si>
  <si>
    <t>069001x232200001</t>
  </si>
  <si>
    <t>TKTG KKH NAM A TRA LAI T07/2023</t>
  </si>
  <si>
    <t>069001y232200001</t>
  </si>
  <si>
    <t>TKTG KKH SHB TRA LAI T07/2023</t>
  </si>
  <si>
    <t>004TEL1232780027</t>
  </si>
  <si>
    <t>THU LAI TIEN GUI KHONG KY HAN THANG 09.2023</t>
  </si>
  <si>
    <t>0690002232890001</t>
  </si>
  <si>
    <t>PG BANK TRA LAI TKTG VND THANG 09/2023</t>
  </si>
  <si>
    <t>069000k232990001</t>
  </si>
  <si>
    <t>VCB HCM TRA LAI TK KKH USD THANG 10/2023</t>
  </si>
  <si>
    <t>069000l232990001</t>
  </si>
  <si>
    <t>HACH TOAN LAI TIEN GUI VND BIDV THANG 10/2023</t>
  </si>
  <si>
    <t>069000n232990001</t>
  </si>
  <si>
    <t>HACH TOAN LAI TIEN GUI USD BIDV THANG 10/2023</t>
  </si>
  <si>
    <t>069001r232990001</t>
  </si>
  <si>
    <t>THU LAI TAI KHOAN TIEN GUI KHONG KY HAN BIDV THANG 10/2023</t>
  </si>
  <si>
    <t>069001j232750001</t>
  </si>
  <si>
    <t>HABIB TRA LAI TKTG THANG 09/2023</t>
  </si>
  <si>
    <t>069003w232760001</t>
  </si>
  <si>
    <t>SGD NHNN TRA LAI DTBB T8/2023</t>
  </si>
  <si>
    <t>0690003232790001</t>
  </si>
  <si>
    <t>TKTG KKH SHB TRA LAI T09/2023</t>
  </si>
  <si>
    <t>0690004232790001</t>
  </si>
  <si>
    <t>TKTG KKH NAM A TRA LAI T09/2023</t>
  </si>
  <si>
    <t>06900a1232790001</t>
  </si>
  <si>
    <t>VIETINBANK TRA LAI TKTG VND THANG 09/2023</t>
  </si>
  <si>
    <t>0720001232990001</t>
  </si>
  <si>
    <t>036TEL1233120045</t>
  </si>
  <si>
    <t>HT LAI TIEN GUI KKH T07/2023 TAI NH BIDV CN CA MAU</t>
  </si>
  <si>
    <t>036TEL1233120046</t>
  </si>
  <si>
    <t>HT LAI TIEN GUI KKH T08/2023 TAI NH BIDV CN CA MAU</t>
  </si>
  <si>
    <t>036TEL1233120047</t>
  </si>
  <si>
    <t>HT LAI TIEN GUI KKH T09/2023 TAI NH BIDV CN CA MAU</t>
  </si>
  <si>
    <t>036TEL1233120048</t>
  </si>
  <si>
    <t>HT LAI TIEN GUI KKH T10/2023 TAI NH BIDV CN CA MAU</t>
  </si>
  <si>
    <t>0690003233070001</t>
  </si>
  <si>
    <t>HABIB TRA LAI TKTG THANG 10/2023</t>
  </si>
  <si>
    <t>0690004233070001</t>
  </si>
  <si>
    <t>SGD NHNN TRA LAI DTBB T9/2023</t>
  </si>
  <si>
    <t>069001g233070001</t>
  </si>
  <si>
    <t>VIETINBANK TRA LAI TKTG VND THANG 10/2023</t>
  </si>
  <si>
    <t>06900gh233130001</t>
  </si>
  <si>
    <t>TKTG KKH SHB TRA LAI T10/2023</t>
  </si>
  <si>
    <t>06900gj233130001</t>
  </si>
  <si>
    <t>TKTG KKH NAM A TRA LAI T10/2023</t>
  </si>
  <si>
    <t>0690010233240001</t>
  </si>
  <si>
    <t>PG BANK TRA LAI TKTG VND THANG 10/2023</t>
  </si>
  <si>
    <t>069000c233310001</t>
  </si>
  <si>
    <t>HACH TOAN LAI TIEN GUI USD BIDV THANG 11/2023</t>
  </si>
  <si>
    <t>069000d233310001</t>
  </si>
  <si>
    <t>HACH TOAN LAI TIEN GUI VND BIDV THANG 11/2023</t>
  </si>
  <si>
    <t>06901ia233310001</t>
  </si>
  <si>
    <t>VCB HCM TRA LAI TK KKH USD THANG 11/2023</t>
  </si>
  <si>
    <t>06901j5233310001</t>
  </si>
  <si>
    <t>THU LAI TAI KHOAN TIEN GUI KHONG KY HAN BIDV THANG 11/2023</t>
  </si>
  <si>
    <t>06900he233340001</t>
  </si>
  <si>
    <t>SGD NHNN TRA LAI DTBB T10/2023</t>
  </si>
  <si>
    <t>004TEL1233110018</t>
  </si>
  <si>
    <t>THU LAI TIEN GUI KHONG KY HAN THANG 10.2023</t>
  </si>
  <si>
    <t>0720001233310001</t>
  </si>
  <si>
    <t>0690008233390001</t>
  </si>
  <si>
    <t>HABIB TRA LAI TKTG THANG 11/2023</t>
  </si>
  <si>
    <t>06900fv233530001</t>
  </si>
  <si>
    <t>SGD NHNN TRA LAI DTBB T11/2023</t>
  </si>
  <si>
    <t>0690022233420001</t>
  </si>
  <si>
    <t>VIETINBANK TRA LAI TKTG VND THANG 11/2023</t>
  </si>
  <si>
    <t>0690007233450001</t>
  </si>
  <si>
    <t>PG BANK TRA LAI TKTG VND THANG 11/2023</t>
  </si>
  <si>
    <t>069001m233450001</t>
  </si>
  <si>
    <t>TKTG KKH NAM A TRA LAI T11/2023</t>
  </si>
  <si>
    <t>069001o233450001</t>
  </si>
  <si>
    <t>TKTG KKH SHB TRA LAI T11/2023</t>
  </si>
  <si>
    <t>069001z233600001</t>
  </si>
  <si>
    <t>HACH TOAN LAI TIEN GUI VND BIDV THANG 12/2023</t>
  </si>
  <si>
    <t>0690028233600001</t>
  </si>
  <si>
    <t>HACH TOAN LAI TIEN GUI USD BIDV THANG 12/2023</t>
  </si>
  <si>
    <t>06901bc233600001</t>
  </si>
  <si>
    <t>THU LAI TAI KHOAN TIEN GUI KHONG KY HAN BIDV THANG 12/2023</t>
  </si>
  <si>
    <t>004TEL1233390017</t>
  </si>
  <si>
    <t>THU LAI TIEN GUI KHONG KY HAN THANG 11.2023</t>
  </si>
  <si>
    <t>036TEL1233630074</t>
  </si>
  <si>
    <t>HT LAI TIEN GUI KKH T11/2023 TAI NH BIDV CN CA MAU</t>
  </si>
  <si>
    <t>036TEL1233630075</t>
  </si>
  <si>
    <t>HT LAI TIEN GUI KKH T12/2023 TAI NH BIDV CN CA MAU</t>
  </si>
  <si>
    <t>032TEL1233490068</t>
  </si>
  <si>
    <t>THU LAI TIEN GUI TAI NHNO-TP LONG XUYEN T10/2023</t>
  </si>
  <si>
    <t>032TEL1233490069</t>
  </si>
  <si>
    <t>THU LAI TIEN GUI TAI NHNO-TP LONG XUYEN T09/2023</t>
  </si>
  <si>
    <t>032TEL1233490070</t>
  </si>
  <si>
    <t>THU LAI TIEN GUI TAI NHNO-TP LONG XUYEN T11/2023</t>
  </si>
  <si>
    <t>0720002233600001</t>
  </si>
  <si>
    <t>TYPE</t>
  </si>
  <si>
    <t>12/2022</t>
  </si>
  <si>
    <t>BS</t>
  </si>
  <si>
    <t>1019</t>
  </si>
  <si>
    <t>1039</t>
  </si>
  <si>
    <t>1510</t>
  </si>
  <si>
    <t>1520</t>
  </si>
  <si>
    <t>1610</t>
  </si>
  <si>
    <t>1620</t>
  </si>
  <si>
    <t>1630</t>
  </si>
  <si>
    <t>2111</t>
  </si>
  <si>
    <t>2112</t>
  </si>
  <si>
    <t>2121</t>
  </si>
  <si>
    <t>2122</t>
  </si>
  <si>
    <t>2131</t>
  </si>
  <si>
    <t>2132</t>
  </si>
  <si>
    <t>2141</t>
  </si>
  <si>
    <t>2142</t>
  </si>
  <si>
    <t>2151</t>
  </si>
  <si>
    <t>2161</t>
  </si>
  <si>
    <t>2191</t>
  </si>
  <si>
    <t>2192</t>
  </si>
  <si>
    <t>2751</t>
  </si>
  <si>
    <t>2752</t>
  </si>
  <si>
    <t>2791</t>
  </si>
  <si>
    <t>2792</t>
  </si>
  <si>
    <t>3012</t>
  </si>
  <si>
    <t>3013</t>
  </si>
  <si>
    <t>3014</t>
  </si>
  <si>
    <t>3015</t>
  </si>
  <si>
    <t>3019</t>
  </si>
  <si>
    <t>3021</t>
  </si>
  <si>
    <t>3024</t>
  </si>
  <si>
    <t>3051</t>
  </si>
  <si>
    <t>3052</t>
  </si>
  <si>
    <t>3110</t>
  </si>
  <si>
    <t>3130</t>
  </si>
  <si>
    <t>3210</t>
  </si>
  <si>
    <t>3221</t>
  </si>
  <si>
    <t>3410</t>
  </si>
  <si>
    <t>3510</t>
  </si>
  <si>
    <t>3532</t>
  </si>
  <si>
    <t>3539</t>
  </si>
  <si>
    <t>3550</t>
  </si>
  <si>
    <t>3592</t>
  </si>
  <si>
    <t>3612</t>
  </si>
  <si>
    <t>3613</t>
  </si>
  <si>
    <t>3614</t>
  </si>
  <si>
    <t>3699</t>
  </si>
  <si>
    <t>3870</t>
  </si>
  <si>
    <t>3880</t>
  </si>
  <si>
    <t>3922</t>
  </si>
  <si>
    <t>3923</t>
  </si>
  <si>
    <t>3941</t>
  </si>
  <si>
    <t>3942</t>
  </si>
  <si>
    <t>3948</t>
  </si>
  <si>
    <t>3961</t>
  </si>
  <si>
    <t>3962</t>
  </si>
  <si>
    <t>3970</t>
  </si>
  <si>
    <t>4032</t>
  </si>
  <si>
    <t>4111</t>
  </si>
  <si>
    <t>4112</t>
  </si>
  <si>
    <t>4122</t>
  </si>
  <si>
    <t>4191</t>
  </si>
  <si>
    <t>4211</t>
  </si>
  <si>
    <t>4212</t>
  </si>
  <si>
    <t>4214</t>
  </si>
  <si>
    <t>4221</t>
  </si>
  <si>
    <t>4222</t>
  </si>
  <si>
    <t>4224</t>
  </si>
  <si>
    <t>4231</t>
  </si>
  <si>
    <t>4232</t>
  </si>
  <si>
    <t>4241</t>
  </si>
  <si>
    <t>4242</t>
  </si>
  <si>
    <t>4251</t>
  </si>
  <si>
    <t>4252</t>
  </si>
  <si>
    <t>4254</t>
  </si>
  <si>
    <t>4261</t>
  </si>
  <si>
    <t>4264</t>
  </si>
  <si>
    <t>4272</t>
  </si>
  <si>
    <t>4274</t>
  </si>
  <si>
    <t>4279</t>
  </si>
  <si>
    <t>4282</t>
  </si>
  <si>
    <t>4284</t>
  </si>
  <si>
    <t>4310</t>
  </si>
  <si>
    <t>4421</t>
  </si>
  <si>
    <t>4521</t>
  </si>
  <si>
    <t>4523</t>
  </si>
  <si>
    <t>4531</t>
  </si>
  <si>
    <t>4534</t>
  </si>
  <si>
    <t>4538</t>
  </si>
  <si>
    <t>4539</t>
  </si>
  <si>
    <t>4540</t>
  </si>
  <si>
    <t>4550</t>
  </si>
  <si>
    <t>4591</t>
  </si>
  <si>
    <t>4599</t>
  </si>
  <si>
    <t>4610</t>
  </si>
  <si>
    <t>4620</t>
  </si>
  <si>
    <t>4690</t>
  </si>
  <si>
    <t>4711</t>
  </si>
  <si>
    <t>4712</t>
  </si>
  <si>
    <t>4741</t>
  </si>
  <si>
    <t>4742</t>
  </si>
  <si>
    <t>4841</t>
  </si>
  <si>
    <t>4842</t>
  </si>
  <si>
    <t>4861</t>
  </si>
  <si>
    <t>4862</t>
  </si>
  <si>
    <t>4880</t>
  </si>
  <si>
    <t>4911</t>
  </si>
  <si>
    <t>4912</t>
  </si>
  <si>
    <t>4913</t>
  </si>
  <si>
    <t>4921</t>
  </si>
  <si>
    <t>4931</t>
  </si>
  <si>
    <t>4942</t>
  </si>
  <si>
    <t>4961</t>
  </si>
  <si>
    <t>4962</t>
  </si>
  <si>
    <t>5012</t>
  </si>
  <si>
    <t>5020</t>
  </si>
  <si>
    <t>5191</t>
  </si>
  <si>
    <t>5192</t>
  </si>
  <si>
    <t>5199</t>
  </si>
  <si>
    <t>6010</t>
  </si>
  <si>
    <t>6020</t>
  </si>
  <si>
    <t>6030</t>
  </si>
  <si>
    <t>6110</t>
  </si>
  <si>
    <t>6121</t>
  </si>
  <si>
    <t>6130</t>
  </si>
  <si>
    <t>6190</t>
  </si>
  <si>
    <t>6311</t>
  </si>
  <si>
    <t>6332</t>
  </si>
  <si>
    <t>6920</t>
  </si>
  <si>
    <t>PL</t>
  </si>
  <si>
    <t>7020</t>
  </si>
  <si>
    <t>7030</t>
  </si>
  <si>
    <t>7040</t>
  </si>
  <si>
    <t>7090</t>
  </si>
  <si>
    <t>7110</t>
  </si>
  <si>
    <t>7130</t>
  </si>
  <si>
    <t>7190</t>
  </si>
  <si>
    <t>7210</t>
  </si>
  <si>
    <t>7230</t>
  </si>
  <si>
    <t>7410</t>
  </si>
  <si>
    <t>7490</t>
  </si>
  <si>
    <t>7800</t>
  </si>
  <si>
    <t>7900</t>
  </si>
  <si>
    <t>8010</t>
  </si>
  <si>
    <t>8020</t>
  </si>
  <si>
    <t>8030</t>
  </si>
  <si>
    <t>8090</t>
  </si>
  <si>
    <t>8110</t>
  </si>
  <si>
    <t>8120</t>
  </si>
  <si>
    <t>8131</t>
  </si>
  <si>
    <t>8132</t>
  </si>
  <si>
    <t>8133</t>
  </si>
  <si>
    <t>8139</t>
  </si>
  <si>
    <t>8150</t>
  </si>
  <si>
    <t>8160</t>
  </si>
  <si>
    <t>8190</t>
  </si>
  <si>
    <t>8210</t>
  </si>
  <si>
    <t>8230</t>
  </si>
  <si>
    <t>8310</t>
  </si>
  <si>
    <t>8320</t>
  </si>
  <si>
    <t>8331</t>
  </si>
  <si>
    <t>8410</t>
  </si>
  <si>
    <t>8490</t>
  </si>
  <si>
    <t>8511</t>
  </si>
  <si>
    <t>8520</t>
  </si>
  <si>
    <t>8531</t>
  </si>
  <si>
    <t>8532</t>
  </si>
  <si>
    <t>8533</t>
  </si>
  <si>
    <t>8534</t>
  </si>
  <si>
    <t>8539</t>
  </si>
  <si>
    <t>8542</t>
  </si>
  <si>
    <t>8549</t>
  </si>
  <si>
    <t>8570</t>
  </si>
  <si>
    <t>8590</t>
  </si>
  <si>
    <t>8611</t>
  </si>
  <si>
    <t>8612</t>
  </si>
  <si>
    <t>8614</t>
  </si>
  <si>
    <t>8619</t>
  </si>
  <si>
    <t>8620</t>
  </si>
  <si>
    <t>8630</t>
  </si>
  <si>
    <t>8650</t>
  </si>
  <si>
    <t>8660</t>
  </si>
  <si>
    <t>8670</t>
  </si>
  <si>
    <t>8680</t>
  </si>
  <si>
    <t>8691</t>
  </si>
  <si>
    <t>8693</t>
  </si>
  <si>
    <t>8694</t>
  </si>
  <si>
    <t>8695</t>
  </si>
  <si>
    <t>8697</t>
  </si>
  <si>
    <t>8699</t>
  </si>
  <si>
    <t>8710</t>
  </si>
  <si>
    <t>8720</t>
  </si>
  <si>
    <t>8740</t>
  </si>
  <si>
    <t>8750</t>
  </si>
  <si>
    <t>8760</t>
  </si>
  <si>
    <t>8829</t>
  </si>
  <si>
    <t>8830</t>
  </si>
  <si>
    <t>8910</t>
  </si>
  <si>
    <t>8990</t>
  </si>
  <si>
    <t>9123</t>
  </si>
  <si>
    <t>OBS</t>
  </si>
  <si>
    <t>9124</t>
  </si>
  <si>
    <t>9210</t>
  </si>
  <si>
    <t>9220</t>
  </si>
  <si>
    <t>9231</t>
  </si>
  <si>
    <t>9232</t>
  </si>
  <si>
    <t>9233</t>
  </si>
  <si>
    <t>9234</t>
  </si>
  <si>
    <t>9235</t>
  </si>
  <si>
    <t>9250</t>
  </si>
  <si>
    <t>9260</t>
  </si>
  <si>
    <t>9270</t>
  </si>
  <si>
    <t>9280</t>
  </si>
  <si>
    <t>9299</t>
  </si>
  <si>
    <t>9380</t>
  </si>
  <si>
    <t>9410</t>
  </si>
  <si>
    <t>9420</t>
  </si>
  <si>
    <t>9490</t>
  </si>
  <si>
    <t>9620</t>
  </si>
  <si>
    <t>9711</t>
  </si>
  <si>
    <t>9712</t>
  </si>
  <si>
    <t>9821</t>
  </si>
  <si>
    <t>9890</t>
  </si>
  <si>
    <t>9920</t>
  </si>
  <si>
    <t>9941</t>
  </si>
  <si>
    <t>9980</t>
  </si>
  <si>
    <t>9990</t>
  </si>
  <si>
    <t>ACCOUNT</t>
  </si>
  <si>
    <t>8822</t>
  </si>
  <si>
    <t>MÃ ĐƠN VỊ</t>
  </si>
  <si>
    <t>TÊN ĐƠN VỊ</t>
  </si>
  <si>
    <t>CHI NHÁNH QUẢN LÝ</t>
  </si>
  <si>
    <t>ĐỊA CHỈ THEO GIẤY PHÉP KINH DOANH</t>
  </si>
  <si>
    <t>MÃ SỐ THUẾ</t>
  </si>
  <si>
    <t>0301378892-021</t>
  </si>
  <si>
    <t>0301378892-038</t>
  </si>
  <si>
    <t>0301378892-026</t>
  </si>
  <si>
    <t xml:space="preserve">CHI NHANH BAC SAI GON </t>
  </si>
  <si>
    <t>0301378892 - 039</t>
  </si>
  <si>
    <t>0301378892-033</t>
  </si>
  <si>
    <t>0301378892-010</t>
  </si>
  <si>
    <t>0301378892-035</t>
  </si>
  <si>
    <t>0301378892-012</t>
  </si>
  <si>
    <t>PGD LAGI</t>
  </si>
  <si>
    <t>0301378892-013</t>
  </si>
  <si>
    <t>0301378892-006</t>
  </si>
  <si>
    <t>0301378892-005</t>
  </si>
  <si>
    <t>0301378892-041</t>
  </si>
  <si>
    <t>0301378892-007</t>
  </si>
  <si>
    <t>0301378892-036</t>
  </si>
  <si>
    <t>0301378892-020</t>
  </si>
  <si>
    <t>0301378892-002</t>
  </si>
  <si>
    <t>607</t>
  </si>
  <si>
    <t>SMES BVB BINH THANH (PGD BINH THANH)</t>
  </si>
  <si>
    <t>609</t>
  </si>
  <si>
    <t>SMES BVB THU DUC (PGD THU DUC)</t>
  </si>
  <si>
    <t>613</t>
  </si>
  <si>
    <t>SMES BVB LE VAN SY (PGD LE VAN SY)</t>
  </si>
  <si>
    <t>0301378892-031</t>
  </si>
  <si>
    <t>0301378892-027</t>
  </si>
  <si>
    <t>PGD DAK DOA</t>
  </si>
  <si>
    <t>0301378892-004</t>
  </si>
  <si>
    <t>0301378892-025</t>
  </si>
  <si>
    <t>0301378892-040</t>
  </si>
  <si>
    <t>0301378892-024</t>
  </si>
  <si>
    <t>0301378892-034</t>
  </si>
  <si>
    <t>0301378892-008</t>
  </si>
  <si>
    <t>0301378892-018</t>
  </si>
  <si>
    <t>602</t>
  </si>
  <si>
    <t>SMES BVB QUAN 10 (PGD QUAN 10)</t>
  </si>
  <si>
    <t>610</t>
  </si>
  <si>
    <t>SMES BVB CHO LON (PGD CHO LON)</t>
  </si>
  <si>
    <t>605</t>
  </si>
  <si>
    <t>SMES BVB PHU MY HUNG (PHU MY HUNG)</t>
  </si>
  <si>
    <t>0301378892-029</t>
  </si>
  <si>
    <t>0301378892-023</t>
  </si>
  <si>
    <t>0301378892-015</t>
  </si>
  <si>
    <t>0301378892-028</t>
  </si>
  <si>
    <t>0301378892-019</t>
  </si>
  <si>
    <t xml:space="preserve">PGD TAN BIEN </t>
  </si>
  <si>
    <t>0301378892-003</t>
  </si>
  <si>
    <t>601</t>
  </si>
  <si>
    <t>SMES BVB PHU NHUAN (PGD PHU NHUAN)</t>
  </si>
  <si>
    <t>603</t>
  </si>
  <si>
    <t>SMES BVB TAN BINH (PGD TAN BINH)</t>
  </si>
  <si>
    <t>611</t>
  </si>
  <si>
    <t>SMES BVB GO VAP (PGD GO VAP)</t>
  </si>
  <si>
    <t xml:space="preserve">CHI NHANH THAI NGUYEN </t>
  </si>
  <si>
    <t>0301378892-037</t>
  </si>
  <si>
    <t>0301378892-014</t>
  </si>
  <si>
    <t>612</t>
  </si>
  <si>
    <t>SMES BVB MY DINH (PGD MY DINH)</t>
  </si>
  <si>
    <t>0301378892-030</t>
  </si>
  <si>
    <t>0301378892-032</t>
  </si>
  <si>
    <t>0301378892-042</t>
  </si>
  <si>
    <t>0301378892-022</t>
  </si>
  <si>
    <t>0301378892-011</t>
  </si>
  <si>
    <t>0301378892</t>
  </si>
  <si>
    <t>608</t>
  </si>
  <si>
    <t>SMES BVB HO GUOM</t>
  </si>
  <si>
    <t>615</t>
  </si>
  <si>
    <t>PHONG QHKH 1</t>
  </si>
  <si>
    <t>616</t>
  </si>
  <si>
    <t>PHONG SMES HO</t>
  </si>
  <si>
    <t>799</t>
  </si>
  <si>
    <t>TRUNG TAM QUAN LY VA THU HOI NO</t>
  </si>
  <si>
    <t>800</t>
  </si>
  <si>
    <t>NGAN HANG SO</t>
  </si>
  <si>
    <t>801</t>
  </si>
  <si>
    <t>DIGIBANK</t>
  </si>
  <si>
    <t>802</t>
  </si>
  <si>
    <t>FINTECH</t>
  </si>
  <si>
    <t>803</t>
  </si>
  <si>
    <t>NGAN HANG SO MOMO</t>
  </si>
  <si>
    <t>810</t>
  </si>
  <si>
    <t>DIGIBANK 810</t>
  </si>
  <si>
    <t>900</t>
  </si>
  <si>
    <t>TIMO PLUS</t>
  </si>
  <si>
    <t>901</t>
  </si>
  <si>
    <t>TIMO PLUS 901</t>
  </si>
  <si>
    <t>902</t>
  </si>
  <si>
    <t>TIMO PLUS 902</t>
  </si>
  <si>
    <t>903</t>
  </si>
  <si>
    <t>TIMO PLUS 903</t>
  </si>
  <si>
    <t>899</t>
  </si>
  <si>
    <t>TRUNG TAM NGAN HANG SO</t>
  </si>
  <si>
    <t>C601.26</t>
  </si>
  <si>
    <t>Final diff (after reconciling with the explanation)</t>
  </si>
  <si>
    <t>'- Phí thuê bao dịch vụ tham gia giải pháp nâng cấp: 612.1</t>
  </si>
  <si>
    <t>C601.33</t>
  </si>
  <si>
    <t>- Báo có: 66,384.86
- Lãi TKTG KKH T12/23: 190,685.77
- Báo nợ JCB: 309,678.94
- Báo nợ Visa: 61,036.43</t>
  </si>
  <si>
    <t>C601.27</t>
  </si>
  <si>
    <t>C601.31</t>
  </si>
  <si>
    <t>C601.32</t>
  </si>
  <si>
    <t>[2] Recalculate accrued interest receivables and reconcile with TB</t>
  </si>
  <si>
    <t>[2] Obtain SBV Bank statements and reconcile with the detailed listing and Trial Balance</t>
  </si>
  <si>
    <t>[4] Obtain Bank statements and reconcile with the detailed listing and Trial Balance for Non-term deposit</t>
  </si>
  <si>
    <t>[3] Obtain the term-deposit contract, and loan contract for test of details</t>
  </si>
  <si>
    <t>Cash on hand does not meet circulation standards awaiting processing</t>
  </si>
  <si>
    <t>Cash on hand at the units</t>
  </si>
  <si>
    <t>Foreign cash on hand at the units</t>
  </si>
  <si>
    <t>Demand deposits in VND</t>
  </si>
  <si>
    <t>Demand deposits in USD</t>
  </si>
  <si>
    <t>Demand deposit</t>
  </si>
  <si>
    <t>Term deposit at Credit Institutions are less than 12 months</t>
  </si>
  <si>
    <t>Term deposit in USD</t>
  </si>
  <si>
    <t>Qualified debt short-term loans from domestic Credit Institutions</t>
  </si>
  <si>
    <t>Interest receivables from deposits in VND</t>
  </si>
  <si>
    <t>Interest receivables from deposits in foreign currency</t>
  </si>
  <si>
    <t>Objective are met.</t>
  </si>
  <si>
    <t>Branches</t>
  </si>
  <si>
    <t>Account No.</t>
  </si>
  <si>
    <t>Closing balance</t>
  </si>
  <si>
    <t>Deposit amount</t>
  </si>
  <si>
    <t>Withdraw amount</t>
  </si>
  <si>
    <t>"Notification of mandatory reserves in the mandatory maintenance period of December 2023 and the implementation of mandatory reserves in December 2023"</t>
  </si>
  <si>
    <t>Check with Notice of implementation status December 2023</t>
  </si>
  <si>
    <t>Compulsory reserves announced</t>
  </si>
  <si>
    <t>Actual reserves</t>
  </si>
  <si>
    <t>Over/Under required reserves</t>
  </si>
  <si>
    <t>Mandatory reserve deposits in VND</t>
  </si>
  <si>
    <t>Deposits in excess of required reserves in VND</t>
  </si>
  <si>
    <t>Mandatory reserve deposits in USD</t>
  </si>
  <si>
    <t>Deposits exceeding required reserves in USD</t>
  </si>
  <si>
    <t>31.12.2021</t>
  </si>
  <si>
    <t>%/year</t>
  </si>
  <si>
    <t>Branch code</t>
  </si>
  <si>
    <t>Others</t>
  </si>
  <si>
    <t>Term deposit</t>
  </si>
  <si>
    <t>Short-term loans</t>
  </si>
  <si>
    <t>Reason of diff</t>
  </si>
  <si>
    <t>Date issued bank statement</t>
  </si>
  <si>
    <t>STARTING DATE</t>
  </si>
  <si>
    <t>MATURITY DATE</t>
  </si>
  <si>
    <t>Interest risk</t>
  </si>
  <si>
    <t>Liquidity risk</t>
  </si>
  <si>
    <t>Classify</t>
  </si>
  <si>
    <t>CLIENT'S NAME</t>
  </si>
  <si>
    <t>CONTRACT NO.</t>
  </si>
  <si>
    <t>PERIOD</t>
  </si>
  <si>
    <t>CURRENCY</t>
  </si>
  <si>
    <t>AMOUNT</t>
  </si>
  <si>
    <t>AMOUNT ON DOCUMENTS</t>
  </si>
  <si>
    <t>RECONCILIATION BALANCE</t>
  </si>
  <si>
    <t>INTEREST RATE</t>
  </si>
  <si>
    <t>DOCUMENTS</t>
  </si>
  <si>
    <t>REF</t>
  </si>
  <si>
    <t>ACCOUNT NO</t>
  </si>
  <si>
    <t>PRODUCTS</t>
  </si>
  <si>
    <t>DESCRIPTION</t>
  </si>
  <si>
    <t>CUSTOMER REFERENCE CODE</t>
  </si>
  <si>
    <t>CUSTOMER CODE</t>
  </si>
  <si>
    <t>CUSTOMER'S NAME</t>
  </si>
  <si>
    <t>FX RATE</t>
  </si>
  <si>
    <t>ORIGINAL BALANCE</t>
  </si>
  <si>
    <t>INTEREST RATE (PER DAY)</t>
  </si>
  <si>
    <t>DAYS</t>
  </si>
  <si>
    <t>BEGINNING DATE</t>
  </si>
  <si>
    <t>INTEREST INCOME</t>
  </si>
  <si>
    <t>C401.2</t>
  </si>
  <si>
    <t>C401.3</t>
  </si>
  <si>
    <t>C401.4</t>
  </si>
  <si>
    <t>C401.5</t>
  </si>
  <si>
    <t>C401.6</t>
  </si>
  <si>
    <t>C401.7</t>
  </si>
  <si>
    <t>C401.8</t>
  </si>
  <si>
    <t>C401.9</t>
  </si>
  <si>
    <t>C401.10</t>
  </si>
  <si>
    <t>C401.11</t>
  </si>
  <si>
    <t>C401.12</t>
  </si>
  <si>
    <t>C401.13</t>
  </si>
  <si>
    <t>C401.14</t>
  </si>
  <si>
    <t>C401.15</t>
  </si>
  <si>
    <t>C401.16</t>
  </si>
  <si>
    <t>C401.17</t>
  </si>
  <si>
    <t>C401.18</t>
  </si>
  <si>
    <t>Per notice of implementation</t>
  </si>
  <si>
    <t>1NHNN</t>
  </si>
  <si>
    <t>2NHNN</t>
  </si>
  <si>
    <t>3NHNN</t>
  </si>
  <si>
    <t>4NHNN</t>
  </si>
  <si>
    <t>5NHNN</t>
  </si>
  <si>
    <t>6NHNN</t>
  </si>
  <si>
    <t>7NHNN</t>
  </si>
  <si>
    <t>8NHNN</t>
  </si>
  <si>
    <t>9NHNN</t>
  </si>
  <si>
    <t>10NHNN</t>
  </si>
  <si>
    <t>11NHNN</t>
  </si>
  <si>
    <t>12NHNN</t>
  </si>
  <si>
    <t>Maping</t>
  </si>
  <si>
    <t>C603.19</t>
  </si>
  <si>
    <t>C603.20</t>
  </si>
  <si>
    <t>C603.23</t>
  </si>
  <si>
    <t>C603.24</t>
  </si>
  <si>
    <t>C603.21</t>
  </si>
  <si>
    <t>C603.22</t>
  </si>
  <si>
    <t>C603.18</t>
  </si>
  <si>
    <t>C603.01</t>
  </si>
  <si>
    <t>C603.02</t>
  </si>
  <si>
    <t>C603.03</t>
  </si>
  <si>
    <t>C603.06</t>
  </si>
  <si>
    <t>C603.07</t>
  </si>
  <si>
    <t>C603.08</t>
  </si>
  <si>
    <t>C603.09</t>
  </si>
  <si>
    <t>C603.10</t>
  </si>
  <si>
    <t>C603.11</t>
  </si>
  <si>
    <t>C603.12</t>
  </si>
  <si>
    <t>C603.13</t>
  </si>
  <si>
    <t>C603.04</t>
  </si>
  <si>
    <t>C603.05</t>
  </si>
  <si>
    <t>C603.14</t>
  </si>
  <si>
    <t>C603.15</t>
  </si>
  <si>
    <t>C603.17</t>
  </si>
  <si>
    <t>C603.25</t>
  </si>
  <si>
    <t>số dư ko kì hạn * estimate rate</t>
  </si>
  <si>
    <t>HABIB</t>
  </si>
  <si>
    <t>SHB</t>
  </si>
  <si>
    <t>VCB HCM</t>
  </si>
  <si>
    <t>1NA</t>
  </si>
  <si>
    <t>2NA</t>
  </si>
  <si>
    <t>3NA</t>
  </si>
  <si>
    <t>4NA</t>
  </si>
  <si>
    <t>5NA</t>
  </si>
  <si>
    <t>6NA</t>
  </si>
  <si>
    <t>7NA</t>
  </si>
  <si>
    <t>8NA</t>
  </si>
  <si>
    <t>9NA</t>
  </si>
  <si>
    <t>10NA</t>
  </si>
  <si>
    <t>11NA</t>
  </si>
  <si>
    <t>12NA</t>
  </si>
  <si>
    <t>1S</t>
  </si>
  <si>
    <t>2S</t>
  </si>
  <si>
    <t>3S</t>
  </si>
  <si>
    <t>4S</t>
  </si>
  <si>
    <t>5S</t>
  </si>
  <si>
    <t>6S</t>
  </si>
  <si>
    <t>7S</t>
  </si>
  <si>
    <t>8S</t>
  </si>
  <si>
    <t>9S</t>
  </si>
  <si>
    <t>10S</t>
  </si>
  <si>
    <t>11S</t>
  </si>
  <si>
    <t>12S</t>
  </si>
  <si>
    <t>1V</t>
  </si>
  <si>
    <t>2V</t>
  </si>
  <si>
    <t>3V</t>
  </si>
  <si>
    <t>4V</t>
  </si>
  <si>
    <t>5V</t>
  </si>
  <si>
    <t>6V</t>
  </si>
  <si>
    <t>7V</t>
  </si>
  <si>
    <t>8V</t>
  </si>
  <si>
    <t>9V</t>
  </si>
  <si>
    <t>10V</t>
  </si>
  <si>
    <t>11V</t>
  </si>
  <si>
    <t>12V</t>
  </si>
  <si>
    <t>Income from term-deposit</t>
  </si>
  <si>
    <t>Income from non-term deposit</t>
  </si>
  <si>
    <t>Income from SBV</t>
  </si>
  <si>
    <t>Per EY recalculate</t>
  </si>
  <si>
    <t>Nam A Bank</t>
  </si>
  <si>
    <t>Nature</t>
  </si>
  <si>
    <t>SUM</t>
  </si>
  <si>
    <t>C701.01</t>
  </si>
  <si>
    <t>C701.02</t>
  </si>
  <si>
    <t>C701.03</t>
  </si>
  <si>
    <t>C701.04</t>
  </si>
  <si>
    <t>C701.05</t>
  </si>
  <si>
    <t>C701.06</t>
  </si>
  <si>
    <t>C701.07</t>
  </si>
  <si>
    <t>C701.08</t>
  </si>
  <si>
    <t>C701.09</t>
  </si>
  <si>
    <t>C701.10</t>
  </si>
  <si>
    <t>C701.11</t>
  </si>
  <si>
    <t>C701.12</t>
  </si>
  <si>
    <t>C701.13</t>
  </si>
  <si>
    <t>[1] Obtain detailed listing of term-deposit, revaluate items in foreign currencies into reporting currency and reconcile with Trial Balance</t>
  </si>
  <si>
    <t>[2] Recalculate the income interest from term deposit</t>
  </si>
  <si>
    <t>[3] Recalculate the income interest from SBV per notice of implementation status</t>
  </si>
  <si>
    <t>C, E, V, O</t>
  </si>
  <si>
    <t>Check the amount with contract to verify whether the amount is properly recorded</t>
  </si>
  <si>
    <t>Cash &amp; Cash equivalent</t>
  </si>
  <si>
    <t>At present, the bank is using the corebanking named symbol to extract data including cash reports. To ensure the the data is complete and accurate we have involved IT team to test the system and application used to extract data.</t>
  </si>
  <si>
    <t>To extract the data, the accountant inputed parameters under our observation to ensure the data is the intended data.
After receiving data, we check the completeness of data by reconcile the firgures from extracting report to TB which was tested by ITRA team</t>
  </si>
  <si>
    <t>We have understood the Bank's applications from previous audited period. To ensure input information is appropriate to extract data, we observed the accountant input the information to generate the IPE.</t>
  </si>
  <si>
    <t>We have observed client extract data then sending directly to us without modifying via mail or copying to our HDD/USB</t>
  </si>
  <si>
    <t>Calculated from funding day until December 31, 2023</t>
  </si>
  <si>
    <t>Excess funds (accumulated) due to transaction errors have not yet generated complaints</t>
  </si>
  <si>
    <t>The cause of the lack of funds is unknown</t>
  </si>
  <si>
    <t>Funding day</t>
  </si>
  <si>
    <t>Funding time</t>
  </si>
  <si>
    <t>[6] Review and assess the completeness and appropriateness of financial statement disclosure</t>
  </si>
  <si>
    <t>[5] Test of details</t>
  </si>
  <si>
    <t>C601.22</t>
  </si>
  <si>
    <t>- Phí QLTK T12/2023: 4.4
- Phí chuyển tiền P.KDNT: 20.86</t>
  </si>
  <si>
    <t>- Phí QLTK T12/2023: 4.4
- Phí chuyển tiền P.KDNT: 0.29</t>
  </si>
  <si>
    <t>Post</t>
  </si>
  <si>
    <t>TMN</t>
  </si>
  <si>
    <t>02/19/2024</t>
  </si>
  <si>
    <t>Y</t>
  </si>
  <si>
    <t>6701204000031</t>
  </si>
  <si>
    <t>Ngân hàng Nông nghiệp và Phát triển nông thôn - Chi nhánh Thành phố Long Xuyên - An Giang</t>
  </si>
  <si>
    <t>N1.</t>
  </si>
  <si>
    <t>Hard/Soft copies</t>
  </si>
  <si>
    <t>NHD</t>
  </si>
  <si>
    <t>HHPN</t>
  </si>
  <si>
    <t>N1.03</t>
  </si>
  <si>
    <t>N1.30</t>
  </si>
  <si>
    <t>N1.21</t>
  </si>
  <si>
    <t>N1.06</t>
  </si>
  <si>
    <t>N1.18</t>
  </si>
  <si>
    <t>N1.04</t>
  </si>
  <si>
    <t>N1.20</t>
  </si>
  <si>
    <t>N1.29</t>
  </si>
  <si>
    <t>N1.17</t>
  </si>
  <si>
    <t>N1.14</t>
  </si>
  <si>
    <t>NBTD</t>
  </si>
  <si>
    <t>Hard/Soft</t>
  </si>
  <si>
    <t>N1.02</t>
  </si>
  <si>
    <t>NULL</t>
  </si>
  <si>
    <t>N1.09</t>
  </si>
  <si>
    <t>N1.35</t>
  </si>
  <si>
    <t>N1.16</t>
  </si>
  <si>
    <t>N1.13</t>
  </si>
  <si>
    <t>N1.19</t>
  </si>
  <si>
    <t>Ref Alt test</t>
  </si>
  <si>
    <t>Alt test</t>
  </si>
  <si>
    <t>Ref to</t>
  </si>
  <si>
    <t>Explain dif</t>
  </si>
  <si>
    <t>Original currency</t>
  </si>
  <si>
    <t>VND currency</t>
  </si>
  <si>
    <t>Reviewed by</t>
  </si>
  <si>
    <t>Received by</t>
  </si>
  <si>
    <t>Received Date</t>
  </si>
  <si>
    <t>Received  (*) ?</t>
  </si>
  <si>
    <t>Sent via (Post, fax,…)</t>
  </si>
  <si>
    <t>Sent by</t>
  </si>
  <si>
    <t>Sent date</t>
  </si>
  <si>
    <t>Sent?</t>
  </si>
  <si>
    <t>Amount gửi thư</t>
  </si>
  <si>
    <t>Đã nhận thư</t>
  </si>
  <si>
    <t>NGAY_DAO_HAN</t>
  </si>
  <si>
    <t>TEN_KH</t>
  </si>
  <si>
    <t>MA_CHI_NHANH</t>
  </si>
  <si>
    <t>Giá trị trên thư gửi</t>
  </si>
  <si>
    <t>A CHAU</t>
  </si>
  <si>
    <t>c</t>
  </si>
  <si>
    <t>TRN_CODE</t>
  </si>
  <si>
    <t>032TEL1240030033</t>
  </si>
  <si>
    <t>THU LAI TIEN GUI TAI NHNO-TP LONG XUYEN T12/2023</t>
  </si>
  <si>
    <t>P02</t>
  </si>
  <si>
    <t>QUYNHNTN3</t>
  </si>
  <si>
    <t>HACH TOAN LAI TIEN GUI KKH TAI NH VCB THANG 11/2023</t>
  </si>
  <si>
    <t>K04</t>
  </si>
  <si>
    <t>HACH TOAN LAI TIEN GUI KKH TAI NH VCB THANG 12/2023</t>
  </si>
  <si>
    <t>069000i240020001</t>
  </si>
  <si>
    <t>HABIB TRA LAI TKTG THANG 12/2023</t>
  </si>
  <si>
    <t>069000k240020001</t>
  </si>
  <si>
    <t>VCB HCM TRA LAI TK KKH USD THANG 12/2023</t>
  </si>
  <si>
    <t>MML</t>
  </si>
  <si>
    <t>VIETINBANK TRA LAI TKTG VND THANG 12/2023</t>
  </si>
  <si>
    <t>069MPI1240080001</t>
  </si>
  <si>
    <t>069MPI1240080002</t>
  </si>
  <si>
    <t>069MPI1240090001</t>
  </si>
  <si>
    <t>06900mh240100001</t>
  </si>
  <si>
    <t>TKTG KKH NAM A TRA LAI T12/2023</t>
  </si>
  <si>
    <t>06900mi240100001</t>
  </si>
  <si>
    <t>TKTG KKH SHB TRA LAI T12/2023</t>
  </si>
  <si>
    <t>AC</t>
  </si>
  <si>
    <t>Net</t>
  </si>
  <si>
    <t>Cut-off test</t>
  </si>
  <si>
    <t>[1] Obtain GL in 10 days in 2024 and reconcile with TB</t>
  </si>
  <si>
    <t>Day</t>
  </si>
  <si>
    <t>Ten day before issued report</t>
  </si>
  <si>
    <t>Ten day after issued report</t>
  </si>
  <si>
    <t>YEAR</t>
  </si>
  <si>
    <t>Ngày</t>
  </si>
  <si>
    <t>ARP results</t>
  </si>
  <si>
    <t>10 days after releasing the report, on February 2, 2024, there was a large transaction arising at the interest collection terminal, which was a demand deposit from HABIB bank.</t>
  </si>
  <si>
    <t>N1.41</t>
  </si>
  <si>
    <t>NDTB</t>
  </si>
  <si>
    <t>0061371019156</t>
  </si>
  <si>
    <t>NGAN HANG VIETCOMBANK CHI NHANH KHANH HOA</t>
  </si>
  <si>
    <t>CHI NHANH KHANH HOA</t>
  </si>
  <si>
    <t>N1.45</t>
  </si>
  <si>
    <t>18/03/2024</t>
  </si>
  <si>
    <t>N1.43</t>
  </si>
  <si>
    <t>Time In different prefer to C section</t>
  </si>
  <si>
    <t>Working paper reference to do alternative procedures if not received confirmations</t>
  </si>
  <si>
    <t>This WP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</si>
</sst>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5">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 numFmtId="165" formatCode="_(* #,##0_);_(* \(#,##0\);_(* &quot;-&quot;??_);_(@_)"/>
    <numFmt numFmtId="166" formatCode="_-* #,##0.00_-;\-* #,##0.00_-;_-* &quot;-&quot;??_-;_-@_-"/>
    <numFmt numFmtId="167" formatCode="[$-409]d\-mmm;@"/>
    <numFmt numFmtId="168" formatCode="_-* #,##0_-;\-* #,##0_-;_-* &quot;-&quot;??_-;_-@_-"/>
    <numFmt numFmtId="169" formatCode="[$-409]dd\-mmm\-yy;@"/>
    <numFmt numFmtId="170" formatCode="_-* #,##0.00\ _₫_-;\-* #,##0.00\ _₫_-;_-* &quot;-&quot;??\ _₫_-;_-@_-"/>
    <numFmt numFmtId="171" formatCode="[$-409]d\-mmm\-yy;@"/>
    <numFmt numFmtId="172" formatCode="_(* #.##0.00_);_(* \(#.##0.00\);_(* &quot;-&quot;??_);_(@_)"/>
    <numFmt numFmtId="173" formatCode="_(* #,##0.00_);_(* \(#,##0.00\);_(* \-??_);_(@_)"/>
    <numFmt numFmtId="174" formatCode="_-* #,##0_-;\-* #,##0_-;_-* &quot;-&quot;_-;_-@_-"/>
    <numFmt numFmtId="175" formatCode="#,##0.00\ ;&quot; (&quot;#,##0.00\);&quot; -&quot;#\ ;@\ "/>
    <numFmt numFmtId="176" formatCode="\$#,##0\ ;\(\$#,##0\)"/>
    <numFmt numFmtId="177" formatCode="&quot;\&quot;#,##0;[Red]&quot;\&quot;&quot;\&quot;\-#,##0"/>
    <numFmt numFmtId="178" formatCode="&quot;\&quot;#,##0.00;[Red]&quot;\&quot;&quot;\&quot;&quot;\&quot;&quot;\&quot;&quot;\&quot;&quot;\&quot;\-#,##0.00"/>
    <numFmt numFmtId="179" formatCode="&quot;\&quot;#,##0.00;[Red]&quot;\&quot;\-#,##0.00"/>
    <numFmt numFmtId="180" formatCode="&quot;\&quot;#,##0;[Red]&quot;\&quot;\-#,##0"/>
    <numFmt numFmtId="181" formatCode="General_)"/>
    <numFmt numFmtId="182" formatCode="* #,##0.00;* \-#,##0.00;* &quot;-&quot;??;@"/>
    <numFmt numFmtId="183" formatCode="_-&quot;£&quot;* #,##0_-;\-&quot;£&quot;* #,##0_-;_-&quot;£&quot;* &quot;-&quot;_-;_-@_-"/>
    <numFmt numFmtId="184" formatCode="_-&quot;£&quot;* #,##0.00_-;\-&quot;£&quot;* #,##0.00_-;_-&quot;£&quot;* &quot;-&quot;??_-;_-@_-"/>
    <numFmt numFmtId="185" formatCode="B1dd\-mmm\-yy"/>
    <numFmt numFmtId="186" formatCode="#,##0.00&quot;   &quot;;[Red]\-#,##0.00&quot;   &quot;"/>
    <numFmt numFmtId="187" formatCode="[$-1010000]d/m/yy;@"/>
    <numFmt numFmtId="188" formatCode="#,##0.00&quot; &quot;;&quot; (&quot;#,##0.00&quot;)&quot;;&quot; -&quot;#&quot; &quot;;@&quot; &quot;"/>
    <numFmt numFmtId="189" formatCode="[$-409]General"/>
    <numFmt numFmtId="190" formatCode="&quot; &quot;#,##0.00&quot; &quot;;&quot; (&quot;#,##0.00&quot;)&quot;;&quot; -&quot;00&quot; &quot;;&quot; &quot;@&quot; &quot;"/>
    <numFmt numFmtId="191" formatCode="#,##0.00&quot; &quot;;&quot; (&quot;#,##0.00&quot;)&quot;;&quot; -&quot;00&quot; &quot;;@&quot; &quot;"/>
    <numFmt numFmtId="192" formatCode="_(* #,##0.00_);_(* \(#,##0.00\);_(* &quot;-&quot;_);_(@_)"/>
    <numFmt numFmtId="193" formatCode="0.000%"/>
    <numFmt numFmtId="194" formatCode="h:mm:ss;@"/>
  </numFmts>
  <fonts count="272">
    <font>
      <sz val="11"/>
      <color theme="1"/>
      <name val="Calibri"/>
      <family val="2"/>
      <scheme val="minor"/>
    </font>
    <font>
      <sz val="11"/>
      <color theme="1"/>
      <name val="Calibri"/>
      <family val="2"/>
      <scheme val="minor"/>
    </font>
    <font>
      <sz val="11"/>
      <color rgb="FFFF0000"/>
      <name val="Calibri"/>
      <family val="2"/>
      <scheme val="minor"/>
    </font>
    <font>
      <sz val="8"/>
      <name val="EYInterstate Light"/>
    </font>
    <font>
      <b/>
      <sz val="11"/>
      <color rgb="FFFF0000"/>
      <name val="Calibri"/>
      <family val="2"/>
      <scheme val="minor"/>
    </font>
    <font>
      <sz val="8"/>
      <color theme="1"/>
      <name val="Calibri"/>
      <family val="2"/>
      <scheme val="minor"/>
    </font>
    <font>
      <b/>
      <sz val="8"/>
      <color theme="1"/>
      <name val="Calibri"/>
      <family val="2"/>
      <scheme val="minor"/>
    </font>
    <font>
      <b/>
      <sz val="8"/>
      <color rgb="FFFF0000"/>
      <name val="Calibri"/>
      <family val="2"/>
      <scheme val="minor"/>
    </font>
    <font>
      <b/>
      <sz val="8"/>
      <color theme="0"/>
      <name val="Calibri"/>
      <family val="2"/>
      <scheme val="minor"/>
    </font>
    <font>
      <u/>
      <sz val="8"/>
      <color theme="1"/>
      <name val="Calibri"/>
      <family val="2"/>
      <scheme val="minor"/>
    </font>
    <font>
      <b/>
      <u/>
      <sz val="8"/>
      <color theme="1"/>
      <name val="Calibri"/>
      <family val="2"/>
      <scheme val="minor"/>
    </font>
    <font>
      <b/>
      <sz val="8"/>
      <color indexed="81"/>
      <name val="Tahoma"/>
      <family val="2"/>
    </font>
    <font>
      <sz val="8"/>
      <color indexed="81"/>
      <name val="Tahoma"/>
      <family val="2"/>
    </font>
    <font>
      <i/>
      <sz val="8"/>
      <color theme="1"/>
      <name val="Calibri"/>
      <family val="2"/>
      <scheme val="minor"/>
    </font>
    <font>
      <sz val="10"/>
      <color theme="1"/>
      <name val="Arial"/>
      <family val="2"/>
    </font>
    <font>
      <b/>
      <sz val="11"/>
      <color rgb="FF000000"/>
      <name val="Arial"/>
      <family val="2"/>
    </font>
    <font>
      <vertAlign val="superscript"/>
      <sz val="11"/>
      <color rgb="FF000000"/>
      <name val="Arial"/>
      <family val="2"/>
    </font>
    <font>
      <sz val="11"/>
      <color rgb="FF000000"/>
      <name val="Arial"/>
      <family val="2"/>
    </font>
    <font>
      <sz val="9"/>
      <color rgb="FF000000"/>
      <name val="Arial"/>
      <family val="2"/>
    </font>
    <font>
      <b/>
      <sz val="11"/>
      <color rgb="FF000000"/>
      <name val="MS Gothic"/>
      <family val="3"/>
    </font>
    <font>
      <b/>
      <sz val="9"/>
      <color rgb="FF000000"/>
      <name val="Arial"/>
      <family val="2"/>
    </font>
    <font>
      <sz val="10"/>
      <color rgb="FF000000"/>
      <name val="Arial"/>
      <family val="2"/>
    </font>
    <font>
      <u/>
      <sz val="11"/>
      <color rgb="FF000000"/>
      <name val="Arial"/>
      <family val="2"/>
    </font>
    <font>
      <vertAlign val="superscript"/>
      <sz val="10"/>
      <color rgb="FF000000"/>
      <name val="Arial"/>
      <family val="2"/>
    </font>
    <font>
      <i/>
      <sz val="11"/>
      <color rgb="FF0070C0"/>
      <name val="Arial"/>
      <family val="2"/>
    </font>
    <font>
      <i/>
      <sz val="11"/>
      <color rgb="FFFF0000"/>
      <name val="Arial"/>
      <family val="2"/>
    </font>
    <font>
      <sz val="7"/>
      <color rgb="FF000000"/>
      <name val="Times New Roman"/>
      <family val="1"/>
    </font>
    <font>
      <sz val="8"/>
      <name val="Calibri"/>
      <family val="2"/>
      <scheme val="minor"/>
    </font>
    <font>
      <sz val="8.25"/>
      <color indexed="8"/>
      <name val="Calibri"/>
      <family val="2"/>
      <scheme val="minor"/>
    </font>
    <font>
      <b/>
      <sz val="8"/>
      <name val="Calibri"/>
      <family val="2"/>
      <scheme val="minor"/>
    </font>
    <font>
      <b/>
      <sz val="10"/>
      <color rgb="FFFF0000"/>
      <name val="Calibri"/>
      <family val="2"/>
      <scheme val="minor"/>
    </font>
    <font>
      <b/>
      <u/>
      <sz val="8"/>
      <name val="Calibri"/>
      <family val="2"/>
      <scheme val="minor"/>
    </font>
    <font>
      <b/>
      <sz val="10"/>
      <color rgb="FFFF0000"/>
      <name val="EYInterstate Light"/>
    </font>
    <font>
      <sz val="10"/>
      <name val="EYInterstate Light"/>
    </font>
    <font>
      <sz val="10"/>
      <color theme="1"/>
      <name val="EYInterstate Light"/>
    </font>
    <font>
      <sz val="10"/>
      <name val="Arial"/>
      <family val="2"/>
    </font>
    <font>
      <b/>
      <u/>
      <sz val="10"/>
      <name val="EYInterstate Light"/>
    </font>
    <font>
      <b/>
      <sz val="10"/>
      <color theme="0"/>
      <name val="EYInterstate Light"/>
    </font>
    <font>
      <b/>
      <i/>
      <sz val="10"/>
      <color theme="1"/>
      <name val="Arial"/>
      <family val="2"/>
    </font>
    <font>
      <sz val="11"/>
      <name val="Calibri"/>
      <family val="2"/>
      <scheme val="minor"/>
    </font>
    <font>
      <sz val="10"/>
      <color theme="1"/>
      <name val="Calibri"/>
      <family val="2"/>
      <scheme val="minor"/>
    </font>
    <font>
      <sz val="11"/>
      <color indexed="8"/>
      <name val="Times New Roman"/>
      <family val="1"/>
    </font>
    <font>
      <sz val="10"/>
      <name val="Calibri"/>
      <family val="2"/>
      <scheme val="minor"/>
    </font>
    <font>
      <sz val="10"/>
      <color indexed="8"/>
      <name val="Calibri"/>
      <family val="2"/>
      <scheme val="minor"/>
    </font>
    <font>
      <b/>
      <sz val="10"/>
      <name val="Calibri"/>
      <family val="2"/>
      <scheme val="minor"/>
    </font>
    <font>
      <sz val="10"/>
      <color rgb="FFFF0000"/>
      <name val="Calibri"/>
      <family val="2"/>
      <scheme val="minor"/>
    </font>
    <font>
      <b/>
      <sz val="10"/>
      <color theme="0"/>
      <name val="Calibri"/>
      <family val="2"/>
      <scheme val="minor"/>
    </font>
    <font>
      <u/>
      <sz val="10"/>
      <color theme="1"/>
      <name val="Calibri"/>
      <family val="2"/>
      <scheme val="minor"/>
    </font>
    <font>
      <b/>
      <sz val="10"/>
      <color theme="1"/>
      <name val="Calibri"/>
      <family val="2"/>
      <scheme val="minor"/>
    </font>
    <font>
      <b/>
      <u/>
      <sz val="10"/>
      <color theme="1"/>
      <name val="Calibri"/>
      <family val="2"/>
      <scheme val="minor"/>
    </font>
    <font>
      <b/>
      <sz val="11"/>
      <color theme="1"/>
      <name val="Calibri"/>
      <family val="2"/>
      <scheme val="minor"/>
    </font>
    <font>
      <sz val="10"/>
      <color indexed="8"/>
      <name val="Arial"/>
      <family val="2"/>
    </font>
    <font>
      <sz val="11"/>
      <color theme="1"/>
      <name val="Times New Roman"/>
      <family val="2"/>
    </font>
    <font>
      <b/>
      <sz val="10"/>
      <color rgb="FF000000"/>
      <name val="Calibri"/>
      <family val="2"/>
      <scheme val="minor"/>
    </font>
    <font>
      <i/>
      <sz val="10"/>
      <name val="Calibri"/>
      <family val="2"/>
      <scheme val="minor"/>
    </font>
    <font>
      <sz val="10"/>
      <color theme="0"/>
      <name val="Calibri"/>
      <family val="2"/>
      <scheme val="minor"/>
    </font>
    <font>
      <b/>
      <sz val="10"/>
      <color theme="7" tint="-0.249977111117893"/>
      <name val="Calibri"/>
      <family val="2"/>
      <scheme val="minor"/>
    </font>
    <font>
      <b/>
      <sz val="14"/>
      <color rgb="FFFF0000"/>
      <name val="Calibri"/>
      <family val="2"/>
      <scheme val="minor"/>
    </font>
    <font>
      <b/>
      <strike/>
      <sz val="8"/>
      <color rgb="FF0000FF"/>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0"/>
      <name val="MS Sans Serif"/>
      <family val="2"/>
    </font>
    <font>
      <sz val="12"/>
      <color theme="1"/>
      <name val="Calibri"/>
      <family val="2"/>
      <scheme val="minor"/>
    </font>
    <font>
      <b/>
      <sz val="10"/>
      <color theme="1"/>
      <name val="Arial"/>
      <family val="2"/>
    </font>
    <font>
      <sz val="11"/>
      <color theme="1"/>
      <name val="Calibri"/>
      <family val="2"/>
      <charset val="163"/>
      <scheme val="minor"/>
    </font>
    <font>
      <sz val="11"/>
      <color indexed="8"/>
      <name val="Calibri"/>
      <family val="2"/>
    </font>
    <font>
      <b/>
      <sz val="10"/>
      <name val="Arial"/>
      <family val="2"/>
    </font>
    <font>
      <sz val="10"/>
      <color rgb="FFFF0000"/>
      <name val="Arial"/>
      <family val="2"/>
    </font>
    <font>
      <sz val="12"/>
      <name val="Times New Roman"/>
      <family val="1"/>
    </font>
    <font>
      <b/>
      <sz val="10"/>
      <color theme="0"/>
      <name val="Arial"/>
      <family val="2"/>
    </font>
    <font>
      <sz val="10"/>
      <color theme="0"/>
      <name val="Arial"/>
      <family val="2"/>
    </font>
    <font>
      <sz val="10"/>
      <color rgb="FF006100"/>
      <name val="Arial"/>
      <family val="2"/>
    </font>
    <font>
      <sz val="10"/>
      <color rgb="FF9C5700"/>
      <name val="Arial"/>
      <family val="2"/>
    </font>
    <font>
      <sz val="10"/>
      <name val="VNI-Times"/>
    </font>
    <font>
      <sz val="11"/>
      <color theme="1"/>
      <name val="Arial Unicode MS"/>
      <family val="2"/>
    </font>
    <font>
      <sz val="10"/>
      <color rgb="FF9C0006"/>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i/>
      <sz val="10"/>
      <color rgb="FF7F7F7F"/>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Arial"/>
      <family val="2"/>
      <charset val="163"/>
    </font>
    <font>
      <sz val="12"/>
      <color theme="1"/>
      <name val="Times New Roman"/>
      <family val="2"/>
    </font>
    <font>
      <u/>
      <sz val="10"/>
      <color indexed="12"/>
      <name val="Arial"/>
      <family val="2"/>
    </font>
    <font>
      <sz val="11"/>
      <name val="돋움"/>
      <family val="3"/>
      <charset val="129"/>
    </font>
    <font>
      <sz val="11"/>
      <color theme="1"/>
      <name val="Arial"/>
      <family val="2"/>
    </font>
    <font>
      <sz val="12"/>
      <name val="VNI-Times"/>
    </font>
    <font>
      <u/>
      <sz val="10"/>
      <color theme="10"/>
      <name val="Arial"/>
      <family val="2"/>
    </font>
    <font>
      <sz val="11"/>
      <color rgb="FF9C6500"/>
      <name val="Calibri"/>
      <family val="2"/>
      <scheme val="minor"/>
    </font>
    <font>
      <b/>
      <sz val="18"/>
      <color theme="3"/>
      <name val="Calibri Light"/>
      <family val="2"/>
      <scheme val="major"/>
    </font>
    <font>
      <sz val="10"/>
      <name val="VNI-Aptima"/>
    </font>
    <font>
      <b/>
      <sz val="12"/>
      <name val="VN-NTime"/>
    </font>
    <font>
      <sz val="14"/>
      <name val="뼻뮝"/>
      <family val="3"/>
    </font>
    <font>
      <sz val="12"/>
      <name val="뼻뮝"/>
      <family val="1"/>
    </font>
    <font>
      <sz val="12"/>
      <name val="바탕체"/>
      <family val="1"/>
    </font>
    <font>
      <sz val="10"/>
      <name val="굴림체"/>
      <family val="3"/>
    </font>
    <font>
      <sz val="10"/>
      <name val="VNI-Aptima"/>
      <family val="2"/>
    </font>
    <font>
      <b/>
      <sz val="12"/>
      <name val="VN-NTime"/>
      <family val="2"/>
    </font>
    <font>
      <sz val="10"/>
      <name val="Tahoma"/>
      <family val="2"/>
    </font>
    <font>
      <sz val="10"/>
      <color indexed="8"/>
      <name val="Arial"/>
      <family val="2"/>
      <charset val="163"/>
    </font>
    <font>
      <sz val="10"/>
      <name val="Helv"/>
    </font>
    <font>
      <sz val="11"/>
      <color theme="1"/>
      <name val="Times New Roman"/>
      <family val="2"/>
      <charset val="129"/>
    </font>
    <font>
      <b/>
      <sz val="11"/>
      <color theme="1"/>
      <name val="Arial Unicode MS"/>
      <family val="2"/>
    </font>
    <font>
      <b/>
      <sz val="15"/>
      <color theme="3"/>
      <name val="Arial Unicode MS"/>
      <family val="2"/>
    </font>
    <font>
      <b/>
      <sz val="13"/>
      <color theme="3"/>
      <name val="Arial Unicode MS"/>
      <family val="2"/>
    </font>
    <font>
      <b/>
      <sz val="11"/>
      <color theme="3"/>
      <name val="Arial Unicode MS"/>
      <family val="2"/>
    </font>
    <font>
      <sz val="11"/>
      <color rgb="FF006100"/>
      <name val="Arial Unicode MS"/>
      <family val="2"/>
    </font>
    <font>
      <sz val="11"/>
      <color rgb="FF9C0006"/>
      <name val="Arial Unicode MS"/>
      <family val="2"/>
    </font>
    <font>
      <sz val="11"/>
      <color rgb="FF9C6500"/>
      <name val="Arial Unicode MS"/>
      <family val="2"/>
    </font>
    <font>
      <sz val="11"/>
      <color rgb="FF3F3F76"/>
      <name val="Arial Unicode MS"/>
      <family val="2"/>
    </font>
    <font>
      <b/>
      <sz val="11"/>
      <color rgb="FF3F3F3F"/>
      <name val="Arial Unicode MS"/>
      <family val="2"/>
    </font>
    <font>
      <b/>
      <sz val="11"/>
      <color rgb="FFFA7D00"/>
      <name val="Arial Unicode MS"/>
      <family val="2"/>
    </font>
    <font>
      <sz val="11"/>
      <color rgb="FFFA7D00"/>
      <name val="Arial Unicode MS"/>
      <family val="2"/>
    </font>
    <font>
      <b/>
      <sz val="11"/>
      <color theme="0"/>
      <name val="Arial Unicode MS"/>
      <family val="2"/>
    </font>
    <font>
      <sz val="11"/>
      <color rgb="FFFF0000"/>
      <name val="Arial Unicode MS"/>
      <family val="2"/>
    </font>
    <font>
      <i/>
      <sz val="11"/>
      <color rgb="FF7F7F7F"/>
      <name val="Arial Unicode MS"/>
      <family val="2"/>
    </font>
    <font>
      <sz val="11"/>
      <color theme="0"/>
      <name val="Arial Unicode MS"/>
      <family val="2"/>
    </font>
    <font>
      <u/>
      <sz val="8"/>
      <color rgb="FF0000FF"/>
      <name val="Arial"/>
      <family val="2"/>
    </font>
    <font>
      <u/>
      <sz val="8"/>
      <color rgb="FF800080"/>
      <name val="Arial"/>
      <family val="2"/>
    </font>
    <font>
      <sz val="11"/>
      <name val="VNI-Times"/>
    </font>
    <font>
      <u/>
      <sz val="11"/>
      <color theme="10"/>
      <name val="Calibri"/>
      <family val="2"/>
      <scheme val="minor"/>
    </font>
    <font>
      <sz val="11"/>
      <color theme="1"/>
      <name val="Calibri"/>
      <family val="2"/>
    </font>
    <font>
      <sz val="11"/>
      <color rgb="FF000000"/>
      <name val="Calibri"/>
      <family val="2"/>
    </font>
    <font>
      <b/>
      <u/>
      <sz val="11"/>
      <color theme="1"/>
      <name val="Calibri"/>
      <family val="2"/>
      <scheme val="minor"/>
    </font>
    <font>
      <b/>
      <i/>
      <sz val="11"/>
      <color theme="1"/>
      <name val="Calibri"/>
      <family val="2"/>
      <scheme val="minor"/>
    </font>
    <font>
      <b/>
      <sz val="10"/>
      <color theme="1"/>
      <name val="Times New Roman"/>
      <family val="1"/>
    </font>
    <font>
      <b/>
      <sz val="10"/>
      <name val="Times New Roman"/>
      <family val="1"/>
    </font>
    <font>
      <sz val="10"/>
      <color rgb="FFC00000"/>
      <name val="Times New Roman"/>
      <family val="1"/>
    </font>
    <font>
      <sz val="10"/>
      <name val="Times New Roman"/>
      <family val="1"/>
    </font>
    <font>
      <sz val="10"/>
      <color theme="1"/>
      <name val="Times New Roman"/>
      <family val="1"/>
    </font>
    <font>
      <sz val="11"/>
      <color indexed="8"/>
      <name val="Arial"/>
      <family val="2"/>
    </font>
    <font>
      <b/>
      <sz val="10"/>
      <color rgb="FFC00000"/>
      <name val="Times New Roman"/>
      <family val="1"/>
    </font>
    <font>
      <sz val="10"/>
      <color rgb="FFFF0000"/>
      <name val="Times New Roman"/>
      <family val="1"/>
    </font>
    <font>
      <b/>
      <sz val="10"/>
      <color indexed="8"/>
      <name val="Arial"/>
      <family val="2"/>
    </font>
    <font>
      <b/>
      <sz val="10"/>
      <color indexed="9"/>
      <name val="Arial"/>
      <family val="2"/>
    </font>
    <font>
      <sz val="10"/>
      <color indexed="10"/>
      <name val="Arial"/>
      <family val="2"/>
    </font>
    <font>
      <sz val="11"/>
      <color rgb="FF006100"/>
      <name val="Calibri"/>
      <family val="2"/>
    </font>
    <font>
      <sz val="11"/>
      <color rgb="FF9C0006"/>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
      <u/>
      <sz val="12"/>
      <color indexed="12"/>
      <name val="Times New Roman"/>
      <family val="1"/>
    </font>
    <font>
      <b/>
      <sz val="10"/>
      <color indexed="64"/>
      <name val="Arial"/>
      <family val="2"/>
    </font>
    <font>
      <b/>
      <sz val="11"/>
      <color indexed="19"/>
      <name val="Calibri"/>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sz val="11"/>
      <color indexed="16"/>
      <name val="Calibri"/>
      <family val="2"/>
    </font>
    <font>
      <b/>
      <sz val="11"/>
      <color indexed="59"/>
      <name val="Calibri"/>
      <family val="2"/>
    </font>
    <font>
      <u/>
      <sz val="10"/>
      <name val="Arial"/>
      <family val="2"/>
    </font>
    <font>
      <b/>
      <sz val="18"/>
      <color indexed="62"/>
      <name val="Cambria"/>
      <family val="2"/>
    </font>
    <font>
      <sz val="10"/>
      <color indexed="62"/>
      <name val="Arial"/>
      <family val="2"/>
    </font>
    <font>
      <sz val="10"/>
      <color indexed="9"/>
      <name val="Arial"/>
      <family val="2"/>
    </font>
    <font>
      <sz val="10"/>
      <color indexed="20"/>
      <name val="Arial"/>
      <family val="2"/>
    </font>
    <font>
      <b/>
      <sz val="10"/>
      <color indexed="52"/>
      <name val="Arial"/>
      <family val="2"/>
    </font>
    <font>
      <i/>
      <sz val="10"/>
      <color indexed="23"/>
      <name val="Arial"/>
      <family val="2"/>
    </font>
    <font>
      <sz val="10"/>
      <color indexed="17"/>
      <name val="Arial"/>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60"/>
      <name val="Arial"/>
      <family val="2"/>
    </font>
    <font>
      <b/>
      <sz val="10"/>
      <color indexed="63"/>
      <name val="Arial"/>
      <family val="2"/>
    </font>
    <font>
      <b/>
      <sz val="11"/>
      <color indexed="10"/>
      <name val="Calibri"/>
      <family val="2"/>
    </font>
    <font>
      <b/>
      <sz val="11"/>
      <color indexed="60"/>
      <name val="Calibri"/>
      <family val="2"/>
    </font>
    <font>
      <b/>
      <sz val="15"/>
      <color indexed="62"/>
      <name val="Arial"/>
      <family val="2"/>
    </font>
    <font>
      <b/>
      <sz val="11"/>
      <color indexed="62"/>
      <name val="Arial"/>
      <family val="2"/>
    </font>
    <font>
      <b/>
      <sz val="18"/>
      <color indexed="62"/>
      <name val="Times New Roman"/>
      <family val="2"/>
    </font>
    <font>
      <sz val="11"/>
      <color indexed="8"/>
      <name val="Arial"/>
      <family val="2"/>
      <charset val="163"/>
    </font>
    <font>
      <b/>
      <sz val="15"/>
      <color indexed="62"/>
      <name val="Calibri"/>
      <family val="2"/>
      <scheme val="minor"/>
    </font>
    <font>
      <b/>
      <sz val="13"/>
      <color indexed="62"/>
      <name val="Calibri"/>
      <family val="2"/>
      <scheme val="minor"/>
    </font>
    <font>
      <b/>
      <sz val="11"/>
      <color indexed="62"/>
      <name val="Calibri"/>
      <family val="2"/>
      <scheme val="minor"/>
    </font>
    <font>
      <u/>
      <sz val="11"/>
      <color theme="10"/>
      <name val="Calibri"/>
      <family val="2"/>
    </font>
    <font>
      <sz val="11"/>
      <color rgb="FF9C6500"/>
      <name val="Calibri"/>
      <family val="2"/>
    </font>
    <font>
      <sz val="11"/>
      <color theme="1"/>
      <name val="Calibri"/>
      <family val="2"/>
      <charset val="163"/>
    </font>
    <font>
      <b/>
      <sz val="18"/>
      <color indexed="62"/>
      <name val="Calibri Light"/>
      <family val="2"/>
      <scheme val="major"/>
    </font>
    <font>
      <sz val="10"/>
      <name val=".VnTime"/>
      <family val="2"/>
    </font>
    <font>
      <sz val="11"/>
      <color theme="1"/>
      <name val="Arial1"/>
    </font>
    <font>
      <sz val="10"/>
      <color indexed="8"/>
      <name val=".VnTime"/>
      <family val="2"/>
    </font>
    <font>
      <i/>
      <sz val="11"/>
      <color theme="1"/>
      <name val="Calibri"/>
      <family val="2"/>
      <scheme val="minor"/>
    </font>
    <font>
      <b/>
      <i/>
      <sz val="11"/>
      <name val="Calibri"/>
      <family val="2"/>
      <scheme val="minor"/>
    </font>
    <font>
      <b/>
      <i/>
      <sz val="11"/>
      <color rgb="FFFF0000"/>
      <name val="Calibri"/>
      <family val="2"/>
      <scheme val="minor"/>
    </font>
    <font>
      <b/>
      <sz val="11"/>
      <name val="Calibri"/>
      <family val="2"/>
      <scheme val="minor"/>
    </font>
    <font>
      <i/>
      <sz val="10"/>
      <color rgb="FF000000"/>
      <name val="Calibri"/>
      <family val="2"/>
      <scheme val="minor"/>
    </font>
    <font>
      <sz val="10"/>
      <color theme="2" tint="-0.499984740745262"/>
      <name val="Calibri"/>
      <family val="2"/>
      <scheme val="minor"/>
    </font>
    <font>
      <u val="singleAccounting"/>
      <sz val="10"/>
      <color theme="1"/>
      <name val="Calibri"/>
      <family val="2"/>
      <scheme val="minor"/>
    </font>
    <font>
      <i/>
      <sz val="10"/>
      <color rgb="FFFF0000"/>
      <name val="Calibri"/>
      <family val="2"/>
      <scheme val="minor"/>
    </font>
    <font>
      <b/>
      <i/>
      <sz val="10"/>
      <color theme="1"/>
      <name val="Calibri"/>
      <family val="2"/>
      <scheme val="minor"/>
    </font>
    <font>
      <i/>
      <sz val="10"/>
      <color theme="1"/>
      <name val="Calibri"/>
      <family val="2"/>
      <scheme val="minor"/>
    </font>
    <font>
      <b/>
      <u val="singleAccounting"/>
      <sz val="10"/>
      <color theme="1"/>
      <name val="Calibri"/>
      <family val="2"/>
      <scheme val="minor"/>
    </font>
    <font>
      <b/>
      <i/>
      <sz val="10"/>
      <name val="Calibri"/>
      <family val="2"/>
      <scheme val="minor"/>
    </font>
    <font>
      <b/>
      <i/>
      <u/>
      <sz val="10"/>
      <name val="Calibri"/>
      <family val="2"/>
      <scheme val="minor"/>
    </font>
    <font>
      <b/>
      <sz val="10"/>
      <color theme="7"/>
      <name val="Calibri"/>
      <family val="2"/>
      <scheme val="minor"/>
    </font>
    <font>
      <b/>
      <sz val="8"/>
      <color rgb="FFFF0000"/>
      <name val="Arial"/>
      <family val="2"/>
    </font>
    <font>
      <b/>
      <sz val="10"/>
      <color indexed="8"/>
      <name val="Calibri"/>
      <family val="2"/>
      <scheme val="minor"/>
    </font>
    <font>
      <b/>
      <sz val="12"/>
      <color rgb="FFFF0000"/>
      <name val="Calibri"/>
      <family val="2"/>
      <scheme val="minor"/>
    </font>
    <font>
      <b/>
      <sz val="8"/>
      <color indexed="8"/>
      <name val="Calibri"/>
      <family val="2"/>
      <scheme val="minor"/>
    </font>
    <font>
      <b/>
      <sz val="8"/>
      <color theme="0" tint="-4.9989318521683403E-2"/>
      <name val="Calibri"/>
      <family val="2"/>
      <scheme val="minor"/>
    </font>
    <font>
      <sz val="12"/>
      <color rgb="FFFF0000"/>
      <name val="Calibri"/>
      <family val="2"/>
      <scheme val="minor"/>
    </font>
    <font>
      <b/>
      <sz val="10"/>
      <color theme="0" tint="-4.9989318521683403E-2"/>
      <name val="Calibri"/>
      <family val="2"/>
      <scheme val="minor"/>
    </font>
    <font>
      <b/>
      <sz val="8.25"/>
      <color indexed="8"/>
      <name val="Calibri"/>
      <family val="2"/>
      <scheme val="minor"/>
    </font>
    <font>
      <i/>
      <sz val="11"/>
      <color rgb="FFFF0000"/>
      <name val="Calibri"/>
      <family val="2"/>
      <scheme val="minor"/>
    </font>
    <font>
      <sz val="8"/>
      <color rgb="FF000000"/>
      <name val="Tahoma"/>
      <family val="2"/>
    </font>
    <font>
      <b/>
      <sz val="18"/>
      <color rgb="FFFFFFFF"/>
      <name val="Noto Sans"/>
      <family val="2"/>
    </font>
    <font>
      <sz val="14"/>
      <color rgb="FFFFFFFF"/>
      <name val="Noto Sans"/>
      <family val="2"/>
    </font>
    <font>
      <sz val="12"/>
      <color rgb="FFFFFFFF"/>
      <name val="Noto Sans"/>
      <family val="2"/>
    </font>
    <font>
      <sz val="12"/>
      <color rgb="FF000000"/>
      <name val="Noto Sans"/>
      <family val="2"/>
    </font>
    <font>
      <b/>
      <sz val="12"/>
      <color rgb="FFFFFFFF"/>
      <name val="Noto Sans"/>
      <family val="2"/>
    </font>
    <font>
      <b/>
      <i/>
      <sz val="12"/>
      <color rgb="FF1A1A24"/>
      <name val="Noto Sans"/>
      <family val="2"/>
    </font>
    <font>
      <sz val="12"/>
      <color rgb="FF1A1A24"/>
      <name val="Noto Sans"/>
      <family val="2"/>
    </font>
    <font>
      <i/>
      <sz val="11"/>
      <color rgb="FFEBD621"/>
      <name val="Noto Sans"/>
      <family val="2"/>
    </font>
    <font>
      <b/>
      <sz val="14"/>
      <color rgb="FF1A1A24"/>
      <name val="Noto Sans"/>
      <family val="2"/>
    </font>
    <font>
      <b/>
      <sz val="11"/>
      <color rgb="FF000000"/>
      <name val="Noto Sans"/>
      <family val="2"/>
    </font>
    <font>
      <sz val="11"/>
      <color rgb="FF000000"/>
      <name val="Noto Sans"/>
      <family val="2"/>
    </font>
    <font>
      <b/>
      <i/>
      <sz val="11"/>
      <color rgb="FF000000"/>
      <name val="Noto Sans"/>
      <family val="2"/>
    </font>
    <font>
      <i/>
      <sz val="12"/>
      <color rgb="FF000000"/>
      <name val="Noto Sans"/>
      <family val="2"/>
    </font>
    <font>
      <i/>
      <sz val="12"/>
      <color rgb="FF1A1A24"/>
      <name val="Calibri"/>
      <family val="2"/>
    </font>
    <font>
      <sz val="12"/>
      <color rgb="FF1777CF"/>
      <name val="Noto Sans"/>
      <family val="2"/>
    </font>
    <font>
      <sz val="11"/>
      <color rgb="FF1777CF"/>
      <name val="Noto Sans"/>
      <family val="2"/>
    </font>
    <font>
      <i/>
      <sz val="11"/>
      <color rgb="FF1777CF"/>
      <name val="Noto Sans"/>
      <family val="2"/>
    </font>
    <font>
      <sz val="8"/>
      <color rgb="FF000000"/>
      <name val="Calibri"/>
      <family val="2"/>
      <scheme val="minor"/>
    </font>
    <font>
      <sz val="9"/>
      <color indexed="81"/>
      <name val="Tahoma"/>
      <family val="2"/>
    </font>
    <font>
      <b/>
      <sz val="9"/>
      <color indexed="81"/>
      <name val="Tahoma"/>
      <family val="2"/>
    </font>
    <font>
      <b/>
      <sz val="8"/>
      <color rgb="FF000000"/>
      <name val=" Times New Roman "/>
      <family val="2"/>
    </font>
    <font>
      <b/>
      <sz val="8"/>
      <color rgb="FF000000"/>
      <name val="Tahoma"/>
      <family val="2"/>
    </font>
    <font>
      <b/>
      <i/>
      <sz val="8"/>
      <color theme="1"/>
      <name val="Calibri"/>
      <family val="2"/>
      <scheme val="minor"/>
    </font>
    <font>
      <b/>
      <sz val="8"/>
      <color rgb="FFFF0000"/>
      <name val=" Times New Roman "/>
      <family val="2"/>
    </font>
    <font>
      <sz val="11"/>
      <color rgb="FF000000"/>
      <name val="Calibri"/>
      <family val="2"/>
      <scheme val="minor"/>
    </font>
    <font>
      <sz val="8.25"/>
      <color rgb="FF000000"/>
      <name val="Calibri"/>
      <family val="2"/>
      <scheme val="minor"/>
    </font>
    <font>
      <b/>
      <sz val="8"/>
      <color rgb="FFFFFFFF"/>
      <name val="Calibri"/>
      <family val="2"/>
      <scheme val="minor"/>
    </font>
    <font>
      <u/>
      <sz val="8"/>
      <color rgb="FF000000"/>
      <name val="Calibri"/>
      <family val="2"/>
      <scheme val="minor"/>
    </font>
    <font>
      <b/>
      <sz val="11"/>
      <color indexed="8"/>
      <name val="Calibri"/>
      <family val="2"/>
      <scheme val="minor"/>
    </font>
    <font>
      <u/>
      <sz val="11"/>
      <color theme="1"/>
      <name val="Calibri"/>
      <family val="2"/>
      <scheme val="minor"/>
    </font>
    <font>
      <b/>
      <i/>
      <sz val="10"/>
      <color rgb="FFFF0000"/>
      <name val="Calibri"/>
      <family val="2"/>
      <scheme val="minor"/>
    </font>
  </fonts>
  <fills count="191">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002060"/>
        <bgColor indexed="64"/>
      </patternFill>
    </fill>
    <fill>
      <patternFill patternType="solid">
        <fgColor theme="4" tint="0.79998168889431442"/>
        <bgColor indexed="64"/>
      </patternFill>
    </fill>
    <fill>
      <patternFill patternType="solid">
        <fgColor rgb="FFF2F2F2"/>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8" tint="-0.499984740745262"/>
        <bgColor indexed="64"/>
      </patternFill>
    </fill>
    <fill>
      <patternFill patternType="solid">
        <fgColor rgb="FF0070C0"/>
        <bgColor indexed="64"/>
      </patternFill>
    </fill>
    <fill>
      <patternFill patternType="solid">
        <fgColor theme="5" tint="0.79998168889431442"/>
        <bgColor indexed="64"/>
      </patternFill>
    </fill>
    <fill>
      <patternFill patternType="solid">
        <fgColor theme="4"/>
        <bgColor indexed="64"/>
      </patternFill>
    </fill>
    <fill>
      <patternFill patternType="solid">
        <fgColor theme="8"/>
        <bgColor indexed="64"/>
      </patternFill>
    </fill>
    <fill>
      <patternFill patternType="solid">
        <fgColor theme="4" tint="0.79995117038483843"/>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4" tint="0.79998168889431442"/>
        <bgColor theme="4" tint="0.79998168889431442"/>
      </patternFill>
    </fill>
    <fill>
      <patternFill patternType="solid">
        <fgColor rgb="FF0070C0"/>
        <bgColor theme="4" tint="0.79998168889431442"/>
      </patternFill>
    </fill>
    <fill>
      <patternFill patternType="solid">
        <fgColor theme="9" tint="0.79998168889431442"/>
        <bgColor indexed="64"/>
      </patternFill>
    </fill>
    <fill>
      <patternFill patternType="solid">
        <fgColor rgb="FFCFE0F1"/>
        <bgColor indexed="64"/>
      </patternFill>
    </fill>
    <fill>
      <patternFill patternType="solid">
        <fgColor theme="6"/>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7"/>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FFFFCC"/>
        <bgColor indexed="64"/>
      </patternFill>
    </fill>
    <fill>
      <patternFill patternType="solid">
        <fgColor theme="6" tint="0.39997558519241921"/>
        <bgColor indexed="64"/>
      </patternFill>
    </fill>
    <fill>
      <patternFill patternType="solid">
        <fgColor theme="8" tint="0.399975585192419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5" tint="0.59996337778862885"/>
        <bgColor indexed="64"/>
      </patternFill>
    </fill>
    <fill>
      <patternFill patternType="solid">
        <fgColor theme="9"/>
        <bgColor indexed="64"/>
      </patternFill>
    </fill>
    <fill>
      <patternFill patternType="solid">
        <fgColor theme="5"/>
        <bgColor indexed="64"/>
      </patternFill>
    </fill>
    <fill>
      <patternFill patternType="solid">
        <fgColor theme="5"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4" tint="0.59996337778862885"/>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rgb="FFFFC7CE"/>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indexed="48"/>
        <bgColor indexed="24"/>
      </patternFill>
    </fill>
    <fill>
      <patternFill patternType="solid">
        <fgColor indexed="31"/>
        <bgColor indexed="41"/>
      </patternFill>
    </fill>
    <fill>
      <patternFill patternType="solid">
        <fgColor indexed="44"/>
        <bgColor indexed="47"/>
      </patternFill>
    </fill>
    <fill>
      <patternFill patternType="solid">
        <fgColor indexed="31"/>
        <bgColor indexed="35"/>
      </patternFill>
    </fill>
    <fill>
      <patternFill patternType="solid">
        <fgColor indexed="31"/>
        <bgColor indexed="42"/>
      </patternFill>
    </fill>
    <fill>
      <patternFill patternType="solid">
        <fgColor indexed="35"/>
        <bgColor indexed="44"/>
      </patternFill>
    </fill>
    <fill>
      <patternFill patternType="solid">
        <fgColor indexed="9"/>
      </patternFill>
    </fill>
    <fill>
      <patternFill patternType="solid">
        <fgColor indexed="24"/>
        <bgColor indexed="55"/>
      </patternFill>
    </fill>
    <fill>
      <patternFill patternType="solid">
        <fgColor indexed="41"/>
        <bgColor indexed="31"/>
      </patternFill>
    </fill>
    <fill>
      <patternFill patternType="solid">
        <fgColor indexed="45"/>
        <bgColor indexed="29"/>
      </patternFill>
    </fill>
    <fill>
      <patternFill patternType="solid">
        <fgColor indexed="29"/>
        <bgColor indexed="45"/>
      </patternFill>
    </fill>
    <fill>
      <patternFill patternType="solid">
        <fgColor indexed="45"/>
        <bgColor indexed="33"/>
      </patternFill>
    </fill>
    <fill>
      <patternFill patternType="solid">
        <fgColor indexed="29"/>
        <bgColor indexed="36"/>
      </patternFill>
    </fill>
    <fill>
      <patternFill patternType="solid">
        <fgColor indexed="13"/>
        <bgColor indexed="26"/>
      </patternFill>
    </fill>
    <fill>
      <patternFill patternType="solid">
        <fgColor indexed="42"/>
        <bgColor indexed="27"/>
      </patternFill>
    </fill>
    <fill>
      <patternFill patternType="solid">
        <fgColor indexed="26"/>
        <bgColor indexed="43"/>
      </patternFill>
    </fill>
    <fill>
      <patternFill patternType="solid">
        <fgColor indexed="26"/>
        <bgColor indexed="9"/>
      </patternFill>
    </fill>
    <fill>
      <patternFill patternType="solid">
        <fgColor indexed="12"/>
        <bgColor indexed="26"/>
      </patternFill>
    </fill>
    <fill>
      <patternFill patternType="solid">
        <fgColor indexed="9"/>
        <bgColor indexed="26"/>
      </patternFill>
    </fill>
    <fill>
      <patternFill patternType="solid">
        <fgColor indexed="46"/>
        <bgColor indexed="24"/>
      </patternFill>
    </fill>
    <fill>
      <patternFill patternType="solid">
        <fgColor indexed="46"/>
        <bgColor indexed="33"/>
      </patternFill>
    </fill>
    <fill>
      <patternFill patternType="solid">
        <fgColor indexed="9"/>
        <bgColor indexed="42"/>
      </patternFill>
    </fill>
    <fill>
      <patternFill patternType="solid">
        <fgColor indexed="27"/>
        <bgColor indexed="42"/>
      </patternFill>
    </fill>
    <fill>
      <patternFill patternType="solid">
        <fgColor indexed="47"/>
        <bgColor indexed="44"/>
      </patternFill>
    </fill>
    <fill>
      <patternFill patternType="solid">
        <fgColor indexed="27"/>
        <bgColor indexed="41"/>
      </patternFill>
    </fill>
    <fill>
      <patternFill patternType="solid">
        <fgColor indexed="15"/>
        <bgColor indexed="35"/>
      </patternFill>
    </fill>
    <fill>
      <patternFill patternType="solid">
        <fgColor indexed="47"/>
        <bgColor indexed="41"/>
      </patternFill>
    </fill>
    <fill>
      <patternFill patternType="solid">
        <fgColor indexed="44"/>
        <bgColor indexed="31"/>
      </patternFill>
    </fill>
    <fill>
      <patternFill patternType="solid">
        <fgColor indexed="44"/>
        <bgColor indexed="35"/>
      </patternFill>
    </fill>
    <fill>
      <patternFill patternType="solid">
        <fgColor indexed="22"/>
        <bgColor indexed="44"/>
      </patternFill>
    </fill>
    <fill>
      <patternFill patternType="solid">
        <fgColor indexed="57"/>
        <bgColor indexed="17"/>
      </patternFill>
    </fill>
    <fill>
      <patternFill patternType="solid">
        <fgColor indexed="11"/>
        <bgColor indexed="49"/>
      </patternFill>
    </fill>
    <fill>
      <patternFill patternType="solid">
        <fgColor indexed="43"/>
        <bgColor indexed="26"/>
      </patternFill>
    </fill>
    <fill>
      <patternFill patternType="solid">
        <fgColor indexed="43"/>
        <bgColor indexed="12"/>
      </patternFill>
    </fill>
    <fill>
      <patternFill patternType="solid">
        <fgColor indexed="45"/>
        <bgColor indexed="46"/>
      </patternFill>
    </fill>
    <fill>
      <patternFill patternType="solid">
        <fgColor indexed="33"/>
        <bgColor indexed="46"/>
      </patternFill>
    </fill>
    <fill>
      <patternFill patternType="solid">
        <fgColor indexed="44"/>
        <bgColor indexed="24"/>
      </patternFill>
    </fill>
    <fill>
      <patternFill patternType="solid">
        <fgColor indexed="51"/>
        <bgColor indexed="34"/>
      </patternFill>
    </fill>
    <fill>
      <patternFill patternType="solid">
        <fgColor indexed="51"/>
        <bgColor indexed="28"/>
      </patternFill>
    </fill>
    <fill>
      <patternFill patternType="solid">
        <fgColor indexed="30"/>
        <bgColor indexed="21"/>
      </patternFill>
    </fill>
    <fill>
      <patternFill patternType="solid">
        <fgColor indexed="49"/>
        <bgColor indexed="40"/>
      </patternFill>
    </fill>
    <fill>
      <patternFill patternType="solid">
        <fgColor indexed="25"/>
        <bgColor indexed="60"/>
      </patternFill>
    </fill>
    <fill>
      <patternFill patternType="solid">
        <fgColor indexed="25"/>
        <bgColor indexed="23"/>
      </patternFill>
    </fill>
    <fill>
      <patternFill patternType="solid">
        <fgColor indexed="50"/>
        <bgColor indexed="19"/>
      </patternFill>
    </fill>
    <fill>
      <patternFill patternType="solid">
        <fgColor indexed="38"/>
        <bgColor indexed="19"/>
      </patternFill>
    </fill>
    <fill>
      <patternFill patternType="solid">
        <fgColor indexed="20"/>
        <bgColor indexed="36"/>
      </patternFill>
    </fill>
    <fill>
      <patternFill patternType="solid">
        <fgColor indexed="20"/>
        <bgColor indexed="16"/>
      </patternFill>
    </fill>
    <fill>
      <patternFill patternType="solid">
        <fgColor indexed="52"/>
        <bgColor indexed="51"/>
      </patternFill>
    </fill>
    <fill>
      <patternFill patternType="solid">
        <fgColor indexed="52"/>
        <bgColor indexed="36"/>
      </patternFill>
    </fill>
    <fill>
      <patternFill patternType="solid">
        <fgColor indexed="62"/>
        <bgColor indexed="56"/>
      </patternFill>
    </fill>
    <fill>
      <patternFill patternType="solid">
        <fgColor indexed="56"/>
        <bgColor indexed="62"/>
      </patternFill>
    </fill>
    <fill>
      <patternFill patternType="solid">
        <fgColor indexed="62"/>
        <bgColor indexed="48"/>
      </patternFill>
    </fill>
    <fill>
      <patternFill patternType="solid">
        <fgColor indexed="48"/>
        <bgColor indexed="62"/>
      </patternFill>
    </fill>
    <fill>
      <patternFill patternType="solid">
        <fgColor indexed="10"/>
        <bgColor indexed="60"/>
      </patternFill>
    </fill>
    <fill>
      <patternFill patternType="solid">
        <fgColor indexed="10"/>
        <bgColor indexed="37"/>
      </patternFill>
    </fill>
    <fill>
      <patternFill patternType="solid">
        <fgColor indexed="10"/>
        <bgColor indexed="25"/>
      </patternFill>
    </fill>
    <fill>
      <patternFill patternType="solid">
        <fgColor indexed="10"/>
        <bgColor indexed="16"/>
      </patternFill>
    </fill>
    <fill>
      <patternFill patternType="solid">
        <fgColor indexed="57"/>
        <bgColor indexed="21"/>
      </patternFill>
    </fill>
    <fill>
      <patternFill patternType="solid">
        <fgColor indexed="54"/>
        <bgColor indexed="23"/>
      </patternFill>
    </fill>
    <fill>
      <patternFill patternType="solid">
        <fgColor indexed="54"/>
      </patternFill>
    </fill>
    <fill>
      <patternFill patternType="solid">
        <fgColor indexed="25"/>
        <bgColor indexed="19"/>
      </patternFill>
    </fill>
    <fill>
      <patternFill patternType="solid">
        <fgColor indexed="53"/>
        <bgColor indexed="52"/>
      </patternFill>
    </fill>
    <fill>
      <patternFill patternType="solid">
        <fgColor indexed="53"/>
        <bgColor indexed="14"/>
      </patternFill>
    </fill>
    <fill>
      <patternFill patternType="solid">
        <fgColor indexed="53"/>
        <bgColor indexed="25"/>
      </patternFill>
    </fill>
    <fill>
      <patternFill patternType="solid">
        <fgColor indexed="46"/>
        <bgColor indexed="45"/>
      </patternFill>
    </fill>
    <fill>
      <patternFill patternType="solid">
        <fgColor indexed="22"/>
        <bgColor indexed="41"/>
      </patternFill>
    </fill>
    <fill>
      <patternFill patternType="solid">
        <fgColor indexed="22"/>
        <bgColor indexed="35"/>
      </patternFill>
    </fill>
    <fill>
      <patternFill patternType="solid">
        <fgColor indexed="55"/>
        <bgColor indexed="24"/>
      </patternFill>
    </fill>
    <fill>
      <patternFill patternType="solid">
        <fgColor indexed="55"/>
        <bgColor indexed="23"/>
      </patternFill>
    </fill>
    <fill>
      <patternFill patternType="solid">
        <fgColor indexed="43"/>
        <bgColor indexed="13"/>
      </patternFill>
    </fill>
    <fill>
      <patternFill patternType="solid">
        <fgColor indexed="26"/>
        <bgColor indexed="12"/>
      </patternFill>
    </fill>
    <fill>
      <patternFill patternType="solid">
        <fgColor theme="4" tint="0.59999389629810485"/>
        <bgColor indexed="64"/>
      </patternFill>
    </fill>
    <fill>
      <patternFill patternType="solid">
        <fgColor theme="5" tint="0.59999389629810485"/>
        <bgColor indexed="64"/>
      </patternFill>
    </fill>
    <fill>
      <patternFill patternType="solid">
        <fgColor theme="4" tint="-0.499984740745262"/>
        <bgColor indexed="64"/>
      </patternFill>
    </fill>
    <fill>
      <patternFill patternType="solid">
        <fgColor theme="4" tint="-0.249977111117893"/>
        <bgColor indexed="64"/>
      </patternFill>
    </fill>
    <fill>
      <patternFill patternType="solid">
        <fgColor rgb="FFFFFFFF"/>
        <bgColor indexed="64"/>
      </patternFill>
    </fill>
    <fill>
      <patternFill patternType="solid">
        <fgColor theme="8" tint="-0.249977111117893"/>
        <bgColor indexed="64"/>
      </patternFill>
    </fill>
    <fill>
      <patternFill patternType="solid">
        <fgColor rgb="FF2E2E38"/>
        <bgColor indexed="64"/>
      </patternFill>
    </fill>
    <fill>
      <patternFill patternType="solid">
        <fgColor rgb="FF747480"/>
        <bgColor indexed="64"/>
      </patternFill>
    </fill>
    <fill>
      <patternFill patternType="solid">
        <fgColor rgb="FFF6F6FA"/>
        <bgColor indexed="64"/>
      </patternFill>
    </fill>
    <fill>
      <patternFill patternType="solid">
        <fgColor rgb="FFC4C4CD"/>
        <bgColor indexed="64"/>
      </patternFill>
    </fill>
    <fill>
      <patternFill patternType="solid">
        <fgColor rgb="FFFFF9C4"/>
        <bgColor indexed="64"/>
      </patternFill>
    </fill>
    <fill>
      <patternFill patternType="solid">
        <fgColor rgb="FFEAEAF2"/>
        <bgColor indexed="64"/>
      </patternFill>
    </fill>
    <fill>
      <patternFill patternType="solid">
        <fgColor rgb="FFFFFFFF"/>
        <bgColor rgb="FF000000"/>
      </patternFill>
    </fill>
    <fill>
      <patternFill patternType="solid">
        <fgColor rgb="FF002060"/>
        <bgColor rgb="FF000000"/>
      </patternFill>
    </fill>
    <fill>
      <patternFill patternType="solid">
        <fgColor theme="7" tint="0.79998168889431442"/>
        <bgColor indexed="64"/>
      </patternFill>
    </fill>
    <fill>
      <patternFill patternType="solid">
        <fgColor theme="3" tint="0.79998168889431442"/>
        <bgColor indexed="64"/>
      </patternFill>
    </fill>
  </fills>
  <borders count="165">
    <border>
      <left/>
      <right/>
      <top/>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thick">
        <color indexed="64"/>
      </left>
      <right/>
      <top style="thick">
        <color indexed="64"/>
      </top>
      <bottom style="medium">
        <color indexed="64"/>
      </bottom>
      <diagonal/>
    </border>
    <border>
      <left/>
      <right style="dotted">
        <color indexed="64"/>
      </right>
      <top style="thick">
        <color indexed="64"/>
      </top>
      <bottom style="medium">
        <color indexed="64"/>
      </bottom>
      <diagonal/>
    </border>
    <border>
      <left/>
      <right style="medium">
        <color indexed="64"/>
      </right>
      <top style="thick">
        <color indexed="64"/>
      </top>
      <bottom style="medium">
        <color indexed="64"/>
      </bottom>
      <diagonal/>
    </border>
    <border>
      <left style="medium">
        <color indexed="64"/>
      </left>
      <right style="hair">
        <color indexed="64"/>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thick">
        <color indexed="64"/>
      </right>
      <top style="medium">
        <color indexed="64"/>
      </top>
      <bottom style="medium">
        <color indexed="64"/>
      </bottom>
      <diagonal/>
    </border>
    <border>
      <left/>
      <right style="dotted">
        <color indexed="64"/>
      </right>
      <top style="medium">
        <color indexed="64"/>
      </top>
      <bottom style="medium">
        <color indexed="64"/>
      </bottom>
      <diagonal/>
    </border>
    <border>
      <left style="thick">
        <color indexed="64"/>
      </left>
      <right/>
      <top style="medium">
        <color indexed="64"/>
      </top>
      <bottom style="dotted">
        <color indexed="64"/>
      </bottom>
      <diagonal/>
    </border>
    <border>
      <left/>
      <right/>
      <top style="medium">
        <color indexed="64"/>
      </top>
      <bottom style="dotted">
        <color indexed="64"/>
      </bottom>
      <diagonal/>
    </border>
    <border>
      <left/>
      <right style="thick">
        <color indexed="64"/>
      </right>
      <top style="medium">
        <color indexed="64"/>
      </top>
      <bottom style="dotted">
        <color indexed="64"/>
      </bottom>
      <diagonal/>
    </border>
    <border>
      <left style="thick">
        <color indexed="64"/>
      </left>
      <right/>
      <top style="dotted">
        <color indexed="64"/>
      </top>
      <bottom/>
      <diagonal/>
    </border>
    <border>
      <left/>
      <right/>
      <top style="dotted">
        <color indexed="64"/>
      </top>
      <bottom/>
      <diagonal/>
    </border>
    <border>
      <left/>
      <right style="thick">
        <color indexed="64"/>
      </right>
      <top style="dotted">
        <color indexed="64"/>
      </top>
      <bottom/>
      <diagonal/>
    </border>
    <border>
      <left style="thick">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ck">
        <color indexed="64"/>
      </right>
      <top style="thin">
        <color indexed="64"/>
      </top>
      <bottom style="hair">
        <color indexed="64"/>
      </bottom>
      <diagonal/>
    </border>
    <border>
      <left style="medium">
        <color indexed="64"/>
      </left>
      <right style="medium">
        <color indexed="64"/>
      </right>
      <top style="medium">
        <color indexed="64"/>
      </top>
      <bottom style="dotted">
        <color indexed="64"/>
      </bottom>
      <diagonal/>
    </border>
    <border>
      <left style="thick">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diagonal/>
    </border>
    <border>
      <left/>
      <right style="thick">
        <color indexed="64"/>
      </right>
      <top style="hair">
        <color indexed="64"/>
      </top>
      <bottom/>
      <diagonal/>
    </border>
    <border>
      <left style="medium">
        <color indexed="64"/>
      </left>
      <right style="medium">
        <color indexed="64"/>
      </right>
      <top style="dotted">
        <color indexed="64"/>
      </top>
      <bottom style="dotted">
        <color indexed="64"/>
      </bottom>
      <diagonal/>
    </border>
    <border>
      <left style="thick">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top/>
      <bottom style="hair">
        <color indexed="64"/>
      </bottom>
      <diagonal/>
    </border>
    <border>
      <left/>
      <right style="thick">
        <color indexed="64"/>
      </right>
      <top/>
      <bottom style="hair">
        <color indexed="64"/>
      </bottom>
      <diagonal/>
    </border>
    <border>
      <left style="medium">
        <color indexed="64"/>
      </left>
      <right style="medium">
        <color indexed="64"/>
      </right>
      <top style="dotted">
        <color indexed="64"/>
      </top>
      <bottom/>
      <diagonal/>
    </border>
    <border>
      <left style="medium">
        <color indexed="64"/>
      </left>
      <right style="medium">
        <color indexed="64"/>
      </right>
      <top/>
      <bottom style="dotted">
        <color indexed="64"/>
      </bottom>
      <diagonal/>
    </border>
    <border>
      <left style="thick">
        <color indexed="64"/>
      </left>
      <right/>
      <top/>
      <bottom/>
      <diagonal/>
    </border>
    <border>
      <left/>
      <right style="thick">
        <color indexed="64"/>
      </right>
      <top style="medium">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style="medium">
        <color indexed="64"/>
      </right>
      <top style="dotted">
        <color indexed="64"/>
      </top>
      <bottom style="medium">
        <color indexed="64"/>
      </bottom>
      <diagonal/>
    </border>
    <border>
      <left/>
      <right/>
      <top style="thin">
        <color auto="1"/>
      </top>
      <bottom/>
      <diagonal/>
    </border>
    <border>
      <left/>
      <right style="thin">
        <color auto="1"/>
      </right>
      <top style="thin">
        <color auto="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bottom style="double">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theme="4" tint="0.49995422223578601"/>
      </bottom>
      <diagonal/>
    </border>
    <border>
      <left/>
      <right/>
      <top/>
      <bottom style="medium">
        <color indexed="64"/>
      </bottom>
      <diagonal/>
    </border>
    <border>
      <left/>
      <right style="medium">
        <color indexed="64"/>
      </right>
      <top/>
      <bottom style="medium">
        <color indexed="64"/>
      </bottom>
      <diagonal/>
    </border>
    <border>
      <left/>
      <right/>
      <top/>
      <bottom style="medium">
        <color indexed="30"/>
      </bottom>
      <diagonal/>
    </border>
    <border>
      <left style="thin">
        <color theme="7" tint="0.39997558519241921"/>
      </left>
      <right style="thin">
        <color theme="7" tint="0.39997558519241921"/>
      </right>
      <top style="thin">
        <color theme="7" tint="0.39997558519241921"/>
      </top>
      <bottom style="thin">
        <color theme="7" tint="0.39997558519241921"/>
      </bottom>
      <diagonal/>
    </border>
    <border>
      <left style="thin">
        <color theme="3"/>
      </left>
      <right style="thin">
        <color theme="3"/>
      </right>
      <top style="thin">
        <color theme="3"/>
      </top>
      <bottom style="thin">
        <color theme="3"/>
      </bottom>
      <diagonal/>
    </border>
    <border>
      <left style="thin">
        <color auto="1"/>
      </left>
      <right style="thin">
        <color auto="1"/>
      </right>
      <top style="thin">
        <color auto="1"/>
      </top>
      <bottom style="thin">
        <color auto="1"/>
      </bottom>
      <diagonal/>
    </border>
    <border>
      <left style="thin">
        <color auto="1"/>
      </left>
      <right style="thin">
        <color auto="1"/>
      </right>
      <top/>
      <bottom style="hair">
        <color auto="1"/>
      </bottom>
      <diagonal/>
    </border>
    <border>
      <left style="thin">
        <color auto="1"/>
      </left>
      <right style="thin">
        <color auto="1"/>
      </right>
      <top style="hair">
        <color auto="1"/>
      </top>
      <bottom style="hair">
        <color auto="1"/>
      </bottom>
      <diagonal/>
    </border>
    <border>
      <left style="thin">
        <color auto="1"/>
      </left>
      <right style="thin">
        <color auto="1"/>
      </right>
      <top style="hair">
        <color auto="1"/>
      </top>
      <bottom/>
      <diagonal/>
    </border>
    <border>
      <left style="thin">
        <color auto="1"/>
      </left>
      <right style="thin">
        <color auto="1"/>
      </right>
      <top style="hair">
        <color auto="1"/>
      </top>
      <bottom style="thin">
        <color auto="1"/>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double">
        <color indexed="59"/>
      </left>
      <right style="double">
        <color indexed="59"/>
      </right>
      <top style="double">
        <color indexed="59"/>
      </top>
      <bottom style="double">
        <color indexed="59"/>
      </bottom>
      <diagonal/>
    </border>
    <border>
      <left/>
      <right/>
      <top/>
      <bottom style="thick">
        <color indexed="49"/>
      </bottom>
      <diagonal/>
    </border>
    <border>
      <left/>
      <right/>
      <top/>
      <bottom style="thick">
        <color indexed="48"/>
      </bottom>
      <diagonal/>
    </border>
    <border>
      <left/>
      <right/>
      <top/>
      <bottom style="thick">
        <color indexed="15"/>
      </bottom>
      <diagonal/>
    </border>
    <border>
      <left/>
      <right/>
      <top/>
      <bottom style="medium">
        <color indexed="48"/>
      </bottom>
      <diagonal/>
    </border>
    <border>
      <left/>
      <right/>
      <top/>
      <bottom style="medium">
        <color indexed="49"/>
      </bottom>
      <diagonal/>
    </border>
    <border>
      <left/>
      <right/>
      <top/>
      <bottom style="medium">
        <color indexed="15"/>
      </bottom>
      <diagonal/>
    </border>
    <border>
      <left/>
      <right/>
      <top/>
      <bottom style="double">
        <color indexed="19"/>
      </bottom>
      <diagonal/>
    </border>
    <border>
      <left/>
      <right/>
      <top/>
      <bottom style="double">
        <color indexed="10"/>
      </bottom>
      <diagonal/>
    </border>
    <border>
      <left style="thin">
        <color indexed="59"/>
      </left>
      <right style="thin">
        <color indexed="59"/>
      </right>
      <top style="thin">
        <color indexed="59"/>
      </top>
      <bottom style="thin">
        <color indexed="59"/>
      </bottom>
      <diagonal/>
    </border>
    <border>
      <left/>
      <right/>
      <top style="thin">
        <color indexed="49"/>
      </top>
      <bottom style="double">
        <color indexed="49"/>
      </bottom>
      <diagonal/>
    </border>
    <border>
      <left/>
      <right/>
      <top style="thin">
        <color indexed="48"/>
      </top>
      <bottom style="double">
        <color indexed="48"/>
      </bottom>
      <diagonal/>
    </border>
    <border>
      <left/>
      <right/>
      <top style="medium">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theme="7"/>
      </left>
      <right style="thin">
        <color theme="7" tint="0.39997558519241921"/>
      </right>
      <top style="thin">
        <color theme="7"/>
      </top>
      <bottom style="thin">
        <color theme="7"/>
      </bottom>
      <diagonal/>
    </border>
    <border>
      <left style="thin">
        <color theme="7"/>
      </left>
      <right style="thin">
        <color theme="7" tint="0.39997558519241921"/>
      </right>
      <top style="thin">
        <color theme="7"/>
      </top>
      <bottom/>
      <diagonal/>
    </border>
    <border>
      <left style="thin">
        <color theme="7"/>
      </left>
      <right style="thin">
        <color theme="7" tint="0.39997558519241921"/>
      </right>
      <top/>
      <bottom style="thin">
        <color theme="7"/>
      </bottom>
      <diagonal/>
    </border>
    <border>
      <left style="thin">
        <color theme="7" tint="0.39997558519241921"/>
      </left>
      <right style="thin">
        <color theme="7" tint="0.39997558519241921"/>
      </right>
      <top style="thin">
        <color theme="7"/>
      </top>
      <bottom style="thin">
        <color theme="7"/>
      </bottom>
      <diagonal/>
    </border>
    <border>
      <left/>
      <right style="thin">
        <color theme="7"/>
      </right>
      <top style="thin">
        <color theme="7"/>
      </top>
      <bottom/>
      <diagonal/>
    </border>
    <border>
      <left/>
      <right style="thin">
        <color theme="7"/>
      </right>
      <top style="thin">
        <color theme="7"/>
      </top>
      <bottom style="thin">
        <color theme="7"/>
      </bottom>
      <diagonal/>
    </border>
    <border>
      <left/>
      <right style="thin">
        <color theme="7"/>
      </right>
      <top/>
      <bottom style="thin">
        <color theme="7"/>
      </bottom>
      <diagonal/>
    </border>
    <border>
      <left style="thin">
        <color theme="7" tint="0.39997558519241921"/>
      </left>
      <right style="thin">
        <color theme="7" tint="0.39997558519241921"/>
      </right>
      <top style="thin">
        <color theme="7"/>
      </top>
      <bottom/>
      <diagonal/>
    </border>
    <border>
      <left style="thin">
        <color theme="7" tint="0.39997558519241921"/>
      </left>
      <right style="thin">
        <color theme="7" tint="0.39997558519241921"/>
      </right>
      <top/>
      <bottom style="thin">
        <color theme="7"/>
      </bottom>
      <diagonal/>
    </border>
    <border>
      <left/>
      <right/>
      <top/>
      <bottom style="thin">
        <color theme="7" tint="0.39997558519241921"/>
      </bottom>
      <diagonal/>
    </border>
    <border>
      <left style="thin">
        <color theme="7" tint="0.39997558519241921"/>
      </left>
      <right style="thin">
        <color theme="7" tint="0.39997558519241921"/>
      </right>
      <top/>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right style="thin">
        <color indexed="64"/>
      </right>
      <top/>
      <bottom/>
      <diagonal/>
    </border>
    <border>
      <left/>
      <right style="thin">
        <color indexed="64"/>
      </right>
      <top/>
      <bottom style="double">
        <color indexed="64"/>
      </bottom>
      <diagonal/>
    </border>
    <border>
      <left style="thin">
        <color indexed="64"/>
      </left>
      <right/>
      <top style="double">
        <color indexed="64"/>
      </top>
      <bottom/>
      <diagonal/>
    </border>
    <border>
      <left style="thin">
        <color indexed="64"/>
      </left>
      <right/>
      <top/>
      <bottom/>
      <diagonal/>
    </border>
    <border>
      <left style="thin">
        <color indexed="64"/>
      </left>
      <right/>
      <top/>
      <bottom style="double">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rgb="FF777777"/>
      </left>
      <right style="medium">
        <color rgb="FF777777"/>
      </right>
      <top style="medium">
        <color rgb="FF777777"/>
      </top>
      <bottom style="medium">
        <color rgb="FF777777"/>
      </bottom>
      <diagonal/>
    </border>
    <border>
      <left style="medium">
        <color indexed="64"/>
      </left>
      <right style="medium">
        <color indexed="64"/>
      </right>
      <top style="medium">
        <color indexed="64"/>
      </top>
      <bottom style="double">
        <color indexed="64"/>
      </bottom>
      <diagonal/>
    </border>
    <border>
      <left/>
      <right style="thin">
        <color rgb="FF2E2E38"/>
      </right>
      <top/>
      <bottom/>
      <diagonal/>
    </border>
    <border>
      <left/>
      <right/>
      <top/>
      <bottom style="thin">
        <color rgb="FF2E2E38"/>
      </bottom>
      <diagonal/>
    </border>
    <border>
      <left/>
      <right style="thin">
        <color rgb="FF2E2E38"/>
      </right>
      <top/>
      <bottom style="thin">
        <color rgb="FF2E2E38"/>
      </bottom>
      <diagonal/>
    </border>
    <border>
      <left/>
      <right style="thin">
        <color rgb="FFC4C4CD"/>
      </right>
      <top/>
      <bottom/>
      <diagonal/>
    </border>
    <border>
      <left/>
      <right/>
      <top/>
      <bottom style="thin">
        <color rgb="FFC4C4CD"/>
      </bottom>
      <diagonal/>
    </border>
    <border>
      <left/>
      <right style="thin">
        <color rgb="FFC4C4CD"/>
      </right>
      <top/>
      <bottom style="thin">
        <color rgb="FFC4C4CD"/>
      </bottom>
      <diagonal/>
    </border>
    <border>
      <left/>
      <right style="thin">
        <color rgb="FFC4C4CD"/>
      </right>
      <top style="thin">
        <color rgb="FFC4C4CD"/>
      </top>
      <bottom style="thin">
        <color rgb="FFC4C4CD"/>
      </bottom>
      <diagonal/>
    </border>
    <border>
      <left style="thin">
        <color rgb="FF0070C0"/>
      </left>
      <right/>
      <top style="thin">
        <color rgb="FF0070C0"/>
      </top>
      <bottom/>
      <diagonal/>
    </border>
    <border>
      <left/>
      <right/>
      <top style="thin">
        <color rgb="FF0070C0"/>
      </top>
      <bottom/>
      <diagonal/>
    </border>
    <border>
      <left/>
      <right style="thin">
        <color rgb="FF0070C0"/>
      </right>
      <top style="thin">
        <color rgb="FF0070C0"/>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dotted">
        <color indexed="64"/>
      </top>
      <bottom style="dotted">
        <color indexed="64"/>
      </bottom>
      <diagonal/>
    </border>
    <border>
      <left/>
      <right/>
      <top style="dotted">
        <color indexed="64"/>
      </top>
      <bottom style="dotted">
        <color indexed="64"/>
      </bottom>
      <diagonal/>
    </border>
    <border>
      <left/>
      <right style="thick">
        <color indexed="64"/>
      </right>
      <top style="dotted">
        <color indexed="64"/>
      </top>
      <bottom style="dotted">
        <color indexed="64"/>
      </bottom>
      <diagonal/>
    </border>
  </borders>
  <cellStyleXfs count="32411">
    <xf numFmtId="0" fontId="0"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3" fillId="0" borderId="0">
      <alignment vertical="center"/>
    </xf>
    <xf numFmtId="0" fontId="1" fillId="0" borderId="0"/>
    <xf numFmtId="166" fontId="35" fillId="0" borderId="0" applyFont="0" applyFill="0" applyBorder="0" applyAlignment="0" applyProtection="0"/>
    <xf numFmtId="0" fontId="4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35" fillId="0" borderId="0"/>
    <xf numFmtId="0" fontId="35" fillId="0" borderId="0"/>
    <xf numFmtId="0" fontId="35" fillId="0" borderId="0"/>
    <xf numFmtId="0" fontId="14" fillId="0" borderId="0"/>
    <xf numFmtId="0" fontId="14" fillId="0" borderId="0"/>
    <xf numFmtId="0" fontId="14" fillId="0" borderId="0"/>
    <xf numFmtId="43" fontId="1" fillId="0" borderId="0" applyFont="0" applyFill="0" applyBorder="0" applyAlignment="0" applyProtection="0"/>
    <xf numFmtId="43" fontId="14"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0" fontId="14" fillId="0" borderId="0"/>
    <xf numFmtId="0" fontId="51" fillId="0" borderId="0"/>
    <xf numFmtId="43" fontId="51" fillId="0" borderId="0" applyFont="0" applyFill="0" applyBorder="0" applyAlignment="0" applyProtection="0"/>
    <xf numFmtId="0" fontId="14" fillId="0" borderId="0"/>
    <xf numFmtId="43" fontId="52" fillId="0" borderId="0" applyFont="0" applyFill="0" applyBorder="0" applyAlignment="0" applyProtection="0"/>
    <xf numFmtId="43" fontId="51" fillId="0" borderId="0" applyFont="0" applyFill="0" applyBorder="0" applyAlignment="0" applyProtection="0"/>
    <xf numFmtId="0" fontId="14" fillId="0" borderId="0"/>
    <xf numFmtId="43" fontId="14"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59" fillId="0" borderId="0" applyNumberFormat="0" applyFill="0" applyBorder="0" applyAlignment="0" applyProtection="0"/>
    <xf numFmtId="0" fontId="60" fillId="0" borderId="70" applyNumberFormat="0" applyFill="0" applyAlignment="0" applyProtection="0"/>
    <xf numFmtId="0" fontId="61" fillId="0" borderId="71" applyNumberFormat="0" applyFill="0" applyAlignment="0" applyProtection="0"/>
    <xf numFmtId="0" fontId="62" fillId="0" borderId="72" applyNumberFormat="0" applyFill="0" applyAlignment="0" applyProtection="0"/>
    <xf numFmtId="0" fontId="62" fillId="0" borderId="0" applyNumberFormat="0" applyFill="0" applyBorder="0" applyAlignment="0" applyProtection="0"/>
    <xf numFmtId="0" fontId="63" fillId="26" borderId="0" applyNumberFormat="0" applyBorder="0" applyAlignment="0" applyProtection="0"/>
    <xf numFmtId="0" fontId="64" fillId="27" borderId="0" applyNumberFormat="0" applyBorder="0" applyAlignment="0" applyProtection="0"/>
    <xf numFmtId="0" fontId="66" fillId="29" borderId="73" applyNumberFormat="0" applyAlignment="0" applyProtection="0"/>
    <xf numFmtId="0" fontId="67" fillId="30" borderId="74" applyNumberFormat="0" applyAlignment="0" applyProtection="0"/>
    <xf numFmtId="0" fontId="68" fillId="30" borderId="73" applyNumberFormat="0" applyAlignment="0" applyProtection="0"/>
    <xf numFmtId="0" fontId="69" fillId="0" borderId="75" applyNumberFormat="0" applyFill="0" applyAlignment="0" applyProtection="0"/>
    <xf numFmtId="0" fontId="70" fillId="31" borderId="76" applyNumberFormat="0" applyAlignment="0" applyProtection="0"/>
    <xf numFmtId="0" fontId="2" fillId="0" borderId="0" applyNumberFormat="0" applyFill="0" applyBorder="0" applyAlignment="0" applyProtection="0"/>
    <xf numFmtId="0" fontId="71" fillId="0" borderId="0" applyNumberFormat="0" applyFill="0" applyBorder="0" applyAlignment="0" applyProtection="0"/>
    <xf numFmtId="0" fontId="50" fillId="0" borderId="78" applyNumberFormat="0" applyFill="0" applyAlignment="0" applyProtection="0"/>
    <xf numFmtId="0" fontId="72"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72"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7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7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72" fillId="49"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72" fillId="53"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43" fontId="35" fillId="0" borderId="0" applyFont="0" applyFill="0" applyBorder="0" applyAlignment="0" applyProtection="0"/>
    <xf numFmtId="0" fontId="51" fillId="0" borderId="0"/>
    <xf numFmtId="0" fontId="51" fillId="0" borderId="0"/>
    <xf numFmtId="0" fontId="73" fillId="0" borderId="0"/>
    <xf numFmtId="0" fontId="1" fillId="0" borderId="0"/>
    <xf numFmtId="170" fontId="1" fillId="0" borderId="0" applyFont="0" applyFill="0" applyBorder="0" applyAlignment="0" applyProtection="0"/>
    <xf numFmtId="43" fontId="14" fillId="0" borderId="0" applyFont="0" applyFill="0" applyBorder="0" applyAlignment="0" applyProtection="0"/>
    <xf numFmtId="166" fontId="1" fillId="0" borderId="0" applyFont="0" applyFill="0" applyBorder="0" applyAlignment="0" applyProtection="0"/>
    <xf numFmtId="0" fontId="1" fillId="0" borderId="0"/>
    <xf numFmtId="43" fontId="14" fillId="0" borderId="0" applyFont="0" applyFill="0" applyBorder="0" applyAlignment="0" applyProtection="0"/>
    <xf numFmtId="43" fontId="1" fillId="0" borderId="0" applyFont="0" applyFill="0" applyBorder="0" applyAlignment="0" applyProtection="0"/>
    <xf numFmtId="0" fontId="1" fillId="0" borderId="0"/>
    <xf numFmtId="0" fontId="35" fillId="0" borderId="0">
      <alignment vertical="top"/>
    </xf>
    <xf numFmtId="0" fontId="35" fillId="0" borderId="0">
      <alignment vertical="top"/>
    </xf>
    <xf numFmtId="0" fontId="35" fillId="0" borderId="0"/>
    <xf numFmtId="0" fontId="35" fillId="0" borderId="0">
      <alignment vertical="top"/>
    </xf>
    <xf numFmtId="0" fontId="76" fillId="0" borderId="0"/>
    <xf numFmtId="0" fontId="14"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35"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0" fontId="83" fillId="26" borderId="0" applyNumberFormat="0" applyBorder="0" applyAlignment="0" applyProtection="0"/>
    <xf numFmtId="0" fontId="84" fillId="28" borderId="0" applyNumberFormat="0" applyBorder="0" applyAlignment="0" applyProtection="0"/>
    <xf numFmtId="0" fontId="14" fillId="0" borderId="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35" fillId="0" borderId="0"/>
    <xf numFmtId="0" fontId="3" fillId="0" borderId="0">
      <alignment vertical="center"/>
    </xf>
    <xf numFmtId="0" fontId="14" fillId="0" borderId="0"/>
    <xf numFmtId="41" fontId="14" fillId="0" borderId="0" applyFont="0" applyFill="0" applyBorder="0" applyAlignment="0" applyProtection="0"/>
    <xf numFmtId="43" fontId="35" fillId="0" borderId="0" applyFont="0" applyFill="0" applyBorder="0" applyAlignment="0" applyProtection="0"/>
    <xf numFmtId="0" fontId="1" fillId="0" borderId="0"/>
    <xf numFmtId="9" fontId="35" fillId="0" borderId="0" applyFont="0" applyFill="0" applyBorder="0" applyAlignment="0" applyProtection="0"/>
    <xf numFmtId="0" fontId="14" fillId="0" borderId="0"/>
    <xf numFmtId="43" fontId="1" fillId="0" borderId="0" applyFont="0" applyFill="0" applyBorder="0" applyAlignment="0" applyProtection="0"/>
    <xf numFmtId="0" fontId="1" fillId="0" borderId="0"/>
    <xf numFmtId="43" fontId="51" fillId="0" borderId="0" applyFont="0" applyFill="0" applyBorder="0" applyAlignment="0" applyProtection="0"/>
    <xf numFmtId="0" fontId="35" fillId="0" borderId="0"/>
    <xf numFmtId="164" fontId="14" fillId="0" borderId="0" applyFont="0" applyFill="0" applyBorder="0" applyAlignment="0" applyProtection="0"/>
    <xf numFmtId="0" fontId="51" fillId="0" borderId="0">
      <alignment vertical="top"/>
    </xf>
    <xf numFmtId="43" fontId="14" fillId="0" borderId="0" applyFont="0" applyFill="0" applyBorder="0" applyAlignment="0" applyProtection="0"/>
    <xf numFmtId="0" fontId="1" fillId="0" borderId="0"/>
    <xf numFmtId="43" fontId="1" fillId="0" borderId="0" applyFont="0" applyFill="0" applyBorder="0" applyAlignment="0" applyProtection="0"/>
    <xf numFmtId="9" fontId="14" fillId="0" borderId="0" applyFont="0" applyFill="0" applyBorder="0" applyAlignment="0" applyProtection="0"/>
    <xf numFmtId="0" fontId="86" fillId="0" borderId="0"/>
    <xf numFmtId="43" fontId="86" fillId="0" borderId="0" applyFont="0" applyFill="0" applyBorder="0" applyAlignment="0" applyProtection="0"/>
    <xf numFmtId="170" fontId="35" fillId="0" borderId="0" applyFont="0" applyFill="0" applyBorder="0" applyAlignment="0" applyProtection="0"/>
    <xf numFmtId="0" fontId="87" fillId="27" borderId="0" applyNumberFormat="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04" fillId="0" borderId="85" applyNumberFormat="0" applyFill="0" applyAlignment="0" applyProtection="0"/>
    <xf numFmtId="41" fontId="35"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0" fontId="14" fillId="0" borderId="0"/>
    <xf numFmtId="0" fontId="104" fillId="0" borderId="85" applyNumberFormat="0" applyFill="0" applyAlignment="0" applyProtection="0"/>
    <xf numFmtId="0" fontId="14" fillId="0" borderId="0"/>
    <xf numFmtId="41" fontId="14" fillId="0" borderId="0" applyFont="0" applyFill="0" applyBorder="0" applyAlignment="0" applyProtection="0"/>
    <xf numFmtId="43" fontId="1" fillId="0" borderId="0" applyFont="0" applyFill="0" applyBorder="0" applyAlignment="0" applyProtection="0"/>
    <xf numFmtId="0" fontId="14" fillId="0" borderId="0"/>
    <xf numFmtId="164" fontId="14"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88" fillId="0" borderId="70" applyNumberFormat="0" applyFill="0" applyAlignment="0" applyProtection="0"/>
    <xf numFmtId="0" fontId="89" fillId="0" borderId="71" applyNumberFormat="0" applyFill="0" applyAlignment="0" applyProtection="0"/>
    <xf numFmtId="0" fontId="90" fillId="0" borderId="72" applyNumberFormat="0" applyFill="0" applyAlignment="0" applyProtection="0"/>
    <xf numFmtId="0" fontId="90" fillId="0" borderId="0" applyNumberFormat="0" applyFill="0" applyBorder="0" applyAlignment="0" applyProtection="0"/>
    <xf numFmtId="0" fontId="91" fillId="29" borderId="73" applyNumberFormat="0" applyAlignment="0" applyProtection="0"/>
    <xf numFmtId="0" fontId="92" fillId="30" borderId="74" applyNumberFormat="0" applyAlignment="0" applyProtection="0"/>
    <xf numFmtId="0" fontId="93" fillId="30" borderId="73" applyNumberFormat="0" applyAlignment="0" applyProtection="0"/>
    <xf numFmtId="0" fontId="94" fillId="0" borderId="75" applyNumberFormat="0" applyFill="0" applyAlignment="0" applyProtection="0"/>
    <xf numFmtId="0" fontId="81" fillId="31" borderId="76" applyNumberFormat="0" applyAlignment="0" applyProtection="0"/>
    <xf numFmtId="0" fontId="79" fillId="0" borderId="0" applyNumberFormat="0" applyFill="0" applyBorder="0" applyAlignment="0" applyProtection="0"/>
    <xf numFmtId="0" fontId="95" fillId="0" borderId="0" applyNumberFormat="0" applyFill="0" applyBorder="0" applyAlignment="0" applyProtection="0"/>
    <xf numFmtId="0" fontId="75" fillId="0" borderId="78" applyNumberFormat="0" applyFill="0" applyAlignment="0" applyProtection="0"/>
    <xf numFmtId="0" fontId="82"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82"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82" fillId="41"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82" fillId="45"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82" fillId="49"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82" fillId="53" borderId="0" applyNumberFormat="0" applyBorder="0" applyAlignment="0" applyProtection="0"/>
    <xf numFmtId="0" fontId="14" fillId="54" borderId="0" applyNumberFormat="0" applyBorder="0" applyAlignment="0" applyProtection="0"/>
    <xf numFmtId="0" fontId="14" fillId="55" borderId="0" applyNumberFormat="0" applyBorder="0" applyAlignment="0" applyProtection="0"/>
    <xf numFmtId="0" fontId="14" fillId="56" borderId="0" applyNumberFormat="0" applyBorder="0" applyAlignment="0" applyProtection="0"/>
    <xf numFmtId="0" fontId="14" fillId="0" borderId="0"/>
    <xf numFmtId="43" fontId="14" fillId="0" borderId="0" applyFont="0" applyFill="0" applyBorder="0" applyAlignment="0" applyProtection="0"/>
    <xf numFmtId="0" fontId="14" fillId="0" borderId="0"/>
    <xf numFmtId="0" fontId="35" fillId="0" borderId="0"/>
    <xf numFmtId="0" fontId="77" fillId="64" borderId="0" applyNumberFormat="0" applyBorder="0" applyAlignment="0" applyProtection="0"/>
    <xf numFmtId="0" fontId="77" fillId="65" borderId="0" applyNumberFormat="0" applyBorder="0" applyAlignment="0" applyProtection="0"/>
    <xf numFmtId="0" fontId="77" fillId="66" borderId="0" applyNumberFormat="0" applyBorder="0" applyAlignment="0" applyProtection="0"/>
    <xf numFmtId="0" fontId="77" fillId="67" borderId="0" applyNumberFormat="0" applyBorder="0" applyAlignment="0" applyProtection="0"/>
    <xf numFmtId="0" fontId="77" fillId="68" borderId="0" applyNumberFormat="0" applyBorder="0" applyAlignment="0" applyProtection="0"/>
    <xf numFmtId="0" fontId="77" fillId="69" borderId="0" applyNumberFormat="0" applyBorder="0" applyAlignment="0" applyProtection="0"/>
    <xf numFmtId="0" fontId="77" fillId="70" borderId="0" applyNumberFormat="0" applyBorder="0" applyAlignment="0" applyProtection="0"/>
    <xf numFmtId="0" fontId="77" fillId="71" borderId="0" applyNumberFormat="0" applyBorder="0" applyAlignment="0" applyProtection="0"/>
    <xf numFmtId="0" fontId="77" fillId="72" borderId="0" applyNumberFormat="0" applyBorder="0" applyAlignment="0" applyProtection="0"/>
    <xf numFmtId="0" fontId="77" fillId="67" borderId="0" applyNumberFormat="0" applyBorder="0" applyAlignment="0" applyProtection="0"/>
    <xf numFmtId="0" fontId="77" fillId="70" borderId="0" applyNumberFormat="0" applyBorder="0" applyAlignment="0" applyProtection="0"/>
    <xf numFmtId="0" fontId="77" fillId="73" borderId="0" applyNumberFormat="0" applyBorder="0" applyAlignment="0" applyProtection="0"/>
    <xf numFmtId="0" fontId="96" fillId="74" borderId="0" applyNumberFormat="0" applyBorder="0" applyAlignment="0" applyProtection="0"/>
    <xf numFmtId="0" fontId="96" fillId="71" borderId="0" applyNumberFormat="0" applyBorder="0" applyAlignment="0" applyProtection="0"/>
    <xf numFmtId="0" fontId="96" fillId="72" borderId="0" applyNumberFormat="0" applyBorder="0" applyAlignment="0" applyProtection="0"/>
    <xf numFmtId="0" fontId="96" fillId="75" borderId="0" applyNumberFormat="0" applyBorder="0" applyAlignment="0" applyProtection="0"/>
    <xf numFmtId="0" fontId="96" fillId="76" borderId="0" applyNumberFormat="0" applyBorder="0" applyAlignment="0" applyProtection="0"/>
    <xf numFmtId="0" fontId="96" fillId="77" borderId="0" applyNumberFormat="0" applyBorder="0" applyAlignment="0" applyProtection="0"/>
    <xf numFmtId="0" fontId="96" fillId="78" borderId="0" applyNumberFormat="0" applyBorder="0" applyAlignment="0" applyProtection="0"/>
    <xf numFmtId="0" fontId="96" fillId="79" borderId="0" applyNumberFormat="0" applyBorder="0" applyAlignment="0" applyProtection="0"/>
    <xf numFmtId="0" fontId="96" fillId="80" borderId="0" applyNumberFormat="0" applyBorder="0" applyAlignment="0" applyProtection="0"/>
    <xf numFmtId="0" fontId="96" fillId="75" borderId="0" applyNumberFormat="0" applyBorder="0" applyAlignment="0" applyProtection="0"/>
    <xf numFmtId="0" fontId="96" fillId="76" borderId="0" applyNumberFormat="0" applyBorder="0" applyAlignment="0" applyProtection="0"/>
    <xf numFmtId="0" fontId="96" fillId="81" borderId="0" applyNumberFormat="0" applyBorder="0" applyAlignment="0" applyProtection="0"/>
    <xf numFmtId="0" fontId="97" fillId="65" borderId="0" applyNumberFormat="0" applyBorder="0" applyAlignment="0" applyProtection="0"/>
    <xf numFmtId="0" fontId="98" fillId="82" borderId="81" applyNumberFormat="0" applyAlignment="0" applyProtection="0"/>
    <xf numFmtId="0" fontId="99" fillId="83" borderId="82" applyNumberFormat="0" applyAlignment="0" applyProtection="0"/>
    <xf numFmtId="43" fontId="35" fillId="0" borderId="0" applyFont="0" applyFill="0" applyBorder="0" applyAlignment="0" applyProtection="0"/>
    <xf numFmtId="172" fontId="35" fillId="0" borderId="0" applyFont="0" applyFill="0" applyBorder="0" applyAlignment="0" applyProtection="0"/>
    <xf numFmtId="43" fontId="35" fillId="0" borderId="0" applyFont="0" applyFill="0" applyBorder="0" applyAlignment="0" applyProtection="0"/>
    <xf numFmtId="170" fontId="112"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73" fontId="35" fillId="0" borderId="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0" fontId="100" fillId="0" borderId="0" applyNumberFormat="0" applyFill="0" applyBorder="0" applyAlignment="0" applyProtection="0"/>
    <xf numFmtId="0" fontId="101" fillId="66" borderId="0" applyNumberFormat="0" applyBorder="0" applyAlignment="0" applyProtection="0"/>
    <xf numFmtId="0" fontId="102" fillId="0" borderId="83" applyNumberFormat="0" applyFill="0" applyAlignment="0" applyProtection="0"/>
    <xf numFmtId="0" fontId="103" fillId="0" borderId="84" applyNumberFormat="0" applyFill="0" applyAlignment="0" applyProtection="0"/>
    <xf numFmtId="0" fontId="104" fillId="0" borderId="85" applyNumberFormat="0" applyFill="0" applyAlignment="0" applyProtection="0"/>
    <xf numFmtId="0" fontId="104" fillId="0" borderId="0" applyNumberFormat="0" applyFill="0" applyBorder="0" applyAlignment="0" applyProtection="0"/>
    <xf numFmtId="0" fontId="105" fillId="69" borderId="81" applyNumberFormat="0" applyAlignment="0" applyProtection="0"/>
    <xf numFmtId="0" fontId="106" fillId="0" borderId="86" applyNumberFormat="0" applyFill="0" applyAlignment="0" applyProtection="0"/>
    <xf numFmtId="0" fontId="107" fillId="84" borderId="0" applyNumberFormat="0" applyBorder="0" applyAlignment="0" applyProtection="0"/>
    <xf numFmtId="0" fontId="76" fillId="0" borderId="0"/>
    <xf numFmtId="0" fontId="1" fillId="0" borderId="0"/>
    <xf numFmtId="0" fontId="113" fillId="0" borderId="0"/>
    <xf numFmtId="0" fontId="35" fillId="0" borderId="0"/>
    <xf numFmtId="0" fontId="73" fillId="0" borderId="0"/>
    <xf numFmtId="0" fontId="35" fillId="0" borderId="0"/>
    <xf numFmtId="0" fontId="35" fillId="0" borderId="0"/>
    <xf numFmtId="0" fontId="35" fillId="85" borderId="80" applyNumberFormat="0" applyFont="0" applyAlignment="0" applyProtection="0"/>
    <xf numFmtId="0" fontId="108" fillId="82" borderId="87" applyNumberFormat="0" applyAlignment="0" applyProtection="0"/>
    <xf numFmtId="0" fontId="109" fillId="0" borderId="0" applyNumberFormat="0" applyFill="0" applyBorder="0" applyAlignment="0" applyProtection="0"/>
    <xf numFmtId="0" fontId="110" fillId="0" borderId="88" applyNumberFormat="0" applyFill="0" applyAlignment="0" applyProtection="0"/>
    <xf numFmtId="0" fontId="111" fillId="0" borderId="0" applyNumberForma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3" fillId="0" borderId="0">
      <alignment vertical="center"/>
    </xf>
    <xf numFmtId="0" fontId="35" fillId="0" borderId="0"/>
    <xf numFmtId="43" fontId="35" fillId="0" borderId="0" applyFont="0" applyFill="0" applyBorder="0" applyAlignment="0" applyProtection="0"/>
    <xf numFmtId="0" fontId="35" fillId="0" borderId="0"/>
    <xf numFmtId="166" fontId="35" fillId="0" borderId="0" applyFont="0" applyFill="0" applyBorder="0" applyAlignment="0" applyProtection="0"/>
    <xf numFmtId="174" fontId="35" fillId="0" borderId="0" applyFont="0" applyFill="0" applyBorder="0" applyAlignment="0" applyProtection="0"/>
    <xf numFmtId="174" fontId="35" fillId="0" borderId="0" applyFont="0" applyFill="0" applyBorder="0" applyAlignment="0" applyProtection="0"/>
    <xf numFmtId="41" fontId="14" fillId="0" borderId="0" applyFont="0" applyFill="0" applyBorder="0" applyAlignment="0" applyProtection="0"/>
    <xf numFmtId="166" fontId="35" fillId="0" borderId="0" applyFont="0" applyFill="0" applyBorder="0" applyAlignment="0" applyProtection="0"/>
    <xf numFmtId="0" fontId="114" fillId="0" borderId="0" applyNumberFormat="0" applyFill="0" applyBorder="0" applyAlignment="0" applyProtection="0">
      <alignment vertical="top"/>
      <protection locked="0"/>
    </xf>
    <xf numFmtId="0" fontId="51" fillId="0" borderId="0"/>
    <xf numFmtId="0" fontId="14" fillId="0" borderId="0"/>
    <xf numFmtId="43" fontId="14" fillId="0" borderId="0" applyFont="0" applyFill="0" applyBorder="0" applyAlignment="0" applyProtection="0"/>
    <xf numFmtId="0" fontId="14" fillId="0" borderId="0"/>
    <xf numFmtId="0" fontId="115" fillId="0" borderId="0"/>
    <xf numFmtId="43" fontId="14" fillId="0" borderId="0" applyFont="0" applyFill="0" applyBorder="0" applyAlignment="0" applyProtection="0"/>
    <xf numFmtId="9" fontId="1" fillId="0" borderId="0" applyFont="0" applyFill="0" applyBorder="0" applyAlignment="0" applyProtection="0"/>
    <xf numFmtId="0" fontId="76" fillId="0" borderId="0"/>
    <xf numFmtId="166" fontId="76" fillId="0" borderId="0" applyFont="0" applyFill="0" applyBorder="0" applyAlignment="0" applyProtection="0"/>
    <xf numFmtId="41" fontId="1" fillId="0" borderId="0" applyFont="0" applyFill="0" applyBorder="0" applyAlignment="0" applyProtection="0"/>
    <xf numFmtId="0" fontId="14" fillId="0" borderId="0"/>
    <xf numFmtId="41" fontId="14"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0" fontId="35" fillId="0" borderId="0"/>
    <xf numFmtId="175" fontId="35" fillId="0" borderId="0" applyFill="0" applyAlignment="0" applyProtection="0"/>
    <xf numFmtId="43" fontId="35" fillId="0" borderId="0" applyFont="0" applyFill="0" applyBorder="0" applyAlignment="0" applyProtection="0"/>
    <xf numFmtId="170" fontId="35" fillId="0" borderId="0" applyFont="0" applyFill="0" applyBorder="0" applyAlignment="0" applyProtection="0"/>
    <xf numFmtId="0" fontId="1" fillId="0" borderId="0"/>
    <xf numFmtId="41" fontId="1" fillId="0" borderId="0" applyFont="0" applyFill="0" applyBorder="0" applyAlignment="0" applyProtection="0"/>
    <xf numFmtId="0" fontId="116" fillId="0" borderId="0"/>
    <xf numFmtId="0" fontId="3" fillId="0" borderId="0">
      <alignment vertical="center"/>
    </xf>
    <xf numFmtId="43" fontId="35" fillId="0" borderId="0" applyFill="0" applyBorder="0" applyAlignment="0" applyProtection="0"/>
    <xf numFmtId="0" fontId="51" fillId="0" borderId="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80" fillId="0" borderId="0"/>
    <xf numFmtId="0" fontId="51" fillId="0" borderId="0"/>
    <xf numFmtId="0" fontId="51" fillId="0" borderId="0"/>
    <xf numFmtId="0" fontId="51" fillId="0" borderId="0"/>
    <xf numFmtId="166" fontId="1" fillId="0" borderId="0" applyFont="0" applyFill="0" applyBorder="0" applyAlignment="0" applyProtection="0"/>
    <xf numFmtId="170" fontId="1" fillId="0" borderId="0" applyFont="0" applyFill="0" applyBorder="0" applyAlignment="0" applyProtection="0"/>
    <xf numFmtId="0" fontId="14" fillId="0" borderId="0"/>
    <xf numFmtId="41" fontId="14" fillId="0" borderId="0" applyFont="0" applyFill="0" applyBorder="0" applyAlignment="0" applyProtection="0"/>
    <xf numFmtId="43" fontId="35" fillId="0" borderId="0" applyFont="0" applyFill="0" applyBorder="0" applyAlignment="0" applyProtection="0"/>
    <xf numFmtId="0" fontId="3" fillId="0" borderId="0">
      <alignment vertical="center"/>
    </xf>
    <xf numFmtId="43" fontId="35" fillId="0" borderId="0" applyFont="0" applyFill="0" applyBorder="0" applyAlignment="0" applyProtection="0"/>
    <xf numFmtId="0" fontId="1" fillId="0" borderId="0"/>
    <xf numFmtId="41" fontId="1" fillId="0" borderId="0" applyFont="0" applyFill="0" applyBorder="0" applyAlignment="0" applyProtection="0"/>
    <xf numFmtId="43" fontId="35" fillId="0" borderId="0" applyFont="0" applyFill="0" applyBorder="0" applyAlignment="0" applyProtection="0"/>
    <xf numFmtId="0" fontId="73" fillId="0" borderId="0"/>
    <xf numFmtId="43" fontId="51" fillId="0" borderId="0" applyFont="0" applyFill="0" applyBorder="0" applyAlignment="0" applyProtection="0"/>
    <xf numFmtId="0" fontId="51" fillId="0" borderId="0"/>
    <xf numFmtId="0" fontId="14" fillId="0" borderId="0"/>
    <xf numFmtId="0" fontId="35" fillId="0" borderId="0"/>
    <xf numFmtId="164" fontId="14" fillId="0" borderId="0" applyFont="0" applyFill="0" applyBorder="0" applyAlignment="0" applyProtection="0"/>
    <xf numFmtId="43" fontId="14" fillId="0" borderId="0" applyFont="0" applyFill="0" applyBorder="0" applyAlignment="0" applyProtection="0"/>
    <xf numFmtId="0" fontId="1" fillId="0" borderId="0"/>
    <xf numFmtId="0" fontId="86" fillId="0" borderId="0"/>
    <xf numFmtId="43" fontId="86" fillId="0" borderId="0" applyFont="0" applyFill="0" applyBorder="0" applyAlignment="0" applyProtection="0"/>
    <xf numFmtId="170" fontId="35"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0" fontId="35" fillId="0" borderId="0"/>
    <xf numFmtId="43" fontId="35" fillId="0" borderId="0" applyFont="0" applyFill="0" applyBorder="0" applyAlignment="0" applyProtection="0"/>
    <xf numFmtId="172" fontId="35" fillId="0" borderId="0" applyFont="0" applyFill="0" applyBorder="0" applyAlignment="0" applyProtection="0"/>
    <xf numFmtId="43" fontId="35" fillId="0" borderId="0" applyFont="0" applyFill="0" applyBorder="0" applyAlignment="0" applyProtection="0"/>
    <xf numFmtId="173" fontId="35" fillId="0" borderId="0" applyFill="0" applyBorder="0" applyAlignment="0" applyProtection="0"/>
    <xf numFmtId="43" fontId="35" fillId="0" borderId="0" applyFont="0" applyFill="0" applyBorder="0" applyAlignment="0" applyProtection="0"/>
    <xf numFmtId="0" fontId="76" fillId="0" borderId="0"/>
    <xf numFmtId="0" fontId="1" fillId="0" borderId="0"/>
    <xf numFmtId="0" fontId="35" fillId="0" borderId="0"/>
    <xf numFmtId="0" fontId="73" fillId="0" borderId="0"/>
    <xf numFmtId="0" fontId="35" fillId="0" borderId="0"/>
    <xf numFmtId="0" fontId="35" fillId="0" borderId="0"/>
    <xf numFmtId="0" fontId="3" fillId="0" borderId="0">
      <alignment vertical="center"/>
    </xf>
    <xf numFmtId="0" fontId="14" fillId="0" borderId="0"/>
    <xf numFmtId="43" fontId="14"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43" fontId="14" fillId="0" borderId="0" applyFont="0" applyFill="0" applyBorder="0" applyAlignment="0" applyProtection="0"/>
    <xf numFmtId="43" fontId="35" fillId="0" borderId="0" applyFill="0" applyBorder="0" applyAlignment="0" applyProtection="0"/>
    <xf numFmtId="43"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0" fontId="104" fillId="0" borderId="85" applyNumberFormat="0" applyFill="0" applyAlignment="0" applyProtection="0"/>
    <xf numFmtId="43" fontId="14" fillId="0" borderId="0" applyFont="0" applyFill="0" applyBorder="0" applyAlignment="0" applyProtection="0"/>
    <xf numFmtId="0" fontId="104" fillId="0" borderId="85" applyNumberFormat="0" applyFill="0" applyAlignment="0" applyProtection="0"/>
    <xf numFmtId="43" fontId="14"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0" fontId="104" fillId="0" borderId="85" applyNumberFormat="0" applyFill="0" applyAlignment="0" applyProtection="0"/>
    <xf numFmtId="43" fontId="14"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72" fillId="41"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72" fillId="45"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2" fillId="0" borderId="0" applyNumberFormat="0" applyFill="0" applyBorder="0" applyAlignment="0" applyProtection="0"/>
    <xf numFmtId="0" fontId="50" fillId="0" borderId="78" applyNumberFormat="0" applyFill="0" applyAlignment="0" applyProtection="0"/>
    <xf numFmtId="0" fontId="72" fillId="33"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71" fillId="0" borderId="0" applyNumberFormat="0" applyFill="0" applyBorder="0" applyAlignment="0" applyProtection="0"/>
    <xf numFmtId="0" fontId="1" fillId="43" borderId="0" applyNumberFormat="0" applyBorder="0" applyAlignment="0" applyProtection="0"/>
    <xf numFmtId="41" fontId="1" fillId="0" borderId="0" applyFont="0" applyFill="0" applyBorder="0" applyAlignment="0" applyProtection="0"/>
    <xf numFmtId="0" fontId="67" fillId="30" borderId="74" applyNumberFormat="0" applyAlignment="0" applyProtection="0"/>
    <xf numFmtId="0" fontId="70" fillId="31" borderId="76" applyNumberFormat="0" applyAlignment="0" applyProtection="0"/>
    <xf numFmtId="0" fontId="98" fillId="82" borderId="81" applyNumberFormat="0" applyAlignment="0" applyProtection="0"/>
    <xf numFmtId="0" fontId="1" fillId="42" borderId="0" applyNumberFormat="0" applyBorder="0" applyAlignment="0" applyProtection="0"/>
    <xf numFmtId="0" fontId="1" fillId="0" borderId="0"/>
    <xf numFmtId="0" fontId="72" fillId="37" borderId="0" applyNumberFormat="0" applyBorder="0" applyAlignment="0" applyProtection="0"/>
    <xf numFmtId="0" fontId="1" fillId="44" borderId="0" applyNumberFormat="0" applyBorder="0" applyAlignment="0" applyProtection="0"/>
    <xf numFmtId="0" fontId="65" fillId="28" borderId="0" applyNumberFormat="0" applyBorder="0" applyAlignment="0" applyProtection="0"/>
    <xf numFmtId="0" fontId="66" fillId="29" borderId="73" applyNumberFormat="0" applyAlignment="0" applyProtection="0"/>
    <xf numFmtId="0" fontId="1" fillId="0" borderId="0"/>
    <xf numFmtId="41" fontId="1" fillId="0" borderId="0" applyFont="0" applyFill="0" applyBorder="0" applyAlignment="0" applyProtection="0"/>
    <xf numFmtId="0" fontId="69" fillId="0" borderId="75" applyNumberFormat="0" applyFill="0" applyAlignment="0" applyProtection="0"/>
    <xf numFmtId="0" fontId="68" fillId="30" borderId="73" applyNumberFormat="0" applyAlignment="0" applyProtection="0"/>
    <xf numFmtId="0" fontId="1" fillId="39" borderId="0" applyNumberFormat="0" applyBorder="0" applyAlignment="0" applyProtection="0"/>
    <xf numFmtId="0" fontId="35" fillId="0" borderId="0"/>
    <xf numFmtId="0" fontId="1" fillId="35" borderId="0" applyNumberFormat="0" applyBorder="0" applyAlignment="0" applyProtection="0"/>
    <xf numFmtId="43" fontId="1" fillId="0" borderId="0" applyFont="0" applyFill="0" applyBorder="0" applyAlignment="0" applyProtection="0"/>
    <xf numFmtId="0" fontId="64" fillId="27" borderId="0" applyNumberFormat="0" applyBorder="0" applyAlignment="0" applyProtection="0"/>
    <xf numFmtId="43" fontId="35" fillId="0" borderId="0" applyFont="0" applyFill="0" applyBorder="0" applyAlignment="0" applyProtection="0"/>
    <xf numFmtId="41" fontId="35" fillId="0" borderId="0" applyFont="0" applyFill="0" applyBorder="0" applyAlignment="0" applyProtection="0"/>
    <xf numFmtId="43" fontId="85" fillId="0" borderId="0" applyFont="0" applyFill="0" applyBorder="0" applyAlignment="0" applyProtection="0"/>
    <xf numFmtId="43" fontId="117" fillId="0" borderId="0" applyFont="0" applyFill="0" applyBorder="0" applyAlignment="0" applyProtection="0"/>
    <xf numFmtId="0" fontId="63" fillId="26" borderId="0" applyNumberFormat="0" applyBorder="0" applyAlignment="0" applyProtection="0"/>
    <xf numFmtId="172" fontId="35" fillId="0" borderId="0" applyFont="0" applyFill="0" applyBorder="0" applyAlignment="0" applyProtection="0"/>
    <xf numFmtId="43" fontId="85" fillId="0" borderId="0" applyFont="0" applyFill="0" applyBorder="0" applyAlignment="0" applyProtection="0"/>
    <xf numFmtId="43" fontId="35" fillId="0" borderId="0" applyFont="0" applyFill="0" applyBorder="0" applyAlignment="0" applyProtection="0"/>
    <xf numFmtId="0" fontId="62" fillId="0" borderId="0" applyNumberFormat="0" applyFill="0" applyBorder="0" applyAlignment="0" applyProtection="0"/>
    <xf numFmtId="0" fontId="62" fillId="0" borderId="72" applyNumberFormat="0" applyFill="0" applyAlignment="0" applyProtection="0"/>
    <xf numFmtId="0" fontId="61" fillId="0" borderId="71" applyNumberFormat="0" applyFill="0" applyAlignment="0" applyProtection="0"/>
    <xf numFmtId="172" fontId="35" fillId="0" borderId="0" applyFont="0" applyFill="0" applyBorder="0" applyAlignment="0" applyProtection="0"/>
    <xf numFmtId="0" fontId="60" fillId="0" borderId="70" applyNumberFormat="0" applyFill="0" applyAlignment="0" applyProtection="0"/>
    <xf numFmtId="173" fontId="35" fillId="0" borderId="0" applyFill="0" applyBorder="0" applyAlignment="0" applyProtection="0"/>
    <xf numFmtId="43" fontId="116" fillId="0" borderId="0" applyFont="0" applyFill="0" applyBorder="0" applyAlignment="0" applyProtection="0"/>
    <xf numFmtId="0" fontId="1" fillId="0" borderId="0"/>
    <xf numFmtId="43" fontId="1" fillId="0" borderId="0" applyFont="0" applyFill="0" applyBorder="0" applyAlignment="0" applyProtection="0"/>
    <xf numFmtId="43" fontId="35" fillId="0" borderId="0" applyFont="0" applyFill="0" applyBorder="0" applyAlignment="0" applyProtection="0"/>
    <xf numFmtId="0" fontId="112" fillId="0" borderId="0"/>
    <xf numFmtId="41" fontId="14" fillId="0" borderId="0" applyFont="0" applyFill="0" applyBorder="0" applyAlignment="0" applyProtection="0"/>
    <xf numFmtId="43" fontId="1" fillId="0" borderId="0"/>
    <xf numFmtId="0" fontId="1" fillId="0" borderId="0"/>
    <xf numFmtId="0" fontId="104" fillId="0" borderId="85" applyNumberFormat="0" applyFill="0" applyAlignment="0" applyProtection="0"/>
    <xf numFmtId="0" fontId="118" fillId="0" borderId="0" applyNumberFormat="0" applyFill="0" applyBorder="0" applyAlignment="0" applyProtection="0"/>
    <xf numFmtId="0" fontId="114" fillId="0" borderId="0" applyNumberFormat="0" applyFill="0" applyBorder="0" applyAlignment="0" applyProtection="0">
      <alignment vertical="top"/>
      <protection locked="0"/>
    </xf>
    <xf numFmtId="0" fontId="105" fillId="69" borderId="81" applyNumberFormat="0" applyAlignment="0" applyProtection="0"/>
    <xf numFmtId="0" fontId="1" fillId="32" borderId="77" applyNumberFormat="0" applyFont="0" applyAlignment="0" applyProtection="0"/>
    <xf numFmtId="42" fontId="1" fillId="0" borderId="0" applyFont="0" applyFill="0" applyBorder="0" applyAlignment="0" applyProtection="0"/>
    <xf numFmtId="0" fontId="112" fillId="0" borderId="0"/>
    <xf numFmtId="166" fontId="1" fillId="0" borderId="0" applyFont="0" applyFill="0" applyBorder="0" applyAlignment="0" applyProtection="0"/>
    <xf numFmtId="43" fontId="1" fillId="0" borderId="0" applyFont="0" applyFill="0" applyBorder="0" applyAlignment="0" applyProtection="0"/>
    <xf numFmtId="0" fontId="35" fillId="0" borderId="0"/>
    <xf numFmtId="0" fontId="117" fillId="0" borderId="0"/>
    <xf numFmtId="0" fontId="1" fillId="0" borderId="0"/>
    <xf numFmtId="0" fontId="76" fillId="0" borderId="0"/>
    <xf numFmtId="0" fontId="116" fillId="0" borderId="0"/>
    <xf numFmtId="0" fontId="35" fillId="85" borderId="80" applyNumberFormat="0" applyFont="0" applyAlignment="0" applyProtection="0"/>
    <xf numFmtId="0" fontId="108" fillId="82" borderId="87" applyNumberFormat="0" applyAlignment="0" applyProtection="0"/>
    <xf numFmtId="9" fontId="117" fillId="0" borderId="0" applyFont="0" applyFill="0" applyBorder="0" applyAlignment="0" applyProtection="0"/>
    <xf numFmtId="41" fontId="1" fillId="0" borderId="0" applyFont="0" applyFill="0" applyBorder="0" applyAlignment="0" applyProtection="0"/>
    <xf numFmtId="0" fontId="1" fillId="0" borderId="0"/>
    <xf numFmtId="0" fontId="110" fillId="0" borderId="88" applyNumberFormat="0" applyFill="0" applyAlignment="0" applyProtection="0"/>
    <xf numFmtId="0" fontId="1" fillId="48" borderId="0" applyNumberFormat="0" applyBorder="0" applyAlignment="0" applyProtection="0"/>
    <xf numFmtId="0" fontId="72" fillId="49"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72" fillId="53"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43" fontId="35" fillId="0" borderId="0"/>
    <xf numFmtId="170" fontId="1" fillId="0" borderId="0"/>
    <xf numFmtId="43" fontId="1" fillId="0" borderId="0"/>
    <xf numFmtId="1" fontId="121" fillId="0" borderId="79"/>
    <xf numFmtId="43" fontId="35" fillId="0" borderId="0"/>
    <xf numFmtId="170" fontId="1" fillId="0" borderId="0"/>
    <xf numFmtId="43" fontId="35" fillId="0" borderId="0"/>
    <xf numFmtId="43" fontId="1" fillId="0" borderId="0"/>
    <xf numFmtId="0" fontId="35" fillId="0" borderId="0"/>
    <xf numFmtId="176" fontId="35" fillId="0" borderId="0"/>
    <xf numFmtId="0" fontId="1" fillId="0" borderId="0"/>
    <xf numFmtId="0" fontId="123" fillId="0" borderId="0"/>
    <xf numFmtId="0" fontId="77" fillId="0" borderId="0"/>
    <xf numFmtId="38" fontId="123" fillId="0" borderId="0"/>
    <xf numFmtId="0" fontId="122" fillId="0" borderId="59">
      <alignment horizontal="center"/>
    </xf>
    <xf numFmtId="173" fontId="35" fillId="0" borderId="0"/>
    <xf numFmtId="0" fontId="124" fillId="0" borderId="0"/>
    <xf numFmtId="10" fontId="35" fillId="0" borderId="0"/>
    <xf numFmtId="177" fontId="35" fillId="0" borderId="0"/>
    <xf numFmtId="40" fontId="123" fillId="0" borderId="0"/>
    <xf numFmtId="0" fontId="35" fillId="0" borderId="0"/>
    <xf numFmtId="2" fontId="35" fillId="0" borderId="0"/>
    <xf numFmtId="0" fontId="77" fillId="0" borderId="0"/>
    <xf numFmtId="0" fontId="1" fillId="0" borderId="0"/>
    <xf numFmtId="3" fontId="35" fillId="0" borderId="0"/>
    <xf numFmtId="0" fontId="123" fillId="0" borderId="0"/>
    <xf numFmtId="178" fontId="35" fillId="0" borderId="0"/>
    <xf numFmtId="179" fontId="125" fillId="0" borderId="0"/>
    <xf numFmtId="180" fontId="125" fillId="0" borderId="0"/>
    <xf numFmtId="0" fontId="126" fillId="0" borderId="0"/>
    <xf numFmtId="43" fontId="1" fillId="0" borderId="0"/>
    <xf numFmtId="43" fontId="1" fillId="0" borderId="0"/>
    <xf numFmtId="43" fontId="1" fillId="0" borderId="0"/>
    <xf numFmtId="166" fontId="1" fillId="0" borderId="0" applyFont="0" applyFill="0" applyBorder="0" applyAlignment="0" applyProtection="0"/>
    <xf numFmtId="166" fontId="35" fillId="0" borderId="0" applyFont="0" applyFill="0" applyBorder="0" applyAlignment="0" applyProtection="0"/>
    <xf numFmtId="166" fontId="1" fillId="0" borderId="0" applyFont="0" applyFill="0" applyBorder="0" applyAlignment="0" applyProtection="0"/>
    <xf numFmtId="0" fontId="14" fillId="0" borderId="0"/>
    <xf numFmtId="166" fontId="14" fillId="0" borderId="0" applyFont="0" applyFill="0" applyBorder="0" applyAlignment="0" applyProtection="0"/>
    <xf numFmtId="0" fontId="1" fillId="0" borderId="0"/>
    <xf numFmtId="166" fontId="35" fillId="0" borderId="0" applyFont="0" applyFill="0" applyBorder="0" applyAlignment="0" applyProtection="0"/>
    <xf numFmtId="166" fontId="51" fillId="0" borderId="0" applyFont="0" applyFill="0" applyBorder="0" applyAlignment="0" applyProtection="0"/>
    <xf numFmtId="0" fontId="51" fillId="0" borderId="0"/>
    <xf numFmtId="166" fontId="52" fillId="0" borderId="0" applyFont="0" applyFill="0" applyBorder="0" applyAlignment="0" applyProtection="0"/>
    <xf numFmtId="166" fontId="51" fillId="0" borderId="0" applyFont="0" applyFill="0" applyBorder="0" applyAlignment="0" applyProtection="0"/>
    <xf numFmtId="174" fontId="1" fillId="0" borderId="0" applyFont="0" applyFill="0" applyBorder="0" applyAlignment="0" applyProtection="0"/>
    <xf numFmtId="0" fontId="1" fillId="0" borderId="0"/>
    <xf numFmtId="166" fontId="1" fillId="0" borderId="0" applyFont="0" applyFill="0" applyBorder="0" applyAlignment="0" applyProtection="0"/>
    <xf numFmtId="166" fontId="51" fillId="0" borderId="0" applyFont="0" applyFill="0" applyBorder="0" applyAlignment="0" applyProtection="0"/>
    <xf numFmtId="0" fontId="14" fillId="0" borderId="0"/>
    <xf numFmtId="170" fontId="35" fillId="0" borderId="0" applyFont="0" applyFill="0" applyBorder="0" applyAlignment="0" applyProtection="0"/>
    <xf numFmtId="0" fontId="73" fillId="0" borderId="0"/>
    <xf numFmtId="42" fontId="35" fillId="0" borderId="0" applyFont="0" applyFill="0" applyBorder="0" applyAlignment="0" applyProtection="0"/>
    <xf numFmtId="174" fontId="35"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72" fillId="57" borderId="0" applyNumberFormat="0" applyBorder="0" applyAlignment="0" applyProtection="0"/>
    <xf numFmtId="0" fontId="72" fillId="58" borderId="0" applyNumberFormat="0" applyBorder="0" applyAlignment="0" applyProtection="0"/>
    <xf numFmtId="0" fontId="72" fillId="62" borderId="0" applyNumberFormat="0" applyBorder="0" applyAlignment="0" applyProtection="0"/>
    <xf numFmtId="0" fontId="72" fillId="59" borderId="0" applyNumberFormat="0" applyBorder="0" applyAlignment="0" applyProtection="0"/>
    <xf numFmtId="0" fontId="72" fillId="63" borderId="0" applyNumberFormat="0" applyBorder="0" applyAlignment="0" applyProtection="0"/>
    <xf numFmtId="0" fontId="72" fillId="60" borderId="0" applyNumberFormat="0" applyBorder="0" applyAlignment="0" applyProtection="0"/>
    <xf numFmtId="0" fontId="72" fillId="12" borderId="0" applyNumberFormat="0" applyBorder="0" applyAlignment="0" applyProtection="0"/>
    <xf numFmtId="0" fontId="72" fillId="88" borderId="0" applyNumberFormat="0" applyBorder="0" applyAlignment="0" applyProtection="0"/>
    <xf numFmtId="0" fontId="72" fillId="22" borderId="0" applyNumberFormat="0" applyBorder="0" applyAlignment="0" applyProtection="0"/>
    <xf numFmtId="0" fontId="72" fillId="25" borderId="0" applyNumberFormat="0" applyBorder="0" applyAlignment="0" applyProtection="0"/>
    <xf numFmtId="0" fontId="72" fillId="13" borderId="0" applyNumberFormat="0" applyBorder="0" applyAlignment="0" applyProtection="0"/>
    <xf numFmtId="0" fontId="72" fillId="87" borderId="0" applyNumberFormat="0" applyBorder="0" applyAlignment="0" applyProtection="0"/>
    <xf numFmtId="0" fontId="64" fillId="99" borderId="0" applyNumberFormat="0" applyBorder="0" applyAlignment="0" applyProtection="0"/>
    <xf numFmtId="0" fontId="68" fillId="6" borderId="73" applyNumberFormat="0" applyAlignment="0" applyProtection="0"/>
    <xf numFmtId="170" fontId="1" fillId="0" borderId="0" applyFont="0" applyFill="0" applyBorder="0" applyAlignment="0" applyProtection="0"/>
    <xf numFmtId="0" fontId="70" fillId="100" borderId="76" applyNumberFormat="0" applyAlignment="0" applyProtection="0"/>
    <xf numFmtId="0" fontId="71" fillId="0" borderId="0" applyNumberFormat="0" applyFill="0" applyBorder="0" applyAlignment="0" applyProtection="0"/>
    <xf numFmtId="0" fontId="63" fillId="101" borderId="0" applyNumberFormat="0" applyBorder="0" applyAlignment="0" applyProtection="0"/>
    <xf numFmtId="0" fontId="60" fillId="0" borderId="70" applyNumberFormat="0" applyFill="0" applyAlignment="0" applyProtection="0"/>
    <xf numFmtId="0" fontId="61" fillId="0" borderId="89" applyNumberFormat="0" applyFill="0" applyAlignment="0" applyProtection="0"/>
    <xf numFmtId="0" fontId="62" fillId="0" borderId="72" applyNumberFormat="0" applyFill="0" applyAlignment="0" applyProtection="0"/>
    <xf numFmtId="0" fontId="62" fillId="0" borderId="0" applyNumberFormat="0" applyFill="0" applyBorder="0" applyAlignment="0" applyProtection="0"/>
    <xf numFmtId="0" fontId="66" fillId="102" borderId="73" applyNumberFormat="0" applyAlignment="0" applyProtection="0"/>
    <xf numFmtId="0" fontId="69" fillId="0" borderId="75" applyNumberFormat="0" applyFill="0" applyAlignment="0" applyProtection="0"/>
    <xf numFmtId="0" fontId="119" fillId="103" borderId="0" applyNumberFormat="0" applyBorder="0" applyAlignment="0" applyProtection="0"/>
    <xf numFmtId="0" fontId="1" fillId="61" borderId="77" applyNumberFormat="0" applyFont="0" applyAlignment="0" applyProtection="0"/>
    <xf numFmtId="0" fontId="67" fillId="6" borderId="74" applyNumberFormat="0" applyAlignment="0" applyProtection="0"/>
    <xf numFmtId="0" fontId="120" fillId="0" borderId="0" applyNumberFormat="0" applyFill="0" applyBorder="0" applyAlignment="0" applyProtection="0"/>
    <xf numFmtId="0" fontId="50" fillId="0" borderId="78" applyNumberFormat="0" applyFill="0" applyAlignment="0" applyProtection="0"/>
    <xf numFmtId="0" fontId="2" fillId="0" borderId="0" applyNumberFormat="0" applyFill="0" applyBorder="0" applyAlignment="0" applyProtection="0"/>
    <xf numFmtId="166" fontId="35"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35" fillId="0" borderId="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1" fontId="127" fillId="0" borderId="79"/>
    <xf numFmtId="0" fontId="1" fillId="0" borderId="0"/>
    <xf numFmtId="170" fontId="76" fillId="0" borderId="0" applyFont="0" applyFill="0" applyBorder="0" applyAlignment="0" applyProtection="0"/>
    <xf numFmtId="170" fontId="76" fillId="0" borderId="0" applyFont="0" applyFill="0" applyBorder="0" applyAlignment="0" applyProtection="0"/>
    <xf numFmtId="170" fontId="76" fillId="0" borderId="0" applyFont="0" applyFill="0" applyBorder="0" applyAlignment="0" applyProtection="0"/>
    <xf numFmtId="170" fontId="76" fillId="0" borderId="0" applyFont="0" applyFill="0" applyBorder="0" applyAlignment="0" applyProtection="0"/>
    <xf numFmtId="0" fontId="128" fillId="0" borderId="59">
      <alignment horizontal="center"/>
    </xf>
    <xf numFmtId="170" fontId="76" fillId="0" borderId="0" applyFont="0" applyFill="0" applyBorder="0" applyAlignment="0" applyProtection="0"/>
    <xf numFmtId="170" fontId="76" fillId="0" borderId="0" applyFont="0" applyFill="0" applyBorder="0" applyAlignment="0" applyProtection="0"/>
    <xf numFmtId="0" fontId="1" fillId="0" borderId="0"/>
    <xf numFmtId="41" fontId="14" fillId="0" borderId="0" applyFont="0" applyFill="0" applyBorder="0" applyAlignment="0" applyProtection="0"/>
    <xf numFmtId="0" fontId="76" fillId="0" borderId="0"/>
    <xf numFmtId="1" fontId="121" fillId="0" borderId="79" applyBorder="0"/>
    <xf numFmtId="43" fontId="1" fillId="0" borderId="0" applyFont="0" applyFill="0" applyBorder="0" applyAlignment="0" applyProtection="0"/>
    <xf numFmtId="43" fontId="1" fillId="0" borderId="0" applyFont="0" applyFill="0" applyBorder="0" applyAlignment="0" applyProtection="0"/>
    <xf numFmtId="170" fontId="76" fillId="0" borderId="0" applyFont="0" applyFill="0" applyBorder="0" applyAlignment="0" applyProtection="0"/>
    <xf numFmtId="43" fontId="1" fillId="0" borderId="0" applyFont="0" applyFill="0" applyBorder="0" applyAlignment="0" applyProtection="0"/>
    <xf numFmtId="0" fontId="76" fillId="0" borderId="0"/>
    <xf numFmtId="0" fontId="76" fillId="0" borderId="0"/>
    <xf numFmtId="43" fontId="1" fillId="0" borderId="0" applyFont="0" applyFill="0" applyBorder="0" applyAlignment="0" applyProtection="0"/>
    <xf numFmtId="0" fontId="76" fillId="0" borderId="0"/>
    <xf numFmtId="170" fontId="76" fillId="0" borderId="0" applyFont="0" applyFill="0" applyBorder="0" applyAlignment="0" applyProtection="0"/>
    <xf numFmtId="0" fontId="76" fillId="0" borderId="0"/>
    <xf numFmtId="0" fontId="76" fillId="0" borderId="0"/>
    <xf numFmtId="0" fontId="1" fillId="0" borderId="0"/>
    <xf numFmtId="0" fontId="122" fillId="0" borderId="59" applyNumberFormat="0" applyFont="0" applyFill="0" applyBorder="0" applyAlignment="0">
      <alignment horizontal="center"/>
    </xf>
    <xf numFmtId="0" fontId="1" fillId="0" borderId="0"/>
    <xf numFmtId="43" fontId="1" fillId="0" borderId="0" applyFont="0" applyFill="0" applyBorder="0" applyAlignment="0" applyProtection="0"/>
    <xf numFmtId="43"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35" fillId="0" borderId="0" applyFont="0" applyFill="0" applyBorder="0" applyAlignment="0" applyProtection="0"/>
    <xf numFmtId="0" fontId="76" fillId="0" borderId="0"/>
    <xf numFmtId="43" fontId="35" fillId="0" borderId="0" applyFont="0" applyFill="0" applyBorder="0" applyAlignment="0" applyProtection="0"/>
    <xf numFmtId="0" fontId="35" fillId="0" borderId="0" applyFont="0" applyFill="0" applyBorder="0" applyAlignment="0" applyProtection="0"/>
    <xf numFmtId="43" fontId="1" fillId="0" borderId="0" applyFont="0" applyFill="0" applyBorder="0" applyAlignment="0" applyProtection="0"/>
    <xf numFmtId="3" fontId="35" fillId="0" borderId="0" applyFont="0" applyFill="0" applyBorder="0" applyAlignment="0" applyProtection="0"/>
    <xf numFmtId="0" fontId="76" fillId="0" borderId="0"/>
    <xf numFmtId="2" fontId="35"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4" fillId="0" borderId="0"/>
    <xf numFmtId="43" fontId="14" fillId="0" borderId="0" applyFont="0" applyFill="0" applyBorder="0" applyAlignment="0" applyProtection="0"/>
    <xf numFmtId="0" fontId="14" fillId="32" borderId="77" applyNumberFormat="0" applyFont="0" applyAlignment="0" applyProtection="0"/>
    <xf numFmtId="43" fontId="14"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1" fontId="14" fillId="0" borderId="0" applyFont="0" applyFill="0" applyBorder="0" applyAlignment="0" applyProtection="0"/>
    <xf numFmtId="43" fontId="14"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0" fontId="14" fillId="0" borderId="0"/>
    <xf numFmtId="41" fontId="14"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0" fontId="14" fillId="0" borderId="0"/>
    <xf numFmtId="43" fontId="1" fillId="0" borderId="0" applyFont="0" applyFill="0" applyBorder="0" applyAlignment="0" applyProtection="0"/>
    <xf numFmtId="0" fontId="14" fillId="0" borderId="0"/>
    <xf numFmtId="43" fontId="14" fillId="0" borderId="0" applyFont="0" applyFill="0" applyBorder="0" applyAlignment="0" applyProtection="0"/>
    <xf numFmtId="43" fontId="14" fillId="0" borderId="0" applyFont="0" applyFill="0" applyBorder="0" applyAlignment="0" applyProtection="0"/>
    <xf numFmtId="0" fontId="14" fillId="32" borderId="77" applyNumberFormat="0" applyFont="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54" borderId="0" applyNumberFormat="0" applyBorder="0" applyAlignment="0" applyProtection="0"/>
    <xf numFmtId="0" fontId="14" fillId="55" borderId="0" applyNumberFormat="0" applyBorder="0" applyAlignment="0" applyProtection="0"/>
    <xf numFmtId="0" fontId="14" fillId="56" borderId="0" applyNumberFormat="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4" fillId="0" borderId="0"/>
    <xf numFmtId="43" fontId="14" fillId="0" borderId="0" applyFont="0" applyFill="0" applyBorder="0" applyAlignment="0" applyProtection="0"/>
    <xf numFmtId="0" fontId="76" fillId="0" borderId="0"/>
    <xf numFmtId="166" fontId="76" fillId="0" borderId="0" applyFont="0" applyFill="0" applyBorder="0" applyAlignment="0" applyProtection="0"/>
    <xf numFmtId="0" fontId="112" fillId="0" borderId="0"/>
    <xf numFmtId="41" fontId="1" fillId="0" borderId="0" applyFont="0" applyFill="0" applyBorder="0" applyAlignment="0" applyProtection="0"/>
    <xf numFmtId="41" fontId="1" fillId="0" borderId="0" applyFont="0" applyFill="0" applyBorder="0" applyAlignment="0" applyProtection="0"/>
    <xf numFmtId="0" fontId="3" fillId="0" borderId="0">
      <alignment vertical="center"/>
    </xf>
    <xf numFmtId="0" fontId="116" fillId="0" borderId="0"/>
    <xf numFmtId="0" fontId="35" fillId="0" borderId="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1" fontId="14" fillId="0" borderId="0" applyFont="0" applyFill="0" applyBorder="0" applyAlignment="0" applyProtection="0"/>
    <xf numFmtId="43" fontId="1" fillId="0" borderId="0"/>
    <xf numFmtId="43" fontId="35" fillId="0" borderId="0"/>
    <xf numFmtId="0" fontId="1" fillId="0" borderId="0"/>
    <xf numFmtId="0" fontId="35" fillId="0" borderId="0"/>
    <xf numFmtId="43" fontId="14"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43" fontId="1" fillId="0" borderId="0" applyFont="0" applyFill="0" applyBorder="0" applyAlignment="0" applyProtection="0"/>
    <xf numFmtId="0" fontId="14" fillId="0" borderId="0"/>
    <xf numFmtId="0" fontId="14" fillId="0" borderId="0"/>
    <xf numFmtId="43" fontId="14" fillId="0" borderId="0" applyFont="0" applyFill="0" applyBorder="0" applyAlignment="0" applyProtection="0"/>
    <xf numFmtId="43" fontId="14" fillId="0" borderId="0" applyFont="0" applyFill="0" applyBorder="0" applyAlignment="0" applyProtection="0"/>
    <xf numFmtId="41" fontId="14" fillId="0" borderId="0" applyFont="0" applyFill="0" applyBorder="0" applyAlignment="0" applyProtection="0"/>
    <xf numFmtId="43" fontId="1"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0" fontId="14" fillId="0" borderId="0"/>
    <xf numFmtId="41" fontId="1" fillId="0" borderId="0" applyFont="0" applyFill="0" applyBorder="0" applyAlignment="0" applyProtection="0"/>
    <xf numFmtId="0" fontId="14" fillId="0" borderId="0"/>
    <xf numFmtId="43" fontId="14" fillId="0" borderId="0" applyFont="0" applyFill="0" applyBorder="0" applyAlignment="0" applyProtection="0"/>
    <xf numFmtId="0" fontId="14" fillId="32" borderId="77" applyNumberFormat="0" applyFont="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0" fontId="14" fillId="0" borderId="0"/>
    <xf numFmtId="41" fontId="14"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0" fontId="14" fillId="0" borderId="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4"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4" fillId="0" borderId="0"/>
    <xf numFmtId="43" fontId="14" fillId="0" borderId="0" applyFont="0" applyFill="0" applyBorder="0" applyAlignment="0" applyProtection="0"/>
    <xf numFmtId="0" fontId="14" fillId="32" borderId="77" applyNumberFormat="0" applyFont="0" applyAlignment="0" applyProtection="0"/>
    <xf numFmtId="43" fontId="14" fillId="0" borderId="0" applyFont="0" applyFill="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43" fontId="14" fillId="0" borderId="0" applyFont="0" applyFill="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54" borderId="0" applyNumberFormat="0" applyBorder="0" applyAlignment="0" applyProtection="0"/>
    <xf numFmtId="0" fontId="14" fillId="55" borderId="0" applyNumberFormat="0" applyBorder="0" applyAlignment="0" applyProtection="0"/>
    <xf numFmtId="0" fontId="14" fillId="56" borderId="0" applyNumberFormat="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4" fillId="0" borderId="0"/>
    <xf numFmtId="43" fontId="14" fillId="0" borderId="0" applyFont="0" applyFill="0" applyBorder="0" applyAlignment="0" applyProtection="0"/>
    <xf numFmtId="0" fontId="14" fillId="32" borderId="77" applyNumberFormat="0" applyFont="0" applyAlignment="0" applyProtection="0"/>
    <xf numFmtId="0" fontId="14" fillId="34" borderId="0" applyNumberFormat="0" applyBorder="0" applyAlignment="0" applyProtection="0"/>
    <xf numFmtId="0" fontId="14" fillId="35" borderId="0" applyNumberFormat="0" applyBorder="0" applyAlignment="0" applyProtection="0"/>
    <xf numFmtId="0" fontId="14" fillId="36"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0"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4"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48"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2" borderId="0" applyNumberFormat="0" applyBorder="0" applyAlignment="0" applyProtection="0"/>
    <xf numFmtId="0" fontId="14" fillId="54" borderId="0" applyNumberFormat="0" applyBorder="0" applyAlignment="0" applyProtection="0"/>
    <xf numFmtId="0" fontId="14" fillId="55" borderId="0" applyNumberFormat="0" applyBorder="0" applyAlignment="0" applyProtection="0"/>
    <xf numFmtId="0" fontId="14" fillId="56" borderId="0" applyNumberFormat="0" applyBorder="0" applyAlignment="0" applyProtection="0"/>
    <xf numFmtId="41" fontId="14"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0" fontId="14" fillId="0" borderId="0"/>
    <xf numFmtId="41" fontId="14" fillId="0" borderId="0" applyFont="0" applyFill="0" applyBorder="0" applyAlignment="0" applyProtection="0"/>
    <xf numFmtId="0" fontId="14" fillId="0" borderId="0"/>
    <xf numFmtId="166" fontId="14" fillId="0" borderId="0" applyFont="0" applyFill="0" applyBorder="0" applyAlignment="0" applyProtection="0"/>
    <xf numFmtId="0" fontId="14" fillId="0" borderId="0"/>
    <xf numFmtId="0" fontId="14" fillId="0" borderId="0"/>
    <xf numFmtId="0" fontId="14" fillId="0" borderId="0"/>
    <xf numFmtId="0" fontId="14" fillId="0" borderId="0"/>
    <xf numFmtId="43" fontId="14" fillId="0" borderId="0" applyFont="0" applyFill="0" applyBorder="0" applyAlignment="0" applyProtection="0"/>
    <xf numFmtId="0" fontId="14" fillId="32" borderId="77" applyNumberFormat="0" applyFont="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72" fillId="52" borderId="0" applyNumberFormat="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35" fillId="0" borderId="0"/>
    <xf numFmtId="41" fontId="1" fillId="0" borderId="0" applyFont="0" applyFill="0" applyBorder="0" applyAlignment="0" applyProtection="0"/>
    <xf numFmtId="0" fontId="72" fillId="40" borderId="0" applyNumberFormat="0" applyBorder="0" applyAlignment="0" applyProtection="0"/>
    <xf numFmtId="0" fontId="80" fillId="0" borderId="0"/>
    <xf numFmtId="0" fontId="72" fillId="36" borderId="0" applyNumberFormat="0" applyBorder="0" applyAlignment="0" applyProtection="0"/>
    <xf numFmtId="0" fontId="1" fillId="0" borderId="0"/>
    <xf numFmtId="0" fontId="119" fillId="28" borderId="0" applyNumberFormat="0" applyBorder="0" applyAlignment="0" applyProtection="0"/>
    <xf numFmtId="43" fontId="1" fillId="0" borderId="0" applyFont="0" applyFill="0" applyBorder="0" applyAlignment="0" applyProtection="0"/>
    <xf numFmtId="0" fontId="1" fillId="0" borderId="0"/>
    <xf numFmtId="0" fontId="72" fillId="56" borderId="0" applyNumberFormat="0" applyBorder="0" applyAlignment="0" applyProtection="0"/>
    <xf numFmtId="0" fontId="72" fillId="44" borderId="0" applyNumberFormat="0" applyBorder="0" applyAlignment="0" applyProtection="0"/>
    <xf numFmtId="0" fontId="72" fillId="48" borderId="0" applyNumberFormat="0" applyBorder="0" applyAlignment="0" applyProtection="0"/>
    <xf numFmtId="43" fontId="1" fillId="0" borderId="0" applyFont="0" applyFill="0" applyBorder="0" applyAlignment="0" applyProtection="0"/>
    <xf numFmtId="0" fontId="1" fillId="0" borderId="0"/>
    <xf numFmtId="0" fontId="98" fillId="82" borderId="81" applyNumberFormat="0" applyAlignment="0" applyProtection="0"/>
    <xf numFmtId="170" fontId="35" fillId="0" borderId="0" applyFont="0" applyFill="0" applyBorder="0" applyAlignment="0" applyProtection="0"/>
    <xf numFmtId="43" fontId="51" fillId="0" borderId="0" applyFont="0" applyFill="0" applyBorder="0" applyAlignment="0" applyProtection="0">
      <alignment vertical="top"/>
    </xf>
    <xf numFmtId="170" fontId="35" fillId="0" borderId="0" applyFont="0" applyFill="0" applyBorder="0" applyAlignment="0" applyProtection="0"/>
    <xf numFmtId="170" fontId="51" fillId="0" borderId="0" applyFont="0" applyFill="0" applyBorder="0" applyAlignment="0" applyProtection="0">
      <alignment vertical="top"/>
    </xf>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35" fillId="0" borderId="0" applyFont="0" applyFill="0" applyBorder="0" applyAlignment="0" applyProtection="0"/>
    <xf numFmtId="170" fontId="51" fillId="0" borderId="0" applyFont="0" applyFill="0" applyBorder="0" applyAlignment="0" applyProtection="0">
      <alignment vertical="top"/>
    </xf>
    <xf numFmtId="0" fontId="105" fillId="69" borderId="81" applyNumberFormat="0" applyAlignment="0" applyProtection="0"/>
    <xf numFmtId="0" fontId="51" fillId="0" borderId="0"/>
    <xf numFmtId="0" fontId="51" fillId="0" borderId="0"/>
    <xf numFmtId="0" fontId="51" fillId="0" borderId="0"/>
    <xf numFmtId="0" fontId="51" fillId="0" borderId="0"/>
    <xf numFmtId="0" fontId="51" fillId="0" borderId="0"/>
    <xf numFmtId="0" fontId="51" fillId="0" borderId="0">
      <alignment vertical="top"/>
    </xf>
    <xf numFmtId="0" fontId="51" fillId="0" borderId="0"/>
    <xf numFmtId="0" fontId="51" fillId="0" borderId="0">
      <alignment vertical="top"/>
    </xf>
    <xf numFmtId="0" fontId="51" fillId="0" borderId="0">
      <alignment vertical="top"/>
    </xf>
    <xf numFmtId="0" fontId="51" fillId="0" borderId="0">
      <alignment vertical="top"/>
    </xf>
    <xf numFmtId="0" fontId="51" fillId="0" borderId="0">
      <alignment vertical="top"/>
    </xf>
    <xf numFmtId="181" fontId="35" fillId="0" borderId="0"/>
    <xf numFmtId="0" fontId="51" fillId="0" borderId="0"/>
    <xf numFmtId="0" fontId="112" fillId="0" borderId="0"/>
    <xf numFmtId="0" fontId="51" fillId="0" borderId="0">
      <alignment vertical="top"/>
    </xf>
    <xf numFmtId="0" fontId="51" fillId="0" borderId="0"/>
    <xf numFmtId="0" fontId="51" fillId="0" borderId="0"/>
    <xf numFmtId="0" fontId="51" fillId="0" borderId="0"/>
    <xf numFmtId="0" fontId="51" fillId="0" borderId="0"/>
    <xf numFmtId="0" fontId="51" fillId="0" borderId="0"/>
    <xf numFmtId="0" fontId="51" fillId="0" borderId="0"/>
    <xf numFmtId="0" fontId="51" fillId="0" borderId="0">
      <alignment vertical="top"/>
    </xf>
    <xf numFmtId="0" fontId="51" fillId="0" borderId="0">
      <alignment vertical="top"/>
    </xf>
    <xf numFmtId="0" fontId="51" fillId="0" borderId="0"/>
    <xf numFmtId="0" fontId="51" fillId="0" borderId="0"/>
    <xf numFmtId="0" fontId="130" fillId="0" borderId="0">
      <alignment vertical="top"/>
    </xf>
    <xf numFmtId="181" fontId="129" fillId="0" borderId="0"/>
    <xf numFmtId="0" fontId="51" fillId="0" borderId="0">
      <alignment vertical="top"/>
    </xf>
    <xf numFmtId="0" fontId="51" fillId="0" borderId="0">
      <alignment vertical="top"/>
    </xf>
    <xf numFmtId="0" fontId="51" fillId="0" borderId="0">
      <alignment vertical="top"/>
    </xf>
    <xf numFmtId="0" fontId="51" fillId="0" borderId="0"/>
    <xf numFmtId="0" fontId="51" fillId="0" borderId="0"/>
    <xf numFmtId="0" fontId="51" fillId="0" borderId="0"/>
    <xf numFmtId="0" fontId="112" fillId="85" borderId="80" applyNumberFormat="0" applyFont="0" applyAlignment="0" applyProtection="0"/>
    <xf numFmtId="0" fontId="108" fillId="82" borderId="87" applyNumberFormat="0" applyAlignment="0" applyProtection="0"/>
    <xf numFmtId="43" fontId="1" fillId="0" borderId="0" applyFont="0" applyFill="0" applyBorder="0" applyAlignment="0" applyProtection="0"/>
    <xf numFmtId="0" fontId="1"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31" fillId="0" borderId="0"/>
    <xf numFmtId="0" fontId="131" fillId="0" borderId="0"/>
    <xf numFmtId="43" fontId="1" fillId="0" borderId="0" applyFont="0" applyFill="0" applyBorder="0" applyAlignment="0" applyProtection="0"/>
    <xf numFmtId="0" fontId="110" fillId="0" borderId="88" applyNumberFormat="0" applyFill="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3" fontId="35" fillId="0" borderId="0" applyFont="0" applyFill="0" applyBorder="0" applyAlignment="0" applyProtection="0"/>
    <xf numFmtId="0" fontId="132" fillId="0" borderId="0">
      <alignment vertical="center"/>
    </xf>
    <xf numFmtId="42" fontId="1" fillId="0" borderId="0" applyFont="0" applyFill="0" applyBorder="0" applyAlignment="0" applyProtection="0"/>
    <xf numFmtId="0" fontId="35" fillId="0" borderId="0"/>
    <xf numFmtId="42" fontId="1" fillId="0" borderId="0" applyFont="0" applyFill="0" applyBorder="0" applyAlignment="0" applyProtection="0"/>
    <xf numFmtId="41" fontId="1" fillId="0" borderId="0" applyFont="0" applyFill="0" applyBorder="0" applyAlignment="0" applyProtection="0"/>
    <xf numFmtId="0" fontId="1" fillId="0" borderId="0"/>
    <xf numFmtId="170" fontId="35" fillId="0" borderId="0" applyFont="0" applyFill="0" applyBorder="0" applyAlignment="0" applyProtection="0"/>
    <xf numFmtId="43" fontId="35" fillId="0" borderId="0" applyFill="0" applyBorder="0" applyAlignment="0" applyProtection="0"/>
    <xf numFmtId="0" fontId="51" fillId="0" borderId="0"/>
    <xf numFmtId="9" fontId="35" fillId="0" borderId="0" applyFont="0" applyFill="0" applyBorder="0" applyAlignment="0" applyProtection="0"/>
    <xf numFmtId="0" fontId="35" fillId="0" borderId="0"/>
    <xf numFmtId="170" fontId="35" fillId="0" borderId="0" applyFont="0" applyFill="0" applyBorder="0" applyAlignment="0" applyProtection="0"/>
    <xf numFmtId="0" fontId="112" fillId="85" borderId="80" applyNumberFormat="0" applyFont="0" applyAlignment="0" applyProtection="0"/>
    <xf numFmtId="0" fontId="35" fillId="0" borderId="0"/>
    <xf numFmtId="0" fontId="51" fillId="0" borderId="0"/>
    <xf numFmtId="43" fontId="35" fillId="0" borderId="0" applyFill="0" applyBorder="0" applyAlignment="0" applyProtection="0"/>
    <xf numFmtId="43" fontId="14"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4" fillId="0" borderId="0" applyFont="0" applyFill="0" applyBorder="0" applyAlignment="0" applyProtection="0"/>
    <xf numFmtId="0" fontId="14" fillId="0" borderId="0"/>
    <xf numFmtId="0" fontId="14" fillId="0" borderId="0"/>
    <xf numFmtId="0" fontId="104" fillId="0" borderId="85" applyNumberFormat="0" applyFill="0" applyAlignment="0" applyProtection="0"/>
    <xf numFmtId="0" fontId="104" fillId="0" borderId="85" applyNumberFormat="0" applyFill="0" applyAlignment="0" applyProtection="0"/>
    <xf numFmtId="0" fontId="14"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86" fillId="0" borderId="0" applyFont="0" applyFill="0" applyBorder="0" applyAlignment="0" applyProtection="0"/>
    <xf numFmtId="43" fontId="86" fillId="0" borderId="0" applyFont="0" applyFill="0" applyBorder="0" applyAlignment="0" applyProtection="0"/>
    <xf numFmtId="9" fontId="86" fillId="0" borderId="0" applyFont="0" applyFill="0" applyBorder="0" applyAlignment="0" applyProtection="0"/>
    <xf numFmtId="0" fontId="134" fillId="0" borderId="70" applyNumberFormat="0" applyFill="0" applyAlignment="0" applyProtection="0"/>
    <xf numFmtId="0" fontId="135" fillId="0" borderId="71" applyNumberFormat="0" applyFill="0" applyAlignment="0" applyProtection="0"/>
    <xf numFmtId="0" fontId="136" fillId="0" borderId="72" applyNumberFormat="0" applyFill="0" applyAlignment="0" applyProtection="0"/>
    <xf numFmtId="0" fontId="136" fillId="0" borderId="0" applyNumberFormat="0" applyFill="0" applyBorder="0" applyAlignment="0" applyProtection="0"/>
    <xf numFmtId="0" fontId="137" fillId="26" borderId="0" applyNumberFormat="0" applyBorder="0" applyAlignment="0" applyProtection="0"/>
    <xf numFmtId="0" fontId="138" fillId="27" borderId="0" applyNumberFormat="0" applyBorder="0" applyAlignment="0" applyProtection="0"/>
    <xf numFmtId="0" fontId="139" fillId="28" borderId="0" applyNumberFormat="0" applyBorder="0" applyAlignment="0" applyProtection="0"/>
    <xf numFmtId="0" fontId="140" fillId="29" borderId="73" applyNumberFormat="0" applyAlignment="0" applyProtection="0"/>
    <xf numFmtId="0" fontId="141" fillId="30" borderId="74" applyNumberFormat="0" applyAlignment="0" applyProtection="0"/>
    <xf numFmtId="0" fontId="142" fillId="30" borderId="73" applyNumberFormat="0" applyAlignment="0" applyProtection="0"/>
    <xf numFmtId="0" fontId="143" fillId="0" borderId="75" applyNumberFormat="0" applyFill="0" applyAlignment="0" applyProtection="0"/>
    <xf numFmtId="0" fontId="144" fillId="31" borderId="76" applyNumberFormat="0" applyAlignment="0" applyProtection="0"/>
    <xf numFmtId="0" fontId="145" fillId="0" borderId="0" applyNumberFormat="0" applyFill="0" applyBorder="0" applyAlignment="0" applyProtection="0"/>
    <xf numFmtId="0" fontId="86" fillId="32" borderId="77" applyNumberFormat="0" applyFont="0" applyAlignment="0" applyProtection="0"/>
    <xf numFmtId="0" fontId="146" fillId="0" borderId="0" applyNumberFormat="0" applyFill="0" applyBorder="0" applyAlignment="0" applyProtection="0"/>
    <xf numFmtId="0" fontId="133" fillId="0" borderId="78" applyNumberFormat="0" applyFill="0" applyAlignment="0" applyProtection="0"/>
    <xf numFmtId="0" fontId="147" fillId="33" borderId="0" applyNumberFormat="0" applyBorder="0" applyAlignment="0" applyProtection="0"/>
    <xf numFmtId="0" fontId="86" fillId="34" borderId="0" applyNumberFormat="0" applyBorder="0" applyAlignment="0" applyProtection="0"/>
    <xf numFmtId="0" fontId="86" fillId="35" borderId="0" applyNumberFormat="0" applyBorder="0" applyAlignment="0" applyProtection="0"/>
    <xf numFmtId="0" fontId="147" fillId="36" borderId="0" applyNumberFormat="0" applyBorder="0" applyAlignment="0" applyProtection="0"/>
    <xf numFmtId="0" fontId="147" fillId="37" borderId="0" applyNumberFormat="0" applyBorder="0" applyAlignment="0" applyProtection="0"/>
    <xf numFmtId="0" fontId="86" fillId="38" borderId="0" applyNumberFormat="0" applyBorder="0" applyAlignment="0" applyProtection="0"/>
    <xf numFmtId="0" fontId="86" fillId="39" borderId="0" applyNumberFormat="0" applyBorder="0" applyAlignment="0" applyProtection="0"/>
    <xf numFmtId="0" fontId="147" fillId="40" borderId="0" applyNumberFormat="0" applyBorder="0" applyAlignment="0" applyProtection="0"/>
    <xf numFmtId="0" fontId="147" fillId="41" borderId="0" applyNumberFormat="0" applyBorder="0" applyAlignment="0" applyProtection="0"/>
    <xf numFmtId="0" fontId="86" fillId="42" borderId="0" applyNumberFormat="0" applyBorder="0" applyAlignment="0" applyProtection="0"/>
    <xf numFmtId="0" fontId="86" fillId="43" borderId="0" applyNumberFormat="0" applyBorder="0" applyAlignment="0" applyProtection="0"/>
    <xf numFmtId="0" fontId="147" fillId="44" borderId="0" applyNumberFormat="0" applyBorder="0" applyAlignment="0" applyProtection="0"/>
    <xf numFmtId="0" fontId="147" fillId="45" borderId="0" applyNumberFormat="0" applyBorder="0" applyAlignment="0" applyProtection="0"/>
    <xf numFmtId="0" fontId="86" fillId="46" borderId="0" applyNumberFormat="0" applyBorder="0" applyAlignment="0" applyProtection="0"/>
    <xf numFmtId="0" fontId="86" fillId="47" borderId="0" applyNumberFormat="0" applyBorder="0" applyAlignment="0" applyProtection="0"/>
    <xf numFmtId="0" fontId="147" fillId="48" borderId="0" applyNumberFormat="0" applyBorder="0" applyAlignment="0" applyProtection="0"/>
    <xf numFmtId="0" fontId="147" fillId="49" borderId="0" applyNumberFormat="0" applyBorder="0" applyAlignment="0" applyProtection="0"/>
    <xf numFmtId="0" fontId="86" fillId="50" borderId="0" applyNumberFormat="0" applyBorder="0" applyAlignment="0" applyProtection="0"/>
    <xf numFmtId="0" fontId="86" fillId="51" borderId="0" applyNumberFormat="0" applyBorder="0" applyAlignment="0" applyProtection="0"/>
    <xf numFmtId="0" fontId="147" fillId="52" borderId="0" applyNumberFormat="0" applyBorder="0" applyAlignment="0" applyProtection="0"/>
    <xf numFmtId="0" fontId="147" fillId="53" borderId="0" applyNumberFormat="0" applyBorder="0" applyAlignment="0" applyProtection="0"/>
    <xf numFmtId="0" fontId="86" fillId="54" borderId="0" applyNumberFormat="0" applyBorder="0" applyAlignment="0" applyProtection="0"/>
    <xf numFmtId="0" fontId="86" fillId="55" borderId="0" applyNumberFormat="0" applyBorder="0" applyAlignment="0" applyProtection="0"/>
    <xf numFmtId="0" fontId="147" fillId="56" borderId="0" applyNumberFormat="0" applyBorder="0" applyAlignment="0" applyProtection="0"/>
    <xf numFmtId="0" fontId="148" fillId="0" borderId="0" applyNumberFormat="0" applyFill="0" applyBorder="0" applyAlignment="0" applyProtection="0"/>
    <xf numFmtId="0" fontId="149" fillId="0" borderId="0" applyNumberForma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0" fontId="98" fillId="82" borderId="81" applyNumberFormat="0" applyAlignment="0" applyProtection="0"/>
    <xf numFmtId="0" fontId="105" fillId="69" borderId="81" applyNumberFormat="0" applyAlignment="0" applyProtection="0"/>
    <xf numFmtId="0" fontId="35" fillId="85" borderId="80" applyNumberFormat="0" applyFont="0" applyAlignment="0" applyProtection="0"/>
    <xf numFmtId="0" fontId="108" fillId="82" borderId="87" applyNumberFormat="0" applyAlignment="0" applyProtection="0"/>
    <xf numFmtId="0" fontId="110" fillId="0" borderId="88" applyNumberFormat="0" applyFill="0" applyAlignment="0" applyProtection="0"/>
    <xf numFmtId="0" fontId="98" fillId="82" borderId="81" applyNumberFormat="0" applyAlignment="0" applyProtection="0"/>
    <xf numFmtId="0" fontId="105" fillId="69" borderId="81" applyNumberFormat="0" applyAlignment="0" applyProtection="0"/>
    <xf numFmtId="0" fontId="35" fillId="85" borderId="80" applyNumberFormat="0" applyFont="0" applyAlignment="0" applyProtection="0"/>
    <xf numFmtId="0" fontId="108" fillId="82" borderId="87" applyNumberFormat="0" applyAlignment="0" applyProtection="0"/>
    <xf numFmtId="0" fontId="110" fillId="0" borderId="88" applyNumberFormat="0" applyFill="0" applyAlignment="0" applyProtection="0"/>
    <xf numFmtId="0" fontId="122" fillId="0" borderId="59">
      <alignment horizontal="center"/>
    </xf>
    <xf numFmtId="43" fontId="1" fillId="0" borderId="0" applyFont="0" applyFill="0" applyBorder="0" applyAlignment="0" applyProtection="0"/>
    <xf numFmtId="0" fontId="128" fillId="0" borderId="59">
      <alignment horizontal="center"/>
    </xf>
    <xf numFmtId="0" fontId="122" fillId="0" borderId="59" applyNumberFormat="0" applyFont="0" applyFill="0" applyBorder="0" applyAlignment="0">
      <alignment horizontal="center"/>
    </xf>
    <xf numFmtId="0" fontId="98" fillId="82" borderId="81" applyNumberFormat="0" applyAlignment="0" applyProtection="0"/>
    <xf numFmtId="0" fontId="105" fillId="69" borderId="81" applyNumberFormat="0" applyAlignment="0" applyProtection="0"/>
    <xf numFmtId="0" fontId="112" fillId="85" borderId="80" applyNumberFormat="0" applyFont="0" applyAlignment="0" applyProtection="0"/>
    <xf numFmtId="0" fontId="108" fillId="82" borderId="87" applyNumberFormat="0" applyAlignment="0" applyProtection="0"/>
    <xf numFmtId="0" fontId="110" fillId="0" borderId="88" applyNumberFormat="0" applyFill="0" applyAlignment="0" applyProtection="0"/>
    <xf numFmtId="0" fontId="112" fillId="85" borderId="80"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50" fillId="0" borderId="0" applyFont="0" applyFill="0" applyBorder="0" applyAlignment="0" applyProtection="0"/>
    <xf numFmtId="171" fontId="14" fillId="0" borderId="0"/>
    <xf numFmtId="0" fontId="150" fillId="0" borderId="0">
      <alignment vertical="top"/>
    </xf>
    <xf numFmtId="43" fontId="1" fillId="0" borderId="0" applyFont="0" applyFill="0" applyBorder="0" applyAlignment="0" applyProtection="0"/>
    <xf numFmtId="0" fontId="151" fillId="0" borderId="0" applyNumberFormat="0" applyFill="0" applyBorder="0" applyAlignment="0" applyProtection="0"/>
    <xf numFmtId="0" fontId="76" fillId="0" borderId="0"/>
    <xf numFmtId="43" fontId="14" fillId="0" borderId="0" applyFont="0" applyFill="0" applyBorder="0" applyAlignment="0" applyProtection="0"/>
    <xf numFmtId="0" fontId="83" fillId="26" borderId="0" applyNumberFormat="0" applyBorder="0" applyAlignment="0" applyProtection="0"/>
    <xf numFmtId="0" fontId="84" fillId="28" borderId="0" applyNumberFormat="0" applyBorder="0" applyAlignment="0" applyProtection="0"/>
    <xf numFmtId="0" fontId="35" fillId="0" borderId="0"/>
    <xf numFmtId="0" fontId="3" fillId="0" borderId="0">
      <alignment vertical="center"/>
    </xf>
    <xf numFmtId="0" fontId="87" fillId="27" borderId="0" applyNumberFormat="0" applyBorder="0" applyAlignment="0" applyProtection="0"/>
    <xf numFmtId="43" fontId="150" fillId="0" borderId="0" applyFont="0" applyFill="0" applyBorder="0" applyAlignment="0" applyProtection="0"/>
    <xf numFmtId="0" fontId="150" fillId="0" borderId="0">
      <alignment vertical="top"/>
    </xf>
    <xf numFmtId="43" fontId="1" fillId="0" borderId="0" applyFont="0" applyFill="0" applyBorder="0" applyAlignment="0" applyProtection="0"/>
    <xf numFmtId="0" fontId="76" fillId="0" borderId="0"/>
    <xf numFmtId="0" fontId="76" fillId="0" borderId="0"/>
    <xf numFmtId="43" fontId="1" fillId="0" borderId="0" applyFont="0" applyFill="0" applyBorder="0" applyAlignment="0" applyProtection="0"/>
    <xf numFmtId="43" fontId="1" fillId="0" borderId="0" applyFont="0" applyFill="0" applyBorder="0" applyAlignment="0" applyProtection="0"/>
    <xf numFmtId="170" fontId="73" fillId="0" borderId="0" applyFont="0" applyFill="0" applyBorder="0" applyAlignment="0" applyProtection="0"/>
    <xf numFmtId="0" fontId="73" fillId="0" borderId="0"/>
    <xf numFmtId="43" fontId="1" fillId="0" borderId="0" applyFont="0" applyFill="0" applyBorder="0" applyAlignment="0" applyProtection="0"/>
    <xf numFmtId="0" fontId="73" fillId="0" borderId="0"/>
    <xf numFmtId="43" fontId="1" fillId="0" borderId="0" applyFont="0" applyFill="0" applyBorder="0" applyAlignment="0" applyProtection="0"/>
    <xf numFmtId="43" fontId="1" fillId="0" borderId="0" applyFont="0" applyFill="0" applyBorder="0" applyAlignment="0" applyProtection="0"/>
    <xf numFmtId="0" fontId="35" fillId="0" borderId="0"/>
    <xf numFmtId="0" fontId="73" fillId="0" borderId="0"/>
    <xf numFmtId="0" fontId="73" fillId="0" borderId="0"/>
    <xf numFmtId="175" fontId="35" fillId="0" borderId="0" applyFill="0" applyAlignment="0" applyProtection="0"/>
    <xf numFmtId="170" fontId="73" fillId="0" borderId="0" applyFont="0" applyFill="0" applyBorder="0" applyAlignment="0" applyProtection="0"/>
    <xf numFmtId="0" fontId="35" fillId="0" borderId="0"/>
    <xf numFmtId="43" fontId="35" fillId="0" borderId="0" applyFont="0" applyFill="0" applyBorder="0" applyAlignment="0" applyProtection="0"/>
    <xf numFmtId="43" fontId="1" fillId="0" borderId="0" applyFont="0" applyFill="0" applyBorder="0" applyAlignment="0" applyProtection="0"/>
    <xf numFmtId="175" fontId="35" fillId="0" borderId="0" applyFill="0" applyAlignment="0" applyProtection="0"/>
    <xf numFmtId="0" fontId="35" fillId="0" borderId="0"/>
    <xf numFmtId="43" fontId="73" fillId="0" borderId="0" applyFont="0" applyFill="0" applyBorder="0" applyAlignment="0" applyProtection="0"/>
    <xf numFmtId="43" fontId="1" fillId="0" borderId="0" applyFont="0" applyFill="0" applyBorder="0" applyAlignment="0" applyProtection="0"/>
    <xf numFmtId="0" fontId="152" fillId="0" borderId="0"/>
    <xf numFmtId="43" fontId="1" fillId="0" borderId="0" applyFont="0" applyFill="0" applyBorder="0" applyAlignment="0" applyProtection="0"/>
    <xf numFmtId="0" fontId="73" fillId="0" borderId="0"/>
    <xf numFmtId="43" fontId="15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87" fillId="27" borderId="0" applyNumberFormat="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83" fillId="26" borderId="0" applyNumberFormat="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84" fillId="28" borderId="0" applyNumberFormat="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182" fontId="78" fillId="0" borderId="0" applyFont="0" applyFill="0" applyBorder="0" applyAlignment="0" applyProtection="0"/>
    <xf numFmtId="44"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73"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4" fontId="35" fillId="0" borderId="0" applyFont="0" applyFill="0" applyBorder="0" applyAlignment="0" applyProtection="0"/>
    <xf numFmtId="0" fontId="104" fillId="0" borderId="92" applyNumberFormat="0" applyFill="0" applyAlignment="0" applyProtection="0"/>
    <xf numFmtId="0" fontId="73" fillId="0" borderId="0"/>
    <xf numFmtId="0" fontId="104" fillId="0" borderId="92" applyNumberFormat="0" applyFill="0" applyAlignment="0" applyProtection="0"/>
    <xf numFmtId="0" fontId="104" fillId="0" borderId="92" applyNumberFormat="0" applyFill="0" applyAlignment="0" applyProtection="0"/>
    <xf numFmtId="43" fontId="35" fillId="0" borderId="0" applyFont="0" applyFill="0" applyBorder="0" applyAlignment="0" applyProtection="0"/>
    <xf numFmtId="0" fontId="104" fillId="0" borderId="92" applyNumberFormat="0" applyFill="0" applyAlignment="0" applyProtection="0"/>
    <xf numFmtId="43" fontId="35" fillId="0" borderId="0" applyFont="0" applyFill="0" applyBorder="0" applyAlignment="0" applyProtection="0"/>
    <xf numFmtId="0" fontId="104" fillId="0" borderId="92" applyNumberFormat="0" applyFill="0" applyAlignment="0" applyProtection="0"/>
    <xf numFmtId="43"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73" fillId="0" borderId="0"/>
    <xf numFmtId="0" fontId="73" fillId="0" borderId="0"/>
    <xf numFmtId="43"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35" fillId="0" borderId="0" applyFont="0" applyFill="0" applyBorder="0" applyAlignment="0" applyProtection="0"/>
    <xf numFmtId="43" fontId="35" fillId="0" borderId="0" applyFont="0" applyFill="0" applyBorder="0" applyAlignment="0" applyProtection="0"/>
    <xf numFmtId="0" fontId="14"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4" fontId="35" fillId="0" borderId="0" applyFont="0" applyFill="0" applyBorder="0" applyAlignment="0" applyProtection="0"/>
    <xf numFmtId="43"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4" fontId="35" fillId="0" borderId="0" applyFont="0" applyFill="0" applyBorder="0" applyAlignment="0" applyProtection="0"/>
    <xf numFmtId="0" fontId="104" fillId="0" borderId="92" applyNumberFormat="0" applyFill="0" applyAlignment="0" applyProtection="0"/>
    <xf numFmtId="44" fontId="35" fillId="0" borderId="0" applyFont="0" applyFill="0" applyBorder="0" applyAlignment="0" applyProtection="0"/>
    <xf numFmtId="43"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4"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73"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4" fontId="35" fillId="0" borderId="0" applyFont="0" applyFill="0" applyBorder="0" applyAlignment="0" applyProtection="0"/>
    <xf numFmtId="43"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4" fillId="0" borderId="0" applyFont="0" applyFill="0" applyBorder="0" applyAlignment="0" applyProtection="0"/>
    <xf numFmtId="43"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73" fillId="0" borderId="0"/>
    <xf numFmtId="43" fontId="14" fillId="0" borderId="0" applyFont="0" applyFill="0" applyBorder="0" applyAlignment="0" applyProtection="0"/>
    <xf numFmtId="0" fontId="73" fillId="0" borderId="0"/>
    <xf numFmtId="44" fontId="35" fillId="0" borderId="0" applyFont="0" applyFill="0" applyBorder="0" applyAlignment="0" applyProtection="0"/>
    <xf numFmtId="44" fontId="35" fillId="0" borderId="0" applyFont="0" applyFill="0" applyBorder="0" applyAlignment="0" applyProtection="0"/>
    <xf numFmtId="0" fontId="73" fillId="0" borderId="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4" fontId="35" fillId="0" borderId="0" applyFont="0" applyFill="0" applyBorder="0" applyAlignment="0" applyProtection="0"/>
    <xf numFmtId="0" fontId="73" fillId="0" borderId="0"/>
    <xf numFmtId="44" fontId="35" fillId="0" borderId="0" applyFont="0" applyFill="0" applyBorder="0" applyAlignment="0" applyProtection="0"/>
    <xf numFmtId="43" fontId="35" fillId="0" borderId="0" applyFont="0" applyFill="0" applyBorder="0" applyAlignment="0" applyProtection="0"/>
    <xf numFmtId="0" fontId="73" fillId="0" borderId="0"/>
    <xf numFmtId="44" fontId="35" fillId="0" borderId="0" applyFont="0" applyFill="0" applyBorder="0" applyAlignment="0" applyProtection="0"/>
    <xf numFmtId="44" fontId="35" fillId="0" borderId="0" applyFont="0" applyFill="0" applyBorder="0" applyAlignment="0" applyProtection="0"/>
    <xf numFmtId="0" fontId="73" fillId="0" borderId="0"/>
    <xf numFmtId="0" fontId="73" fillId="0" borderId="0"/>
    <xf numFmtId="43" fontId="35" fillId="0" borderId="0" applyFont="0" applyFill="0" applyBorder="0" applyAlignment="0" applyProtection="0"/>
    <xf numFmtId="44" fontId="35" fillId="0" borderId="0" applyFont="0" applyFill="0" applyBorder="0" applyAlignment="0" applyProtection="0"/>
    <xf numFmtId="0" fontId="73" fillId="0" borderId="0"/>
    <xf numFmtId="44" fontId="35" fillId="0" borderId="0" applyFont="0" applyFill="0" applyBorder="0" applyAlignment="0" applyProtection="0"/>
    <xf numFmtId="0" fontId="73" fillId="0" borderId="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4" fontId="35" fillId="0" borderId="0" applyFont="0" applyFill="0" applyBorder="0" applyAlignment="0" applyProtection="0"/>
    <xf numFmtId="0" fontId="73" fillId="0" borderId="0"/>
    <xf numFmtId="44" fontId="35" fillId="0" borderId="0" applyFont="0" applyFill="0" applyBorder="0" applyAlignment="0" applyProtection="0"/>
    <xf numFmtId="44" fontId="35" fillId="0" borderId="0" applyFont="0" applyFill="0" applyBorder="0" applyAlignment="0" applyProtection="0"/>
    <xf numFmtId="0" fontId="73" fillId="0" borderId="0"/>
    <xf numFmtId="0" fontId="73" fillId="0" borderId="0"/>
    <xf numFmtId="43" fontId="35" fillId="0" borderId="0" applyFont="0" applyFill="0" applyBorder="0" applyAlignment="0" applyProtection="0"/>
    <xf numFmtId="44" fontId="35" fillId="0" borderId="0" applyFont="0" applyFill="0" applyBorder="0" applyAlignment="0" applyProtection="0"/>
    <xf numFmtId="0" fontId="73" fillId="0" borderId="0"/>
    <xf numFmtId="44" fontId="35" fillId="0" borderId="0" applyFont="0" applyFill="0" applyBorder="0" applyAlignment="0" applyProtection="0"/>
    <xf numFmtId="0" fontId="73" fillId="0" borderId="0"/>
    <xf numFmtId="44" fontId="35" fillId="0" borderId="0" applyFont="0" applyFill="0" applyBorder="0" applyAlignment="0" applyProtection="0"/>
    <xf numFmtId="0" fontId="73" fillId="0" borderId="0"/>
    <xf numFmtId="44" fontId="35" fillId="0" borderId="0" applyFont="0" applyFill="0" applyBorder="0" applyAlignment="0" applyProtection="0"/>
    <xf numFmtId="0" fontId="73" fillId="0" borderId="0"/>
    <xf numFmtId="44" fontId="35" fillId="0" borderId="0" applyFont="0" applyFill="0" applyBorder="0" applyAlignment="0" applyProtection="0"/>
    <xf numFmtId="0" fontId="73" fillId="0" borderId="0"/>
    <xf numFmtId="44" fontId="35" fillId="0" borderId="0" applyFont="0" applyFill="0" applyBorder="0" applyAlignment="0" applyProtection="0"/>
    <xf numFmtId="0" fontId="73" fillId="0" borderId="0"/>
    <xf numFmtId="0" fontId="73" fillId="0" borderId="0"/>
    <xf numFmtId="43" fontId="35" fillId="0" borderId="0" applyFont="0" applyFill="0" applyBorder="0" applyAlignment="0" applyProtection="0"/>
    <xf numFmtId="44" fontId="35" fillId="0" borderId="0" applyFont="0" applyFill="0" applyBorder="0" applyAlignment="0" applyProtection="0"/>
    <xf numFmtId="0" fontId="73" fillId="0" borderId="0"/>
    <xf numFmtId="44" fontId="35" fillId="0" borderId="0" applyFont="0" applyFill="0" applyBorder="0" applyAlignment="0" applyProtection="0"/>
    <xf numFmtId="0" fontId="73" fillId="0" borderId="0"/>
    <xf numFmtId="0" fontId="73" fillId="0" borderId="0"/>
    <xf numFmtId="44" fontId="35" fillId="0" borderId="0" applyFont="0" applyFill="0" applyBorder="0" applyAlignment="0" applyProtection="0"/>
    <xf numFmtId="43"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4" fillId="0" borderId="0"/>
    <xf numFmtId="41" fontId="14" fillId="0" borderId="0" applyFont="0" applyFill="0" applyBorder="0" applyAlignment="0" applyProtection="0"/>
    <xf numFmtId="43" fontId="35" fillId="0" borderId="0" applyFont="0" applyFill="0" applyBorder="0" applyAlignment="0" applyProtection="0"/>
    <xf numFmtId="43" fontId="7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0" fontId="74" fillId="0" borderId="0"/>
    <xf numFmtId="166" fontId="74"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3" fillId="0" borderId="0">
      <alignment vertical="center"/>
    </xf>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170" fontId="35" fillId="0" borderId="0" applyFont="0" applyFill="0" applyBorder="0" applyAlignment="0" applyProtection="0"/>
    <xf numFmtId="170" fontId="35" fillId="0" borderId="0" applyFill="0" applyBorder="0" applyAlignment="0" applyProtection="0"/>
    <xf numFmtId="170" fontId="35" fillId="0" borderId="0" applyFill="0" applyBorder="0" applyAlignment="0" applyProtection="0"/>
    <xf numFmtId="170" fontId="35" fillId="0" borderId="0" applyFill="0" applyBorder="0" applyAlignment="0" applyProtection="0"/>
    <xf numFmtId="0" fontId="35" fillId="0" borderId="0"/>
    <xf numFmtId="0" fontId="1" fillId="32" borderId="77" applyNumberFormat="0" applyFont="0" applyAlignment="0" applyProtection="0"/>
    <xf numFmtId="9" fontId="35" fillId="0" borderId="0" applyFill="0" applyBorder="0" applyAlignment="0" applyProtection="0"/>
    <xf numFmtId="9" fontId="35" fillId="0" borderId="0" applyFill="0" applyBorder="0" applyAlignment="0" applyProtection="0"/>
    <xf numFmtId="0" fontId="1" fillId="0" borderId="0"/>
    <xf numFmtId="0" fontId="80" fillId="0" borderId="0"/>
    <xf numFmtId="9" fontId="1" fillId="0" borderId="0" applyFont="0" applyFill="0" applyBorder="0" applyAlignment="0" applyProtection="0"/>
    <xf numFmtId="43" fontId="1" fillId="0" borderId="0" applyFont="0" applyFill="0" applyBorder="0" applyAlignment="0" applyProtection="0"/>
    <xf numFmtId="0" fontId="51" fillId="0" borderId="0"/>
    <xf numFmtId="0" fontId="73" fillId="0" borderId="0"/>
    <xf numFmtId="43" fontId="35" fillId="0" borderId="0" applyFont="0" applyFill="0" applyBorder="0" applyAlignment="0" applyProtection="0"/>
    <xf numFmtId="41" fontId="35"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72" fillId="57" borderId="0" applyNumberFormat="0" applyBorder="0" applyAlignment="0" applyProtection="0"/>
    <xf numFmtId="0" fontId="72" fillId="58" borderId="0" applyNumberFormat="0" applyBorder="0" applyAlignment="0" applyProtection="0"/>
    <xf numFmtId="0" fontId="72" fillId="62" borderId="0" applyNumberFormat="0" applyBorder="0" applyAlignment="0" applyProtection="0"/>
    <xf numFmtId="0" fontId="72" fillId="59" borderId="0" applyNumberFormat="0" applyBorder="0" applyAlignment="0" applyProtection="0"/>
    <xf numFmtId="0" fontId="72" fillId="63" borderId="0" applyNumberFormat="0" applyBorder="0" applyAlignment="0" applyProtection="0"/>
    <xf numFmtId="0" fontId="72" fillId="60" borderId="0" applyNumberFormat="0" applyBorder="0" applyAlignment="0" applyProtection="0"/>
    <xf numFmtId="0" fontId="72" fillId="12" borderId="0" applyNumberFormat="0" applyBorder="0" applyAlignment="0" applyProtection="0"/>
    <xf numFmtId="0" fontId="72" fillId="88" borderId="0" applyNumberFormat="0" applyBorder="0" applyAlignment="0" applyProtection="0"/>
    <xf numFmtId="0" fontId="72" fillId="22" borderId="0" applyNumberFormat="0" applyBorder="0" applyAlignment="0" applyProtection="0"/>
    <xf numFmtId="0" fontId="72" fillId="25" borderId="0" applyNumberFormat="0" applyBorder="0" applyAlignment="0" applyProtection="0"/>
    <xf numFmtId="0" fontId="72" fillId="13" borderId="0" applyNumberFormat="0" applyBorder="0" applyAlignment="0" applyProtection="0"/>
    <xf numFmtId="0" fontId="72" fillId="87" borderId="0" applyNumberFormat="0" applyBorder="0" applyAlignment="0" applyProtection="0"/>
    <xf numFmtId="0" fontId="64" fillId="99" borderId="0" applyNumberFormat="0" applyBorder="0" applyAlignment="0" applyProtection="0"/>
    <xf numFmtId="0" fontId="68" fillId="6" borderId="73" applyNumberFormat="0" applyAlignment="0" applyProtection="0"/>
    <xf numFmtId="170" fontId="1" fillId="0" borderId="0" applyFont="0" applyFill="0" applyBorder="0" applyAlignment="0" applyProtection="0"/>
    <xf numFmtId="0" fontId="70" fillId="100" borderId="76" applyNumberFormat="0" applyAlignment="0" applyProtection="0"/>
    <xf numFmtId="0" fontId="63" fillId="101" borderId="0" applyNumberFormat="0" applyBorder="0" applyAlignment="0" applyProtection="0"/>
    <xf numFmtId="0" fontId="61" fillId="0" borderId="89" applyNumberFormat="0" applyFill="0" applyAlignment="0" applyProtection="0"/>
    <xf numFmtId="0" fontId="66" fillId="102" borderId="73" applyNumberFormat="0" applyAlignment="0" applyProtection="0"/>
    <xf numFmtId="0" fontId="119" fillId="103" borderId="0" applyNumberFormat="0" applyBorder="0" applyAlignment="0" applyProtection="0"/>
    <xf numFmtId="0" fontId="1" fillId="0" borderId="0"/>
    <xf numFmtId="0" fontId="1" fillId="61" borderId="77" applyNumberFormat="0" applyFont="0" applyAlignment="0" applyProtection="0"/>
    <xf numFmtId="0" fontId="67" fillId="6" borderId="74" applyNumberFormat="0" applyAlignment="0" applyProtection="0"/>
    <xf numFmtId="0" fontId="120" fillId="0" borderId="0" applyNumberFormat="0" applyFill="0" applyBorder="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0" fontId="73" fillId="0" borderId="0"/>
    <xf numFmtId="43" fontId="73"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0" fontId="61" fillId="0" borderId="71" applyNumberFormat="0" applyFill="0" applyAlignment="0" applyProtection="0"/>
    <xf numFmtId="0" fontId="63" fillId="26" borderId="0" applyNumberFormat="0" applyBorder="0" applyAlignment="0" applyProtection="0"/>
    <xf numFmtId="0" fontId="64" fillId="27" borderId="0" applyNumberFormat="0" applyBorder="0" applyAlignment="0" applyProtection="0"/>
    <xf numFmtId="0" fontId="119" fillId="28" borderId="0" applyNumberFormat="0" applyBorder="0" applyAlignment="0" applyProtection="0"/>
    <xf numFmtId="0" fontId="66" fillId="29" borderId="73" applyNumberFormat="0" applyAlignment="0" applyProtection="0"/>
    <xf numFmtId="0" fontId="67" fillId="30" borderId="74" applyNumberFormat="0" applyAlignment="0" applyProtection="0"/>
    <xf numFmtId="0" fontId="68" fillId="30" borderId="73" applyNumberFormat="0" applyAlignment="0" applyProtection="0"/>
    <xf numFmtId="0" fontId="70" fillId="31" borderId="76" applyNumberFormat="0" applyAlignment="0" applyProtection="0"/>
    <xf numFmtId="0" fontId="72" fillId="33" borderId="0" applyNumberFormat="0" applyBorder="0" applyAlignment="0" applyProtection="0"/>
    <xf numFmtId="0" fontId="72" fillId="36" borderId="0" applyNumberFormat="0" applyBorder="0" applyAlignment="0" applyProtection="0"/>
    <xf numFmtId="0" fontId="72" fillId="37" borderId="0" applyNumberFormat="0" applyBorder="0" applyAlignment="0" applyProtection="0"/>
    <xf numFmtId="0" fontId="72" fillId="40" borderId="0" applyNumberFormat="0" applyBorder="0" applyAlignment="0" applyProtection="0"/>
    <xf numFmtId="0" fontId="72" fillId="41" borderId="0" applyNumberFormat="0" applyBorder="0" applyAlignment="0" applyProtection="0"/>
    <xf numFmtId="0" fontId="72" fillId="44" borderId="0" applyNumberFormat="0" applyBorder="0" applyAlignment="0" applyProtection="0"/>
    <xf numFmtId="0" fontId="72" fillId="45" borderId="0" applyNumberFormat="0" applyBorder="0" applyAlignment="0" applyProtection="0"/>
    <xf numFmtId="0" fontId="72" fillId="48" borderId="0" applyNumberFormat="0" applyBorder="0" applyAlignment="0" applyProtection="0"/>
    <xf numFmtId="0" fontId="72" fillId="49" borderId="0" applyNumberFormat="0" applyBorder="0" applyAlignment="0" applyProtection="0"/>
    <xf numFmtId="0" fontId="72" fillId="52" borderId="0" applyNumberFormat="0" applyBorder="0" applyAlignment="0" applyProtection="0"/>
    <xf numFmtId="0" fontId="72" fillId="53" borderId="0" applyNumberFormat="0" applyBorder="0" applyAlignment="0" applyProtection="0"/>
    <xf numFmtId="0" fontId="72" fillId="56" borderId="0" applyNumberFormat="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0" fontId="73" fillId="0" borderId="0"/>
    <xf numFmtId="0" fontId="1" fillId="0" borderId="0"/>
    <xf numFmtId="170"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3" fontId="1" fillId="0" borderId="0" applyFont="0" applyFill="0" applyBorder="0" applyAlignment="0" applyProtection="0"/>
    <xf numFmtId="42" fontId="14"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41" fontId="14" fillId="0" borderId="0" applyFont="0" applyFill="0" applyBorder="0" applyAlignment="0" applyProtection="0"/>
    <xf numFmtId="0" fontId="3" fillId="0" borderId="0">
      <alignment vertical="center"/>
    </xf>
    <xf numFmtId="41" fontId="1" fillId="0" borderId="0" applyFont="0" applyFill="0" applyBorder="0" applyAlignment="0" applyProtection="0"/>
    <xf numFmtId="43" fontId="35" fillId="0" borderId="0" applyFont="0" applyFill="0" applyBorder="0" applyAlignment="0" applyProtection="0"/>
    <xf numFmtId="0" fontId="35" fillId="0" borderId="0">
      <alignment vertical="center"/>
    </xf>
    <xf numFmtId="41" fontId="3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51" fillId="0" borderId="0"/>
    <xf numFmtId="0" fontId="14" fillId="0" borderId="0"/>
    <xf numFmtId="41" fontId="14" fillId="0" borderId="0" applyFont="0" applyFill="0" applyBorder="0" applyAlignment="0" applyProtection="0"/>
    <xf numFmtId="43" fontId="14" fillId="0" borderId="0" applyFont="0" applyFill="0" applyBorder="0" applyAlignment="0" applyProtection="0"/>
    <xf numFmtId="0" fontId="14" fillId="0" borderId="0"/>
    <xf numFmtId="41" fontId="14" fillId="0" borderId="0" applyFont="0" applyFill="0" applyBorder="0" applyAlignment="0" applyProtection="0"/>
    <xf numFmtId="9" fontId="1" fillId="0" borderId="0" applyFont="0" applyFill="0" applyBorder="0" applyAlignment="0" applyProtection="0"/>
    <xf numFmtId="184" fontId="35" fillId="0" borderId="0" applyFont="0" applyFill="0" applyBorder="0" applyAlignment="0" applyProtection="0"/>
    <xf numFmtId="183" fontId="35" fillId="0" borderId="0" applyFont="0" applyFill="0" applyBorder="0" applyAlignment="0" applyProtection="0"/>
    <xf numFmtId="174" fontId="35" fillId="0" borderId="0" applyFont="0" applyFill="0" applyBorder="0" applyAlignment="0" applyProtection="0"/>
    <xf numFmtId="9" fontId="1" fillId="0" borderId="0" applyFont="0" applyFill="0" applyBorder="0" applyAlignment="0" applyProtection="0"/>
    <xf numFmtId="0" fontId="151" fillId="0" borderId="0" applyNumberFormat="0" applyFill="0" applyBorder="0" applyAlignment="0" applyProtection="0"/>
    <xf numFmtId="0" fontId="14" fillId="0" borderId="0"/>
    <xf numFmtId="0" fontId="1" fillId="43" borderId="0" applyNumberFormat="0" applyBorder="0" applyAlignment="0" applyProtection="0"/>
    <xf numFmtId="0" fontId="14" fillId="0" borderId="0"/>
    <xf numFmtId="41" fontId="1" fillId="0" borderId="0" applyFont="0" applyFill="0" applyBorder="0" applyAlignment="0" applyProtection="0"/>
    <xf numFmtId="164" fontId="1" fillId="0" borderId="0" applyFont="0" applyFill="0" applyBorder="0" applyAlignment="0" applyProtection="0"/>
    <xf numFmtId="41" fontId="1" fillId="0" borderId="0" applyFont="0" applyFill="0" applyBorder="0" applyAlignment="0" applyProtection="0"/>
    <xf numFmtId="0" fontId="1" fillId="0" borderId="0"/>
    <xf numFmtId="43" fontId="86" fillId="0" borderId="0" applyFont="0" applyFill="0" applyBorder="0" applyAlignment="0" applyProtection="0"/>
    <xf numFmtId="43" fontId="1" fillId="0" borderId="0" applyFont="0" applyFill="0" applyBorder="0" applyAlignment="0" applyProtection="0"/>
    <xf numFmtId="0" fontId="153" fillId="0" borderId="0"/>
    <xf numFmtId="43" fontId="1" fillId="0" borderId="0" applyFont="0" applyFill="0" applyBorder="0" applyAlignment="0" applyProtection="0"/>
    <xf numFmtId="0" fontId="1" fillId="0" borderId="0"/>
    <xf numFmtId="43" fontId="77" fillId="0" borderId="0" applyFont="0" applyFill="0" applyBorder="0" applyAlignment="0" applyProtection="0"/>
    <xf numFmtId="0" fontId="35" fillId="0" borderId="0"/>
    <xf numFmtId="170" fontId="35" fillId="0" borderId="0" applyFont="0" applyFill="0" applyBorder="0" applyAlignment="0" applyProtection="0"/>
    <xf numFmtId="170" fontId="35" fillId="0" borderId="0" applyFont="0" applyFill="0" applyBorder="0" applyAlignment="0" applyProtection="0"/>
    <xf numFmtId="43" fontId="35" fillId="0" borderId="0" applyFont="0" applyFill="0" applyBorder="0" applyAlignment="0" applyProtection="0"/>
    <xf numFmtId="175" fontId="35" fillId="0" borderId="0" applyFill="0" applyAlignment="0" applyProtection="0"/>
    <xf numFmtId="0" fontId="14" fillId="0" borderId="0"/>
    <xf numFmtId="43" fontId="51" fillId="0" borderId="0" applyFont="0" applyFill="0" applyBorder="0" applyAlignment="0" applyProtection="0"/>
    <xf numFmtId="0" fontId="51" fillId="0" borderId="0"/>
    <xf numFmtId="43" fontId="51" fillId="0" borderId="0" applyFont="0" applyFill="0" applyBorder="0" applyAlignment="0" applyProtection="0"/>
    <xf numFmtId="43" fontId="14" fillId="0" borderId="0" applyFont="0" applyFill="0" applyBorder="0" applyAlignment="0" applyProtection="0"/>
    <xf numFmtId="0" fontId="1" fillId="0" borderId="0"/>
    <xf numFmtId="0" fontId="14" fillId="0" borderId="0"/>
    <xf numFmtId="166"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0" fontId="107" fillId="84" borderId="0" applyNumberFormat="0" applyBorder="0" applyAlignment="0" applyProtection="0"/>
    <xf numFmtId="43" fontId="35" fillId="0" borderId="0" applyFont="0" applyFill="0" applyBorder="0" applyAlignment="0" applyProtection="0"/>
    <xf numFmtId="0" fontId="14" fillId="0" borderId="0"/>
    <xf numFmtId="41" fontId="1" fillId="0" borderId="0" applyFont="0" applyFill="0" applyBorder="0" applyAlignment="0" applyProtection="0"/>
    <xf numFmtId="43" fontId="1" fillId="0" borderId="0" applyFont="0" applyFill="0" applyBorder="0" applyAlignment="0" applyProtection="0"/>
    <xf numFmtId="0" fontId="35" fillId="0" borderId="0"/>
    <xf numFmtId="0" fontId="1" fillId="0" borderId="0"/>
    <xf numFmtId="0" fontId="72" fillId="33" borderId="0" applyNumberFormat="0" applyBorder="0" applyAlignment="0" applyProtection="0"/>
    <xf numFmtId="0" fontId="35" fillId="0" borderId="0"/>
    <xf numFmtId="43" fontId="1" fillId="0" borderId="0" applyFont="0" applyFill="0" applyBorder="0" applyAlignment="0" applyProtection="0"/>
    <xf numFmtId="0" fontId="1" fillId="38" borderId="0" applyNumberFormat="0" applyBorder="0" applyAlignment="0" applyProtection="0"/>
    <xf numFmtId="0" fontId="1" fillId="0" borderId="0"/>
    <xf numFmtId="0" fontId="1" fillId="35" borderId="0" applyNumberFormat="0" applyBorder="0" applyAlignment="0" applyProtection="0"/>
    <xf numFmtId="0" fontId="1" fillId="34" borderId="0" applyNumberFormat="0" applyBorder="0" applyAlignment="0" applyProtection="0"/>
    <xf numFmtId="0" fontId="51" fillId="0" borderId="0"/>
    <xf numFmtId="0" fontId="1" fillId="39"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04" fillId="0" borderId="85" applyNumberFormat="0" applyFill="0" applyAlignment="0" applyProtection="0"/>
    <xf numFmtId="0" fontId="1" fillId="50" borderId="0" applyNumberFormat="0" applyBorder="0" applyAlignment="0" applyProtection="0"/>
    <xf numFmtId="0" fontId="1" fillId="51" borderId="0" applyNumberFormat="0" applyBorder="0" applyAlignment="0" applyProtection="0"/>
    <xf numFmtId="43" fontId="14"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4"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76" fillId="0" borderId="0"/>
    <xf numFmtId="0" fontId="3" fillId="0" borderId="0">
      <alignment vertical="center"/>
    </xf>
    <xf numFmtId="0" fontId="1" fillId="32" borderId="77" applyNumberFormat="0" applyFont="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3" fontId="14" fillId="0" borderId="0" applyFont="0" applyFill="0" applyBorder="0" applyAlignment="0" applyProtection="0"/>
    <xf numFmtId="0" fontId="109" fillId="0" borderId="0" applyNumberFormat="0" applyFill="0" applyBorder="0" applyAlignment="0" applyProtection="0"/>
    <xf numFmtId="0" fontId="96" fillId="80" borderId="0" applyNumberFormat="0" applyBorder="0" applyAlignment="0" applyProtection="0"/>
    <xf numFmtId="0" fontId="59" fillId="0" borderId="0" applyNumberForma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40" borderId="0" applyNumberFormat="0" applyBorder="0" applyAlignment="0" applyProtection="0"/>
    <xf numFmtId="0" fontId="73" fillId="0" borderId="0"/>
    <xf numFmtId="9" fontId="14" fillId="0" borderId="0" applyFont="0" applyFill="0" applyBorder="0" applyAlignment="0" applyProtection="0"/>
    <xf numFmtId="0" fontId="106" fillId="0" borderId="86" applyNumberFormat="0" applyFill="0" applyAlignment="0" applyProtection="0"/>
    <xf numFmtId="0" fontId="1" fillId="0" borderId="0"/>
    <xf numFmtId="0" fontId="96" fillId="76" borderId="0" applyNumberFormat="0" applyBorder="0" applyAlignment="0" applyProtection="0"/>
    <xf numFmtId="170"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6" fontId="76" fillId="0" borderId="0" applyFont="0" applyFill="0" applyBorder="0" applyAlignment="0" applyProtection="0"/>
    <xf numFmtId="9" fontId="1" fillId="0" borderId="0" applyFont="0" applyFill="0" applyBorder="0" applyAlignment="0" applyProtection="0"/>
    <xf numFmtId="0" fontId="72" fillId="41" borderId="0" applyNumberFormat="0" applyBorder="0" applyAlignment="0" applyProtection="0"/>
    <xf numFmtId="43" fontId="35" fillId="0" borderId="0" applyFont="0" applyFill="0" applyBorder="0" applyAlignment="0" applyProtection="0"/>
    <xf numFmtId="0" fontId="1" fillId="0" borderId="0"/>
    <xf numFmtId="0" fontId="1" fillId="61" borderId="77" applyNumberFormat="0" applyFont="0" applyAlignment="0" applyProtection="0"/>
    <xf numFmtId="43" fontId="86" fillId="0" borderId="0" applyFont="0" applyFill="0" applyBorder="0" applyAlignment="0" applyProtection="0"/>
    <xf numFmtId="0" fontId="1" fillId="0" borderId="0"/>
    <xf numFmtId="43" fontId="1" fillId="0" borderId="0" applyFont="0" applyFill="0" applyBorder="0" applyAlignment="0" applyProtection="0"/>
    <xf numFmtId="0" fontId="35" fillId="0" borderId="0"/>
    <xf numFmtId="0" fontId="86" fillId="0" borderId="0"/>
    <xf numFmtId="0" fontId="96" fillId="78" borderId="0" applyNumberFormat="0" applyBorder="0" applyAlignment="0" applyProtection="0"/>
    <xf numFmtId="0" fontId="14" fillId="0" borderId="0"/>
    <xf numFmtId="0" fontId="35" fillId="0" borderId="0"/>
    <xf numFmtId="0" fontId="1" fillId="0" borderId="0"/>
    <xf numFmtId="43" fontId="14"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72" fillId="45" borderId="0" applyNumberFormat="0" applyBorder="0" applyAlignment="0" applyProtection="0"/>
    <xf numFmtId="166" fontId="35" fillId="0" borderId="0" applyFont="0" applyFill="0" applyBorder="0" applyAlignment="0" applyProtection="0"/>
    <xf numFmtId="0" fontId="1" fillId="38" borderId="0" applyNumberFormat="0" applyBorder="0" applyAlignment="0" applyProtection="0"/>
    <xf numFmtId="0" fontId="1" fillId="39" borderId="0" applyNumberFormat="0" applyBorder="0" applyAlignment="0" applyProtection="0"/>
    <xf numFmtId="43" fontId="14" fillId="0" borderId="0" applyFont="0" applyFill="0" applyBorder="0" applyAlignment="0" applyProtection="0"/>
    <xf numFmtId="0" fontId="1" fillId="42" borderId="0" applyNumberFormat="0" applyBorder="0" applyAlignment="0" applyProtection="0"/>
    <xf numFmtId="0" fontId="1" fillId="43" borderId="0" applyNumberFormat="0" applyBorder="0" applyAlignment="0" applyProtection="0"/>
    <xf numFmtId="43" fontId="14" fillId="0" borderId="0" applyFont="0" applyFill="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43" fontId="14" fillId="0" borderId="0" applyFont="0" applyFill="0" applyBorder="0" applyAlignment="0" applyProtection="0"/>
    <xf numFmtId="0" fontId="1" fillId="0" borderId="0"/>
    <xf numFmtId="41" fontId="1" fillId="0" borderId="0" applyFont="0" applyFill="0" applyBorder="0" applyAlignment="0" applyProtection="0"/>
    <xf numFmtId="44" fontId="35"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77" fillId="70" borderId="0" applyNumberFormat="0" applyBorder="0" applyAlignment="0" applyProtection="0"/>
    <xf numFmtId="0" fontId="96" fillId="77" borderId="0" applyNumberFormat="0" applyBorder="0" applyAlignment="0" applyProtection="0"/>
    <xf numFmtId="0" fontId="96" fillId="79" borderId="0" applyNumberFormat="0" applyBorder="0" applyAlignment="0" applyProtection="0"/>
    <xf numFmtId="0" fontId="100" fillId="0" borderId="0" applyNumberFormat="0" applyFill="0" applyBorder="0" applyAlignment="0" applyProtection="0"/>
    <xf numFmtId="0" fontId="108" fillId="82" borderId="87" applyNumberFormat="0" applyAlignment="0" applyProtection="0"/>
    <xf numFmtId="0" fontId="77" fillId="67" borderId="0" applyNumberFormat="0" applyBorder="0" applyAlignment="0" applyProtection="0"/>
    <xf numFmtId="41" fontId="14" fillId="0" borderId="0" applyFont="0" applyFill="0" applyBorder="0" applyAlignment="0" applyProtection="0"/>
    <xf numFmtId="43" fontId="35" fillId="0" borderId="0" applyFont="0" applyFill="0" applyBorder="0" applyAlignment="0" applyProtection="0"/>
    <xf numFmtId="0" fontId="116" fillId="0" borderId="0"/>
    <xf numFmtId="0" fontId="35" fillId="0" borderId="0"/>
    <xf numFmtId="0" fontId="51" fillId="0" borderId="0"/>
    <xf numFmtId="41" fontId="1" fillId="0" borderId="0" applyFont="0" applyFill="0" applyBorder="0" applyAlignment="0" applyProtection="0"/>
    <xf numFmtId="43" fontId="35" fillId="0" borderId="0" applyFont="0" applyFill="0" applyBorder="0" applyAlignment="0" applyProtection="0"/>
    <xf numFmtId="0" fontId="104" fillId="0" borderId="85" applyNumberFormat="0" applyFill="0" applyAlignment="0" applyProtection="0"/>
    <xf numFmtId="0" fontId="14" fillId="0" borderId="0"/>
    <xf numFmtId="43" fontId="14" fillId="0" borderId="0" applyFont="0" applyFill="0" applyBorder="0" applyAlignment="0" applyProtection="0"/>
    <xf numFmtId="0" fontId="35" fillId="0" borderId="0"/>
    <xf numFmtId="0" fontId="77" fillId="73" borderId="0" applyNumberFormat="0" applyBorder="0" applyAlignment="0" applyProtection="0"/>
    <xf numFmtId="0" fontId="1" fillId="0" borderId="0"/>
    <xf numFmtId="0" fontId="73" fillId="0" borderId="0"/>
    <xf numFmtId="175" fontId="35" fillId="0" borderId="0" applyFill="0" applyAlignment="0" applyProtection="0"/>
    <xf numFmtId="0" fontId="76" fillId="0" borderId="0"/>
    <xf numFmtId="0" fontId="51" fillId="0" borderId="0"/>
    <xf numFmtId="43" fontId="14" fillId="0" borderId="0" applyFont="0" applyFill="0" applyBorder="0" applyAlignment="0" applyProtection="0"/>
    <xf numFmtId="0" fontId="1" fillId="0" borderId="0"/>
    <xf numFmtId="0" fontId="77" fillId="71" borderId="0" applyNumberFormat="0" applyBorder="0" applyAlignment="0" applyProtection="0"/>
    <xf numFmtId="0" fontId="102" fillId="0" borderId="83" applyNumberFormat="0" applyFill="0" applyAlignment="0" applyProtection="0"/>
    <xf numFmtId="0" fontId="110" fillId="0" borderId="88" applyNumberFormat="0" applyFill="0" applyAlignment="0" applyProtection="0"/>
    <xf numFmtId="0" fontId="14" fillId="0" borderId="0"/>
    <xf numFmtId="0" fontId="14" fillId="0" borderId="0"/>
    <xf numFmtId="0" fontId="113" fillId="0" borderId="0"/>
    <xf numFmtId="170" fontId="35" fillId="0" borderId="0" applyFont="0" applyFill="0" applyBorder="0" applyAlignment="0" applyProtection="0"/>
    <xf numFmtId="43" fontId="14" fillId="0" borderId="0" applyFont="0" applyFill="0" applyBorder="0" applyAlignment="0" applyProtection="0"/>
    <xf numFmtId="0" fontId="14" fillId="0" borderId="0"/>
    <xf numFmtId="0" fontId="104" fillId="0" borderId="85" applyNumberFormat="0" applyFill="0" applyAlignment="0" applyProtection="0"/>
    <xf numFmtId="0" fontId="14" fillId="0" borderId="0"/>
    <xf numFmtId="0" fontId="51" fillId="0" borderId="0"/>
    <xf numFmtId="0" fontId="98" fillId="82" borderId="81" applyNumberFormat="0" applyAlignment="0" applyProtection="0"/>
    <xf numFmtId="0" fontId="104" fillId="0" borderId="85" applyNumberFormat="0" applyFill="0" applyAlignment="0" applyProtection="0"/>
    <xf numFmtId="43" fontId="14" fillId="0" borderId="0" applyFont="0" applyFill="0" applyBorder="0" applyAlignment="0" applyProtection="0"/>
    <xf numFmtId="0" fontId="67" fillId="30" borderId="74" applyNumberFormat="0" applyAlignment="0" applyProtection="0"/>
    <xf numFmtId="43" fontId="14" fillId="0" borderId="0" applyFont="0" applyFill="0" applyBorder="0" applyAlignment="0" applyProtection="0"/>
    <xf numFmtId="0" fontId="14" fillId="0" borderId="0"/>
    <xf numFmtId="43" fontId="35" fillId="0" borderId="0" applyFont="0" applyFill="0" applyBorder="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0" applyNumberFormat="0" applyFill="0" applyBorder="0" applyAlignment="0" applyProtection="0"/>
    <xf numFmtId="170" fontId="112" fillId="0" borderId="0" applyFont="0" applyFill="0" applyBorder="0" applyAlignment="0" applyProtection="0"/>
    <xf numFmtId="173" fontId="35" fillId="0" borderId="0" applyFill="0" applyBorder="0" applyAlignment="0" applyProtection="0"/>
    <xf numFmtId="41" fontId="1" fillId="0" borderId="0" applyFont="0" applyFill="0" applyBorder="0" applyAlignment="0" applyProtection="0"/>
    <xf numFmtId="0" fontId="104" fillId="0" borderId="85" applyNumberFormat="0" applyFill="0" applyAlignment="0" applyProtection="0"/>
    <xf numFmtId="0" fontId="35" fillId="0" borderId="0"/>
    <xf numFmtId="0" fontId="35" fillId="0" borderId="0"/>
    <xf numFmtId="0" fontId="114" fillId="0" borderId="0" applyNumberFormat="0" applyFill="0" applyBorder="0" applyAlignment="0" applyProtection="0">
      <alignment vertical="top"/>
      <protection locked="0"/>
    </xf>
    <xf numFmtId="0" fontId="14" fillId="0" borderId="0"/>
    <xf numFmtId="43" fontId="14" fillId="0" borderId="0" applyFont="0" applyFill="0" applyBorder="0" applyAlignment="0" applyProtection="0"/>
    <xf numFmtId="0" fontId="97" fillId="65" borderId="0" applyNumberFormat="0" applyBorder="0" applyAlignment="0" applyProtection="0"/>
    <xf numFmtId="9" fontId="1" fillId="0" borderId="0" applyFont="0" applyFill="0" applyBorder="0" applyAlignment="0" applyProtection="0"/>
    <xf numFmtId="0" fontId="99" fillId="83" borderId="82" applyNumberFormat="0" applyAlignment="0" applyProtection="0"/>
    <xf numFmtId="41" fontId="14" fillId="0" borderId="0" applyFont="0" applyFill="0" applyBorder="0" applyAlignment="0" applyProtection="0"/>
    <xf numFmtId="43" fontId="35" fillId="0" borderId="0" applyFont="0" applyFill="0" applyBorder="0" applyAlignment="0" applyProtection="0"/>
    <xf numFmtId="0" fontId="14" fillId="0" borderId="0"/>
    <xf numFmtId="43" fontId="14" fillId="0" borderId="0" applyFont="0" applyFill="0" applyBorder="0" applyAlignment="0" applyProtection="0"/>
    <xf numFmtId="43" fontId="14" fillId="0" borderId="0" applyFont="0" applyFill="0" applyBorder="0" applyAlignment="0" applyProtection="0"/>
    <xf numFmtId="0" fontId="86" fillId="0" borderId="0"/>
    <xf numFmtId="0" fontId="14" fillId="0" borderId="0"/>
    <xf numFmtId="0" fontId="96" fillId="75" borderId="0" applyNumberFormat="0" applyBorder="0" applyAlignment="0" applyProtection="0"/>
    <xf numFmtId="41" fontId="1" fillId="0" borderId="0" applyFont="0" applyFill="0" applyBorder="0" applyAlignment="0" applyProtection="0"/>
    <xf numFmtId="43" fontId="35" fillId="0" borderId="0" applyFont="0" applyFill="0" applyBorder="0" applyAlignment="0" applyProtection="0"/>
    <xf numFmtId="0" fontId="1" fillId="0" borderId="0"/>
    <xf numFmtId="0" fontId="96" fillId="81" borderId="0" applyNumberFormat="0" applyBorder="0" applyAlignment="0" applyProtection="0"/>
    <xf numFmtId="0" fontId="77" fillId="72" borderId="0" applyNumberFormat="0" applyBorder="0" applyAlignment="0" applyProtection="0"/>
    <xf numFmtId="0" fontId="101" fillId="66" borderId="0" applyNumberFormat="0" applyBorder="0" applyAlignment="0" applyProtection="0"/>
    <xf numFmtId="0" fontId="14" fillId="0" borderId="0"/>
    <xf numFmtId="41" fontId="1" fillId="0" borderId="0" applyFont="0" applyFill="0" applyBorder="0" applyAlignment="0" applyProtection="0"/>
    <xf numFmtId="0" fontId="104" fillId="0" borderId="85" applyNumberFormat="0" applyFill="0" applyAlignment="0" applyProtection="0"/>
    <xf numFmtId="43" fontId="14" fillId="0" borderId="0" applyFont="0" applyFill="0" applyBorder="0" applyAlignment="0" applyProtection="0"/>
    <xf numFmtId="0" fontId="1" fillId="36" borderId="0" applyNumberFormat="0" applyBorder="0" applyAlignment="0" applyProtection="0"/>
    <xf numFmtId="41" fontId="1" fillId="0" borderId="0" applyFont="0" applyFill="0" applyBorder="0" applyAlignment="0" applyProtection="0"/>
    <xf numFmtId="0" fontId="103" fillId="0" borderId="84" applyNumberFormat="0" applyFill="0" applyAlignment="0" applyProtection="0"/>
    <xf numFmtId="0" fontId="35" fillId="85" borderId="80" applyNumberFormat="0" applyFont="0" applyAlignment="0" applyProtection="0"/>
    <xf numFmtId="0" fontId="105" fillId="69" borderId="81" applyNumberFormat="0" applyAlignment="0" applyProtection="0"/>
    <xf numFmtId="0" fontId="111" fillId="0" borderId="0" applyNumberFormat="0" applyFill="0" applyBorder="0" applyAlignment="0" applyProtection="0"/>
    <xf numFmtId="0" fontId="96" fillId="75" borderId="0" applyNumberFormat="0" applyBorder="0" applyAlignment="0" applyProtection="0"/>
    <xf numFmtId="0" fontId="77" fillId="70" borderId="0" applyNumberFormat="0" applyBorder="0" applyAlignment="0" applyProtection="0"/>
    <xf numFmtId="0" fontId="104" fillId="0" borderId="85" applyNumberFormat="0" applyFill="0" applyAlignment="0" applyProtection="0"/>
    <xf numFmtId="0" fontId="96" fillId="76" borderId="0" applyNumberFormat="0" applyBorder="0" applyAlignment="0" applyProtection="0"/>
    <xf numFmtId="0" fontId="104" fillId="0" borderId="85" applyNumberFormat="0" applyFill="0" applyAlignment="0" applyProtection="0"/>
    <xf numFmtId="43" fontId="14" fillId="0" borderId="0" applyFont="0" applyFill="0" applyBorder="0" applyAlignment="0" applyProtection="0"/>
    <xf numFmtId="0" fontId="51" fillId="0" borderId="0">
      <alignment vertical="top"/>
    </xf>
    <xf numFmtId="0" fontId="76" fillId="0" borderId="0"/>
    <xf numFmtId="44" fontId="35" fillId="0" borderId="0" applyFont="0" applyFill="0" applyBorder="0" applyAlignment="0" applyProtection="0"/>
    <xf numFmtId="0" fontId="96" fillId="72" borderId="0" applyNumberFormat="0" applyBorder="0" applyAlignment="0" applyProtection="0"/>
    <xf numFmtId="0" fontId="104" fillId="0" borderId="85" applyNumberFormat="0" applyFill="0" applyAlignment="0" applyProtection="0"/>
    <xf numFmtId="43" fontId="1" fillId="0" borderId="0" applyFont="0" applyFill="0" applyBorder="0" applyAlignment="0" applyProtection="0"/>
    <xf numFmtId="9" fontId="35" fillId="0" borderId="0" applyFont="0" applyFill="0" applyBorder="0" applyAlignment="0" applyProtection="0"/>
    <xf numFmtId="42" fontId="1" fillId="0" borderId="0" applyFont="0" applyFill="0" applyBorder="0" applyAlignment="0" applyProtection="0"/>
    <xf numFmtId="43" fontId="51" fillId="0" borderId="0" applyFont="0" applyFill="0" applyBorder="0" applyAlignment="0" applyProtection="0"/>
    <xf numFmtId="0" fontId="96" fillId="71" borderId="0" applyNumberFormat="0" applyBorder="0" applyAlignment="0" applyProtection="0"/>
    <xf numFmtId="0" fontId="96" fillId="74" borderId="0" applyNumberFormat="0" applyBorder="0" applyAlignment="0" applyProtection="0"/>
    <xf numFmtId="0" fontId="77" fillId="69" borderId="0" applyNumberFormat="0" applyBorder="0" applyAlignment="0" applyProtection="0"/>
    <xf numFmtId="0" fontId="77" fillId="68" borderId="0" applyNumberFormat="0" applyBorder="0" applyAlignment="0" applyProtection="0"/>
    <xf numFmtId="0" fontId="77" fillId="67" borderId="0" applyNumberFormat="0" applyBorder="0" applyAlignment="0" applyProtection="0"/>
    <xf numFmtId="0" fontId="77" fillId="66" borderId="0" applyNumberFormat="0" applyBorder="0" applyAlignment="0" applyProtection="0"/>
    <xf numFmtId="0" fontId="77" fillId="65" borderId="0" applyNumberFormat="0" applyBorder="0" applyAlignment="0" applyProtection="0"/>
    <xf numFmtId="0" fontId="77" fillId="64" borderId="0" applyNumberFormat="0" applyBorder="0" applyAlignment="0" applyProtection="0"/>
    <xf numFmtId="0" fontId="14" fillId="0" borderId="0"/>
    <xf numFmtId="42" fontId="14" fillId="0" borderId="0" applyFont="0" applyFill="0" applyBorder="0" applyAlignment="0" applyProtection="0"/>
    <xf numFmtId="42" fontId="1" fillId="0" borderId="0" applyFont="0" applyFill="0" applyBorder="0" applyAlignment="0" applyProtection="0"/>
    <xf numFmtId="0" fontId="70" fillId="31" borderId="76" applyNumberFormat="0" applyAlignment="0" applyProtection="0"/>
    <xf numFmtId="0" fontId="104" fillId="0" borderId="85" applyNumberFormat="0" applyFill="0" applyAlignment="0" applyProtection="0"/>
    <xf numFmtId="0" fontId="1" fillId="0" borderId="0"/>
    <xf numFmtId="0" fontId="72" fillId="37" borderId="0" applyNumberFormat="0" applyBorder="0" applyAlignment="0" applyProtection="0"/>
    <xf numFmtId="0" fontId="1" fillId="44" borderId="0" applyNumberFormat="0" applyBorder="0" applyAlignment="0" applyProtection="0"/>
    <xf numFmtId="0" fontId="65" fillId="28" borderId="0" applyNumberFormat="0" applyBorder="0" applyAlignment="0" applyProtection="0"/>
    <xf numFmtId="0" fontId="66" fillId="29" borderId="73" applyNumberFormat="0" applyAlignment="0" applyProtection="0"/>
    <xf numFmtId="0" fontId="1" fillId="0" borderId="0"/>
    <xf numFmtId="41" fontId="1" fillId="0" borderId="0" applyFont="0" applyFill="0" applyBorder="0" applyAlignment="0" applyProtection="0"/>
    <xf numFmtId="0" fontId="68" fillId="30" borderId="73" applyNumberFormat="0" applyAlignment="0" applyProtection="0"/>
    <xf numFmtId="0" fontId="35" fillId="0" borderId="0"/>
    <xf numFmtId="0" fontId="104" fillId="0" borderId="85" applyNumberFormat="0" applyFill="0" applyAlignment="0" applyProtection="0"/>
    <xf numFmtId="0" fontId="64" fillId="27" borderId="0" applyNumberFormat="0" applyBorder="0" applyAlignment="0" applyProtection="0"/>
    <xf numFmtId="43" fontId="35" fillId="0" borderId="0" applyFont="0" applyFill="0" applyBorder="0" applyAlignment="0" applyProtection="0"/>
    <xf numFmtId="43" fontId="117" fillId="0" borderId="0" applyFont="0" applyFill="0" applyBorder="0" applyAlignment="0" applyProtection="0"/>
    <xf numFmtId="0" fontId="63" fillId="26" borderId="0" applyNumberFormat="0" applyBorder="0" applyAlignment="0" applyProtection="0"/>
    <xf numFmtId="43" fontId="85" fillId="0" borderId="0" applyFont="0" applyFill="0" applyBorder="0" applyAlignment="0" applyProtection="0"/>
    <xf numFmtId="43" fontId="35" fillId="0" borderId="0" applyFont="0" applyFill="0" applyBorder="0" applyAlignment="0" applyProtection="0"/>
    <xf numFmtId="0" fontId="61" fillId="0" borderId="71" applyNumberFormat="0" applyFill="0" applyAlignment="0" applyProtection="0"/>
    <xf numFmtId="172" fontId="35" fillId="0" borderId="0" applyFont="0" applyFill="0" applyBorder="0" applyAlignment="0" applyProtection="0"/>
    <xf numFmtId="43" fontId="116" fillId="0" borderId="0" applyFont="0" applyFill="0" applyBorder="0" applyAlignment="0" applyProtection="0"/>
    <xf numFmtId="43" fontId="1" fillId="0" borderId="0"/>
    <xf numFmtId="166" fontId="1" fillId="0" borderId="0" applyFont="0" applyFill="0" applyBorder="0" applyAlignment="0" applyProtection="0"/>
    <xf numFmtId="0" fontId="35" fillId="85" borderId="80" applyNumberFormat="0" applyFont="0" applyAlignment="0" applyProtection="0"/>
    <xf numFmtId="9" fontId="117" fillId="0" borderId="0" applyFont="0" applyFill="0" applyBorder="0" applyAlignment="0" applyProtection="0"/>
    <xf numFmtId="0" fontId="1" fillId="48" borderId="0" applyNumberFormat="0" applyBorder="0" applyAlignment="0" applyProtection="0"/>
    <xf numFmtId="0" fontId="72" fillId="49" borderId="0" applyNumberFormat="0" applyBorder="0" applyAlignment="0" applyProtection="0"/>
    <xf numFmtId="0" fontId="104" fillId="0" borderId="85" applyNumberFormat="0" applyFill="0" applyAlignment="0" applyProtection="0"/>
    <xf numFmtId="0" fontId="1" fillId="52" borderId="0" applyNumberFormat="0" applyBorder="0" applyAlignment="0" applyProtection="0"/>
    <xf numFmtId="0" fontId="72" fillId="53" borderId="0" applyNumberFormat="0" applyBorder="0" applyAlignment="0" applyProtection="0"/>
    <xf numFmtId="0" fontId="104" fillId="0" borderId="85" applyNumberFormat="0" applyFill="0" applyAlignment="0" applyProtection="0"/>
    <xf numFmtId="0" fontId="1" fillId="0" borderId="0"/>
    <xf numFmtId="0" fontId="1" fillId="56" borderId="0" applyNumberFormat="0" applyBorder="0" applyAlignment="0" applyProtection="0"/>
    <xf numFmtId="43" fontId="35" fillId="0" borderId="0"/>
    <xf numFmtId="43" fontId="35" fillId="0" borderId="0"/>
    <xf numFmtId="170" fontId="1" fillId="0" borderId="0"/>
    <xf numFmtId="43" fontId="35" fillId="0" borderId="0"/>
    <xf numFmtId="0" fontId="104" fillId="0" borderId="85" applyNumberFormat="0" applyFill="0" applyAlignment="0" applyProtection="0"/>
    <xf numFmtId="0" fontId="35" fillId="0" borderId="0"/>
    <xf numFmtId="41" fontId="14" fillId="0" borderId="0" applyFont="0" applyFill="0" applyBorder="0" applyAlignment="0" applyProtection="0"/>
    <xf numFmtId="0" fontId="14" fillId="0" borderId="0"/>
    <xf numFmtId="43" fontId="1" fillId="0" borderId="0"/>
    <xf numFmtId="43" fontId="1" fillId="0" borderId="0"/>
    <xf numFmtId="166" fontId="1" fillId="0" borderId="0" applyFont="0" applyFill="0" applyBorder="0" applyAlignment="0" applyProtection="0"/>
    <xf numFmtId="166" fontId="35" fillId="0" borderId="0" applyFont="0" applyFill="0" applyBorder="0" applyAlignment="0" applyProtection="0"/>
    <xf numFmtId="166" fontId="1" fillId="0" borderId="0" applyFont="0" applyFill="0" applyBorder="0" applyAlignment="0" applyProtection="0"/>
    <xf numFmtId="166" fontId="51" fillId="0" borderId="0" applyFont="0" applyFill="0" applyBorder="0" applyAlignment="0" applyProtection="0"/>
    <xf numFmtId="0" fontId="51" fillId="0" borderId="0"/>
    <xf numFmtId="166" fontId="51" fillId="0" borderId="0" applyFont="0" applyFill="0" applyBorder="0" applyAlignment="0" applyProtection="0"/>
    <xf numFmtId="166" fontId="1" fillId="0" borderId="0" applyFont="0" applyFill="0" applyBorder="0" applyAlignment="0" applyProtection="0"/>
    <xf numFmtId="0" fontId="73" fillId="0" borderId="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61" borderId="77" applyNumberFormat="0" applyFont="0" applyAlignment="0" applyProtection="0"/>
    <xf numFmtId="166" fontId="35"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35" fillId="0" borderId="0"/>
    <xf numFmtId="170" fontId="76" fillId="0" borderId="0" applyFont="0" applyFill="0" applyBorder="0" applyAlignment="0" applyProtection="0"/>
    <xf numFmtId="170" fontId="76" fillId="0" borderId="0" applyFont="0" applyFill="0" applyBorder="0" applyAlignment="0" applyProtection="0"/>
    <xf numFmtId="170" fontId="76" fillId="0" borderId="0" applyFont="0" applyFill="0" applyBorder="0" applyAlignment="0" applyProtection="0"/>
    <xf numFmtId="170" fontId="76" fillId="0" borderId="0" applyFont="0" applyFill="0" applyBorder="0" applyAlignment="0" applyProtection="0"/>
    <xf numFmtId="170" fontId="76" fillId="0" borderId="0" applyFont="0" applyFill="0" applyBorder="0" applyAlignment="0" applyProtection="0"/>
    <xf numFmtId="41" fontId="14" fillId="0" borderId="0" applyFont="0" applyFill="0" applyBorder="0" applyAlignment="0" applyProtection="0"/>
    <xf numFmtId="0" fontId="76" fillId="0" borderId="0"/>
    <xf numFmtId="43"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76" fillId="0" borderId="0"/>
    <xf numFmtId="0" fontId="76" fillId="0" borderId="0"/>
    <xf numFmtId="0" fontId="104" fillId="0" borderId="85" applyNumberFormat="0" applyFill="0" applyAlignment="0" applyProtection="0"/>
    <xf numFmtId="0" fontId="76" fillId="0" borderId="0"/>
    <xf numFmtId="170" fontId="76" fillId="0" borderId="0" applyFont="0" applyFill="0" applyBorder="0" applyAlignment="0" applyProtection="0"/>
    <xf numFmtId="0" fontId="76" fillId="0" borderId="0"/>
    <xf numFmtId="0" fontId="1" fillId="0" borderId="0"/>
    <xf numFmtId="43" fontId="1" fillId="0" borderId="0" applyFont="0" applyFill="0" applyBorder="0" applyAlignment="0" applyProtection="0"/>
    <xf numFmtId="43" fontId="35"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43" fontId="1" fillId="0" borderId="0" applyFont="0" applyFill="0" applyBorder="0" applyAlignment="0" applyProtection="0"/>
    <xf numFmtId="0" fontId="76"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0" fontId="14" fillId="0" borderId="0"/>
    <xf numFmtId="0" fontId="104" fillId="0" borderId="85" applyNumberFormat="0" applyFill="0" applyAlignment="0" applyProtection="0"/>
    <xf numFmtId="43" fontId="14" fillId="0" borderId="0" applyFont="0" applyFill="0" applyBorder="0" applyAlignment="0" applyProtection="0"/>
    <xf numFmtId="43" fontId="14" fillId="0" borderId="0" applyFont="0" applyFill="0" applyBorder="0" applyAlignment="0" applyProtection="0"/>
    <xf numFmtId="0" fontId="14" fillId="34" borderId="0" applyNumberFormat="0" applyBorder="0" applyAlignment="0" applyProtection="0"/>
    <xf numFmtId="0" fontId="14" fillId="35"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4" borderId="0" applyNumberFormat="0" applyBorder="0" applyAlignment="0" applyProtection="0"/>
    <xf numFmtId="0" fontId="14" fillId="55" borderId="0" applyNumberFormat="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12" fillId="0" borderId="0"/>
    <xf numFmtId="41" fontId="1" fillId="0" borderId="0" applyFont="0" applyFill="0" applyBorder="0" applyAlignment="0" applyProtection="0"/>
    <xf numFmtId="0" fontId="3" fillId="0" borderId="0">
      <alignment vertical="center"/>
    </xf>
    <xf numFmtId="0" fontId="116" fillId="0" borderId="0"/>
    <xf numFmtId="43" fontId="1" fillId="0" borderId="0" applyFont="0" applyFill="0" applyBorder="0" applyAlignment="0" applyProtection="0"/>
    <xf numFmtId="42" fontId="1" fillId="0" borderId="0" applyFont="0" applyFill="0" applyBorder="0" applyAlignment="0" applyProtection="0"/>
    <xf numFmtId="0" fontId="1" fillId="0" borderId="0"/>
    <xf numFmtId="0" fontId="35" fillId="0" borderId="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1"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14" fillId="0" borderId="0"/>
    <xf numFmtId="0" fontId="14" fillId="34" borderId="0" applyNumberFormat="0" applyBorder="0" applyAlignment="0" applyProtection="0"/>
    <xf numFmtId="0" fontId="14" fillId="35"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14" fillId="42" borderId="0" applyNumberFormat="0" applyBorder="0" applyAlignment="0" applyProtection="0"/>
    <xf numFmtId="0" fontId="14" fillId="43" borderId="0" applyNumberFormat="0" applyBorder="0" applyAlignment="0" applyProtection="0"/>
    <xf numFmtId="0" fontId="14" fillId="46" borderId="0" applyNumberFormat="0" applyBorder="0" applyAlignment="0" applyProtection="0"/>
    <xf numFmtId="0" fontId="14" fillId="47" borderId="0" applyNumberFormat="0" applyBorder="0" applyAlignment="0" applyProtection="0"/>
    <xf numFmtId="0" fontId="14" fillId="50" borderId="0" applyNumberFormat="0" applyBorder="0" applyAlignment="0" applyProtection="0"/>
    <xf numFmtId="0" fontId="14" fillId="51" borderId="0" applyNumberFormat="0" applyBorder="0" applyAlignment="0" applyProtection="0"/>
    <xf numFmtId="0" fontId="14" fillId="54" borderId="0" applyNumberFormat="0" applyBorder="0" applyAlignment="0" applyProtection="0"/>
    <xf numFmtId="0" fontId="14" fillId="55" borderId="0" applyNumberFormat="0" applyBorder="0" applyAlignment="0" applyProtection="0"/>
    <xf numFmtId="43" fontId="14" fillId="0" borderId="0" applyFont="0" applyFill="0" applyBorder="0" applyAlignment="0" applyProtection="0"/>
    <xf numFmtId="41" fontId="14" fillId="0" borderId="0" applyFont="0" applyFill="0" applyBorder="0" applyAlignment="0" applyProtection="0"/>
    <xf numFmtId="0" fontId="14" fillId="0" borderId="0"/>
    <xf numFmtId="0" fontId="35" fillId="0" borderId="0"/>
    <xf numFmtId="170" fontId="51" fillId="0" borderId="0" applyFont="0" applyFill="0" applyBorder="0" applyAlignment="0" applyProtection="0">
      <alignment vertical="top"/>
    </xf>
    <xf numFmtId="170" fontId="35" fillId="0" borderId="0" applyFont="0" applyFill="0" applyBorder="0" applyAlignment="0" applyProtection="0"/>
    <xf numFmtId="0" fontId="51" fillId="0" borderId="0"/>
    <xf numFmtId="0" fontId="51" fillId="0" borderId="0"/>
    <xf numFmtId="0" fontId="51" fillId="0" borderId="0"/>
    <xf numFmtId="0" fontId="51" fillId="0" borderId="0"/>
    <xf numFmtId="0" fontId="51" fillId="0" borderId="0">
      <alignment vertical="top"/>
    </xf>
    <xf numFmtId="0" fontId="51" fillId="0" borderId="0"/>
    <xf numFmtId="0" fontId="51" fillId="0" borderId="0">
      <alignment vertical="top"/>
    </xf>
    <xf numFmtId="0" fontId="51" fillId="0" borderId="0">
      <alignment vertical="top"/>
    </xf>
    <xf numFmtId="0" fontId="51" fillId="0" borderId="0">
      <alignment vertical="top"/>
    </xf>
    <xf numFmtId="0" fontId="51" fillId="0" borderId="0"/>
    <xf numFmtId="0" fontId="51" fillId="0" borderId="0"/>
    <xf numFmtId="181" fontId="129" fillId="0" borderId="0"/>
    <xf numFmtId="0" fontId="51" fillId="0" borderId="0"/>
    <xf numFmtId="0" fontId="112" fillId="85" borderId="80" applyNumberFormat="0" applyFont="0" applyAlignment="0" applyProtection="0"/>
    <xf numFmtId="0" fontId="104" fillId="0" borderId="85" applyNumberFormat="0" applyFill="0" applyAlignment="0" applyProtection="0"/>
    <xf numFmtId="9" fontId="35" fillId="0" borderId="0" applyFont="0" applyFill="0" applyBorder="0" applyAlignment="0" applyProtection="0"/>
    <xf numFmtId="9" fontId="35" fillId="0" borderId="0" applyFont="0" applyFill="0" applyBorder="0" applyAlignment="0" applyProtection="0"/>
    <xf numFmtId="0" fontId="35" fillId="0" borderId="0"/>
    <xf numFmtId="0" fontId="51" fillId="0" borderId="0"/>
    <xf numFmtId="9" fontId="35" fillId="0" borderId="0" applyFont="0" applyFill="0" applyBorder="0" applyAlignment="0" applyProtection="0"/>
    <xf numFmtId="0" fontId="35" fillId="0" borderId="0"/>
    <xf numFmtId="0" fontId="112" fillId="85" borderId="80" applyNumberFormat="0" applyFont="0" applyAlignment="0" applyProtection="0"/>
    <xf numFmtId="0" fontId="35" fillId="0" borderId="0"/>
    <xf numFmtId="0" fontId="51" fillId="0" borderId="0"/>
    <xf numFmtId="0" fontId="14" fillId="0" borderId="0"/>
    <xf numFmtId="0" fontId="14" fillId="0" borderId="0"/>
    <xf numFmtId="0" fontId="14" fillId="0" borderId="0"/>
    <xf numFmtId="0" fontId="86" fillId="34" borderId="0" applyNumberFormat="0" applyBorder="0" applyAlignment="0" applyProtection="0"/>
    <xf numFmtId="0" fontId="86" fillId="35" borderId="0" applyNumberFormat="0" applyBorder="0" applyAlignment="0" applyProtection="0"/>
    <xf numFmtId="0" fontId="86" fillId="38" borderId="0" applyNumberFormat="0" applyBorder="0" applyAlignment="0" applyProtection="0"/>
    <xf numFmtId="0" fontId="86" fillId="39" borderId="0" applyNumberFormat="0" applyBorder="0" applyAlignment="0" applyProtection="0"/>
    <xf numFmtId="0" fontId="86" fillId="42" borderId="0" applyNumberFormat="0" applyBorder="0" applyAlignment="0" applyProtection="0"/>
    <xf numFmtId="0" fontId="86" fillId="43" borderId="0" applyNumberFormat="0" applyBorder="0" applyAlignment="0" applyProtection="0"/>
    <xf numFmtId="0" fontId="86" fillId="46" borderId="0" applyNumberFormat="0" applyBorder="0" applyAlignment="0" applyProtection="0"/>
    <xf numFmtId="0" fontId="86" fillId="47" borderId="0" applyNumberFormat="0" applyBorder="0" applyAlignment="0" applyProtection="0"/>
    <xf numFmtId="0" fontId="86" fillId="50" borderId="0" applyNumberFormat="0" applyBorder="0" applyAlignment="0" applyProtection="0"/>
    <xf numFmtId="0" fontId="86" fillId="51" borderId="0" applyNumberFormat="0" applyBorder="0" applyAlignment="0" applyProtection="0"/>
    <xf numFmtId="0" fontId="86" fillId="54" borderId="0" applyNumberFormat="0" applyBorder="0" applyAlignment="0" applyProtection="0"/>
    <xf numFmtId="0" fontId="86" fillId="55" borderId="0" applyNumberFormat="0" applyBorder="0" applyAlignment="0" applyProtection="0"/>
    <xf numFmtId="0" fontId="148" fillId="0" borderId="0" applyNumberFormat="0" applyFill="0" applyBorder="0" applyAlignment="0" applyProtection="0"/>
    <xf numFmtId="0" fontId="149" fillId="0" borderId="0" applyNumberFormat="0" applyFill="0" applyBorder="0" applyAlignment="0" applyProtection="0"/>
    <xf numFmtId="0" fontId="104" fillId="0" borderId="85" applyNumberFormat="0" applyFill="0" applyAlignment="0" applyProtection="0"/>
    <xf numFmtId="0" fontId="35" fillId="85" borderId="80" applyNumberFormat="0" applyFont="0" applyAlignment="0" applyProtection="0"/>
    <xf numFmtId="0" fontId="112" fillId="85" borderId="80" applyNumberFormat="0" applyFont="0" applyAlignment="0" applyProtection="0"/>
    <xf numFmtId="171" fontId="14" fillId="0" borderId="0"/>
    <xf numFmtId="0" fontId="35" fillId="0" borderId="0"/>
    <xf numFmtId="0" fontId="73" fillId="0" borderId="0"/>
    <xf numFmtId="42" fontId="14" fillId="0" borderId="0" applyFont="0" applyFill="0" applyBorder="0" applyAlignment="0" applyProtection="0"/>
    <xf numFmtId="164"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73" fillId="0" borderId="0"/>
    <xf numFmtId="42"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42"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2"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1" fontId="1" fillId="0" borderId="0" applyFont="0" applyFill="0" applyBorder="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73"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2"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2"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73"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73" fillId="0" borderId="0"/>
    <xf numFmtId="0" fontId="104" fillId="0" borderId="85" applyNumberFormat="0" applyFill="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0" fontId="104" fillId="0" borderId="85" applyNumberFormat="0" applyFill="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43" fontId="1" fillId="0" borderId="0" applyFont="0" applyFill="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73" fillId="0" borderId="0"/>
    <xf numFmtId="0" fontId="73" fillId="0" borderId="0"/>
    <xf numFmtId="0" fontId="73" fillId="0" borderId="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73" fillId="0" borderId="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166" fontId="35" fillId="0" borderId="0" applyFont="0" applyFill="0" applyBorder="0" applyAlignment="0" applyProtection="0"/>
    <xf numFmtId="0" fontId="1" fillId="0" borderId="0"/>
    <xf numFmtId="170" fontId="1" fillId="0" borderId="0" applyFont="0" applyFill="0" applyBorder="0" applyAlignment="0" applyProtection="0"/>
    <xf numFmtId="166" fontId="1"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0" fontId="35" fillId="0" borderId="0">
      <alignment vertical="top"/>
    </xf>
    <xf numFmtId="0" fontId="35"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4" fillId="0" borderId="0" applyFont="0" applyFill="0" applyBorder="0" applyAlignment="0" applyProtection="0"/>
    <xf numFmtId="0" fontId="14" fillId="0" borderId="0"/>
    <xf numFmtId="0" fontId="14" fillId="0" borderId="0"/>
    <xf numFmtId="166" fontId="1" fillId="0" borderId="0" applyFont="0" applyFill="0" applyBorder="0" applyAlignment="0" applyProtection="0"/>
    <xf numFmtId="0" fontId="1" fillId="0" borderId="0"/>
    <xf numFmtId="43" fontId="1" fillId="0" borderId="0" applyFont="0" applyFill="0" applyBorder="0" applyAlignment="0" applyProtection="0"/>
    <xf numFmtId="0" fontId="35" fillId="0" borderId="0"/>
    <xf numFmtId="0" fontId="1" fillId="0" borderId="0"/>
    <xf numFmtId="9" fontId="35"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44"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43"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73"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4" fontId="35" fillId="0" borderId="0" applyFont="0" applyFill="0" applyBorder="0" applyAlignment="0" applyProtection="0"/>
    <xf numFmtId="0" fontId="104" fillId="0" borderId="85" applyNumberFormat="0" applyFill="0" applyAlignment="0" applyProtection="0"/>
    <xf numFmtId="0" fontId="73" fillId="0" borderId="0"/>
    <xf numFmtId="0" fontId="104" fillId="0" borderId="85" applyNumberFormat="0" applyFill="0" applyAlignment="0" applyProtection="0"/>
    <xf numFmtId="0" fontId="104" fillId="0" borderId="85" applyNumberFormat="0" applyFill="0" applyAlignment="0" applyProtection="0"/>
    <xf numFmtId="43"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43"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73" fillId="0" borderId="0"/>
    <xf numFmtId="0" fontId="73" fillId="0" borderId="0"/>
    <xf numFmtId="43"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4" fontId="35" fillId="0" borderId="0" applyFont="0" applyFill="0" applyBorder="0" applyAlignment="0" applyProtection="0"/>
    <xf numFmtId="43"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4"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4"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73"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4"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35"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73" fillId="0" borderId="0"/>
    <xf numFmtId="0" fontId="73" fillId="0" borderId="0"/>
    <xf numFmtId="44" fontId="35" fillId="0" borderId="0" applyFont="0" applyFill="0" applyBorder="0" applyAlignment="0" applyProtection="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4" fillId="0" borderId="0" applyFont="0" applyFill="0" applyBorder="0" applyAlignment="0" applyProtection="0"/>
    <xf numFmtId="0" fontId="14" fillId="0" borderId="0"/>
    <xf numFmtId="0" fontId="14" fillId="0" borderId="0"/>
    <xf numFmtId="42" fontId="14"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170" fontId="1" fillId="0" borderId="0" applyFont="0" applyFill="0" applyBorder="0" applyAlignment="0" applyProtection="0"/>
    <xf numFmtId="0" fontId="104" fillId="0" borderId="85" applyNumberFormat="0" applyFill="0" applyAlignment="0" applyProtection="0"/>
    <xf numFmtId="166" fontId="1" fillId="0" borderId="0" applyFont="0" applyFill="0" applyBorder="0" applyAlignment="0" applyProtection="0"/>
    <xf numFmtId="0" fontId="1" fillId="0" borderId="0"/>
    <xf numFmtId="0" fontId="104" fillId="0" borderId="85" applyNumberFormat="0" applyFill="0" applyAlignment="0" applyProtection="0"/>
    <xf numFmtId="43" fontId="1" fillId="0" borderId="0" applyFont="0" applyFill="0" applyBorder="0" applyAlignment="0" applyProtection="0"/>
    <xf numFmtId="0" fontId="1" fillId="0" borderId="0"/>
    <xf numFmtId="0" fontId="104" fillId="0" borderId="85" applyNumberFormat="0" applyFill="0" applyAlignment="0" applyProtection="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9" fontId="1" fillId="0" borderId="0" applyFont="0" applyFill="0" applyBorder="0" applyAlignment="0" applyProtection="0"/>
    <xf numFmtId="0" fontId="104" fillId="0" borderId="85" applyNumberFormat="0" applyFill="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04" fillId="0" borderId="85" applyNumberFormat="0" applyFill="0" applyAlignment="0" applyProtection="0"/>
    <xf numFmtId="0" fontId="1" fillId="0" borderId="0"/>
    <xf numFmtId="41" fontId="1" fillId="0" borderId="0" applyFont="0" applyFill="0" applyBorder="0" applyAlignment="0" applyProtection="0"/>
    <xf numFmtId="0" fontId="104" fillId="0" borderId="85" applyNumberFormat="0" applyFill="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0" fontId="1" fillId="0" borderId="0"/>
    <xf numFmtId="0" fontId="104" fillId="0" borderId="85" applyNumberFormat="0" applyFill="0" applyAlignment="0" applyProtection="0"/>
    <xf numFmtId="9"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04" fillId="0" borderId="85" applyNumberFormat="0" applyFill="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04" fillId="0" borderId="85" applyNumberFormat="0" applyFill="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04" fillId="0" borderId="85" applyNumberFormat="0" applyFill="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 fillId="42" borderId="0" applyNumberFormat="0" applyBorder="0" applyAlignment="0" applyProtection="0"/>
    <xf numFmtId="0" fontId="1" fillId="0" borderId="0"/>
    <xf numFmtId="0" fontId="104" fillId="0" borderId="85" applyNumberFormat="0" applyFill="0" applyAlignment="0" applyProtection="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85" applyNumberFormat="0" applyFill="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43" fontId="1" fillId="0" borderId="0" applyFont="0" applyFill="0" applyBorder="0" applyAlignment="0" applyProtection="0"/>
    <xf numFmtId="0" fontId="104" fillId="0" borderId="85" applyNumberFormat="0" applyFill="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04" fillId="0" borderId="85" applyNumberFormat="0" applyFill="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04" fillId="0" borderId="85" applyNumberFormat="0" applyFill="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0" fontId="104" fillId="0" borderId="85" applyNumberFormat="0" applyFill="0" applyAlignment="0" applyProtection="0"/>
    <xf numFmtId="0" fontId="104" fillId="0" borderId="85" applyNumberFormat="0" applyFill="0" applyAlignment="0" applyProtection="0"/>
    <xf numFmtId="170" fontId="1" fillId="0" borderId="0"/>
    <xf numFmtId="43" fontId="1" fillId="0" borderId="0"/>
    <xf numFmtId="0" fontId="1" fillId="0" borderId="0"/>
    <xf numFmtId="0" fontId="1" fillId="0" borderId="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174" fontId="1" fillId="0" borderId="0" applyFont="0" applyFill="0" applyBorder="0" applyAlignment="0" applyProtection="0"/>
    <xf numFmtId="0" fontId="1" fillId="0" borderId="0"/>
    <xf numFmtId="166" fontId="1" fillId="0" borderId="0" applyFont="0" applyFill="0" applyBorder="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170" fontId="1" fillId="0" borderId="0" applyFont="0" applyFill="0" applyBorder="0" applyAlignment="0" applyProtection="0"/>
    <xf numFmtId="0" fontId="104" fillId="0" borderId="85" applyNumberFormat="0" applyFill="0" applyAlignment="0" applyProtection="0"/>
    <xf numFmtId="0" fontId="1" fillId="61" borderId="77" applyNumberFormat="0" applyFont="0" applyAlignment="0" applyProtection="0"/>
    <xf numFmtId="0" fontId="104" fillId="0" borderId="85" applyNumberFormat="0" applyFill="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04" fillId="0" borderId="85" applyNumberFormat="0" applyFill="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0" fontId="104" fillId="0" borderId="85" applyNumberFormat="0" applyFill="0" applyAlignment="0" applyProtection="0"/>
    <xf numFmtId="43" fontId="1" fillId="0" borderId="0"/>
    <xf numFmtId="0" fontId="1" fillId="0" borderId="0"/>
    <xf numFmtId="0" fontId="104" fillId="0" borderId="85" applyNumberFormat="0" applyFill="0" applyAlignment="0" applyProtection="0"/>
    <xf numFmtId="43" fontId="1" fillId="0" borderId="0" applyFont="0" applyFill="0" applyBorder="0" applyAlignment="0" applyProtection="0"/>
    <xf numFmtId="42" fontId="1" fillId="0" borderId="0" applyFont="0" applyFill="0" applyBorder="0" applyAlignment="0" applyProtection="0"/>
    <xf numFmtId="0" fontId="104" fillId="0" borderId="85"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43" fontId="1" fillId="0" borderId="0" applyFont="0" applyFill="0" applyBorder="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0" fontId="104" fillId="0" borderId="85" applyNumberFormat="0" applyFill="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34" borderId="0" applyNumberFormat="0" applyBorder="0" applyAlignment="0" applyProtection="0"/>
    <xf numFmtId="0" fontId="1" fillId="35" borderId="0" applyNumberFormat="0" applyBorder="0" applyAlignment="0" applyProtection="0"/>
    <xf numFmtId="0" fontId="104" fillId="0" borderId="85" applyNumberFormat="0" applyFill="0" applyAlignment="0" applyProtection="0"/>
    <xf numFmtId="0" fontId="1" fillId="38" borderId="0" applyNumberFormat="0" applyBorder="0" applyAlignment="0" applyProtection="0"/>
    <xf numFmtId="0" fontId="1" fillId="39" borderId="0" applyNumberFormat="0" applyBorder="0" applyAlignment="0" applyProtection="0"/>
    <xf numFmtId="0" fontId="104" fillId="0" borderId="85" applyNumberFormat="0" applyFill="0" applyAlignment="0" applyProtection="0"/>
    <xf numFmtId="0" fontId="1" fillId="42" borderId="0" applyNumberFormat="0" applyBorder="0" applyAlignment="0" applyProtection="0"/>
    <xf numFmtId="0" fontId="1" fillId="43" borderId="0" applyNumberFormat="0" applyBorder="0" applyAlignment="0" applyProtection="0"/>
    <xf numFmtId="0" fontId="104" fillId="0" borderId="85" applyNumberFormat="0" applyFill="0" applyAlignment="0" applyProtection="0"/>
    <xf numFmtId="0" fontId="1" fillId="46" borderId="0" applyNumberFormat="0" applyBorder="0" applyAlignment="0" applyProtection="0"/>
    <xf numFmtId="0" fontId="1" fillId="47" borderId="0" applyNumberFormat="0" applyBorder="0" applyAlignment="0" applyProtection="0"/>
    <xf numFmtId="0" fontId="104" fillId="0" borderId="85" applyNumberFormat="0" applyFill="0" applyAlignment="0" applyProtection="0"/>
    <xf numFmtId="0" fontId="1" fillId="50" borderId="0" applyNumberFormat="0" applyBorder="0" applyAlignment="0" applyProtection="0"/>
    <xf numFmtId="0" fontId="1" fillId="51" borderId="0" applyNumberFormat="0" applyBorder="0" applyAlignment="0" applyProtection="0"/>
    <xf numFmtId="0" fontId="104" fillId="0" borderId="85" applyNumberFormat="0" applyFill="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04" fillId="0" borderId="85" applyNumberFormat="0" applyFill="0" applyAlignment="0" applyProtection="0"/>
    <xf numFmtId="0" fontId="1" fillId="0" borderId="0"/>
    <xf numFmtId="43" fontId="1" fillId="0" borderId="0" applyFont="0" applyFill="0" applyBorder="0" applyAlignment="0" applyProtection="0"/>
    <xf numFmtId="0" fontId="104" fillId="0" borderId="85" applyNumberFormat="0" applyFill="0" applyAlignment="0" applyProtection="0"/>
    <xf numFmtId="43" fontId="1" fillId="0" borderId="0" applyFont="0" applyFill="0" applyBorder="0" applyAlignment="0" applyProtection="0"/>
    <xf numFmtId="166" fontId="1" fillId="0" borderId="0" applyFont="0" applyFill="0" applyBorder="0" applyAlignment="0" applyProtection="0"/>
    <xf numFmtId="41" fontId="1" fillId="0" borderId="0" applyFont="0" applyFill="0" applyBorder="0" applyAlignment="0" applyProtection="0"/>
    <xf numFmtId="0" fontId="104" fillId="0" borderId="85" applyNumberFormat="0" applyFill="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170" fontId="1" fillId="0" borderId="0" applyFont="0" applyFill="0" applyBorder="0" applyAlignment="0" applyProtection="0"/>
    <xf numFmtId="0" fontId="1" fillId="32" borderId="77" applyNumberFormat="0" applyFont="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04" fillId="0" borderId="85" applyNumberFormat="0" applyFill="0" applyAlignment="0" applyProtection="0"/>
    <xf numFmtId="0" fontId="104" fillId="0" borderId="85"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40" borderId="0" applyNumberFormat="0" applyBorder="0" applyAlignment="0" applyProtection="0"/>
    <xf numFmtId="0" fontId="1" fillId="0" borderId="0"/>
    <xf numFmtId="0" fontId="104" fillId="0" borderId="85" applyNumberFormat="0" applyFill="0" applyAlignment="0" applyProtection="0"/>
    <xf numFmtId="41" fontId="1" fillId="0" borderId="0" applyFont="0" applyFill="0" applyBorder="0" applyAlignment="0" applyProtection="0"/>
    <xf numFmtId="41" fontId="1" fillId="0" borderId="0" applyFont="0" applyFill="0" applyBorder="0" applyAlignment="0" applyProtection="0"/>
    <xf numFmtId="0" fontId="104" fillId="0" borderId="85" applyNumberFormat="0" applyFill="0" applyAlignment="0" applyProtection="0"/>
    <xf numFmtId="9" fontId="1" fillId="0" borderId="0" applyFont="0" applyFill="0" applyBorder="0" applyAlignment="0" applyProtection="0"/>
    <xf numFmtId="0" fontId="104" fillId="0" borderId="85" applyNumberFormat="0" applyFill="0" applyAlignment="0" applyProtection="0"/>
    <xf numFmtId="0" fontId="1" fillId="0" borderId="0"/>
    <xf numFmtId="43" fontId="1" fillId="0" borderId="0" applyFont="0" applyFill="0" applyBorder="0" applyAlignment="0" applyProtection="0"/>
    <xf numFmtId="0" fontId="104" fillId="0" borderId="85" applyNumberFormat="0" applyFill="0" applyAlignment="0" applyProtection="0"/>
    <xf numFmtId="0" fontId="1" fillId="0" borderId="0"/>
    <xf numFmtId="0" fontId="104" fillId="0" borderId="85" applyNumberFormat="0" applyFill="0" applyAlignment="0" applyProtection="0"/>
    <xf numFmtId="0" fontId="1" fillId="0" borderId="0"/>
    <xf numFmtId="0" fontId="1" fillId="32" borderId="77" applyNumberFormat="0" applyFont="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0" fontId="1" fillId="0" borderId="0"/>
    <xf numFmtId="0" fontId="104" fillId="0" borderId="85" applyNumberFormat="0" applyFill="0" applyAlignment="0" applyProtection="0"/>
    <xf numFmtId="0" fontId="104" fillId="0" borderId="85" applyNumberFormat="0" applyFill="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9"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1" fontId="1" fillId="0" borderId="0" applyFont="0" applyFill="0" applyBorder="0" applyAlignment="0" applyProtection="0"/>
    <xf numFmtId="0" fontId="104" fillId="0" borderId="85" applyNumberFormat="0" applyFill="0" applyAlignment="0" applyProtection="0"/>
    <xf numFmtId="41" fontId="1" fillId="0" borderId="0" applyFont="0" applyFill="0" applyBorder="0" applyAlignment="0" applyProtection="0"/>
    <xf numFmtId="0" fontId="104" fillId="0" borderId="85" applyNumberFormat="0" applyFill="0" applyAlignment="0" applyProtection="0"/>
    <xf numFmtId="0" fontId="1" fillId="36" borderId="0" applyNumberFormat="0" applyBorder="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xf numFmtId="166" fontId="1" fillId="0" borderId="0" applyFont="0" applyFill="0" applyBorder="0" applyAlignment="0" applyProtection="0"/>
    <xf numFmtId="0" fontId="1" fillId="48" borderId="0" applyNumberFormat="0" applyBorder="0" applyAlignment="0" applyProtection="0"/>
    <xf numFmtId="0" fontId="104" fillId="0" borderId="85" applyNumberFormat="0" applyFill="0" applyAlignment="0" applyProtection="0"/>
    <xf numFmtId="0" fontId="1" fillId="52" borderId="0" applyNumberFormat="0" applyBorder="0" applyAlignment="0" applyProtection="0"/>
    <xf numFmtId="0" fontId="104" fillId="0" borderId="85" applyNumberFormat="0" applyFill="0" applyAlignment="0" applyProtection="0"/>
    <xf numFmtId="0" fontId="1" fillId="0" borderId="0"/>
    <xf numFmtId="0" fontId="1" fillId="56" borderId="0" applyNumberFormat="0" applyBorder="0" applyAlignment="0" applyProtection="0"/>
    <xf numFmtId="170"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04" fillId="0" borderId="85" applyNumberFormat="0" applyFill="0" applyAlignment="0" applyProtection="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164" fontId="1" fillId="0" borderId="0" applyFont="0" applyFill="0" applyBorder="0" applyAlignment="0" applyProtection="0"/>
    <xf numFmtId="0" fontId="104" fillId="0" borderId="85" applyNumberFormat="0" applyFill="0" applyAlignment="0" applyProtection="0"/>
    <xf numFmtId="0" fontId="1" fillId="0" borderId="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04" fillId="0" borderId="85" applyNumberFormat="0" applyFill="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0" fontId="104" fillId="0" borderId="85"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43" fontId="77" fillId="0" borderId="0" applyFont="0" applyFill="0" applyBorder="0" applyAlignment="0" applyProtection="0"/>
    <xf numFmtId="43" fontId="77" fillId="0" borderId="0" applyFont="0" applyFill="0" applyBorder="0" applyAlignment="0" applyProtection="0"/>
    <xf numFmtId="43" fontId="77" fillId="0" borderId="0" applyFont="0" applyFill="0" applyBorder="0" applyAlignment="0" applyProtection="0"/>
    <xf numFmtId="166"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73" fillId="0" borderId="0"/>
    <xf numFmtId="43" fontId="73" fillId="0" borderId="0" applyFont="0" applyFill="0" applyBorder="0" applyAlignment="0" applyProtection="0"/>
    <xf numFmtId="0" fontId="153" fillId="0" borderId="0"/>
    <xf numFmtId="164" fontId="14" fillId="0" borderId="0" applyFont="0" applyFill="0" applyBorder="0" applyAlignment="0" applyProtection="0"/>
    <xf numFmtId="0" fontId="161" fillId="0" borderId="0"/>
    <xf numFmtId="0" fontId="1" fillId="32" borderId="77" applyNumberFormat="0" applyFont="0" applyAlignment="0" applyProtection="0"/>
    <xf numFmtId="43" fontId="1" fillId="0" borderId="0" applyFont="0" applyFill="0" applyBorder="0" applyAlignment="0" applyProtection="0"/>
    <xf numFmtId="0" fontId="35" fillId="0" borderId="0"/>
    <xf numFmtId="41" fontId="14"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3" fillId="0" borderId="0">
      <alignment vertical="center"/>
    </xf>
    <xf numFmtId="0" fontId="1" fillId="0" borderId="0"/>
    <xf numFmtId="0" fontId="14" fillId="0" borderId="0"/>
    <xf numFmtId="0" fontId="1" fillId="0" borderId="0"/>
    <xf numFmtId="43" fontId="35" fillId="0" borderId="0" applyFont="0" applyFill="0" applyBorder="0" applyAlignment="0" applyProtection="0"/>
    <xf numFmtId="0" fontId="73" fillId="0" borderId="0"/>
    <xf numFmtId="172" fontId="73" fillId="0" borderId="0" applyFont="0" applyFill="0" applyBorder="0" applyAlignment="0" applyProtection="0"/>
    <xf numFmtId="43" fontId="14" fillId="0" borderId="0" applyFont="0" applyFill="0" applyBorder="0" applyAlignment="0" applyProtection="0"/>
    <xf numFmtId="0" fontId="35" fillId="0" borderId="0"/>
    <xf numFmtId="0" fontId="3" fillId="0" borderId="0">
      <alignment vertical="center"/>
    </xf>
    <xf numFmtId="0" fontId="14" fillId="0" borderId="0"/>
    <xf numFmtId="41" fontId="14" fillId="0" borderId="0" applyFont="0" applyFill="0" applyBorder="0" applyAlignment="0" applyProtection="0"/>
    <xf numFmtId="9" fontId="35" fillId="0" borderId="0" applyFont="0" applyFill="0" applyBorder="0" applyAlignment="0" applyProtection="0"/>
    <xf numFmtId="164" fontId="14" fillId="0" borderId="0" applyFont="0" applyFill="0" applyBorder="0" applyAlignment="0" applyProtection="0"/>
    <xf numFmtId="170" fontId="35" fillId="0" borderId="0" applyFont="0" applyFill="0" applyBorder="0" applyAlignment="0" applyProtection="0"/>
    <xf numFmtId="0" fontId="87" fillId="27" borderId="0" applyNumberFormat="0" applyBorder="0" applyAlignment="0" applyProtection="0"/>
    <xf numFmtId="0" fontId="98" fillId="82" borderId="102" applyNumberFormat="0" applyAlignment="0" applyProtection="0"/>
    <xf numFmtId="43" fontId="35" fillId="0" borderId="0" applyFont="0" applyFill="0" applyBorder="0" applyAlignment="0" applyProtection="0"/>
    <xf numFmtId="170" fontId="112" fillId="0" borderId="0" applyFont="0" applyFill="0" applyBorder="0" applyAlignment="0" applyProtection="0"/>
    <xf numFmtId="43" fontId="35" fillId="0" borderId="0" applyFont="0" applyFill="0" applyBorder="0" applyAlignment="0" applyProtection="0"/>
    <xf numFmtId="0" fontId="101" fillId="66" borderId="0" applyNumberFormat="0" applyBorder="0" applyAlignment="0" applyProtection="0"/>
    <xf numFmtId="0" fontId="105" fillId="69" borderId="102" applyNumberFormat="0" applyAlignment="0" applyProtection="0"/>
    <xf numFmtId="0" fontId="107" fillId="84" borderId="0" applyNumberFormat="0" applyBorder="0" applyAlignment="0" applyProtection="0"/>
    <xf numFmtId="0" fontId="35" fillId="0" borderId="0"/>
    <xf numFmtId="0" fontId="35"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35" fillId="0" borderId="0"/>
    <xf numFmtId="0" fontId="3" fillId="0" borderId="0">
      <alignment vertical="center"/>
    </xf>
    <xf numFmtId="0" fontId="98" fillId="82" borderId="102" applyNumberFormat="0" applyAlignment="0" applyProtection="0"/>
    <xf numFmtId="43" fontId="35" fillId="0" borderId="0" applyFont="0" applyFill="0" applyBorder="0" applyAlignment="0" applyProtection="0"/>
    <xf numFmtId="0" fontId="105" fillId="69" borderId="102" applyNumberFormat="0" applyAlignment="0" applyProtection="0"/>
    <xf numFmtId="0" fontId="35"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122" fillId="0" borderId="95">
      <alignment horizontal="center"/>
    </xf>
    <xf numFmtId="0" fontId="128" fillId="0" borderId="95">
      <alignment horizontal="center"/>
    </xf>
    <xf numFmtId="0" fontId="76" fillId="0" borderId="0"/>
    <xf numFmtId="0" fontId="122" fillId="0" borderId="95" applyNumberFormat="0" applyFont="0" applyFill="0" applyBorder="0" applyAlignment="0">
      <alignment horizontal="center"/>
    </xf>
    <xf numFmtId="0" fontId="1" fillId="0" borderId="0"/>
    <xf numFmtId="0" fontId="98" fillId="82" borderId="102" applyNumberFormat="0" applyAlignment="0" applyProtection="0"/>
    <xf numFmtId="170" fontId="35" fillId="0" borderId="0" applyFont="0" applyFill="0" applyBorder="0" applyAlignment="0" applyProtection="0"/>
    <xf numFmtId="0" fontId="105" fillId="69" borderId="102" applyNumberFormat="0" applyAlignment="0" applyProtection="0"/>
    <xf numFmtId="0" fontId="112"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112" fillId="85" borderId="101" applyNumberFormat="0" applyFont="0" applyAlignment="0" applyProtection="0"/>
    <xf numFmtId="0" fontId="148" fillId="0" borderId="0" applyNumberFormat="0" applyFill="0" applyBorder="0" applyAlignment="0" applyProtection="0"/>
    <xf numFmtId="0" fontId="149" fillId="0" borderId="0" applyNumberFormat="0" applyFill="0" applyBorder="0" applyAlignment="0" applyProtection="0"/>
    <xf numFmtId="0" fontId="98" fillId="82" borderId="102" applyNumberFormat="0" applyAlignment="0" applyProtection="0"/>
    <xf numFmtId="0" fontId="105" fillId="69" borderId="102" applyNumberFormat="0" applyAlignment="0" applyProtection="0"/>
    <xf numFmtId="0" fontId="35"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98" fillId="82" borderId="102" applyNumberFormat="0" applyAlignment="0" applyProtection="0"/>
    <xf numFmtId="0" fontId="105" fillId="69" borderId="102" applyNumberFormat="0" applyAlignment="0" applyProtection="0"/>
    <xf numFmtId="0" fontId="35"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122" fillId="0" borderId="95">
      <alignment horizontal="center"/>
    </xf>
    <xf numFmtId="0" fontId="128" fillId="0" borderId="95">
      <alignment horizontal="center"/>
    </xf>
    <xf numFmtId="0" fontId="122" fillId="0" borderId="95" applyNumberFormat="0" applyFont="0" applyFill="0" applyBorder="0" applyAlignment="0">
      <alignment horizontal="center"/>
    </xf>
    <xf numFmtId="0" fontId="98" fillId="82" borderId="102" applyNumberFormat="0" applyAlignment="0" applyProtection="0"/>
    <xf numFmtId="0" fontId="105" fillId="69" borderId="102" applyNumberFormat="0" applyAlignment="0" applyProtection="0"/>
    <xf numFmtId="0" fontId="112"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112" fillId="85" borderId="101" applyNumberFormat="0" applyFont="0" applyAlignment="0" applyProtection="0"/>
    <xf numFmtId="0" fontId="60" fillId="0" borderId="70" applyNumberFormat="0" applyFill="0" applyAlignment="0" applyProtection="0"/>
    <xf numFmtId="0" fontId="61" fillId="0" borderId="71" applyNumberFormat="0" applyFill="0" applyAlignment="0" applyProtection="0"/>
    <xf numFmtId="0" fontId="62" fillId="0" borderId="72" applyNumberFormat="0" applyFill="0" applyAlignment="0" applyProtection="0"/>
    <xf numFmtId="0" fontId="62" fillId="0" borderId="0" applyNumberFormat="0" applyFill="0" applyBorder="0" applyAlignment="0" applyProtection="0"/>
    <xf numFmtId="0" fontId="66" fillId="29" borderId="73" applyNumberFormat="0" applyAlignment="0" applyProtection="0"/>
    <xf numFmtId="0" fontId="67" fillId="30" borderId="74" applyNumberFormat="0" applyAlignment="0" applyProtection="0"/>
    <xf numFmtId="0" fontId="68" fillId="30" borderId="73" applyNumberFormat="0" applyAlignment="0" applyProtection="0"/>
    <xf numFmtId="0" fontId="69" fillId="0" borderId="75" applyNumberFormat="0" applyFill="0" applyAlignment="0" applyProtection="0"/>
    <xf numFmtId="0" fontId="70" fillId="31" borderId="76" applyNumberFormat="0" applyAlignment="0" applyProtection="0"/>
    <xf numFmtId="0" fontId="2" fillId="0" borderId="0" applyNumberFormat="0" applyFill="0" applyBorder="0" applyAlignment="0" applyProtection="0"/>
    <xf numFmtId="0" fontId="71" fillId="0" borderId="0" applyNumberFormat="0" applyFill="0" applyBorder="0" applyAlignment="0" applyProtection="0"/>
    <xf numFmtId="0" fontId="50" fillId="0" borderId="78" applyNumberFormat="0" applyFill="0" applyAlignment="0" applyProtection="0"/>
    <xf numFmtId="0" fontId="72"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72"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7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7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72" fillId="49"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72" fillId="53"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10" fillId="0" borderId="104" applyNumberFormat="0" applyFill="0" applyAlignment="0" applyProtection="0"/>
    <xf numFmtId="0" fontId="108" fillId="82" borderId="103" applyNumberFormat="0" applyAlignment="0" applyProtection="0"/>
    <xf numFmtId="0" fontId="122" fillId="0" borderId="95">
      <alignment horizontal="center"/>
    </xf>
    <xf numFmtId="0" fontId="110" fillId="0" borderId="104" applyNumberFormat="0" applyFill="0" applyAlignment="0" applyProtection="0"/>
    <xf numFmtId="0" fontId="98" fillId="82" borderId="102" applyNumberFormat="0" applyAlignment="0" applyProtection="0"/>
    <xf numFmtId="0" fontId="98" fillId="82" borderId="102" applyNumberFormat="0" applyAlignment="0" applyProtection="0"/>
    <xf numFmtId="0" fontId="35" fillId="85" borderId="101" applyNumberFormat="0" applyFont="0" applyAlignment="0" applyProtection="0"/>
    <xf numFmtId="0" fontId="108" fillId="82" borderId="103" applyNumberFormat="0" applyAlignment="0" applyProtection="0"/>
    <xf numFmtId="0" fontId="112" fillId="85" borderId="101" applyNumberFormat="0" applyFont="0" applyAlignment="0" applyProtection="0"/>
    <xf numFmtId="0" fontId="110" fillId="0" borderId="104" applyNumberFormat="0" applyFill="0" applyAlignment="0" applyProtection="0"/>
    <xf numFmtId="0" fontId="35" fillId="85" borderId="101" applyNumberFormat="0" applyFont="0" applyAlignment="0" applyProtection="0"/>
    <xf numFmtId="0" fontId="108" fillId="82" borderId="103" applyNumberFormat="0" applyAlignment="0" applyProtection="0"/>
    <xf numFmtId="43" fontId="1" fillId="0" borderId="0" applyFont="0" applyFill="0" applyBorder="0" applyAlignment="0" applyProtection="0"/>
    <xf numFmtId="0" fontId="98" fillId="82" borderId="102" applyNumberFormat="0" applyAlignment="0" applyProtection="0"/>
    <xf numFmtId="0" fontId="122" fillId="0" borderId="95">
      <alignment horizontal="center"/>
    </xf>
    <xf numFmtId="0" fontId="98" fillId="82" borderId="102" applyNumberFormat="0" applyAlignment="0" applyProtection="0"/>
    <xf numFmtId="0" fontId="128" fillId="0" borderId="95">
      <alignment horizontal="center"/>
    </xf>
    <xf numFmtId="0" fontId="98" fillId="82" borderId="102" applyNumberFormat="0" applyAlignment="0" applyProtection="0"/>
    <xf numFmtId="0" fontId="110" fillId="0" borderId="104" applyNumberFormat="0" applyFill="0" applyAlignment="0" applyProtection="0"/>
    <xf numFmtId="0" fontId="35" fillId="85" borderId="101" applyNumberFormat="0" applyFont="0" applyAlignment="0" applyProtection="0"/>
    <xf numFmtId="0" fontId="98" fillId="82" borderId="102" applyNumberFormat="0" applyAlignment="0" applyProtection="0"/>
    <xf numFmtId="0" fontId="122" fillId="0" borderId="95" applyNumberFormat="0" applyFont="0" applyFill="0" applyBorder="0" applyAlignment="0">
      <alignment horizontal="center"/>
    </xf>
    <xf numFmtId="0" fontId="105" fillId="69" borderId="102" applyNumberFormat="0" applyAlignment="0" applyProtection="0"/>
    <xf numFmtId="0" fontId="105" fillId="69" borderId="102" applyNumberFormat="0" applyAlignment="0" applyProtection="0"/>
    <xf numFmtId="0" fontId="122" fillId="0" borderId="95" applyNumberFormat="0" applyFont="0" applyFill="0" applyBorder="0" applyAlignment="0">
      <alignment horizontal="center"/>
    </xf>
    <xf numFmtId="0" fontId="122" fillId="0" borderId="95">
      <alignment horizontal="center"/>
    </xf>
    <xf numFmtId="0" fontId="112" fillId="85" borderId="101" applyNumberFormat="0" applyFont="0" applyAlignment="0" applyProtection="0"/>
    <xf numFmtId="43" fontId="1" fillId="0" borderId="0" applyFont="0" applyFill="0" applyBorder="0" applyAlignment="0" applyProtection="0"/>
    <xf numFmtId="0" fontId="105" fillId="69" borderId="102" applyNumberFormat="0" applyAlignment="0" applyProtection="0"/>
    <xf numFmtId="0" fontId="108" fillId="82" borderId="103" applyNumberFormat="0" applyAlignment="0" applyProtection="0"/>
    <xf numFmtId="0" fontId="35" fillId="85" borderId="101" applyNumberFormat="0" applyFont="0" applyAlignment="0" applyProtection="0"/>
    <xf numFmtId="0" fontId="98" fillId="82" borderId="102" applyNumberFormat="0" applyAlignment="0" applyProtection="0"/>
    <xf numFmtId="0" fontId="105" fillId="69" borderId="102" applyNumberFormat="0" applyAlignment="0" applyProtection="0"/>
    <xf numFmtId="0" fontId="108" fillId="82" borderId="103" applyNumberFormat="0" applyAlignment="0" applyProtection="0"/>
    <xf numFmtId="0" fontId="128" fillId="0" borderId="95">
      <alignment horizontal="center"/>
    </xf>
    <xf numFmtId="0" fontId="112" fillId="85" borderId="101" applyNumberFormat="0" applyFont="0" applyAlignment="0" applyProtection="0"/>
    <xf numFmtId="0" fontId="110" fillId="0" borderId="104" applyNumberFormat="0" applyFill="0" applyAlignment="0" applyProtection="0"/>
    <xf numFmtId="43" fontId="1" fillId="0" borderId="0" applyFont="0" applyFill="0" applyBorder="0" applyAlignment="0" applyProtection="0"/>
    <xf numFmtId="0" fontId="35" fillId="85" borderId="101" applyNumberFormat="0" applyFont="0" applyAlignment="0" applyProtection="0"/>
    <xf numFmtId="0" fontId="35" fillId="85" borderId="101" applyNumberFormat="0" applyFont="0" applyAlignment="0" applyProtection="0"/>
    <xf numFmtId="0" fontId="105" fillId="69" borderId="102" applyNumberFormat="0" applyAlignment="0" applyProtection="0"/>
    <xf numFmtId="0" fontId="122" fillId="0" borderId="95" applyNumberFormat="0" applyFont="0" applyFill="0" applyBorder="0" applyAlignment="0">
      <alignment horizontal="center"/>
    </xf>
    <xf numFmtId="0" fontId="128" fillId="0" borderId="95">
      <alignment horizontal="center"/>
    </xf>
    <xf numFmtId="0" fontId="112" fillId="85" borderId="101" applyNumberFormat="0" applyFont="0" applyAlignment="0" applyProtection="0"/>
    <xf numFmtId="0" fontId="98" fillId="82" borderId="102" applyNumberFormat="0" applyAlignment="0" applyProtection="0"/>
    <xf numFmtId="0" fontId="105" fillId="69" borderId="102" applyNumberFormat="0" applyAlignment="0" applyProtection="0"/>
    <xf numFmtId="0" fontId="98" fillId="82" borderId="102" applyNumberFormat="0" applyAlignment="0" applyProtection="0"/>
    <xf numFmtId="0" fontId="112"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112" fillId="85" borderId="101" applyNumberFormat="0" applyFont="0" applyAlignment="0" applyProtection="0"/>
    <xf numFmtId="0" fontId="105" fillId="69" borderId="102" applyNumberFormat="0" applyAlignment="0" applyProtection="0"/>
    <xf numFmtId="0" fontId="105" fillId="69" borderId="102" applyNumberFormat="0" applyAlignment="0" applyProtection="0"/>
    <xf numFmtId="0" fontId="105" fillId="69" borderId="102" applyNumberFormat="0" applyAlignment="0" applyProtection="0"/>
    <xf numFmtId="0" fontId="98" fillId="82" borderId="102" applyNumberFormat="0" applyAlignment="0" applyProtection="0"/>
    <xf numFmtId="0" fontId="105" fillId="69" borderId="102" applyNumberFormat="0" applyAlignment="0" applyProtection="0"/>
    <xf numFmtId="0" fontId="35"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98" fillId="82" borderId="102" applyNumberFormat="0" applyAlignment="0" applyProtection="0"/>
    <xf numFmtId="0" fontId="105" fillId="69" borderId="102" applyNumberFormat="0" applyAlignment="0" applyProtection="0"/>
    <xf numFmtId="0" fontId="35"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122" fillId="0" borderId="95">
      <alignment horizontal="center"/>
    </xf>
    <xf numFmtId="0" fontId="128" fillId="0" borderId="95">
      <alignment horizontal="center"/>
    </xf>
    <xf numFmtId="0" fontId="122" fillId="0" borderId="95" applyNumberFormat="0" applyFont="0" applyFill="0" applyBorder="0" applyAlignment="0">
      <alignment horizontal="center"/>
    </xf>
    <xf numFmtId="0" fontId="98" fillId="82" borderId="102" applyNumberFormat="0" applyAlignment="0" applyProtection="0"/>
    <xf numFmtId="0" fontId="105" fillId="69" borderId="102" applyNumberFormat="0" applyAlignment="0" applyProtection="0"/>
    <xf numFmtId="0" fontId="112"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112" fillId="85" borderId="101" applyNumberFormat="0" applyFont="0" applyAlignment="0" applyProtection="0"/>
    <xf numFmtId="0" fontId="110" fillId="0" borderId="104" applyNumberFormat="0" applyFill="0" applyAlignment="0" applyProtection="0"/>
    <xf numFmtId="0" fontId="108" fillId="82" borderId="103" applyNumberFormat="0" applyAlignment="0" applyProtection="0"/>
    <xf numFmtId="0" fontId="110" fillId="0" borderId="104" applyNumberFormat="0" applyFill="0" applyAlignment="0" applyProtection="0"/>
    <xf numFmtId="0" fontId="108" fillId="82" borderId="103" applyNumberFormat="0" applyAlignment="0" applyProtection="0"/>
    <xf numFmtId="0" fontId="110" fillId="0" borderId="104" applyNumberFormat="0" applyFill="0" applyAlignment="0" applyProtection="0"/>
    <xf numFmtId="0" fontId="108" fillId="82" borderId="103" applyNumberFormat="0" applyAlignment="0" applyProtection="0"/>
    <xf numFmtId="0" fontId="122" fillId="0" borderId="95">
      <alignment horizontal="center"/>
    </xf>
    <xf numFmtId="0" fontId="128" fillId="0" borderId="95">
      <alignment horizontal="center"/>
    </xf>
    <xf numFmtId="0" fontId="122" fillId="0" borderId="95" applyNumberFormat="0" applyFont="0" applyFill="0" applyBorder="0" applyAlignment="0">
      <alignment horizontal="center"/>
    </xf>
    <xf numFmtId="0" fontId="14" fillId="0" borderId="0"/>
    <xf numFmtId="41" fontId="14" fillId="0" borderId="0" applyFont="0" applyFill="0" applyBorder="0" applyAlignment="0" applyProtection="0"/>
    <xf numFmtId="43" fontId="35" fillId="0" borderId="0" applyFont="0" applyFill="0" applyBorder="0" applyAlignment="0" applyProtection="0"/>
    <xf numFmtId="43" fontId="7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0" fontId="74" fillId="0" borderId="0"/>
    <xf numFmtId="166" fontId="74"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170" fontId="35" fillId="0" borderId="0" applyFont="0" applyFill="0" applyBorder="0" applyAlignment="0" applyProtection="0"/>
    <xf numFmtId="170" fontId="35" fillId="0" borderId="0" applyFill="0" applyBorder="0" applyAlignment="0" applyProtection="0"/>
    <xf numFmtId="170" fontId="35" fillId="0" borderId="0" applyFill="0" applyBorder="0" applyAlignment="0" applyProtection="0"/>
    <xf numFmtId="170" fontId="35" fillId="0" borderId="0" applyFill="0" applyBorder="0" applyAlignment="0" applyProtection="0"/>
    <xf numFmtId="0" fontId="35" fillId="0" borderId="0"/>
    <xf numFmtId="0" fontId="1" fillId="32" borderId="77" applyNumberFormat="0" applyFont="0" applyAlignment="0" applyProtection="0"/>
    <xf numFmtId="9" fontId="35" fillId="0" borderId="0" applyFill="0" applyBorder="0" applyAlignment="0" applyProtection="0"/>
    <xf numFmtId="9" fontId="35" fillId="0" borderId="0" applyFill="0" applyBorder="0" applyAlignment="0" applyProtection="0"/>
    <xf numFmtId="0" fontId="1" fillId="0" borderId="0"/>
    <xf numFmtId="0" fontId="80" fillId="0" borderId="0"/>
    <xf numFmtId="9" fontId="1" fillId="0" borderId="0" applyFont="0" applyFill="0" applyBorder="0" applyAlignment="0" applyProtection="0"/>
    <xf numFmtId="43" fontId="1" fillId="0" borderId="0" applyFont="0" applyFill="0" applyBorder="0" applyAlignment="0" applyProtection="0"/>
    <xf numFmtId="0" fontId="51" fillId="0" borderId="0"/>
    <xf numFmtId="0" fontId="73" fillId="0" borderId="0"/>
    <xf numFmtId="43" fontId="35" fillId="0" borderId="0" applyFont="0" applyFill="0" applyBorder="0" applyAlignment="0" applyProtection="0"/>
    <xf numFmtId="41" fontId="35"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72" fillId="57" borderId="0" applyNumberFormat="0" applyBorder="0" applyAlignment="0" applyProtection="0"/>
    <xf numFmtId="0" fontId="72" fillId="58" borderId="0" applyNumberFormat="0" applyBorder="0" applyAlignment="0" applyProtection="0"/>
    <xf numFmtId="0" fontId="72" fillId="62" borderId="0" applyNumberFormat="0" applyBorder="0" applyAlignment="0" applyProtection="0"/>
    <xf numFmtId="0" fontId="72" fillId="59" borderId="0" applyNumberFormat="0" applyBorder="0" applyAlignment="0" applyProtection="0"/>
    <xf numFmtId="0" fontId="72" fillId="63" borderId="0" applyNumberFormat="0" applyBorder="0" applyAlignment="0" applyProtection="0"/>
    <xf numFmtId="0" fontId="72" fillId="60" borderId="0" applyNumberFormat="0" applyBorder="0" applyAlignment="0" applyProtection="0"/>
    <xf numFmtId="0" fontId="72" fillId="12" borderId="0" applyNumberFormat="0" applyBorder="0" applyAlignment="0" applyProtection="0"/>
    <xf numFmtId="0" fontId="72" fillId="88" borderId="0" applyNumberFormat="0" applyBorder="0" applyAlignment="0" applyProtection="0"/>
    <xf numFmtId="0" fontId="72" fillId="22" borderId="0" applyNumberFormat="0" applyBorder="0" applyAlignment="0" applyProtection="0"/>
    <xf numFmtId="0" fontId="72" fillId="25" borderId="0" applyNumberFormat="0" applyBorder="0" applyAlignment="0" applyProtection="0"/>
    <xf numFmtId="0" fontId="72" fillId="13" borderId="0" applyNumberFormat="0" applyBorder="0" applyAlignment="0" applyProtection="0"/>
    <xf numFmtId="0" fontId="72" fillId="87" borderId="0" applyNumberFormat="0" applyBorder="0" applyAlignment="0" applyProtection="0"/>
    <xf numFmtId="0" fontId="64" fillId="99" borderId="0" applyNumberFormat="0" applyBorder="0" applyAlignment="0" applyProtection="0"/>
    <xf numFmtId="0" fontId="68" fillId="6" borderId="73" applyNumberFormat="0" applyAlignment="0" applyProtection="0"/>
    <xf numFmtId="170" fontId="1" fillId="0" borderId="0" applyFont="0" applyFill="0" applyBorder="0" applyAlignment="0" applyProtection="0"/>
    <xf numFmtId="0" fontId="70" fillId="100" borderId="76" applyNumberFormat="0" applyAlignment="0" applyProtection="0"/>
    <xf numFmtId="0" fontId="63" fillId="101" borderId="0" applyNumberFormat="0" applyBorder="0" applyAlignment="0" applyProtection="0"/>
    <xf numFmtId="0" fontId="61" fillId="0" borderId="89" applyNumberFormat="0" applyFill="0" applyAlignment="0" applyProtection="0"/>
    <xf numFmtId="0" fontId="66" fillId="102" borderId="73" applyNumberFormat="0" applyAlignment="0" applyProtection="0"/>
    <xf numFmtId="0" fontId="119" fillId="103" borderId="0" applyNumberFormat="0" applyBorder="0" applyAlignment="0" applyProtection="0"/>
    <xf numFmtId="0" fontId="1" fillId="0" borderId="0"/>
    <xf numFmtId="0" fontId="1" fillId="61" borderId="77" applyNumberFormat="0" applyFont="0" applyAlignment="0" applyProtection="0"/>
    <xf numFmtId="0" fontId="67" fillId="6" borderId="74" applyNumberFormat="0" applyAlignment="0" applyProtection="0"/>
    <xf numFmtId="0" fontId="14" fillId="0" borderId="0"/>
    <xf numFmtId="43" fontId="14" fillId="0" borderId="0" applyFont="0" applyFill="0" applyBorder="0" applyAlignment="0" applyProtection="0"/>
    <xf numFmtId="9" fontId="14" fillId="0" borderId="0" applyFont="0" applyFill="0" applyBorder="0" applyAlignment="0" applyProtection="0"/>
    <xf numFmtId="0" fontId="73" fillId="0" borderId="0"/>
    <xf numFmtId="43" fontId="73" fillId="0" borderId="0" applyFont="0" applyFill="0" applyBorder="0" applyAlignment="0" applyProtection="0"/>
    <xf numFmtId="43" fontId="1" fillId="0" borderId="0" applyFont="0" applyFill="0" applyBorder="0" applyAlignment="0" applyProtection="0"/>
    <xf numFmtId="43" fontId="35" fillId="0" borderId="0" applyFont="0" applyFill="0" applyBorder="0" applyAlignment="0" applyProtection="0"/>
    <xf numFmtId="0" fontId="61" fillId="0" borderId="71" applyNumberFormat="0" applyFill="0" applyAlignment="0" applyProtection="0"/>
    <xf numFmtId="0" fontId="63" fillId="26" borderId="0" applyNumberFormat="0" applyBorder="0" applyAlignment="0" applyProtection="0"/>
    <xf numFmtId="0" fontId="64" fillId="27" borderId="0" applyNumberFormat="0" applyBorder="0" applyAlignment="0" applyProtection="0"/>
    <xf numFmtId="0" fontId="119" fillId="28" borderId="0" applyNumberFormat="0" applyBorder="0" applyAlignment="0" applyProtection="0"/>
    <xf numFmtId="0" fontId="66" fillId="29" borderId="73" applyNumberFormat="0" applyAlignment="0" applyProtection="0"/>
    <xf numFmtId="0" fontId="67" fillId="30" borderId="74" applyNumberFormat="0" applyAlignment="0" applyProtection="0"/>
    <xf numFmtId="0" fontId="68" fillId="30" borderId="73" applyNumberFormat="0" applyAlignment="0" applyProtection="0"/>
    <xf numFmtId="0" fontId="70" fillId="31" borderId="76" applyNumberFormat="0" applyAlignment="0" applyProtection="0"/>
    <xf numFmtId="0" fontId="72" fillId="33" borderId="0" applyNumberFormat="0" applyBorder="0" applyAlignment="0" applyProtection="0"/>
    <xf numFmtId="0" fontId="72" fillId="36" borderId="0" applyNumberFormat="0" applyBorder="0" applyAlignment="0" applyProtection="0"/>
    <xf numFmtId="0" fontId="72" fillId="37" borderId="0" applyNumberFormat="0" applyBorder="0" applyAlignment="0" applyProtection="0"/>
    <xf numFmtId="0" fontId="72" fillId="40" borderId="0" applyNumberFormat="0" applyBorder="0" applyAlignment="0" applyProtection="0"/>
    <xf numFmtId="0" fontId="72" fillId="41" borderId="0" applyNumberFormat="0" applyBorder="0" applyAlignment="0" applyProtection="0"/>
    <xf numFmtId="0" fontId="72" fillId="44" borderId="0" applyNumberFormat="0" applyBorder="0" applyAlignment="0" applyProtection="0"/>
    <xf numFmtId="0" fontId="72" fillId="45" borderId="0" applyNumberFormat="0" applyBorder="0" applyAlignment="0" applyProtection="0"/>
    <xf numFmtId="0" fontId="72" fillId="48" borderId="0" applyNumberFormat="0" applyBorder="0" applyAlignment="0" applyProtection="0"/>
    <xf numFmtId="0" fontId="72" fillId="49" borderId="0" applyNumberFormat="0" applyBorder="0" applyAlignment="0" applyProtection="0"/>
    <xf numFmtId="0" fontId="72" fillId="52" borderId="0" applyNumberFormat="0" applyBorder="0" applyAlignment="0" applyProtection="0"/>
    <xf numFmtId="0" fontId="72" fillId="53" borderId="0" applyNumberFormat="0" applyBorder="0" applyAlignment="0" applyProtection="0"/>
    <xf numFmtId="0" fontId="72" fillId="56" borderId="0" applyNumberFormat="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0" fontId="73" fillId="0" borderId="0"/>
    <xf numFmtId="0" fontId="1" fillId="0" borderId="0"/>
    <xf numFmtId="170"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3" fontId="1" fillId="0" borderId="0" applyFont="0" applyFill="0" applyBorder="0" applyAlignment="0" applyProtection="0"/>
    <xf numFmtId="42" fontId="14"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41" fontId="14" fillId="0" borderId="0" applyFont="0" applyFill="0" applyBorder="0" applyAlignment="0" applyProtection="0"/>
    <xf numFmtId="0" fontId="3" fillId="0" borderId="0">
      <alignment vertical="center"/>
    </xf>
    <xf numFmtId="41" fontId="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35" fillId="0" borderId="0">
      <alignment vertical="center"/>
    </xf>
    <xf numFmtId="41" fontId="35"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164" fontId="1" fillId="0" borderId="0" applyFont="0" applyFill="0" applyBorder="0" applyAlignment="0" applyProtection="0"/>
    <xf numFmtId="0" fontId="1" fillId="0" borderId="0"/>
    <xf numFmtId="43" fontId="1" fillId="0" borderId="0" applyFont="0" applyFill="0" applyBorder="0" applyAlignment="0" applyProtection="0"/>
    <xf numFmtId="170" fontId="1" fillId="0" borderId="0" applyFont="0" applyFill="0" applyBorder="0" applyAlignment="0" applyProtection="0"/>
    <xf numFmtId="43" fontId="1" fillId="0" borderId="0" applyFont="0" applyFill="0" applyBorder="0" applyAlignment="0" applyProtection="0"/>
    <xf numFmtId="0" fontId="1" fillId="0" borderId="0"/>
    <xf numFmtId="0" fontId="14" fillId="0" borderId="0"/>
    <xf numFmtId="41" fontId="14" fillId="0" borderId="0" applyFont="0" applyFill="0" applyBorder="0" applyAlignment="0" applyProtection="0"/>
    <xf numFmtId="43" fontId="14" fillId="0" borderId="0" applyFont="0" applyFill="0" applyBorder="0" applyAlignment="0" applyProtection="0"/>
    <xf numFmtId="0" fontId="14" fillId="0" borderId="0"/>
    <xf numFmtId="41" fontId="14" fillId="0" borderId="0" applyFont="0" applyFill="0" applyBorder="0" applyAlignment="0" applyProtection="0"/>
    <xf numFmtId="9" fontId="1" fillId="0" borderId="0" applyFont="0" applyFill="0" applyBorder="0" applyAlignment="0" applyProtection="0"/>
    <xf numFmtId="0" fontId="151" fillId="0" borderId="0" applyNumberFormat="0" applyFill="0" applyBorder="0" applyAlignment="0" applyProtection="0"/>
    <xf numFmtId="0" fontId="1" fillId="43" borderId="0" applyNumberFormat="0" applyBorder="0" applyAlignment="0" applyProtection="0"/>
    <xf numFmtId="0" fontId="14" fillId="0" borderId="0"/>
    <xf numFmtId="41" fontId="1" fillId="0" borderId="0" applyFont="0" applyFill="0" applyBorder="0" applyAlignment="0" applyProtection="0"/>
    <xf numFmtId="164"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53" fillId="0" borderId="0"/>
    <xf numFmtId="43" fontId="77" fillId="0" borderId="0" applyFont="0" applyFill="0" applyBorder="0" applyAlignment="0" applyProtection="0"/>
    <xf numFmtId="0" fontId="35" fillId="0" borderId="0"/>
    <xf numFmtId="170" fontId="35" fillId="0" borderId="0" applyFont="0" applyFill="0" applyBorder="0" applyAlignment="0" applyProtection="0"/>
    <xf numFmtId="170" fontId="35" fillId="0" borderId="0" applyFont="0" applyFill="0" applyBorder="0" applyAlignment="0" applyProtection="0"/>
    <xf numFmtId="175" fontId="35" fillId="0" borderId="0" applyFill="0" applyAlignment="0" applyProtection="0"/>
    <xf numFmtId="0" fontId="14" fillId="0" borderId="0"/>
    <xf numFmtId="43" fontId="51" fillId="0" borderId="0" applyFont="0" applyFill="0" applyBorder="0" applyAlignment="0" applyProtection="0"/>
    <xf numFmtId="0" fontId="51" fillId="0" borderId="0"/>
    <xf numFmtId="43" fontId="51" fillId="0" borderId="0" applyFont="0" applyFill="0" applyBorder="0" applyAlignment="0" applyProtection="0"/>
    <xf numFmtId="43" fontId="14" fillId="0" borderId="0" applyFont="0" applyFill="0" applyBorder="0" applyAlignment="0" applyProtection="0"/>
    <xf numFmtId="0" fontId="1" fillId="0" borderId="0"/>
    <xf numFmtId="0" fontId="14"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8" borderId="0" applyNumberFormat="0" applyBorder="0" applyAlignment="0" applyProtection="0"/>
    <xf numFmtId="0" fontId="1" fillId="35" borderId="0" applyNumberFormat="0" applyBorder="0" applyAlignment="0" applyProtection="0"/>
    <xf numFmtId="0" fontId="1" fillId="34"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4"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32" borderId="77" applyNumberFormat="0" applyFont="0" applyAlignment="0" applyProtection="0"/>
    <xf numFmtId="0" fontId="1" fillId="0" borderId="0"/>
    <xf numFmtId="166"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4"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08" fillId="82" borderId="103" applyNumberFormat="0" applyAlignment="0" applyProtection="0"/>
    <xf numFmtId="43" fontId="35" fillId="0" borderId="0" applyFont="0" applyFill="0" applyBorder="0" applyAlignment="0" applyProtection="0"/>
    <xf numFmtId="0" fontId="110" fillId="0" borderId="104" applyNumberFormat="0" applyFill="0" applyAlignment="0" applyProtection="0"/>
    <xf numFmtId="0" fontId="98" fillId="82" borderId="102" applyNumberFormat="0" applyAlignment="0" applyProtection="0"/>
    <xf numFmtId="43" fontId="35" fillId="0" borderId="0" applyFont="0" applyFill="0" applyBorder="0" applyAlignment="0" applyProtection="0"/>
    <xf numFmtId="41" fontId="1" fillId="0" borderId="0" applyFont="0" applyFill="0" applyBorder="0" applyAlignment="0" applyProtection="0"/>
    <xf numFmtId="43" fontId="35" fillId="0" borderId="0" applyFont="0" applyFill="0" applyBorder="0" applyAlignment="0" applyProtection="0"/>
    <xf numFmtId="0" fontId="35" fillId="85" borderId="101" applyNumberFormat="0" applyFont="0" applyAlignment="0" applyProtection="0"/>
    <xf numFmtId="0" fontId="105" fillId="69" borderId="102" applyNumberFormat="0" applyAlignment="0" applyProtection="0"/>
    <xf numFmtId="44" fontId="35" fillId="0" borderId="0" applyFont="0" applyFill="0" applyBorder="0" applyAlignment="0" applyProtection="0"/>
    <xf numFmtId="0" fontId="98" fillId="82" borderId="102" applyNumberFormat="0" applyAlignment="0" applyProtection="0"/>
    <xf numFmtId="0" fontId="105" fillId="69" borderId="102" applyNumberFormat="0" applyAlignment="0" applyProtection="0"/>
    <xf numFmtId="0" fontId="35"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41" fontId="14" fillId="0" borderId="0" applyFont="0" applyFill="0" applyBorder="0" applyAlignment="0" applyProtection="0"/>
    <xf numFmtId="0" fontId="14" fillId="0" borderId="0"/>
    <xf numFmtId="0" fontId="98" fillId="82" borderId="102" applyNumberFormat="0" applyAlignment="0" applyProtection="0"/>
    <xf numFmtId="0" fontId="105" fillId="69" borderId="102" applyNumberFormat="0" applyAlignment="0" applyProtection="0"/>
    <xf numFmtId="0" fontId="112"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112" fillId="85" borderId="101" applyNumberFormat="0" applyFont="0" applyAlignment="0" applyProtection="0"/>
    <xf numFmtId="0" fontId="14" fillId="0" borderId="0"/>
    <xf numFmtId="0" fontId="98" fillId="82" borderId="102" applyNumberFormat="0" applyAlignment="0" applyProtection="0"/>
    <xf numFmtId="0" fontId="105" fillId="69" borderId="102" applyNumberFormat="0" applyAlignment="0" applyProtection="0"/>
    <xf numFmtId="0" fontId="35"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98" fillId="82" borderId="102" applyNumberFormat="0" applyAlignment="0" applyProtection="0"/>
    <xf numFmtId="0" fontId="105" fillId="69" borderId="102" applyNumberFormat="0" applyAlignment="0" applyProtection="0"/>
    <xf numFmtId="0" fontId="35"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98" fillId="82" borderId="102" applyNumberFormat="0" applyAlignment="0" applyProtection="0"/>
    <xf numFmtId="0" fontId="105" fillId="69" borderId="102" applyNumberFormat="0" applyAlignment="0" applyProtection="0"/>
    <xf numFmtId="0" fontId="112" fillId="85" borderId="101" applyNumberFormat="0" applyFont="0" applyAlignment="0" applyProtection="0"/>
    <xf numFmtId="0" fontId="108" fillId="82" borderId="103" applyNumberFormat="0" applyAlignment="0" applyProtection="0"/>
    <xf numFmtId="0" fontId="110" fillId="0" borderId="104" applyNumberFormat="0" applyFill="0" applyAlignment="0" applyProtection="0"/>
    <xf numFmtId="0" fontId="112" fillId="85" borderId="101" applyNumberFormat="0" applyFont="0" applyAlignment="0" applyProtection="0"/>
    <xf numFmtId="42" fontId="14" fillId="0" borderId="0" applyFont="0" applyFill="0" applyBorder="0" applyAlignment="0" applyProtection="0"/>
    <xf numFmtId="42" fontId="14" fillId="0" borderId="0" applyFont="0" applyFill="0" applyBorder="0" applyAlignment="0" applyProtection="0"/>
    <xf numFmtId="41" fontId="1" fillId="0" borderId="0" applyFont="0" applyFill="0" applyBorder="0" applyAlignment="0" applyProtection="0"/>
    <xf numFmtId="0" fontId="14" fillId="0" borderId="0"/>
    <xf numFmtId="41" fontId="1" fillId="0" borderId="0" applyFont="0" applyFill="0" applyBorder="0" applyAlignment="0" applyProtection="0"/>
    <xf numFmtId="0" fontId="1" fillId="32" borderId="77" applyNumberFormat="0" applyFont="0" applyAlignment="0" applyProtection="0"/>
    <xf numFmtId="0" fontId="1" fillId="61" borderId="77" applyNumberFormat="0" applyFont="0" applyAlignment="0" applyProtection="0"/>
    <xf numFmtId="0" fontId="66" fillId="29" borderId="73" applyNumberFormat="0" applyAlignment="0" applyProtection="0"/>
    <xf numFmtId="0" fontId="67" fillId="30" borderId="74" applyNumberFormat="0" applyAlignment="0" applyProtection="0"/>
    <xf numFmtId="0" fontId="68" fillId="30" borderId="73" applyNumberFormat="0" applyAlignment="0" applyProtection="0"/>
    <xf numFmtId="0" fontId="1" fillId="32" borderId="77" applyNumberFormat="0" applyFont="0" applyAlignment="0" applyProtection="0"/>
    <xf numFmtId="0" fontId="1" fillId="61" borderId="77" applyNumberFormat="0" applyFont="0" applyAlignment="0" applyProtection="0"/>
    <xf numFmtId="0" fontId="1" fillId="0" borderId="0"/>
    <xf numFmtId="41"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5" fillId="69" borderId="102" applyNumberFormat="0" applyAlignment="0" applyProtection="0"/>
    <xf numFmtId="0" fontId="104" fillId="0" borderId="92" applyNumberFormat="0" applyFill="0" applyAlignment="0" applyProtection="0"/>
    <xf numFmtId="166" fontId="1" fillId="0" borderId="0" applyFont="0" applyFill="0" applyBorder="0" applyAlignment="0" applyProtection="0"/>
    <xf numFmtId="0" fontId="1" fillId="0" borderId="0"/>
    <xf numFmtId="0" fontId="104" fillId="0" borderId="92" applyNumberFormat="0" applyFill="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41" fontId="1" fillId="0" borderId="0" applyFont="0" applyFill="0" applyBorder="0" applyAlignment="0" applyProtection="0"/>
    <xf numFmtId="0" fontId="105" fillId="69" borderId="102" applyNumberFormat="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08" fillId="82" borderId="103" applyNumberFormat="0" applyAlignment="0" applyProtection="0"/>
    <xf numFmtId="0" fontId="104" fillId="0" borderId="92" applyNumberFormat="0" applyFill="0" applyAlignment="0" applyProtection="0"/>
    <xf numFmtId="0" fontId="105" fillId="69" borderId="102" applyNumberFormat="0" applyAlignment="0" applyProtection="0"/>
    <xf numFmtId="43" fontId="1" fillId="0" borderId="0" applyFont="0" applyFill="0" applyBorder="0" applyAlignment="0" applyProtection="0"/>
    <xf numFmtId="0" fontId="104" fillId="0" borderId="92" applyNumberFormat="0" applyFill="0" applyAlignment="0" applyProtection="0"/>
    <xf numFmtId="0" fontId="112" fillId="85" borderId="101" applyNumberFormat="0" applyFont="0" applyAlignment="0" applyProtection="0"/>
    <xf numFmtId="0" fontId="108" fillId="82" borderId="103" applyNumberFormat="0" applyAlignment="0" applyProtection="0"/>
    <xf numFmtId="43" fontId="1" fillId="0" borderId="0" applyFont="0" applyFill="0" applyBorder="0" applyAlignment="0" applyProtection="0"/>
    <xf numFmtId="0" fontId="104" fillId="0" borderId="92" applyNumberFormat="0" applyFill="0" applyAlignment="0" applyProtection="0"/>
    <xf numFmtId="0" fontId="105" fillId="69" borderId="102" applyNumberFormat="0" applyAlignment="0" applyProtection="0"/>
    <xf numFmtId="0" fontId="112" fillId="85" borderId="101" applyNumberFormat="0" applyFont="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8" fillId="82" borderId="103" applyNumberFormat="0" applyAlignment="0" applyProtection="0"/>
    <xf numFmtId="0" fontId="104" fillId="0" borderId="92" applyNumberFormat="0" applyFill="0" applyAlignment="0" applyProtection="0"/>
    <xf numFmtId="43" fontId="1" fillId="0" borderId="0" applyFont="0" applyFill="0" applyBorder="0" applyAlignment="0" applyProtection="0"/>
    <xf numFmtId="0" fontId="98" fillId="82" borderId="102" applyNumberFormat="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10" fillId="0" borderId="104"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9" fontId="1" fillId="0" borderId="0" applyFont="0" applyFill="0" applyBorder="0" applyAlignment="0" applyProtection="0"/>
    <xf numFmtId="0" fontId="98" fillId="82" borderId="102" applyNumberFormat="0" applyAlignment="0" applyProtection="0"/>
    <xf numFmtId="41" fontId="1" fillId="0" borderId="0" applyFont="0" applyFill="0" applyBorder="0" applyAlignment="0" applyProtection="0"/>
    <xf numFmtId="0" fontId="104" fillId="0" borderId="92" applyNumberFormat="0" applyFill="0" applyAlignment="0" applyProtection="0"/>
    <xf numFmtId="0" fontId="98" fillId="82" borderId="102" applyNumberFormat="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 fillId="0" borderId="0"/>
    <xf numFmtId="0" fontId="35" fillId="85" borderId="101" applyNumberFormat="0" applyFont="0" applyAlignment="0" applyProtection="0"/>
    <xf numFmtId="0" fontId="98" fillId="82" borderId="102" applyNumberFormat="0" applyAlignment="0" applyProtection="0"/>
    <xf numFmtId="0" fontId="1" fillId="0" borderId="0"/>
    <xf numFmtId="0" fontId="104" fillId="0" borderId="92" applyNumberFormat="0" applyFill="0" applyAlignment="0" applyProtection="0"/>
    <xf numFmtId="9" fontId="1" fillId="0" borderId="0" applyFont="0" applyFill="0" applyBorder="0" applyAlignment="0" applyProtection="0"/>
    <xf numFmtId="0" fontId="98" fillId="82" borderId="102" applyNumberFormat="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5" fillId="69" borderId="102" applyNumberFormat="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10" fillId="0" borderId="104" applyNumberFormat="0" applyFill="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12" fillId="85" borderId="101" applyNumberFormat="0" applyFont="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0" fontId="104" fillId="0" borderId="92" applyNumberFormat="0" applyFill="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0" fontId="104" fillId="0" borderId="92" applyNumberFormat="0" applyFill="0" applyAlignment="0" applyProtection="0"/>
    <xf numFmtId="170" fontId="1" fillId="0" borderId="0"/>
    <xf numFmtId="43" fontId="1" fillId="0" borderId="0"/>
    <xf numFmtId="0" fontId="1" fillId="0" borderId="0"/>
    <xf numFmtId="0" fontId="1" fillId="0" borderId="0"/>
    <xf numFmtId="41" fontId="1" fillId="0" borderId="0" applyFont="0" applyFill="0" applyBorder="0" applyAlignment="0" applyProtection="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174" fontId="1" fillId="0" borderId="0" applyFont="0" applyFill="0" applyBorder="0" applyAlignment="0" applyProtection="0"/>
    <xf numFmtId="0" fontId="1" fillId="0" borderId="0"/>
    <xf numFmtId="166"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10" fillId="0" borderId="104" applyNumberFormat="0" applyFill="0" applyAlignment="0" applyProtection="0"/>
    <xf numFmtId="170" fontId="1" fillId="0" borderId="0" applyFont="0" applyFill="0" applyBorder="0" applyAlignment="0" applyProtection="0"/>
    <xf numFmtId="0" fontId="104" fillId="0" borderId="92" applyNumberFormat="0" applyFill="0" applyAlignment="0" applyProtection="0"/>
    <xf numFmtId="0" fontId="1" fillId="61" borderId="77" applyNumberFormat="0" applyFont="0" applyAlignment="0" applyProtection="0"/>
    <xf numFmtId="42"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8" fillId="82" borderId="103" applyNumberFormat="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0" fontId="104" fillId="0" borderId="92" applyNumberFormat="0" applyFill="0" applyAlignment="0" applyProtection="0"/>
    <xf numFmtId="0" fontId="104" fillId="0" borderId="92" applyNumberFormat="0" applyFill="0" applyAlignment="0" applyProtection="0"/>
    <xf numFmtId="0" fontId="110" fillId="0" borderId="104"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0" fontId="104" fillId="0" borderId="92" applyNumberFormat="0" applyFill="0" applyAlignment="0" applyProtection="0"/>
    <xf numFmtId="43" fontId="1" fillId="0" borderId="0"/>
    <xf numFmtId="0" fontId="1" fillId="0" borderId="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12" fillId="85" borderId="101" applyNumberFormat="0" applyFont="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22" fillId="0" borderId="95">
      <alignment horizontal="center"/>
    </xf>
    <xf numFmtId="0" fontId="128" fillId="0" borderId="95">
      <alignment horizontal="center"/>
    </xf>
    <xf numFmtId="0" fontId="104" fillId="0" borderId="92" applyNumberFormat="0" applyFill="0" applyAlignment="0" applyProtection="0"/>
    <xf numFmtId="0" fontId="104" fillId="0" borderId="92" applyNumberFormat="0" applyFill="0" applyAlignment="0" applyProtection="0"/>
    <xf numFmtId="0" fontId="110" fillId="0" borderId="104" applyNumberFormat="0" applyFill="0" applyAlignment="0" applyProtection="0"/>
    <xf numFmtId="0" fontId="105" fillId="69" borderId="102" applyNumberFormat="0" applyAlignment="0" applyProtection="0"/>
    <xf numFmtId="0" fontId="98" fillId="82" borderId="102" applyNumberFormat="0" applyAlignment="0" applyProtection="0"/>
    <xf numFmtId="0" fontId="122" fillId="0" borderId="95" applyNumberFormat="0" applyFont="0" applyFill="0" applyBorder="0" applyAlignment="0">
      <alignment horizontal="center"/>
    </xf>
    <xf numFmtId="0" fontId="35" fillId="85" borderId="101" applyNumberFormat="0" applyFont="0" applyAlignment="0" applyProtection="0"/>
    <xf numFmtId="0" fontId="98" fillId="82" borderId="102" applyNumberFormat="0" applyAlignment="0" applyProtection="0"/>
    <xf numFmtId="0" fontId="108" fillId="82" borderId="103" applyNumberFormat="0" applyAlignment="0" applyProtection="0"/>
    <xf numFmtId="0" fontId="108" fillId="82" borderId="103" applyNumberFormat="0" applyAlignment="0" applyProtection="0"/>
    <xf numFmtId="0" fontId="105" fillId="69" borderId="102" applyNumberFormat="0" applyAlignment="0" applyProtection="0"/>
    <xf numFmtId="0" fontId="110" fillId="0" borderId="104" applyNumberFormat="0" applyFill="0" applyAlignment="0" applyProtection="0"/>
    <xf numFmtId="0" fontId="110" fillId="0" borderId="104" applyNumberFormat="0" applyFill="0" applyAlignment="0" applyProtection="0"/>
    <xf numFmtId="0" fontId="108" fillId="82" borderId="103" applyNumberFormat="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04" fillId="0" borderId="92" applyNumberFormat="0" applyFill="0" applyAlignment="0" applyProtection="0"/>
    <xf numFmtId="0" fontId="98" fillId="82" borderId="102" applyNumberFormat="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8" fillId="82" borderId="103" applyNumberFormat="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0" fillId="0" borderId="104"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10" fillId="0" borderId="104"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35" fillId="85" borderId="101" applyNumberFormat="0" applyFont="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5" fillId="69" borderId="102" applyNumberFormat="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8" fillId="82" borderId="103" applyNumberFormat="0" applyAlignment="0" applyProtection="0"/>
    <xf numFmtId="0" fontId="104" fillId="0" borderId="92" applyNumberFormat="0" applyFill="0" applyAlignment="0" applyProtection="0"/>
    <xf numFmtId="0" fontId="112" fillId="85" borderId="101" applyNumberFormat="0" applyFont="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35" fillId="85" borderId="101" applyNumberFormat="0" applyFont="0" applyAlignment="0" applyProtection="0"/>
    <xf numFmtId="0" fontId="108" fillId="82" borderId="103" applyNumberFormat="0" applyAlignment="0" applyProtection="0"/>
    <xf numFmtId="0" fontId="98" fillId="82" borderId="102" applyNumberForma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0" fillId="0" borderId="104" applyNumberFormat="0" applyFill="0" applyAlignment="0" applyProtection="0"/>
    <xf numFmtId="0" fontId="104" fillId="0" borderId="92" applyNumberFormat="0" applyFill="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32" borderId="77" applyNumberFormat="0" applyFont="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04" fillId="0" borderId="92" applyNumberFormat="0" applyFill="0" applyAlignment="0" applyProtection="0"/>
    <xf numFmtId="170" fontId="1" fillId="0" borderId="0" applyFont="0" applyFill="0" applyBorder="0" applyAlignment="0" applyProtection="0"/>
    <xf numFmtId="0" fontId="104" fillId="0" borderId="92" applyNumberFormat="0" applyFill="0" applyAlignment="0" applyProtection="0"/>
    <xf numFmtId="0" fontId="1" fillId="0" borderId="0"/>
    <xf numFmtId="0" fontId="1" fillId="61" borderId="77" applyNumberFormat="0" applyFont="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0" fontId="1" fillId="0" borderId="0"/>
    <xf numFmtId="170"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04" fillId="0" borderId="92" applyNumberFormat="0" applyFill="0" applyAlignment="0" applyProtection="0"/>
    <xf numFmtId="9" fontId="1" fillId="0" borderId="0" applyFont="0" applyFill="0" applyBorder="0" applyAlignment="0" applyProtection="0"/>
    <xf numFmtId="0" fontId="1" fillId="43" borderId="0" applyNumberFormat="0" applyBorder="0" applyAlignment="0" applyProtection="0"/>
    <xf numFmtId="41" fontId="1" fillId="0" borderId="0" applyFont="0" applyFill="0" applyBorder="0" applyAlignment="0" applyProtection="0"/>
    <xf numFmtId="164"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38" borderId="0" applyNumberFormat="0" applyBorder="0" applyAlignment="0" applyProtection="0"/>
    <xf numFmtId="0" fontId="1" fillId="0" borderId="0"/>
    <xf numFmtId="0" fontId="1" fillId="35" borderId="0" applyNumberFormat="0" applyBorder="0" applyAlignment="0" applyProtection="0"/>
    <xf numFmtId="0" fontId="1" fillId="34"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04" fillId="0" borderId="92" applyNumberFormat="0" applyFill="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1" fillId="32" borderId="77" applyNumberFormat="0" applyFont="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04" fillId="0" borderId="92"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40" borderId="0" applyNumberFormat="0" applyBorder="0" applyAlignment="0" applyProtection="0"/>
    <xf numFmtId="0" fontId="1" fillId="0" borderId="0"/>
    <xf numFmtId="170"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0" borderId="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 fillId="0" borderId="0"/>
    <xf numFmtId="0" fontId="104" fillId="0" borderId="92" applyNumberFormat="0" applyFill="0" applyAlignment="0" applyProtection="0"/>
    <xf numFmtId="0" fontId="1" fillId="0" borderId="0"/>
    <xf numFmtId="0" fontId="104" fillId="0" borderId="92" applyNumberFormat="0" applyFill="0" applyAlignment="0" applyProtection="0"/>
    <xf numFmtId="0" fontId="105" fillId="69" borderId="102" applyNumberFormat="0" applyAlignment="0" applyProtection="0"/>
    <xf numFmtId="41"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9"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0" fontId="35" fillId="85" borderId="101" applyNumberFormat="0" applyFont="0" applyAlignment="0" applyProtection="0"/>
    <xf numFmtId="0" fontId="1" fillId="36" borderId="0" applyNumberFormat="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04" fillId="0" borderId="92" applyNumberFormat="0" applyFill="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10" fillId="0" borderId="104" applyNumberFormat="0" applyFill="0" applyAlignment="0" applyProtection="0"/>
    <xf numFmtId="43" fontId="1" fillId="0" borderId="0"/>
    <xf numFmtId="166" fontId="1" fillId="0" borderId="0" applyFont="0" applyFill="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0" borderId="0"/>
    <xf numFmtId="0" fontId="1" fillId="56" borderId="0" applyNumberFormat="0" applyBorder="0" applyAlignment="0" applyProtection="0"/>
    <xf numFmtId="170" fontId="1" fillId="0" borderId="0"/>
    <xf numFmtId="43" fontId="1" fillId="0" borderId="0"/>
    <xf numFmtId="43" fontId="1" fillId="0" borderId="0"/>
    <xf numFmtId="166"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61" borderId="77" applyNumberFormat="0" applyFont="0" applyAlignment="0" applyProtection="0"/>
    <xf numFmtId="0" fontId="104" fillId="0" borderId="92" applyNumberFormat="0" applyFill="0" applyAlignment="0" applyProtection="0"/>
    <xf numFmtId="166" fontId="1" fillId="0" borderId="0" applyFont="0" applyFill="0" applyBorder="0" applyAlignment="0" applyProtection="0"/>
    <xf numFmtId="166"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4"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1" fillId="0" borderId="0"/>
    <xf numFmtId="0" fontId="1" fillId="0" borderId="0"/>
    <xf numFmtId="0" fontId="1" fillId="0" borderId="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43" fontId="1" fillId="0" borderId="0" applyFont="0" applyFill="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05" fillId="69" borderId="102" applyNumberFormat="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8" fillId="82" borderId="103" applyNumberFormat="0" applyAlignment="0" applyProtection="0"/>
    <xf numFmtId="0" fontId="105" fillId="69" borderId="102" applyNumberFormat="0" applyAlignment="0" applyProtection="0"/>
    <xf numFmtId="0" fontId="98" fillId="82" borderId="102" applyNumberFormat="0" applyAlignment="0" applyProtection="0"/>
    <xf numFmtId="0" fontId="98" fillId="82" borderId="102" applyNumberFormat="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41"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41"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170" fontId="1" fillId="0" borderId="0" applyFont="0" applyFill="0" applyBorder="0" applyAlignment="0" applyProtection="0"/>
    <xf numFmtId="0" fontId="1" fillId="32" borderId="77" applyNumberFormat="0" applyFont="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40"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43" fontId="1" fillId="0" borderId="0"/>
    <xf numFmtId="166" fontId="1" fillId="0" borderId="0" applyFont="0" applyFill="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0" borderId="0"/>
    <xf numFmtId="0" fontId="1" fillId="56" borderId="0" applyNumberFormat="0" applyBorder="0" applyAlignment="0" applyProtection="0"/>
    <xf numFmtId="170"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77"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2" fontId="14" fillId="0" borderId="0" applyFont="0" applyFill="0" applyBorder="0" applyAlignment="0" applyProtection="0"/>
    <xf numFmtId="0" fontId="122" fillId="0" borderId="95">
      <alignment horizontal="center"/>
    </xf>
    <xf numFmtId="41" fontId="14" fillId="0" borderId="0" applyFont="0" applyFill="0" applyBorder="0" applyAlignment="0" applyProtection="0"/>
    <xf numFmtId="0" fontId="14" fillId="0" borderId="0"/>
    <xf numFmtId="41" fontId="14" fillId="0" borderId="0" applyFont="0" applyFill="0" applyBorder="0" applyAlignment="0" applyProtection="0"/>
    <xf numFmtId="0" fontId="128" fillId="0" borderId="95">
      <alignment horizontal="center"/>
    </xf>
    <xf numFmtId="0" fontId="122" fillId="0" borderId="95" applyNumberFormat="0" applyFont="0" applyFill="0" applyBorder="0" applyAlignment="0">
      <alignment horizontal="center"/>
    </xf>
    <xf numFmtId="42" fontId="14" fillId="0" borderId="0" applyFont="0" applyFill="0" applyBorder="0" applyAlignment="0" applyProtection="0"/>
    <xf numFmtId="0" fontId="122" fillId="0" borderId="95">
      <alignment horizontal="center"/>
    </xf>
    <xf numFmtId="0" fontId="128" fillId="0" borderId="95">
      <alignment horizontal="center"/>
    </xf>
    <xf numFmtId="0" fontId="122" fillId="0" borderId="95" applyNumberFormat="0" applyFont="0" applyFill="0" applyBorder="0" applyAlignment="0">
      <alignment horizontal="center"/>
    </xf>
    <xf numFmtId="42" fontId="14" fillId="0" borderId="0" applyFont="0" applyFill="0" applyBorder="0" applyAlignment="0" applyProtection="0"/>
    <xf numFmtId="42" fontId="14" fillId="0" borderId="0" applyFont="0" applyFill="0" applyBorder="0" applyAlignment="0" applyProtection="0"/>
    <xf numFmtId="0" fontId="14" fillId="0" borderId="0"/>
    <xf numFmtId="41" fontId="14" fillId="0" borderId="0" applyFont="0" applyFill="0" applyBorder="0" applyAlignment="0" applyProtection="0"/>
    <xf numFmtId="41" fontId="14" fillId="0" borderId="0" applyFont="0" applyFill="0" applyBorder="0" applyAlignment="0" applyProtection="0"/>
    <xf numFmtId="42" fontId="14" fillId="0" borderId="0" applyFont="0" applyFill="0" applyBorder="0" applyAlignment="0" applyProtection="0"/>
    <xf numFmtId="41" fontId="14" fillId="0" borderId="0" applyFont="0" applyFill="0" applyBorder="0" applyAlignment="0" applyProtection="0"/>
    <xf numFmtId="0" fontId="14" fillId="0" borderId="0"/>
    <xf numFmtId="42" fontId="14" fillId="0" borderId="0" applyFont="0" applyFill="0" applyBorder="0" applyAlignment="0" applyProtection="0"/>
    <xf numFmtId="0" fontId="122" fillId="0" borderId="95" applyNumberFormat="0" applyFont="0" applyFill="0" applyBorder="0" applyAlignment="0">
      <alignment horizontal="center"/>
    </xf>
    <xf numFmtId="41" fontId="14" fillId="0" borderId="0" applyFont="0" applyFill="0" applyBorder="0" applyAlignment="0" applyProtection="0"/>
    <xf numFmtId="0" fontId="122" fillId="0" borderId="95">
      <alignment horizontal="center"/>
    </xf>
    <xf numFmtId="42" fontId="14" fillId="0" borderId="0" applyFont="0" applyFill="0" applyBorder="0" applyAlignment="0" applyProtection="0"/>
    <xf numFmtId="0" fontId="122" fillId="0" borderId="95">
      <alignment horizontal="center"/>
    </xf>
    <xf numFmtId="0" fontId="128" fillId="0" borderId="95">
      <alignment horizontal="center"/>
    </xf>
    <xf numFmtId="0" fontId="122" fillId="0" borderId="95" applyNumberFormat="0" applyFont="0" applyFill="0" applyBorder="0" applyAlignment="0">
      <alignment horizontal="center"/>
    </xf>
    <xf numFmtId="0" fontId="122" fillId="0" borderId="95">
      <alignment horizontal="center"/>
    </xf>
    <xf numFmtId="0" fontId="122" fillId="0" borderId="95" applyNumberFormat="0" applyFont="0" applyFill="0" applyBorder="0" applyAlignment="0">
      <alignment horizontal="center"/>
    </xf>
    <xf numFmtId="0" fontId="122" fillId="0" borderId="95">
      <alignment horizontal="center"/>
    </xf>
    <xf numFmtId="0" fontId="122" fillId="0" borderId="95" applyNumberFormat="0" applyFont="0" applyFill="0" applyBorder="0" applyAlignment="0">
      <alignment horizontal="center"/>
    </xf>
    <xf numFmtId="0" fontId="128" fillId="0" borderId="95">
      <alignment horizontal="center"/>
    </xf>
    <xf numFmtId="0" fontId="14" fillId="0" borderId="0"/>
    <xf numFmtId="0" fontId="128" fillId="0" borderId="95">
      <alignment horizontal="center"/>
    </xf>
    <xf numFmtId="0" fontId="128" fillId="0" borderId="95">
      <alignment horizontal="center"/>
    </xf>
    <xf numFmtId="0" fontId="122" fillId="0" borderId="95">
      <alignment horizontal="center"/>
    </xf>
    <xf numFmtId="0" fontId="122" fillId="0" borderId="95" applyNumberFormat="0" applyFont="0" applyFill="0" applyBorder="0" applyAlignment="0">
      <alignment horizontal="center"/>
    </xf>
    <xf numFmtId="0" fontId="14" fillId="0" borderId="0"/>
    <xf numFmtId="0" fontId="128" fillId="0" borderId="95">
      <alignment horizontal="center"/>
    </xf>
    <xf numFmtId="0" fontId="14" fillId="0" borderId="0"/>
    <xf numFmtId="41" fontId="14"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1" fontId="14"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9" fontId="14"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1" fontId="1" fillId="0" borderId="0" applyFont="0" applyFill="0" applyBorder="0" applyAlignment="0" applyProtection="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170" fontId="1" fillId="0" borderId="0" applyFont="0" applyFill="0" applyBorder="0" applyAlignment="0" applyProtection="0"/>
    <xf numFmtId="0" fontId="1" fillId="61"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0" fontId="14"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04" fillId="0" borderId="92" applyNumberFormat="0" applyFill="0" applyAlignment="0" applyProtection="0"/>
    <xf numFmtId="0" fontId="1" fillId="42" borderId="0" applyNumberFormat="0" applyBorder="0" applyAlignment="0" applyProtection="0"/>
    <xf numFmtId="0" fontId="1" fillId="43" borderId="0" applyNumberFormat="0" applyBorder="0" applyAlignment="0" applyProtection="0"/>
    <xf numFmtId="0" fontId="104" fillId="0" borderId="92" applyNumberFormat="0" applyFill="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32" borderId="77" applyNumberFormat="0" applyFont="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0" fontId="1" fillId="0" borderId="0"/>
    <xf numFmtId="170"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41"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43" borderId="0" applyNumberFormat="0" applyBorder="0" applyAlignment="0" applyProtection="0"/>
    <xf numFmtId="41" fontId="1" fillId="0" borderId="0" applyFont="0" applyFill="0" applyBorder="0" applyAlignment="0" applyProtection="0"/>
    <xf numFmtId="164"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38" borderId="0" applyNumberFormat="0" applyBorder="0" applyAlignment="0" applyProtection="0"/>
    <xf numFmtId="0" fontId="1" fillId="0" borderId="0"/>
    <xf numFmtId="0" fontId="1" fillId="35" borderId="0" applyNumberFormat="0" applyBorder="0" applyAlignment="0" applyProtection="0"/>
    <xf numFmtId="0" fontId="1" fillId="34"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04" fillId="0" borderId="92" applyNumberFormat="0" applyFill="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40" borderId="0" applyNumberFormat="0" applyBorder="0" applyAlignment="0" applyProtection="0"/>
    <xf numFmtId="0" fontId="1" fillId="0" borderId="0"/>
    <xf numFmtId="170"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0" fontId="104" fillId="0" borderId="92" applyNumberFormat="0" applyFill="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 fillId="0" borderId="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 fillId="36" borderId="0" applyNumberFormat="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4" fillId="0" borderId="0" applyFont="0" applyFill="0" applyBorder="0" applyAlignment="0" applyProtection="0"/>
    <xf numFmtId="42" fontId="1" fillId="0" borderId="0" applyFont="0" applyFill="0" applyBorder="0" applyAlignment="0" applyProtection="0"/>
    <xf numFmtId="0" fontId="104" fillId="0" borderId="92" applyNumberFormat="0" applyFill="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43" fontId="1" fillId="0" borderId="0"/>
    <xf numFmtId="166" fontId="1" fillId="0" borderId="0" applyFont="0" applyFill="0" applyBorder="0" applyAlignment="0" applyProtection="0"/>
    <xf numFmtId="0" fontId="1" fillId="48" borderId="0" applyNumberFormat="0" applyBorder="0" applyAlignment="0" applyProtection="0"/>
    <xf numFmtId="0" fontId="104" fillId="0" borderId="92" applyNumberFormat="0" applyFill="0" applyAlignment="0" applyProtection="0"/>
    <xf numFmtId="0" fontId="1" fillId="52" borderId="0" applyNumberFormat="0" applyBorder="0" applyAlignment="0" applyProtection="0"/>
    <xf numFmtId="0" fontId="104" fillId="0" borderId="92" applyNumberFormat="0" applyFill="0" applyAlignment="0" applyProtection="0"/>
    <xf numFmtId="0" fontId="1" fillId="0" borderId="0"/>
    <xf numFmtId="0" fontId="1" fillId="56" borderId="0" applyNumberFormat="0" applyBorder="0" applyAlignment="0" applyProtection="0"/>
    <xf numFmtId="170" fontId="1" fillId="0" borderId="0"/>
    <xf numFmtId="0" fontId="104" fillId="0" borderId="92" applyNumberFormat="0" applyFill="0" applyAlignment="0" applyProtection="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73"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170"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 fillId="0" borderId="0"/>
    <xf numFmtId="0" fontId="104" fillId="0" borderId="92" applyNumberFormat="0" applyFill="0" applyAlignment="0" applyProtection="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9"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 fillId="0" borderId="0"/>
    <xf numFmtId="0" fontId="104" fillId="0" borderId="92" applyNumberFormat="0" applyFill="0" applyAlignment="0" applyProtection="0"/>
    <xf numFmtId="9"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04" fillId="0" borderId="92" applyNumberFormat="0" applyFill="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04" fillId="0" borderId="92" applyNumberFormat="0" applyFill="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42" borderId="0" applyNumberFormat="0" applyBorder="0" applyAlignment="0" applyProtection="0"/>
    <xf numFmtId="0" fontId="1" fillId="0" borderId="0"/>
    <xf numFmtId="0" fontId="104" fillId="0" borderId="92" applyNumberFormat="0" applyFill="0" applyAlignment="0" applyProtection="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0" fontId="104" fillId="0" borderId="92" applyNumberFormat="0" applyFill="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04" fillId="0" borderId="92" applyNumberFormat="0" applyFill="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04" fillId="0" borderId="92" applyNumberFormat="0" applyFill="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0" fontId="104" fillId="0" borderId="92" applyNumberFormat="0" applyFill="0" applyAlignment="0" applyProtection="0"/>
    <xf numFmtId="170" fontId="1" fillId="0" borderId="0"/>
    <xf numFmtId="43" fontId="1" fillId="0" borderId="0"/>
    <xf numFmtId="0" fontId="1" fillId="0" borderId="0"/>
    <xf numFmtId="0" fontId="1" fillId="0" borderId="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174" fontId="1" fillId="0" borderId="0" applyFont="0" applyFill="0" applyBorder="0" applyAlignment="0" applyProtection="0"/>
    <xf numFmtId="0" fontId="1" fillId="0" borderId="0"/>
    <xf numFmtId="166"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170" fontId="1" fillId="0" borderId="0" applyFont="0" applyFill="0" applyBorder="0" applyAlignment="0" applyProtection="0"/>
    <xf numFmtId="0" fontId="104" fillId="0" borderId="92" applyNumberFormat="0" applyFill="0" applyAlignment="0" applyProtection="0"/>
    <xf numFmtId="0" fontId="1" fillId="61" borderId="77" applyNumberFormat="0" applyFont="0" applyAlignment="0" applyProtection="0"/>
    <xf numFmtId="0" fontId="104" fillId="0" borderId="92" applyNumberFormat="0" applyFill="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0" fontId="104" fillId="0" borderId="92" applyNumberFormat="0" applyFill="0" applyAlignment="0" applyProtection="0"/>
    <xf numFmtId="43" fontId="1" fillId="0" borderId="0"/>
    <xf numFmtId="0" fontId="1" fillId="0" borderId="0"/>
    <xf numFmtId="43" fontId="1" fillId="0" borderId="0" applyFont="0" applyFill="0" applyBorder="0" applyAlignment="0" applyProtection="0"/>
    <xf numFmtId="42"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34" borderId="0" applyNumberFormat="0" applyBorder="0" applyAlignment="0" applyProtection="0"/>
    <xf numFmtId="0" fontId="1" fillId="35" borderId="0" applyNumberFormat="0" applyBorder="0" applyAlignment="0" applyProtection="0"/>
    <xf numFmtId="0" fontId="104" fillId="0" borderId="92" applyNumberFormat="0" applyFill="0" applyAlignment="0" applyProtection="0"/>
    <xf numFmtId="0" fontId="1" fillId="38" borderId="0" applyNumberFormat="0" applyBorder="0" applyAlignment="0" applyProtection="0"/>
    <xf numFmtId="0" fontId="1" fillId="39" borderId="0" applyNumberFormat="0" applyBorder="0" applyAlignment="0" applyProtection="0"/>
    <xf numFmtId="0" fontId="104" fillId="0" borderId="92" applyNumberFormat="0" applyFill="0" applyAlignment="0" applyProtection="0"/>
    <xf numFmtId="0" fontId="1" fillId="42" borderId="0" applyNumberFormat="0" applyBorder="0" applyAlignment="0" applyProtection="0"/>
    <xf numFmtId="0" fontId="1" fillId="43" borderId="0" applyNumberFormat="0" applyBorder="0" applyAlignment="0" applyProtection="0"/>
    <xf numFmtId="0" fontId="104" fillId="0" borderId="92" applyNumberFormat="0" applyFill="0" applyAlignment="0" applyProtection="0"/>
    <xf numFmtId="0" fontId="1" fillId="46" borderId="0" applyNumberFormat="0" applyBorder="0" applyAlignment="0" applyProtection="0"/>
    <xf numFmtId="0" fontId="1" fillId="47" borderId="0" applyNumberFormat="0" applyBorder="0" applyAlignment="0" applyProtection="0"/>
    <xf numFmtId="0" fontId="104" fillId="0" borderId="92" applyNumberFormat="0" applyFill="0" applyAlignment="0" applyProtection="0"/>
    <xf numFmtId="0" fontId="1" fillId="50" borderId="0" applyNumberFormat="0" applyBorder="0" applyAlignment="0" applyProtection="0"/>
    <xf numFmtId="0" fontId="1" fillId="51" borderId="0" applyNumberFormat="0" applyBorder="0" applyAlignment="0" applyProtection="0"/>
    <xf numFmtId="0" fontId="104" fillId="0" borderId="92" applyNumberFormat="0" applyFill="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04" fillId="0" borderId="92" applyNumberFormat="0" applyFill="0" applyAlignment="0" applyProtection="0"/>
    <xf numFmtId="0" fontId="1" fillId="0" borderId="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166"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170" fontId="1" fillId="0" borderId="0" applyFont="0" applyFill="0" applyBorder="0" applyAlignment="0" applyProtection="0"/>
    <xf numFmtId="0" fontId="1" fillId="32" borderId="77" applyNumberFormat="0" applyFont="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04" fillId="0" borderId="92" applyNumberFormat="0" applyFill="0" applyAlignment="0" applyProtection="0"/>
    <xf numFmtId="0" fontId="104" fillId="0" borderId="92"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40" borderId="0" applyNumberFormat="0" applyBorder="0" applyAlignment="0" applyProtection="0"/>
    <xf numFmtId="0" fontId="1" fillId="0" borderId="0"/>
    <xf numFmtId="0" fontId="104" fillId="0" borderId="92" applyNumberFormat="0" applyFill="0" applyAlignment="0" applyProtection="0"/>
    <xf numFmtId="41"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 fillId="0" borderId="0"/>
    <xf numFmtId="0" fontId="1" fillId="32" borderId="77" applyNumberFormat="0" applyFont="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 fillId="0" borderId="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9"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41" fontId="1" fillId="0" borderId="0" applyFont="0" applyFill="0" applyBorder="0" applyAlignment="0" applyProtection="0"/>
    <xf numFmtId="0" fontId="1" fillId="36" borderId="0" applyNumberFormat="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xf numFmtId="166" fontId="1" fillId="0" borderId="0" applyFont="0" applyFill="0" applyBorder="0" applyAlignment="0" applyProtection="0"/>
    <xf numFmtId="0" fontId="1" fillId="48" borderId="0" applyNumberFormat="0" applyBorder="0" applyAlignment="0" applyProtection="0"/>
    <xf numFmtId="0" fontId="104" fillId="0" borderId="92" applyNumberFormat="0" applyFill="0" applyAlignment="0" applyProtection="0"/>
    <xf numFmtId="0" fontId="1" fillId="52" borderId="0" applyNumberFormat="0" applyBorder="0" applyAlignment="0" applyProtection="0"/>
    <xf numFmtId="0" fontId="104" fillId="0" borderId="92" applyNumberFormat="0" applyFill="0" applyAlignment="0" applyProtection="0"/>
    <xf numFmtId="0" fontId="1" fillId="0" borderId="0"/>
    <xf numFmtId="0" fontId="1" fillId="56" borderId="0" applyNumberFormat="0" applyBorder="0" applyAlignment="0" applyProtection="0"/>
    <xf numFmtId="170"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164" fontId="1" fillId="0" borderId="0" applyFont="0" applyFill="0" applyBorder="0" applyAlignment="0" applyProtection="0"/>
    <xf numFmtId="0" fontId="104" fillId="0" borderId="92" applyNumberFormat="0" applyFill="0" applyAlignment="0" applyProtection="0"/>
    <xf numFmtId="0" fontId="1" fillId="0" borderId="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43" fontId="77" fillId="0" borderId="0" applyFont="0" applyFill="0" applyBorder="0" applyAlignment="0" applyProtection="0"/>
    <xf numFmtId="43" fontId="77" fillId="0" borderId="0" applyFont="0" applyFill="0" applyBorder="0" applyAlignment="0" applyProtection="0"/>
    <xf numFmtId="43" fontId="77" fillId="0" borderId="0" applyFont="0" applyFill="0" applyBorder="0" applyAlignment="0" applyProtection="0"/>
    <xf numFmtId="166" fontId="74" fillId="0" borderId="0" applyFont="0" applyFill="0" applyBorder="0" applyAlignment="0" applyProtection="0"/>
    <xf numFmtId="170" fontId="35" fillId="0" borderId="0" applyFont="0" applyFill="0" applyBorder="0" applyAlignment="0" applyProtection="0"/>
    <xf numFmtId="170" fontId="35" fillId="0" borderId="0" applyFill="0" applyBorder="0" applyAlignment="0" applyProtection="0"/>
    <xf numFmtId="9" fontId="35" fillId="0" borderId="0" applyFill="0" applyBorder="0" applyAlignment="0" applyProtection="0"/>
    <xf numFmtId="9" fontId="35" fillId="0" borderId="0" applyFill="0" applyBorder="0" applyAlignment="0" applyProtection="0"/>
    <xf numFmtId="9" fontId="1" fillId="0" borderId="0" applyFont="0" applyFill="0" applyBorder="0" applyAlignment="0" applyProtection="0"/>
    <xf numFmtId="0" fontId="51" fillId="0" borderId="0"/>
    <xf numFmtId="0" fontId="73" fillId="0" borderId="0"/>
    <xf numFmtId="43" fontId="35" fillId="0" borderId="0" applyFont="0" applyFill="0" applyBorder="0" applyAlignment="0" applyProtection="0"/>
    <xf numFmtId="0" fontId="72" fillId="57" borderId="0" applyNumberFormat="0" applyBorder="0" applyAlignment="0" applyProtection="0"/>
    <xf numFmtId="0" fontId="72" fillId="58" borderId="0" applyNumberFormat="0" applyBorder="0" applyAlignment="0" applyProtection="0"/>
    <xf numFmtId="0" fontId="72" fillId="62" borderId="0" applyNumberFormat="0" applyBorder="0" applyAlignment="0" applyProtection="0"/>
    <xf numFmtId="0" fontId="72" fillId="59" borderId="0" applyNumberFormat="0" applyBorder="0" applyAlignment="0" applyProtection="0"/>
    <xf numFmtId="0" fontId="72" fillId="63" borderId="0" applyNumberFormat="0" applyBorder="0" applyAlignment="0" applyProtection="0"/>
    <xf numFmtId="0" fontId="72" fillId="60" borderId="0" applyNumberFormat="0" applyBorder="0" applyAlignment="0" applyProtection="0"/>
    <xf numFmtId="0" fontId="14" fillId="0" borderId="0"/>
    <xf numFmtId="43" fontId="35"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73" fillId="0" borderId="0"/>
    <xf numFmtId="170"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4" fillId="0" borderId="0"/>
    <xf numFmtId="9" fontId="1" fillId="0" borderId="0" applyFont="0" applyFill="0" applyBorder="0" applyAlignment="0" applyProtection="0"/>
    <xf numFmtId="0" fontId="14" fillId="0" borderId="0"/>
    <xf numFmtId="164" fontId="1" fillId="0" borderId="0" applyFont="0" applyFill="0" applyBorder="0" applyAlignment="0" applyProtection="0"/>
    <xf numFmtId="0" fontId="3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3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44" fontId="35"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43" fontId="35" fillId="0" borderId="0" applyFont="0" applyFill="0" applyBorder="0" applyAlignment="0" applyProtection="0"/>
    <xf numFmtId="43" fontId="35" fillId="0" borderId="0" applyFont="0" applyFill="0" applyBorder="0" applyAlignment="0" applyProtection="0"/>
    <xf numFmtId="44" fontId="35"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170"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 fillId="0" borderId="0"/>
    <xf numFmtId="0" fontId="104" fillId="0" borderId="92" applyNumberFormat="0" applyFill="0" applyAlignment="0" applyProtection="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9"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 fillId="0" borderId="0"/>
    <xf numFmtId="0" fontId="1" fillId="0" borderId="0"/>
    <xf numFmtId="0" fontId="104" fillId="0" borderId="92" applyNumberFormat="0" applyFill="0" applyAlignment="0" applyProtection="0"/>
    <xf numFmtId="9"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0" fontId="104" fillId="0" borderId="92" applyNumberFormat="0" applyFill="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0" fontId="104" fillId="0" borderId="92" applyNumberFormat="0" applyFill="0" applyAlignment="0" applyProtection="0"/>
    <xf numFmtId="170" fontId="1" fillId="0" borderId="0"/>
    <xf numFmtId="43" fontId="1" fillId="0" borderId="0"/>
    <xf numFmtId="0" fontId="1" fillId="0" borderId="0"/>
    <xf numFmtId="0" fontId="1" fillId="0" borderId="0"/>
    <xf numFmtId="41" fontId="1" fillId="0" borderId="0" applyFont="0" applyFill="0" applyBorder="0" applyAlignment="0" applyProtection="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174" fontId="1" fillId="0" borderId="0" applyFont="0" applyFill="0" applyBorder="0" applyAlignment="0" applyProtection="0"/>
    <xf numFmtId="0" fontId="1" fillId="0" borderId="0"/>
    <xf numFmtId="166"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04" fillId="0" borderId="92" applyNumberFormat="0" applyFill="0" applyAlignment="0" applyProtection="0"/>
    <xf numFmtId="0" fontId="1" fillId="61" borderId="77" applyNumberFormat="0" applyFont="0" applyAlignment="0" applyProtection="0"/>
    <xf numFmtId="42"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0" fontId="104" fillId="0" borderId="92" applyNumberFormat="0" applyFill="0" applyAlignment="0" applyProtection="0"/>
    <xf numFmtId="43" fontId="1" fillId="0" borderId="0"/>
    <xf numFmtId="0" fontId="1" fillId="0" borderId="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22" fillId="0" borderId="95">
      <alignment horizontal="center"/>
    </xf>
    <xf numFmtId="0" fontId="128" fillId="0" borderId="95">
      <alignment horizontal="center"/>
    </xf>
    <xf numFmtId="0" fontId="104" fillId="0" borderId="92" applyNumberFormat="0" applyFill="0" applyAlignment="0" applyProtection="0"/>
    <xf numFmtId="0" fontId="104" fillId="0" borderId="92" applyNumberFormat="0" applyFill="0" applyAlignment="0" applyProtection="0"/>
    <xf numFmtId="0" fontId="122" fillId="0" borderId="95" applyNumberFormat="0" applyFont="0" applyFill="0" applyBorder="0" applyAlignment="0">
      <alignment horizontal="center"/>
    </xf>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32" borderId="77" applyNumberFormat="0" applyFont="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04" fillId="0" borderId="92" applyNumberFormat="0" applyFill="0" applyAlignment="0" applyProtection="0"/>
    <xf numFmtId="170" fontId="1" fillId="0" borderId="0" applyFont="0" applyFill="0" applyBorder="0" applyAlignment="0" applyProtection="0"/>
    <xf numFmtId="0" fontId="104" fillId="0" borderId="92" applyNumberFormat="0" applyFill="0" applyAlignment="0" applyProtection="0"/>
    <xf numFmtId="0" fontId="1" fillId="0" borderId="0"/>
    <xf numFmtId="0" fontId="1" fillId="61" borderId="77" applyNumberFormat="0" applyFont="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0" fontId="1" fillId="0" borderId="0"/>
    <xf numFmtId="170"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04" fillId="0" borderId="92" applyNumberFormat="0" applyFill="0" applyAlignment="0" applyProtection="0"/>
    <xf numFmtId="9" fontId="1" fillId="0" borderId="0" applyFont="0" applyFill="0" applyBorder="0" applyAlignment="0" applyProtection="0"/>
    <xf numFmtId="0" fontId="1" fillId="43" borderId="0" applyNumberFormat="0" applyBorder="0" applyAlignment="0" applyProtection="0"/>
    <xf numFmtId="41" fontId="1" fillId="0" borderId="0" applyFont="0" applyFill="0" applyBorder="0" applyAlignment="0" applyProtection="0"/>
    <xf numFmtId="164"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38" borderId="0" applyNumberFormat="0" applyBorder="0" applyAlignment="0" applyProtection="0"/>
    <xf numFmtId="0" fontId="1" fillId="0" borderId="0"/>
    <xf numFmtId="0" fontId="1" fillId="35" borderId="0" applyNumberFormat="0" applyBorder="0" applyAlignment="0" applyProtection="0"/>
    <xf numFmtId="0" fontId="1" fillId="34"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04" fillId="0" borderId="92" applyNumberFormat="0" applyFill="0" applyAlignment="0" applyProtection="0"/>
    <xf numFmtId="0" fontId="1" fillId="50" borderId="0" applyNumberFormat="0" applyBorder="0" applyAlignment="0" applyProtection="0"/>
    <xf numFmtId="0" fontId="1" fillId="51" borderId="0" applyNumberFormat="0" applyBorder="0" applyAlignment="0" applyProtection="0"/>
    <xf numFmtId="0" fontId="104" fillId="0" borderId="92" applyNumberFormat="0" applyFill="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0" fontId="1" fillId="32" borderId="77" applyNumberFormat="0" applyFont="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04" fillId="0" borderId="92"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40" borderId="0" applyNumberFormat="0" applyBorder="0" applyAlignment="0" applyProtection="0"/>
    <xf numFmtId="0" fontId="1" fillId="0" borderId="0"/>
    <xf numFmtId="170"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0" borderId="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9"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 fillId="36" borderId="0" applyNumberFormat="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xf numFmtId="166" fontId="1" fillId="0" borderId="0" applyFont="0" applyFill="0" applyBorder="0" applyAlignment="0" applyProtection="0"/>
    <xf numFmtId="0" fontId="1" fillId="48" borderId="0" applyNumberFormat="0" applyBorder="0" applyAlignment="0" applyProtection="0"/>
    <xf numFmtId="0" fontId="104" fillId="0" borderId="92" applyNumberFormat="0" applyFill="0" applyAlignment="0" applyProtection="0"/>
    <xf numFmtId="0" fontId="1" fillId="52" borderId="0" applyNumberFormat="0" applyBorder="0" applyAlignment="0" applyProtection="0"/>
    <xf numFmtId="0" fontId="104" fillId="0" borderId="92" applyNumberFormat="0" applyFill="0" applyAlignment="0" applyProtection="0"/>
    <xf numFmtId="0" fontId="1" fillId="0" borderId="0"/>
    <xf numFmtId="0" fontId="1" fillId="56" borderId="0" applyNumberFormat="0" applyBorder="0" applyAlignment="0" applyProtection="0"/>
    <xf numFmtId="170" fontId="1" fillId="0" borderId="0"/>
    <xf numFmtId="0" fontId="104" fillId="0" borderId="92" applyNumberFormat="0" applyFill="0" applyAlignment="0" applyProtection="0"/>
    <xf numFmtId="43" fontId="1" fillId="0" borderId="0"/>
    <xf numFmtId="43" fontId="1" fillId="0" borderId="0"/>
    <xf numFmtId="166"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61" borderId="77" applyNumberFormat="0" applyFont="0" applyAlignment="0" applyProtection="0"/>
    <xf numFmtId="0" fontId="104" fillId="0" borderId="92" applyNumberFormat="0" applyFill="0" applyAlignment="0" applyProtection="0"/>
    <xf numFmtId="166" fontId="1" fillId="0" borderId="0" applyFont="0" applyFill="0" applyBorder="0" applyAlignment="0" applyProtection="0"/>
    <xf numFmtId="166"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43" fontId="1" fillId="0" borderId="0" applyFont="0" applyFill="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170"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 fillId="0" borderId="0"/>
    <xf numFmtId="0" fontId="104" fillId="0" borderId="92" applyNumberFormat="0" applyFill="0" applyAlignment="0" applyProtection="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9"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 fillId="0" borderId="0"/>
    <xf numFmtId="0" fontId="104" fillId="0" borderId="92" applyNumberFormat="0" applyFill="0" applyAlignment="0" applyProtection="0"/>
    <xf numFmtId="9"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04" fillId="0" borderId="92" applyNumberFormat="0" applyFill="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04" fillId="0" borderId="92" applyNumberFormat="0" applyFill="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42" borderId="0" applyNumberFormat="0" applyBorder="0" applyAlignment="0" applyProtection="0"/>
    <xf numFmtId="0" fontId="1" fillId="0" borderId="0"/>
    <xf numFmtId="0" fontId="104" fillId="0" borderId="92" applyNumberFormat="0" applyFill="0" applyAlignment="0" applyProtection="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0" fontId="104" fillId="0" borderId="92" applyNumberFormat="0" applyFill="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04" fillId="0" borderId="92" applyNumberFormat="0" applyFill="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04" fillId="0" borderId="92" applyNumberFormat="0" applyFill="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0" fontId="104" fillId="0" borderId="92" applyNumberFormat="0" applyFill="0" applyAlignment="0" applyProtection="0"/>
    <xf numFmtId="170" fontId="1" fillId="0" borderId="0"/>
    <xf numFmtId="43" fontId="1" fillId="0" borderId="0"/>
    <xf numFmtId="0" fontId="1" fillId="0" borderId="0"/>
    <xf numFmtId="0" fontId="1" fillId="0" borderId="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174" fontId="1" fillId="0" borderId="0" applyFont="0" applyFill="0" applyBorder="0" applyAlignment="0" applyProtection="0"/>
    <xf numFmtId="0" fontId="1" fillId="0" borderId="0"/>
    <xf numFmtId="166"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170" fontId="1" fillId="0" borderId="0" applyFont="0" applyFill="0" applyBorder="0" applyAlignment="0" applyProtection="0"/>
    <xf numFmtId="0" fontId="104" fillId="0" borderId="92" applyNumberFormat="0" applyFill="0" applyAlignment="0" applyProtection="0"/>
    <xf numFmtId="0" fontId="1" fillId="61" borderId="77" applyNumberFormat="0" applyFont="0" applyAlignment="0" applyProtection="0"/>
    <xf numFmtId="0" fontId="104" fillId="0" borderId="92" applyNumberFormat="0" applyFill="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0" fontId="104" fillId="0" borderId="92" applyNumberFormat="0" applyFill="0" applyAlignment="0" applyProtection="0"/>
    <xf numFmtId="43" fontId="1" fillId="0" borderId="0"/>
    <xf numFmtId="0" fontId="1" fillId="0" borderId="0"/>
    <xf numFmtId="43" fontId="1" fillId="0" borderId="0" applyFont="0" applyFill="0" applyBorder="0" applyAlignment="0" applyProtection="0"/>
    <xf numFmtId="42"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34" borderId="0" applyNumberFormat="0" applyBorder="0" applyAlignment="0" applyProtection="0"/>
    <xf numFmtId="0" fontId="1" fillId="35" borderId="0" applyNumberFormat="0" applyBorder="0" applyAlignment="0" applyProtection="0"/>
    <xf numFmtId="0" fontId="104" fillId="0" borderId="92" applyNumberFormat="0" applyFill="0" applyAlignment="0" applyProtection="0"/>
    <xf numFmtId="0" fontId="1" fillId="38" borderId="0" applyNumberFormat="0" applyBorder="0" applyAlignment="0" applyProtection="0"/>
    <xf numFmtId="0" fontId="1" fillId="39" borderId="0" applyNumberFormat="0" applyBorder="0" applyAlignment="0" applyProtection="0"/>
    <xf numFmtId="0" fontId="104" fillId="0" borderId="92" applyNumberFormat="0" applyFill="0" applyAlignment="0" applyProtection="0"/>
    <xf numFmtId="0" fontId="1" fillId="42" borderId="0" applyNumberFormat="0" applyBorder="0" applyAlignment="0" applyProtection="0"/>
    <xf numFmtId="0" fontId="1" fillId="43" borderId="0" applyNumberFormat="0" applyBorder="0" applyAlignment="0" applyProtection="0"/>
    <xf numFmtId="0" fontId="104" fillId="0" borderId="92" applyNumberFormat="0" applyFill="0" applyAlignment="0" applyProtection="0"/>
    <xf numFmtId="0" fontId="1" fillId="46" borderId="0" applyNumberFormat="0" applyBorder="0" applyAlignment="0" applyProtection="0"/>
    <xf numFmtId="0" fontId="1" fillId="47" borderId="0" applyNumberFormat="0" applyBorder="0" applyAlignment="0" applyProtection="0"/>
    <xf numFmtId="0" fontId="104" fillId="0" borderId="92" applyNumberFormat="0" applyFill="0" applyAlignment="0" applyProtection="0"/>
    <xf numFmtId="0" fontId="1" fillId="50" borderId="0" applyNumberFormat="0" applyBorder="0" applyAlignment="0" applyProtection="0"/>
    <xf numFmtId="0" fontId="1" fillId="51" borderId="0" applyNumberFormat="0" applyBorder="0" applyAlignment="0" applyProtection="0"/>
    <xf numFmtId="0" fontId="104" fillId="0" borderId="92" applyNumberFormat="0" applyFill="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04" fillId="0" borderId="92" applyNumberFormat="0" applyFill="0" applyAlignment="0" applyProtection="0"/>
    <xf numFmtId="0" fontId="1" fillId="0" borderId="0"/>
    <xf numFmtId="43"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166"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170" fontId="1" fillId="0" borderId="0" applyFont="0" applyFill="0" applyBorder="0" applyAlignment="0" applyProtection="0"/>
    <xf numFmtId="0" fontId="1" fillId="32" borderId="77" applyNumberFormat="0" applyFont="0" applyAlignment="0" applyProtection="0"/>
    <xf numFmtId="41"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04" fillId="0" borderId="92" applyNumberFormat="0" applyFill="0" applyAlignment="0" applyProtection="0"/>
    <xf numFmtId="0" fontId="104" fillId="0" borderId="92" applyNumberFormat="0" applyFill="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40" borderId="0" applyNumberFormat="0" applyBorder="0" applyAlignment="0" applyProtection="0"/>
    <xf numFmtId="0" fontId="1" fillId="0" borderId="0"/>
    <xf numFmtId="0" fontId="104" fillId="0" borderId="92" applyNumberFormat="0" applyFill="0" applyAlignment="0" applyProtection="0"/>
    <xf numFmtId="41" fontId="1"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0" fontId="104" fillId="0" borderId="92" applyNumberFormat="0" applyFill="0" applyAlignment="0" applyProtection="0"/>
    <xf numFmtId="0" fontId="1" fillId="0" borderId="0"/>
    <xf numFmtId="43" fontId="1" fillId="0" borderId="0" applyFont="0" applyFill="0" applyBorder="0" applyAlignment="0" applyProtection="0"/>
    <xf numFmtId="0" fontId="104" fillId="0" borderId="92" applyNumberFormat="0" applyFill="0" applyAlignment="0" applyProtection="0"/>
    <xf numFmtId="0" fontId="1" fillId="0" borderId="0"/>
    <xf numFmtId="0" fontId="104" fillId="0" borderId="92" applyNumberFormat="0" applyFill="0" applyAlignment="0" applyProtection="0"/>
    <xf numFmtId="0" fontId="1" fillId="0" borderId="0"/>
    <xf numFmtId="0" fontId="1" fillId="32" borderId="77" applyNumberFormat="0" applyFont="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 fillId="0" borderId="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9"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0" fontId="104" fillId="0" borderId="92" applyNumberFormat="0" applyFill="0" applyAlignment="0" applyProtection="0"/>
    <xf numFmtId="41" fontId="1" fillId="0" borderId="0" applyFont="0" applyFill="0" applyBorder="0" applyAlignment="0" applyProtection="0"/>
    <xf numFmtId="0" fontId="1" fillId="36" borderId="0" applyNumberFormat="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xf numFmtId="166" fontId="1" fillId="0" borderId="0" applyFont="0" applyFill="0" applyBorder="0" applyAlignment="0" applyProtection="0"/>
    <xf numFmtId="0" fontId="1" fillId="48" borderId="0" applyNumberFormat="0" applyBorder="0" applyAlignment="0" applyProtection="0"/>
    <xf numFmtId="0" fontId="104" fillId="0" borderId="92" applyNumberFormat="0" applyFill="0" applyAlignment="0" applyProtection="0"/>
    <xf numFmtId="0" fontId="1" fillId="52" borderId="0" applyNumberFormat="0" applyBorder="0" applyAlignment="0" applyProtection="0"/>
    <xf numFmtId="0" fontId="104" fillId="0" borderId="92" applyNumberFormat="0" applyFill="0" applyAlignment="0" applyProtection="0"/>
    <xf numFmtId="0" fontId="1" fillId="0" borderId="0"/>
    <xf numFmtId="0" fontId="1" fillId="56" borderId="0" applyNumberFormat="0" applyBorder="0" applyAlignment="0" applyProtection="0"/>
    <xf numFmtId="170"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04" fillId="0" borderId="92" applyNumberFormat="0" applyFill="0" applyAlignment="0" applyProtection="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164" fontId="1" fillId="0" borderId="0" applyFont="0" applyFill="0" applyBorder="0" applyAlignment="0" applyProtection="0"/>
    <xf numFmtId="0" fontId="104" fillId="0" borderId="92" applyNumberFormat="0" applyFill="0" applyAlignment="0" applyProtection="0"/>
    <xf numFmtId="0" fontId="1" fillId="0" borderId="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 fillId="0" borderId="0"/>
    <xf numFmtId="0" fontId="1" fillId="32" borderId="77" applyNumberFormat="0" applyFont="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43" fontId="1" fillId="0" borderId="0" applyFont="0" applyFill="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0" borderId="0"/>
    <xf numFmtId="0" fontId="1" fillId="61" borderId="77" applyNumberFormat="0" applyFont="0" applyAlignment="0" applyProtection="0"/>
    <xf numFmtId="0" fontId="1" fillId="0" borderId="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0" borderId="0"/>
    <xf numFmtId="0" fontId="1" fillId="32" borderId="77" applyNumberFormat="0" applyFont="0" applyAlignment="0" applyProtection="0"/>
    <xf numFmtId="0" fontId="1" fillId="0" borderId="0"/>
    <xf numFmtId="43"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6"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43" fontId="1" fillId="0" borderId="0" applyFont="0" applyFill="0" applyBorder="0" applyAlignment="0" applyProtection="0"/>
    <xf numFmtId="0" fontId="1" fillId="54" borderId="0" applyNumberFormat="0" applyBorder="0" applyAlignment="0" applyProtection="0"/>
    <xf numFmtId="0" fontId="1" fillId="55" borderId="0" applyNumberFormat="0" applyBorder="0" applyAlignment="0" applyProtection="0"/>
    <xf numFmtId="43" fontId="1" fillId="0" borderId="0" applyFont="0" applyFill="0" applyBorder="0" applyAlignment="0" applyProtection="0"/>
    <xf numFmtId="170" fontId="1" fillId="0" borderId="0" applyFont="0" applyFill="0" applyBorder="0" applyAlignment="0" applyProtection="0"/>
    <xf numFmtId="0" fontId="1" fillId="0" borderId="0"/>
    <xf numFmtId="0" fontId="1" fillId="0" borderId="0"/>
    <xf numFmtId="0" fontId="1" fillId="32" borderId="77" applyNumberFormat="0" applyFont="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166"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164"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04" fillId="0" borderId="92" applyNumberFormat="0" applyFill="0" applyAlignment="0" applyProtection="0"/>
    <xf numFmtId="43"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170"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41"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170"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40" borderId="0" applyNumberFormat="0" applyBorder="0" applyAlignment="0" applyProtection="0"/>
    <xf numFmtId="0" fontId="1" fillId="0" borderId="0"/>
    <xf numFmtId="0" fontId="1" fillId="47" borderId="0" applyNumberFormat="0" applyBorder="0" applyAlignment="0" applyProtection="0"/>
    <xf numFmtId="0" fontId="1" fillId="34" borderId="0" applyNumberFormat="0" applyBorder="0" applyAlignment="0" applyProtection="0"/>
    <xf numFmtId="0" fontId="1" fillId="46" borderId="0" applyNumberFormat="0" applyBorder="0" applyAlignment="0" applyProtection="0"/>
    <xf numFmtId="0" fontId="1" fillId="0" borderId="0"/>
    <xf numFmtId="41" fontId="1" fillId="0" borderId="0" applyFont="0" applyFill="0" applyBorder="0" applyAlignment="0" applyProtection="0"/>
    <xf numFmtId="41" fontId="1" fillId="0" borderId="0" applyFont="0" applyFill="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0" borderId="0"/>
    <xf numFmtId="0" fontId="1" fillId="43" borderId="0" applyNumberFormat="0" applyBorder="0" applyAlignment="0" applyProtection="0"/>
    <xf numFmtId="41" fontId="1" fillId="0" borderId="0" applyFont="0" applyFill="0" applyBorder="0" applyAlignment="0" applyProtection="0"/>
    <xf numFmtId="0" fontId="1" fillId="42" borderId="0" applyNumberFormat="0" applyBorder="0" applyAlignment="0" applyProtection="0"/>
    <xf numFmtId="0" fontId="1" fillId="0" borderId="0"/>
    <xf numFmtId="0" fontId="1" fillId="44" borderId="0" applyNumberFormat="0" applyBorder="0" applyAlignment="0" applyProtection="0"/>
    <xf numFmtId="0" fontId="1" fillId="0" borderId="0"/>
    <xf numFmtId="41" fontId="1" fillId="0" borderId="0" applyFont="0" applyFill="0" applyBorder="0" applyAlignment="0" applyProtection="0"/>
    <xf numFmtId="0" fontId="1" fillId="39" borderId="0" applyNumberFormat="0" applyBorder="0" applyAlignment="0" applyProtection="0"/>
    <xf numFmtId="0" fontId="1" fillId="35" borderId="0" applyNumberFormat="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xf numFmtId="0" fontId="1" fillId="0" borderId="0"/>
    <xf numFmtId="0" fontId="1" fillId="32" borderId="77" applyNumberFormat="0" applyFont="0" applyAlignment="0" applyProtection="0"/>
    <xf numFmtId="42"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0" fontId="1" fillId="0" borderId="0"/>
    <xf numFmtId="0" fontId="1" fillId="48" borderId="0" applyNumberFormat="0" applyBorder="0" applyAlignment="0" applyProtection="0"/>
    <xf numFmtId="0" fontId="1"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170" fontId="1" fillId="0" borderId="0"/>
    <xf numFmtId="43" fontId="1" fillId="0" borderId="0"/>
    <xf numFmtId="170" fontId="1" fillId="0" borderId="0"/>
    <xf numFmtId="43" fontId="1" fillId="0" borderId="0"/>
    <xf numFmtId="0" fontId="1" fillId="0" borderId="0"/>
    <xf numFmtId="0" fontId="1" fillId="0" borderId="0"/>
    <xf numFmtId="43" fontId="1" fillId="0" borderId="0"/>
    <xf numFmtId="43" fontId="1" fillId="0" borderId="0"/>
    <xf numFmtId="43" fontId="1" fillId="0" borderId="0"/>
    <xf numFmtId="166" fontId="1" fillId="0" borderId="0" applyFont="0" applyFill="0" applyBorder="0" applyAlignment="0" applyProtection="0"/>
    <xf numFmtId="166" fontId="1" fillId="0" borderId="0" applyFont="0" applyFill="0" applyBorder="0" applyAlignment="0" applyProtection="0"/>
    <xf numFmtId="0" fontId="1" fillId="0" borderId="0"/>
    <xf numFmtId="174" fontId="1" fillId="0" borderId="0" applyFont="0" applyFill="0" applyBorder="0" applyAlignment="0" applyProtection="0"/>
    <xf numFmtId="0" fontId="1" fillId="0" borderId="0"/>
    <xf numFmtId="166" fontId="1" fillId="0" borderId="0" applyFont="0" applyFill="0" applyBorder="0" applyAlignment="0" applyProtection="0"/>
    <xf numFmtId="0" fontId="1" fillId="14" borderId="0" applyNumberFormat="0" applyBorder="0" applyAlignment="0" applyProtection="0"/>
    <xf numFmtId="0" fontId="1" fillId="89" borderId="0" applyNumberFormat="0" applyBorder="0" applyAlignment="0" applyProtection="0"/>
    <xf numFmtId="0" fontId="1" fillId="90" borderId="0" applyNumberFormat="0" applyBorder="0" applyAlignment="0" applyProtection="0"/>
    <xf numFmtId="0" fontId="1" fillId="91" borderId="0" applyNumberFormat="0" applyBorder="0" applyAlignment="0" applyProtection="0"/>
    <xf numFmtId="0" fontId="1" fillId="92" borderId="0" applyNumberFormat="0" applyBorder="0" applyAlignment="0" applyProtection="0"/>
    <xf numFmtId="0" fontId="1" fillId="93" borderId="0" applyNumberFormat="0" applyBorder="0" applyAlignment="0" applyProtection="0"/>
    <xf numFmtId="0" fontId="1" fillId="94" borderId="0" applyNumberFormat="0" applyBorder="0" applyAlignment="0" applyProtection="0"/>
    <xf numFmtId="0" fontId="1" fillId="86" borderId="0" applyNumberFormat="0" applyBorder="0" applyAlignment="0" applyProtection="0"/>
    <xf numFmtId="0" fontId="1" fillId="95" borderId="0" applyNumberFormat="0" applyBorder="0" applyAlignment="0" applyProtection="0"/>
    <xf numFmtId="0" fontId="1" fillId="96" borderId="0" applyNumberFormat="0" applyBorder="0" applyAlignment="0" applyProtection="0"/>
    <xf numFmtId="0" fontId="1" fillId="97" borderId="0" applyNumberFormat="0" applyBorder="0" applyAlignment="0" applyProtection="0"/>
    <xf numFmtId="0" fontId="1" fillId="98" borderId="0" applyNumberFormat="0" applyBorder="0" applyAlignment="0" applyProtection="0"/>
    <xf numFmtId="170" fontId="1" fillId="0" borderId="0" applyFont="0" applyFill="0" applyBorder="0" applyAlignment="0" applyProtection="0"/>
    <xf numFmtId="0" fontId="1" fillId="61" borderId="77" applyNumberFormat="0" applyFont="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1"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1" fillId="32" borderId="77" applyNumberFormat="0" applyFont="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0" fontId="1" fillId="32" borderId="77" applyNumberFormat="0" applyFont="0" applyAlignment="0" applyProtection="0"/>
    <xf numFmtId="43"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1"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166" fontId="1" fillId="0" borderId="0" applyFont="0" applyFill="0" applyBorder="0" applyAlignment="0" applyProtection="0"/>
    <xf numFmtId="0" fontId="1" fillId="0" borderId="0"/>
    <xf numFmtId="41"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1"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3"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42" fontId="1" fillId="0" borderId="0" applyFont="0" applyFill="0" applyBorder="0" applyAlignment="0" applyProtection="0"/>
    <xf numFmtId="0" fontId="1" fillId="0" borderId="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170"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35" fillId="0" borderId="0"/>
    <xf numFmtId="41" fontId="1" fillId="0" borderId="0" applyFont="0" applyFill="0" applyBorder="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80" fillId="0" borderId="0"/>
    <xf numFmtId="0" fontId="178" fillId="0" borderId="0" applyNumberFormat="0" applyFill="0" applyBorder="0" applyAlignment="0" applyProtection="0">
      <alignment vertical="top"/>
      <protection locked="0"/>
    </xf>
    <xf numFmtId="0" fontId="151" fillId="0" borderId="0" applyNumberFormat="0" applyFill="0" applyBorder="0" applyAlignment="0" applyProtection="0"/>
    <xf numFmtId="43" fontId="179" fillId="0" borderId="0" applyFont="0" applyFill="0" applyBorder="0" applyAlignment="0" applyProtection="0"/>
    <xf numFmtId="43" fontId="14" fillId="0" borderId="0" applyFont="0" applyFill="0" applyBorder="0" applyAlignment="0" applyProtection="0"/>
    <xf numFmtId="44" fontId="35" fillId="0" borderId="0" applyFont="0" applyFill="0" applyBorder="0" applyAlignment="0" applyProtection="0"/>
    <xf numFmtId="43" fontId="35" fillId="0" borderId="0" applyFont="0" applyFill="0" applyBorder="0" applyAlignment="0" applyProtection="0"/>
    <xf numFmtId="0" fontId="152" fillId="0" borderId="0"/>
    <xf numFmtId="43" fontId="152" fillId="0" borderId="0" applyFont="0" applyFill="0" applyBorder="0" applyAlignment="0" applyProtection="0"/>
    <xf numFmtId="0" fontId="1" fillId="85" borderId="0" applyNumberFormat="0" applyBorder="0" applyAlignment="0" applyProtection="0"/>
    <xf numFmtId="0" fontId="77" fillId="127" borderId="0" applyNumberFormat="0" applyBorder="0" applyProtection="0">
      <alignment vertical="top"/>
    </xf>
    <xf numFmtId="0" fontId="152" fillId="110" borderId="0" applyNumberFormat="0" applyBorder="0" applyAlignment="0" applyProtection="0"/>
    <xf numFmtId="41" fontId="1" fillId="0" borderId="0" applyFont="0" applyFill="0" applyBorder="0" applyAlignment="0" applyProtection="0"/>
    <xf numFmtId="0" fontId="77" fillId="105" borderId="0" applyNumberFormat="0" applyBorder="0" applyProtection="0">
      <alignment vertical="top"/>
    </xf>
    <xf numFmtId="0" fontId="77" fillId="106" borderId="0" applyNumberFormat="0" applyBorder="0" applyProtection="0">
      <alignment vertical="top"/>
    </xf>
    <xf numFmtId="0" fontId="35" fillId="0" borderId="0">
      <alignment vertical="top"/>
    </xf>
    <xf numFmtId="0" fontId="152" fillId="35" borderId="0" applyNumberFormat="0" applyBorder="0" applyAlignment="0" applyProtection="0"/>
    <xf numFmtId="0" fontId="77" fillId="127" borderId="0" applyNumberFormat="0" applyBorder="0" applyProtection="0">
      <alignment vertical="top"/>
    </xf>
    <xf numFmtId="0" fontId="77" fillId="127" borderId="0" applyNumberFormat="0" applyBorder="0" applyProtection="0">
      <alignment vertical="top"/>
    </xf>
    <xf numFmtId="0" fontId="77" fillId="122" borderId="0" applyNumberFormat="0" applyBorder="0" applyProtection="0">
      <alignment vertical="top"/>
    </xf>
    <xf numFmtId="0" fontId="152" fillId="110" borderId="0" applyNumberFormat="0" applyBorder="0" applyAlignment="0" applyProtection="0"/>
    <xf numFmtId="0" fontId="77" fillId="119" borderId="0" applyNumberFormat="0" applyBorder="0" applyProtection="0">
      <alignment vertical="top"/>
    </xf>
    <xf numFmtId="0" fontId="152" fillId="39" borderId="0" applyNumberFormat="0" applyBorder="0" applyAlignment="0" applyProtection="0"/>
    <xf numFmtId="0" fontId="77" fillId="132" borderId="0" applyNumberFormat="0" applyBorder="0" applyAlignment="0" applyProtection="0"/>
    <xf numFmtId="0" fontId="77" fillId="114" borderId="0" applyNumberFormat="0" applyBorder="0" applyProtection="0">
      <alignment vertical="top"/>
    </xf>
    <xf numFmtId="0" fontId="77" fillId="114" borderId="0" applyNumberFormat="0" applyBorder="0" applyProtection="0">
      <alignment vertical="top"/>
    </xf>
    <xf numFmtId="0" fontId="152" fillId="35" borderId="0" applyNumberFormat="0" applyBorder="0" applyAlignment="0" applyProtection="0"/>
    <xf numFmtId="0" fontId="1" fillId="39" borderId="0" applyNumberFormat="0" applyBorder="0" applyAlignment="0" applyProtection="0"/>
    <xf numFmtId="0" fontId="152" fillId="110" borderId="0" applyNumberFormat="0" applyBorder="0" applyAlignment="0" applyProtection="0"/>
    <xf numFmtId="0" fontId="77" fillId="131" borderId="0" applyNumberFormat="0" applyBorder="0" applyAlignment="0" applyProtection="0"/>
    <xf numFmtId="0" fontId="35" fillId="0" borderId="0">
      <alignment vertical="top"/>
    </xf>
    <xf numFmtId="0" fontId="77" fillId="130" borderId="0" applyNumberFormat="0" applyBorder="0" applyAlignment="0" applyProtection="0"/>
    <xf numFmtId="0" fontId="77" fillId="127" borderId="0" applyNumberFormat="0" applyBorder="0" applyProtection="0">
      <alignment vertical="top"/>
    </xf>
    <xf numFmtId="0" fontId="35" fillId="0" borderId="0">
      <alignment vertical="top"/>
    </xf>
    <xf numFmtId="0" fontId="35" fillId="0" borderId="0">
      <alignment vertical="top"/>
    </xf>
    <xf numFmtId="0" fontId="152" fillId="39" borderId="0" applyNumberFormat="0" applyBorder="0" applyAlignment="0" applyProtection="0"/>
    <xf numFmtId="0" fontId="35" fillId="0" borderId="0">
      <alignment vertical="top"/>
    </xf>
    <xf numFmtId="0" fontId="35" fillId="0" borderId="0">
      <alignment vertical="top"/>
    </xf>
    <xf numFmtId="0" fontId="152" fillId="69" borderId="0" applyNumberFormat="0" applyBorder="0" applyAlignment="0" applyProtection="0"/>
    <xf numFmtId="0" fontId="77" fillId="106" borderId="0" applyNumberFormat="0" applyBorder="0" applyProtection="0">
      <alignment vertical="top"/>
    </xf>
    <xf numFmtId="0" fontId="77" fillId="105" borderId="0" applyNumberFormat="0" applyBorder="0" applyAlignment="0" applyProtection="0"/>
    <xf numFmtId="0" fontId="77" fillId="119" borderId="0" applyNumberFormat="0" applyBorder="0" applyProtection="0">
      <alignment vertical="top"/>
    </xf>
    <xf numFmtId="0" fontId="152" fillId="54" borderId="0" applyNumberFormat="0" applyBorder="0" applyAlignment="0" applyProtection="0"/>
    <xf numFmtId="0" fontId="77" fillId="106" borderId="0" applyNumberFormat="0" applyBorder="0" applyProtection="0">
      <alignment vertical="top"/>
    </xf>
    <xf numFmtId="0" fontId="152" fillId="54" borderId="0" applyNumberFormat="0" applyBorder="0" applyAlignment="0" applyProtection="0"/>
    <xf numFmtId="0" fontId="77" fillId="105" borderId="0" applyNumberFormat="0" applyBorder="0" applyProtection="0">
      <alignment vertical="top"/>
    </xf>
    <xf numFmtId="0" fontId="77" fillId="112" borderId="0" applyNumberFormat="0" applyBorder="0" applyProtection="0">
      <alignment vertical="top"/>
    </xf>
    <xf numFmtId="0" fontId="77" fillId="108" borderId="0" applyNumberFormat="0" applyBorder="0" applyProtection="0">
      <alignment vertical="top"/>
    </xf>
    <xf numFmtId="0" fontId="77" fillId="131" borderId="0" applyNumberFormat="0" applyBorder="0" applyAlignment="0" applyProtection="0"/>
    <xf numFmtId="0" fontId="35" fillId="0" borderId="0">
      <alignment vertical="top"/>
    </xf>
    <xf numFmtId="0" fontId="35" fillId="0" borderId="0"/>
    <xf numFmtId="0" fontId="77" fillId="106" borderId="0" applyNumberFormat="0" applyBorder="0" applyProtection="0">
      <alignment vertical="top"/>
    </xf>
    <xf numFmtId="0" fontId="152" fillId="110" borderId="0" applyNumberFormat="0" applyBorder="0" applyAlignment="0" applyProtection="0"/>
    <xf numFmtId="0" fontId="77" fillId="124" borderId="0" applyNumberFormat="0" applyBorder="0" applyAlignment="0" applyProtection="0"/>
    <xf numFmtId="0" fontId="77" fillId="114" borderId="0" applyNumberFormat="0" applyBorder="0" applyProtection="0">
      <alignment vertical="top"/>
    </xf>
    <xf numFmtId="0" fontId="152" fillId="85" borderId="0" applyNumberFormat="0" applyBorder="0" applyAlignment="0" applyProtection="0"/>
    <xf numFmtId="0" fontId="77" fillId="130" borderId="0" applyNumberFormat="0" applyBorder="0" applyAlignment="0" applyProtection="0"/>
    <xf numFmtId="0" fontId="77" fillId="114" borderId="0" applyNumberFormat="0" applyBorder="0" applyProtection="0">
      <alignment vertical="top"/>
    </xf>
    <xf numFmtId="0" fontId="35" fillId="0" borderId="0">
      <alignment vertical="top"/>
    </xf>
    <xf numFmtId="0" fontId="77" fillId="127" borderId="0" applyNumberFormat="0" applyBorder="0" applyProtection="0">
      <alignment vertical="top"/>
    </xf>
    <xf numFmtId="0" fontId="77" fillId="105" borderId="0" applyNumberFormat="0" applyBorder="0" applyAlignment="0" applyProtection="0"/>
    <xf numFmtId="0" fontId="77" fillId="119" borderId="0" applyNumberFormat="0" applyBorder="0" applyProtection="0">
      <alignment vertical="top"/>
    </xf>
    <xf numFmtId="0" fontId="77" fillId="106" borderId="0" applyNumberFormat="0" applyBorder="0" applyProtection="0">
      <alignment vertical="top"/>
    </xf>
    <xf numFmtId="0" fontId="77" fillId="114" borderId="0" applyNumberFormat="0" applyBorder="0" applyAlignment="0" applyProtection="0"/>
    <xf numFmtId="0" fontId="35" fillId="0" borderId="0">
      <alignment vertical="top"/>
    </xf>
    <xf numFmtId="0" fontId="152" fillId="110" borderId="0" applyNumberFormat="0" applyBorder="0" applyAlignment="0" applyProtection="0"/>
    <xf numFmtId="0" fontId="152" fillId="110" borderId="0" applyNumberFormat="0" applyBorder="0" applyAlignment="0" applyProtection="0"/>
    <xf numFmtId="0" fontId="77" fillId="106" borderId="0" applyNumberFormat="0" applyBorder="0" applyProtection="0">
      <alignment vertical="top"/>
    </xf>
    <xf numFmtId="0" fontId="77" fillId="114" borderId="0" applyNumberFormat="0" applyBorder="0" applyAlignment="0" applyProtection="0"/>
    <xf numFmtId="0" fontId="152" fillId="110" borderId="0" applyNumberFormat="0" applyBorder="0" applyAlignment="0" applyProtection="0"/>
    <xf numFmtId="0" fontId="77" fillId="121" borderId="0" applyNumberFormat="0" applyBorder="0" applyAlignment="0" applyProtection="0"/>
    <xf numFmtId="0" fontId="77" fillId="118" borderId="0" applyNumberFormat="0" applyBorder="0" applyAlignment="0" applyProtection="0"/>
    <xf numFmtId="0" fontId="77" fillId="106" borderId="0" applyNumberFormat="0" applyBorder="0" applyProtection="0">
      <alignment vertical="top"/>
    </xf>
    <xf numFmtId="0" fontId="77" fillId="114" borderId="0" applyNumberFormat="0" applyBorder="0" applyProtection="0">
      <alignment vertical="top"/>
    </xf>
    <xf numFmtId="0" fontId="35" fillId="0" borderId="0">
      <alignment vertical="top"/>
    </xf>
    <xf numFmtId="0" fontId="77" fillId="135" borderId="0" applyNumberFormat="0" applyBorder="0" applyAlignment="0" applyProtection="0"/>
    <xf numFmtId="0" fontId="77" fillId="106" borderId="0" applyNumberFormat="0" applyBorder="0" applyProtection="0">
      <alignment vertical="top"/>
    </xf>
    <xf numFmtId="0" fontId="77" fillId="126" borderId="0" applyNumberFormat="0" applyBorder="0" applyAlignment="0" applyProtection="0"/>
    <xf numFmtId="0" fontId="77" fillId="113" borderId="0" applyNumberFormat="0" applyBorder="0" applyAlignment="0" applyProtection="0"/>
    <xf numFmtId="0" fontId="77" fillId="119" borderId="0" applyNumberFormat="0" applyBorder="0" applyProtection="0">
      <alignment vertical="top"/>
    </xf>
    <xf numFmtId="0" fontId="1" fillId="50" borderId="0" applyNumberFormat="0" applyBorder="0" applyAlignment="0" applyProtection="0"/>
    <xf numFmtId="0" fontId="152" fillId="39" borderId="0" applyNumberFormat="0" applyBorder="0" applyAlignment="0" applyProtection="0"/>
    <xf numFmtId="0" fontId="77" fillId="114" borderId="0" applyNumberFormat="0" applyBorder="0" applyProtection="0">
      <alignment vertical="top"/>
    </xf>
    <xf numFmtId="0" fontId="77" fillId="114" borderId="0" applyNumberFormat="0" applyBorder="0" applyAlignment="0" applyProtection="0"/>
    <xf numFmtId="0" fontId="1" fillId="35" borderId="0" applyNumberFormat="0" applyBorder="0" applyAlignment="0" applyProtection="0"/>
    <xf numFmtId="0" fontId="35" fillId="0" borderId="0">
      <alignment vertical="top"/>
    </xf>
    <xf numFmtId="0" fontId="77" fillId="129" borderId="0" applyNumberFormat="0" applyBorder="0" applyAlignment="0" applyProtection="0"/>
    <xf numFmtId="0" fontId="77" fillId="127" borderId="0" applyNumberFormat="0" applyBorder="0" applyProtection="0">
      <alignment vertical="top"/>
    </xf>
    <xf numFmtId="0" fontId="35" fillId="0" borderId="0">
      <alignment vertical="top"/>
    </xf>
    <xf numFmtId="0" fontId="77" fillId="127" borderId="0" applyNumberFormat="0" applyBorder="0" applyProtection="0">
      <alignment vertical="top"/>
    </xf>
    <xf numFmtId="0" fontId="77" fillId="118" borderId="0" applyNumberFormat="0" applyBorder="0" applyAlignment="0" applyProtection="0"/>
    <xf numFmtId="0" fontId="35" fillId="0" borderId="0">
      <alignment vertical="top"/>
    </xf>
    <xf numFmtId="0" fontId="77" fillId="113" borderId="0" applyNumberFormat="0" applyBorder="0" applyAlignment="0" applyProtection="0"/>
    <xf numFmtId="0" fontId="77" fillId="123" borderId="0" applyNumberFormat="0" applyBorder="0" applyAlignment="0" applyProtection="0"/>
    <xf numFmtId="0" fontId="77" fillId="105" borderId="0" applyNumberFormat="0" applyBorder="0" applyProtection="0">
      <alignment vertical="top"/>
    </xf>
    <xf numFmtId="0" fontId="152" fillId="110" borderId="0" applyNumberFormat="0" applyBorder="0" applyAlignment="0" applyProtection="0"/>
    <xf numFmtId="0" fontId="35" fillId="0" borderId="0">
      <alignment vertical="top"/>
    </xf>
    <xf numFmtId="0" fontId="152" fillId="110" borderId="0" applyNumberFormat="0" applyBorder="0" applyAlignment="0" applyProtection="0"/>
    <xf numFmtId="0" fontId="1" fillId="110" borderId="0" applyNumberFormat="0" applyBorder="0" applyAlignment="0" applyProtection="0"/>
    <xf numFmtId="0" fontId="35" fillId="0" borderId="0">
      <alignment vertical="top"/>
    </xf>
    <xf numFmtId="0" fontId="152" fillId="110" borderId="0" applyNumberFormat="0" applyBorder="0" applyAlignment="0" applyProtection="0"/>
    <xf numFmtId="0" fontId="77" fillId="105"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77" fillId="123" borderId="0" applyNumberFormat="0" applyBorder="0" applyAlignment="0" applyProtection="0"/>
    <xf numFmtId="0" fontId="77" fillId="113" borderId="0" applyNumberFormat="0" applyBorder="0" applyAlignment="0" applyProtection="0"/>
    <xf numFmtId="0" fontId="152" fillId="50" borderId="0" applyNumberFormat="0" applyBorder="0" applyAlignment="0" applyProtection="0"/>
    <xf numFmtId="0" fontId="35" fillId="0" borderId="0">
      <alignment vertical="top"/>
    </xf>
    <xf numFmtId="0" fontId="152" fillId="50" borderId="0" applyNumberFormat="0" applyBorder="0" applyAlignment="0" applyProtection="0"/>
    <xf numFmtId="0" fontId="35" fillId="0" borderId="0">
      <alignment vertical="top"/>
    </xf>
    <xf numFmtId="0" fontId="152" fillId="110" borderId="0" applyNumberFormat="0" applyBorder="0" applyAlignment="0" applyProtection="0"/>
    <xf numFmtId="0" fontId="77" fillId="108" borderId="0" applyNumberFormat="0" applyBorder="0" applyProtection="0">
      <alignment vertical="top"/>
    </xf>
    <xf numFmtId="0" fontId="77" fillId="105" borderId="0" applyNumberFormat="0" applyBorder="0" applyProtection="0">
      <alignment vertical="top"/>
    </xf>
    <xf numFmtId="0" fontId="77" fillId="119" borderId="0" applyNumberFormat="0" applyBorder="0" applyProtection="0">
      <alignment vertical="top"/>
    </xf>
    <xf numFmtId="0" fontId="1" fillId="42" borderId="0" applyNumberFormat="0" applyBorder="0" applyAlignment="0" applyProtection="0"/>
    <xf numFmtId="0" fontId="77" fillId="127" borderId="0" applyNumberFormat="0" applyBorder="0" applyProtection="0">
      <alignment vertical="top"/>
    </xf>
    <xf numFmtId="0" fontId="77" fillId="106" borderId="0" applyNumberFormat="0" applyBorder="0" applyProtection="0">
      <alignment vertical="top"/>
    </xf>
    <xf numFmtId="0" fontId="1" fillId="69" borderId="0" applyNumberFormat="0" applyBorder="0" applyAlignment="0" applyProtection="0"/>
    <xf numFmtId="0" fontId="77" fillId="119" borderId="0" applyNumberFormat="0" applyBorder="0" applyProtection="0">
      <alignment vertical="top"/>
    </xf>
    <xf numFmtId="0" fontId="77" fillId="114" borderId="0" applyNumberFormat="0" applyBorder="0" applyAlignment="0" applyProtection="0"/>
    <xf numFmtId="0" fontId="77" fillId="114" borderId="0" applyNumberFormat="0" applyBorder="0" applyProtection="0">
      <alignment vertical="top"/>
    </xf>
    <xf numFmtId="0" fontId="77" fillId="126" borderId="0" applyNumberFormat="0" applyBorder="0" applyAlignment="0" applyProtection="0"/>
    <xf numFmtId="0" fontId="35" fillId="0" borderId="0">
      <alignment vertical="top"/>
    </xf>
    <xf numFmtId="0" fontId="77" fillId="105"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05" borderId="0" applyNumberFormat="0" applyBorder="0" applyProtection="0">
      <alignment vertical="top"/>
    </xf>
    <xf numFmtId="0" fontId="77" fillId="119" borderId="0" applyNumberFormat="0" applyBorder="0" applyProtection="0">
      <alignment vertical="top"/>
    </xf>
    <xf numFmtId="0" fontId="35" fillId="0" borderId="0">
      <alignment vertical="top"/>
    </xf>
    <xf numFmtId="0" fontId="77" fillId="131" borderId="0" applyNumberFormat="0" applyBorder="0" applyAlignment="0" applyProtection="0"/>
    <xf numFmtId="0" fontId="77" fillId="106" borderId="0" applyNumberFormat="0" applyBorder="0" applyProtection="0">
      <alignment vertical="top"/>
    </xf>
    <xf numFmtId="0" fontId="77" fillId="119" borderId="0" applyNumberFormat="0" applyBorder="0" applyProtection="0">
      <alignment vertical="top"/>
    </xf>
    <xf numFmtId="0" fontId="77" fillId="123" borderId="0" applyNumberFormat="0" applyBorder="0" applyAlignment="0" applyProtection="0"/>
    <xf numFmtId="0" fontId="1" fillId="35" borderId="0" applyNumberFormat="0" applyBorder="0" applyAlignment="0" applyProtection="0"/>
    <xf numFmtId="0" fontId="77" fillId="119" borderId="0" applyNumberFormat="0" applyBorder="0" applyProtection="0">
      <alignment vertical="top"/>
    </xf>
    <xf numFmtId="0" fontId="1" fillId="54" borderId="0" applyNumberFormat="0" applyBorder="0" applyAlignment="0" applyProtection="0"/>
    <xf numFmtId="0" fontId="77" fillId="105" borderId="0" applyNumberFormat="0" applyBorder="0" applyProtection="0">
      <alignment vertical="top"/>
    </xf>
    <xf numFmtId="0" fontId="152" fillId="69" borderId="0" applyNumberFormat="0" applyBorder="0" applyAlignment="0" applyProtection="0"/>
    <xf numFmtId="0" fontId="77" fillId="127" borderId="0" applyNumberFormat="0" applyBorder="0" applyProtection="0">
      <alignment vertical="top"/>
    </xf>
    <xf numFmtId="0" fontId="35" fillId="0" borderId="0">
      <alignment vertical="top"/>
    </xf>
    <xf numFmtId="0" fontId="152" fillId="110" borderId="0" applyNumberFormat="0" applyBorder="0" applyAlignment="0" applyProtection="0"/>
    <xf numFmtId="0" fontId="77" fillId="112" borderId="0" applyNumberFormat="0" applyBorder="0" applyAlignment="0" applyProtection="0"/>
    <xf numFmtId="0" fontId="1" fillId="35" borderId="0" applyNumberFormat="0" applyBorder="0" applyAlignment="0" applyProtection="0"/>
    <xf numFmtId="0" fontId="77" fillId="116" borderId="0" applyNumberFormat="0" applyBorder="0" applyAlignment="0" applyProtection="0"/>
    <xf numFmtId="0" fontId="77" fillId="114" borderId="0" applyNumberFormat="0" applyBorder="0" applyProtection="0">
      <alignment vertical="top"/>
    </xf>
    <xf numFmtId="0" fontId="77" fillId="114" borderId="0" applyNumberFormat="0" applyBorder="0" applyProtection="0">
      <alignment vertical="top"/>
    </xf>
    <xf numFmtId="0" fontId="35" fillId="0" borderId="0">
      <alignment vertical="top"/>
    </xf>
    <xf numFmtId="0" fontId="77" fillId="106" borderId="0" applyNumberFormat="0" applyBorder="0" applyProtection="0">
      <alignment vertical="top"/>
    </xf>
    <xf numFmtId="0" fontId="1" fillId="110" borderId="0" applyNumberFormat="0" applyBorder="0" applyAlignment="0" applyProtection="0"/>
    <xf numFmtId="0" fontId="35" fillId="0" borderId="0">
      <alignment vertical="top"/>
    </xf>
    <xf numFmtId="0" fontId="152" fillId="110" borderId="0" applyNumberFormat="0" applyBorder="0" applyAlignment="0" applyProtection="0"/>
    <xf numFmtId="0" fontId="77" fillId="105" borderId="0" applyNumberFormat="0" applyBorder="0" applyAlignment="0" applyProtection="0"/>
    <xf numFmtId="0" fontId="77" fillId="114" borderId="0" applyNumberFormat="0" applyBorder="0" applyProtection="0">
      <alignment vertical="top"/>
    </xf>
    <xf numFmtId="0" fontId="77" fillId="114" borderId="0" applyNumberFormat="0" applyBorder="0" applyAlignment="0" applyProtection="0"/>
    <xf numFmtId="0" fontId="1" fillId="69" borderId="0" applyNumberFormat="0" applyBorder="0" applyAlignment="0" applyProtection="0"/>
    <xf numFmtId="0" fontId="77" fillId="113" borderId="0" applyNumberFormat="0" applyBorder="0" applyAlignment="0" applyProtection="0"/>
    <xf numFmtId="0" fontId="77" fillId="118" borderId="0" applyNumberFormat="0" applyBorder="0" applyAlignment="0" applyProtection="0"/>
    <xf numFmtId="0" fontId="77" fillId="123" borderId="0" applyNumberFormat="0" applyBorder="0" applyAlignment="0" applyProtection="0"/>
    <xf numFmtId="0" fontId="77" fillId="114" borderId="0" applyNumberFormat="0" applyBorder="0" applyProtection="0">
      <alignment vertical="top"/>
    </xf>
    <xf numFmtId="0" fontId="152" fillId="110" borderId="0" applyNumberFormat="0" applyBorder="0" applyAlignment="0" applyProtection="0"/>
    <xf numFmtId="0" fontId="152" fillId="110" borderId="0" applyNumberFormat="0" applyBorder="0" applyAlignment="0" applyProtection="0"/>
    <xf numFmtId="0" fontId="77" fillId="106" borderId="0" applyNumberFormat="0" applyBorder="0" applyProtection="0">
      <alignment vertical="top"/>
    </xf>
    <xf numFmtId="0" fontId="77" fillId="114" borderId="0" applyNumberFormat="0" applyBorder="0" applyAlignment="0" applyProtection="0"/>
    <xf numFmtId="0" fontId="77" fillId="123" borderId="0" applyNumberFormat="0" applyBorder="0" applyAlignment="0" applyProtection="0"/>
    <xf numFmtId="0" fontId="35" fillId="0" borderId="0">
      <alignment vertical="top"/>
    </xf>
    <xf numFmtId="0" fontId="35" fillId="0" borderId="0">
      <alignment vertical="top"/>
    </xf>
    <xf numFmtId="0" fontId="35" fillId="0" borderId="0">
      <alignment vertical="top"/>
    </xf>
    <xf numFmtId="0" fontId="1" fillId="110" borderId="0" applyNumberFormat="0" applyBorder="0" applyAlignment="0" applyProtection="0"/>
    <xf numFmtId="0" fontId="77" fillId="127" borderId="0" applyNumberFormat="0" applyBorder="0" applyProtection="0">
      <alignment vertical="top"/>
    </xf>
    <xf numFmtId="0" fontId="77" fillId="113" borderId="0" applyNumberFormat="0" applyBorder="0" applyAlignment="0" applyProtection="0"/>
    <xf numFmtId="0" fontId="77" fillId="114" borderId="0" applyNumberFormat="0" applyBorder="0" applyAlignment="0" applyProtection="0"/>
    <xf numFmtId="0" fontId="77" fillId="127" borderId="0" applyNumberFormat="0" applyBorder="0" applyProtection="0">
      <alignment vertical="top"/>
    </xf>
    <xf numFmtId="0" fontId="77" fillId="130" borderId="0" applyNumberFormat="0" applyBorder="0" applyAlignment="0" applyProtection="0"/>
    <xf numFmtId="0" fontId="77" fillId="131" borderId="0" applyNumberFormat="0" applyBorder="0" applyAlignment="0" applyProtection="0"/>
    <xf numFmtId="0" fontId="77" fillId="123" borderId="0" applyNumberFormat="0" applyBorder="0" applyAlignment="0" applyProtection="0"/>
    <xf numFmtId="0" fontId="77" fillId="114" borderId="0" applyNumberFormat="0" applyBorder="0" applyProtection="0">
      <alignment vertical="top"/>
    </xf>
    <xf numFmtId="0" fontId="35" fillId="0" borderId="0">
      <alignment vertical="top"/>
    </xf>
    <xf numFmtId="0" fontId="152" fillId="39" borderId="0" applyNumberFormat="0" applyBorder="0" applyAlignment="0" applyProtection="0"/>
    <xf numFmtId="0" fontId="77" fillId="129" borderId="0" applyNumberFormat="0" applyBorder="0" applyAlignment="0" applyProtection="0"/>
    <xf numFmtId="0" fontId="152" fillId="50" borderId="0" applyNumberFormat="0" applyBorder="0" applyAlignment="0" applyProtection="0"/>
    <xf numFmtId="0" fontId="77" fillId="127" borderId="0" applyNumberFormat="0" applyBorder="0" applyProtection="0">
      <alignment vertical="top"/>
    </xf>
    <xf numFmtId="0" fontId="152" fillId="54" borderId="0" applyNumberFormat="0" applyBorder="0" applyAlignment="0" applyProtection="0"/>
    <xf numFmtId="0" fontId="35" fillId="0" borderId="0">
      <alignment vertical="top"/>
    </xf>
    <xf numFmtId="0" fontId="77" fillId="113" borderId="0" applyNumberFormat="0" applyBorder="0" applyAlignment="0" applyProtection="0"/>
    <xf numFmtId="0" fontId="35" fillId="0" borderId="0">
      <alignment vertical="top"/>
    </xf>
    <xf numFmtId="0" fontId="77" fillId="114" borderId="0" applyNumberFormat="0" applyBorder="0" applyProtection="0">
      <alignment vertical="top"/>
    </xf>
    <xf numFmtId="0" fontId="77" fillId="126" borderId="0" applyNumberFormat="0" applyBorder="0" applyAlignment="0" applyProtection="0"/>
    <xf numFmtId="0" fontId="77" fillId="128" borderId="0" applyNumberFormat="0" applyBorder="0" applyProtection="0">
      <alignment vertical="top"/>
    </xf>
    <xf numFmtId="0" fontId="35" fillId="0" borderId="0">
      <alignment vertical="top"/>
    </xf>
    <xf numFmtId="0" fontId="152" fillId="110" borderId="0" applyNumberFormat="0" applyBorder="0" applyAlignment="0" applyProtection="0"/>
    <xf numFmtId="0" fontId="35" fillId="0" borderId="0">
      <alignment vertical="top"/>
    </xf>
    <xf numFmtId="0" fontId="1" fillId="69" borderId="0" applyNumberFormat="0" applyBorder="0" applyAlignment="0" applyProtection="0"/>
    <xf numFmtId="0" fontId="35" fillId="0" borderId="0">
      <alignment vertical="top"/>
    </xf>
    <xf numFmtId="0" fontId="77" fillId="119" borderId="0" applyNumberFormat="0" applyBorder="0" applyProtection="0">
      <alignment vertical="top"/>
    </xf>
    <xf numFmtId="0" fontId="152" fillId="69" borderId="0" applyNumberFormat="0" applyBorder="0" applyAlignment="0" applyProtection="0"/>
    <xf numFmtId="0" fontId="152" fillId="85" borderId="0" applyNumberFormat="0" applyBorder="0" applyAlignment="0" applyProtection="0"/>
    <xf numFmtId="0" fontId="77" fillId="105" borderId="0" applyNumberFormat="0" applyBorder="0" applyAlignment="0" applyProtection="0"/>
    <xf numFmtId="0" fontId="77" fillId="114" borderId="0" applyNumberFormat="0" applyBorder="0" applyProtection="0">
      <alignment vertical="top"/>
    </xf>
    <xf numFmtId="0" fontId="35" fillId="0" borderId="0">
      <alignment vertical="top"/>
    </xf>
    <xf numFmtId="0" fontId="152" fillId="85" borderId="0" applyNumberFormat="0" applyBorder="0" applyAlignment="0" applyProtection="0"/>
    <xf numFmtId="0" fontId="152" fillId="39" borderId="0" applyNumberFormat="0" applyBorder="0" applyAlignment="0" applyProtection="0"/>
    <xf numFmtId="0" fontId="77" fillId="126" borderId="0" applyNumberFormat="0" applyBorder="0" applyAlignment="0" applyProtection="0"/>
    <xf numFmtId="0" fontId="77" fillId="119" borderId="0" applyNumberFormat="0" applyBorder="0" applyProtection="0">
      <alignment vertical="top"/>
    </xf>
    <xf numFmtId="0" fontId="152" fillId="69" borderId="0" applyNumberFormat="0" applyBorder="0" applyAlignment="0" applyProtection="0"/>
    <xf numFmtId="0" fontId="77" fillId="123" borderId="0" applyNumberFormat="0" applyBorder="0" applyAlignment="0" applyProtection="0"/>
    <xf numFmtId="0" fontId="77" fillId="127" borderId="0" applyNumberFormat="0" applyBorder="0" applyProtection="0">
      <alignment vertical="top"/>
    </xf>
    <xf numFmtId="0" fontId="77" fillId="130" borderId="0" applyNumberFormat="0" applyBorder="0" applyAlignment="0" applyProtection="0"/>
    <xf numFmtId="0" fontId="77" fillId="113" borderId="0" applyNumberFormat="0" applyBorder="0" applyAlignment="0" applyProtection="0"/>
    <xf numFmtId="0" fontId="77" fillId="114" borderId="0" applyNumberFormat="0" applyBorder="0" applyProtection="0">
      <alignment vertical="top"/>
    </xf>
    <xf numFmtId="0" fontId="35" fillId="0" borderId="0">
      <alignment vertical="top"/>
    </xf>
    <xf numFmtId="0" fontId="152" fillId="69" borderId="0" applyNumberFormat="0" applyBorder="0" applyAlignment="0" applyProtection="0"/>
    <xf numFmtId="0" fontId="77" fillId="105" borderId="0" applyNumberFormat="0" applyBorder="0" applyAlignment="0" applyProtection="0"/>
    <xf numFmtId="0" fontId="77" fillId="127" borderId="0" applyNumberFormat="0" applyBorder="0" applyProtection="0">
      <alignment vertical="top"/>
    </xf>
    <xf numFmtId="0" fontId="77" fillId="114" borderId="0" applyNumberFormat="0" applyBorder="0" applyProtection="0">
      <alignment vertical="top"/>
    </xf>
    <xf numFmtId="0" fontId="152" fillId="50" borderId="0" applyNumberFormat="0" applyBorder="0" applyAlignment="0" applyProtection="0"/>
    <xf numFmtId="0" fontId="77" fillId="106" borderId="0" applyNumberFormat="0" applyBorder="0" applyProtection="0">
      <alignment vertical="top"/>
    </xf>
    <xf numFmtId="0" fontId="152" fillId="85" borderId="0" applyNumberFormat="0" applyBorder="0" applyAlignment="0" applyProtection="0"/>
    <xf numFmtId="0" fontId="77" fillId="108" borderId="0" applyNumberFormat="0" applyBorder="0" applyProtection="0">
      <alignment vertical="top"/>
    </xf>
    <xf numFmtId="0" fontId="35" fillId="0" borderId="0">
      <alignment vertical="top"/>
    </xf>
    <xf numFmtId="0" fontId="77" fillId="114" borderId="0" applyNumberFormat="0" applyBorder="0" applyProtection="0">
      <alignment vertical="top"/>
    </xf>
    <xf numFmtId="0" fontId="77" fillId="123" borderId="0" applyNumberFormat="0" applyBorder="0" applyAlignment="0" applyProtection="0"/>
    <xf numFmtId="0" fontId="77" fillId="127" borderId="0" applyNumberFormat="0" applyBorder="0" applyProtection="0">
      <alignment vertical="top"/>
    </xf>
    <xf numFmtId="0" fontId="77" fillId="114" borderId="0" applyNumberFormat="0" applyBorder="0" applyProtection="0">
      <alignment vertical="top"/>
    </xf>
    <xf numFmtId="0" fontId="152" fillId="85" borderId="0" applyNumberFormat="0" applyBorder="0" applyAlignment="0" applyProtection="0"/>
    <xf numFmtId="0" fontId="77" fillId="114" borderId="0" applyNumberFormat="0" applyBorder="0" applyProtection="0">
      <alignment vertical="top"/>
    </xf>
    <xf numFmtId="0" fontId="152" fillId="69" borderId="0" applyNumberFormat="0" applyBorder="0" applyAlignment="0" applyProtection="0"/>
    <xf numFmtId="0" fontId="77" fillId="123" borderId="0" applyNumberFormat="0" applyBorder="0" applyAlignment="0" applyProtection="0"/>
    <xf numFmtId="0" fontId="77" fillId="120" borderId="0" applyNumberFormat="0" applyBorder="0" applyProtection="0">
      <alignment vertical="top"/>
    </xf>
    <xf numFmtId="0" fontId="77" fillId="119" borderId="0" applyNumberFormat="0" applyBorder="0" applyProtection="0">
      <alignment vertical="top"/>
    </xf>
    <xf numFmtId="0" fontId="152" fillId="35" borderId="0" applyNumberFormat="0" applyBorder="0" applyAlignment="0" applyProtection="0"/>
    <xf numFmtId="0" fontId="77" fillId="112"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4" borderId="0" applyNumberFormat="0" applyBorder="0" applyProtection="0">
      <alignment vertical="top"/>
    </xf>
    <xf numFmtId="0" fontId="77" fillId="106" borderId="0" applyNumberFormat="0" applyBorder="0" applyProtection="0">
      <alignment vertical="top"/>
    </xf>
    <xf numFmtId="0" fontId="152" fillId="39" borderId="0" applyNumberFormat="0" applyBorder="0" applyAlignment="0" applyProtection="0"/>
    <xf numFmtId="0" fontId="77" fillId="130" borderId="0" applyNumberFormat="0" applyBorder="0" applyAlignment="0" applyProtection="0"/>
    <xf numFmtId="0" fontId="77" fillId="119" borderId="0" applyNumberFormat="0" applyBorder="0" applyProtection="0">
      <alignment vertical="top"/>
    </xf>
    <xf numFmtId="0" fontId="77" fillId="113" borderId="0" applyNumberFormat="0" applyBorder="0" applyAlignment="0" applyProtection="0"/>
    <xf numFmtId="0" fontId="152" fillId="54" borderId="0" applyNumberFormat="0" applyBorder="0" applyAlignment="0" applyProtection="0"/>
    <xf numFmtId="0" fontId="77" fillId="127" borderId="0" applyNumberFormat="0" applyBorder="0" applyProtection="0">
      <alignment vertical="top"/>
    </xf>
    <xf numFmtId="0" fontId="152" fillId="110" borderId="0" applyNumberFormat="0" applyBorder="0" applyAlignment="0" applyProtection="0"/>
    <xf numFmtId="0" fontId="35" fillId="0" borderId="0">
      <alignment vertical="top"/>
    </xf>
    <xf numFmtId="0" fontId="152" fillId="110" borderId="0" applyNumberFormat="0" applyBorder="0" applyAlignment="0" applyProtection="0"/>
    <xf numFmtId="0" fontId="77" fillId="12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77" fillId="133" borderId="0" applyNumberFormat="0" applyBorder="0" applyProtection="0">
      <alignment vertical="top"/>
    </xf>
    <xf numFmtId="0" fontId="77" fillId="105" borderId="0" applyNumberFormat="0" applyBorder="0" applyProtection="0">
      <alignment vertical="top"/>
    </xf>
    <xf numFmtId="0" fontId="77" fillId="126" borderId="0" applyNumberFormat="0" applyBorder="0" applyAlignment="0" applyProtection="0"/>
    <xf numFmtId="0" fontId="35" fillId="0" borderId="0">
      <alignment vertical="top"/>
    </xf>
    <xf numFmtId="0" fontId="77" fillId="127" borderId="0" applyNumberFormat="0" applyBorder="0" applyProtection="0">
      <alignment vertical="top"/>
    </xf>
    <xf numFmtId="0" fontId="77" fillId="106" borderId="0" applyNumberFormat="0" applyBorder="0" applyProtection="0">
      <alignment vertical="top"/>
    </xf>
    <xf numFmtId="0" fontId="77" fillId="133" borderId="0" applyNumberFormat="0" applyBorder="0" applyProtection="0">
      <alignment vertical="top"/>
    </xf>
    <xf numFmtId="0" fontId="77" fillId="127" borderId="0" applyNumberFormat="0" applyBorder="0" applyProtection="0">
      <alignment vertical="top"/>
    </xf>
    <xf numFmtId="0" fontId="77" fillId="114" borderId="0" applyNumberFormat="0" applyBorder="0" applyProtection="0">
      <alignment vertical="top"/>
    </xf>
    <xf numFmtId="0" fontId="152" fillId="85" borderId="0" applyNumberFormat="0" applyBorder="0" applyAlignment="0" applyProtection="0"/>
    <xf numFmtId="0" fontId="35" fillId="0" borderId="0">
      <alignment vertical="top"/>
    </xf>
    <xf numFmtId="0" fontId="77" fillId="114" borderId="0" applyNumberFormat="0" applyBorder="0" applyProtection="0">
      <alignment vertical="top"/>
    </xf>
    <xf numFmtId="0" fontId="152" fillId="110" borderId="0" applyNumberFormat="0" applyBorder="0" applyAlignment="0" applyProtection="0"/>
    <xf numFmtId="0" fontId="77" fillId="119" borderId="0" applyNumberFormat="0" applyBorder="0" applyProtection="0">
      <alignment vertical="top"/>
    </xf>
    <xf numFmtId="0" fontId="77" fillId="127" borderId="0" applyNumberFormat="0" applyBorder="0" applyProtection="0">
      <alignment vertical="top"/>
    </xf>
    <xf numFmtId="0" fontId="77" fillId="131" borderId="0" applyNumberFormat="0" applyBorder="0" applyAlignment="0" applyProtection="0"/>
    <xf numFmtId="0" fontId="77" fillId="112" borderId="0" applyNumberFormat="0" applyBorder="0" applyProtection="0">
      <alignment vertical="top"/>
    </xf>
    <xf numFmtId="0" fontId="77" fillId="114" borderId="0" applyNumberFormat="0" applyBorder="0" applyAlignment="0" applyProtection="0"/>
    <xf numFmtId="0" fontId="77" fillId="105" borderId="0" applyNumberFormat="0" applyBorder="0" applyAlignment="0" applyProtection="0"/>
    <xf numFmtId="0" fontId="152" fillId="110" borderId="0" applyNumberFormat="0" applyBorder="0" applyAlignment="0" applyProtection="0"/>
    <xf numFmtId="0" fontId="152" fillId="69" borderId="0" applyNumberFormat="0" applyBorder="0" applyAlignment="0" applyProtection="0"/>
    <xf numFmtId="0" fontId="77" fillId="121" borderId="0" applyNumberFormat="0" applyBorder="0" applyAlignment="0" applyProtection="0"/>
    <xf numFmtId="0" fontId="35" fillId="0" borderId="0">
      <alignment vertical="top"/>
    </xf>
    <xf numFmtId="0" fontId="77" fillId="119" borderId="0" applyNumberFormat="0" applyBorder="0" applyProtection="0">
      <alignment vertical="top"/>
    </xf>
    <xf numFmtId="0" fontId="35" fillId="0" borderId="0">
      <alignment vertical="top"/>
    </xf>
    <xf numFmtId="0" fontId="152" fillId="85" borderId="0" applyNumberFormat="0" applyBorder="0" applyAlignment="0" applyProtection="0"/>
    <xf numFmtId="0" fontId="77" fillId="131" borderId="0" applyNumberFormat="0" applyBorder="0" applyAlignment="0" applyProtection="0"/>
    <xf numFmtId="0" fontId="35" fillId="0" borderId="0">
      <alignment vertical="top"/>
    </xf>
    <xf numFmtId="0" fontId="152" fillId="69" borderId="0" applyNumberFormat="0" applyBorder="0" applyAlignment="0" applyProtection="0"/>
    <xf numFmtId="0" fontId="77" fillId="119" borderId="0" applyNumberFormat="0" applyBorder="0" applyProtection="0">
      <alignment vertical="top"/>
    </xf>
    <xf numFmtId="0" fontId="77" fillId="113" borderId="0" applyNumberFormat="0" applyBorder="0" applyAlignment="0" applyProtection="0"/>
    <xf numFmtId="0" fontId="77" fillId="105" borderId="0" applyNumberFormat="0" applyBorder="0" applyProtection="0">
      <alignment vertical="top"/>
    </xf>
    <xf numFmtId="0" fontId="35" fillId="0" borderId="0">
      <alignment vertical="top"/>
    </xf>
    <xf numFmtId="0" fontId="77" fillId="127" borderId="0" applyNumberFormat="0" applyBorder="0" applyProtection="0">
      <alignment vertical="top"/>
    </xf>
    <xf numFmtId="0" fontId="35" fillId="0" borderId="0">
      <alignment vertical="top"/>
    </xf>
    <xf numFmtId="0" fontId="35" fillId="0" borderId="0">
      <alignment vertical="top"/>
    </xf>
    <xf numFmtId="0" fontId="77" fillId="119" borderId="0" applyNumberFormat="0" applyBorder="0" applyProtection="0">
      <alignment vertical="top"/>
    </xf>
    <xf numFmtId="0" fontId="77" fillId="115" borderId="0" applyNumberFormat="0" applyBorder="0" applyAlignment="0" applyProtection="0"/>
    <xf numFmtId="0" fontId="77" fillId="114" borderId="0" applyNumberFormat="0" applyBorder="0" applyProtection="0">
      <alignment vertical="top"/>
    </xf>
    <xf numFmtId="0" fontId="1" fillId="39" borderId="0" applyNumberFormat="0" applyBorder="0" applyAlignment="0" applyProtection="0"/>
    <xf numFmtId="0" fontId="77" fillId="106" borderId="0" applyNumberFormat="0" applyBorder="0" applyProtection="0">
      <alignment vertical="top"/>
    </xf>
    <xf numFmtId="0" fontId="77" fillId="113" borderId="0" applyNumberFormat="0" applyBorder="0" applyAlignment="0" applyProtection="0"/>
    <xf numFmtId="0" fontId="77" fillId="114" borderId="0" applyNumberFormat="0" applyBorder="0" applyProtection="0">
      <alignment vertical="top"/>
    </xf>
    <xf numFmtId="0" fontId="77" fillId="114" borderId="0" applyNumberFormat="0" applyBorder="0" applyProtection="0">
      <alignment vertical="top"/>
    </xf>
    <xf numFmtId="0" fontId="35" fillId="0" borderId="0">
      <alignment vertical="top"/>
    </xf>
    <xf numFmtId="0" fontId="77" fillId="122" borderId="0" applyNumberFormat="0" applyBorder="0" applyProtection="0">
      <alignment vertical="top"/>
    </xf>
    <xf numFmtId="0" fontId="77" fillId="106" borderId="0" applyNumberFormat="0" applyBorder="0" applyProtection="0">
      <alignment vertical="top"/>
    </xf>
    <xf numFmtId="0" fontId="35" fillId="0" borderId="0">
      <alignment vertical="top"/>
    </xf>
    <xf numFmtId="0" fontId="77" fillId="114" borderId="0" applyNumberFormat="0" applyBorder="0" applyProtection="0">
      <alignment vertical="top"/>
    </xf>
    <xf numFmtId="0" fontId="35" fillId="0" borderId="0">
      <alignment vertical="top"/>
    </xf>
    <xf numFmtId="0" fontId="35" fillId="0" borderId="0">
      <alignment vertical="top"/>
    </xf>
    <xf numFmtId="0" fontId="152" fillId="39" borderId="0" applyNumberFormat="0" applyBorder="0" applyAlignment="0" applyProtection="0"/>
    <xf numFmtId="0" fontId="77" fillId="114" borderId="0" applyNumberFormat="0" applyBorder="0" applyProtection="0">
      <alignment vertical="top"/>
    </xf>
    <xf numFmtId="0" fontId="152" fillId="110" borderId="0" applyNumberFormat="0" applyBorder="0" applyAlignment="0" applyProtection="0"/>
    <xf numFmtId="0" fontId="77" fillId="109" borderId="0" applyNumberFormat="0" applyBorder="0" applyAlignment="0" applyProtection="0"/>
    <xf numFmtId="0" fontId="77" fillId="123" borderId="0" applyNumberFormat="0" applyBorder="0" applyAlignment="0" applyProtection="0"/>
    <xf numFmtId="0" fontId="1" fillId="85" borderId="0" applyNumberFormat="0" applyBorder="0" applyAlignment="0" applyProtection="0"/>
    <xf numFmtId="0" fontId="152" fillId="54" borderId="0" applyNumberFormat="0" applyBorder="0" applyAlignment="0" applyProtection="0"/>
    <xf numFmtId="0" fontId="152" fillId="69" borderId="0" applyNumberFormat="0" applyBorder="0" applyAlignment="0" applyProtection="0"/>
    <xf numFmtId="0" fontId="77" fillId="126" borderId="0" applyNumberFormat="0" applyBorder="0" applyAlignment="0" applyProtection="0"/>
    <xf numFmtId="0" fontId="77" fillId="118" borderId="0" applyNumberFormat="0" applyBorder="0" applyAlignment="0" applyProtection="0"/>
    <xf numFmtId="0" fontId="77" fillId="135" borderId="0" applyNumberFormat="0" applyBorder="0" applyAlignment="0" applyProtection="0"/>
    <xf numFmtId="0" fontId="77" fillId="114" borderId="0" applyNumberFormat="0" applyBorder="0" applyProtection="0">
      <alignment vertical="top"/>
    </xf>
    <xf numFmtId="0" fontId="77" fillId="117" borderId="0" applyNumberFormat="0" applyBorder="0" applyProtection="0">
      <alignment vertical="top"/>
    </xf>
    <xf numFmtId="0" fontId="77" fillId="113" borderId="0" applyNumberFormat="0" applyBorder="0" applyAlignment="0" applyProtection="0"/>
    <xf numFmtId="0" fontId="77" fillId="108" borderId="0" applyNumberFormat="0" applyBorder="0" applyProtection="0">
      <alignment vertical="top"/>
    </xf>
    <xf numFmtId="0" fontId="77" fillId="127" borderId="0" applyNumberFormat="0" applyBorder="0" applyProtection="0">
      <alignment vertical="top"/>
    </xf>
    <xf numFmtId="0" fontId="1" fillId="35" borderId="0" applyNumberFormat="0" applyBorder="0" applyAlignment="0" applyProtection="0"/>
    <xf numFmtId="0" fontId="152" fillId="50" borderId="0" applyNumberFormat="0" applyBorder="0" applyAlignment="0" applyProtection="0"/>
    <xf numFmtId="0" fontId="77" fillId="114" borderId="0" applyNumberFormat="0" applyBorder="0" applyProtection="0">
      <alignment vertical="top"/>
    </xf>
    <xf numFmtId="0" fontId="77" fillId="127" borderId="0" applyNumberFormat="0" applyBorder="0" applyProtection="0">
      <alignment vertical="top"/>
    </xf>
    <xf numFmtId="0" fontId="77" fillId="113" borderId="0" applyNumberFormat="0" applyBorder="0" applyAlignment="0" applyProtection="0"/>
    <xf numFmtId="0" fontId="77" fillId="127" borderId="0" applyNumberFormat="0" applyBorder="0" applyProtection="0">
      <alignment vertical="top"/>
    </xf>
    <xf numFmtId="0" fontId="77" fillId="114" borderId="0" applyNumberFormat="0" applyBorder="0" applyProtection="0">
      <alignment vertical="top"/>
    </xf>
    <xf numFmtId="0" fontId="152" fillId="50" borderId="0" applyNumberFormat="0" applyBorder="0" applyAlignment="0" applyProtection="0"/>
    <xf numFmtId="0" fontId="35" fillId="0" borderId="0">
      <alignment vertical="top"/>
    </xf>
    <xf numFmtId="0" fontId="152" fillId="110" borderId="0" applyNumberFormat="0" applyBorder="0" applyAlignment="0" applyProtection="0"/>
    <xf numFmtId="0" fontId="35" fillId="0" borderId="0">
      <alignment vertical="top"/>
    </xf>
    <xf numFmtId="0" fontId="77" fillId="126" borderId="0" applyNumberFormat="0" applyBorder="0" applyAlignment="0" applyProtection="0"/>
    <xf numFmtId="0" fontId="77" fillId="106" borderId="0" applyNumberFormat="0" applyBorder="0" applyProtection="0">
      <alignment vertical="top"/>
    </xf>
    <xf numFmtId="0" fontId="152" fillId="35" borderId="0" applyNumberFormat="0" applyBorder="0" applyAlignment="0" applyProtection="0"/>
    <xf numFmtId="0" fontId="77" fillId="114" borderId="0" applyNumberFormat="0" applyBorder="0" applyProtection="0">
      <alignment vertical="top"/>
    </xf>
    <xf numFmtId="0" fontId="77" fillId="119" borderId="0" applyNumberFormat="0" applyBorder="0" applyProtection="0">
      <alignment vertical="top"/>
    </xf>
    <xf numFmtId="0" fontId="77" fillId="71" borderId="0" applyNumberFormat="0" applyBorder="0" applyAlignment="0" applyProtection="0"/>
    <xf numFmtId="0" fontId="77" fillId="127" borderId="0" applyNumberFormat="0" applyBorder="0" applyProtection="0">
      <alignment vertical="top"/>
    </xf>
    <xf numFmtId="0" fontId="152" fillId="110" borderId="0" applyNumberFormat="0" applyBorder="0" applyAlignment="0" applyProtection="0"/>
    <xf numFmtId="0" fontId="77" fillId="105" borderId="0" applyNumberFormat="0" applyBorder="0" applyProtection="0">
      <alignment vertical="top"/>
    </xf>
    <xf numFmtId="0" fontId="35" fillId="0" borderId="0">
      <alignment vertical="top"/>
    </xf>
    <xf numFmtId="0" fontId="77" fillId="109" borderId="0" applyNumberFormat="0" applyBorder="0" applyAlignment="0" applyProtection="0"/>
    <xf numFmtId="0" fontId="77" fillId="114" borderId="0" applyNumberFormat="0" applyBorder="0" applyProtection="0">
      <alignment vertical="top"/>
    </xf>
    <xf numFmtId="0" fontId="77" fillId="119" borderId="0" applyNumberFormat="0" applyBorder="0" applyProtection="0">
      <alignment vertical="top"/>
    </xf>
    <xf numFmtId="0" fontId="77" fillId="131" borderId="0" applyNumberFormat="0" applyBorder="0" applyAlignment="0" applyProtection="0"/>
    <xf numFmtId="0" fontId="152" fillId="110" borderId="0" applyNumberFormat="0" applyBorder="0" applyAlignment="0" applyProtection="0"/>
    <xf numFmtId="0" fontId="35" fillId="0" borderId="0">
      <alignment vertical="top"/>
    </xf>
    <xf numFmtId="0" fontId="152" fillId="69" borderId="0" applyNumberFormat="0" applyBorder="0" applyAlignment="0" applyProtection="0"/>
    <xf numFmtId="0" fontId="77" fillId="114" borderId="0" applyNumberFormat="0" applyBorder="0" applyProtection="0">
      <alignment vertical="top"/>
    </xf>
    <xf numFmtId="0" fontId="152" fillId="85" borderId="0" applyNumberFormat="0" applyBorder="0" applyAlignment="0" applyProtection="0"/>
    <xf numFmtId="0" fontId="35" fillId="0" borderId="0">
      <alignment vertical="top"/>
    </xf>
    <xf numFmtId="0" fontId="152" fillId="69" borderId="0" applyNumberFormat="0" applyBorder="0" applyAlignment="0" applyProtection="0"/>
    <xf numFmtId="0" fontId="77" fillId="126" borderId="0" applyNumberFormat="0" applyBorder="0" applyAlignment="0" applyProtection="0"/>
    <xf numFmtId="0" fontId="77" fillId="127" borderId="0" applyNumberFormat="0" applyBorder="0" applyProtection="0">
      <alignment vertical="top"/>
    </xf>
    <xf numFmtId="0" fontId="77" fillId="105" borderId="0" applyNumberFormat="0" applyBorder="0" applyProtection="0">
      <alignment vertical="top"/>
    </xf>
    <xf numFmtId="0" fontId="77" fillId="123" borderId="0" applyNumberFormat="0" applyBorder="0" applyAlignment="0" applyProtection="0"/>
    <xf numFmtId="0" fontId="77" fillId="105" borderId="0" applyNumberFormat="0" applyBorder="0" applyProtection="0">
      <alignment vertical="top"/>
    </xf>
    <xf numFmtId="0" fontId="77" fillId="114" borderId="0" applyNumberFormat="0" applyBorder="0" applyProtection="0">
      <alignment vertical="top"/>
    </xf>
    <xf numFmtId="0" fontId="77" fillId="125" borderId="0" applyNumberFormat="0" applyBorder="0" applyProtection="0">
      <alignment vertical="top"/>
    </xf>
    <xf numFmtId="0" fontId="35" fillId="0" borderId="0">
      <alignment vertical="top"/>
    </xf>
    <xf numFmtId="0" fontId="77" fillId="108" borderId="0" applyNumberFormat="0" applyBorder="0" applyProtection="0">
      <alignment vertical="top"/>
    </xf>
    <xf numFmtId="0" fontId="152" fillId="85" borderId="0" applyNumberFormat="0" applyBorder="0" applyAlignment="0" applyProtection="0"/>
    <xf numFmtId="0" fontId="77" fillId="105" borderId="0" applyNumberFormat="0" applyBorder="0" applyProtection="0">
      <alignment vertical="top"/>
    </xf>
    <xf numFmtId="0" fontId="77" fillId="119" borderId="0" applyNumberFormat="0" applyBorder="0" applyProtection="0">
      <alignment vertical="top"/>
    </xf>
    <xf numFmtId="0" fontId="77" fillId="105" borderId="0" applyNumberFormat="0" applyBorder="0" applyProtection="0">
      <alignment vertical="top"/>
    </xf>
    <xf numFmtId="0" fontId="77" fillId="106" borderId="0" applyNumberFormat="0" applyBorder="0" applyProtection="0">
      <alignment vertical="top"/>
    </xf>
    <xf numFmtId="0" fontId="1" fillId="110" borderId="0" applyNumberFormat="0" applyBorder="0" applyAlignment="0" applyProtection="0"/>
    <xf numFmtId="0" fontId="77" fillId="136" borderId="0" applyNumberFormat="0" applyBorder="0" applyProtection="0">
      <alignment vertical="top"/>
    </xf>
    <xf numFmtId="0" fontId="77" fillId="106" borderId="0" applyNumberFormat="0" applyBorder="0" applyProtection="0">
      <alignment vertical="top"/>
    </xf>
    <xf numFmtId="0" fontId="35" fillId="0" borderId="0">
      <alignment vertical="top"/>
    </xf>
    <xf numFmtId="0" fontId="152" fillId="110" borderId="0" applyNumberFormat="0" applyBorder="0" applyAlignment="0" applyProtection="0"/>
    <xf numFmtId="0" fontId="152" fillId="69" borderId="0" applyNumberFormat="0" applyBorder="0" applyAlignment="0" applyProtection="0"/>
    <xf numFmtId="0" fontId="152" fillId="85" borderId="0" applyNumberFormat="0" applyBorder="0" applyAlignment="0" applyProtection="0"/>
    <xf numFmtId="0" fontId="77" fillId="126" borderId="0" applyNumberFormat="0" applyBorder="0" applyAlignment="0" applyProtection="0"/>
    <xf numFmtId="0" fontId="77" fillId="130" borderId="0" applyNumberFormat="0" applyBorder="0" applyAlignment="0" applyProtection="0"/>
    <xf numFmtId="0" fontId="77" fillId="135" borderId="0" applyNumberFormat="0" applyBorder="0" applyAlignment="0" applyProtection="0"/>
    <xf numFmtId="0" fontId="77" fillId="119" borderId="0" applyNumberFormat="0" applyBorder="0" applyProtection="0">
      <alignment vertical="top"/>
    </xf>
    <xf numFmtId="0" fontId="77" fillId="104" borderId="0" applyNumberFormat="0" applyBorder="0" applyProtection="0">
      <alignment vertical="top"/>
    </xf>
    <xf numFmtId="0" fontId="77" fillId="128" borderId="0" applyNumberFormat="0" applyBorder="0" applyProtection="0">
      <alignment vertical="top"/>
    </xf>
    <xf numFmtId="0" fontId="152" fillId="69" borderId="0" applyNumberFormat="0" applyBorder="0" applyAlignment="0" applyProtection="0"/>
    <xf numFmtId="0" fontId="1" fillId="110" borderId="0" applyNumberFormat="0" applyBorder="0" applyAlignment="0" applyProtection="0"/>
    <xf numFmtId="0" fontId="77" fillId="119" borderId="0" applyNumberFormat="0" applyBorder="0" applyProtection="0">
      <alignment vertical="top"/>
    </xf>
    <xf numFmtId="0" fontId="77" fillId="114" borderId="0" applyNumberFormat="0" applyBorder="0" applyProtection="0">
      <alignment vertical="top"/>
    </xf>
    <xf numFmtId="0" fontId="77" fillId="105" borderId="0" applyNumberFormat="0" applyBorder="0" applyProtection="0">
      <alignment vertical="top"/>
    </xf>
    <xf numFmtId="0" fontId="152" fillId="54" borderId="0" applyNumberFormat="0" applyBorder="0" applyAlignment="0" applyProtection="0"/>
    <xf numFmtId="0" fontId="152" fillId="35" borderId="0" applyNumberFormat="0" applyBorder="0" applyAlignment="0" applyProtection="0"/>
    <xf numFmtId="0" fontId="152" fillId="110" borderId="0" applyNumberFormat="0" applyBorder="0" applyAlignment="0" applyProtection="0"/>
    <xf numFmtId="0" fontId="35" fillId="0" borderId="0">
      <alignment vertical="top"/>
    </xf>
    <xf numFmtId="0" fontId="77" fillId="130" borderId="0" applyNumberFormat="0" applyBorder="0" applyAlignment="0" applyProtection="0"/>
    <xf numFmtId="0" fontId="77" fillId="119" borderId="0" applyNumberFormat="0" applyBorder="0" applyProtection="0">
      <alignment vertical="top"/>
    </xf>
    <xf numFmtId="0" fontId="152" fillId="54" borderId="0" applyNumberFormat="0" applyBorder="0" applyAlignment="0" applyProtection="0"/>
    <xf numFmtId="0" fontId="77" fillId="126" borderId="0" applyNumberFormat="0" applyBorder="0" applyAlignment="0" applyProtection="0"/>
    <xf numFmtId="0" fontId="77" fillId="130" borderId="0" applyNumberFormat="0" applyBorder="0" applyAlignment="0" applyProtection="0"/>
    <xf numFmtId="0" fontId="152" fillId="69" borderId="0" applyNumberFormat="0" applyBorder="0" applyAlignment="0" applyProtection="0"/>
    <xf numFmtId="0" fontId="77" fillId="106" borderId="0" applyNumberFormat="0" applyBorder="0" applyProtection="0">
      <alignment vertical="top"/>
    </xf>
    <xf numFmtId="0" fontId="77" fillId="106" borderId="0" applyNumberFormat="0" applyBorder="0" applyProtection="0">
      <alignment vertical="top"/>
    </xf>
    <xf numFmtId="0" fontId="35" fillId="0" borderId="0">
      <alignment vertical="top"/>
    </xf>
    <xf numFmtId="0" fontId="77" fillId="105" borderId="0" applyNumberFormat="0" applyBorder="0" applyProtection="0">
      <alignment vertical="top"/>
    </xf>
    <xf numFmtId="0" fontId="77" fillId="119" borderId="0" applyNumberFormat="0" applyBorder="0" applyProtection="0">
      <alignment vertical="top"/>
    </xf>
    <xf numFmtId="0" fontId="35" fillId="0" borderId="0">
      <alignment vertical="top"/>
    </xf>
    <xf numFmtId="0" fontId="77" fillId="119" borderId="0" applyNumberFormat="0" applyBorder="0" applyProtection="0">
      <alignment vertical="top"/>
    </xf>
    <xf numFmtId="0" fontId="35" fillId="0" borderId="0">
      <alignment vertical="top"/>
    </xf>
    <xf numFmtId="0" fontId="51" fillId="132" borderId="0" applyNumberFormat="0" applyBorder="0" applyAlignment="0" applyProtection="0"/>
    <xf numFmtId="0" fontId="77" fillId="127" borderId="0" applyNumberFormat="0" applyBorder="0" applyProtection="0">
      <alignment vertical="top"/>
    </xf>
    <xf numFmtId="0" fontId="77" fillId="118" borderId="0" applyNumberFormat="0" applyBorder="0" applyAlignment="0" applyProtection="0"/>
    <xf numFmtId="0" fontId="35" fillId="0" borderId="0">
      <alignment vertical="top"/>
    </xf>
    <xf numFmtId="0" fontId="77" fillId="126" borderId="0" applyNumberFormat="0" applyBorder="0" applyAlignment="0" applyProtection="0"/>
    <xf numFmtId="0" fontId="77" fillId="114" borderId="0" applyNumberFormat="0" applyBorder="0" applyProtection="0">
      <alignment vertical="top"/>
    </xf>
    <xf numFmtId="0" fontId="77" fillId="114" borderId="0" applyNumberFormat="0" applyBorder="0" applyProtection="0">
      <alignment vertical="top"/>
    </xf>
    <xf numFmtId="0" fontId="152" fillId="110" borderId="0" applyNumberFormat="0" applyBorder="0" applyAlignment="0" applyProtection="0"/>
    <xf numFmtId="0" fontId="77" fillId="130" borderId="0" applyNumberFormat="0" applyBorder="0" applyAlignment="0" applyProtection="0"/>
    <xf numFmtId="0" fontId="77" fillId="105" borderId="0" applyNumberFormat="0" applyBorder="0" applyAlignment="0" applyProtection="0"/>
    <xf numFmtId="0" fontId="35" fillId="0" borderId="0">
      <alignment vertical="top"/>
    </xf>
    <xf numFmtId="0" fontId="35" fillId="0" borderId="0">
      <alignment vertical="top"/>
    </xf>
    <xf numFmtId="0" fontId="77" fillId="117" borderId="0" applyNumberFormat="0" applyBorder="0" applyProtection="0">
      <alignment vertical="top"/>
    </xf>
    <xf numFmtId="0" fontId="77" fillId="118" borderId="0" applyNumberFormat="0" applyBorder="0" applyAlignment="0" applyProtection="0"/>
    <xf numFmtId="0" fontId="35" fillId="0" borderId="0">
      <alignment vertical="top"/>
    </xf>
    <xf numFmtId="0" fontId="77" fillId="114" borderId="0" applyNumberFormat="0" applyBorder="0" applyProtection="0">
      <alignment vertical="top"/>
    </xf>
    <xf numFmtId="0" fontId="77" fillId="118" borderId="0" applyNumberFormat="0" applyBorder="0" applyAlignment="0" applyProtection="0"/>
    <xf numFmtId="0" fontId="35" fillId="0" borderId="0">
      <alignment vertical="top"/>
    </xf>
    <xf numFmtId="0" fontId="152" fillId="85" borderId="0" applyNumberFormat="0" applyBorder="0" applyAlignment="0" applyProtection="0"/>
    <xf numFmtId="0" fontId="152" fillId="110" borderId="0" applyNumberFormat="0" applyBorder="0" applyAlignment="0" applyProtection="0"/>
    <xf numFmtId="0" fontId="77" fillId="119" borderId="0" applyNumberFormat="0" applyBorder="0" applyProtection="0">
      <alignment vertical="top"/>
    </xf>
    <xf numFmtId="0" fontId="152" fillId="85" borderId="0" applyNumberFormat="0" applyBorder="0" applyAlignment="0" applyProtection="0"/>
    <xf numFmtId="0" fontId="77" fillId="114" borderId="0" applyNumberFormat="0" applyBorder="0" applyProtection="0">
      <alignment vertical="top"/>
    </xf>
    <xf numFmtId="0" fontId="35" fillId="0" borderId="0">
      <alignment vertical="top"/>
    </xf>
    <xf numFmtId="0" fontId="152" fillId="110" borderId="0" applyNumberFormat="0" applyBorder="0" applyAlignment="0" applyProtection="0"/>
    <xf numFmtId="0" fontId="77" fillId="106" borderId="0" applyNumberFormat="0" applyBorder="0" applyProtection="0">
      <alignment vertical="top"/>
    </xf>
    <xf numFmtId="0" fontId="77" fillId="119" borderId="0" applyNumberFormat="0" applyBorder="0" applyProtection="0">
      <alignment vertical="top"/>
    </xf>
    <xf numFmtId="0" fontId="77" fillId="106" borderId="0" applyNumberFormat="0" applyBorder="0" applyProtection="0">
      <alignment vertical="top"/>
    </xf>
    <xf numFmtId="0" fontId="77" fillId="119" borderId="0" applyNumberFormat="0" applyBorder="0" applyProtection="0">
      <alignment vertical="top"/>
    </xf>
    <xf numFmtId="0" fontId="77" fillId="105"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77" fillId="130" borderId="0" applyNumberFormat="0" applyBorder="0" applyAlignment="0" applyProtection="0"/>
    <xf numFmtId="0" fontId="77" fillId="113" borderId="0" applyNumberFormat="0" applyBorder="0" applyAlignment="0" applyProtection="0"/>
    <xf numFmtId="0" fontId="77" fillId="113" borderId="0" applyNumberFormat="0" applyBorder="0" applyAlignment="0" applyProtection="0"/>
    <xf numFmtId="0" fontId="35" fillId="0" borderId="0">
      <alignment vertical="top"/>
    </xf>
    <xf numFmtId="0" fontId="77" fillId="119" borderId="0" applyNumberFormat="0" applyBorder="0" applyProtection="0">
      <alignment vertical="top"/>
    </xf>
    <xf numFmtId="0" fontId="77" fillId="105" borderId="0" applyNumberFormat="0" applyBorder="0" applyProtection="0">
      <alignment vertical="top"/>
    </xf>
    <xf numFmtId="0" fontId="77" fillId="105" borderId="0" applyNumberFormat="0" applyBorder="0" applyProtection="0">
      <alignment vertical="top"/>
    </xf>
    <xf numFmtId="0" fontId="35" fillId="0" borderId="0">
      <alignment vertical="top"/>
    </xf>
    <xf numFmtId="0" fontId="77" fillId="136" borderId="0" applyNumberFormat="0" applyBorder="0" applyProtection="0">
      <alignment vertical="top"/>
    </xf>
    <xf numFmtId="0" fontId="77" fillId="119" borderId="0" applyNumberFormat="0" applyBorder="0" applyProtection="0">
      <alignment vertical="top"/>
    </xf>
    <xf numFmtId="0" fontId="77" fillId="106" borderId="0" applyNumberFormat="0" applyBorder="0" applyProtection="0">
      <alignment vertical="top"/>
    </xf>
    <xf numFmtId="0" fontId="77" fillId="114" borderId="0" applyNumberFormat="0" applyBorder="0" applyProtection="0">
      <alignment vertical="top"/>
    </xf>
    <xf numFmtId="0" fontId="35" fillId="0" borderId="0">
      <alignment vertical="top"/>
    </xf>
    <xf numFmtId="0" fontId="77" fillId="119" borderId="0" applyNumberFormat="0" applyBorder="0" applyProtection="0">
      <alignment vertical="top"/>
    </xf>
    <xf numFmtId="0" fontId="77" fillId="105" borderId="0" applyNumberFormat="0" applyBorder="0" applyProtection="0">
      <alignment vertical="top"/>
    </xf>
    <xf numFmtId="0" fontId="77" fillId="104" borderId="0" applyNumberFormat="0" applyBorder="0" applyProtection="0">
      <alignment vertical="top"/>
    </xf>
    <xf numFmtId="0" fontId="77" fillId="119" borderId="0" applyNumberFormat="0" applyBorder="0" applyProtection="0">
      <alignment vertical="top"/>
    </xf>
    <xf numFmtId="0" fontId="152" fillId="85" borderId="0" applyNumberFormat="0" applyBorder="0" applyAlignment="0" applyProtection="0"/>
    <xf numFmtId="0" fontId="35" fillId="0" borderId="0">
      <alignment vertical="top"/>
    </xf>
    <xf numFmtId="0" fontId="77" fillId="131" borderId="0" applyNumberFormat="0" applyBorder="0" applyAlignment="0" applyProtection="0"/>
    <xf numFmtId="0" fontId="77" fillId="119" borderId="0" applyNumberFormat="0" applyBorder="0" applyProtection="0">
      <alignment vertical="top"/>
    </xf>
    <xf numFmtId="0" fontId="77" fillId="119" borderId="0" applyNumberFormat="0" applyBorder="0" applyProtection="0">
      <alignment vertical="top"/>
    </xf>
    <xf numFmtId="0" fontId="77" fillId="113" borderId="0" applyNumberFormat="0" applyBorder="0" applyAlignment="0" applyProtection="0"/>
    <xf numFmtId="0" fontId="77" fillId="127" borderId="0" applyNumberFormat="0" applyBorder="0" applyProtection="0">
      <alignment vertical="top"/>
    </xf>
    <xf numFmtId="0" fontId="152" fillId="85" borderId="0" applyNumberFormat="0" applyBorder="0" applyAlignment="0" applyProtection="0"/>
    <xf numFmtId="0" fontId="35" fillId="0" borderId="0">
      <alignment vertical="top"/>
    </xf>
    <xf numFmtId="0" fontId="77" fillId="105" borderId="0" applyNumberFormat="0" applyBorder="0" applyAlignment="0" applyProtection="0"/>
    <xf numFmtId="0" fontId="77" fillId="119" borderId="0" applyNumberFormat="0" applyBorder="0" applyProtection="0">
      <alignment vertical="top"/>
    </xf>
    <xf numFmtId="0" fontId="77" fillId="112" borderId="0" applyNumberFormat="0" applyBorder="0" applyProtection="0">
      <alignment vertical="top"/>
    </xf>
    <xf numFmtId="0" fontId="152" fillId="54" borderId="0" applyNumberFormat="0" applyBorder="0" applyAlignment="0" applyProtection="0"/>
    <xf numFmtId="0" fontId="35" fillId="0" borderId="0">
      <alignment vertical="top"/>
    </xf>
    <xf numFmtId="0" fontId="77" fillId="127" borderId="0" applyNumberFormat="0" applyBorder="0" applyProtection="0">
      <alignment vertical="top"/>
    </xf>
    <xf numFmtId="0" fontId="152" fillId="50" borderId="0" applyNumberFormat="0" applyBorder="0" applyAlignment="0" applyProtection="0"/>
    <xf numFmtId="0" fontId="77" fillId="129" borderId="0" applyNumberFormat="0" applyBorder="0" applyAlignment="0" applyProtection="0"/>
    <xf numFmtId="0" fontId="77" fillId="119" borderId="0" applyNumberFormat="0" applyBorder="0" applyProtection="0">
      <alignment vertical="top"/>
    </xf>
    <xf numFmtId="0" fontId="35" fillId="0" borderId="0">
      <alignment vertical="top"/>
    </xf>
    <xf numFmtId="0" fontId="77" fillId="114" borderId="0" applyNumberFormat="0" applyBorder="0" applyAlignment="0" applyProtection="0"/>
    <xf numFmtId="0" fontId="1" fillId="39" borderId="0" applyNumberFormat="0" applyBorder="0" applyAlignment="0" applyProtection="0"/>
    <xf numFmtId="0" fontId="35" fillId="0" borderId="0">
      <alignment vertical="top"/>
    </xf>
    <xf numFmtId="0" fontId="77" fillId="120" borderId="0" applyNumberFormat="0" applyBorder="0" applyProtection="0">
      <alignment vertical="top"/>
    </xf>
    <xf numFmtId="0" fontId="77" fillId="119" borderId="0" applyNumberFormat="0" applyBorder="0" applyProtection="0">
      <alignment vertical="top"/>
    </xf>
    <xf numFmtId="0" fontId="77" fillId="126" borderId="0" applyNumberFormat="0" applyBorder="0" applyAlignment="0" applyProtection="0"/>
    <xf numFmtId="0" fontId="152" fillId="110" borderId="0" applyNumberFormat="0" applyBorder="0" applyAlignment="0" applyProtection="0"/>
    <xf numFmtId="0" fontId="35" fillId="0" borderId="0">
      <alignment vertical="top"/>
    </xf>
    <xf numFmtId="0" fontId="152" fillId="69" borderId="0" applyNumberFormat="0" applyBorder="0" applyAlignment="0" applyProtection="0"/>
    <xf numFmtId="0" fontId="77" fillId="114" borderId="0" applyNumberFormat="0" applyBorder="0" applyProtection="0">
      <alignment vertical="top"/>
    </xf>
    <xf numFmtId="0" fontId="152" fillId="110" borderId="0" applyNumberFormat="0" applyBorder="0" applyAlignment="0" applyProtection="0"/>
    <xf numFmtId="0" fontId="77" fillId="123" borderId="0" applyNumberFormat="0" applyBorder="0" applyAlignment="0" applyProtection="0"/>
    <xf numFmtId="0" fontId="51" fillId="130" borderId="0" applyNumberFormat="0" applyBorder="0" applyAlignment="0" applyProtection="0"/>
    <xf numFmtId="0" fontId="77" fillId="127" borderId="0" applyNumberFormat="0" applyBorder="0" applyProtection="0">
      <alignment vertical="top"/>
    </xf>
    <xf numFmtId="0" fontId="35" fillId="0" borderId="0">
      <alignment vertical="top"/>
    </xf>
    <xf numFmtId="0" fontId="77" fillId="106" borderId="0" applyNumberFormat="0" applyBorder="0" applyProtection="0">
      <alignment vertical="top"/>
    </xf>
    <xf numFmtId="0" fontId="152" fillId="69" borderId="0" applyNumberFormat="0" applyBorder="0" applyAlignment="0" applyProtection="0"/>
    <xf numFmtId="0" fontId="35" fillId="0" borderId="0">
      <alignment vertical="top"/>
    </xf>
    <xf numFmtId="0" fontId="77" fillId="130" borderId="0" applyNumberFormat="0" applyBorder="0" applyAlignment="0" applyProtection="0"/>
    <xf numFmtId="0" fontId="51" fillId="135" borderId="0" applyNumberFormat="0" applyBorder="0" applyAlignment="0" applyProtection="0"/>
    <xf numFmtId="0" fontId="77" fillId="119" borderId="0" applyNumberFormat="0" applyBorder="0" applyProtection="0">
      <alignment vertical="top"/>
    </xf>
    <xf numFmtId="0" fontId="77" fillId="127" borderId="0" applyNumberFormat="0" applyBorder="0" applyProtection="0">
      <alignment vertical="top"/>
    </xf>
    <xf numFmtId="0" fontId="77" fillId="114" borderId="0" applyNumberFormat="0" applyBorder="0" applyProtection="0">
      <alignment vertical="top"/>
    </xf>
    <xf numFmtId="0" fontId="77" fillId="127" borderId="0" applyNumberFormat="0" applyBorder="0" applyProtection="0">
      <alignment vertical="top"/>
    </xf>
    <xf numFmtId="0" fontId="152" fillId="69" borderId="0" applyNumberFormat="0" applyBorder="0" applyAlignment="0" applyProtection="0"/>
    <xf numFmtId="0" fontId="77" fillId="105" borderId="0" applyNumberFormat="0" applyBorder="0" applyProtection="0">
      <alignment vertical="top"/>
    </xf>
    <xf numFmtId="0" fontId="77" fillId="106" borderId="0" applyNumberFormat="0" applyBorder="0" applyProtection="0">
      <alignment vertical="top"/>
    </xf>
    <xf numFmtId="0" fontId="77" fillId="123" borderId="0" applyNumberFormat="0" applyBorder="0" applyAlignment="0" applyProtection="0"/>
    <xf numFmtId="0" fontId="77" fillId="120" borderId="0" applyNumberFormat="0" applyBorder="0" applyProtection="0">
      <alignment vertical="top"/>
    </xf>
    <xf numFmtId="0" fontId="51" fillId="124" borderId="0" applyNumberFormat="0" applyBorder="0" applyAlignment="0" applyProtection="0"/>
    <xf numFmtId="0" fontId="35" fillId="0" borderId="0">
      <alignment vertical="top"/>
    </xf>
    <xf numFmtId="0" fontId="35" fillId="0" borderId="0">
      <alignment vertical="top"/>
    </xf>
    <xf numFmtId="0" fontId="77" fillId="114" borderId="0" applyNumberFormat="0" applyBorder="0" applyProtection="0">
      <alignment vertical="top"/>
    </xf>
    <xf numFmtId="0" fontId="77" fillId="111" borderId="0" applyNumberFormat="0" applyBorder="0" applyProtection="0">
      <alignment vertical="top"/>
    </xf>
    <xf numFmtId="0" fontId="35" fillId="0" borderId="0">
      <alignment vertical="top"/>
    </xf>
    <xf numFmtId="0" fontId="77" fillId="105" borderId="0" applyNumberFormat="0" applyBorder="0" applyProtection="0">
      <alignment vertical="top"/>
    </xf>
    <xf numFmtId="0" fontId="152" fillId="85" borderId="0" applyNumberFormat="0" applyBorder="0" applyAlignment="0" applyProtection="0"/>
    <xf numFmtId="0" fontId="77" fillId="131" borderId="0" applyNumberFormat="0" applyBorder="0" applyAlignment="0" applyProtection="0"/>
    <xf numFmtId="0" fontId="152" fillId="85" borderId="0" applyNumberFormat="0" applyBorder="0" applyAlignment="0" applyProtection="0"/>
    <xf numFmtId="0" fontId="152" fillId="110" borderId="0" applyNumberFormat="0" applyBorder="0" applyAlignment="0" applyProtection="0"/>
    <xf numFmtId="0" fontId="77" fillId="114" borderId="0" applyNumberFormat="0" applyBorder="0" applyProtection="0">
      <alignment vertical="top"/>
    </xf>
    <xf numFmtId="0" fontId="1" fillId="54" borderId="0" applyNumberFormat="0" applyBorder="0" applyAlignment="0" applyProtection="0"/>
    <xf numFmtId="0" fontId="77" fillId="118" borderId="0" applyNumberFormat="0" applyBorder="0" applyAlignment="0" applyProtection="0"/>
    <xf numFmtId="0" fontId="77" fillId="127" borderId="0" applyNumberFormat="0" applyBorder="0" applyProtection="0">
      <alignment vertical="top"/>
    </xf>
    <xf numFmtId="0" fontId="35" fillId="0" borderId="0">
      <alignment vertical="top"/>
    </xf>
    <xf numFmtId="0" fontId="77" fillId="127" borderId="0" applyNumberFormat="0" applyBorder="0" applyProtection="0">
      <alignment vertical="top"/>
    </xf>
    <xf numFmtId="0" fontId="77" fillId="116" borderId="0" applyNumberFormat="0" applyBorder="0" applyAlignment="0" applyProtection="0"/>
    <xf numFmtId="0" fontId="77" fillId="129" borderId="0" applyNumberFormat="0" applyBorder="0" applyAlignment="0" applyProtection="0"/>
    <xf numFmtId="0" fontId="152" fillId="50" borderId="0" applyNumberFormat="0" applyBorder="0" applyAlignment="0" applyProtection="0"/>
    <xf numFmtId="0" fontId="77" fillId="106" borderId="0" applyNumberFormat="0" applyBorder="0" applyProtection="0">
      <alignment vertical="top"/>
    </xf>
    <xf numFmtId="0" fontId="77" fillId="131" borderId="0" applyNumberFormat="0" applyBorder="0" applyAlignment="0" applyProtection="0"/>
    <xf numFmtId="0" fontId="152" fillId="110" borderId="0" applyNumberFormat="0" applyBorder="0" applyAlignment="0" applyProtection="0"/>
    <xf numFmtId="0" fontId="77" fillId="126" borderId="0" applyNumberFormat="0" applyBorder="0" applyAlignment="0" applyProtection="0"/>
    <xf numFmtId="0" fontId="77" fillId="119" borderId="0" applyNumberFormat="0" applyBorder="0" applyProtection="0">
      <alignment vertical="top"/>
    </xf>
    <xf numFmtId="0" fontId="77" fillId="114" borderId="0" applyNumberFormat="0" applyBorder="0" applyProtection="0">
      <alignment vertical="top"/>
    </xf>
    <xf numFmtId="0" fontId="35" fillId="0" borderId="0">
      <alignment vertical="top"/>
    </xf>
    <xf numFmtId="0" fontId="77" fillId="106" borderId="0" applyNumberFormat="0" applyBorder="0" applyProtection="0">
      <alignment vertical="top"/>
    </xf>
    <xf numFmtId="0" fontId="77" fillId="104" borderId="0" applyNumberFormat="0" applyBorder="0" applyProtection="0">
      <alignment vertical="top"/>
    </xf>
    <xf numFmtId="0" fontId="35" fillId="0" borderId="0">
      <alignment vertical="top"/>
    </xf>
    <xf numFmtId="0" fontId="152" fillId="85" borderId="0" applyNumberFormat="0" applyBorder="0" applyAlignment="0" applyProtection="0"/>
    <xf numFmtId="0" fontId="152" fillId="39" borderId="0" applyNumberFormat="0" applyBorder="0" applyAlignment="0" applyProtection="0"/>
    <xf numFmtId="0" fontId="77" fillId="105" borderId="0" applyNumberFormat="0" applyBorder="0" applyProtection="0">
      <alignment vertical="top"/>
    </xf>
    <xf numFmtId="0" fontId="35" fillId="0" borderId="0">
      <alignment vertical="top"/>
    </xf>
    <xf numFmtId="0" fontId="35" fillId="0" borderId="0">
      <alignment vertical="top"/>
    </xf>
    <xf numFmtId="0" fontId="77" fillId="111" borderId="0" applyNumberFormat="0" applyBorder="0" applyProtection="0">
      <alignment vertical="top"/>
    </xf>
    <xf numFmtId="0" fontId="77" fillId="127" borderId="0" applyNumberFormat="0" applyBorder="0" applyProtection="0">
      <alignment vertical="top"/>
    </xf>
    <xf numFmtId="0" fontId="77" fillId="114" borderId="0" applyNumberFormat="0" applyBorder="0" applyAlignment="0" applyProtection="0"/>
    <xf numFmtId="0" fontId="77" fillId="114" borderId="0" applyNumberFormat="0" applyBorder="0" applyAlignment="0" applyProtection="0"/>
    <xf numFmtId="0" fontId="77" fillId="127" borderId="0" applyNumberFormat="0" applyBorder="0" applyProtection="0">
      <alignment vertical="top"/>
    </xf>
    <xf numFmtId="0" fontId="77" fillId="123" borderId="0" applyNumberFormat="0" applyBorder="0" applyAlignment="0" applyProtection="0"/>
    <xf numFmtId="0" fontId="1" fillId="85" borderId="0" applyNumberFormat="0" applyBorder="0" applyAlignment="0" applyProtection="0"/>
    <xf numFmtId="0" fontId="35" fillId="0" borderId="0">
      <alignment vertical="top"/>
    </xf>
    <xf numFmtId="0" fontId="35" fillId="0" borderId="0">
      <alignment vertical="top"/>
    </xf>
    <xf numFmtId="0" fontId="77" fillId="114" borderId="0" applyNumberFormat="0" applyBorder="0" applyProtection="0">
      <alignment vertical="top"/>
    </xf>
    <xf numFmtId="0" fontId="77" fillId="114" borderId="0" applyNumberFormat="0" applyBorder="0" applyProtection="0">
      <alignment vertical="top"/>
    </xf>
    <xf numFmtId="0" fontId="35" fillId="0" borderId="0">
      <alignment vertical="top"/>
    </xf>
    <xf numFmtId="0" fontId="35" fillId="0" borderId="0">
      <alignment vertical="top"/>
    </xf>
    <xf numFmtId="0" fontId="152" fillId="110" borderId="0" applyNumberFormat="0" applyBorder="0" applyAlignment="0" applyProtection="0"/>
    <xf numFmtId="0" fontId="77" fillId="114" borderId="0" applyNumberFormat="0" applyBorder="0" applyProtection="0">
      <alignment vertical="top"/>
    </xf>
    <xf numFmtId="0" fontId="77" fillId="119"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77" fillId="106" borderId="0" applyNumberFormat="0" applyBorder="0" applyProtection="0">
      <alignment vertical="top"/>
    </xf>
    <xf numFmtId="0" fontId="77" fillId="114" borderId="0" applyNumberFormat="0" applyBorder="0" applyProtection="0">
      <alignment vertical="top"/>
    </xf>
    <xf numFmtId="0" fontId="77" fillId="130" borderId="0" applyNumberFormat="0" applyBorder="0" applyAlignment="0" applyProtection="0"/>
    <xf numFmtId="0" fontId="51" fillId="115" borderId="0" applyNumberFormat="0" applyBorder="0" applyAlignment="0" applyProtection="0"/>
    <xf numFmtId="0" fontId="35" fillId="0" borderId="0">
      <alignment vertical="top"/>
    </xf>
    <xf numFmtId="0" fontId="77" fillId="127" borderId="0" applyNumberFormat="0" applyBorder="0" applyProtection="0">
      <alignment vertical="top"/>
    </xf>
    <xf numFmtId="0" fontId="1" fillId="110" borderId="0" applyNumberFormat="0" applyBorder="0" applyAlignment="0" applyProtection="0"/>
    <xf numFmtId="0" fontId="35" fillId="0" borderId="0">
      <alignment vertical="top"/>
    </xf>
    <xf numFmtId="0" fontId="77" fillId="116" borderId="0" applyNumberFormat="0" applyBorder="0" applyAlignment="0" applyProtection="0"/>
    <xf numFmtId="0" fontId="77" fillId="114" borderId="0" applyNumberFormat="0" applyBorder="0" applyProtection="0">
      <alignment vertical="top"/>
    </xf>
    <xf numFmtId="0" fontId="35" fillId="0" borderId="0">
      <alignment vertical="top"/>
    </xf>
    <xf numFmtId="0" fontId="77" fillId="127" borderId="0" applyNumberFormat="0" applyBorder="0" applyProtection="0">
      <alignment vertical="top"/>
    </xf>
    <xf numFmtId="0" fontId="35" fillId="0" borderId="0">
      <alignment vertical="top"/>
    </xf>
    <xf numFmtId="0" fontId="35" fillId="0" borderId="0">
      <alignment vertical="top"/>
    </xf>
    <xf numFmtId="0" fontId="77" fillId="127" borderId="0" applyNumberFormat="0" applyBorder="0" applyProtection="0">
      <alignment vertical="top"/>
    </xf>
    <xf numFmtId="0" fontId="152" fillId="69" borderId="0" applyNumberFormat="0" applyBorder="0" applyAlignment="0" applyProtection="0"/>
    <xf numFmtId="0" fontId="152" fillId="69" borderId="0" applyNumberFormat="0" applyBorder="0" applyAlignment="0" applyProtection="0"/>
    <xf numFmtId="0" fontId="152" fillId="85" borderId="0" applyNumberFormat="0" applyBorder="0" applyAlignment="0" applyProtection="0"/>
    <xf numFmtId="0" fontId="77" fillId="105" borderId="0" applyNumberFormat="0" applyBorder="0" applyAlignment="0" applyProtection="0"/>
    <xf numFmtId="0" fontId="77" fillId="119" borderId="0" applyNumberFormat="0" applyBorder="0" applyProtection="0">
      <alignment vertical="top"/>
    </xf>
    <xf numFmtId="0" fontId="77" fillId="126" borderId="0" applyNumberFormat="0" applyBorder="0" applyAlignment="0" applyProtection="0"/>
    <xf numFmtId="0" fontId="77" fillId="119" borderId="0" applyNumberFormat="0" applyBorder="0" applyProtection="0">
      <alignment vertical="top"/>
    </xf>
    <xf numFmtId="0" fontId="77" fillId="105" borderId="0" applyNumberFormat="0" applyBorder="0" applyAlignment="0" applyProtection="0"/>
    <xf numFmtId="0" fontId="1" fillId="50" borderId="0" applyNumberFormat="0" applyBorder="0" applyAlignment="0" applyProtection="0"/>
    <xf numFmtId="0" fontId="77" fillId="114" borderId="0" applyNumberFormat="0" applyBorder="0" applyProtection="0">
      <alignment vertical="top"/>
    </xf>
    <xf numFmtId="0" fontId="77" fillId="113" borderId="0" applyNumberFormat="0" applyBorder="0" applyAlignment="0" applyProtection="0"/>
    <xf numFmtId="0" fontId="77" fillId="127"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31" borderId="0" applyNumberFormat="0" applyBorder="0" applyAlignment="0" applyProtection="0"/>
    <xf numFmtId="0" fontId="77" fillId="111" borderId="0" applyNumberFormat="0" applyBorder="0" applyProtection="0">
      <alignment vertical="top"/>
    </xf>
    <xf numFmtId="0" fontId="77" fillId="119"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77" fillId="114" borderId="0" applyNumberFormat="0" applyBorder="0" applyAlignment="0" applyProtection="0"/>
    <xf numFmtId="0" fontId="77" fillId="116" borderId="0" applyNumberFormat="0" applyBorder="0" applyAlignment="0" applyProtection="0"/>
    <xf numFmtId="0" fontId="35" fillId="0" borderId="0">
      <alignment vertical="top"/>
    </xf>
    <xf numFmtId="0" fontId="35" fillId="0" borderId="0">
      <alignment vertical="top"/>
    </xf>
    <xf numFmtId="0" fontId="35" fillId="0" borderId="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18" borderId="0" applyNumberFormat="0" applyBorder="0" applyAlignment="0" applyProtection="0"/>
    <xf numFmtId="0" fontId="77" fillId="127" borderId="0" applyNumberFormat="0" applyBorder="0" applyProtection="0">
      <alignment vertical="top"/>
    </xf>
    <xf numFmtId="0" fontId="35" fillId="0" borderId="0">
      <alignment vertical="top"/>
    </xf>
    <xf numFmtId="0" fontId="77" fillId="114"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77" fillId="104" borderId="0" applyNumberFormat="0" applyBorder="0" applyProtection="0">
      <alignment vertical="top"/>
    </xf>
    <xf numFmtId="0" fontId="77" fillId="114" borderId="0" applyNumberFormat="0" applyBorder="0" applyProtection="0">
      <alignment vertical="top"/>
    </xf>
    <xf numFmtId="0" fontId="35" fillId="0" borderId="0">
      <alignment vertical="top"/>
    </xf>
    <xf numFmtId="0" fontId="77" fillId="127" borderId="0" applyNumberFormat="0" applyBorder="0" applyProtection="0">
      <alignment vertical="top"/>
    </xf>
    <xf numFmtId="0" fontId="152" fillId="110" borderId="0" applyNumberFormat="0" applyBorder="0" applyAlignment="0" applyProtection="0"/>
    <xf numFmtId="0" fontId="35" fillId="0" borderId="0">
      <alignment vertical="top"/>
    </xf>
    <xf numFmtId="0" fontId="77" fillId="119" borderId="0" applyNumberFormat="0" applyBorder="0" applyProtection="0">
      <alignment vertical="top"/>
    </xf>
    <xf numFmtId="0" fontId="152" fillId="85" borderId="0" applyNumberFormat="0" applyBorder="0" applyAlignment="0" applyProtection="0"/>
    <xf numFmtId="0" fontId="35" fillId="0" borderId="0">
      <alignment vertical="top"/>
    </xf>
    <xf numFmtId="0" fontId="77" fillId="105" borderId="0" applyNumberFormat="0" applyBorder="0" applyAlignment="0" applyProtection="0"/>
    <xf numFmtId="0" fontId="77" fillId="106" borderId="0" applyNumberFormat="0" applyBorder="0" applyProtection="0">
      <alignment vertical="top"/>
    </xf>
    <xf numFmtId="0" fontId="35" fillId="0" borderId="0">
      <alignment vertical="top"/>
    </xf>
    <xf numFmtId="0" fontId="51" fillId="116" borderId="0" applyNumberFormat="0" applyBorder="0" applyAlignment="0" applyProtection="0"/>
    <xf numFmtId="0" fontId="35" fillId="0" borderId="0">
      <alignment vertical="top"/>
    </xf>
    <xf numFmtId="0" fontId="1" fillId="110" borderId="0" applyNumberFormat="0" applyBorder="0" applyAlignment="0" applyProtection="0"/>
    <xf numFmtId="0" fontId="152" fillId="54" borderId="0" applyNumberFormat="0" applyBorder="0" applyAlignment="0" applyProtection="0"/>
    <xf numFmtId="0" fontId="152" fillId="39" borderId="0" applyNumberFormat="0" applyBorder="0" applyAlignment="0" applyProtection="0"/>
    <xf numFmtId="0" fontId="152" fillId="35" borderId="0" applyNumberFormat="0" applyBorder="0" applyAlignment="0" applyProtection="0"/>
    <xf numFmtId="0" fontId="51" fillId="118" borderId="0" applyNumberFormat="0" applyBorder="0" applyAlignment="0" applyProtection="0"/>
    <xf numFmtId="0" fontId="77" fillId="105" borderId="0" applyNumberFormat="0" applyBorder="0" applyProtection="0">
      <alignment vertical="top"/>
    </xf>
    <xf numFmtId="0" fontId="77" fillId="105" borderId="0" applyNumberFormat="0" applyBorder="0" applyProtection="0">
      <alignment vertical="top"/>
    </xf>
    <xf numFmtId="0" fontId="152" fillId="110" borderId="0" applyNumberFormat="0" applyBorder="0" applyAlignment="0" applyProtection="0"/>
    <xf numFmtId="0" fontId="35" fillId="0" borderId="0">
      <alignment vertical="top"/>
    </xf>
    <xf numFmtId="0" fontId="77" fillId="127" borderId="0" applyNumberFormat="0" applyBorder="0" applyProtection="0">
      <alignment vertical="top"/>
    </xf>
    <xf numFmtId="0" fontId="35" fillId="0" borderId="0">
      <alignment vertical="top"/>
    </xf>
    <xf numFmtId="0" fontId="77" fillId="105" borderId="0" applyNumberFormat="0" applyBorder="0" applyProtection="0">
      <alignment vertical="top"/>
    </xf>
    <xf numFmtId="0" fontId="77" fillId="127" borderId="0" applyNumberFormat="0" applyBorder="0" applyProtection="0">
      <alignment vertical="top"/>
    </xf>
    <xf numFmtId="0" fontId="77" fillId="105" borderId="0" applyNumberFormat="0" applyBorder="0" applyProtection="0">
      <alignment vertical="top"/>
    </xf>
    <xf numFmtId="0" fontId="77" fillId="130" borderId="0" applyNumberFormat="0" applyBorder="0" applyAlignment="0" applyProtection="0"/>
    <xf numFmtId="0" fontId="77" fillId="118" borderId="0" applyNumberFormat="0" applyBorder="0" applyAlignment="0" applyProtection="0"/>
    <xf numFmtId="0" fontId="35" fillId="0" borderId="0">
      <alignment vertical="top"/>
    </xf>
    <xf numFmtId="0" fontId="35" fillId="0" borderId="0">
      <alignment vertical="top"/>
    </xf>
    <xf numFmtId="0" fontId="1" fillId="54" borderId="0" applyNumberFormat="0" applyBorder="0" applyAlignment="0" applyProtection="0"/>
    <xf numFmtId="0" fontId="35" fillId="0" borderId="0">
      <alignment vertical="top"/>
    </xf>
    <xf numFmtId="0" fontId="35" fillId="0" borderId="0">
      <alignment vertical="top"/>
    </xf>
    <xf numFmtId="0" fontId="77" fillId="105" borderId="0" applyNumberFormat="0" applyBorder="0" applyProtection="0">
      <alignment vertical="top"/>
    </xf>
    <xf numFmtId="0" fontId="77" fillId="105" borderId="0" applyNumberFormat="0" applyBorder="0" applyProtection="0">
      <alignment vertical="top"/>
    </xf>
    <xf numFmtId="0" fontId="77" fillId="127" borderId="0" applyNumberFormat="0" applyBorder="0" applyProtection="0">
      <alignment vertical="top"/>
    </xf>
    <xf numFmtId="0" fontId="35" fillId="0" borderId="0">
      <alignment vertical="top"/>
    </xf>
    <xf numFmtId="0" fontId="77" fillId="119" borderId="0" applyNumberFormat="0" applyBorder="0" applyProtection="0">
      <alignment vertical="top"/>
    </xf>
    <xf numFmtId="0" fontId="77" fillId="114" borderId="0" applyNumberFormat="0" applyBorder="0" applyProtection="0">
      <alignment vertical="top"/>
    </xf>
    <xf numFmtId="0" fontId="77" fillId="119" borderId="0" applyNumberFormat="0" applyBorder="0" applyProtection="0">
      <alignment vertical="top"/>
    </xf>
    <xf numFmtId="0" fontId="77" fillId="105" borderId="0" applyNumberFormat="0" applyBorder="0" applyAlignment="0" applyProtection="0"/>
    <xf numFmtId="0" fontId="35" fillId="0" borderId="0">
      <alignment vertical="top"/>
    </xf>
    <xf numFmtId="0" fontId="35" fillId="0" borderId="0">
      <alignment vertical="top"/>
    </xf>
    <xf numFmtId="0" fontId="77" fillId="113" borderId="0" applyNumberFormat="0" applyBorder="0" applyAlignment="0" applyProtection="0"/>
    <xf numFmtId="0" fontId="77" fillId="114" borderId="0" applyNumberFormat="0" applyBorder="0" applyProtection="0">
      <alignment vertical="top"/>
    </xf>
    <xf numFmtId="0" fontId="77" fillId="119" borderId="0" applyNumberFormat="0" applyBorder="0" applyProtection="0">
      <alignment vertical="top"/>
    </xf>
    <xf numFmtId="0" fontId="77" fillId="105" borderId="0" applyNumberFormat="0" applyBorder="0" applyProtection="0">
      <alignment vertical="top"/>
    </xf>
    <xf numFmtId="0" fontId="77" fillId="114" borderId="0" applyNumberFormat="0" applyBorder="0" applyProtection="0">
      <alignment vertical="top"/>
    </xf>
    <xf numFmtId="0" fontId="77" fillId="133" borderId="0" applyNumberFormat="0" applyBorder="0" applyProtection="0">
      <alignment vertical="top"/>
    </xf>
    <xf numFmtId="0" fontId="77" fillId="105" borderId="0" applyNumberFormat="0" applyBorder="0" applyProtection="0">
      <alignment vertical="top"/>
    </xf>
    <xf numFmtId="0" fontId="77" fillId="114" borderId="0" applyNumberFormat="0" applyBorder="0" applyAlignment="0" applyProtection="0"/>
    <xf numFmtId="0" fontId="35" fillId="0" borderId="0">
      <alignment vertical="top"/>
    </xf>
    <xf numFmtId="0" fontId="35" fillId="0" borderId="0">
      <alignment vertical="top"/>
    </xf>
    <xf numFmtId="0" fontId="77" fillId="119" borderId="0" applyNumberFormat="0" applyBorder="0" applyProtection="0">
      <alignment vertical="top"/>
    </xf>
    <xf numFmtId="0" fontId="77" fillId="120" borderId="0" applyNumberFormat="0" applyBorder="0" applyProtection="0">
      <alignment vertical="top"/>
    </xf>
    <xf numFmtId="0" fontId="77" fillId="105" borderId="0" applyNumberFormat="0" applyBorder="0" applyAlignment="0" applyProtection="0"/>
    <xf numFmtId="0" fontId="77" fillId="119" borderId="0" applyNumberFormat="0" applyBorder="0" applyProtection="0">
      <alignment vertical="top"/>
    </xf>
    <xf numFmtId="0" fontId="77" fillId="114" borderId="0" applyNumberFormat="0" applyBorder="0" applyProtection="0">
      <alignment vertical="top"/>
    </xf>
    <xf numFmtId="0" fontId="77" fillId="127" borderId="0" applyNumberFormat="0" applyBorder="0" applyProtection="0">
      <alignment vertical="top"/>
    </xf>
    <xf numFmtId="0" fontId="77" fillId="126" borderId="0" applyNumberFormat="0" applyBorder="0" applyAlignment="0" applyProtection="0"/>
    <xf numFmtId="0" fontId="77" fillId="118" borderId="0" applyNumberFormat="0" applyBorder="0" applyAlignment="0" applyProtection="0"/>
    <xf numFmtId="0" fontId="152" fillId="69" borderId="0" applyNumberFormat="0" applyBorder="0" applyAlignment="0" applyProtection="0"/>
    <xf numFmtId="0" fontId="77" fillId="114" borderId="0" applyNumberFormat="0" applyBorder="0" applyProtection="0">
      <alignment vertical="top"/>
    </xf>
    <xf numFmtId="0" fontId="77" fillId="123" borderId="0" applyNumberFormat="0" applyBorder="0" applyAlignment="0" applyProtection="0"/>
    <xf numFmtId="0" fontId="77" fillId="114" borderId="0" applyNumberFormat="0" applyBorder="0" applyProtection="0">
      <alignment vertical="top"/>
    </xf>
    <xf numFmtId="0" fontId="152" fillId="110" borderId="0" applyNumberFormat="0" applyBorder="0" applyAlignment="0" applyProtection="0"/>
    <xf numFmtId="0" fontId="77" fillId="127" borderId="0" applyNumberFormat="0" applyBorder="0" applyProtection="0">
      <alignment vertical="top"/>
    </xf>
    <xf numFmtId="0" fontId="35" fillId="0" borderId="0">
      <alignment vertical="top"/>
    </xf>
    <xf numFmtId="0" fontId="77" fillId="136" borderId="0" applyNumberFormat="0" applyBorder="0" applyProtection="0">
      <alignment vertical="top"/>
    </xf>
    <xf numFmtId="0" fontId="77" fillId="119" borderId="0" applyNumberFormat="0" applyBorder="0" applyProtection="0">
      <alignment vertical="top"/>
    </xf>
    <xf numFmtId="0" fontId="77" fillId="105" borderId="0" applyNumberFormat="0" applyBorder="0" applyProtection="0">
      <alignment vertical="top"/>
    </xf>
    <xf numFmtId="0" fontId="1" fillId="54" borderId="0" applyNumberFormat="0" applyBorder="0" applyAlignment="0" applyProtection="0"/>
    <xf numFmtId="0" fontId="1" fillId="69" borderId="0" applyNumberFormat="0" applyBorder="0" applyAlignment="0" applyProtection="0"/>
    <xf numFmtId="0" fontId="35" fillId="0" borderId="0">
      <alignment vertical="top"/>
    </xf>
    <xf numFmtId="0" fontId="77" fillId="114" borderId="0" applyNumberFormat="0" applyBorder="0" applyProtection="0">
      <alignment vertical="top"/>
    </xf>
    <xf numFmtId="0" fontId="77" fillId="105" borderId="0" applyNumberFormat="0" applyBorder="0" applyProtection="0">
      <alignment vertical="top"/>
    </xf>
    <xf numFmtId="0" fontId="152" fillId="110" borderId="0" applyNumberFormat="0" applyBorder="0" applyAlignment="0" applyProtection="0"/>
    <xf numFmtId="0" fontId="77" fillId="127" borderId="0" applyNumberFormat="0" applyBorder="0" applyProtection="0">
      <alignment vertical="top"/>
    </xf>
    <xf numFmtId="0" fontId="77" fillId="123" borderId="0" applyNumberFormat="0" applyBorder="0" applyAlignment="0" applyProtection="0"/>
    <xf numFmtId="0" fontId="77" fillId="114" borderId="0" applyNumberFormat="0" applyBorder="0" applyProtection="0">
      <alignment vertical="top"/>
    </xf>
    <xf numFmtId="0" fontId="77" fillId="114" borderId="0" applyNumberFormat="0" applyBorder="0" applyProtection="0">
      <alignment vertical="top"/>
    </xf>
    <xf numFmtId="0" fontId="77" fillId="128" borderId="0" applyNumberFormat="0" applyBorder="0" applyProtection="0">
      <alignment vertical="top"/>
    </xf>
    <xf numFmtId="0" fontId="77" fillId="114" borderId="0" applyNumberFormat="0" applyBorder="0" applyProtection="0">
      <alignment vertical="top"/>
    </xf>
    <xf numFmtId="0" fontId="35" fillId="0" borderId="0">
      <alignment vertical="top"/>
    </xf>
    <xf numFmtId="0" fontId="35" fillId="0" borderId="0">
      <alignment vertical="top"/>
    </xf>
    <xf numFmtId="0" fontId="77" fillId="105" borderId="0" applyNumberFormat="0" applyBorder="0" applyAlignment="0" applyProtection="0"/>
    <xf numFmtId="0" fontId="35" fillId="0" borderId="0">
      <alignment vertical="top"/>
    </xf>
    <xf numFmtId="0" fontId="35" fillId="0" borderId="0">
      <alignment vertical="top"/>
    </xf>
    <xf numFmtId="0" fontId="152" fillId="85" borderId="0" applyNumberFormat="0" applyBorder="0" applyAlignment="0" applyProtection="0"/>
    <xf numFmtId="0" fontId="77" fillId="130" borderId="0" applyNumberFormat="0" applyBorder="0" applyAlignment="0" applyProtection="0"/>
    <xf numFmtId="0" fontId="35" fillId="0" borderId="0">
      <alignment vertical="top"/>
    </xf>
    <xf numFmtId="0" fontId="152" fillId="110" borderId="0" applyNumberFormat="0" applyBorder="0" applyAlignment="0" applyProtection="0"/>
    <xf numFmtId="0" fontId="77" fillId="127" borderId="0" applyNumberFormat="0" applyBorder="0" applyProtection="0">
      <alignment vertical="top"/>
    </xf>
    <xf numFmtId="0" fontId="77" fillId="105" borderId="0" applyNumberFormat="0" applyBorder="0" applyProtection="0">
      <alignment vertical="top"/>
    </xf>
    <xf numFmtId="0" fontId="35" fillId="0" borderId="0">
      <alignment vertical="top"/>
    </xf>
    <xf numFmtId="0" fontId="35" fillId="0" borderId="0">
      <alignment vertical="top"/>
    </xf>
    <xf numFmtId="0" fontId="77" fillId="112" borderId="0" applyNumberFormat="0" applyBorder="0" applyAlignment="0" applyProtection="0"/>
    <xf numFmtId="0" fontId="77" fillId="113" borderId="0" applyNumberFormat="0" applyBorder="0" applyAlignment="0" applyProtection="0"/>
    <xf numFmtId="0" fontId="152" fillId="110" borderId="0" applyNumberFormat="0" applyBorder="0" applyAlignment="0" applyProtection="0"/>
    <xf numFmtId="0" fontId="77" fillId="114" borderId="0" applyNumberFormat="0" applyBorder="0" applyAlignment="0" applyProtection="0"/>
    <xf numFmtId="0" fontId="77" fillId="120" borderId="0" applyNumberFormat="0" applyBorder="0" applyProtection="0">
      <alignment vertical="top"/>
    </xf>
    <xf numFmtId="0" fontId="77" fillId="131" borderId="0" applyNumberFormat="0" applyBorder="0" applyAlignment="0" applyProtection="0"/>
    <xf numFmtId="0" fontId="152" fillId="35" borderId="0" applyNumberFormat="0" applyBorder="0" applyAlignment="0" applyProtection="0"/>
    <xf numFmtId="0" fontId="77" fillId="114" borderId="0" applyNumberFormat="0" applyBorder="0" applyProtection="0">
      <alignment vertical="top"/>
    </xf>
    <xf numFmtId="0" fontId="1" fillId="85" borderId="0" applyNumberFormat="0" applyBorder="0" applyAlignment="0" applyProtection="0"/>
    <xf numFmtId="0" fontId="77" fillId="119" borderId="0" applyNumberFormat="0" applyBorder="0" applyProtection="0">
      <alignment vertical="top"/>
    </xf>
    <xf numFmtId="0" fontId="77" fillId="119" borderId="0" applyNumberFormat="0" applyBorder="0" applyProtection="0">
      <alignment vertical="top"/>
    </xf>
    <xf numFmtId="0" fontId="77" fillId="107" borderId="0" applyNumberFormat="0" applyBorder="0" applyAlignment="0" applyProtection="0"/>
    <xf numFmtId="0" fontId="35" fillId="0" borderId="0">
      <alignment vertical="top"/>
    </xf>
    <xf numFmtId="0" fontId="35" fillId="0" borderId="0">
      <alignment vertical="top"/>
    </xf>
    <xf numFmtId="0" fontId="77" fillId="131" borderId="0" applyNumberFormat="0" applyBorder="0" applyAlignment="0" applyProtection="0"/>
    <xf numFmtId="0" fontId="35" fillId="0" borderId="0">
      <alignment vertical="top"/>
    </xf>
    <xf numFmtId="0" fontId="77" fillId="114" borderId="0" applyNumberFormat="0" applyBorder="0" applyProtection="0">
      <alignment vertical="top"/>
    </xf>
    <xf numFmtId="0" fontId="152" fillId="50" borderId="0" applyNumberFormat="0" applyBorder="0" applyAlignment="0" applyProtection="0"/>
    <xf numFmtId="0" fontId="35" fillId="0" borderId="0">
      <alignment vertical="top"/>
    </xf>
    <xf numFmtId="0" fontId="1" fillId="38" borderId="0" applyNumberFormat="0" applyBorder="0" applyAlignment="0" applyProtection="0"/>
    <xf numFmtId="0" fontId="77" fillId="116" borderId="0" applyNumberFormat="0" applyBorder="0" applyAlignment="0" applyProtection="0"/>
    <xf numFmtId="0" fontId="77" fillId="106" borderId="0" applyNumberFormat="0" applyBorder="0" applyProtection="0">
      <alignment vertical="top"/>
    </xf>
    <xf numFmtId="0" fontId="1" fillId="110" borderId="0" applyNumberFormat="0" applyBorder="0" applyAlignment="0" applyProtection="0"/>
    <xf numFmtId="0" fontId="1" fillId="85" borderId="0" applyNumberFormat="0" applyBorder="0" applyAlignment="0" applyProtection="0"/>
    <xf numFmtId="0" fontId="77" fillId="127" borderId="0" applyNumberFormat="0" applyBorder="0" applyProtection="0">
      <alignment vertical="top"/>
    </xf>
    <xf numFmtId="0" fontId="152" fillId="39" borderId="0" applyNumberFormat="0" applyBorder="0" applyAlignment="0" applyProtection="0"/>
    <xf numFmtId="0" fontId="35" fillId="0" borderId="0">
      <alignment vertical="top"/>
    </xf>
    <xf numFmtId="0" fontId="77" fillId="105" borderId="0" applyNumberFormat="0" applyBorder="0" applyAlignment="0" applyProtection="0"/>
    <xf numFmtId="0" fontId="152" fillId="110" borderId="0" applyNumberFormat="0" applyBorder="0" applyAlignment="0" applyProtection="0"/>
    <xf numFmtId="0" fontId="35" fillId="0" borderId="0">
      <alignment vertical="top"/>
    </xf>
    <xf numFmtId="0" fontId="77" fillId="104" borderId="0" applyNumberFormat="0" applyBorder="0" applyProtection="0">
      <alignment vertical="top"/>
    </xf>
    <xf numFmtId="0" fontId="77" fillId="127" borderId="0" applyNumberFormat="0" applyBorder="0" applyProtection="0">
      <alignment vertical="top"/>
    </xf>
    <xf numFmtId="0" fontId="152" fillId="85" borderId="0" applyNumberFormat="0" applyBorder="0" applyAlignment="0" applyProtection="0"/>
    <xf numFmtId="0" fontId="77" fillId="119" borderId="0" applyNumberFormat="0" applyBorder="0" applyProtection="0">
      <alignment vertical="top"/>
    </xf>
    <xf numFmtId="0" fontId="77" fillId="131" borderId="0" applyNumberFormat="0" applyBorder="0" applyAlignment="0" applyProtection="0"/>
    <xf numFmtId="0" fontId="77" fillId="105" borderId="0" applyNumberFormat="0" applyBorder="0" applyProtection="0">
      <alignment vertical="top"/>
    </xf>
    <xf numFmtId="0" fontId="35" fillId="0" borderId="0">
      <alignment vertical="top"/>
    </xf>
    <xf numFmtId="0" fontId="1" fillId="50" borderId="0" applyNumberFormat="0" applyBorder="0" applyAlignment="0" applyProtection="0"/>
    <xf numFmtId="0" fontId="77" fillId="105" borderId="0" applyNumberFormat="0" applyBorder="0" applyProtection="0">
      <alignment vertical="top"/>
    </xf>
    <xf numFmtId="0" fontId="35" fillId="0" borderId="0">
      <alignment vertical="top"/>
    </xf>
    <xf numFmtId="0" fontId="77" fillId="123" borderId="0" applyNumberFormat="0" applyBorder="0" applyAlignment="0" applyProtection="0"/>
    <xf numFmtId="0" fontId="35" fillId="0" borderId="0">
      <alignment vertical="top"/>
    </xf>
    <xf numFmtId="0" fontId="35" fillId="0" borderId="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06" borderId="0" applyNumberFormat="0" applyBorder="0" applyProtection="0">
      <alignment vertical="top"/>
    </xf>
    <xf numFmtId="0" fontId="77" fillId="106" borderId="0" applyNumberFormat="0" applyBorder="0" applyProtection="0">
      <alignment vertical="top"/>
    </xf>
    <xf numFmtId="0" fontId="77" fillId="105" borderId="0" applyNumberFormat="0" applyBorder="0" applyAlignment="0" applyProtection="0"/>
    <xf numFmtId="0" fontId="77" fillId="118" borderId="0" applyNumberFormat="0" applyBorder="0" applyAlignment="0" applyProtection="0"/>
    <xf numFmtId="0" fontId="77" fillId="127" borderId="0" applyNumberFormat="0" applyBorder="0" applyProtection="0">
      <alignment vertical="top"/>
    </xf>
    <xf numFmtId="0" fontId="1" fillId="39" borderId="0" applyNumberFormat="0" applyBorder="0" applyAlignment="0" applyProtection="0"/>
    <xf numFmtId="0" fontId="152" fillId="69" borderId="0" applyNumberFormat="0" applyBorder="0" applyAlignment="0" applyProtection="0"/>
    <xf numFmtId="0" fontId="152" fillId="50" borderId="0" applyNumberFormat="0" applyBorder="0" applyAlignment="0" applyProtection="0"/>
    <xf numFmtId="0" fontId="35" fillId="0" borderId="0">
      <alignment vertical="top"/>
    </xf>
    <xf numFmtId="0" fontId="77" fillId="127" borderId="0" applyNumberFormat="0" applyBorder="0" applyProtection="0">
      <alignment vertical="top"/>
    </xf>
    <xf numFmtId="0" fontId="77" fillId="105" borderId="0" applyNumberFormat="0" applyBorder="0" applyProtection="0">
      <alignment vertical="top"/>
    </xf>
    <xf numFmtId="0" fontId="35" fillId="0" borderId="0">
      <alignment vertical="top"/>
    </xf>
    <xf numFmtId="0" fontId="77" fillId="119" borderId="0" applyNumberFormat="0" applyBorder="0" applyProtection="0">
      <alignment vertical="top"/>
    </xf>
    <xf numFmtId="0" fontId="77" fillId="130" borderId="0" applyNumberFormat="0" applyBorder="0" applyAlignment="0" applyProtection="0"/>
    <xf numFmtId="0" fontId="77" fillId="118" borderId="0" applyNumberFormat="0" applyBorder="0" applyAlignment="0" applyProtection="0"/>
    <xf numFmtId="0" fontId="77" fillId="119" borderId="0" applyNumberFormat="0" applyBorder="0" applyProtection="0">
      <alignment vertical="top"/>
    </xf>
    <xf numFmtId="0" fontId="77" fillId="123" borderId="0" applyNumberFormat="0" applyBorder="0" applyAlignment="0" applyProtection="0"/>
    <xf numFmtId="0" fontId="77" fillId="127" borderId="0" applyNumberFormat="0" applyBorder="0" applyProtection="0">
      <alignment vertical="top"/>
    </xf>
    <xf numFmtId="0" fontId="35" fillId="0" borderId="0">
      <alignment vertical="top"/>
    </xf>
    <xf numFmtId="0" fontId="77" fillId="114" borderId="0" applyNumberFormat="0" applyBorder="0" applyAlignment="0" applyProtection="0"/>
    <xf numFmtId="0" fontId="35" fillId="0" borderId="0">
      <alignment vertical="top"/>
    </xf>
    <xf numFmtId="0" fontId="35" fillId="0" borderId="0">
      <alignment vertical="top"/>
    </xf>
    <xf numFmtId="0" fontId="77" fillId="118" borderId="0" applyNumberFormat="0" applyBorder="0" applyAlignment="0" applyProtection="0"/>
    <xf numFmtId="0" fontId="77" fillId="131" borderId="0" applyNumberFormat="0" applyBorder="0" applyAlignment="0" applyProtection="0"/>
    <xf numFmtId="0" fontId="77" fillId="130" borderId="0" applyNumberFormat="0" applyBorder="0" applyAlignment="0" applyProtection="0"/>
    <xf numFmtId="0" fontId="77" fillId="113" borderId="0" applyNumberFormat="0" applyBorder="0" applyAlignment="0" applyProtection="0"/>
    <xf numFmtId="0" fontId="152" fillId="35" borderId="0" applyNumberFormat="0" applyBorder="0" applyAlignment="0" applyProtection="0"/>
    <xf numFmtId="0" fontId="77" fillId="114" borderId="0" applyNumberFormat="0" applyBorder="0" applyProtection="0">
      <alignment vertical="top"/>
    </xf>
    <xf numFmtId="0" fontId="77" fillId="127" borderId="0" applyNumberFormat="0" applyBorder="0" applyProtection="0">
      <alignment vertical="top"/>
    </xf>
    <xf numFmtId="0" fontId="77" fillId="123" borderId="0" applyNumberFormat="0" applyBorder="0" applyAlignment="0" applyProtection="0"/>
    <xf numFmtId="0" fontId="77" fillId="120" borderId="0" applyNumberFormat="0" applyBorder="0" applyProtection="0">
      <alignment vertical="top"/>
    </xf>
    <xf numFmtId="0" fontId="77" fillId="105" borderId="0" applyNumberFormat="0" applyBorder="0" applyProtection="0">
      <alignment vertical="top"/>
    </xf>
    <xf numFmtId="0" fontId="77" fillId="127" borderId="0" applyNumberFormat="0" applyBorder="0" applyProtection="0">
      <alignment vertical="top"/>
    </xf>
    <xf numFmtId="0" fontId="152" fillId="39" borderId="0" applyNumberFormat="0" applyBorder="0" applyAlignment="0" applyProtection="0"/>
    <xf numFmtId="0" fontId="77" fillId="119"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35" fillId="0" borderId="0">
      <alignment vertical="top"/>
    </xf>
    <xf numFmtId="0" fontId="77" fillId="119" borderId="0" applyNumberFormat="0" applyBorder="0" applyProtection="0">
      <alignment vertical="top"/>
    </xf>
    <xf numFmtId="0" fontId="77" fillId="127" borderId="0" applyNumberFormat="0" applyBorder="0" applyProtection="0">
      <alignment vertical="top"/>
    </xf>
    <xf numFmtId="0" fontId="35" fillId="0" borderId="0">
      <alignment vertical="top"/>
    </xf>
    <xf numFmtId="0" fontId="77" fillId="119" borderId="0" applyNumberFormat="0" applyBorder="0" applyProtection="0">
      <alignment vertical="top"/>
    </xf>
    <xf numFmtId="0" fontId="152" fillId="39" borderId="0" applyNumberFormat="0" applyBorder="0" applyAlignment="0" applyProtection="0"/>
    <xf numFmtId="0" fontId="77" fillId="127" borderId="0" applyNumberFormat="0" applyBorder="0" applyProtection="0">
      <alignment vertical="top"/>
    </xf>
    <xf numFmtId="0" fontId="77" fillId="114" borderId="0" applyNumberFormat="0" applyBorder="0" applyProtection="0">
      <alignment vertical="top"/>
    </xf>
    <xf numFmtId="0" fontId="77" fillId="130" borderId="0" applyNumberFormat="0" applyBorder="0" applyAlignment="0" applyProtection="0"/>
    <xf numFmtId="0" fontId="35" fillId="0" borderId="0">
      <alignment vertical="top"/>
    </xf>
    <xf numFmtId="0" fontId="77" fillId="119" borderId="0" applyNumberFormat="0" applyBorder="0" applyProtection="0">
      <alignment vertical="top"/>
    </xf>
    <xf numFmtId="0" fontId="77" fillId="121" borderId="0" applyNumberFormat="0" applyBorder="0" applyAlignment="0" applyProtection="0"/>
    <xf numFmtId="0" fontId="35" fillId="0" borderId="0">
      <alignment vertical="top"/>
    </xf>
    <xf numFmtId="0" fontId="77" fillId="114" borderId="0" applyNumberFormat="0" applyBorder="0" applyProtection="0">
      <alignment vertical="top"/>
    </xf>
    <xf numFmtId="0" fontId="152" fillId="54" borderId="0" applyNumberFormat="0" applyBorder="0" applyAlignment="0" applyProtection="0"/>
    <xf numFmtId="0" fontId="35" fillId="0" borderId="0">
      <alignment vertical="top"/>
    </xf>
    <xf numFmtId="0" fontId="77" fillId="105" borderId="0" applyNumberFormat="0" applyBorder="0" applyAlignment="0" applyProtection="0"/>
    <xf numFmtId="0" fontId="77" fillId="114" borderId="0" applyNumberFormat="0" applyBorder="0" applyProtection="0">
      <alignment vertical="top"/>
    </xf>
    <xf numFmtId="0" fontId="77" fillId="114" borderId="0" applyNumberFormat="0" applyBorder="0" applyProtection="0">
      <alignment vertical="top"/>
    </xf>
    <xf numFmtId="0" fontId="77" fillId="118" borderId="0" applyNumberFormat="0" applyBorder="0" applyAlignment="0" applyProtection="0"/>
    <xf numFmtId="0" fontId="77" fillId="127" borderId="0" applyNumberFormat="0" applyBorder="0" applyProtection="0">
      <alignment vertical="top"/>
    </xf>
    <xf numFmtId="0" fontId="152" fillId="69" borderId="0" applyNumberFormat="0" applyBorder="0" applyAlignment="0" applyProtection="0"/>
    <xf numFmtId="0" fontId="152" fillId="35" borderId="0" applyNumberFormat="0" applyBorder="0" applyAlignment="0" applyProtection="0"/>
    <xf numFmtId="0" fontId="35" fillId="0" borderId="0">
      <alignment vertical="top"/>
    </xf>
    <xf numFmtId="0" fontId="77" fillId="119" borderId="0" applyNumberFormat="0" applyBorder="0" applyProtection="0">
      <alignment vertical="top"/>
    </xf>
    <xf numFmtId="0" fontId="77" fillId="114" borderId="0" applyNumberFormat="0" applyBorder="0" applyAlignment="0" applyProtection="0"/>
    <xf numFmtId="0" fontId="1" fillId="110" borderId="0" applyNumberFormat="0" applyBorder="0" applyAlignment="0" applyProtection="0"/>
    <xf numFmtId="0" fontId="77" fillId="121" borderId="0" applyNumberFormat="0" applyBorder="0" applyAlignment="0" applyProtection="0"/>
    <xf numFmtId="0" fontId="77" fillId="127" borderId="0" applyNumberFormat="0" applyBorder="0" applyProtection="0">
      <alignment vertical="top"/>
    </xf>
    <xf numFmtId="0" fontId="35" fillId="0" borderId="0">
      <alignment vertical="top"/>
    </xf>
    <xf numFmtId="0" fontId="77" fillId="118" borderId="0" applyNumberFormat="0" applyBorder="0" applyAlignment="0" applyProtection="0"/>
    <xf numFmtId="0" fontId="35" fillId="0" borderId="0">
      <alignment vertical="top"/>
    </xf>
    <xf numFmtId="0" fontId="1" fillId="50" borderId="0" applyNumberFormat="0" applyBorder="0" applyAlignment="0" applyProtection="0"/>
    <xf numFmtId="0" fontId="77" fillId="114" borderId="0" applyNumberFormat="0" applyBorder="0" applyProtection="0">
      <alignment vertical="top"/>
    </xf>
    <xf numFmtId="0" fontId="152" fillId="110" borderId="0" applyNumberFormat="0" applyBorder="0" applyAlignment="0" applyProtection="0"/>
    <xf numFmtId="0" fontId="77" fillId="104" borderId="0" applyNumberFormat="0" applyBorder="0" applyProtection="0">
      <alignment vertical="top"/>
    </xf>
    <xf numFmtId="0" fontId="77" fillId="114" borderId="0" applyNumberFormat="0" applyBorder="0" applyProtection="0">
      <alignment vertical="top"/>
    </xf>
    <xf numFmtId="0" fontId="77" fillId="114" borderId="0" applyNumberFormat="0" applyBorder="0" applyAlignment="0" applyProtection="0"/>
    <xf numFmtId="0" fontId="77" fillId="127" borderId="0" applyNumberFormat="0" applyBorder="0" applyProtection="0">
      <alignment vertical="top"/>
    </xf>
    <xf numFmtId="0" fontId="77" fillId="119" borderId="0" applyNumberFormat="0" applyBorder="0" applyProtection="0">
      <alignment vertical="top"/>
    </xf>
    <xf numFmtId="0" fontId="77" fillId="12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77" fillId="127" borderId="0" applyNumberFormat="0" applyBorder="0" applyProtection="0">
      <alignment vertical="top"/>
    </xf>
    <xf numFmtId="0" fontId="152" fillId="85" borderId="0" applyNumberFormat="0" applyBorder="0" applyAlignment="0" applyProtection="0"/>
    <xf numFmtId="0" fontId="77" fillId="106" borderId="0" applyNumberFormat="0" applyBorder="0" applyProtection="0">
      <alignment vertical="top"/>
    </xf>
    <xf numFmtId="0" fontId="35" fillId="0" borderId="0">
      <alignment vertical="top"/>
    </xf>
    <xf numFmtId="0" fontId="77" fillId="118" borderId="0" applyNumberFormat="0" applyBorder="0" applyAlignment="0" applyProtection="0"/>
    <xf numFmtId="0" fontId="77" fillId="114" borderId="0" applyNumberFormat="0" applyBorder="0" applyProtection="0">
      <alignment vertical="top"/>
    </xf>
    <xf numFmtId="0" fontId="152" fillId="69" borderId="0" applyNumberFormat="0" applyBorder="0" applyAlignment="0" applyProtection="0"/>
    <xf numFmtId="0" fontId="35" fillId="0" borderId="0">
      <alignment vertical="top"/>
    </xf>
    <xf numFmtId="0" fontId="77" fillId="105" borderId="0" applyNumberFormat="0" applyBorder="0" applyAlignment="0" applyProtection="0"/>
    <xf numFmtId="0" fontId="77" fillId="127" borderId="0" applyNumberFormat="0" applyBorder="0" applyProtection="0">
      <alignment vertical="top"/>
    </xf>
    <xf numFmtId="0" fontId="35" fillId="0" borderId="0">
      <alignment vertical="top"/>
    </xf>
    <xf numFmtId="0" fontId="51" fillId="126" borderId="0" applyNumberFormat="0" applyBorder="0" applyAlignment="0" applyProtection="0"/>
    <xf numFmtId="0" fontId="35" fillId="0" borderId="0">
      <alignment vertical="top"/>
    </xf>
    <xf numFmtId="0" fontId="77" fillId="127" borderId="0" applyNumberFormat="0" applyBorder="0" applyProtection="0">
      <alignment vertical="top"/>
    </xf>
    <xf numFmtId="0" fontId="77" fillId="108" borderId="0" applyNumberFormat="0" applyBorder="0" applyProtection="0">
      <alignment vertical="top"/>
    </xf>
    <xf numFmtId="0" fontId="77" fillId="131" borderId="0" applyNumberFormat="0" applyBorder="0" applyAlignment="0" applyProtection="0"/>
    <xf numFmtId="0" fontId="35" fillId="0" borderId="0">
      <alignment vertical="top"/>
    </xf>
    <xf numFmtId="0" fontId="35" fillId="0" borderId="0">
      <alignment vertical="top"/>
    </xf>
    <xf numFmtId="0" fontId="77" fillId="119" borderId="0" applyNumberFormat="0" applyBorder="0" applyProtection="0">
      <alignment vertical="top"/>
    </xf>
    <xf numFmtId="0" fontId="152" fillId="110" borderId="0" applyNumberFormat="0" applyBorder="0" applyAlignment="0" applyProtection="0"/>
    <xf numFmtId="0" fontId="77" fillId="127" borderId="0" applyNumberFormat="0" applyBorder="0" applyProtection="0">
      <alignment vertical="top"/>
    </xf>
    <xf numFmtId="0" fontId="152" fillId="110" borderId="0" applyNumberFormat="0" applyBorder="0" applyAlignment="0" applyProtection="0"/>
    <xf numFmtId="0" fontId="77" fillId="130" borderId="0" applyNumberFormat="0" applyBorder="0" applyAlignment="0" applyProtection="0"/>
    <xf numFmtId="0" fontId="77" fillId="119" borderId="0" applyNumberFormat="0" applyBorder="0" applyProtection="0">
      <alignment vertical="top"/>
    </xf>
    <xf numFmtId="0" fontId="77" fillId="119" borderId="0" applyNumberFormat="0" applyBorder="0" applyProtection="0">
      <alignment vertical="top"/>
    </xf>
    <xf numFmtId="0" fontId="152" fillId="35" borderId="0" applyNumberFormat="0" applyBorder="0" applyAlignment="0" applyProtection="0"/>
    <xf numFmtId="0" fontId="1" fillId="110" borderId="0" applyNumberFormat="0" applyBorder="0" applyAlignment="0" applyProtection="0"/>
    <xf numFmtId="0" fontId="77" fillId="131" borderId="0" applyNumberFormat="0" applyBorder="0" applyAlignment="0" applyProtection="0"/>
    <xf numFmtId="0" fontId="77" fillId="119" borderId="0" applyNumberFormat="0" applyBorder="0" applyProtection="0">
      <alignment vertical="top"/>
    </xf>
    <xf numFmtId="0" fontId="35" fillId="0" borderId="0">
      <alignment vertical="top"/>
    </xf>
    <xf numFmtId="0" fontId="77" fillId="105" borderId="0" applyNumberFormat="0" applyBorder="0" applyAlignment="0" applyProtection="0"/>
    <xf numFmtId="0" fontId="35" fillId="0" borderId="0">
      <alignment vertical="top"/>
    </xf>
    <xf numFmtId="0" fontId="77" fillId="126" borderId="0" applyNumberFormat="0" applyBorder="0" applyAlignment="0" applyProtection="0"/>
    <xf numFmtId="0" fontId="35" fillId="0" borderId="0">
      <alignment vertical="top"/>
    </xf>
    <xf numFmtId="0" fontId="77" fillId="114" borderId="0" applyNumberFormat="0" applyBorder="0" applyAlignment="0" applyProtection="0"/>
    <xf numFmtId="0" fontId="77" fillId="106" borderId="0" applyNumberFormat="0" applyBorder="0" applyProtection="0">
      <alignment vertical="top"/>
    </xf>
    <xf numFmtId="0" fontId="35" fillId="0" borderId="0">
      <alignment vertical="top"/>
    </xf>
    <xf numFmtId="0" fontId="152" fillId="54" borderId="0" applyNumberFormat="0" applyBorder="0" applyAlignment="0" applyProtection="0"/>
    <xf numFmtId="0" fontId="77" fillId="126" borderId="0" applyNumberFormat="0" applyBorder="0" applyAlignment="0" applyProtection="0"/>
    <xf numFmtId="0" fontId="77" fillId="126" borderId="0" applyNumberFormat="0" applyBorder="0" applyAlignment="0" applyProtection="0"/>
    <xf numFmtId="0" fontId="77" fillId="126" borderId="0" applyNumberFormat="0" applyBorder="0" applyAlignment="0" applyProtection="0"/>
    <xf numFmtId="0" fontId="77" fillId="118" borderId="0" applyNumberFormat="0" applyBorder="0" applyAlignment="0" applyProtection="0"/>
    <xf numFmtId="0" fontId="77" fillId="114" borderId="0" applyNumberFormat="0" applyBorder="0" applyProtection="0">
      <alignment vertical="top"/>
    </xf>
    <xf numFmtId="0" fontId="77" fillId="130" borderId="0" applyNumberFormat="0" applyBorder="0" applyAlignment="0" applyProtection="0"/>
    <xf numFmtId="0" fontId="35" fillId="0" borderId="0">
      <alignment vertical="top"/>
    </xf>
    <xf numFmtId="0" fontId="77" fillId="114" borderId="0" applyNumberFormat="0" applyBorder="0" applyAlignment="0" applyProtection="0"/>
    <xf numFmtId="0" fontId="77" fillId="127" borderId="0" applyNumberFormat="0" applyBorder="0" applyProtection="0">
      <alignment vertical="top"/>
    </xf>
    <xf numFmtId="0" fontId="77" fillId="127" borderId="0" applyNumberFormat="0" applyBorder="0" applyProtection="0">
      <alignment vertical="top"/>
    </xf>
    <xf numFmtId="0" fontId="77" fillId="114" borderId="0" applyNumberFormat="0" applyBorder="0" applyProtection="0">
      <alignment vertical="top"/>
    </xf>
    <xf numFmtId="0" fontId="152" fillId="35" borderId="0" applyNumberFormat="0" applyBorder="0" applyAlignment="0" applyProtection="0"/>
    <xf numFmtId="0" fontId="152" fillId="50" borderId="0" applyNumberFormat="0" applyBorder="0" applyAlignment="0" applyProtection="0"/>
    <xf numFmtId="0" fontId="35" fillId="0" borderId="0">
      <alignment vertical="top"/>
    </xf>
    <xf numFmtId="0" fontId="77" fillId="131" borderId="0" applyNumberFormat="0" applyBorder="0" applyAlignment="0" applyProtection="0"/>
    <xf numFmtId="0" fontId="77" fillId="118" borderId="0" applyNumberFormat="0" applyBorder="0" applyAlignment="0" applyProtection="0"/>
    <xf numFmtId="0" fontId="77" fillId="119" borderId="0" applyNumberFormat="0" applyBorder="0" applyProtection="0">
      <alignment vertical="top"/>
    </xf>
    <xf numFmtId="0" fontId="35" fillId="0" borderId="0">
      <alignment vertical="top"/>
    </xf>
    <xf numFmtId="0" fontId="35" fillId="0" borderId="0">
      <alignment vertical="top"/>
    </xf>
    <xf numFmtId="0" fontId="77" fillId="106" borderId="0" applyNumberFormat="0" applyBorder="0" applyProtection="0">
      <alignment vertical="top"/>
    </xf>
    <xf numFmtId="0" fontId="51" fillId="107" borderId="0" applyNumberFormat="0" applyBorder="0" applyAlignment="0" applyProtection="0"/>
    <xf numFmtId="0" fontId="152" fillId="50" borderId="0" applyNumberFormat="0" applyBorder="0" applyAlignment="0" applyProtection="0"/>
    <xf numFmtId="0" fontId="152" fillId="85" borderId="0" applyNumberFormat="0" applyBorder="0" applyAlignment="0" applyProtection="0"/>
    <xf numFmtId="0" fontId="77" fillId="134" borderId="0" applyNumberFormat="0" applyBorder="0" applyProtection="0">
      <alignment vertical="top"/>
    </xf>
    <xf numFmtId="0" fontId="77" fillId="127" borderId="0" applyNumberFormat="0" applyBorder="0" applyProtection="0">
      <alignment vertical="top"/>
    </xf>
    <xf numFmtId="0" fontId="77" fillId="114" borderId="0" applyNumberFormat="0" applyBorder="0" applyProtection="0">
      <alignment vertical="top"/>
    </xf>
    <xf numFmtId="0" fontId="77" fillId="127" borderId="0" applyNumberFormat="0" applyBorder="0" applyProtection="0">
      <alignment vertical="top"/>
    </xf>
    <xf numFmtId="0" fontId="1" fillId="69" borderId="0" applyNumberFormat="0" applyBorder="0" applyAlignment="0" applyProtection="0"/>
    <xf numFmtId="0" fontId="35" fillId="0" borderId="0">
      <alignment vertical="top"/>
    </xf>
    <xf numFmtId="0" fontId="77" fillId="131" borderId="0" applyNumberFormat="0" applyBorder="0" applyAlignment="0" applyProtection="0"/>
    <xf numFmtId="0" fontId="152" fillId="54" borderId="0" applyNumberFormat="0" applyBorder="0" applyAlignment="0" applyProtection="0"/>
    <xf numFmtId="0" fontId="152" fillId="110" borderId="0" applyNumberFormat="0" applyBorder="0" applyAlignment="0" applyProtection="0"/>
    <xf numFmtId="0" fontId="77" fillId="114" borderId="0" applyNumberFormat="0" applyBorder="0" applyProtection="0">
      <alignment vertical="top"/>
    </xf>
    <xf numFmtId="0" fontId="35" fillId="0" borderId="0"/>
    <xf numFmtId="0" fontId="35" fillId="0" borderId="0">
      <alignment vertical="top"/>
    </xf>
    <xf numFmtId="0" fontId="77" fillId="114" borderId="0" applyNumberFormat="0" applyBorder="0" applyProtection="0">
      <alignment vertical="top"/>
    </xf>
    <xf numFmtId="0" fontId="152" fillId="110" borderId="0" applyNumberFormat="0" applyBorder="0" applyAlignment="0" applyProtection="0"/>
    <xf numFmtId="0" fontId="77" fillId="135" borderId="0" applyNumberFormat="0" applyBorder="0" applyAlignment="0" applyProtection="0"/>
    <xf numFmtId="0" fontId="77" fillId="136" borderId="0" applyNumberFormat="0" applyBorder="0" applyProtection="0">
      <alignment vertical="top"/>
    </xf>
    <xf numFmtId="0" fontId="77" fillId="135" borderId="0" applyNumberFormat="0" applyBorder="0" applyAlignment="0" applyProtection="0"/>
    <xf numFmtId="0" fontId="77" fillId="136" borderId="0" applyNumberFormat="0" applyBorder="0" applyProtection="0">
      <alignment vertical="top"/>
    </xf>
    <xf numFmtId="0" fontId="77" fillId="135" borderId="0" applyNumberFormat="0" applyBorder="0" applyAlignment="0" applyProtection="0"/>
    <xf numFmtId="0" fontId="77" fillId="136" borderId="0" applyNumberFormat="0" applyBorder="0" applyProtection="0">
      <alignment vertical="top"/>
    </xf>
    <xf numFmtId="0" fontId="77" fillId="135" borderId="0" applyNumberFormat="0" applyBorder="0" applyAlignment="0" applyProtection="0"/>
    <xf numFmtId="0" fontId="77" fillId="136" borderId="0" applyNumberFormat="0" applyBorder="0" applyProtection="0">
      <alignment vertical="top"/>
    </xf>
    <xf numFmtId="0" fontId="77" fillId="135" borderId="0" applyNumberFormat="0" applyBorder="0" applyAlignment="0" applyProtection="0"/>
    <xf numFmtId="0" fontId="77" fillId="136" borderId="0" applyNumberFormat="0" applyBorder="0" applyProtection="0">
      <alignment vertical="top"/>
    </xf>
    <xf numFmtId="0" fontId="77" fillId="135" borderId="0" applyNumberFormat="0" applyBorder="0" applyAlignment="0" applyProtection="0"/>
    <xf numFmtId="0" fontId="77" fillId="136" borderId="0" applyNumberFormat="0" applyBorder="0" applyProtection="0">
      <alignment vertical="top"/>
    </xf>
    <xf numFmtId="0" fontId="77" fillId="135" borderId="0" applyNumberFormat="0" applyBorder="0" applyAlignment="0" applyProtection="0"/>
    <xf numFmtId="0" fontId="77" fillId="136" borderId="0" applyNumberFormat="0" applyBorder="0" applyProtection="0">
      <alignment vertical="top"/>
    </xf>
    <xf numFmtId="0" fontId="77" fillId="135" borderId="0" applyNumberFormat="0" applyBorder="0" applyAlignment="0" applyProtection="0"/>
    <xf numFmtId="0" fontId="77" fillId="136" borderId="0" applyNumberFormat="0" applyBorder="0" applyProtection="0">
      <alignment vertical="top"/>
    </xf>
    <xf numFmtId="0" fontId="77" fillId="134" borderId="0" applyNumberFormat="0" applyBorder="0" applyProtection="0">
      <alignment vertical="top"/>
    </xf>
    <xf numFmtId="0" fontId="77" fillId="135" borderId="0" applyNumberFormat="0" applyBorder="0" applyAlignment="0" applyProtection="0"/>
    <xf numFmtId="0" fontId="77" fillId="136" borderId="0" applyNumberFormat="0" applyBorder="0" applyProtection="0">
      <alignment vertical="top"/>
    </xf>
    <xf numFmtId="0" fontId="77" fillId="136" borderId="0" applyNumberFormat="0" applyBorder="0" applyProtection="0">
      <alignment vertical="top"/>
    </xf>
    <xf numFmtId="0" fontId="104" fillId="0" borderId="92" applyNumberFormat="0" applyFill="0" applyAlignment="0" applyProtection="0"/>
    <xf numFmtId="0" fontId="77" fillId="137" borderId="0" applyNumberFormat="0" applyBorder="0" applyAlignment="0" applyProtection="0"/>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5" borderId="0" applyNumberFormat="0" applyBorder="0" applyAlignment="0" applyProtection="0"/>
    <xf numFmtId="0" fontId="77" fillId="137" borderId="0" applyNumberFormat="0" applyBorder="0" applyAlignment="0" applyProtection="0"/>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77" fillId="136" borderId="0" applyNumberFormat="0" applyBorder="0" applyProtection="0">
      <alignment vertical="top"/>
    </xf>
    <xf numFmtId="0" fontId="35" fillId="0" borderId="0">
      <alignment vertical="top"/>
    </xf>
    <xf numFmtId="0" fontId="35" fillId="0" borderId="0">
      <alignment vertical="top"/>
    </xf>
    <xf numFmtId="0" fontId="77" fillId="135" borderId="0" applyNumberFormat="0" applyBorder="0" applyAlignment="0" applyProtection="0"/>
    <xf numFmtId="0" fontId="77" fillId="136"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77" fillId="135" borderId="0" applyNumberFormat="0" applyBorder="0" applyAlignment="0" applyProtection="0"/>
    <xf numFmtId="0" fontId="77" fillId="136"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77" fillId="135" borderId="0" applyNumberFormat="0" applyBorder="0" applyAlignment="0" applyProtection="0"/>
    <xf numFmtId="0" fontId="77" fillId="136" borderId="0" applyNumberFormat="0" applyBorder="0" applyProtection="0">
      <alignment vertical="top"/>
    </xf>
    <xf numFmtId="0" fontId="35" fillId="0" borderId="0">
      <alignment vertical="top"/>
    </xf>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 fillId="84" borderId="0" applyNumberFormat="0" applyBorder="0" applyAlignment="0" applyProtection="0"/>
    <xf numFmtId="0" fontId="77" fillId="134" borderId="0" applyNumberFormat="0" applyBorder="0" applyProtection="0">
      <alignment vertical="top"/>
    </xf>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152" fillId="84" borderId="0" applyNumberFormat="0" applyBorder="0" applyAlignment="0" applyProtection="0"/>
    <xf numFmtId="0" fontId="77" fillId="135" borderId="0" applyNumberFormat="0" applyBorder="0" applyAlignment="0" applyProtection="0"/>
    <xf numFmtId="0" fontId="77" fillId="136" borderId="0" applyNumberFormat="0" applyBorder="0" applyProtection="0">
      <alignment vertical="top"/>
    </xf>
    <xf numFmtId="0" fontId="1" fillId="84" borderId="0" applyNumberFormat="0" applyBorder="0" applyAlignment="0" applyProtection="0"/>
    <xf numFmtId="0" fontId="1" fillId="84" borderId="0" applyNumberFormat="0" applyBorder="0" applyAlignment="0" applyProtection="0"/>
    <xf numFmtId="0" fontId="77" fillId="135" borderId="0" applyNumberFormat="0" applyBorder="0" applyAlignment="0" applyProtection="0"/>
    <xf numFmtId="0" fontId="77" fillId="136" borderId="0" applyNumberFormat="0" applyBorder="0" applyProtection="0">
      <alignment vertical="top"/>
    </xf>
    <xf numFmtId="0" fontId="77" fillId="135" borderId="0" applyNumberFormat="0" applyBorder="0" applyAlignment="0" applyProtection="0"/>
    <xf numFmtId="0" fontId="77" fillId="136" borderId="0" applyNumberFormat="0" applyBorder="0" applyProtection="0">
      <alignment vertical="top"/>
    </xf>
    <xf numFmtId="0" fontId="77" fillId="104"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51" fillId="124" borderId="0" applyNumberFormat="0" applyBorder="0" applyAlignment="0" applyProtection="0"/>
    <xf numFmtId="0" fontId="77" fillId="123" borderId="0" applyNumberFormat="0" applyBorder="0" applyAlignment="0" applyProtection="0"/>
    <xf numFmtId="0" fontId="77" fillId="138"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77" fillId="104" borderId="0" applyNumberFormat="0" applyBorder="0" applyProtection="0">
      <alignment vertical="top"/>
    </xf>
    <xf numFmtId="0" fontId="77" fillId="123" borderId="0" applyNumberFormat="0" applyBorder="0" applyAlignment="0" applyProtection="0"/>
    <xf numFmtId="0" fontId="77" fillId="133" borderId="0" applyNumberFormat="0" applyBorder="0" applyProtection="0">
      <alignment vertical="top"/>
    </xf>
    <xf numFmtId="0" fontId="77" fillId="138" borderId="0" applyNumberFormat="0" applyBorder="0" applyProtection="0">
      <alignment vertical="top"/>
    </xf>
    <xf numFmtId="0" fontId="77" fillId="133" borderId="0" applyNumberFormat="0" applyBorder="0" applyProtection="0">
      <alignment vertical="top"/>
    </xf>
    <xf numFmtId="0" fontId="104" fillId="0" borderId="92" applyNumberFormat="0" applyFill="0" applyAlignment="0" applyProtection="0"/>
    <xf numFmtId="0" fontId="77" fillId="139" borderId="0" applyNumberFormat="0" applyBorder="0" applyAlignment="0" applyProtection="0"/>
    <xf numFmtId="0" fontId="77" fillId="133" borderId="0" applyNumberFormat="0" applyBorder="0" applyProtection="0">
      <alignment vertical="top"/>
    </xf>
    <xf numFmtId="0" fontId="77" fillId="138" borderId="0" applyNumberFormat="0" applyBorder="0" applyProtection="0">
      <alignment vertical="top"/>
    </xf>
    <xf numFmtId="0" fontId="77" fillId="124" borderId="0" applyNumberFormat="0" applyBorder="0" applyAlignment="0" applyProtection="0"/>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23" borderId="0" applyNumberFormat="0" applyBorder="0" applyAlignment="0" applyProtection="0"/>
    <xf numFmtId="0" fontId="77" fillId="139" borderId="0" applyNumberFormat="0" applyBorder="0" applyAlignment="0" applyProtection="0"/>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77" fillId="138" borderId="0" applyNumberFormat="0" applyBorder="0" applyProtection="0">
      <alignment vertical="top"/>
    </xf>
    <xf numFmtId="0" fontId="35" fillId="0" borderId="0">
      <alignment vertical="top"/>
    </xf>
    <xf numFmtId="0" fontId="35" fillId="0" borderId="0">
      <alignment vertical="top"/>
    </xf>
    <xf numFmtId="0" fontId="77" fillId="123" borderId="0" applyNumberFormat="0" applyBorder="0" applyAlignment="0" applyProtection="0"/>
    <xf numFmtId="0" fontId="77" fillId="138"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77" fillId="123" borderId="0" applyNumberFormat="0" applyBorder="0" applyAlignment="0" applyProtection="0"/>
    <xf numFmtId="0" fontId="77" fillId="138"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77" fillId="123" borderId="0" applyNumberFormat="0" applyBorder="0" applyAlignment="0" applyProtection="0"/>
    <xf numFmtId="0" fontId="77" fillId="138" borderId="0" applyNumberFormat="0" applyBorder="0" applyProtection="0">
      <alignment vertical="top"/>
    </xf>
    <xf numFmtId="0" fontId="35" fillId="0" borderId="0">
      <alignment vertical="top"/>
    </xf>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 fillId="70" borderId="0" applyNumberFormat="0" applyBorder="0" applyAlignment="0" applyProtection="0"/>
    <xf numFmtId="0" fontId="77" fillId="111" borderId="0" applyNumberFormat="0" applyBorder="0" applyProtection="0">
      <alignment vertical="top"/>
    </xf>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152" fillId="70" borderId="0" applyNumberFormat="0" applyBorder="0" applyAlignment="0" applyProtection="0"/>
    <xf numFmtId="0" fontId="77" fillId="123" borderId="0" applyNumberFormat="0" applyBorder="0" applyAlignment="0" applyProtection="0"/>
    <xf numFmtId="0" fontId="77" fillId="138" borderId="0" applyNumberFormat="0" applyBorder="0" applyProtection="0">
      <alignment vertical="top"/>
    </xf>
    <xf numFmtId="0" fontId="1" fillId="70" borderId="0" applyNumberFormat="0" applyBorder="0" applyAlignment="0" applyProtection="0"/>
    <xf numFmtId="0" fontId="1" fillId="70" borderId="0" applyNumberFormat="0" applyBorder="0" applyAlignment="0" applyProtection="0"/>
    <xf numFmtId="0" fontId="1" fillId="47" borderId="0" applyNumberFormat="0" applyBorder="0" applyAlignment="0" applyProtection="0"/>
    <xf numFmtId="0" fontId="77" fillId="123" borderId="0" applyNumberFormat="0" applyBorder="0" applyAlignment="0" applyProtection="0"/>
    <xf numFmtId="0" fontId="77" fillId="138" borderId="0" applyNumberFormat="0" applyBorder="0" applyProtection="0">
      <alignment vertical="top"/>
    </xf>
    <xf numFmtId="0" fontId="77" fillId="123" borderId="0" applyNumberFormat="0" applyBorder="0" applyAlignment="0" applyProtection="0"/>
    <xf numFmtId="0" fontId="77" fillId="138" borderId="0" applyNumberFormat="0" applyBorder="0" applyProtection="0">
      <alignment vertical="top"/>
    </xf>
    <xf numFmtId="0" fontId="77" fillId="104"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51" fillId="132" borderId="0" applyNumberFormat="0" applyBorder="0" applyAlignment="0" applyProtection="0"/>
    <xf numFmtId="0" fontId="77" fillId="131" borderId="0" applyNumberFormat="0" applyBorder="0" applyAlignment="0" applyProtection="0"/>
    <xf numFmtId="0" fontId="77" fillId="127"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77" fillId="104" borderId="0" applyNumberFormat="0" applyBorder="0" applyProtection="0">
      <alignment vertical="top"/>
    </xf>
    <xf numFmtId="0" fontId="77" fillId="131" borderId="0" applyNumberFormat="0" applyBorder="0" applyAlignment="0" applyProtection="0"/>
    <xf numFmtId="0" fontId="77" fillId="140" borderId="0" applyNumberFormat="0" applyBorder="0" applyProtection="0">
      <alignment vertical="top"/>
    </xf>
    <xf numFmtId="0" fontId="77" fillId="127" borderId="0" applyNumberFormat="0" applyBorder="0" applyProtection="0">
      <alignment vertical="top"/>
    </xf>
    <xf numFmtId="0" fontId="77" fillId="140" borderId="0" applyNumberFormat="0" applyBorder="0" applyProtection="0">
      <alignment vertical="top"/>
    </xf>
    <xf numFmtId="0" fontId="77" fillId="129" borderId="0" applyNumberFormat="0" applyBorder="0" applyAlignment="0" applyProtection="0"/>
    <xf numFmtId="0" fontId="77" fillId="140" borderId="0" applyNumberFormat="0" applyBorder="0" applyProtection="0">
      <alignment vertical="top"/>
    </xf>
    <xf numFmtId="0" fontId="77" fillId="127" borderId="0" applyNumberFormat="0" applyBorder="0" applyProtection="0">
      <alignment vertical="top"/>
    </xf>
    <xf numFmtId="0" fontId="77" fillId="132" borderId="0" applyNumberFormat="0" applyBorder="0" applyAlignment="0" applyProtection="0"/>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31" borderId="0" applyNumberFormat="0" applyBorder="0" applyAlignment="0" applyProtection="0"/>
    <xf numFmtId="0" fontId="77" fillId="129" borderId="0" applyNumberFormat="0" applyBorder="0" applyAlignment="0" applyProtection="0"/>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77" fillId="127" borderId="0" applyNumberFormat="0" applyBorder="0" applyProtection="0">
      <alignment vertical="top"/>
    </xf>
    <xf numFmtId="0" fontId="35" fillId="0" borderId="0">
      <alignment vertical="top"/>
    </xf>
    <xf numFmtId="0" fontId="35" fillId="0" borderId="0">
      <alignment vertical="top"/>
    </xf>
    <xf numFmtId="0" fontId="77" fillId="131" borderId="0" applyNumberFormat="0" applyBorder="0" applyAlignment="0" applyProtection="0"/>
    <xf numFmtId="0" fontId="77" fillId="12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77" fillId="131" borderId="0" applyNumberFormat="0" applyBorder="0" applyAlignment="0" applyProtection="0"/>
    <xf numFmtId="0" fontId="77" fillId="12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77" fillId="131" borderId="0" applyNumberFormat="0" applyBorder="0" applyAlignment="0" applyProtection="0"/>
    <xf numFmtId="0" fontId="77" fillId="127" borderId="0" applyNumberFormat="0" applyBorder="0" applyProtection="0">
      <alignment vertical="top"/>
    </xf>
    <xf numFmtId="0" fontId="35" fillId="0" borderId="0">
      <alignment vertical="top"/>
    </xf>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 fillId="68" borderId="0" applyNumberFormat="0" applyBorder="0" applyAlignment="0" applyProtection="0"/>
    <xf numFmtId="0" fontId="77" fillId="111" borderId="0" applyNumberFormat="0" applyBorder="0" applyProtection="0">
      <alignment vertical="top"/>
    </xf>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152" fillId="68" borderId="0" applyNumberFormat="0" applyBorder="0" applyAlignment="0" applyProtection="0"/>
    <xf numFmtId="0" fontId="77" fillId="131" borderId="0" applyNumberFormat="0" applyBorder="0" applyAlignment="0" applyProtection="0"/>
    <xf numFmtId="0" fontId="77" fillId="127" borderId="0" applyNumberFormat="0" applyBorder="0" applyProtection="0">
      <alignment vertical="top"/>
    </xf>
    <xf numFmtId="0" fontId="1" fillId="68" borderId="0" applyNumberFormat="0" applyBorder="0" applyAlignment="0" applyProtection="0"/>
    <xf numFmtId="0" fontId="1" fillId="68" borderId="0" applyNumberFormat="0" applyBorder="0" applyAlignment="0" applyProtection="0"/>
    <xf numFmtId="0" fontId="77" fillId="131" borderId="0" applyNumberFormat="0" applyBorder="0" applyAlignment="0" applyProtection="0"/>
    <xf numFmtId="0" fontId="77" fillId="127" borderId="0" applyNumberFormat="0" applyBorder="0" applyProtection="0">
      <alignment vertical="top"/>
    </xf>
    <xf numFmtId="0" fontId="77" fillId="131" borderId="0" applyNumberFormat="0" applyBorder="0" applyAlignment="0" applyProtection="0"/>
    <xf numFmtId="0" fontId="77" fillId="127" borderId="0" applyNumberFormat="0" applyBorder="0" applyProtection="0">
      <alignment vertical="top"/>
    </xf>
    <xf numFmtId="0" fontId="77" fillId="112"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51" fillId="142" borderId="0" applyNumberFormat="0" applyBorder="0" applyAlignment="0" applyProtection="0"/>
    <xf numFmtId="0" fontId="77" fillId="141" borderId="0" applyNumberFormat="0" applyBorder="0" applyAlignment="0" applyProtection="0"/>
    <xf numFmtId="0" fontId="77" fillId="119"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77" fillId="112" borderId="0" applyNumberFormat="0" applyBorder="0" applyProtection="0">
      <alignment vertical="top"/>
    </xf>
    <xf numFmtId="0" fontId="77" fillId="141" borderId="0" applyNumberFormat="0" applyBorder="0" applyAlignment="0" applyProtection="0"/>
    <xf numFmtId="0" fontId="77" fillId="136" borderId="0" applyNumberFormat="0" applyBorder="0" applyProtection="0">
      <alignment vertical="top"/>
    </xf>
    <xf numFmtId="0" fontId="77" fillId="119" borderId="0" applyNumberFormat="0" applyBorder="0" applyProtection="0">
      <alignment vertical="top"/>
    </xf>
    <xf numFmtId="0" fontId="77" fillId="136" borderId="0" applyNumberFormat="0" applyBorder="0" applyProtection="0">
      <alignment vertical="top"/>
    </xf>
    <xf numFmtId="0" fontId="77" fillId="121" borderId="0" applyNumberFormat="0" applyBorder="0" applyAlignment="0" applyProtection="0"/>
    <xf numFmtId="0" fontId="77" fillId="136" borderId="0" applyNumberFormat="0" applyBorder="0" applyProtection="0">
      <alignment vertical="top"/>
    </xf>
    <xf numFmtId="0" fontId="77" fillId="119" borderId="0" applyNumberFormat="0" applyBorder="0" applyProtection="0">
      <alignment vertical="top"/>
    </xf>
    <xf numFmtId="0" fontId="77" fillId="142" borderId="0" applyNumberFormat="0" applyBorder="0" applyAlignment="0" applyProtection="0"/>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41" borderId="0" applyNumberFormat="0" applyBorder="0" applyAlignment="0" applyProtection="0"/>
    <xf numFmtId="0" fontId="77" fillId="121" borderId="0" applyNumberFormat="0" applyBorder="0" applyAlignment="0" applyProtection="0"/>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77" fillId="119" borderId="0" applyNumberFormat="0" applyBorder="0" applyProtection="0">
      <alignment vertical="top"/>
    </xf>
    <xf numFmtId="0" fontId="35" fillId="0" borderId="0">
      <alignment vertical="top"/>
    </xf>
    <xf numFmtId="0" fontId="35" fillId="0" borderId="0">
      <alignment vertical="top"/>
    </xf>
    <xf numFmtId="0" fontId="77" fillId="141" borderId="0" applyNumberFormat="0" applyBorder="0" applyAlignment="0" applyProtection="0"/>
    <xf numFmtId="0" fontId="77" fillId="119"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77" fillId="141" borderId="0" applyNumberFormat="0" applyBorder="0" applyAlignment="0" applyProtection="0"/>
    <xf numFmtId="0" fontId="77" fillId="119"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77" fillId="141" borderId="0" applyNumberFormat="0" applyBorder="0" applyAlignment="0" applyProtection="0"/>
    <xf numFmtId="0" fontId="77" fillId="119" borderId="0" applyNumberFormat="0" applyBorder="0" applyProtection="0">
      <alignment vertical="top"/>
    </xf>
    <xf numFmtId="0" fontId="35" fillId="0" borderId="0">
      <alignment vertical="top"/>
    </xf>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 fillId="69" borderId="0" applyNumberFormat="0" applyBorder="0" applyAlignment="0" applyProtection="0"/>
    <xf numFmtId="0" fontId="77" fillId="105" borderId="0" applyNumberFormat="0" applyBorder="0" applyProtection="0">
      <alignment vertical="top"/>
    </xf>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152" fillId="69" borderId="0" applyNumberFormat="0" applyBorder="0" applyAlignment="0" applyProtection="0"/>
    <xf numFmtId="0" fontId="77" fillId="141" borderId="0" applyNumberFormat="0" applyBorder="0" applyAlignment="0" applyProtection="0"/>
    <xf numFmtId="0" fontId="77" fillId="119" borderId="0" applyNumberFormat="0" applyBorder="0" applyProtection="0">
      <alignment vertical="top"/>
    </xf>
    <xf numFmtId="0" fontId="1" fillId="69" borderId="0" applyNumberFormat="0" applyBorder="0" applyAlignment="0" applyProtection="0"/>
    <xf numFmtId="0" fontId="1" fillId="69" borderId="0" applyNumberFormat="0" applyBorder="0" applyAlignment="0" applyProtection="0"/>
    <xf numFmtId="0" fontId="77" fillId="141" borderId="0" applyNumberFormat="0" applyBorder="0" applyAlignment="0" applyProtection="0"/>
    <xf numFmtId="0" fontId="77" fillId="119" borderId="0" applyNumberFormat="0" applyBorder="0" applyProtection="0">
      <alignment vertical="top"/>
    </xf>
    <xf numFmtId="0" fontId="77" fillId="141" borderId="0" applyNumberFormat="0" applyBorder="0" applyAlignment="0" applyProtection="0"/>
    <xf numFmtId="0" fontId="77" fillId="119" borderId="0" applyNumberFormat="0" applyBorder="0" applyProtection="0">
      <alignment vertical="top"/>
    </xf>
    <xf numFmtId="0" fontId="96" fillId="104"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190" fillId="143" borderId="0" applyNumberFormat="0" applyBorder="0" applyAlignment="0" applyProtection="0"/>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96" fillId="104" borderId="0" applyNumberFormat="0" applyBorder="0" applyProtection="0">
      <alignment vertical="top"/>
    </xf>
    <xf numFmtId="0" fontId="96" fillId="143" borderId="0" applyNumberFormat="0" applyBorder="0" applyAlignment="0" applyProtection="0"/>
    <xf numFmtId="0" fontId="96" fillId="144" borderId="0" applyNumberFormat="0" applyBorder="0" applyProtection="0">
      <alignment vertical="top"/>
    </xf>
    <xf numFmtId="0" fontId="96" fillId="127" borderId="0" applyNumberFormat="0" applyBorder="0" applyProtection="0">
      <alignment vertical="top"/>
    </xf>
    <xf numFmtId="0" fontId="96" fillId="144" borderId="0" applyNumberFormat="0" applyBorder="0" applyProtection="0">
      <alignment vertical="top"/>
    </xf>
    <xf numFmtId="0" fontId="96" fillId="74" borderId="0" applyNumberFormat="0" applyBorder="0" applyAlignment="0" applyProtection="0"/>
    <xf numFmtId="0" fontId="96" fillId="129" borderId="0" applyNumberFormat="0" applyBorder="0" applyAlignment="0" applyProtection="0"/>
    <xf numFmtId="0" fontId="96" fillId="144"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43" borderId="0" applyNumberFormat="0" applyBorder="0" applyAlignment="0" applyProtection="0"/>
    <xf numFmtId="0" fontId="96" fillId="129" borderId="0" applyNumberFormat="0" applyBorder="0" applyAlignment="0" applyProtection="0"/>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35" fillId="0" borderId="0">
      <alignment vertical="top"/>
    </xf>
    <xf numFmtId="0" fontId="35" fillId="0" borderId="0">
      <alignment vertical="top"/>
    </xf>
    <xf numFmtId="0" fontId="96" fillId="143" borderId="0" applyNumberFormat="0" applyBorder="0" applyAlignment="0" applyProtection="0"/>
    <xf numFmtId="0" fontId="96" fillId="12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43" borderId="0" applyNumberFormat="0" applyBorder="0" applyAlignment="0" applyProtection="0"/>
    <xf numFmtId="0" fontId="96" fillId="12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43" borderId="0" applyNumberFormat="0" applyBorder="0" applyAlignment="0" applyProtection="0"/>
    <xf numFmtId="0" fontId="96" fillId="127" borderId="0" applyNumberFormat="0" applyBorder="0" applyProtection="0">
      <alignment vertical="top"/>
    </xf>
    <xf numFmtId="0" fontId="35" fillId="0" borderId="0">
      <alignment vertical="top"/>
    </xf>
    <xf numFmtId="0" fontId="177" fillId="76" borderId="0" applyNumberFormat="0" applyBorder="0" applyAlignment="0" applyProtection="0"/>
    <xf numFmtId="0" fontId="177" fillId="76" borderId="0" applyNumberFormat="0" applyBorder="0" applyAlignment="0" applyProtection="0"/>
    <xf numFmtId="0" fontId="177" fillId="76" borderId="0" applyNumberFormat="0" applyBorder="0" applyAlignment="0" applyProtection="0"/>
    <xf numFmtId="0" fontId="177" fillId="76" borderId="0" applyNumberFormat="0" applyBorder="0" applyAlignment="0" applyProtection="0"/>
    <xf numFmtId="0" fontId="72" fillId="76" borderId="0" applyNumberFormat="0" applyBorder="0" applyAlignment="0" applyProtection="0"/>
    <xf numFmtId="0" fontId="96" fillId="111" borderId="0" applyNumberFormat="0" applyBorder="0" applyProtection="0">
      <alignment vertical="top"/>
    </xf>
    <xf numFmtId="0" fontId="177" fillId="76" borderId="0" applyNumberFormat="0" applyBorder="0" applyAlignment="0" applyProtection="0"/>
    <xf numFmtId="0" fontId="177" fillId="76" borderId="0" applyNumberFormat="0" applyBorder="0" applyAlignment="0" applyProtection="0"/>
    <xf numFmtId="0" fontId="177" fillId="76" borderId="0" applyNumberFormat="0" applyBorder="0" applyAlignment="0" applyProtection="0"/>
    <xf numFmtId="0" fontId="177" fillId="76" borderId="0" applyNumberFormat="0" applyBorder="0" applyAlignment="0" applyProtection="0"/>
    <xf numFmtId="0" fontId="72" fillId="76" borderId="0" applyNumberFormat="0" applyBorder="0" applyAlignment="0" applyProtection="0"/>
    <xf numFmtId="0" fontId="72" fillId="76" borderId="0" applyNumberFormat="0" applyBorder="0" applyAlignment="0" applyProtection="0"/>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96" fillId="143" borderId="0" applyNumberFormat="0" applyBorder="0" applyAlignment="0" applyProtection="0"/>
    <xf numFmtId="0" fontId="96" fillId="127" borderId="0" applyNumberFormat="0" applyBorder="0" applyProtection="0">
      <alignment vertical="top"/>
    </xf>
    <xf numFmtId="0" fontId="177" fillId="40" borderId="0" applyNumberFormat="0" applyBorder="0" applyAlignment="0" applyProtection="0"/>
    <xf numFmtId="0" fontId="96" fillId="114"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190" fillId="116" borderId="0" applyNumberFormat="0" applyBorder="0" applyAlignment="0" applyProtection="0"/>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Alignment="0" applyProtection="0"/>
    <xf numFmtId="0" fontId="96" fillId="114" borderId="0" applyNumberFormat="0" applyBorder="0" applyProtection="0">
      <alignment vertical="top"/>
    </xf>
    <xf numFmtId="0" fontId="96" fillId="145" borderId="0" applyNumberFormat="0" applyBorder="0" applyProtection="0">
      <alignment vertical="top"/>
    </xf>
    <xf numFmtId="0" fontId="96" fillId="146" borderId="0" applyNumberFormat="0" applyBorder="0" applyAlignment="0" applyProtection="0"/>
    <xf numFmtId="0" fontId="96" fillId="116" borderId="0" applyNumberFormat="0" applyBorder="0" applyAlignment="0" applyProtection="0"/>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14" borderId="0" applyNumberFormat="0" applyBorder="0" applyAlignment="0" applyProtection="0"/>
    <xf numFmtId="0" fontId="96" fillId="146" borderId="0" applyNumberFormat="0" applyBorder="0" applyAlignment="0" applyProtection="0"/>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35" fillId="0" borderId="0">
      <alignment vertical="top"/>
    </xf>
    <xf numFmtId="0" fontId="35" fillId="0" borderId="0">
      <alignment vertical="top"/>
    </xf>
    <xf numFmtId="0" fontId="96" fillId="114" borderId="0" applyNumberFormat="0" applyBorder="0" applyAlignment="0" applyProtection="0"/>
    <xf numFmtId="0" fontId="96" fillId="145"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14" borderId="0" applyNumberFormat="0" applyBorder="0" applyAlignment="0" applyProtection="0"/>
    <xf numFmtId="0" fontId="96" fillId="145"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14" borderId="0" applyNumberFormat="0" applyBorder="0" applyAlignment="0" applyProtection="0"/>
    <xf numFmtId="0" fontId="96" fillId="145" borderId="0" applyNumberFormat="0" applyBorder="0" applyProtection="0">
      <alignment vertical="top"/>
    </xf>
    <xf numFmtId="0" fontId="35" fillId="0" borderId="0">
      <alignment vertical="top"/>
    </xf>
    <xf numFmtId="0" fontId="177" fillId="40" borderId="0" applyNumberFormat="0" applyBorder="0" applyAlignment="0" applyProtection="0"/>
    <xf numFmtId="0" fontId="72" fillId="40" borderId="0" applyNumberFormat="0" applyBorder="0" applyAlignment="0" applyProtection="0"/>
    <xf numFmtId="0" fontId="96" fillId="114" borderId="0" applyNumberFormat="0" applyBorder="0" applyProtection="0">
      <alignment vertical="top"/>
    </xf>
    <xf numFmtId="0" fontId="177" fillId="40" borderId="0" applyNumberFormat="0" applyBorder="0" applyAlignment="0" applyProtection="0"/>
    <xf numFmtId="0" fontId="72" fillId="40" borderId="0" applyNumberFormat="0" applyBorder="0" applyAlignment="0" applyProtection="0"/>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14" borderId="0" applyNumberFormat="0" applyBorder="0" applyAlignment="0" applyProtection="0"/>
    <xf numFmtId="0" fontId="96" fillId="145" borderId="0" applyNumberFormat="0" applyBorder="0" applyProtection="0">
      <alignment vertical="top"/>
    </xf>
    <xf numFmtId="0" fontId="96" fillId="134"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190" fillId="135" borderId="0" applyNumberFormat="0" applyBorder="0" applyAlignment="0" applyProtection="0"/>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34" borderId="0" applyNumberFormat="0" applyBorder="0" applyProtection="0">
      <alignment vertical="top"/>
    </xf>
    <xf numFmtId="0" fontId="96" fillId="135" borderId="0" applyNumberFormat="0" applyBorder="0" applyAlignment="0" applyProtection="0"/>
    <xf numFmtId="0" fontId="96" fillId="136" borderId="0" applyNumberFormat="0" applyBorder="0" applyProtection="0">
      <alignment vertical="top"/>
    </xf>
    <xf numFmtId="0" fontId="96" fillId="147" borderId="0" applyNumberFormat="0" applyBorder="0" applyProtection="0">
      <alignment vertical="top"/>
    </xf>
    <xf numFmtId="0" fontId="96" fillId="136" borderId="0" applyNumberFormat="0" applyBorder="0" applyProtection="0">
      <alignment vertical="top"/>
    </xf>
    <xf numFmtId="0" fontId="96" fillId="72" borderId="0" applyNumberFormat="0" applyBorder="0" applyAlignment="0" applyProtection="0"/>
    <xf numFmtId="0" fontId="96" fillId="148" borderId="0" applyNumberFormat="0" applyBorder="0" applyAlignment="0" applyProtection="0"/>
    <xf numFmtId="0" fontId="96" fillId="136"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35" borderId="0" applyNumberFormat="0" applyBorder="0" applyAlignment="0" applyProtection="0"/>
    <xf numFmtId="0" fontId="96" fillId="148" borderId="0" applyNumberFormat="0" applyBorder="0" applyAlignment="0" applyProtection="0"/>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35" fillId="0" borderId="0">
      <alignment vertical="top"/>
    </xf>
    <xf numFmtId="0" fontId="35" fillId="0" borderId="0">
      <alignment vertical="top"/>
    </xf>
    <xf numFmtId="0" fontId="96" fillId="135" borderId="0" applyNumberFormat="0" applyBorder="0" applyAlignment="0" applyProtection="0"/>
    <xf numFmtId="0" fontId="96" fillId="14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35" borderId="0" applyNumberFormat="0" applyBorder="0" applyAlignment="0" applyProtection="0"/>
    <xf numFmtId="0" fontId="96" fillId="14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35" borderId="0" applyNumberFormat="0" applyBorder="0" applyAlignment="0" applyProtection="0"/>
    <xf numFmtId="0" fontId="96" fillId="147" borderId="0" applyNumberFormat="0" applyBorder="0" applyProtection="0">
      <alignment vertical="top"/>
    </xf>
    <xf numFmtId="0" fontId="35" fillId="0" borderId="0">
      <alignment vertical="top"/>
    </xf>
    <xf numFmtId="0" fontId="177" fillId="84" borderId="0" applyNumberFormat="0" applyBorder="0" applyAlignment="0" applyProtection="0"/>
    <xf numFmtId="0" fontId="177" fillId="84" borderId="0" applyNumberFormat="0" applyBorder="0" applyAlignment="0" applyProtection="0"/>
    <xf numFmtId="0" fontId="177" fillId="84" borderId="0" applyNumberFormat="0" applyBorder="0" applyAlignment="0" applyProtection="0"/>
    <xf numFmtId="0" fontId="177" fillId="84" borderId="0" applyNumberFormat="0" applyBorder="0" applyAlignment="0" applyProtection="0"/>
    <xf numFmtId="0" fontId="72" fillId="84" borderId="0" applyNumberFormat="0" applyBorder="0" applyAlignment="0" applyProtection="0"/>
    <xf numFmtId="0" fontId="96" fillId="134" borderId="0" applyNumberFormat="0" applyBorder="0" applyProtection="0">
      <alignment vertical="top"/>
    </xf>
    <xf numFmtId="0" fontId="177" fillId="84" borderId="0" applyNumberFormat="0" applyBorder="0" applyAlignment="0" applyProtection="0"/>
    <xf numFmtId="0" fontId="177" fillId="84" borderId="0" applyNumberFormat="0" applyBorder="0" applyAlignment="0" applyProtection="0"/>
    <xf numFmtId="0" fontId="177" fillId="84" borderId="0" applyNumberFormat="0" applyBorder="0" applyAlignment="0" applyProtection="0"/>
    <xf numFmtId="0" fontId="177" fillId="84" borderId="0" applyNumberFormat="0" applyBorder="0" applyAlignment="0" applyProtection="0"/>
    <xf numFmtId="0" fontId="72" fillId="84" borderId="0" applyNumberFormat="0" applyBorder="0" applyAlignment="0" applyProtection="0"/>
    <xf numFmtId="0" fontId="72" fillId="84" borderId="0" applyNumberFormat="0" applyBorder="0" applyAlignment="0" applyProtection="0"/>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35" borderId="0" applyNumberFormat="0" applyBorder="0" applyAlignment="0" applyProtection="0"/>
    <xf numFmtId="0" fontId="96" fillId="147" borderId="0" applyNumberFormat="0" applyBorder="0" applyProtection="0">
      <alignment vertical="top"/>
    </xf>
    <xf numFmtId="0" fontId="96" fillId="104"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190" fillId="150" borderId="0" applyNumberFormat="0" applyBorder="0" applyAlignment="0" applyProtection="0"/>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96" fillId="104" borderId="0" applyNumberFormat="0" applyBorder="0" applyProtection="0">
      <alignment vertical="top"/>
    </xf>
    <xf numFmtId="0" fontId="96" fillId="149" borderId="0" applyNumberFormat="0" applyBorder="0" applyAlignment="0" applyProtection="0"/>
    <xf numFmtId="0" fontId="96" fillId="133" borderId="0" applyNumberFormat="0" applyBorder="0" applyProtection="0">
      <alignment vertical="top"/>
    </xf>
    <xf numFmtId="0" fontId="96" fillId="138" borderId="0" applyNumberFormat="0" applyBorder="0" applyProtection="0">
      <alignment vertical="top"/>
    </xf>
    <xf numFmtId="0" fontId="96" fillId="133" borderId="0" applyNumberFormat="0" applyBorder="0" applyProtection="0">
      <alignment vertical="top"/>
    </xf>
    <xf numFmtId="0" fontId="96" fillId="75" borderId="0" applyNumberFormat="0" applyBorder="0" applyAlignment="0" applyProtection="0"/>
    <xf numFmtId="0" fontId="96" fillId="139" borderId="0" applyNumberFormat="0" applyBorder="0" applyAlignment="0" applyProtection="0"/>
    <xf numFmtId="0" fontId="96" fillId="133" borderId="0" applyNumberFormat="0" applyBorder="0" applyProtection="0">
      <alignment vertical="top"/>
    </xf>
    <xf numFmtId="0" fontId="96" fillId="138" borderId="0" applyNumberFormat="0" applyBorder="0" applyProtection="0">
      <alignment vertical="top"/>
    </xf>
    <xf numFmtId="0" fontId="96" fillId="150" borderId="0" applyNumberFormat="0" applyBorder="0" applyAlignment="0" applyProtection="0"/>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49" borderId="0" applyNumberFormat="0" applyBorder="0" applyAlignment="0" applyProtection="0"/>
    <xf numFmtId="0" fontId="96" fillId="139" borderId="0" applyNumberFormat="0" applyBorder="0" applyAlignment="0" applyProtection="0"/>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96" fillId="138" borderId="0" applyNumberFormat="0" applyBorder="0" applyProtection="0">
      <alignment vertical="top"/>
    </xf>
    <xf numFmtId="0" fontId="35" fillId="0" borderId="0">
      <alignment vertical="top"/>
    </xf>
    <xf numFmtId="0" fontId="35" fillId="0" borderId="0">
      <alignment vertical="top"/>
    </xf>
    <xf numFmtId="0" fontId="96" fillId="149" borderId="0" applyNumberFormat="0" applyBorder="0" applyAlignment="0" applyProtection="0"/>
    <xf numFmtId="0" fontId="96" fillId="138"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49" borderId="0" applyNumberFormat="0" applyBorder="0" applyAlignment="0" applyProtection="0"/>
    <xf numFmtId="0" fontId="96" fillId="138"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49" borderId="0" applyNumberFormat="0" applyBorder="0" applyAlignment="0" applyProtection="0"/>
    <xf numFmtId="0" fontId="96" fillId="138" borderId="0" applyNumberFormat="0" applyBorder="0" applyProtection="0">
      <alignment vertical="top"/>
    </xf>
    <xf numFmtId="0" fontId="35" fillId="0" borderId="0">
      <alignment vertical="top"/>
    </xf>
    <xf numFmtId="0" fontId="177" fillId="82" borderId="0" applyNumberFormat="0" applyBorder="0" applyAlignment="0" applyProtection="0"/>
    <xf numFmtId="0" fontId="177" fillId="82" borderId="0" applyNumberFormat="0" applyBorder="0" applyAlignment="0" applyProtection="0"/>
    <xf numFmtId="0" fontId="177" fillId="82" borderId="0" applyNumberFormat="0" applyBorder="0" applyAlignment="0" applyProtection="0"/>
    <xf numFmtId="0" fontId="177" fillId="82" borderId="0" applyNumberFormat="0" applyBorder="0" applyAlignment="0" applyProtection="0"/>
    <xf numFmtId="0" fontId="72" fillId="82" borderId="0" applyNumberFormat="0" applyBorder="0" applyAlignment="0" applyProtection="0"/>
    <xf numFmtId="0" fontId="96" fillId="111" borderId="0" applyNumberFormat="0" applyBorder="0" applyProtection="0">
      <alignment vertical="top"/>
    </xf>
    <xf numFmtId="0" fontId="177" fillId="82" borderId="0" applyNumberFormat="0" applyBorder="0" applyAlignment="0" applyProtection="0"/>
    <xf numFmtId="0" fontId="177" fillId="82" borderId="0" applyNumberFormat="0" applyBorder="0" applyAlignment="0" applyProtection="0"/>
    <xf numFmtId="0" fontId="177" fillId="82" borderId="0" applyNumberFormat="0" applyBorder="0" applyAlignment="0" applyProtection="0"/>
    <xf numFmtId="0" fontId="177" fillId="82" borderId="0" applyNumberFormat="0" applyBorder="0" applyAlignment="0" applyProtection="0"/>
    <xf numFmtId="0" fontId="72" fillId="82" borderId="0" applyNumberFormat="0" applyBorder="0" applyAlignment="0" applyProtection="0"/>
    <xf numFmtId="0" fontId="72" fillId="82" borderId="0" applyNumberFormat="0" applyBorder="0" applyAlignment="0" applyProtection="0"/>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96" fillId="149" borderId="0" applyNumberFormat="0" applyBorder="0" applyAlignment="0" applyProtection="0"/>
    <xf numFmtId="0" fontId="96" fillId="138" borderId="0" applyNumberFormat="0" applyBorder="0" applyProtection="0">
      <alignment vertical="top"/>
    </xf>
    <xf numFmtId="0" fontId="177" fillId="52" borderId="0" applyNumberFormat="0" applyBorder="0" applyAlignment="0" applyProtection="0"/>
    <xf numFmtId="0" fontId="96" fillId="104"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190" fillId="144" borderId="0" applyNumberFormat="0" applyBorder="0" applyAlignment="0" applyProtection="0"/>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0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27" borderId="0" applyNumberFormat="0" applyBorder="0" applyProtection="0">
      <alignment vertical="top"/>
    </xf>
    <xf numFmtId="0" fontId="96" fillId="144" borderId="0" applyNumberFormat="0" applyBorder="0" applyProtection="0">
      <alignment vertical="top"/>
    </xf>
    <xf numFmtId="0" fontId="96" fillId="76" borderId="0" applyNumberFormat="0" applyBorder="0" applyAlignment="0" applyProtection="0"/>
    <xf numFmtId="0" fontId="96" fillId="129" borderId="0" applyNumberFormat="0" applyBorder="0" applyAlignment="0" applyProtection="0"/>
    <xf numFmtId="0" fontId="96" fillId="144"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44" borderId="0" applyNumberFormat="0" applyBorder="0" applyAlignment="0" applyProtection="0"/>
    <xf numFmtId="0" fontId="96" fillId="129" borderId="0" applyNumberFormat="0" applyBorder="0" applyAlignment="0" applyProtection="0"/>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96" fillId="127" borderId="0" applyNumberFormat="0" applyBorder="0" applyProtection="0">
      <alignment vertical="top"/>
    </xf>
    <xf numFmtId="0" fontId="35" fillId="0" borderId="0">
      <alignment vertical="top"/>
    </xf>
    <xf numFmtId="0" fontId="35" fillId="0" borderId="0">
      <alignment vertical="top"/>
    </xf>
    <xf numFmtId="0" fontId="96" fillId="144" borderId="0" applyNumberFormat="0" applyBorder="0" applyAlignment="0" applyProtection="0"/>
    <xf numFmtId="0" fontId="96" fillId="12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44" borderId="0" applyNumberFormat="0" applyBorder="0" applyAlignment="0" applyProtection="0"/>
    <xf numFmtId="0" fontId="96" fillId="12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44" borderId="0" applyNumberFormat="0" applyBorder="0" applyAlignment="0" applyProtection="0"/>
    <xf numFmtId="0" fontId="96" fillId="127" borderId="0" applyNumberFormat="0" applyBorder="0" applyProtection="0">
      <alignment vertical="top"/>
    </xf>
    <xf numFmtId="0" fontId="35" fillId="0" borderId="0">
      <alignment vertical="top"/>
    </xf>
    <xf numFmtId="0" fontId="177" fillId="52" borderId="0" applyNumberFormat="0" applyBorder="0" applyAlignment="0" applyProtection="0"/>
    <xf numFmtId="0" fontId="72" fillId="52" borderId="0" applyNumberFormat="0" applyBorder="0" applyAlignment="0" applyProtection="0"/>
    <xf numFmtId="0" fontId="96" fillId="111" borderId="0" applyNumberFormat="0" applyBorder="0" applyProtection="0">
      <alignment vertical="top"/>
    </xf>
    <xf numFmtId="0" fontId="177" fillId="52" borderId="0" applyNumberFormat="0" applyBorder="0" applyAlignment="0" applyProtection="0"/>
    <xf numFmtId="0" fontId="72" fillId="52" borderId="0" applyNumberFormat="0" applyBorder="0" applyAlignment="0" applyProtection="0"/>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44" borderId="0" applyNumberFormat="0" applyBorder="0" applyAlignment="0" applyProtection="0"/>
    <xf numFmtId="0" fontId="96" fillId="127" borderId="0" applyNumberFormat="0" applyBorder="0" applyProtection="0">
      <alignment vertical="top"/>
    </xf>
    <xf numFmtId="0" fontId="96" fillId="112"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190" fillId="152" borderId="0" applyNumberFormat="0" applyBorder="0" applyAlignment="0" applyProtection="0"/>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12"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14" borderId="0" applyNumberFormat="0" applyBorder="0" applyProtection="0">
      <alignment vertical="top"/>
    </xf>
    <xf numFmtId="0" fontId="96" fillId="77" borderId="0" applyNumberFormat="0" applyBorder="0" applyAlignment="0" applyProtection="0"/>
    <xf numFmtId="0" fontId="96" fillId="116" borderId="0" applyNumberFormat="0" applyBorder="0" applyAlignment="0" applyProtection="0"/>
    <xf numFmtId="0" fontId="96" fillId="114" borderId="0" applyNumberFormat="0" applyBorder="0" applyProtection="0">
      <alignment vertical="top"/>
    </xf>
    <xf numFmtId="0" fontId="96" fillId="152" borderId="0" applyNumberFormat="0" applyBorder="0" applyAlignment="0" applyProtection="0"/>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51" borderId="0" applyNumberFormat="0" applyBorder="0" applyAlignment="0" applyProtection="0"/>
    <xf numFmtId="0" fontId="96" fillId="116" borderId="0" applyNumberFormat="0" applyBorder="0" applyAlignment="0" applyProtection="0"/>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96" fillId="114" borderId="0" applyNumberFormat="0" applyBorder="0" applyProtection="0">
      <alignment vertical="top"/>
    </xf>
    <xf numFmtId="0" fontId="35" fillId="0" borderId="0">
      <alignment vertical="top"/>
    </xf>
    <xf numFmtId="0" fontId="35" fillId="0" borderId="0">
      <alignment vertical="top"/>
    </xf>
    <xf numFmtId="0" fontId="96" fillId="151" borderId="0" applyNumberFormat="0" applyBorder="0" applyAlignment="0" applyProtection="0"/>
    <xf numFmtId="0" fontId="96" fillId="114"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51" borderId="0" applyNumberFormat="0" applyBorder="0" applyAlignment="0" applyProtection="0"/>
    <xf numFmtId="0" fontId="96" fillId="114"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51" borderId="0" applyNumberFormat="0" applyBorder="0" applyAlignment="0" applyProtection="0"/>
    <xf numFmtId="0" fontId="96" fillId="114" borderId="0" applyNumberFormat="0" applyBorder="0" applyProtection="0">
      <alignment vertical="top"/>
    </xf>
    <xf numFmtId="0" fontId="35" fillId="0" borderId="0">
      <alignment vertical="top"/>
    </xf>
    <xf numFmtId="0" fontId="177" fillId="69" borderId="0" applyNumberFormat="0" applyBorder="0" applyAlignment="0" applyProtection="0"/>
    <xf numFmtId="0" fontId="177" fillId="69" borderId="0" applyNumberFormat="0" applyBorder="0" applyAlignment="0" applyProtection="0"/>
    <xf numFmtId="0" fontId="177" fillId="69" borderId="0" applyNumberFormat="0" applyBorder="0" applyAlignment="0" applyProtection="0"/>
    <xf numFmtId="0" fontId="177" fillId="69" borderId="0" applyNumberFormat="0" applyBorder="0" applyAlignment="0" applyProtection="0"/>
    <xf numFmtId="0" fontId="72" fillId="69" borderId="0" applyNumberFormat="0" applyBorder="0" applyAlignment="0" applyProtection="0"/>
    <xf numFmtId="0" fontId="96" fillId="105" borderId="0" applyNumberFormat="0" applyBorder="0" applyProtection="0">
      <alignment vertical="top"/>
    </xf>
    <xf numFmtId="0" fontId="177" fillId="69" borderId="0" applyNumberFormat="0" applyBorder="0" applyAlignment="0" applyProtection="0"/>
    <xf numFmtId="0" fontId="177" fillId="69" borderId="0" applyNumberFormat="0" applyBorder="0" applyAlignment="0" applyProtection="0"/>
    <xf numFmtId="0" fontId="177" fillId="69" borderId="0" applyNumberFormat="0" applyBorder="0" applyAlignment="0" applyProtection="0"/>
    <xf numFmtId="0" fontId="177" fillId="69" borderId="0" applyNumberFormat="0" applyBorder="0" applyAlignment="0" applyProtection="0"/>
    <xf numFmtId="0" fontId="72" fillId="69" borderId="0" applyNumberFormat="0" applyBorder="0" applyAlignment="0" applyProtection="0"/>
    <xf numFmtId="0" fontId="72" fillId="69" borderId="0" applyNumberFormat="0" applyBorder="0" applyAlignment="0" applyProtection="0"/>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51" borderId="0" applyNumberFormat="0" applyBorder="0" applyAlignment="0" applyProtection="0"/>
    <xf numFmtId="0" fontId="96" fillId="114" borderId="0" applyNumberFormat="0" applyBorder="0" applyProtection="0">
      <alignment vertical="top"/>
    </xf>
    <xf numFmtId="0" fontId="96" fillId="14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190" fillId="155" borderId="0" applyNumberFormat="0" applyBorder="0" applyAlignment="0" applyProtection="0"/>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96" fillId="144" borderId="0" applyNumberFormat="0" applyBorder="0" applyProtection="0">
      <alignment vertical="top"/>
    </xf>
    <xf numFmtId="0" fontId="96" fillId="153" borderId="0" applyNumberFormat="0" applyBorder="0" applyAlignment="0" applyProtection="0"/>
    <xf numFmtId="0" fontId="96" fillId="144" borderId="0" applyNumberFormat="0" applyBorder="0" applyProtection="0">
      <alignment vertical="top"/>
    </xf>
    <xf numFmtId="0" fontId="96" fillId="154" borderId="0" applyNumberFormat="0" applyBorder="0" applyProtection="0">
      <alignment vertical="top"/>
    </xf>
    <xf numFmtId="0" fontId="96" fillId="156" borderId="0" applyNumberFormat="0" applyBorder="0" applyAlignment="0" applyProtection="0"/>
    <xf numFmtId="0" fontId="96" fillId="155" borderId="0" applyNumberFormat="0" applyBorder="0" applyAlignment="0" applyProtection="0"/>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3" borderId="0" applyNumberFormat="0" applyBorder="0" applyAlignment="0" applyProtection="0"/>
    <xf numFmtId="0" fontId="96" fillId="156" borderId="0" applyNumberFormat="0" applyBorder="0" applyAlignment="0" applyProtection="0"/>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96" fillId="154"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96" fillId="153" borderId="0" applyNumberFormat="0" applyBorder="0" applyAlignment="0" applyProtection="0"/>
    <xf numFmtId="0" fontId="96" fillId="154"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53" borderId="0" applyNumberFormat="0" applyBorder="0" applyAlignment="0" applyProtection="0"/>
    <xf numFmtId="0" fontId="96" fillId="154"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53" borderId="0" applyNumberFormat="0" applyBorder="0" applyAlignment="0" applyProtection="0"/>
    <xf numFmtId="0" fontId="96" fillId="154" borderId="0" applyNumberFormat="0" applyBorder="0" applyProtection="0">
      <alignment vertical="top"/>
    </xf>
    <xf numFmtId="0" fontId="177" fillId="76" borderId="0" applyNumberFormat="0" applyBorder="0" applyAlignment="0" applyProtection="0"/>
    <xf numFmtId="0" fontId="177" fillId="76" borderId="0" applyNumberFormat="0" applyBorder="0" applyAlignment="0" applyProtection="0"/>
    <xf numFmtId="0" fontId="177" fillId="76" borderId="0" applyNumberFormat="0" applyBorder="0" applyAlignment="0" applyProtection="0"/>
    <xf numFmtId="0" fontId="177" fillId="76" borderId="0" applyNumberFormat="0" applyBorder="0" applyAlignment="0" applyProtection="0"/>
    <xf numFmtId="0" fontId="72" fillId="76" borderId="0" applyNumberFormat="0" applyBorder="0" applyAlignment="0" applyProtection="0"/>
    <xf numFmtId="0" fontId="96" fillId="144" borderId="0" applyNumberFormat="0" applyBorder="0" applyProtection="0">
      <alignment vertical="top"/>
    </xf>
    <xf numFmtId="0" fontId="177" fillId="76" borderId="0" applyNumberFormat="0" applyBorder="0" applyAlignment="0" applyProtection="0"/>
    <xf numFmtId="0" fontId="177" fillId="76" borderId="0" applyNumberFormat="0" applyBorder="0" applyAlignment="0" applyProtection="0"/>
    <xf numFmtId="0" fontId="177" fillId="76" borderId="0" applyNumberFormat="0" applyBorder="0" applyAlignment="0" applyProtection="0"/>
    <xf numFmtId="0" fontId="177" fillId="76" borderId="0" applyNumberFormat="0" applyBorder="0" applyAlignment="0" applyProtection="0"/>
    <xf numFmtId="0" fontId="72" fillId="76" borderId="0" applyNumberFormat="0" applyBorder="0" applyAlignment="0" applyProtection="0"/>
    <xf numFmtId="0" fontId="72" fillId="76" borderId="0" applyNumberFormat="0" applyBorder="0" applyAlignment="0" applyProtection="0"/>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96" fillId="153" borderId="0" applyNumberFormat="0" applyBorder="0" applyAlignment="0" applyProtection="0"/>
    <xf numFmtId="0" fontId="96" fillId="154" borderId="0" applyNumberFormat="0" applyBorder="0" applyProtection="0">
      <alignment vertical="top"/>
    </xf>
    <xf numFmtId="0" fontId="177" fillId="37" borderId="0" applyNumberFormat="0" applyBorder="0" applyAlignment="0" applyProtection="0"/>
    <xf numFmtId="0" fontId="96" fillId="157"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190" fillId="158" borderId="0" applyNumberFormat="0" applyBorder="0" applyAlignment="0" applyProtection="0"/>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Protection="0">
      <alignment vertical="top"/>
    </xf>
    <xf numFmtId="0" fontId="96" fillId="157" borderId="0" applyNumberFormat="0" applyBorder="0" applyAlignment="0" applyProtection="0"/>
    <xf numFmtId="0" fontId="96" fillId="159" borderId="0" applyNumberFormat="0" applyBorder="0" applyProtection="0">
      <alignment vertical="top"/>
    </xf>
    <xf numFmtId="0" fontId="96" fillId="145" borderId="0" applyNumberFormat="0" applyBorder="0" applyProtection="0">
      <alignment vertical="top"/>
    </xf>
    <xf numFmtId="0" fontId="96" fillId="159" borderId="0" applyNumberFormat="0" applyBorder="0" applyProtection="0">
      <alignment vertical="top"/>
    </xf>
    <xf numFmtId="0" fontId="96" fillId="79" borderId="0" applyNumberFormat="0" applyBorder="0" applyAlignment="0" applyProtection="0"/>
    <xf numFmtId="0" fontId="96" fillId="146" borderId="0" applyNumberFormat="0" applyBorder="0" applyAlignment="0" applyProtection="0"/>
    <xf numFmtId="0" fontId="96" fillId="159" borderId="0" applyNumberFormat="0" applyBorder="0" applyProtection="0">
      <alignment vertical="top"/>
    </xf>
    <xf numFmtId="0" fontId="96" fillId="145" borderId="0" applyNumberFormat="0" applyBorder="0" applyProtection="0">
      <alignment vertical="top"/>
    </xf>
    <xf numFmtId="0" fontId="96" fillId="158" borderId="0" applyNumberFormat="0" applyBorder="0" applyAlignment="0" applyProtection="0"/>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57" borderId="0" applyNumberFormat="0" applyBorder="0" applyAlignment="0" applyProtection="0"/>
    <xf numFmtId="0" fontId="96" fillId="146" borderId="0" applyNumberFormat="0" applyBorder="0" applyAlignment="0" applyProtection="0"/>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96" fillId="145"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96" fillId="157" borderId="0" applyNumberFormat="0" applyBorder="0" applyAlignment="0" applyProtection="0"/>
    <xf numFmtId="0" fontId="96" fillId="145"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57" borderId="0" applyNumberFormat="0" applyBorder="0" applyAlignment="0" applyProtection="0"/>
    <xf numFmtId="0" fontId="96" fillId="145"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57" borderId="0" applyNumberFormat="0" applyBorder="0" applyAlignment="0" applyProtection="0"/>
    <xf numFmtId="0" fontId="96" fillId="145" borderId="0" applyNumberFormat="0" applyBorder="0" applyProtection="0">
      <alignment vertical="top"/>
    </xf>
    <xf numFmtId="0" fontId="177" fillId="37" borderId="0" applyNumberFormat="0" applyBorder="0" applyAlignment="0" applyProtection="0"/>
    <xf numFmtId="0" fontId="72" fillId="37" borderId="0" applyNumberFormat="0" applyBorder="0" applyAlignment="0" applyProtection="0"/>
    <xf numFmtId="0" fontId="96" fillId="160" borderId="0" applyNumberFormat="0" applyBorder="0" applyProtection="0">
      <alignment vertical="top"/>
    </xf>
    <xf numFmtId="0" fontId="177" fillId="37" borderId="0" applyNumberFormat="0" applyBorder="0" applyAlignment="0" applyProtection="0"/>
    <xf numFmtId="0" fontId="72" fillId="37" borderId="0" applyNumberFormat="0" applyBorder="0" applyAlignment="0" applyProtection="0"/>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96" fillId="157" borderId="0" applyNumberFormat="0" applyBorder="0" applyAlignment="0" applyProtection="0"/>
    <xf numFmtId="0" fontId="96" fillId="145" borderId="0" applyNumberFormat="0" applyBorder="0" applyProtection="0">
      <alignment vertical="top"/>
    </xf>
    <xf numFmtId="0" fontId="177" fillId="41" borderId="0" applyNumberFormat="0" applyBorder="0" applyAlignment="0" applyProtection="0"/>
    <xf numFmtId="0" fontId="96" fillId="134"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190" fillId="161" borderId="0" applyNumberFormat="0" applyBorder="0" applyAlignment="0" applyProtection="0"/>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34" borderId="0" applyNumberFormat="0" applyBorder="0" applyProtection="0">
      <alignment vertical="top"/>
    </xf>
    <xf numFmtId="0" fontId="96" fillId="161" borderId="0" applyNumberFormat="0" applyBorder="0" applyAlignment="0" applyProtection="0"/>
    <xf numFmtId="0" fontId="96" fillId="161" borderId="0" applyNumberFormat="0" applyBorder="0" applyProtection="0">
      <alignment vertical="top"/>
    </xf>
    <xf numFmtId="0" fontId="96" fillId="147" borderId="0" applyNumberFormat="0" applyBorder="0" applyProtection="0">
      <alignment vertical="top"/>
    </xf>
    <xf numFmtId="0" fontId="96" fillId="161" borderId="0" applyNumberFormat="0" applyBorder="0" applyProtection="0">
      <alignment vertical="top"/>
    </xf>
    <xf numFmtId="0" fontId="96" fillId="80" borderId="0" applyNumberFormat="0" applyBorder="0" applyAlignment="0" applyProtection="0"/>
    <xf numFmtId="0" fontId="96" fillId="148" borderId="0" applyNumberFormat="0" applyBorder="0" applyAlignment="0" applyProtection="0"/>
    <xf numFmtId="0" fontId="96" fillId="161"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61" borderId="0" applyNumberFormat="0" applyBorder="0" applyAlignment="0" applyProtection="0"/>
    <xf numFmtId="0" fontId="96" fillId="148" borderId="0" applyNumberFormat="0" applyBorder="0" applyAlignment="0" applyProtection="0"/>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96" fillId="14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96" fillId="161" borderId="0" applyNumberFormat="0" applyBorder="0" applyAlignment="0" applyProtection="0"/>
    <xf numFmtId="0" fontId="96" fillId="14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61" borderId="0" applyNumberFormat="0" applyBorder="0" applyAlignment="0" applyProtection="0"/>
    <xf numFmtId="0" fontId="96" fillId="147"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61" borderId="0" applyNumberFormat="0" applyBorder="0" applyAlignment="0" applyProtection="0"/>
    <xf numFmtId="0" fontId="96" fillId="147" borderId="0" applyNumberFormat="0" applyBorder="0" applyProtection="0">
      <alignment vertical="top"/>
    </xf>
    <xf numFmtId="0" fontId="177" fillId="41" borderId="0" applyNumberFormat="0" applyBorder="0" applyAlignment="0" applyProtection="0"/>
    <xf numFmtId="0" fontId="72" fillId="41" borderId="0" applyNumberFormat="0" applyBorder="0" applyAlignment="0" applyProtection="0"/>
    <xf numFmtId="0" fontId="96" fillId="134" borderId="0" applyNumberFormat="0" applyBorder="0" applyProtection="0">
      <alignment vertical="top"/>
    </xf>
    <xf numFmtId="0" fontId="177" fillId="41" borderId="0" applyNumberFormat="0" applyBorder="0" applyAlignment="0" applyProtection="0"/>
    <xf numFmtId="0" fontId="72" fillId="41" borderId="0" applyNumberFormat="0" applyBorder="0" applyAlignment="0" applyProtection="0"/>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61" borderId="0" applyNumberFormat="0" applyBorder="0" applyAlignment="0" applyProtection="0"/>
    <xf numFmtId="0" fontId="96" fillId="147" borderId="0" applyNumberFormat="0" applyBorder="0" applyProtection="0">
      <alignment vertical="top"/>
    </xf>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190" fillId="150" borderId="0" applyNumberFormat="0" applyBorder="0" applyAlignment="0" applyProtection="0"/>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62" borderId="0" applyNumberFormat="0" applyBorder="0" applyAlignment="0" applyProtection="0"/>
    <xf numFmtId="0" fontId="96" fillId="150" borderId="0" applyNumberFormat="0" applyBorder="0" applyAlignment="0" applyProtection="0"/>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Alignment="0" applyProtection="0"/>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96" fillId="162"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96" fillId="149" borderId="0" applyNumberFormat="0" applyBorder="0" applyAlignment="0" applyProtection="0"/>
    <xf numFmtId="0" fontId="96" fillId="162"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49" borderId="0" applyNumberFormat="0" applyBorder="0" applyAlignment="0" applyProtection="0"/>
    <xf numFmtId="0" fontId="96" fillId="162"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49" borderId="0" applyNumberFormat="0" applyBorder="0" applyAlignment="0" applyProtection="0"/>
    <xf numFmtId="0" fontId="96" fillId="162" borderId="0" applyNumberFormat="0" applyBorder="0" applyProtection="0">
      <alignment vertical="top"/>
    </xf>
    <xf numFmtId="0" fontId="177" fillId="163" borderId="0" applyNumberFormat="0" applyBorder="0" applyAlignment="0" applyProtection="0"/>
    <xf numFmtId="0" fontId="177" fillId="163" borderId="0" applyNumberFormat="0" applyBorder="0" applyAlignment="0" applyProtection="0"/>
    <xf numFmtId="0" fontId="177" fillId="163" borderId="0" applyNumberFormat="0" applyBorder="0" applyAlignment="0" applyProtection="0"/>
    <xf numFmtId="0" fontId="177" fillId="163" borderId="0" applyNumberFormat="0" applyBorder="0" applyAlignment="0" applyProtection="0"/>
    <xf numFmtId="0" fontId="72" fillId="163" borderId="0" applyNumberFormat="0" applyBorder="0" applyAlignment="0" applyProtection="0"/>
    <xf numFmtId="0" fontId="96" fillId="162" borderId="0" applyNumberFormat="0" applyBorder="0" applyProtection="0">
      <alignment vertical="top"/>
    </xf>
    <xf numFmtId="0" fontId="177" fillId="163" borderId="0" applyNumberFormat="0" applyBorder="0" applyAlignment="0" applyProtection="0"/>
    <xf numFmtId="0" fontId="177" fillId="163" borderId="0" applyNumberFormat="0" applyBorder="0" applyAlignment="0" applyProtection="0"/>
    <xf numFmtId="0" fontId="177" fillId="163" borderId="0" applyNumberFormat="0" applyBorder="0" applyAlignment="0" applyProtection="0"/>
    <xf numFmtId="0" fontId="177" fillId="163" borderId="0" applyNumberFormat="0" applyBorder="0" applyAlignment="0" applyProtection="0"/>
    <xf numFmtId="0" fontId="72" fillId="163" borderId="0" applyNumberFormat="0" applyBorder="0" applyAlignment="0" applyProtection="0"/>
    <xf numFmtId="0" fontId="72" fillId="163" borderId="0" applyNumberFormat="0" applyBorder="0" applyAlignment="0" applyProtection="0"/>
    <xf numFmtId="0" fontId="72" fillId="45" borderId="0" applyNumberFormat="0" applyBorder="0" applyAlignment="0" applyProtection="0"/>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96" fillId="149" borderId="0" applyNumberFormat="0" applyBorder="0" applyAlignment="0" applyProtection="0"/>
    <xf numFmtId="0" fontId="96" fillId="162" borderId="0" applyNumberFormat="0" applyBorder="0" applyProtection="0">
      <alignment vertical="top"/>
    </xf>
    <xf numFmtId="0" fontId="177" fillId="49"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190" fillId="144" borderId="0" applyNumberFormat="0" applyBorder="0" applyAlignment="0" applyProtection="0"/>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96" fillId="144"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96" fillId="144" borderId="0" applyNumberFormat="0" applyBorder="0" applyAlignment="0" applyProtection="0"/>
    <xf numFmtId="0" fontId="96" fillId="144"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44" borderId="0" applyNumberFormat="0" applyBorder="0" applyAlignment="0" applyProtection="0"/>
    <xf numFmtId="0" fontId="96" fillId="144"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44" borderId="0" applyNumberFormat="0" applyBorder="0" applyAlignment="0" applyProtection="0"/>
    <xf numFmtId="0" fontId="96" fillId="144" borderId="0" applyNumberFormat="0" applyBorder="0" applyProtection="0">
      <alignment vertical="top"/>
    </xf>
    <xf numFmtId="0" fontId="177" fillId="49" borderId="0" applyNumberFormat="0" applyBorder="0" applyAlignment="0" applyProtection="0"/>
    <xf numFmtId="0" fontId="72" fillId="49" borderId="0" applyNumberFormat="0" applyBorder="0" applyAlignment="0" applyProtection="0"/>
    <xf numFmtId="0" fontId="96" fillId="144" borderId="0" applyNumberFormat="0" applyBorder="0" applyProtection="0">
      <alignment vertical="top"/>
    </xf>
    <xf numFmtId="0" fontId="177" fillId="49" borderId="0" applyNumberFormat="0" applyBorder="0" applyAlignment="0" applyProtection="0"/>
    <xf numFmtId="0" fontId="72" fillId="49" borderId="0" applyNumberFormat="0" applyBorder="0" applyAlignment="0" applyProtection="0"/>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44" borderId="0" applyNumberFormat="0" applyBorder="0" applyAlignment="0" applyProtection="0"/>
    <xf numFmtId="0" fontId="96" fillId="144" borderId="0" applyNumberFormat="0" applyBorder="0" applyProtection="0">
      <alignment vertical="top"/>
    </xf>
    <xf numFmtId="0" fontId="96" fillId="164"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190" fillId="166" borderId="0" applyNumberFormat="0" applyBorder="0" applyAlignment="0" applyProtection="0"/>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96" fillId="164" borderId="0" applyNumberFormat="0" applyBorder="0" applyProtection="0">
      <alignment vertical="top"/>
    </xf>
    <xf numFmtId="0" fontId="96" fillId="165" borderId="0" applyNumberFormat="0" applyBorder="0" applyAlignment="0" applyProtection="0"/>
    <xf numFmtId="0" fontId="96" fillId="167" borderId="0" applyNumberFormat="0" applyBorder="0" applyProtection="0">
      <alignment vertical="top"/>
    </xf>
    <xf numFmtId="0" fontId="96" fillId="160" borderId="0" applyNumberFormat="0" applyBorder="0" applyProtection="0">
      <alignment vertical="top"/>
    </xf>
    <xf numFmtId="0" fontId="96" fillId="167" borderId="0" applyNumberFormat="0" applyBorder="0" applyProtection="0">
      <alignment vertical="top"/>
    </xf>
    <xf numFmtId="0" fontId="96" fillId="81" borderId="0" applyNumberFormat="0" applyBorder="0" applyAlignment="0" applyProtection="0"/>
    <xf numFmtId="0" fontId="96" fillId="158" borderId="0" applyNumberFormat="0" applyBorder="0" applyAlignment="0" applyProtection="0"/>
    <xf numFmtId="0" fontId="96" fillId="167" borderId="0" applyNumberFormat="0" applyBorder="0" applyProtection="0">
      <alignment vertical="top"/>
    </xf>
    <xf numFmtId="0" fontId="96" fillId="160" borderId="0" applyNumberFormat="0" applyBorder="0" applyProtection="0">
      <alignment vertical="top"/>
    </xf>
    <xf numFmtId="0" fontId="96" fillId="166" borderId="0" applyNumberFormat="0" applyBorder="0" applyAlignment="0" applyProtection="0"/>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5" borderId="0" applyNumberFormat="0" applyBorder="0" applyAlignment="0" applyProtection="0"/>
    <xf numFmtId="0" fontId="96" fillId="158" borderId="0" applyNumberFormat="0" applyBorder="0" applyAlignment="0" applyProtection="0"/>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96" fillId="160"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96" fillId="165" borderId="0" applyNumberFormat="0" applyBorder="0" applyAlignment="0" applyProtection="0"/>
    <xf numFmtId="0" fontId="96" fillId="160"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65" borderId="0" applyNumberFormat="0" applyBorder="0" applyAlignment="0" applyProtection="0"/>
    <xf numFmtId="0" fontId="96" fillId="160"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6" fillId="165" borderId="0" applyNumberFormat="0" applyBorder="0" applyAlignment="0" applyProtection="0"/>
    <xf numFmtId="0" fontId="96" fillId="160" borderId="0" applyNumberFormat="0" applyBorder="0" applyProtection="0">
      <alignment vertical="top"/>
    </xf>
    <xf numFmtId="0" fontId="177" fillId="73" borderId="0" applyNumberFormat="0" applyBorder="0" applyAlignment="0" applyProtection="0"/>
    <xf numFmtId="0" fontId="177" fillId="73" borderId="0" applyNumberFormat="0" applyBorder="0" applyAlignment="0" applyProtection="0"/>
    <xf numFmtId="0" fontId="177" fillId="73" borderId="0" applyNumberFormat="0" applyBorder="0" applyAlignment="0" applyProtection="0"/>
    <xf numFmtId="0" fontId="177" fillId="73" borderId="0" applyNumberFormat="0" applyBorder="0" applyAlignment="0" applyProtection="0"/>
    <xf numFmtId="0" fontId="72" fillId="73" borderId="0" applyNumberFormat="0" applyBorder="0" applyAlignment="0" applyProtection="0"/>
    <xf numFmtId="0" fontId="96" fillId="145" borderId="0" applyNumberFormat="0" applyBorder="0" applyProtection="0">
      <alignment vertical="top"/>
    </xf>
    <xf numFmtId="0" fontId="177" fillId="73" borderId="0" applyNumberFormat="0" applyBorder="0" applyAlignment="0" applyProtection="0"/>
    <xf numFmtId="0" fontId="177" fillId="73" borderId="0" applyNumberFormat="0" applyBorder="0" applyAlignment="0" applyProtection="0"/>
    <xf numFmtId="0" fontId="177" fillId="73" borderId="0" applyNumberFormat="0" applyBorder="0" applyAlignment="0" applyProtection="0"/>
    <xf numFmtId="0" fontId="177" fillId="73" borderId="0" applyNumberFormat="0" applyBorder="0" applyAlignment="0" applyProtection="0"/>
    <xf numFmtId="0" fontId="72" fillId="73" borderId="0" applyNumberFormat="0" applyBorder="0" applyAlignment="0" applyProtection="0"/>
    <xf numFmtId="0" fontId="72" fillId="73" borderId="0" applyNumberFormat="0" applyBorder="0" applyAlignment="0" applyProtection="0"/>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96" fillId="165" borderId="0" applyNumberFormat="0" applyBorder="0" applyAlignment="0" applyProtection="0"/>
    <xf numFmtId="0" fontId="96" fillId="160" borderId="0" applyNumberFormat="0" applyBorder="0" applyProtection="0">
      <alignment vertical="top"/>
    </xf>
    <xf numFmtId="0" fontId="168" fillId="27" borderId="0" applyNumberFormat="0" applyBorder="0" applyAlignment="0" applyProtection="0"/>
    <xf numFmtId="0" fontId="97" fillId="123"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191" fillId="115" borderId="0" applyNumberFormat="0" applyBorder="0" applyAlignment="0" applyProtection="0"/>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97" fillId="123" borderId="0" applyNumberFormat="0" applyBorder="0" applyProtection="0">
      <alignment vertical="top"/>
    </xf>
    <xf numFmtId="0" fontId="97" fillId="113" borderId="0" applyNumberFormat="0" applyBorder="0" applyAlignment="0" applyProtection="0"/>
    <xf numFmtId="0" fontId="97" fillId="113" borderId="0" applyNumberFormat="0" applyBorder="0" applyProtection="0">
      <alignment vertical="top"/>
    </xf>
    <xf numFmtId="0" fontId="97" fillId="168" borderId="0" applyNumberFormat="0" applyBorder="0" applyProtection="0">
      <alignment vertical="top"/>
    </xf>
    <xf numFmtId="0" fontId="97" fillId="113" borderId="0" applyNumberFormat="0" applyBorder="0" applyProtection="0">
      <alignment vertical="top"/>
    </xf>
    <xf numFmtId="0" fontId="97" fillId="124" borderId="0" applyNumberFormat="0" applyBorder="0" applyAlignment="0" applyProtection="0"/>
    <xf numFmtId="0" fontId="97" fillId="113" borderId="0" applyNumberFormat="0" applyBorder="0" applyProtection="0">
      <alignment vertical="top"/>
    </xf>
    <xf numFmtId="0" fontId="97" fillId="168" borderId="0" applyNumberFormat="0" applyBorder="0" applyProtection="0">
      <alignment vertical="top"/>
    </xf>
    <xf numFmtId="0" fontId="97" fillId="115" borderId="0" applyNumberFormat="0" applyBorder="0" applyAlignment="0" applyProtection="0"/>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13" borderId="0" applyNumberFormat="0" applyBorder="0" applyAlignment="0" applyProtection="0"/>
    <xf numFmtId="0" fontId="97" fillId="124" borderId="0" applyNumberFormat="0" applyBorder="0" applyAlignment="0" applyProtection="0"/>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97" fillId="168"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97" fillId="113" borderId="0" applyNumberFormat="0" applyBorder="0" applyAlignment="0" applyProtection="0"/>
    <xf numFmtId="0" fontId="97" fillId="168"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7" fillId="113" borderId="0" applyNumberFormat="0" applyBorder="0" applyAlignment="0" applyProtection="0"/>
    <xf numFmtId="0" fontId="97" fillId="168" borderId="0" applyNumberFormat="0" applyBorder="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7" fillId="113" borderId="0" applyNumberFormat="0" applyBorder="0" applyAlignment="0" applyProtection="0"/>
    <xf numFmtId="0" fontId="97" fillId="168" borderId="0" applyNumberFormat="0" applyBorder="0" applyProtection="0">
      <alignment vertical="top"/>
    </xf>
    <xf numFmtId="0" fontId="168" fillId="27" borderId="0" applyNumberFormat="0" applyBorder="0" applyAlignment="0" applyProtection="0"/>
    <xf numFmtId="0" fontId="64" fillId="27" borderId="0" applyNumberFormat="0" applyBorder="0" applyAlignment="0" applyProtection="0"/>
    <xf numFmtId="0" fontId="97" fillId="138" borderId="0" applyNumberFormat="0" applyBorder="0" applyProtection="0">
      <alignment vertical="top"/>
    </xf>
    <xf numFmtId="0" fontId="168" fillId="27" borderId="0" applyNumberFormat="0" applyBorder="0" applyAlignment="0" applyProtection="0"/>
    <xf numFmtId="0" fontId="64" fillId="27" borderId="0" applyNumberFormat="0" applyBorder="0" applyAlignment="0" applyProtection="0"/>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97" fillId="113" borderId="0" applyNumberFormat="0" applyBorder="0" applyAlignment="0" applyProtection="0"/>
    <xf numFmtId="0" fontId="97" fillId="168" borderId="0" applyNumberFormat="0" applyBorder="0" applyProtection="0">
      <alignment vertical="top"/>
    </xf>
    <xf numFmtId="0" fontId="180" fillId="122"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192" fillId="170" borderId="102" applyNumberFormat="0" applyAlignment="0" applyProtection="0"/>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180" fillId="122" borderId="102" applyNumberFormat="0" applyProtection="0">
      <alignment vertical="top"/>
    </xf>
    <xf numFmtId="0" fontId="98" fillId="169" borderId="102" applyNumberFormat="0" applyAlignment="0" applyProtection="0"/>
    <xf numFmtId="0" fontId="98" fillId="122" borderId="102" applyNumberFormat="0" applyProtection="0">
      <alignment vertical="top"/>
    </xf>
    <xf numFmtId="0" fontId="201" fillId="125" borderId="102" applyNumberFormat="0" applyProtection="0">
      <alignment vertical="top"/>
    </xf>
    <xf numFmtId="0" fontId="98" fillId="122" borderId="102" applyNumberFormat="0" applyProtection="0">
      <alignment vertical="top"/>
    </xf>
    <xf numFmtId="0" fontId="201" fillId="122" borderId="102" applyNumberFormat="0" applyAlignment="0" applyProtection="0"/>
    <xf numFmtId="0" fontId="98" fillId="122" borderId="102" applyNumberFormat="0" applyProtection="0">
      <alignment vertical="top"/>
    </xf>
    <xf numFmtId="0" fontId="201" fillId="125" borderId="102" applyNumberFormat="0" applyProtection="0">
      <alignment vertical="top"/>
    </xf>
    <xf numFmtId="0" fontId="98" fillId="170" borderId="102" applyNumberFormat="0" applyAlignment="0" applyProtection="0"/>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98" fillId="169" borderId="102" applyNumberFormat="0" applyAlignment="0" applyProtection="0"/>
    <xf numFmtId="0" fontId="201" fillId="122" borderId="102" applyNumberFormat="0" applyAlignment="0" applyProtection="0"/>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201" fillId="125" borderId="102" applyNumberFormat="0" applyProtection="0">
      <alignment vertical="top"/>
    </xf>
    <xf numFmtId="0" fontId="35" fillId="0" borderId="0">
      <alignment vertical="top"/>
    </xf>
    <xf numFmtId="0" fontId="35" fillId="0" borderId="0">
      <alignment vertical="top"/>
    </xf>
    <xf numFmtId="0" fontId="35" fillId="0" borderId="0">
      <alignment vertical="top"/>
    </xf>
    <xf numFmtId="0" fontId="98" fillId="169" borderId="102" applyNumberFormat="0" applyAlignment="0" applyProtection="0"/>
    <xf numFmtId="0" fontId="201" fillId="125" borderId="102" applyNumberFormat="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8" fillId="169" borderId="102" applyNumberFormat="0" applyAlignment="0" applyProtection="0"/>
    <xf numFmtId="0" fontId="201" fillId="125" borderId="102" applyNumberFormat="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8" fillId="169" borderId="102" applyNumberFormat="0" applyAlignment="0" applyProtection="0"/>
    <xf numFmtId="0" fontId="201" fillId="125" borderId="102" applyNumberFormat="0" applyProtection="0">
      <alignment vertical="top"/>
    </xf>
    <xf numFmtId="0" fontId="171" fillId="110" borderId="73" applyNumberFormat="0" applyAlignment="0" applyProtection="0"/>
    <xf numFmtId="0" fontId="171" fillId="110" borderId="73" applyNumberFormat="0" applyAlignment="0" applyProtection="0"/>
    <xf numFmtId="0" fontId="171" fillId="110" borderId="73" applyNumberFormat="0" applyAlignment="0" applyProtection="0"/>
    <xf numFmtId="0" fontId="171" fillId="110" borderId="73" applyNumberFormat="0" applyAlignment="0" applyProtection="0"/>
    <xf numFmtId="0" fontId="68" fillId="110" borderId="73" applyNumberFormat="0" applyAlignment="0" applyProtection="0"/>
    <xf numFmtId="0" fontId="202" fillId="125" borderId="102" applyNumberFormat="0" applyProtection="0">
      <alignment vertical="top"/>
    </xf>
    <xf numFmtId="0" fontId="171" fillId="110" borderId="73" applyNumberFormat="0" applyAlignment="0" applyProtection="0"/>
    <xf numFmtId="0" fontId="171" fillId="110" borderId="73" applyNumberFormat="0" applyAlignment="0" applyProtection="0"/>
    <xf numFmtId="0" fontId="171" fillId="110" borderId="73" applyNumberFormat="0" applyAlignment="0" applyProtection="0"/>
    <xf numFmtId="0" fontId="171" fillId="110" borderId="73" applyNumberFormat="0" applyAlignment="0" applyProtection="0"/>
    <xf numFmtId="0" fontId="68" fillId="110" borderId="73" applyNumberFormat="0" applyAlignment="0" applyProtection="0"/>
    <xf numFmtId="0" fontId="68" fillId="110" borderId="73" applyNumberFormat="0" applyAlignment="0" applyProtection="0"/>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98" fillId="169" borderId="102" applyNumberFormat="0" applyAlignment="0" applyProtection="0"/>
    <xf numFmtId="0" fontId="201" fillId="125" borderId="102" applyNumberFormat="0" applyProtection="0">
      <alignment vertical="top"/>
    </xf>
    <xf numFmtId="0" fontId="173" fillId="31" borderId="76" applyNumberFormat="0" applyAlignment="0" applyProtection="0"/>
    <xf numFmtId="0" fontId="99" fillId="171" borderId="105"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165" fillId="171" borderId="82" applyNumberFormat="0" applyAlignment="0" applyProtection="0"/>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1" borderId="105"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2" borderId="82" applyNumberFormat="0" applyProtection="0">
      <alignment vertical="top"/>
    </xf>
    <xf numFmtId="0" fontId="99" fillId="83" borderId="82" applyNumberFormat="0" applyAlignment="0" applyProtection="0"/>
    <xf numFmtId="0" fontId="99" fillId="171" borderId="105" applyNumberFormat="0" applyAlignment="0" applyProtection="0"/>
    <xf numFmtId="0" fontId="99" fillId="172" borderId="82" applyNumberFormat="0" applyProtection="0">
      <alignment vertical="top"/>
    </xf>
    <xf numFmtId="0" fontId="99" fillId="171" borderId="82" applyNumberFormat="0" applyAlignment="0" applyProtection="0"/>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Alignment="0" applyProtection="0"/>
    <xf numFmtId="0" fontId="99" fillId="171" borderId="105" applyNumberFormat="0" applyAlignment="0" applyProtection="0"/>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99" fillId="172" borderId="82" applyNumberFormat="0" applyProtection="0">
      <alignment vertical="top"/>
    </xf>
    <xf numFmtId="0" fontId="35" fillId="0" borderId="0">
      <alignment vertical="top"/>
    </xf>
    <xf numFmtId="0" fontId="35" fillId="0" borderId="0">
      <alignment vertical="top"/>
    </xf>
    <xf numFmtId="0" fontId="35" fillId="0" borderId="0">
      <alignment vertical="top"/>
    </xf>
    <xf numFmtId="0" fontId="99" fillId="172" borderId="82" applyNumberFormat="0" applyAlignment="0" applyProtection="0"/>
    <xf numFmtId="0" fontId="99" fillId="172" borderId="82" applyNumberFormat="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9" fillId="172" borderId="82" applyNumberFormat="0" applyAlignment="0" applyProtection="0"/>
    <xf numFmtId="0" fontId="99" fillId="172" borderId="82" applyNumberFormat="0" applyProtection="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99" fillId="172" borderId="82" applyNumberFormat="0" applyAlignment="0" applyProtection="0"/>
    <xf numFmtId="0" fontId="99" fillId="172" borderId="82" applyNumberFormat="0" applyProtection="0">
      <alignment vertical="top"/>
    </xf>
    <xf numFmtId="0" fontId="173" fillId="31" borderId="76" applyNumberFormat="0" applyAlignment="0" applyProtection="0"/>
    <xf numFmtId="0" fontId="70" fillId="31" borderId="76" applyNumberFormat="0" applyAlignment="0" applyProtection="0"/>
    <xf numFmtId="0" fontId="99" fillId="172" borderId="82" applyNumberFormat="0" applyProtection="0">
      <alignment vertical="top"/>
    </xf>
    <xf numFmtId="0" fontId="173" fillId="31" borderId="76" applyNumberFormat="0" applyAlignment="0" applyProtection="0"/>
    <xf numFmtId="0" fontId="70" fillId="31" borderId="76" applyNumberFormat="0" applyAlignment="0" applyProtection="0"/>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0" fontId="99" fillId="172" borderId="82" applyNumberFormat="0" applyAlignment="0" applyProtection="0"/>
    <xf numFmtId="0" fontId="99" fillId="172" borderId="82" applyNumberFormat="0" applyProtection="0">
      <alignment vertical="top"/>
    </xf>
    <xf numFmtId="186" fontId="35" fillId="0" borderId="0" applyFont="0" applyFill="0" applyAlignment="0" applyProtection="0"/>
    <xf numFmtId="43" fontId="112" fillId="0" borderId="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12"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77"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77"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35" fillId="0" borderId="0" applyFill="0" applyBorder="0" applyAlignment="0" applyProtection="0"/>
    <xf numFmtId="43" fontId="77" fillId="0" borderId="0" applyFont="0" applyFill="0" applyBorder="0" applyAlignment="0" applyProtection="0"/>
    <xf numFmtId="43" fontId="77" fillId="0" borderId="0" applyFont="0" applyFill="0" applyBorder="0" applyAlignment="0" applyProtection="0"/>
    <xf numFmtId="187" fontId="78" fillId="0" borderId="0" applyFont="0" applyFill="0" applyBorder="0" applyAlignment="0" applyProtection="0"/>
    <xf numFmtId="43" fontId="77" fillId="0" borderId="0" applyFont="0" applyFill="0" applyBorder="0" applyAlignment="0" applyProtection="0"/>
    <xf numFmtId="43" fontId="7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82" fontId="78" fillId="0" borderId="0" applyFont="0" applyFill="0" applyBorder="0" applyAlignment="0" applyProtection="0"/>
    <xf numFmtId="43" fontId="16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82" fontId="78" fillId="0" borderId="0" applyFont="0" applyFill="0" applyBorder="0" applyAlignment="0" applyProtection="0"/>
    <xf numFmtId="43" fontId="161" fillId="0" borderId="0" applyFont="0" applyFill="0" applyBorder="0" applyAlignment="0" applyProtection="0"/>
    <xf numFmtId="43" fontId="112"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173" fontId="35" fillId="0" borderId="0" applyFill="0" applyBorder="0" applyProtection="0">
      <alignment vertical="top"/>
    </xf>
    <xf numFmtId="173" fontId="35" fillId="0" borderId="0" applyFill="0" applyBorder="0" applyProtection="0">
      <alignment vertical="top"/>
    </xf>
    <xf numFmtId="43" fontId="35" fillId="0" borderId="0" applyFont="0" applyFill="0" applyBorder="0" applyAlignment="0" applyProtection="0"/>
    <xf numFmtId="43" fontId="161" fillId="0" borderId="0" applyFont="0" applyFill="0" applyBorder="0" applyAlignment="0" applyProtection="0"/>
    <xf numFmtId="182" fontId="78" fillId="0" borderId="0" applyFont="0" applyFill="0" applyBorder="0" applyAlignment="0" applyProtection="0"/>
    <xf numFmtId="43" fontId="161" fillId="0" borderId="0" applyFont="0" applyFill="0" applyBorder="0" applyAlignment="0" applyProtection="0"/>
    <xf numFmtId="43" fontId="77" fillId="0" borderId="0" applyFont="0" applyFill="0" applyBorder="0" applyAlignment="0" applyProtection="0"/>
    <xf numFmtId="43" fontId="161" fillId="0" borderId="0" applyFont="0" applyFill="0" applyBorder="0" applyAlignment="0" applyProtection="0"/>
    <xf numFmtId="182" fontId="78" fillId="0" borderId="0" applyFont="0" applyFill="0" applyBorder="0" applyAlignment="0" applyProtection="0"/>
    <xf numFmtId="173" fontId="35" fillId="0" borderId="0" applyFill="0" applyBorder="0" applyProtection="0">
      <alignment vertical="top"/>
    </xf>
    <xf numFmtId="43" fontId="161" fillId="0" borderId="0" applyFont="0" applyFill="0" applyBorder="0" applyAlignment="0" applyProtection="0"/>
    <xf numFmtId="43" fontId="161" fillId="0" borderId="0" applyFont="0" applyFill="0" applyBorder="0" applyAlignment="0" applyProtection="0"/>
    <xf numFmtId="43" fontId="77"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173" fontId="35" fillId="0" borderId="0" applyFill="0" applyBorder="0" applyProtection="0">
      <alignment vertical="top"/>
    </xf>
    <xf numFmtId="182" fontId="78" fillId="0" borderId="0" applyFont="0" applyFill="0" applyBorder="0" applyAlignment="0" applyProtection="0"/>
    <xf numFmtId="182" fontId="78" fillId="0" borderId="0" applyFont="0" applyFill="0" applyBorder="0" applyAlignment="0" applyProtection="0"/>
    <xf numFmtId="182" fontId="78" fillId="0" borderId="0" applyFont="0" applyFill="0" applyBorder="0" applyAlignment="0" applyProtection="0"/>
    <xf numFmtId="182" fontId="78" fillId="0" borderId="0" applyFont="0" applyFill="0" applyBorder="0" applyAlignment="0" applyProtection="0"/>
    <xf numFmtId="182" fontId="78" fillId="0" borderId="0" applyFont="0" applyFill="0" applyBorder="0" applyAlignment="0" applyProtection="0"/>
    <xf numFmtId="182" fontId="78" fillId="0" borderId="0" applyFont="0" applyFill="0" applyBorder="0" applyAlignment="0" applyProtection="0"/>
    <xf numFmtId="182" fontId="78"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12"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170" fontId="206" fillId="0" borderId="0" applyFont="0" applyFill="0" applyBorder="0" applyAlignment="0" applyProtection="0"/>
    <xf numFmtId="43" fontId="77" fillId="0" borderId="0" applyFont="0" applyFill="0" applyBorder="0" applyAlignment="0" applyProtection="0"/>
    <xf numFmtId="43" fontId="77"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186" fontId="35" fillId="0" borderId="0" applyFill="0" applyAlignment="0" applyProtection="0"/>
    <xf numFmtId="186" fontId="35" fillId="0" borderId="0" applyFill="0" applyAlignment="0" applyProtection="0"/>
    <xf numFmtId="43" fontId="161" fillId="0" borderId="0" applyFont="0" applyFill="0" applyBorder="0" applyAlignment="0" applyProtection="0"/>
    <xf numFmtId="43" fontId="35" fillId="0" borderId="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61" fillId="0" borderId="0" applyFont="0" applyFill="0" applyBorder="0" applyAlignment="0" applyProtection="0"/>
    <xf numFmtId="43" fontId="161" fillId="0" borderId="0" applyFont="0" applyFill="0" applyBorder="0" applyAlignment="0" applyProtection="0"/>
    <xf numFmtId="43" fontId="77" fillId="0" borderId="0" applyFont="0" applyFill="0" applyBorder="0" applyAlignment="0" applyProtection="0"/>
    <xf numFmtId="43" fontId="161" fillId="0" borderId="0" applyFont="0" applyFill="0" applyBorder="0" applyAlignment="0" applyProtection="0"/>
    <xf numFmtId="43" fontId="35" fillId="0" borderId="0" applyFill="0" applyBorder="0" applyAlignment="0" applyProtection="0"/>
    <xf numFmtId="43" fontId="35" fillId="0" borderId="0" applyFill="0" applyBorder="0" applyAlignment="0" applyProtection="0"/>
    <xf numFmtId="43" fontId="161" fillId="0" borderId="0" applyFont="0" applyFill="0" applyBorder="0" applyAlignment="0" applyProtection="0"/>
    <xf numFmtId="43" fontId="112" fillId="0" borderId="0" applyFill="0" applyBorder="0" applyAlignment="0" applyProtection="0"/>
    <xf numFmtId="43" fontId="161" fillId="0" borderId="0" applyFont="0" applyFill="0" applyBorder="0" applyAlignment="0" applyProtection="0"/>
    <xf numFmtId="186" fontId="35" fillId="0" borderId="0" applyFill="0" applyAlignment="0" applyProtection="0"/>
    <xf numFmtId="43" fontId="161" fillId="0" borderId="0" applyFont="0" applyFill="0" applyBorder="0" applyAlignment="0" applyProtection="0"/>
    <xf numFmtId="166" fontId="77" fillId="0" borderId="0" applyFont="0" applyFill="0" applyBorder="0" applyAlignment="0" applyProtection="0"/>
    <xf numFmtId="43" fontId="161" fillId="0" borderId="0" applyFont="0" applyFill="0" applyBorder="0" applyAlignment="0" applyProtection="0"/>
    <xf numFmtId="173" fontId="77" fillId="0" borderId="0"/>
    <xf numFmtId="0" fontId="35" fillId="0" borderId="0"/>
    <xf numFmtId="0" fontId="35" fillId="0" borderId="0"/>
    <xf numFmtId="0" fontId="35" fillId="0" borderId="0">
      <alignment vertical="top"/>
    </xf>
    <xf numFmtId="0" fontId="175" fillId="0" borderId="0" applyNumberFormat="0" applyFill="0" applyBorder="0" applyAlignment="0" applyProtection="0"/>
    <xf numFmtId="0" fontId="100" fillId="0" borderId="0" applyNumberFormat="0" applyFill="0" applyBorder="0" applyProtection="0">
      <alignment vertical="top"/>
    </xf>
    <xf numFmtId="0" fontId="100" fillId="0" borderId="0" applyNumberFormat="0" applyFill="0" applyBorder="0" applyAlignment="0" applyProtection="0"/>
    <xf numFmtId="0" fontId="100" fillId="0" borderId="0" applyNumberFormat="0" applyFill="0" applyBorder="0" applyProtection="0">
      <alignment vertical="top"/>
    </xf>
    <xf numFmtId="0" fontId="193"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Protection="0">
      <alignment vertical="top"/>
    </xf>
    <xf numFmtId="0" fontId="100" fillId="0" borderId="0" applyNumberFormat="0" applyFill="0" applyBorder="0" applyAlignment="0" applyProtection="0"/>
    <xf numFmtId="0" fontId="100" fillId="0" borderId="0" applyNumberFormat="0" applyFill="0" applyBorder="0" applyProtection="0">
      <alignment vertical="top"/>
    </xf>
    <xf numFmtId="0" fontId="100" fillId="0" borderId="0" applyNumberFormat="0" applyFill="0" applyBorder="0" applyAlignment="0" applyProtection="0"/>
    <xf numFmtId="0" fontId="100" fillId="0" borderId="0" applyNumberFormat="0" applyFill="0" applyBorder="0" applyProtection="0">
      <alignment vertical="top"/>
    </xf>
    <xf numFmtId="0" fontId="100" fillId="0" borderId="0" applyNumberFormat="0" applyFill="0" applyBorder="0" applyAlignment="0" applyProtection="0"/>
    <xf numFmtId="0" fontId="100" fillId="0" borderId="0" applyNumberFormat="0" applyFill="0" applyBorder="0" applyProtection="0">
      <alignment vertical="top"/>
    </xf>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75" fillId="0" borderId="0" applyNumberFormat="0" applyFill="0" applyBorder="0" applyAlignment="0" applyProtection="0"/>
    <xf numFmtId="0" fontId="100" fillId="0" borderId="0" applyNumberFormat="0" applyFill="0" applyBorder="0" applyProtection="0">
      <alignment vertical="top"/>
    </xf>
    <xf numFmtId="0" fontId="100" fillId="0" borderId="0" applyNumberFormat="0" applyFill="0" applyBorder="0" applyAlignment="0" applyProtection="0"/>
    <xf numFmtId="0" fontId="100" fillId="0" borderId="0" applyNumberFormat="0" applyFill="0" applyBorder="0" applyProtection="0">
      <alignment vertical="top"/>
    </xf>
    <xf numFmtId="0" fontId="35" fillId="0" borderId="0">
      <alignment vertical="top"/>
    </xf>
    <xf numFmtId="0" fontId="71" fillId="0" borderId="0" applyNumberFormat="0" applyFill="0" applyBorder="0" applyAlignment="0" applyProtection="0"/>
    <xf numFmtId="0" fontId="100" fillId="0" borderId="0" applyNumberFormat="0" applyFill="0" applyBorder="0" applyAlignment="0" applyProtection="0"/>
    <xf numFmtId="0" fontId="35" fillId="0" borderId="0">
      <alignment vertical="top"/>
    </xf>
    <xf numFmtId="0" fontId="100" fillId="0" borderId="0" applyNumberFormat="0" applyFill="0" applyBorder="0" applyAlignment="0" applyProtection="0"/>
    <xf numFmtId="0" fontId="35" fillId="0" borderId="0">
      <alignment vertical="top"/>
    </xf>
    <xf numFmtId="0" fontId="100" fillId="0" borderId="0" applyNumberFormat="0" applyFill="0" applyBorder="0" applyAlignment="0" applyProtection="0"/>
    <xf numFmtId="0" fontId="35" fillId="0" borderId="0">
      <alignment vertical="top"/>
    </xf>
    <xf numFmtId="0" fontId="100" fillId="0" borderId="0" applyNumberFormat="0" applyFill="0" applyBorder="0" applyAlignment="0" applyProtection="0"/>
    <xf numFmtId="0" fontId="175" fillId="0" borderId="0" applyNumberFormat="0" applyFill="0" applyBorder="0" applyAlignment="0" applyProtection="0"/>
    <xf numFmtId="0" fontId="7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Protection="0">
      <alignment vertical="top"/>
    </xf>
    <xf numFmtId="0" fontId="100" fillId="0" borderId="0" applyNumberFormat="0" applyFill="0" applyBorder="0" applyAlignment="0" applyProtection="0"/>
    <xf numFmtId="0" fontId="100" fillId="0" borderId="0" applyNumberFormat="0" applyFill="0" applyBorder="0" applyAlignment="0" applyProtection="0"/>
    <xf numFmtId="0" fontId="167" fillId="26" borderId="0" applyNumberFormat="0" applyBorder="0" applyAlignment="0" applyProtection="0"/>
    <xf numFmtId="0" fontId="101" fillId="118" borderId="0" applyNumberFormat="0" applyBorder="0" applyProtection="0">
      <alignment vertical="top"/>
    </xf>
    <xf numFmtId="0" fontId="101" fillId="118" borderId="0" applyNumberFormat="0" applyBorder="0" applyAlignment="0" applyProtection="0"/>
    <xf numFmtId="0" fontId="35" fillId="0" borderId="0">
      <alignment vertical="top"/>
    </xf>
    <xf numFmtId="0" fontId="194"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67" fillId="26" borderId="0" applyNumberFormat="0" applyBorder="0" applyAlignment="0" applyProtection="0"/>
    <xf numFmtId="0" fontId="101" fillId="118" borderId="0" applyNumberFormat="0" applyBorder="0" applyProtection="0">
      <alignment vertical="top"/>
    </xf>
    <xf numFmtId="0" fontId="101" fillId="118" borderId="0" applyNumberFormat="0" applyBorder="0" applyAlignment="0" applyProtection="0"/>
    <xf numFmtId="0" fontId="101" fillId="118" borderId="0" applyNumberFormat="0" applyBorder="0" applyProtection="0">
      <alignment vertical="top"/>
    </xf>
    <xf numFmtId="0" fontId="35" fillId="0" borderId="0">
      <alignment vertical="top"/>
    </xf>
    <xf numFmtId="0" fontId="101" fillId="66" borderId="0" applyNumberFormat="0" applyBorder="0" applyAlignment="0" applyProtection="0"/>
    <xf numFmtId="0" fontId="101" fillId="129" borderId="0" applyNumberFormat="0" applyBorder="0" applyAlignment="0" applyProtection="0"/>
    <xf numFmtId="0" fontId="63" fillId="26" borderId="0" applyNumberFormat="0" applyBorder="0" applyAlignment="0" applyProtection="0"/>
    <xf numFmtId="0" fontId="101" fillId="118" borderId="0" applyNumberFormat="0" applyBorder="0" applyAlignment="0" applyProtection="0"/>
    <xf numFmtId="0" fontId="101" fillId="129" borderId="0" applyNumberFormat="0" applyBorder="0" applyAlignment="0" applyProtection="0"/>
    <xf numFmtId="0" fontId="35" fillId="0" borderId="0">
      <alignment vertical="top"/>
    </xf>
    <xf numFmtId="0" fontId="101" fillId="118" borderId="0" applyNumberFormat="0" applyBorder="0" applyAlignment="0" applyProtection="0"/>
    <xf numFmtId="0" fontId="167" fillId="26" borderId="0" applyNumberFormat="0" applyBorder="0" applyAlignment="0" applyProtection="0"/>
    <xf numFmtId="0" fontId="63" fillId="26" borderId="0" applyNumberFormat="0" applyBorder="0" applyAlignment="0" applyProtection="0"/>
    <xf numFmtId="0" fontId="101" fillId="118" borderId="0" applyNumberFormat="0" applyBorder="0" applyAlignment="0" applyProtection="0"/>
    <xf numFmtId="0" fontId="35" fillId="0" borderId="0">
      <alignment vertical="top"/>
    </xf>
    <xf numFmtId="0" fontId="101"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01" fillId="118" borderId="0" applyNumberFormat="0" applyBorder="0" applyAlignment="0" applyProtection="0"/>
    <xf numFmtId="0" fontId="181" fillId="0" borderId="106" applyNumberFormat="0" applyFill="0" applyProtection="0">
      <alignment vertical="top"/>
    </xf>
    <xf numFmtId="0" fontId="102" fillId="0" borderId="83" applyNumberFormat="0" applyFill="0" applyAlignment="0" applyProtection="0"/>
    <xf numFmtId="0" fontId="35" fillId="0" borderId="0">
      <alignment vertical="top"/>
    </xf>
    <xf numFmtId="0" fontId="195" fillId="0" borderId="83" applyNumberFormat="0" applyFill="0" applyAlignment="0" applyProtection="0"/>
    <xf numFmtId="0" fontId="102" fillId="0" borderId="83" applyNumberFormat="0" applyFill="0" applyAlignment="0" applyProtection="0"/>
    <xf numFmtId="0" fontId="102" fillId="0" borderId="83" applyNumberFormat="0" applyFill="0" applyAlignment="0" applyProtection="0"/>
    <xf numFmtId="0" fontId="102" fillId="0" borderId="83" applyNumberFormat="0" applyFill="0" applyAlignment="0" applyProtection="0"/>
    <xf numFmtId="0" fontId="102" fillId="0" borderId="83" applyNumberFormat="0" applyFill="0" applyAlignment="0" applyProtection="0"/>
    <xf numFmtId="0" fontId="102" fillId="0" borderId="83" applyNumberFormat="0" applyFill="0" applyAlignment="0" applyProtection="0"/>
    <xf numFmtId="0" fontId="102" fillId="0" borderId="83" applyNumberFormat="0" applyFill="0" applyAlignment="0" applyProtection="0"/>
    <xf numFmtId="0" fontId="102" fillId="0" borderId="83" applyNumberFormat="0" applyFill="0" applyAlignment="0" applyProtection="0"/>
    <xf numFmtId="0" fontId="102" fillId="0" borderId="83" applyNumberFormat="0" applyFill="0" applyAlignment="0" applyProtection="0"/>
    <xf numFmtId="0" fontId="102" fillId="0" borderId="83" applyNumberFormat="0" applyFill="0" applyAlignment="0" applyProtection="0"/>
    <xf numFmtId="0" fontId="203" fillId="0" borderId="106" applyNumberFormat="0" applyFill="0" applyAlignment="0" applyProtection="0"/>
    <xf numFmtId="0" fontId="181" fillId="0" borderId="106" applyNumberFormat="0" applyFill="0" applyProtection="0">
      <alignment vertical="top"/>
    </xf>
    <xf numFmtId="0" fontId="102" fillId="0" borderId="83" applyNumberFormat="0" applyFill="0" applyAlignment="0" applyProtection="0"/>
    <xf numFmtId="0" fontId="181" fillId="0" borderId="106" applyNumberFormat="0" applyFill="0" applyProtection="0">
      <alignment vertical="top"/>
    </xf>
    <xf numFmtId="0" fontId="35" fillId="0" borderId="0">
      <alignment vertical="top"/>
    </xf>
    <xf numFmtId="0" fontId="181" fillId="0" borderId="107" applyNumberFormat="0" applyFill="0" applyAlignment="0" applyProtection="0"/>
    <xf numFmtId="0" fontId="203" fillId="0" borderId="106" applyNumberFormat="0" applyFill="0" applyAlignment="0" applyProtection="0"/>
    <xf numFmtId="0" fontId="181" fillId="0" borderId="106" applyNumberFormat="0" applyFill="0" applyAlignment="0" applyProtection="0"/>
    <xf numFmtId="0" fontId="181" fillId="0" borderId="106" applyNumberFormat="0" applyFill="0" applyAlignment="0" applyProtection="0"/>
    <xf numFmtId="0" fontId="181" fillId="0" borderId="106" applyNumberFormat="0" applyFill="0" applyAlignment="0" applyProtection="0"/>
    <xf numFmtId="0" fontId="207" fillId="0" borderId="106" applyNumberFormat="0" applyFill="0" applyAlignment="0" applyProtection="0"/>
    <xf numFmtId="0" fontId="102" fillId="0" borderId="83" applyNumberFormat="0" applyFill="0" applyAlignment="0" applyProtection="0"/>
    <xf numFmtId="0" fontId="181" fillId="0" borderId="107" applyNumberFormat="0" applyFill="0" applyAlignment="0" applyProtection="0"/>
    <xf numFmtId="0" fontId="35" fillId="0" borderId="0">
      <alignment vertical="top"/>
    </xf>
    <xf numFmtId="0" fontId="102" fillId="0" borderId="83" applyNumberFormat="0" applyFill="0" applyAlignment="0" applyProtection="0"/>
    <xf numFmtId="0" fontId="203" fillId="0" borderId="106" applyNumberFormat="0" applyFill="0" applyAlignment="0" applyProtection="0"/>
    <xf numFmtId="0" fontId="203" fillId="0" borderId="106" applyNumberFormat="0" applyFill="0" applyAlignment="0" applyProtection="0"/>
    <xf numFmtId="0" fontId="181" fillId="0" borderId="106" applyNumberFormat="0" applyFill="0" applyAlignment="0" applyProtection="0"/>
    <xf numFmtId="0" fontId="181" fillId="0" borderId="106" applyNumberFormat="0" applyFill="0" applyAlignment="0" applyProtection="0"/>
    <xf numFmtId="0" fontId="207" fillId="0" borderId="106" applyNumberFormat="0" applyFill="0" applyAlignment="0" applyProtection="0"/>
    <xf numFmtId="0" fontId="102" fillId="0" borderId="83" applyNumberFormat="0" applyFill="0" applyAlignment="0" applyProtection="0"/>
    <xf numFmtId="0" fontId="35" fillId="0" borderId="0">
      <alignment vertical="top"/>
    </xf>
    <xf numFmtId="0" fontId="102" fillId="0" borderId="83" applyNumberFormat="0" applyFill="0" applyAlignment="0" applyProtection="0"/>
    <xf numFmtId="0" fontId="102" fillId="0" borderId="83" applyNumberFormat="0" applyFill="0" applyAlignment="0" applyProtection="0"/>
    <xf numFmtId="0" fontId="102" fillId="0" borderId="83" applyNumberFormat="0" applyFill="0" applyAlignment="0" applyProtection="0"/>
    <xf numFmtId="0" fontId="102" fillId="0" borderId="83" applyNumberFormat="0" applyFill="0" applyAlignment="0" applyProtection="0"/>
    <xf numFmtId="0" fontId="182" fillId="0" borderId="107" applyNumberFormat="0" applyFill="0" applyProtection="0">
      <alignment vertical="top"/>
    </xf>
    <xf numFmtId="0" fontId="103" fillId="0" borderId="84" applyNumberFormat="0" applyFill="0" applyAlignment="0" applyProtection="0"/>
    <xf numFmtId="0" fontId="35" fillId="0" borderId="0">
      <alignment vertical="top"/>
    </xf>
    <xf numFmtId="0" fontId="196" fillId="0" borderId="84" applyNumberFormat="0" applyFill="0" applyAlignment="0" applyProtection="0"/>
    <xf numFmtId="0" fontId="103" fillId="0" borderId="84" applyNumberFormat="0" applyFill="0" applyAlignment="0" applyProtection="0"/>
    <xf numFmtId="0" fontId="103" fillId="0" borderId="84" applyNumberFormat="0" applyFill="0" applyAlignment="0" applyProtection="0"/>
    <xf numFmtId="0" fontId="103" fillId="0" borderId="84" applyNumberFormat="0" applyFill="0" applyAlignment="0" applyProtection="0"/>
    <xf numFmtId="0" fontId="103" fillId="0" borderId="84" applyNumberFormat="0" applyFill="0" applyAlignment="0" applyProtection="0"/>
    <xf numFmtId="0" fontId="103" fillId="0" borderId="84" applyNumberFormat="0" applyFill="0" applyAlignment="0" applyProtection="0"/>
    <xf numFmtId="0" fontId="103" fillId="0" borderId="84" applyNumberFormat="0" applyFill="0" applyAlignment="0" applyProtection="0"/>
    <xf numFmtId="0" fontId="103" fillId="0" borderId="84" applyNumberFormat="0" applyFill="0" applyAlignment="0" applyProtection="0"/>
    <xf numFmtId="0" fontId="103" fillId="0" borderId="84" applyNumberFormat="0" applyFill="0" applyAlignment="0" applyProtection="0"/>
    <xf numFmtId="0" fontId="103" fillId="0" borderId="84" applyNumberFormat="0" applyFill="0" applyAlignment="0" applyProtection="0"/>
    <xf numFmtId="0" fontId="182" fillId="0" borderId="84" applyNumberFormat="0" applyFill="0" applyProtection="0">
      <alignment vertical="top"/>
    </xf>
    <xf numFmtId="0" fontId="182" fillId="0" borderId="71" applyNumberFormat="0" applyFill="0" applyAlignment="0" applyProtection="0"/>
    <xf numFmtId="0" fontId="182" fillId="0" borderId="107" applyNumberFormat="0" applyFill="0" applyProtection="0">
      <alignment vertical="top"/>
    </xf>
    <xf numFmtId="0" fontId="103" fillId="0" borderId="84" applyNumberFormat="0" applyFill="0" applyAlignment="0" applyProtection="0"/>
    <xf numFmtId="0" fontId="182" fillId="0" borderId="84" applyNumberFormat="0" applyFill="0" applyProtection="0">
      <alignment vertical="top"/>
    </xf>
    <xf numFmtId="0" fontId="35" fillId="0" borderId="0">
      <alignment vertical="top"/>
    </xf>
    <xf numFmtId="0" fontId="182" fillId="0" borderId="84" applyNumberFormat="0" applyFill="0" applyProtection="0">
      <alignment vertical="top"/>
    </xf>
    <xf numFmtId="0" fontId="182" fillId="0" borderId="108" applyNumberFormat="0" applyFill="0" applyAlignment="0" applyProtection="0"/>
    <xf numFmtId="0" fontId="182" fillId="0" borderId="71" applyNumberFormat="0" applyFill="0" applyAlignment="0" applyProtection="0"/>
    <xf numFmtId="0" fontId="182" fillId="0" borderId="71" applyNumberFormat="0" applyFill="0" applyAlignment="0" applyProtection="0"/>
    <xf numFmtId="0" fontId="182" fillId="0" borderId="71" applyNumberFormat="0" applyFill="0" applyAlignment="0" applyProtection="0"/>
    <xf numFmtId="0" fontId="208" fillId="0" borderId="71" applyNumberFormat="0" applyFill="0" applyAlignment="0" applyProtection="0"/>
    <xf numFmtId="0" fontId="208" fillId="0" borderId="71" applyNumberFormat="0" applyFill="0" applyAlignment="0" applyProtection="0"/>
    <xf numFmtId="0" fontId="103" fillId="0" borderId="84" applyNumberFormat="0" applyFill="0" applyAlignment="0" applyProtection="0"/>
    <xf numFmtId="0" fontId="182" fillId="0" borderId="108" applyNumberFormat="0" applyFill="0" applyAlignment="0" applyProtection="0"/>
    <xf numFmtId="0" fontId="35" fillId="0" borderId="0">
      <alignment vertical="top"/>
    </xf>
    <xf numFmtId="0" fontId="103" fillId="0" borderId="84" applyNumberFormat="0" applyFill="0" applyAlignment="0" applyProtection="0"/>
    <xf numFmtId="0" fontId="182" fillId="0" borderId="71" applyNumberFormat="0" applyFill="0" applyAlignment="0" applyProtection="0"/>
    <xf numFmtId="0" fontId="182" fillId="0" borderId="71" applyNumberFormat="0" applyFill="0" applyAlignment="0" applyProtection="0"/>
    <xf numFmtId="0" fontId="182" fillId="0" borderId="71" applyNumberFormat="0" applyFill="0" applyAlignment="0" applyProtection="0"/>
    <xf numFmtId="0" fontId="182" fillId="0" borderId="71" applyNumberFormat="0" applyFill="0" applyAlignment="0" applyProtection="0"/>
    <xf numFmtId="0" fontId="208" fillId="0" borderId="71" applyNumberFormat="0" applyFill="0" applyAlignment="0" applyProtection="0"/>
    <xf numFmtId="0" fontId="103" fillId="0" borderId="84" applyNumberFormat="0" applyFill="0" applyAlignment="0" applyProtection="0"/>
    <xf numFmtId="0" fontId="35" fillId="0" borderId="0">
      <alignment vertical="top"/>
    </xf>
    <xf numFmtId="0" fontId="103" fillId="0" borderId="84" applyNumberFormat="0" applyFill="0" applyAlignment="0" applyProtection="0"/>
    <xf numFmtId="0" fontId="103" fillId="0" borderId="84" applyNumberFormat="0" applyFill="0" applyAlignment="0" applyProtection="0"/>
    <xf numFmtId="0" fontId="103" fillId="0" borderId="84" applyNumberFormat="0" applyFill="0" applyAlignment="0" applyProtection="0"/>
    <xf numFmtId="0" fontId="103" fillId="0" borderId="84" applyNumberFormat="0" applyFill="0" applyAlignment="0" applyProtection="0"/>
    <xf numFmtId="0" fontId="183" fillId="0" borderId="109" applyNumberFormat="0" applyFill="0" applyProtection="0">
      <alignment vertical="top"/>
    </xf>
    <xf numFmtId="0" fontId="104" fillId="0" borderId="92" applyNumberFormat="0" applyFill="0" applyAlignment="0" applyProtection="0"/>
    <xf numFmtId="0" fontId="35" fillId="0" borderId="0">
      <alignment vertical="top"/>
    </xf>
    <xf numFmtId="0" fontId="197"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83" fillId="0" borderId="110" applyNumberFormat="0" applyFill="0" applyProtection="0">
      <alignment vertical="top"/>
    </xf>
    <xf numFmtId="0" fontId="204" fillId="0" borderId="110" applyNumberFormat="0" applyFill="0" applyAlignment="0" applyProtection="0"/>
    <xf numFmtId="0" fontId="183" fillId="0" borderId="109" applyNumberFormat="0" applyFill="0" applyProtection="0">
      <alignment vertical="top"/>
    </xf>
    <xf numFmtId="0" fontId="183" fillId="0" borderId="110" applyNumberFormat="0" applyFill="0" applyProtection="0">
      <alignment vertical="top"/>
    </xf>
    <xf numFmtId="0" fontId="35" fillId="0" borderId="0">
      <alignment vertical="top"/>
    </xf>
    <xf numFmtId="0" fontId="183" fillId="0" borderId="110" applyNumberFormat="0" applyFill="0" applyProtection="0">
      <alignment vertical="top"/>
    </xf>
    <xf numFmtId="0" fontId="183" fillId="0" borderId="111" applyNumberFormat="0" applyFill="0" applyAlignment="0" applyProtection="0"/>
    <xf numFmtId="0" fontId="204" fillId="0" borderId="110" applyNumberFormat="0" applyFill="0" applyAlignment="0" applyProtection="0"/>
    <xf numFmtId="0" fontId="183" fillId="0" borderId="110" applyNumberFormat="0" applyFill="0" applyAlignment="0" applyProtection="0"/>
    <xf numFmtId="0" fontId="183" fillId="0" borderId="110" applyNumberFormat="0" applyFill="0" applyAlignment="0" applyProtection="0"/>
    <xf numFmtId="0" fontId="183" fillId="0" borderId="110" applyNumberFormat="0" applyFill="0" applyAlignment="0" applyProtection="0"/>
    <xf numFmtId="0" fontId="209" fillId="0" borderId="110" applyNumberFormat="0" applyFill="0" applyAlignment="0" applyProtection="0"/>
    <xf numFmtId="0" fontId="104" fillId="0" borderId="92" applyNumberFormat="0" applyFill="0" applyAlignment="0" applyProtection="0"/>
    <xf numFmtId="0" fontId="183" fillId="0" borderId="111" applyNumberFormat="0" applyFill="0" applyAlignment="0" applyProtection="0"/>
    <xf numFmtId="0" fontId="35" fillId="0" borderId="0">
      <alignment vertical="top"/>
    </xf>
    <xf numFmtId="0" fontId="104" fillId="0" borderId="92" applyNumberFormat="0" applyFill="0" applyAlignment="0" applyProtection="0"/>
    <xf numFmtId="0" fontId="204" fillId="0" borderId="110" applyNumberFormat="0" applyFill="0" applyAlignment="0" applyProtection="0"/>
    <xf numFmtId="0" fontId="204" fillId="0" borderId="110" applyNumberFormat="0" applyFill="0" applyAlignment="0" applyProtection="0"/>
    <xf numFmtId="0" fontId="183" fillId="0" borderId="110" applyNumberFormat="0" applyFill="0" applyAlignment="0" applyProtection="0"/>
    <xf numFmtId="0" fontId="183" fillId="0" borderId="110" applyNumberFormat="0" applyFill="0" applyAlignment="0" applyProtection="0"/>
    <xf numFmtId="0" fontId="209" fillId="0" borderId="110" applyNumberFormat="0" applyFill="0" applyAlignment="0" applyProtection="0"/>
    <xf numFmtId="0" fontId="104" fillId="0" borderId="92" applyNumberFormat="0" applyFill="0" applyAlignment="0" applyProtection="0"/>
    <xf numFmtId="0" fontId="35" fillId="0" borderId="0">
      <alignment vertical="top"/>
    </xf>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83" fillId="0" borderId="0" applyNumberFormat="0" applyFill="0" applyBorder="0" applyProtection="0">
      <alignment vertical="top"/>
    </xf>
    <xf numFmtId="0" fontId="104" fillId="0" borderId="0" applyNumberFormat="0" applyFill="0" applyBorder="0" applyAlignment="0" applyProtection="0"/>
    <xf numFmtId="0" fontId="35" fillId="0" borderId="0">
      <alignment vertical="top"/>
    </xf>
    <xf numFmtId="0" fontId="197"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204" fillId="0" borderId="0" applyNumberFormat="0" applyFill="0" applyBorder="0" applyAlignment="0" applyProtection="0"/>
    <xf numFmtId="0" fontId="183" fillId="0" borderId="0" applyNumberFormat="0" applyFill="0" applyBorder="0" applyProtection="0">
      <alignment vertical="top"/>
    </xf>
    <xf numFmtId="0" fontId="104" fillId="0" borderId="0" applyNumberFormat="0" applyFill="0" applyBorder="0" applyAlignment="0" applyProtection="0"/>
    <xf numFmtId="0" fontId="183" fillId="0" borderId="0" applyNumberFormat="0" applyFill="0" applyBorder="0" applyProtection="0">
      <alignment vertical="top"/>
    </xf>
    <xf numFmtId="0" fontId="35" fillId="0" borderId="0">
      <alignment vertical="top"/>
    </xf>
    <xf numFmtId="0" fontId="183" fillId="0" borderId="0" applyNumberFormat="0" applyFill="0" applyBorder="0" applyAlignment="0" applyProtection="0"/>
    <xf numFmtId="0" fontId="204" fillId="0" borderId="0" applyNumberFormat="0" applyFill="0" applyBorder="0" applyAlignment="0" applyProtection="0"/>
    <xf numFmtId="0" fontId="183" fillId="0" borderId="0" applyNumberFormat="0" applyFill="0" applyBorder="0" applyAlignment="0" applyProtection="0"/>
    <xf numFmtId="0" fontId="183" fillId="0" borderId="0" applyNumberFormat="0" applyFill="0" applyBorder="0" applyAlignment="0" applyProtection="0"/>
    <xf numFmtId="0" fontId="183" fillId="0" borderId="0" applyNumberFormat="0" applyFill="0" applyBorder="0" applyAlignment="0" applyProtection="0"/>
    <xf numFmtId="0" fontId="209" fillId="0" borderId="0" applyNumberFormat="0" applyFill="0" applyBorder="0" applyAlignment="0" applyProtection="0"/>
    <xf numFmtId="0" fontId="104" fillId="0" borderId="0" applyNumberFormat="0" applyFill="0" applyBorder="0" applyAlignment="0" applyProtection="0"/>
    <xf numFmtId="0" fontId="183" fillId="0" borderId="0" applyNumberFormat="0" applyFill="0" applyBorder="0" applyAlignment="0" applyProtection="0"/>
    <xf numFmtId="0" fontId="35" fillId="0" borderId="0">
      <alignment vertical="top"/>
    </xf>
    <xf numFmtId="0" fontId="104" fillId="0" borderId="0" applyNumberFormat="0" applyFill="0" applyBorder="0" applyAlignment="0" applyProtection="0"/>
    <xf numFmtId="0" fontId="204" fillId="0" borderId="0" applyNumberFormat="0" applyFill="0" applyBorder="0" applyAlignment="0" applyProtection="0"/>
    <xf numFmtId="0" fontId="204" fillId="0" borderId="0" applyNumberFormat="0" applyFill="0" applyBorder="0" applyAlignment="0" applyProtection="0"/>
    <xf numFmtId="0" fontId="183" fillId="0" borderId="0" applyNumberFormat="0" applyFill="0" applyBorder="0" applyAlignment="0" applyProtection="0"/>
    <xf numFmtId="0" fontId="183" fillId="0" borderId="0" applyNumberFormat="0" applyFill="0" applyBorder="0" applyAlignment="0" applyProtection="0"/>
    <xf numFmtId="0" fontId="209" fillId="0" borderId="0" applyNumberFormat="0" applyFill="0" applyBorder="0" applyAlignment="0" applyProtection="0"/>
    <xf numFmtId="0" fontId="104" fillId="0" borderId="0" applyNumberFormat="0" applyFill="0" applyBorder="0" applyAlignment="0" applyProtection="0"/>
    <xf numFmtId="0" fontId="35" fillId="0" borderId="0">
      <alignment vertical="top"/>
    </xf>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alignment vertical="top"/>
      <protection locked="0"/>
    </xf>
    <xf numFmtId="0" fontId="210" fillId="0" borderId="0" applyNumberFormat="0" applyFill="0" applyBorder="0" applyAlignment="0" applyProtection="0">
      <alignment vertical="top"/>
      <protection locked="0"/>
    </xf>
    <xf numFmtId="0" fontId="169" fillId="29" borderId="73" applyNumberFormat="0" applyAlignment="0" applyProtection="0"/>
    <xf numFmtId="0" fontId="105" fillId="112" borderId="102" applyNumberFormat="0" applyProtection="0">
      <alignment vertical="top"/>
    </xf>
    <xf numFmtId="0" fontId="105" fillId="130" borderId="102" applyNumberFormat="0" applyAlignment="0" applyProtection="0"/>
    <xf numFmtId="0" fontId="35" fillId="0" borderId="0">
      <alignment vertical="top"/>
    </xf>
    <xf numFmtId="0" fontId="189"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69" fillId="29" borderId="73" applyNumberFormat="0" applyAlignment="0" applyProtection="0"/>
    <xf numFmtId="0" fontId="105" fillId="112" borderId="102" applyNumberFormat="0" applyProtection="0">
      <alignment vertical="top"/>
    </xf>
    <xf numFmtId="0" fontId="105" fillId="130" borderId="102" applyNumberFormat="0" applyAlignment="0" applyProtection="0"/>
    <xf numFmtId="0" fontId="105" fillId="136" borderId="102" applyNumberFormat="0" applyProtection="0">
      <alignment vertical="top"/>
    </xf>
    <xf numFmtId="0" fontId="35" fillId="0" borderId="0">
      <alignment vertical="top"/>
    </xf>
    <xf numFmtId="0" fontId="105" fillId="136" borderId="102" applyNumberFormat="0" applyProtection="0">
      <alignment vertical="top"/>
    </xf>
    <xf numFmtId="0" fontId="105" fillId="137" borderId="102" applyNumberFormat="0" applyAlignment="0" applyProtection="0"/>
    <xf numFmtId="0" fontId="105" fillId="136" borderId="102" applyNumberFormat="0" applyProtection="0">
      <alignment vertical="top"/>
    </xf>
    <xf numFmtId="0" fontId="66" fillId="29" borderId="73" applyNumberFormat="0" applyAlignment="0" applyProtection="0"/>
    <xf numFmtId="0" fontId="105" fillId="130" borderId="102" applyNumberFormat="0" applyAlignment="0" applyProtection="0"/>
    <xf numFmtId="0" fontId="105" fillId="137" borderId="102" applyNumberFormat="0" applyAlignment="0" applyProtection="0"/>
    <xf numFmtId="0" fontId="35" fillId="0" borderId="0">
      <alignment vertical="top"/>
    </xf>
    <xf numFmtId="0" fontId="105" fillId="130" borderId="102" applyNumberFormat="0" applyAlignment="0" applyProtection="0"/>
    <xf numFmtId="0" fontId="169" fillId="29" borderId="73" applyNumberFormat="0" applyAlignment="0" applyProtection="0"/>
    <xf numFmtId="0" fontId="66" fillId="29" borderId="73" applyNumberFormat="0" applyAlignment="0" applyProtection="0"/>
    <xf numFmtId="0" fontId="105" fillId="130" borderId="102" applyNumberFormat="0" applyAlignment="0" applyProtection="0"/>
    <xf numFmtId="0" fontId="35" fillId="0" borderId="0">
      <alignment vertical="top"/>
    </xf>
    <xf numFmtId="0" fontId="105"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05" fillId="130" borderId="102" applyNumberFormat="0" applyAlignment="0" applyProtection="0"/>
    <xf numFmtId="0" fontId="172" fillId="0" borderId="75" applyNumberFormat="0" applyFill="0" applyAlignment="0" applyProtection="0"/>
    <xf numFmtId="0" fontId="184" fillId="0" borderId="112" applyNumberFormat="0" applyFill="0" applyProtection="0">
      <alignment vertical="top"/>
    </xf>
    <xf numFmtId="0" fontId="106" fillId="0" borderId="86" applyNumberFormat="0" applyFill="0" applyAlignment="0" applyProtection="0"/>
    <xf numFmtId="0" fontId="35" fillId="0" borderId="0">
      <alignment vertical="top"/>
    </xf>
    <xf numFmtId="0" fontId="198"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172" fillId="0" borderId="75" applyNumberFormat="0" applyFill="0" applyAlignment="0" applyProtection="0"/>
    <xf numFmtId="0" fontId="184" fillId="0" borderId="112" applyNumberFormat="0" applyFill="0" applyProtection="0">
      <alignment vertical="top"/>
    </xf>
    <xf numFmtId="0" fontId="106" fillId="0" borderId="86" applyNumberFormat="0" applyFill="0" applyAlignment="0" applyProtection="0"/>
    <xf numFmtId="0" fontId="106" fillId="0" borderId="86" applyNumberFormat="0" applyFill="0" applyProtection="0">
      <alignment vertical="top"/>
    </xf>
    <xf numFmtId="0" fontId="35" fillId="0" borderId="0">
      <alignment vertical="top"/>
    </xf>
    <xf numFmtId="0" fontId="106" fillId="0" borderId="86" applyNumberFormat="0" applyFill="0" applyProtection="0">
      <alignment vertical="top"/>
    </xf>
    <xf numFmtId="0" fontId="111" fillId="0" borderId="113" applyNumberFormat="0" applyFill="0" applyAlignment="0" applyProtection="0"/>
    <xf numFmtId="0" fontId="106" fillId="0" borderId="86" applyNumberFormat="0" applyFill="0" applyProtection="0">
      <alignment vertical="top"/>
    </xf>
    <xf numFmtId="0" fontId="69" fillId="0" borderId="75" applyNumberFormat="0" applyFill="0" applyAlignment="0" applyProtection="0"/>
    <xf numFmtId="0" fontId="106" fillId="0" borderId="86" applyNumberFormat="0" applyFill="0" applyAlignment="0" applyProtection="0"/>
    <xf numFmtId="0" fontId="111" fillId="0" borderId="113" applyNumberFormat="0" applyFill="0" applyAlignment="0" applyProtection="0"/>
    <xf numFmtId="0" fontId="35" fillId="0" borderId="0">
      <alignment vertical="top"/>
    </xf>
    <xf numFmtId="0" fontId="106" fillId="0" borderId="86" applyNumberFormat="0" applyFill="0" applyAlignment="0" applyProtection="0"/>
    <xf numFmtId="0" fontId="172" fillId="0" borderId="75" applyNumberFormat="0" applyFill="0" applyAlignment="0" applyProtection="0"/>
    <xf numFmtId="0" fontId="69" fillId="0" borderId="75" applyNumberFormat="0" applyFill="0" applyAlignment="0" applyProtection="0"/>
    <xf numFmtId="0" fontId="106" fillId="0" borderId="86" applyNumberFormat="0" applyFill="0" applyAlignment="0" applyProtection="0"/>
    <xf numFmtId="0" fontId="35" fillId="0" borderId="0">
      <alignment vertical="top"/>
    </xf>
    <xf numFmtId="0" fontId="106"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106" fillId="0" borderId="86" applyNumberFormat="0" applyFill="0" applyAlignment="0" applyProtection="0"/>
    <xf numFmtId="0" fontId="211" fillId="28" borderId="0" applyNumberFormat="0" applyBorder="0" applyAlignment="0" applyProtection="0"/>
    <xf numFmtId="0" fontId="185" fillId="173" borderId="0" applyNumberFormat="0" applyBorder="0" applyProtection="0">
      <alignment vertical="top"/>
    </xf>
    <xf numFmtId="0" fontId="107" fillId="136" borderId="0" applyNumberFormat="0" applyBorder="0" applyAlignment="0" applyProtection="0"/>
    <xf numFmtId="0" fontId="35" fillId="0" borderId="0">
      <alignment vertical="top"/>
    </xf>
    <xf numFmtId="0" fontId="199" fillId="137"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211" fillId="28" borderId="0" applyNumberFormat="0" applyBorder="0" applyAlignment="0" applyProtection="0"/>
    <xf numFmtId="0" fontId="185" fillId="173" borderId="0" applyNumberFormat="0" applyBorder="0" applyProtection="0">
      <alignment vertical="top"/>
    </xf>
    <xf numFmtId="0" fontId="107" fillId="136" borderId="0" applyNumberFormat="0" applyBorder="0" applyAlignment="0" applyProtection="0"/>
    <xf numFmtId="0" fontId="107" fillId="136" borderId="0" applyNumberFormat="0" applyBorder="0" applyProtection="0">
      <alignment vertical="top"/>
    </xf>
    <xf numFmtId="0" fontId="35" fillId="0" borderId="0">
      <alignment vertical="top"/>
    </xf>
    <xf numFmtId="0" fontId="107" fillId="136" borderId="0" applyNumberFormat="0" applyBorder="0" applyProtection="0">
      <alignment vertical="top"/>
    </xf>
    <xf numFmtId="0" fontId="184" fillId="137" borderId="0" applyNumberFormat="0" applyBorder="0" applyAlignment="0" applyProtection="0"/>
    <xf numFmtId="0" fontId="107" fillId="136" borderId="0" applyNumberFormat="0" applyBorder="0" applyProtection="0">
      <alignment vertical="top"/>
    </xf>
    <xf numFmtId="0" fontId="107" fillId="137" borderId="0" applyNumberFormat="0" applyBorder="0" applyAlignment="0" applyProtection="0"/>
    <xf numFmtId="0" fontId="119" fillId="28" borderId="0" applyNumberFormat="0" applyBorder="0" applyAlignment="0" applyProtection="0"/>
    <xf numFmtId="0" fontId="107" fillId="136" borderId="0" applyNumberFormat="0" applyBorder="0" applyAlignment="0" applyProtection="0"/>
    <xf numFmtId="0" fontId="184" fillId="137" borderId="0" applyNumberFormat="0" applyBorder="0" applyAlignment="0" applyProtection="0"/>
    <xf numFmtId="0" fontId="35" fillId="0" borderId="0">
      <alignment vertical="top"/>
    </xf>
    <xf numFmtId="0" fontId="107" fillId="136" borderId="0" applyNumberFormat="0" applyBorder="0" applyAlignment="0" applyProtection="0"/>
    <xf numFmtId="0" fontId="211" fillId="28" borderId="0" applyNumberFormat="0" applyBorder="0" applyAlignment="0" applyProtection="0"/>
    <xf numFmtId="0" fontId="119" fillId="28" borderId="0" applyNumberFormat="0" applyBorder="0" applyAlignment="0" applyProtection="0"/>
    <xf numFmtId="0" fontId="107" fillId="136" borderId="0" applyNumberFormat="0" applyBorder="0" applyAlignment="0" applyProtection="0"/>
    <xf numFmtId="0" fontId="35" fillId="0" borderId="0">
      <alignment vertical="top"/>
    </xf>
    <xf numFmtId="0" fontId="107" fillId="136"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107" fillId="136" borderId="0" applyNumberFormat="0" applyBorder="0" applyAlignment="0" applyProtection="0"/>
    <xf numFmtId="0" fontId="35" fillId="0" borderId="0">
      <alignment vertical="top"/>
    </xf>
    <xf numFmtId="0" fontId="35" fillId="0" borderId="0"/>
    <xf numFmtId="0" fontId="152" fillId="0" borderId="0"/>
    <xf numFmtId="0" fontId="35" fillId="0" borderId="0">
      <alignment vertical="top"/>
    </xf>
    <xf numFmtId="0" fontId="35" fillId="0" borderId="0">
      <alignment vertical="top"/>
    </xf>
    <xf numFmtId="0" fontId="35" fillId="0" borderId="0"/>
    <xf numFmtId="0" fontId="112" fillId="0" borderId="0"/>
    <xf numFmtId="0" fontId="35" fillId="0" borderId="0"/>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xf numFmtId="0" fontId="35" fillId="0" borderId="0"/>
    <xf numFmtId="0" fontId="152" fillId="0" borderId="0"/>
    <xf numFmtId="0" fontId="112" fillId="0" borderId="0"/>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xf numFmtId="0" fontId="35" fillId="0" borderId="0"/>
    <xf numFmtId="0" fontId="35" fillId="0" borderId="0"/>
    <xf numFmtId="0" fontId="35" fillId="0" borderId="0"/>
    <xf numFmtId="0" fontId="152" fillId="0" borderId="0"/>
    <xf numFmtId="0" fontId="112" fillId="0" borderId="0"/>
    <xf numFmtId="0" fontId="35" fillId="0" borderId="0"/>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xf numFmtId="0" fontId="35" fillId="0" borderId="0"/>
    <xf numFmtId="0" fontId="73" fillId="0" borderId="0"/>
    <xf numFmtId="0" fontId="35" fillId="0" borderId="0">
      <alignment vertical="top"/>
    </xf>
    <xf numFmtId="0" fontId="152" fillId="0" borderId="0"/>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xf numFmtId="0" fontId="152" fillId="0" borderId="0"/>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xf numFmtId="0" fontId="35" fillId="0" borderId="0"/>
    <xf numFmtId="0" fontId="35" fillId="0" borderId="0"/>
    <xf numFmtId="0" fontId="152" fillId="0" borderId="0"/>
    <xf numFmtId="0" fontId="35" fillId="0" borderId="0"/>
    <xf numFmtId="0" fontId="152" fillId="0" borderId="0">
      <alignment vertical="top"/>
    </xf>
    <xf numFmtId="0" fontId="152" fillId="0" borderId="0"/>
    <xf numFmtId="0" fontId="112" fillId="0" borderId="0"/>
    <xf numFmtId="0" fontId="1" fillId="0" borderId="0"/>
    <xf numFmtId="0" fontId="1" fillId="0" borderId="0"/>
    <xf numFmtId="0" fontId="1" fillId="0" borderId="0"/>
    <xf numFmtId="0" fontId="35" fillId="0" borderId="0"/>
    <xf numFmtId="0" fontId="35" fillId="0" borderId="0"/>
    <xf numFmtId="0" fontId="152" fillId="0" borderId="0"/>
    <xf numFmtId="0" fontId="152" fillId="0" borderId="0"/>
    <xf numFmtId="0" fontId="35" fillId="0" borderId="0"/>
    <xf numFmtId="0" fontId="35" fillId="0" borderId="0"/>
    <xf numFmtId="0" fontId="152" fillId="0" borderId="0"/>
    <xf numFmtId="0" fontId="35" fillId="0" borderId="0"/>
    <xf numFmtId="0" fontId="35" fillId="0" borderId="0"/>
    <xf numFmtId="0" fontId="152" fillId="0" borderId="0"/>
    <xf numFmtId="0" fontId="35" fillId="0" borderId="0"/>
    <xf numFmtId="0" fontId="152" fillId="0" borderId="0"/>
    <xf numFmtId="0" fontId="152" fillId="0" borderId="0"/>
    <xf numFmtId="0" fontId="152" fillId="0" borderId="0"/>
    <xf numFmtId="0" fontId="152" fillId="0" borderId="0"/>
    <xf numFmtId="0" fontId="1" fillId="0" borderId="0"/>
    <xf numFmtId="0" fontId="35" fillId="0" borderId="0"/>
    <xf numFmtId="0" fontId="35" fillId="0" borderId="0"/>
    <xf numFmtId="0" fontId="35" fillId="0" borderId="0"/>
    <xf numFmtId="0" fontId="112" fillId="0" borderId="0"/>
    <xf numFmtId="0" fontId="35" fillId="0" borderId="0"/>
    <xf numFmtId="0" fontId="35" fillId="0" borderId="0"/>
    <xf numFmtId="0" fontId="152" fillId="0" borderId="0"/>
    <xf numFmtId="0" fontId="35" fillId="0" borderId="0">
      <alignment vertical="top"/>
    </xf>
    <xf numFmtId="0" fontId="35" fillId="0" borderId="0"/>
    <xf numFmtId="0" fontId="152" fillId="0" borderId="0"/>
    <xf numFmtId="0" fontId="112" fillId="0" borderId="0"/>
    <xf numFmtId="0" fontId="35" fillId="0" borderId="0">
      <alignment vertical="top"/>
    </xf>
    <xf numFmtId="0" fontId="152" fillId="0" borderId="0"/>
    <xf numFmtId="0" fontId="152" fillId="0" borderId="0"/>
    <xf numFmtId="0" fontId="112" fillId="0" borderId="0">
      <alignment vertical="top"/>
    </xf>
    <xf numFmtId="0" fontId="35" fillId="0" borderId="0"/>
    <xf numFmtId="0" fontId="35" fillId="0" borderId="0"/>
    <xf numFmtId="0" fontId="35" fillId="0" borderId="0"/>
    <xf numFmtId="0" fontId="152" fillId="0" borderId="0"/>
    <xf numFmtId="0" fontId="35" fillId="0" borderId="0"/>
    <xf numFmtId="0" fontId="35" fillId="0" borderId="0"/>
    <xf numFmtId="0" fontId="152" fillId="0" borderId="0"/>
    <xf numFmtId="0" fontId="35" fillId="0" borderId="0"/>
    <xf numFmtId="0" fontId="35" fillId="0" borderId="0"/>
    <xf numFmtId="0" fontId="152" fillId="0" borderId="0"/>
    <xf numFmtId="0" fontId="152" fillId="0" borderId="0"/>
    <xf numFmtId="0" fontId="152" fillId="0" borderId="0"/>
    <xf numFmtId="0" fontId="152" fillId="0" borderId="0"/>
    <xf numFmtId="0" fontId="35" fillId="0" borderId="0">
      <alignment vertical="top"/>
    </xf>
    <xf numFmtId="0" fontId="35" fillId="0" borderId="0"/>
    <xf numFmtId="0" fontId="35" fillId="0" borderId="0"/>
    <xf numFmtId="0" fontId="152" fillId="0" borderId="0"/>
    <xf numFmtId="0" fontId="35" fillId="0" borderId="0">
      <alignment vertical="top"/>
    </xf>
    <xf numFmtId="0" fontId="35" fillId="0" borderId="0"/>
    <xf numFmtId="0" fontId="152" fillId="0" borderId="0"/>
    <xf numFmtId="0" fontId="35" fillId="0" borderId="0"/>
    <xf numFmtId="0" fontId="35" fillId="0" borderId="0">
      <alignment vertical="top"/>
    </xf>
    <xf numFmtId="0" fontId="35" fillId="0" borderId="0"/>
    <xf numFmtId="0" fontId="35" fillId="0" borderId="0"/>
    <xf numFmtId="0" fontId="152" fillId="0" borderId="0"/>
    <xf numFmtId="0" fontId="35" fillId="0" borderId="0">
      <alignment vertical="top"/>
    </xf>
    <xf numFmtId="0" fontId="35" fillId="0" borderId="0"/>
    <xf numFmtId="0" fontId="35" fillId="0" borderId="0"/>
    <xf numFmtId="0" fontId="152" fillId="0" borderId="0"/>
    <xf numFmtId="0" fontId="35" fillId="0" borderId="0">
      <alignment vertical="top"/>
    </xf>
    <xf numFmtId="0" fontId="35" fillId="0" borderId="0"/>
    <xf numFmtId="0" fontId="152" fillId="0" borderId="0"/>
    <xf numFmtId="0" fontId="35" fillId="0" borderId="0"/>
    <xf numFmtId="0" fontId="35" fillId="0" borderId="0">
      <alignment vertical="top"/>
    </xf>
    <xf numFmtId="0" fontId="35" fillId="0" borderId="0"/>
    <xf numFmtId="0" fontId="35" fillId="0" borderId="0"/>
    <xf numFmtId="0" fontId="152" fillId="0" borderId="0"/>
    <xf numFmtId="0" fontId="35" fillId="0" borderId="0">
      <alignment vertical="top"/>
    </xf>
    <xf numFmtId="0" fontId="35" fillId="0" borderId="0"/>
    <xf numFmtId="0" fontId="152" fillId="0" borderId="0"/>
    <xf numFmtId="0" fontId="35" fillId="0" borderId="0"/>
    <xf numFmtId="0" fontId="35" fillId="0" borderId="0">
      <alignment vertical="top"/>
    </xf>
    <xf numFmtId="0" fontId="35" fillId="0" borderId="0">
      <alignment vertical="top"/>
    </xf>
    <xf numFmtId="0" fontId="35" fillId="0" borderId="0">
      <alignment vertical="top"/>
    </xf>
    <xf numFmtId="0" fontId="112" fillId="0" borderId="0">
      <alignment vertical="top"/>
    </xf>
    <xf numFmtId="0" fontId="35" fillId="0" borderId="0">
      <alignment vertical="top"/>
    </xf>
    <xf numFmtId="0" fontId="35" fillId="0" borderId="0">
      <alignment vertical="top"/>
    </xf>
    <xf numFmtId="0" fontId="35" fillId="0" borderId="0"/>
    <xf numFmtId="0" fontId="152" fillId="0" borderId="0"/>
    <xf numFmtId="0" fontId="35" fillId="0" borderId="0">
      <alignment vertical="top"/>
    </xf>
    <xf numFmtId="0" fontId="35" fillId="0" borderId="0">
      <alignment vertical="top"/>
    </xf>
    <xf numFmtId="0" fontId="35" fillId="0" borderId="0"/>
    <xf numFmtId="0" fontId="35" fillId="0" borderId="0">
      <alignment vertical="top"/>
    </xf>
    <xf numFmtId="0" fontId="112" fillId="0" borderId="0">
      <alignment vertical="top"/>
    </xf>
    <xf numFmtId="0" fontId="152" fillId="0" borderId="0"/>
    <xf numFmtId="0" fontId="35" fillId="0" borderId="0"/>
    <xf numFmtId="0" fontId="152" fillId="0" borderId="0"/>
    <xf numFmtId="0" fontId="112" fillId="0" borderId="0"/>
    <xf numFmtId="0" fontId="152" fillId="0" borderId="0"/>
    <xf numFmtId="0" fontId="35" fillId="0" borderId="0"/>
    <xf numFmtId="0" fontId="35" fillId="0" borderId="0">
      <alignment vertical="top"/>
    </xf>
    <xf numFmtId="0" fontId="35" fillId="0" borderId="0"/>
    <xf numFmtId="0" fontId="152" fillId="0" borderId="0"/>
    <xf numFmtId="0" fontId="35" fillId="0" borderId="0">
      <alignment vertical="top"/>
    </xf>
    <xf numFmtId="0" fontId="35" fillId="0" borderId="0"/>
    <xf numFmtId="0" fontId="35" fillId="0" borderId="0"/>
    <xf numFmtId="0" fontId="152" fillId="0" borderId="0"/>
    <xf numFmtId="0" fontId="35" fillId="0" borderId="0">
      <alignment vertical="top"/>
    </xf>
    <xf numFmtId="0" fontId="35" fillId="0" borderId="0"/>
    <xf numFmtId="0" fontId="152" fillId="0" borderId="0"/>
    <xf numFmtId="0" fontId="35" fillId="0" borderId="0"/>
    <xf numFmtId="0" fontId="35" fillId="0" borderId="0">
      <alignment vertical="top"/>
    </xf>
    <xf numFmtId="0" fontId="35" fillId="0" borderId="0"/>
    <xf numFmtId="0" fontId="35" fillId="0" borderId="0"/>
    <xf numFmtId="0" fontId="152" fillId="0" borderId="0"/>
    <xf numFmtId="0" fontId="35" fillId="0" borderId="0">
      <alignment vertical="top"/>
    </xf>
    <xf numFmtId="0" fontId="35" fillId="0" borderId="0"/>
    <xf numFmtId="0" fontId="35" fillId="0" borderId="0"/>
    <xf numFmtId="0" fontId="212" fillId="0" borderId="0"/>
    <xf numFmtId="0" fontId="35" fillId="0" borderId="0">
      <alignment vertical="top"/>
    </xf>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xf numFmtId="0" fontId="152" fillId="0" borderId="0"/>
    <xf numFmtId="0" fontId="152" fillId="0" borderId="0"/>
    <xf numFmtId="0" fontId="35" fillId="0" borderId="0">
      <alignment vertical="top"/>
    </xf>
    <xf numFmtId="0" fontId="35" fillId="0" borderId="0">
      <alignment vertical="top"/>
    </xf>
    <xf numFmtId="0" fontId="35" fillId="0" borderId="0">
      <alignment vertical="top"/>
    </xf>
    <xf numFmtId="0" fontId="152" fillId="0" borderId="0"/>
    <xf numFmtId="0" fontId="152" fillId="0" borderId="0"/>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alignment vertical="top"/>
    </xf>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xf numFmtId="0" fontId="152" fillId="0" borderId="0"/>
    <xf numFmtId="0" fontId="152" fillId="0" borderId="0"/>
    <xf numFmtId="0" fontId="152" fillId="0" borderId="0"/>
    <xf numFmtId="0" fontId="112" fillId="0" borderId="0"/>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xf numFmtId="0" fontId="35" fillId="0" borderId="0">
      <alignment vertical="top"/>
    </xf>
    <xf numFmtId="0" fontId="35" fillId="0" borderId="0"/>
    <xf numFmtId="0" fontId="35"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xf numFmtId="0" fontId="152" fillId="0" borderId="0"/>
    <xf numFmtId="0" fontId="35" fillId="0" borderId="0"/>
    <xf numFmtId="0" fontId="35" fillId="0" borderId="0"/>
    <xf numFmtId="0" fontId="35" fillId="0" borderId="0">
      <alignment vertical="top"/>
    </xf>
    <xf numFmtId="0" fontId="152" fillId="0" borderId="0"/>
    <xf numFmtId="0" fontId="112" fillId="0" borderId="0"/>
    <xf numFmtId="0" fontId="35"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35" fillId="0" borderId="0"/>
    <xf numFmtId="0" fontId="152" fillId="0" borderId="0"/>
    <xf numFmtId="0" fontId="35" fillId="0" borderId="0">
      <alignment vertical="top"/>
    </xf>
    <xf numFmtId="0" fontId="152" fillId="0" borderId="0"/>
    <xf numFmtId="0" fontId="112" fillId="0" borderId="0"/>
    <xf numFmtId="0" fontId="35"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152" fillId="0" borderId="0"/>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xf numFmtId="0" fontId="152" fillId="0" borderId="0"/>
    <xf numFmtId="0" fontId="35" fillId="0" borderId="0">
      <alignment vertical="top"/>
    </xf>
    <xf numFmtId="0" fontId="35" fillId="0" borderId="0">
      <alignment vertical="top"/>
    </xf>
    <xf numFmtId="0" fontId="35" fillId="0" borderId="0"/>
    <xf numFmtId="0" fontId="112" fillId="0" borderId="0"/>
    <xf numFmtId="0" fontId="35" fillId="0" borderId="0"/>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112" fillId="0" borderId="0"/>
    <xf numFmtId="0" fontId="152" fillId="0" borderId="0"/>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0" borderId="0">
      <alignment vertical="top"/>
    </xf>
    <xf numFmtId="0" fontId="35" fillId="117" borderId="101" applyNumberFormat="0" applyProtection="0">
      <alignment vertical="top"/>
    </xf>
    <xf numFmtId="0" fontId="35" fillId="120" borderId="101" applyNumberFormat="0" applyAlignment="0" applyProtection="0"/>
    <xf numFmtId="0" fontId="35" fillId="0" borderId="0">
      <alignment vertical="top"/>
    </xf>
    <xf numFmtId="0" fontId="35" fillId="174" borderId="101" applyNumberFormat="0" applyAlignment="0" applyProtection="0"/>
    <xf numFmtId="0" fontId="35" fillId="120" borderId="101" applyNumberFormat="0" applyAlignment="0" applyProtection="0"/>
    <xf numFmtId="0" fontId="35" fillId="120" borderId="101" applyNumberFormat="0" applyAlignment="0" applyProtection="0"/>
    <xf numFmtId="0" fontId="35" fillId="120" borderId="101" applyNumberFormat="0" applyAlignment="0" applyProtection="0"/>
    <xf numFmtId="0" fontId="35" fillId="120" borderId="101" applyNumberFormat="0" applyAlignment="0" applyProtection="0"/>
    <xf numFmtId="0" fontId="35" fillId="120" borderId="101" applyNumberFormat="0" applyAlignment="0" applyProtection="0"/>
    <xf numFmtId="0" fontId="35" fillId="120" borderId="101" applyNumberFormat="0" applyAlignment="0" applyProtection="0"/>
    <xf numFmtId="0" fontId="35" fillId="120" borderId="101" applyNumberFormat="0" applyAlignment="0" applyProtection="0"/>
    <xf numFmtId="0" fontId="35" fillId="120" borderId="101" applyNumberFormat="0" applyAlignment="0" applyProtection="0"/>
    <xf numFmtId="0" fontId="35" fillId="120" borderId="101" applyNumberFormat="0" applyAlignment="0" applyProtection="0"/>
    <xf numFmtId="0" fontId="35" fillId="120" borderId="101" applyNumberFormat="0" applyAlignment="0" applyProtection="0"/>
    <xf numFmtId="0" fontId="35" fillId="117" borderId="101" applyNumberFormat="0" applyProtection="0">
      <alignment vertical="top"/>
    </xf>
    <xf numFmtId="0" fontId="35" fillId="120" borderId="101" applyNumberFormat="0" applyAlignment="0" applyProtection="0"/>
    <xf numFmtId="0" fontId="35" fillId="0" borderId="0">
      <alignment vertical="top"/>
    </xf>
    <xf numFmtId="0" fontId="35" fillId="120" borderId="101" applyNumberFormat="0" applyProtection="0">
      <alignment vertical="top"/>
    </xf>
    <xf numFmtId="0" fontId="35" fillId="120" borderId="101" applyNumberFormat="0" applyProtection="0">
      <alignment vertical="top"/>
    </xf>
    <xf numFmtId="0" fontId="35" fillId="85" borderId="101" applyNumberFormat="0" applyFont="0" applyAlignment="0" applyProtection="0"/>
    <xf numFmtId="0" fontId="35" fillId="121" borderId="101" applyNumberFormat="0" applyAlignment="0" applyProtection="0"/>
    <xf numFmtId="0" fontId="35" fillId="120" borderId="101" applyNumberFormat="0" applyProtection="0">
      <alignment vertical="top"/>
    </xf>
    <xf numFmtId="0" fontId="35" fillId="174" borderId="101" applyNumberFormat="0" applyAlignment="0" applyProtection="0"/>
    <xf numFmtId="0" fontId="77" fillId="32" borderId="77" applyNumberFormat="0" applyFont="0" applyAlignment="0" applyProtection="0"/>
    <xf numFmtId="0" fontId="35" fillId="120" borderId="101" applyNumberFormat="0" applyAlignment="0" applyProtection="0"/>
    <xf numFmtId="0" fontId="35" fillId="121" borderId="101" applyNumberFormat="0" applyAlignment="0" applyProtection="0"/>
    <xf numFmtId="0" fontId="35" fillId="0" borderId="0">
      <alignment vertical="top"/>
    </xf>
    <xf numFmtId="0" fontId="35" fillId="120" borderId="101" applyNumberFormat="0" applyAlignment="0" applyProtection="0"/>
    <xf numFmtId="0" fontId="77" fillId="32" borderId="77" applyNumberFormat="0" applyFont="0" applyAlignment="0" applyProtection="0"/>
    <xf numFmtId="0" fontId="161" fillId="32" borderId="77" applyNumberFormat="0" applyFont="0" applyAlignment="0" applyProtection="0"/>
    <xf numFmtId="0" fontId="161" fillId="32" borderId="77" applyNumberFormat="0" applyFont="0" applyAlignment="0" applyProtection="0"/>
    <xf numFmtId="0" fontId="161" fillId="32" borderId="77" applyNumberFormat="0" applyFont="0" applyAlignment="0" applyProtection="0"/>
    <xf numFmtId="0" fontId="161" fillId="32" borderId="77" applyNumberFormat="0" applyFont="0" applyAlignment="0" applyProtection="0"/>
    <xf numFmtId="0" fontId="77" fillId="32" borderId="77" applyNumberFormat="0" applyFont="0" applyAlignment="0" applyProtection="0"/>
    <xf numFmtId="0" fontId="77" fillId="32" borderId="77" applyNumberFormat="0" applyFont="0" applyAlignment="0" applyProtection="0"/>
    <xf numFmtId="0" fontId="161" fillId="32" borderId="77" applyNumberFormat="0" applyFont="0" applyAlignment="0" applyProtection="0"/>
    <xf numFmtId="0" fontId="161" fillId="32" borderId="77" applyNumberFormat="0" applyFont="0" applyAlignment="0" applyProtection="0"/>
    <xf numFmtId="0" fontId="161" fillId="32" borderId="77" applyNumberFormat="0" applyFont="0" applyAlignment="0" applyProtection="0"/>
    <xf numFmtId="0" fontId="161" fillId="32" borderId="77" applyNumberFormat="0" applyFont="0" applyAlignment="0" applyProtection="0"/>
    <xf numFmtId="0" fontId="161" fillId="32" borderId="77" applyNumberFormat="0" applyFont="0" applyAlignment="0" applyProtection="0"/>
    <xf numFmtId="0" fontId="161" fillId="32" borderId="77" applyNumberFormat="0" applyFont="0" applyAlignment="0" applyProtection="0"/>
    <xf numFmtId="0" fontId="77" fillId="32" borderId="77" applyNumberFormat="0" applyFont="0" applyAlignment="0" applyProtection="0"/>
    <xf numFmtId="0" fontId="35" fillId="120" borderId="101" applyNumberFormat="0" applyAlignment="0" applyProtection="0"/>
    <xf numFmtId="0" fontId="35" fillId="0" borderId="0">
      <alignment vertical="top"/>
    </xf>
    <xf numFmtId="0" fontId="35" fillId="120" borderId="101" applyNumberFormat="0" applyAlignment="0" applyProtection="0"/>
    <xf numFmtId="0" fontId="161" fillId="32" borderId="77" applyNumberFormat="0" applyFont="0" applyAlignment="0" applyProtection="0"/>
    <xf numFmtId="0" fontId="161" fillId="32" borderId="77" applyNumberFormat="0" applyFont="0" applyAlignment="0" applyProtection="0"/>
    <xf numFmtId="0" fontId="35" fillId="120" borderId="101" applyNumberFormat="0" applyAlignment="0" applyProtection="0"/>
    <xf numFmtId="0" fontId="161" fillId="32" borderId="77" applyNumberFormat="0" applyFont="0" applyAlignment="0" applyProtection="0"/>
    <xf numFmtId="0" fontId="35" fillId="120" borderId="101" applyNumberFormat="0" applyAlignment="0" applyProtection="0"/>
    <xf numFmtId="0" fontId="35" fillId="120" borderId="101" applyNumberFormat="0" applyAlignment="0" applyProtection="0"/>
    <xf numFmtId="0" fontId="186" fillId="122" borderId="114" applyNumberFormat="0" applyProtection="0">
      <alignment vertical="top"/>
    </xf>
    <xf numFmtId="0" fontId="108" fillId="169" borderId="103" applyNumberFormat="0" applyAlignment="0" applyProtection="0"/>
    <xf numFmtId="0" fontId="35" fillId="0" borderId="0">
      <alignment vertical="top"/>
    </xf>
    <xf numFmtId="0" fontId="200" fillId="170" borderId="103" applyNumberFormat="0" applyAlignment="0" applyProtection="0"/>
    <xf numFmtId="0" fontId="108" fillId="169" borderId="103" applyNumberFormat="0" applyAlignment="0" applyProtection="0"/>
    <xf numFmtId="0" fontId="108" fillId="169" borderId="103" applyNumberFormat="0" applyAlignment="0" applyProtection="0"/>
    <xf numFmtId="0" fontId="108" fillId="169" borderId="103" applyNumberFormat="0" applyAlignment="0" applyProtection="0"/>
    <xf numFmtId="0" fontId="108" fillId="169" borderId="103" applyNumberFormat="0" applyAlignment="0" applyProtection="0"/>
    <xf numFmtId="0" fontId="108" fillId="169" borderId="103" applyNumberFormat="0" applyAlignment="0" applyProtection="0"/>
    <xf numFmtId="0" fontId="108" fillId="169" borderId="103" applyNumberFormat="0" applyAlignment="0" applyProtection="0"/>
    <xf numFmtId="0" fontId="108" fillId="169" borderId="103" applyNumberFormat="0" applyAlignment="0" applyProtection="0"/>
    <xf numFmtId="0" fontId="108" fillId="169" borderId="103" applyNumberFormat="0" applyAlignment="0" applyProtection="0"/>
    <xf numFmtId="0" fontId="108" fillId="169" borderId="103" applyNumberFormat="0" applyAlignment="0" applyProtection="0"/>
    <xf numFmtId="0" fontId="108" fillId="169" borderId="103" applyNumberFormat="0" applyAlignment="0" applyProtection="0"/>
    <xf numFmtId="0" fontId="170" fillId="110" borderId="74" applyNumberFormat="0" applyAlignment="0" applyProtection="0"/>
    <xf numFmtId="0" fontId="186" fillId="122" borderId="114" applyNumberFormat="0" applyProtection="0">
      <alignment vertical="top"/>
    </xf>
    <xf numFmtId="0" fontId="108" fillId="169" borderId="103" applyNumberFormat="0" applyAlignment="0" applyProtection="0"/>
    <xf numFmtId="0" fontId="108" fillId="122" borderId="103" applyNumberFormat="0" applyProtection="0">
      <alignment vertical="top"/>
    </xf>
    <xf numFmtId="0" fontId="35" fillId="0" borderId="0">
      <alignment vertical="top"/>
    </xf>
    <xf numFmtId="0" fontId="108" fillId="122" borderId="103" applyNumberFormat="0" applyProtection="0">
      <alignment vertical="top"/>
    </xf>
    <xf numFmtId="0" fontId="186" fillId="122" borderId="114" applyNumberFormat="0" applyAlignment="0" applyProtection="0"/>
    <xf numFmtId="0" fontId="108" fillId="122" borderId="103" applyNumberFormat="0" applyProtection="0">
      <alignment vertical="top"/>
    </xf>
    <xf numFmtId="0" fontId="108" fillId="170" borderId="103" applyNumberFormat="0" applyAlignment="0" applyProtection="0"/>
    <xf numFmtId="0" fontId="170" fillId="110" borderId="74" applyNumberFormat="0" applyAlignment="0" applyProtection="0"/>
    <xf numFmtId="0" fontId="170" fillId="110" borderId="74" applyNumberFormat="0" applyAlignment="0" applyProtection="0"/>
    <xf numFmtId="0" fontId="170" fillId="110" borderId="74" applyNumberFormat="0" applyAlignment="0" applyProtection="0"/>
    <xf numFmtId="0" fontId="67" fillId="110" borderId="74" applyNumberFormat="0" applyAlignment="0" applyProtection="0"/>
    <xf numFmtId="0" fontId="67" fillId="110" borderId="74" applyNumberFormat="0" applyAlignment="0" applyProtection="0"/>
    <xf numFmtId="0" fontId="108" fillId="169" borderId="103" applyNumberFormat="0" applyAlignment="0" applyProtection="0"/>
    <xf numFmtId="0" fontId="186" fillId="122" borderId="114" applyNumberFormat="0" applyAlignment="0" applyProtection="0"/>
    <xf numFmtId="0" fontId="35" fillId="0" borderId="0">
      <alignment vertical="top"/>
    </xf>
    <xf numFmtId="0" fontId="108" fillId="169" borderId="103" applyNumberFormat="0" applyAlignment="0" applyProtection="0"/>
    <xf numFmtId="0" fontId="170" fillId="110" borderId="74" applyNumberFormat="0" applyAlignment="0" applyProtection="0"/>
    <xf numFmtId="0" fontId="170" fillId="110" borderId="74" applyNumberFormat="0" applyAlignment="0" applyProtection="0"/>
    <xf numFmtId="0" fontId="170" fillId="110" borderId="74" applyNumberFormat="0" applyAlignment="0" applyProtection="0"/>
    <xf numFmtId="0" fontId="170" fillId="110" borderId="74" applyNumberFormat="0" applyAlignment="0" applyProtection="0"/>
    <xf numFmtId="0" fontId="67" fillId="110" borderId="74" applyNumberFormat="0" applyAlignment="0" applyProtection="0"/>
    <xf numFmtId="0" fontId="108" fillId="169" borderId="103" applyNumberFormat="0" applyAlignment="0" applyProtection="0"/>
    <xf numFmtId="0" fontId="35" fillId="0" borderId="0">
      <alignment vertical="top"/>
    </xf>
    <xf numFmtId="0" fontId="108" fillId="169" borderId="103" applyNumberFormat="0" applyAlignment="0" applyProtection="0"/>
    <xf numFmtId="0" fontId="108" fillId="169" borderId="103" applyNumberFormat="0" applyAlignment="0" applyProtection="0"/>
    <xf numFmtId="0" fontId="108" fillId="169" borderId="103" applyNumberFormat="0" applyAlignment="0" applyProtection="0"/>
    <xf numFmtId="0" fontId="108" fillId="169" borderId="103" applyNumberFormat="0" applyAlignment="0" applyProtection="0"/>
    <xf numFmtId="9" fontId="35" fillId="0" borderId="0" applyFill="0" applyBorder="0" applyAlignment="0" applyProtection="0"/>
    <xf numFmtId="9" fontId="77" fillId="0" borderId="0" applyFont="0" applyFill="0" applyBorder="0" applyAlignment="0" applyProtection="0"/>
    <xf numFmtId="9" fontId="161" fillId="0" borderId="0" applyFont="0" applyFill="0" applyBorder="0" applyAlignment="0" applyProtection="0"/>
    <xf numFmtId="9" fontId="77" fillId="0" borderId="0" applyFont="0" applyFill="0" applyBorder="0" applyAlignment="0" applyProtection="0"/>
    <xf numFmtId="0" fontId="187" fillId="0" borderId="0" applyNumberFormat="0" applyFill="0" applyBorder="0" applyProtection="0">
      <alignment vertical="top"/>
    </xf>
    <xf numFmtId="0" fontId="187" fillId="0" borderId="0" applyNumberFormat="0" applyFill="0" applyBorder="0" applyProtection="0">
      <alignment vertical="top"/>
    </xf>
    <xf numFmtId="0" fontId="187" fillId="0" borderId="0" applyNumberFormat="0" applyFill="0" applyBorder="0" applyProtection="0">
      <alignment vertical="top"/>
    </xf>
    <xf numFmtId="0" fontId="187" fillId="0" borderId="0" applyNumberFormat="0" applyFill="0" applyBorder="0" applyAlignment="0" applyProtection="0"/>
    <xf numFmtId="0" fontId="188" fillId="0" borderId="0" applyNumberFormat="0" applyFill="0" applyBorder="0" applyProtection="0">
      <alignment vertical="top"/>
    </xf>
    <xf numFmtId="0" fontId="109" fillId="0" borderId="0" applyNumberFormat="0" applyFill="0" applyBorder="0" applyAlignment="0" applyProtection="0"/>
    <xf numFmtId="0" fontId="35" fillId="0" borderId="0">
      <alignment vertical="top"/>
    </xf>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205" fillId="0" borderId="0" applyNumberFormat="0" applyFill="0" applyBorder="0" applyAlignment="0" applyProtection="0"/>
    <xf numFmtId="0" fontId="188" fillId="0" borderId="0" applyNumberFormat="0" applyFill="0" applyBorder="0" applyProtection="0">
      <alignment vertical="top"/>
    </xf>
    <xf numFmtId="0" fontId="109" fillId="0" borderId="0" applyNumberFormat="0" applyFill="0" applyBorder="0" applyAlignment="0" applyProtection="0"/>
    <xf numFmtId="0" fontId="188" fillId="0" borderId="0" applyNumberFormat="0" applyFill="0" applyBorder="0" applyProtection="0">
      <alignment vertical="top"/>
    </xf>
    <xf numFmtId="0" fontId="35" fillId="0" borderId="0">
      <alignment vertical="top"/>
    </xf>
    <xf numFmtId="0" fontId="188" fillId="0" borderId="0" applyNumberFormat="0" applyFill="0" applyBorder="0" applyAlignment="0" applyProtection="0"/>
    <xf numFmtId="0" fontId="205"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213" fillId="0" borderId="0" applyNumberFormat="0" applyFill="0" applyBorder="0" applyAlignment="0" applyProtection="0"/>
    <xf numFmtId="0" fontId="109" fillId="0" borderId="0" applyNumberFormat="0" applyFill="0" applyBorder="0" applyAlignment="0" applyProtection="0"/>
    <xf numFmtId="0" fontId="188" fillId="0" borderId="0" applyNumberFormat="0" applyFill="0" applyBorder="0" applyAlignment="0" applyProtection="0"/>
    <xf numFmtId="0" fontId="35" fillId="0" borderId="0">
      <alignment vertical="top"/>
    </xf>
    <xf numFmtId="0" fontId="109" fillId="0" borderId="0" applyNumberFormat="0" applyFill="0" applyBorder="0" applyAlignment="0" applyProtection="0"/>
    <xf numFmtId="0" fontId="205" fillId="0" borderId="0" applyNumberFormat="0" applyFill="0" applyBorder="0" applyAlignment="0" applyProtection="0"/>
    <xf numFmtId="0" fontId="205"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213" fillId="0" borderId="0" applyNumberFormat="0" applyFill="0" applyBorder="0" applyAlignment="0" applyProtection="0"/>
    <xf numFmtId="0" fontId="109" fillId="0" borderId="0" applyNumberFormat="0" applyFill="0" applyBorder="0" applyAlignment="0" applyProtection="0"/>
    <xf numFmtId="0" fontId="35" fillId="0" borderId="0">
      <alignment vertical="top"/>
    </xf>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10" fillId="0" borderId="115" applyNumberFormat="0" applyFill="0" applyProtection="0">
      <alignment vertical="top"/>
    </xf>
    <xf numFmtId="0" fontId="110" fillId="0" borderId="104" applyNumberFormat="0" applyFill="0" applyAlignment="0" applyProtection="0"/>
    <xf numFmtId="0" fontId="35" fillId="0" borderId="0">
      <alignment vertical="top"/>
    </xf>
    <xf numFmtId="0" fontId="164"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76" fillId="0" borderId="115" applyNumberFormat="0" applyFill="0" applyAlignment="0" applyProtection="0"/>
    <xf numFmtId="0" fontId="110" fillId="0" borderId="115" applyNumberFormat="0" applyFill="0" applyProtection="0">
      <alignment vertical="top"/>
    </xf>
    <xf numFmtId="0" fontId="35" fillId="0" borderId="0">
      <alignment vertical="top"/>
    </xf>
    <xf numFmtId="0" fontId="110" fillId="0" borderId="115" applyNumberFormat="0" applyFill="0" applyProtection="0">
      <alignment vertical="top"/>
    </xf>
    <xf numFmtId="0" fontId="35" fillId="0" borderId="0">
      <alignment vertical="top"/>
    </xf>
    <xf numFmtId="0" fontId="110" fillId="0" borderId="116" applyNumberFormat="0" applyFill="0" applyAlignment="0" applyProtection="0"/>
    <xf numFmtId="0" fontId="176" fillId="0" borderId="115" applyNumberFormat="0" applyFill="0" applyAlignment="0" applyProtection="0"/>
    <xf numFmtId="0" fontId="176" fillId="0" borderId="115" applyNumberFormat="0" applyFill="0" applyAlignment="0" applyProtection="0"/>
    <xf numFmtId="0" fontId="176" fillId="0" borderId="115" applyNumberFormat="0" applyFill="0" applyAlignment="0" applyProtection="0"/>
    <xf numFmtId="0" fontId="50" fillId="0" borderId="115" applyNumberFormat="0" applyFill="0" applyAlignment="0" applyProtection="0"/>
    <xf numFmtId="0" fontId="50" fillId="0" borderId="115" applyNumberFormat="0" applyFill="0" applyAlignment="0" applyProtection="0"/>
    <xf numFmtId="0" fontId="110" fillId="0" borderId="104" applyNumberFormat="0" applyFill="0" applyAlignment="0" applyProtection="0"/>
    <xf numFmtId="0" fontId="110" fillId="0" borderId="116" applyNumberFormat="0" applyFill="0" applyAlignment="0" applyProtection="0"/>
    <xf numFmtId="0" fontId="35" fillId="0" borderId="0">
      <alignment vertical="top"/>
    </xf>
    <xf numFmtId="0" fontId="110" fillId="0" borderId="104" applyNumberFormat="0" applyFill="0" applyAlignment="0" applyProtection="0"/>
    <xf numFmtId="0" fontId="176" fillId="0" borderId="115" applyNumberFormat="0" applyFill="0" applyAlignment="0" applyProtection="0"/>
    <xf numFmtId="0" fontId="176" fillId="0" borderId="115" applyNumberFormat="0" applyFill="0" applyAlignment="0" applyProtection="0"/>
    <xf numFmtId="0" fontId="176" fillId="0" borderId="115" applyNumberFormat="0" applyFill="0" applyAlignment="0" applyProtection="0"/>
    <xf numFmtId="0" fontId="176" fillId="0" borderId="115" applyNumberFormat="0" applyFill="0" applyAlignment="0" applyProtection="0"/>
    <xf numFmtId="0" fontId="50" fillId="0" borderId="115" applyNumberFormat="0" applyFill="0" applyAlignment="0" applyProtection="0"/>
    <xf numFmtId="0" fontId="110" fillId="0" borderId="104" applyNumberFormat="0" applyFill="0" applyAlignment="0" applyProtection="0"/>
    <xf numFmtId="0" fontId="35" fillId="0" borderId="0">
      <alignment vertical="top"/>
    </xf>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74" fillId="0" borderId="0" applyNumberFormat="0" applyFill="0" applyBorder="0" applyAlignment="0" applyProtection="0"/>
    <xf numFmtId="0" fontId="111" fillId="0" borderId="0" applyNumberFormat="0" applyFill="0" applyBorder="0" applyProtection="0">
      <alignment vertical="top"/>
    </xf>
    <xf numFmtId="0" fontId="111" fillId="0" borderId="0" applyNumberFormat="0" applyFill="0" applyBorder="0" applyAlignment="0" applyProtection="0"/>
    <xf numFmtId="0" fontId="35" fillId="0" borderId="0">
      <alignment vertical="top"/>
    </xf>
    <xf numFmtId="0" fontId="166"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74" fillId="0" borderId="0" applyNumberFormat="0" applyFill="0" applyBorder="0" applyAlignment="0" applyProtection="0"/>
    <xf numFmtId="0" fontId="111" fillId="0" borderId="0" applyNumberFormat="0" applyFill="0" applyBorder="0" applyProtection="0">
      <alignment vertical="top"/>
    </xf>
    <xf numFmtId="0" fontId="111" fillId="0" borderId="0" applyNumberFormat="0" applyFill="0" applyBorder="0" applyAlignment="0" applyProtection="0"/>
    <xf numFmtId="0" fontId="111" fillId="0" borderId="0" applyNumberFormat="0" applyFill="0" applyBorder="0" applyProtection="0">
      <alignment vertical="top"/>
    </xf>
    <xf numFmtId="0" fontId="35" fillId="0" borderId="0">
      <alignment vertical="top"/>
    </xf>
    <xf numFmtId="0" fontId="2" fillId="0" borderId="0" applyNumberFormat="0" applyFill="0" applyBorder="0" applyAlignment="0" applyProtection="0"/>
    <xf numFmtId="0" fontId="111" fillId="0" borderId="0" applyNumberFormat="0" applyFill="0" applyBorder="0" applyAlignment="0" applyProtection="0"/>
    <xf numFmtId="0" fontId="35" fillId="0" borderId="0">
      <alignment vertical="top"/>
    </xf>
    <xf numFmtId="0" fontId="111" fillId="0" borderId="0" applyNumberFormat="0" applyFill="0" applyBorder="0" applyAlignment="0" applyProtection="0"/>
    <xf numFmtId="0" fontId="174" fillId="0" borderId="0" applyNumberFormat="0" applyFill="0" applyBorder="0" applyAlignment="0" applyProtection="0"/>
    <xf numFmtId="0" fontId="2" fillId="0" borderId="0" applyNumberFormat="0" applyFill="0" applyBorder="0" applyAlignment="0" applyProtection="0"/>
    <xf numFmtId="0" fontId="111" fillId="0" borderId="0" applyNumberFormat="0" applyFill="0" applyBorder="0" applyAlignment="0" applyProtection="0"/>
    <xf numFmtId="0" fontId="35" fillId="0" borderId="0">
      <alignment vertical="top"/>
    </xf>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0" fontId="111" fillId="0" borderId="0" applyNumberFormat="0" applyFill="0" applyBorder="0" applyAlignment="0" applyProtection="0"/>
    <xf numFmtId="186" fontId="35" fillId="0" borderId="0" applyFont="0" applyFill="0" applyAlignment="0" applyProtection="0"/>
    <xf numFmtId="186" fontId="35" fillId="0" borderId="0" applyFont="0" applyFill="0" applyAlignment="0" applyProtection="0"/>
    <xf numFmtId="186" fontId="35" fillId="0" borderId="0" applyFont="0" applyFill="0" applyAlignment="0" applyProtection="0"/>
    <xf numFmtId="0" fontId="35" fillId="0" borderId="0">
      <alignment vertical="top"/>
    </xf>
    <xf numFmtId="0" fontId="35" fillId="0" borderId="0">
      <alignment vertical="top"/>
    </xf>
    <xf numFmtId="0" fontId="153" fillId="0" borderId="0" applyNumberFormat="0" applyFont="0" applyBorder="0" applyProtection="0"/>
    <xf numFmtId="188" fontId="153" fillId="0" borderId="0" applyFont="0" applyBorder="0" applyProtection="0"/>
    <xf numFmtId="0" fontId="153" fillId="0" borderId="0" applyNumberFormat="0" applyFont="0" applyBorder="0" applyProtection="0"/>
    <xf numFmtId="0" fontId="77" fillId="0" borderId="0" applyBorder="0" applyProtection="0"/>
    <xf numFmtId="0" fontId="153" fillId="0" borderId="0" applyNumberFormat="0" applyFont="0" applyBorder="0" applyProtection="0"/>
    <xf numFmtId="0" fontId="77" fillId="0" borderId="0" applyBorder="0" applyProtection="0"/>
    <xf numFmtId="173" fontId="77" fillId="0" borderId="0" applyFill="0" applyBorder="0" applyAlignment="0" applyProtection="0"/>
    <xf numFmtId="175" fontId="77" fillId="0" borderId="0" applyBorder="0" applyProtection="0"/>
    <xf numFmtId="0" fontId="77" fillId="0" borderId="0" applyBorder="0" applyProtection="0"/>
    <xf numFmtId="0" fontId="214" fillId="0" borderId="0"/>
    <xf numFmtId="0" fontId="77" fillId="0" borderId="0"/>
    <xf numFmtId="0" fontId="51" fillId="0" borderId="0"/>
    <xf numFmtId="0" fontId="3" fillId="0" borderId="0">
      <alignment vertical="center"/>
    </xf>
    <xf numFmtId="0" fontId="113" fillId="0" borderId="0"/>
    <xf numFmtId="0" fontId="14" fillId="0" borderId="0"/>
    <xf numFmtId="0" fontId="35" fillId="85" borderId="101" applyNumberFormat="0" applyFont="0" applyAlignment="0" applyProtection="0"/>
    <xf numFmtId="0" fontId="77" fillId="0" borderId="0"/>
    <xf numFmtId="0" fontId="122" fillId="0" borderId="95">
      <alignment horizontal="center"/>
    </xf>
    <xf numFmtId="0" fontId="128" fillId="0" borderId="95">
      <alignment horizontal="center"/>
    </xf>
    <xf numFmtId="0" fontId="122" fillId="0" borderId="95" applyNumberFormat="0" applyFont="0" applyFill="0" applyBorder="0" applyAlignment="0">
      <alignment horizontal="center"/>
    </xf>
    <xf numFmtId="170" fontId="1" fillId="0" borderId="0" applyFont="0" applyFill="0" applyBorder="0" applyAlignment="0" applyProtection="0"/>
    <xf numFmtId="170" fontId="1" fillId="0" borderId="0" applyFont="0" applyFill="0" applyBorder="0" applyAlignment="0" applyProtection="0"/>
    <xf numFmtId="182" fontId="78" fillId="0" borderId="0" applyFont="0" applyFill="0" applyBorder="0" applyAlignment="0" applyProtection="0"/>
    <xf numFmtId="41" fontId="1" fillId="0" borderId="0" applyFont="0" applyFill="0" applyBorder="0" applyAlignment="0" applyProtection="0"/>
    <xf numFmtId="166" fontId="1" fillId="0" borderId="0" applyFont="0" applyFill="0" applyBorder="0" applyAlignment="0" applyProtection="0"/>
    <xf numFmtId="43" fontId="150" fillId="0" borderId="0" applyFont="0" applyFill="0" applyBorder="0" applyAlignment="0" applyProtection="0"/>
    <xf numFmtId="172" fontId="35" fillId="0" borderId="0" applyFont="0" applyFill="0" applyBorder="0" applyAlignment="0" applyProtection="0"/>
    <xf numFmtId="0" fontId="80" fillId="0" borderId="0"/>
    <xf numFmtId="170" fontId="1" fillId="0" borderId="0" applyFont="0" applyFill="0" applyBorder="0" applyAlignment="0" applyProtection="0"/>
    <xf numFmtId="42" fontId="1" fillId="0" borderId="0" applyFont="0" applyFill="0" applyBorder="0" applyAlignment="0" applyProtection="0"/>
    <xf numFmtId="164" fontId="1" fillId="0" borderId="0" applyFont="0" applyFill="0" applyBorder="0" applyAlignment="0" applyProtection="0"/>
    <xf numFmtId="0" fontId="77" fillId="0" borderId="0"/>
    <xf numFmtId="0" fontId="3" fillId="0" borderId="0">
      <alignment vertical="center"/>
    </xf>
    <xf numFmtId="0" fontId="3" fillId="0" borderId="0">
      <alignment vertical="center"/>
    </xf>
    <xf numFmtId="0" fontId="14" fillId="0" borderId="0"/>
    <xf numFmtId="43" fontId="35" fillId="0" borderId="0" applyFont="0" applyFill="0" applyBorder="0" applyAlignment="0" applyProtection="0"/>
    <xf numFmtId="0" fontId="1" fillId="0" borderId="0"/>
    <xf numFmtId="0" fontId="114" fillId="0" borderId="0" applyNumberFormat="0" applyFill="0" applyBorder="0" applyAlignment="0" applyProtection="0"/>
    <xf numFmtId="170" fontId="73" fillId="0" borderId="0" applyFont="0" applyFill="0" applyBorder="0" applyAlignment="0" applyProtection="0"/>
    <xf numFmtId="43" fontId="77" fillId="0" borderId="0" applyFont="0" applyFill="0" applyBorder="0" applyAlignment="0" applyProtection="0"/>
    <xf numFmtId="0" fontId="80" fillId="0" borderId="0"/>
    <xf numFmtId="170" fontId="35" fillId="0" borderId="0" applyFont="0" applyFill="0" applyBorder="0" applyAlignment="0" applyProtection="0"/>
    <xf numFmtId="0" fontId="161" fillId="0" borderId="0"/>
    <xf numFmtId="0" fontId="215" fillId="0" borderId="0"/>
    <xf numFmtId="170" fontId="1" fillId="0" borderId="0" applyFont="0" applyFill="0" applyBorder="0" applyAlignment="0" applyProtection="0"/>
    <xf numFmtId="175" fontId="77" fillId="0" borderId="0"/>
    <xf numFmtId="0" fontId="14" fillId="0" borderId="0"/>
    <xf numFmtId="172" fontId="1" fillId="0" borderId="0" applyFont="0" applyFill="0" applyBorder="0" applyAlignment="0" applyProtection="0"/>
    <xf numFmtId="170" fontId="1" fillId="0" borderId="0" applyFont="0" applyFill="0" applyBorder="0" applyAlignment="0" applyProtection="0"/>
    <xf numFmtId="43" fontId="14" fillId="0" borderId="0" applyFont="0" applyFill="0" applyBorder="0" applyAlignment="0" applyProtection="0"/>
    <xf numFmtId="0" fontId="83" fillId="26" borderId="0" applyNumberFormat="0" applyBorder="0" applyAlignment="0" applyProtection="0"/>
    <xf numFmtId="0" fontId="84" fillId="28" borderId="0" applyNumberFormat="0" applyBorder="0" applyAlignment="0" applyProtection="0"/>
    <xf numFmtId="0" fontId="216" fillId="0" borderId="0"/>
    <xf numFmtId="0" fontId="153" fillId="0" borderId="0" applyNumberFormat="0" applyFont="0" applyBorder="0" applyProtection="0"/>
    <xf numFmtId="0" fontId="77" fillId="0" borderId="0" applyBorder="0" applyProtection="0"/>
    <xf numFmtId="166" fontId="1" fillId="0" borderId="0" applyFont="0" applyFill="0" applyBorder="0" applyAlignment="0" applyProtection="0"/>
    <xf numFmtId="0" fontId="216" fillId="0" borderId="0"/>
    <xf numFmtId="0" fontId="35" fillId="0" borderId="0" applyAlignment="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77" fillId="0" borderId="0" applyFont="0" applyFill="0" applyBorder="0" applyAlignment="0" applyProtection="0"/>
    <xf numFmtId="166" fontId="35" fillId="0" borderId="0" applyFont="0" applyFill="0" applyBorder="0" applyAlignment="0" applyProtection="0"/>
    <xf numFmtId="166" fontId="1" fillId="0" borderId="0" applyFont="0" applyFill="0" applyBorder="0" applyAlignment="0" applyProtection="0"/>
    <xf numFmtId="166" fontId="76" fillId="0" borderId="0" applyFont="0" applyFill="0" applyBorder="0" applyAlignment="0" applyProtection="0"/>
    <xf numFmtId="166" fontId="35" fillId="0" borderId="0" applyFont="0" applyFill="0" applyBorder="0" applyAlignment="0" applyProtection="0"/>
    <xf numFmtId="166" fontId="76" fillId="0" borderId="0" applyFont="0" applyFill="0" applyBorder="0" applyAlignment="0" applyProtection="0"/>
    <xf numFmtId="174" fontId="1" fillId="0" borderId="0" applyFont="0" applyFill="0" applyBorder="0" applyAlignment="0" applyProtection="0"/>
    <xf numFmtId="166" fontId="35" fillId="0" borderId="0" applyFont="0" applyFill="0" applyBorder="0" applyAlignment="0" applyProtection="0"/>
    <xf numFmtId="0" fontId="77" fillId="0" borderId="0" applyBorder="0" applyProtection="0"/>
    <xf numFmtId="189" fontId="153" fillId="0" borderId="0" applyFont="0" applyBorder="0" applyProtection="0"/>
    <xf numFmtId="190" fontId="153" fillId="0" borderId="0" applyFont="0" applyFill="0" applyBorder="0" applyAlignment="0" applyProtection="0"/>
    <xf numFmtId="191" fontId="153" fillId="0" borderId="0" applyFont="0" applyBorder="0" applyProtection="0"/>
    <xf numFmtId="166" fontId="76" fillId="0" borderId="0" applyFont="0" applyFill="0" applyBorder="0" applyAlignment="0" applyProtection="0"/>
    <xf numFmtId="0" fontId="61" fillId="0" borderId="71" applyNumberFormat="0" applyFill="0" applyAlignment="0" applyProtection="0"/>
    <xf numFmtId="0" fontId="63" fillId="26" borderId="0" applyNumberFormat="0" applyBorder="0" applyAlignment="0" applyProtection="0"/>
    <xf numFmtId="0" fontId="64" fillId="27" borderId="0" applyNumberFormat="0" applyBorder="0" applyAlignment="0" applyProtection="0"/>
    <xf numFmtId="0" fontId="119" fillId="28" borderId="0" applyNumberFormat="0" applyBorder="0" applyAlignment="0" applyProtection="0"/>
    <xf numFmtId="0" fontId="66" fillId="29" borderId="73" applyNumberFormat="0" applyAlignment="0" applyProtection="0"/>
    <xf numFmtId="0" fontId="67" fillId="30" borderId="74" applyNumberFormat="0" applyAlignment="0" applyProtection="0"/>
    <xf numFmtId="0" fontId="68" fillId="30" borderId="73" applyNumberFormat="0" applyAlignment="0" applyProtection="0"/>
    <xf numFmtId="0" fontId="70" fillId="31" borderId="76" applyNumberFormat="0" applyAlignment="0" applyProtection="0"/>
    <xf numFmtId="0" fontId="72" fillId="33" borderId="0" applyNumberFormat="0" applyBorder="0" applyAlignment="0" applyProtection="0"/>
    <xf numFmtId="0" fontId="72" fillId="36" borderId="0" applyNumberFormat="0" applyBorder="0" applyAlignment="0" applyProtection="0"/>
    <xf numFmtId="0" fontId="72" fillId="37" borderId="0" applyNumberFormat="0" applyBorder="0" applyAlignment="0" applyProtection="0"/>
    <xf numFmtId="0" fontId="72" fillId="40" borderId="0" applyNumberFormat="0" applyBorder="0" applyAlignment="0" applyProtection="0"/>
    <xf numFmtId="0" fontId="72" fillId="41" borderId="0" applyNumberFormat="0" applyBorder="0" applyAlignment="0" applyProtection="0"/>
    <xf numFmtId="0" fontId="104" fillId="0" borderId="92" applyNumberFormat="0" applyFill="0" applyAlignment="0" applyProtection="0"/>
    <xf numFmtId="0" fontId="72" fillId="44" borderId="0" applyNumberFormat="0" applyBorder="0" applyAlignment="0" applyProtection="0"/>
    <xf numFmtId="0" fontId="72" fillId="45" borderId="0" applyNumberFormat="0" applyBorder="0" applyAlignment="0" applyProtection="0"/>
    <xf numFmtId="0" fontId="104" fillId="0" borderId="92" applyNumberFormat="0" applyFill="0" applyAlignment="0" applyProtection="0"/>
    <xf numFmtId="0" fontId="72" fillId="48" borderId="0" applyNumberFormat="0" applyBorder="0" applyAlignment="0" applyProtection="0"/>
    <xf numFmtId="0" fontId="72" fillId="49" borderId="0" applyNumberFormat="0" applyBorder="0" applyAlignment="0" applyProtection="0"/>
    <xf numFmtId="0" fontId="72" fillId="52" borderId="0" applyNumberFormat="0" applyBorder="0" applyAlignment="0" applyProtection="0"/>
    <xf numFmtId="0" fontId="72" fillId="53" borderId="0" applyNumberFormat="0" applyBorder="0" applyAlignment="0" applyProtection="0"/>
    <xf numFmtId="0" fontId="72" fillId="56" borderId="0" applyNumberFormat="0" applyBorder="0" applyAlignment="0" applyProtection="0"/>
    <xf numFmtId="166" fontId="1" fillId="0" borderId="0" applyFont="0" applyFill="0" applyBorder="0" applyAlignment="0" applyProtection="0"/>
    <xf numFmtId="0" fontId="183" fillId="0" borderId="109" applyNumberFormat="0" applyFill="0" applyProtection="0">
      <alignment vertical="top"/>
    </xf>
    <xf numFmtId="0" fontId="104" fillId="0" borderId="92" applyNumberFormat="0" applyFill="0" applyAlignment="0" applyProtection="0"/>
    <xf numFmtId="0" fontId="197"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83" fillId="0" borderId="110" applyNumberFormat="0" applyFill="0" applyProtection="0">
      <alignment vertical="top"/>
    </xf>
    <xf numFmtId="0" fontId="204" fillId="0" borderId="110" applyNumberFormat="0" applyFill="0" applyAlignment="0" applyProtection="0"/>
    <xf numFmtId="0" fontId="183" fillId="0" borderId="109" applyNumberFormat="0" applyFill="0" applyProtection="0">
      <alignment vertical="top"/>
    </xf>
    <xf numFmtId="0" fontId="183" fillId="0" borderId="110" applyNumberFormat="0" applyFill="0" applyProtection="0">
      <alignment vertical="top"/>
    </xf>
    <xf numFmtId="0" fontId="183" fillId="0" borderId="110" applyNumberFormat="0" applyFill="0" applyProtection="0">
      <alignment vertical="top"/>
    </xf>
    <xf numFmtId="0" fontId="183" fillId="0" borderId="111" applyNumberFormat="0" applyFill="0" applyAlignment="0" applyProtection="0"/>
    <xf numFmtId="0" fontId="204" fillId="0" borderId="110" applyNumberFormat="0" applyFill="0" applyAlignment="0" applyProtection="0"/>
    <xf numFmtId="0" fontId="183" fillId="0" borderId="110" applyNumberFormat="0" applyFill="0" applyAlignment="0" applyProtection="0"/>
    <xf numFmtId="0" fontId="183" fillId="0" borderId="110" applyNumberFormat="0" applyFill="0" applyAlignment="0" applyProtection="0"/>
    <xf numFmtId="0" fontId="183" fillId="0" borderId="110" applyNumberFormat="0" applyFill="0" applyAlignment="0" applyProtection="0"/>
    <xf numFmtId="0" fontId="209" fillId="0" borderId="110" applyNumberFormat="0" applyFill="0" applyAlignment="0" applyProtection="0"/>
    <xf numFmtId="0" fontId="104" fillId="0" borderId="92" applyNumberFormat="0" applyFill="0" applyAlignment="0" applyProtection="0"/>
    <xf numFmtId="0" fontId="183" fillId="0" borderId="111" applyNumberFormat="0" applyFill="0" applyAlignment="0" applyProtection="0"/>
    <xf numFmtId="0" fontId="104" fillId="0" borderId="92" applyNumberFormat="0" applyFill="0" applyAlignment="0" applyProtection="0"/>
    <xf numFmtId="0" fontId="204" fillId="0" borderId="110" applyNumberFormat="0" applyFill="0" applyAlignment="0" applyProtection="0"/>
    <xf numFmtId="0" fontId="204" fillId="0" borderId="110" applyNumberFormat="0" applyFill="0" applyAlignment="0" applyProtection="0"/>
    <xf numFmtId="0" fontId="183" fillId="0" borderId="110" applyNumberFormat="0" applyFill="0" applyAlignment="0" applyProtection="0"/>
    <xf numFmtId="0" fontId="183" fillId="0" borderId="110" applyNumberFormat="0" applyFill="0" applyAlignment="0" applyProtection="0"/>
    <xf numFmtId="0" fontId="209" fillId="0" borderId="110"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98" fillId="82" borderId="102" applyNumberFormat="0" applyAlignment="0" applyProtection="0"/>
    <xf numFmtId="0" fontId="98" fillId="82" borderId="102" applyNumberFormat="0" applyAlignment="0" applyProtection="0"/>
    <xf numFmtId="0" fontId="98" fillId="82" borderId="102" applyNumberFormat="0" applyAlignment="0" applyProtection="0"/>
    <xf numFmtId="0" fontId="105" fillId="69" borderId="102" applyNumberFormat="0" applyAlignment="0" applyProtection="0"/>
    <xf numFmtId="0" fontId="105" fillId="69" borderId="102" applyNumberFormat="0" applyAlignment="0" applyProtection="0"/>
    <xf numFmtId="0" fontId="105" fillId="69" borderId="102" applyNumberFormat="0" applyAlignment="0" applyProtection="0"/>
    <xf numFmtId="0" fontId="35" fillId="85" borderId="101" applyNumberFormat="0" applyFont="0" applyAlignment="0" applyProtection="0"/>
    <xf numFmtId="0" fontId="35" fillId="85" borderId="101" applyNumberFormat="0" applyFont="0" applyAlignment="0" applyProtection="0"/>
    <xf numFmtId="0" fontId="112" fillId="85" borderId="101" applyNumberFormat="0" applyFont="0" applyAlignment="0" applyProtection="0"/>
    <xf numFmtId="0" fontId="112" fillId="85" borderId="101" applyNumberFormat="0" applyFont="0" applyAlignment="0" applyProtection="0"/>
    <xf numFmtId="0" fontId="108" fillId="82" borderId="103" applyNumberFormat="0" applyAlignment="0" applyProtection="0"/>
    <xf numFmtId="0" fontId="108" fillId="82" borderId="103" applyNumberFormat="0" applyAlignment="0" applyProtection="0"/>
    <xf numFmtId="0" fontId="108" fillId="82" borderId="103" applyNumberFormat="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98" fillId="82" borderId="102" applyNumberFormat="0" applyAlignment="0" applyProtection="0"/>
    <xf numFmtId="0" fontId="98" fillId="82" borderId="102" applyNumberFormat="0" applyAlignment="0" applyProtection="0"/>
    <xf numFmtId="0" fontId="98" fillId="82" borderId="102" applyNumberFormat="0" applyAlignment="0" applyProtection="0"/>
    <xf numFmtId="0" fontId="105" fillId="69" borderId="102" applyNumberFormat="0" applyAlignment="0" applyProtection="0"/>
    <xf numFmtId="0" fontId="105" fillId="69" borderId="102" applyNumberFormat="0" applyAlignment="0" applyProtection="0"/>
    <xf numFmtId="0" fontId="105" fillId="69" borderId="102" applyNumberFormat="0" applyAlignment="0" applyProtection="0"/>
    <xf numFmtId="0" fontId="128" fillId="0" borderId="95">
      <alignment horizontal="center"/>
    </xf>
    <xf numFmtId="0" fontId="122" fillId="0" borderId="95" applyNumberFormat="0" applyFont="0" applyFill="0" applyBorder="0" applyAlignment="0">
      <alignment horizontal="center"/>
    </xf>
    <xf numFmtId="0" fontId="122" fillId="0" borderId="95">
      <alignment horizontal="center"/>
    </xf>
    <xf numFmtId="0" fontId="35" fillId="85" borderId="101" applyNumberFormat="0" applyFont="0" applyAlignment="0" applyProtection="0"/>
    <xf numFmtId="0" fontId="35" fillId="85" borderId="101" applyNumberFormat="0" applyFont="0" applyAlignment="0" applyProtection="0"/>
    <xf numFmtId="0" fontId="112" fillId="85" borderId="101" applyNumberFormat="0" applyFont="0" applyAlignment="0" applyProtection="0"/>
    <xf numFmtId="0" fontId="112" fillId="85" borderId="101" applyNumberFormat="0" applyFont="0" applyAlignment="0" applyProtection="0"/>
    <xf numFmtId="0" fontId="108" fillId="82" borderId="103" applyNumberFormat="0" applyAlignment="0" applyProtection="0"/>
    <xf numFmtId="0" fontId="108" fillId="82" borderId="103" applyNumberFormat="0" applyAlignment="0" applyProtection="0"/>
    <xf numFmtId="0" fontId="108" fillId="82" borderId="103" applyNumberFormat="0" applyAlignment="0" applyProtection="0"/>
    <xf numFmtId="0" fontId="110" fillId="0" borderId="104" applyNumberFormat="0" applyFill="0" applyAlignment="0" applyProtection="0"/>
    <xf numFmtId="0" fontId="110" fillId="0" borderId="104" applyNumberFormat="0" applyFill="0" applyAlignment="0" applyProtection="0"/>
    <xf numFmtId="0" fontId="110" fillId="0" borderId="104"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0" fontId="104" fillId="0" borderId="92" applyNumberFormat="0" applyFill="0" applyAlignment="0" applyProtection="0"/>
    <xf numFmtId="43"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35" fillId="0" borderId="0"/>
    <xf numFmtId="0" fontId="14" fillId="0" borderId="0"/>
    <xf numFmtId="43" fontId="1" fillId="0" borderId="0" applyFont="0" applyFill="0" applyBorder="0" applyAlignment="0" applyProtection="0"/>
    <xf numFmtId="43" fontId="1" fillId="0" borderId="0" applyFont="0" applyFill="0" applyBorder="0" applyAlignment="0" applyProtection="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5" fillId="28"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56"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65" fillId="0" borderId="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0" fontId="152" fillId="0" borderId="0"/>
    <xf numFmtId="43" fontId="14" fillId="0" borderId="0" applyFont="0" applyFill="0" applyBorder="0" applyAlignment="0" applyProtection="0"/>
  </cellStyleXfs>
  <cellXfs count="1106">
    <xf numFmtId="0" fontId="0" fillId="0" borderId="0" xfId="0"/>
    <xf numFmtId="0" fontId="5" fillId="0" borderId="0" xfId="0" applyFont="1"/>
    <xf numFmtId="0" fontId="6" fillId="0" borderId="0" xfId="0" applyFont="1"/>
    <xf numFmtId="0" fontId="6" fillId="3" borderId="0" xfId="0" applyFont="1" applyFill="1"/>
    <xf numFmtId="0" fontId="5" fillId="0" borderId="0" xfId="0" applyFont="1" applyAlignment="1">
      <alignment horizontal="center"/>
    </xf>
    <xf numFmtId="0" fontId="7" fillId="0" borderId="0" xfId="0" applyFont="1" applyAlignment="1">
      <alignment horizontal="right"/>
    </xf>
    <xf numFmtId="0" fontId="6" fillId="0" borderId="0" xfId="0" applyFont="1" applyAlignment="1">
      <alignment horizontal="center"/>
    </xf>
    <xf numFmtId="0" fontId="6" fillId="0" borderId="0" xfId="0" applyFont="1" applyAlignment="1">
      <alignment horizontal="right"/>
    </xf>
    <xf numFmtId="15" fontId="6" fillId="0" borderId="0" xfId="0" applyNumberFormat="1" applyFont="1" applyAlignment="1">
      <alignment horizontal="right"/>
    </xf>
    <xf numFmtId="0" fontId="5" fillId="3" borderId="0" xfId="0" applyFont="1" applyFill="1"/>
    <xf numFmtId="0" fontId="7" fillId="0" borderId="0" xfId="0" applyFont="1"/>
    <xf numFmtId="0" fontId="7" fillId="0" borderId="0" xfId="0" applyFont="1" applyAlignment="1">
      <alignment horizontal="center"/>
    </xf>
    <xf numFmtId="0" fontId="9" fillId="0" borderId="0" xfId="0" applyFont="1"/>
    <xf numFmtId="0" fontId="6" fillId="5" borderId="0" xfId="0" applyFont="1" applyFill="1"/>
    <xf numFmtId="0" fontId="10" fillId="0" borderId="0" xfId="0" applyFont="1"/>
    <xf numFmtId="0" fontId="6" fillId="5" borderId="0" xfId="0" applyFont="1" applyFill="1" applyAlignment="1">
      <alignment horizontal="center"/>
    </xf>
    <xf numFmtId="0" fontId="13" fillId="0" borderId="0" xfId="0" applyFont="1"/>
    <xf numFmtId="41" fontId="5" fillId="0" borderId="0" xfId="1" applyFont="1"/>
    <xf numFmtId="0" fontId="7" fillId="3" borderId="0" xfId="0" applyFont="1" applyFill="1" applyAlignment="1">
      <alignment horizontal="center"/>
    </xf>
    <xf numFmtId="0" fontId="1" fillId="2" borderId="0" xfId="5" applyFill="1"/>
    <xf numFmtId="0" fontId="1" fillId="0" borderId="0" xfId="5"/>
    <xf numFmtId="0" fontId="17" fillId="0" borderId="13" xfId="5" applyFont="1" applyBorder="1" applyAlignment="1">
      <alignment vertical="center" wrapText="1"/>
    </xf>
    <xf numFmtId="0" fontId="15" fillId="6" borderId="14" xfId="5" applyFont="1" applyFill="1" applyBorder="1" applyAlignment="1">
      <alignment vertical="center" wrapText="1"/>
    </xf>
    <xf numFmtId="0" fontId="19" fillId="0" borderId="18" xfId="5" applyFont="1" applyBorder="1" applyAlignment="1">
      <alignment vertical="center" wrapText="1"/>
    </xf>
    <xf numFmtId="0" fontId="17" fillId="6" borderId="23" xfId="5" applyFont="1" applyFill="1" applyBorder="1" applyAlignment="1">
      <alignment vertical="center" wrapText="1"/>
    </xf>
    <xf numFmtId="0" fontId="19" fillId="0" borderId="28" xfId="5" applyFont="1" applyBorder="1" applyAlignment="1">
      <alignment horizontal="center" vertical="center" wrapText="1"/>
    </xf>
    <xf numFmtId="0" fontId="19" fillId="0" borderId="28" xfId="5" applyFont="1" applyBorder="1" applyAlignment="1">
      <alignment vertical="center" wrapText="1"/>
    </xf>
    <xf numFmtId="0" fontId="19" fillId="0" borderId="29" xfId="5" applyFont="1" applyBorder="1" applyAlignment="1">
      <alignment vertical="center" wrapText="1"/>
    </xf>
    <xf numFmtId="0" fontId="21" fillId="6" borderId="30" xfId="5" applyFont="1" applyFill="1" applyBorder="1" applyAlignment="1">
      <alignment vertical="center" wrapText="1"/>
    </xf>
    <xf numFmtId="0" fontId="15" fillId="6" borderId="36" xfId="5" applyFont="1" applyFill="1" applyBorder="1" applyAlignment="1">
      <alignment vertical="center" wrapText="1"/>
    </xf>
    <xf numFmtId="0" fontId="15" fillId="6" borderId="42" xfId="5" applyFont="1" applyFill="1" applyBorder="1" applyAlignment="1">
      <alignment vertical="center" wrapText="1"/>
    </xf>
    <xf numFmtId="0" fontId="25" fillId="0" borderId="48" xfId="5" applyFont="1" applyBorder="1" applyAlignment="1">
      <alignment vertical="center" wrapText="1"/>
    </xf>
    <xf numFmtId="0" fontId="1" fillId="0" borderId="7" xfId="5" applyBorder="1"/>
    <xf numFmtId="0" fontId="24" fillId="0" borderId="49" xfId="5" applyFont="1" applyBorder="1" applyAlignment="1">
      <alignment vertical="center" wrapText="1"/>
    </xf>
    <xf numFmtId="0" fontId="24" fillId="0" borderId="42" xfId="5" applyFont="1" applyBorder="1" applyAlignment="1">
      <alignment vertical="center" wrapText="1"/>
    </xf>
    <xf numFmtId="0" fontId="25" fillId="0" borderId="7" xfId="5" applyFont="1" applyBorder="1" applyAlignment="1">
      <alignment vertical="center" wrapText="1"/>
    </xf>
    <xf numFmtId="0" fontId="15" fillId="6" borderId="56" xfId="5" applyFont="1" applyFill="1" applyBorder="1" applyAlignment="1">
      <alignment vertical="center" wrapText="1"/>
    </xf>
    <xf numFmtId="0" fontId="17" fillId="0" borderId="0" xfId="5" applyFont="1" applyAlignment="1">
      <alignment vertical="center" wrapText="1"/>
    </xf>
    <xf numFmtId="0" fontId="14" fillId="0" borderId="0" xfId="5" applyFont="1"/>
    <xf numFmtId="0" fontId="8" fillId="9" borderId="0" xfId="0" applyFont="1" applyFill="1"/>
    <xf numFmtId="0" fontId="8" fillId="9" borderId="0" xfId="0" applyFont="1" applyFill="1" applyAlignment="1">
      <alignment horizontal="center"/>
    </xf>
    <xf numFmtId="0" fontId="27" fillId="2" borderId="1" xfId="4" applyFont="1" applyFill="1" applyBorder="1" applyAlignment="1">
      <alignment horizontal="left"/>
    </xf>
    <xf numFmtId="0" fontId="28" fillId="2" borderId="2" xfId="4" applyFont="1" applyFill="1" applyBorder="1" applyAlignment="1">
      <alignment horizontal="right"/>
    </xf>
    <xf numFmtId="0" fontId="29" fillId="2" borderId="3" xfId="4" applyFont="1" applyFill="1" applyBorder="1" applyAlignment="1">
      <alignment horizontal="right"/>
    </xf>
    <xf numFmtId="0" fontId="27" fillId="2" borderId="3" xfId="4" applyFont="1" applyFill="1" applyBorder="1" applyAlignment="1">
      <alignment horizontal="left"/>
    </xf>
    <xf numFmtId="0" fontId="29" fillId="2" borderId="3" xfId="4" applyFont="1" applyFill="1" applyBorder="1" applyAlignment="1"/>
    <xf numFmtId="0" fontId="27" fillId="2" borderId="4" xfId="4" applyFont="1" applyFill="1" applyBorder="1">
      <alignment vertical="center"/>
    </xf>
    <xf numFmtId="0" fontId="1" fillId="0" borderId="0" xfId="0" applyFont="1"/>
    <xf numFmtId="0" fontId="27" fillId="2" borderId="5" xfId="4" applyFont="1" applyFill="1" applyBorder="1" applyAlignment="1">
      <alignment horizontal="left"/>
    </xf>
    <xf numFmtId="14" fontId="28" fillId="2" borderId="6" xfId="4" applyNumberFormat="1" applyFont="1" applyFill="1" applyBorder="1" applyAlignment="1">
      <alignment horizontal="right"/>
    </xf>
    <xf numFmtId="0" fontId="29" fillId="2" borderId="0" xfId="4" applyFont="1" applyFill="1" applyAlignment="1">
      <alignment horizontal="center"/>
    </xf>
    <xf numFmtId="0" fontId="29" fillId="2" borderId="7" xfId="4" applyFont="1" applyFill="1" applyBorder="1">
      <alignment vertical="center"/>
    </xf>
    <xf numFmtId="49" fontId="28" fillId="2" borderId="6" xfId="4" quotePrefix="1" applyNumberFormat="1" applyFont="1" applyFill="1" applyBorder="1" applyAlignment="1">
      <alignment horizontal="right"/>
    </xf>
    <xf numFmtId="0" fontId="29" fillId="2" borderId="8" xfId="4" applyFont="1" applyFill="1" applyBorder="1">
      <alignment vertical="center"/>
    </xf>
    <xf numFmtId="0" fontId="27" fillId="2" borderId="6" xfId="4" applyFont="1" applyFill="1" applyBorder="1" applyAlignment="1">
      <alignment horizontal="right"/>
    </xf>
    <xf numFmtId="0" fontId="29" fillId="2" borderId="0" xfId="4" applyFont="1" applyFill="1" applyAlignment="1">
      <alignment horizontal="right"/>
    </xf>
    <xf numFmtId="0" fontId="27" fillId="2" borderId="9" xfId="4" applyFont="1" applyFill="1" applyBorder="1" applyAlignment="1">
      <alignment horizontal="left"/>
    </xf>
    <xf numFmtId="0" fontId="29" fillId="2" borderId="10" xfId="4" applyFont="1" applyFill="1" applyBorder="1" applyAlignment="1">
      <alignment horizontal="left"/>
    </xf>
    <xf numFmtId="0" fontId="31" fillId="2" borderId="0" xfId="4" applyFont="1" applyFill="1" applyAlignment="1">
      <alignment horizontal="right"/>
    </xf>
    <xf numFmtId="41" fontId="5" fillId="0" borderId="0" xfId="1" applyFont="1" applyAlignment="1">
      <alignment horizontal="right"/>
    </xf>
    <xf numFmtId="41" fontId="7" fillId="0" borderId="0" xfId="1" applyFont="1" applyAlignment="1">
      <alignment horizontal="right"/>
    </xf>
    <xf numFmtId="41" fontId="5" fillId="3" borderId="0" xfId="1" applyFont="1" applyFill="1"/>
    <xf numFmtId="41" fontId="6" fillId="0" borderId="0" xfId="1" applyFont="1" applyAlignment="1">
      <alignment horizontal="right"/>
    </xf>
    <xf numFmtId="0" fontId="5" fillId="0" borderId="0" xfId="0" applyFont="1" applyAlignment="1">
      <alignment horizontal="left"/>
    </xf>
    <xf numFmtId="41" fontId="5" fillId="0" borderId="0" xfId="0" applyNumberFormat="1" applyFont="1"/>
    <xf numFmtId="41" fontId="5" fillId="0" borderId="0" xfId="1" applyFont="1" applyFill="1"/>
    <xf numFmtId="41" fontId="7" fillId="0" borderId="0" xfId="1" applyFont="1"/>
    <xf numFmtId="0" fontId="4" fillId="0" borderId="0" xfId="0" applyFont="1"/>
    <xf numFmtId="0" fontId="36" fillId="0" borderId="0" xfId="0" applyFont="1"/>
    <xf numFmtId="0" fontId="33" fillId="0" borderId="0" xfId="0" applyFont="1"/>
    <xf numFmtId="0" fontId="37" fillId="12" borderId="59" xfId="0" applyFont="1" applyFill="1" applyBorder="1"/>
    <xf numFmtId="0" fontId="37" fillId="12" borderId="60" xfId="0" applyFont="1" applyFill="1" applyBorder="1"/>
    <xf numFmtId="0" fontId="37" fillId="12" borderId="61" xfId="0" applyFont="1" applyFill="1" applyBorder="1"/>
    <xf numFmtId="0" fontId="37" fillId="12" borderId="62" xfId="0" applyFont="1" applyFill="1" applyBorder="1"/>
    <xf numFmtId="0" fontId="32" fillId="0" borderId="59" xfId="0" applyFont="1" applyBorder="1"/>
    <xf numFmtId="0" fontId="34" fillId="0" borderId="60" xfId="0" applyFont="1" applyBorder="1"/>
    <xf numFmtId="0" fontId="34" fillId="0" borderId="61" xfId="0" applyFont="1" applyBorder="1"/>
    <xf numFmtId="0" fontId="34" fillId="0" borderId="62" xfId="0" applyFont="1" applyBorder="1"/>
    <xf numFmtId="0" fontId="33" fillId="0" borderId="59" xfId="0" applyFont="1" applyBorder="1"/>
    <xf numFmtId="0" fontId="34" fillId="0" borderId="57" xfId="0" applyFont="1" applyBorder="1"/>
    <xf numFmtId="0" fontId="34" fillId="0" borderId="58" xfId="0" applyFont="1" applyBorder="1"/>
    <xf numFmtId="0" fontId="33" fillId="0" borderId="63" xfId="0" applyFont="1" applyBorder="1"/>
    <xf numFmtId="0" fontId="32" fillId="0" borderId="60" xfId="0" applyFont="1" applyBorder="1"/>
    <xf numFmtId="0" fontId="38" fillId="0" borderId="0" xfId="0" applyFont="1" applyAlignment="1">
      <alignment horizontal="justify" vertical="top"/>
    </xf>
    <xf numFmtId="0" fontId="38" fillId="0" borderId="0" xfId="0" applyFont="1" applyAlignment="1">
      <alignment horizontal="left" vertical="top"/>
    </xf>
    <xf numFmtId="0" fontId="14" fillId="0" borderId="0" xfId="0" applyFont="1" applyAlignment="1">
      <alignment horizontal="left" vertical="top"/>
    </xf>
    <xf numFmtId="0" fontId="27" fillId="0" borderId="0" xfId="4" applyFont="1" applyAlignment="1">
      <alignment horizontal="left"/>
    </xf>
    <xf numFmtId="0" fontId="27" fillId="0" borderId="0" xfId="4" applyFont="1" applyAlignment="1">
      <alignment horizontal="right"/>
    </xf>
    <xf numFmtId="0" fontId="29" fillId="0" borderId="0" xfId="4" applyFont="1" applyAlignment="1">
      <alignment horizontal="right"/>
    </xf>
    <xf numFmtId="0" fontId="29" fillId="0" borderId="0" xfId="4" applyFont="1" applyAlignment="1">
      <alignment horizontal="center"/>
    </xf>
    <xf numFmtId="0" fontId="29" fillId="0" borderId="0" xfId="4" applyFont="1" applyAlignment="1">
      <alignment horizontal="left"/>
    </xf>
    <xf numFmtId="0" fontId="32" fillId="0" borderId="5" xfId="0" applyFont="1" applyBorder="1" applyAlignment="1">
      <alignment horizontal="right"/>
    </xf>
    <xf numFmtId="0" fontId="27" fillId="0" borderId="0" xfId="0" applyFont="1" applyAlignment="1">
      <alignment horizontal="left" vertical="center"/>
    </xf>
    <xf numFmtId="49" fontId="27" fillId="0" borderId="0" xfId="0" quotePrefix="1" applyNumberFormat="1" applyFont="1" applyAlignment="1">
      <alignment horizontal="left" vertical="center"/>
    </xf>
    <xf numFmtId="0" fontId="6" fillId="3" borderId="0" xfId="0" applyFont="1" applyFill="1" applyAlignment="1">
      <alignment horizontal="left"/>
    </xf>
    <xf numFmtId="0" fontId="42" fillId="2" borderId="1" xfId="4" applyFont="1" applyFill="1" applyBorder="1" applyAlignment="1">
      <alignment horizontal="left"/>
    </xf>
    <xf numFmtId="0" fontId="44" fillId="2" borderId="3" xfId="4" applyFont="1" applyFill="1" applyBorder="1" applyAlignment="1">
      <alignment horizontal="right"/>
    </xf>
    <xf numFmtId="0" fontId="42" fillId="2" borderId="3" xfId="4" applyFont="1" applyFill="1" applyBorder="1" applyAlignment="1">
      <alignment horizontal="left"/>
    </xf>
    <xf numFmtId="0" fontId="44" fillId="2" borderId="3" xfId="4" applyFont="1" applyFill="1" applyBorder="1" applyAlignment="1"/>
    <xf numFmtId="0" fontId="42" fillId="2" borderId="4" xfId="4" applyFont="1" applyFill="1" applyBorder="1">
      <alignment vertical="center"/>
    </xf>
    <xf numFmtId="0" fontId="40" fillId="0" borderId="0" xfId="0" applyFont="1"/>
    <xf numFmtId="0" fontId="42" fillId="2" borderId="5" xfId="4" applyFont="1" applyFill="1" applyBorder="1" applyAlignment="1">
      <alignment horizontal="left"/>
    </xf>
    <xf numFmtId="0" fontId="44" fillId="2" borderId="0" xfId="4" applyFont="1" applyFill="1" applyAlignment="1">
      <alignment horizontal="center"/>
    </xf>
    <xf numFmtId="0" fontId="44" fillId="2" borderId="7" xfId="4" applyFont="1" applyFill="1" applyBorder="1">
      <alignment vertical="center"/>
    </xf>
    <xf numFmtId="0" fontId="44" fillId="2" borderId="8" xfId="4" applyFont="1" applyFill="1" applyBorder="1">
      <alignment vertical="center"/>
    </xf>
    <xf numFmtId="0" fontId="42" fillId="2" borderId="6" xfId="4" applyFont="1" applyFill="1" applyBorder="1" applyAlignment="1">
      <alignment horizontal="right"/>
    </xf>
    <xf numFmtId="0" fontId="44" fillId="2" borderId="0" xfId="4" applyFont="1" applyFill="1" applyAlignment="1">
      <alignment horizontal="right"/>
    </xf>
    <xf numFmtId="0" fontId="42" fillId="2" borderId="9" xfId="4" applyFont="1" applyFill="1" applyBorder="1" applyAlignment="1">
      <alignment horizontal="left"/>
    </xf>
    <xf numFmtId="0" fontId="44" fillId="2" borderId="10" xfId="4" applyFont="1" applyFill="1" applyBorder="1" applyAlignment="1">
      <alignment horizontal="left"/>
    </xf>
    <xf numFmtId="0" fontId="40" fillId="0" borderId="0" xfId="0" applyFont="1" applyAlignment="1">
      <alignment horizontal="center"/>
    </xf>
    <xf numFmtId="0" fontId="47" fillId="0" borderId="0" xfId="0" applyFont="1"/>
    <xf numFmtId="0" fontId="48" fillId="5" borderId="0" xfId="0" applyFont="1" applyFill="1"/>
    <xf numFmtId="0" fontId="30" fillId="0" borderId="0" xfId="0" applyFont="1" applyAlignment="1">
      <alignment horizontal="right"/>
    </xf>
    <xf numFmtId="41" fontId="40" fillId="0" borderId="0" xfId="1" applyFont="1"/>
    <xf numFmtId="0" fontId="30" fillId="0" borderId="0" xfId="0" applyFont="1" applyAlignment="1">
      <alignment horizontal="center"/>
    </xf>
    <xf numFmtId="41" fontId="30" fillId="0" borderId="0" xfId="0" applyNumberFormat="1" applyFont="1"/>
    <xf numFmtId="41" fontId="40" fillId="0" borderId="0" xfId="0" applyNumberFormat="1" applyFont="1"/>
    <xf numFmtId="0" fontId="49" fillId="0" borderId="0" xfId="0" applyFont="1"/>
    <xf numFmtId="41" fontId="48" fillId="0" borderId="0" xfId="1" applyFont="1" applyBorder="1" applyAlignment="1">
      <alignment horizontal="right"/>
    </xf>
    <xf numFmtId="0" fontId="48" fillId="0" borderId="0" xfId="0" applyFont="1"/>
    <xf numFmtId="164" fontId="5" fillId="0" borderId="0" xfId="3" applyFont="1"/>
    <xf numFmtId="164" fontId="5" fillId="3" borderId="0" xfId="3" applyFont="1" applyFill="1"/>
    <xf numFmtId="0" fontId="48" fillId="0" borderId="0" xfId="0" applyFont="1" applyAlignment="1">
      <alignment horizontal="left"/>
    </xf>
    <xf numFmtId="165" fontId="40" fillId="0" borderId="0" xfId="1" applyNumberFormat="1" applyFont="1" applyFill="1"/>
    <xf numFmtId="43" fontId="40" fillId="0" borderId="0" xfId="1" applyNumberFormat="1" applyFont="1" applyFill="1"/>
    <xf numFmtId="0" fontId="50" fillId="13" borderId="0" xfId="0" applyFont="1" applyFill="1" applyAlignment="1">
      <alignment horizontal="center"/>
    </xf>
    <xf numFmtId="41" fontId="5" fillId="0" borderId="0" xfId="1" applyFont="1" applyFill="1" applyAlignment="1">
      <alignment horizontal="center"/>
    </xf>
    <xf numFmtId="0" fontId="5" fillId="0" borderId="5" xfId="0" applyFont="1" applyBorder="1"/>
    <xf numFmtId="41" fontId="5" fillId="0" borderId="0" xfId="1" applyFont="1" applyBorder="1"/>
    <xf numFmtId="0" fontId="5" fillId="0" borderId="6" xfId="0" applyFont="1" applyBorder="1"/>
    <xf numFmtId="165" fontId="0" fillId="0" borderId="0" xfId="17" applyNumberFormat="1" applyFont="1"/>
    <xf numFmtId="43" fontId="0" fillId="0" borderId="0" xfId="17" applyFont="1"/>
    <xf numFmtId="165" fontId="4" fillId="7" borderId="0" xfId="17" applyNumberFormat="1" applyFont="1" applyFill="1" applyAlignment="1">
      <alignment horizontal="center"/>
    </xf>
    <xf numFmtId="41" fontId="0" fillId="0" borderId="0" xfId="30" applyFont="1" applyFill="1"/>
    <xf numFmtId="0" fontId="0" fillId="0" borderId="0" xfId="0" applyAlignment="1">
      <alignment horizontal="left"/>
    </xf>
    <xf numFmtId="0" fontId="50" fillId="18" borderId="65" xfId="0" applyFont="1" applyFill="1" applyBorder="1" applyAlignment="1">
      <alignment horizontal="left"/>
    </xf>
    <xf numFmtId="165" fontId="50" fillId="18" borderId="65" xfId="17" applyNumberFormat="1" applyFont="1" applyFill="1" applyBorder="1"/>
    <xf numFmtId="41" fontId="40" fillId="0" borderId="0" xfId="1" applyFont="1" applyFill="1"/>
    <xf numFmtId="165" fontId="0" fillId="0" borderId="0" xfId="17" applyNumberFormat="1" applyFont="1" applyFill="1"/>
    <xf numFmtId="14" fontId="0" fillId="0" borderId="0" xfId="0" applyNumberFormat="1"/>
    <xf numFmtId="0" fontId="50" fillId="19" borderId="64" xfId="0" applyFont="1" applyFill="1" applyBorder="1"/>
    <xf numFmtId="167" fontId="50" fillId="19" borderId="64" xfId="17" applyNumberFormat="1" applyFont="1" applyFill="1" applyBorder="1"/>
    <xf numFmtId="0" fontId="50" fillId="7" borderId="0" xfId="0" applyFont="1" applyFill="1"/>
    <xf numFmtId="0" fontId="50" fillId="20" borderId="0" xfId="0" applyFont="1" applyFill="1" applyAlignment="1">
      <alignment horizontal="center"/>
    </xf>
    <xf numFmtId="0" fontId="50" fillId="0" borderId="0" xfId="0" applyFont="1" applyAlignment="1">
      <alignment horizontal="center"/>
    </xf>
    <xf numFmtId="0" fontId="53" fillId="21" borderId="59" xfId="0" applyFont="1" applyFill="1" applyBorder="1" applyAlignment="1">
      <alignment vertical="top" wrapText="1"/>
    </xf>
    <xf numFmtId="0" fontId="53" fillId="21" borderId="59" xfId="0" applyFont="1" applyFill="1" applyBorder="1" applyAlignment="1">
      <alignment horizontal="center" vertical="top" wrapText="1"/>
    </xf>
    <xf numFmtId="0" fontId="30" fillId="7" borderId="59" xfId="0" applyFont="1" applyFill="1" applyBorder="1" applyAlignment="1">
      <alignment horizontal="center" vertical="center" wrapText="1"/>
    </xf>
    <xf numFmtId="165" fontId="40" fillId="0" borderId="0" xfId="17" applyNumberFormat="1" applyFont="1"/>
    <xf numFmtId="165" fontId="45" fillId="0" borderId="0" xfId="0" applyNumberFormat="1" applyFont="1"/>
    <xf numFmtId="165" fontId="40" fillId="22" borderId="0" xfId="17" applyNumberFormat="1" applyFont="1" applyFill="1"/>
    <xf numFmtId="165" fontId="40" fillId="22" borderId="0" xfId="0" applyNumberFormat="1" applyFont="1" applyFill="1"/>
    <xf numFmtId="165" fontId="0" fillId="0" borderId="0" xfId="0" applyNumberFormat="1"/>
    <xf numFmtId="0" fontId="40" fillId="23" borderId="0" xfId="0" applyFont="1" applyFill="1"/>
    <xf numFmtId="165" fontId="40" fillId="23" borderId="0" xfId="0" applyNumberFormat="1" applyFont="1" applyFill="1"/>
    <xf numFmtId="41" fontId="5" fillId="0" borderId="6" xfId="1" applyFont="1" applyBorder="1"/>
    <xf numFmtId="41" fontId="6" fillId="0" borderId="0" xfId="0" applyNumberFormat="1" applyFont="1"/>
    <xf numFmtId="49" fontId="54" fillId="0" borderId="0" xfId="0" applyNumberFormat="1" applyFont="1"/>
    <xf numFmtId="49" fontId="42" fillId="0" borderId="0" xfId="0" applyNumberFormat="1" applyFont="1"/>
    <xf numFmtId="165" fontId="42" fillId="0" borderId="0" xfId="1" applyNumberFormat="1" applyFont="1" applyFill="1" applyBorder="1"/>
    <xf numFmtId="0" fontId="43" fillId="2" borderId="3" xfId="4" applyFont="1" applyFill="1" applyBorder="1" applyAlignment="1">
      <alignment horizontal="right"/>
    </xf>
    <xf numFmtId="0" fontId="42" fillId="2" borderId="3" xfId="4" applyFont="1" applyFill="1" applyBorder="1" applyAlignment="1">
      <alignment horizontal="right"/>
    </xf>
    <xf numFmtId="14" fontId="43" fillId="2" borderId="0" xfId="4" applyNumberFormat="1" applyFont="1" applyFill="1" applyAlignment="1">
      <alignment horizontal="right"/>
    </xf>
    <xf numFmtId="0" fontId="42" fillId="2" borderId="0" xfId="4" applyFont="1" applyFill="1" applyAlignment="1">
      <alignment horizontal="center"/>
    </xf>
    <xf numFmtId="0" fontId="42" fillId="2" borderId="6" xfId="4" applyFont="1" applyFill="1" applyBorder="1" applyAlignment="1">
      <alignment horizontal="center"/>
    </xf>
    <xf numFmtId="0" fontId="42" fillId="2" borderId="0" xfId="4" applyFont="1" applyFill="1" applyAlignment="1">
      <alignment horizontal="right"/>
    </xf>
    <xf numFmtId="0" fontId="42" fillId="2" borderId="5" xfId="4" applyFont="1" applyFill="1" applyBorder="1" applyAlignment="1">
      <alignment horizontal="right"/>
    </xf>
    <xf numFmtId="0" fontId="42" fillId="2" borderId="9" xfId="4" applyFont="1" applyFill="1" applyBorder="1" applyAlignment="1">
      <alignment horizontal="right"/>
    </xf>
    <xf numFmtId="0" fontId="30" fillId="0" borderId="0" xfId="0" applyFont="1"/>
    <xf numFmtId="0" fontId="45" fillId="0" borderId="0" xfId="0" applyFont="1"/>
    <xf numFmtId="0" fontId="40" fillId="0" borderId="0" xfId="0" applyFont="1" applyAlignment="1">
      <alignment horizontal="left" vertical="top" wrapText="1"/>
    </xf>
    <xf numFmtId="41" fontId="42" fillId="0" borderId="0" xfId="1" applyFont="1" applyAlignment="1">
      <alignment horizontal="right"/>
    </xf>
    <xf numFmtId="0" fontId="47" fillId="0" borderId="0" xfId="0" applyFont="1" applyAlignment="1">
      <alignment horizontal="right"/>
    </xf>
    <xf numFmtId="0" fontId="40" fillId="0" borderId="0" xfId="0" applyFont="1" applyAlignment="1">
      <alignment horizontal="left"/>
    </xf>
    <xf numFmtId="41" fontId="7" fillId="0" borderId="0" xfId="1" applyFont="1" applyFill="1" applyAlignment="1">
      <alignment horizontal="center"/>
    </xf>
    <xf numFmtId="0" fontId="55" fillId="0" borderId="0" xfId="0" applyFont="1"/>
    <xf numFmtId="0" fontId="43" fillId="2" borderId="3" xfId="4" applyFont="1" applyFill="1" applyBorder="1" applyAlignment="1"/>
    <xf numFmtId="0" fontId="43" fillId="2" borderId="2" xfId="4" applyFont="1" applyFill="1" applyBorder="1" applyAlignment="1"/>
    <xf numFmtId="14" fontId="43" fillId="2" borderId="0" xfId="4" applyNumberFormat="1" applyFont="1" applyFill="1" applyAlignment="1"/>
    <xf numFmtId="14" fontId="43" fillId="2" borderId="6" xfId="4" applyNumberFormat="1" applyFont="1" applyFill="1" applyBorder="1" applyAlignment="1"/>
    <xf numFmtId="49" fontId="43" fillId="2" borderId="6" xfId="4" quotePrefix="1" applyNumberFormat="1" applyFont="1" applyFill="1" applyBorder="1" applyAlignment="1"/>
    <xf numFmtId="0" fontId="43" fillId="2" borderId="1" xfId="4" applyFont="1" applyFill="1" applyBorder="1" applyAlignment="1"/>
    <xf numFmtId="0" fontId="42" fillId="2" borderId="3" xfId="4" applyFont="1" applyFill="1" applyBorder="1" applyAlignment="1"/>
    <xf numFmtId="14" fontId="43" fillId="2" borderId="5" xfId="4" applyNumberFormat="1" applyFont="1" applyFill="1" applyBorder="1" applyAlignment="1"/>
    <xf numFmtId="0" fontId="42" fillId="2" borderId="7" xfId="4" applyFont="1" applyFill="1" applyBorder="1">
      <alignment vertical="center"/>
    </xf>
    <xf numFmtId="0" fontId="42" fillId="2" borderId="2" xfId="4" applyFont="1" applyFill="1" applyBorder="1" applyAlignment="1">
      <alignment horizontal="right"/>
    </xf>
    <xf numFmtId="0" fontId="42" fillId="0" borderId="0" xfId="4" applyFont="1" applyAlignment="1"/>
    <xf numFmtId="0" fontId="42" fillId="0" borderId="0" xfId="4" applyFont="1" applyAlignment="1">
      <alignment horizontal="center"/>
    </xf>
    <xf numFmtId="0" fontId="57" fillId="0" borderId="0" xfId="4" applyFont="1" applyAlignment="1"/>
    <xf numFmtId="41" fontId="30" fillId="0" borderId="0" xfId="1" applyFont="1" applyAlignment="1">
      <alignment horizontal="right"/>
    </xf>
    <xf numFmtId="0" fontId="56" fillId="0" borderId="0" xfId="0" applyFont="1"/>
    <xf numFmtId="41" fontId="40" fillId="0" borderId="0" xfId="1" applyFont="1" applyFill="1" applyBorder="1"/>
    <xf numFmtId="41" fontId="30" fillId="0" borderId="0" xfId="1" applyFont="1" applyFill="1" applyBorder="1"/>
    <xf numFmtId="167" fontId="50" fillId="19" borderId="0" xfId="17" applyNumberFormat="1" applyFont="1" applyFill="1" applyBorder="1"/>
    <xf numFmtId="41" fontId="0" fillId="0" borderId="0" xfId="0" applyNumberFormat="1"/>
    <xf numFmtId="169" fontId="4" fillId="0" borderId="0" xfId="0" applyNumberFormat="1" applyFont="1"/>
    <xf numFmtId="0" fontId="48" fillId="0" borderId="0" xfId="0" applyFont="1" applyAlignment="1">
      <alignment horizontal="left" vertical="center"/>
    </xf>
    <xf numFmtId="0" fontId="50" fillId="0" borderId="0" xfId="0" applyFont="1"/>
    <xf numFmtId="41" fontId="0" fillId="0" borderId="6" xfId="1" applyFont="1" applyBorder="1"/>
    <xf numFmtId="41" fontId="0" fillId="0" borderId="5" xfId="1" applyFont="1" applyBorder="1"/>
    <xf numFmtId="41" fontId="0" fillId="0" borderId="9" xfId="1" applyFont="1" applyBorder="1"/>
    <xf numFmtId="41" fontId="4" fillId="0" borderId="0" xfId="0" applyNumberFormat="1" applyFont="1"/>
    <xf numFmtId="41" fontId="0" fillId="0" borderId="6" xfId="0" applyNumberFormat="1" applyBorder="1"/>
    <xf numFmtId="0" fontId="0" fillId="0" borderId="9" xfId="0" applyBorder="1"/>
    <xf numFmtId="0" fontId="50" fillId="5" borderId="0" xfId="0" applyFont="1" applyFill="1"/>
    <xf numFmtId="14" fontId="50" fillId="0" borderId="0" xfId="0" applyNumberFormat="1" applyFont="1"/>
    <xf numFmtId="14" fontId="0" fillId="0" borderId="5" xfId="0" applyNumberFormat="1" applyBorder="1"/>
    <xf numFmtId="43" fontId="0" fillId="0" borderId="6" xfId="0" applyNumberFormat="1" applyBorder="1"/>
    <xf numFmtId="165" fontId="50" fillId="5" borderId="0" xfId="0" applyNumberFormat="1" applyFont="1" applyFill="1"/>
    <xf numFmtId="165" fontId="50" fillId="0" borderId="0" xfId="0" applyNumberFormat="1" applyFont="1"/>
    <xf numFmtId="165" fontId="4" fillId="0" borderId="0" xfId="0" applyNumberFormat="1" applyFont="1"/>
    <xf numFmtId="41" fontId="6" fillId="0" borderId="6" xfId="0" applyNumberFormat="1" applyFont="1" applyBorder="1"/>
    <xf numFmtId="14" fontId="6" fillId="11" borderId="18" xfId="0" applyNumberFormat="1" applyFont="1" applyFill="1" applyBorder="1"/>
    <xf numFmtId="0" fontId="6" fillId="11" borderId="18" xfId="0" applyFont="1" applyFill="1" applyBorder="1"/>
    <xf numFmtId="0" fontId="6" fillId="11" borderId="21" xfId="0" applyFont="1" applyFill="1" applyBorder="1" applyAlignment="1">
      <alignment horizontal="center"/>
    </xf>
    <xf numFmtId="0" fontId="6" fillId="25" borderId="0" xfId="0" applyFont="1" applyFill="1" applyAlignment="1">
      <alignment horizontal="center"/>
    </xf>
    <xf numFmtId="0" fontId="6" fillId="25" borderId="0" xfId="0" applyFont="1" applyFill="1"/>
    <xf numFmtId="0" fontId="5" fillId="11" borderId="66" xfId="0" applyFont="1" applyFill="1" applyBorder="1"/>
    <xf numFmtId="0" fontId="5" fillId="11" borderId="7" xfId="0" applyFont="1" applyFill="1" applyBorder="1"/>
    <xf numFmtId="0" fontId="6" fillId="11" borderId="7" xfId="0" applyFont="1" applyFill="1" applyBorder="1"/>
    <xf numFmtId="0" fontId="6" fillId="11" borderId="10" xfId="0" applyFont="1" applyFill="1" applyBorder="1"/>
    <xf numFmtId="164" fontId="5" fillId="0" borderId="0" xfId="0" applyNumberFormat="1" applyFont="1"/>
    <xf numFmtId="165" fontId="0" fillId="0" borderId="6" xfId="0" applyNumberFormat="1" applyBorder="1"/>
    <xf numFmtId="0" fontId="58" fillId="0" borderId="0" xfId="0" applyFont="1" applyAlignment="1">
      <alignment horizontal="left"/>
    </xf>
    <xf numFmtId="11" fontId="0" fillId="0" borderId="0" xfId="0" applyNumberFormat="1"/>
    <xf numFmtId="3" fontId="0" fillId="0" borderId="0" xfId="0" applyNumberFormat="1"/>
    <xf numFmtId="41" fontId="6" fillId="0" borderId="0" xfId="1" applyFont="1"/>
    <xf numFmtId="0" fontId="0" fillId="0" borderId="5" xfId="0" applyBorder="1"/>
    <xf numFmtId="0" fontId="0" fillId="0" borderId="6" xfId="0" applyBorder="1"/>
    <xf numFmtId="41" fontId="0" fillId="0" borderId="0" xfId="1" applyFont="1" applyFill="1" applyBorder="1"/>
    <xf numFmtId="0" fontId="0" fillId="0" borderId="90" xfId="0" applyBorder="1"/>
    <xf numFmtId="0" fontId="70" fillId="10" borderId="3" xfId="0" applyFont="1" applyFill="1" applyBorder="1"/>
    <xf numFmtId="0" fontId="70" fillId="12" borderId="3" xfId="0" applyFont="1" applyFill="1" applyBorder="1"/>
    <xf numFmtId="0" fontId="70" fillId="10" borderId="1" xfId="405" quotePrefix="1" applyFont="1" applyFill="1" applyBorder="1"/>
    <xf numFmtId="14" fontId="0" fillId="0" borderId="90" xfId="0" applyNumberFormat="1" applyBorder="1"/>
    <xf numFmtId="0" fontId="40" fillId="0" borderId="0" xfId="261" applyFont="1"/>
    <xf numFmtId="41" fontId="0" fillId="0" borderId="0" xfId="1" applyFont="1" applyBorder="1"/>
    <xf numFmtId="0" fontId="0" fillId="12" borderId="1" xfId="0" applyFill="1" applyBorder="1"/>
    <xf numFmtId="0" fontId="81" fillId="88" borderId="2" xfId="4612" applyFont="1" applyFill="1" applyBorder="1" applyAlignment="1">
      <alignment horizontal="center" vertical="center"/>
    </xf>
    <xf numFmtId="41" fontId="0" fillId="0" borderId="90" xfId="1" applyFont="1" applyBorder="1"/>
    <xf numFmtId="0" fontId="70" fillId="10" borderId="3" xfId="405" quotePrefix="1" applyFont="1" applyFill="1" applyBorder="1"/>
    <xf numFmtId="0" fontId="155" fillId="0" borderId="0" xfId="0" applyFont="1"/>
    <xf numFmtId="41" fontId="0" fillId="0" borderId="91" xfId="1" applyFont="1" applyBorder="1"/>
    <xf numFmtId="0" fontId="154" fillId="0" borderId="0" xfId="0" applyFont="1"/>
    <xf numFmtId="41" fontId="0" fillId="0" borderId="0" xfId="1" applyFont="1"/>
    <xf numFmtId="0" fontId="40" fillId="59" borderId="93" xfId="0" applyFont="1" applyFill="1" applyBorder="1"/>
    <xf numFmtId="0" fontId="40" fillId="2" borderId="93" xfId="0" applyFont="1" applyFill="1" applyBorder="1"/>
    <xf numFmtId="0" fontId="0" fillId="0" borderId="94" xfId="0" applyBorder="1"/>
    <xf numFmtId="0" fontId="40" fillId="59" borderId="1" xfId="0" applyFont="1" applyFill="1" applyBorder="1" applyAlignment="1">
      <alignment wrapText="1"/>
    </xf>
    <xf numFmtId="0" fontId="40" fillId="59" borderId="2" xfId="0" applyFont="1" applyFill="1" applyBorder="1" applyAlignment="1">
      <alignment wrapText="1"/>
    </xf>
    <xf numFmtId="0" fontId="156" fillId="0" borderId="0" xfId="0" applyFont="1" applyAlignment="1">
      <alignment horizontal="center" vertical="center" wrapText="1"/>
    </xf>
    <xf numFmtId="49" fontId="158" fillId="0" borderId="96" xfId="0" applyNumberFormat="1" applyFont="1" applyBorder="1" applyAlignment="1">
      <alignment horizontal="center" vertical="center"/>
    </xf>
    <xf numFmtId="0" fontId="158" fillId="0" borderId="96" xfId="0" applyFont="1" applyBorder="1" applyAlignment="1">
      <alignment vertical="center"/>
    </xf>
    <xf numFmtId="0" fontId="158" fillId="0" borderId="96" xfId="0" quotePrefix="1" applyFont="1" applyBorder="1" applyAlignment="1">
      <alignment horizontal="center" vertical="center"/>
    </xf>
    <xf numFmtId="0" fontId="158" fillId="0" borderId="0" xfId="0" applyFont="1" applyAlignment="1">
      <alignment vertical="center"/>
    </xf>
    <xf numFmtId="49" fontId="159" fillId="0" borderId="97" xfId="0" applyNumberFormat="1" applyFont="1" applyBorder="1" applyAlignment="1">
      <alignment horizontal="center" vertical="center"/>
    </xf>
    <xf numFmtId="0" fontId="159" fillId="0" borderId="97" xfId="0" applyFont="1" applyBorder="1" applyAlignment="1">
      <alignment vertical="center"/>
    </xf>
    <xf numFmtId="0" fontId="159" fillId="0" borderId="97" xfId="0" quotePrefix="1" applyFont="1" applyBorder="1" applyAlignment="1">
      <alignment horizontal="center" vertical="center"/>
    </xf>
    <xf numFmtId="0" fontId="159" fillId="0" borderId="0" xfId="0" applyFont="1" applyAlignment="1">
      <alignment vertical="center"/>
    </xf>
    <xf numFmtId="49" fontId="159" fillId="0" borderId="97" xfId="0" quotePrefix="1" applyNumberFormat="1" applyFont="1" applyBorder="1" applyAlignment="1">
      <alignment horizontal="center" vertical="center"/>
    </xf>
    <xf numFmtId="0" fontId="159" fillId="0" borderId="97" xfId="0" applyFont="1" applyBorder="1" applyAlignment="1">
      <alignment vertical="center" wrapText="1"/>
    </xf>
    <xf numFmtId="49" fontId="158" fillId="0" borderId="97" xfId="0" applyNumberFormat="1" applyFont="1" applyBorder="1" applyAlignment="1">
      <alignment horizontal="center" vertical="center"/>
    </xf>
    <xf numFmtId="0" fontId="158" fillId="0" borderId="97" xfId="0" applyFont="1" applyBorder="1" applyAlignment="1">
      <alignment vertical="center"/>
    </xf>
    <xf numFmtId="0" fontId="158" fillId="0" borderId="97" xfId="0" applyFont="1" applyBorder="1" applyAlignment="1">
      <alignment vertical="center" wrapText="1"/>
    </xf>
    <xf numFmtId="0" fontId="158" fillId="0" borderId="97" xfId="0" quotePrefix="1" applyFont="1" applyBorder="1" applyAlignment="1">
      <alignment horizontal="center" vertical="center"/>
    </xf>
    <xf numFmtId="49" fontId="158" fillId="0" borderId="97" xfId="0" quotePrefix="1" applyNumberFormat="1" applyFont="1" applyBorder="1" applyAlignment="1">
      <alignment horizontal="center" vertical="center"/>
    </xf>
    <xf numFmtId="49" fontId="160" fillId="0" borderId="97" xfId="0" quotePrefix="1" applyNumberFormat="1" applyFont="1" applyBorder="1" applyAlignment="1">
      <alignment horizontal="center" vertical="center"/>
    </xf>
    <xf numFmtId="0" fontId="160" fillId="0" borderId="97" xfId="0" applyFont="1" applyBorder="1" applyAlignment="1">
      <alignment vertical="center"/>
    </xf>
    <xf numFmtId="0" fontId="160" fillId="0" borderId="97" xfId="0" applyFont="1" applyBorder="1" applyAlignment="1">
      <alignment vertical="center" wrapText="1"/>
    </xf>
    <xf numFmtId="0" fontId="160" fillId="0" borderId="0" xfId="0" applyFont="1" applyAlignment="1">
      <alignment vertical="center"/>
    </xf>
    <xf numFmtId="49" fontId="160" fillId="0" borderId="98" xfId="0" applyNumberFormat="1" applyFont="1" applyBorder="1" applyAlignment="1">
      <alignment horizontal="center" vertical="center"/>
    </xf>
    <xf numFmtId="0" fontId="160" fillId="0" borderId="98" xfId="0" applyFont="1" applyBorder="1" applyAlignment="1">
      <alignment vertical="center"/>
    </xf>
    <xf numFmtId="0" fontId="160" fillId="0" borderId="98" xfId="0" applyFont="1" applyBorder="1" applyAlignment="1">
      <alignment vertical="center" wrapText="1"/>
    </xf>
    <xf numFmtId="49" fontId="158" fillId="0" borderId="98" xfId="9438" applyNumberFormat="1" applyFont="1" applyBorder="1" applyAlignment="1">
      <alignment horizontal="center" vertical="center"/>
    </xf>
    <xf numFmtId="0" fontId="158" fillId="0" borderId="98" xfId="0" applyFont="1" applyBorder="1" applyAlignment="1">
      <alignment vertical="center"/>
    </xf>
    <xf numFmtId="0" fontId="158" fillId="0" borderId="97" xfId="0" applyFont="1" applyBorder="1" applyAlignment="1">
      <alignment horizontal="center" vertical="center"/>
    </xf>
    <xf numFmtId="0" fontId="159" fillId="0" borderId="97" xfId="0" applyFont="1" applyBorder="1" applyAlignment="1">
      <alignment horizontal="center" vertical="center"/>
    </xf>
    <xf numFmtId="0" fontId="160" fillId="0" borderId="97" xfId="9438" applyFont="1" applyBorder="1" applyAlignment="1">
      <alignment vertical="center"/>
    </xf>
    <xf numFmtId="0" fontId="160" fillId="0" borderId="97" xfId="0" quotePrefix="1" applyFont="1" applyBorder="1" applyAlignment="1">
      <alignment horizontal="center" vertical="center"/>
    </xf>
    <xf numFmtId="49" fontId="159" fillId="0" borderId="97" xfId="9438" quotePrefix="1" applyNumberFormat="1" applyFont="1" applyBorder="1" applyAlignment="1">
      <alignment horizontal="center" vertical="center"/>
    </xf>
    <xf numFmtId="49" fontId="160" fillId="0" borderId="97" xfId="0" applyNumberFormat="1" applyFont="1" applyBorder="1" applyAlignment="1">
      <alignment horizontal="center" vertical="center"/>
    </xf>
    <xf numFmtId="0" fontId="162" fillId="0" borderId="0" xfId="0" applyFont="1" applyAlignment="1">
      <alignment vertical="center"/>
    </xf>
    <xf numFmtId="49" fontId="159" fillId="0" borderId="97" xfId="9438" applyNumberFormat="1" applyFont="1" applyBorder="1" applyAlignment="1">
      <alignment horizontal="center" vertical="center"/>
    </xf>
    <xf numFmtId="0" fontId="159" fillId="0" borderId="97" xfId="9438" applyFont="1" applyBorder="1" applyAlignment="1">
      <alignment vertical="center"/>
    </xf>
    <xf numFmtId="0" fontId="163" fillId="0" borderId="0" xfId="0" applyFont="1" applyAlignment="1">
      <alignment vertical="center"/>
    </xf>
    <xf numFmtId="0" fontId="156" fillId="0" borderId="0" xfId="0" applyFont="1" applyAlignment="1">
      <alignment vertical="center"/>
    </xf>
    <xf numFmtId="49" fontId="160" fillId="0" borderId="99" xfId="0" applyNumberFormat="1" applyFont="1" applyBorder="1" applyAlignment="1">
      <alignment horizontal="center" vertical="center"/>
    </xf>
    <xf numFmtId="0" fontId="160" fillId="0" borderId="99" xfId="0" applyFont="1" applyBorder="1" applyAlignment="1">
      <alignment vertical="center"/>
    </xf>
    <xf numFmtId="0" fontId="159" fillId="0" borderId="99" xfId="0" quotePrefix="1" applyFont="1" applyBorder="1" applyAlignment="1">
      <alignment horizontal="center" vertical="center"/>
    </xf>
    <xf numFmtId="0" fontId="160" fillId="0" borderId="0" xfId="0" applyFont="1" applyAlignment="1">
      <alignment horizontal="center"/>
    </xf>
    <xf numFmtId="0" fontId="160" fillId="0" borderId="0" xfId="0" applyFont="1"/>
    <xf numFmtId="0" fontId="159" fillId="0" borderId="0" xfId="0" applyFont="1" applyAlignment="1">
      <alignment horizontal="center"/>
    </xf>
    <xf numFmtId="41" fontId="50" fillId="0" borderId="0" xfId="30" applyFont="1" applyFill="1"/>
    <xf numFmtId="41" fontId="0" fillId="0" borderId="0" xfId="30" quotePrefix="1" applyFont="1" applyFill="1"/>
    <xf numFmtId="41" fontId="7" fillId="0" borderId="0" xfId="0" applyNumberFormat="1" applyFont="1"/>
    <xf numFmtId="0" fontId="44" fillId="2" borderId="0" xfId="4" applyFont="1" applyFill="1" applyAlignment="1">
      <alignment horizontal="left"/>
    </xf>
    <xf numFmtId="41" fontId="50" fillId="0" borderId="0" xfId="1" applyFont="1" applyFill="1"/>
    <xf numFmtId="43" fontId="0" fillId="0" borderId="0" xfId="0" applyNumberFormat="1"/>
    <xf numFmtId="0" fontId="0" fillId="0" borderId="0" xfId="0" applyAlignment="1">
      <alignment horizontal="center"/>
    </xf>
    <xf numFmtId="0" fontId="218" fillId="2" borderId="0" xfId="0" applyFont="1" applyFill="1" applyAlignment="1">
      <alignment vertical="center"/>
    </xf>
    <xf numFmtId="165" fontId="218" fillId="2" borderId="0" xfId="9440" applyNumberFormat="1" applyFont="1" applyFill="1" applyAlignment="1">
      <alignment vertical="center"/>
    </xf>
    <xf numFmtId="165" fontId="155" fillId="2" borderId="0" xfId="30" applyNumberFormat="1" applyFont="1" applyFill="1"/>
    <xf numFmtId="0" fontId="155" fillId="2" borderId="0" xfId="0" applyFont="1" applyFill="1"/>
    <xf numFmtId="185" fontId="50" fillId="0" borderId="0" xfId="0" applyNumberFormat="1" applyFont="1"/>
    <xf numFmtId="0" fontId="50" fillId="3" borderId="100" xfId="0" applyFont="1" applyFill="1" applyBorder="1" applyAlignment="1">
      <alignment horizontal="centerContinuous"/>
    </xf>
    <xf numFmtId="165" fontId="0" fillId="3" borderId="100" xfId="30" applyNumberFormat="1" applyFont="1" applyFill="1" applyBorder="1" applyAlignment="1">
      <alignment horizontal="centerContinuous"/>
    </xf>
    <xf numFmtId="0" fontId="0" fillId="3" borderId="100" xfId="0" applyFill="1" applyBorder="1" applyAlignment="1">
      <alignment horizontal="centerContinuous"/>
    </xf>
    <xf numFmtId="165" fontId="0" fillId="0" borderId="0" xfId="30" applyNumberFormat="1" applyFont="1"/>
    <xf numFmtId="165" fontId="0" fillId="0" borderId="0" xfId="9440" applyNumberFormat="1" applyFont="1" applyFill="1" applyBorder="1" applyAlignment="1">
      <alignment vertical="center" wrapText="1"/>
    </xf>
    <xf numFmtId="165" fontId="50" fillId="3" borderId="67" xfId="30" applyNumberFormat="1" applyFont="1" applyFill="1" applyBorder="1" applyAlignment="1">
      <alignment horizontal="center"/>
    </xf>
    <xf numFmtId="165" fontId="50" fillId="3" borderId="117" xfId="30" applyNumberFormat="1" applyFont="1" applyFill="1" applyBorder="1" applyAlignment="1">
      <alignment horizontal="center"/>
    </xf>
    <xf numFmtId="0" fontId="50" fillId="3" borderId="117" xfId="0" applyFont="1" applyFill="1" applyBorder="1" applyAlignment="1">
      <alignment horizontal="center"/>
    </xf>
    <xf numFmtId="0" fontId="50" fillId="3" borderId="68" xfId="0" applyFont="1" applyFill="1" applyBorder="1" applyAlignment="1">
      <alignment horizontal="center"/>
    </xf>
    <xf numFmtId="0" fontId="50" fillId="3" borderId="118" xfId="0" applyFont="1" applyFill="1" applyBorder="1" applyAlignment="1">
      <alignment horizontal="centerContinuous"/>
    </xf>
    <xf numFmtId="0" fontId="0" fillId="3" borderId="119" xfId="0" applyFill="1" applyBorder="1" applyAlignment="1">
      <alignment horizontal="center"/>
    </xf>
    <xf numFmtId="165" fontId="0" fillId="8" borderId="5" xfId="30" applyNumberFormat="1" applyFont="1" applyFill="1" applyBorder="1" applyAlignment="1">
      <alignment horizontal="center"/>
    </xf>
    <xf numFmtId="165" fontId="0" fillId="8" borderId="0" xfId="30" applyNumberFormat="1" applyFont="1" applyFill="1" applyBorder="1" applyAlignment="1">
      <alignment horizontal="center"/>
    </xf>
    <xf numFmtId="0" fontId="0" fillId="8" borderId="0" xfId="0" applyFill="1" applyAlignment="1">
      <alignment horizontal="center"/>
    </xf>
    <xf numFmtId="0" fontId="0" fillId="3" borderId="6" xfId="0" applyFill="1" applyBorder="1" applyAlignment="1">
      <alignment horizontal="center"/>
    </xf>
    <xf numFmtId="165" fontId="0" fillId="8" borderId="9" xfId="30" applyNumberFormat="1" applyFont="1" applyFill="1" applyBorder="1" applyAlignment="1">
      <alignment horizontal="center"/>
    </xf>
    <xf numFmtId="165" fontId="0" fillId="0" borderId="1" xfId="9440" applyNumberFormat="1" applyFont="1" applyFill="1" applyBorder="1" applyAlignment="1">
      <alignment vertical="center" wrapText="1"/>
    </xf>
    <xf numFmtId="165" fontId="0" fillId="0" borderId="3" xfId="30" applyNumberFormat="1" applyFont="1" applyBorder="1"/>
    <xf numFmtId="165" fontId="0" fillId="0" borderId="3" xfId="9440" applyNumberFormat="1" applyFont="1" applyFill="1" applyBorder="1" applyAlignment="1">
      <alignment vertical="center" wrapText="1"/>
    </xf>
    <xf numFmtId="165" fontId="0" fillId="0" borderId="2" xfId="30" applyNumberFormat="1" applyFont="1" applyBorder="1"/>
    <xf numFmtId="165" fontId="0" fillId="0" borderId="5" xfId="9440" applyNumberFormat="1" applyFont="1" applyFill="1" applyBorder="1" applyAlignment="1">
      <alignment vertical="center" wrapText="1"/>
    </xf>
    <xf numFmtId="165" fontId="0" fillId="0" borderId="0" xfId="30" applyNumberFormat="1" applyFont="1" applyBorder="1"/>
    <xf numFmtId="165" fontId="0" fillId="0" borderId="6" xfId="30" applyNumberFormat="1" applyFont="1" applyBorder="1"/>
    <xf numFmtId="165" fontId="0" fillId="0" borderId="9" xfId="9440" applyNumberFormat="1" applyFont="1" applyFill="1" applyBorder="1" applyAlignment="1">
      <alignment vertical="center" wrapText="1"/>
    </xf>
    <xf numFmtId="41" fontId="0" fillId="0" borderId="1" xfId="1" applyFont="1" applyBorder="1"/>
    <xf numFmtId="41" fontId="0" fillId="0" borderId="3" xfId="1" applyFont="1" applyBorder="1"/>
    <xf numFmtId="41" fontId="0" fillId="0" borderId="2" xfId="0" applyNumberFormat="1" applyBorder="1"/>
    <xf numFmtId="0" fontId="0" fillId="3" borderId="1" xfId="0" applyFill="1" applyBorder="1" applyAlignment="1">
      <alignment wrapText="1"/>
    </xf>
    <xf numFmtId="0" fontId="0" fillId="3" borderId="3" xfId="0" applyFill="1" applyBorder="1" applyAlignment="1">
      <alignment wrapText="1"/>
    </xf>
    <xf numFmtId="0" fontId="0" fillId="3" borderId="3" xfId="0" applyFill="1" applyBorder="1"/>
    <xf numFmtId="0" fontId="0" fillId="3" borderId="2" xfId="0" applyFill="1" applyBorder="1"/>
    <xf numFmtId="0" fontId="0" fillId="3" borderId="9" xfId="0" applyFill="1" applyBorder="1"/>
    <xf numFmtId="0" fontId="0" fillId="3" borderId="5" xfId="0" applyFill="1" applyBorder="1"/>
    <xf numFmtId="0" fontId="0" fillId="3" borderId="0" xfId="0" applyFill="1"/>
    <xf numFmtId="0" fontId="0" fillId="3" borderId="6" xfId="0" applyFill="1" applyBorder="1"/>
    <xf numFmtId="0" fontId="50" fillId="3" borderId="21" xfId="0" applyFont="1" applyFill="1" applyBorder="1"/>
    <xf numFmtId="41" fontId="0" fillId="0" borderId="2" xfId="1" applyFont="1" applyBorder="1"/>
    <xf numFmtId="41" fontId="0" fillId="0" borderId="1" xfId="1" applyFont="1" applyFill="1" applyBorder="1"/>
    <xf numFmtId="41" fontId="0" fillId="0" borderId="3" xfId="1" applyFont="1" applyFill="1" applyBorder="1"/>
    <xf numFmtId="41" fontId="0" fillId="0" borderId="2" xfId="1" applyFont="1" applyFill="1" applyBorder="1"/>
    <xf numFmtId="41" fontId="0" fillId="0" borderId="5" xfId="1" applyFont="1" applyFill="1" applyBorder="1"/>
    <xf numFmtId="41" fontId="0" fillId="0" borderId="6" xfId="1" applyFont="1" applyFill="1" applyBorder="1"/>
    <xf numFmtId="41" fontId="0" fillId="0" borderId="9" xfId="1" applyFont="1" applyFill="1" applyBorder="1"/>
    <xf numFmtId="0" fontId="0" fillId="3" borderId="1" xfId="0" applyFill="1" applyBorder="1" applyAlignment="1">
      <alignment horizontal="center" vertical="center" wrapText="1"/>
    </xf>
    <xf numFmtId="0" fontId="0" fillId="3" borderId="3" xfId="0" applyFill="1" applyBorder="1" applyAlignment="1">
      <alignment horizontal="center" vertical="center" wrapText="1"/>
    </xf>
    <xf numFmtId="0" fontId="0" fillId="3" borderId="2" xfId="0" applyFill="1" applyBorder="1" applyAlignment="1">
      <alignment horizontal="center" vertical="center" wrapText="1"/>
    </xf>
    <xf numFmtId="0" fontId="0" fillId="3" borderId="9" xfId="0" applyFill="1" applyBorder="1" applyAlignment="1">
      <alignment horizontal="center" vertical="center"/>
    </xf>
    <xf numFmtId="0" fontId="155" fillId="0" borderId="22" xfId="0" applyFont="1" applyBorder="1" applyAlignment="1">
      <alignment horizontal="center" vertical="center"/>
    </xf>
    <xf numFmtId="0" fontId="155" fillId="0" borderId="18" xfId="0" applyFont="1" applyBorder="1" applyAlignment="1">
      <alignment horizontal="center" vertical="center"/>
    </xf>
    <xf numFmtId="0" fontId="155" fillId="0" borderId="21" xfId="0" applyFont="1" applyBorder="1" applyAlignment="1">
      <alignment horizontal="center" vertical="center"/>
    </xf>
    <xf numFmtId="0" fontId="219" fillId="0" borderId="0" xfId="0" applyFont="1" applyAlignment="1">
      <alignment horizontal="center" vertical="center"/>
    </xf>
    <xf numFmtId="0" fontId="50" fillId="3" borderId="1" xfId="0" applyFont="1" applyFill="1" applyBorder="1" applyAlignment="1">
      <alignment horizontal="center" vertical="center"/>
    </xf>
    <xf numFmtId="0" fontId="50" fillId="3" borderId="3" xfId="0" applyFont="1" applyFill="1" applyBorder="1" applyAlignment="1">
      <alignment horizontal="center" vertical="center"/>
    </xf>
    <xf numFmtId="0" fontId="50" fillId="3" borderId="2" xfId="0" applyFont="1" applyFill="1" applyBorder="1" applyAlignment="1">
      <alignment horizontal="center" vertical="center"/>
    </xf>
    <xf numFmtId="0" fontId="50" fillId="3" borderId="9" xfId="0" applyFont="1" applyFill="1" applyBorder="1" applyAlignment="1">
      <alignment horizontal="center" vertical="center"/>
    </xf>
    <xf numFmtId="41" fontId="50" fillId="0" borderId="0" xfId="1" applyFont="1"/>
    <xf numFmtId="41" fontId="217" fillId="0" borderId="0" xfId="1" applyFont="1"/>
    <xf numFmtId="41" fontId="217" fillId="0" borderId="0" xfId="0" applyNumberFormat="1" applyFont="1"/>
    <xf numFmtId="0" fontId="50" fillId="3" borderId="1" xfId="0" applyFont="1" applyFill="1" applyBorder="1" applyAlignment="1">
      <alignment horizontal="center" vertical="center" wrapText="1"/>
    </xf>
    <xf numFmtId="0" fontId="50" fillId="3" borderId="2" xfId="0" applyFont="1" applyFill="1" applyBorder="1" applyAlignment="1">
      <alignment horizontal="center" vertical="center" wrapText="1"/>
    </xf>
    <xf numFmtId="0" fontId="58" fillId="0" borderId="0" xfId="0" applyFont="1"/>
    <xf numFmtId="0" fontId="40" fillId="0" borderId="5" xfId="0" applyFont="1" applyBorder="1"/>
    <xf numFmtId="0" fontId="40" fillId="59" borderId="1" xfId="0" applyFont="1" applyFill="1" applyBorder="1"/>
    <xf numFmtId="0" fontId="50" fillId="59" borderId="2" xfId="0" applyFont="1" applyFill="1" applyBorder="1"/>
    <xf numFmtId="0" fontId="50" fillId="59" borderId="3" xfId="0" applyFont="1" applyFill="1" applyBorder="1"/>
    <xf numFmtId="0" fontId="48" fillId="2" borderId="0" xfId="0" applyFont="1" applyFill="1"/>
    <xf numFmtId="0" fontId="48" fillId="59" borderId="93" xfId="0" applyFont="1" applyFill="1" applyBorder="1" applyAlignment="1">
      <alignment wrapText="1"/>
    </xf>
    <xf numFmtId="0" fontId="78" fillId="59" borderId="121" xfId="0" applyFont="1" applyFill="1" applyBorder="1"/>
    <xf numFmtId="0" fontId="0" fillId="0" borderId="120" xfId="0" applyBorder="1"/>
    <xf numFmtId="0" fontId="0" fillId="0" borderId="122" xfId="0" applyBorder="1"/>
    <xf numFmtId="0" fontId="78" fillId="59" borderId="124" xfId="0" applyFont="1" applyFill="1" applyBorder="1"/>
    <xf numFmtId="0" fontId="0" fillId="0" borderId="125" xfId="0" applyBorder="1"/>
    <xf numFmtId="0" fontId="0" fillId="0" borderId="126" xfId="0" applyBorder="1"/>
    <xf numFmtId="0" fontId="78" fillId="59" borderId="127" xfId="0" applyFont="1" applyFill="1" applyBorder="1"/>
    <xf numFmtId="0" fontId="0" fillId="0" borderId="123" xfId="0" applyBorder="1"/>
    <xf numFmtId="0" fontId="0" fillId="0" borderId="128" xfId="0" applyBorder="1"/>
    <xf numFmtId="0" fontId="40" fillId="0" borderId="129" xfId="0" applyFont="1" applyBorder="1"/>
    <xf numFmtId="0" fontId="0" fillId="0" borderId="130" xfId="0" applyBorder="1"/>
    <xf numFmtId="0" fontId="78" fillId="59" borderId="94" xfId="0" applyFont="1" applyFill="1" applyBorder="1"/>
    <xf numFmtId="0" fontId="48" fillId="0" borderId="0" xfId="15" applyFont="1" applyAlignment="1">
      <alignment horizontal="left"/>
    </xf>
    <xf numFmtId="49" fontId="53" fillId="16" borderId="0" xfId="15" quotePrefix="1" applyNumberFormat="1" applyFont="1" applyFill="1" applyAlignment="1">
      <alignment horizontal="center"/>
    </xf>
    <xf numFmtId="0" fontId="48" fillId="16" borderId="0" xfId="15" applyFont="1" applyFill="1"/>
    <xf numFmtId="165" fontId="48" fillId="16" borderId="0" xfId="17" applyNumberFormat="1" applyFont="1" applyFill="1"/>
    <xf numFmtId="0" fontId="48" fillId="7" borderId="0" xfId="15" applyFont="1" applyFill="1" applyAlignment="1">
      <alignment horizontal="left"/>
    </xf>
    <xf numFmtId="49" fontId="55" fillId="0" borderId="0" xfId="11" quotePrefix="1" applyNumberFormat="1" applyFont="1"/>
    <xf numFmtId="0" fontId="48" fillId="0" borderId="0" xfId="15" applyFont="1"/>
    <xf numFmtId="165" fontId="48" fillId="0" borderId="0" xfId="17" applyNumberFormat="1" applyFont="1"/>
    <xf numFmtId="49" fontId="40" fillId="0" borderId="0" xfId="0" quotePrefix="1" applyNumberFormat="1" applyFont="1" applyAlignment="1">
      <alignment horizontal="center"/>
    </xf>
    <xf numFmtId="165" fontId="48" fillId="3" borderId="0" xfId="30" applyNumberFormat="1" applyFont="1" applyFill="1" applyAlignment="1">
      <alignment horizontal="centerContinuous"/>
    </xf>
    <xf numFmtId="165" fontId="221" fillId="11" borderId="0" xfId="17" applyNumberFormat="1" applyFont="1" applyFill="1" applyAlignment="1">
      <alignment horizontal="center"/>
    </xf>
    <xf numFmtId="165" fontId="221" fillId="20" borderId="0" xfId="17" applyNumberFormat="1" applyFont="1" applyFill="1" applyAlignment="1">
      <alignment horizontal="center"/>
    </xf>
    <xf numFmtId="49" fontId="222" fillId="0" borderId="0" xfId="0" quotePrefix="1" applyNumberFormat="1" applyFont="1" applyAlignment="1">
      <alignment horizontal="center"/>
    </xf>
    <xf numFmtId="3" fontId="40" fillId="0" borderId="0" xfId="0" applyNumberFormat="1" applyFont="1"/>
    <xf numFmtId="165" fontId="40" fillId="0" borderId="100" xfId="17" applyNumberFormat="1" applyFont="1" applyBorder="1"/>
    <xf numFmtId="165" fontId="223" fillId="0" borderId="0" xfId="30" applyNumberFormat="1" applyFont="1"/>
    <xf numFmtId="49" fontId="48" fillId="0" borderId="0" xfId="0" quotePrefix="1" applyNumberFormat="1" applyFont="1" applyAlignment="1">
      <alignment horizontal="center"/>
    </xf>
    <xf numFmtId="0" fontId="30" fillId="0" borderId="0" xfId="0" applyFont="1" applyAlignment="1">
      <alignment horizontal="left"/>
    </xf>
    <xf numFmtId="49" fontId="45" fillId="0" borderId="0" xfId="0" quotePrefix="1" applyNumberFormat="1" applyFont="1" applyAlignment="1">
      <alignment horizontal="center"/>
    </xf>
    <xf numFmtId="0" fontId="224" fillId="0" borderId="0" xfId="0" applyFont="1"/>
    <xf numFmtId="165" fontId="224" fillId="0" borderId="0" xfId="17" applyNumberFormat="1" applyFont="1"/>
    <xf numFmtId="165" fontId="40" fillId="0" borderId="0" xfId="0" applyNumberFormat="1" applyFont="1"/>
    <xf numFmtId="0" fontId="225" fillId="0" borderId="0" xfId="0" applyFont="1" applyAlignment="1">
      <alignment horizontal="left"/>
    </xf>
    <xf numFmtId="49" fontId="226" fillId="0" borderId="0" xfId="0" applyNumberFormat="1" applyFont="1" applyAlignment="1">
      <alignment horizontal="center"/>
    </xf>
    <xf numFmtId="0" fontId="226" fillId="0" borderId="0" xfId="0" applyFont="1"/>
    <xf numFmtId="165" fontId="226" fillId="0" borderId="0" xfId="17" applyNumberFormat="1" applyFont="1"/>
    <xf numFmtId="49" fontId="226" fillId="0" borderId="0" xfId="0" quotePrefix="1" applyNumberFormat="1" applyFont="1" applyAlignment="1">
      <alignment horizontal="center"/>
    </xf>
    <xf numFmtId="165" fontId="226" fillId="0" borderId="100" xfId="17" applyNumberFormat="1" applyFont="1" applyBorder="1"/>
    <xf numFmtId="165" fontId="223" fillId="0" borderId="0" xfId="17" applyNumberFormat="1" applyFont="1"/>
    <xf numFmtId="165" fontId="48" fillId="0" borderId="0" xfId="30" applyNumberFormat="1" applyFont="1" applyAlignment="1">
      <alignment horizontal="left"/>
    </xf>
    <xf numFmtId="165" fontId="227" fillId="0" borderId="0" xfId="17" applyNumberFormat="1" applyFont="1" applyAlignment="1">
      <alignment horizontal="left"/>
    </xf>
    <xf numFmtId="165" fontId="48" fillId="0" borderId="0" xfId="17" applyNumberFormat="1" applyFont="1" applyAlignment="1">
      <alignment horizontal="left"/>
    </xf>
    <xf numFmtId="0" fontId="226" fillId="0" borderId="0" xfId="0" quotePrefix="1" applyFont="1"/>
    <xf numFmtId="3" fontId="226" fillId="0" borderId="0" xfId="0" applyNumberFormat="1" applyFont="1" applyAlignment="1">
      <alignment horizontal="right" vertical="center" wrapText="1"/>
    </xf>
    <xf numFmtId="43" fontId="40" fillId="0" borderId="0" xfId="17" applyFont="1" applyAlignment="1">
      <alignment horizontal="right" vertical="center" wrapText="1"/>
    </xf>
    <xf numFmtId="0" fontId="44" fillId="0" borderId="0" xfId="0" applyFont="1" applyAlignment="1">
      <alignment vertical="center"/>
    </xf>
    <xf numFmtId="49" fontId="48" fillId="0" borderId="0" xfId="0" applyNumberFormat="1" applyFont="1" applyAlignment="1">
      <alignment horizontal="center"/>
    </xf>
    <xf numFmtId="49" fontId="30" fillId="0" borderId="0" xfId="0" quotePrefix="1" applyNumberFormat="1" applyFont="1" applyAlignment="1">
      <alignment horizontal="center"/>
    </xf>
    <xf numFmtId="165" fontId="40" fillId="0" borderId="0" xfId="30" applyNumberFormat="1" applyFont="1" applyFill="1" applyAlignment="1">
      <alignment horizontal="right"/>
    </xf>
    <xf numFmtId="0" fontId="40" fillId="0" borderId="0" xfId="0" quotePrefix="1" applyFont="1" applyAlignment="1">
      <alignment horizontal="right"/>
    </xf>
    <xf numFmtId="165" fontId="40" fillId="0" borderId="0" xfId="17" quotePrefix="1" applyNumberFormat="1" applyFont="1" applyFill="1" applyAlignment="1">
      <alignment horizontal="right"/>
    </xf>
    <xf numFmtId="0" fontId="44" fillId="0" borderId="0" xfId="0" applyFont="1" applyAlignment="1">
      <alignment horizontal="left"/>
    </xf>
    <xf numFmtId="0" fontId="42" fillId="0" borderId="0" xfId="0" applyFont="1"/>
    <xf numFmtId="165" fontId="42" fillId="0" borderId="0" xfId="17" applyNumberFormat="1" applyFont="1"/>
    <xf numFmtId="0" fontId="228" fillId="0" borderId="0" xfId="0" applyFont="1" applyAlignment="1">
      <alignment horizontal="left"/>
    </xf>
    <xf numFmtId="0" fontId="54" fillId="0" borderId="0" xfId="0" applyFont="1"/>
    <xf numFmtId="165" fontId="54" fillId="0" borderId="0" xfId="17" applyNumberFormat="1" applyFont="1"/>
    <xf numFmtId="165" fontId="30" fillId="0" borderId="0" xfId="17" applyNumberFormat="1" applyFont="1"/>
    <xf numFmtId="0" fontId="229" fillId="0" borderId="0" xfId="0" applyFont="1" applyAlignment="1">
      <alignment vertical="center"/>
    </xf>
    <xf numFmtId="165" fontId="228" fillId="0" borderId="0" xfId="17" applyNumberFormat="1" applyFont="1" applyFill="1" applyAlignment="1">
      <alignment vertical="center"/>
    </xf>
    <xf numFmtId="165" fontId="40" fillId="0" borderId="0" xfId="17" applyNumberFormat="1" applyFont="1" applyAlignment="1">
      <alignment horizontal="right"/>
    </xf>
    <xf numFmtId="165" fontId="40" fillId="0" borderId="0" xfId="17" applyNumberFormat="1" applyFont="1" applyFill="1" applyAlignment="1">
      <alignment horizontal="right"/>
    </xf>
    <xf numFmtId="0" fontId="40" fillId="0" borderId="0" xfId="0" applyFont="1" applyAlignment="1">
      <alignment vertical="center" wrapText="1"/>
    </xf>
    <xf numFmtId="165" fontId="40" fillId="0" borderId="0" xfId="0" applyNumberFormat="1" applyFont="1" applyAlignment="1">
      <alignment vertical="center" wrapText="1"/>
    </xf>
    <xf numFmtId="165" fontId="40" fillId="0" borderId="0" xfId="17" applyNumberFormat="1" applyFont="1" applyAlignment="1">
      <alignment vertical="center" wrapText="1"/>
    </xf>
    <xf numFmtId="165" fontId="223" fillId="0" borderId="0" xfId="17" applyNumberFormat="1" applyFont="1" applyBorder="1" applyAlignment="1">
      <alignment vertical="center" wrapText="1"/>
    </xf>
    <xf numFmtId="0" fontId="218" fillId="16" borderId="0" xfId="0" applyFont="1" applyFill="1" applyAlignment="1">
      <alignment vertical="center"/>
    </xf>
    <xf numFmtId="165" fontId="218" fillId="16" borderId="0" xfId="9440" applyNumberFormat="1" applyFont="1" applyFill="1" applyAlignment="1">
      <alignment vertical="center"/>
    </xf>
    <xf numFmtId="165" fontId="155" fillId="16" borderId="0" xfId="30" applyNumberFormat="1" applyFont="1" applyFill="1"/>
    <xf numFmtId="0" fontId="155" fillId="16" borderId="0" xfId="0" applyFont="1" applyFill="1"/>
    <xf numFmtId="0" fontId="0" fillId="16" borderId="0" xfId="0" applyFill="1"/>
    <xf numFmtId="165" fontId="2" fillId="0" borderId="0" xfId="0" applyNumberFormat="1" applyFont="1"/>
    <xf numFmtId="0" fontId="0" fillId="16" borderId="0" xfId="0" applyFill="1" applyAlignment="1">
      <alignment horizontal="center"/>
    </xf>
    <xf numFmtId="0" fontId="50" fillId="16" borderId="0" xfId="0" applyFont="1" applyFill="1"/>
    <xf numFmtId="41" fontId="48" fillId="57" borderId="133" xfId="1" applyFont="1" applyFill="1" applyBorder="1"/>
    <xf numFmtId="41" fontId="48" fillId="57" borderId="134" xfId="1" applyFont="1" applyFill="1" applyBorder="1"/>
    <xf numFmtId="0" fontId="48" fillId="57" borderId="135" xfId="0" applyFont="1" applyFill="1" applyBorder="1"/>
    <xf numFmtId="0" fontId="48" fillId="57" borderId="136" xfId="0" applyFont="1" applyFill="1" applyBorder="1"/>
    <xf numFmtId="0" fontId="48" fillId="57" borderId="137" xfId="0" applyFont="1" applyFill="1" applyBorder="1"/>
    <xf numFmtId="0" fontId="48" fillId="57" borderId="138" xfId="0" applyFont="1" applyFill="1" applyBorder="1"/>
    <xf numFmtId="0" fontId="230" fillId="0" borderId="0" xfId="0" applyFont="1"/>
    <xf numFmtId="0" fontId="231" fillId="0" borderId="0" xfId="0" applyFont="1" applyAlignment="1">
      <alignment horizontal="center"/>
    </xf>
    <xf numFmtId="41" fontId="42" fillId="0" borderId="0" xfId="1" applyFont="1" applyBorder="1" applyAlignment="1">
      <alignment horizontal="right"/>
    </xf>
    <xf numFmtId="0" fontId="40" fillId="0" borderId="90" xfId="0" applyFont="1" applyBorder="1"/>
    <xf numFmtId="0" fontId="40" fillId="0" borderId="90" xfId="0" applyFont="1" applyBorder="1" applyAlignment="1">
      <alignment horizontal="left" vertical="top" wrapText="1"/>
    </xf>
    <xf numFmtId="41" fontId="42" fillId="0" borderId="90" xfId="1" applyFont="1" applyBorder="1" applyAlignment="1">
      <alignment horizontal="right"/>
    </xf>
    <xf numFmtId="0" fontId="48" fillId="57" borderId="139" xfId="0" applyFont="1" applyFill="1" applyBorder="1" applyAlignment="1">
      <alignment horizontal="center" vertical="center" wrapText="1"/>
    </xf>
    <xf numFmtId="41" fontId="40" fillId="0" borderId="5" xfId="1" applyFont="1" applyBorder="1"/>
    <xf numFmtId="0" fontId="46" fillId="12" borderId="0" xfId="0" applyFont="1" applyFill="1" applyAlignment="1">
      <alignment horizontal="right"/>
    </xf>
    <xf numFmtId="41" fontId="46" fillId="12" borderId="0" xfId="0" applyNumberFormat="1" applyFont="1" applyFill="1"/>
    <xf numFmtId="0" fontId="44" fillId="2" borderId="1" xfId="4" applyFont="1" applyFill="1" applyBorder="1" applyAlignment="1">
      <alignment horizontal="left"/>
    </xf>
    <xf numFmtId="0" fontId="44" fillId="2" borderId="5" xfId="4" applyFont="1" applyFill="1" applyBorder="1" applyAlignment="1">
      <alignment horizontal="left"/>
    </xf>
    <xf numFmtId="0" fontId="29" fillId="2" borderId="1" xfId="4" applyFont="1" applyFill="1" applyBorder="1" applyAlignment="1">
      <alignment horizontal="left"/>
    </xf>
    <xf numFmtId="0" fontId="234" fillId="2" borderId="2" xfId="4" applyFont="1" applyFill="1" applyBorder="1" applyAlignment="1">
      <alignment horizontal="right"/>
    </xf>
    <xf numFmtId="0" fontId="29" fillId="2" borderId="5" xfId="4" applyFont="1" applyFill="1" applyBorder="1" applyAlignment="1">
      <alignment horizontal="left"/>
    </xf>
    <xf numFmtId="14" fontId="234" fillId="2" borderId="6" xfId="4" applyNumberFormat="1" applyFont="1" applyFill="1" applyBorder="1" applyAlignment="1">
      <alignment horizontal="right"/>
    </xf>
    <xf numFmtId="49" fontId="234" fillId="2" borderId="6" xfId="4" quotePrefix="1" applyNumberFormat="1" applyFont="1" applyFill="1" applyBorder="1" applyAlignment="1">
      <alignment horizontal="right"/>
    </xf>
    <xf numFmtId="165" fontId="220" fillId="24" borderId="0" xfId="17" applyNumberFormat="1" applyFont="1" applyFill="1" applyAlignment="1">
      <alignment horizontal="center"/>
    </xf>
    <xf numFmtId="0" fontId="50" fillId="175" borderId="0" xfId="0" applyFont="1" applyFill="1"/>
    <xf numFmtId="41" fontId="50" fillId="175" borderId="0" xfId="30" applyFont="1" applyFill="1"/>
    <xf numFmtId="41" fontId="50" fillId="5" borderId="0" xfId="30" applyFont="1" applyFill="1"/>
    <xf numFmtId="0" fontId="0" fillId="175" borderId="0" xfId="0" applyFill="1"/>
    <xf numFmtId="41" fontId="0" fillId="175" borderId="0" xfId="30" applyFont="1" applyFill="1"/>
    <xf numFmtId="0" fontId="50" fillId="7" borderId="0" xfId="17" applyNumberFormat="1" applyFont="1" applyFill="1" applyAlignment="1">
      <alignment horizontal="center"/>
    </xf>
    <xf numFmtId="3" fontId="0" fillId="16" borderId="0" xfId="0" applyNumberFormat="1" applyFill="1"/>
    <xf numFmtId="0" fontId="0" fillId="16" borderId="69" xfId="0" applyFill="1" applyBorder="1"/>
    <xf numFmtId="3" fontId="0" fillId="16" borderId="69" xfId="0" applyNumberFormat="1" applyFill="1" applyBorder="1"/>
    <xf numFmtId="0" fontId="0" fillId="0" borderId="69" xfId="0" applyBorder="1"/>
    <xf numFmtId="0" fontId="27" fillId="0" borderId="0" xfId="0" applyFont="1" applyAlignment="1">
      <alignment horizontal="center"/>
    </xf>
    <xf numFmtId="165" fontId="235" fillId="177" borderId="1" xfId="19" applyNumberFormat="1" applyFont="1" applyFill="1" applyBorder="1" applyAlignment="1">
      <alignment horizontal="center"/>
    </xf>
    <xf numFmtId="49" fontId="235" fillId="177" borderId="3" xfId="0" applyNumberFormat="1" applyFont="1" applyFill="1" applyBorder="1" applyAlignment="1">
      <alignment horizontal="center"/>
    </xf>
    <xf numFmtId="0" fontId="235" fillId="177" borderId="3" xfId="0" applyFont="1" applyFill="1" applyBorder="1" applyAlignment="1">
      <alignment horizontal="center"/>
    </xf>
    <xf numFmtId="168" fontId="235" fillId="177" borderId="2" xfId="19" applyNumberFormat="1" applyFont="1" applyFill="1" applyBorder="1" applyAlignment="1">
      <alignment horizontal="center"/>
    </xf>
    <xf numFmtId="165" fontId="27" fillId="0" borderId="5" xfId="19" applyNumberFormat="1" applyFont="1" applyFill="1" applyBorder="1"/>
    <xf numFmtId="165" fontId="27" fillId="0" borderId="6" xfId="19" applyNumberFormat="1" applyFont="1" applyFill="1" applyBorder="1"/>
    <xf numFmtId="49" fontId="27" fillId="0" borderId="90" xfId="0" applyNumberFormat="1" applyFont="1" applyBorder="1" applyAlignment="1">
      <alignment horizontal="center"/>
    </xf>
    <xf numFmtId="0" fontId="27" fillId="0" borderId="90" xfId="0" applyFont="1" applyBorder="1"/>
    <xf numFmtId="0" fontId="27" fillId="0" borderId="90" xfId="0" applyFont="1" applyBorder="1" applyAlignment="1">
      <alignment horizontal="center"/>
    </xf>
    <xf numFmtId="165" fontId="27" fillId="0" borderId="91" xfId="19" applyNumberFormat="1" applyFont="1" applyFill="1" applyBorder="1"/>
    <xf numFmtId="0" fontId="6" fillId="175" borderId="0" xfId="0" applyFont="1" applyFill="1" applyAlignment="1">
      <alignment horizontal="right"/>
    </xf>
    <xf numFmtId="165" fontId="6" fillId="175" borderId="0" xfId="0" applyNumberFormat="1" applyFont="1" applyFill="1"/>
    <xf numFmtId="41" fontId="40" fillId="0" borderId="0" xfId="0" applyNumberFormat="1" applyFont="1" applyAlignment="1">
      <alignment vertical="center"/>
    </xf>
    <xf numFmtId="0" fontId="40" fillId="0" borderId="6" xfId="0" applyFont="1" applyBorder="1" applyAlignment="1">
      <alignment horizontal="left"/>
    </xf>
    <xf numFmtId="0" fontId="40" fillId="0" borderId="91" xfId="0" applyFont="1" applyBorder="1" applyAlignment="1">
      <alignment horizontal="left"/>
    </xf>
    <xf numFmtId="0" fontId="237" fillId="178" borderId="67" xfId="0" applyFont="1" applyFill="1" applyBorder="1" applyAlignment="1">
      <alignment horizontal="center" vertical="center" wrapText="1"/>
    </xf>
    <xf numFmtId="0" fontId="237" fillId="178" borderId="117" xfId="0" applyFont="1" applyFill="1" applyBorder="1" applyAlignment="1">
      <alignment horizontal="center" vertical="center" wrapText="1"/>
    </xf>
    <xf numFmtId="41" fontId="40" fillId="0" borderId="5" xfId="1" applyFont="1" applyFill="1" applyBorder="1"/>
    <xf numFmtId="14" fontId="40" fillId="0" borderId="6" xfId="0" applyNumberFormat="1" applyFont="1" applyBorder="1"/>
    <xf numFmtId="41" fontId="40" fillId="0" borderId="90" xfId="1" applyFont="1" applyFill="1" applyBorder="1"/>
    <xf numFmtId="14" fontId="40" fillId="0" borderId="91" xfId="0" applyNumberFormat="1" applyFont="1" applyBorder="1"/>
    <xf numFmtId="0" fontId="46" fillId="178" borderId="69" xfId="0" applyFont="1" applyFill="1" applyBorder="1"/>
    <xf numFmtId="0" fontId="46" fillId="178" borderId="69" xfId="0" applyFont="1" applyFill="1" applyBorder="1" applyAlignment="1">
      <alignment horizontal="right"/>
    </xf>
    <xf numFmtId="0" fontId="46" fillId="178" borderId="69" xfId="0" applyFont="1" applyFill="1" applyBorder="1" applyAlignment="1">
      <alignment horizontal="center"/>
    </xf>
    <xf numFmtId="0" fontId="238" fillId="2" borderId="2" xfId="4" applyFont="1" applyFill="1" applyBorder="1" applyAlignment="1">
      <alignment horizontal="right"/>
    </xf>
    <xf numFmtId="14" fontId="238" fillId="2" borderId="6" xfId="4" applyNumberFormat="1" applyFont="1" applyFill="1" applyBorder="1" applyAlignment="1">
      <alignment horizontal="right"/>
    </xf>
    <xf numFmtId="49" fontId="238" fillId="2" borderId="6" xfId="4" quotePrefix="1" applyNumberFormat="1" applyFont="1" applyFill="1" applyBorder="1" applyAlignment="1">
      <alignment horizontal="right"/>
    </xf>
    <xf numFmtId="0" fontId="232" fillId="2" borderId="2" xfId="4" applyFont="1" applyFill="1" applyBorder="1" applyAlignment="1">
      <alignment horizontal="right"/>
    </xf>
    <xf numFmtId="14" fontId="232" fillId="2" borderId="6" xfId="4" applyNumberFormat="1" applyFont="1" applyFill="1" applyBorder="1" applyAlignment="1">
      <alignment horizontal="right"/>
    </xf>
    <xf numFmtId="49" fontId="232" fillId="2" borderId="6" xfId="4" quotePrefix="1" applyNumberFormat="1" applyFont="1" applyFill="1" applyBorder="1" applyAlignment="1">
      <alignment horizontal="right"/>
    </xf>
    <xf numFmtId="0" fontId="50" fillId="0" borderId="69" xfId="0" applyFont="1" applyBorder="1"/>
    <xf numFmtId="0" fontId="239" fillId="0" borderId="0" xfId="0" applyFont="1" applyAlignment="1">
      <alignment horizontal="center"/>
    </xf>
    <xf numFmtId="192" fontId="48" fillId="57" borderId="134" xfId="1" applyNumberFormat="1" applyFont="1" applyFill="1" applyBorder="1"/>
    <xf numFmtId="0" fontId="240" fillId="179" borderId="142" xfId="0" applyFont="1" applyFill="1" applyBorder="1" applyAlignment="1">
      <alignment vertical="top" wrapText="1"/>
    </xf>
    <xf numFmtId="0" fontId="40" fillId="0" borderId="90" xfId="0" applyFont="1" applyBorder="1" applyAlignment="1">
      <alignment horizontal="left"/>
    </xf>
    <xf numFmtId="41" fontId="40" fillId="0" borderId="6" xfId="1" applyFont="1" applyBorder="1" applyAlignment="1">
      <alignment horizontal="left"/>
    </xf>
    <xf numFmtId="0" fontId="240" fillId="179" borderId="142" xfId="0" applyFont="1" applyFill="1" applyBorder="1" applyAlignment="1">
      <alignment horizontal="right" vertical="top" wrapText="1"/>
    </xf>
    <xf numFmtId="0" fontId="240" fillId="21" borderId="142" xfId="0" applyFont="1" applyFill="1" applyBorder="1" applyAlignment="1">
      <alignment vertical="top" wrapText="1"/>
    </xf>
    <xf numFmtId="4" fontId="240" fillId="179" borderId="142" xfId="0" applyNumberFormat="1" applyFont="1" applyFill="1" applyBorder="1" applyAlignment="1">
      <alignment horizontal="right" vertical="top" wrapText="1"/>
    </xf>
    <xf numFmtId="0" fontId="42" fillId="0" borderId="0" xfId="4" applyFont="1">
      <alignment vertical="center"/>
    </xf>
    <xf numFmtId="0" fontId="44" fillId="0" borderId="0" xfId="4" applyFont="1">
      <alignment vertical="center"/>
    </xf>
    <xf numFmtId="0" fontId="44" fillId="0" borderId="0" xfId="4" applyFont="1" applyAlignment="1">
      <alignment horizontal="left"/>
    </xf>
    <xf numFmtId="41" fontId="40" fillId="0" borderId="91" xfId="1" applyFont="1" applyBorder="1" applyAlignment="1">
      <alignment horizontal="left"/>
    </xf>
    <xf numFmtId="41" fontId="40" fillId="0" borderId="0" xfId="1" applyFont="1" applyBorder="1"/>
    <xf numFmtId="41" fontId="40" fillId="0" borderId="90" xfId="1" applyFont="1" applyBorder="1"/>
    <xf numFmtId="0" fontId="48" fillId="57" borderId="143" xfId="0" applyFont="1" applyFill="1" applyBorder="1" applyAlignment="1">
      <alignment horizontal="center" vertical="center" wrapText="1"/>
    </xf>
    <xf numFmtId="41" fontId="40" fillId="0" borderId="6" xfId="0" applyNumberFormat="1" applyFont="1" applyBorder="1"/>
    <xf numFmtId="41" fontId="40" fillId="0" borderId="91" xfId="0" applyNumberFormat="1" applyFont="1" applyBorder="1"/>
    <xf numFmtId="165" fontId="50" fillId="7" borderId="0" xfId="17" applyNumberFormat="1" applyFont="1" applyFill="1" applyBorder="1" applyAlignment="1">
      <alignment horizontal="center"/>
    </xf>
    <xf numFmtId="41" fontId="237" fillId="178" borderId="68" xfId="1" applyFont="1" applyFill="1" applyBorder="1" applyAlignment="1">
      <alignment horizontal="center" vertical="center" wrapText="1"/>
    </xf>
    <xf numFmtId="0" fontId="237" fillId="178" borderId="67" xfId="0" applyFont="1" applyFill="1" applyBorder="1" applyAlignment="1">
      <alignment horizontal="center" vertical="center"/>
    </xf>
    <xf numFmtId="0" fontId="237" fillId="178" borderId="117" xfId="0" applyFont="1" applyFill="1" applyBorder="1" applyAlignment="1">
      <alignment horizontal="center" vertical="center"/>
    </xf>
    <xf numFmtId="14" fontId="6" fillId="0" borderId="0" xfId="0" applyNumberFormat="1" applyFont="1" applyAlignment="1">
      <alignment horizontal="right"/>
    </xf>
    <xf numFmtId="41" fontId="6" fillId="3" borderId="2" xfId="1" applyFont="1" applyFill="1" applyBorder="1" applyAlignment="1">
      <alignment horizontal="center"/>
    </xf>
    <xf numFmtId="41" fontId="6" fillId="3" borderId="6" xfId="1" applyFont="1" applyFill="1" applyBorder="1" applyAlignment="1">
      <alignment horizontal="center"/>
    </xf>
    <xf numFmtId="192" fontId="5" fillId="0" borderId="6" xfId="1" applyNumberFormat="1" applyFont="1" applyBorder="1"/>
    <xf numFmtId="192" fontId="5" fillId="0" borderId="91" xfId="1" applyNumberFormat="1" applyFont="1" applyBorder="1"/>
    <xf numFmtId="0" fontId="6" fillId="0" borderId="5" xfId="0" applyFont="1" applyBorder="1"/>
    <xf numFmtId="192" fontId="6" fillId="0" borderId="6" xfId="1" applyNumberFormat="1" applyFont="1" applyFill="1" applyBorder="1"/>
    <xf numFmtId="0" fontId="58" fillId="0" borderId="0" xfId="0" applyFont="1" applyAlignment="1">
      <alignment horizontal="center"/>
    </xf>
    <xf numFmtId="192" fontId="0" fillId="0" borderId="0" xfId="1" applyNumberFormat="1" applyFont="1" applyBorder="1"/>
    <xf numFmtId="41" fontId="0" fillId="0" borderId="90" xfId="1" applyFont="1" applyFill="1" applyBorder="1"/>
    <xf numFmtId="165" fontId="0" fillId="0" borderId="90" xfId="0" applyNumberFormat="1" applyBorder="1"/>
    <xf numFmtId="43" fontId="0" fillId="0" borderId="91" xfId="0" applyNumberFormat="1" applyBorder="1"/>
    <xf numFmtId="0" fontId="0" fillId="0" borderId="91" xfId="0" applyBorder="1"/>
    <xf numFmtId="165" fontId="0" fillId="0" borderId="91" xfId="0" applyNumberFormat="1" applyBorder="1"/>
    <xf numFmtId="41" fontId="0" fillId="0" borderId="91" xfId="1" applyFont="1" applyFill="1" applyBorder="1"/>
    <xf numFmtId="0" fontId="50" fillId="19" borderId="0" xfId="17" quotePrefix="1" applyNumberFormat="1" applyFont="1" applyFill="1" applyBorder="1"/>
    <xf numFmtId="0" fontId="50" fillId="24" borderId="22" xfId="0" applyFont="1" applyFill="1" applyBorder="1" applyAlignment="1">
      <alignment horizontal="center" vertical="center"/>
    </xf>
    <xf numFmtId="0" fontId="50" fillId="24" borderId="18" xfId="0" applyFont="1" applyFill="1" applyBorder="1" applyAlignment="1">
      <alignment horizontal="center" vertical="center"/>
    </xf>
    <xf numFmtId="0" fontId="50" fillId="3" borderId="18" xfId="0" applyFont="1" applyFill="1" applyBorder="1" applyAlignment="1">
      <alignment horizontal="center" vertical="center" wrapText="1"/>
    </xf>
    <xf numFmtId="165" fontId="50" fillId="24" borderId="18" xfId="0" applyNumberFormat="1" applyFont="1" applyFill="1" applyBorder="1" applyAlignment="1">
      <alignment horizontal="center" vertical="center"/>
    </xf>
    <xf numFmtId="0" fontId="50" fillId="24" borderId="21" xfId="0" applyFont="1" applyFill="1" applyBorder="1" applyAlignment="1">
      <alignment horizontal="center" vertical="center"/>
    </xf>
    <xf numFmtId="9" fontId="5" fillId="0" borderId="0" xfId="0" applyNumberFormat="1" applyFont="1"/>
    <xf numFmtId="43" fontId="5" fillId="0" borderId="0" xfId="0" applyNumberFormat="1" applyFont="1"/>
    <xf numFmtId="0" fontId="0" fillId="181" borderId="0" xfId="0" applyFill="1"/>
    <xf numFmtId="0" fontId="0" fillId="0" borderId="0" xfId="0" applyProtection="1">
      <protection locked="0"/>
    </xf>
    <xf numFmtId="0" fontId="0" fillId="0" borderId="147" xfId="0" applyBorder="1"/>
    <xf numFmtId="0" fontId="246" fillId="0" borderId="0" xfId="0" applyFont="1" applyAlignment="1">
      <alignment horizontal="left" vertical="top" indent="1"/>
    </xf>
    <xf numFmtId="0" fontId="248" fillId="0" borderId="0" xfId="0" applyFont="1" applyAlignment="1" applyProtection="1">
      <alignment horizontal="left" vertical="top" indent="1"/>
      <protection locked="0"/>
    </xf>
    <xf numFmtId="0" fontId="0" fillId="0" borderId="148" xfId="0" applyBorder="1"/>
    <xf numFmtId="0" fontId="0" fillId="0" borderId="149" xfId="0" applyBorder="1"/>
    <xf numFmtId="0" fontId="251" fillId="0" borderId="150" xfId="0" applyFont="1" applyBorder="1"/>
    <xf numFmtId="0" fontId="250" fillId="184" borderId="150" xfId="0" applyFont="1" applyFill="1" applyBorder="1"/>
    <xf numFmtId="0" fontId="251" fillId="0" borderId="150" xfId="0" applyFont="1" applyBorder="1" applyAlignment="1">
      <alignment horizontal="left" wrapText="1"/>
    </xf>
    <xf numFmtId="0" fontId="246" fillId="0" borderId="148" xfId="0" applyFont="1" applyBorder="1" applyAlignment="1">
      <alignment horizontal="left" vertical="top" indent="1"/>
    </xf>
    <xf numFmtId="0" fontId="246" fillId="0" borderId="148" xfId="0" applyFont="1" applyBorder="1" applyAlignment="1">
      <alignment horizontal="right" vertical="top"/>
    </xf>
    <xf numFmtId="0" fontId="256" fillId="0" borderId="0" xfId="0" applyFont="1" applyAlignment="1">
      <alignment horizontal="left" vertical="top"/>
    </xf>
    <xf numFmtId="0" fontId="0" fillId="184" borderId="0" xfId="0" applyFill="1"/>
    <xf numFmtId="0" fontId="27" fillId="0" borderId="5" xfId="0" applyFont="1" applyBorder="1"/>
    <xf numFmtId="0" fontId="50" fillId="24" borderId="18" xfId="0" applyFont="1" applyFill="1" applyBorder="1" applyAlignment="1">
      <alignment horizontal="center" vertical="center" wrapText="1"/>
    </xf>
    <xf numFmtId="0" fontId="5" fillId="2" borderId="0" xfId="0" applyFont="1" applyFill="1"/>
    <xf numFmtId="0" fontId="40" fillId="2" borderId="0" xfId="0" applyFont="1" applyFill="1"/>
    <xf numFmtId="0" fontId="5" fillId="2" borderId="0" xfId="0" applyFont="1" applyFill="1" applyAlignment="1">
      <alignment horizontal="center" vertical="center" wrapText="1"/>
    </xf>
    <xf numFmtId="41" fontId="5" fillId="0" borderId="6" xfId="1" applyFont="1" applyFill="1" applyBorder="1"/>
    <xf numFmtId="165" fontId="5" fillId="0" borderId="91" xfId="1" applyNumberFormat="1" applyFont="1" applyFill="1" applyBorder="1"/>
    <xf numFmtId="0" fontId="19" fillId="0" borderId="90" xfId="5" applyFont="1" applyBorder="1" applyAlignment="1">
      <alignment horizontal="center" vertical="center" wrapText="1"/>
    </xf>
    <xf numFmtId="0" fontId="27" fillId="2" borderId="91" xfId="4" applyFont="1" applyFill="1" applyBorder="1" applyAlignment="1">
      <alignment horizontal="right"/>
    </xf>
    <xf numFmtId="0" fontId="29" fillId="2" borderId="90" xfId="4" applyFont="1" applyFill="1" applyBorder="1" applyAlignment="1">
      <alignment horizontal="right"/>
    </xf>
    <xf numFmtId="0" fontId="29" fillId="2" borderId="90" xfId="4" applyFont="1" applyFill="1" applyBorder="1" applyAlignment="1">
      <alignment horizontal="center"/>
    </xf>
    <xf numFmtId="165" fontId="0" fillId="8" borderId="90" xfId="30" applyNumberFormat="1" applyFont="1" applyFill="1" applyBorder="1" applyAlignment="1">
      <alignment horizontal="center"/>
    </xf>
    <xf numFmtId="0" fontId="0" fillId="8" borderId="90" xfId="0" applyFill="1" applyBorder="1" applyAlignment="1">
      <alignment horizontal="center"/>
    </xf>
    <xf numFmtId="0" fontId="0" fillId="3" borderId="91" xfId="0" applyFill="1" applyBorder="1" applyAlignment="1">
      <alignment horizontal="center"/>
    </xf>
    <xf numFmtId="165" fontId="0" fillId="0" borderId="90" xfId="9440" applyNumberFormat="1" applyFont="1" applyFill="1" applyBorder="1" applyAlignment="1">
      <alignment vertical="center" wrapText="1"/>
    </xf>
    <xf numFmtId="165" fontId="0" fillId="0" borderId="90" xfId="30" applyNumberFormat="1" applyFont="1" applyFill="1" applyBorder="1"/>
    <xf numFmtId="165" fontId="0" fillId="0" borderId="90" xfId="30" applyNumberFormat="1" applyFont="1" applyBorder="1"/>
    <xf numFmtId="165" fontId="0" fillId="0" borderId="91" xfId="30" applyNumberFormat="1" applyFont="1" applyBorder="1"/>
    <xf numFmtId="0" fontId="0" fillId="3" borderId="90" xfId="0" applyFill="1" applyBorder="1"/>
    <xf numFmtId="0" fontId="50" fillId="3" borderId="91" xfId="0" applyFont="1" applyFill="1" applyBorder="1"/>
    <xf numFmtId="41" fontId="39" fillId="0" borderId="90" xfId="1" applyFont="1" applyBorder="1"/>
    <xf numFmtId="41" fontId="0" fillId="0" borderId="91" xfId="0" applyNumberFormat="1" applyBorder="1"/>
    <xf numFmtId="0" fontId="0" fillId="3" borderId="91" xfId="0" applyFill="1" applyBorder="1"/>
    <xf numFmtId="0" fontId="0" fillId="3" borderId="90" xfId="0" applyFill="1" applyBorder="1" applyAlignment="1">
      <alignment horizontal="center" vertical="center"/>
    </xf>
    <xf numFmtId="0" fontId="0" fillId="3" borderId="91" xfId="0" applyFill="1" applyBorder="1" applyAlignment="1">
      <alignment horizontal="center" vertical="center"/>
    </xf>
    <xf numFmtId="0" fontId="50" fillId="3" borderId="90" xfId="0" applyFont="1" applyFill="1" applyBorder="1" applyAlignment="1">
      <alignment horizontal="center" vertical="center"/>
    </xf>
    <xf numFmtId="0" fontId="50" fillId="3" borderId="91" xfId="0" applyFont="1" applyFill="1" applyBorder="1" applyAlignment="1">
      <alignment horizontal="center" vertical="center"/>
    </xf>
    <xf numFmtId="0" fontId="31" fillId="2" borderId="90" xfId="4" applyFont="1" applyFill="1" applyBorder="1" applyAlignment="1">
      <alignment horizontal="right"/>
    </xf>
    <xf numFmtId="0" fontId="5" fillId="0" borderId="9" xfId="0" applyFont="1" applyBorder="1"/>
    <xf numFmtId="0" fontId="5" fillId="0" borderId="100" xfId="0" applyFont="1" applyBorder="1"/>
    <xf numFmtId="0" fontId="5" fillId="0" borderId="100" xfId="0" applyFont="1" applyBorder="1" applyAlignment="1">
      <alignment horizontal="center"/>
    </xf>
    <xf numFmtId="0" fontId="6" fillId="0" borderId="100" xfId="0" applyFont="1" applyBorder="1" applyAlignment="1">
      <alignment horizontal="right"/>
    </xf>
    <xf numFmtId="0" fontId="8" fillId="4" borderId="90" xfId="0" applyFont="1" applyFill="1" applyBorder="1"/>
    <xf numFmtId="0" fontId="5" fillId="0" borderId="90" xfId="0" applyFont="1" applyBorder="1"/>
    <xf numFmtId="0" fontId="5" fillId="0" borderId="90" xfId="0" applyFont="1" applyBorder="1" applyAlignment="1">
      <alignment horizontal="center"/>
    </xf>
    <xf numFmtId="0" fontId="6" fillId="0" borderId="100" xfId="0" applyFont="1" applyBorder="1"/>
    <xf numFmtId="41" fontId="6" fillId="0" borderId="100" xfId="1" applyFont="1" applyBorder="1" applyAlignment="1">
      <alignment horizontal="right"/>
    </xf>
    <xf numFmtId="0" fontId="6" fillId="0" borderId="100" xfId="0" applyFont="1" applyBorder="1" applyAlignment="1">
      <alignment horizontal="center"/>
    </xf>
    <xf numFmtId="0" fontId="42" fillId="2" borderId="91" xfId="4" applyFont="1" applyFill="1" applyBorder="1" applyAlignment="1">
      <alignment horizontal="right"/>
    </xf>
    <xf numFmtId="0" fontId="55" fillId="4" borderId="90" xfId="0" applyFont="1" applyFill="1" applyBorder="1"/>
    <xf numFmtId="0" fontId="40" fillId="0" borderId="90" xfId="0" applyFont="1" applyBorder="1" applyAlignment="1">
      <alignment horizontal="center"/>
    </xf>
    <xf numFmtId="0" fontId="40" fillId="0" borderId="9" xfId="0" applyFont="1" applyBorder="1"/>
    <xf numFmtId="41" fontId="40" fillId="0" borderId="9" xfId="1" applyFont="1" applyBorder="1"/>
    <xf numFmtId="0" fontId="42" fillId="2" borderId="90" xfId="4" applyFont="1" applyFill="1" applyBorder="1" applyAlignment="1">
      <alignment horizontal="right"/>
    </xf>
    <xf numFmtId="0" fontId="42" fillId="2" borderId="90" xfId="4" applyFont="1" applyFill="1" applyBorder="1" applyAlignment="1">
      <alignment horizontal="center"/>
    </xf>
    <xf numFmtId="0" fontId="27" fillId="0" borderId="9" xfId="0" applyFont="1" applyBorder="1"/>
    <xf numFmtId="165" fontId="27" fillId="0" borderId="9" xfId="19" applyNumberFormat="1" applyFont="1" applyFill="1" applyBorder="1"/>
    <xf numFmtId="49" fontId="81" fillId="180" borderId="59" xfId="0" applyNumberFormat="1" applyFont="1" applyFill="1" applyBorder="1" applyAlignment="1">
      <alignment horizontal="center" vertical="center"/>
    </xf>
    <xf numFmtId="0" fontId="81" fillId="180" borderId="59" xfId="0" applyFont="1" applyFill="1" applyBorder="1" applyAlignment="1">
      <alignment horizontal="center" vertical="center"/>
    </xf>
    <xf numFmtId="49" fontId="35" fillId="0" borderId="59" xfId="0" applyNumberFormat="1" applyFont="1" applyBorder="1"/>
    <xf numFmtId="0" fontId="35" fillId="0" borderId="59" xfId="0" applyFont="1" applyBorder="1"/>
    <xf numFmtId="168" fontId="35" fillId="0" borderId="59" xfId="474" applyNumberFormat="1" applyFont="1" applyBorder="1"/>
    <xf numFmtId="0" fontId="35" fillId="0" borderId="59" xfId="0" quotePrefix="1" applyFont="1" applyBorder="1"/>
    <xf numFmtId="168" fontId="35" fillId="0" borderId="59" xfId="474" applyNumberFormat="1" applyFont="1" applyFill="1" applyBorder="1"/>
    <xf numFmtId="0" fontId="44" fillId="2" borderId="90" xfId="4" applyFont="1" applyFill="1" applyBorder="1" applyAlignment="1">
      <alignment horizontal="right"/>
    </xf>
    <xf numFmtId="0" fontId="44" fillId="2" borderId="90" xfId="4" applyFont="1" applyFill="1" applyBorder="1" applyAlignment="1">
      <alignment horizontal="center"/>
    </xf>
    <xf numFmtId="0" fontId="46" fillId="4" borderId="90" xfId="0" applyFont="1" applyFill="1" applyBorder="1"/>
    <xf numFmtId="14" fontId="0" fillId="0" borderId="9" xfId="0" applyNumberFormat="1" applyBorder="1"/>
    <xf numFmtId="0" fontId="6" fillId="0" borderId="90" xfId="0" applyFont="1" applyBorder="1"/>
    <xf numFmtId="164" fontId="6" fillId="0" borderId="90" xfId="3" applyFont="1" applyBorder="1"/>
    <xf numFmtId="164" fontId="6" fillId="0" borderId="91" xfId="3" applyFont="1" applyBorder="1"/>
    <xf numFmtId="0" fontId="156" fillId="0" borderId="59" xfId="0" applyFont="1" applyBorder="1" applyAlignment="1">
      <alignment horizontal="center" vertical="center" wrapText="1"/>
    </xf>
    <xf numFmtId="0" fontId="157" fillId="0" borderId="59" xfId="0" applyFont="1" applyBorder="1" applyAlignment="1">
      <alignment horizontal="center" vertical="center" wrapText="1"/>
    </xf>
    <xf numFmtId="0" fontId="5" fillId="0" borderId="0" xfId="0" applyFont="1" applyAlignment="1">
      <alignment horizontal="center" vertical="center" wrapText="1"/>
    </xf>
    <xf numFmtId="41" fontId="5" fillId="0" borderId="2" xfId="0" applyNumberFormat="1" applyFont="1" applyBorder="1"/>
    <xf numFmtId="0" fontId="6" fillId="0" borderId="9" xfId="0" applyFont="1" applyBorder="1"/>
    <xf numFmtId="164" fontId="5" fillId="0" borderId="90" xfId="0" applyNumberFormat="1" applyFont="1" applyBorder="1"/>
    <xf numFmtId="0" fontId="5" fillId="0" borderId="0" xfId="0" applyFont="1" applyAlignment="1">
      <alignment horizontal="right"/>
    </xf>
    <xf numFmtId="192" fontId="5" fillId="0" borderId="0" xfId="0" applyNumberFormat="1" applyFont="1"/>
    <xf numFmtId="0" fontId="5" fillId="0" borderId="59" xfId="0" applyFont="1" applyBorder="1" applyAlignment="1">
      <alignment vertical="center" wrapText="1"/>
    </xf>
    <xf numFmtId="0" fontId="5" fillId="0" borderId="59" xfId="0" applyFont="1" applyBorder="1" applyAlignment="1">
      <alignment horizontal="right" vertical="center" wrapText="1"/>
    </xf>
    <xf numFmtId="0" fontId="5" fillId="0" borderId="59" xfId="0" applyFont="1" applyBorder="1" applyAlignment="1">
      <alignment vertical="center"/>
    </xf>
    <xf numFmtId="0" fontId="258" fillId="0" borderId="59" xfId="0" applyFont="1" applyBorder="1" applyAlignment="1">
      <alignment horizontal="right" vertical="center" wrapText="1"/>
    </xf>
    <xf numFmtId="41" fontId="6" fillId="11" borderId="151" xfId="1" applyFont="1" applyFill="1" applyBorder="1" applyAlignment="1">
      <alignment horizontal="left"/>
    </xf>
    <xf numFmtId="41" fontId="6" fillId="11" borderId="152" xfId="1" applyFont="1" applyFill="1" applyBorder="1" applyAlignment="1">
      <alignment horizontal="left"/>
    </xf>
    <xf numFmtId="41" fontId="6" fillId="11" borderId="153" xfId="1" applyFont="1" applyFill="1" applyBorder="1" applyAlignment="1">
      <alignment horizontal="left"/>
    </xf>
    <xf numFmtId="0" fontId="44" fillId="58" borderId="22" xfId="0" applyFont="1" applyFill="1" applyBorder="1" applyAlignment="1">
      <alignment horizontal="center" vertical="center" wrapText="1"/>
    </xf>
    <xf numFmtId="0" fontId="44" fillId="58" borderId="18" xfId="0" applyFont="1" applyFill="1" applyBorder="1" applyAlignment="1">
      <alignment horizontal="center" vertical="center" wrapText="1"/>
    </xf>
    <xf numFmtId="0" fontId="44" fillId="58" borderId="21" xfId="0" applyFont="1" applyFill="1" applyBorder="1" applyAlignment="1">
      <alignment horizontal="center" vertical="center" wrapText="1"/>
    </xf>
    <xf numFmtId="0" fontId="42" fillId="0" borderId="5" xfId="0" applyFont="1" applyBorder="1"/>
    <xf numFmtId="0" fontId="42" fillId="0" borderId="0" xfId="0" applyFont="1" applyAlignment="1">
      <alignment horizontal="left" vertical="top" wrapText="1"/>
    </xf>
    <xf numFmtId="41" fontId="42" fillId="0" borderId="0" xfId="1" applyFont="1" applyFill="1" applyBorder="1" applyAlignment="1">
      <alignment horizontal="right"/>
    </xf>
    <xf numFmtId="0" fontId="42" fillId="0" borderId="0" xfId="0" applyFont="1" applyAlignment="1">
      <alignment horizontal="left"/>
    </xf>
    <xf numFmtId="41" fontId="42" fillId="0" borderId="6" xfId="1" applyFont="1" applyFill="1" applyBorder="1" applyAlignment="1">
      <alignment horizontal="left"/>
    </xf>
    <xf numFmtId="192" fontId="5" fillId="0" borderId="1" xfId="1" applyNumberFormat="1" applyFont="1" applyFill="1" applyBorder="1"/>
    <xf numFmtId="192" fontId="5" fillId="0" borderId="3" xfId="0" applyNumberFormat="1" applyFont="1" applyBorder="1"/>
    <xf numFmtId="192" fontId="5" fillId="0" borderId="9" xfId="0" applyNumberFormat="1" applyFont="1" applyBorder="1"/>
    <xf numFmtId="192" fontId="5" fillId="0" borderId="90" xfId="0" applyNumberFormat="1" applyFont="1" applyBorder="1"/>
    <xf numFmtId="41" fontId="5" fillId="0" borderId="91" xfId="0" applyNumberFormat="1" applyFont="1" applyBorder="1"/>
    <xf numFmtId="10" fontId="40" fillId="0" borderId="0" xfId="3" quotePrefix="1" applyNumberFormat="1" applyFont="1" applyAlignment="1">
      <alignment horizontal="right"/>
    </xf>
    <xf numFmtId="43" fontId="7" fillId="0" borderId="6" xfId="0" applyNumberFormat="1" applyFont="1" applyBorder="1" applyAlignment="1">
      <alignment horizontal="center"/>
    </xf>
    <xf numFmtId="0" fontId="7" fillId="0" borderId="91" xfId="0" applyFont="1" applyBorder="1" applyAlignment="1">
      <alignment horizontal="center"/>
    </xf>
    <xf numFmtId="41" fontId="5" fillId="0" borderId="0" xfId="1" applyFont="1" applyBorder="1" applyAlignment="1">
      <alignment horizontal="center"/>
    </xf>
    <xf numFmtId="41" fontId="5" fillId="0" borderId="90" xfId="1" applyFont="1" applyBorder="1"/>
    <xf numFmtId="41" fontId="5" fillId="0" borderId="90" xfId="1" applyFont="1" applyBorder="1" applyAlignment="1">
      <alignment horizontal="center"/>
    </xf>
    <xf numFmtId="0" fontId="0" fillId="0" borderId="0" xfId="0" applyAlignment="1">
      <alignment horizontal="center" vertical="center"/>
    </xf>
    <xf numFmtId="41" fontId="50" fillId="5" borderId="0" xfId="1" applyFont="1" applyFill="1"/>
    <xf numFmtId="0" fontId="262" fillId="21" borderId="142" xfId="0" applyFont="1" applyFill="1" applyBorder="1" applyAlignment="1">
      <alignment horizontal="center" vertical="center" wrapText="1"/>
    </xf>
    <xf numFmtId="0" fontId="0" fillId="7" borderId="0" xfId="0" applyFill="1"/>
    <xf numFmtId="0" fontId="263" fillId="0" borderId="0" xfId="0" applyFont="1"/>
    <xf numFmtId="3" fontId="5" fillId="0" borderId="0" xfId="0" applyNumberFormat="1" applyFont="1"/>
    <xf numFmtId="164" fontId="5" fillId="0" borderId="6" xfId="3" applyFont="1" applyBorder="1"/>
    <xf numFmtId="41" fontId="5" fillId="7" borderId="0" xfId="0" applyNumberFormat="1" applyFont="1" applyFill="1"/>
    <xf numFmtId="164" fontId="5" fillId="0" borderId="91" xfId="3" applyFont="1" applyBorder="1"/>
    <xf numFmtId="0" fontId="6" fillId="0" borderId="7" xfId="0" applyFont="1" applyBorder="1" applyAlignment="1">
      <alignment horizontal="center"/>
    </xf>
    <xf numFmtId="0" fontId="6" fillId="0" borderId="10" xfId="0" applyFont="1" applyBorder="1" applyAlignment="1">
      <alignment horizontal="center"/>
    </xf>
    <xf numFmtId="0" fontId="6" fillId="11" borderId="66" xfId="0" applyFont="1" applyFill="1" applyBorder="1" applyAlignment="1">
      <alignment horizontal="center"/>
    </xf>
    <xf numFmtId="0" fontId="6" fillId="11" borderId="18" xfId="0" applyFont="1" applyFill="1" applyBorder="1" applyAlignment="1">
      <alignment horizontal="center"/>
    </xf>
    <xf numFmtId="41" fontId="5" fillId="0" borderId="5" xfId="0" applyNumberFormat="1" applyFont="1" applyBorder="1"/>
    <xf numFmtId="41" fontId="5" fillId="0" borderId="9" xfId="0" applyNumberFormat="1" applyFont="1" applyBorder="1"/>
    <xf numFmtId="0" fontId="6" fillId="11" borderId="22" xfId="0" applyFont="1" applyFill="1" applyBorder="1" applyAlignment="1">
      <alignment horizontal="center"/>
    </xf>
    <xf numFmtId="0" fontId="0" fillId="0" borderId="0" xfId="0" quotePrefix="1"/>
    <xf numFmtId="164" fontId="0" fillId="0" borderId="0" xfId="3" applyFont="1"/>
    <xf numFmtId="0" fontId="4" fillId="0" borderId="0" xfId="0" applyFont="1" applyAlignment="1">
      <alignment horizontal="right"/>
    </xf>
    <xf numFmtId="0" fontId="264" fillId="21" borderId="155" xfId="0" applyFont="1" applyFill="1" applyBorder="1" applyAlignment="1">
      <alignment horizontal="center" vertical="center" wrapText="1"/>
    </xf>
    <xf numFmtId="0" fontId="264" fillId="21" borderId="156" xfId="0" applyFont="1" applyFill="1" applyBorder="1" applyAlignment="1">
      <alignment horizontal="center" vertical="center" wrapText="1"/>
    </xf>
    <xf numFmtId="14" fontId="240" fillId="179" borderId="157" xfId="0" applyNumberFormat="1" applyFont="1" applyFill="1" applyBorder="1" applyAlignment="1">
      <alignment horizontal="center" vertical="center" wrapText="1"/>
    </xf>
    <xf numFmtId="14" fontId="240" fillId="179" borderId="59" xfId="0" applyNumberFormat="1" applyFont="1" applyFill="1" applyBorder="1" applyAlignment="1">
      <alignment horizontal="center" vertical="center" wrapText="1"/>
    </xf>
    <xf numFmtId="0" fontId="240" fillId="179" borderId="59" xfId="0" applyFont="1" applyFill="1" applyBorder="1" applyAlignment="1">
      <alignment horizontal="center" vertical="center" wrapText="1"/>
    </xf>
    <xf numFmtId="193" fontId="240" fillId="179" borderId="59" xfId="3" applyNumberFormat="1" applyFont="1" applyFill="1" applyBorder="1" applyAlignment="1">
      <alignment horizontal="center" vertical="center" wrapText="1"/>
    </xf>
    <xf numFmtId="41" fontId="240" fillId="179" borderId="59" xfId="1" applyFont="1" applyFill="1" applyBorder="1" applyAlignment="1">
      <alignment horizontal="center" vertical="center" wrapText="1"/>
    </xf>
    <xf numFmtId="41" fontId="0" fillId="0" borderId="59" xfId="1" applyFont="1" applyBorder="1" applyAlignment="1">
      <alignment horizontal="center" vertical="center"/>
    </xf>
    <xf numFmtId="41" fontId="0" fillId="0" borderId="158" xfId="1" applyFont="1" applyBorder="1" applyAlignment="1">
      <alignment horizontal="center" vertical="center"/>
    </xf>
    <xf numFmtId="14" fontId="240" fillId="179" borderId="159" xfId="0" applyNumberFormat="1" applyFont="1" applyFill="1" applyBorder="1" applyAlignment="1">
      <alignment horizontal="center" vertical="center" wrapText="1"/>
    </xf>
    <xf numFmtId="14" fontId="240" fillId="179" borderId="160" xfId="0" applyNumberFormat="1" applyFont="1" applyFill="1" applyBorder="1" applyAlignment="1">
      <alignment horizontal="center" vertical="center" wrapText="1"/>
    </xf>
    <xf numFmtId="0" fontId="240" fillId="179" borderId="160" xfId="0" applyFont="1" applyFill="1" applyBorder="1" applyAlignment="1">
      <alignment horizontal="center" vertical="center" wrapText="1"/>
    </xf>
    <xf numFmtId="193" fontId="240" fillId="179" borderId="160" xfId="3" applyNumberFormat="1" applyFont="1" applyFill="1" applyBorder="1" applyAlignment="1">
      <alignment horizontal="center" vertical="center" wrapText="1"/>
    </xf>
    <xf numFmtId="41" fontId="240" fillId="179" borderId="160" xfId="1" applyFont="1" applyFill="1" applyBorder="1" applyAlignment="1">
      <alignment horizontal="center" vertical="center" wrapText="1"/>
    </xf>
    <xf numFmtId="41" fontId="0" fillId="0" borderId="160" xfId="1" applyFont="1" applyBorder="1" applyAlignment="1">
      <alignment horizontal="center" vertical="center"/>
    </xf>
    <xf numFmtId="41" fontId="0" fillId="0" borderId="161" xfId="1" applyFont="1" applyBorder="1" applyAlignment="1">
      <alignment horizontal="center" vertical="center"/>
    </xf>
    <xf numFmtId="0" fontId="240" fillId="179" borderId="142" xfId="32395" applyFont="1" applyFill="1" applyBorder="1" applyAlignment="1">
      <alignment horizontal="center" vertical="center" wrapText="1"/>
    </xf>
    <xf numFmtId="4" fontId="240" fillId="179" borderId="142" xfId="32395" applyNumberFormat="1" applyFont="1" applyFill="1" applyBorder="1" applyAlignment="1">
      <alignment horizontal="center" vertical="center" wrapText="1"/>
    </xf>
    <xf numFmtId="3" fontId="240" fillId="179" borderId="142" xfId="32395" applyNumberFormat="1" applyFont="1" applyFill="1" applyBorder="1" applyAlignment="1">
      <alignment horizontal="center" vertical="center" wrapText="1"/>
    </xf>
    <xf numFmtId="14" fontId="240" fillId="179" borderId="142" xfId="32395" applyNumberFormat="1" applyFont="1" applyFill="1" applyBorder="1" applyAlignment="1">
      <alignment horizontal="center" vertical="center" wrapText="1"/>
    </xf>
    <xf numFmtId="164" fontId="4" fillId="0" borderId="0" xfId="0" applyNumberFormat="1" applyFont="1"/>
    <xf numFmtId="41" fontId="30" fillId="178" borderId="117" xfId="1" applyFont="1" applyFill="1" applyBorder="1" applyAlignment="1">
      <alignment horizontal="center" vertical="center" wrapText="1"/>
    </xf>
    <xf numFmtId="41" fontId="30" fillId="178" borderId="117" xfId="1" applyFont="1" applyFill="1" applyBorder="1" applyAlignment="1">
      <alignment horizontal="center" vertical="center"/>
    </xf>
    <xf numFmtId="0" fontId="50" fillId="24" borderId="3" xfId="0" applyFont="1" applyFill="1" applyBorder="1" applyAlignment="1">
      <alignment horizontal="center" vertical="center" wrapText="1"/>
    </xf>
    <xf numFmtId="0" fontId="50" fillId="24" borderId="1" xfId="0" applyFont="1" applyFill="1" applyBorder="1" applyAlignment="1">
      <alignment horizontal="center" vertical="center"/>
    </xf>
    <xf numFmtId="0" fontId="50" fillId="24" borderId="3" xfId="0" applyFont="1" applyFill="1" applyBorder="1" applyAlignment="1">
      <alignment horizontal="center" vertical="center"/>
    </xf>
    <xf numFmtId="165" fontId="50" fillId="24" borderId="3" xfId="0" applyNumberFormat="1" applyFont="1" applyFill="1" applyBorder="1" applyAlignment="1">
      <alignment horizontal="center" vertical="center"/>
    </xf>
    <xf numFmtId="0" fontId="50" fillId="24" borderId="2" xfId="0" applyFont="1" applyFill="1" applyBorder="1" applyAlignment="1">
      <alignment horizontal="center" vertical="center"/>
    </xf>
    <xf numFmtId="0" fontId="220" fillId="16" borderId="1" xfId="0" applyFont="1" applyFill="1" applyBorder="1" applyAlignment="1">
      <alignment horizontal="center" vertical="center"/>
    </xf>
    <xf numFmtId="0" fontId="220" fillId="16" borderId="3" xfId="0" applyFont="1" applyFill="1" applyBorder="1" applyAlignment="1">
      <alignment horizontal="center" vertical="center"/>
    </xf>
    <xf numFmtId="0" fontId="4" fillId="16" borderId="3" xfId="0" applyFont="1" applyFill="1" applyBorder="1" applyAlignment="1">
      <alignment horizontal="center" vertical="center"/>
    </xf>
    <xf numFmtId="0" fontId="220" fillId="16" borderId="2" xfId="0" applyFont="1" applyFill="1" applyBorder="1" applyAlignment="1">
      <alignment horizontal="center" vertical="center"/>
    </xf>
    <xf numFmtId="41" fontId="0" fillId="0" borderId="5" xfId="0" applyNumberFormat="1" applyBorder="1"/>
    <xf numFmtId="0" fontId="4" fillId="0" borderId="0" xfId="0" applyFont="1" applyAlignment="1">
      <alignment horizontal="center"/>
    </xf>
    <xf numFmtId="0" fontId="0" fillId="0" borderId="6" xfId="0" quotePrefix="1" applyBorder="1"/>
    <xf numFmtId="0" fontId="0" fillId="0" borderId="6" xfId="0" quotePrefix="1" applyBorder="1" applyAlignment="1">
      <alignment wrapText="1"/>
    </xf>
    <xf numFmtId="192" fontId="2" fillId="0" borderId="0" xfId="0" applyNumberFormat="1" applyFont="1"/>
    <xf numFmtId="192" fontId="0" fillId="0" borderId="0" xfId="0" applyNumberFormat="1"/>
    <xf numFmtId="41" fontId="0" fillId="0" borderId="9" xfId="0" applyNumberFormat="1" applyBorder="1"/>
    <xf numFmtId="192" fontId="0" fillId="0" borderId="90" xfId="0" applyNumberFormat="1" applyBorder="1"/>
    <xf numFmtId="0" fontId="4" fillId="0" borderId="90" xfId="0" applyFont="1" applyBorder="1" applyAlignment="1">
      <alignment horizontal="center"/>
    </xf>
    <xf numFmtId="0" fontId="0" fillId="0" borderId="91" xfId="0" quotePrefix="1" applyBorder="1" applyAlignment="1">
      <alignment wrapText="1"/>
    </xf>
    <xf numFmtId="0" fontId="220" fillId="16" borderId="3" xfId="0" applyFont="1" applyFill="1" applyBorder="1" applyAlignment="1">
      <alignment horizontal="center" vertical="center" wrapText="1"/>
    </xf>
    <xf numFmtId="17" fontId="53" fillId="21" borderId="59" xfId="0" quotePrefix="1" applyNumberFormat="1" applyFont="1" applyFill="1" applyBorder="1" applyAlignment="1">
      <alignment horizontal="center" vertical="center" wrapText="1"/>
    </xf>
    <xf numFmtId="0" fontId="40" fillId="22" borderId="0" xfId="0" applyFont="1" applyFill="1"/>
    <xf numFmtId="0" fontId="40" fillId="0" borderId="0" xfId="0" quotePrefix="1" applyFont="1"/>
    <xf numFmtId="41" fontId="1" fillId="0" borderId="0" xfId="1" applyFont="1" applyBorder="1"/>
    <xf numFmtId="0" fontId="39" fillId="0" borderId="0" xfId="0" applyFont="1"/>
    <xf numFmtId="41" fontId="39" fillId="0" borderId="0" xfId="1" applyFont="1" applyBorder="1"/>
    <xf numFmtId="0" fontId="39" fillId="0" borderId="0" xfId="0" quotePrefix="1" applyFont="1"/>
    <xf numFmtId="192" fontId="39" fillId="0" borderId="0" xfId="1" applyNumberFormat="1" applyFont="1" applyBorder="1"/>
    <xf numFmtId="0" fontId="39" fillId="0" borderId="90" xfId="0" applyFont="1" applyBorder="1"/>
    <xf numFmtId="192" fontId="39" fillId="0" borderId="90" xfId="1" applyNumberFormat="1" applyFont="1" applyBorder="1"/>
    <xf numFmtId="41" fontId="42" fillId="0" borderId="0" xfId="1" applyFont="1" applyBorder="1" applyAlignment="1">
      <alignment horizontal="center" vertical="center"/>
    </xf>
    <xf numFmtId="41" fontId="40" fillId="0" borderId="5" xfId="1" applyFont="1" applyFill="1" applyBorder="1" applyAlignment="1">
      <alignment horizontal="center" vertical="center"/>
    </xf>
    <xf numFmtId="41" fontId="40" fillId="0" borderId="0" xfId="1" applyFont="1" applyFill="1" applyBorder="1" applyAlignment="1">
      <alignment horizontal="center" vertical="center"/>
    </xf>
    <xf numFmtId="14" fontId="40" fillId="0" borderId="6" xfId="0" quotePrefix="1" applyNumberFormat="1" applyFont="1" applyBorder="1" applyAlignment="1">
      <alignment horizontal="left" vertical="center" wrapText="1"/>
    </xf>
    <xf numFmtId="41" fontId="46" fillId="178" borderId="68" xfId="1" applyFont="1" applyFill="1" applyBorder="1" applyAlignment="1">
      <alignment horizontal="center" vertical="center"/>
    </xf>
    <xf numFmtId="41" fontId="45" fillId="0" borderId="0" xfId="1" applyFont="1"/>
    <xf numFmtId="0" fontId="0" fillId="0" borderId="0" xfId="0" pivotButton="1"/>
    <xf numFmtId="0" fontId="50" fillId="18" borderId="64" xfId="0" applyFont="1" applyFill="1" applyBorder="1"/>
    <xf numFmtId="0" fontId="4" fillId="0" borderId="0" xfId="0" applyFont="1" applyAlignment="1">
      <alignment horizontal="left"/>
    </xf>
    <xf numFmtId="41" fontId="4" fillId="0" borderId="0" xfId="1" applyFont="1"/>
    <xf numFmtId="41" fontId="50" fillId="18" borderId="64" xfId="1" applyFont="1" applyFill="1" applyBorder="1"/>
    <xf numFmtId="0" fontId="0" fillId="0" borderId="90" xfId="0" quotePrefix="1" applyBorder="1"/>
    <xf numFmtId="0" fontId="70" fillId="10" borderId="2" xfId="0" applyFont="1" applyFill="1" applyBorder="1"/>
    <xf numFmtId="0" fontId="0" fillId="0" borderId="5" xfId="0" quotePrefix="1" applyBorder="1"/>
    <xf numFmtId="0" fontId="0" fillId="0" borderId="9" xfId="0" quotePrefix="1" applyBorder="1"/>
    <xf numFmtId="0" fontId="0" fillId="0" borderId="59" xfId="0" applyBorder="1"/>
    <xf numFmtId="14" fontId="0" fillId="0" borderId="59" xfId="0" applyNumberFormat="1" applyBorder="1"/>
    <xf numFmtId="41" fontId="0" fillId="0" borderId="59" xfId="30" applyFont="1" applyFill="1" applyBorder="1"/>
    <xf numFmtId="0" fontId="27" fillId="187" borderId="1" xfId="0" applyFont="1" applyFill="1" applyBorder="1" applyAlignment="1">
      <alignment horizontal="left"/>
    </xf>
    <xf numFmtId="0" fontId="266" fillId="187" borderId="2" xfId="0" applyFont="1" applyFill="1" applyBorder="1" applyAlignment="1">
      <alignment horizontal="right"/>
    </xf>
    <xf numFmtId="0" fontId="27" fillId="187" borderId="4" xfId="0" applyFont="1" applyFill="1" applyBorder="1" applyAlignment="1">
      <alignment vertical="center"/>
    </xf>
    <xf numFmtId="0" fontId="265" fillId="0" borderId="0" xfId="0" applyFont="1"/>
    <xf numFmtId="0" fontId="27" fillId="187" borderId="5" xfId="0" applyFont="1" applyFill="1" applyBorder="1" applyAlignment="1">
      <alignment horizontal="left"/>
    </xf>
    <xf numFmtId="0" fontId="266" fillId="187" borderId="6" xfId="0" applyFont="1" applyFill="1" applyBorder="1" applyAlignment="1">
      <alignment horizontal="right"/>
    </xf>
    <xf numFmtId="0" fontId="29" fillId="187" borderId="7" xfId="0" applyFont="1" applyFill="1" applyBorder="1" applyAlignment="1">
      <alignment vertical="center"/>
    </xf>
    <xf numFmtId="0" fontId="29" fillId="187" borderId="8" xfId="0" applyFont="1" applyFill="1" applyBorder="1" applyAlignment="1">
      <alignment vertical="center"/>
    </xf>
    <xf numFmtId="0" fontId="27" fillId="187" borderId="6" xfId="0" applyFont="1" applyFill="1" applyBorder="1" applyAlignment="1">
      <alignment horizontal="right"/>
    </xf>
    <xf numFmtId="0" fontId="27" fillId="187" borderId="9" xfId="0" applyFont="1" applyFill="1" applyBorder="1" applyAlignment="1">
      <alignment horizontal="left"/>
    </xf>
    <xf numFmtId="0" fontId="27" fillId="187" borderId="91" xfId="0" applyFont="1" applyFill="1" applyBorder="1" applyAlignment="1">
      <alignment horizontal="right"/>
    </xf>
    <xf numFmtId="0" fontId="29" fillId="187" borderId="10" xfId="0" applyFont="1" applyFill="1" applyBorder="1" applyAlignment="1">
      <alignment horizontal="left"/>
    </xf>
    <xf numFmtId="0" fontId="258" fillId="0" borderId="0" xfId="0" applyFont="1"/>
    <xf numFmtId="0" fontId="267" fillId="188" borderId="90" xfId="0" applyFont="1" applyFill="1" applyBorder="1"/>
    <xf numFmtId="0" fontId="258" fillId="0" borderId="90" xfId="0" applyFont="1" applyBorder="1"/>
    <xf numFmtId="0" fontId="258" fillId="0" borderId="90" xfId="0" applyFont="1" applyBorder="1" applyAlignment="1">
      <alignment horizontal="center"/>
    </xf>
    <xf numFmtId="0" fontId="258" fillId="0" borderId="0" xfId="0" applyFont="1" applyAlignment="1">
      <alignment horizontal="center"/>
    </xf>
    <xf numFmtId="0" fontId="268" fillId="0" borderId="0" xfId="0" applyFont="1"/>
    <xf numFmtId="0" fontId="4" fillId="0" borderId="59" xfId="0" applyFont="1" applyBorder="1" applyAlignment="1">
      <alignment horizontal="center"/>
    </xf>
    <xf numFmtId="0" fontId="0" fillId="0" borderId="157" xfId="0" applyBorder="1"/>
    <xf numFmtId="0" fontId="0" fillId="0" borderId="158" xfId="0" applyBorder="1"/>
    <xf numFmtId="41" fontId="0" fillId="0" borderId="59" xfId="1" applyFont="1" applyBorder="1"/>
    <xf numFmtId="0" fontId="0" fillId="0" borderId="159" xfId="0" applyBorder="1"/>
    <xf numFmtId="0" fontId="0" fillId="0" borderId="160" xfId="0" applyBorder="1"/>
    <xf numFmtId="14" fontId="0" fillId="0" borderId="160" xfId="0" applyNumberFormat="1" applyBorder="1"/>
    <xf numFmtId="41" fontId="0" fillId="0" borderId="160" xfId="1" applyFont="1" applyBorder="1"/>
    <xf numFmtId="0" fontId="4" fillId="0" borderId="160" xfId="0" applyFont="1" applyBorder="1" applyAlignment="1">
      <alignment horizontal="center"/>
    </xf>
    <xf numFmtId="0" fontId="0" fillId="0" borderId="161" xfId="0" applyBorder="1"/>
    <xf numFmtId="0" fontId="267" fillId="0" borderId="0" xfId="0" applyFont="1"/>
    <xf numFmtId="41" fontId="0" fillId="0" borderId="59" xfId="1" applyFont="1" applyFill="1" applyBorder="1"/>
    <xf numFmtId="41" fontId="0" fillId="0" borderId="160" xfId="1" applyFont="1" applyFill="1" applyBorder="1"/>
    <xf numFmtId="41" fontId="0" fillId="0" borderId="160" xfId="30" applyFont="1" applyFill="1" applyBorder="1"/>
    <xf numFmtId="0" fontId="50" fillId="24" borderId="154" xfId="0" applyFont="1" applyFill="1" applyBorder="1" applyAlignment="1">
      <alignment horizontal="center" vertical="center" wrapText="1"/>
    </xf>
    <xf numFmtId="0" fontId="50" fillId="24" borderId="155" xfId="0" applyFont="1" applyFill="1" applyBorder="1" applyAlignment="1">
      <alignment horizontal="center" vertical="center" wrapText="1"/>
    </xf>
    <xf numFmtId="0" fontId="50" fillId="24" borderId="156" xfId="0" applyFont="1" applyFill="1" applyBorder="1" applyAlignment="1">
      <alignment horizontal="center" vertical="center" wrapText="1"/>
    </xf>
    <xf numFmtId="0" fontId="0" fillId="0" borderId="0" xfId="0" applyAlignment="1">
      <alignment vertical="center" wrapText="1"/>
    </xf>
    <xf numFmtId="0" fontId="30" fillId="0" borderId="0" xfId="0" applyFont="1" applyAlignment="1">
      <alignment horizontal="center" vertical="center"/>
    </xf>
    <xf numFmtId="41" fontId="30" fillId="0" borderId="0" xfId="1" applyFont="1" applyFill="1" applyBorder="1" applyAlignment="1">
      <alignment horizontal="right"/>
    </xf>
    <xf numFmtId="14" fontId="30" fillId="0" borderId="0" xfId="0" applyNumberFormat="1" applyFont="1" applyAlignment="1">
      <alignment horizontal="center" vertical="center"/>
    </xf>
    <xf numFmtId="41" fontId="40" fillId="0" borderId="9" xfId="1" applyFont="1" applyFill="1" applyBorder="1"/>
    <xf numFmtId="0" fontId="30" fillId="0" borderId="90" xfId="0" applyFont="1" applyBorder="1" applyAlignment="1">
      <alignment horizontal="center" vertical="center"/>
    </xf>
    <xf numFmtId="0" fontId="40" fillId="0" borderId="5" xfId="0" applyFont="1" applyBorder="1" applyAlignment="1">
      <alignment horizontal="left" vertical="center"/>
    </xf>
    <xf numFmtId="0" fontId="40" fillId="0" borderId="0" xfId="0" applyFont="1" applyAlignment="1">
      <alignment horizontal="left" vertical="center" wrapText="1"/>
    </xf>
    <xf numFmtId="0" fontId="40" fillId="0" borderId="0" xfId="0" applyFont="1" applyAlignment="1">
      <alignment horizontal="left" vertical="center"/>
    </xf>
    <xf numFmtId="0" fontId="40" fillId="0" borderId="6" xfId="0" applyFont="1" applyBorder="1" applyAlignment="1">
      <alignment horizontal="left" vertical="center"/>
    </xf>
    <xf numFmtId="14" fontId="30" fillId="0" borderId="0" xfId="0" applyNumberFormat="1" applyFont="1" applyAlignment="1">
      <alignment horizontal="center"/>
    </xf>
    <xf numFmtId="14" fontId="30" fillId="0" borderId="90" xfId="0" applyNumberFormat="1" applyFont="1" applyBorder="1" applyAlignment="1">
      <alignment horizontal="center"/>
    </xf>
    <xf numFmtId="0" fontId="7" fillId="0" borderId="90" xfId="0" applyFont="1" applyBorder="1" applyAlignment="1">
      <alignment horizontal="center"/>
    </xf>
    <xf numFmtId="0" fontId="58" fillId="0" borderId="0" xfId="1" applyNumberFormat="1" applyFont="1" applyFill="1" applyBorder="1" applyAlignment="1">
      <alignment horizontal="left"/>
    </xf>
    <xf numFmtId="0" fontId="58" fillId="0" borderId="0" xfId="1" applyNumberFormat="1" applyFont="1" applyAlignment="1">
      <alignment horizontal="left"/>
    </xf>
    <xf numFmtId="41" fontId="2" fillId="0" borderId="0" xfId="1" applyFont="1"/>
    <xf numFmtId="0" fontId="217" fillId="0" borderId="6" xfId="0" applyFont="1" applyBorder="1" applyAlignment="1">
      <alignment wrapText="1"/>
    </xf>
    <xf numFmtId="41" fontId="39" fillId="0" borderId="0" xfId="1" applyFont="1" applyFill="1" applyBorder="1"/>
    <xf numFmtId="41" fontId="50" fillId="0" borderId="0" xfId="0" applyNumberFormat="1" applyFont="1"/>
    <xf numFmtId="165" fontId="0" fillId="0" borderId="0" xfId="0" applyNumberFormat="1" applyAlignment="1">
      <alignment horizontal="center"/>
    </xf>
    <xf numFmtId="14" fontId="0" fillId="0" borderId="0" xfId="0" applyNumberFormat="1" applyAlignment="1">
      <alignment horizontal="center"/>
    </xf>
    <xf numFmtId="0" fontId="220" fillId="2" borderId="1" xfId="4" applyFont="1" applyFill="1" applyBorder="1" applyAlignment="1">
      <alignment horizontal="left"/>
    </xf>
    <xf numFmtId="0" fontId="269" fillId="2" borderId="2" xfId="4" applyFont="1" applyFill="1" applyBorder="1" applyAlignment="1">
      <alignment horizontal="right"/>
    </xf>
    <xf numFmtId="0" fontId="39" fillId="2" borderId="4" xfId="4" applyFont="1" applyFill="1" applyBorder="1">
      <alignment vertical="center"/>
    </xf>
    <xf numFmtId="0" fontId="220" fillId="2" borderId="5" xfId="4" applyFont="1" applyFill="1" applyBorder="1" applyAlignment="1">
      <alignment horizontal="left"/>
    </xf>
    <xf numFmtId="14" fontId="269" fillId="2" borderId="6" xfId="4" applyNumberFormat="1" applyFont="1" applyFill="1" applyBorder="1" applyAlignment="1">
      <alignment horizontal="right"/>
    </xf>
    <xf numFmtId="0" fontId="220" fillId="2" borderId="7" xfId="4" applyFont="1" applyFill="1" applyBorder="1">
      <alignment vertical="center"/>
    </xf>
    <xf numFmtId="49" fontId="269" fillId="2" borderId="6" xfId="4" quotePrefix="1" applyNumberFormat="1" applyFont="1" applyFill="1" applyBorder="1" applyAlignment="1">
      <alignment horizontal="right"/>
    </xf>
    <xf numFmtId="0" fontId="220" fillId="2" borderId="8" xfId="4" applyFont="1" applyFill="1" applyBorder="1">
      <alignment vertical="center"/>
    </xf>
    <xf numFmtId="0" fontId="39" fillId="2" borderId="5" xfId="4" applyFont="1" applyFill="1" applyBorder="1" applyAlignment="1">
      <alignment horizontal="left"/>
    </xf>
    <xf numFmtId="0" fontId="39" fillId="2" borderId="6" xfId="4" applyFont="1" applyFill="1" applyBorder="1" applyAlignment="1">
      <alignment horizontal="right"/>
    </xf>
    <xf numFmtId="14" fontId="1" fillId="0" borderId="0" xfId="0" applyNumberFormat="1" applyFont="1"/>
    <xf numFmtId="0" fontId="39" fillId="2" borderId="9" xfId="4" applyFont="1" applyFill="1" applyBorder="1" applyAlignment="1">
      <alignment horizontal="left"/>
    </xf>
    <xf numFmtId="0" fontId="39" fillId="2" borderId="91" xfId="4" applyFont="1" applyFill="1" applyBorder="1" applyAlignment="1">
      <alignment horizontal="right"/>
    </xf>
    <xf numFmtId="0" fontId="220" fillId="2" borderId="10" xfId="4" applyFont="1" applyFill="1" applyBorder="1" applyAlignment="1">
      <alignment horizontal="left"/>
    </xf>
    <xf numFmtId="0" fontId="70" fillId="4" borderId="90" xfId="0" applyFont="1" applyFill="1" applyBorder="1"/>
    <xf numFmtId="0" fontId="1" fillId="0" borderId="90" xfId="0" applyFont="1" applyBorder="1"/>
    <xf numFmtId="0" fontId="1" fillId="0" borderId="90" xfId="0" applyFont="1" applyBorder="1" applyAlignment="1">
      <alignment horizontal="center"/>
    </xf>
    <xf numFmtId="0" fontId="1" fillId="0" borderId="0" xfId="0" applyFont="1" applyAlignment="1">
      <alignment horizontal="center"/>
    </xf>
    <xf numFmtId="0" fontId="270" fillId="0" borderId="0" xfId="0" applyFont="1"/>
    <xf numFmtId="41" fontId="48" fillId="57" borderId="140" xfId="1" applyFont="1" applyFill="1" applyBorder="1" applyAlignment="1">
      <alignment horizontal="center" vertical="center" wrapText="1"/>
    </xf>
    <xf numFmtId="41" fontId="48" fillId="57" borderId="141" xfId="1" applyFont="1" applyFill="1" applyBorder="1" applyAlignment="1">
      <alignment horizontal="center" vertical="center" wrapText="1"/>
    </xf>
    <xf numFmtId="0" fontId="48" fillId="57" borderId="139" xfId="0" applyFont="1" applyFill="1" applyBorder="1" applyAlignment="1">
      <alignment horizontal="center" vertical="center"/>
    </xf>
    <xf numFmtId="0" fontId="48" fillId="57" borderId="140" xfId="0" applyFont="1" applyFill="1" applyBorder="1" applyAlignment="1">
      <alignment horizontal="center" vertical="center"/>
    </xf>
    <xf numFmtId="0" fontId="48" fillId="57" borderId="140" xfId="0" applyFont="1" applyFill="1" applyBorder="1" applyAlignment="1">
      <alignment horizontal="center" vertical="center" wrapText="1"/>
    </xf>
    <xf numFmtId="0" fontId="40" fillId="0" borderId="0" xfId="0" applyFont="1" applyAlignment="1">
      <alignment horizontal="center" vertical="center"/>
    </xf>
    <xf numFmtId="0" fontId="5" fillId="11" borderId="59" xfId="0" applyFont="1" applyFill="1" applyBorder="1" applyAlignment="1">
      <alignment horizontal="center" vertical="center" wrapText="1"/>
    </xf>
    <xf numFmtId="0" fontId="4" fillId="24" borderId="155" xfId="0" applyFont="1" applyFill="1" applyBorder="1" applyAlignment="1">
      <alignment horizontal="center" vertical="center" wrapText="1"/>
    </xf>
    <xf numFmtId="0" fontId="261" fillId="21" borderId="142" xfId="0" applyFont="1" applyFill="1" applyBorder="1" applyAlignment="1">
      <alignment horizontal="center" vertical="center" wrapText="1"/>
    </xf>
    <xf numFmtId="0" fontId="261" fillId="21" borderId="154" xfId="0" applyFont="1" applyFill="1" applyBorder="1" applyAlignment="1">
      <alignment horizontal="center" vertical="center" wrapText="1"/>
    </xf>
    <xf numFmtId="0" fontId="261" fillId="21" borderId="155" xfId="0" applyFont="1" applyFill="1" applyBorder="1" applyAlignment="1">
      <alignment horizontal="center" vertical="center" wrapText="1"/>
    </xf>
    <xf numFmtId="14" fontId="5" fillId="0" borderId="5" xfId="0" applyNumberFormat="1" applyFont="1" applyBorder="1" applyAlignment="1">
      <alignment horizontal="center" vertical="center"/>
    </xf>
    <xf numFmtId="14" fontId="5" fillId="0" borderId="9" xfId="0" applyNumberFormat="1" applyFont="1" applyBorder="1" applyAlignment="1">
      <alignment horizontal="center" vertical="center"/>
    </xf>
    <xf numFmtId="21" fontId="5" fillId="0" borderId="0" xfId="0" applyNumberFormat="1" applyFont="1" applyAlignment="1">
      <alignment horizontal="center" vertical="center"/>
    </xf>
    <xf numFmtId="194" fontId="5" fillId="0" borderId="0" xfId="0" applyNumberFormat="1" applyFont="1" applyAlignment="1">
      <alignment horizontal="center" vertical="center"/>
    </xf>
    <xf numFmtId="194" fontId="5" fillId="0" borderId="90" xfId="0" applyNumberFormat="1" applyFont="1" applyBorder="1" applyAlignment="1">
      <alignment horizontal="center" vertical="center"/>
    </xf>
    <xf numFmtId="165" fontId="27" fillId="0" borderId="0" xfId="19" applyNumberFormat="1" applyFont="1" applyFill="1" applyBorder="1"/>
    <xf numFmtId="0" fontId="5" fillId="0" borderId="0" xfId="0" applyFont="1" applyAlignment="1">
      <alignment horizontal="center" wrapText="1"/>
    </xf>
    <xf numFmtId="49" fontId="27" fillId="0" borderId="0" xfId="0" applyNumberFormat="1" applyFont="1" applyAlignment="1">
      <alignment horizontal="center"/>
    </xf>
    <xf numFmtId="0" fontId="27" fillId="0" borderId="0" xfId="0" applyFont="1"/>
    <xf numFmtId="165" fontId="27" fillId="0" borderId="90" xfId="19" applyNumberFormat="1" applyFont="1" applyFill="1" applyBorder="1"/>
    <xf numFmtId="41" fontId="27" fillId="0" borderId="6" xfId="1" applyFont="1" applyBorder="1" applyAlignment="1">
      <alignment horizontal="center"/>
    </xf>
    <xf numFmtId="41" fontId="27" fillId="0" borderId="91" xfId="1" applyFont="1" applyBorder="1" applyAlignment="1">
      <alignment horizontal="center"/>
    </xf>
    <xf numFmtId="14" fontId="0" fillId="7" borderId="0" xfId="0" applyNumberFormat="1" applyFill="1"/>
    <xf numFmtId="41" fontId="0" fillId="7" borderId="0" xfId="1" applyFont="1" applyFill="1"/>
    <xf numFmtId="165" fontId="0" fillId="7" borderId="0" xfId="17" applyNumberFormat="1" applyFont="1" applyFill="1"/>
    <xf numFmtId="0" fontId="44" fillId="176" borderId="18" xfId="0" applyFont="1" applyFill="1" applyBorder="1" applyAlignment="1">
      <alignment horizontal="center" vertical="center" wrapText="1"/>
    </xf>
    <xf numFmtId="0" fontId="44" fillId="176" borderId="21" xfId="0" applyFont="1" applyFill="1" applyBorder="1" applyAlignment="1">
      <alignment horizontal="center" vertical="center" wrapText="1"/>
    </xf>
    <xf numFmtId="0" fontId="44" fillId="176" borderId="0" xfId="0" applyFont="1" applyFill="1" applyAlignment="1">
      <alignment horizontal="center" vertical="center" wrapText="1"/>
    </xf>
    <xf numFmtId="0" fontId="0" fillId="176" borderId="22" xfId="0" applyFill="1" applyBorder="1"/>
    <xf numFmtId="43" fontId="40" fillId="0" borderId="0" xfId="0" applyNumberFormat="1" applyFont="1"/>
    <xf numFmtId="0" fontId="50" fillId="11" borderId="0" xfId="0" applyFont="1" applyFill="1"/>
    <xf numFmtId="0" fontId="0" fillId="11" borderId="0" xfId="0" applyFill="1"/>
    <xf numFmtId="41" fontId="0" fillId="0" borderId="59" xfId="0" applyNumberFormat="1" applyBorder="1"/>
    <xf numFmtId="0" fontId="50" fillId="176" borderId="154" xfId="0" applyFont="1" applyFill="1" applyBorder="1" applyAlignment="1">
      <alignment horizontal="center"/>
    </xf>
    <xf numFmtId="0" fontId="50" fillId="176" borderId="155" xfId="0" applyFont="1" applyFill="1" applyBorder="1" applyAlignment="1">
      <alignment horizontal="center"/>
    </xf>
    <xf numFmtId="0" fontId="50" fillId="176" borderId="156" xfId="0" applyFont="1" applyFill="1" applyBorder="1" applyAlignment="1">
      <alignment horizontal="center"/>
    </xf>
    <xf numFmtId="0" fontId="220" fillId="176" borderId="157" xfId="0" applyFont="1" applyFill="1" applyBorder="1" applyAlignment="1">
      <alignment wrapText="1"/>
    </xf>
    <xf numFmtId="41" fontId="0" fillId="0" borderId="158" xfId="1" applyFont="1" applyBorder="1"/>
    <xf numFmtId="0" fontId="220" fillId="176" borderId="159" xfId="0" applyFont="1" applyFill="1" applyBorder="1" applyAlignment="1">
      <alignment wrapText="1"/>
    </xf>
    <xf numFmtId="41" fontId="0" fillId="0" borderId="160" xfId="0" applyNumberFormat="1" applyBorder="1"/>
    <xf numFmtId="0" fontId="5" fillId="0" borderId="0" xfId="0" applyFont="1" applyAlignment="1">
      <alignment horizontal="center" vertical="center"/>
    </xf>
    <xf numFmtId="0" fontId="6" fillId="15" borderId="1" xfId="0" applyFont="1" applyFill="1" applyBorder="1" applyAlignment="1">
      <alignment horizontal="center" vertical="center"/>
    </xf>
    <xf numFmtId="0" fontId="6" fillId="15" borderId="3" xfId="0" applyFont="1" applyFill="1" applyBorder="1" applyAlignment="1">
      <alignment horizontal="center" vertical="center"/>
    </xf>
    <xf numFmtId="0" fontId="6" fillId="15" borderId="2" xfId="0" applyFont="1" applyFill="1" applyBorder="1" applyAlignment="1">
      <alignment horizontal="center" vertical="center"/>
    </xf>
    <xf numFmtId="0" fontId="6" fillId="15" borderId="3" xfId="0" applyFont="1" applyFill="1" applyBorder="1" applyAlignment="1">
      <alignment horizontal="center" vertical="center" wrapText="1"/>
    </xf>
    <xf numFmtId="2" fontId="0" fillId="0" borderId="0" xfId="0" applyNumberFormat="1"/>
    <xf numFmtId="0" fontId="2" fillId="0" borderId="0" xfId="0" applyFont="1"/>
    <xf numFmtId="43" fontId="0" fillId="0" borderId="0" xfId="17" applyFont="1" applyFill="1" applyBorder="1"/>
    <xf numFmtId="165" fontId="0" fillId="0" borderId="0" xfId="17" applyNumberFormat="1" applyFont="1" applyFill="1" applyBorder="1"/>
    <xf numFmtId="43" fontId="0" fillId="0" borderId="59" xfId="17" applyFont="1" applyFill="1" applyBorder="1"/>
    <xf numFmtId="165" fontId="0" fillId="0" borderId="59" xfId="17" applyNumberFormat="1" applyFont="1" applyFill="1" applyBorder="1"/>
    <xf numFmtId="0" fontId="4" fillId="7" borderId="59" xfId="32409" applyFont="1" applyFill="1" applyBorder="1"/>
    <xf numFmtId="165" fontId="1" fillId="0" borderId="59" xfId="17" applyNumberFormat="1" applyFont="1" applyFill="1" applyBorder="1" applyAlignment="1">
      <alignment horizontal="right"/>
    </xf>
    <xf numFmtId="14" fontId="0" fillId="0" borderId="59" xfId="32410" applyNumberFormat="1" applyFont="1" applyFill="1" applyBorder="1"/>
    <xf numFmtId="165" fontId="0" fillId="0" borderId="59" xfId="32410" applyNumberFormat="1" applyFont="1" applyFill="1" applyBorder="1"/>
    <xf numFmtId="0" fontId="4" fillId="20" borderId="59" xfId="0" applyFont="1" applyFill="1" applyBorder="1" applyAlignment="1">
      <alignment vertical="center" wrapText="1"/>
    </xf>
    <xf numFmtId="0" fontId="50" fillId="20" borderId="59" xfId="0" applyFont="1" applyFill="1" applyBorder="1" applyAlignment="1">
      <alignment vertical="center" wrapText="1"/>
    </xf>
    <xf numFmtId="2" fontId="4" fillId="20" borderId="59" xfId="0" applyNumberFormat="1" applyFont="1" applyFill="1" applyBorder="1" applyAlignment="1">
      <alignment vertical="center" wrapText="1"/>
    </xf>
    <xf numFmtId="14" fontId="50" fillId="20" borderId="59" xfId="0" applyNumberFormat="1" applyFont="1" applyFill="1" applyBorder="1" applyAlignment="1">
      <alignment vertical="center" wrapText="1"/>
    </xf>
    <xf numFmtId="0" fontId="50" fillId="20" borderId="59" xfId="0" applyFont="1" applyFill="1" applyBorder="1" applyAlignment="1">
      <alignment horizontal="center" vertical="center" wrapText="1"/>
    </xf>
    <xf numFmtId="14" fontId="50" fillId="189" borderId="59" xfId="2987" quotePrefix="1" applyNumberFormat="1" applyFont="1" applyFill="1" applyBorder="1" applyAlignment="1">
      <alignment horizontal="left"/>
    </xf>
    <xf numFmtId="43" fontId="50" fillId="189" borderId="59" xfId="17" quotePrefix="1" applyFont="1" applyFill="1" applyBorder="1" applyAlignment="1">
      <alignment horizontal="left"/>
    </xf>
    <xf numFmtId="14" fontId="50" fillId="7" borderId="59" xfId="0" applyNumberFormat="1" applyFont="1" applyFill="1" applyBorder="1"/>
    <xf numFmtId="14" fontId="50" fillId="190" borderId="59" xfId="0" applyNumberFormat="1" applyFont="1" applyFill="1" applyBorder="1"/>
    <xf numFmtId="0" fontId="50" fillId="190" borderId="59" xfId="0" applyFont="1" applyFill="1" applyBorder="1"/>
    <xf numFmtId="165" fontId="50" fillId="190" borderId="59" xfId="32410" applyNumberFormat="1" applyFont="1" applyFill="1" applyBorder="1"/>
    <xf numFmtId="0" fontId="50" fillId="190" borderId="59" xfId="0" applyFont="1" applyFill="1" applyBorder="1" applyAlignment="1">
      <alignment horizontal="left"/>
    </xf>
    <xf numFmtId="2" fontId="4" fillId="0" borderId="0" xfId="0" applyNumberFormat="1" applyFont="1"/>
    <xf numFmtId="165" fontId="50" fillId="0" borderId="0" xfId="17" applyNumberFormat="1" applyFont="1" applyFill="1" applyBorder="1"/>
    <xf numFmtId="43" fontId="50" fillId="0" borderId="0" xfId="17" applyFont="1" applyFill="1" applyBorder="1"/>
    <xf numFmtId="0" fontId="1" fillId="0" borderId="0" xfId="32409" applyFont="1"/>
    <xf numFmtId="41" fontId="48" fillId="0" borderId="0" xfId="1" applyFont="1" applyAlignment="1">
      <alignment horizontal="right"/>
    </xf>
    <xf numFmtId="41" fontId="40" fillId="0" borderId="0" xfId="1" applyFont="1" applyAlignment="1">
      <alignment horizontal="right"/>
    </xf>
    <xf numFmtId="0" fontId="48" fillId="0" borderId="0" xfId="0" applyFont="1" applyAlignment="1">
      <alignment horizontal="center"/>
    </xf>
    <xf numFmtId="1" fontId="0" fillId="0" borderId="0" xfId="0" applyNumberFormat="1"/>
    <xf numFmtId="0" fontId="271" fillId="0" borderId="0" xfId="0" applyFont="1"/>
    <xf numFmtId="14" fontId="40" fillId="0" borderId="0" xfId="0" applyNumberFormat="1" applyFont="1"/>
    <xf numFmtId="0" fontId="4" fillId="7" borderId="0" xfId="0" applyFont="1" applyFill="1"/>
    <xf numFmtId="14" fontId="4" fillId="7" borderId="0" xfId="0" applyNumberFormat="1" applyFont="1" applyFill="1"/>
    <xf numFmtId="0" fontId="0" fillId="0" borderId="0" xfId="0" applyFill="1"/>
    <xf numFmtId="0" fontId="4" fillId="0" borderId="59" xfId="32409" applyFont="1" applyFill="1" applyBorder="1"/>
    <xf numFmtId="0" fontId="0" fillId="0" borderId="59" xfId="0" applyFill="1" applyBorder="1"/>
    <xf numFmtId="0" fontId="0" fillId="0" borderId="59" xfId="0" applyFill="1" applyBorder="1" applyAlignment="1">
      <alignment horizontal="left"/>
    </xf>
    <xf numFmtId="14" fontId="0" fillId="0" borderId="59" xfId="0" applyNumberFormat="1" applyFill="1" applyBorder="1"/>
    <xf numFmtId="43" fontId="0" fillId="0" borderId="59" xfId="0" applyNumberFormat="1" applyFill="1" applyBorder="1"/>
    <xf numFmtId="0" fontId="40" fillId="0" borderId="59" xfId="1816" applyFont="1" applyFill="1" applyBorder="1" applyAlignment="1">
      <alignment horizontal="center"/>
    </xf>
    <xf numFmtId="0" fontId="0" fillId="0" borderId="59" xfId="0" applyFill="1" applyBorder="1" applyAlignment="1">
      <alignment horizontal="right"/>
    </xf>
    <xf numFmtId="0" fontId="4" fillId="0" borderId="59" xfId="0" applyFont="1" applyFill="1" applyBorder="1" applyAlignment="1">
      <alignment horizontal="right"/>
    </xf>
    <xf numFmtId="2" fontId="4" fillId="0" borderId="59" xfId="0" applyNumberFormat="1" applyFont="1" applyFill="1" applyBorder="1"/>
    <xf numFmtId="0" fontId="4" fillId="0" borderId="0" xfId="0" applyFont="1" applyFill="1"/>
    <xf numFmtId="43" fontId="0" fillId="0" borderId="59" xfId="0" applyNumberFormat="1" applyFill="1" applyBorder="1" applyAlignment="1">
      <alignment horizontal="right"/>
    </xf>
    <xf numFmtId="165" fontId="0" fillId="0" borderId="59" xfId="0" applyNumberFormat="1" applyFill="1" applyBorder="1"/>
    <xf numFmtId="14" fontId="4" fillId="0" borderId="0" xfId="0" applyNumberFormat="1" applyFont="1" applyFill="1"/>
    <xf numFmtId="165" fontId="0" fillId="0" borderId="59" xfId="0" applyNumberFormat="1" applyFill="1" applyBorder="1" applyAlignment="1">
      <alignment horizontal="right"/>
    </xf>
    <xf numFmtId="14" fontId="0" fillId="0" borderId="0" xfId="0" applyNumberFormat="1" applyFill="1"/>
    <xf numFmtId="14" fontId="0" fillId="0" borderId="0" xfId="0" applyNumberFormat="1" applyFill="1" applyAlignment="1">
      <alignment horizontal="center"/>
    </xf>
    <xf numFmtId="0" fontId="40" fillId="0" borderId="59" xfId="0" applyFont="1" applyFill="1" applyBorder="1"/>
    <xf numFmtId="0" fontId="40" fillId="0" borderId="59" xfId="0" applyFont="1" applyFill="1" applyBorder="1" applyAlignment="1">
      <alignment horizontal="left"/>
    </xf>
    <xf numFmtId="0" fontId="0" fillId="0" borderId="59" xfId="0" quotePrefix="1" applyFill="1" applyBorder="1"/>
    <xf numFmtId="0" fontId="4" fillId="0" borderId="59" xfId="0" applyFont="1" applyFill="1" applyBorder="1"/>
    <xf numFmtId="0" fontId="2" fillId="0" borderId="59" xfId="0" applyFont="1" applyFill="1" applyBorder="1"/>
    <xf numFmtId="0" fontId="0" fillId="0" borderId="0" xfId="0" applyFill="1" applyAlignment="1">
      <alignment horizontal="center"/>
    </xf>
    <xf numFmtId="0" fontId="50" fillId="0" borderId="0" xfId="0" applyFont="1" applyFill="1"/>
    <xf numFmtId="2" fontId="0" fillId="0" borderId="0" xfId="0" applyNumberFormat="1" applyFill="1"/>
    <xf numFmtId="0" fontId="2" fillId="0" borderId="0" xfId="0" applyFont="1" applyFill="1"/>
    <xf numFmtId="0" fontId="18" fillId="6" borderId="50" xfId="5" applyFont="1" applyFill="1" applyBorder="1" applyAlignment="1">
      <alignment vertical="center" wrapText="1"/>
    </xf>
    <xf numFmtId="0" fontId="18" fillId="6" borderId="0" xfId="5" applyFont="1" applyFill="1" applyAlignment="1">
      <alignment vertical="center" wrapText="1"/>
    </xf>
    <xf numFmtId="0" fontId="18" fillId="6" borderId="3" xfId="5" applyFont="1" applyFill="1" applyBorder="1" applyAlignment="1">
      <alignment vertical="center" wrapText="1"/>
    </xf>
    <xf numFmtId="0" fontId="18" fillId="6" borderId="51" xfId="5" applyFont="1" applyFill="1" applyBorder="1" applyAlignment="1">
      <alignment vertical="center" wrapText="1"/>
    </xf>
    <xf numFmtId="0" fontId="18" fillId="6" borderId="52" xfId="5" applyFont="1" applyFill="1" applyBorder="1" applyAlignment="1">
      <alignment vertical="center" wrapText="1"/>
    </xf>
    <xf numFmtId="0" fontId="18" fillId="6" borderId="53" xfId="5" applyFont="1" applyFill="1" applyBorder="1" applyAlignment="1">
      <alignment vertical="center" wrapText="1"/>
    </xf>
    <xf numFmtId="0" fontId="18" fillId="6" borderId="54" xfId="5" applyFont="1" applyFill="1" applyBorder="1" applyAlignment="1">
      <alignment vertical="center" wrapText="1"/>
    </xf>
    <xf numFmtId="0" fontId="18" fillId="6" borderId="55" xfId="5" applyFont="1" applyFill="1" applyBorder="1" applyAlignment="1">
      <alignment vertical="center" wrapText="1"/>
    </xf>
    <xf numFmtId="0" fontId="15" fillId="6" borderId="37" xfId="5" applyFont="1" applyFill="1" applyBorder="1" applyAlignment="1">
      <alignment vertical="top" wrapText="1"/>
    </xf>
    <xf numFmtId="0" fontId="15" fillId="6" borderId="38" xfId="5" applyFont="1" applyFill="1" applyBorder="1" applyAlignment="1">
      <alignment vertical="top" wrapText="1"/>
    </xf>
    <xf numFmtId="0" fontId="15" fillId="6" borderId="39" xfId="5" applyFont="1" applyFill="1" applyBorder="1" applyAlignment="1">
      <alignment vertical="top" wrapText="1"/>
    </xf>
    <xf numFmtId="0" fontId="15" fillId="6" borderId="43" xfId="5" applyFont="1" applyFill="1" applyBorder="1" applyAlignment="1">
      <alignment vertical="top" wrapText="1"/>
    </xf>
    <xf numFmtId="0" fontId="15" fillId="6" borderId="44" xfId="5" applyFont="1" applyFill="1" applyBorder="1" applyAlignment="1">
      <alignment vertical="top" wrapText="1"/>
    </xf>
    <xf numFmtId="0" fontId="15" fillId="6" borderId="45" xfId="5" applyFont="1" applyFill="1" applyBorder="1" applyAlignment="1">
      <alignment vertical="top" wrapText="1"/>
    </xf>
    <xf numFmtId="0" fontId="17" fillId="6" borderId="40" xfId="5" applyFont="1" applyFill="1" applyBorder="1" applyAlignment="1">
      <alignment vertical="top" wrapText="1"/>
    </xf>
    <xf numFmtId="0" fontId="17" fillId="6" borderId="38" xfId="5" applyFont="1" applyFill="1" applyBorder="1" applyAlignment="1">
      <alignment vertical="top" wrapText="1"/>
    </xf>
    <xf numFmtId="0" fontId="17" fillId="6" borderId="41" xfId="5" applyFont="1" applyFill="1" applyBorder="1" applyAlignment="1">
      <alignment vertical="top" wrapText="1"/>
    </xf>
    <xf numFmtId="0" fontId="24" fillId="0" borderId="46" xfId="5" applyFont="1" applyBorder="1" applyAlignment="1">
      <alignment vertical="top" wrapText="1"/>
    </xf>
    <xf numFmtId="0" fontId="24" fillId="0" borderId="44" xfId="5" applyFont="1" applyBorder="1" applyAlignment="1">
      <alignment vertical="top" wrapText="1"/>
    </xf>
    <xf numFmtId="0" fontId="24" fillId="0" borderId="47" xfId="5" applyFont="1" applyBorder="1" applyAlignment="1">
      <alignment vertical="top" wrapText="1"/>
    </xf>
    <xf numFmtId="0" fontId="24" fillId="0" borderId="162" xfId="5" applyFont="1" applyBorder="1" applyAlignment="1">
      <alignment vertical="top" wrapText="1"/>
    </xf>
    <xf numFmtId="0" fontId="24" fillId="0" borderId="163" xfId="5" applyFont="1" applyBorder="1" applyAlignment="1">
      <alignment vertical="top" wrapText="1"/>
    </xf>
    <xf numFmtId="0" fontId="24" fillId="0" borderId="164" xfId="5" applyFont="1" applyBorder="1" applyAlignment="1">
      <alignment vertical="top" wrapText="1"/>
    </xf>
    <xf numFmtId="0" fontId="17" fillId="6" borderId="37" xfId="5" applyFont="1" applyFill="1" applyBorder="1" applyAlignment="1">
      <alignment vertical="top" wrapText="1"/>
    </xf>
    <xf numFmtId="0" fontId="17" fillId="6" borderId="39" xfId="5" applyFont="1" applyFill="1" applyBorder="1" applyAlignment="1">
      <alignment vertical="top" wrapText="1"/>
    </xf>
    <xf numFmtId="0" fontId="17" fillId="6" borderId="43" xfId="5" applyFont="1" applyFill="1" applyBorder="1" applyAlignment="1">
      <alignment vertical="top" wrapText="1"/>
    </xf>
    <xf numFmtId="0" fontId="17" fillId="6" borderId="44" xfId="5" applyFont="1" applyFill="1" applyBorder="1" applyAlignment="1">
      <alignment vertical="top" wrapText="1"/>
    </xf>
    <xf numFmtId="0" fontId="17" fillId="6" borderId="45" xfId="5" applyFont="1" applyFill="1" applyBorder="1" applyAlignment="1">
      <alignment vertical="top" wrapText="1"/>
    </xf>
    <xf numFmtId="0" fontId="17" fillId="8" borderId="40" xfId="5" applyFont="1" applyFill="1" applyBorder="1" applyAlignment="1">
      <alignment vertical="top" wrapText="1"/>
    </xf>
    <xf numFmtId="0" fontId="17" fillId="8" borderId="38" xfId="5" applyFont="1" applyFill="1" applyBorder="1" applyAlignment="1">
      <alignment vertical="top" wrapText="1"/>
    </xf>
    <xf numFmtId="0" fontId="17" fillId="8" borderId="41" xfId="5" applyFont="1" applyFill="1" applyBorder="1" applyAlignment="1">
      <alignment vertical="top" wrapText="1"/>
    </xf>
    <xf numFmtId="0" fontId="15" fillId="6" borderId="17" xfId="5" applyFont="1" applyFill="1" applyBorder="1" applyAlignment="1">
      <alignment vertical="center" wrapText="1"/>
    </xf>
    <xf numFmtId="0" fontId="15" fillId="6" borderId="18" xfId="5" applyFont="1" applyFill="1" applyBorder="1" applyAlignment="1">
      <alignment vertical="center" wrapText="1"/>
    </xf>
    <xf numFmtId="0" fontId="15" fillId="6" borderId="24" xfId="5" applyFont="1" applyFill="1" applyBorder="1" applyAlignment="1">
      <alignment vertical="center" wrapText="1"/>
    </xf>
    <xf numFmtId="0" fontId="17" fillId="6" borderId="90" xfId="5" applyFont="1" applyFill="1" applyBorder="1" applyAlignment="1">
      <alignment vertical="center" wrapText="1"/>
    </xf>
    <xf numFmtId="0" fontId="17" fillId="6" borderId="18" xfId="5" applyFont="1" applyFill="1" applyBorder="1" applyAlignment="1">
      <alignment vertical="center" wrapText="1"/>
    </xf>
    <xf numFmtId="0" fontId="15" fillId="6" borderId="25" xfId="5" applyFont="1" applyFill="1" applyBorder="1" applyAlignment="1">
      <alignment vertical="center" wrapText="1"/>
    </xf>
    <xf numFmtId="0" fontId="15" fillId="6" borderId="26" xfId="5" applyFont="1" applyFill="1" applyBorder="1" applyAlignment="1">
      <alignment vertical="center" wrapText="1"/>
    </xf>
    <xf numFmtId="0" fontId="15" fillId="6" borderId="27" xfId="5" applyFont="1" applyFill="1" applyBorder="1" applyAlignment="1">
      <alignment vertical="center" wrapText="1"/>
    </xf>
    <xf numFmtId="0" fontId="21" fillId="6" borderId="29" xfId="5" applyFont="1" applyFill="1" applyBorder="1" applyAlignment="1">
      <alignment horizontal="left" vertical="center" wrapText="1"/>
    </xf>
    <xf numFmtId="0" fontId="21" fillId="6" borderId="30" xfId="5" applyFont="1" applyFill="1" applyBorder="1" applyAlignment="1">
      <alignment horizontal="left" vertical="center" wrapText="1"/>
    </xf>
    <xf numFmtId="0" fontId="21" fillId="6" borderId="29" xfId="5" applyFont="1" applyFill="1" applyBorder="1" applyAlignment="1">
      <alignment vertical="center" wrapText="1"/>
    </xf>
    <xf numFmtId="0" fontId="15" fillId="6" borderId="31" xfId="5" applyFont="1" applyFill="1" applyBorder="1" applyAlignment="1">
      <alignment vertical="top" wrapText="1"/>
    </xf>
    <xf numFmtId="0" fontId="15" fillId="6" borderId="32" xfId="5" applyFont="1" applyFill="1" applyBorder="1" applyAlignment="1">
      <alignment vertical="top" wrapText="1"/>
    </xf>
    <xf numFmtId="0" fontId="15" fillId="6" borderId="33" xfId="5" applyFont="1" applyFill="1" applyBorder="1" applyAlignment="1">
      <alignment vertical="top" wrapText="1"/>
    </xf>
    <xf numFmtId="0" fontId="15" fillId="6" borderId="34" xfId="5" applyFont="1" applyFill="1" applyBorder="1" applyAlignment="1">
      <alignment horizontal="left" vertical="top" wrapText="1"/>
    </xf>
    <xf numFmtId="0" fontId="15" fillId="6" borderId="32" xfId="5" applyFont="1" applyFill="1" applyBorder="1" applyAlignment="1">
      <alignment horizontal="left" vertical="top" wrapText="1"/>
    </xf>
    <xf numFmtId="0" fontId="15" fillId="6" borderId="35" xfId="5" applyFont="1" applyFill="1" applyBorder="1" applyAlignment="1">
      <alignment horizontal="left" vertical="top" wrapText="1"/>
    </xf>
    <xf numFmtId="0" fontId="15" fillId="6" borderId="11" xfId="5" applyFont="1" applyFill="1" applyBorder="1" applyAlignment="1">
      <alignment vertical="center" wrapText="1"/>
    </xf>
    <xf numFmtId="0" fontId="15" fillId="6" borderId="12" xfId="5" applyFont="1" applyFill="1" applyBorder="1" applyAlignment="1">
      <alignment vertical="center" wrapText="1"/>
    </xf>
    <xf numFmtId="0" fontId="15" fillId="7" borderId="15" xfId="5" applyFont="1" applyFill="1" applyBorder="1" applyAlignment="1">
      <alignment vertical="center" wrapText="1"/>
    </xf>
    <xf numFmtId="0" fontId="15" fillId="7" borderId="16" xfId="5" applyFont="1" applyFill="1" applyBorder="1" applyAlignment="1">
      <alignment vertical="center" wrapText="1"/>
    </xf>
    <xf numFmtId="0" fontId="15" fillId="6" borderId="19" xfId="5" applyFont="1" applyFill="1" applyBorder="1" applyAlignment="1">
      <alignment vertical="center" wrapText="1"/>
    </xf>
    <xf numFmtId="14" fontId="15" fillId="0" borderId="20" xfId="5" applyNumberFormat="1" applyFont="1" applyBorder="1" applyAlignment="1">
      <alignment vertical="center" wrapText="1"/>
    </xf>
    <xf numFmtId="0" fontId="15" fillId="0" borderId="18" xfId="5" applyFont="1" applyBorder="1" applyAlignment="1">
      <alignment vertical="center" wrapText="1"/>
    </xf>
    <xf numFmtId="0" fontId="15" fillId="0" borderId="21" xfId="5" applyFont="1" applyBorder="1" applyAlignment="1">
      <alignment vertical="center" wrapText="1"/>
    </xf>
    <xf numFmtId="0" fontId="15" fillId="6" borderId="22" xfId="5" applyFont="1" applyFill="1" applyBorder="1" applyAlignment="1">
      <alignment vertical="center" wrapText="1"/>
    </xf>
    <xf numFmtId="0" fontId="17" fillId="0" borderId="18" xfId="5" applyFont="1" applyBorder="1" applyAlignment="1">
      <alignment vertical="center" wrapText="1"/>
    </xf>
    <xf numFmtId="0" fontId="17" fillId="0" borderId="23" xfId="5" applyFont="1" applyBorder="1" applyAlignment="1">
      <alignment vertical="center" wrapText="1"/>
    </xf>
    <xf numFmtId="0" fontId="30" fillId="2" borderId="5" xfId="4" applyFont="1" applyFill="1" applyBorder="1" applyAlignment="1">
      <alignment horizontal="center"/>
    </xf>
    <xf numFmtId="0" fontId="2" fillId="0" borderId="0" xfId="0" applyFont="1"/>
    <xf numFmtId="0" fontId="2" fillId="0" borderId="6" xfId="0" applyFont="1" applyBorder="1"/>
    <xf numFmtId="0" fontId="219" fillId="0" borderId="5" xfId="0" applyFont="1" applyBorder="1" applyAlignment="1">
      <alignment horizontal="center"/>
    </xf>
    <xf numFmtId="0" fontId="50" fillId="3" borderId="22" xfId="0" applyFont="1" applyFill="1" applyBorder="1" applyAlignment="1">
      <alignment horizontal="center"/>
    </xf>
    <xf numFmtId="0" fontId="50" fillId="3" borderId="18" xfId="0" applyFont="1" applyFill="1" applyBorder="1" applyAlignment="1">
      <alignment horizontal="center"/>
    </xf>
    <xf numFmtId="0" fontId="233" fillId="2" borderId="5" xfId="4" applyFont="1" applyFill="1" applyBorder="1" applyAlignment="1">
      <alignment horizontal="center"/>
    </xf>
    <xf numFmtId="0" fontId="233" fillId="0" borderId="0" xfId="0" applyFont="1"/>
    <xf numFmtId="0" fontId="233" fillId="0" borderId="6" xfId="0" applyFont="1" applyBorder="1"/>
    <xf numFmtId="0" fontId="6" fillId="3" borderId="1" xfId="0" applyFont="1" applyFill="1" applyBorder="1" applyAlignment="1">
      <alignment horizontal="center"/>
    </xf>
    <xf numFmtId="0" fontId="6" fillId="3" borderId="5" xfId="0" applyFont="1" applyFill="1" applyBorder="1" applyAlignment="1">
      <alignment horizontal="center"/>
    </xf>
    <xf numFmtId="0" fontId="236" fillId="0" borderId="0" xfId="0" applyFont="1"/>
    <xf numFmtId="0" fontId="236" fillId="0" borderId="6" xfId="0" applyFont="1" applyBorder="1"/>
    <xf numFmtId="0" fontId="57" fillId="2" borderId="1" xfId="4" applyFont="1" applyFill="1" applyBorder="1" applyAlignment="1">
      <alignment horizontal="center" vertical="center"/>
    </xf>
    <xf numFmtId="0" fontId="57" fillId="2" borderId="3" xfId="4" applyFont="1" applyFill="1" applyBorder="1" applyAlignment="1">
      <alignment horizontal="center" vertical="center"/>
    </xf>
    <xf numFmtId="0" fontId="57" fillId="2" borderId="2" xfId="4" applyFont="1" applyFill="1" applyBorder="1" applyAlignment="1">
      <alignment horizontal="center" vertical="center"/>
    </xf>
    <xf numFmtId="0" fontId="57" fillId="2" borderId="5" xfId="4" applyFont="1" applyFill="1" applyBorder="1" applyAlignment="1">
      <alignment horizontal="center" vertical="center"/>
    </xf>
    <xf numFmtId="0" fontId="57" fillId="2" borderId="0" xfId="4" applyFont="1" applyFill="1" applyAlignment="1">
      <alignment horizontal="center" vertical="center"/>
    </xf>
    <xf numFmtId="0" fontId="57" fillId="2" borderId="6" xfId="4" applyFont="1" applyFill="1" applyBorder="1" applyAlignment="1">
      <alignment horizontal="center" vertical="center"/>
    </xf>
    <xf numFmtId="0" fontId="57" fillId="2" borderId="9" xfId="4" applyFont="1" applyFill="1" applyBorder="1" applyAlignment="1">
      <alignment horizontal="center" vertical="center"/>
    </xf>
    <xf numFmtId="0" fontId="57" fillId="2" borderId="90" xfId="4" applyFont="1" applyFill="1" applyBorder="1" applyAlignment="1">
      <alignment horizontal="center" vertical="center"/>
    </xf>
    <xf numFmtId="0" fontId="57" fillId="2" borderId="91" xfId="4" applyFont="1" applyFill="1" applyBorder="1" applyAlignment="1">
      <alignment horizontal="center" vertical="center"/>
    </xf>
    <xf numFmtId="0" fontId="57" fillId="2" borderId="5" xfId="4" applyFont="1" applyFill="1" applyBorder="1" applyAlignment="1">
      <alignment horizontal="center"/>
    </xf>
    <xf numFmtId="0" fontId="57" fillId="2" borderId="0" xfId="4" applyFont="1" applyFill="1" applyAlignment="1">
      <alignment horizontal="center"/>
    </xf>
    <xf numFmtId="0" fontId="57" fillId="2" borderId="6" xfId="4" applyFont="1" applyFill="1" applyBorder="1" applyAlignment="1">
      <alignment horizontal="center"/>
    </xf>
    <xf numFmtId="0" fontId="50" fillId="17" borderId="0" xfId="0" applyFont="1" applyFill="1" applyAlignment="1">
      <alignment horizontal="center"/>
    </xf>
    <xf numFmtId="165" fontId="50" fillId="176" borderId="0" xfId="17" applyNumberFormat="1" applyFont="1" applyFill="1" applyAlignment="1">
      <alignment horizontal="center"/>
    </xf>
    <xf numFmtId="165" fontId="50" fillId="17" borderId="0" xfId="17" applyNumberFormat="1" applyFont="1" applyFill="1" applyAlignment="1">
      <alignment horizontal="center"/>
    </xf>
    <xf numFmtId="0" fontId="6" fillId="62" borderId="90" xfId="0" applyFont="1" applyFill="1" applyBorder="1" applyAlignment="1">
      <alignment horizontal="left"/>
    </xf>
    <xf numFmtId="0" fontId="6" fillId="58" borderId="90" xfId="0" applyFont="1" applyFill="1" applyBorder="1" applyAlignment="1">
      <alignment horizontal="left"/>
    </xf>
    <xf numFmtId="0" fontId="243" fillId="182" borderId="145" xfId="0" applyFont="1" applyFill="1" applyBorder="1" applyAlignment="1">
      <alignment horizontal="left" indent="1"/>
    </xf>
    <xf numFmtId="0" fontId="244" fillId="183" borderId="145" xfId="0" applyFont="1" applyFill="1" applyBorder="1" applyAlignment="1">
      <alignment horizontal="left" indent="1"/>
    </xf>
    <xf numFmtId="0" fontId="244" fillId="183" borderId="146" xfId="0" applyFont="1" applyFill="1" applyBorder="1" applyAlignment="1">
      <alignment horizontal="left" indent="1"/>
    </xf>
    <xf numFmtId="0" fontId="245" fillId="182" borderId="0" xfId="0" applyFont="1" applyFill="1" applyAlignment="1">
      <alignment horizontal="center" vertical="center"/>
    </xf>
    <xf numFmtId="0" fontId="246" fillId="0" borderId="0" xfId="0" applyFont="1" applyAlignment="1">
      <alignment horizontal="left" vertical="top" indent="1"/>
    </xf>
    <xf numFmtId="0" fontId="247" fillId="0" borderId="0" xfId="0" applyFont="1" applyAlignment="1">
      <alignment horizontal="left" vertical="top" indent="1"/>
    </xf>
    <xf numFmtId="0" fontId="247" fillId="0" borderId="147" xfId="0" applyFont="1" applyBorder="1" applyAlignment="1">
      <alignment horizontal="left" vertical="top" indent="1"/>
    </xf>
    <xf numFmtId="0" fontId="241" fillId="181" borderId="0" xfId="0" applyFont="1" applyFill="1" applyAlignment="1">
      <alignment horizontal="left" vertical="center"/>
    </xf>
    <xf numFmtId="0" fontId="242" fillId="181" borderId="0" xfId="0" applyFont="1" applyFill="1" applyAlignment="1">
      <alignment horizontal="right" vertical="center" indent="2"/>
    </xf>
    <xf numFmtId="0" fontId="242" fillId="181" borderId="144" xfId="0" applyFont="1" applyFill="1" applyBorder="1" applyAlignment="1">
      <alignment horizontal="right" vertical="center" indent="2"/>
    </xf>
    <xf numFmtId="0" fontId="243" fillId="182" borderId="0" xfId="0" applyFont="1" applyFill="1" applyAlignment="1">
      <alignment horizontal="left" indent="1"/>
    </xf>
    <xf numFmtId="0" fontId="244" fillId="183" borderId="0" xfId="0" applyFont="1" applyFill="1" applyAlignment="1">
      <alignment horizontal="left" indent="1"/>
    </xf>
    <xf numFmtId="0" fontId="244" fillId="183" borderId="144" xfId="0" applyFont="1" applyFill="1" applyBorder="1" applyAlignment="1">
      <alignment horizontal="left" indent="1"/>
    </xf>
    <xf numFmtId="0" fontId="249" fillId="0" borderId="0" xfId="0" applyFont="1"/>
    <xf numFmtId="0" fontId="250" fillId="184" borderId="0" xfId="0" applyFont="1" applyFill="1"/>
    <xf numFmtId="0" fontId="251" fillId="0" borderId="150" xfId="0" applyFont="1" applyBorder="1"/>
    <xf numFmtId="0" fontId="250" fillId="184" borderId="150" xfId="0" applyFont="1" applyFill="1" applyBorder="1"/>
    <xf numFmtId="0" fontId="251" fillId="185" borderId="150" xfId="0" applyFont="1" applyFill="1" applyBorder="1" applyProtection="1">
      <protection locked="0"/>
    </xf>
    <xf numFmtId="0" fontId="249" fillId="0" borderId="0" xfId="0" applyFont="1" applyProtection="1">
      <protection locked="0"/>
    </xf>
    <xf numFmtId="0" fontId="253" fillId="0" borderId="0" xfId="0" applyFont="1" applyAlignment="1">
      <alignment horizontal="right" vertical="top"/>
    </xf>
    <xf numFmtId="3" fontId="247" fillId="0" borderId="0" xfId="0" applyNumberFormat="1" applyFont="1" applyAlignment="1">
      <alignment horizontal="left" vertical="top" indent="1"/>
    </xf>
    <xf numFmtId="3" fontId="247" fillId="0" borderId="147" xfId="0" applyNumberFormat="1" applyFont="1" applyBorder="1" applyAlignment="1">
      <alignment horizontal="left" vertical="top" indent="1"/>
    </xf>
    <xf numFmtId="0" fontId="247" fillId="185" borderId="0" xfId="0" applyFont="1" applyFill="1" applyAlignment="1" applyProtection="1">
      <alignment horizontal="left" vertical="top" wrapText="1" indent="1"/>
      <protection locked="0"/>
    </xf>
    <xf numFmtId="0" fontId="247" fillId="185" borderId="147" xfId="0" applyFont="1" applyFill="1" applyBorder="1" applyAlignment="1" applyProtection="1">
      <alignment horizontal="left" vertical="top" wrapText="1" indent="1"/>
      <protection locked="0"/>
    </xf>
    <xf numFmtId="0" fontId="252" fillId="186" borderId="150" xfId="0" applyFont="1" applyFill="1" applyBorder="1"/>
    <xf numFmtId="0" fontId="251" fillId="186" borderId="150" xfId="0" applyFont="1" applyFill="1" applyBorder="1"/>
    <xf numFmtId="0" fontId="247" fillId="185" borderId="0" xfId="0" applyFont="1" applyFill="1" applyAlignment="1" applyProtection="1">
      <alignment horizontal="left" vertical="top" indent="1"/>
      <protection locked="0"/>
    </xf>
    <xf numFmtId="0" fontId="247" fillId="185" borderId="147" xfId="0" applyFont="1" applyFill="1" applyBorder="1" applyAlignment="1" applyProtection="1">
      <alignment horizontal="left" vertical="top" indent="1"/>
      <protection locked="0"/>
    </xf>
    <xf numFmtId="0" fontId="247" fillId="0" borderId="148" xfId="0" applyFont="1" applyBorder="1" applyAlignment="1">
      <alignment horizontal="left" vertical="top" wrapText="1"/>
    </xf>
    <xf numFmtId="0" fontId="247" fillId="0" borderId="149" xfId="0" applyFont="1" applyBorder="1" applyAlignment="1">
      <alignment horizontal="left" vertical="top" wrapText="1"/>
    </xf>
    <xf numFmtId="0" fontId="247" fillId="0" borderId="0" xfId="0" applyFont="1" applyAlignment="1">
      <alignment horizontal="left" vertical="top" wrapText="1"/>
    </xf>
    <xf numFmtId="0" fontId="247" fillId="0" borderId="147" xfId="0" applyFont="1" applyBorder="1" applyAlignment="1">
      <alignment horizontal="left" vertical="top" wrapText="1"/>
    </xf>
    <xf numFmtId="0" fontId="254" fillId="0" borderId="148" xfId="0" applyFont="1" applyBorder="1" applyAlignment="1">
      <alignment horizontal="right" vertical="top" wrapText="1"/>
    </xf>
    <xf numFmtId="0" fontId="254" fillId="0" borderId="149" xfId="0" applyFont="1" applyBorder="1" applyAlignment="1">
      <alignment horizontal="right" vertical="top" wrapText="1"/>
    </xf>
    <xf numFmtId="0" fontId="247" fillId="185" borderId="148" xfId="0" applyFont="1" applyFill="1" applyBorder="1" applyAlignment="1" applyProtection="1">
      <alignment horizontal="left" vertical="top" wrapText="1"/>
      <protection locked="0"/>
    </xf>
    <xf numFmtId="0" fontId="247" fillId="185" borderId="149" xfId="0" applyFont="1" applyFill="1" applyBorder="1" applyAlignment="1" applyProtection="1">
      <alignment horizontal="left" vertical="top" wrapText="1"/>
      <protection locked="0"/>
    </xf>
    <xf numFmtId="0" fontId="255" fillId="0" borderId="148" xfId="0" applyFont="1" applyBorder="1" applyAlignment="1">
      <alignment horizontal="left" vertical="top" wrapText="1"/>
    </xf>
    <xf numFmtId="0" fontId="255" fillId="0" borderId="149" xfId="0" applyFont="1" applyBorder="1" applyAlignment="1">
      <alignment horizontal="left" vertical="top" wrapText="1"/>
    </xf>
    <xf numFmtId="0" fontId="255" fillId="0" borderId="0" xfId="0" applyFont="1" applyAlignment="1">
      <alignment horizontal="left" vertical="top" wrapText="1"/>
    </xf>
    <xf numFmtId="0" fontId="255" fillId="0" borderId="147" xfId="0" applyFont="1" applyBorder="1" applyAlignment="1">
      <alignment horizontal="left" vertical="top" wrapText="1"/>
    </xf>
    <xf numFmtId="0" fontId="254" fillId="0" borderId="0" xfId="0" applyFont="1" applyAlignment="1">
      <alignment horizontal="right" vertical="top" wrapText="1"/>
    </xf>
    <xf numFmtId="0" fontId="254" fillId="0" borderId="147" xfId="0" applyFont="1" applyBorder="1" applyAlignment="1">
      <alignment horizontal="right" vertical="top" wrapText="1"/>
    </xf>
    <xf numFmtId="0" fontId="255" fillId="185" borderId="0" xfId="0" applyFont="1" applyFill="1" applyAlignment="1" applyProtection="1">
      <alignment horizontal="left" vertical="top" wrapText="1"/>
      <protection locked="0"/>
    </xf>
    <xf numFmtId="0" fontId="255" fillId="185" borderId="147" xfId="0" applyFont="1" applyFill="1" applyBorder="1" applyAlignment="1" applyProtection="1">
      <alignment horizontal="left" vertical="top" wrapText="1"/>
      <protection locked="0"/>
    </xf>
    <xf numFmtId="0" fontId="246" fillId="0" borderId="148" xfId="0" applyFont="1" applyBorder="1" applyAlignment="1">
      <alignment horizontal="right" vertical="top"/>
    </xf>
    <xf numFmtId="0" fontId="246" fillId="0" borderId="149" xfId="0" applyFont="1" applyBorder="1" applyAlignment="1">
      <alignment horizontal="right" vertical="top"/>
    </xf>
    <xf numFmtId="0" fontId="257" fillId="0" borderId="0" xfId="0" applyFont="1"/>
    <xf numFmtId="0" fontId="245" fillId="182" borderId="0" xfId="0" applyFont="1" applyFill="1" applyAlignment="1" applyProtection="1">
      <alignment horizontal="center" vertical="center"/>
      <protection locked="0"/>
    </xf>
    <xf numFmtId="0" fontId="231" fillId="0" borderId="0" xfId="1019" applyFont="1" applyAlignment="1">
      <alignment horizontal="left" vertical="center"/>
    </xf>
    <xf numFmtId="0" fontId="233" fillId="2" borderId="0" xfId="4" applyFont="1" applyFill="1" applyAlignment="1">
      <alignment horizontal="center"/>
    </xf>
    <xf numFmtId="0" fontId="233" fillId="2" borderId="6" xfId="4" applyFont="1" applyFill="1" applyBorder="1" applyAlignment="1">
      <alignment horizontal="center"/>
    </xf>
    <xf numFmtId="0" fontId="4" fillId="0" borderId="0" xfId="0" applyFont="1" applyAlignment="1">
      <alignment horizontal="center"/>
    </xf>
    <xf numFmtId="0" fontId="40" fillId="0" borderId="0" xfId="0" applyFont="1" applyAlignment="1">
      <alignment horizontal="center" wrapText="1"/>
    </xf>
    <xf numFmtId="0" fontId="40" fillId="0" borderId="0" xfId="0" applyFont="1" applyAlignment="1">
      <alignment horizontal="center"/>
    </xf>
    <xf numFmtId="0" fontId="217" fillId="0" borderId="6" xfId="0" applyFont="1" applyBorder="1" applyAlignment="1">
      <alignment horizontal="center" vertical="center" wrapText="1"/>
    </xf>
    <xf numFmtId="0" fontId="45" fillId="0" borderId="0" xfId="0" applyFont="1"/>
    <xf numFmtId="0" fontId="45" fillId="0" borderId="6" xfId="0" applyFont="1" applyBorder="1"/>
    <xf numFmtId="0" fontId="30" fillId="2" borderId="0" xfId="4" applyFont="1" applyFill="1" applyAlignment="1">
      <alignment horizontal="center"/>
    </xf>
    <xf numFmtId="0" fontId="30" fillId="2" borderId="6" xfId="4" applyFont="1" applyFill="1" applyBorder="1" applyAlignment="1">
      <alignment horizontal="center"/>
    </xf>
    <xf numFmtId="0" fontId="4" fillId="2" borderId="1" xfId="4" applyFont="1" applyFill="1" applyBorder="1" applyAlignment="1">
      <alignment horizontal="center" vertical="center"/>
    </xf>
    <xf numFmtId="0" fontId="4" fillId="2" borderId="3" xfId="4" applyFont="1" applyFill="1" applyBorder="1" applyAlignment="1">
      <alignment horizontal="center" vertical="center"/>
    </xf>
    <xf numFmtId="0" fontId="4" fillId="2" borderId="2" xfId="4" applyFont="1" applyFill="1" applyBorder="1" applyAlignment="1">
      <alignment horizontal="center" vertical="center"/>
    </xf>
    <xf numFmtId="0" fontId="4" fillId="2" borderId="5" xfId="4" applyFont="1" applyFill="1" applyBorder="1" applyAlignment="1">
      <alignment horizontal="center" vertical="center"/>
    </xf>
    <xf numFmtId="0" fontId="4" fillId="2" borderId="0" xfId="4" applyFont="1" applyFill="1" applyAlignment="1">
      <alignment horizontal="center" vertical="center"/>
    </xf>
    <xf numFmtId="0" fontId="4" fillId="2" borderId="6" xfId="4" applyFont="1" applyFill="1" applyBorder="1" applyAlignment="1">
      <alignment horizontal="center" vertical="center"/>
    </xf>
    <xf numFmtId="0" fontId="4" fillId="2" borderId="9" xfId="4" applyFont="1" applyFill="1" applyBorder="1" applyAlignment="1">
      <alignment horizontal="center" vertical="center"/>
    </xf>
    <xf numFmtId="0" fontId="4" fillId="2" borderId="90" xfId="4" applyFont="1" applyFill="1" applyBorder="1" applyAlignment="1">
      <alignment horizontal="center" vertical="center"/>
    </xf>
    <xf numFmtId="0" fontId="4" fillId="2" borderId="91" xfId="4" applyFont="1" applyFill="1" applyBorder="1" applyAlignment="1">
      <alignment horizontal="center" vertical="center"/>
    </xf>
    <xf numFmtId="0" fontId="30" fillId="187" borderId="1" xfId="0" applyFont="1" applyFill="1" applyBorder="1" applyAlignment="1">
      <alignment horizontal="center" vertical="center"/>
    </xf>
    <xf numFmtId="0" fontId="30" fillId="187" borderId="3" xfId="0" applyFont="1" applyFill="1" applyBorder="1" applyAlignment="1">
      <alignment horizontal="center" vertical="center"/>
    </xf>
    <xf numFmtId="0" fontId="30" fillId="187" borderId="2" xfId="0" applyFont="1" applyFill="1" applyBorder="1" applyAlignment="1">
      <alignment horizontal="center" vertical="center"/>
    </xf>
    <xf numFmtId="0" fontId="30" fillId="187" borderId="5" xfId="0" applyFont="1" applyFill="1" applyBorder="1" applyAlignment="1">
      <alignment horizontal="center" vertical="center"/>
    </xf>
    <xf numFmtId="0" fontId="30" fillId="187" borderId="0" xfId="0" applyFont="1" applyFill="1" applyAlignment="1">
      <alignment horizontal="center" vertical="center"/>
    </xf>
    <xf numFmtId="0" fontId="30" fillId="187" borderId="6" xfId="0" applyFont="1" applyFill="1" applyBorder="1" applyAlignment="1">
      <alignment horizontal="center" vertical="center"/>
    </xf>
    <xf numFmtId="0" fontId="30" fillId="187" borderId="9" xfId="0" applyFont="1" applyFill="1" applyBorder="1" applyAlignment="1">
      <alignment horizontal="center" vertical="center"/>
    </xf>
    <xf numFmtId="0" fontId="30" fillId="187" borderId="90" xfId="0" applyFont="1" applyFill="1" applyBorder="1" applyAlignment="1">
      <alignment horizontal="center" vertical="center"/>
    </xf>
    <xf numFmtId="0" fontId="30" fillId="187" borderId="91" xfId="0" applyFont="1" applyFill="1" applyBorder="1" applyAlignment="1">
      <alignment horizontal="center" vertical="center"/>
    </xf>
    <xf numFmtId="0" fontId="40" fillId="0" borderId="0" xfId="0" applyFont="1" applyAlignment="1">
      <alignment horizontal="left" vertical="center" wrapText="1"/>
    </xf>
    <xf numFmtId="171" fontId="220" fillId="16" borderId="131" xfId="0" applyNumberFormat="1" applyFont="1" applyFill="1" applyBorder="1" applyAlignment="1">
      <alignment horizontal="center"/>
    </xf>
    <xf numFmtId="171" fontId="220" fillId="16" borderId="132" xfId="0" applyNumberFormat="1" applyFont="1" applyFill="1" applyBorder="1" applyAlignment="1">
      <alignment horizontal="center"/>
    </xf>
  </cellXfs>
  <cellStyles count="32411">
    <cellStyle name="]_x000d__x000a_Zoomed=1_x000d__x000a_Row=0_x000d__x000a_Column=0_x000d__x000a_Height=0_x000d__x000a_Width=0_x000d__x000a_FontName=FoxFont_x000d__x000a_FontStyle=0_x000d__x000a_FontSize=9_x000d__x000a_PrtFontName=FoxPrin" xfId="864" xr:uid="{52328938-6052-4027-BD27-61A2B6587815}"/>
    <cellStyle name="20% - Accent1" xfId="47" builtinId="30" customBuiltin="1"/>
    <cellStyle name="20% - Accent1 1" xfId="29113" xr:uid="{350FFFA8-8C8E-4D30-AFEC-871E99C0ABCF}"/>
    <cellStyle name="20% - Accent1 1 2" xfId="29110" xr:uid="{873987D5-87A0-4C3C-B062-8EC63602EB53}"/>
    <cellStyle name="20% - Accent1 1 2 2" xfId="29104" xr:uid="{2C6E56CB-588D-45A9-984D-CDF3E4BF2171}"/>
    <cellStyle name="20% - Accent1 1 3" xfId="29267" xr:uid="{5DAF678F-DFD9-43D9-BAB0-ED77959EEFBC}"/>
    <cellStyle name="20% - Accent1 10" xfId="2975" xr:uid="{3EA624D2-7BFA-4736-8773-838F71B3D717}"/>
    <cellStyle name="20% - Accent1 10 2" xfId="5974" xr:uid="{1A6152F1-6645-49B1-B8AA-F21CF4A4E083}"/>
    <cellStyle name="20% - Accent1 10 2 2" xfId="13301" xr:uid="{215F6D70-C9DE-4058-8A03-4D7A51A85D10}"/>
    <cellStyle name="20% - Accent1 10 2 2 2" xfId="27019" xr:uid="{1FDDEF8B-1DEC-40D4-B318-45A3393C6944}"/>
    <cellStyle name="20% - Accent1 10 2 3" xfId="19063" xr:uid="{90F8C422-BCE4-44CA-95D7-71A141CA0D30}"/>
    <cellStyle name="20% - Accent1 10 2 4" xfId="29129" xr:uid="{66F46259-C1E2-4024-81ED-CDBBC5418976}"/>
    <cellStyle name="20% - Accent1 10 3" xfId="11386" xr:uid="{8B116015-0C84-4618-BB22-B7E4F2BDDFD4}"/>
    <cellStyle name="20% - Accent1 10 3 2" xfId="24106" xr:uid="{8FF3C20D-B4A6-4AE4-AE01-4807B5A38BFA}"/>
    <cellStyle name="20% - Accent1 10 4" xfId="16151" xr:uid="{577487AD-8631-401A-9CC5-4D0D66C17FB4}"/>
    <cellStyle name="20% - Accent1 10 5" xfId="29072" xr:uid="{4CEC12B0-BBC8-4138-9660-02608DF2B473}"/>
    <cellStyle name="20% - Accent1 100" xfId="28430" xr:uid="{4278EDBC-4BB9-4C05-8694-E7ABC7146F84}"/>
    <cellStyle name="20% - Accent1 100 2" xfId="29280" xr:uid="{9C3A764E-C52E-4097-965F-98899C91F73F}"/>
    <cellStyle name="20% - Accent1 11" xfId="2993" xr:uid="{99669159-8BCF-48C4-A15B-1BDEEC6352B1}"/>
    <cellStyle name="20% - Accent1 11 2" xfId="5990" xr:uid="{CDCB0D95-BF13-436D-943D-ED58F97C1AB5}"/>
    <cellStyle name="20% - Accent1 11 2 2" xfId="13317" xr:uid="{184C008B-35F1-4155-811A-B70579BE08A8}"/>
    <cellStyle name="20% - Accent1 11 2 2 2" xfId="27035" xr:uid="{26B3D188-4842-4AC8-BB22-22318D7DB448}"/>
    <cellStyle name="20% - Accent1 11 2 3" xfId="19079" xr:uid="{22ED0426-7A35-4A72-8D28-68A19E63AA9E}"/>
    <cellStyle name="20% - Accent1 11 2 4" xfId="28865" xr:uid="{8C7DF583-1629-4985-BCBF-22FCC24FB5C3}"/>
    <cellStyle name="20% - Accent1 11 3" xfId="11403" xr:uid="{61241BB7-EFBC-4A11-9DE0-780C840172DD}"/>
    <cellStyle name="20% - Accent1 11 3 2" xfId="24123" xr:uid="{68DA819C-6004-4F3F-9B00-A71887227DB9}"/>
    <cellStyle name="20% - Accent1 11 4" xfId="16168" xr:uid="{7FAD75AC-14D4-483E-A461-76AF00B1DA44}"/>
    <cellStyle name="20% - Accent1 11 5" xfId="28840" xr:uid="{981B9013-C9D5-446B-AEBC-0455D881D8CD}"/>
    <cellStyle name="20% - Accent1 12" xfId="3238" xr:uid="{A5D2F87B-17EA-4C4E-A176-533C2894E56E}"/>
    <cellStyle name="20% - Accent1 12 2" xfId="6235" xr:uid="{67CB6EB8-19A1-449E-8178-60480EEDF099}"/>
    <cellStyle name="20% - Accent1 12 2 2" xfId="13562" xr:uid="{AF481DD6-B466-4C3C-A81A-94DEF6CCF1C0}"/>
    <cellStyle name="20% - Accent1 12 2 2 2" xfId="27280" xr:uid="{A6A8FC1A-B503-4CF7-A2D7-6B4C45A5C5EF}"/>
    <cellStyle name="20% - Accent1 12 2 3" xfId="19324" xr:uid="{0D5E30AD-94AB-4613-A3C6-EBBFDC48BB19}"/>
    <cellStyle name="20% - Accent1 12 2 4" xfId="28772" xr:uid="{C650EAEF-EB75-4904-823B-33030A32B521}"/>
    <cellStyle name="20% - Accent1 12 3" xfId="11648" xr:uid="{3A66AA9F-EE4A-4973-8982-7644FFFD46BA}"/>
    <cellStyle name="20% - Accent1 12 3 2" xfId="24368" xr:uid="{3CD714B8-F9AD-4F18-B32A-3EC2879FCB69}"/>
    <cellStyle name="20% - Accent1 12 4" xfId="16413" xr:uid="{F7E8A8E4-838C-410E-8809-815ECF4EE0B4}"/>
    <cellStyle name="20% - Accent1 12 5" xfId="29042" xr:uid="{9E838B8E-2D40-4211-905A-D8B6FD7808AF}"/>
    <cellStyle name="20% - Accent1 13" xfId="5389" xr:uid="{866E5768-2A19-4269-B799-D922178F33EE}"/>
    <cellStyle name="20% - Accent1 13 2" xfId="12772" xr:uid="{847BAC23-4C8E-460B-AEB7-FDF71F524B60}"/>
    <cellStyle name="20% - Accent1 13 2 2" xfId="26440" xr:uid="{A859FD9B-8BCB-411A-B7C0-FAB088DEB60D}"/>
    <cellStyle name="20% - Accent1 13 2 3" xfId="28528" xr:uid="{13420DD3-2F76-4A6A-96FE-AAFED436F833}"/>
    <cellStyle name="20% - Accent1 13 3" xfId="18484" xr:uid="{50C75031-C362-4EFB-B7F1-FCF96DF283E3}"/>
    <cellStyle name="20% - Accent1 13 4" xfId="29239" xr:uid="{BDE42A99-87BD-483E-9697-A744F835B703}"/>
    <cellStyle name="20% - Accent1 14" xfId="10560" xr:uid="{17E80D56-82C4-405B-B4C8-BFB289D772A8}"/>
    <cellStyle name="20% - Accent1 14 2" xfId="23030" xr:uid="{83ECEE70-7319-4947-8302-F227386F895C}"/>
    <cellStyle name="20% - Accent1 14 2 2" xfId="28806" xr:uid="{F08C646E-96EB-4D17-AA01-9301D8BB3CB5}"/>
    <cellStyle name="20% - Accent1 14 3" xfId="28994" xr:uid="{A3F993A3-4ECB-4FB1-A1A3-06821672E2F8}"/>
    <cellStyle name="20% - Accent1 15" xfId="15063" xr:uid="{ED2AE9A7-771F-4D6F-B146-ED512425F48A}"/>
    <cellStyle name="20% - Accent1 15 2" xfId="28447" xr:uid="{E6D961EC-4371-4104-B15C-632BF5D49B04}"/>
    <cellStyle name="20% - Accent1 15 3" xfId="28532" xr:uid="{D4CBAABF-6A59-4E2D-AE58-9D6DC87B5D5F}"/>
    <cellStyle name="20% - Accent1 16" xfId="29181" xr:uid="{750947CD-5CD2-456F-880A-5C75C12604B2}"/>
    <cellStyle name="20% - Accent1 16 2" xfId="28596" xr:uid="{FE2D06D1-2CE2-4376-B87E-DAA22079FA06}"/>
    <cellStyle name="20% - Accent1 17" xfId="28577" xr:uid="{FC87B6D4-544F-4D24-9249-277E1099F645}"/>
    <cellStyle name="20% - Accent1 17 2" xfId="28899" xr:uid="{6EFE409C-B232-42CE-A47E-2B64E706808A}"/>
    <cellStyle name="20% - Accent1 18" xfId="29027" xr:uid="{A4323768-AD51-4E96-9CBC-AF0524146B38}"/>
    <cellStyle name="20% - Accent1 18 2" xfId="28771" xr:uid="{F652CC09-587A-4061-8033-2121A4080E17}"/>
    <cellStyle name="20% - Accent1 19" xfId="28440" xr:uid="{3FA9636C-8C51-42F1-A56E-66EA04D8A5B9}"/>
    <cellStyle name="20% - Accent1 19 2" xfId="28419" xr:uid="{13C0F0A8-6901-4D2A-938B-BF79EF24B4B3}"/>
    <cellStyle name="20% - Accent1 2" xfId="188" xr:uid="{806820EB-D6D5-44C9-AD34-C9FD522C3CB9}"/>
    <cellStyle name="20% - Accent1 2 2" xfId="494" xr:uid="{F80E9DDC-97A6-4BFD-91AF-0EE30EE56D97}"/>
    <cellStyle name="20% - Accent1 2 2 10" xfId="4810" xr:uid="{849EB3DF-2139-421F-9A28-224BFDA04635}"/>
    <cellStyle name="20% - Accent1 2 2 10 2" xfId="12580" xr:uid="{5A4D4EAD-F14F-499B-B1BA-97F2E7C2BE6E}"/>
    <cellStyle name="20% - Accent1 2 2 10 2 2" xfId="25869" xr:uid="{8D398182-B94C-4222-9C81-9DD2DF338C3F}"/>
    <cellStyle name="20% - Accent1 2 2 10 3" xfId="17913" xr:uid="{3BDB0D19-B61C-4367-9EDC-0D40F03AD4EE}"/>
    <cellStyle name="20% - Accent1 2 2 11" xfId="10160" xr:uid="{7F4711AE-BA83-4A95-97C4-68863F36B441}"/>
    <cellStyle name="20% - Accent1 2 2 11 2" xfId="22530" xr:uid="{82860B79-09D1-46C5-9C4E-C98CFE04714A}"/>
    <cellStyle name="20% - Accent1 2 2 12" xfId="9754" xr:uid="{CB8D14F5-FA69-4633-9D3A-CBF39FD3218B}"/>
    <cellStyle name="20% - Accent1 2 2 12 2" xfId="20432" xr:uid="{ED7197DF-28E1-470D-B5E2-66582B5C9BC9}"/>
    <cellStyle name="20% - Accent1 2 2 12 3" xfId="14562" xr:uid="{2D1E254A-9AF2-4429-BEF1-2B29629DA674}"/>
    <cellStyle name="20% - Accent1 2 2 2" xfId="2006" xr:uid="{E8A567D3-5F4E-4D19-A139-AA2E5B9C0FC8}"/>
    <cellStyle name="20% - Accent1 2 2 2 2" xfId="5490" xr:uid="{C5354A7C-D122-4505-BD16-B7D276CFF33E}"/>
    <cellStyle name="20% - Accent1 2 2 2 2 2" xfId="12858" xr:uid="{6F04CB5E-FD1F-4EF9-B818-287BF9705B40}"/>
    <cellStyle name="20% - Accent1 2 2 2 2 2 2" xfId="26540" xr:uid="{67A447B9-68EA-4E70-B13E-95CA08902E71}"/>
    <cellStyle name="20% - Accent1 2 2 2 2 3" xfId="18584" xr:uid="{CBA88FEF-0E4A-4FC8-9D80-CCD64A346E75}"/>
    <cellStyle name="20% - Accent1 2 2 2 3" xfId="10890" xr:uid="{5DBBAA48-6A99-4BE3-A587-916E29786CE1}"/>
    <cellStyle name="20% - Accent1 2 2 2 3 2" xfId="23361" xr:uid="{A26D7F58-F7CA-43B6-B514-DCD65C707B6C}"/>
    <cellStyle name="20% - Accent1 2 2 2 4" xfId="15384" xr:uid="{6121307A-B7DD-4366-9139-41F9B8D8B483}"/>
    <cellStyle name="20% - Accent1 2 2 2 5" xfId="28427" xr:uid="{EF27CE86-E73E-4452-A4C5-A8526590BAE8}"/>
    <cellStyle name="20% - Accent1 2 2 3" xfId="2278" xr:uid="{6F8B4566-EA1B-4150-A208-19944DBC574F}"/>
    <cellStyle name="20% - Accent1 2 2 3 2" xfId="5641" xr:uid="{E626C85B-4197-4C89-9DA3-997E624F797E}"/>
    <cellStyle name="20% - Accent1 2 2 3 2 2" xfId="12980" xr:uid="{C37AAF0D-4D94-4208-81ED-6DF71AA2BDB3}"/>
    <cellStyle name="20% - Accent1 2 2 3 2 2 2" xfId="26688" xr:uid="{CCE95CC1-8BC7-496C-B87F-B4815B43D828}"/>
    <cellStyle name="20% - Accent1 2 2 3 2 3" xfId="18732" xr:uid="{1DC23867-E576-4959-8990-3A7F3E4972AD}"/>
    <cellStyle name="20% - Accent1 2 2 3 3" xfId="11045" xr:uid="{92AFBCC2-8D73-41AC-8AE0-B1997F722002}"/>
    <cellStyle name="20% - Accent1 2 2 3 3 2" xfId="23527" xr:uid="{30299A71-C8B2-4C52-85A3-B7B850FA557A}"/>
    <cellStyle name="20% - Accent1 2 2 3 4" xfId="15550" xr:uid="{93D19B66-C81D-4925-A8DB-CC26420C70E0}"/>
    <cellStyle name="20% - Accent1 2 2 3 5" xfId="28616" xr:uid="{BDED36B0-5CD5-48B2-9010-6551981860B9}"/>
    <cellStyle name="20% - Accent1 2 2 4" xfId="2860" xr:uid="{9C4D97EB-A5B8-4BCA-85C8-230151BE5A27}"/>
    <cellStyle name="20% - Accent1 2 2 4 2" xfId="5863" xr:uid="{BAC087C6-379E-412E-8827-2506690D5A20}"/>
    <cellStyle name="20% - Accent1 2 2 4 2 2" xfId="13190" xr:uid="{11963A34-E9C9-4B59-BA1C-56B23459FCEB}"/>
    <cellStyle name="20% - Accent1 2 2 4 2 2 2" xfId="26908" xr:uid="{14A2E942-421F-4BD5-98E0-1590FB7CB9FE}"/>
    <cellStyle name="20% - Accent1 2 2 4 2 3" xfId="18952" xr:uid="{DC91D537-076E-4105-B5D9-577D464AFC63}"/>
    <cellStyle name="20% - Accent1 2 2 4 3" xfId="11274" xr:uid="{DA8CB33F-B88A-4336-A1B5-504AF6DB562E}"/>
    <cellStyle name="20% - Accent1 2 2 4 3 2" xfId="23994" xr:uid="{2E9246DA-3178-4C16-BF1E-7981E6A272BF}"/>
    <cellStyle name="20% - Accent1 2 2 4 4" xfId="16039" xr:uid="{3C7C055A-9BDE-48A1-B902-EB3B7E5F540B}"/>
    <cellStyle name="20% - Accent1 2 2 4 5" xfId="28592" xr:uid="{125A0AA7-6D70-4011-80D8-0E4F2A69F981}"/>
    <cellStyle name="20% - Accent1 2 2 5" xfId="3124" xr:uid="{7B820DC9-BCCC-47BD-BBA4-401A76AB29DC}"/>
    <cellStyle name="20% - Accent1 2 2 5 2" xfId="6121" xr:uid="{CCC9B4BA-B267-437B-B364-0BD957953C6F}"/>
    <cellStyle name="20% - Accent1 2 2 5 2 2" xfId="13448" xr:uid="{589B93FB-0C40-4E34-AA8F-F317F00687F7}"/>
    <cellStyle name="20% - Accent1 2 2 5 2 2 2" xfId="27166" xr:uid="{DC00DB6B-FC91-4493-8CDE-2A229F7BFE8B}"/>
    <cellStyle name="20% - Accent1 2 2 5 2 3" xfId="19210" xr:uid="{2954A1E0-1548-426A-A9E8-4EA58E458D78}"/>
    <cellStyle name="20% - Accent1 2 2 5 3" xfId="11534" xr:uid="{73183CFE-BB11-4588-9E31-C7701D196123}"/>
    <cellStyle name="20% - Accent1 2 2 5 3 2" xfId="24254" xr:uid="{A90DEC8D-11B1-4D42-814B-0E0D72F3076A}"/>
    <cellStyle name="20% - Accent1 2 2 5 4" xfId="16299" xr:uid="{A6E9BA9A-B701-437D-8121-003BE6D43981}"/>
    <cellStyle name="20% - Accent1 2 2 6" xfId="3369" xr:uid="{36D93889-C83D-41F5-9011-804F2D5CBD7C}"/>
    <cellStyle name="20% - Accent1 2 2 6 2" xfId="6366" xr:uid="{7237120E-5D17-4450-9032-29644C9F4E9C}"/>
    <cellStyle name="20% - Accent1 2 2 6 2 2" xfId="13693" xr:uid="{F0E67C0A-FCD6-46E4-9E14-48B65565EBCA}"/>
    <cellStyle name="20% - Accent1 2 2 6 2 2 2" xfId="27411" xr:uid="{B9B885FF-3FEB-4B17-95E4-E54CC2730889}"/>
    <cellStyle name="20% - Accent1 2 2 6 2 3" xfId="19455" xr:uid="{DDC90728-5A19-416D-9833-733A8EABCBDE}"/>
    <cellStyle name="20% - Accent1 2 2 6 3" xfId="11779" xr:uid="{B3D10514-4494-4EBD-8550-557A6E6EDF13}"/>
    <cellStyle name="20% - Accent1 2 2 6 3 2" xfId="24499" xr:uid="{9AAB2B87-7DA3-4653-8FBB-72A99F0A4CED}"/>
    <cellStyle name="20% - Accent1 2 2 6 4" xfId="16544" xr:uid="{A5FCA948-45A0-433F-BCB5-65D5A6142A1C}"/>
    <cellStyle name="20% - Accent1 2 2 7" xfId="3588" xr:uid="{620FFEF3-D9EE-457D-94DF-1F26CD877057}"/>
    <cellStyle name="20% - Accent1 2 2 7 2" xfId="6577" xr:uid="{F21A3508-77FC-43B2-AFC7-9FF561A620F6}"/>
    <cellStyle name="20% - Accent1 2 2 7 2 2" xfId="13903" xr:uid="{45B71D22-283B-4F84-A66F-81A9FEDDC804}"/>
    <cellStyle name="20% - Accent1 2 2 7 2 2 2" xfId="27622" xr:uid="{5F0D46F2-1217-4030-8DDD-F89D32737C1F}"/>
    <cellStyle name="20% - Accent1 2 2 7 2 3" xfId="19666" xr:uid="{52A8F115-3B9F-49E7-9487-4A022E4C9BCC}"/>
    <cellStyle name="20% - Accent1 2 2 7 3" xfId="11991" xr:uid="{150E4A68-62AC-4AD0-AC58-C20C9E747DBE}"/>
    <cellStyle name="20% - Accent1 2 2 7 3 2" xfId="24710" xr:uid="{CFAB3574-D328-4134-928D-99722349CB49}"/>
    <cellStyle name="20% - Accent1 2 2 7 4" xfId="16754" xr:uid="{A8E99624-EC40-4E6D-BAEB-57E96BDDEA50}"/>
    <cellStyle name="20% - Accent1 2 2 8" xfId="4167" xr:uid="{61679403-1508-4BB4-A13E-CADDF1A55D2C}"/>
    <cellStyle name="20% - Accent1 2 2 8 2" xfId="7123" xr:uid="{5C4D4AFF-CBB8-41E2-BC17-FFD1C94B0E24}"/>
    <cellStyle name="20% - Accent1 2 2 8 2 2" xfId="14192" xr:uid="{C7769C29-1B52-4479-B06A-1E75EA59921E}"/>
    <cellStyle name="20% - Accent1 2 2 8 2 2 2" xfId="28168" xr:uid="{29400C9C-D118-4F13-AAA2-9F17390E8298}"/>
    <cellStyle name="20% - Accent1 2 2 8 2 3" xfId="20212" xr:uid="{68C80E8B-A7F8-4BA8-B084-8A1A55A6EFC2}"/>
    <cellStyle name="20% - Accent1 2 2 8 3" xfId="12284" xr:uid="{63A99CF9-601B-4A17-B131-078543B3D540}"/>
    <cellStyle name="20% - Accent1 2 2 8 3 2" xfId="25251" xr:uid="{412BE068-2E9B-4CDD-80C7-02BE5B6649C9}"/>
    <cellStyle name="20% - Accent1 2 2 8 4" xfId="17295" xr:uid="{14B648F7-76ED-41EF-AC3F-3D106B90C535}"/>
    <cellStyle name="20% - Accent1 2 2 9" xfId="1694" xr:uid="{20DEC373-F66F-4675-9254-5D7972A0CD06}"/>
    <cellStyle name="20% - Accent1 2 2 9 2" xfId="10638" xr:uid="{33AABC89-70F1-4E42-96D9-9E5EF6968292}"/>
    <cellStyle name="20% - Accent1 2 2 9 2 2" xfId="23108" xr:uid="{424F5535-D7D1-466F-BA1A-931BD07E0689}"/>
    <cellStyle name="20% - Accent1 2 2 9 3" xfId="15141" xr:uid="{E5D69CA5-5E2E-4DE6-8CAC-CA3FFAD1100A}"/>
    <cellStyle name="20% - Accent1 2 3" xfId="1892" xr:uid="{DD40CE0A-1499-47C4-8681-AC7631BF9799}"/>
    <cellStyle name="20% - Accent1 2 3 2" xfId="5425" xr:uid="{3561111E-A7EE-4513-80A4-0311C7C48DC9}"/>
    <cellStyle name="20% - Accent1 2 3 2 2" xfId="12800" xr:uid="{C7C790D8-B3AB-4E69-A77A-A4A0AB171103}"/>
    <cellStyle name="20% - Accent1 2 3 2 2 2" xfId="26476" xr:uid="{08FAE372-D65D-43DE-8284-77FAD239D016}"/>
    <cellStyle name="20% - Accent1 2 3 2 3" xfId="18520" xr:uid="{77DF19E9-A977-49E8-BCB3-53DF1A1EACC4}"/>
    <cellStyle name="20% - Accent1 2 3 3" xfId="10799" xr:uid="{681861F2-CD34-477C-9452-A0392C5A876C}"/>
    <cellStyle name="20% - Accent1 2 3 3 2" xfId="23270" xr:uid="{19C4D586-AC8B-4858-B715-115B4C459339}"/>
    <cellStyle name="20% - Accent1 2 3 4" xfId="15295" xr:uid="{9623129E-18AA-4027-98E8-B20887DF73C8}"/>
    <cellStyle name="20% - Accent1 2 3 5" xfId="29223" xr:uid="{73ADC6C9-0EC8-49B6-A5BD-C965A9811054}"/>
    <cellStyle name="20% - Accent1 2 4" xfId="2223" xr:uid="{A6BB705D-9C40-441D-8AF1-1050E27865F7}"/>
    <cellStyle name="20% - Accent1 2 5" xfId="2772" xr:uid="{EAF5DB2C-FA6F-4B1B-8AE8-BDDF8D0CF706}"/>
    <cellStyle name="20% - Accent1 2 5 2" xfId="5776" xr:uid="{45713E25-E644-4C76-AEC2-96C3CFE8DB62}"/>
    <cellStyle name="20% - Accent1 2 5 2 2" xfId="13103" xr:uid="{544A3921-CDA5-4905-BCCF-76761DE3CABB}"/>
    <cellStyle name="20% - Accent1 2 5 2 2 2" xfId="26821" xr:uid="{16B7B06C-1557-4CC9-9BE2-5620EF793368}"/>
    <cellStyle name="20% - Accent1 2 5 2 3" xfId="18865" xr:uid="{68A0E644-5EFD-4244-8FFC-CBE4B6371645}"/>
    <cellStyle name="20% - Accent1 2 5 3" xfId="11186" xr:uid="{56A66F9E-0943-48E4-A73C-3385ABC6DF99}"/>
    <cellStyle name="20% - Accent1 2 5 3 2" xfId="23906" xr:uid="{04649C62-E3E7-4EF2-A991-A291872EF0F6}"/>
    <cellStyle name="20% - Accent1 2 5 4" xfId="15952" xr:uid="{F58A36F1-5B8A-4A6F-AD70-716610F2D35A}"/>
    <cellStyle name="20% - Accent1 2 5 5" xfId="28684" xr:uid="{F218959F-B2BD-447C-8AF8-C5CAEF043FA9}"/>
    <cellStyle name="20% - Accent1 2 6" xfId="3036" xr:uid="{F08A638D-8C26-44E6-8BFB-1E9845B8FDB7}"/>
    <cellStyle name="20% - Accent1 2 6 2" xfId="6033" xr:uid="{CA80101E-C370-4534-BDAF-2AC40D631307}"/>
    <cellStyle name="20% - Accent1 2 6 2 2" xfId="13360" xr:uid="{2DF65968-11F2-4D7C-9621-C1FB7F97F465}"/>
    <cellStyle name="20% - Accent1 2 6 2 2 2" xfId="27078" xr:uid="{D232F330-ED87-42ED-B2F5-AF3097EF0912}"/>
    <cellStyle name="20% - Accent1 2 6 2 3" xfId="19122" xr:uid="{42EA21F8-E892-4EC1-AA50-F82055A4487D}"/>
    <cellStyle name="20% - Accent1 2 6 3" xfId="11446" xr:uid="{48362BC1-866E-418E-ADD5-F4AAD9742737}"/>
    <cellStyle name="20% - Accent1 2 6 3 2" xfId="24166" xr:uid="{A87E929A-2C83-4DA6-A243-743895060AB1}"/>
    <cellStyle name="20% - Accent1 2 6 4" xfId="16211" xr:uid="{97304047-EAA7-4D20-933E-2ACCC231256F}"/>
    <cellStyle name="20% - Accent1 2 6 5" xfId="28985" xr:uid="{69C5E0A1-D52B-4ECE-ABF5-8132ACD04F68}"/>
    <cellStyle name="20% - Accent1 2 7" xfId="3281" xr:uid="{DAA40FEF-B3ED-489D-B044-5D65FEEA9455}"/>
    <cellStyle name="20% - Accent1 2 7 2" xfId="6278" xr:uid="{64021C82-E7B5-4DBD-A422-03B23E653068}"/>
    <cellStyle name="20% - Accent1 2 7 2 2" xfId="13605" xr:uid="{714CDCA2-C545-4A1C-9ABC-82A56618ABC6}"/>
    <cellStyle name="20% - Accent1 2 7 2 2 2" xfId="27323" xr:uid="{0FE12037-6D95-49C5-85D8-D9EECEED6CE5}"/>
    <cellStyle name="20% - Accent1 2 7 2 3" xfId="19367" xr:uid="{65B8B6BF-DF65-4A0F-8699-5674CBECBD4B}"/>
    <cellStyle name="20% - Accent1 2 7 3" xfId="11691" xr:uid="{64434107-857A-4B12-910D-E4B5921E6235}"/>
    <cellStyle name="20% - Accent1 2 7 3 2" xfId="24411" xr:uid="{97567F65-9DF7-4859-B4E0-8A53BF283A91}"/>
    <cellStyle name="20% - Accent1 2 7 4" xfId="16456" xr:uid="{D75CC193-1B76-48EE-B0CB-4B36D064EEC7}"/>
    <cellStyle name="20% - Accent1 2 8" xfId="1585" xr:uid="{C52AADFB-EE6A-43B4-A52D-9B4C671B9AF1}"/>
    <cellStyle name="20% - Accent1 2 8 2" xfId="10581" xr:uid="{5367F288-F33D-4185-A397-1549239B87CF}"/>
    <cellStyle name="20% - Accent1 2 8 2 2" xfId="23051" xr:uid="{14FD895B-09F3-47C6-8DAB-FBDB0491F902}"/>
    <cellStyle name="20% - Accent1 2 8 3" xfId="15084" xr:uid="{1E635E0C-9C80-42E4-957A-935539DECEC4}"/>
    <cellStyle name="20% - Accent1 2 9" xfId="9647" xr:uid="{D463DA0A-36A0-43C5-8463-B320910E3C49}"/>
    <cellStyle name="20% - Accent1 20" xfId="28737" xr:uid="{51B7B8CF-56BC-4FCB-B51A-765C6CE1A87D}"/>
    <cellStyle name="20% - Accent1 20 2" xfId="28876" xr:uid="{E85C1ABB-6CAF-4D00-BFC9-DF29E5D24B42}"/>
    <cellStyle name="20% - Accent1 21" xfId="29094" xr:uid="{F137426F-2165-4E04-B603-5A7FFE7F57A4}"/>
    <cellStyle name="20% - Accent1 21 2" xfId="28906" xr:uid="{09B04FB7-86EE-49B7-9DE6-34CC143AEB64}"/>
    <cellStyle name="20% - Accent1 22" xfId="28709" xr:uid="{353F9262-5688-4EE8-AB39-24F80AA63D15}"/>
    <cellStyle name="20% - Accent1 23" xfId="28542" xr:uid="{7457123C-542C-4B9D-BDFE-130B3D071C32}"/>
    <cellStyle name="20% - Accent1 24" xfId="28635" xr:uid="{6283C15A-AD1D-44FD-B7BA-26F8FC7B7C44}"/>
    <cellStyle name="20% - Accent1 25" xfId="28511" xr:uid="{77EBB0E0-01E4-4939-B0C2-2A5DE41F5CDA}"/>
    <cellStyle name="20% - Accent1 26" xfId="29128" xr:uid="{5C0F767C-276E-413F-A0A1-2DF3285DBCCA}"/>
    <cellStyle name="20% - Accent1 27" xfId="29211" xr:uid="{2BEF6BF5-EC8A-442C-A08C-F6820E13C039}"/>
    <cellStyle name="20% - Accent1 28" xfId="28431" xr:uid="{0EE5E155-02E9-40CF-8888-7125EEAF1EA3}"/>
    <cellStyle name="20% - Accent1 29" xfId="28804" xr:uid="{7B786384-8545-45B1-A4D3-F1F6D72DF5A1}"/>
    <cellStyle name="20% - Accent1 3" xfId="357" xr:uid="{81F24548-B416-4885-BF83-DF8E30A1D232}"/>
    <cellStyle name="20% - Accent1 3 10" xfId="14508" xr:uid="{E77A2FB0-C920-4068-901C-7A9DF48FA77B}"/>
    <cellStyle name="20% - Accent1 3 2" xfId="996" xr:uid="{E9398E4F-99B2-4DA8-B7F2-604C1D030D1F}"/>
    <cellStyle name="20% - Accent1 3 2 2" xfId="2430" xr:uid="{0B98AB56-B78C-4620-B443-98221AF07EF0}"/>
    <cellStyle name="20% - Accent1 3 2 2 2" xfId="29244" xr:uid="{2C28429B-31AB-4582-A6DE-A9114A9238D9}"/>
    <cellStyle name="20% - Accent1 3 2 3" xfId="1960" xr:uid="{DEB4F930-69B4-45A0-82C5-D479ED0808A7}"/>
    <cellStyle name="20% - Accent1 3 2 3 2" xfId="10848" xr:uid="{7069BF5A-9A91-495C-8768-A9D898F5C76B}"/>
    <cellStyle name="20% - Accent1 3 2 3 2 2" xfId="23319" xr:uid="{E6D43D83-6118-4648-914B-5FA71E8C9D3C}"/>
    <cellStyle name="20% - Accent1 3 2 3 3" xfId="15342" xr:uid="{CE384AC0-11D5-44F9-A795-7DA970791A11}"/>
    <cellStyle name="20% - Accent1 3 2 4" xfId="9912" xr:uid="{7EB42455-7018-4393-A9B2-04259AACD21F}"/>
    <cellStyle name="20% - Accent1 3 2 5" xfId="28718" xr:uid="{325E87CE-3CDF-499A-988B-4B3EB144E326}"/>
    <cellStyle name="20% - Accent1 3 3" xfId="2817" xr:uid="{95D794D3-F79E-4389-A340-6623DE2F5052}"/>
    <cellStyle name="20% - Accent1 3 3 2" xfId="5820" xr:uid="{0622C12A-FFCA-485F-B91B-B32E0A3E693B}"/>
    <cellStyle name="20% - Accent1 3 3 2 2" xfId="13147" xr:uid="{B253EA53-05A0-4E0F-BCFE-A01307A8A2ED}"/>
    <cellStyle name="20% - Accent1 3 3 2 2 2" xfId="26865" xr:uid="{9F1DA0BE-A714-4823-A55C-20D3FF1E3CE2}"/>
    <cellStyle name="20% - Accent1 3 3 2 3" xfId="18909" xr:uid="{606D135D-EE81-4E0C-B06C-34477A3DE3CC}"/>
    <cellStyle name="20% - Accent1 3 3 3" xfId="11231" xr:uid="{66F88493-C1BE-4437-B6CC-2337E789610B}"/>
    <cellStyle name="20% - Accent1 3 3 3 2" xfId="23951" xr:uid="{EE844FA5-E927-431B-BEA8-C57EBCF68D34}"/>
    <cellStyle name="20% - Accent1 3 3 4" xfId="15996" xr:uid="{50BFDD26-E272-4393-9EEB-F627B0AECAC4}"/>
    <cellStyle name="20% - Accent1 3 3 5" xfId="28420" xr:uid="{22C5D9A6-9F98-456E-9CE6-1B42B6B42E4E}"/>
    <cellStyle name="20% - Accent1 3 4" xfId="3081" xr:uid="{EFEFFF79-B60B-4CEA-B692-6C82C7844F14}"/>
    <cellStyle name="20% - Accent1 3 4 2" xfId="6078" xr:uid="{24BD4571-12BF-4AB4-824E-4A968EE51DCC}"/>
    <cellStyle name="20% - Accent1 3 4 2 2" xfId="13405" xr:uid="{B294F045-24D1-4A06-A23E-46281A12F579}"/>
    <cellStyle name="20% - Accent1 3 4 2 2 2" xfId="27123" xr:uid="{19900100-0107-468B-8268-1F7C422BFE61}"/>
    <cellStyle name="20% - Accent1 3 4 2 3" xfId="19167" xr:uid="{A3850579-5642-4E9F-B9D8-DD02E6F21C12}"/>
    <cellStyle name="20% - Accent1 3 4 3" xfId="11491" xr:uid="{38CEE7A4-03F4-466C-8DC2-EB5CA51FE821}"/>
    <cellStyle name="20% - Accent1 3 4 3 2" xfId="24211" xr:uid="{37CFE280-479F-4CE1-9B7B-3D9153341418}"/>
    <cellStyle name="20% - Accent1 3 4 4" xfId="16256" xr:uid="{7BC48298-336C-44A1-97A0-986128F97CB0}"/>
    <cellStyle name="20% - Accent1 3 5" xfId="3326" xr:uid="{B64D04AA-181B-4AB8-A5E8-4FE6B4BBDD3F}"/>
    <cellStyle name="20% - Accent1 3 5 2" xfId="6323" xr:uid="{06BFCDCB-A010-4C77-A2C2-F26EF3E80CDF}"/>
    <cellStyle name="20% - Accent1 3 5 2 2" xfId="13650" xr:uid="{03B8F54C-92CF-44FC-81FE-97AC8A1CD009}"/>
    <cellStyle name="20% - Accent1 3 5 2 2 2" xfId="27368" xr:uid="{AAB247AA-81C9-4347-B48D-509421D4F195}"/>
    <cellStyle name="20% - Accent1 3 5 2 3" xfId="19412" xr:uid="{3130E014-A5B7-4C2D-A0D0-1D70D938EC1C}"/>
    <cellStyle name="20% - Accent1 3 5 3" xfId="11736" xr:uid="{645E10F8-EF9E-4E64-B703-4665920BFE73}"/>
    <cellStyle name="20% - Accent1 3 5 3 2" xfId="24456" xr:uid="{221909E2-6B11-41BB-9ACC-F37294DD1C8E}"/>
    <cellStyle name="20% - Accent1 3 5 4" xfId="16501" xr:uid="{AC5706C4-42AB-42D3-A26A-051BE193F901}"/>
    <cellStyle name="20% - Accent1 3 6" xfId="3537" xr:uid="{4A57715B-F38A-4DC3-A7F5-63C2D9E6B24D}"/>
    <cellStyle name="20% - Accent1 3 6 2" xfId="6526" xr:uid="{78A53CB7-19DD-4BCB-9388-947A330F205F}"/>
    <cellStyle name="20% - Accent1 3 6 2 2" xfId="13852" xr:uid="{1BE2BFCC-D9EE-4B35-AFC7-96F1010D709E}"/>
    <cellStyle name="20% - Accent1 3 6 2 2 2" xfId="27571" xr:uid="{0DEADD83-8413-4D4D-94D3-A1453499393D}"/>
    <cellStyle name="20% - Accent1 3 6 2 3" xfId="19615" xr:uid="{EC589829-2785-4BF9-9B19-B780A9E7D17B}"/>
    <cellStyle name="20% - Accent1 3 6 3" xfId="11940" xr:uid="{B83BD46D-1CE3-4D94-975E-7FEF27789100}"/>
    <cellStyle name="20% - Accent1 3 6 3 2" xfId="24659" xr:uid="{A05E86ED-B475-4003-8E92-7DADF5778216}"/>
    <cellStyle name="20% - Accent1 3 6 4" xfId="16703" xr:uid="{7F2ECFB4-0F7B-4228-9173-79FDBF366F46}"/>
    <cellStyle name="20% - Accent1 3 7" xfId="4116" xr:uid="{C3AF14A9-73F6-4413-81E2-A84713EDF1FD}"/>
    <cellStyle name="20% - Accent1 3 7 2" xfId="7072" xr:uid="{4EB3B837-84D0-41DD-814D-91E0C8EA90FA}"/>
    <cellStyle name="20% - Accent1 3 7 2 2" xfId="14141" xr:uid="{65CE81BC-0A38-4BD3-9300-B8A7A91D1EA8}"/>
    <cellStyle name="20% - Accent1 3 7 2 2 2" xfId="28117" xr:uid="{0480946D-800C-4DE8-97F5-F5F221F30B49}"/>
    <cellStyle name="20% - Accent1 3 7 2 3" xfId="20161" xr:uid="{DBB0E191-0089-4C74-8994-6ECCBF8E101A}"/>
    <cellStyle name="20% - Accent1 3 7 3" xfId="12233" xr:uid="{450DD6F4-96F6-451C-96A4-573F214CB5E6}"/>
    <cellStyle name="20% - Accent1 3 7 3 2" xfId="25200" xr:uid="{AFEE5099-DB55-4E5F-9267-24CD517B625C}"/>
    <cellStyle name="20% - Accent1 3 7 4" xfId="17244" xr:uid="{838FE5E8-5965-42AD-B305-0664BF46DB57}"/>
    <cellStyle name="20% - Accent1 3 8" xfId="4734" xr:uid="{FF8D1DEE-6C0A-4D93-B8C5-5F2324F91893}"/>
    <cellStyle name="20% - Accent1 3 8 2" xfId="12525" xr:uid="{9D6D2B69-4213-4D05-AC31-D010DD0BD23D}"/>
    <cellStyle name="20% - Accent1 3 8 2 2" xfId="25798" xr:uid="{BED7751F-6B40-45AE-9D23-EE83259FD72E}"/>
    <cellStyle name="20% - Accent1 3 8 3" xfId="17842" xr:uid="{9E5EE8E6-525C-4418-B45E-F42A70BFE119}"/>
    <cellStyle name="20% - Accent1 3 9" xfId="10092" xr:uid="{F6710E33-8AC0-4375-A9F1-976183FF0C5C}"/>
    <cellStyle name="20% - Accent1 3 9 2" xfId="22464" xr:uid="{60F8916F-7D67-4A8C-BAEC-B9BAB7FD20A6}"/>
    <cellStyle name="20% - Accent1 30" xfId="28824" xr:uid="{F06A4852-7F3B-455B-9275-BDB13048D257}"/>
    <cellStyle name="20% - Accent1 31" xfId="28995" xr:uid="{26ED3B79-4DF8-4484-89A1-4D4086F7B7C6}"/>
    <cellStyle name="20% - Accent1 32" xfId="28933" xr:uid="{7B226609-F40F-44A2-A2E0-D468C941CCA9}"/>
    <cellStyle name="20% - Accent1 33" xfId="28423" xr:uid="{852C14E1-91CB-41E8-BB80-F9F116031296}"/>
    <cellStyle name="20% - Accent1 34" xfId="28742" xr:uid="{B0B2DDA8-3734-45CF-BD50-F945F7247A02}"/>
    <cellStyle name="20% - Accent1 35" xfId="28670" xr:uid="{A37CA8FC-A6D1-4526-A9D4-7B83CF838EA6}"/>
    <cellStyle name="20% - Accent1 36" xfId="28676" xr:uid="{4D8AF81F-D9CA-4342-A0D5-50CA7A1AD1C3}"/>
    <cellStyle name="20% - Accent1 37" xfId="77" xr:uid="{5A1E6126-97F8-4878-B5A5-CD7E38B26E4B}"/>
    <cellStyle name="20% - Accent1 37 2" xfId="28456" xr:uid="{738674EA-F467-4021-8E12-8AB39EB40AF3}"/>
    <cellStyle name="20% - Accent1 37 3" xfId="28993" xr:uid="{7C53ADD9-D3DC-45D3-B1EE-21A71E5C354C}"/>
    <cellStyle name="20% - Accent1 38" xfId="79" xr:uid="{1E48AAE3-1315-4004-B924-61FAA0A1D696}"/>
    <cellStyle name="20% - Accent1 38 2" xfId="9438" xr:uid="{3D5E24D5-1190-400D-8444-A1A8BEB3921B}"/>
    <cellStyle name="20% - Accent1 39" xfId="29180" xr:uid="{A37F51FF-8316-43A5-8A1A-384042F53DE2}"/>
    <cellStyle name="20% - Accent1 4" xfId="638" xr:uid="{0E00E20E-4458-49BD-8C86-B96EB4C1C914}"/>
    <cellStyle name="20% - Accent1 4 2" xfId="1923" xr:uid="{39D1281C-2071-4B21-A4F7-6641D6527D1A}"/>
    <cellStyle name="20% - Accent1 4 2 2" xfId="5446" xr:uid="{AD630C05-98B7-4234-95DA-CC0A5DDB1EF7}"/>
    <cellStyle name="20% - Accent1 4 2 2 2" xfId="12819" xr:uid="{8E430E7F-8C68-4335-8439-B213A27DB8F2}"/>
    <cellStyle name="20% - Accent1 4 2 2 2 2" xfId="26497" xr:uid="{55F2E843-F463-466F-A5C3-50BD0B6722C3}"/>
    <cellStyle name="20% - Accent1 4 2 2 3" xfId="18541" xr:uid="{2F31AEA5-153E-4A88-A4E7-B2E4621232AD}"/>
    <cellStyle name="20% - Accent1 4 2 3" xfId="10825" xr:uid="{FE6BFCA2-BB90-4B02-B67E-A43EF869FE0C}"/>
    <cellStyle name="20% - Accent1 4 2 3 2" xfId="23296" xr:uid="{0ACAF954-2161-4D20-A6D0-C06EB1E5BBA2}"/>
    <cellStyle name="20% - Accent1 4 2 4" xfId="15319" xr:uid="{40BBFD6D-7266-49FF-95EE-A963015780E3}"/>
    <cellStyle name="20% - Accent1 4 2 5" xfId="28452" xr:uid="{D0447AFE-DFE2-419C-8884-CFE1C046CB76}"/>
    <cellStyle name="20% - Accent1 4 3" xfId="2333" xr:uid="{52D8CA8D-B9D2-4380-8F71-42CAF30399BC}"/>
    <cellStyle name="20% - Accent1 4 3 2" xfId="28648" xr:uid="{1BAE48AF-F852-4654-9085-08393DDBBB2C}"/>
    <cellStyle name="20% - Accent1 4 4" xfId="2800" xr:uid="{1C16E3F5-F693-4F6C-BE40-8DA25734F5CE}"/>
    <cellStyle name="20% - Accent1 4 4 2" xfId="5803" xr:uid="{05F48717-62A1-4BA0-B5D9-83CBDF7946FA}"/>
    <cellStyle name="20% - Accent1 4 4 2 2" xfId="13130" xr:uid="{33A4717B-59EF-4AD8-9B60-C8BAAE41C233}"/>
    <cellStyle name="20% - Accent1 4 4 2 2 2" xfId="26848" xr:uid="{54355852-EB3C-4E6C-8BA3-641DB8F71022}"/>
    <cellStyle name="20% - Accent1 4 4 2 3" xfId="18892" xr:uid="{B1DBC852-B7DC-4103-9589-43E86D13C079}"/>
    <cellStyle name="20% - Accent1 4 4 3" xfId="11214" xr:uid="{7905FDAF-C903-4FE2-BF72-E62C5DE273F7}"/>
    <cellStyle name="20% - Accent1 4 4 3 2" xfId="23934" xr:uid="{88947659-5E30-4C76-8EDE-6E163F418DF0}"/>
    <cellStyle name="20% - Accent1 4 4 4" xfId="15980" xr:uid="{E844BDBF-1991-4CFF-B954-494190C51F02}"/>
    <cellStyle name="20% - Accent1 4 5" xfId="3064" xr:uid="{62C9848B-BF1E-43D2-B0BF-CE5E98A2EB71}"/>
    <cellStyle name="20% - Accent1 4 5 2" xfId="6061" xr:uid="{30EEBDFC-AD82-404D-940F-3CAC731AB795}"/>
    <cellStyle name="20% - Accent1 4 5 2 2" xfId="13388" xr:uid="{DEC16EE1-BCD3-4128-9DB4-B096FB9B1D63}"/>
    <cellStyle name="20% - Accent1 4 5 2 2 2" xfId="27106" xr:uid="{A8310F1C-E429-4BCC-A53A-3532AB907427}"/>
    <cellStyle name="20% - Accent1 4 5 2 3" xfId="19150" xr:uid="{22798EC6-83F3-4759-AFA1-290C9C206607}"/>
    <cellStyle name="20% - Accent1 4 5 3" xfId="11474" xr:uid="{C0E830C3-A86F-4A4D-9176-F22EC5235447}"/>
    <cellStyle name="20% - Accent1 4 5 3 2" xfId="24194" xr:uid="{44061CFC-CE9A-47C3-889B-3A729988A4B3}"/>
    <cellStyle name="20% - Accent1 4 5 4" xfId="16239" xr:uid="{5A3B82F1-2146-4DDD-84C3-7EF8100AD6C7}"/>
    <cellStyle name="20% - Accent1 4 6" xfId="3309" xr:uid="{EAB429B7-F849-4DB1-A39A-7579CF90A7FA}"/>
    <cellStyle name="20% - Accent1 4 6 2" xfId="6306" xr:uid="{27554F37-101C-4B17-BDBA-A91E21B8376D}"/>
    <cellStyle name="20% - Accent1 4 6 2 2" xfId="13633" xr:uid="{97D49B22-DB2D-4B11-B2CA-8F44FC4FB3A1}"/>
    <cellStyle name="20% - Accent1 4 6 2 2 2" xfId="27351" xr:uid="{1BB15A88-DB54-4A8F-98C9-4BBFD064C9A4}"/>
    <cellStyle name="20% - Accent1 4 6 2 3" xfId="19395" xr:uid="{693198C0-88C1-4632-8A4F-94027C288B52}"/>
    <cellStyle name="20% - Accent1 4 6 3" xfId="11719" xr:uid="{849A13C8-5749-4142-B229-B162DFCE686B}"/>
    <cellStyle name="20% - Accent1 4 6 3 2" xfId="24439" xr:uid="{548D1648-6A9C-4651-8FBA-D50A922C2D9C}"/>
    <cellStyle name="20% - Accent1 4 6 4" xfId="16484" xr:uid="{A1E8F4DD-2E1C-44EB-BDC7-10DE1A9BDCF5}"/>
    <cellStyle name="20% - Accent1 4 7" xfId="1613" xr:uid="{914210A9-7E5C-4852-9A15-47D9C09CF922}"/>
    <cellStyle name="20% - Accent1 4 7 2" xfId="10600" xr:uid="{6281392F-0721-45C7-A49A-1A877CC8F1F4}"/>
    <cellStyle name="20% - Accent1 4 7 2 2" xfId="23070" xr:uid="{26B1DB97-9CD1-4CEA-A550-DB06A453A185}"/>
    <cellStyle name="20% - Accent1 4 7 3" xfId="15100" xr:uid="{8253F892-4ECC-45F8-8D84-6C0C4D49030D}"/>
    <cellStyle name="20% - Accent1 4 8" xfId="9675" xr:uid="{8545D90E-C49B-4E3C-9EE7-AEB289E6021C}"/>
    <cellStyle name="20% - Accent1 40" xfId="28987" xr:uid="{206ABB38-EE12-4982-865D-21162C14EE14}"/>
    <cellStyle name="20% - Accent1 41" xfId="28476" xr:uid="{F320A170-4FD5-4E2F-B842-3D1CC1896583}"/>
    <cellStyle name="20% - Accent1 42" xfId="29188" xr:uid="{20F8D373-9670-4C39-AAAC-F9A9C9FF17D7}"/>
    <cellStyle name="20% - Accent1 43" xfId="28790" xr:uid="{D766CF5B-38A5-401E-88C5-FFA14F1CC4CD}"/>
    <cellStyle name="20% - Accent1 44" xfId="28530" xr:uid="{1E62F868-D80D-456A-9F98-EC7740581589}"/>
    <cellStyle name="20% - Accent1 45" xfId="29081" xr:uid="{B1B833C8-5595-4593-B189-14079CD4EC26}"/>
    <cellStyle name="20% - Accent1 46" xfId="28817" xr:uid="{A8535DA6-B776-4A49-9B1A-2BC7DA34B920}"/>
    <cellStyle name="20% - Accent1 47" xfId="28844" xr:uid="{B925E2F4-D438-4664-8D91-E623C8F5D27C}"/>
    <cellStyle name="20% - Accent1 48" xfId="28905" xr:uid="{156AB3BD-BCAC-4A0C-A71F-931281696556}"/>
    <cellStyle name="20% - Accent1 49" xfId="29095" xr:uid="{E14148CC-D12F-4FCE-BF85-0764F8DC3E8A}"/>
    <cellStyle name="20% - Accent1 5" xfId="762" xr:uid="{E70A0AE4-9F2A-4385-B8BF-AF9E140A061C}"/>
    <cellStyle name="20% - Accent1 5 2" xfId="2385" xr:uid="{DDD0CD80-6CF1-473A-8097-84183777BAC3}"/>
    <cellStyle name="20% - Accent1 5 2 2" xfId="28497" xr:uid="{0D168346-7BE7-419A-B8AB-4429EF9A9793}"/>
    <cellStyle name="20% - Accent1 5 3" xfId="1850" xr:uid="{92798203-2410-46E7-AC7A-A5DEEAAF32BA}"/>
    <cellStyle name="20% - Accent1 5 3 2" xfId="10760" xr:uid="{B88248F9-46A3-425B-B775-60CD96320305}"/>
    <cellStyle name="20% - Accent1 5 3 2 2" xfId="23230" xr:uid="{F5FE0B9F-F44C-4232-8831-7F7FCB40E799}"/>
    <cellStyle name="20% - Accent1 5 3 3" xfId="15257" xr:uid="{6D33CE21-CC1D-4DB4-B554-36BC2A12F52B}"/>
    <cellStyle name="20% - Accent1 5 3 4" xfId="28788" xr:uid="{137C68ED-D555-439E-8874-06F19FAF2BCB}"/>
    <cellStyle name="20% - Accent1 5 4" xfId="9872" xr:uid="{0AB5146A-A525-4EF7-AC8A-D5B1093349F1}"/>
    <cellStyle name="20% - Accent1 50" xfId="29260" xr:uid="{EEC97030-DA1D-49C8-BBB9-5F7AE5E04D3F}"/>
    <cellStyle name="20% - Accent1 51" xfId="28894" xr:uid="{A99099AF-EEAB-4591-86A5-F9A686F573CA}"/>
    <cellStyle name="20% - Accent1 52" xfId="28545" xr:uid="{FF79956D-93AE-4AC5-B899-68762FC9771A}"/>
    <cellStyle name="20% - Accent1 53" xfId="29125" xr:uid="{FE105DE5-CE2A-4C07-B6A9-6AA98F54476E}"/>
    <cellStyle name="20% - Accent1 54" xfId="29073" xr:uid="{339FA33B-3314-4F9C-A3F5-DDDCA5E4E2EA}"/>
    <cellStyle name="20% - Accent1 55" xfId="28966" xr:uid="{54DB3C29-6B1D-4748-A004-37F406A46CE1}"/>
    <cellStyle name="20% - Accent1 56" xfId="28680" xr:uid="{A2D080FB-7609-4CE2-B374-D341044E7A6F}"/>
    <cellStyle name="20% - Accent1 57" xfId="29122" xr:uid="{06BC3296-DC58-49DC-8D23-D413804ABCC1}"/>
    <cellStyle name="20% - Accent1 58" xfId="28590" xr:uid="{AC5909D2-39E1-4D32-92A6-411489EEAFEB}"/>
    <cellStyle name="20% - Accent1 59" xfId="28908" xr:uid="{B37F6E4E-626F-4963-A838-8CE5F5402D9F}"/>
    <cellStyle name="20% - Accent1 6" xfId="818" xr:uid="{919005BF-5024-4CB0-9CB8-A07FC0C41837}"/>
    <cellStyle name="20% - Accent1 6 2" xfId="28442" xr:uid="{BBFD9361-EDE7-4D2C-B43D-0F386995D355}"/>
    <cellStyle name="20% - Accent1 6 3" xfId="29217" xr:uid="{534896EF-F194-4081-A342-D87A0308F35A}"/>
    <cellStyle name="20% - Accent1 60" xfId="28677" xr:uid="{705E8A3C-EF12-4EED-B032-5ACF8566742B}"/>
    <cellStyle name="20% - Accent1 61" xfId="28570" xr:uid="{62EF4143-0624-460C-A982-5C74CE458053}"/>
    <cellStyle name="20% - Accent1 61 2" xfId="29111" xr:uid="{51BCB6AA-4251-4BDD-84DF-7B3A64B60569}"/>
    <cellStyle name="20% - Accent1 61 2 2" xfId="28722" xr:uid="{729A0BEF-C199-4AE6-82BF-5851E60CA34A}"/>
    <cellStyle name="20% - Accent1 61 2 3" xfId="28432" xr:uid="{8785E516-FF28-4AD5-813F-EB3FB910D082}"/>
    <cellStyle name="20% - Accent1 61 2 4" xfId="28683" xr:uid="{327F625D-E2CB-4CD4-8413-E516967B7EAE}"/>
    <cellStyle name="20% - Accent1 61 2 5" xfId="28540" xr:uid="{142B75B4-291B-4239-9857-0BB30BBCB7B0}"/>
    <cellStyle name="20% - Accent1 61 2 6" xfId="28743" xr:uid="{34DED4D0-8ADB-4305-B38C-53E6A742C2C2}"/>
    <cellStyle name="20% - Accent1 61 3" xfId="28521" xr:uid="{B8DB5CD7-5D99-4332-A5EF-15281E966E36}"/>
    <cellStyle name="20% - Accent1 61 4" xfId="29085" xr:uid="{569C32D6-7988-409D-8448-CE695C5916E3}"/>
    <cellStyle name="20% - Accent1 61 5" xfId="28408" xr:uid="{B9D8883A-71F4-4B50-9C6C-591EFA0002B4}"/>
    <cellStyle name="20% - Accent1 61 6" xfId="28449" xr:uid="{1613C44D-DEDA-4326-BCB5-22E24637CF17}"/>
    <cellStyle name="20% - Accent1 61 7" xfId="29283" xr:uid="{BDEC2A27-F052-464B-AEEF-E492F82A7AAE}"/>
    <cellStyle name="20% - Accent1 61 8" xfId="28642" xr:uid="{10B5C9D5-55C5-4874-9443-3C6AEEEDC90B}"/>
    <cellStyle name="20% - Accent1 61 9" xfId="28478" xr:uid="{594804C7-D7B7-416A-B400-02F2333E0111}"/>
    <cellStyle name="20% - Accent1 62" xfId="28914" xr:uid="{503A2A3D-2983-4ED4-B0FB-AC1A23BE5D9B}"/>
    <cellStyle name="20% - Accent1 63" xfId="29278" xr:uid="{7D5FC87F-3CBE-47AB-B34F-A2858F355E58}"/>
    <cellStyle name="20% - Accent1 63 2" xfId="28446" xr:uid="{3E13859B-36EC-4FAD-9807-BB1DBB8CD97D}"/>
    <cellStyle name="20% - Accent1 63 3" xfId="28860" xr:uid="{82CBC340-B369-4DA2-8D01-4F0DB73A9407}"/>
    <cellStyle name="20% - Accent1 63 4" xfId="28445" xr:uid="{8EB263E3-88EA-4430-A447-97D7860E17F8}"/>
    <cellStyle name="20% - Accent1 63 5" xfId="28786" xr:uid="{97466896-FE71-486B-B2AA-94A0919857E9}"/>
    <cellStyle name="20% - Accent1 63 6" xfId="29235" xr:uid="{E9B010AB-AACB-4425-A271-A22795BC46E6}"/>
    <cellStyle name="20% - Accent1 64" xfId="28400" xr:uid="{2A011C59-0BAF-4754-A69E-48B93C067B6E}"/>
    <cellStyle name="20% - Accent1 65" xfId="29078" xr:uid="{CDE0E10B-C8CA-4518-B490-E0834A51A2DD}"/>
    <cellStyle name="20% - Accent1 66" xfId="28391" xr:uid="{209E1850-6D35-4721-92D6-AEF5A706CDB4}"/>
    <cellStyle name="20% - Accent1 67" xfId="28889" xr:uid="{E2BC35B7-AF78-4889-A40B-41AEE31A951A}"/>
    <cellStyle name="20% - Accent1 68" xfId="29006" xr:uid="{5F9BD5BB-1704-48D4-A65E-69B24D405852}"/>
    <cellStyle name="20% - Accent1 69" xfId="29052" xr:uid="{DD242B62-9000-4E61-AEA7-2557CE0AFC19}"/>
    <cellStyle name="20% - Accent1 7" xfId="161" xr:uid="{0E4EDF95-FD0C-4DF9-83A7-6899520CF57B}"/>
    <cellStyle name="20% - Accent1 7 2" xfId="28745" xr:uid="{98C7E19D-8FB8-4BD6-9640-A7763C54E191}"/>
    <cellStyle name="20% - Accent1 7 3" xfId="28955" xr:uid="{33529263-D645-496F-A723-CECDFA1F69DB}"/>
    <cellStyle name="20% - Accent1 70" xfId="28999" xr:uid="{7A15F950-1B81-452E-8FBF-70646239A632}"/>
    <cellStyle name="20% - Accent1 71" xfId="28757" xr:uid="{952B4230-7DF1-4F6B-9646-23A40E32E80E}"/>
    <cellStyle name="20% - Accent1 72" xfId="9527" xr:uid="{26D3FA7F-94C2-4836-AA40-9234B43F76AD}"/>
    <cellStyle name="20% - Accent1 8" xfId="2701" xr:uid="{D0B10C81-0723-4BE1-9F45-F052084AF468}"/>
    <cellStyle name="20% - Accent1 8 2" xfId="5706" xr:uid="{49A84BDB-F7A2-41BE-9F94-E0702A37CD08}"/>
    <cellStyle name="20% - Accent1 8 2 2" xfId="13033" xr:uid="{9103BC7B-DD51-41BC-9AA8-7967DDE337BE}"/>
    <cellStyle name="20% - Accent1 8 2 2 2" xfId="26751" xr:uid="{A5B0BB23-EF16-4FB7-804C-63D6BF945748}"/>
    <cellStyle name="20% - Accent1 8 2 3" xfId="18795" xr:uid="{59BC73CD-CF16-43F5-BBD9-E406BFCD8583}"/>
    <cellStyle name="20% - Accent1 8 2 4" xfId="29266" xr:uid="{048F5C72-FF3C-43EF-8E61-AC8A5BCB3213}"/>
    <cellStyle name="20% - Accent1 8 3" xfId="11115" xr:uid="{ADFF5CF6-B8A1-4DA6-8AE4-46E35E5025A2}"/>
    <cellStyle name="20% - Accent1 8 3 2" xfId="23835" xr:uid="{9254E410-99E1-428B-B825-6A75F189D435}"/>
    <cellStyle name="20% - Accent1 8 4" xfId="15882" xr:uid="{71CD054D-BF83-4498-B369-D1A873BB00A2}"/>
    <cellStyle name="20% - Accent1 8 5" xfId="29130" xr:uid="{05628A1D-6C82-4907-AE51-EAFF7E8FB547}"/>
    <cellStyle name="20% - Accent1 9" xfId="2721" xr:uid="{D5C0954D-A571-40A7-A20F-78CA25F112E0}"/>
    <cellStyle name="20% - Accent1 9 2" xfId="5726" xr:uid="{E515C3D6-9479-468C-BBC4-6BF2CF4D819E}"/>
    <cellStyle name="20% - Accent1 9 2 2" xfId="13053" xr:uid="{F500A4B5-E568-455C-AD93-FEA6B3B5D351}"/>
    <cellStyle name="20% - Accent1 9 2 2 2" xfId="26771" xr:uid="{AA49F1DB-29BD-4E9C-98EF-405813F27BA8}"/>
    <cellStyle name="20% - Accent1 9 2 3" xfId="18815" xr:uid="{3E05B7A7-E9D1-4A84-AEEE-6A36FF7CDE93}"/>
    <cellStyle name="20% - Accent1 9 2 4" xfId="28394" xr:uid="{8FEF0E04-51DB-496F-A541-1BD1032F73D0}"/>
    <cellStyle name="20% - Accent1 9 3" xfId="11135" xr:uid="{B30956E9-3E09-46F4-8868-ABF4038015DE}"/>
    <cellStyle name="20% - Accent1 9 3 2" xfId="23855" xr:uid="{CB70F3D1-8C78-4FA5-9AA4-DBD41F4AA4E9}"/>
    <cellStyle name="20% - Accent1 9 4" xfId="15902" xr:uid="{F57ABF4F-DA52-40F7-8B1F-A9B48D94644D}"/>
    <cellStyle name="20% - Accent1 9 5" xfId="28951" xr:uid="{884BA7E5-2B97-41EE-A4D5-1227C5DEEAAE}"/>
    <cellStyle name="20% - Accent2" xfId="50" builtinId="34" customBuiltin="1"/>
    <cellStyle name="20% - Accent2 1" xfId="28646" xr:uid="{7E8774A6-EE46-4EBB-8E76-F8CCB24168D7}"/>
    <cellStyle name="20% - Accent2 1 2" xfId="28458" xr:uid="{D5B5D7E3-FAC3-491D-958B-DC82190480C8}"/>
    <cellStyle name="20% - Accent2 1 2 2" xfId="29099" xr:uid="{08D35839-5B35-4177-9D6E-D2112995FC15}"/>
    <cellStyle name="20% - Accent2 1 3" xfId="28936" xr:uid="{40BDB45D-B227-41B9-890A-A778AD00EA1D}"/>
    <cellStyle name="20% - Accent2 10" xfId="2976" xr:uid="{78C78888-5F4E-4900-8230-35B5B54C2687}"/>
    <cellStyle name="20% - Accent2 10 2" xfId="5975" xr:uid="{4D12F626-1ACB-4022-8694-662B318DC7A2}"/>
    <cellStyle name="20% - Accent2 10 2 2" xfId="13302" xr:uid="{D872AEFA-6C18-4B28-86EC-856E80445414}"/>
    <cellStyle name="20% - Accent2 10 2 2 2" xfId="27020" xr:uid="{5BFFA075-A4C2-4EF9-A11B-6E006714BBA4}"/>
    <cellStyle name="20% - Accent2 10 2 3" xfId="19064" xr:uid="{54FE8615-C45B-4E00-A14F-EFF08D78A859}"/>
    <cellStyle name="20% - Accent2 10 2 4" xfId="28725" xr:uid="{0886DE4F-5514-45B3-A762-9C9D433C2878}"/>
    <cellStyle name="20% - Accent2 10 3" xfId="11387" xr:uid="{8A6251AE-660E-4F1B-9AD7-6D9002AF074D}"/>
    <cellStyle name="20% - Accent2 10 3 2" xfId="24107" xr:uid="{F6DBB361-8451-4766-B5B3-2BA8870FBD8F}"/>
    <cellStyle name="20% - Accent2 10 4" xfId="16152" xr:uid="{88066EFB-A1B7-4075-AF4B-8A0F62A12726}"/>
    <cellStyle name="20% - Accent2 10 5" xfId="28486" xr:uid="{882DEBD9-2030-49E9-ABE0-DDC572B465EA}"/>
    <cellStyle name="20% - Accent2 11" xfId="2995" xr:uid="{C6E1D5D1-2F17-4B27-A6C5-6B3E459FBE80}"/>
    <cellStyle name="20% - Accent2 11 2" xfId="5992" xr:uid="{EDD89BC6-018D-4EB3-B620-2060CD6D40CF}"/>
    <cellStyle name="20% - Accent2 11 2 2" xfId="13319" xr:uid="{D035345C-AF8A-4A54-AC6C-900F6C6DE942}"/>
    <cellStyle name="20% - Accent2 11 2 2 2" xfId="27037" xr:uid="{8B07BB93-F420-4A9B-8EA1-013655E14579}"/>
    <cellStyle name="20% - Accent2 11 2 3" xfId="19081" xr:uid="{DEDA6245-DCDD-4EB4-A6E6-DED6253ABB46}"/>
    <cellStyle name="20% - Accent2 11 2 4" xfId="28759" xr:uid="{3418DB39-80D8-42E7-B6D5-DD148F17B11C}"/>
    <cellStyle name="20% - Accent2 11 3" xfId="11405" xr:uid="{7CC8277C-0812-449D-AA7A-B32CF17B9269}"/>
    <cellStyle name="20% - Accent2 11 3 2" xfId="24125" xr:uid="{0C145415-B384-4730-8E34-2D9BFA3EB8A9}"/>
    <cellStyle name="20% - Accent2 11 4" xfId="16170" xr:uid="{FEFF1119-33FB-48FB-A803-3FD628C32742}"/>
    <cellStyle name="20% - Accent2 11 5" xfId="29084" xr:uid="{D5CC1EAD-3859-4749-AFE0-E455739DA3EF}"/>
    <cellStyle name="20% - Accent2 12" xfId="3240" xr:uid="{834D9C98-8B8D-4CFA-9EB4-A1AAEF176F19}"/>
    <cellStyle name="20% - Accent2 12 2" xfId="6237" xr:uid="{A76DEE33-5FA1-40DC-8007-11AB25B18B94}"/>
    <cellStyle name="20% - Accent2 12 2 2" xfId="13564" xr:uid="{41CF617C-B6BE-4CE0-8D3F-20CF5A178C0F}"/>
    <cellStyle name="20% - Accent2 12 2 2 2" xfId="27282" xr:uid="{69FCBF26-A567-416B-A0C1-564222C9BF7E}"/>
    <cellStyle name="20% - Accent2 12 2 3" xfId="19326" xr:uid="{EC839A31-52B0-4FC4-80FC-18E6E4F2EF65}"/>
    <cellStyle name="20% - Accent2 12 2 4" xfId="28794" xr:uid="{4AAF299B-6331-4E36-90C9-1A4AE3A0B360}"/>
    <cellStyle name="20% - Accent2 12 3" xfId="11650" xr:uid="{43278769-E2A5-45CA-8B78-7E62A0FF8E58}"/>
    <cellStyle name="20% - Accent2 12 3 2" xfId="24370" xr:uid="{8D965149-7C49-4518-A035-0219DB9B9AAC}"/>
    <cellStyle name="20% - Accent2 12 4" xfId="16415" xr:uid="{BF67A7CA-EF17-4D88-A6A0-427DD7716A23}"/>
    <cellStyle name="20% - Accent2 12 5" xfId="28836" xr:uid="{FDDDF590-F697-405B-8818-57E6376721E7}"/>
    <cellStyle name="20% - Accent2 13" xfId="5392" xr:uid="{48E7DB8A-EFB6-4BDE-87DE-033A976977E2}"/>
    <cellStyle name="20% - Accent2 13 2" xfId="12774" xr:uid="{83D04BC3-C4F4-41E7-9459-30BDDF3422D8}"/>
    <cellStyle name="20% - Accent2 13 2 2" xfId="26443" xr:uid="{94EEF2AD-7BAD-4818-9D91-691BF5D3BC4A}"/>
    <cellStyle name="20% - Accent2 13 2 3" xfId="28641" xr:uid="{B6CFFF99-2E03-4F2E-9B77-7D5882138D47}"/>
    <cellStyle name="20% - Accent2 13 3" xfId="18487" xr:uid="{272BB10B-2335-4D97-948C-375817128030}"/>
    <cellStyle name="20% - Accent2 13 4" xfId="28958" xr:uid="{98F5C16A-3F1D-4E8A-B919-A061F8E2D21A}"/>
    <cellStyle name="20% - Accent2 14" xfId="10562" xr:uid="{DB083025-A2D0-40B7-9E7D-FD2475CA9A78}"/>
    <cellStyle name="20% - Accent2 14 2" xfId="23032" xr:uid="{B6FF5DC6-D570-446A-BCB0-D52057E1B6D5}"/>
    <cellStyle name="20% - Accent2 14 2 2" xfId="28825" xr:uid="{BE594219-4FD4-4716-8373-E790BAD9AA9C}"/>
    <cellStyle name="20% - Accent2 14 3" xfId="28550" xr:uid="{FA9E1B50-4080-4DB5-9A71-FA37586691EF}"/>
    <cellStyle name="20% - Accent2 15" xfId="15065" xr:uid="{45999F85-B6E2-4F54-8DB0-6EADD775CBA3}"/>
    <cellStyle name="20% - Accent2 15 2" xfId="29198" xr:uid="{45103CCF-B56A-4806-BFCC-0E134E9C49C1}"/>
    <cellStyle name="20% - Accent2 15 3" xfId="28564" xr:uid="{1F454DB0-DDD4-4375-84C4-7FB18C66FE61}"/>
    <cellStyle name="20% - Accent2 16" xfId="28536" xr:uid="{0170986D-37E2-495F-876F-CC27216DBBE0}"/>
    <cellStyle name="20% - Accent2 16 2" xfId="29069" xr:uid="{643A9711-FE00-4B54-BC5F-8B68F8C5372B}"/>
    <cellStyle name="20% - Accent2 17" xfId="28815" xr:uid="{CE26E549-FA98-407D-A38D-690BF5C9E9B9}"/>
    <cellStyle name="20% - Accent2 17 2" xfId="28603" xr:uid="{44A01F8D-D88C-47C3-9CC1-64AD2EE70CA5}"/>
    <cellStyle name="20% - Accent2 18" xfId="28588" xr:uid="{CF06CB85-44E5-400A-9FAE-333D0B0147F7}"/>
    <cellStyle name="20% - Accent2 18 2" xfId="29031" xr:uid="{D77B998D-138A-4013-87BB-D880F8F16654}"/>
    <cellStyle name="20% - Accent2 19" xfId="28660" xr:uid="{D44C6B24-51B9-40F3-8151-D1C26C93C973}"/>
    <cellStyle name="20% - Accent2 19 2" xfId="28404" xr:uid="{82969A13-8037-4B6B-8988-0E69E4F42D90}"/>
    <cellStyle name="20% - Accent2 2" xfId="189" xr:uid="{9C2AB603-CC53-4583-B6E2-A059899F0F9A}"/>
    <cellStyle name="20% - Accent2 2 2" xfId="495" xr:uid="{9559B498-1931-4BA5-B580-3EDDB6F4BA1C}"/>
    <cellStyle name="20% - Accent2 2 2 10" xfId="4811" xr:uid="{5727E00C-BE12-4CE7-9758-380DB63D6214}"/>
    <cellStyle name="20% - Accent2 2 2 10 2" xfId="12581" xr:uid="{CFBD6BC0-A066-4F3C-9843-D3DB35F9D84B}"/>
    <cellStyle name="20% - Accent2 2 2 10 2 2" xfId="25870" xr:uid="{9476ED16-97D2-413D-ADCA-8313639D0F79}"/>
    <cellStyle name="20% - Accent2 2 2 10 3" xfId="17914" xr:uid="{E0B94805-CC93-4791-BB7A-051FCA013520}"/>
    <cellStyle name="20% - Accent2 2 2 11" xfId="10161" xr:uid="{AED2F9DA-24F1-4DF2-A57A-CDF0954EA379}"/>
    <cellStyle name="20% - Accent2 2 2 11 2" xfId="22531" xr:uid="{5ECED31B-9514-445B-88A4-190BE39D45C4}"/>
    <cellStyle name="20% - Accent2 2 2 12" xfId="9756" xr:uid="{51097AE9-0F8E-4B46-92C7-32BF0E937E69}"/>
    <cellStyle name="20% - Accent2 2 2 12 2" xfId="20434" xr:uid="{F5382A36-A30E-4D32-92A1-E7CE54775138}"/>
    <cellStyle name="20% - Accent2 2 2 12 3" xfId="14563" xr:uid="{948D39E0-B48C-4D8E-AF50-84C2DDF11DEE}"/>
    <cellStyle name="20% - Accent2 2 2 2" xfId="2008" xr:uid="{AD54C9D5-9E5A-4EA4-ADB6-AC7892BAD702}"/>
    <cellStyle name="20% - Accent2 2 2 2 2" xfId="5492" xr:uid="{97207965-F875-41BF-9F2C-F82BD24A21BB}"/>
    <cellStyle name="20% - Accent2 2 2 2 2 2" xfId="12860" xr:uid="{C4811F7C-6847-42FC-BAC1-92CA59E0CACC}"/>
    <cellStyle name="20% - Accent2 2 2 2 2 2 2" xfId="26542" xr:uid="{FBC1893F-E94F-43A6-90CC-639AF9A15F6D}"/>
    <cellStyle name="20% - Accent2 2 2 2 2 3" xfId="18586" xr:uid="{D2E389DF-C359-4B7C-AD3C-0A697645DD87}"/>
    <cellStyle name="20% - Accent2 2 2 2 3" xfId="10892" xr:uid="{55E4BB15-524E-4840-BC4F-D5775F045A59}"/>
    <cellStyle name="20% - Accent2 2 2 2 3 2" xfId="23363" xr:uid="{C949A556-7D25-493D-91DB-170316DACC89}"/>
    <cellStyle name="20% - Accent2 2 2 2 4" xfId="15386" xr:uid="{CDCF2DB1-6C7C-4ABA-9395-7EB93E409724}"/>
    <cellStyle name="20% - Accent2 2 2 2 5" xfId="28978" xr:uid="{6CECD3A2-7603-4C54-BD19-FC1D74F5A8B3}"/>
    <cellStyle name="20% - Accent2 2 2 3" xfId="2279" xr:uid="{36286876-D3E0-46A5-8662-ADFA9B59FF1F}"/>
    <cellStyle name="20% - Accent2 2 2 3 2" xfId="5642" xr:uid="{AAAD805B-6E94-4B7A-8F91-B921ABE84693}"/>
    <cellStyle name="20% - Accent2 2 2 3 2 2" xfId="12981" xr:uid="{EF6405F0-1053-44F9-A3C3-77159B1AB93C}"/>
    <cellStyle name="20% - Accent2 2 2 3 2 2 2" xfId="26689" xr:uid="{19F0935F-BD8E-4961-80CC-5261B1B4F55A}"/>
    <cellStyle name="20% - Accent2 2 2 3 2 3" xfId="18733" xr:uid="{0797240C-BAD3-43FF-B433-7FEEC38F8411}"/>
    <cellStyle name="20% - Accent2 2 2 3 3" xfId="11046" xr:uid="{6261036A-A883-4D99-9444-3F6DD3A7031C}"/>
    <cellStyle name="20% - Accent2 2 2 3 3 2" xfId="23528" xr:uid="{2D658012-9E6C-43A9-B8B4-31BFBF231BE1}"/>
    <cellStyle name="20% - Accent2 2 2 3 4" xfId="15551" xr:uid="{7AE8E20A-CFFA-4AAA-BEB0-0F405BCD25E7}"/>
    <cellStyle name="20% - Accent2 2 2 3 5" xfId="28816" xr:uid="{B66BC3AF-AADF-4C6E-BDD8-EBCF266113D1}"/>
    <cellStyle name="20% - Accent2 2 2 4" xfId="2862" xr:uid="{B534CFE3-87F2-406A-92B1-AE9963045A68}"/>
    <cellStyle name="20% - Accent2 2 2 4 2" xfId="5865" xr:uid="{EB650B2B-454A-47C0-B214-353803183207}"/>
    <cellStyle name="20% - Accent2 2 2 4 2 2" xfId="13192" xr:uid="{1D50EC91-3A54-40FA-94ED-1E4301847756}"/>
    <cellStyle name="20% - Accent2 2 2 4 2 2 2" xfId="26910" xr:uid="{B6DE1439-1B43-46A0-9172-C96C7E92EA6E}"/>
    <cellStyle name="20% - Accent2 2 2 4 2 3" xfId="18954" xr:uid="{5E1E9F79-16DB-4F98-97C5-118D57E6B34B}"/>
    <cellStyle name="20% - Accent2 2 2 4 3" xfId="11276" xr:uid="{49831ED0-0AA1-47F6-9558-16D87A3011A9}"/>
    <cellStyle name="20% - Accent2 2 2 4 3 2" xfId="23996" xr:uid="{89760A65-2A40-45FF-BEF7-45336858FC79}"/>
    <cellStyle name="20% - Accent2 2 2 4 4" xfId="16041" xr:uid="{4B9B2D44-B00B-4B6D-BD8E-893769A82DA4}"/>
    <cellStyle name="20% - Accent2 2 2 5" xfId="3126" xr:uid="{CDC6E3AE-AC4E-4662-89A3-8811AD415C62}"/>
    <cellStyle name="20% - Accent2 2 2 5 2" xfId="6123" xr:uid="{3E47AC86-FBFA-4649-81F2-1453F0420B87}"/>
    <cellStyle name="20% - Accent2 2 2 5 2 2" xfId="13450" xr:uid="{9C135679-2898-481D-8775-2401195D443B}"/>
    <cellStyle name="20% - Accent2 2 2 5 2 2 2" xfId="27168" xr:uid="{778A3DE0-81B3-4527-94EA-925E5CF09A67}"/>
    <cellStyle name="20% - Accent2 2 2 5 2 3" xfId="19212" xr:uid="{7C811554-FB5E-4C62-8CDD-1C577E0FE1AA}"/>
    <cellStyle name="20% - Accent2 2 2 5 3" xfId="11536" xr:uid="{4C35AAE4-7A72-4431-A3AD-4195D530AF3C}"/>
    <cellStyle name="20% - Accent2 2 2 5 3 2" xfId="24256" xr:uid="{E96C8414-AFED-4D10-B10B-606C7CED4980}"/>
    <cellStyle name="20% - Accent2 2 2 5 4" xfId="16301" xr:uid="{1A5D26BC-5EF2-4541-9560-A0A27187BA91}"/>
    <cellStyle name="20% - Accent2 2 2 6" xfId="3371" xr:uid="{E79AB717-78A0-4A35-902E-BAFDEC5DC4C8}"/>
    <cellStyle name="20% - Accent2 2 2 6 2" xfId="6368" xr:uid="{64454B82-A410-448B-B733-C777BBC57B37}"/>
    <cellStyle name="20% - Accent2 2 2 6 2 2" xfId="13695" xr:uid="{54D8F460-B35D-46B3-9B71-F4F3DE3685C9}"/>
    <cellStyle name="20% - Accent2 2 2 6 2 2 2" xfId="27413" xr:uid="{96360DB1-EC2A-4E66-91AF-102F6250225E}"/>
    <cellStyle name="20% - Accent2 2 2 6 2 3" xfId="19457" xr:uid="{C23A6DDC-9CB0-4FF1-B199-05BC296CF73A}"/>
    <cellStyle name="20% - Accent2 2 2 6 3" xfId="11781" xr:uid="{A8B7EFEB-0593-44FB-8E1B-624F39F18127}"/>
    <cellStyle name="20% - Accent2 2 2 6 3 2" xfId="24501" xr:uid="{C3D7CF5B-E103-4675-B02D-63E6D7B0ADA5}"/>
    <cellStyle name="20% - Accent2 2 2 6 4" xfId="16546" xr:uid="{40E2A282-6B9B-4AB8-941A-3697756EB950}"/>
    <cellStyle name="20% - Accent2 2 2 7" xfId="3589" xr:uid="{A3CD42A9-FD82-4493-8752-316CA0EC05E6}"/>
    <cellStyle name="20% - Accent2 2 2 7 2" xfId="6578" xr:uid="{D99DA458-6578-414C-9163-82E7240AA099}"/>
    <cellStyle name="20% - Accent2 2 2 7 2 2" xfId="13904" xr:uid="{616B1D17-4EA9-45CD-B268-22E52B89C3D6}"/>
    <cellStyle name="20% - Accent2 2 2 7 2 2 2" xfId="27623" xr:uid="{A9996147-B371-46FA-977E-3168619468EB}"/>
    <cellStyle name="20% - Accent2 2 2 7 2 3" xfId="19667" xr:uid="{3EBBD118-02D5-4A7D-AD26-8F7316394A29}"/>
    <cellStyle name="20% - Accent2 2 2 7 3" xfId="11992" xr:uid="{B71798A5-7838-4CAA-8C0D-15A11B89BCD6}"/>
    <cellStyle name="20% - Accent2 2 2 7 3 2" xfId="24711" xr:uid="{37D23549-72E3-4CCC-84E2-C7F690EF53F3}"/>
    <cellStyle name="20% - Accent2 2 2 7 4" xfId="16755" xr:uid="{0A755840-1AE2-4FD5-8196-FC78D82A957D}"/>
    <cellStyle name="20% - Accent2 2 2 8" xfId="4168" xr:uid="{734841EC-E099-4384-B3B4-AB60F8225D19}"/>
    <cellStyle name="20% - Accent2 2 2 8 2" xfId="7124" xr:uid="{A34B3D6B-8930-44A1-8D40-8C11E4AC4972}"/>
    <cellStyle name="20% - Accent2 2 2 8 2 2" xfId="14193" xr:uid="{5D3E53CD-219B-44A0-8102-1F7F3E3EAEF3}"/>
    <cellStyle name="20% - Accent2 2 2 8 2 2 2" xfId="28169" xr:uid="{81B0F371-3A62-4A28-B8A6-FCAACBE913F9}"/>
    <cellStyle name="20% - Accent2 2 2 8 2 3" xfId="20213" xr:uid="{A8E5134B-A64C-40B7-B94D-26A1D0DB7E75}"/>
    <cellStyle name="20% - Accent2 2 2 8 3" xfId="12285" xr:uid="{FEC3BE47-DD16-404B-B266-720390C04635}"/>
    <cellStyle name="20% - Accent2 2 2 8 3 2" xfId="25252" xr:uid="{0D8DD365-A86D-4EB8-9B9D-BD422892BA20}"/>
    <cellStyle name="20% - Accent2 2 2 8 4" xfId="17296" xr:uid="{1374619D-2577-4014-B022-6D757BD74F90}"/>
    <cellStyle name="20% - Accent2 2 2 9" xfId="1696" xr:uid="{A92361F6-43EF-4ADE-BF31-0FFF593AB3D2}"/>
    <cellStyle name="20% - Accent2 2 2 9 2" xfId="10640" xr:uid="{A3BEC17E-D27C-4638-816B-7422F16C0366}"/>
    <cellStyle name="20% - Accent2 2 2 9 2 2" xfId="23110" xr:uid="{07F70893-5D59-45DE-90F4-A83B609A58B4}"/>
    <cellStyle name="20% - Accent2 2 2 9 3" xfId="15143" xr:uid="{0EB23CE7-2037-41F9-8A71-7DA3D9D6638D}"/>
    <cellStyle name="20% - Accent2 2 3" xfId="1894" xr:uid="{A064CBAC-D5AC-4AFB-8200-88620B3A50B0}"/>
    <cellStyle name="20% - Accent2 2 3 2" xfId="5427" xr:uid="{A6ACBC0C-8736-4EDB-A119-FEECD71B7E21}"/>
    <cellStyle name="20% - Accent2 2 3 2 2" xfId="12802" xr:uid="{4CF847EE-AFE8-47E5-92FC-CD11B30CC7BB}"/>
    <cellStyle name="20% - Accent2 2 3 2 2 2" xfId="26478" xr:uid="{9D9B449D-8031-4242-9F9A-5A375C95C900}"/>
    <cellStyle name="20% - Accent2 2 3 2 3" xfId="18522" xr:uid="{6B0186F8-7E74-4C59-AF60-1F707C9707FE}"/>
    <cellStyle name="20% - Accent2 2 3 3" xfId="10801" xr:uid="{E9C15163-DD57-42B6-87A1-00BD9F2CB55C}"/>
    <cellStyle name="20% - Accent2 2 3 3 2" xfId="23272" xr:uid="{E3B27D85-0113-4B8F-BFA3-B877E48F2D0B}"/>
    <cellStyle name="20% - Accent2 2 3 4" xfId="15297" xr:uid="{0487C9E6-5D4A-4040-AA7E-365DFE92D228}"/>
    <cellStyle name="20% - Accent2 2 3 5" xfId="28434" xr:uid="{65A9AEBF-4FCF-42A2-8C24-7822B19AC9A7}"/>
    <cellStyle name="20% - Accent2 2 4" xfId="2222" xr:uid="{49D1CF72-80CD-4C5F-990B-0E1D088C0D8C}"/>
    <cellStyle name="20% - Accent2 2 5" xfId="2774" xr:uid="{5D2C051C-CB8F-4A63-B410-E6B756D1D133}"/>
    <cellStyle name="20% - Accent2 2 5 2" xfId="5778" xr:uid="{1EEE5649-176F-418F-B191-676368065AA6}"/>
    <cellStyle name="20% - Accent2 2 5 2 2" xfId="13105" xr:uid="{4F16E2C1-84AA-45DC-B061-6DAFE37A9670}"/>
    <cellStyle name="20% - Accent2 2 5 2 2 2" xfId="26823" xr:uid="{77CF26E9-CB39-41DC-AA10-DAEDD98F3BBB}"/>
    <cellStyle name="20% - Accent2 2 5 2 3" xfId="18867" xr:uid="{F46A5326-9191-43CC-8C1A-F2B0D581CD34}"/>
    <cellStyle name="20% - Accent2 2 5 3" xfId="11188" xr:uid="{CC78ABCA-F093-4895-A53C-46EAFAE25F3D}"/>
    <cellStyle name="20% - Accent2 2 5 3 2" xfId="23908" xr:uid="{D605E36C-74FE-4325-85B6-07AA8D582611}"/>
    <cellStyle name="20% - Accent2 2 5 4" xfId="15954" xr:uid="{C2581E00-C57B-4121-88B9-FC40CAEF434F}"/>
    <cellStyle name="20% - Accent2 2 5 5" xfId="28941" xr:uid="{26F2BC58-2660-4B73-A3C7-67C25B427BD2}"/>
    <cellStyle name="20% - Accent2 2 6" xfId="3038" xr:uid="{EBEA7328-17F1-41A0-B735-1ECA6E1FE21C}"/>
    <cellStyle name="20% - Accent2 2 6 2" xfId="6035" xr:uid="{F669E50C-A81E-44EE-BF82-481F81792A7C}"/>
    <cellStyle name="20% - Accent2 2 6 2 2" xfId="13362" xr:uid="{A2DA0B71-07F4-479B-99B2-D461AAE2BC06}"/>
    <cellStyle name="20% - Accent2 2 6 2 2 2" xfId="27080" xr:uid="{9188E8FD-E902-40C8-91E4-FE2E1DE6DC90}"/>
    <cellStyle name="20% - Accent2 2 6 2 3" xfId="19124" xr:uid="{7D470E0E-99A5-4F05-8715-08427CBA8E74}"/>
    <cellStyle name="20% - Accent2 2 6 3" xfId="11448" xr:uid="{46F98545-685B-4025-A508-9BF58ABD6B25}"/>
    <cellStyle name="20% - Accent2 2 6 3 2" xfId="24168" xr:uid="{587B81D1-9E23-486D-9740-63E644E4F1F7}"/>
    <cellStyle name="20% - Accent2 2 6 4" xfId="16213" xr:uid="{7C38AFA6-18B2-4B0F-AFBE-8CD0284696C9}"/>
    <cellStyle name="20% - Accent2 2 6 5" xfId="28842" xr:uid="{045BD177-8D69-4A38-B64E-DD2C356AC538}"/>
    <cellStyle name="20% - Accent2 2 7" xfId="3283" xr:uid="{314CD898-90C5-444D-9D6C-A311050CBC29}"/>
    <cellStyle name="20% - Accent2 2 7 2" xfId="6280" xr:uid="{752F8E00-04A1-41E6-AE4F-398A0B5A2010}"/>
    <cellStyle name="20% - Accent2 2 7 2 2" xfId="13607" xr:uid="{5851FCAB-C194-4C77-879D-B1C2122EBA4D}"/>
    <cellStyle name="20% - Accent2 2 7 2 2 2" xfId="27325" xr:uid="{DB67C0A1-9508-4159-BA54-62575FCDFA15}"/>
    <cellStyle name="20% - Accent2 2 7 2 3" xfId="19369" xr:uid="{8C923AE5-8CD1-4B79-AF54-A686B0264E05}"/>
    <cellStyle name="20% - Accent2 2 7 3" xfId="11693" xr:uid="{C86D1B15-774D-4C29-92F9-A2625429B82B}"/>
    <cellStyle name="20% - Accent2 2 7 3 2" xfId="24413" xr:uid="{F3089973-5049-42B7-BF98-14A35880B8FA}"/>
    <cellStyle name="20% - Accent2 2 7 4" xfId="16458" xr:uid="{F3F8E2A3-572D-45B3-B238-4A778536DB8C}"/>
    <cellStyle name="20% - Accent2 2 8" xfId="1587" xr:uid="{BDF2A133-40B0-4625-ABFB-B255862C9491}"/>
    <cellStyle name="20% - Accent2 2 8 2" xfId="10583" xr:uid="{38C21231-8412-4528-8BD0-32A65CB07567}"/>
    <cellStyle name="20% - Accent2 2 8 2 2" xfId="23053" xr:uid="{2721D4D0-35CB-4C99-850B-0CE2C8BEFB6B}"/>
    <cellStyle name="20% - Accent2 2 8 3" xfId="15086" xr:uid="{70CDFF27-15BD-4CB0-B1FD-394E8AC68D08}"/>
    <cellStyle name="20% - Accent2 2 9" xfId="9649" xr:uid="{2D9D8EAD-7D4C-46B3-8515-F9663E6D19A6}"/>
    <cellStyle name="20% - Accent2 20" xfId="28699" xr:uid="{1F21FD51-5956-4625-8459-1487EAC7C609}"/>
    <cellStyle name="20% - Accent2 21" xfId="28667" xr:uid="{E49E2EAA-E0B5-4D4B-A390-25339AD25F08}"/>
    <cellStyle name="20% - Accent2 21 2" xfId="28882" xr:uid="{9B193AA7-2300-438D-8D9C-379D17A00E31}"/>
    <cellStyle name="20% - Accent2 22" xfId="28923" xr:uid="{A6AAF48C-66F4-4E13-8F49-430A05C48146}"/>
    <cellStyle name="20% - Accent2 23" xfId="28784" xr:uid="{D2C7D101-976E-45E3-AFE1-BC83E539DE90}"/>
    <cellStyle name="20% - Accent2 24" xfId="29172" xr:uid="{032A95CD-7013-4118-960A-84E56652A6BF}"/>
    <cellStyle name="20% - Accent2 25" xfId="29257" xr:uid="{D51CFD84-68A7-44FE-A050-B8ECA51D89BF}"/>
    <cellStyle name="20% - Accent2 26" xfId="28957" xr:uid="{596FB146-63C1-44EE-9274-2EC558A814D6}"/>
    <cellStyle name="20% - Accent2 27" xfId="29182" xr:uid="{D4F11D15-0866-4337-A3F0-6842AA32BE3E}"/>
    <cellStyle name="20% - Accent2 28" xfId="28462" xr:uid="{5E70F2C6-5414-4DCE-8E36-066C666DDA09}"/>
    <cellStyle name="20% - Accent2 29" xfId="28526" xr:uid="{F442A786-861A-408F-8C0D-9865E38C9BCE}"/>
    <cellStyle name="20% - Accent2 3" xfId="367" xr:uid="{4CB1E4CF-D358-484F-8459-B2DB9388D8E3}"/>
    <cellStyle name="20% - Accent2 3 10" xfId="14515" xr:uid="{8EF351E0-EE20-4195-B31B-776663C4D3CC}"/>
    <cellStyle name="20% - Accent2 3 2" xfId="1000" xr:uid="{8906482F-3E6D-4D6A-99F8-DA8BFB6AD0C5}"/>
    <cellStyle name="20% - Accent2 3 2 2" xfId="2432" xr:uid="{91E971B6-7112-4B30-A4AD-7CA313375EC8}"/>
    <cellStyle name="20% - Accent2 3 2 2 2" xfId="28678" xr:uid="{78FD722F-A5FF-493B-8FF5-94D06AD16212}"/>
    <cellStyle name="20% - Accent2 3 2 3" xfId="1964" xr:uid="{8CB3C179-8B11-4265-8AA3-DAC9793D2F2A}"/>
    <cellStyle name="20% - Accent2 3 2 3 2" xfId="10850" xr:uid="{358F4DE0-B3BB-4199-8779-E084A1A2A6F3}"/>
    <cellStyle name="20% - Accent2 3 2 3 2 2" xfId="23321" xr:uid="{689FBD45-4256-4612-9EA7-2624ED485F74}"/>
    <cellStyle name="20% - Accent2 3 2 3 3" xfId="15344" xr:uid="{66B45246-B374-4FF7-B3A7-42A1B76A1B48}"/>
    <cellStyle name="20% - Accent2 3 2 4" xfId="9914" xr:uid="{24CBD3CB-6EF6-4601-93C2-A04E6963A675}"/>
    <cellStyle name="20% - Accent2 3 2 5" xfId="28896" xr:uid="{D1508296-93AC-49D2-8FD1-774056F6528C}"/>
    <cellStyle name="20% - Accent2 3 3" xfId="2819" xr:uid="{43692198-9192-4794-8858-55B9745977A6}"/>
    <cellStyle name="20% - Accent2 3 3 2" xfId="5822" xr:uid="{C621A697-5551-4661-AB1D-4AF950D5FFA4}"/>
    <cellStyle name="20% - Accent2 3 3 2 2" xfId="13149" xr:uid="{796467D2-AE95-4400-8626-041F7BEDE95C}"/>
    <cellStyle name="20% - Accent2 3 3 2 2 2" xfId="26867" xr:uid="{958DF17A-ABBA-49CF-93DA-E17A0DCA9B52}"/>
    <cellStyle name="20% - Accent2 3 3 2 3" xfId="18911" xr:uid="{ACEB9352-745F-4C89-AB81-D2A4AADB3E14}"/>
    <cellStyle name="20% - Accent2 3 3 3" xfId="11233" xr:uid="{9281C071-F04A-4ADE-B1F1-6649698805F6}"/>
    <cellStyle name="20% - Accent2 3 3 3 2" xfId="23953" xr:uid="{7B6174F3-2040-4EF5-AF67-5E98782BC30C}"/>
    <cellStyle name="20% - Accent2 3 3 4" xfId="15998" xr:uid="{6A320FAC-E157-4833-B70B-F02FE2C1021F}"/>
    <cellStyle name="20% - Accent2 3 3 5" xfId="29153" xr:uid="{AF56C93F-3CAA-4FF9-8B27-B9520A8595E9}"/>
    <cellStyle name="20% - Accent2 3 4" xfId="3083" xr:uid="{6CE9471C-D15B-4EDB-BE35-5412990A55DA}"/>
    <cellStyle name="20% - Accent2 3 4 2" xfId="6080" xr:uid="{B8FA5409-075A-4958-ACD1-DF25F1620EED}"/>
    <cellStyle name="20% - Accent2 3 4 2 2" xfId="13407" xr:uid="{911D1CD2-FA42-4A3E-A50E-E73E7F1D6774}"/>
    <cellStyle name="20% - Accent2 3 4 2 2 2" xfId="27125" xr:uid="{FFFB301D-7D84-40E0-B19B-D34CA1576456}"/>
    <cellStyle name="20% - Accent2 3 4 2 3" xfId="19169" xr:uid="{F0FC911B-DE9E-460B-AD62-F7FE464D198E}"/>
    <cellStyle name="20% - Accent2 3 4 3" xfId="11493" xr:uid="{DE938285-7893-4CB3-8D72-5EDE59B26F8C}"/>
    <cellStyle name="20% - Accent2 3 4 3 2" xfId="24213" xr:uid="{9FE5869F-6880-4410-B70B-D41D82119739}"/>
    <cellStyle name="20% - Accent2 3 4 4" xfId="16258" xr:uid="{73FE1F16-B40C-4A10-ACD4-9832E1A4FCC5}"/>
    <cellStyle name="20% - Accent2 3 5" xfId="3328" xr:uid="{085F5FE9-0E37-42A2-A8A1-8912F23507A9}"/>
    <cellStyle name="20% - Accent2 3 5 2" xfId="6325" xr:uid="{49160559-026D-45CA-853F-92E35377DFAE}"/>
    <cellStyle name="20% - Accent2 3 5 2 2" xfId="13652" xr:uid="{E3316B5C-ADC1-424A-A862-D4F79F956C26}"/>
    <cellStyle name="20% - Accent2 3 5 2 2 2" xfId="27370" xr:uid="{93F4BF15-631B-4205-BDF7-BAD5179ABD28}"/>
    <cellStyle name="20% - Accent2 3 5 2 3" xfId="19414" xr:uid="{19DE7918-BB57-4F47-A1CD-5F9F12A9F824}"/>
    <cellStyle name="20% - Accent2 3 5 3" xfId="11738" xr:uid="{1CB1A8E1-457F-43E7-9F12-A75F9B597C7E}"/>
    <cellStyle name="20% - Accent2 3 5 3 2" xfId="24458" xr:uid="{75C55DB3-8F08-4629-A80F-F6DBBFFF9698}"/>
    <cellStyle name="20% - Accent2 3 5 4" xfId="16503" xr:uid="{1E3E1647-B3D9-4562-80BA-05D9C39CB694}"/>
    <cellStyle name="20% - Accent2 3 6" xfId="3543" xr:uid="{5E0D5411-F18B-45CE-91B2-348371DEDDE0}"/>
    <cellStyle name="20% - Accent2 3 6 2" xfId="6532" xr:uid="{E4FE2E4A-CFC2-46F5-BC11-EA8C844E1C8D}"/>
    <cellStyle name="20% - Accent2 3 6 2 2" xfId="13858" xr:uid="{DF1D2FB2-969D-479E-B854-6E4C80368FB4}"/>
    <cellStyle name="20% - Accent2 3 6 2 2 2" xfId="27577" xr:uid="{37C86C3D-852F-4CD2-B830-B00707692B7C}"/>
    <cellStyle name="20% - Accent2 3 6 2 3" xfId="19621" xr:uid="{47DA5FF7-72EF-44A6-AC02-C3751BBC6050}"/>
    <cellStyle name="20% - Accent2 3 6 3" xfId="11946" xr:uid="{41A8E179-FD43-4068-BD01-06E9FDDAD95D}"/>
    <cellStyle name="20% - Accent2 3 6 3 2" xfId="24665" xr:uid="{A144BB8B-F10C-4D63-B451-004A54B1B9D7}"/>
    <cellStyle name="20% - Accent2 3 6 4" xfId="16709" xr:uid="{8ABC4439-E60C-4D9F-AEB6-F1533726EE67}"/>
    <cellStyle name="20% - Accent2 3 7" xfId="4122" xr:uid="{0586B268-63F6-4A68-8A33-F942EDC01D2C}"/>
    <cellStyle name="20% - Accent2 3 7 2" xfId="7078" xr:uid="{70D28C76-1EA4-457F-818D-BEB1A8751499}"/>
    <cellStyle name="20% - Accent2 3 7 2 2" xfId="14147" xr:uid="{CC7351C7-9F30-4775-BD3E-207DF901B47E}"/>
    <cellStyle name="20% - Accent2 3 7 2 2 2" xfId="28123" xr:uid="{8AB8763B-BFA7-4BC9-9C5E-235BC877194F}"/>
    <cellStyle name="20% - Accent2 3 7 2 3" xfId="20167" xr:uid="{1EED1065-9722-466D-B531-E089D5BE8AE1}"/>
    <cellStyle name="20% - Accent2 3 7 3" xfId="12239" xr:uid="{C537B863-BA52-49EC-B20A-132D769E66F3}"/>
    <cellStyle name="20% - Accent2 3 7 3 2" xfId="25206" xr:uid="{33090434-E24E-4945-A24F-289F6A08A524}"/>
    <cellStyle name="20% - Accent2 3 7 4" xfId="17250" xr:uid="{CC5C1AFB-D790-4589-8654-9F202FFED4A3}"/>
    <cellStyle name="20% - Accent2 3 8" xfId="4742" xr:uid="{770D99CF-3258-4E4D-A557-DD0583ABE750}"/>
    <cellStyle name="20% - Accent2 3 8 2" xfId="12531" xr:uid="{77331D48-01B9-403D-8601-2E135903F6BE}"/>
    <cellStyle name="20% - Accent2 3 8 2 2" xfId="25806" xr:uid="{CF0DEE03-9A00-45DF-A8BE-C47642836801}"/>
    <cellStyle name="20% - Accent2 3 8 3" xfId="17850" xr:uid="{CE34DF67-4DF3-4964-9BED-D4F7080403F4}"/>
    <cellStyle name="20% - Accent2 3 9" xfId="10098" xr:uid="{FC4485D9-3016-4DEC-84C5-7603C1E8F56D}"/>
    <cellStyle name="20% - Accent2 3 9 2" xfId="22470" xr:uid="{F93BA03F-7465-424F-A0A3-C09B1663A405}"/>
    <cellStyle name="20% - Accent2 30" xfId="28578" xr:uid="{2C720A40-43D5-405D-BFC7-7C807E262020}"/>
    <cellStyle name="20% - Accent2 31" xfId="29272" xr:uid="{C80CEB52-2D29-426A-AA48-91916F7E0E54}"/>
    <cellStyle name="20% - Accent2 32" xfId="28734" xr:uid="{CA50DDD5-015B-4A9E-A27E-0F1534B90095}"/>
    <cellStyle name="20% - Accent2 33" xfId="29090" xr:uid="{4FB78ABF-5111-4C65-A1A9-3C5F02F282A0}"/>
    <cellStyle name="20% - Accent2 34" xfId="28533" xr:uid="{601E0C06-9A1E-44D3-8DF5-23471DC6621F}"/>
    <cellStyle name="20% - Accent2 35" xfId="28801" xr:uid="{21EE0CC6-33B1-428B-9C2A-10360167EE3D}"/>
    <cellStyle name="20% - Accent2 36" xfId="29044" xr:uid="{D342EAF1-6654-4556-981A-5DBB76EB7ADB}"/>
    <cellStyle name="20% - Accent2 37" xfId="28539" xr:uid="{1234518B-12A3-483D-8F33-5C959EBB2E04}"/>
    <cellStyle name="20% - Accent2 38" xfId="28764" xr:uid="{66600477-3CAC-4F7C-B747-BAE31BC73F0F}"/>
    <cellStyle name="20% - Accent2 39" xfId="29039" xr:uid="{A41E0D9F-52C7-45FB-9589-69FFEE159BD5}"/>
    <cellStyle name="20% - Accent2 4" xfId="641" xr:uid="{A8690114-A55F-4317-95C6-6693B6201F31}"/>
    <cellStyle name="20% - Accent2 4 2" xfId="1924" xr:uid="{386A91AA-A42A-4F4D-B528-006974692D5A}"/>
    <cellStyle name="20% - Accent2 4 2 2" xfId="5447" xr:uid="{69E33102-F231-4105-9D36-70D01DD1A216}"/>
    <cellStyle name="20% - Accent2 4 2 2 2" xfId="12820" xr:uid="{E4E50BE1-A2B3-4207-BF54-D1E60E04F7FF}"/>
    <cellStyle name="20% - Accent2 4 2 2 2 2" xfId="26498" xr:uid="{6E01AE8D-9FE5-4400-865C-3866C838ACF5}"/>
    <cellStyle name="20% - Accent2 4 2 2 3" xfId="18542" xr:uid="{403E0A1C-D00E-44F4-B237-E9DCA9B712B7}"/>
    <cellStyle name="20% - Accent2 4 2 3" xfId="10826" xr:uid="{88B1214A-A3F0-42A3-8E13-C0581CC6CD67}"/>
    <cellStyle name="20% - Accent2 4 2 3 2" xfId="23297" xr:uid="{1C7952E7-4417-41B7-979F-8802EA10C412}"/>
    <cellStyle name="20% - Accent2 4 2 4" xfId="15320" xr:uid="{D975FA7A-E746-4B46-83A5-8CF6E4AEFDF6}"/>
    <cellStyle name="20% - Accent2 4 2 5" xfId="29201" xr:uid="{0FFDC599-4CB0-46DA-9B09-9683E27534B1}"/>
    <cellStyle name="20% - Accent2 4 3" xfId="2335" xr:uid="{7ECFE686-8EF7-42E8-B086-53D0A733E588}"/>
    <cellStyle name="20% - Accent2 4 3 2" xfId="28620" xr:uid="{47A367A3-D04D-4F8F-ACED-2FC1B4CCCE86}"/>
    <cellStyle name="20% - Accent2 4 4" xfId="2801" xr:uid="{5B8E042B-66B8-4256-B09E-6A7747EE4278}"/>
    <cellStyle name="20% - Accent2 4 4 2" xfId="5804" xr:uid="{1DBA7BE6-F03C-4378-A434-8F0C96EC99C0}"/>
    <cellStyle name="20% - Accent2 4 4 2 2" xfId="13131" xr:uid="{8D437F29-C345-4858-AE4F-EA4A69233C43}"/>
    <cellStyle name="20% - Accent2 4 4 2 2 2" xfId="26849" xr:uid="{E7EE6C4F-4A37-42E0-ABAE-2CA1FA5FA80C}"/>
    <cellStyle name="20% - Accent2 4 4 2 3" xfId="18893" xr:uid="{F0E3FF8A-A2DD-4D46-BC53-F44F7930ECE9}"/>
    <cellStyle name="20% - Accent2 4 4 3" xfId="11215" xr:uid="{A8E99725-FB83-4F9E-8EC4-0DEA5D557149}"/>
    <cellStyle name="20% - Accent2 4 4 3 2" xfId="23935" xr:uid="{85244E52-75DD-4899-87CB-033E12ED5126}"/>
    <cellStyle name="20% - Accent2 4 4 4" xfId="15981" xr:uid="{00A86049-8D6F-4999-B213-CD8195673B71}"/>
    <cellStyle name="20% - Accent2 4 5" xfId="3065" xr:uid="{0FE8DC8B-7189-414F-92BE-0BF9487EFC12}"/>
    <cellStyle name="20% - Accent2 4 5 2" xfId="6062" xr:uid="{11D99E28-9F82-4497-8CA2-A4C300F0B4E6}"/>
    <cellStyle name="20% - Accent2 4 5 2 2" xfId="13389" xr:uid="{4556A81A-C240-4C12-A12B-E9CFAFBF5DF4}"/>
    <cellStyle name="20% - Accent2 4 5 2 2 2" xfId="27107" xr:uid="{E8E4B4BA-D989-4A1B-A477-840F831049F8}"/>
    <cellStyle name="20% - Accent2 4 5 2 3" xfId="19151" xr:uid="{A5A1BF1E-A814-46AB-A710-98A6DFE3F3D5}"/>
    <cellStyle name="20% - Accent2 4 5 3" xfId="11475" xr:uid="{7827351B-B4D0-49E5-8221-3DE4701DB92A}"/>
    <cellStyle name="20% - Accent2 4 5 3 2" xfId="24195" xr:uid="{A8619EB9-8B9A-45F9-89D6-56E0B20F49BB}"/>
    <cellStyle name="20% - Accent2 4 5 4" xfId="16240" xr:uid="{8868E79D-867F-4317-A83C-2C50E2E9A326}"/>
    <cellStyle name="20% - Accent2 4 6" xfId="3310" xr:uid="{674F368B-8E2B-4DF2-912B-DD79D40AB0B6}"/>
    <cellStyle name="20% - Accent2 4 6 2" xfId="6307" xr:uid="{1A95632F-6BBC-4742-BEC9-A4E0A085B867}"/>
    <cellStyle name="20% - Accent2 4 6 2 2" xfId="13634" xr:uid="{79D0B74A-F6FD-4AF5-828B-1E7EA703FE39}"/>
    <cellStyle name="20% - Accent2 4 6 2 2 2" xfId="27352" xr:uid="{802D93B0-9CAC-4B76-8934-F21CBC75315C}"/>
    <cellStyle name="20% - Accent2 4 6 2 3" xfId="19396" xr:uid="{F5875145-13AD-4D78-9E64-5288B8B45359}"/>
    <cellStyle name="20% - Accent2 4 6 3" xfId="11720" xr:uid="{7C5FA0FA-7C50-47BF-82DF-504DDC7D5631}"/>
    <cellStyle name="20% - Accent2 4 6 3 2" xfId="24440" xr:uid="{7C749A1E-3CA0-4434-9E00-7E3E284D636A}"/>
    <cellStyle name="20% - Accent2 4 6 4" xfId="16485" xr:uid="{B59FE20E-1DBD-4176-8C3C-9A05DEC808B6}"/>
    <cellStyle name="20% - Accent2 4 7" xfId="1614" xr:uid="{92A70815-3A25-48AA-85B6-2E250ACE1536}"/>
    <cellStyle name="20% - Accent2 4 7 2" xfId="10601" xr:uid="{2DE874CB-3538-437C-9DB4-DE23F2B48003}"/>
    <cellStyle name="20% - Accent2 4 7 2 2" xfId="23071" xr:uid="{D667250E-BCB7-4E28-8C9B-DB8EF18A69EB}"/>
    <cellStyle name="20% - Accent2 4 7 3" xfId="15101" xr:uid="{C5953911-4F02-4017-B505-F5FB4D00AEBE}"/>
    <cellStyle name="20% - Accent2 4 8" xfId="9676" xr:uid="{4F6CD47F-7A78-484C-88FE-78B09FE45244}"/>
    <cellStyle name="20% - Accent2 40" xfId="28981" xr:uid="{929260A0-02BB-46E3-BCA5-FD3407764B90}"/>
    <cellStyle name="20% - Accent2 41" xfId="29207" xr:uid="{35515740-F7AE-4ADB-A9B6-6BBEBB2AA887}"/>
    <cellStyle name="20% - Accent2 42" xfId="28717" xr:uid="{D1D54A79-8764-4C22-B5A2-0C20FAB87077}"/>
    <cellStyle name="20% - Accent2 43" xfId="28563" xr:uid="{93060E76-7067-48FE-A70E-357083B15D86}"/>
    <cellStyle name="20% - Accent2 44" xfId="28484" xr:uid="{566B43AA-32B5-4160-B471-F920109F9BF3}"/>
    <cellStyle name="20% - Accent2 45" xfId="28926" xr:uid="{E0164228-0297-4BAF-911D-B3629382A497}"/>
    <cellStyle name="20% - Accent2 46" xfId="29281" xr:uid="{04C87DB4-4353-45B1-943D-D7828EC174B6}"/>
    <cellStyle name="20% - Accent2 47" xfId="29015" xr:uid="{EA11CD87-94C8-4BE8-ADBA-7D240F4D124D}"/>
    <cellStyle name="20% - Accent2 48" xfId="29177" xr:uid="{92F55459-2BBB-4157-991F-090510CD94B4}"/>
    <cellStyle name="20% - Accent2 49" xfId="28674" xr:uid="{702DD23A-5193-4C44-B080-231A9B7AA3B9}"/>
    <cellStyle name="20% - Accent2 5" xfId="765" xr:uid="{E9E62779-E8DC-489A-9361-B5CB1DC16C69}"/>
    <cellStyle name="20% - Accent2 5 2" xfId="2387" xr:uid="{D962D6A7-E6F5-4FC3-B6DC-DC13B6AA18A6}"/>
    <cellStyle name="20% - Accent2 5 2 2" xfId="29183" xr:uid="{0F00D22A-881C-429F-84EB-B4F1981A230C}"/>
    <cellStyle name="20% - Accent2 5 3" xfId="1847" xr:uid="{87334F95-77C6-45CB-A1B3-9017EAB73C18}"/>
    <cellStyle name="20% - Accent2 5 3 2" xfId="10757" xr:uid="{53BFE454-AD52-4F4A-9EE7-3BFE02066CE2}"/>
    <cellStyle name="20% - Accent2 5 3 2 2" xfId="23227" xr:uid="{D3A1B2AB-6397-4055-A49D-DB047C2F0D04}"/>
    <cellStyle name="20% - Accent2 5 3 3" xfId="15254" xr:uid="{4FEA5E0A-C85E-4F78-AA5F-B78E6649C710}"/>
    <cellStyle name="20% - Accent2 5 3 4" xfId="28671" xr:uid="{9E53133D-7C5C-4B78-8E6D-6EFB992D5E9C}"/>
    <cellStyle name="20% - Accent2 5 4" xfId="9870" xr:uid="{350F38A2-1FCB-4FFC-B838-B0E03A30F399}"/>
    <cellStyle name="20% - Accent2 50" xfId="28984" xr:uid="{7CA43253-8F42-4658-B3AC-25A96C79145D}"/>
    <cellStyle name="20% - Accent2 51" xfId="28599" xr:uid="{4406B1A7-255F-4448-89D4-A4952FF6C2A6}"/>
    <cellStyle name="20% - Accent2 52" xfId="28565" xr:uid="{365ADD9B-7572-4580-A99B-46C19A13F5B6}"/>
    <cellStyle name="20% - Accent2 53" xfId="28857" xr:uid="{DDF2AAA7-31C3-4A8F-8F10-4F43915E5947}"/>
    <cellStyle name="20% - Accent2 54" xfId="28789" xr:uid="{77447A16-C710-4A5E-BFAA-9B899703CF5B}"/>
    <cellStyle name="20% - Accent2 55" xfId="28633" xr:uid="{DB23D03D-4704-4D88-BD30-3D74EDB1C7F1}"/>
    <cellStyle name="20% - Accent2 56" xfId="29253" xr:uid="{0689E844-9A7B-4133-8EF5-35206C3F5F9A}"/>
    <cellStyle name="20% - Accent2 57" xfId="29136" xr:uid="{13E558E0-D6D7-4510-B250-899E5008E609}"/>
    <cellStyle name="20% - Accent2 58" xfId="28867" xr:uid="{1572409F-C41A-4DC9-BE06-4294FB7E8D72}"/>
    <cellStyle name="20% - Accent2 59" xfId="28629" xr:uid="{8250550B-53F2-4941-9EB6-EB11F95E343A}"/>
    <cellStyle name="20% - Accent2 6" xfId="821" xr:uid="{901F19A8-1432-4186-B59E-F5DBE3C96BD8}"/>
    <cellStyle name="20% - Accent2 6 2" xfId="28600" xr:uid="{7369CE94-B45F-4CAC-A393-8B71A55B7FAA}"/>
    <cellStyle name="20% - Accent2 6 3" xfId="28472" xr:uid="{31E470B9-5214-4CFF-8DC1-ACF93460F406}"/>
    <cellStyle name="20% - Accent2 60" xfId="28946" xr:uid="{3377DAC7-7436-4CFC-B3F8-78515BAE8ED5}"/>
    <cellStyle name="20% - Accent2 61" xfId="29215" xr:uid="{8758A928-CDAD-412F-84FB-4EE6CC26F3A5}"/>
    <cellStyle name="20% - Accent2 61 2" xfId="28770" xr:uid="{EB727FB0-D5BF-40EF-BE18-A1C0FB1081AA}"/>
    <cellStyle name="20% - Accent2 61 2 2" xfId="28748" xr:uid="{EEADB910-1D81-4A6D-BECD-C70CEE023993}"/>
    <cellStyle name="20% - Accent2 61 2 3" xfId="28724" xr:uid="{9A5259DB-A3FA-49C9-84D0-E135F1B13EF0}"/>
    <cellStyle name="20% - Accent2 61 2 4" xfId="28949" xr:uid="{1D47DF4F-FBCE-44D6-97EF-155CB4E50A34}"/>
    <cellStyle name="20% - Accent2 61 2 5" xfId="28606" xr:uid="{699A7DAE-5C12-462E-94DF-AF16063D23FC}"/>
    <cellStyle name="20% - Accent2 61 2 6" xfId="29059" xr:uid="{51328372-FAC3-4CC9-96DF-7B1922AA11A9}"/>
    <cellStyle name="20% - Accent2 61 3" xfId="28575" xr:uid="{7B7FF3BE-80F6-4721-8F3A-220C366BADBB}"/>
    <cellStyle name="20% - Accent2 61 4" xfId="29048" xr:uid="{3AFC6CAB-77E0-4BE5-A21C-F7E8FDF6FB4E}"/>
    <cellStyle name="20% - Accent2 61 5" xfId="29134" xr:uid="{D520E47B-45A9-4B8E-9545-F6CE33AD17AF}"/>
    <cellStyle name="20% - Accent2 61 6" xfId="28858" xr:uid="{FB19C6B8-4656-4BC2-90A1-4D15B7933C26}"/>
    <cellStyle name="20% - Accent2 61 7" xfId="28728" xr:uid="{3FF925D0-B42C-47D2-A5BD-29BC6DEE214F}"/>
    <cellStyle name="20% - Accent2 61 8" xfId="28591" xr:uid="{C26734C5-2738-4655-BAEC-C0DF85C6AC8B}"/>
    <cellStyle name="20% - Accent2 61 9" xfId="28572" xr:uid="{8D541033-4F54-4E78-A2DE-8D20DF44727C}"/>
    <cellStyle name="20% - Accent2 62" xfId="28393" xr:uid="{ABE91604-AA39-4099-A3BA-A630F5CE8F93}"/>
    <cellStyle name="20% - Accent2 63" xfId="29186" xr:uid="{38B0C9A7-B126-41BB-8818-25D838D8E29E}"/>
    <cellStyle name="20% - Accent2 63 2" xfId="28418" xr:uid="{589AB169-C368-46E3-B28A-7B0292C8E432}"/>
    <cellStyle name="20% - Accent2 63 3" xfId="28874" xr:uid="{1D67CB08-C4F6-4442-A9E0-9D7BEDA578F7}"/>
    <cellStyle name="20% - Accent2 63 4" xfId="28518" xr:uid="{7492B1FD-90CA-435E-BC70-03381653FC82}"/>
    <cellStyle name="20% - Accent2 63 5" xfId="28756" xr:uid="{E15CFEF6-DA6A-4E60-9937-827484B5A0A5}"/>
    <cellStyle name="20% - Accent2 63 6" xfId="29274" xr:uid="{17263D6C-0B50-4E70-8D6C-D050311C8F49}"/>
    <cellStyle name="20% - Accent2 64" xfId="28584" xr:uid="{EAC07C5C-EBF9-49EE-AD52-3780C3893F31}"/>
    <cellStyle name="20% - Accent2 65" xfId="28948" xr:uid="{125DA4EE-D124-4E38-BAC6-333BC9F212D1}"/>
    <cellStyle name="20% - Accent2 66" xfId="28688" xr:uid="{E2BCD8B2-6DED-40BA-B5A1-DCCAC54097CC}"/>
    <cellStyle name="20% - Accent2 67" xfId="28658" xr:uid="{F99A1482-F951-4A12-B0EF-DA78CC019507}"/>
    <cellStyle name="20% - Accent2 68" xfId="28866" xr:uid="{1BAD1CA4-D25E-40F2-9B91-8218EF7F2C57}"/>
    <cellStyle name="20% - Accent2 69" xfId="28650" xr:uid="{8C7ED20C-014D-4AAD-B1B9-35AA72FB8769}"/>
    <cellStyle name="20% - Accent2 7" xfId="165" xr:uid="{994C514A-E820-467E-A187-2F96BAAC4B0D}"/>
    <cellStyle name="20% - Accent2 7 2" xfId="28785" xr:uid="{0C9CF629-6D71-41CE-AA56-63999DEB93BE}"/>
    <cellStyle name="20% - Accent2 7 3" xfId="28694" xr:uid="{76AF5DF3-5206-4902-8EA4-3E910A85DCF6}"/>
    <cellStyle name="20% - Accent2 70" xfId="28498" xr:uid="{16435B38-CA9B-45CE-A57B-A0798C6746FC}"/>
    <cellStyle name="20% - Accent2 71" xfId="28535" xr:uid="{A82BC8E2-9094-4DE5-A20F-2AF3BDF4EB24}"/>
    <cellStyle name="20% - Accent2 72" xfId="29102" xr:uid="{BD806BD7-8610-43DD-B57D-53F785817223}"/>
    <cellStyle name="20% - Accent2 73" xfId="9531" xr:uid="{DE985219-FAE5-45FD-BC34-F6A223B443AB}"/>
    <cellStyle name="20% - Accent2 8" xfId="2704" xr:uid="{BE062F2E-19A2-41C2-809B-F5A4A3B18E8F}"/>
    <cellStyle name="20% - Accent2 8 2" xfId="5709" xr:uid="{D0357A79-AD0C-4E21-8C57-B4312E51FEA0}"/>
    <cellStyle name="20% - Accent2 8 2 2" xfId="13036" xr:uid="{CD28E955-D247-4FC8-8180-F21F844DB2E0}"/>
    <cellStyle name="20% - Accent2 8 2 2 2" xfId="26754" xr:uid="{912E6993-94C6-4045-ABBB-CCC8CBAB3749}"/>
    <cellStyle name="20% - Accent2 8 2 3" xfId="18798" xr:uid="{ADB55C8E-AEC0-4F66-BAA5-A37B74E8A14A}"/>
    <cellStyle name="20% - Accent2 8 2 4" xfId="28904" xr:uid="{22536677-1E13-4485-B372-B6E8C3F29BB3}"/>
    <cellStyle name="20% - Accent2 8 3" xfId="11118" xr:uid="{D8C3085D-2B76-4A4C-811E-FB74EBED504C}"/>
    <cellStyle name="20% - Accent2 8 3 2" xfId="23838" xr:uid="{0AFEC04A-9CE6-47B1-82E0-B51A97F13E1B}"/>
    <cellStyle name="20% - Accent2 8 4" xfId="15885" xr:uid="{5E6FC308-5622-4F4F-B58D-06C4FC81C6D2}"/>
    <cellStyle name="20% - Accent2 8 5" xfId="28701" xr:uid="{BB69EA78-6B51-4242-8E3A-6D2F736349EB}"/>
    <cellStyle name="20% - Accent2 9" xfId="2724" xr:uid="{157F68B8-01A8-44FE-B4CE-AEE12E0ED99C}"/>
    <cellStyle name="20% - Accent2 9 2" xfId="5729" xr:uid="{3852A7C2-4169-4833-B1C1-5D023876A4C0}"/>
    <cellStyle name="20% - Accent2 9 2 2" xfId="13056" xr:uid="{A26D38BD-E675-4DCD-9229-6E936D588244}"/>
    <cellStyle name="20% - Accent2 9 2 2 2" xfId="26774" xr:uid="{32699DF1-417C-4449-A485-13DA9CA630BE}"/>
    <cellStyle name="20% - Accent2 9 2 3" xfId="18818" xr:uid="{BD8E8C71-053C-4675-A0AC-C9688C5F6579}"/>
    <cellStyle name="20% - Accent2 9 2 4" xfId="29067" xr:uid="{9BC7E63C-CDFA-4A46-8CCC-734F3404A8BC}"/>
    <cellStyle name="20% - Accent2 9 3" xfId="11138" xr:uid="{6CB1318D-A3F2-4086-8841-8AE40CD9DA46}"/>
    <cellStyle name="20% - Accent2 9 3 2" xfId="23858" xr:uid="{496BAC1B-A750-4393-A94B-5D705A59EA5D}"/>
    <cellStyle name="20% - Accent2 9 4" xfId="15905" xr:uid="{DDDFB052-0E3B-4FCC-9EA2-699AC70345B8}"/>
    <cellStyle name="20% - Accent2 9 5" xfId="29030" xr:uid="{45A4A3F7-03AC-4485-9F9D-3DCA586903BE}"/>
    <cellStyle name="20% - Accent3" xfId="53" builtinId="38" customBuiltin="1"/>
    <cellStyle name="20% - Accent3 1" xfId="28693" xr:uid="{BAEB26E0-51B3-4DF1-86F9-4A43EA6BAC0B}"/>
    <cellStyle name="20% - Accent3 1 2" xfId="29213" xr:uid="{B8A7DC98-FD6B-4D33-8D6F-6EF8DC003DAA}"/>
    <cellStyle name="20% - Accent3 1 2 2" xfId="28841" xr:uid="{DE001403-BADA-4130-9BAF-42807DA7AB24}"/>
    <cellStyle name="20% - Accent3 1 3" xfId="29003" xr:uid="{3F5209B5-61E3-4050-9CC1-5A2E59DA370D}"/>
    <cellStyle name="20% - Accent3 10" xfId="2977" xr:uid="{1F2E2B4F-9AF6-4B30-ADEB-0ABB94E99DA8}"/>
    <cellStyle name="20% - Accent3 10 2" xfId="5976" xr:uid="{383BDAA4-1EBC-45D1-8290-022D3DC8ACDA}"/>
    <cellStyle name="20% - Accent3 10 2 2" xfId="13303" xr:uid="{A193E3BD-B2F6-48AF-A9F8-A5A0D4F73225}"/>
    <cellStyle name="20% - Accent3 10 2 2 2" xfId="27021" xr:uid="{AD349086-3A25-418C-8DDD-EB13B4A31C30}"/>
    <cellStyle name="20% - Accent3 10 2 3" xfId="19065" xr:uid="{F1BF2D67-45F2-485C-82EC-DACF46722D3D}"/>
    <cellStyle name="20% - Accent3 10 2 4" xfId="28848" xr:uid="{209C7F01-9D17-4283-9E10-7980A751C6AF}"/>
    <cellStyle name="20% - Accent3 10 3" xfId="11388" xr:uid="{8DC4BD97-70D0-442F-8096-2C6E3B1E2E30}"/>
    <cellStyle name="20% - Accent3 10 3 2" xfId="24108" xr:uid="{7646884B-F35D-495C-B467-5169B00BD086}"/>
    <cellStyle name="20% - Accent3 10 4" xfId="16153" xr:uid="{FD44AF3F-8BC3-48F1-B496-BB81FB720D14}"/>
    <cellStyle name="20% - Accent3 10 5" xfId="28792" xr:uid="{DF2099EF-9504-4347-8D0B-7459598E7BF8}"/>
    <cellStyle name="20% - Accent3 11" xfId="2997" xr:uid="{61252962-755D-494F-8458-8451A581326F}"/>
    <cellStyle name="20% - Accent3 11 2" xfId="5994" xr:uid="{52987843-20AF-44B4-AA69-1B3A36EFD3FC}"/>
    <cellStyle name="20% - Accent3 11 2 2" xfId="13321" xr:uid="{D1E1B05B-4A11-4929-97AF-A566E74BD3E8}"/>
    <cellStyle name="20% - Accent3 11 2 2 2" xfId="27039" xr:uid="{95F48E1C-C39E-48A3-869B-8D2F37442725}"/>
    <cellStyle name="20% - Accent3 11 2 3" xfId="19083" xr:uid="{3A272A74-92C5-439F-B0B2-3E6F2046C742}"/>
    <cellStyle name="20% - Accent3 11 2 4" xfId="28823" xr:uid="{FE747B72-4633-4470-9C18-EE8552D93B98}"/>
    <cellStyle name="20% - Accent3 11 3" xfId="11407" xr:uid="{AB5443C8-CB46-4605-A254-53D9FDA7D2AC}"/>
    <cellStyle name="20% - Accent3 11 3 2" xfId="24127" xr:uid="{C1A1A44F-4E62-4324-A496-95244517E174}"/>
    <cellStyle name="20% - Accent3 11 4" xfId="16172" xr:uid="{4419E605-0063-4900-8D44-1DD004348FCD}"/>
    <cellStyle name="20% - Accent3 11 5" xfId="28795" xr:uid="{F6D87362-5BCF-4BD7-AF67-CDB60CA10EE1}"/>
    <cellStyle name="20% - Accent3 12" xfId="3242" xr:uid="{1B036947-736C-45B9-BFD4-3118B5E26107}"/>
    <cellStyle name="20% - Accent3 12 2" xfId="6239" xr:uid="{4697D2B3-7CE9-45CD-B3A5-AC8B3B4B14CE}"/>
    <cellStyle name="20% - Accent3 12 2 2" xfId="13566" xr:uid="{A8868DFA-9A66-4E35-B882-1D8709D93DBE}"/>
    <cellStyle name="20% - Accent3 12 2 2 2" xfId="27284" xr:uid="{E007A1F1-9483-4CBE-966B-0A1718510131}"/>
    <cellStyle name="20% - Accent3 12 2 3" xfId="19328" xr:uid="{BA7AC93C-010B-428F-B6E0-FB1C3A7A31A6}"/>
    <cellStyle name="20% - Accent3 12 2 4" xfId="29116" xr:uid="{9A930D54-3CC9-498C-BC38-EBA97F538038}"/>
    <cellStyle name="20% - Accent3 12 3" xfId="11652" xr:uid="{8A5087CA-E9CB-484B-859D-F26E036B5590}"/>
    <cellStyle name="20% - Accent3 12 3 2" xfId="24372" xr:uid="{6AFABAAC-ADBD-4ACF-A24B-14428199D15B}"/>
    <cellStyle name="20% - Accent3 12 4" xfId="16417" xr:uid="{D6177A0A-E4D1-4C01-B76F-550B0797469B}"/>
    <cellStyle name="20% - Accent3 12 5" xfId="28470" xr:uid="{52F627A9-7691-48E5-BCBE-24ED47340669}"/>
    <cellStyle name="20% - Accent3 13" xfId="5395" xr:uid="{799EF905-82AD-4214-8517-4C1B1EF9E8B6}"/>
    <cellStyle name="20% - Accent3 13 2" xfId="12776" xr:uid="{C7CA6A4D-2DE1-47D3-823E-CF84C7D509DD}"/>
    <cellStyle name="20% - Accent3 13 2 2" xfId="26446" xr:uid="{6F2495BB-BF65-4E29-97BF-73496AE6B080}"/>
    <cellStyle name="20% - Accent3 13 2 3" xfId="28753" xr:uid="{C34185F8-293A-464D-9B29-69EC54D5230E}"/>
    <cellStyle name="20% - Accent3 13 3" xfId="18490" xr:uid="{E6FC4162-47CE-4FFB-BDA7-FCDCBF363713}"/>
    <cellStyle name="20% - Accent3 13 4" xfId="28451" xr:uid="{10DBDF96-3506-4F86-8907-4DD8F4FD6740}"/>
    <cellStyle name="20% - Accent3 14" xfId="10564" xr:uid="{68121E7D-A1AE-41BF-816F-A6150E2E0523}"/>
    <cellStyle name="20% - Accent3 14 2" xfId="23034" xr:uid="{1A13B9AB-D5B5-4EE6-B29D-ED87963513D9}"/>
    <cellStyle name="20% - Accent3 14 2 2" xfId="28499" xr:uid="{93D98693-C015-42A4-944E-8B99FF4DE724}"/>
    <cellStyle name="20% - Accent3 14 3" xfId="29047" xr:uid="{2FE77F89-3587-4755-AF20-84D5FFF8677E}"/>
    <cellStyle name="20% - Accent3 15" xfId="15068" xr:uid="{F012BACA-8584-42CB-9190-5A1760E2F45D}"/>
    <cellStyle name="20% - Accent3 15 2" xfId="28421" xr:uid="{A2BBC894-1D3F-459C-85D9-D8FE81497418}"/>
    <cellStyle name="20% - Accent3 15 3" xfId="28781" xr:uid="{D1D4F581-5504-4955-ABEA-804F0D5B57F0}"/>
    <cellStyle name="20% - Accent3 16" xfId="29131" xr:uid="{01C61F4B-A387-4537-9E2E-B9B0AB91E776}"/>
    <cellStyle name="20% - Accent3 16 2" xfId="28508" xr:uid="{85E9483C-28B8-4600-9B25-C15511F37121}"/>
    <cellStyle name="20% - Accent3 17" xfId="29014" xr:uid="{77A1F1B5-54E3-472B-A101-6631BBB4852E}"/>
    <cellStyle name="20% - Accent3 17 2" xfId="29140" xr:uid="{03D4CAD3-75FB-4234-A334-AE3A9B7AAEBF}"/>
    <cellStyle name="20% - Accent3 18" xfId="29142" xr:uid="{BAEA52FB-603F-4C59-B99F-CF3D031425C2}"/>
    <cellStyle name="20% - Accent3 18 2" xfId="28952" xr:uid="{6FB5F72E-C34D-4635-83DA-1067ADF93E81}"/>
    <cellStyle name="20% - Accent3 19" xfId="29195" xr:uid="{F117589B-E294-4180-B3E0-6EE1820789DD}"/>
    <cellStyle name="20% - Accent3 19 2" xfId="29189" xr:uid="{9F272F3F-2A5B-4660-87AE-D63EF5337A64}"/>
    <cellStyle name="20% - Accent3 2" xfId="190" xr:uid="{DD647362-DC01-4822-A00E-9685676A6737}"/>
    <cellStyle name="20% - Accent3 2 2" xfId="496" xr:uid="{1CA61FAF-14A5-4BA2-80D7-48C25A7DDC78}"/>
    <cellStyle name="20% - Accent3 2 2 10" xfId="4812" xr:uid="{D9CBE78F-1C6D-447A-801D-356238A0CCAB}"/>
    <cellStyle name="20% - Accent3 2 2 10 2" xfId="12582" xr:uid="{D2A08A1D-CF45-4F76-B5F7-3E3C3EEC5467}"/>
    <cellStyle name="20% - Accent3 2 2 10 2 2" xfId="25871" xr:uid="{6B2C78F4-A00C-4865-B444-A5CBCFDB4648}"/>
    <cellStyle name="20% - Accent3 2 2 10 3" xfId="17915" xr:uid="{387AC94F-548C-43AE-B748-CA4DA10E4CB4}"/>
    <cellStyle name="20% - Accent3 2 2 11" xfId="10162" xr:uid="{C4E419DC-7B01-4BCF-9CD7-9B20EED34EE9}"/>
    <cellStyle name="20% - Accent3 2 2 11 2" xfId="22532" xr:uid="{6BA972E5-B77F-4F5C-A989-C6F809BBBAA3}"/>
    <cellStyle name="20% - Accent3 2 2 12" xfId="9758" xr:uid="{DED14750-8045-4FCD-9969-82855920073B}"/>
    <cellStyle name="20% - Accent3 2 2 12 2" xfId="20436" xr:uid="{C56BCC72-E458-46BD-B10C-E40F5E8D3647}"/>
    <cellStyle name="20% - Accent3 2 2 12 3" xfId="14564" xr:uid="{CC224629-F5F7-4AC8-ACA2-4AE2ECFB7E46}"/>
    <cellStyle name="20% - Accent3 2 2 2" xfId="2010" xr:uid="{3DEE971E-9B37-424F-AEFA-C12E3BB90ADF}"/>
    <cellStyle name="20% - Accent3 2 2 2 2" xfId="5494" xr:uid="{E841688A-6DE7-4EDF-AA9E-A83D058FEAEA}"/>
    <cellStyle name="20% - Accent3 2 2 2 2 2" xfId="12862" xr:uid="{1BD9180B-18CF-469B-97F6-D39107BACFFC}"/>
    <cellStyle name="20% - Accent3 2 2 2 2 2 2" xfId="26544" xr:uid="{91379418-E032-4872-8C2D-0D8CA7F6E6B8}"/>
    <cellStyle name="20% - Accent3 2 2 2 2 3" xfId="18588" xr:uid="{F9285348-F23D-405D-A9BF-E35812E97BB2}"/>
    <cellStyle name="20% - Accent3 2 2 2 3" xfId="10894" xr:uid="{BB015A58-D2EF-430D-8847-1A433308AA33}"/>
    <cellStyle name="20% - Accent3 2 2 2 3 2" xfId="23365" xr:uid="{B51D97D8-7B28-4D94-8716-D7F17D47E081}"/>
    <cellStyle name="20% - Accent3 2 2 2 4" xfId="15388" xr:uid="{E9890C3A-276E-4FF4-A409-B89461FF3D96}"/>
    <cellStyle name="20% - Accent3 2 2 2 5" xfId="28878" xr:uid="{C615BE88-7785-4220-91D6-7CFE418B725F}"/>
    <cellStyle name="20% - Accent3 2 2 3" xfId="2280" xr:uid="{13DE26B4-D751-4BB1-BC35-D7817D91B47F}"/>
    <cellStyle name="20% - Accent3 2 2 3 2" xfId="5643" xr:uid="{DBB42323-F205-45A6-A7D6-DDB5E0C158A1}"/>
    <cellStyle name="20% - Accent3 2 2 3 2 2" xfId="12982" xr:uid="{4B0D92E1-F635-4617-AFE1-380347E0F4F3}"/>
    <cellStyle name="20% - Accent3 2 2 3 2 2 2" xfId="26690" xr:uid="{6AB52326-858E-471A-875B-7988D977EE31}"/>
    <cellStyle name="20% - Accent3 2 2 3 2 3" xfId="18734" xr:uid="{4BAE2FD7-619D-411A-86CE-A959DA5436FE}"/>
    <cellStyle name="20% - Accent3 2 2 3 3" xfId="11047" xr:uid="{51BC08B1-79E4-40C6-8FC6-3EC78B525F3E}"/>
    <cellStyle name="20% - Accent3 2 2 3 3 2" xfId="23529" xr:uid="{02631B80-7864-4194-AAB7-A385CE0EB768}"/>
    <cellStyle name="20% - Accent3 2 2 3 4" xfId="15552" xr:uid="{B4682BEA-4BAB-4EE1-AFC4-96C67DA3E256}"/>
    <cellStyle name="20% - Accent3 2 2 3 5" xfId="28758" xr:uid="{8CC4DF8F-4C75-433F-BD17-862D3330DB2D}"/>
    <cellStyle name="20% - Accent3 2 2 4" xfId="2864" xr:uid="{055D824C-4E97-4A8A-BC95-CAD3C6764A0A}"/>
    <cellStyle name="20% - Accent3 2 2 4 2" xfId="5867" xr:uid="{CC2B01AF-E34B-4884-83B6-DABC99D8CA11}"/>
    <cellStyle name="20% - Accent3 2 2 4 2 2" xfId="13194" xr:uid="{F7D0DFC4-D0D0-4269-A00F-6ADA71914CBA}"/>
    <cellStyle name="20% - Accent3 2 2 4 2 2 2" xfId="26912" xr:uid="{38FA0DB1-5C65-4DBB-8BA5-8B1D4D0FBAEB}"/>
    <cellStyle name="20% - Accent3 2 2 4 2 3" xfId="18956" xr:uid="{B3DA2CF3-3AB6-4F9A-AB12-8DF08A5785AE}"/>
    <cellStyle name="20% - Accent3 2 2 4 3" xfId="11278" xr:uid="{80FF0FC9-E99E-47DF-85F3-7D5862F8FB99}"/>
    <cellStyle name="20% - Accent3 2 2 4 3 2" xfId="23998" xr:uid="{627FDCC2-F339-4987-9CAA-F12E5C76CF27}"/>
    <cellStyle name="20% - Accent3 2 2 4 4" xfId="16043" xr:uid="{4B10C6E6-33C3-4F30-960F-E96254B316C6}"/>
    <cellStyle name="20% - Accent3 2 2 4 5" xfId="29184" xr:uid="{CB51DA29-3EBD-459D-93F4-C52506AF1167}"/>
    <cellStyle name="20% - Accent3 2 2 5" xfId="3128" xr:uid="{30E4899A-730E-4A89-BD84-49F8D7725BFE}"/>
    <cellStyle name="20% - Accent3 2 2 5 2" xfId="6125" xr:uid="{7EB196CE-1A2D-4CEC-AA3C-5D56FDB92AF7}"/>
    <cellStyle name="20% - Accent3 2 2 5 2 2" xfId="13452" xr:uid="{20969D7A-FE51-49C3-AF53-A9480C6622D0}"/>
    <cellStyle name="20% - Accent3 2 2 5 2 2 2" xfId="27170" xr:uid="{DF066292-45C3-4905-AD12-1516CE3ADBA1}"/>
    <cellStyle name="20% - Accent3 2 2 5 2 3" xfId="19214" xr:uid="{8B279194-0FC3-4CE9-A990-855CB84997F0}"/>
    <cellStyle name="20% - Accent3 2 2 5 3" xfId="11538" xr:uid="{536BAED4-9564-4201-833C-0027D237BAF2}"/>
    <cellStyle name="20% - Accent3 2 2 5 3 2" xfId="24258" xr:uid="{ABAC327F-84BA-481B-B027-9D3CDEFD05A1}"/>
    <cellStyle name="20% - Accent3 2 2 5 4" xfId="16303" xr:uid="{61BF79BB-3E17-4204-8367-AA95F44DCAF2}"/>
    <cellStyle name="20% - Accent3 2 2 6" xfId="3373" xr:uid="{884D44D1-B757-4B9C-9577-C52A62E39CE0}"/>
    <cellStyle name="20% - Accent3 2 2 6 2" xfId="6370" xr:uid="{D4D244CF-13C7-45CC-9CA9-969999E9D6F7}"/>
    <cellStyle name="20% - Accent3 2 2 6 2 2" xfId="13697" xr:uid="{C7D8A868-075D-4F5F-A663-31E77D407301}"/>
    <cellStyle name="20% - Accent3 2 2 6 2 2 2" xfId="27415" xr:uid="{ACE8FFC3-90CC-42AA-ABA8-40165A37F35A}"/>
    <cellStyle name="20% - Accent3 2 2 6 2 3" xfId="19459" xr:uid="{EDE0787A-E1ED-4A5E-9240-6B9B2E431C1D}"/>
    <cellStyle name="20% - Accent3 2 2 6 3" xfId="11783" xr:uid="{575F1EBC-9093-4CF8-A4B7-0523B7702582}"/>
    <cellStyle name="20% - Accent3 2 2 6 3 2" xfId="24503" xr:uid="{793DD17A-C45C-433B-9515-7906DFBD15C4}"/>
    <cellStyle name="20% - Accent3 2 2 6 4" xfId="16548" xr:uid="{9B3B5DB4-BF8E-44B6-9295-AEE2C9FFC88B}"/>
    <cellStyle name="20% - Accent3 2 2 7" xfId="3590" xr:uid="{3CD43817-7D52-433A-823D-A2D77CB7477C}"/>
    <cellStyle name="20% - Accent3 2 2 7 2" xfId="6579" xr:uid="{A050AC89-A2C8-4260-A2FD-A58CA5373F91}"/>
    <cellStyle name="20% - Accent3 2 2 7 2 2" xfId="13905" xr:uid="{97B831FC-1888-4637-AFF4-48AA28D90C4F}"/>
    <cellStyle name="20% - Accent3 2 2 7 2 2 2" xfId="27624" xr:uid="{CCCD9324-1268-48B8-9B41-C249D9D37635}"/>
    <cellStyle name="20% - Accent3 2 2 7 2 3" xfId="19668" xr:uid="{49D0A058-4E87-43E3-91A2-7DA2399297FC}"/>
    <cellStyle name="20% - Accent3 2 2 7 3" xfId="11993" xr:uid="{24A36628-1C87-4820-95AB-5A184B56CB2E}"/>
    <cellStyle name="20% - Accent3 2 2 7 3 2" xfId="24712" xr:uid="{84443AF2-66B6-4C4F-9378-6497B5E25D01}"/>
    <cellStyle name="20% - Accent3 2 2 7 4" xfId="16756" xr:uid="{4EF28FFA-EE23-4516-B683-E91AC48842A4}"/>
    <cellStyle name="20% - Accent3 2 2 8" xfId="4169" xr:uid="{87B9F229-37AB-43B2-AC03-E24C9BD679CC}"/>
    <cellStyle name="20% - Accent3 2 2 8 2" xfId="7125" xr:uid="{5145222C-6455-4441-BFBB-768FED144D92}"/>
    <cellStyle name="20% - Accent3 2 2 8 2 2" xfId="14194" xr:uid="{7A4BD6C1-8873-4667-9324-F64DB02A24F3}"/>
    <cellStyle name="20% - Accent3 2 2 8 2 2 2" xfId="28170" xr:uid="{4A8F306C-7118-49E5-B2FD-3B101D8DCA74}"/>
    <cellStyle name="20% - Accent3 2 2 8 2 3" xfId="20214" xr:uid="{C82A972C-551B-4253-8472-728EF12B8868}"/>
    <cellStyle name="20% - Accent3 2 2 8 3" xfId="12286" xr:uid="{96F910A9-E2E5-49F9-98AF-9C554B1C7742}"/>
    <cellStyle name="20% - Accent3 2 2 8 3 2" xfId="25253" xr:uid="{7C92EFE1-DF1C-4D23-8977-795E032B6B0E}"/>
    <cellStyle name="20% - Accent3 2 2 8 4" xfId="17297" xr:uid="{A731209C-EBD0-4E95-A9DE-B3281AB5C20D}"/>
    <cellStyle name="20% - Accent3 2 2 9" xfId="1698" xr:uid="{4B588E8C-EAFD-49AD-9B28-F1B236319253}"/>
    <cellStyle name="20% - Accent3 2 2 9 2" xfId="10642" xr:uid="{BB047141-E955-49DA-B7C6-74AB9E771678}"/>
    <cellStyle name="20% - Accent3 2 2 9 2 2" xfId="23112" xr:uid="{BED4A91F-AEA8-4A6B-8A4C-8F03804268E0}"/>
    <cellStyle name="20% - Accent3 2 2 9 3" xfId="15145" xr:uid="{E0A1D475-6AC8-4054-BBF6-4EDFDEBA2412}"/>
    <cellStyle name="20% - Accent3 2 3" xfId="1896" xr:uid="{D071BEE1-DEA1-4FA1-B157-BCB904F97520}"/>
    <cellStyle name="20% - Accent3 2 3 2" xfId="5429" xr:uid="{5209AFB1-841F-440B-9963-AAD78EF8178E}"/>
    <cellStyle name="20% - Accent3 2 3 2 2" xfId="12804" xr:uid="{D5D020D3-7789-4F68-8BDF-1AE552AE3AD5}"/>
    <cellStyle name="20% - Accent3 2 3 2 2 2" xfId="26480" xr:uid="{754A6092-FEFC-4375-BAD6-AB1D55E90851}"/>
    <cellStyle name="20% - Accent3 2 3 2 3" xfId="18524" xr:uid="{CAFB9F5C-81F9-45FA-9BF0-324C880EBE41}"/>
    <cellStyle name="20% - Accent3 2 3 3" xfId="10803" xr:uid="{04673048-EF7D-49CA-AE0D-BBCE46729E72}"/>
    <cellStyle name="20% - Accent3 2 3 3 2" xfId="23274" xr:uid="{7A9EDD8F-4187-4B3C-BF23-723BFA237991}"/>
    <cellStyle name="20% - Accent3 2 3 4" xfId="15299" xr:uid="{7171D5C6-B51D-4C81-9A72-4CEEF043F45D}"/>
    <cellStyle name="20% - Accent3 2 3 5" xfId="28853" xr:uid="{E5FDDF1F-2312-4AFB-BBAC-628263ADBB4A}"/>
    <cellStyle name="20% - Accent3 2 4" xfId="2221" xr:uid="{65D93B07-B8FE-4538-BDBE-F2D669C2A7B3}"/>
    <cellStyle name="20% - Accent3 2 5" xfId="2776" xr:uid="{52F76B9B-B104-4ADE-A970-505AF711A5BD}"/>
    <cellStyle name="20% - Accent3 2 5 2" xfId="5780" xr:uid="{857AF922-E277-4BB9-9B46-F81EDA4ADED0}"/>
    <cellStyle name="20% - Accent3 2 5 2 2" xfId="13107" xr:uid="{ECC7A1A8-71C8-4DD6-91F0-BF1CA65DB549}"/>
    <cellStyle name="20% - Accent3 2 5 2 2 2" xfId="26825" xr:uid="{FD4A79B9-A8E3-408F-AFD7-5FF9071FD4AD}"/>
    <cellStyle name="20% - Accent3 2 5 2 3" xfId="18869" xr:uid="{105D380A-9A3E-4D49-BDA4-73E02E930A18}"/>
    <cellStyle name="20% - Accent3 2 5 3" xfId="11190" xr:uid="{13F7BEA8-1AAB-45A1-A7A4-F87007EEDBD5}"/>
    <cellStyle name="20% - Accent3 2 5 3 2" xfId="23910" xr:uid="{75E00AE5-C589-4771-80C6-245A482ED595}"/>
    <cellStyle name="20% - Accent3 2 5 4" xfId="15956" xr:uid="{C9A5C4CA-6461-4C75-9FF9-21FA6662F564}"/>
    <cellStyle name="20% - Accent3 2 5 5" xfId="28651" xr:uid="{DF7F7585-6782-4883-A9A6-2F79717BE1E6}"/>
    <cellStyle name="20% - Accent3 2 6" xfId="3040" xr:uid="{89D16F62-810D-4D34-B8FD-5ABAEC681A4D}"/>
    <cellStyle name="20% - Accent3 2 6 2" xfId="6037" xr:uid="{D74AA49E-55B9-4778-B23F-043F66FBB0A6}"/>
    <cellStyle name="20% - Accent3 2 6 2 2" xfId="13364" xr:uid="{70A3E302-4DE7-42D2-826A-290E81F30E44}"/>
    <cellStyle name="20% - Accent3 2 6 2 2 2" xfId="27082" xr:uid="{67E66FA7-0AE1-42C3-9EBF-0B169281082F}"/>
    <cellStyle name="20% - Accent3 2 6 2 3" xfId="19126" xr:uid="{A4379AD4-11BE-439D-A8AD-4F6F031F312C}"/>
    <cellStyle name="20% - Accent3 2 6 3" xfId="11450" xr:uid="{293FC3C0-5398-4667-99E4-DF6E7A9061BB}"/>
    <cellStyle name="20% - Accent3 2 6 3 2" xfId="24170" xr:uid="{9DAB3D74-9024-40B9-AF27-DA734AB33C23}"/>
    <cellStyle name="20% - Accent3 2 6 4" xfId="16215" xr:uid="{1338A5A4-A7A4-4825-BD7C-4CE62DBA8B4C}"/>
    <cellStyle name="20% - Accent3 2 6 5" xfId="28791" xr:uid="{446CCA80-25FB-4E5B-BB75-60F89B03F7A2}"/>
    <cellStyle name="20% - Accent3 2 7" xfId="3285" xr:uid="{690DDF75-8907-4763-A01A-04FB65636767}"/>
    <cellStyle name="20% - Accent3 2 7 2" xfId="6282" xr:uid="{564C69CC-9319-40F6-A22B-40BBD8099336}"/>
    <cellStyle name="20% - Accent3 2 7 2 2" xfId="13609" xr:uid="{263C6134-F5EB-4D78-9E7C-9201440AB015}"/>
    <cellStyle name="20% - Accent3 2 7 2 2 2" xfId="27327" xr:uid="{D378ED06-9AE8-4FAA-93E5-3592A6FB85D8}"/>
    <cellStyle name="20% - Accent3 2 7 2 3" xfId="19371" xr:uid="{888E53F8-6BD6-4FAA-9EF6-5331E8285148}"/>
    <cellStyle name="20% - Accent3 2 7 3" xfId="11695" xr:uid="{69D36D0D-E175-48EB-84FE-9C52AD8CF95B}"/>
    <cellStyle name="20% - Accent3 2 7 3 2" xfId="24415" xr:uid="{B039DEA9-30F4-433E-9298-C448A97D001E}"/>
    <cellStyle name="20% - Accent3 2 7 4" xfId="16460" xr:uid="{21ED3810-9EA6-4088-8D9C-57EA41E11865}"/>
    <cellStyle name="20% - Accent3 2 8" xfId="1589" xr:uid="{A1A00286-A410-4EAF-9D56-48B1F347F38D}"/>
    <cellStyle name="20% - Accent3 2 8 2" xfId="10585" xr:uid="{403D5296-6DC5-4BA9-9B0C-5453EBA29290}"/>
    <cellStyle name="20% - Accent3 2 8 2 2" xfId="23055" xr:uid="{DDD3B833-0106-407E-AB51-7B31BA414CBD}"/>
    <cellStyle name="20% - Accent3 2 8 3" xfId="15088" xr:uid="{B5F8E234-4081-4C16-9792-1118585DDC0F}"/>
    <cellStyle name="20% - Accent3 2 9" xfId="9651" xr:uid="{6CB92B73-AA15-409B-A5C9-661F60A75953}"/>
    <cellStyle name="20% - Accent3 20" xfId="28608" xr:uid="{104EB7DE-7B51-4979-AD6F-CEDB00BB7B5A}"/>
    <cellStyle name="20% - Accent3 20 2" xfId="29043" xr:uid="{76FD05AE-7DA6-4A78-92D6-1A66AF4006E0}"/>
    <cellStyle name="20% - Accent3 21" xfId="28870" xr:uid="{5D4FF3A4-F105-43CE-92E1-EA4691436B89}"/>
    <cellStyle name="20% - Accent3 22" xfId="29026" xr:uid="{61B6FC53-C4FE-49F9-9739-50D51ABC1F4D}"/>
    <cellStyle name="20% - Accent3 23" xfId="28834" xr:uid="{D7A1618A-F0C6-462D-B76E-34574ABBD816}"/>
    <cellStyle name="20% - Accent3 24" xfId="28712" xr:uid="{CABF736F-D0F7-4E64-B07A-8FDB2E759413}"/>
    <cellStyle name="20% - Accent3 25" xfId="28766" xr:uid="{351966A4-B4D7-4E77-86B9-A765BCB7D5C6}"/>
    <cellStyle name="20% - Accent3 26" xfId="28835" xr:uid="{E3DE4B1B-F578-4047-945B-34D0BD826009}"/>
    <cellStyle name="20% - Accent3 27" xfId="28830" xr:uid="{84CE695E-1F88-4E4A-9054-5A3ACE3BF870}"/>
    <cellStyle name="20% - Accent3 28" xfId="28903" xr:uid="{618C846D-2806-4665-9432-E8DA12EC2FE7}"/>
    <cellStyle name="20% - Accent3 29" xfId="29093" xr:uid="{0901E432-8884-45CC-935F-6EC4D66BB6E2}"/>
    <cellStyle name="20% - Accent3 3" xfId="375" xr:uid="{20C6E0BB-F993-4FD0-B206-8FDEB7F79A39}"/>
    <cellStyle name="20% - Accent3 3 10" xfId="14519" xr:uid="{8B062575-2C47-403D-9537-841779C97950}"/>
    <cellStyle name="20% - Accent3 3 2" xfId="1004" xr:uid="{4BC37DA2-A176-493D-89C4-47FCB00F07BF}"/>
    <cellStyle name="20% - Accent3 3 2 2" xfId="2434" xr:uid="{0B7F0FEB-37A9-4CA3-94DE-D0D2BAA9F446}"/>
    <cellStyle name="20% - Accent3 3 2 2 2" xfId="29143" xr:uid="{7337C053-8E7C-400C-9AC0-6DA629D84AED}"/>
    <cellStyle name="20% - Accent3 3 2 3" xfId="1967" xr:uid="{1B8CDADC-A136-410A-B5B9-34758A20ECCC}"/>
    <cellStyle name="20% - Accent3 3 2 3 2" xfId="10852" xr:uid="{B1BAA62E-A6BF-4DF3-B8D5-FDA8294D419C}"/>
    <cellStyle name="20% - Accent3 3 2 3 2 2" xfId="23323" xr:uid="{B4964C13-5417-4F56-967B-F488D2005C86}"/>
    <cellStyle name="20% - Accent3 3 2 3 3" xfId="15346" xr:uid="{A2AFDDAA-5DB8-442B-B57D-05EE2F01AAC7}"/>
    <cellStyle name="20% - Accent3 3 2 4" xfId="9916" xr:uid="{E246BE8D-BF38-4E87-8CE2-2BFB4393C9E0}"/>
    <cellStyle name="20% - Accent3 3 2 5" xfId="29176" xr:uid="{2740CEFA-7F87-4BEE-966E-E5BBF0AD6E52}"/>
    <cellStyle name="20% - Accent3 3 3" xfId="2821" xr:uid="{733F34F5-87D1-49A9-AD8A-A47D206E0190}"/>
    <cellStyle name="20% - Accent3 3 3 2" xfId="5824" xr:uid="{C76D7DFE-D3D3-4E63-9FB9-D0385BDCC5F8}"/>
    <cellStyle name="20% - Accent3 3 3 2 2" xfId="13151" xr:uid="{A37F51E4-013E-4CCB-9D14-81D35378A6FE}"/>
    <cellStyle name="20% - Accent3 3 3 2 2 2" xfId="26869" xr:uid="{DD104488-FE6A-453B-A4C8-207BBAFD3182}"/>
    <cellStyle name="20% - Accent3 3 3 2 3" xfId="18913" xr:uid="{6C675EF1-7EAF-48FA-86CA-29CB7E9B28F8}"/>
    <cellStyle name="20% - Accent3 3 3 3" xfId="11235" xr:uid="{D58926C2-4CCF-4A6B-99FD-4AD2D3C683D9}"/>
    <cellStyle name="20% - Accent3 3 3 3 2" xfId="23955" xr:uid="{FAB7EBEF-05B1-4761-9DB2-1C62F461D77D}"/>
    <cellStyle name="20% - Accent3 3 3 4" xfId="16000" xr:uid="{BE475A1B-531A-4F5E-AF14-C7B91CF41112}"/>
    <cellStyle name="20% - Accent3 3 3 5" xfId="28690" xr:uid="{40344226-0BC0-480C-B966-8D5E140DC8F0}"/>
    <cellStyle name="20% - Accent3 3 4" xfId="3085" xr:uid="{E2C8E58D-24CA-4E2E-A494-7E2D883CCF11}"/>
    <cellStyle name="20% - Accent3 3 4 2" xfId="6082" xr:uid="{12370BF8-524B-4E8A-8222-84419AEEE0C3}"/>
    <cellStyle name="20% - Accent3 3 4 2 2" xfId="13409" xr:uid="{60E49C79-1D4E-4C26-B273-7CE397EA6E9D}"/>
    <cellStyle name="20% - Accent3 3 4 2 2 2" xfId="27127" xr:uid="{424B421C-DFC4-4E21-943D-44EB16D0A6F3}"/>
    <cellStyle name="20% - Accent3 3 4 2 3" xfId="19171" xr:uid="{816EAC62-7BF3-45CA-8DCF-AC493F476901}"/>
    <cellStyle name="20% - Accent3 3 4 3" xfId="11495" xr:uid="{D4D31639-4030-4823-B771-18EE7213B360}"/>
    <cellStyle name="20% - Accent3 3 4 3 2" xfId="24215" xr:uid="{5343314D-FBE8-4ED6-9CD6-0683E36F6230}"/>
    <cellStyle name="20% - Accent3 3 4 4" xfId="16260" xr:uid="{4AC1024B-7737-42B3-B96A-413DCE08E5AA}"/>
    <cellStyle name="20% - Accent3 3 5" xfId="3330" xr:uid="{AA364725-EDAC-4A59-B62B-B7699915815A}"/>
    <cellStyle name="20% - Accent3 3 5 2" xfId="6327" xr:uid="{219D8193-60C0-4C0D-A9E7-E136015E3DD7}"/>
    <cellStyle name="20% - Accent3 3 5 2 2" xfId="13654" xr:uid="{8FF2D816-8CC5-41D1-B745-773CA7959403}"/>
    <cellStyle name="20% - Accent3 3 5 2 2 2" xfId="27372" xr:uid="{410C39EF-CC1E-4748-95A2-8014EA905D27}"/>
    <cellStyle name="20% - Accent3 3 5 2 3" xfId="19416" xr:uid="{F7171596-2C2C-4A21-87FB-9F30299372FE}"/>
    <cellStyle name="20% - Accent3 3 5 3" xfId="11740" xr:uid="{B575AFC7-5E94-4A0F-ADA9-692A76E6BD0D}"/>
    <cellStyle name="20% - Accent3 3 5 3 2" xfId="24460" xr:uid="{035B455E-F8C4-41A1-9BF8-EA48CDB525C5}"/>
    <cellStyle name="20% - Accent3 3 5 4" xfId="16505" xr:uid="{E651B5E8-FB76-45CD-9B05-FA2E40F9B5C1}"/>
    <cellStyle name="20% - Accent3 3 6" xfId="3547" xr:uid="{9C7FAA39-1295-43FE-8F40-C4BED3F7B424}"/>
    <cellStyle name="20% - Accent3 3 6 2" xfId="6536" xr:uid="{3A64174A-33C1-4730-9ECD-41E47B04AA06}"/>
    <cellStyle name="20% - Accent3 3 6 2 2" xfId="13862" xr:uid="{35A15E38-83D0-4867-9EC5-CC73AAEDC570}"/>
    <cellStyle name="20% - Accent3 3 6 2 2 2" xfId="27581" xr:uid="{20D63B5A-93CE-49AE-8AB5-55C497BD58B1}"/>
    <cellStyle name="20% - Accent3 3 6 2 3" xfId="19625" xr:uid="{AD8F2F89-2477-4F19-AC8F-409F0D915886}"/>
    <cellStyle name="20% - Accent3 3 6 3" xfId="11950" xr:uid="{D6872D81-7A92-4818-9EAA-B40FD5462842}"/>
    <cellStyle name="20% - Accent3 3 6 3 2" xfId="24669" xr:uid="{A09AF4CE-7866-47E4-9946-E2EB6C054207}"/>
    <cellStyle name="20% - Accent3 3 6 4" xfId="16713" xr:uid="{A7F39223-FD7B-4F84-A220-46978FCD04F0}"/>
    <cellStyle name="20% - Accent3 3 7" xfId="4126" xr:uid="{AC9CB81E-A11A-45E0-91F6-274FB2080F05}"/>
    <cellStyle name="20% - Accent3 3 7 2" xfId="7082" xr:uid="{11A97ED1-2B50-4112-AF62-7677C83753B4}"/>
    <cellStyle name="20% - Accent3 3 7 2 2" xfId="14151" xr:uid="{A0DB3C70-2406-4F11-875B-AD85D5C9D4EC}"/>
    <cellStyle name="20% - Accent3 3 7 2 2 2" xfId="28127" xr:uid="{618097C3-D132-48F5-B51C-7A876FD5614C}"/>
    <cellStyle name="20% - Accent3 3 7 2 3" xfId="20171" xr:uid="{D2B72253-3A64-437E-B26A-1138F2BC9554}"/>
    <cellStyle name="20% - Accent3 3 7 3" xfId="12243" xr:uid="{2A5C0EAB-8EE8-46E0-B32C-1C081530E74E}"/>
    <cellStyle name="20% - Accent3 3 7 3 2" xfId="25210" xr:uid="{756EF559-EE59-41D6-95BF-99D9D0BE3BD8}"/>
    <cellStyle name="20% - Accent3 3 7 4" xfId="17254" xr:uid="{74A16896-C760-4482-ACD2-15D2FAF6ACDD}"/>
    <cellStyle name="20% - Accent3 3 8" xfId="4748" xr:uid="{95BA1CC2-658F-45D6-9AC6-9BECC6BFCB16}"/>
    <cellStyle name="20% - Accent3 3 8 2" xfId="12535" xr:uid="{C95FA9FF-9EB4-4415-8A27-18C16209A348}"/>
    <cellStyle name="20% - Accent3 3 8 2 2" xfId="25812" xr:uid="{B71F5113-0BB6-4055-AF5D-6CF4AB12A301}"/>
    <cellStyle name="20% - Accent3 3 8 3" xfId="17856" xr:uid="{A8A07A7E-C877-4F30-AB7B-A9240570C8EA}"/>
    <cellStyle name="20% - Accent3 3 9" xfId="10104" xr:uid="{E5420123-3E0D-418C-B01A-205091A5CB92}"/>
    <cellStyle name="20% - Accent3 3 9 2" xfId="22475" xr:uid="{1DBD0F62-7373-429E-A57C-6AE0DDA391FA}"/>
    <cellStyle name="20% - Accent3 30" xfId="29126" xr:uid="{EBB27F36-D69D-4247-9B33-A36DF3338CF4}"/>
    <cellStyle name="20% - Accent3 31" xfId="28827" xr:uid="{1DF8FAE6-B392-442B-A0DB-6CBD9D504AEB}"/>
    <cellStyle name="20% - Accent3 32" xfId="28666" xr:uid="{26C30DDB-5AA7-4253-8465-B15161982388}"/>
    <cellStyle name="20% - Accent3 33" xfId="28609" xr:uid="{8398E060-131C-4578-BB11-5DE1640571B4}"/>
    <cellStyle name="20% - Accent3 34" xfId="28574" xr:uid="{FC9BD074-0343-4C90-A3E6-3090777271A3}"/>
    <cellStyle name="20% - Accent3 35" xfId="28583" xr:uid="{0D3EEF94-B433-4630-BDFB-42FA0DEF835F}"/>
    <cellStyle name="20% - Accent3 36" xfId="28991" xr:uid="{3382FF23-D3A7-4217-8536-59BF6518CB65}"/>
    <cellStyle name="20% - Accent3 37" xfId="28612" xr:uid="{222A0DC6-7ADE-4CBE-82AB-0CEAEB1A7DA3}"/>
    <cellStyle name="20% - Accent3 38" xfId="28980" xr:uid="{EBD598AA-3A5F-4B79-8523-D2D7D52FDC0D}"/>
    <cellStyle name="20% - Accent3 39" xfId="29028" xr:uid="{B9FD59B4-D77A-42FC-B0CF-2BBE5637927A}"/>
    <cellStyle name="20% - Accent3 4" xfId="644" xr:uid="{8CFAB393-9A38-47B9-87D0-A6F93130C60C}"/>
    <cellStyle name="20% - Accent3 4 2" xfId="1925" xr:uid="{A170D7FC-470A-49C7-87CC-EDCF02DF3969}"/>
    <cellStyle name="20% - Accent3 4 2 2" xfId="5448" xr:uid="{871BF409-8A1E-4D1A-B8B0-8B34531343C8}"/>
    <cellStyle name="20% - Accent3 4 2 2 2" xfId="12821" xr:uid="{5B166691-10AF-4237-819F-A71B5A1A2A88}"/>
    <cellStyle name="20% - Accent3 4 2 2 2 2" xfId="26499" xr:uid="{684296FD-CEEA-47E6-ADA6-48756E1C2E14}"/>
    <cellStyle name="20% - Accent3 4 2 2 3" xfId="18543" xr:uid="{F62D70E4-9A7D-490D-B763-CBB66D0CAA29}"/>
    <cellStyle name="20% - Accent3 4 2 3" xfId="10827" xr:uid="{5F68BAE0-F022-4142-9D6F-CC5624CB14F3}"/>
    <cellStyle name="20% - Accent3 4 2 3 2" xfId="23298" xr:uid="{843E8FBD-96B5-4ABC-9AF7-2BDE432F4440}"/>
    <cellStyle name="20% - Accent3 4 2 4" xfId="15321" xr:uid="{FF2E9D62-9130-47A0-941A-55747835D771}"/>
    <cellStyle name="20% - Accent3 4 2 5" xfId="28619" xr:uid="{53D72A47-CF4E-4855-964B-6DF7F340B602}"/>
    <cellStyle name="20% - Accent3 4 3" xfId="2337" xr:uid="{EAA08CDC-FD56-4E68-A050-573979100520}"/>
    <cellStyle name="20% - Accent3 4 3 2" xfId="28892" xr:uid="{27633615-77FE-4B49-A874-688BB1B3B48D}"/>
    <cellStyle name="20% - Accent3 4 4" xfId="2802" xr:uid="{981023A0-DCEF-4A06-B3F8-4D8D6C5FA3B2}"/>
    <cellStyle name="20% - Accent3 4 4 2" xfId="5805" xr:uid="{BDED973D-2F8D-4323-8C55-79D02B08651D}"/>
    <cellStyle name="20% - Accent3 4 4 2 2" xfId="13132" xr:uid="{3D8CDC71-2E47-4FFB-8ACB-225A6C1A7007}"/>
    <cellStyle name="20% - Accent3 4 4 2 2 2" xfId="26850" xr:uid="{A73D697D-F210-4214-AFBB-1D2E2605840D}"/>
    <cellStyle name="20% - Accent3 4 4 2 3" xfId="18894" xr:uid="{C26E6FD0-76FE-4961-A4A4-B55FE23D7F0F}"/>
    <cellStyle name="20% - Accent3 4 4 3" xfId="11216" xr:uid="{F0BC650B-9E9D-4B31-ADE4-6F2D15B4D8A3}"/>
    <cellStyle name="20% - Accent3 4 4 3 2" xfId="23936" xr:uid="{EA25BF79-7B5E-4AE5-93C7-FD162DDBA248}"/>
    <cellStyle name="20% - Accent3 4 4 4" xfId="15982" xr:uid="{0AAF1443-9AD3-437A-BCA8-57CA2DE25795}"/>
    <cellStyle name="20% - Accent3 4 5" xfId="3066" xr:uid="{91B6D483-4325-4A8A-8D0E-80E32FAF3CAF}"/>
    <cellStyle name="20% - Accent3 4 5 2" xfId="6063" xr:uid="{A1DE6FB1-C805-4D4D-96B9-C30427A1FDD2}"/>
    <cellStyle name="20% - Accent3 4 5 2 2" xfId="13390" xr:uid="{2C3D1BF7-701A-4B3B-9509-442127181A8F}"/>
    <cellStyle name="20% - Accent3 4 5 2 2 2" xfId="27108" xr:uid="{C1A07F47-5427-4E34-A964-9DDD8CF50A7A}"/>
    <cellStyle name="20% - Accent3 4 5 2 3" xfId="19152" xr:uid="{AFEC4BAD-28A3-4232-A6E0-6247E3601122}"/>
    <cellStyle name="20% - Accent3 4 5 3" xfId="11476" xr:uid="{D6AAF42B-96C9-46AD-89BC-47D7902D7C89}"/>
    <cellStyle name="20% - Accent3 4 5 3 2" xfId="24196" xr:uid="{A374723B-C2AC-49BD-B6A4-13A62BC56BE9}"/>
    <cellStyle name="20% - Accent3 4 5 4" xfId="16241" xr:uid="{E93911EC-8A4C-4133-A483-48B3F73B7134}"/>
    <cellStyle name="20% - Accent3 4 6" xfId="3311" xr:uid="{6852F875-B14C-400D-B40E-60DD65DDA1D4}"/>
    <cellStyle name="20% - Accent3 4 6 2" xfId="6308" xr:uid="{4DA1CCAA-9EF1-400C-8545-FF230176DE57}"/>
    <cellStyle name="20% - Accent3 4 6 2 2" xfId="13635" xr:uid="{17B221BA-9A99-4EF2-A716-CB5DFBA44299}"/>
    <cellStyle name="20% - Accent3 4 6 2 2 2" xfId="27353" xr:uid="{F909702D-8F41-4925-BDC6-2A7EFD2F23BB}"/>
    <cellStyle name="20% - Accent3 4 6 2 3" xfId="19397" xr:uid="{02353FEF-CC22-4136-B1E9-65AFDE0A865C}"/>
    <cellStyle name="20% - Accent3 4 6 3" xfId="11721" xr:uid="{D19F8F3B-A8AE-49DA-8AC7-6DD4A2A2B787}"/>
    <cellStyle name="20% - Accent3 4 6 3 2" xfId="24441" xr:uid="{F08D61D6-E08E-4CF7-B382-17D8364EFA77}"/>
    <cellStyle name="20% - Accent3 4 6 4" xfId="16486" xr:uid="{D5B40326-1E2C-41DB-9C19-4C4D6A4B4BE7}"/>
    <cellStyle name="20% - Accent3 4 7" xfId="1615" xr:uid="{78E792BE-9FD6-4A8B-BD7B-864F774B8800}"/>
    <cellStyle name="20% - Accent3 4 7 2" xfId="10602" xr:uid="{8A21BF87-D91C-4051-B2CD-3685E24BC82A}"/>
    <cellStyle name="20% - Accent3 4 7 2 2" xfId="23072" xr:uid="{368BC12D-DDC6-49BD-9A3B-63D3F32D7762}"/>
    <cellStyle name="20% - Accent3 4 7 3" xfId="15102" xr:uid="{A613954E-D46D-4B55-8C01-67FC09DDE552}"/>
    <cellStyle name="20% - Accent3 4 8" xfId="9677" xr:uid="{74439765-4FAE-4E2F-8B4E-BD97640A02F8}"/>
    <cellStyle name="20% - Accent3 40" xfId="28414" xr:uid="{B72B2CAD-8656-40C9-85FA-77D0C0347022}"/>
    <cellStyle name="20% - Accent3 41" xfId="28546" xr:uid="{410C3C6A-9223-4D42-99DB-E65FABE8B2A4}"/>
    <cellStyle name="20% - Accent3 42" xfId="28627" xr:uid="{385F5E82-D632-4A8E-94A5-E987F7DAE5CA}"/>
    <cellStyle name="20% - Accent3 43" xfId="29242" xr:uid="{8380949D-C27F-4B15-AFAF-1040556C4EDE}"/>
    <cellStyle name="20% - Accent3 44" xfId="29212" xr:uid="{98312C63-5F5D-4273-96AC-EB6CCD677FDD}"/>
    <cellStyle name="20% - Accent3 45" xfId="28809" xr:uid="{FCE1AA5E-0EAE-4E43-9848-64CA896388C5}"/>
    <cellStyle name="20% - Accent3 46" xfId="28802" xr:uid="{FBAF447C-317F-46E7-B152-04F3C3A22A06}"/>
    <cellStyle name="20% - Accent3 47" xfId="28983" xr:uid="{A2604D15-F315-4D74-BDC1-FE857B3C5020}"/>
    <cellStyle name="20% - Accent3 48" xfId="28662" xr:uid="{491FF7C0-3B88-4872-A5D0-42FDD0307097}"/>
    <cellStyle name="20% - Accent3 49" xfId="28657" xr:uid="{95CDA1DD-27E2-41FC-A4C5-933B9D580375}"/>
    <cellStyle name="20% - Accent3 5" xfId="768" xr:uid="{6721B34D-B662-41A3-AB22-8C135C0ED83A}"/>
    <cellStyle name="20% - Accent3 5 2" xfId="2389" xr:uid="{B8207FDE-E64B-42F0-82C6-B66511CC7B30}"/>
    <cellStyle name="20% - Accent3 5 2 2" xfId="28401" xr:uid="{C46802E3-0FC8-4E9F-B4B5-C078681DC714}"/>
    <cellStyle name="20% - Accent3 5 3" xfId="1853" xr:uid="{42512B3D-612D-4200-BA6E-8342F714B907}"/>
    <cellStyle name="20% - Accent3 5 3 2" xfId="10762" xr:uid="{98B38E6C-1B45-4F31-A9B2-F763797A86D4}"/>
    <cellStyle name="20% - Accent3 5 3 2 2" xfId="23232" xr:uid="{4C65F24D-DC4E-4F0E-AA16-69D1AE41800A}"/>
    <cellStyle name="20% - Accent3 5 3 3" xfId="15259" xr:uid="{0668D3E0-6F20-4957-A883-6799D134E8B0}"/>
    <cellStyle name="20% - Accent3 5 3 4" xfId="28975" xr:uid="{DE1CA1B7-1973-46C3-A53A-E872258D429C}"/>
    <cellStyle name="20% - Accent3 5 4" xfId="9874" xr:uid="{0135DF93-2785-4BE1-A185-8FF3A6342F8A}"/>
    <cellStyle name="20% - Accent3 50" xfId="28864" xr:uid="{CC5697B7-7D22-4DC1-8E90-CD749B32C883}"/>
    <cellStyle name="20% - Accent3 51" xfId="28746" xr:uid="{41556AA6-8523-4B40-A231-B7A5CCD8161F}"/>
    <cellStyle name="20% - Accent3 52" xfId="29196" xr:uid="{7949F83D-F71B-4738-8AED-AE0D45BCB6B8}"/>
    <cellStyle name="20% - Accent3 53" xfId="29071" xr:uid="{C660AC34-9482-4834-A532-18A3E41229D3}"/>
    <cellStyle name="20% - Accent3 54" xfId="29275" xr:uid="{869AEB12-1891-4D36-A760-68B4AFD7D63E}"/>
    <cellStyle name="20% - Accent3 55" xfId="28465" xr:uid="{ACC8BCA2-FFFB-4C3F-93D4-A215F8D8A09F}"/>
    <cellStyle name="20% - Accent3 56" xfId="28881" xr:uid="{7B34F7FF-B8DD-4F3D-AA32-13A065229767}"/>
    <cellStyle name="20% - Accent3 57" xfId="28796" xr:uid="{79B6B850-4636-4764-B89E-67F95E5CC302}"/>
    <cellStyle name="20% - Accent3 58" xfId="28945" xr:uid="{05BC4F79-262E-4D6F-A392-060FCA8A3DAA}"/>
    <cellStyle name="20% - Accent3 59" xfId="29119" xr:uid="{5D8F78E5-00BB-4B71-9F3F-3E304C4F8F5D}"/>
    <cellStyle name="20% - Accent3 6" xfId="824" xr:uid="{B8225E4E-3BFF-4FA7-945F-AB106EF5B114}"/>
    <cellStyle name="20% - Accent3 6 2" xfId="28807" xr:uid="{7F116F52-462F-4FFD-8FBE-1FB5150BB0CE}"/>
    <cellStyle name="20% - Accent3 6 3" xfId="29262" xr:uid="{9B3E9F48-6D4D-474E-B865-D604EDACA1A1}"/>
    <cellStyle name="20% - Accent3 60" xfId="28810" xr:uid="{25558FD9-7AC5-4C89-AB29-9F22E558F267}"/>
    <cellStyle name="20% - Accent3 61" xfId="28797" xr:uid="{01D514F6-9966-4FE5-91EE-05DA41D06328}"/>
    <cellStyle name="20% - Accent3 61 2" xfId="29210" xr:uid="{5EA93236-FE46-403D-A0DE-3521BCC8EB48}"/>
    <cellStyle name="20% - Accent3 61 2 2" xfId="28749" xr:uid="{B58AB04C-5807-4DC2-B466-2B872D7FF6E8}"/>
    <cellStyle name="20% - Accent3 61 2 3" xfId="28435" xr:uid="{0922BDEE-8DCC-435B-ACAF-4F17272E5D07}"/>
    <cellStyle name="20% - Accent3 61 2 4" xfId="29269" xr:uid="{80CEC6AC-60FE-4B88-92FB-0E9DEA9B9024}"/>
    <cellStyle name="20% - Accent3 61 2 5" xfId="28992" xr:uid="{BE1ED44F-0B6E-4E38-B8B2-A77A894978AC}"/>
    <cellStyle name="20% - Accent3 61 2 6" xfId="29091" xr:uid="{F9E12E65-F32F-4043-B7E6-D39671A35072}"/>
    <cellStyle name="20% - Accent3 61 3" xfId="29115" xr:uid="{9E63394B-BF7B-48B3-A0A8-E0B05F9A719E}"/>
    <cellStyle name="20% - Accent3 61 4" xfId="28886" xr:uid="{C3BE05DE-E1D7-4A68-9CA9-4F45D08E8493}"/>
    <cellStyle name="20% - Accent3 61 5" xfId="28738" xr:uid="{02646B8A-46F4-4978-9DCE-7A2C8376CA01}"/>
    <cellStyle name="20% - Accent3 61 6" xfId="28639" xr:uid="{2F1F0F78-032B-49FA-A400-DA8A72D52500}"/>
    <cellStyle name="20% - Accent3 61 7" xfId="28888" xr:uid="{FAC1DCDD-D8FC-46EC-AE55-55FB0FBBCF7C}"/>
    <cellStyle name="20% - Accent3 61 8" xfId="28726" xr:uid="{5457B859-9A3B-456F-8411-0EE6DE5EE301}"/>
    <cellStyle name="20% - Accent3 61 9" xfId="28389" xr:uid="{A860A178-6B6E-4615-9629-7790EE29976A}"/>
    <cellStyle name="20% - Accent3 62" xfId="28818" xr:uid="{EBD49CE3-A90A-440E-90EF-7FD68423AF0F}"/>
    <cellStyle name="20% - Accent3 63" xfId="28909" xr:uid="{30EA5F02-51EB-4B2E-B28B-36A8EF88A0EA}"/>
    <cellStyle name="20% - Accent3 63 2" xfId="29075" xr:uid="{A3D8CDA8-D2D1-405C-ACCC-E96564FEC9B2}"/>
    <cellStyle name="20% - Accent3 63 3" xfId="28604" xr:uid="{9CE2B592-3DBF-474A-88F7-7933810C6DE5}"/>
    <cellStyle name="20% - Accent3 63 4" xfId="28831" xr:uid="{8AC380B0-9ED6-4DE3-856A-EB24F0A8B708}"/>
    <cellStyle name="20% - Accent3 63 5" xfId="28655" xr:uid="{53692220-FC4A-48FE-A815-6CEAEF535E5B}"/>
    <cellStyle name="20% - Accent3 63 6" xfId="28686" xr:uid="{5C08B898-D2C7-423B-9F1B-0D7A094B5D62}"/>
    <cellStyle name="20% - Accent3 64" xfId="28838" xr:uid="{972238E7-EAA5-463F-A086-93E4B1F03B78}"/>
    <cellStyle name="20% - Accent3 65" xfId="28576" xr:uid="{F9EA093C-95EE-4B4A-BA33-7DC9474C7FF3}"/>
    <cellStyle name="20% - Accent3 66" xfId="28597" xr:uid="{DA4A329A-621A-416F-B5FD-7F8D1253A691}"/>
    <cellStyle name="20% - Accent3 67" xfId="28950" xr:uid="{0EA7C23C-5642-4A2A-BD4C-6346163D34C8}"/>
    <cellStyle name="20% - Accent3 68" xfId="28800" xr:uid="{4D2C2B2A-C212-4052-89F8-3DF21A2B767B}"/>
    <cellStyle name="20% - Accent3 69" xfId="28580" xr:uid="{D16DFE70-744E-4668-BBEF-3E0830D414D4}"/>
    <cellStyle name="20% - Accent3 7" xfId="169" xr:uid="{74A7F03B-063E-4576-AD71-9165E5BD3EC2}"/>
    <cellStyle name="20% - Accent3 7 2" xfId="28799" xr:uid="{01EBA066-C034-491B-BB73-C4E170F5696A}"/>
    <cellStyle name="20% - Accent3 7 3" xfId="29150" xr:uid="{E67381D1-A8A9-4D65-A01C-214B62D12441}"/>
    <cellStyle name="20% - Accent3 70" xfId="28920" xr:uid="{6C951442-5653-4CF3-B27B-812B21659777}"/>
    <cellStyle name="20% - Accent3 71" xfId="29106" xr:uid="{0E37D887-9479-4FDE-817A-AEE680B14D0E}"/>
    <cellStyle name="20% - Accent3 72" xfId="28495" xr:uid="{D9CAB1CE-FEA4-4E1F-979B-F4C44C70A081}"/>
    <cellStyle name="20% - Accent3 73" xfId="9535" xr:uid="{44668F7D-B9D4-4CCB-B336-151768B6344E}"/>
    <cellStyle name="20% - Accent3 8" xfId="2707" xr:uid="{75C847CB-344A-4B06-BFC2-00798F40BC4F}"/>
    <cellStyle name="20% - Accent3 8 2" xfId="5712" xr:uid="{CAFBEB06-CDDB-49E1-B0EA-B9702A1366C0}"/>
    <cellStyle name="20% - Accent3 8 2 2" xfId="13039" xr:uid="{792C6CBC-A02F-42CE-BC87-03517D2578BD}"/>
    <cellStyle name="20% - Accent3 8 2 2 2" xfId="26757" xr:uid="{3832F903-0837-49DB-8035-7B5ABEFAF797}"/>
    <cellStyle name="20% - Accent3 8 2 3" xfId="18801" xr:uid="{BAB19CBC-B80F-49A7-B9B4-B2260DA51B78}"/>
    <cellStyle name="20% - Accent3 8 2 4" xfId="28614" xr:uid="{FCC86CA9-4FCE-4AA9-B4C3-56E1297DA4AC}"/>
    <cellStyle name="20% - Accent3 8 3" xfId="11121" xr:uid="{66DDB109-2DA0-443B-8149-8FAFD026B55D}"/>
    <cellStyle name="20% - Accent3 8 3 2" xfId="23841" xr:uid="{1C9B4584-ECC5-4674-B3F3-7BA80260755C}"/>
    <cellStyle name="20% - Accent3 8 4" xfId="15888" xr:uid="{3771EB51-C837-4479-A9B1-2C0FBD474107}"/>
    <cellStyle name="20% - Accent3 8 5" xfId="28537" xr:uid="{EA62634C-59AA-44F5-A2FC-25346D956030}"/>
    <cellStyle name="20% - Accent3 9" xfId="2727" xr:uid="{ABA64957-BDB4-47B6-B37A-6FFA1202EC61}"/>
    <cellStyle name="20% - Accent3 9 2" xfId="5732" xr:uid="{F80080A5-F32E-4C4F-9517-453EA54279DA}"/>
    <cellStyle name="20% - Accent3 9 2 2" xfId="13059" xr:uid="{BE74CEFF-C095-4A4E-91C0-6239AFC30752}"/>
    <cellStyle name="20% - Accent3 9 2 2 2" xfId="26777" xr:uid="{D1E0C075-4DD6-484F-9551-C82356D6381A}"/>
    <cellStyle name="20% - Accent3 9 2 3" xfId="18821" xr:uid="{BE5D444A-10F1-44BA-8290-AC95507FCFF0}"/>
    <cellStyle name="20% - Accent3 9 2 4" xfId="29232" xr:uid="{0A2E1D4C-A7FB-4D8D-8841-012CA17E46EB}"/>
    <cellStyle name="20% - Accent3 9 3" xfId="11141" xr:uid="{DC858710-C183-4D0C-8065-AAE5C68A334A}"/>
    <cellStyle name="20% - Accent3 9 3 2" xfId="23861" xr:uid="{696C7B8F-0024-4911-804F-F8DDB879D50E}"/>
    <cellStyle name="20% - Accent3 9 4" xfId="15908" xr:uid="{4BADE2C9-B351-4A85-9056-5FB63D749092}"/>
    <cellStyle name="20% - Accent3 9 5" xfId="29250" xr:uid="{B3BB55BC-C6A8-45B1-8728-2928E8E94513}"/>
    <cellStyle name="20% - Accent4" xfId="56" builtinId="42" customBuiltin="1"/>
    <cellStyle name="20% - Accent4 1" xfId="28399" xr:uid="{C7B974B7-1891-4100-8A59-A93667531BAF}"/>
    <cellStyle name="20% - Accent4 1 2" xfId="28538" xr:uid="{2C29999F-24E7-4752-85F8-7E7B14DB5B66}"/>
    <cellStyle name="20% - Accent4 1 2 2" xfId="28820" xr:uid="{A3109CE8-130B-439C-B1EA-C53B4E2F6C8C}"/>
    <cellStyle name="20% - Accent4 1 3" xfId="28879" xr:uid="{87BF7D40-FFB2-40CA-AFB5-DA896457E386}"/>
    <cellStyle name="20% - Accent4 10" xfId="2978" xr:uid="{7FA24088-D0A9-4CAC-9C4A-227B55CBA6E9}"/>
    <cellStyle name="20% - Accent4 10 2" xfId="5977" xr:uid="{E7E4D709-E316-4934-931D-0EF6BF8D32C3}"/>
    <cellStyle name="20% - Accent4 10 2 2" xfId="13304" xr:uid="{0998D511-FA8A-4249-B4E7-D8AF47A467DF}"/>
    <cellStyle name="20% - Accent4 10 2 2 2" xfId="27022" xr:uid="{440DD2AB-FB7B-473D-BE16-BAE1693E1056}"/>
    <cellStyle name="20% - Accent4 10 2 3" xfId="19066" xr:uid="{F6CEA76F-3670-440A-B194-4E5948327606}"/>
    <cellStyle name="20% - Accent4 10 2 4" xfId="28875" xr:uid="{035882F3-4750-4774-8BC2-F037227E0CC1}"/>
    <cellStyle name="20% - Accent4 10 3" xfId="11389" xr:uid="{CDEE674F-937A-4E3C-95CF-A0ABB08953E7}"/>
    <cellStyle name="20% - Accent4 10 3 2" xfId="24109" xr:uid="{783CA220-4582-4E54-A8F8-CCC39274A890}"/>
    <cellStyle name="20% - Accent4 10 4" xfId="16154" xr:uid="{0C5400C5-1082-425E-9687-673FA484885F}"/>
    <cellStyle name="20% - Accent4 10 5" xfId="29157" xr:uid="{2C022F46-19BD-41D7-A14D-FEF9E4778827}"/>
    <cellStyle name="20% - Accent4 11" xfId="2999" xr:uid="{9A3F3AD4-2870-4CA1-AC05-9BADF6F52B93}"/>
    <cellStyle name="20% - Accent4 11 2" xfId="5996" xr:uid="{63AFC157-5645-4885-848A-016DBD454167}"/>
    <cellStyle name="20% - Accent4 11 2 2" xfId="13323" xr:uid="{727B4476-A7D2-41B0-871D-0B893F4751A8}"/>
    <cellStyle name="20% - Accent4 11 2 2 2" xfId="27041" xr:uid="{60A7A300-F568-4FE2-B771-60EB1563A15C}"/>
    <cellStyle name="20% - Accent4 11 2 3" xfId="19085" xr:uid="{B7801744-F021-4C5E-B4EB-5AFCF6692F58}"/>
    <cellStyle name="20% - Accent4 11 2 4" xfId="28731" xr:uid="{E0613E5F-1B6C-476A-9640-381061B28CB0}"/>
    <cellStyle name="20% - Accent4 11 3" xfId="11409" xr:uid="{B504A9D1-1CB4-4436-9CB8-F65274F41413}"/>
    <cellStyle name="20% - Accent4 11 3 2" xfId="24129" xr:uid="{37593C02-A618-4DFB-8A5E-068CD16AE5FF}"/>
    <cellStyle name="20% - Accent4 11 4" xfId="16174" xr:uid="{7C42D395-CCBB-4043-8C66-6000F48B6F7C}"/>
    <cellStyle name="20% - Accent4 11 5" xfId="29065" xr:uid="{2679C82C-B8F3-4F2D-A710-71A973AE3465}"/>
    <cellStyle name="20% - Accent4 12" xfId="3244" xr:uid="{CB4E720B-F38C-4BC1-975F-CA58FD03A22D}"/>
    <cellStyle name="20% - Accent4 12 2" xfId="6241" xr:uid="{832FBBDE-A00E-4CD1-9EAC-E4E3D0706835}"/>
    <cellStyle name="20% - Accent4 12 2 2" xfId="13568" xr:uid="{57CB2C6D-4B49-4B4D-B9F8-401860A7FB2C}"/>
    <cellStyle name="20% - Accent4 12 2 2 2" xfId="27286" xr:uid="{BAED0F83-E119-4EB4-B296-D4D746966856}"/>
    <cellStyle name="20% - Accent4 12 2 3" xfId="19330" xr:uid="{F8292867-2B2B-4C94-9B6D-9D5E28ED33EE}"/>
    <cellStyle name="20% - Accent4 12 2 4" xfId="29010" xr:uid="{6E295977-D148-4B77-B6F2-6740A88249A8}"/>
    <cellStyle name="20% - Accent4 12 3" xfId="11654" xr:uid="{885D85F5-AA55-47BD-903F-669869D10108}"/>
    <cellStyle name="20% - Accent4 12 3 2" xfId="24374" xr:uid="{88E1505D-622A-4FB4-A4AA-D1C52D7F5D65}"/>
    <cellStyle name="20% - Accent4 12 4" xfId="16419" xr:uid="{6680D5B6-886A-4D20-9557-F6AF93BA75AE}"/>
    <cellStyle name="20% - Accent4 12 5" xfId="28585" xr:uid="{93B6E8DD-02B9-49CF-8491-36C0287F2BC4}"/>
    <cellStyle name="20% - Accent4 13" xfId="5398" xr:uid="{A6FA3026-8827-456D-B1F0-7D9B75874F0A}"/>
    <cellStyle name="20% - Accent4 13 2" xfId="12778" xr:uid="{0D7D1ACC-CC4C-495A-B946-99DC7D13C6D0}"/>
    <cellStyle name="20% - Accent4 13 2 2" xfId="26449" xr:uid="{9AC3B39C-587A-4F70-862A-8E0CB364EC8F}"/>
    <cellStyle name="20% - Accent4 13 2 3" xfId="29036" xr:uid="{1B41AE3D-37D7-4C9E-AA14-51E639F06433}"/>
    <cellStyle name="20% - Accent4 13 3" xfId="18493" xr:uid="{28CFFD60-143E-4834-8EB4-037A6B44C064}"/>
    <cellStyle name="20% - Accent4 13 4" xfId="28732" xr:uid="{C8565B0F-E043-4771-B6BD-2CF935580DBF}"/>
    <cellStyle name="20% - Accent4 14" xfId="10566" xr:uid="{0B4F7A06-F82A-44DC-8C70-2AFFE825FAEC}"/>
    <cellStyle name="20% - Accent4 14 2" xfId="23036" xr:uid="{2A02A113-DA4C-43FB-AF39-5779917DC331}"/>
    <cellStyle name="20% - Accent4 14 2 2" xfId="28493" xr:uid="{F7CC52D7-56E6-4367-B73A-2F1D71959C3B}"/>
    <cellStyle name="20% - Accent4 14 3" xfId="29144" xr:uid="{E1292F45-3522-41FA-9111-9EC721E87A81}"/>
    <cellStyle name="20% - Accent4 15" xfId="15071" xr:uid="{C9F17B6B-C6B3-480C-AD2D-1C3D43C08943}"/>
    <cellStyle name="20% - Accent4 15 2" xfId="28631" xr:uid="{D18CCC80-81B9-4362-A80C-0CCF9AA3386C}"/>
    <cellStyle name="20% - Accent4 15 3" xfId="28607" xr:uid="{6A507544-0CD4-4E20-98E5-072B55107570}"/>
    <cellStyle name="20% - Accent4 16" xfId="28485" xr:uid="{50DB3E9E-0FE4-4EC9-A726-06471948ADAC}"/>
    <cellStyle name="20% - Accent4 16 2" xfId="29033" xr:uid="{529C9FC3-8470-498D-A994-8C0CAB6550D6}"/>
    <cellStyle name="20% - Accent4 17" xfId="29050" xr:uid="{E39851CD-AFA5-4E82-9727-893816C4C959}"/>
    <cellStyle name="20% - Accent4 17 2" xfId="29118" xr:uid="{4B35C584-1BC6-45CB-A42E-77C10D2F8AC9}"/>
    <cellStyle name="20% - Accent4 18" xfId="28513" xr:uid="{E0FECFEB-6D97-476C-A56C-EFC9FEBACA63}"/>
    <cellStyle name="20% - Accent4 18 2" xfId="28733" xr:uid="{AA4672B8-DA86-4FFA-9245-F8F2CC9ABC5A}"/>
    <cellStyle name="20% - Accent4 19" xfId="28685" xr:uid="{7B2C8B76-0EE3-4802-92C0-81F464725466}"/>
    <cellStyle name="20% - Accent4 19 2" xfId="28504" xr:uid="{F65C1BE6-7E6C-4DA7-A7A5-772B2C3DD51F}"/>
    <cellStyle name="20% - Accent4 2" xfId="191" xr:uid="{A7C9FA9D-B389-4EAA-A04B-4E4C5A7DD6AD}"/>
    <cellStyle name="20% - Accent4 2 2" xfId="497" xr:uid="{DE4AA037-B61E-4F17-A28A-4C1FBECA99C3}"/>
    <cellStyle name="20% - Accent4 2 2 10" xfId="4813" xr:uid="{D5A999D4-FCCA-42A0-9A44-A23A2A4AFDE4}"/>
    <cellStyle name="20% - Accent4 2 2 10 2" xfId="12583" xr:uid="{769CFC20-E052-4269-BA71-CD2D839D938E}"/>
    <cellStyle name="20% - Accent4 2 2 10 2 2" xfId="25872" xr:uid="{57E3CA85-F8B9-48DB-BF10-A283D3BB0FF1}"/>
    <cellStyle name="20% - Accent4 2 2 10 3" xfId="17916" xr:uid="{8043D6C1-A431-4294-A3AA-BB97AABE9911}"/>
    <cellStyle name="20% - Accent4 2 2 11" xfId="10163" xr:uid="{9B04F4E7-7725-4236-84CE-1F3AA7D343A8}"/>
    <cellStyle name="20% - Accent4 2 2 11 2" xfId="22533" xr:uid="{C51C1551-FC50-40EC-99C8-4FC94FD098CA}"/>
    <cellStyle name="20% - Accent4 2 2 12" xfId="9760" xr:uid="{3E660364-ACBE-49C7-A341-C1408AA52810}"/>
    <cellStyle name="20% - Accent4 2 2 12 2" xfId="20438" xr:uid="{7FBE7655-F394-4226-B132-273729CD7A13}"/>
    <cellStyle name="20% - Accent4 2 2 12 3" xfId="14565" xr:uid="{134F311A-641C-4392-AC81-DA0C0AC3264D}"/>
    <cellStyle name="20% - Accent4 2 2 2" xfId="2012" xr:uid="{5A7C26EC-F1D4-4931-91EF-EC61FF2C9D0E}"/>
    <cellStyle name="20% - Accent4 2 2 2 2" xfId="5496" xr:uid="{A221ABE2-D6B1-49E5-B39E-2FF0E0BD075C}"/>
    <cellStyle name="20% - Accent4 2 2 2 2 2" xfId="12864" xr:uid="{AC428B7D-8ADE-4E14-95D2-0F1856E7F0DB}"/>
    <cellStyle name="20% - Accent4 2 2 2 2 2 2" xfId="26546" xr:uid="{0DA13BE0-912B-4E13-90A6-0E1A9FE16D4F}"/>
    <cellStyle name="20% - Accent4 2 2 2 2 3" xfId="18590" xr:uid="{7A252788-4DAD-4D1B-88EB-D92C1622F8D7}"/>
    <cellStyle name="20% - Accent4 2 2 2 3" xfId="10896" xr:uid="{F5623ACC-A866-4644-8515-AC642E3B94E4}"/>
    <cellStyle name="20% - Accent4 2 2 2 3 2" xfId="23367" xr:uid="{5B92A204-480A-4014-9073-6079BF3D973D}"/>
    <cellStyle name="20% - Accent4 2 2 2 4" xfId="15390" xr:uid="{BF868EE5-DE98-4D00-9F0A-670F89AE8A5B}"/>
    <cellStyle name="20% - Accent4 2 2 2 5" xfId="28598" xr:uid="{E4B1FFBB-96A7-4C22-A9AD-1FDABE8832A0}"/>
    <cellStyle name="20% - Accent4 2 2 3" xfId="2281" xr:uid="{FA9EC535-7DC8-482E-9133-8070C0D1C837}"/>
    <cellStyle name="20% - Accent4 2 2 3 2" xfId="5644" xr:uid="{2245E438-F3BB-4411-95D9-DAC6F180E4BD}"/>
    <cellStyle name="20% - Accent4 2 2 3 2 2" xfId="12983" xr:uid="{EDFFD998-CFE4-4B27-8050-5C2E1007BC74}"/>
    <cellStyle name="20% - Accent4 2 2 3 2 2 2" xfId="26691" xr:uid="{A1466CF8-A842-4762-A0A5-398FAB682953}"/>
    <cellStyle name="20% - Accent4 2 2 3 2 3" xfId="18735" xr:uid="{9AF4941C-77F0-45C0-810A-FE9DCD26BAD4}"/>
    <cellStyle name="20% - Accent4 2 2 3 3" xfId="11048" xr:uid="{1532E7AE-D5CB-4215-B61D-DBA60CFE9325}"/>
    <cellStyle name="20% - Accent4 2 2 3 3 2" xfId="23530" xr:uid="{34111143-838D-4733-AE4B-8064E4A6CE3A}"/>
    <cellStyle name="20% - Accent4 2 2 3 4" xfId="15553" xr:uid="{8F1A9EC8-7FDC-4511-A74D-1DDBA63CEEA9}"/>
    <cellStyle name="20% - Accent4 2 2 3 5" xfId="28819" xr:uid="{84A8E8EC-9363-46E5-883E-0C8FF0721F80}"/>
    <cellStyle name="20% - Accent4 2 2 4" xfId="2866" xr:uid="{EEB4ECB8-17F5-48C5-9657-5D35C5339AB0}"/>
    <cellStyle name="20% - Accent4 2 2 4 2" xfId="5869" xr:uid="{E3DE5A8E-5813-4EE7-B175-4C7330846FFB}"/>
    <cellStyle name="20% - Accent4 2 2 4 2 2" xfId="13196" xr:uid="{8D49047A-6B8B-4364-8FC2-BC223126290B}"/>
    <cellStyle name="20% - Accent4 2 2 4 2 2 2" xfId="26914" xr:uid="{D4A48DA8-991C-4546-91E1-4000C264996F}"/>
    <cellStyle name="20% - Accent4 2 2 4 2 3" xfId="18958" xr:uid="{3A88378E-3E98-43D9-BDC2-81635212B4CF}"/>
    <cellStyle name="20% - Accent4 2 2 4 3" xfId="11280" xr:uid="{6631C26A-7844-4430-BE8F-D6186D28CD9C}"/>
    <cellStyle name="20% - Accent4 2 2 4 3 2" xfId="24000" xr:uid="{010E385D-9AF4-4142-9566-67872EF09C25}"/>
    <cellStyle name="20% - Accent4 2 2 4 4" xfId="16045" xr:uid="{DC05DF9D-BEDA-4AC4-B731-DB59563FA5E2}"/>
    <cellStyle name="20% - Accent4 2 2 4 5" xfId="28555" xr:uid="{4565ACCF-6AB7-4A38-96BB-83256F2E4B4A}"/>
    <cellStyle name="20% - Accent4 2 2 5" xfId="3130" xr:uid="{81FD2ABA-0317-4DBA-B140-A89D700C9DF3}"/>
    <cellStyle name="20% - Accent4 2 2 5 2" xfId="6127" xr:uid="{ABE42B15-2093-43AE-9C0D-BFEE005EE0D3}"/>
    <cellStyle name="20% - Accent4 2 2 5 2 2" xfId="13454" xr:uid="{BFDA23CE-21C1-4293-BE24-42CDE380DDDE}"/>
    <cellStyle name="20% - Accent4 2 2 5 2 2 2" xfId="27172" xr:uid="{19FFFEF2-A833-4133-92D3-31C3AC073D13}"/>
    <cellStyle name="20% - Accent4 2 2 5 2 3" xfId="19216" xr:uid="{7E53115C-97AF-48FF-8E45-980ACE097642}"/>
    <cellStyle name="20% - Accent4 2 2 5 3" xfId="11540" xr:uid="{FCAF8FEB-0E95-4699-8E95-00EE7B0028FE}"/>
    <cellStyle name="20% - Accent4 2 2 5 3 2" xfId="24260" xr:uid="{B3DB14DC-3B00-4D7B-8DA5-3E39E76F3610}"/>
    <cellStyle name="20% - Accent4 2 2 5 4" xfId="16305" xr:uid="{FCDF40AE-AD39-4479-9ABC-BCEA4B65902D}"/>
    <cellStyle name="20% - Accent4 2 2 6" xfId="3375" xr:uid="{09AD4BE2-3E91-486B-8FB4-0A1BFCF19F19}"/>
    <cellStyle name="20% - Accent4 2 2 6 2" xfId="6372" xr:uid="{ED0B07AA-CCD0-4CE2-BE00-DFEBB13C1A33}"/>
    <cellStyle name="20% - Accent4 2 2 6 2 2" xfId="13699" xr:uid="{C0CFD1E7-7C85-40F7-97B9-7F80A18BB4B0}"/>
    <cellStyle name="20% - Accent4 2 2 6 2 2 2" xfId="27417" xr:uid="{2DF9BC83-0431-4C56-9ED5-16465070C381}"/>
    <cellStyle name="20% - Accent4 2 2 6 2 3" xfId="19461" xr:uid="{8FEDD93F-76D5-4751-B810-06621A54F0F3}"/>
    <cellStyle name="20% - Accent4 2 2 6 3" xfId="11785" xr:uid="{D3B40C11-A8E7-4178-9A86-9B03895D6840}"/>
    <cellStyle name="20% - Accent4 2 2 6 3 2" xfId="24505" xr:uid="{58DCB7A8-6899-4C97-8CD3-EBCF8444F238}"/>
    <cellStyle name="20% - Accent4 2 2 6 4" xfId="16550" xr:uid="{33D5FB8B-D3C6-4C9C-BEC9-C70D96AC6B3B}"/>
    <cellStyle name="20% - Accent4 2 2 7" xfId="3591" xr:uid="{AE93AEBA-D760-4A95-98AC-E0D6BD87F8E6}"/>
    <cellStyle name="20% - Accent4 2 2 7 2" xfId="6580" xr:uid="{14D855C4-DC83-442A-A6E6-74D0B6C3EE84}"/>
    <cellStyle name="20% - Accent4 2 2 7 2 2" xfId="13906" xr:uid="{FBE83C4A-769A-405B-9B35-E3D6B102D6DF}"/>
    <cellStyle name="20% - Accent4 2 2 7 2 2 2" xfId="27625" xr:uid="{4E865EF2-F177-4C44-B6A3-22FB705B59D3}"/>
    <cellStyle name="20% - Accent4 2 2 7 2 3" xfId="19669" xr:uid="{C33E2001-A1AA-4773-813B-99657DAA643B}"/>
    <cellStyle name="20% - Accent4 2 2 7 3" xfId="11994" xr:uid="{2BE8E600-D79C-456A-A2C9-53F292604A64}"/>
    <cellStyle name="20% - Accent4 2 2 7 3 2" xfId="24713" xr:uid="{A641689E-C9AB-4F74-AA58-54E1B45319D9}"/>
    <cellStyle name="20% - Accent4 2 2 7 4" xfId="16757" xr:uid="{19EBFBEF-4F91-44B8-B21E-65F7282757C8}"/>
    <cellStyle name="20% - Accent4 2 2 8" xfId="4170" xr:uid="{F1C9B01F-83BB-4610-860B-642A63CC3963}"/>
    <cellStyle name="20% - Accent4 2 2 8 2" xfId="7126" xr:uid="{01E70445-2DC4-4E63-B231-6BFC56EEF598}"/>
    <cellStyle name="20% - Accent4 2 2 8 2 2" xfId="14195" xr:uid="{F63E987E-8E42-4D22-821E-92C569334FF4}"/>
    <cellStyle name="20% - Accent4 2 2 8 2 2 2" xfId="28171" xr:uid="{05B9D299-5F64-4EC3-A927-ED5AC771E37F}"/>
    <cellStyle name="20% - Accent4 2 2 8 2 3" xfId="20215" xr:uid="{7F7599E4-4EE6-413A-B00A-71758F68AD81}"/>
    <cellStyle name="20% - Accent4 2 2 8 3" xfId="12287" xr:uid="{D7353320-8D48-466A-BBFC-87AF90429B03}"/>
    <cellStyle name="20% - Accent4 2 2 8 3 2" xfId="25254" xr:uid="{8C7971C7-288D-4500-8652-9CCD815B169B}"/>
    <cellStyle name="20% - Accent4 2 2 8 4" xfId="17298" xr:uid="{8512A8D5-5896-4074-9575-F95F8592B37A}"/>
    <cellStyle name="20% - Accent4 2 2 9" xfId="1700" xr:uid="{4CC3628D-9E5B-45BE-8383-B71BA077F610}"/>
    <cellStyle name="20% - Accent4 2 2 9 2" xfId="10644" xr:uid="{3D23149E-771D-436D-B6A0-3DA973D6B826}"/>
    <cellStyle name="20% - Accent4 2 2 9 2 2" xfId="23114" xr:uid="{5DC60028-8F3B-43CF-B59F-252AD2E96A8B}"/>
    <cellStyle name="20% - Accent4 2 2 9 3" xfId="15147" xr:uid="{0CE338B7-B0C5-4098-B994-241756C18D4E}"/>
    <cellStyle name="20% - Accent4 2 3" xfId="1898" xr:uid="{ACD1BFF2-B73D-4B62-BD65-B4D0AB16EB49}"/>
    <cellStyle name="20% - Accent4 2 3 2" xfId="5431" xr:uid="{3E880DA6-4AF4-4DE7-A744-207B0FE2BBB1}"/>
    <cellStyle name="20% - Accent4 2 3 2 2" xfId="12806" xr:uid="{C10CCF60-EFFB-4C03-8EBF-DE81EA0E7A7B}"/>
    <cellStyle name="20% - Accent4 2 3 2 2 2" xfId="26482" xr:uid="{F68638BD-573A-4272-BAFA-FF10579D3B03}"/>
    <cellStyle name="20% - Accent4 2 3 2 3" xfId="18526" xr:uid="{FE63B766-3F79-4FE6-A065-8373B5029175}"/>
    <cellStyle name="20% - Accent4 2 3 3" xfId="10805" xr:uid="{9E0BAFB0-8F08-448A-BFA6-F2C2A08160BA}"/>
    <cellStyle name="20% - Accent4 2 3 3 2" xfId="23276" xr:uid="{BD30E82F-38E5-422C-8788-049204F20F11}"/>
    <cellStyle name="20% - Accent4 2 3 4" xfId="15301" xr:uid="{B330C8C4-1D55-4F69-9115-5FCAB0B4ADB0}"/>
    <cellStyle name="20% - Accent4 2 3 5" xfId="28695" xr:uid="{4F424C75-4A9D-4576-8A20-95C899812DED}"/>
    <cellStyle name="20% - Accent4 2 4" xfId="2220" xr:uid="{9449A7AE-DF8C-40C0-896F-918833A278F6}"/>
    <cellStyle name="20% - Accent4 2 5" xfId="2778" xr:uid="{0BCCE651-4340-476A-8093-29071046C103}"/>
    <cellStyle name="20% - Accent4 2 5 2" xfId="5782" xr:uid="{150C553E-2351-4CDA-802B-F1D2F14A987C}"/>
    <cellStyle name="20% - Accent4 2 5 2 2" xfId="13109" xr:uid="{5040A7D0-BE4D-4779-B34C-94B38394F70D}"/>
    <cellStyle name="20% - Accent4 2 5 2 2 2" xfId="26827" xr:uid="{9923EEE2-AC17-4A9B-9CA9-4610D0CFFDDF}"/>
    <cellStyle name="20% - Accent4 2 5 2 3" xfId="18871" xr:uid="{50E66AEC-537E-485A-ACE4-7DFDC3780B84}"/>
    <cellStyle name="20% - Accent4 2 5 3" xfId="11192" xr:uid="{C563138B-4F22-4FF3-90AE-518F978C20FC}"/>
    <cellStyle name="20% - Accent4 2 5 3 2" xfId="23912" xr:uid="{6B361CC4-E5C9-4F34-961C-8D7E88919E90}"/>
    <cellStyle name="20% - Accent4 2 5 4" xfId="15958" xr:uid="{4BA1B0D3-917E-442D-A15D-EDC62D13212C}"/>
    <cellStyle name="20% - Accent4 2 5 5" xfId="29083" xr:uid="{CA529164-0CA2-4D44-B49F-0F55CCE60478}"/>
    <cellStyle name="20% - Accent4 2 6" xfId="3042" xr:uid="{82A7F74A-058F-4BEE-958A-C6CA3C8256A5}"/>
    <cellStyle name="20% - Accent4 2 6 2" xfId="6039" xr:uid="{310E14D9-8215-4178-BE68-F82F99C8E0A7}"/>
    <cellStyle name="20% - Accent4 2 6 2 2" xfId="13366" xr:uid="{D654CFAF-B54B-4777-BC9B-C0432329A6D2}"/>
    <cellStyle name="20% - Accent4 2 6 2 2 2" xfId="27084" xr:uid="{3EFBC51F-8799-49D4-A8EE-0CE5FED9933E}"/>
    <cellStyle name="20% - Accent4 2 6 2 3" xfId="19128" xr:uid="{86B053DE-9B85-4A36-BBF0-2898BED66682}"/>
    <cellStyle name="20% - Accent4 2 6 3" xfId="11452" xr:uid="{B2332D88-5C6C-4897-BFD1-6051E174DD49}"/>
    <cellStyle name="20% - Accent4 2 6 3 2" xfId="24172" xr:uid="{7F53C634-224D-4E3F-80D4-4B94AD1B9D20}"/>
    <cellStyle name="20% - Accent4 2 6 4" xfId="16217" xr:uid="{7D008014-5500-4D80-AFB9-5A7F2383A6C6}"/>
    <cellStyle name="20% - Accent4 2 6 5" xfId="28675" xr:uid="{732E58A2-37BC-4E64-9789-CBA01436B26F}"/>
    <cellStyle name="20% - Accent4 2 7" xfId="3287" xr:uid="{CE4C8C8D-F263-4996-AE82-D4109D276AE1}"/>
    <cellStyle name="20% - Accent4 2 7 2" xfId="6284" xr:uid="{F982E944-AA89-4309-8515-8CF4418E901F}"/>
    <cellStyle name="20% - Accent4 2 7 2 2" xfId="13611" xr:uid="{22BE0733-CAD4-4553-BCFA-2BAACA7CF3C0}"/>
    <cellStyle name="20% - Accent4 2 7 2 2 2" xfId="27329" xr:uid="{E403794D-D5D6-4F21-A07C-666A9828FEF1}"/>
    <cellStyle name="20% - Accent4 2 7 2 3" xfId="19373" xr:uid="{3FEC042C-D22C-4BBD-B908-1D89F23E35A4}"/>
    <cellStyle name="20% - Accent4 2 7 3" xfId="11697" xr:uid="{691629BD-7FF9-4AD3-84AD-F2BB452C1F95}"/>
    <cellStyle name="20% - Accent4 2 7 3 2" xfId="24417" xr:uid="{23BDA9B1-8027-4A3B-AA52-4497EC34942F}"/>
    <cellStyle name="20% - Accent4 2 7 4" xfId="16462" xr:uid="{26BB6876-24B8-4E54-9A22-5005CB34FC86}"/>
    <cellStyle name="20% - Accent4 2 8" xfId="1591" xr:uid="{FD091E63-52EA-48A1-8A0F-6B710F856061}"/>
    <cellStyle name="20% - Accent4 2 8 2" xfId="10587" xr:uid="{5D9F1236-11F3-40B1-94BC-FF77F1AAC35D}"/>
    <cellStyle name="20% - Accent4 2 8 2 2" xfId="23057" xr:uid="{53C145C6-EE03-4CC6-B6C4-581F7ACC7253}"/>
    <cellStyle name="20% - Accent4 2 8 3" xfId="15090" xr:uid="{1EC145E1-BFDC-4973-9192-99A03CBB808D}"/>
    <cellStyle name="20% - Accent4 2 9" xfId="9653" xr:uid="{F35B0139-364D-4AD1-8182-1D5BBB036C7C}"/>
    <cellStyle name="20% - Accent4 20" xfId="28492" xr:uid="{F839212B-0402-47C9-9258-4CC09283396B}"/>
    <cellStyle name="20% - Accent4 20 2" xfId="28739" xr:uid="{8855310C-3472-4A7B-9D5D-00A796674981}"/>
    <cellStyle name="20% - Accent4 21" xfId="28433" xr:uid="{D017C8DA-41F7-47DA-8F15-CD51F5485684}"/>
    <cellStyle name="20% - Accent4 21 2" xfId="28507" xr:uid="{EB54B7D1-FC74-4A51-9D95-96DBE6589C19}"/>
    <cellStyle name="20% - Accent4 22" xfId="28661" xr:uid="{3AB4E0D5-AC22-4B02-A479-5BE13265D091}"/>
    <cellStyle name="20% - Accent4 23" xfId="29121" xr:uid="{BDDABEBC-8F1F-4924-A6A5-724356DDA464}"/>
    <cellStyle name="20% - Accent4 24" xfId="28911" xr:uid="{7C408F31-A842-4B10-8D61-AD2311FE9F1B}"/>
    <cellStyle name="20% - Accent4 25" xfId="29012" xr:uid="{1C7D31DD-F4D9-4333-ADF5-426E59F7784D}"/>
    <cellStyle name="20% - Accent4 26" xfId="28774" xr:uid="{E4F0E987-CC88-4BE9-B21A-3829FDCF3AED}"/>
    <cellStyle name="20% - Accent4 27" xfId="29080" xr:uid="{47579F24-C08D-40BF-816E-6B565AA5A114}"/>
    <cellStyle name="20% - Accent4 28" xfId="28760" xr:uid="{85F9DA41-54E9-46D2-A34D-B9A8EF89BA94}"/>
    <cellStyle name="20% - Accent4 29" xfId="28716" xr:uid="{A7EEB50C-7F72-47FE-A920-2ACC0D06995A}"/>
    <cellStyle name="20% - Accent4 3" xfId="359" xr:uid="{CE400F15-31A6-4418-AAEF-C352427F211F}"/>
    <cellStyle name="20% - Accent4 3 10" xfId="14509" xr:uid="{488114E0-F4B9-4980-BF3D-9A3EA02024CA}"/>
    <cellStyle name="20% - Accent4 3 2" xfId="1008" xr:uid="{F0D27B86-CC77-4778-8701-5BFAD22F63F7}"/>
    <cellStyle name="20% - Accent4 3 2 2" xfId="2436" xr:uid="{69BE0DDF-8103-4FD2-B087-3A378A5939F1}"/>
    <cellStyle name="20% - Accent4 3 2 2 2" xfId="29005" xr:uid="{5EEBE3F8-01F7-4AA3-A709-7348FBF3DB7B}"/>
    <cellStyle name="20% - Accent4 3 2 3" xfId="1970" xr:uid="{D4FAE9D0-F755-4A8B-9CBD-E08B83D9D2EC}"/>
    <cellStyle name="20% - Accent4 3 2 3 2" xfId="10854" xr:uid="{D914CD80-6B8A-49E8-978F-BA952A050351}"/>
    <cellStyle name="20% - Accent4 3 2 3 2 2" xfId="23325" xr:uid="{43D7AB5E-63E0-491D-8E51-D228D42D8EB4}"/>
    <cellStyle name="20% - Accent4 3 2 3 3" xfId="15348" xr:uid="{79743D8E-FAE9-4DF6-B8BE-018835EDA4A9}"/>
    <cellStyle name="20% - Accent4 3 2 4" xfId="9918" xr:uid="{8777BBBA-09C5-4D31-A546-F35D3DF53E75}"/>
    <cellStyle name="20% - Accent4 3 2 5" xfId="28522" xr:uid="{0C5F4994-4A4C-40B6-8F46-3111A0515726}"/>
    <cellStyle name="20% - Accent4 3 3" xfId="2823" xr:uid="{B330F337-C5D6-48CC-9E8A-402732BAFBF4}"/>
    <cellStyle name="20% - Accent4 3 3 2" xfId="5826" xr:uid="{F006EC58-9D29-4AB1-AEF4-72C5F9D3E5BF}"/>
    <cellStyle name="20% - Accent4 3 3 2 2" xfId="13153" xr:uid="{FB7A4390-F28A-428C-8958-F741585C7AA2}"/>
    <cellStyle name="20% - Accent4 3 3 2 2 2" xfId="26871" xr:uid="{AF1E98DC-0D54-40B9-8AE8-05B86B77756F}"/>
    <cellStyle name="20% - Accent4 3 3 2 3" xfId="18915" xr:uid="{CB408E09-CE4E-4D1E-B376-8AB119FF95A5}"/>
    <cellStyle name="20% - Accent4 3 3 3" xfId="11237" xr:uid="{DF24D897-C890-4DD5-A670-1074E02B5536}"/>
    <cellStyle name="20% - Accent4 3 3 3 2" xfId="23957" xr:uid="{6814C78B-09DF-4045-8BB2-6D333761E956}"/>
    <cellStyle name="20% - Accent4 3 3 4" xfId="16002" xr:uid="{D96C0B87-E346-447F-A129-884AAF8F0666}"/>
    <cellStyle name="20% - Accent4 3 3 5" xfId="28544" xr:uid="{12265C72-390E-4EB4-A026-2CF409823C17}"/>
    <cellStyle name="20% - Accent4 3 4" xfId="3087" xr:uid="{685BBEB5-2A60-4DC0-8BCF-1F0CF16D18E1}"/>
    <cellStyle name="20% - Accent4 3 4 2" xfId="6084" xr:uid="{0DDBA55C-CBCC-4BD2-A642-F12AB94C3E93}"/>
    <cellStyle name="20% - Accent4 3 4 2 2" xfId="13411" xr:uid="{CBEFBB50-2ACA-4336-A061-3A3B2446B66C}"/>
    <cellStyle name="20% - Accent4 3 4 2 2 2" xfId="27129" xr:uid="{EE59CF3F-AE86-415D-B009-842A20895AEC}"/>
    <cellStyle name="20% - Accent4 3 4 2 3" xfId="19173" xr:uid="{89812B02-B8A8-4A2B-A2A2-3EA71C971C0B}"/>
    <cellStyle name="20% - Accent4 3 4 3" xfId="11497" xr:uid="{A9DFA188-8349-45E2-8F19-BF75EDA229F1}"/>
    <cellStyle name="20% - Accent4 3 4 3 2" xfId="24217" xr:uid="{6C93D119-0F92-4A08-A725-7F18FB938464}"/>
    <cellStyle name="20% - Accent4 3 4 4" xfId="16262" xr:uid="{561FE37D-7028-4135-BFC9-31CB096D07AD}"/>
    <cellStyle name="20% - Accent4 3 5" xfId="3332" xr:uid="{4CFFF385-F027-4AE7-877C-DA55B5E47C51}"/>
    <cellStyle name="20% - Accent4 3 5 2" xfId="6329" xr:uid="{41B3CA0C-A2E0-4A24-978B-CA3E8FBCAC93}"/>
    <cellStyle name="20% - Accent4 3 5 2 2" xfId="13656" xr:uid="{717DA119-5AA0-4226-9F77-AA93D54D7E29}"/>
    <cellStyle name="20% - Accent4 3 5 2 2 2" xfId="27374" xr:uid="{FCA1D907-1C19-4BA5-85CA-B872A594FB70}"/>
    <cellStyle name="20% - Accent4 3 5 2 3" xfId="19418" xr:uid="{7FD7419E-A1D1-4436-B15D-2B44D732D1D6}"/>
    <cellStyle name="20% - Accent4 3 5 3" xfId="11742" xr:uid="{F44C9BB6-0992-48A0-A68F-96B990B0BD9C}"/>
    <cellStyle name="20% - Accent4 3 5 3 2" xfId="24462" xr:uid="{E5C6F1D0-1108-4670-BEC0-5BCA35528B0F}"/>
    <cellStyle name="20% - Accent4 3 5 4" xfId="16507" xr:uid="{7CDF0B77-FCEC-4265-914B-76E57F19B1A9}"/>
    <cellStyle name="20% - Accent4 3 6" xfId="3538" xr:uid="{7C1320BD-9F97-4E21-A36D-117FC346319D}"/>
    <cellStyle name="20% - Accent4 3 6 2" xfId="6527" xr:uid="{D1DBE2D0-8298-4EDE-B77A-3C67A3F8089C}"/>
    <cellStyle name="20% - Accent4 3 6 2 2" xfId="13853" xr:uid="{E6A92A5D-A6EB-4FBF-92FD-8FB4438D2BA5}"/>
    <cellStyle name="20% - Accent4 3 6 2 2 2" xfId="27572" xr:uid="{0FE44CFE-42B5-4048-A437-F618CE1A1ECF}"/>
    <cellStyle name="20% - Accent4 3 6 2 3" xfId="19616" xr:uid="{1D378503-FDDF-482F-95F2-670AD8013E78}"/>
    <cellStyle name="20% - Accent4 3 6 3" xfId="11941" xr:uid="{9FE0315B-2A42-49AA-A520-662FDEF7D58D}"/>
    <cellStyle name="20% - Accent4 3 6 3 2" xfId="24660" xr:uid="{F50CD599-E2A9-4B37-BB45-455FD1459340}"/>
    <cellStyle name="20% - Accent4 3 6 4" xfId="16704" xr:uid="{899B8318-A7BC-42A4-96CC-06C34EF5393F}"/>
    <cellStyle name="20% - Accent4 3 7" xfId="4117" xr:uid="{52A1BEC9-1E7F-42AF-B85A-159C99962038}"/>
    <cellStyle name="20% - Accent4 3 7 2" xfId="7073" xr:uid="{74CA2924-133D-43A4-B976-9FF31354AAD2}"/>
    <cellStyle name="20% - Accent4 3 7 2 2" xfId="14142" xr:uid="{3C51C931-BC5B-4D94-8515-2D06651A86D6}"/>
    <cellStyle name="20% - Accent4 3 7 2 2 2" xfId="28118" xr:uid="{FBA58883-5D1E-47F9-9125-9356DD790161}"/>
    <cellStyle name="20% - Accent4 3 7 2 3" xfId="20162" xr:uid="{CF0A900F-4FEF-40CB-AC78-7DC43F29F19A}"/>
    <cellStyle name="20% - Accent4 3 7 3" xfId="12234" xr:uid="{B9567737-0FA7-4556-9EC7-BBBE8544D806}"/>
    <cellStyle name="20% - Accent4 3 7 3 2" xfId="25201" xr:uid="{E4DE0EE4-EE84-4C26-AF49-5CDADFCE4707}"/>
    <cellStyle name="20% - Accent4 3 7 4" xfId="17245" xr:uid="{FD196A7A-B21A-4CFA-BA07-7EAD18C1E3C5}"/>
    <cellStyle name="20% - Accent4 3 8" xfId="4736" xr:uid="{341B05B5-83EF-48B7-B993-795E008E33FF}"/>
    <cellStyle name="20% - Accent4 3 8 2" xfId="12526" xr:uid="{39B74123-5C13-46AE-AFE9-3601A761F569}"/>
    <cellStyle name="20% - Accent4 3 8 2 2" xfId="25800" xr:uid="{C74A7EE3-27D0-43BC-8C81-DF090EE2B245}"/>
    <cellStyle name="20% - Accent4 3 8 3" xfId="17844" xr:uid="{A83B126A-9226-45F1-B075-058E472F38BB}"/>
    <cellStyle name="20% - Accent4 3 9" xfId="10093" xr:uid="{6E8C8BFF-0AEE-4706-8CBA-F30F024D99CF}"/>
    <cellStyle name="20% - Accent4 3 9 2" xfId="22465" xr:uid="{F4BDA10A-86CB-42A1-831E-E09322DA7116}"/>
    <cellStyle name="20% - Accent4 30" xfId="28828" xr:uid="{B1E12742-9222-4D23-A47C-4B7E1D05D3FF}"/>
    <cellStyle name="20% - Accent4 31" xfId="29021" xr:uid="{1BA4E6DF-09FB-4E63-A144-258AEA346DF6}"/>
    <cellStyle name="20% - Accent4 32" xfId="28808" xr:uid="{BEA50210-E650-4F17-B39D-7E1224B1BAA1}"/>
    <cellStyle name="20% - Accent4 33" xfId="29004" xr:uid="{27AAC170-B8C7-4D75-9ED9-AA627E20691B}"/>
    <cellStyle name="20% - Accent4 34" xfId="29138" xr:uid="{729A2793-5D4F-4D8F-853D-2D0E60767F1C}"/>
    <cellStyle name="20% - Accent4 35" xfId="29159" xr:uid="{D7682840-E4EF-44E1-955B-D503CCA54B9C}"/>
    <cellStyle name="20% - Accent4 36" xfId="28741" xr:uid="{AE778D89-C0AB-449E-BF26-A558D747A334}"/>
    <cellStyle name="20% - Accent4 37" xfId="28517" xr:uid="{B2992B43-6414-4338-93E1-9F4EB17AD942}"/>
    <cellStyle name="20% - Accent4 38" xfId="29070" xr:uid="{B0ED4430-1B15-41CE-AF15-5163387503E6}"/>
    <cellStyle name="20% - Accent4 39" xfId="28793" xr:uid="{442198B6-C471-43C2-963C-302B0833ADBA}"/>
    <cellStyle name="20% - Accent4 4" xfId="647" xr:uid="{EE9375AE-4BA1-44D5-B1AB-2F5765F36305}"/>
    <cellStyle name="20% - Accent4 4 2" xfId="1926" xr:uid="{4E002BA9-F718-4B05-8652-4BE6B72D8FD1}"/>
    <cellStyle name="20% - Accent4 4 2 2" xfId="5449" xr:uid="{1215504D-A6D0-456F-B02D-B1B494EF48B2}"/>
    <cellStyle name="20% - Accent4 4 2 2 2" xfId="12822" xr:uid="{C8E33F37-6486-4D97-A4B6-D52C4C7854D5}"/>
    <cellStyle name="20% - Accent4 4 2 2 2 2" xfId="26500" xr:uid="{558771D4-C97D-4FD7-B9DB-62EE6B501F1D}"/>
    <cellStyle name="20% - Accent4 4 2 2 3" xfId="18544" xr:uid="{C85FDA5E-6481-4CA4-944E-3525CA03B1F1}"/>
    <cellStyle name="20% - Accent4 4 2 3" xfId="10828" xr:uid="{9E9A0D1A-1378-41C9-AD7A-1E09D981C78B}"/>
    <cellStyle name="20% - Accent4 4 2 3 2" xfId="23299" xr:uid="{3DB67FE1-C405-4B2E-B78D-ECA81E3442E3}"/>
    <cellStyle name="20% - Accent4 4 2 4" xfId="15322" xr:uid="{DBDF79DD-6C0E-47B6-B957-09299BF045E3}"/>
    <cellStyle name="20% - Accent4 4 2 5" xfId="28481" xr:uid="{36C42FB3-81C4-460E-9B90-D327239DF237}"/>
    <cellStyle name="20% - Accent4 4 3" xfId="2339" xr:uid="{7F539598-B9C2-415A-8788-932BDAEC1434}"/>
    <cellStyle name="20% - Accent4 4 3 2" xfId="28861" xr:uid="{0B017F16-1448-4674-88CD-8E141CCC3C83}"/>
    <cellStyle name="20% - Accent4 4 4" xfId="2803" xr:uid="{40C0103B-FD0D-49CC-93CC-EFF09512881C}"/>
    <cellStyle name="20% - Accent4 4 4 2" xfId="5806" xr:uid="{3F9D97D6-2CB8-4008-A001-5153567A1271}"/>
    <cellStyle name="20% - Accent4 4 4 2 2" xfId="13133" xr:uid="{47F5C55A-E13E-4AEF-9B32-24D1E029468D}"/>
    <cellStyle name="20% - Accent4 4 4 2 2 2" xfId="26851" xr:uid="{0EFC30E0-FFD6-48EC-80FA-29244EA52BE0}"/>
    <cellStyle name="20% - Accent4 4 4 2 3" xfId="18895" xr:uid="{B57370D3-3996-4A85-ADDA-3A7633FE1AFD}"/>
    <cellStyle name="20% - Accent4 4 4 3" xfId="11217" xr:uid="{4D906B33-9907-454F-9607-AF2FDFF2CB7F}"/>
    <cellStyle name="20% - Accent4 4 4 3 2" xfId="23937" xr:uid="{CE162806-5307-411C-9028-A1EA2C49BB9D}"/>
    <cellStyle name="20% - Accent4 4 4 4" xfId="15983" xr:uid="{E9761623-6F1D-42B5-B1FE-56A290CA9E90}"/>
    <cellStyle name="20% - Accent4 4 5" xfId="3067" xr:uid="{87FA4559-2CB5-4B45-9A00-C75BAF6D680E}"/>
    <cellStyle name="20% - Accent4 4 5 2" xfId="6064" xr:uid="{594A280F-A9F1-491E-9844-38E137EB44CE}"/>
    <cellStyle name="20% - Accent4 4 5 2 2" xfId="13391" xr:uid="{99E8EF7C-0061-4526-A329-78E6684258A3}"/>
    <cellStyle name="20% - Accent4 4 5 2 2 2" xfId="27109" xr:uid="{571C7E51-79AD-4408-B4D5-24C623C6F527}"/>
    <cellStyle name="20% - Accent4 4 5 2 3" xfId="19153" xr:uid="{3C64CA09-4667-4541-8F2E-204685ECA7C8}"/>
    <cellStyle name="20% - Accent4 4 5 3" xfId="11477" xr:uid="{2D6B9F28-5556-42B8-ACB3-2DA89D5D67D2}"/>
    <cellStyle name="20% - Accent4 4 5 3 2" xfId="24197" xr:uid="{CB7890A3-44A2-40C3-BE32-E78B3F9E7137}"/>
    <cellStyle name="20% - Accent4 4 5 4" xfId="16242" xr:uid="{6A5CEE7A-287F-4223-A55E-E773333C625F}"/>
    <cellStyle name="20% - Accent4 4 6" xfId="3312" xr:uid="{1CC78E89-3611-49D7-983D-F416A88B8276}"/>
    <cellStyle name="20% - Accent4 4 6 2" xfId="6309" xr:uid="{B0C14873-D43F-4B10-9181-5CB4AEA94F25}"/>
    <cellStyle name="20% - Accent4 4 6 2 2" xfId="13636" xr:uid="{362EFCBC-20C8-4007-AAB5-55FD252AFE3F}"/>
    <cellStyle name="20% - Accent4 4 6 2 2 2" xfId="27354" xr:uid="{BAD0B537-AE4A-4682-9DA2-F0BDB4333B2D}"/>
    <cellStyle name="20% - Accent4 4 6 2 3" xfId="19398" xr:uid="{E20FDF43-CC20-475B-8F06-C73C9FB8D934}"/>
    <cellStyle name="20% - Accent4 4 6 3" xfId="11722" xr:uid="{6FC9CCCD-E11B-4C24-8700-1A09CCCB99E5}"/>
    <cellStyle name="20% - Accent4 4 6 3 2" xfId="24442" xr:uid="{FDEFE6C4-D1ED-4867-87E7-3C3BF7CBAAAB}"/>
    <cellStyle name="20% - Accent4 4 6 4" xfId="16487" xr:uid="{ECC46CE4-DD38-4623-AA4D-4C595D980495}"/>
    <cellStyle name="20% - Accent4 4 7" xfId="1616" xr:uid="{E200DF28-C126-4B5D-B7A0-78369E943360}"/>
    <cellStyle name="20% - Accent4 4 7 2" xfId="10603" xr:uid="{945B37AC-5641-42C4-8766-C234DD345C8D}"/>
    <cellStyle name="20% - Accent4 4 7 2 2" xfId="23073" xr:uid="{D5A1CD02-AAF3-496A-B91E-888129DD668C}"/>
    <cellStyle name="20% - Accent4 4 7 3" xfId="15103" xr:uid="{607D8AD3-45CC-42E5-A481-23AD14B2ED4F}"/>
    <cellStyle name="20% - Accent4 4 8" xfId="9678" xr:uid="{E33FBCB0-4AFA-44EB-A407-48CAC0C4AB29}"/>
    <cellStyle name="20% - Accent4 40" xfId="29139" xr:uid="{0874F894-E391-4AF5-8154-CD1F0FA1F3CB}"/>
    <cellStyle name="20% - Accent4 41" xfId="28503" xr:uid="{340ABDA9-F2B4-4177-A195-98451CB88619}"/>
    <cellStyle name="20% - Accent4 42" xfId="29225" xr:uid="{899B8A46-4960-41D6-AC90-FBE2C5FAE57E}"/>
    <cellStyle name="20% - Accent4 43" xfId="28479" xr:uid="{3C2B2962-98CB-4D7B-AF06-56DC534DF311}"/>
    <cellStyle name="20% - Accent4 44" xfId="28679" xr:uid="{235429FB-9ACB-4DB5-A2E5-DC2EEBFF4927}"/>
    <cellStyle name="20% - Accent4 45" xfId="28922" xr:uid="{16EEE05B-9F17-4E60-8BE9-FE0AE08EF0DF}"/>
    <cellStyle name="20% - Accent4 46" xfId="28707" xr:uid="{DCA522A1-FC44-48E1-B456-71B0D59E234B}"/>
    <cellStyle name="20% - Accent4 47" xfId="28931" xr:uid="{239777FC-0E46-43FC-B3D8-31B72C965E3F}"/>
    <cellStyle name="20% - Accent4 48" xfId="29098" xr:uid="{5E8B023B-B87A-49E3-A184-8AD8A17FDFEB}"/>
    <cellStyle name="20% - Accent4 49" xfId="29264" xr:uid="{8B1FF649-8341-4380-8483-168B3F6FDA1C}"/>
    <cellStyle name="20% - Accent4 5" xfId="772" xr:uid="{1974B83E-A124-4CB4-882A-DBC69561AB26}"/>
    <cellStyle name="20% - Accent4 5 2" xfId="2391" xr:uid="{64899145-9250-4E3F-A32B-FE49A3D3B4CC}"/>
    <cellStyle name="20% - Accent4 5 2 2" xfId="28425" xr:uid="{AF463FB4-12CB-486A-8FA1-03A3B49E62D1}"/>
    <cellStyle name="20% - Accent4 5 3" xfId="1854" xr:uid="{BC7DAAEF-18DD-4157-875E-F9020B578F89}"/>
    <cellStyle name="20% - Accent4 5 3 2" xfId="10763" xr:uid="{D206DC2C-F11E-4158-A7E7-AB3CCEA37F50}"/>
    <cellStyle name="20% - Accent4 5 3 2 2" xfId="23233" xr:uid="{CFAC0BA4-88EF-4817-9604-3FD0A004DFF2}"/>
    <cellStyle name="20% - Accent4 5 3 3" xfId="15260" xr:uid="{C89F7309-F5B6-490A-A4FC-9FDB9FF10E0F}"/>
    <cellStyle name="20% - Accent4 5 3 4" xfId="28601" xr:uid="{C620D316-73A3-4D9C-B474-0CCED2D55CF5}"/>
    <cellStyle name="20% - Accent4 5 4" xfId="9875" xr:uid="{B728EE35-554E-44DE-95D5-AC1564EE690C}"/>
    <cellStyle name="20% - Accent4 50" xfId="28488" xr:uid="{6B1484FD-F835-431A-9BD2-4FDB371E8C17}"/>
    <cellStyle name="20% - Accent4 51" xfId="29226" xr:uid="{9AE5092C-7B77-4436-B12B-447A178A19AA}"/>
    <cellStyle name="20% - Accent4 52" xfId="28996" xr:uid="{CD772ABD-D1E3-4B04-99D1-0A3AD78536EC}"/>
    <cellStyle name="20% - Accent4 53" xfId="29019" xr:uid="{CFF57659-2A74-49DA-A9DB-06E7279FA6FF}"/>
    <cellStyle name="20% - Accent4 54" xfId="28569" xr:uid="{1192E298-2472-4972-9A8C-4727A6FDB4B1}"/>
    <cellStyle name="20% - Accent4 55" xfId="29023" xr:uid="{24977E41-6469-4C4C-921B-93276A9E23EC}"/>
    <cellStyle name="20% - Accent4 56" xfId="28811" xr:uid="{ECFCF6C2-F86A-4CA6-B169-CECA3375E006}"/>
    <cellStyle name="20% - Accent4 57" xfId="28849" xr:uid="{DA73D652-8867-4F7F-A7A1-EF901767A3DE}"/>
    <cellStyle name="20% - Accent4 58" xfId="29149" xr:uid="{F153E5A6-07D0-4545-B231-C17691C152F5}"/>
    <cellStyle name="20% - Accent4 59" xfId="28454" xr:uid="{44E97EE3-9E01-45AF-8D6E-8971CC7ECB18}"/>
    <cellStyle name="20% - Accent4 6" xfId="827" xr:uid="{AD2D553C-98D6-4F82-89F9-9DFF067441BD}"/>
    <cellStyle name="20% - Accent4 6 2" xfId="28885" xr:uid="{119FFF24-EB81-48D0-81FF-0CD13043DB9C}"/>
    <cellStyle name="20% - Accent4 6 3" xfId="29123" xr:uid="{C1629264-A6F8-4223-94B6-DE13F4DF2CDE}"/>
    <cellStyle name="20% - Accent4 60" xfId="29074" xr:uid="{30F387AE-D91D-4362-9698-9D20E4A13F1D}"/>
    <cellStyle name="20% - Accent4 61" xfId="29199" xr:uid="{0E3BB934-E67B-4D95-9365-315BAAD18FF4}"/>
    <cellStyle name="20% - Accent4 61 2" xfId="28715" xr:uid="{9E1DE390-9CAD-477B-A726-9BEBBD3F18C4}"/>
    <cellStyle name="20% - Accent4 61 2 2" xfId="28475" xr:uid="{6C7B7FC6-AFF9-4218-A371-5B55F15A288A}"/>
    <cellStyle name="20% - Accent4 61 2 3" xfId="28747" xr:uid="{D7C8E2E6-9C00-4BF8-9BE3-B5632184CBC9}"/>
    <cellStyle name="20% - Accent4 61 2 4" xfId="28480" xr:uid="{ECA059F0-DD59-40F1-A389-4F3A1A9BB160}"/>
    <cellStyle name="20% - Accent4 61 2 5" xfId="28625" xr:uid="{1E4AA7A1-E15E-4B35-9525-8DA6297C0EED}"/>
    <cellStyle name="20% - Accent4 61 2 6" xfId="29105" xr:uid="{AF5ECEED-DCFD-4B32-9320-627B664FAEC1}"/>
    <cellStyle name="20% - Accent4 61 3" xfId="28803" xr:uid="{9F2DE92C-8E64-40CD-9B53-D54B9C48D068}"/>
    <cellStyle name="20% - Accent4 61 4" xfId="28989" xr:uid="{3C373596-C550-467C-B8B0-33E301271280}"/>
    <cellStyle name="20% - Accent4 61 5" xfId="28706" xr:uid="{0E25361A-6246-4104-9C42-BB8E2638DF4B}"/>
    <cellStyle name="20% - Accent4 61 6" xfId="28763" xr:uid="{E35566B9-E574-47E2-BE85-A6265B165887}"/>
    <cellStyle name="20% - Accent4 61 7" xfId="28901" xr:uid="{1593BB44-0C82-4E50-A1AA-CED896A8CB56}"/>
    <cellStyle name="20% - Accent4 61 8" xfId="28477" xr:uid="{BDD391CC-D2F2-4E19-9775-2851C7884292}"/>
    <cellStyle name="20% - Accent4 61 9" xfId="28939" xr:uid="{0D523C0F-F986-4FA6-958C-BC2B89BA198A}"/>
    <cellStyle name="20% - Accent4 62" xfId="28735" xr:uid="{655A485A-CB61-498B-9D03-E127A2EFC5D6}"/>
    <cellStyle name="20% - Accent4 63" xfId="29228" xr:uid="{E0F84FBB-83BF-44A2-9211-92AAAAB56190}"/>
    <cellStyle name="20% - Accent4 63 2" xfId="28531" xr:uid="{E409BE89-7C19-47F8-8A23-1691583A2363}"/>
    <cellStyle name="20% - Accent4 63 3" xfId="28491" xr:uid="{8B4C8720-DF7C-4A88-81DF-30F8B87BB3A2}"/>
    <cellStyle name="20% - Accent4 63 4" xfId="28798" xr:uid="{B95827C8-8456-4326-B0F9-282303636708}"/>
    <cellStyle name="20% - Accent4 63 5" xfId="28541" xr:uid="{09B13A2C-62E9-4A80-BBBF-1BE003F2143B}"/>
    <cellStyle name="20% - Accent4 63 6" xfId="28548" xr:uid="{E6B7E253-7B41-4C29-B454-369EB298BEA8}"/>
    <cellStyle name="20% - Accent4 64" xfId="28856" xr:uid="{29F1E331-BEC3-45CF-9D2D-EABFE922EA6F}"/>
    <cellStyle name="20% - Accent4 65" xfId="29230" xr:uid="{F0BDD7D1-C5EF-4CCB-8389-06044BB0F4B9}"/>
    <cellStyle name="20% - Accent4 66" xfId="28649" xr:uid="{F49A72A3-BFEB-4942-BA89-C058F4BDB0FB}"/>
    <cellStyle name="20% - Accent4 67" xfId="28623" xr:uid="{B0506718-64B5-480E-98C0-94F424561ADC}"/>
    <cellStyle name="20% - Accent4 68" xfId="29063" xr:uid="{B4E3C544-7DF3-4F1C-9542-7B60754C5B3F}"/>
    <cellStyle name="20% - Accent4 69" xfId="28927" xr:uid="{2D09BB05-ACA9-4281-A1E4-FCD93D2BAEDF}"/>
    <cellStyle name="20% - Accent4 7" xfId="173" xr:uid="{E61E5FA3-6B43-4F7B-A32B-C48DC8E63434}"/>
    <cellStyle name="20% - Accent4 7 2" xfId="29062" xr:uid="{55CFFADD-4B8E-449C-ACA8-736EE7358535}"/>
    <cellStyle name="20% - Accent4 7 3" xfId="28473" xr:uid="{F161F764-DA87-4087-8C5E-955EBA11B127}"/>
    <cellStyle name="20% - Accent4 70" xfId="29191" xr:uid="{88931A08-314B-4BF3-9CF2-D0D3EDB93C06}"/>
    <cellStyle name="20% - Accent4 71" xfId="28529" xr:uid="{33DEF5B4-98D1-4E8B-9BCE-1399363762DA}"/>
    <cellStyle name="20% - Accent4 72" xfId="9539" xr:uid="{F072E8AB-4BBD-4E01-B6DC-10A77F73E8D9}"/>
    <cellStyle name="20% - Accent4 8" xfId="2710" xr:uid="{5DD8469A-CF8D-490B-B002-B6F0978C198E}"/>
    <cellStyle name="20% - Accent4 8 2" xfId="5715" xr:uid="{DF4056C9-3636-4443-81B8-D0CB9A5A756A}"/>
    <cellStyle name="20% - Accent4 8 2 2" xfId="13042" xr:uid="{13AA2B21-000A-4366-95B1-C0695D7BF5E3}"/>
    <cellStyle name="20% - Accent4 8 2 2 2" xfId="26760" xr:uid="{C89D0B61-C814-4BE5-B57E-87551988A9AC}"/>
    <cellStyle name="20% - Accent4 8 2 3" xfId="18804" xr:uid="{3FD29321-62C2-48DD-902A-E205873533FA}"/>
    <cellStyle name="20% - Accent4 8 2 4" xfId="29057" xr:uid="{FE82A624-7A6C-4F78-A5D5-046ECD2D9520}"/>
    <cellStyle name="20% - Accent4 8 3" xfId="11124" xr:uid="{E1FD76A7-DCF4-4E3E-9597-0D752D5AC2ED}"/>
    <cellStyle name="20% - Accent4 8 3 2" xfId="23844" xr:uid="{0601D45C-3264-4CEF-B5F6-75FE4522DAE9}"/>
    <cellStyle name="20% - Accent4 8 4" xfId="15891" xr:uid="{74925A1B-5DBD-4E62-9689-ED017522E18D}"/>
    <cellStyle name="20% - Accent4 8 5" xfId="28919" xr:uid="{D83CADB0-C5D2-42D8-95EB-86FCD198E0A0}"/>
    <cellStyle name="20% - Accent4 9" xfId="2730" xr:uid="{0F35D928-B0BC-4971-AAD7-736758443BA2}"/>
    <cellStyle name="20% - Accent4 9 2" xfId="5735" xr:uid="{813B1297-C936-4CF9-8E9B-995D6AB29065}"/>
    <cellStyle name="20% - Accent4 9 2 2" xfId="13062" xr:uid="{A6381256-0729-4823-930F-D0AEF439801C}"/>
    <cellStyle name="20% - Accent4 9 2 2 2" xfId="26780" xr:uid="{664357AF-A244-45EB-BF16-4CC8B710757F}"/>
    <cellStyle name="20% - Accent4 9 2 3" xfId="18824" xr:uid="{45630EAD-24B7-4A7F-9C66-3DBCAB666968}"/>
    <cellStyle name="20% - Accent4 9 2 4" xfId="29020" xr:uid="{C6A63125-4617-4B2A-B346-E9EA0681C5B7}"/>
    <cellStyle name="20% - Accent4 9 3" xfId="11144" xr:uid="{42C6A012-2BBE-4D13-9B0D-259FFC7F575B}"/>
    <cellStyle name="20% - Accent4 9 3 2" xfId="23864" xr:uid="{77E56F45-EC53-439A-A9D3-774CEE845263}"/>
    <cellStyle name="20% - Accent4 9 4" xfId="15911" xr:uid="{BE599B5E-B9BC-480E-B7A0-EDCFD47C176A}"/>
    <cellStyle name="20% - Accent4 9 5" xfId="28877" xr:uid="{C67009D6-D834-4105-A0A2-9050B49093BE}"/>
    <cellStyle name="20% - Accent5" xfId="59" builtinId="46" customBuiltin="1"/>
    <cellStyle name="20% - Accent5 1" xfId="29200" xr:uid="{F16A5278-D793-4069-B999-5F6C3E9099E6}"/>
    <cellStyle name="20% - Accent5 1 2" xfId="28708" xr:uid="{3ED6080B-612D-4E35-B1F1-6D3C841823D0}"/>
    <cellStyle name="20% - Accent5 1 2 2" xfId="28552" xr:uid="{2681CDE0-CD88-4CE8-9AC9-361B6561EB37}"/>
    <cellStyle name="20% - Accent5 1 3" xfId="29220" xr:uid="{9EF61305-3055-4194-A690-464E9A1052DB}"/>
    <cellStyle name="20% - Accent5 10" xfId="2979" xr:uid="{3EA0D76A-26E3-461D-B78A-23524B504195}"/>
    <cellStyle name="20% - Accent5 10 2" xfId="5978" xr:uid="{FDE37D4F-21E8-4C66-BD4F-4CE43889DE8C}"/>
    <cellStyle name="20% - Accent5 10 2 2" xfId="13305" xr:uid="{20DA2979-C98F-4D5A-8E52-92156F03D195}"/>
    <cellStyle name="20% - Accent5 10 2 2 2" xfId="27023" xr:uid="{C7FDCAA1-6D2B-4262-8C03-6DFB3B4CB56F}"/>
    <cellStyle name="20% - Accent5 10 2 3" xfId="19067" xr:uid="{ECB9DD5D-B9C7-4194-AFD3-2F19C605ADD7}"/>
    <cellStyle name="20% - Accent5 10 2 4" xfId="28626" xr:uid="{7C009E61-DE1F-4FB7-8AB0-E65EAF70DB1E}"/>
    <cellStyle name="20% - Accent5 10 3" xfId="11390" xr:uid="{6ED99F26-788B-4BA6-9576-1EE1BD48856E}"/>
    <cellStyle name="20% - Accent5 10 3 2" xfId="24110" xr:uid="{017715AD-D139-44FE-AF7F-2D155A00579D}"/>
    <cellStyle name="20% - Accent5 10 4" xfId="16155" xr:uid="{28CBCC53-C7E6-4859-B3D6-AC39E4DF8222}"/>
    <cellStyle name="20% - Accent5 10 5" xfId="28567" xr:uid="{DE664AA4-7116-4E2B-B14A-2AE07AAC0CC5}"/>
    <cellStyle name="20% - Accent5 11" xfId="3001" xr:uid="{29A50A95-3697-4A74-86CD-FACC2CE4DBB4}"/>
    <cellStyle name="20% - Accent5 11 2" xfId="5998" xr:uid="{7DD5DDED-AC90-4853-8B06-C526B892F31F}"/>
    <cellStyle name="20% - Accent5 11 2 2" xfId="13325" xr:uid="{5641AE3A-5D4D-466D-9106-DE0BEF942A92}"/>
    <cellStyle name="20% - Accent5 11 2 2 2" xfId="27043" xr:uid="{8E81B81B-1A77-45BF-A29C-586384634D3A}"/>
    <cellStyle name="20% - Accent5 11 2 3" xfId="19087" xr:uid="{BBD05851-A400-41DD-9FE4-0BE864671202}"/>
    <cellStyle name="20% - Accent5 11 2 4" xfId="28549" xr:uid="{A2F52FBD-8790-4334-925A-74E09C3D5A51}"/>
    <cellStyle name="20% - Accent5 11 3" xfId="11411" xr:uid="{8F73E250-FCE6-4501-A9C8-F2C988989F39}"/>
    <cellStyle name="20% - Accent5 11 3 2" xfId="24131" xr:uid="{CFAD0ACB-4F24-4F89-BFD3-2534C925606E}"/>
    <cellStyle name="20% - Accent5 11 4" xfId="16176" xr:uid="{D4F2A911-423F-4F71-AC45-7EE4E9F5CF51}"/>
    <cellStyle name="20% - Accent5 11 5" xfId="28689" xr:uid="{D3AC6AD5-3CC3-4148-81DB-E8D1A130F820}"/>
    <cellStyle name="20% - Accent5 12" xfId="3246" xr:uid="{FA0B80C1-FDFB-487C-913F-D60E33587A8B}"/>
    <cellStyle name="20% - Accent5 12 2" xfId="6243" xr:uid="{01C16BBB-070C-462D-81DC-2D7A368246C8}"/>
    <cellStyle name="20% - Accent5 12 2 2" xfId="13570" xr:uid="{CAD311AE-6BB5-4327-BDF2-62FB5E19E9A0}"/>
    <cellStyle name="20% - Accent5 12 2 2 2" xfId="27288" xr:uid="{FF525517-2BF9-4575-8473-9B7F5463861F}"/>
    <cellStyle name="20% - Accent5 12 2 3" xfId="19332" xr:uid="{84613158-7D27-4BD0-B52A-B15577E1D3BA}"/>
    <cellStyle name="20% - Accent5 12 2 4" xfId="29114" xr:uid="{C93A2837-D708-4F10-B0E1-3C7645591A00}"/>
    <cellStyle name="20% - Accent5 12 3" xfId="11656" xr:uid="{F1347D28-3F56-48AE-ACA9-3A663AF263C1}"/>
    <cellStyle name="20% - Accent5 12 3 2" xfId="24376" xr:uid="{B2E8C7A0-6563-475A-8D78-9F4E9B7E719E}"/>
    <cellStyle name="20% - Accent5 12 4" xfId="16421" xr:uid="{F4E012AD-DEBC-4E59-B829-517A07BB43A3}"/>
    <cellStyle name="20% - Accent5 12 5" xfId="28632" xr:uid="{217E2F27-4F2E-42EC-8AB9-5995B7A253FB}"/>
    <cellStyle name="20% - Accent5 13" xfId="5401" xr:uid="{D37119A7-E533-4A82-88B8-A58AFBCB86E6}"/>
    <cellStyle name="20% - Accent5 13 2" xfId="12780" xr:uid="{1DE24A2A-91D7-43A2-BF57-6D13179B291E}"/>
    <cellStyle name="20% - Accent5 13 2 2" xfId="26452" xr:uid="{739E146E-962D-4784-BA48-15E22D9A16B5}"/>
    <cellStyle name="20% - Accent5 13 2 3" xfId="29022" xr:uid="{7EACA748-2BFA-4737-BC7A-97219B81294A}"/>
    <cellStyle name="20% - Accent5 13 3" xfId="18496" xr:uid="{29C73D37-3B93-4E40-A7C4-624208C62FF1}"/>
    <cellStyle name="20% - Accent5 13 4" xfId="29241" xr:uid="{88E01DEA-BF8A-43EE-AF7D-0303B89ACB48}"/>
    <cellStyle name="20% - Accent5 14" xfId="10568" xr:uid="{E81D2768-1F1B-4E76-948D-F6D83BA3DDA4}"/>
    <cellStyle name="20% - Accent5 14 2" xfId="23038" xr:uid="{B03556D5-58BB-48DA-B9F7-22F54B5AE41F}"/>
    <cellStyle name="20% - Accent5 14 2 2" xfId="29185" xr:uid="{A3943CCF-E3D4-4BBF-8394-7974105F41B9}"/>
    <cellStyle name="20% - Accent5 14 3" xfId="28582" xr:uid="{58ED7492-33A3-4559-8AA2-F6906F2C69CD}"/>
    <cellStyle name="20% - Accent5 15" xfId="15073" xr:uid="{F7660DAE-549A-40CA-975B-041F5E568B73}"/>
    <cellStyle name="20% - Accent5 15 2" xfId="28873" xr:uid="{102B19DE-7F10-4964-B57B-3551A3DB3920}"/>
    <cellStyle name="20% - Accent5 15 3" xfId="28502" xr:uid="{02FD83BC-4F17-4F27-9F0D-59D1D5CB477F}"/>
    <cellStyle name="20% - Accent5 16" xfId="28902" xr:uid="{A06D6797-F554-476D-86BC-4F5F251DCCDE}"/>
    <cellStyle name="20% - Accent5 16 2" xfId="28988" xr:uid="{89453389-3C98-4708-A8DD-4D78DC750D74}"/>
    <cellStyle name="20% - Accent5 17" xfId="28768" xr:uid="{E981E744-6B18-4EB1-9FD2-A0E2CCF3910E}"/>
    <cellStyle name="20% - Accent5 17 2" xfId="29273" xr:uid="{AA264FC6-67AA-412A-BE0E-BEB5CFE1FD99}"/>
    <cellStyle name="20% - Accent5 18" xfId="28783" xr:uid="{5FCFE424-63D6-42BB-BFA1-9FCB195B04EF}"/>
    <cellStyle name="20% - Accent5 18 2" xfId="29209" xr:uid="{2007EFF1-DA35-4E77-B927-C54795E2396F}"/>
    <cellStyle name="20% - Accent5 19" xfId="28750" xr:uid="{844BA891-A0D3-4D1F-9929-2AA4083DFBEA}"/>
    <cellStyle name="20% - Accent5 19 2" xfId="28702" xr:uid="{A011C7FA-A518-460D-8512-489EFC34D43B}"/>
    <cellStyle name="20% - Accent5 2" xfId="192" xr:uid="{2182592B-FBEA-4610-AA91-B59C7A8B9FDF}"/>
    <cellStyle name="20% - Accent5 2 2" xfId="498" xr:uid="{677A4F79-79F1-4956-B89E-F8773238A589}"/>
    <cellStyle name="20% - Accent5 2 2 10" xfId="4814" xr:uid="{8D94FAD2-B311-40CD-BD7F-A3F925CE172F}"/>
    <cellStyle name="20% - Accent5 2 2 10 2" xfId="12584" xr:uid="{F1128229-BCCB-4F80-BD08-9690FBEE40D1}"/>
    <cellStyle name="20% - Accent5 2 2 10 2 2" xfId="25873" xr:uid="{DAB0CBDF-9829-48FB-9DD7-C2A3F5033D89}"/>
    <cellStyle name="20% - Accent5 2 2 10 3" xfId="17917" xr:uid="{23565000-5B83-445D-9173-5C5CE5792718}"/>
    <cellStyle name="20% - Accent5 2 2 11" xfId="10164" xr:uid="{9603E245-1EE3-4A1E-81C3-CEAD7E040CC8}"/>
    <cellStyle name="20% - Accent5 2 2 11 2" xfId="22534" xr:uid="{683CEB51-6BAF-4210-B47D-441ECB1680B8}"/>
    <cellStyle name="20% - Accent5 2 2 12" xfId="9762" xr:uid="{D3CE1023-69B6-4997-A708-4C75BEC3C4D1}"/>
    <cellStyle name="20% - Accent5 2 2 12 2" xfId="20440" xr:uid="{2D2A6E0F-E5AF-48EC-8F8F-E853EE51C9C5}"/>
    <cellStyle name="20% - Accent5 2 2 12 3" xfId="14566" xr:uid="{705538CB-CEFF-4582-8049-97C8CC57EFF1}"/>
    <cellStyle name="20% - Accent5 2 2 2" xfId="2014" xr:uid="{125B0590-EEFE-4E8B-95DA-6BF2C8AEE09F}"/>
    <cellStyle name="20% - Accent5 2 2 2 2" xfId="5498" xr:uid="{1D82AC02-1F03-4DB2-9430-1EF2F9FDFC0F}"/>
    <cellStyle name="20% - Accent5 2 2 2 2 2" xfId="12866" xr:uid="{E5CC409F-77C0-4C7F-9E5B-42D97389FAD2}"/>
    <cellStyle name="20% - Accent5 2 2 2 2 2 2" xfId="26548" xr:uid="{1042A4C3-D251-4C6F-AF75-AF1E67C42DD6}"/>
    <cellStyle name="20% - Accent5 2 2 2 2 3" xfId="18592" xr:uid="{CE971DEE-0129-4D3E-82EC-E8FC25A6CBED}"/>
    <cellStyle name="20% - Accent5 2 2 2 3" xfId="10898" xr:uid="{A0E8F21B-D4FC-4CA6-A03F-D35C55175BF4}"/>
    <cellStyle name="20% - Accent5 2 2 2 3 2" xfId="23369" xr:uid="{C25C7FA2-D46B-4A48-A149-DD3BA7AE137D}"/>
    <cellStyle name="20% - Accent5 2 2 2 4" xfId="15392" xr:uid="{047422FE-325E-4C08-9974-85FC4EE79B14}"/>
    <cellStyle name="20% - Accent5 2 2 2 5" xfId="29068" xr:uid="{926EF8F0-5DD2-4273-98BD-3CE1CE031795}"/>
    <cellStyle name="20% - Accent5 2 2 3" xfId="2282" xr:uid="{45D42492-DF15-4C81-99D4-D66687A05BEF}"/>
    <cellStyle name="20% - Accent5 2 2 3 2" xfId="5645" xr:uid="{484C38B1-C1E7-43CE-A291-5692BE27C26E}"/>
    <cellStyle name="20% - Accent5 2 2 3 2 2" xfId="12984" xr:uid="{B04879FA-8E23-4139-8E50-3DDCC7F35025}"/>
    <cellStyle name="20% - Accent5 2 2 3 2 2 2" xfId="26692" xr:uid="{A1EC0FBD-0587-4AF4-AC2F-F8198F76ACB8}"/>
    <cellStyle name="20% - Accent5 2 2 3 2 3" xfId="18736" xr:uid="{AF18918B-8B62-4EB0-BEFB-EB9357FD2A27}"/>
    <cellStyle name="20% - Accent5 2 2 3 3" xfId="11049" xr:uid="{2E92CCBA-BCDB-445C-A860-C1420F7C671D}"/>
    <cellStyle name="20% - Accent5 2 2 3 3 2" xfId="23531" xr:uid="{4445C967-F1D6-425E-9815-45AFDD6E4C97}"/>
    <cellStyle name="20% - Accent5 2 2 3 4" xfId="15554" xr:uid="{E04B268E-29D7-46B7-B90E-47CF88085C90}"/>
    <cellStyle name="20% - Accent5 2 2 3 5" xfId="29137" xr:uid="{E6521CD9-84DD-4E63-BC23-6CCD7D58A424}"/>
    <cellStyle name="20% - Accent5 2 2 4" xfId="2868" xr:uid="{EFDEDA0D-2413-436F-9145-714B782A02A2}"/>
    <cellStyle name="20% - Accent5 2 2 4 2" xfId="5871" xr:uid="{DB751B22-65A7-4B18-A233-90D4183D8CB2}"/>
    <cellStyle name="20% - Accent5 2 2 4 2 2" xfId="13198" xr:uid="{78A3B058-0399-48B2-BDC6-6165916BA86B}"/>
    <cellStyle name="20% - Accent5 2 2 4 2 2 2" xfId="26916" xr:uid="{47373E33-9635-4B93-B51D-F7AF90808104}"/>
    <cellStyle name="20% - Accent5 2 2 4 2 3" xfId="18960" xr:uid="{395DC02A-D8E9-4016-AC85-94916068095B}"/>
    <cellStyle name="20% - Accent5 2 2 4 3" xfId="11282" xr:uid="{AB3C5D65-72B6-435A-A701-AE8EA33EE5F1}"/>
    <cellStyle name="20% - Accent5 2 2 4 3 2" xfId="24002" xr:uid="{6E1B684A-6F0B-4D85-BD69-0FFED3AC022C}"/>
    <cellStyle name="20% - Accent5 2 2 4 4" xfId="16047" xr:uid="{FFFC9F25-D66B-4E72-BD33-62D87EF53B04}"/>
    <cellStyle name="20% - Accent5 2 2 4 5" xfId="28729" xr:uid="{8F7E84BA-C27B-49B8-8BC6-377AC5BC9F9A}"/>
    <cellStyle name="20% - Accent5 2 2 5" xfId="3132" xr:uid="{921193D1-8027-432B-81F6-EF298083B0CB}"/>
    <cellStyle name="20% - Accent5 2 2 5 2" xfId="6129" xr:uid="{9D8F0365-4B1A-472F-B1CB-790A45C1F79A}"/>
    <cellStyle name="20% - Accent5 2 2 5 2 2" xfId="13456" xr:uid="{4C505F44-BDCE-47FA-A823-58C0BD68076B}"/>
    <cellStyle name="20% - Accent5 2 2 5 2 2 2" xfId="27174" xr:uid="{C5E2B394-FEFE-4C41-8523-151EF8696784}"/>
    <cellStyle name="20% - Accent5 2 2 5 2 3" xfId="19218" xr:uid="{4B9D9C65-9DE5-4C3F-9AAE-FB903DB4C08A}"/>
    <cellStyle name="20% - Accent5 2 2 5 3" xfId="11542" xr:uid="{B2C3F53A-E7F8-47E2-B6E9-A029140230E2}"/>
    <cellStyle name="20% - Accent5 2 2 5 3 2" xfId="24262" xr:uid="{C0F15186-7851-47FA-8F39-44A1360D4314}"/>
    <cellStyle name="20% - Accent5 2 2 5 4" xfId="16307" xr:uid="{EC13F6AF-5A70-4CBE-8300-9BA7639D02C8}"/>
    <cellStyle name="20% - Accent5 2 2 6" xfId="3377" xr:uid="{C85FA7AC-43C9-4C8C-98B2-3FF79BF27511}"/>
    <cellStyle name="20% - Accent5 2 2 6 2" xfId="6374" xr:uid="{F12251DC-8188-4168-A0AD-5727EA277EEA}"/>
    <cellStyle name="20% - Accent5 2 2 6 2 2" xfId="13701" xr:uid="{1E678474-50BF-4A0C-AE3E-FBB1D6B0F5F2}"/>
    <cellStyle name="20% - Accent5 2 2 6 2 2 2" xfId="27419" xr:uid="{5D5E8E7D-B594-47F3-B6CE-716828117A48}"/>
    <cellStyle name="20% - Accent5 2 2 6 2 3" xfId="19463" xr:uid="{345F23B2-873F-41E0-A0DD-CED8D40FDEBC}"/>
    <cellStyle name="20% - Accent5 2 2 6 3" xfId="11787" xr:uid="{452F4103-E4B4-4350-8E44-F6CAF70E1479}"/>
    <cellStyle name="20% - Accent5 2 2 6 3 2" xfId="24507" xr:uid="{869B0833-5901-43FC-A461-7A8A7B19C6E4}"/>
    <cellStyle name="20% - Accent5 2 2 6 4" xfId="16552" xr:uid="{53967C70-1C6B-40E0-9D50-EA0E7A63A840}"/>
    <cellStyle name="20% - Accent5 2 2 7" xfId="3592" xr:uid="{4423A716-3F8D-4359-BA5B-9E55ADF42043}"/>
    <cellStyle name="20% - Accent5 2 2 7 2" xfId="6581" xr:uid="{F5B00499-1C8A-4615-8121-DDE9CDD627D0}"/>
    <cellStyle name="20% - Accent5 2 2 7 2 2" xfId="13907" xr:uid="{357509CE-A1D5-473E-ADDD-A9F9CE21FE17}"/>
    <cellStyle name="20% - Accent5 2 2 7 2 2 2" xfId="27626" xr:uid="{4A9DFCC1-E840-4A1E-9792-F827D2485080}"/>
    <cellStyle name="20% - Accent5 2 2 7 2 3" xfId="19670" xr:uid="{D94612FC-4ED3-4DEE-A54E-B228B55B14A1}"/>
    <cellStyle name="20% - Accent5 2 2 7 3" xfId="11995" xr:uid="{3F91FCE8-5C91-4995-9BF8-9867C4B14C20}"/>
    <cellStyle name="20% - Accent5 2 2 7 3 2" xfId="24714" xr:uid="{A4B5C880-2EA5-4039-9FAE-A7A2B71A1C4A}"/>
    <cellStyle name="20% - Accent5 2 2 7 4" xfId="16758" xr:uid="{BCEE992D-8B95-42A4-9F02-30A9DD9E8B26}"/>
    <cellStyle name="20% - Accent5 2 2 8" xfId="4171" xr:uid="{6151E1B9-F45B-4724-BE1A-EE3C4F6D841D}"/>
    <cellStyle name="20% - Accent5 2 2 8 2" xfId="7127" xr:uid="{A13BB899-6E82-4C67-9C61-A0ACA0DBC53C}"/>
    <cellStyle name="20% - Accent5 2 2 8 2 2" xfId="14196" xr:uid="{B4566263-F0AB-479B-8069-6BBCE5663216}"/>
    <cellStyle name="20% - Accent5 2 2 8 2 2 2" xfId="28172" xr:uid="{2372FC69-5ECB-47F4-9F00-1C63D330518B}"/>
    <cellStyle name="20% - Accent5 2 2 8 2 3" xfId="20216" xr:uid="{7E81D700-A4AA-467F-9E8F-E135B1C8655D}"/>
    <cellStyle name="20% - Accent5 2 2 8 3" xfId="12288" xr:uid="{78C8D6E2-E25D-4A1E-9B4F-01DEB0A81BE8}"/>
    <cellStyle name="20% - Accent5 2 2 8 3 2" xfId="25255" xr:uid="{DF306E46-A38B-4645-81D2-1F59EA02565B}"/>
    <cellStyle name="20% - Accent5 2 2 8 4" xfId="17299" xr:uid="{66E33049-C776-4A14-9846-610C9F713DC0}"/>
    <cellStyle name="20% - Accent5 2 2 9" xfId="1702" xr:uid="{D82A753B-5E15-4302-9C8F-73EBC983E0FD}"/>
    <cellStyle name="20% - Accent5 2 2 9 2" xfId="10646" xr:uid="{CFE10DD3-8088-48BF-A872-A501EC0093E5}"/>
    <cellStyle name="20% - Accent5 2 2 9 2 2" xfId="23116" xr:uid="{8A500B97-639E-4283-8E4F-7D80C330F9AA}"/>
    <cellStyle name="20% - Accent5 2 2 9 3" xfId="15149" xr:uid="{7676F7F4-6BDA-4E40-B176-3E51B9CC2C5D}"/>
    <cellStyle name="20% - Accent5 2 3" xfId="1900" xr:uid="{72BF488E-14A5-4A3E-AB4C-447AEDEBF6D6}"/>
    <cellStyle name="20% - Accent5 2 3 2" xfId="5433" xr:uid="{A42F46A6-1ECF-41FD-9A91-79D99B8DD76A}"/>
    <cellStyle name="20% - Accent5 2 3 2 2" xfId="12808" xr:uid="{B4E98943-7252-47A5-ADF5-F03367BDF9C8}"/>
    <cellStyle name="20% - Accent5 2 3 2 2 2" xfId="26484" xr:uid="{2D267C9F-D0A5-44AB-BCFB-2B72D612D678}"/>
    <cellStyle name="20% - Accent5 2 3 2 3" xfId="18528" xr:uid="{D5CBED9C-72EF-468C-A7BC-3D5CED8F5748}"/>
    <cellStyle name="20% - Accent5 2 3 3" xfId="10807" xr:uid="{03736DF2-5E04-4C8C-856D-7AEE6697D9D7}"/>
    <cellStyle name="20% - Accent5 2 3 3 2" xfId="23278" xr:uid="{10C00261-AEAD-4654-872E-E136B371419F}"/>
    <cellStyle name="20% - Accent5 2 3 4" xfId="15303" xr:uid="{E5671BD5-4AB5-4EF7-ADAE-8F14D324F8EB}"/>
    <cellStyle name="20% - Accent5 2 3 5" xfId="28755" xr:uid="{FBCC4695-FBE9-4226-BB29-24E26AE8C755}"/>
    <cellStyle name="20% - Accent5 2 4" xfId="2219" xr:uid="{FE2F37B8-2B5F-4D67-BD29-64E9EF677A0C}"/>
    <cellStyle name="20% - Accent5 2 5" xfId="2780" xr:uid="{3117B5EC-39F3-4CB2-9959-B9070AFD9B0E}"/>
    <cellStyle name="20% - Accent5 2 5 2" xfId="5784" xr:uid="{8E54F6AC-407F-4D68-909C-725537704E17}"/>
    <cellStyle name="20% - Accent5 2 5 2 2" xfId="13111" xr:uid="{586378AD-0CF1-4E92-9C56-A8D077A047AD}"/>
    <cellStyle name="20% - Accent5 2 5 2 2 2" xfId="26829" xr:uid="{B7EF70FD-9922-4001-ABBD-F992EF1E49A8}"/>
    <cellStyle name="20% - Accent5 2 5 2 3" xfId="18873" xr:uid="{D90F0520-46F6-4F70-9086-C423997DE1C8}"/>
    <cellStyle name="20% - Accent5 2 5 3" xfId="11194" xr:uid="{061D1D6A-5B0F-4121-8101-56DB7B501744}"/>
    <cellStyle name="20% - Accent5 2 5 3 2" xfId="23914" xr:uid="{58B97FF3-D466-4A86-8D55-E0ECF3C24721}"/>
    <cellStyle name="20% - Accent5 2 5 4" xfId="15960" xr:uid="{BF3ADFB2-D91A-4064-A6B2-5DDD509B3D8F}"/>
    <cellStyle name="20% - Accent5 2 5 5" xfId="28559" xr:uid="{02D3B307-0953-4975-A5D1-C9AB949F7267}"/>
    <cellStyle name="20% - Accent5 2 6" xfId="3044" xr:uid="{50AACFB5-7754-4985-93CD-5FDF9EF06D92}"/>
    <cellStyle name="20% - Accent5 2 6 2" xfId="6041" xr:uid="{AAD78105-CED1-4478-ADB0-8E2A3FAA8575}"/>
    <cellStyle name="20% - Accent5 2 6 2 2" xfId="13368" xr:uid="{2EB300EE-BE76-4771-9923-2ABFDE7F4E5F}"/>
    <cellStyle name="20% - Accent5 2 6 2 2 2" xfId="27086" xr:uid="{5B747C05-91C3-45CF-A3F2-CA29F42161BC}"/>
    <cellStyle name="20% - Accent5 2 6 2 3" xfId="19130" xr:uid="{EDDEC858-B214-40A8-83EC-DC80C8B59BB3}"/>
    <cellStyle name="20% - Accent5 2 6 3" xfId="11454" xr:uid="{E6392466-6848-402A-A259-CF0C6DF8588B}"/>
    <cellStyle name="20% - Accent5 2 6 3 2" xfId="24174" xr:uid="{2BE491F8-74D9-4E08-A492-D3365C2DAFB3}"/>
    <cellStyle name="20% - Accent5 2 6 4" xfId="16219" xr:uid="{F7BFA188-A5D9-4F1F-A671-A5810D722837}"/>
    <cellStyle name="20% - Accent5 2 6 5" xfId="28907" xr:uid="{7C013B9D-2A76-4F22-A105-8C2D082B61D4}"/>
    <cellStyle name="20% - Accent5 2 7" xfId="3289" xr:uid="{D2C91351-3833-408F-93E7-F5CC72F864A5}"/>
    <cellStyle name="20% - Accent5 2 7 2" xfId="6286" xr:uid="{2ABB637B-3B49-4F2A-95EE-DC38E57A0AEB}"/>
    <cellStyle name="20% - Accent5 2 7 2 2" xfId="13613" xr:uid="{9454FDEA-7CE3-48F3-A614-9334D2896B87}"/>
    <cellStyle name="20% - Accent5 2 7 2 2 2" xfId="27331" xr:uid="{E4E91CCD-A25A-4A7F-A8B8-CB3BF15DA30B}"/>
    <cellStyle name="20% - Accent5 2 7 2 3" xfId="19375" xr:uid="{7A356191-85CB-482F-B499-A158FBCCC164}"/>
    <cellStyle name="20% - Accent5 2 7 3" xfId="11699" xr:uid="{F97E68DB-13D0-45A0-9298-ABCED3FC53E3}"/>
    <cellStyle name="20% - Accent5 2 7 3 2" xfId="24419" xr:uid="{A914DF67-3F11-4394-9ABB-CA244193979D}"/>
    <cellStyle name="20% - Accent5 2 7 4" xfId="16464" xr:uid="{CB575C63-5B47-4D67-A44D-AB1702A9E791}"/>
    <cellStyle name="20% - Accent5 2 8" xfId="1593" xr:uid="{EBB558AA-8F63-4267-B2CE-C9C1C205BC72}"/>
    <cellStyle name="20% - Accent5 2 8 2" xfId="10589" xr:uid="{111113A4-88E8-4D95-AA22-7ABF47CE6574}"/>
    <cellStyle name="20% - Accent5 2 8 2 2" xfId="23059" xr:uid="{EE7341C3-8FC6-4C42-ABF3-ED0B326149CA}"/>
    <cellStyle name="20% - Accent5 2 8 3" xfId="15092" xr:uid="{005F0B65-0D86-4971-81FB-C1CE5D2C0BFA}"/>
    <cellStyle name="20% - Accent5 2 9" xfId="9655" xr:uid="{84693B96-383D-4477-96B7-E0F140968774}"/>
    <cellStyle name="20% - Accent5 20" xfId="28568" xr:uid="{1FCE6E3E-5E71-4F3A-9187-ADA95CD5B680}"/>
    <cellStyle name="20% - Accent5 20 2" xfId="29203" xr:uid="{69D52F77-9B0B-4F68-86DD-C06BB926D0C8}"/>
    <cellStyle name="20% - Accent5 21" xfId="28973" xr:uid="{D363906E-EF7E-4BE6-B076-18C426D1C177}"/>
    <cellStyle name="20% - Accent5 22" xfId="29163" xr:uid="{BDCDA06D-540A-45EB-98E3-C8C5AED25388}"/>
    <cellStyle name="20% - Accent5 23" xfId="29167" xr:uid="{343427B5-EDC3-4015-A180-0ED37076BF69}"/>
    <cellStyle name="20% - Accent5 24" xfId="29171" xr:uid="{CC2792B4-D693-4C11-AE8D-430C63642917}"/>
    <cellStyle name="20% - Accent5 25" xfId="28959" xr:uid="{6688F661-40E7-4582-A72B-B52CA4042793}"/>
    <cellStyle name="20% - Accent5 26" xfId="29218" xr:uid="{92184142-613B-461E-8433-1D2639CCBC0C}"/>
    <cellStyle name="20% - Accent5 27" xfId="28780" xr:uid="{7DEE6F68-DC69-4210-80AA-D21CD5E37C31}"/>
    <cellStyle name="20% - Accent5 28" xfId="28412" xr:uid="{DBA98EB7-E67D-433D-A313-62F4C7AD7528}"/>
    <cellStyle name="20% - Accent5 29" xfId="28893" xr:uid="{19BC4C65-D7C7-4D84-84D7-4FCA78ED142C}"/>
    <cellStyle name="20% - Accent5 3" xfId="434" xr:uid="{EB307D3B-06BD-48BA-B2AD-699F2D0BFA17}"/>
    <cellStyle name="20% - Accent5 3 10" xfId="14539" xr:uid="{2B464120-E962-4B42-8FAE-12E59E709C73}"/>
    <cellStyle name="20% - Accent5 3 2" xfId="1012" xr:uid="{045F2D6F-CF1F-43E2-A02A-BF8C65104A92}"/>
    <cellStyle name="20% - Accent5 3 2 2" xfId="2438" xr:uid="{D7885D46-F028-49E1-A9E5-B0D44617F3BD}"/>
    <cellStyle name="20% - Accent5 3 2 3" xfId="1972" xr:uid="{B7866805-B9A3-422B-8C0E-D289929283AC}"/>
    <cellStyle name="20% - Accent5 3 2 3 2" xfId="10856" xr:uid="{0973122A-3726-4D14-934B-5EF06A12B90C}"/>
    <cellStyle name="20% - Accent5 3 2 3 2 2" xfId="23327" xr:uid="{B1941C53-2AC8-4618-A612-8E4496499F26}"/>
    <cellStyle name="20% - Accent5 3 2 3 3" xfId="15350" xr:uid="{B42CBED5-A3E8-45CB-9A7A-9E6A34627F76}"/>
    <cellStyle name="20% - Accent5 3 2 4" xfId="9920" xr:uid="{585BD03C-7925-4B76-AF58-68816542A146}"/>
    <cellStyle name="20% - Accent5 3 2 5" xfId="28368" xr:uid="{4F0CD901-3F31-4FB7-858B-6AAF06DF2194}"/>
    <cellStyle name="20% - Accent5 3 3" xfId="2825" xr:uid="{7231FE00-E1A9-48DE-9745-929A914AABDE}"/>
    <cellStyle name="20% - Accent5 3 3 2" xfId="5828" xr:uid="{5AB3540B-3098-488D-877C-F93339FD1456}"/>
    <cellStyle name="20% - Accent5 3 3 2 2" xfId="13155" xr:uid="{4695B00E-86CC-43AF-B43A-51C6BC5BA3E6}"/>
    <cellStyle name="20% - Accent5 3 3 2 2 2" xfId="26873" xr:uid="{62747392-DB6E-42DD-BF23-9A5F00010951}"/>
    <cellStyle name="20% - Accent5 3 3 2 3" xfId="18917" xr:uid="{8BBD0B14-BC05-45FB-9668-0FDC354198EB}"/>
    <cellStyle name="20% - Accent5 3 3 2 4" xfId="28644" xr:uid="{5D8865F2-6F8E-49B6-9CD6-0CAB95592178}"/>
    <cellStyle name="20% - Accent5 3 3 3" xfId="11239" xr:uid="{3D0F240B-E160-4627-9419-6491D9660BFF}"/>
    <cellStyle name="20% - Accent5 3 3 3 2" xfId="23959" xr:uid="{C68684DF-156D-4523-B723-92CF8843870E}"/>
    <cellStyle name="20% - Accent5 3 3 4" xfId="16004" xr:uid="{701B4696-0DCB-44B0-8074-DC15C90D972D}"/>
    <cellStyle name="20% - Accent5 3 3 5" xfId="28897" xr:uid="{F3D121B7-4EF8-4DB7-AA59-649A2252C775}"/>
    <cellStyle name="20% - Accent5 3 4" xfId="3089" xr:uid="{1E350366-43BF-475F-B68E-BEC808CBC1FB}"/>
    <cellStyle name="20% - Accent5 3 4 2" xfId="6086" xr:uid="{0997F844-3D34-4B57-9AD7-9A5D4146800A}"/>
    <cellStyle name="20% - Accent5 3 4 2 2" xfId="13413" xr:uid="{64626193-8FEF-4BFA-8A8F-3E519750BD54}"/>
    <cellStyle name="20% - Accent5 3 4 2 2 2" xfId="27131" xr:uid="{36AC5D24-2112-48EA-8258-BDE243163756}"/>
    <cellStyle name="20% - Accent5 3 4 2 3" xfId="19175" xr:uid="{780B2366-777A-4600-ABCD-A075A5530468}"/>
    <cellStyle name="20% - Accent5 3 4 3" xfId="11499" xr:uid="{97D22BB6-034E-49DD-9504-3A0091D66808}"/>
    <cellStyle name="20% - Accent5 3 4 3 2" xfId="24219" xr:uid="{63D549E1-5451-4136-B6BA-8E281414792E}"/>
    <cellStyle name="20% - Accent5 3 4 4" xfId="16264" xr:uid="{7614D7D0-8B1D-47CF-A1E9-EC4C5AF5253F}"/>
    <cellStyle name="20% - Accent5 3 4 5" xfId="28457" xr:uid="{48643A7B-ECF1-47A0-97C9-B5DF0CDE434B}"/>
    <cellStyle name="20% - Accent5 3 5" xfId="3334" xr:uid="{149438A1-0E6F-42AD-81E2-7BD7FC11199F}"/>
    <cellStyle name="20% - Accent5 3 5 2" xfId="6331" xr:uid="{6F07CF02-93A9-4E60-B388-CF7B42CFB798}"/>
    <cellStyle name="20% - Accent5 3 5 2 2" xfId="13658" xr:uid="{F9B4E373-858A-4F6F-A9D7-F4031C92E45D}"/>
    <cellStyle name="20% - Accent5 3 5 2 2 2" xfId="27376" xr:uid="{4468794E-AB80-49F3-B55A-2AADD65E6B83}"/>
    <cellStyle name="20% - Accent5 3 5 2 3" xfId="19420" xr:uid="{43500785-9795-41BC-BE28-EB947F59B76F}"/>
    <cellStyle name="20% - Accent5 3 5 3" xfId="11744" xr:uid="{51388C69-F9E5-4664-9928-053701E6E384}"/>
    <cellStyle name="20% - Accent5 3 5 3 2" xfId="24464" xr:uid="{C062F3B8-C27B-48D3-8F90-CDB721E4DAA1}"/>
    <cellStyle name="20% - Accent5 3 5 4" xfId="16509" xr:uid="{4147DC45-FC97-4713-A87A-DB852D868F2F}"/>
    <cellStyle name="20% - Accent5 3 6" xfId="3567" xr:uid="{240EDFE5-56C5-472C-ADD9-4339D4DBBC89}"/>
    <cellStyle name="20% - Accent5 3 6 2" xfId="6556" xr:uid="{C298364D-5AE9-4503-8F67-AF2FB3F33D66}"/>
    <cellStyle name="20% - Accent5 3 6 2 2" xfId="13882" xr:uid="{B3429653-6384-4943-A04F-928F55A92D8B}"/>
    <cellStyle name="20% - Accent5 3 6 2 2 2" xfId="27601" xr:uid="{160915CC-E82B-4368-9300-670A016A91C1}"/>
    <cellStyle name="20% - Accent5 3 6 2 3" xfId="19645" xr:uid="{B052D05C-288A-452D-B432-1AFB63EF6A56}"/>
    <cellStyle name="20% - Accent5 3 6 3" xfId="11970" xr:uid="{D5C16F8C-2B83-48F3-B484-ECB8D3E56D83}"/>
    <cellStyle name="20% - Accent5 3 6 3 2" xfId="24689" xr:uid="{D35EFE5D-3C17-49C6-8902-4C6A302AA799}"/>
    <cellStyle name="20% - Accent5 3 6 4" xfId="16733" xr:uid="{6A333836-FE75-494B-8C1A-F1D0B82F5B84}"/>
    <cellStyle name="20% - Accent5 3 7" xfId="4146" xr:uid="{B358FC55-B04B-4B0B-9508-EA4451C49AB5}"/>
    <cellStyle name="20% - Accent5 3 7 2" xfId="7102" xr:uid="{B5AE3FAA-13AB-4361-9E00-4129BB5EE79C}"/>
    <cellStyle name="20% - Accent5 3 7 2 2" xfId="14171" xr:uid="{A17051E9-4CB0-41F2-9449-1FDE6718B902}"/>
    <cellStyle name="20% - Accent5 3 7 2 2 2" xfId="28147" xr:uid="{3557A453-FAF4-4626-B749-E63F04721910}"/>
    <cellStyle name="20% - Accent5 3 7 2 3" xfId="20191" xr:uid="{274A1764-ABA2-46BB-A969-34DBD631D46F}"/>
    <cellStyle name="20% - Accent5 3 7 3" xfId="12263" xr:uid="{98DB60B8-494B-4731-A2D1-A84C2BF83A11}"/>
    <cellStyle name="20% - Accent5 3 7 3 2" xfId="25230" xr:uid="{71673D80-460C-4DAF-B650-696BEB4CBF9A}"/>
    <cellStyle name="20% - Accent5 3 7 4" xfId="17274" xr:uid="{0C79E9F4-C3F5-4F80-B10E-8B9E407A1F4B}"/>
    <cellStyle name="20% - Accent5 3 8" xfId="4778" xr:uid="{571687E4-D3E8-45F5-A20F-89AAB35022E2}"/>
    <cellStyle name="20% - Accent5 3 8 2" xfId="12555" xr:uid="{6875DCF9-FFAB-40FF-839D-9EE76406D32A}"/>
    <cellStyle name="20% - Accent5 3 8 2 2" xfId="25839" xr:uid="{AA625233-3E52-4937-AAFD-1C2748D9B017}"/>
    <cellStyle name="20% - Accent5 3 8 3" xfId="17883" xr:uid="{5F10F8E5-E0FB-4CB2-8692-3B751CF7494F}"/>
    <cellStyle name="20% - Accent5 3 9" xfId="10131" xr:uid="{5D7B43EC-3212-4F21-9A3F-F54C2FE28174}"/>
    <cellStyle name="20% - Accent5 3 9 2" xfId="22501" xr:uid="{36EBFA79-8DA1-4F8F-B3A3-17F38787F010}"/>
    <cellStyle name="20% - Accent5 30" xfId="29132" xr:uid="{B3976807-5318-4043-9A31-EC281EBEF482}"/>
    <cellStyle name="20% - Accent5 31" xfId="29160" xr:uid="{F30B1535-7179-4B00-A5D2-CE3B536E2101}"/>
    <cellStyle name="20% - Accent5 32" xfId="28863" xr:uid="{397F063A-A824-4CD4-B21D-4A5461E4526E}"/>
    <cellStyle name="20% - Accent5 33" xfId="29271" xr:uid="{180DCB37-6F98-48F3-AB60-C10666DCFD04}"/>
    <cellStyle name="20% - Accent5 34" xfId="29145" xr:uid="{6BCF7F58-4093-42CA-8044-45F81BA65E58}"/>
    <cellStyle name="20% - Accent5 35" xfId="28895" xr:uid="{A7EE35D2-0D96-4432-AE36-2B65EC46ED1B}"/>
    <cellStyle name="20% - Accent5 36" xfId="28519" xr:uid="{50F05D40-2DC2-4FB2-87A5-BF70AF1AE63A}"/>
    <cellStyle name="20% - Accent5 37" xfId="28714" xr:uid="{0C93D9C5-595F-4A92-AC71-314983C391CD}"/>
    <cellStyle name="20% - Accent5 38" xfId="28654" xr:uid="{A2C821C3-52AD-4B88-BF8F-3DE3DC2AB2C4}"/>
    <cellStyle name="20% - Accent5 39" xfId="28971" xr:uid="{9C27213B-48B1-4CFD-9DAB-398CEE74E923}"/>
    <cellStyle name="20% - Accent5 4" xfId="650" xr:uid="{56976853-F41C-494E-95E2-60A11144ACE8}"/>
    <cellStyle name="20% - Accent5 4 2" xfId="1927" xr:uid="{4E96F456-D2B8-4728-AE79-A26D4A8F15E8}"/>
    <cellStyle name="20% - Accent5 4 2 2" xfId="5450" xr:uid="{85EE259E-AABB-48FC-BCC7-38B6D027F0E4}"/>
    <cellStyle name="20% - Accent5 4 2 2 2" xfId="12823" xr:uid="{5F6484CB-157D-4A22-BF5D-FAA57557035D}"/>
    <cellStyle name="20% - Accent5 4 2 2 2 2" xfId="26501" xr:uid="{A7F0B5B8-1678-4DE9-99AD-4B0014C7F8CD}"/>
    <cellStyle name="20% - Accent5 4 2 2 3" xfId="18545" xr:uid="{9448E11E-3570-44A1-9B75-1DABFF6D56C0}"/>
    <cellStyle name="20% - Accent5 4 2 3" xfId="10829" xr:uid="{30EA6D41-C413-41BF-9E32-60977A4F313F}"/>
    <cellStyle name="20% - Accent5 4 2 3 2" xfId="23300" xr:uid="{CB26E7D1-55AA-4C58-A338-34F4DBE59C67}"/>
    <cellStyle name="20% - Accent5 4 2 4" xfId="15323" xr:uid="{E09DAEB6-D542-4BC9-8059-6B4EA14F52FF}"/>
    <cellStyle name="20% - Accent5 4 2 5" xfId="28602" xr:uid="{ED6ABA03-A831-40BF-B202-8D61419C1730}"/>
    <cellStyle name="20% - Accent5 4 3" xfId="2341" xr:uid="{EAB39C32-902C-463E-8373-9A1D7F0FB2D4}"/>
    <cellStyle name="20% - Accent5 4 3 2" xfId="29046" xr:uid="{A9CBDD96-269A-4B2C-B1A3-1FC80661B287}"/>
    <cellStyle name="20% - Accent5 4 4" xfId="2804" xr:uid="{5B6F2622-51E3-482A-8036-D9717B003DBE}"/>
    <cellStyle name="20% - Accent5 4 4 2" xfId="5807" xr:uid="{78DD28B6-EC09-4D4E-A277-D5F5F9D42FF6}"/>
    <cellStyle name="20% - Accent5 4 4 2 2" xfId="13134" xr:uid="{ADA437E0-6BB3-43B6-8EFB-9699222844FD}"/>
    <cellStyle name="20% - Accent5 4 4 2 2 2" xfId="26852" xr:uid="{2B8DFD03-E8CE-4381-9B80-9325AA56D4AB}"/>
    <cellStyle name="20% - Accent5 4 4 2 3" xfId="18896" xr:uid="{E3EA0A8C-9B07-46E1-96EA-69C0C846F6E8}"/>
    <cellStyle name="20% - Accent5 4 4 3" xfId="11218" xr:uid="{4A691804-6712-4F7F-B0EF-EACD04744A9E}"/>
    <cellStyle name="20% - Accent5 4 4 3 2" xfId="23938" xr:uid="{9F1CA0E6-1AA0-4217-80BF-607191AD2BFF}"/>
    <cellStyle name="20% - Accent5 4 4 4" xfId="15984" xr:uid="{91DDFC48-F280-4486-8296-60EF0EF81A85}"/>
    <cellStyle name="20% - Accent5 4 5" xfId="3068" xr:uid="{BA3B44B5-45E2-41D2-9CE0-4C70921670C3}"/>
    <cellStyle name="20% - Accent5 4 5 2" xfId="6065" xr:uid="{A24D119A-353B-4860-AA1B-577E3C627912}"/>
    <cellStyle name="20% - Accent5 4 5 2 2" xfId="13392" xr:uid="{79430B63-083B-469F-8C6E-BC0AB5E3D5BE}"/>
    <cellStyle name="20% - Accent5 4 5 2 2 2" xfId="27110" xr:uid="{B3AD2FA3-60BC-4E57-BD1F-91AE36902F41}"/>
    <cellStyle name="20% - Accent5 4 5 2 3" xfId="19154" xr:uid="{CF28CA48-C43D-4E18-A7F4-F400BF37A658}"/>
    <cellStyle name="20% - Accent5 4 5 3" xfId="11478" xr:uid="{FFA22256-CF4D-498D-8500-49049A08AE8F}"/>
    <cellStyle name="20% - Accent5 4 5 3 2" xfId="24198" xr:uid="{38AFCDA0-7497-44A7-A75D-2977F737C295}"/>
    <cellStyle name="20% - Accent5 4 5 4" xfId="16243" xr:uid="{1FA71BF6-3394-4018-9C46-122BBEF16EA3}"/>
    <cellStyle name="20% - Accent5 4 6" xfId="3313" xr:uid="{9E09941A-EAD4-43D6-810B-45294C1A41BB}"/>
    <cellStyle name="20% - Accent5 4 6 2" xfId="6310" xr:uid="{2BFD6150-5195-4446-B931-5C0C9B80E045}"/>
    <cellStyle name="20% - Accent5 4 6 2 2" xfId="13637" xr:uid="{F09C83A3-6F96-44F9-B388-84CD5733B01A}"/>
    <cellStyle name="20% - Accent5 4 6 2 2 2" xfId="27355" xr:uid="{FCC30114-2A70-484F-BFBE-A8A0F10F1DC6}"/>
    <cellStyle name="20% - Accent5 4 6 2 3" xfId="19399" xr:uid="{9711BADA-B7C4-4A71-ACF4-0B0FE4EC35DA}"/>
    <cellStyle name="20% - Accent5 4 6 3" xfId="11723" xr:uid="{BFCB5D12-1068-4B2A-89F0-5EA94F00285A}"/>
    <cellStyle name="20% - Accent5 4 6 3 2" xfId="24443" xr:uid="{33529B35-944B-4F17-B8E9-C745940CE798}"/>
    <cellStyle name="20% - Accent5 4 6 4" xfId="16488" xr:uid="{E45514EA-59C0-4AD1-AFF9-324DEC5AE015}"/>
    <cellStyle name="20% - Accent5 4 7" xfId="1617" xr:uid="{81D988AE-D0EA-464D-9354-50695F46CC31}"/>
    <cellStyle name="20% - Accent5 4 7 2" xfId="10604" xr:uid="{89E5930B-1740-4FC4-A641-F703C9FF6BCC}"/>
    <cellStyle name="20% - Accent5 4 7 2 2" xfId="23074" xr:uid="{9BD80E0B-758E-49C7-A443-E8F1E802C505}"/>
    <cellStyle name="20% - Accent5 4 7 3" xfId="15104" xr:uid="{E0472A36-DA8E-4C9C-8EEF-0BC84D011B25}"/>
    <cellStyle name="20% - Accent5 4 8" xfId="9679" xr:uid="{A3CF1769-D313-4200-BFD2-2C608D38D05A}"/>
    <cellStyle name="20% - Accent5 40" xfId="28628" xr:uid="{7183408D-78BA-4FDB-B2E2-0D213848446C}"/>
    <cellStyle name="20% - Accent5 41" xfId="28736" xr:uid="{7A813328-8D7F-498D-99FB-0AFA490B853D}"/>
    <cellStyle name="20% - Accent5 42" xfId="28416" xr:uid="{DBBCD978-BB21-4F74-8860-ED541AF1A85B}"/>
    <cellStyle name="20% - Accent5 43" xfId="29112" xr:uid="{6AB067A6-F0AA-4F0B-BB4D-7C525D208306}"/>
    <cellStyle name="20% - Accent5 44" xfId="28826" xr:uid="{34CCC369-E57F-4BC3-A036-365EDF019FC7}"/>
    <cellStyle name="20% - Accent5 45" xfId="28932" xr:uid="{038582A5-B23E-46B6-9106-FB00C07D0F8C}"/>
    <cellStyle name="20% - Accent5 46" xfId="28444" xr:uid="{A69E6E70-AE2B-4A62-9EAC-FE97CF6A4FDF}"/>
    <cellStyle name="20% - Accent5 47" xfId="28557" xr:uid="{974A3C19-94BC-48B8-A575-5B8544ADFFB8}"/>
    <cellStyle name="20% - Accent5 48" xfId="28913" xr:uid="{E905E171-23D7-4387-969C-40CC9F459FA0}"/>
    <cellStyle name="20% - Accent5 49" xfId="29029" xr:uid="{A1FFA981-6ED1-4465-8874-C7A03D8C9A51}"/>
    <cellStyle name="20% - Accent5 5" xfId="775" xr:uid="{2497432C-E6D1-4102-8A88-29FA23E90DC2}"/>
    <cellStyle name="20% - Accent5 5 2" xfId="2393" xr:uid="{09DB146D-7A95-412D-8289-4B643DF6E2C5}"/>
    <cellStyle name="20% - Accent5 5 2 2" xfId="29164" xr:uid="{D079DF4D-13CB-43C0-B4B2-AFCB15886F71}"/>
    <cellStyle name="20% - Accent5 5 3" xfId="1857" xr:uid="{7EF66682-30E9-4046-AADB-028BA283A702}"/>
    <cellStyle name="20% - Accent5 5 3 2" xfId="10765" xr:uid="{B0CD5406-C2F4-4CE1-9DFA-9AD5950CB3B2}"/>
    <cellStyle name="20% - Accent5 5 3 2 2" xfId="23236" xr:uid="{9F577148-EC38-401A-A0FB-7C43A8CB1C25}"/>
    <cellStyle name="20% - Accent5 5 3 3" xfId="15263" xr:uid="{110933BD-37AC-4424-BE6A-698DEE88EAD7}"/>
    <cellStyle name="20% - Accent5 5 3 4" xfId="29248" xr:uid="{20724ECF-EB1E-40C7-8939-7BA2898C4124}"/>
    <cellStyle name="20% - Accent5 5 4" xfId="9877" xr:uid="{AC9BDC0B-FEBE-411B-9ED8-D49E239F21B8}"/>
    <cellStyle name="20% - Accent5 50" xfId="28880" xr:uid="{9A4BAC16-B4D3-4698-B041-9F7BEA88839B}"/>
    <cellStyle name="20% - Accent5 51" xfId="28990" xr:uid="{F4E13CB8-887A-4144-8EA4-218B68C5CE9D}"/>
    <cellStyle name="20% - Accent5 52" xfId="29245" xr:uid="{E693E94C-E80B-41D4-B0BB-C64232E5EF54}"/>
    <cellStyle name="20% - Accent5 53" xfId="28413" xr:uid="{C4EC3559-5037-442D-82AB-1B32C442153A}"/>
    <cellStyle name="20% - Accent5 54" xfId="28832" xr:uid="{E4CBE76C-AB74-45FA-A0BA-CF9C28DAEB4C}"/>
    <cellStyle name="20% - Accent5 55" xfId="28884" xr:uid="{2E201FEC-CC13-4BCD-98F6-768495465F55}"/>
    <cellStyle name="20% - Accent5 56" xfId="28664" xr:uid="{03EE6149-EFA0-4998-A4F7-4D516D20C702}"/>
    <cellStyle name="20% - Accent5 57" xfId="28940" xr:uid="{09A1154A-A9B3-493D-BE52-F03FDAB78DBD}"/>
    <cellStyle name="20% - Accent5 58" xfId="29077" xr:uid="{351C9BD3-B570-485F-952B-24DF65322AA4}"/>
    <cellStyle name="20% - Accent5 59" xfId="28937" xr:uid="{5B0EF870-A710-46F4-8BAA-65EE5884FB1F}"/>
    <cellStyle name="20% - Accent5 6" xfId="830" xr:uid="{07CCF921-AFFB-4F27-9820-070005F9C349}"/>
    <cellStyle name="20% - Accent5 6 2" xfId="28634" xr:uid="{3D2F5E3B-E660-4C95-9275-EC7851C1D5DF}"/>
    <cellStyle name="20% - Accent5 6 3" xfId="29247" xr:uid="{089085C1-858B-4E92-91DA-F0AD2B9B0AD4}"/>
    <cellStyle name="20% - Accent5 60" xfId="28482" xr:uid="{8D5E1654-32E4-4E60-81C2-413EBBD80341}"/>
    <cellStyle name="20% - Accent5 61" xfId="28595" xr:uid="{BDE28AE5-C8E2-46A2-8FAB-D657BA0F579D}"/>
    <cellStyle name="20% - Accent5 61 2" xfId="28698" xr:uid="{CEC405AD-696F-44D6-A8D8-9C2B1627B170}"/>
    <cellStyle name="20% - Accent5 61 2 2" xfId="29268" xr:uid="{6E4AB81A-518E-4721-9403-C69971ECAB84}"/>
    <cellStyle name="20% - Accent5 61 2 3" xfId="28460" xr:uid="{78C1F3DF-0530-4ED4-AAFC-B40C043FFF62}"/>
    <cellStyle name="20% - Accent5 61 3" xfId="28704" xr:uid="{4AD0FE10-0A88-4F93-8A6A-F0813C011AD5}"/>
    <cellStyle name="20% - Accent5 61 4" xfId="28560" xr:uid="{60EADBAC-11F7-4ED5-B1A0-96A653F83CF8}"/>
    <cellStyle name="20% - Accent5 61 5" xfId="28846" xr:uid="{24B172BE-516E-4321-B478-008B630F4781}"/>
    <cellStyle name="20% - Accent5 61 6" xfId="29197" xr:uid="{FDD93049-E218-4EDE-ADBC-AC8FAB0CB75D}"/>
    <cellStyle name="20% - Accent5 62" xfId="28963" xr:uid="{1AE57229-71BA-4649-83AF-D98D5B9ED645}"/>
    <cellStyle name="20% - Accent5 63" xfId="29100" xr:uid="{0C7A7C4F-4F64-4B04-8938-46510E76D8DB}"/>
    <cellStyle name="20% - Accent5 63 2" xfId="28487" xr:uid="{60791C9C-C25A-479E-9CAB-C2840935B9B1}"/>
    <cellStyle name="20% - Accent5 63 3" xfId="29120" xr:uid="{FEFBE60A-0C26-4920-B142-9FF52CA9DC16}"/>
    <cellStyle name="20% - Accent5 64" xfId="28489" xr:uid="{D0ABF8B1-5FE5-4ECF-8459-FA1B5A989F6A}"/>
    <cellStyle name="20% - Accent5 65" xfId="29135" xr:uid="{6BE2478C-A942-4530-A035-6B95A44C98E3}"/>
    <cellStyle name="20% - Accent5 66" xfId="29259" xr:uid="{28FD72E7-8317-4D72-B688-87CFBD798BAE}"/>
    <cellStyle name="20% - Accent5 67" xfId="28956" xr:uid="{9822B178-1E7E-4056-89E7-4341099536FD}"/>
    <cellStyle name="20% - Accent5 68" xfId="28898" xr:uid="{71C751FB-D80D-4A49-BA27-FD64FF899829}"/>
    <cellStyle name="20% - Accent5 69" xfId="9543" xr:uid="{010C63CD-967C-467A-A79E-6F9E7B4A9599}"/>
    <cellStyle name="20% - Accent5 7" xfId="177" xr:uid="{6AC52B22-D36F-41DF-BD54-0DAF281A785C}"/>
    <cellStyle name="20% - Accent5 7 2" xfId="29205" xr:uid="{8FCE7E08-533A-40C8-99E4-05C71891F482}"/>
    <cellStyle name="20% - Accent5 7 3" xfId="29249" xr:uid="{17247C7F-8D25-4CCD-B6A9-95200F6FB2A8}"/>
    <cellStyle name="20% - Accent5 8" xfId="2713" xr:uid="{EC63EDD9-F852-4C70-B686-00CE5995F67F}"/>
    <cellStyle name="20% - Accent5 8 2" xfId="5718" xr:uid="{FD4CC7D4-5934-41D1-8B9B-B4F2C526F4DF}"/>
    <cellStyle name="20% - Accent5 8 2 2" xfId="13045" xr:uid="{D818978E-63EF-40CA-A3E5-B923E179FD84}"/>
    <cellStyle name="20% - Accent5 8 2 2 2" xfId="26763" xr:uid="{0B91FF51-7A59-4E97-9338-5D71FF6E5BCD}"/>
    <cellStyle name="20% - Accent5 8 2 3" xfId="18807" xr:uid="{988C7581-FA7A-4EF1-91C5-5ACC238ADE05}"/>
    <cellStyle name="20% - Accent5 8 2 4" xfId="28467" xr:uid="{0FBC7C32-FB6B-490B-A73C-187B3F174945}"/>
    <cellStyle name="20% - Accent5 8 3" xfId="11127" xr:uid="{7EF3A8EB-2161-4E7F-A734-1BB135FD240B}"/>
    <cellStyle name="20% - Accent5 8 3 2" xfId="23847" xr:uid="{A3581EF4-0A25-4CDF-B81C-EFD4DB49C87B}"/>
    <cellStyle name="20% - Accent5 8 4" xfId="15894" xr:uid="{9CCFEEB9-81CE-44F6-B912-DF2ABCB802FE}"/>
    <cellStyle name="20% - Accent5 8 5" xfId="28953" xr:uid="{BDE1B9AB-0986-40BF-B472-7FCFE11F2575}"/>
    <cellStyle name="20% - Accent5 9" xfId="2733" xr:uid="{6D93149C-CA10-42D5-95A6-46E009BC1291}"/>
    <cellStyle name="20% - Accent5 9 2" xfId="5738" xr:uid="{94DFA2AC-7846-4978-9BEE-1CC1F6C49332}"/>
    <cellStyle name="20% - Accent5 9 2 2" xfId="13065" xr:uid="{B01C570A-AC77-4A3E-8FB0-07ED762FE86F}"/>
    <cellStyle name="20% - Accent5 9 2 2 2" xfId="26783" xr:uid="{A071FB84-8D7A-462D-9ACE-049F2B9DFC82}"/>
    <cellStyle name="20% - Accent5 9 2 3" xfId="18827" xr:uid="{FE978A2E-0AAC-422D-9FA3-3E32E29E6DA9}"/>
    <cellStyle name="20% - Accent5 9 2 4" xfId="28390" xr:uid="{2CC3CA90-6447-4077-8BDC-BE83820BC715}"/>
    <cellStyle name="20% - Accent5 9 3" xfId="11147" xr:uid="{5A4874F3-D18E-4482-A67F-11B2862DD845}"/>
    <cellStyle name="20% - Accent5 9 3 2" xfId="23867" xr:uid="{402F0D08-AF32-48B5-B46A-F9E952728E09}"/>
    <cellStyle name="20% - Accent5 9 4" xfId="15914" xr:uid="{2CBAC93D-387D-4E11-B557-253D5E5B415F}"/>
    <cellStyle name="20% - Accent5 9 5" xfId="28855" xr:uid="{6053E68C-A804-4E12-A176-7983668A6BFC}"/>
    <cellStyle name="20% - Accent6" xfId="62" builtinId="50" customBuiltin="1"/>
    <cellStyle name="20% - Accent6 1" xfId="28611" xr:uid="{947F2E5C-3A2B-45FF-8CD5-88C2E6AD1041}"/>
    <cellStyle name="20% - Accent6 1 2" xfId="28787" xr:uid="{169AF240-3D54-44EF-A3B4-45D1E5698870}"/>
    <cellStyle name="20% - Accent6 1 2 2" xfId="28613" xr:uid="{91E56597-0C38-4F76-9F38-A677A4A3BCDF}"/>
    <cellStyle name="20% - Accent6 1 3" xfId="28862" xr:uid="{7DEB9E07-3EDF-4475-B29C-98EE978613FD}"/>
    <cellStyle name="20% - Accent6 10" xfId="2980" xr:uid="{BFE1413C-482C-4807-9F62-4543EBB73FA3}"/>
    <cellStyle name="20% - Accent6 10 2" xfId="5979" xr:uid="{6C4C199F-18FB-4747-A112-2E3AF24D32B1}"/>
    <cellStyle name="20% - Accent6 10 2 2" xfId="13306" xr:uid="{B0F55E01-2658-4EE2-B8CE-FB580A26E75F}"/>
    <cellStyle name="20% - Accent6 10 2 2 2" xfId="27024" xr:uid="{8C74980C-4759-457E-8AF9-84CC6ACCAF3F}"/>
    <cellStyle name="20% - Accent6 10 2 3" xfId="19068" xr:uid="{2C3DDCDF-61D5-43D2-A3A2-FEC14539C65D}"/>
    <cellStyle name="20% - Accent6 10 2 4" xfId="29175" xr:uid="{96BD933E-A172-4377-8F17-7B97ECA55FEA}"/>
    <cellStyle name="20% - Accent6 10 3" xfId="11391" xr:uid="{CD5B1F10-0FFD-4C71-9E72-C352D8BDF6B2}"/>
    <cellStyle name="20% - Accent6 10 3 2" xfId="24111" xr:uid="{A86F3FDA-A353-4766-AD70-B68533EC6480}"/>
    <cellStyle name="20% - Accent6 10 4" xfId="16156" xr:uid="{04B0AD75-760C-4F48-BC4E-5ABFF771C50C}"/>
    <cellStyle name="20% - Accent6 10 5" xfId="28618" xr:uid="{DA57B98C-EAFC-4E10-9971-74BE0D2D9593}"/>
    <cellStyle name="20% - Accent6 11" xfId="3003" xr:uid="{53D6E248-068A-4DFD-B050-39A82E698F0D}"/>
    <cellStyle name="20% - Accent6 11 2" xfId="6000" xr:uid="{F393EB6B-BD84-46EE-95F7-D3A837D607C6}"/>
    <cellStyle name="20% - Accent6 11 2 2" xfId="13327" xr:uid="{BF21BA2D-3181-4169-9A12-C0DC3B2DA68C}"/>
    <cellStyle name="20% - Accent6 11 2 2 2" xfId="27045" xr:uid="{75BBDB17-E4EF-4FCC-9BDB-FD23960572CF}"/>
    <cellStyle name="20% - Accent6 11 2 3" xfId="19089" xr:uid="{C8FDB173-812D-4F1B-83F9-22528D3F51E0}"/>
    <cellStyle name="20% - Accent6 11 2 4" xfId="28643" xr:uid="{771B4238-25A3-4719-AD70-9B18A2D1D902}"/>
    <cellStyle name="20% - Accent6 11 3" xfId="11413" xr:uid="{9A49C4AE-C440-4EE3-A1E5-D29F4B5A5184}"/>
    <cellStyle name="20% - Accent6 11 3 2" xfId="24133" xr:uid="{5F0D9844-8B4E-4CE4-9840-EFEDF9B4F0F9}"/>
    <cellStyle name="20% - Accent6 11 4" xfId="16178" xr:uid="{B0F1C901-B405-454D-B1E9-4BD1ED86DF77}"/>
    <cellStyle name="20% - Accent6 11 5" xfId="29252" xr:uid="{6A932982-D086-4595-93BC-9EE6891860A9}"/>
    <cellStyle name="20% - Accent6 12" xfId="3248" xr:uid="{A37DDBDD-F9AB-44CC-9FFD-6011EF7E0A86}"/>
    <cellStyle name="20% - Accent6 12 2" xfId="6245" xr:uid="{B46E4577-5111-4AC0-8421-8BFABC22A6D9}"/>
    <cellStyle name="20% - Accent6 12 2 2" xfId="13572" xr:uid="{172F4244-F758-429E-B7E5-6CA3A1C722D8}"/>
    <cellStyle name="20% - Accent6 12 2 2 2" xfId="27290" xr:uid="{5022491D-12BB-44E2-983F-5AD7ACD38156}"/>
    <cellStyle name="20% - Accent6 12 2 3" xfId="19334" xr:uid="{20C0048E-A849-444E-8EB1-CAA475239D88}"/>
    <cellStyle name="20% - Accent6 12 2 4" xfId="28659" xr:uid="{E407891F-C01B-4078-964D-FA06C7DA012F}"/>
    <cellStyle name="20% - Accent6 12 3" xfId="11658" xr:uid="{953A9A31-08F5-432D-9D81-BDCB3D638229}"/>
    <cellStyle name="20% - Accent6 12 3 2" xfId="24378" xr:uid="{379FD0D0-4926-42C8-8C4A-FB55C51F3828}"/>
    <cellStyle name="20% - Accent6 12 4" xfId="16423" xr:uid="{3896A5E5-8254-4A14-805E-1A83EEF968B0}"/>
    <cellStyle name="20% - Accent6 12 5" xfId="28868" xr:uid="{615840BD-7065-4700-B441-A42364912BD5}"/>
    <cellStyle name="20% - Accent6 13" xfId="5404" xr:uid="{450F3020-925A-482E-87E7-7508F665EA49}"/>
    <cellStyle name="20% - Accent6 13 2" xfId="12782" xr:uid="{B27455A2-21CD-4DFE-B2C0-2B5E273BAA43}"/>
    <cellStyle name="20% - Accent6 13 2 2" xfId="26455" xr:uid="{24EFA177-BF77-497C-9BB4-2F2DA23D392A}"/>
    <cellStyle name="20% - Accent6 13 2 3" xfId="28512" xr:uid="{FDFE5527-E3FC-470D-BF42-5875AA5FDEEC}"/>
    <cellStyle name="20% - Accent6 13 3" xfId="18499" xr:uid="{C6459E83-16C1-42DC-BAC9-0AE4D7AB56F6}"/>
    <cellStyle name="20% - Accent6 13 4" xfId="29141" xr:uid="{9F8CB035-D670-4994-98D3-12DC71463149}"/>
    <cellStyle name="20% - Accent6 14" xfId="10570" xr:uid="{23AABC77-86C1-4533-8912-3DD218E21252}"/>
    <cellStyle name="20% - Accent6 14 2" xfId="23040" xr:uid="{43A821B7-5ED1-4D93-8D88-0E771268A281}"/>
    <cellStyle name="20% - Accent6 14 2 2" xfId="28777" xr:uid="{DA045D84-9230-4372-9A91-4CC19CD6E045}"/>
    <cellStyle name="20% - Accent6 14 3" xfId="28411" xr:uid="{5BF7E19B-A5F2-40F3-993C-0DEACF799B08}"/>
    <cellStyle name="20% - Accent6 15" xfId="15075" xr:uid="{D11A4235-0DDA-40D3-8382-559A11CF1CEA}"/>
    <cellStyle name="20% - Accent6 15 2" xfId="28929" xr:uid="{D81E1C7F-DC4B-4928-9569-06D627C54747}"/>
    <cellStyle name="20% - Accent6 15 3" xfId="28765" xr:uid="{94CA77E4-6914-46C6-B119-A8F340993E9A}"/>
    <cellStyle name="20% - Accent6 16" xfId="28751" xr:uid="{80F4C3DA-1B63-4215-A8A6-5602B4431058}"/>
    <cellStyle name="20% - Accent6 16 2" xfId="28505" xr:uid="{AA762ED0-2840-4693-80BF-87FD8DB2CF7A}"/>
    <cellStyle name="20% - Accent6 17" xfId="28436" xr:uid="{C01E76EB-D679-45A1-BFB6-FFCEC5919225}"/>
    <cellStyle name="20% - Accent6 17 2" xfId="29162" xr:uid="{4F5808C2-6582-4274-916A-F3AF4CDBA494}"/>
    <cellStyle name="20% - Accent6 18" xfId="28935" xr:uid="{02114FE5-AAFF-40A3-B207-2F532FC2051C}"/>
    <cellStyle name="20% - Accent6 18 2" xfId="29227" xr:uid="{B818783C-084D-49D6-8E62-FB72E5E677C8}"/>
    <cellStyle name="20% - Accent6 19" xfId="28814" xr:uid="{E0D29FB7-3C9C-46F7-8AD9-D675F780829C}"/>
    <cellStyle name="20% - Accent6 19 2" xfId="28494" xr:uid="{9FBF09F6-E68B-4B7B-9F95-971FD392964E}"/>
    <cellStyle name="20% - Accent6 2" xfId="193" xr:uid="{B3189C1B-7281-46E2-A781-ACA99C864872}"/>
    <cellStyle name="20% - Accent6 2 2" xfId="499" xr:uid="{42F90EDB-89D7-4DAC-B72A-D9BE0212A288}"/>
    <cellStyle name="20% - Accent6 2 2 10" xfId="4815" xr:uid="{B727CEF9-3A5D-4659-872E-80D7FC3DF9EA}"/>
    <cellStyle name="20% - Accent6 2 2 10 2" xfId="12585" xr:uid="{F4A70683-8A08-4DCC-9A34-9115EA4B3A3B}"/>
    <cellStyle name="20% - Accent6 2 2 10 2 2" xfId="25874" xr:uid="{A2C7DDB4-8598-4D79-A78B-2390BADEAABC}"/>
    <cellStyle name="20% - Accent6 2 2 10 3" xfId="17918" xr:uid="{441F9E7F-63CB-4092-9086-346FC1AEFC3A}"/>
    <cellStyle name="20% - Accent6 2 2 11" xfId="10165" xr:uid="{386D3492-34DC-4D95-A11E-D4310FEBAE66}"/>
    <cellStyle name="20% - Accent6 2 2 11 2" xfId="22535" xr:uid="{5F30CF14-23FC-47AF-8777-36D7F15B42F6}"/>
    <cellStyle name="20% - Accent6 2 2 12" xfId="9764" xr:uid="{AB3411F7-A784-410F-9772-5F16C442ED11}"/>
    <cellStyle name="20% - Accent6 2 2 12 2" xfId="20442" xr:uid="{73C2D6BA-5EB1-4509-8836-15A086229E9F}"/>
    <cellStyle name="20% - Accent6 2 2 12 3" xfId="14567" xr:uid="{4D70637B-15CF-468E-9220-00446B61FE6A}"/>
    <cellStyle name="20% - Accent6 2 2 2" xfId="2017" xr:uid="{A75417B4-28DF-49BC-840F-5E5DA91D3597}"/>
    <cellStyle name="20% - Accent6 2 2 2 2" xfId="5501" xr:uid="{C2D2408B-CC3A-4CB1-8296-8D8CD6B10EEA}"/>
    <cellStyle name="20% - Accent6 2 2 2 2 2" xfId="12869" xr:uid="{50B9A700-9B6D-4BE6-8335-04F5AC9B729F}"/>
    <cellStyle name="20% - Accent6 2 2 2 2 2 2" xfId="26551" xr:uid="{81618EFB-994F-4F8E-A430-326EE5357A24}"/>
    <cellStyle name="20% - Accent6 2 2 2 2 3" xfId="18595" xr:uid="{0A1DB6B5-2C9D-4E07-A9E3-89085DE4F19E}"/>
    <cellStyle name="20% - Accent6 2 2 2 3" xfId="10901" xr:uid="{1AD7C048-89AF-4C84-983D-9A2D93F4A190}"/>
    <cellStyle name="20% - Accent6 2 2 2 3 2" xfId="23372" xr:uid="{FEE3FF95-44C8-43C7-9760-83956FDA8820}"/>
    <cellStyle name="20% - Accent6 2 2 2 4" xfId="15395" xr:uid="{A6B8BF06-6CBE-49DB-851A-92B5C6FEF620}"/>
    <cellStyle name="20% - Accent6 2 2 2 5" xfId="29158" xr:uid="{DA1C045F-80E7-4789-8A09-21198B6BDD7B}"/>
    <cellStyle name="20% - Accent6 2 2 3" xfId="2283" xr:uid="{FC5FAB86-8B9E-4E3A-AF23-23A527F37B9F}"/>
    <cellStyle name="20% - Accent6 2 2 3 2" xfId="5646" xr:uid="{1E10E580-D064-4692-8C15-5CA6235CB6AA}"/>
    <cellStyle name="20% - Accent6 2 2 3 2 2" xfId="12985" xr:uid="{9374F4E1-7446-4052-B68D-695518FA4425}"/>
    <cellStyle name="20% - Accent6 2 2 3 2 2 2" xfId="26693" xr:uid="{A1C96E7D-A6F9-4DCC-9039-6D56B1721305}"/>
    <cellStyle name="20% - Accent6 2 2 3 2 3" xfId="18737" xr:uid="{DC74C733-0302-47A3-A834-406EBC35E6A3}"/>
    <cellStyle name="20% - Accent6 2 2 3 3" xfId="11050" xr:uid="{BC876441-7FEF-42F4-801C-7400B9D2EBAE}"/>
    <cellStyle name="20% - Accent6 2 2 3 3 2" xfId="23532" xr:uid="{92BBD5CA-7C63-44D9-9FC0-E5723013645A}"/>
    <cellStyle name="20% - Accent6 2 2 3 4" xfId="15555" xr:uid="{0D3ED351-A680-43A5-A83A-96FCBA4237B7}"/>
    <cellStyle name="20% - Accent6 2 2 3 5" xfId="28960" xr:uid="{12EB5923-C250-4CA6-B075-B3FF28CFA58C}"/>
    <cellStyle name="20% - Accent6 2 2 4" xfId="2871" xr:uid="{DD80E3F0-B9AE-43A2-BA8B-24E91614337C}"/>
    <cellStyle name="20% - Accent6 2 2 4 2" xfId="5874" xr:uid="{48B8841E-2A8F-4249-92B0-BBC15D470D56}"/>
    <cellStyle name="20% - Accent6 2 2 4 2 2" xfId="13201" xr:uid="{DAE8BD31-64BD-443A-89EF-9A26FB7DBB36}"/>
    <cellStyle name="20% - Accent6 2 2 4 2 2 2" xfId="26919" xr:uid="{BB612358-495D-4A84-9A0B-63F307E69531}"/>
    <cellStyle name="20% - Accent6 2 2 4 2 3" xfId="18963" xr:uid="{6FA7269F-E2DE-4402-B633-CA360E2BDA0A}"/>
    <cellStyle name="20% - Accent6 2 2 4 3" xfId="11285" xr:uid="{482400F7-4C58-4341-B922-1C9E1E68C464}"/>
    <cellStyle name="20% - Accent6 2 2 4 3 2" xfId="24005" xr:uid="{32EAEF9F-A0A5-46EE-A48D-A0C9759379E4}"/>
    <cellStyle name="20% - Accent6 2 2 4 4" xfId="16050" xr:uid="{BEF6367E-2804-4C04-815A-CB832CAD4C64}"/>
    <cellStyle name="20% - Accent6 2 2 4 5" xfId="28769" xr:uid="{73488AF7-220D-4853-A1FF-F4B7D5610126}"/>
    <cellStyle name="20% - Accent6 2 2 5" xfId="3135" xr:uid="{97464074-E414-4C7B-B2FF-3936D949A488}"/>
    <cellStyle name="20% - Accent6 2 2 5 2" xfId="6132" xr:uid="{C6972375-39C7-4D24-BCAF-5774B2806E1D}"/>
    <cellStyle name="20% - Accent6 2 2 5 2 2" xfId="13459" xr:uid="{5776BB10-2623-4C19-B408-E1C9E06F35B2}"/>
    <cellStyle name="20% - Accent6 2 2 5 2 2 2" xfId="27177" xr:uid="{7561CD6B-BF21-4EDF-AAAF-F3CEAD81A326}"/>
    <cellStyle name="20% - Accent6 2 2 5 2 3" xfId="19221" xr:uid="{61FBDC22-3B78-4E17-A67F-2F2DFE0B153E}"/>
    <cellStyle name="20% - Accent6 2 2 5 3" xfId="11545" xr:uid="{57D48B99-88C5-41AC-8977-556A1B0F2696}"/>
    <cellStyle name="20% - Accent6 2 2 5 3 2" xfId="24265" xr:uid="{8C25B752-E517-4D95-AA0B-C0CECA84117B}"/>
    <cellStyle name="20% - Accent6 2 2 5 4" xfId="16310" xr:uid="{131BBCC6-0AC3-474B-9879-E67B634BB5D1}"/>
    <cellStyle name="20% - Accent6 2 2 6" xfId="3380" xr:uid="{BB0C336E-A93C-4E34-8AED-7CD7E7FCCEA0}"/>
    <cellStyle name="20% - Accent6 2 2 6 2" xfId="6377" xr:uid="{471176CE-49EA-4606-9532-C662E8DB8519}"/>
    <cellStyle name="20% - Accent6 2 2 6 2 2" xfId="13704" xr:uid="{E7D9C663-8E75-4015-AC17-B43BAB62CDDA}"/>
    <cellStyle name="20% - Accent6 2 2 6 2 2 2" xfId="27422" xr:uid="{12CECB6A-8B67-4DFF-B49C-77A3A2A7E1FE}"/>
    <cellStyle name="20% - Accent6 2 2 6 2 3" xfId="19466" xr:uid="{A58DD50D-CB3D-49DA-B77D-F44701CAD618}"/>
    <cellStyle name="20% - Accent6 2 2 6 3" xfId="11790" xr:uid="{D1708C0B-02F3-476A-8998-EF06F30C3276}"/>
    <cellStyle name="20% - Accent6 2 2 6 3 2" xfId="24510" xr:uid="{F7D76AE2-AD18-4A98-9BF2-6138E52D46FA}"/>
    <cellStyle name="20% - Accent6 2 2 6 4" xfId="16555" xr:uid="{691E7C12-4F61-465F-A00E-9F0961963C75}"/>
    <cellStyle name="20% - Accent6 2 2 7" xfId="3593" xr:uid="{450363C9-E201-4D28-9980-0A8C9D016D2F}"/>
    <cellStyle name="20% - Accent6 2 2 7 2" xfId="6582" xr:uid="{030A1D64-3A9F-469D-9D3A-7185BF268A45}"/>
    <cellStyle name="20% - Accent6 2 2 7 2 2" xfId="13908" xr:uid="{B5F0A25B-6CCF-428B-A234-DFB2CB03088F}"/>
    <cellStyle name="20% - Accent6 2 2 7 2 2 2" xfId="27627" xr:uid="{1D24C8B3-D87D-45C5-BC35-E9BB8BD33801}"/>
    <cellStyle name="20% - Accent6 2 2 7 2 3" xfId="19671" xr:uid="{B55AC78D-67D5-41FD-AF7F-173FCB1A75D1}"/>
    <cellStyle name="20% - Accent6 2 2 7 3" xfId="11996" xr:uid="{2F5CFEA6-5EB4-48AE-A345-689E904A62ED}"/>
    <cellStyle name="20% - Accent6 2 2 7 3 2" xfId="24715" xr:uid="{5ED4872C-E268-42AC-B155-9E4E43C4C1ED}"/>
    <cellStyle name="20% - Accent6 2 2 7 4" xfId="16759" xr:uid="{CA6AFEDE-C504-47C6-A718-7C049E63AC05}"/>
    <cellStyle name="20% - Accent6 2 2 8" xfId="4172" xr:uid="{7889ED16-8D84-48E2-8287-42FB13E8A9A7}"/>
    <cellStyle name="20% - Accent6 2 2 8 2" xfId="7128" xr:uid="{5E4140B0-3614-4BA4-8BF7-78F7611396E3}"/>
    <cellStyle name="20% - Accent6 2 2 8 2 2" xfId="14197" xr:uid="{6D5FFAAD-2FF6-41E5-AABD-3ED31D0DF081}"/>
    <cellStyle name="20% - Accent6 2 2 8 2 2 2" xfId="28173" xr:uid="{D53645F5-40DD-40FB-85FE-3CCFE24B5CAD}"/>
    <cellStyle name="20% - Accent6 2 2 8 2 3" xfId="20217" xr:uid="{60DBB731-DDAB-45D6-A2EB-F2350F7EC0A4}"/>
    <cellStyle name="20% - Accent6 2 2 8 3" xfId="12289" xr:uid="{112D405F-684D-4315-B042-B83F0881291D}"/>
    <cellStyle name="20% - Accent6 2 2 8 3 2" xfId="25256" xr:uid="{7751FE40-DE16-41F4-A3EF-1C54683BECFA}"/>
    <cellStyle name="20% - Accent6 2 2 8 4" xfId="17300" xr:uid="{2B929A0A-4AE3-496D-A985-745E3E496667}"/>
    <cellStyle name="20% - Accent6 2 2 9" xfId="1704" xr:uid="{1602E56F-842D-4D86-98AB-006DEFC9A2B8}"/>
    <cellStyle name="20% - Accent6 2 2 9 2" xfId="10648" xr:uid="{F4F12DEF-050E-478D-96E8-972580F07C93}"/>
    <cellStyle name="20% - Accent6 2 2 9 2 2" xfId="23118" xr:uid="{6568FCA5-F0C4-4B02-98DA-81CB40F10EDF}"/>
    <cellStyle name="20% - Accent6 2 2 9 3" xfId="15151" xr:uid="{84A89F23-B58B-42F7-97D6-41307D170AA5}"/>
    <cellStyle name="20% - Accent6 2 3" xfId="1903" xr:uid="{D4FEDF83-23A9-4466-9B73-A513B62C105E}"/>
    <cellStyle name="20% - Accent6 2 3 2" xfId="5435" xr:uid="{29190079-0BD0-4E1A-BCC3-C02489E80081}"/>
    <cellStyle name="20% - Accent6 2 3 2 2" xfId="12810" xr:uid="{E107B9E1-BD37-40E3-AE72-22F530480603}"/>
    <cellStyle name="20% - Accent6 2 3 2 2 2" xfId="26486" xr:uid="{A9F20942-3303-42A1-A1AA-A4C2D4BAF170}"/>
    <cellStyle name="20% - Accent6 2 3 2 3" xfId="18530" xr:uid="{CA64A39B-59AF-4F57-BDF1-A56F59E0A5AD}"/>
    <cellStyle name="20% - Accent6 2 3 3" xfId="10810" xr:uid="{6A72CDDD-0634-466A-B424-86866236B85F}"/>
    <cellStyle name="20% - Accent6 2 3 3 2" xfId="23281" xr:uid="{1506CAC9-412B-4947-AB7B-97FD103F94AB}"/>
    <cellStyle name="20% - Accent6 2 3 4" xfId="15306" xr:uid="{A24146C3-5B10-46D8-B812-9765C8A09D91}"/>
    <cellStyle name="20% - Accent6 2 3 5" xfId="29041" xr:uid="{4819EAB1-9383-462C-9C0E-78ACF6C8AF3C}"/>
    <cellStyle name="20% - Accent6 2 4" xfId="2218" xr:uid="{6F046306-02F6-4B6C-9366-DF59A79D1D53}"/>
    <cellStyle name="20% - Accent6 2 5" xfId="2783" xr:uid="{BB292EAB-D305-47CF-8F6B-719859FE7286}"/>
    <cellStyle name="20% - Accent6 2 5 2" xfId="5787" xr:uid="{7AC02E1E-ECFF-4F7F-BD79-B0E3531E9D4F}"/>
    <cellStyle name="20% - Accent6 2 5 2 2" xfId="13114" xr:uid="{6CB940DB-61B3-4BCD-B2E5-9DC155539DED}"/>
    <cellStyle name="20% - Accent6 2 5 2 2 2" xfId="26832" xr:uid="{67677E9B-406E-4F2C-A5C7-157CAEFFC86E}"/>
    <cellStyle name="20% - Accent6 2 5 2 3" xfId="18876" xr:uid="{27FEB75E-7FD6-4B81-B628-7012CD63E262}"/>
    <cellStyle name="20% - Accent6 2 5 3" xfId="11197" xr:uid="{B7EEFF8E-A88C-4A52-A655-18AB80028529}"/>
    <cellStyle name="20% - Accent6 2 5 3 2" xfId="23917" xr:uid="{68B48835-998F-4460-B847-FD26182A1F74}"/>
    <cellStyle name="20% - Accent6 2 5 4" xfId="15963" xr:uid="{D4C9CA45-C0E1-4BA5-8923-BCF0E620B35F}"/>
    <cellStyle name="20% - Accent6 2 5 5" xfId="29192" xr:uid="{3452D561-2E8F-4F98-AADC-1DD910E60571}"/>
    <cellStyle name="20% - Accent6 2 6" xfId="3047" xr:uid="{31EFC661-D131-41ED-B64A-18F432CEE484}"/>
    <cellStyle name="20% - Accent6 2 6 2" xfId="6044" xr:uid="{80257A74-ABA1-4E59-A4BE-91EE1A915698}"/>
    <cellStyle name="20% - Accent6 2 6 2 2" xfId="13371" xr:uid="{EF8F3349-36AA-41F8-BDC0-9AD425D37AE1}"/>
    <cellStyle name="20% - Accent6 2 6 2 2 2" xfId="27089" xr:uid="{627BA6E0-2671-4E4E-BFDF-B83E6D1A6B51}"/>
    <cellStyle name="20% - Accent6 2 6 2 3" xfId="19133" xr:uid="{29D6911F-5D8C-4BCA-9FF3-88A3732F898D}"/>
    <cellStyle name="20% - Accent6 2 6 3" xfId="11457" xr:uid="{172A475D-D314-4A81-9C1C-7278D9023E48}"/>
    <cellStyle name="20% - Accent6 2 6 3 2" xfId="24177" xr:uid="{B62D466E-F262-47DB-93CF-2AD7C35BB427}"/>
    <cellStyle name="20% - Accent6 2 6 4" xfId="16222" xr:uid="{EB4A81E5-3ABF-45CC-BFA5-8E14F4E118A9}"/>
    <cellStyle name="20% - Accent6 2 6 5" xfId="28426" xr:uid="{81745410-DFE0-45F4-A4F0-6B009AC8AC47}"/>
    <cellStyle name="20% - Accent6 2 7" xfId="3292" xr:uid="{1807E042-6A4F-407F-BB1F-02FC0A979487}"/>
    <cellStyle name="20% - Accent6 2 7 2" xfId="6289" xr:uid="{A2CD6776-6FE7-46EA-B078-249679C55907}"/>
    <cellStyle name="20% - Accent6 2 7 2 2" xfId="13616" xr:uid="{CEE3A1EA-80DB-41A9-BD4A-C09EF9A84630}"/>
    <cellStyle name="20% - Accent6 2 7 2 2 2" xfId="27334" xr:uid="{57FDB34A-CA33-4999-81DE-026CACB24A82}"/>
    <cellStyle name="20% - Accent6 2 7 2 3" xfId="19378" xr:uid="{77B95C9E-5559-42D8-97E7-326D01E84C7D}"/>
    <cellStyle name="20% - Accent6 2 7 3" xfId="11702" xr:uid="{4C6F88CF-A69E-4135-B075-BD95DBECAC59}"/>
    <cellStyle name="20% - Accent6 2 7 3 2" xfId="24422" xr:uid="{4E148AE9-6AFD-456D-BF96-E063D28D284A}"/>
    <cellStyle name="20% - Accent6 2 7 4" xfId="16467" xr:uid="{BF6ADEE1-92E5-4131-AA5C-62055B15CCE1}"/>
    <cellStyle name="20% - Accent6 2 8" xfId="1595" xr:uid="{3DD826CE-0AA1-4057-96B6-D49382CBA76D}"/>
    <cellStyle name="20% - Accent6 2 8 2" xfId="10591" xr:uid="{E7AFAA57-1244-4992-9119-40C359036E18}"/>
    <cellStyle name="20% - Accent6 2 8 2 2" xfId="23061" xr:uid="{AD5D50BE-88BA-4C83-ADDB-97DC91B3BC78}"/>
    <cellStyle name="20% - Accent6 2 8 3" xfId="15094" xr:uid="{38009FAD-6771-4493-AFAD-FF0C8E6737A7}"/>
    <cellStyle name="20% - Accent6 2 9" xfId="9657" xr:uid="{96D08C15-864A-49A8-9D67-3FC93E845DE8}"/>
    <cellStyle name="20% - Accent6 20" xfId="29087" xr:uid="{1F31919D-CE49-41C4-9E89-AFB6CC3EAD5D}"/>
    <cellStyle name="20% - Accent6 20 2" xfId="29166" xr:uid="{26317C57-1723-422A-8D0C-6B78548D0F38}"/>
    <cellStyle name="20% - Accent6 21" xfId="28954" xr:uid="{6B1E8316-C97F-4AAF-A369-707215D55526}"/>
    <cellStyle name="20% - Accent6 22" xfId="28740" xr:uid="{D365AED9-6C4C-4E5E-B2BE-C889A39C2530}"/>
    <cellStyle name="20% - Accent6 23" xfId="29233" xr:uid="{C56D0B65-6DA8-4743-9401-071A055278EF}"/>
    <cellStyle name="20% - Accent6 24" xfId="28964" xr:uid="{00D93694-E7C1-44D0-B3EA-12FA67788314}"/>
    <cellStyle name="20% - Accent6 25" xfId="29263" xr:uid="{DD6CF7BE-6FA4-4481-A51E-B886B138458D}"/>
    <cellStyle name="20% - Accent6 26" xfId="28805" xr:uid="{86CD0887-A53C-4CFC-97D5-8FDB18B82F0B}"/>
    <cellStyle name="20% - Accent6 27" xfId="29237" xr:uid="{230458F5-D632-4393-AC8D-D4D1D30B009B}"/>
    <cellStyle name="20% - Accent6 28" xfId="29204" xr:uid="{2D3976C4-FA1B-4A76-A547-AA7755FE7F6A}"/>
    <cellStyle name="20% - Accent6 29" xfId="28961" xr:uid="{4912BBF9-F7FE-41CC-8E3E-B9281EC7CC38}"/>
    <cellStyle name="20% - Accent6 3" xfId="438" xr:uid="{B616A880-D988-4523-A375-E0FAB2FCD810}"/>
    <cellStyle name="20% - Accent6 3 10" xfId="14542" xr:uid="{ED18F9DC-5400-47B2-BB29-8697453A4B13}"/>
    <cellStyle name="20% - Accent6 3 2" xfId="1016" xr:uid="{65776B51-2C10-4809-9244-F80783A53662}"/>
    <cellStyle name="20% - Accent6 3 2 2" xfId="2440" xr:uid="{FC5DD96C-EF6F-481A-9766-D64F6547F2C6}"/>
    <cellStyle name="20% - Accent6 3 2 2 2" xfId="29127" xr:uid="{00B6FD85-F297-437E-BE45-29206140D107}"/>
    <cellStyle name="20% - Accent6 3 2 3" xfId="1974" xr:uid="{C0D30129-11D1-4A78-8700-B374F397A20D}"/>
    <cellStyle name="20% - Accent6 3 2 3 2" xfId="10858" xr:uid="{62BC7591-3D68-4E17-A587-74D8EA672889}"/>
    <cellStyle name="20% - Accent6 3 2 3 2 2" xfId="23329" xr:uid="{D38C65E9-1435-4828-BB44-EB55E2CB67DD}"/>
    <cellStyle name="20% - Accent6 3 2 3 3" xfId="15352" xr:uid="{A7113BAF-B8E3-4AE8-A6C9-FF7EF0EE3863}"/>
    <cellStyle name="20% - Accent6 3 2 4" xfId="9922" xr:uid="{B9CEBBF8-D22A-4053-98B0-F20C4E34B707}"/>
    <cellStyle name="20% - Accent6 3 2 5" xfId="28450" xr:uid="{E826CD5E-D9A0-4251-97F8-69D534721985}"/>
    <cellStyle name="20% - Accent6 3 3" xfId="2827" xr:uid="{8D551942-BFE3-46CC-8C1B-4C25572F98F0}"/>
    <cellStyle name="20% - Accent6 3 3 2" xfId="5830" xr:uid="{952529C1-A00C-4324-B6FE-9DA358C9F2C0}"/>
    <cellStyle name="20% - Accent6 3 3 2 2" xfId="13157" xr:uid="{5B260086-6D96-44D9-A99B-39E9BC4077D5}"/>
    <cellStyle name="20% - Accent6 3 3 2 2 2" xfId="26875" xr:uid="{81772F27-086C-4FDB-97B6-9D0486230A00}"/>
    <cellStyle name="20% - Accent6 3 3 2 3" xfId="18919" xr:uid="{4DDBEE26-6C3D-4B55-B479-EBF6E49AFE08}"/>
    <cellStyle name="20% - Accent6 3 3 3" xfId="11241" xr:uid="{BA05478C-45EC-4AB2-9A07-03E6FA680094}"/>
    <cellStyle name="20% - Accent6 3 3 3 2" xfId="23961" xr:uid="{3C8D40B5-1AE6-415D-9AC6-43849CA3AEDA}"/>
    <cellStyle name="20% - Accent6 3 3 4" xfId="16006" xr:uid="{63132B1A-9C65-4014-BA35-61970DDBC7A8}"/>
    <cellStyle name="20% - Accent6 3 3 5" xfId="29152" xr:uid="{CCE39022-FA2E-42A7-81D3-3CD9BA453367}"/>
    <cellStyle name="20% - Accent6 3 4" xfId="3091" xr:uid="{6E4534C5-1F8A-42F7-A633-479DA1EBB689}"/>
    <cellStyle name="20% - Accent6 3 4 2" xfId="6088" xr:uid="{99562183-BBFE-452E-86E9-77FAFD3C39FC}"/>
    <cellStyle name="20% - Accent6 3 4 2 2" xfId="13415" xr:uid="{890077A9-1646-466C-BA63-7F1FB6507D90}"/>
    <cellStyle name="20% - Accent6 3 4 2 2 2" xfId="27133" xr:uid="{259B800F-758A-462D-93A0-9A7CAF1B07F5}"/>
    <cellStyle name="20% - Accent6 3 4 2 3" xfId="19177" xr:uid="{2471FB85-0FD9-459F-9E2D-7F1A38A17A16}"/>
    <cellStyle name="20% - Accent6 3 4 3" xfId="11501" xr:uid="{4151B712-A1AF-41B5-8803-D172DBEB6E2B}"/>
    <cellStyle name="20% - Accent6 3 4 3 2" xfId="24221" xr:uid="{74915D2C-ED22-4564-9EA3-174E71E7191A}"/>
    <cellStyle name="20% - Accent6 3 4 4" xfId="16266" xr:uid="{44A04A1E-3F89-43F0-869A-0DE4312DCDA1}"/>
    <cellStyle name="20% - Accent6 3 5" xfId="3336" xr:uid="{A554D34B-A8DB-409A-85F4-184C6C7E16FE}"/>
    <cellStyle name="20% - Accent6 3 5 2" xfId="6333" xr:uid="{F5C24028-59DB-45F0-9071-2AA62C6024A2}"/>
    <cellStyle name="20% - Accent6 3 5 2 2" xfId="13660" xr:uid="{EB3C1E00-91A3-45A6-9D9A-46343ACC59E2}"/>
    <cellStyle name="20% - Accent6 3 5 2 2 2" xfId="27378" xr:uid="{478BD0A5-AF28-4248-9AFC-B6C3036FBEEB}"/>
    <cellStyle name="20% - Accent6 3 5 2 3" xfId="19422" xr:uid="{2BD238F7-2385-4CEC-9817-A8CB5E9B348B}"/>
    <cellStyle name="20% - Accent6 3 5 3" xfId="11746" xr:uid="{29C162CE-9637-4E5E-8674-0D1E8285EA36}"/>
    <cellStyle name="20% - Accent6 3 5 3 2" xfId="24466" xr:uid="{8C8AA06F-3B92-4143-855E-FE3552BAF352}"/>
    <cellStyle name="20% - Accent6 3 5 4" xfId="16511" xr:uid="{A2579414-987C-47F4-A9C3-8A8A2F805FF6}"/>
    <cellStyle name="20% - Accent6 3 6" xfId="3570" xr:uid="{BA1BF502-5B8F-4898-917C-CB39D78CAEAE}"/>
    <cellStyle name="20% - Accent6 3 6 2" xfId="6559" xr:uid="{E657D561-3AF6-405D-B40F-BCF8F86F1EA0}"/>
    <cellStyle name="20% - Accent6 3 6 2 2" xfId="13885" xr:uid="{8A67DC52-F536-41C4-B09A-B6FB31762D74}"/>
    <cellStyle name="20% - Accent6 3 6 2 2 2" xfId="27604" xr:uid="{F0C57AC3-2996-4FC1-BBB9-9A90C5BB0DB7}"/>
    <cellStyle name="20% - Accent6 3 6 2 3" xfId="19648" xr:uid="{752F63D3-7133-4217-ABED-EA52562C21AB}"/>
    <cellStyle name="20% - Accent6 3 6 3" xfId="11973" xr:uid="{4ED97A96-843C-4B98-B3B8-958E49768806}"/>
    <cellStyle name="20% - Accent6 3 6 3 2" xfId="24692" xr:uid="{B90E6689-BFFE-445A-B515-D870FBF05E24}"/>
    <cellStyle name="20% - Accent6 3 6 4" xfId="16736" xr:uid="{923113C2-5B49-4EEA-BCD3-38300B783FD8}"/>
    <cellStyle name="20% - Accent6 3 7" xfId="4149" xr:uid="{28D1873E-204F-43B2-ABE0-2A5F7797E3CE}"/>
    <cellStyle name="20% - Accent6 3 7 2" xfId="7105" xr:uid="{921FA6C0-1B33-4B23-96C6-E86F87A1AF99}"/>
    <cellStyle name="20% - Accent6 3 7 2 2" xfId="14174" xr:uid="{9BAEE455-58C7-4874-9A87-68A281AC7E0A}"/>
    <cellStyle name="20% - Accent6 3 7 2 2 2" xfId="28150" xr:uid="{A394BE60-3017-422D-89DF-B4858627609C}"/>
    <cellStyle name="20% - Accent6 3 7 2 3" xfId="20194" xr:uid="{71702600-C526-48F8-9EC0-990DE3CDDCA4}"/>
    <cellStyle name="20% - Accent6 3 7 3" xfId="12266" xr:uid="{B2D95AA1-03B0-4D37-81EB-F09FE71CD60B}"/>
    <cellStyle name="20% - Accent6 3 7 3 2" xfId="25233" xr:uid="{1974874F-5381-4BE4-A8E1-A6F0C21B4B54}"/>
    <cellStyle name="20% - Accent6 3 7 4" xfId="17277" xr:uid="{E9D84FE6-2EA2-41D8-B171-4E9A5DE5EDB7}"/>
    <cellStyle name="20% - Accent6 3 8" xfId="4782" xr:uid="{54D641EC-8CAD-4BA0-897F-1450827913A7}"/>
    <cellStyle name="20% - Accent6 3 8 2" xfId="12558" xr:uid="{98E15CB8-2703-4E63-A08A-00EE1C8E81DF}"/>
    <cellStyle name="20% - Accent6 3 8 2 2" xfId="25843" xr:uid="{6109E3CD-49D1-4372-ACC8-E6999B35FF3C}"/>
    <cellStyle name="20% - Accent6 3 8 3" xfId="17887" xr:uid="{23742147-CCAD-4BF4-A1D4-F39929CC89FF}"/>
    <cellStyle name="20% - Accent6 3 9" xfId="10134" xr:uid="{39C045F2-036A-4591-82A9-A0CCD2E17840}"/>
    <cellStyle name="20% - Accent6 3 9 2" xfId="22504" xr:uid="{CE96A66E-D2E9-44D6-9B97-B7169A31D84C}"/>
    <cellStyle name="20% - Accent6 30" xfId="29040" xr:uid="{81574937-7AFA-46BA-9A39-D22EDCFBE9E9}"/>
    <cellStyle name="20% - Accent6 31" xfId="29169" xr:uid="{3AED5D43-9081-4AAD-BC6D-79E627B0FD8A}"/>
    <cellStyle name="20% - Accent6 32" xfId="29056" xr:uid="{CE232C76-C923-427A-ADE2-0BFFC377AC50}"/>
    <cellStyle name="20% - Accent6 33" xfId="29024" xr:uid="{7C6FEBF6-E8AC-4750-9432-7AEBD084B1A9}"/>
    <cellStyle name="20% - Accent6 34" xfId="29032" xr:uid="{310A1AC1-A02A-4506-809B-E1BCE449AD3A}"/>
    <cellStyle name="20% - Accent6 35" xfId="28640" xr:uid="{4AEBDF34-34F4-4DA7-BA7D-A23E38DCDEAB}"/>
    <cellStyle name="20% - Accent6 35 2" xfId="28515" xr:uid="{24D6E882-134B-4D57-9C75-DB48A1027364}"/>
    <cellStyle name="20% - Accent6 36" xfId="28441" xr:uid="{D7301169-0B55-499C-833F-47BF34B281B7}"/>
    <cellStyle name="20% - Accent6 37" xfId="28459" xr:uid="{AAE6B9EF-DA86-4680-9C7B-D69E4947B70D}"/>
    <cellStyle name="20% - Accent6 38" xfId="28652" xr:uid="{48B012B3-9270-4C64-8DF2-6B6EB19461D6}"/>
    <cellStyle name="20% - Accent6 39" xfId="29054" xr:uid="{9703B6A3-AD65-42BC-A345-9461C700F76F}"/>
    <cellStyle name="20% - Accent6 4" xfId="653" xr:uid="{4EE70567-1C06-4C82-9213-54AB93AB64F7}"/>
    <cellStyle name="20% - Accent6 4 2" xfId="1928" xr:uid="{79F501C5-D44F-40C0-81B2-31668996EA93}"/>
    <cellStyle name="20% - Accent6 4 2 2" xfId="5451" xr:uid="{242A3F61-9D05-4BC7-A98A-4EEC98DB1AE6}"/>
    <cellStyle name="20% - Accent6 4 2 2 2" xfId="12824" xr:uid="{304C9185-926C-402E-B392-2A41BF24710F}"/>
    <cellStyle name="20% - Accent6 4 2 2 2 2" xfId="26502" xr:uid="{DFB39B0B-2D35-4F08-9160-14483AA88D4A}"/>
    <cellStyle name="20% - Accent6 4 2 2 3" xfId="18546" xr:uid="{E70CA29C-2D98-4770-8975-7588B92E180D}"/>
    <cellStyle name="20% - Accent6 4 2 3" xfId="10830" xr:uid="{F1A6982B-5299-4C81-B0CF-7AB0B9101FB8}"/>
    <cellStyle name="20% - Accent6 4 2 3 2" xfId="23301" xr:uid="{19E2376F-C2D4-47D3-9FE5-DDA46B85B9C0}"/>
    <cellStyle name="20% - Accent6 4 2 4" xfId="15324" xr:uid="{585A2A99-00B0-4CDE-9013-9E1966F12164}"/>
    <cellStyle name="20% - Accent6 4 2 5" xfId="28720" xr:uid="{BFFBB688-533B-46EC-A850-6C0EE553B3A7}"/>
    <cellStyle name="20% - Accent6 4 3" xfId="2343" xr:uid="{23602AD6-932B-42F8-BC4E-8EC738B028C7}"/>
    <cellStyle name="20% - Accent6 4 3 2" xfId="29076" xr:uid="{521AB7B2-10AD-4EC7-AC6F-59AD8AC6E9E7}"/>
    <cellStyle name="20% - Accent6 4 4" xfId="2805" xr:uid="{EB89973F-E361-44F7-B955-C722A6E1D0C7}"/>
    <cellStyle name="20% - Accent6 4 4 2" xfId="5808" xr:uid="{FD7BC97F-2ACA-4C34-82AE-17188C838A46}"/>
    <cellStyle name="20% - Accent6 4 4 2 2" xfId="13135" xr:uid="{BF3C2C91-BC7F-44BD-9B85-887FC168A6E5}"/>
    <cellStyle name="20% - Accent6 4 4 2 2 2" xfId="26853" xr:uid="{93F92F30-5F27-4BAF-93CB-1772BEF07638}"/>
    <cellStyle name="20% - Accent6 4 4 2 3" xfId="18897" xr:uid="{A1B1D2C7-12BE-4252-9209-22F76180C602}"/>
    <cellStyle name="20% - Accent6 4 4 3" xfId="11219" xr:uid="{C85E02C3-15F5-40B4-A3E2-4C8968A02801}"/>
    <cellStyle name="20% - Accent6 4 4 3 2" xfId="23939" xr:uid="{97A854C7-C4DA-4F66-B07D-230457B6F4A6}"/>
    <cellStyle name="20% - Accent6 4 4 4" xfId="15985" xr:uid="{EA39432F-5A18-482F-ABFA-15B5B0B53DC0}"/>
    <cellStyle name="20% - Accent6 4 5" xfId="3069" xr:uid="{64C31CF4-051B-4562-B9D8-5D0404EE3380}"/>
    <cellStyle name="20% - Accent6 4 5 2" xfId="6066" xr:uid="{C9B52ABC-C695-4B78-8BCE-624B0BD03A6F}"/>
    <cellStyle name="20% - Accent6 4 5 2 2" xfId="13393" xr:uid="{5FDBCD28-93EC-4877-BE59-01C4C400DE34}"/>
    <cellStyle name="20% - Accent6 4 5 2 2 2" xfId="27111" xr:uid="{90A7A57A-33D7-4BE9-80A4-CCC7F49C9EB6}"/>
    <cellStyle name="20% - Accent6 4 5 2 3" xfId="19155" xr:uid="{EA75A574-CA1D-425A-9F9A-B14CCA2FADE0}"/>
    <cellStyle name="20% - Accent6 4 5 3" xfId="11479" xr:uid="{49998A81-6F8F-45B1-9C28-F6173A8618F1}"/>
    <cellStyle name="20% - Accent6 4 5 3 2" xfId="24199" xr:uid="{F1B8644E-3587-4593-8A17-7E7854B7A7D0}"/>
    <cellStyle name="20% - Accent6 4 5 4" xfId="16244" xr:uid="{60A9D27E-4902-41B2-9E82-55F421CD4BAD}"/>
    <cellStyle name="20% - Accent6 4 6" xfId="3314" xr:uid="{BD77B40D-428F-4BE0-9D07-746529591913}"/>
    <cellStyle name="20% - Accent6 4 6 2" xfId="6311" xr:uid="{245DBA55-90C7-4C33-B50D-40FE9DF8E519}"/>
    <cellStyle name="20% - Accent6 4 6 2 2" xfId="13638" xr:uid="{7A6AD5E1-FB8B-429A-B830-99C9EDF56425}"/>
    <cellStyle name="20% - Accent6 4 6 2 2 2" xfId="27356" xr:uid="{276B49B3-3530-4051-935A-DFD21A536B31}"/>
    <cellStyle name="20% - Accent6 4 6 2 3" xfId="19400" xr:uid="{1DDEF883-ADD3-42ED-97CF-F8CC481FDC27}"/>
    <cellStyle name="20% - Accent6 4 6 3" xfId="11724" xr:uid="{6001A342-A357-4FBE-B826-032173023757}"/>
    <cellStyle name="20% - Accent6 4 6 3 2" xfId="24444" xr:uid="{C8A3F4BB-075D-42FE-B087-AB1B41E02564}"/>
    <cellStyle name="20% - Accent6 4 6 4" xfId="16489" xr:uid="{B478D52F-068A-431E-80CA-50AAF44B4A64}"/>
    <cellStyle name="20% - Accent6 4 7" xfId="1618" xr:uid="{C16F6D60-4372-42FF-8AB9-81FDDD33760C}"/>
    <cellStyle name="20% - Accent6 4 7 2" xfId="10605" xr:uid="{081A6BC2-5FD3-404D-9AE6-D29127D5249C}"/>
    <cellStyle name="20% - Accent6 4 7 2 2" xfId="23075" xr:uid="{384372D9-F148-4A61-A6DD-2657D842583F}"/>
    <cellStyle name="20% - Accent6 4 7 3" xfId="15105" xr:uid="{E7D8818E-AFE7-4107-B39A-18405494CF63}"/>
    <cellStyle name="20% - Accent6 4 8" xfId="9680" xr:uid="{45B2FFED-1211-4A7F-997F-23E8E543CA38}"/>
    <cellStyle name="20% - Accent6 40" xfId="29009" xr:uid="{36C42BBD-C0CE-45BE-AF50-712390D02ECB}"/>
    <cellStyle name="20% - Accent6 41" xfId="28665" xr:uid="{56FCFB47-A080-4A68-8C17-F4B12740CE26}"/>
    <cellStyle name="20% - Accent6 42" xfId="29216" xr:uid="{2B2836E6-DBB1-4B83-B174-8A2F9B63E078}"/>
    <cellStyle name="20% - Accent6 43" xfId="28967" xr:uid="{7AAB8A5A-6C47-4FB2-9378-B2762F480C7E}"/>
    <cellStyle name="20% - Accent6 44" xfId="28839" xr:uid="{577E7C7F-3866-436E-8D5F-E4B5A802FD0C}"/>
    <cellStyle name="20% - Accent6 45" xfId="28509" xr:uid="{DF59B8FA-E562-4523-9F0F-C93E6CCF5D94}"/>
    <cellStyle name="20% - Accent6 46" xfId="28930" xr:uid="{1B484AC7-7216-4BF3-9238-ABCF7D3B7987}"/>
    <cellStyle name="20% - Accent6 47" xfId="29060" xr:uid="{031998C7-4245-4B4D-8382-A0EFCDA822D1}"/>
    <cellStyle name="20% - Accent6 48" xfId="28773" xr:uid="{95D2C736-AAF1-4191-9015-FF510EF00DA0}"/>
    <cellStyle name="20% - Accent6 49" xfId="28921" xr:uid="{2AC2B833-D1BE-4DCF-AD6B-2E162109C534}"/>
    <cellStyle name="20% - Accent6 5" xfId="778" xr:uid="{4BFE8F0A-46D0-4433-A140-15DE092EBEBF}"/>
    <cellStyle name="20% - Accent6 5 2" xfId="2395" xr:uid="{187EA4D7-93F4-4417-9BD7-10E800956D7C}"/>
    <cellStyle name="20% - Accent6 5 2 2" xfId="28653" xr:uid="{666201E2-E8CE-48BA-82C9-C9C79D4C7223}"/>
    <cellStyle name="20% - Accent6 5 3" xfId="1860" xr:uid="{18921298-4A74-4DFE-80E1-DBC00379D8FA}"/>
    <cellStyle name="20% - Accent6 5 3 2" xfId="10768" xr:uid="{1FDD834F-96BA-4524-B1D4-345DCF8DED5D}"/>
    <cellStyle name="20% - Accent6 5 3 2 2" xfId="23239" xr:uid="{C15B7967-6657-4099-880F-FDF6F4BCDC6B}"/>
    <cellStyle name="20% - Accent6 5 3 3" xfId="15265" xr:uid="{E21899B8-1664-44BB-840B-38C0C508598D}"/>
    <cellStyle name="20% - Accent6 5 3 4" xfId="28587" xr:uid="{117CEE29-0FD5-4057-AA51-EA45AF6BAED1}"/>
    <cellStyle name="20% - Accent6 5 4" xfId="9879" xr:uid="{933F111F-3A68-400C-BC1C-0EDB5E6E0B41}"/>
    <cellStyle name="20% - Accent6 50" xfId="28471" xr:uid="{C90E153F-F47E-4303-9DB1-9E945170D0F3}"/>
    <cellStyle name="20% - Accent6 51" xfId="29174" xr:uid="{C2DA656C-0A96-41D5-9606-7086BA7329F1}"/>
    <cellStyle name="20% - Accent6 52" xfId="28778" xr:uid="{80153DE3-6A76-41DE-9782-938B07199F33}"/>
    <cellStyle name="20% - Accent6 53" xfId="28547" xr:uid="{E60B9554-C135-464E-B6BE-9888B055CA72}"/>
    <cellStyle name="20% - Accent6 54" xfId="29265" xr:uid="{D72F6E9A-AA7E-411B-8AB4-0C62D11915CF}"/>
    <cellStyle name="20% - Accent6 55" xfId="29168" xr:uid="{2018D892-F3A6-4A69-89CF-8DACB6C98F44}"/>
    <cellStyle name="20% - Accent6 56" xfId="29240" xr:uid="{FEC297A3-CE90-4802-A7D2-A20537828B67}"/>
    <cellStyle name="20% - Accent6 57" xfId="28429" xr:uid="{30BA1867-9607-444D-B0D4-CD5BBA025BCE}"/>
    <cellStyle name="20% - Accent6 58" xfId="28723" xr:uid="{B6460316-C3AA-431F-B2CB-C3444D2B6B8E}"/>
    <cellStyle name="20% - Accent6 59" xfId="28998" xr:uid="{C70ADDF3-8B2E-4C56-827F-A9F86FB752EE}"/>
    <cellStyle name="20% - Accent6 6" xfId="833" xr:uid="{F7EF992E-AE85-4E9D-B335-D984E05B75DA}"/>
    <cellStyle name="20% - Accent6 6 2" xfId="28854" xr:uid="{690BBF4B-82D6-45B0-8CE4-274A3B0513AE}"/>
    <cellStyle name="20% - Accent6 6 3" xfId="29231" xr:uid="{187FAEA9-E87B-48C6-AB0D-2F881E352C4F}"/>
    <cellStyle name="20% - Accent6 60" xfId="28468" xr:uid="{08432D78-64E1-48B8-9519-3B0465D57F70}"/>
    <cellStyle name="20% - Accent6 61" xfId="29246" xr:uid="{37DBF840-3A8E-48A1-B7E2-76B70E967983}"/>
    <cellStyle name="20% - Accent6 61 2" xfId="28761" xr:uid="{0EB071ED-FF9E-41B8-82C7-E1FD78EA3075}"/>
    <cellStyle name="20% - Accent6 61 2 2" xfId="29277" xr:uid="{9801ACBD-80E9-48F1-A768-011D4C6AB840}"/>
    <cellStyle name="20% - Accent6 61 2 3" xfId="29017" xr:uid="{F96BFBFF-992E-410B-8301-F635D8FE5434}"/>
    <cellStyle name="20% - Accent6 61 3" xfId="29179" xr:uid="{E00EF106-D0D2-42BC-98A4-B1873EBEDD65}"/>
    <cellStyle name="20% - Accent6 61 4" xfId="28621" xr:uid="{E2606178-D6CF-412C-A651-FB39DF560479}"/>
    <cellStyle name="20% - Accent6 61 5" xfId="29000" xr:uid="{9B76B6C6-B650-4B85-894D-5BAC0AC1ED7A}"/>
    <cellStyle name="20% - Accent6 61 6" xfId="28891" xr:uid="{E15E9B3D-0014-46EB-A98E-0F1A4D59D9EA}"/>
    <cellStyle name="20% - Accent6 62" xfId="28474" xr:uid="{9B4B20C4-EF17-46B1-BF9C-A196DC4611B7}"/>
    <cellStyle name="20% - Accent6 63" xfId="28424" xr:uid="{9B0B39B0-0BFD-424B-82DD-C471EB79F389}"/>
    <cellStyle name="20% - Accent6 63 2" xfId="28562" xr:uid="{0A81EBFC-7001-4CB6-BB0E-E71CC4955093}"/>
    <cellStyle name="20% - Accent6 63 3" xfId="28516" xr:uid="{E5E81ABF-4F17-4506-BFFB-44A53D7EDD6A}"/>
    <cellStyle name="20% - Accent6 64" xfId="28843" xr:uid="{6B591344-F928-428C-AA12-B3688AF0A467}"/>
    <cellStyle name="20% - Accent6 65" xfId="28687" xr:uid="{C944D69E-1763-41C8-9A39-223C102B4303}"/>
    <cellStyle name="20% - Accent6 66" xfId="28422" xr:uid="{98C971DE-E150-4BD9-8FED-28C9FCCB75ED}"/>
    <cellStyle name="20% - Accent6 67" xfId="29058" xr:uid="{8857BB43-7AD2-4102-AD2A-FA6293933439}"/>
    <cellStyle name="20% - Accent6 68" xfId="28767" xr:uid="{EFC4A0AE-F534-4A96-9063-FE9B5AC6489F}"/>
    <cellStyle name="20% - Accent6 69" xfId="9547" xr:uid="{0909AF90-F051-4D0A-BB55-93FAEF33AF6B}"/>
    <cellStyle name="20% - Accent6 7" xfId="181" xr:uid="{B4BB60CA-4CCA-4B1F-9D93-A5CF04FE5C16}"/>
    <cellStyle name="20% - Accent6 7 2" xfId="28506" xr:uid="{837DE94A-029A-45AB-9083-438B88853A4C}"/>
    <cellStyle name="20% - Accent6 7 3" xfId="29013" xr:uid="{0E1D4CAD-786D-483C-9D1C-BFD21292E699}"/>
    <cellStyle name="20% - Accent6 8" xfId="2716" xr:uid="{A10ABE78-A47C-4611-8499-144B6A9ADC6D}"/>
    <cellStyle name="20% - Accent6 8 2" xfId="5721" xr:uid="{01CCB2BA-5EB2-4D09-B231-1E84FE68E5D5}"/>
    <cellStyle name="20% - Accent6 8 2 2" xfId="13048" xr:uid="{09D10771-1864-4949-9333-5F76C79408C5}"/>
    <cellStyle name="20% - Accent6 8 2 2 2" xfId="26766" xr:uid="{605DC638-079D-4C5F-AF4B-DD8E6759B2CC}"/>
    <cellStyle name="20% - Accent6 8 2 3" xfId="18810" xr:uid="{1C7C8448-A7E1-46E0-8F76-39253BD14BFF}"/>
    <cellStyle name="20% - Accent6 8 2 4" xfId="29092" xr:uid="{A80D7926-586B-4983-91D7-63B4523C5B1D}"/>
    <cellStyle name="20% - Accent6 8 3" xfId="11130" xr:uid="{2C1F15F7-5537-43A7-B1B8-9DA254C7D9B9}"/>
    <cellStyle name="20% - Accent6 8 3 2" xfId="23850" xr:uid="{6E7FE8BF-D2E8-4724-96B7-2CD93AC2233E}"/>
    <cellStyle name="20% - Accent6 8 4" xfId="15897" xr:uid="{956D7CE3-ACCF-4151-B701-565B4280E19E}"/>
    <cellStyle name="20% - Accent6 8 5" xfId="28553" xr:uid="{0F09D9E8-8729-4D96-8EC4-CBE9E25D6F66}"/>
    <cellStyle name="20% - Accent6 9" xfId="2736" xr:uid="{E57ECAFA-7C1E-4FBA-8833-1FC4A4C6F0D1}"/>
    <cellStyle name="20% - Accent6 9 2" xfId="5741" xr:uid="{DF26A55F-FE91-4266-92A1-613ACB8BC383}"/>
    <cellStyle name="20% - Accent6 9 2 2" xfId="13068" xr:uid="{3135D3BB-CEE4-4CB7-9925-350EFAEA6839}"/>
    <cellStyle name="20% - Accent6 9 2 2 2" xfId="26786" xr:uid="{9DC4A1F4-E191-44E2-A556-01EE7D81B7B7}"/>
    <cellStyle name="20% - Accent6 9 2 3" xfId="18830" xr:uid="{49ED6CD7-933E-4C19-B560-F20EDF75BB42}"/>
    <cellStyle name="20% - Accent6 9 2 4" xfId="28775" xr:uid="{B8C8F975-8DE9-4F1F-B47C-B90CFDB0EDB4}"/>
    <cellStyle name="20% - Accent6 9 3" xfId="11150" xr:uid="{1CAC253E-8EE0-4C21-B193-B5E0C3C816F0}"/>
    <cellStyle name="20% - Accent6 9 3 2" xfId="23870" xr:uid="{92109F72-CED6-4DF2-BAD4-0827063AB342}"/>
    <cellStyle name="20% - Accent6 9 4" xfId="15917" xr:uid="{336F306D-8813-463E-9B16-CEDF614CC39C}"/>
    <cellStyle name="20% - Accent6 9 5" xfId="29173" xr:uid="{A80BA511-C831-49B0-AC07-17363B0DEDD9}"/>
    <cellStyle name="40% - Accent1" xfId="48" builtinId="31" customBuiltin="1"/>
    <cellStyle name="40% - Accent1 1" xfId="28754" xr:uid="{9BE0B1A3-EF94-4941-93A2-BF3F41A11F17}"/>
    <cellStyle name="40% - Accent1 1 2" xfId="29261" xr:uid="{11E3C377-9D91-4082-AA46-3E72044D4454}"/>
    <cellStyle name="40% - Accent1 1 2 2" xfId="28837" xr:uid="{3D50E0BD-45BB-4194-9A74-D13F4D26DA92}"/>
    <cellStyle name="40% - Accent1 1 3" xfId="28779" xr:uid="{E9156474-EBFE-4FBF-A077-89A6601E3AE5}"/>
    <cellStyle name="40% - Accent1 10" xfId="2981" xr:uid="{5C053D23-83DF-4DEF-A9CC-EB40F91DEDDC}"/>
    <cellStyle name="40% - Accent1 10 2" xfId="5980" xr:uid="{CA2D3928-046D-440A-90FC-C6D785C07E43}"/>
    <cellStyle name="40% - Accent1 10 2 2" xfId="13307" xr:uid="{180D5E7A-8C1E-4FDA-B315-F09034E023F5}"/>
    <cellStyle name="40% - Accent1 10 2 2 2" xfId="27025" xr:uid="{7E76D8BC-F78A-4C1D-93F0-C120ECAC2F36}"/>
    <cellStyle name="40% - Accent1 10 2 3" xfId="19069" xr:uid="{F93735C4-A9A4-4109-8FF4-F7A4934566D7}"/>
    <cellStyle name="40% - Accent1 10 2 4" xfId="29079" xr:uid="{85DB9077-2B4E-4583-B86E-8882C67EFF30}"/>
    <cellStyle name="40% - Accent1 10 3" xfId="11392" xr:uid="{672EB55B-7C07-4EFF-91A9-1B2887A3BE96}"/>
    <cellStyle name="40% - Accent1 10 3 2" xfId="24112" xr:uid="{4808FF2A-27E2-42F9-BCC4-42DC1919172E}"/>
    <cellStyle name="40% - Accent1 10 4" xfId="16157" xr:uid="{A0E810CC-55D3-4465-A1C9-BF50C3CFBED3}"/>
    <cellStyle name="40% - Accent1 10 5" xfId="28656" xr:uid="{15925356-4693-40D2-8427-01B6EC4FC9A6}"/>
    <cellStyle name="40% - Accent1 11" xfId="2994" xr:uid="{5B48407C-0AF1-4A90-BF2E-5446AC5C4A86}"/>
    <cellStyle name="40% - Accent1 11 2" xfId="5991" xr:uid="{34893CCB-592A-49E3-8223-E574991E4738}"/>
    <cellStyle name="40% - Accent1 11 2 2" xfId="13318" xr:uid="{5BEB67B0-87C0-4D1A-A69F-8ACEB578E20E}"/>
    <cellStyle name="40% - Accent1 11 2 2 2" xfId="27036" xr:uid="{C0382A0B-098E-467C-B86F-C8B2518FF261}"/>
    <cellStyle name="40% - Accent1 11 2 3" xfId="19080" xr:uid="{3C11DA7A-DCC6-428D-AF1D-13DECA79E8F1}"/>
    <cellStyle name="40% - Accent1 11 2 4" xfId="28439" xr:uid="{F587CA07-480A-412A-969F-D508C72E8C6B}"/>
    <cellStyle name="40% - Accent1 11 3" xfId="11404" xr:uid="{3BE7FAB7-98C1-4000-968C-DF6F189FE4CF}"/>
    <cellStyle name="40% - Accent1 11 3 2" xfId="24124" xr:uid="{5406FD8A-1A0C-400A-BE79-D9E69F3D8D45}"/>
    <cellStyle name="40% - Accent1 11 4" xfId="16169" xr:uid="{8AB05EA6-CF69-4C65-9EB5-83B204ECE932}"/>
    <cellStyle name="40% - Accent1 11 5" xfId="28900" xr:uid="{70189CB1-4678-4313-916A-F2CDF609DFB0}"/>
    <cellStyle name="40% - Accent1 12" xfId="3239" xr:uid="{7FACBFB8-CEBC-422D-ACB0-E80754BE8126}"/>
    <cellStyle name="40% - Accent1 12 2" xfId="6236" xr:uid="{411E67D6-19EB-49E3-A852-9917467A63D3}"/>
    <cellStyle name="40% - Accent1 12 2 2" xfId="13563" xr:uid="{C8BDD156-33A8-4EF4-A557-F6CB2F8FB913}"/>
    <cellStyle name="40% - Accent1 12 2 2 2" xfId="27281" xr:uid="{13F66A44-FF8C-45D6-8A27-BA5D1400342F}"/>
    <cellStyle name="40% - Accent1 12 2 3" xfId="19325" xr:uid="{8971FBEF-7DDA-4BB3-B996-A786294587A9}"/>
    <cellStyle name="40% - Accent1 12 2 4" xfId="29008" xr:uid="{4F1038DE-B975-4945-9E27-F82A342889A4}"/>
    <cellStyle name="40% - Accent1 12 3" xfId="11649" xr:uid="{7C93123E-0417-40CD-9990-EF7512F5F267}"/>
    <cellStyle name="40% - Accent1 12 3 2" xfId="24369" xr:uid="{93AC8083-551D-4D3B-A1C5-C4B6B9FBD81E}"/>
    <cellStyle name="40% - Accent1 12 4" xfId="16414" xr:uid="{4D7FE746-A7B3-4156-BE17-6A954F7D6215}"/>
    <cellStyle name="40% - Accent1 12 5" xfId="28428" xr:uid="{EC0D33CA-74CD-4947-B6AD-DB76103167AF}"/>
    <cellStyle name="40% - Accent1 13" xfId="5390" xr:uid="{765E7FF0-57E0-41ED-A11E-9DC1CE2BE56D}"/>
    <cellStyle name="40% - Accent1 13 2" xfId="12773" xr:uid="{4246FE6D-E9CD-452E-AD12-FCD0FE250484}"/>
    <cellStyle name="40% - Accent1 13 2 2" xfId="26441" xr:uid="{4C29E58C-03DE-4296-87E6-8FBB45E2AA24}"/>
    <cellStyle name="40% - Accent1 13 2 3" xfId="28696" xr:uid="{96640F79-5765-4D66-AAB4-5CC127490B42}"/>
    <cellStyle name="40% - Accent1 13 3" xfId="18485" xr:uid="{EF314192-D904-41BB-9F1E-5D9928CE51BB}"/>
    <cellStyle name="40% - Accent1 13 4" xfId="29088" xr:uid="{24C53AA0-A183-46CB-95E7-F8283B271A2C}"/>
    <cellStyle name="40% - Accent1 14" xfId="10561" xr:uid="{5E054A8D-521A-4DE5-AD83-AAF879BF3947}"/>
    <cellStyle name="40% - Accent1 14 2" xfId="23031" xr:uid="{F7FAE7A6-506B-4124-8C71-578C7FCFAF3A}"/>
    <cellStyle name="40% - Accent1 14 2 2" xfId="29222" xr:uid="{7A28DF73-8011-4589-A747-6091248366ED}"/>
    <cellStyle name="40% - Accent1 14 3" xfId="28510" xr:uid="{6CCB53F7-AE88-4ECB-BD55-7BA50535AE5D}"/>
    <cellStyle name="40% - Accent1 15" xfId="15064" xr:uid="{9BD1EFAF-7620-487A-A6F8-0C06AC64778C}"/>
    <cellStyle name="40% - Accent1 15 2" xfId="28663" xr:uid="{FEF2F807-988E-4F5A-8A0C-1D60F4A5BBF5}"/>
    <cellStyle name="40% - Accent1 15 3" xfId="28554" xr:uid="{AB5E3B53-CCE7-4971-991D-BD86C1427F6B}"/>
    <cellStyle name="40% - Accent1 16" xfId="28721" xr:uid="{BCE84437-643C-418F-A4FB-6C04DF43C3A7}"/>
    <cellStyle name="40% - Accent1 16 2" xfId="28397" xr:uid="{91A8C411-E971-4C49-90A2-F68E2BCF4D42}"/>
    <cellStyle name="40% - Accent1 17" xfId="28409" xr:uid="{005A908E-BFB2-4971-B486-FD6867EF5CDE}"/>
    <cellStyle name="40% - Accent1 17 2" xfId="28974" xr:uid="{78F20BC8-FBEB-4910-A878-44E399F01FCA}"/>
    <cellStyle name="40% - Accent1 18" xfId="28645" xr:uid="{CAC6D889-87BD-40E1-8784-E9A08FA36184}"/>
    <cellStyle name="40% - Accent1 18 2" xfId="29053" xr:uid="{A5C64A04-0E68-4A51-A697-61EA0C1BC9D3}"/>
    <cellStyle name="40% - Accent1 19" xfId="29117" xr:uid="{5A269893-5B8D-4C50-A31B-398A0333F4CA}"/>
    <cellStyle name="40% - Accent1 19 2" xfId="28637" xr:uid="{F1EE234F-1EC7-4231-93C2-98A29E4A99D6}"/>
    <cellStyle name="40% - Accent1 2" xfId="194" xr:uid="{B7F9035D-8312-4926-A9FB-C1A5729B86C5}"/>
    <cellStyle name="40% - Accent1 2 2" xfId="500" xr:uid="{31F782B1-6FB0-474D-B307-E5E803022B0B}"/>
    <cellStyle name="40% - Accent1 2 2 10" xfId="4816" xr:uid="{6E8EEA20-966A-49BF-B067-21173F7FC1E6}"/>
    <cellStyle name="40% - Accent1 2 2 10 2" xfId="12586" xr:uid="{8E4A5875-15EF-4729-9F5C-2DA293A84AB6}"/>
    <cellStyle name="40% - Accent1 2 2 10 2 2" xfId="25875" xr:uid="{F0D754D4-938E-43B0-90B7-98A709D29AC7}"/>
    <cellStyle name="40% - Accent1 2 2 10 3" xfId="17919" xr:uid="{DA9EEA4F-EDD8-4666-A8ED-FEE397932D78}"/>
    <cellStyle name="40% - Accent1 2 2 11" xfId="10166" xr:uid="{E65150B9-4755-4808-99A6-21A3DCF46448}"/>
    <cellStyle name="40% - Accent1 2 2 11 2" xfId="22536" xr:uid="{07B2AE2A-46C6-4095-AB8D-023540E79B90}"/>
    <cellStyle name="40% - Accent1 2 2 12" xfId="9755" xr:uid="{76E5EA3F-A67F-4DCC-B9ED-677BC810C68D}"/>
    <cellStyle name="40% - Accent1 2 2 12 2" xfId="20433" xr:uid="{4059D727-1C66-409D-82DC-977C365B9B49}"/>
    <cellStyle name="40% - Accent1 2 2 12 3" xfId="14568" xr:uid="{72B6C0B4-7145-476B-AAF1-4101C8250B66}"/>
    <cellStyle name="40% - Accent1 2 2 2" xfId="2007" xr:uid="{52FAECA3-8374-4142-95E7-E7B8F6922645}"/>
    <cellStyle name="40% - Accent1 2 2 2 2" xfId="5491" xr:uid="{3894F3A1-1199-4E83-B153-8998762FF2F7}"/>
    <cellStyle name="40% - Accent1 2 2 2 2 2" xfId="12859" xr:uid="{D8A50C77-5D1C-4FA3-B003-4F79302222AF}"/>
    <cellStyle name="40% - Accent1 2 2 2 2 2 2" xfId="26541" xr:uid="{6D8720ED-439A-4A05-B9FF-68510798F697}"/>
    <cellStyle name="40% - Accent1 2 2 2 2 3" xfId="18585" xr:uid="{A22CFB1E-6F97-49EF-8F43-5D284CCE1D85}"/>
    <cellStyle name="40% - Accent1 2 2 2 3" xfId="10891" xr:uid="{209FA20D-BFB5-401B-8CC5-11DD84086C4D}"/>
    <cellStyle name="40% - Accent1 2 2 2 3 2" xfId="23362" xr:uid="{85382265-C6D9-473C-9CF4-A211823353D2}"/>
    <cellStyle name="40% - Accent1 2 2 2 4" xfId="15385" xr:uid="{DD31BFD5-C898-470A-8205-72F2E3229B7B}"/>
    <cellStyle name="40% - Accent1 2 2 2 5" xfId="28630" xr:uid="{6041B39A-A797-4ED7-AD94-A73BC56CECA5}"/>
    <cellStyle name="40% - Accent1 2 2 3" xfId="2284" xr:uid="{3E70247D-27D2-4C6E-A7CF-5A3155D090B4}"/>
    <cellStyle name="40% - Accent1 2 2 3 2" xfId="5647" xr:uid="{61A02E02-9327-4E54-88EA-D1CAD62B73D2}"/>
    <cellStyle name="40% - Accent1 2 2 3 2 2" xfId="12986" xr:uid="{10DB3918-5644-466B-9495-C09A4D47A9F8}"/>
    <cellStyle name="40% - Accent1 2 2 3 2 2 2" xfId="26694" xr:uid="{2C9D49F0-933F-4AD7-B64B-B47E84AF0735}"/>
    <cellStyle name="40% - Accent1 2 2 3 2 3" xfId="18738" xr:uid="{EBA1767E-DF6A-4D84-85DF-EFB4102DAEE0}"/>
    <cellStyle name="40% - Accent1 2 2 3 3" xfId="11051" xr:uid="{2762C7A3-7A39-415D-8A52-4C301C99D329}"/>
    <cellStyle name="40% - Accent1 2 2 3 3 2" xfId="23533" xr:uid="{64BA2ADE-2F7D-468F-BBCF-A1002CD14B87}"/>
    <cellStyle name="40% - Accent1 2 2 3 4" xfId="15556" xr:uid="{150940A1-35EF-4C43-B8D4-B5CDB038ECB5}"/>
    <cellStyle name="40% - Accent1 2 2 3 5" xfId="28845" xr:uid="{1D564E6D-927C-451F-A4D4-1A379197EA68}"/>
    <cellStyle name="40% - Accent1 2 2 4" xfId="2861" xr:uid="{14186FC8-ED1E-4C63-91AA-6A8DA6573824}"/>
    <cellStyle name="40% - Accent1 2 2 4 2" xfId="5864" xr:uid="{37FA85D9-C403-402E-82DE-3EFB82C95038}"/>
    <cellStyle name="40% - Accent1 2 2 4 2 2" xfId="13191" xr:uid="{8874687C-0FB2-4C5F-81DE-217A3DB99924}"/>
    <cellStyle name="40% - Accent1 2 2 4 2 2 2" xfId="26909" xr:uid="{6CF8EAD0-F419-40AF-BB6C-DAAA1961D116}"/>
    <cellStyle name="40% - Accent1 2 2 4 2 3" xfId="18953" xr:uid="{46C0A565-4CE0-4E48-AAEF-C976436320A7}"/>
    <cellStyle name="40% - Accent1 2 2 4 3" xfId="11275" xr:uid="{0AEC44FD-B38E-4B46-B0B0-2F4E71272730}"/>
    <cellStyle name="40% - Accent1 2 2 4 3 2" xfId="23995" xr:uid="{8672972C-7348-43D9-B8B0-D319EB4F0A59}"/>
    <cellStyle name="40% - Accent1 2 2 4 4" xfId="16040" xr:uid="{991F7621-EDE6-4778-9AC7-025F71EB6895}"/>
    <cellStyle name="40% - Accent1 2 2 4 5" xfId="29224" xr:uid="{5FBC771F-1EB7-4E42-9F78-21A36E7360F1}"/>
    <cellStyle name="40% - Accent1 2 2 5" xfId="3125" xr:uid="{146767A4-2B9A-412A-B3B7-C76EFD9B1AC0}"/>
    <cellStyle name="40% - Accent1 2 2 5 2" xfId="6122" xr:uid="{F59F3CB1-F946-4BE8-BDD2-91D2B9526656}"/>
    <cellStyle name="40% - Accent1 2 2 5 2 2" xfId="13449" xr:uid="{EE908298-EFFB-4AE5-9ED4-4E848A9156BF}"/>
    <cellStyle name="40% - Accent1 2 2 5 2 2 2" xfId="27167" xr:uid="{B6376C75-4D57-4E9B-9B67-26E85F5B2C23}"/>
    <cellStyle name="40% - Accent1 2 2 5 2 3" xfId="19211" xr:uid="{A7FF2203-8C03-46A3-A569-065E80F7F22C}"/>
    <cellStyle name="40% - Accent1 2 2 5 3" xfId="11535" xr:uid="{E6C526D5-28FE-45C3-8676-0E7CDA77701D}"/>
    <cellStyle name="40% - Accent1 2 2 5 3 2" xfId="24255" xr:uid="{3D29D4F0-91AB-478B-8395-74E1B2EE57CF}"/>
    <cellStyle name="40% - Accent1 2 2 5 4" xfId="16300" xr:uid="{51A392AE-F403-405F-BF24-119BEC37923C}"/>
    <cellStyle name="40% - Accent1 2 2 6" xfId="3370" xr:uid="{AEF70BA4-70A6-4EA0-871F-209F4E87DBC3}"/>
    <cellStyle name="40% - Accent1 2 2 6 2" xfId="6367" xr:uid="{FEBCA32E-B651-48D9-9583-8FB8B7EF58C4}"/>
    <cellStyle name="40% - Accent1 2 2 6 2 2" xfId="13694" xr:uid="{0B1A8FD7-F90B-4B64-8246-03A8DE2F23FA}"/>
    <cellStyle name="40% - Accent1 2 2 6 2 2 2" xfId="27412" xr:uid="{35FD9EA6-503C-4273-A03E-392C15F138F6}"/>
    <cellStyle name="40% - Accent1 2 2 6 2 3" xfId="19456" xr:uid="{4C2364D9-D5DD-4927-924B-B1A311FA7826}"/>
    <cellStyle name="40% - Accent1 2 2 6 3" xfId="11780" xr:uid="{80706CB8-1752-453E-AFC8-29B09B645FDB}"/>
    <cellStyle name="40% - Accent1 2 2 6 3 2" xfId="24500" xr:uid="{C5C31B38-EB66-4A2E-8C35-33787AAD16E5}"/>
    <cellStyle name="40% - Accent1 2 2 6 4" xfId="16545" xr:uid="{6FD6FC99-4768-43B5-8EE7-F30D2BEC3CE8}"/>
    <cellStyle name="40% - Accent1 2 2 7" xfId="3594" xr:uid="{E58E5BD7-CAC7-4FE6-BA06-2441135632AC}"/>
    <cellStyle name="40% - Accent1 2 2 7 2" xfId="6583" xr:uid="{1D559F43-AEDB-4CA7-918C-4D40E9199ED7}"/>
    <cellStyle name="40% - Accent1 2 2 7 2 2" xfId="13909" xr:uid="{71C69F64-095F-408D-8C1F-54C37A4E6892}"/>
    <cellStyle name="40% - Accent1 2 2 7 2 2 2" xfId="27628" xr:uid="{7254A493-9D71-41C5-B796-D19254AA8432}"/>
    <cellStyle name="40% - Accent1 2 2 7 2 3" xfId="19672" xr:uid="{17E07EEF-3D1E-4C52-A7E4-EDC3D09BEFF6}"/>
    <cellStyle name="40% - Accent1 2 2 7 3" xfId="11997" xr:uid="{140D9191-87D7-4A77-AEB6-C37FB359E7F4}"/>
    <cellStyle name="40% - Accent1 2 2 7 3 2" xfId="24716" xr:uid="{63241C64-450F-41EC-A8C3-D4103DCDA8A9}"/>
    <cellStyle name="40% - Accent1 2 2 7 4" xfId="16760" xr:uid="{89B4D8D6-20E0-434D-ABD6-C06B2A7D0AD9}"/>
    <cellStyle name="40% - Accent1 2 2 8" xfId="4173" xr:uid="{D0D284FA-7BA8-41E1-9E4C-E0E6B0DA106D}"/>
    <cellStyle name="40% - Accent1 2 2 8 2" xfId="7129" xr:uid="{50B75F55-28C4-4111-A778-FE6CD43CD23A}"/>
    <cellStyle name="40% - Accent1 2 2 8 2 2" xfId="14198" xr:uid="{7D34A99F-DBBB-440D-9058-68B2755E20D3}"/>
    <cellStyle name="40% - Accent1 2 2 8 2 2 2" xfId="28174" xr:uid="{3D2C1249-D3BA-4884-9CBA-E76328C6D91A}"/>
    <cellStyle name="40% - Accent1 2 2 8 2 3" xfId="20218" xr:uid="{F6ADB816-6733-44E0-9D25-921603F54F4E}"/>
    <cellStyle name="40% - Accent1 2 2 8 3" xfId="12290" xr:uid="{7B530553-5968-416D-83F7-7A35B4CC3F21}"/>
    <cellStyle name="40% - Accent1 2 2 8 3 2" xfId="25257" xr:uid="{516A7E8C-5140-4999-9348-11109880E7A8}"/>
    <cellStyle name="40% - Accent1 2 2 8 4" xfId="17301" xr:uid="{CFC709B2-8256-4CCD-A181-81F12ADA92A5}"/>
    <cellStyle name="40% - Accent1 2 2 9" xfId="1695" xr:uid="{A7C51BF0-B027-4781-81E1-D34894802333}"/>
    <cellStyle name="40% - Accent1 2 2 9 2" xfId="10639" xr:uid="{4C206EBF-3BF1-46A8-BD90-82F1365F1D1A}"/>
    <cellStyle name="40% - Accent1 2 2 9 2 2" xfId="23109" xr:uid="{1B71C733-331D-4AC9-973A-78E2385A791B}"/>
    <cellStyle name="40% - Accent1 2 2 9 3" xfId="15142" xr:uid="{92BEE463-B448-4B52-A29B-2C468FC495E4}"/>
    <cellStyle name="40% - Accent1 2 3" xfId="1893" xr:uid="{C58E53D1-5416-49D3-B78A-C5D2DEBED037}"/>
    <cellStyle name="40% - Accent1 2 3 2" xfId="5426" xr:uid="{FF0F3E32-7F37-4646-BFA4-6FF2DBF35687}"/>
    <cellStyle name="40% - Accent1 2 3 2 2" xfId="12801" xr:uid="{FEE77733-C091-498E-B135-FD06A58BC3DF}"/>
    <cellStyle name="40% - Accent1 2 3 2 2 2" xfId="26477" xr:uid="{CDF58D39-E139-4E20-90D0-E46272C4C6E9}"/>
    <cellStyle name="40% - Accent1 2 3 2 3" xfId="18521" xr:uid="{5D7FCE8B-2750-4388-9F28-FC7633CA434B}"/>
    <cellStyle name="40% - Accent1 2 3 3" xfId="10800" xr:uid="{A1418704-850D-4B69-824A-13B48788694A}"/>
    <cellStyle name="40% - Accent1 2 3 3 2" xfId="23271" xr:uid="{71B29274-AE2A-4B5B-875A-2746C30ED2C6}"/>
    <cellStyle name="40% - Accent1 2 3 4" xfId="15296" xr:uid="{C284B58B-B7A9-49AE-9BFE-9D82990A945F}"/>
    <cellStyle name="40% - Accent1 2 3 5" xfId="28636" xr:uid="{A5185DC7-8402-438F-89AA-50F9EFEC3942}"/>
    <cellStyle name="40% - Accent1 2 4" xfId="2202" xr:uid="{60865B01-B984-4CDA-9D9B-C52D302E2BC7}"/>
    <cellStyle name="40% - Accent1 2 5" xfId="2773" xr:uid="{1E947EBD-5DC1-47BF-AFB1-A89F66002B29}"/>
    <cellStyle name="40% - Accent1 2 5 2" xfId="5777" xr:uid="{86E9D392-A4A3-4778-B088-0E8D22EDD849}"/>
    <cellStyle name="40% - Accent1 2 5 2 2" xfId="13104" xr:uid="{E60E3370-596C-4575-8779-0B5B2F603660}"/>
    <cellStyle name="40% - Accent1 2 5 2 2 2" xfId="26822" xr:uid="{4E8BF15F-C61F-4B66-92B5-732BC5D5CF21}"/>
    <cellStyle name="40% - Accent1 2 5 2 3" xfId="18866" xr:uid="{A732D585-0965-42E1-9B95-A1A28C323076}"/>
    <cellStyle name="40% - Accent1 2 5 3" xfId="11187" xr:uid="{EBE97517-4F07-4B0E-834D-31B259E5A7F9}"/>
    <cellStyle name="40% - Accent1 2 5 3 2" xfId="23907" xr:uid="{F5BF39BD-AADF-42DD-A516-0158DD77887D}"/>
    <cellStyle name="40% - Accent1 2 5 4" xfId="15953" xr:uid="{516D1AEA-0A04-4A87-ACB5-63A13F0C9C92}"/>
    <cellStyle name="40% - Accent1 2 5 5" xfId="28847" xr:uid="{18939F89-B21C-4F51-B4FC-C547ECE6363C}"/>
    <cellStyle name="40% - Accent1 2 6" xfId="3037" xr:uid="{669FB0BE-E68A-48C6-A8D4-32BAAB5D56E3}"/>
    <cellStyle name="40% - Accent1 2 6 2" xfId="6034" xr:uid="{CE115E05-F57A-4B13-B40D-BAA2C5F9797E}"/>
    <cellStyle name="40% - Accent1 2 6 2 2" xfId="13361" xr:uid="{334D4798-4AB5-432C-B8C9-1CAAB1E6A0AA}"/>
    <cellStyle name="40% - Accent1 2 6 2 2 2" xfId="27079" xr:uid="{B81C25CC-681B-4203-92C1-BCDF6D1CCE86}"/>
    <cellStyle name="40% - Accent1 2 6 2 3" xfId="19123" xr:uid="{C6ABB385-84A9-4F48-B745-4F3E0970A086}"/>
    <cellStyle name="40% - Accent1 2 6 3" xfId="11447" xr:uid="{35434E1D-9B79-40BF-BDCB-74B91C6A08FF}"/>
    <cellStyle name="40% - Accent1 2 6 3 2" xfId="24167" xr:uid="{8EDAF2A4-A279-45BB-8A50-64A6A1DEF118}"/>
    <cellStyle name="40% - Accent1 2 6 4" xfId="16212" xr:uid="{9F178275-CC8D-464D-B1EA-209EB25C5247}"/>
    <cellStyle name="40% - Accent1 2 6 5" xfId="28829" xr:uid="{51D08C30-C6E5-4B15-B6F7-B028BA841277}"/>
    <cellStyle name="40% - Accent1 2 7" xfId="3282" xr:uid="{D0F5C7B6-886D-453A-8815-D6555FCF5C25}"/>
    <cellStyle name="40% - Accent1 2 7 2" xfId="6279" xr:uid="{82AA98EC-526A-4DA1-90A3-826FD03034A0}"/>
    <cellStyle name="40% - Accent1 2 7 2 2" xfId="13606" xr:uid="{D56C226C-88F7-4DB4-A5D5-3F7E47D7B1FC}"/>
    <cellStyle name="40% - Accent1 2 7 2 2 2" xfId="27324" xr:uid="{971AA42F-BDC8-40F3-BD1B-7D613BC5C17F}"/>
    <cellStyle name="40% - Accent1 2 7 2 3" xfId="19368" xr:uid="{C8355407-8332-4B75-A42C-AE89A0662BD1}"/>
    <cellStyle name="40% - Accent1 2 7 3" xfId="11692" xr:uid="{B6F0DC37-D908-4D0F-BA72-769C9EDEE86B}"/>
    <cellStyle name="40% - Accent1 2 7 3 2" xfId="24412" xr:uid="{31E640D6-826D-49F2-BD69-0F33CD92C232}"/>
    <cellStyle name="40% - Accent1 2 7 4" xfId="16457" xr:uid="{0794C7E3-7543-423E-9307-8C0E942A6546}"/>
    <cellStyle name="40% - Accent1 2 8" xfId="1586" xr:uid="{5F7508A9-65DD-4B61-93A0-5D4552E3B54F}"/>
    <cellStyle name="40% - Accent1 2 8 2" xfId="10582" xr:uid="{46B4D43F-6432-41DA-A94C-C59EC7CF5576}"/>
    <cellStyle name="40% - Accent1 2 8 2 2" xfId="23052" xr:uid="{E6250140-5FB5-4FEE-848C-5D7E39AE6FD5}"/>
    <cellStyle name="40% - Accent1 2 8 3" xfId="15085" xr:uid="{3B62B81F-4E4A-49C6-9BCB-939CCA88B2FC}"/>
    <cellStyle name="40% - Accent1 2 9" xfId="9648" xr:uid="{B5963A8B-27BC-48D0-B99F-48A5D977B341}"/>
    <cellStyle name="40% - Accent1 20" xfId="29035" xr:uid="{629F59F9-6368-4D7C-BAE2-AFA70FF72A38}"/>
    <cellStyle name="40% - Accent1 20 2" xfId="28398" xr:uid="{41812EA7-6458-4739-8F76-6E1020AAE9A2}"/>
    <cellStyle name="40% - Accent1 21" xfId="28403" xr:uid="{239D917A-2F51-49E2-B82C-8D132D1AAF22}"/>
    <cellStyle name="40% - Accent1 21 2" xfId="29255" xr:uid="{5B67558C-A23A-43B0-8E29-BC3DD99AEE39}"/>
    <cellStyle name="40% - Accent1 22" xfId="28976" xr:uid="{B31A523E-2E37-4549-AD36-58693E5A41BF}"/>
    <cellStyle name="40% - Accent1 23" xfId="28593" xr:uid="{13A52956-6804-4834-BBE2-F0849355BF25}"/>
    <cellStyle name="40% - Accent1 24" xfId="29011" xr:uid="{28D7A4AB-7EBC-4D6A-8C67-2C61F962B6E9}"/>
    <cellStyle name="40% - Accent1 25" xfId="28700" xr:uid="{054FC780-A34D-413A-AC50-B18AA21C6070}"/>
    <cellStyle name="40% - Accent1 26" xfId="28622" xr:uid="{03F1CDB4-D0D0-455C-97CA-9FE498196FB2}"/>
    <cellStyle name="40% - Accent1 27" xfId="28496" xr:uid="{0A643A99-5B22-45DE-9B24-89B3F80A82E8}"/>
    <cellStyle name="40% - Accent1 28" xfId="29064" xr:uid="{2571B78D-ABBD-41A8-AD74-3BA18212260A}"/>
    <cellStyle name="40% - Accent1 29" xfId="29256" xr:uid="{30F24608-006D-4012-AC99-A9168BB49A49}"/>
    <cellStyle name="40% - Accent1 3" xfId="387" xr:uid="{836DD791-E15C-40C5-816B-F5CC31F13797}"/>
    <cellStyle name="40% - Accent1 3 10" xfId="14525" xr:uid="{DE53BB15-5705-4840-8612-41060EB0F14C}"/>
    <cellStyle name="40% - Accent1 3 2" xfId="997" xr:uid="{14397875-DA9E-4A9A-ABAC-E79529E559B0}"/>
    <cellStyle name="40% - Accent1 3 2 2" xfId="2431" xr:uid="{755B69C6-4E43-4455-9479-79FD7CE67250}"/>
    <cellStyle name="40% - Accent1 3 2 2 2" xfId="28586" xr:uid="{52D3CFC3-D725-492F-8B5D-01F6E82589F5}"/>
    <cellStyle name="40% - Accent1 3 2 3" xfId="1961" xr:uid="{D924EC7B-941E-4B67-926D-518F130D5FDC}"/>
    <cellStyle name="40% - Accent1 3 2 3 2" xfId="10849" xr:uid="{52388F40-48E5-4607-8560-2FDE3D5A9485}"/>
    <cellStyle name="40% - Accent1 3 2 3 2 2" xfId="23320" xr:uid="{FF227699-44D1-4EAE-84CD-0DFC0A2F001E}"/>
    <cellStyle name="40% - Accent1 3 2 3 3" xfId="15343" xr:uid="{B1D4FB90-4DD7-4F9E-A047-5321B5BAFF80}"/>
    <cellStyle name="40% - Accent1 3 2 4" xfId="9913" xr:uid="{EDAB7FDB-6E3E-451A-80FF-74C1F1E57D6C}"/>
    <cellStyle name="40% - Accent1 3 2 5" xfId="28466" xr:uid="{F2F3733F-74F9-435E-B7D7-BB31D92FF22A}"/>
    <cellStyle name="40% - Accent1 3 3" xfId="2818" xr:uid="{BC9B3141-3190-4887-8ED9-4A902C479C4B}"/>
    <cellStyle name="40% - Accent1 3 3 2" xfId="5821" xr:uid="{138F9291-B0F7-47B7-808A-D9D7289538D8}"/>
    <cellStyle name="40% - Accent1 3 3 2 2" xfId="13148" xr:uid="{0BF0E4B8-B7D6-4916-B92C-21F0DE3255D0}"/>
    <cellStyle name="40% - Accent1 3 3 2 2 2" xfId="26866" xr:uid="{5F5C7C3E-C56F-41DC-A84B-05CAE1C50167}"/>
    <cellStyle name="40% - Accent1 3 3 2 3" xfId="18910" xr:uid="{FC595AD3-C417-4527-B886-C6409C46DEB8}"/>
    <cellStyle name="40% - Accent1 3 3 3" xfId="11232" xr:uid="{F6971805-47C4-457B-9183-968AF0D3E9C9}"/>
    <cellStyle name="40% - Accent1 3 3 3 2" xfId="23952" xr:uid="{7D9E6DB8-3040-49E2-A886-B28515D825FD}"/>
    <cellStyle name="40% - Accent1 3 3 4" xfId="15997" xr:uid="{8C8E8618-B1A1-4520-A08E-8AE86AE09107}"/>
    <cellStyle name="40% - Accent1 3 3 5" xfId="29276" xr:uid="{2DC914B8-047F-425E-9C71-10BBC670738A}"/>
    <cellStyle name="40% - Accent1 3 4" xfId="3082" xr:uid="{CA4BA647-D506-4F07-8D9F-B440BB1AA404}"/>
    <cellStyle name="40% - Accent1 3 4 2" xfId="6079" xr:uid="{45054ABB-4F80-40EB-A870-46D352FD241D}"/>
    <cellStyle name="40% - Accent1 3 4 2 2" xfId="13406" xr:uid="{A653E05D-75A6-476F-84FB-AF4D4A04FF25}"/>
    <cellStyle name="40% - Accent1 3 4 2 2 2" xfId="27124" xr:uid="{C1B8EF84-B00C-4B17-8A8F-F571C272C273}"/>
    <cellStyle name="40% - Accent1 3 4 2 3" xfId="19168" xr:uid="{6CEE7990-6E4B-47E1-A2E6-51D3B64798A3}"/>
    <cellStyle name="40% - Accent1 3 4 3" xfId="11492" xr:uid="{FFCE56A8-180F-43F2-8088-F3926EBBEAAB}"/>
    <cellStyle name="40% - Accent1 3 4 3 2" xfId="24212" xr:uid="{FDFB5CF5-7130-4C73-8086-F5A217B8AD96}"/>
    <cellStyle name="40% - Accent1 3 4 4" xfId="16257" xr:uid="{8FD746D3-7D0D-472E-9036-8E93D0A55305}"/>
    <cellStyle name="40% - Accent1 3 5" xfId="3327" xr:uid="{B680C62B-5431-4789-AE4E-BFD1469D00C4}"/>
    <cellStyle name="40% - Accent1 3 5 2" xfId="6324" xr:uid="{63BE8439-165F-4F1B-922C-A5895D38A7E2}"/>
    <cellStyle name="40% - Accent1 3 5 2 2" xfId="13651" xr:uid="{1F4AD025-E3B1-4C93-92A3-33A569C1EA69}"/>
    <cellStyle name="40% - Accent1 3 5 2 2 2" xfId="27369" xr:uid="{EE14ADBD-753B-4D30-93F9-8BB72907FCC8}"/>
    <cellStyle name="40% - Accent1 3 5 2 3" xfId="19413" xr:uid="{256D5901-93A1-4491-85F5-897E92738228}"/>
    <cellStyle name="40% - Accent1 3 5 3" xfId="11737" xr:uid="{4C5CD23D-9AAB-4A61-B48F-CB0D5EA58E3A}"/>
    <cellStyle name="40% - Accent1 3 5 3 2" xfId="24457" xr:uid="{6ABC6DE1-4432-4806-80C6-95846C5A8C77}"/>
    <cellStyle name="40% - Accent1 3 5 4" xfId="16502" xr:uid="{D6EF8B5A-EFEE-47F4-8CAD-B881EC32CAA7}"/>
    <cellStyle name="40% - Accent1 3 6" xfId="3553" xr:uid="{103A8834-04C2-4E7C-81F5-F16F98C15A84}"/>
    <cellStyle name="40% - Accent1 3 6 2" xfId="6542" xr:uid="{59B3CBA4-92D5-40C2-AB8C-AFA8CE25C06F}"/>
    <cellStyle name="40% - Accent1 3 6 2 2" xfId="13868" xr:uid="{19DFC791-2713-4AD2-AEF1-09D1181DA568}"/>
    <cellStyle name="40% - Accent1 3 6 2 2 2" xfId="27587" xr:uid="{D7571A40-6431-49AC-A7A6-439FA29366BC}"/>
    <cellStyle name="40% - Accent1 3 6 2 3" xfId="19631" xr:uid="{11A52B55-0E0B-44FB-995C-2287F32EDA4C}"/>
    <cellStyle name="40% - Accent1 3 6 3" xfId="11956" xr:uid="{7EA5B562-C35C-45B0-99FE-9318940F7EF7}"/>
    <cellStyle name="40% - Accent1 3 6 3 2" xfId="24675" xr:uid="{FC06108E-B873-459F-80CA-731F0F331289}"/>
    <cellStyle name="40% - Accent1 3 6 4" xfId="16719" xr:uid="{469985DB-96C1-453C-B8A3-DF3B0A014683}"/>
    <cellStyle name="40% - Accent1 3 7" xfId="4132" xr:uid="{1EC8269C-4350-4FB0-A82F-3EBDAC130576}"/>
    <cellStyle name="40% - Accent1 3 7 2" xfId="7088" xr:uid="{53D605F3-904C-4392-9ED2-0CAD6A6016E3}"/>
    <cellStyle name="40% - Accent1 3 7 2 2" xfId="14157" xr:uid="{A6ADB511-6BCD-4210-8FC9-94E08000130D}"/>
    <cellStyle name="40% - Accent1 3 7 2 2 2" xfId="28133" xr:uid="{917B6122-C5A9-4879-8843-27CDC4771AD0}"/>
    <cellStyle name="40% - Accent1 3 7 2 3" xfId="20177" xr:uid="{50907667-956D-4266-9634-9ADEB1E763AE}"/>
    <cellStyle name="40% - Accent1 3 7 3" xfId="12249" xr:uid="{D921C425-0F98-45FE-9389-66170B0CA4E7}"/>
    <cellStyle name="40% - Accent1 3 7 3 2" xfId="25216" xr:uid="{7A84ED79-9E38-4AE6-BB07-9CE8560DC8E2}"/>
    <cellStyle name="40% - Accent1 3 7 4" xfId="17260" xr:uid="{58BA6116-2746-4EA4-B0AE-22C787AE4039}"/>
    <cellStyle name="40% - Accent1 3 8" xfId="4756" xr:uid="{98A49D3A-5F84-4871-BCF3-9C2D98920A82}"/>
    <cellStyle name="40% - Accent1 3 8 2" xfId="12541" xr:uid="{DB3CB22B-A55D-4A07-96BE-4377906260F7}"/>
    <cellStyle name="40% - Accent1 3 8 2 2" xfId="25820" xr:uid="{0B01BBA5-1AE0-4BF0-BEDE-548317ABF245}"/>
    <cellStyle name="40% - Accent1 3 8 3" xfId="17864" xr:uid="{B37EA224-DA2A-4454-B3C0-4E442AE1761E}"/>
    <cellStyle name="40% - Accent1 3 9" xfId="10111" xr:uid="{A731C951-E919-4F84-A6A6-69E791753562}"/>
    <cellStyle name="40% - Accent1 3 9 2" xfId="22482" xr:uid="{4B1A226E-E9BC-4CE4-9206-92B7C2CA1CC0}"/>
    <cellStyle name="40% - Accent1 30" xfId="28730" xr:uid="{298A3897-3635-47C6-9CED-42596522D1B6}"/>
    <cellStyle name="40% - Accent1 31" xfId="28947" xr:uid="{D8C2EDDB-01D8-4C7F-B31B-268940BF0458}"/>
    <cellStyle name="40% - Accent1 32" xfId="28561" xr:uid="{E4A3EBB8-53BF-45F5-B6DE-1FB77E765E56}"/>
    <cellStyle name="40% - Accent1 33" xfId="29156" xr:uid="{1B4940BD-143A-4177-B059-AE7157DD477C}"/>
    <cellStyle name="40% - Accent1 34" xfId="28871" xr:uid="{B79CBFD2-46E5-4A64-904B-7216CF3A3DE2}"/>
    <cellStyle name="40% - Accent1 35" xfId="29107" xr:uid="{3E42571D-620A-4867-9359-6DF734D84407}"/>
    <cellStyle name="40% - Accent1 36" xfId="28915" xr:uid="{E3B01E76-9875-4B1A-B46B-A6DAA16D6ECF}"/>
    <cellStyle name="40% - Accent1 37" xfId="28944" xr:uid="{7A71B39C-2261-4212-906B-8063A5BD0BBC}"/>
    <cellStyle name="40% - Accent1 38" xfId="28527" xr:uid="{FBEAF6A4-7E5C-4E01-BA49-8B32B975973E}"/>
    <cellStyle name="40% - Accent1 39" xfId="28727" xr:uid="{38CE2626-F5AA-49E3-B74D-283E941FC24A}"/>
    <cellStyle name="40% - Accent1 4" xfId="639" xr:uid="{D1A89504-CE47-4399-94E7-2222B33BE50B}"/>
    <cellStyle name="40% - Accent1 4 2" xfId="1929" xr:uid="{94E4AD4D-C3A8-45BC-A2A0-129B6168D498}"/>
    <cellStyle name="40% - Accent1 4 2 2" xfId="5452" xr:uid="{E89BF7FB-9875-49FC-B829-0CB334196F30}"/>
    <cellStyle name="40% - Accent1 4 2 2 2" xfId="12825" xr:uid="{38AC493F-41B9-4AEA-A299-3A34E7ECB0CA}"/>
    <cellStyle name="40% - Accent1 4 2 2 2 2" xfId="26503" xr:uid="{3CDBECAA-BBF5-4AD2-97B1-1BE5E813F3B7}"/>
    <cellStyle name="40% - Accent1 4 2 2 3" xfId="18547" xr:uid="{3279C83E-BE28-4C10-839B-1170CA8B476E}"/>
    <cellStyle name="40% - Accent1 4 2 3" xfId="10831" xr:uid="{E08A945A-62EC-407A-827A-76211D26A643}"/>
    <cellStyle name="40% - Accent1 4 2 3 2" xfId="23302" xr:uid="{4717FADE-C36C-48D8-9F03-7ECF2A05F046}"/>
    <cellStyle name="40% - Accent1 4 2 4" xfId="15325" xr:uid="{08BE4681-09DD-4428-B41E-D08D18498151}"/>
    <cellStyle name="40% - Accent1 4 2 5" xfId="29229" xr:uid="{2B740F08-3212-4D54-A4A8-03C0EDD7BE42}"/>
    <cellStyle name="40% - Accent1 4 3" xfId="2334" xr:uid="{A19808AF-6764-4F28-99D6-2F1B34ADE613}"/>
    <cellStyle name="40% - Accent1 4 3 2" xfId="29151" xr:uid="{BB728A78-D6D2-47B2-B95F-8A3D5F1032DE}"/>
    <cellStyle name="40% - Accent1 4 4" xfId="2806" xr:uid="{817AA98C-7538-4D3B-97F2-7F49654FDB82}"/>
    <cellStyle name="40% - Accent1 4 4 2" xfId="5809" xr:uid="{71A3CDFD-3988-4957-9914-EC286C1E81E7}"/>
    <cellStyle name="40% - Accent1 4 4 2 2" xfId="13136" xr:uid="{C52BB362-C536-4229-B9DE-87D936DA0983}"/>
    <cellStyle name="40% - Accent1 4 4 2 2 2" xfId="26854" xr:uid="{4386ECA1-1253-4002-898A-75E111348E6F}"/>
    <cellStyle name="40% - Accent1 4 4 2 3" xfId="18898" xr:uid="{D77262BA-E0B8-4E03-B14B-1A308CDF8EEB}"/>
    <cellStyle name="40% - Accent1 4 4 3" xfId="11220" xr:uid="{0C0908B5-E1F8-4092-94CC-1DEC355E54E7}"/>
    <cellStyle name="40% - Accent1 4 4 3 2" xfId="23940" xr:uid="{BB8BC683-1034-4AA4-82CA-615038D930BB}"/>
    <cellStyle name="40% - Accent1 4 4 4" xfId="15986" xr:uid="{482B41A1-A17A-4363-BDAE-4AA7734995F0}"/>
    <cellStyle name="40% - Accent1 4 5" xfId="3070" xr:uid="{1CD6B6A5-32E5-45A1-8AC9-8A6F92C187BA}"/>
    <cellStyle name="40% - Accent1 4 5 2" xfId="6067" xr:uid="{BF29AC3A-18BC-4B6B-A6F3-E6E16B8ED467}"/>
    <cellStyle name="40% - Accent1 4 5 2 2" xfId="13394" xr:uid="{845C2153-3F34-43EC-B17C-153FA518C31F}"/>
    <cellStyle name="40% - Accent1 4 5 2 2 2" xfId="27112" xr:uid="{7FDB820B-2F0E-4854-BC21-A079C24A79E0}"/>
    <cellStyle name="40% - Accent1 4 5 2 3" xfId="19156" xr:uid="{EDFE648C-A1BE-49D5-B3C6-62CECD3765FC}"/>
    <cellStyle name="40% - Accent1 4 5 3" xfId="11480" xr:uid="{756AAF64-6013-48B3-B2B6-409AFF4EA0E3}"/>
    <cellStyle name="40% - Accent1 4 5 3 2" xfId="24200" xr:uid="{A37AACF8-DFF6-4BAE-ADD1-DE205AFD5CDA}"/>
    <cellStyle name="40% - Accent1 4 5 4" xfId="16245" xr:uid="{EB18951E-8FDA-46D0-B95E-81EF5BB6A0F1}"/>
    <cellStyle name="40% - Accent1 4 6" xfId="3315" xr:uid="{49734FB7-1D8C-4E5D-A352-0AF1D9AC5F11}"/>
    <cellStyle name="40% - Accent1 4 6 2" xfId="6312" xr:uid="{53BE2BE7-CE0E-4AC8-8562-022CC1FAD810}"/>
    <cellStyle name="40% - Accent1 4 6 2 2" xfId="13639" xr:uid="{495D1917-6741-4F24-B511-EB982891F416}"/>
    <cellStyle name="40% - Accent1 4 6 2 2 2" xfId="27357" xr:uid="{41BD39A8-C2AF-432F-BE5D-EABDAB1C06C7}"/>
    <cellStyle name="40% - Accent1 4 6 2 3" xfId="19401" xr:uid="{F52C266C-6B1B-41D4-810A-32CD4B0488CE}"/>
    <cellStyle name="40% - Accent1 4 6 3" xfId="11725" xr:uid="{30B76144-7CBB-4F6C-A377-7EDCA1F13F9C}"/>
    <cellStyle name="40% - Accent1 4 6 3 2" xfId="24445" xr:uid="{C163988B-926A-42F6-A771-962A46D155C8}"/>
    <cellStyle name="40% - Accent1 4 6 4" xfId="16490" xr:uid="{24C9B872-FD24-4F73-93EE-347B3B9A5053}"/>
    <cellStyle name="40% - Accent1 4 7" xfId="1619" xr:uid="{D28AAF1C-21C7-4B26-9AF4-23ECAB9FED2D}"/>
    <cellStyle name="40% - Accent1 4 7 2" xfId="10606" xr:uid="{012E1983-1C59-4BCF-A124-C10B0368A2B8}"/>
    <cellStyle name="40% - Accent1 4 7 2 2" xfId="23076" xr:uid="{C2FC0F73-96BA-4350-B0DF-10CD68792F4D}"/>
    <cellStyle name="40% - Accent1 4 7 3" xfId="15106" xr:uid="{DA4227D1-DA2A-4935-AB55-06FADEC52058}"/>
    <cellStyle name="40% - Accent1 4 8" xfId="9681" xr:uid="{6C27E76B-A154-421D-B234-2F3A27AB0598}"/>
    <cellStyle name="40% - Accent1 40" xfId="28573" xr:uid="{BF719B7A-AF8A-4026-8876-15138DF44B78}"/>
    <cellStyle name="40% - Accent1 41" xfId="28982" xr:uid="{FEBA2468-453C-4879-BE17-2DE0BEFCFA91}"/>
    <cellStyle name="40% - Accent1 42" xfId="28579" xr:uid="{5BFA31DB-6154-46A7-904C-EB0415A14AD2}"/>
    <cellStyle name="40% - Accent1 43" xfId="28490" xr:uid="{BC57B5FF-1AE4-4BFA-AC39-A3734722119B}"/>
    <cellStyle name="40% - Accent1 44" xfId="28965" xr:uid="{BB323EA9-936C-42E4-ABF3-5ABA232F9DD8}"/>
    <cellStyle name="40% - Accent1 45" xfId="28972" xr:uid="{DCB44737-89C7-40C5-B2F7-DD50FCD4179F}"/>
    <cellStyle name="40% - Accent1 46" xfId="29109" xr:uid="{2F0778EE-96CB-47EC-9D07-7098C9135578}"/>
    <cellStyle name="40% - Accent1 47" xfId="29124" xr:uid="{1DDC955A-5B11-4E1F-ADEA-45AB7DE59914}"/>
    <cellStyle name="40% - Accent1 48" xfId="29148" xr:uid="{A6EB8CA4-FD3F-41AB-A531-2664B19F698D}"/>
    <cellStyle name="40% - Accent1 49" xfId="28483" xr:uid="{96830A5C-CD21-424F-9913-6F05BE627851}"/>
    <cellStyle name="40% - Accent1 5" xfId="763" xr:uid="{73087E80-1891-44D6-B7A4-1A4831EC8EC6}"/>
    <cellStyle name="40% - Accent1 5 2" xfId="2386" xr:uid="{9B037DBB-8E1E-4CB7-AE26-836893C76721}"/>
    <cellStyle name="40% - Accent1 5 2 2" xfId="28469" xr:uid="{13C87732-4CD6-4CFC-9D8D-E956E504C826}"/>
    <cellStyle name="40% - Accent1 5 3" xfId="1849" xr:uid="{D763E78F-7D92-4980-99E9-845B78C228F7}"/>
    <cellStyle name="40% - Accent1 5 3 2" xfId="10759" xr:uid="{458D2D3D-2008-4241-A68A-A6FE0C849C81}"/>
    <cellStyle name="40% - Accent1 5 3 2 2" xfId="23229" xr:uid="{D1D63F4B-2BCC-4F6B-B412-18E103FD184E}"/>
    <cellStyle name="40% - Accent1 5 3 3" xfId="15256" xr:uid="{F3445232-EA84-4DB6-A9E7-51739A1043C1}"/>
    <cellStyle name="40% - Accent1 5 3 4" xfId="28833" xr:uid="{D41C9366-970C-487B-B2B6-5958C4540E43}"/>
    <cellStyle name="40% - Accent1 5 4" xfId="9871" xr:uid="{F05F7B7D-566F-4337-9C57-A20F6192190D}"/>
    <cellStyle name="40% - Accent1 50" xfId="28782" xr:uid="{63B24F67-4B07-4F97-968A-DFF226D92D73}"/>
    <cellStyle name="40% - Accent1 51" xfId="28813" xr:uid="{1BE23426-D489-4C8A-9FCC-BDD02F0D18A6}"/>
    <cellStyle name="40% - Accent1 52" xfId="29082" xr:uid="{6D3EE899-4071-4D59-B8AF-1B619AC1D2C1}"/>
    <cellStyle name="40% - Accent1 53" xfId="29007" xr:uid="{C3BB7753-5875-4831-A505-321E866D8A9B}"/>
    <cellStyle name="40% - Accent1 54" xfId="29208" xr:uid="{CABB6021-D907-4B54-8BC4-76B74B9BCDAE}"/>
    <cellStyle name="40% - Accent1 55" xfId="29146" xr:uid="{D9C4BD5F-D2CA-4506-90D7-13A5A9CD3A74}"/>
    <cellStyle name="40% - Accent1 56" xfId="29096" xr:uid="{1B11E0FD-ABCE-4E94-8269-66B435B3BC1F}"/>
    <cellStyle name="40% - Accent1 57" xfId="29194" xr:uid="{B35BF3DD-B44F-4B39-8FF3-6891F3F0A31E}"/>
    <cellStyle name="40% - Accent1 58" xfId="29206" xr:uid="{AEF98F2B-55A9-455C-86E9-F5784D1FEE00}"/>
    <cellStyle name="40% - Accent1 59" xfId="28912" xr:uid="{DDC94EA7-C032-41D6-910C-CEB8E49046FF}"/>
    <cellStyle name="40% - Accent1 6" xfId="819" xr:uid="{26BAD644-636A-4FD2-A296-DF2BC03B3772}"/>
    <cellStyle name="40% - Accent1 6 2" xfId="28938" xr:uid="{973EC087-7B7C-4A53-807D-5DCB19BD90D7}"/>
    <cellStyle name="40% - Accent1 6 3" xfId="29097" xr:uid="{D625B795-BAF9-4AFC-AA4D-3B6DC65C2B1C}"/>
    <cellStyle name="40% - Accent1 60" xfId="28812" xr:uid="{24C14DB3-644A-40A2-9917-E4486C0AD54F}"/>
    <cellStyle name="40% - Accent1 61" xfId="29089" xr:uid="{D86B4169-1AC2-4AD6-AB65-1711AEB51118}"/>
    <cellStyle name="40% - Accent1 61 2" xfId="28610" xr:uid="{9BF7CE00-6148-4707-A590-3CEB3835B757}"/>
    <cellStyle name="40% - Accent1 61 2 2" xfId="29002" xr:uid="{E617B395-0B19-44D0-A5CE-DC4B87DF391F}"/>
    <cellStyle name="40% - Accent1 61 2 3" xfId="28514" xr:uid="{C265A104-7576-4AFF-8869-FC56511F32FD}"/>
    <cellStyle name="40% - Accent1 61 3" xfId="29154" xr:uid="{AAB5C95A-6158-494E-8571-D3C06DE083E5}"/>
    <cellStyle name="40% - Accent1 61 4" xfId="28406" xr:uid="{D444FEC3-DDEE-40FD-845D-A9CCA9265F7F}"/>
    <cellStyle name="40% - Accent1 61 5" xfId="29234" xr:uid="{0DCD1D00-C290-4FD2-BF09-AEBEE82B16D2}"/>
    <cellStyle name="40% - Accent1 61 6" xfId="28464" xr:uid="{86A7F9FD-EDC5-4D02-B8DF-309DA1AA562A}"/>
    <cellStyle name="40% - Accent1 62" xfId="28883" xr:uid="{BBA3272F-2D6B-4363-A5AB-18BD63BD3C6B}"/>
    <cellStyle name="40% - Accent1 63" xfId="28762" xr:uid="{ADE7C078-71BD-45DE-B961-693358A51FB7}"/>
    <cellStyle name="40% - Accent1 63 2" xfId="28710" xr:uid="{00204EFD-7AFA-4312-90C4-E47C090270AC}"/>
    <cellStyle name="40% - Accent1 63 3" xfId="28697" xr:uid="{8D65CDFB-6190-4F5F-9807-E5B61B3FA50C}"/>
    <cellStyle name="40% - Accent1 64" xfId="29187" xr:uid="{863FE321-0060-4E9A-8FDD-D4E14F5F7D56}"/>
    <cellStyle name="40% - Accent1 65" xfId="29258" xr:uid="{E044B2A6-7A7A-4E43-9760-2F37B0BD61E6}"/>
    <cellStyle name="40% - Accent1 66" xfId="28396" xr:uid="{7AEFB4CC-18A8-4F3F-90EE-37397DF263D7}"/>
    <cellStyle name="40% - Accent1 67" xfId="28523" xr:uid="{4E59B65E-DBBD-40A6-B130-488F6A72A2E6}"/>
    <cellStyle name="40% - Accent1 68" xfId="9528" xr:uid="{1CE6A10D-5E02-4934-BECE-DF6DE9D28CB7}"/>
    <cellStyle name="40% - Accent1 7" xfId="162" xr:uid="{E49435EC-B08A-4A09-B87F-FEAA63EC67E3}"/>
    <cellStyle name="40% - Accent1 7 2" xfId="29045" xr:uid="{5B763746-A3E9-4B8F-92C2-36B98595B21B}"/>
    <cellStyle name="40% - Accent1 7 3" xfId="28887" xr:uid="{67A9C79D-EA2D-46D6-9335-6AAE1A9AE446}"/>
    <cellStyle name="40% - Accent1 8" xfId="2702" xr:uid="{C7FFEBF0-51E6-4E9B-99A0-73E7D2271579}"/>
    <cellStyle name="40% - Accent1 8 2" xfId="5707" xr:uid="{D70332F5-C336-40F8-BE56-13FA1B02AD3D}"/>
    <cellStyle name="40% - Accent1 8 2 2" xfId="13034" xr:uid="{6F7F6C96-1D60-49A3-86D5-5E43B2988324}"/>
    <cellStyle name="40% - Accent1 8 2 2 2" xfId="26752" xr:uid="{CB20F863-6D62-46FC-BF59-B7C782CA659C}"/>
    <cellStyle name="40% - Accent1 8 2 3" xfId="18796" xr:uid="{E6B9BB46-6814-4B16-A4D5-FB8A1BBD0360}"/>
    <cellStyle name="40% - Accent1 8 2 4" xfId="29193" xr:uid="{E96A7E2F-3A38-47F5-BAE6-00E6CFD78C67}"/>
    <cellStyle name="40% - Accent1 8 3" xfId="11116" xr:uid="{295B6A2D-D555-4BC8-86DB-EC9441A79B45}"/>
    <cellStyle name="40% - Accent1 8 3 2" xfId="23836" xr:uid="{7E3FD656-CA56-4251-B289-F5F84D817D43}"/>
    <cellStyle name="40% - Accent1 8 4" xfId="15883" xr:uid="{DE6CB236-A450-47C0-8B1F-01F6B52F05E1}"/>
    <cellStyle name="40% - Accent1 8 5" xfId="28962" xr:uid="{EE8AFC02-7A81-458F-8077-7B9B615C2D52}"/>
    <cellStyle name="40% - Accent1 9" xfId="2722" xr:uid="{79EDFB9C-AB9F-4A42-9365-79F5AE9C9036}"/>
    <cellStyle name="40% - Accent1 9 2" xfId="5727" xr:uid="{4662A1A5-F0BB-43CB-BC66-EA16F848D4D7}"/>
    <cellStyle name="40% - Accent1 9 2 2" xfId="13054" xr:uid="{74027EDE-57AA-4D1E-B5D3-1C4336B5E715}"/>
    <cellStyle name="40% - Accent1 9 2 2 2" xfId="26772" xr:uid="{A543EEE1-7BD2-4193-931C-D89A22D0F885}"/>
    <cellStyle name="40% - Accent1 9 2 3" xfId="18816" xr:uid="{2DC4817F-2176-4313-A45A-A7A4FFBFEE84}"/>
    <cellStyle name="40% - Accent1 9 2 4" xfId="28918" xr:uid="{1E9633E3-7E1A-4A77-9A3C-17A15AA2E27E}"/>
    <cellStyle name="40% - Accent1 9 3" xfId="11136" xr:uid="{6EE51A22-1312-48A2-BAF7-21AF4EBFB22D}"/>
    <cellStyle name="40% - Accent1 9 3 2" xfId="23856" xr:uid="{F0696317-E246-429B-A0A1-A2610D3DD759}"/>
    <cellStyle name="40% - Accent1 9 4" xfId="15903" xr:uid="{5D29C9D5-0FF1-4DB4-B7D9-74CD46867887}"/>
    <cellStyle name="40% - Accent1 9 5" xfId="29236" xr:uid="{CC1480D5-0971-48C1-86F8-8285D4CC1C1A}"/>
    <cellStyle name="40% - Accent2" xfId="51" builtinId="35" customBuiltin="1"/>
    <cellStyle name="40% - Accent2 1" xfId="28672" xr:uid="{9354FB02-18F2-4175-B2F1-D30502BE20BC}"/>
    <cellStyle name="40% - Accent2 1 2" xfId="28443" xr:uid="{7BC0FB40-AA2B-43F0-9EFA-FD4E25F2BBF1}"/>
    <cellStyle name="40% - Accent2 1 2 2" xfId="29251" xr:uid="{16D05FCE-874B-414E-AF6A-80722AE83A78}"/>
    <cellStyle name="40% - Accent2 1 3" xfId="28997" xr:uid="{6B36FD0F-6735-42AC-871D-4A2905F53FDC}"/>
    <cellStyle name="40% - Accent2 10" xfId="2982" xr:uid="{6CB83D74-5539-4C21-AE83-E6880174E63A}"/>
    <cellStyle name="40% - Accent2 10 2" xfId="5981" xr:uid="{20B8FA06-039C-4C05-97F5-67887C004B78}"/>
    <cellStyle name="40% - Accent2 10 2 2" xfId="13308" xr:uid="{B1CE5A28-305A-4643-BDE5-4B2F828DE74D}"/>
    <cellStyle name="40% - Accent2 10 2 2 2" xfId="27026" xr:uid="{6A1A1461-07AF-4546-ACB8-C5935F9AB4EC}"/>
    <cellStyle name="40% - Accent2 10 2 3" xfId="19070" xr:uid="{27436469-D48E-42B2-BBBE-DD83B9945057}"/>
    <cellStyle name="40% - Accent2 10 2 4" xfId="29178" xr:uid="{38E2B6F0-B5DB-41B2-9A9A-9C5652002446}"/>
    <cellStyle name="40% - Accent2 10 3" xfId="11393" xr:uid="{E072BEE9-490F-429D-81ED-73ED0D222870}"/>
    <cellStyle name="40% - Accent2 10 3 2" xfId="24113" xr:uid="{114410DD-3780-4D7C-9052-019C93B692D1}"/>
    <cellStyle name="40% - Accent2 10 4" xfId="16158" xr:uid="{D15891EA-77F0-4EDE-8EA9-717F18DF07E7}"/>
    <cellStyle name="40% - Accent2 10 5" xfId="28647" xr:uid="{54A838B6-620F-4A5C-8DD0-8B9CFBA7AA8A}"/>
    <cellStyle name="40% - Accent2 11" xfId="2996" xr:uid="{33E6F9B0-1AE3-426F-9F81-192179F2EDFE}"/>
    <cellStyle name="40% - Accent2 11 2" xfId="5993" xr:uid="{9FE1C11F-7E56-4F65-AC57-934420E1CCD4}"/>
    <cellStyle name="40% - Accent2 11 2 2" xfId="13320" xr:uid="{2CE0A77D-617D-4AE1-97E0-D57767FC860D}"/>
    <cellStyle name="40% - Accent2 11 2 2 2" xfId="27038" xr:uid="{1DD0AD4B-AA1A-4D20-B193-D13BA4FF41A7}"/>
    <cellStyle name="40% - Accent2 11 2 3" xfId="19082" xr:uid="{61CB6434-0A79-43D0-A75E-874B8467876C}"/>
    <cellStyle name="40% - Accent2 11 2 4" xfId="28589" xr:uid="{C425BAE2-2E20-47AE-B1BE-99CA69A8C11B}"/>
    <cellStyle name="40% - Accent2 11 3" xfId="11406" xr:uid="{D1E930CB-D049-4F01-B301-E1F5C04F817E}"/>
    <cellStyle name="40% - Accent2 11 3 2" xfId="24126" xr:uid="{A472E0C1-7A1F-4A9D-8CF1-2E9DB0BF0C7F}"/>
    <cellStyle name="40% - Accent2 11 4" xfId="16171" xr:uid="{2AA8669B-13A3-47DB-9AC0-BCB4E21AAB1A}"/>
    <cellStyle name="40% - Accent2 11 5" xfId="28463" xr:uid="{EF22A80C-185B-42F5-89B9-E4564A31B6A2}"/>
    <cellStyle name="40% - Accent2 12" xfId="3241" xr:uid="{0A95B271-A11F-4882-B496-F9FC703543A3}"/>
    <cellStyle name="40% - Accent2 12 2" xfId="6238" xr:uid="{BE2F5E3E-73AA-4D59-B485-87017A271CF5}"/>
    <cellStyle name="40% - Accent2 12 2 2" xfId="13565" xr:uid="{D5888A4A-B703-476A-B1D0-4ABBF2100BE3}"/>
    <cellStyle name="40% - Accent2 12 2 2 2" xfId="27283" xr:uid="{E3AC126F-DFD1-4AD9-82E5-83F528A61FF1}"/>
    <cellStyle name="40% - Accent2 12 2 3" xfId="19327" xr:uid="{8A0293B6-0F5E-45E5-9CCD-D081ED65BB6F}"/>
    <cellStyle name="40% - Accent2 12 2 4" xfId="28711" xr:uid="{2F70BDA4-FA1C-4521-9D22-712DFBEA6129}"/>
    <cellStyle name="40% - Accent2 12 3" xfId="11651" xr:uid="{E1B5C58C-ED3F-477D-BF22-D93D6BBCEA7B}"/>
    <cellStyle name="40% - Accent2 12 3 2" xfId="24371" xr:uid="{C826F938-E165-425E-9897-747DD9B2889E}"/>
    <cellStyle name="40% - Accent2 12 4" xfId="16416" xr:uid="{01F8309B-D401-466A-9622-0F375205E2CD}"/>
    <cellStyle name="40% - Accent2 12 5" xfId="29202" xr:uid="{5516BB05-E093-4E9A-B706-557E1097BDE7}"/>
    <cellStyle name="40% - Accent2 13" xfId="5393" xr:uid="{AFD9C91F-DBC9-4D8A-8185-D7C8C8105F97}"/>
    <cellStyle name="40% - Accent2 13 2" xfId="12775" xr:uid="{54BD3725-4B65-4837-B397-E6C4DBDA952C}"/>
    <cellStyle name="40% - Accent2 13 2 2" xfId="26444" xr:uid="{7D17A283-23D1-4808-8AF3-96428002DCEF}"/>
    <cellStyle name="40% - Accent2 13 2 3" xfId="29025" xr:uid="{719B6399-D134-45F5-951F-3EAB8DAC7D3F}"/>
    <cellStyle name="40% - Accent2 13 3" xfId="18488" xr:uid="{59EC50B0-F857-4113-BB8B-8FA1C5D6147C}"/>
    <cellStyle name="40% - Accent2 13 4" xfId="28543" xr:uid="{9FC2D487-DDD3-4FC4-82FA-C305AE2F5C15}"/>
    <cellStyle name="40% - Accent2 14" xfId="10563" xr:uid="{EEEB1AEB-9628-4313-8954-01D45AA48CEE}"/>
    <cellStyle name="40% - Accent2 14 2" xfId="23033" xr:uid="{A2CB834D-CB88-4094-844A-0966CDDC13B5}"/>
    <cellStyle name="40% - Accent2 14 2 2" xfId="28638" xr:uid="{43C3231F-0BD6-4EF1-8652-E7B7F56A54A1}"/>
    <cellStyle name="40% - Accent2 14 3" xfId="28916" xr:uid="{1051EEE6-7886-4049-A31D-A7C90B3A06C9}"/>
    <cellStyle name="40% - Accent2 15" xfId="15066" xr:uid="{2524CA54-47BE-4AD8-9811-92DA439DCA98}"/>
    <cellStyle name="40% - Accent2 15 2" xfId="28594" xr:uid="{4E0871F2-22CC-480E-B2AD-9C9FAC5ACB23}"/>
    <cellStyle name="40% - Accent2 15 3" xfId="28968" xr:uid="{069399A8-68A3-41C6-BB22-7C146655C0A3}"/>
    <cellStyle name="40% - Accent2 16" xfId="28534" xr:uid="{DEDC44F2-A24F-4611-970F-0349B44626ED}"/>
    <cellStyle name="40% - Accent2 16 2" xfId="29051" xr:uid="{13188E3A-167B-4B90-8A70-960E98279EE1}"/>
    <cellStyle name="40% - Accent2 17" xfId="29037" xr:uid="{B338DFDB-B60D-49B7-B99C-B96755D8874D}"/>
    <cellStyle name="40% - Accent2 17 2" xfId="28859" xr:uid="{A0D9E527-6636-4A7F-AC5C-4003B4D40C64}"/>
    <cellStyle name="40% - Accent2 18" xfId="29147" xr:uid="{95C29E11-FFD8-45B7-B922-04C633B1A0AB}"/>
    <cellStyle name="40% - Accent2 18 2" xfId="28719" xr:uid="{905696FF-47A7-4573-B6A4-0770F3535037}"/>
    <cellStyle name="40% - Accent2 19" xfId="28500" xr:uid="{BDF022B1-CECE-4CEB-9354-BE46D9FF4138}"/>
    <cellStyle name="40% - Accent2 19 2" xfId="29066" xr:uid="{85CD07B4-E411-4EDF-B217-7D46F76E01E0}"/>
    <cellStyle name="40% - Accent2 2" xfId="195" xr:uid="{4982A20C-D677-43AB-82D0-D421997F179B}"/>
    <cellStyle name="40% - Accent2 2 2" xfId="501" xr:uid="{F93B2DE9-0560-4544-B691-5DBD36F81B65}"/>
    <cellStyle name="40% - Accent2 2 2 10" xfId="4817" xr:uid="{471B33CB-AD2C-4424-85BE-5F2FFACB5562}"/>
    <cellStyle name="40% - Accent2 2 2 10 2" xfId="12587" xr:uid="{05913D35-FD50-4617-A3A3-DC5A8A2B6368}"/>
    <cellStyle name="40% - Accent2 2 2 10 2 2" xfId="25876" xr:uid="{975B9B17-6C3C-4B8B-95CB-2802B0FB8725}"/>
    <cellStyle name="40% - Accent2 2 2 10 3" xfId="17920" xr:uid="{33949612-6EF8-4701-B308-018779299C32}"/>
    <cellStyle name="40% - Accent2 2 2 11" xfId="10167" xr:uid="{6DF8B3A6-ED54-40B0-84AA-30DD7D466485}"/>
    <cellStyle name="40% - Accent2 2 2 11 2" xfId="22537" xr:uid="{8325C1D7-B0DC-46FC-B418-B87051F0A92A}"/>
    <cellStyle name="40% - Accent2 2 2 12" xfId="9757" xr:uid="{7F2175D5-D80D-420C-BB01-14014F3F4A49}"/>
    <cellStyle name="40% - Accent2 2 2 12 2" xfId="20435" xr:uid="{5D1B6677-2FAC-48AF-831A-B19C78DB04BE}"/>
    <cellStyle name="40% - Accent2 2 2 12 3" xfId="14569" xr:uid="{4EBEE5B9-0488-4E65-AA20-5692F49BBE82}"/>
    <cellStyle name="40% - Accent2 2 2 2" xfId="2009" xr:uid="{06BEF17D-079F-44D5-8786-5C9B2E42CB06}"/>
    <cellStyle name="40% - Accent2 2 2 2 2" xfId="5493" xr:uid="{330E4A18-89A9-4CB5-A6FA-260F3DB1BF0E}"/>
    <cellStyle name="40% - Accent2 2 2 2 2 2" xfId="12861" xr:uid="{143B2EFF-CFF0-4781-9B01-A52BA04B09DB}"/>
    <cellStyle name="40% - Accent2 2 2 2 2 2 2" xfId="26543" xr:uid="{5E95728E-22C6-4696-8302-EC149D6D40A0}"/>
    <cellStyle name="40% - Accent2 2 2 2 2 3" xfId="18587" xr:uid="{8E453A21-3805-4999-95FA-0449229FB1A0}"/>
    <cellStyle name="40% - Accent2 2 2 2 3" xfId="10893" xr:uid="{A95E87B3-0636-417B-A0BC-2313B35874B7}"/>
    <cellStyle name="40% - Accent2 2 2 2 3 2" xfId="23364" xr:uid="{34EFBFFC-A97F-466A-A92B-235317ED7D46}"/>
    <cellStyle name="40% - Accent2 2 2 2 4" xfId="15387" xr:uid="{407941D2-2D26-4945-B09F-8959AC16882A}"/>
    <cellStyle name="40% - Accent2 2 2 2 5" xfId="28692" xr:uid="{40FAC32C-90EF-4253-B491-AD2F841F74D1}"/>
    <cellStyle name="40% - Accent2 2 2 3" xfId="2285" xr:uid="{576E65D5-6212-413E-A020-2AB287813C3C}"/>
    <cellStyle name="40% - Accent2 2 2 3 2" xfId="5648" xr:uid="{CC8BCD94-E95B-4F18-AE0B-0C17A643DE8D}"/>
    <cellStyle name="40% - Accent2 2 2 3 2 2" xfId="12987" xr:uid="{2F30D621-54D9-4698-BCEA-CF7C649EAE4B}"/>
    <cellStyle name="40% - Accent2 2 2 3 2 2 2" xfId="26695" xr:uid="{671780EC-737F-4FB8-80C7-B8065749DF9C}"/>
    <cellStyle name="40% - Accent2 2 2 3 2 3" xfId="18739" xr:uid="{DF401D9C-2844-4A73-B79B-BBB77881C374}"/>
    <cellStyle name="40% - Accent2 2 2 3 3" xfId="11052" xr:uid="{8382E6B8-81EA-49CB-A586-715C6520B179}"/>
    <cellStyle name="40% - Accent2 2 2 3 3 2" xfId="23534" xr:uid="{BB318C6B-E815-43FA-9BE3-AA6D60B09898}"/>
    <cellStyle name="40% - Accent2 2 2 3 4" xfId="15557" xr:uid="{29C19820-E02E-480B-9B48-6DBD82D1ECF2}"/>
    <cellStyle name="40% - Accent2 2 2 3 5" xfId="29254" xr:uid="{C1834054-A6A4-493E-9B2C-2EC9D111F2C0}"/>
    <cellStyle name="40% - Accent2 2 2 4" xfId="2863" xr:uid="{78C1DC2B-EC76-4738-8874-6B48CC2914D7}"/>
    <cellStyle name="40% - Accent2 2 2 4 2" xfId="5866" xr:uid="{6573309A-DAE1-4538-BD23-620539DA7931}"/>
    <cellStyle name="40% - Accent2 2 2 4 2 2" xfId="13193" xr:uid="{1EE2A51B-337A-4EE6-807B-E8896BA067E1}"/>
    <cellStyle name="40% - Accent2 2 2 4 2 2 2" xfId="26911" xr:uid="{80DDB45E-FBDC-4543-B668-5FBF49DB0E3F}"/>
    <cellStyle name="40% - Accent2 2 2 4 2 3" xfId="18955" xr:uid="{EAD6FDEF-5554-4FAE-84BE-732450E9B101}"/>
    <cellStyle name="40% - Accent2 2 2 4 3" xfId="11277" xr:uid="{D1F86641-3E81-4493-87DE-5EDC5F34B29B}"/>
    <cellStyle name="40% - Accent2 2 2 4 3 2" xfId="23997" xr:uid="{365B5CA2-EF17-43B4-9BE2-D4404D902067}"/>
    <cellStyle name="40% - Accent2 2 2 4 4" xfId="16042" xr:uid="{5644F54E-4AE2-45EF-9FBC-1B099BBF2AB6}"/>
    <cellStyle name="40% - Accent2 2 2 5" xfId="3127" xr:uid="{37914146-7F90-41B8-86FB-6B58E00B51FB}"/>
    <cellStyle name="40% - Accent2 2 2 5 2" xfId="6124" xr:uid="{CEF9D5F1-A553-42EA-A736-218EE8BBEF1A}"/>
    <cellStyle name="40% - Accent2 2 2 5 2 2" xfId="13451" xr:uid="{E6BA84FB-CCB1-4307-A07E-DF4BF73976DE}"/>
    <cellStyle name="40% - Accent2 2 2 5 2 2 2" xfId="27169" xr:uid="{4F302A4A-E18C-468C-90EB-FD6A7C9B11AF}"/>
    <cellStyle name="40% - Accent2 2 2 5 2 3" xfId="19213" xr:uid="{A107A45D-0F3F-4870-BBC1-3D62B1CB9FA4}"/>
    <cellStyle name="40% - Accent2 2 2 5 3" xfId="11537" xr:uid="{BA3730E7-62AE-45AD-BD9D-F902B5375A94}"/>
    <cellStyle name="40% - Accent2 2 2 5 3 2" xfId="24257" xr:uid="{85AAA3A3-E325-4AA3-ACC7-F9F205B77E8E}"/>
    <cellStyle name="40% - Accent2 2 2 5 4" xfId="16302" xr:uid="{09756928-5B4E-4397-BA9A-6603552C6FDA}"/>
    <cellStyle name="40% - Accent2 2 2 6" xfId="3372" xr:uid="{E5C3F9B7-F782-47B9-B755-7E1D70545730}"/>
    <cellStyle name="40% - Accent2 2 2 6 2" xfId="6369" xr:uid="{D0A31978-F0D6-4285-8224-6F0FD0F8CCB0}"/>
    <cellStyle name="40% - Accent2 2 2 6 2 2" xfId="13696" xr:uid="{EFF9F5E5-7038-4661-862D-BBFF99E16408}"/>
    <cellStyle name="40% - Accent2 2 2 6 2 2 2" xfId="27414" xr:uid="{5E7F1A5C-556B-481F-91BF-F9A9E0F9EF7D}"/>
    <cellStyle name="40% - Accent2 2 2 6 2 3" xfId="19458" xr:uid="{B5E871C4-B627-45D6-9888-AE731D168A2D}"/>
    <cellStyle name="40% - Accent2 2 2 6 3" xfId="11782" xr:uid="{4C49725D-F03C-42AB-B309-6606DB9DD736}"/>
    <cellStyle name="40% - Accent2 2 2 6 3 2" xfId="24502" xr:uid="{EC82F461-1F67-495A-A2A0-6282A013F1A2}"/>
    <cellStyle name="40% - Accent2 2 2 6 4" xfId="16547" xr:uid="{EBBD2BA0-9174-4515-A2A0-47A036DCAEE2}"/>
    <cellStyle name="40% - Accent2 2 2 7" xfId="3595" xr:uid="{DF6E5365-87F7-48CF-875E-6D7A1E1BFA4B}"/>
    <cellStyle name="40% - Accent2 2 2 7 2" xfId="6584" xr:uid="{F1E314F5-3D09-4D1B-90D4-E0A63FA3AD0D}"/>
    <cellStyle name="40% - Accent2 2 2 7 2 2" xfId="13910" xr:uid="{6FC1D348-5D1D-46BB-AC78-8E93EDE4DA5D}"/>
    <cellStyle name="40% - Accent2 2 2 7 2 2 2" xfId="27629" xr:uid="{7FE1948E-C786-462B-858A-AF35B143FAEB}"/>
    <cellStyle name="40% - Accent2 2 2 7 2 3" xfId="19673" xr:uid="{43DAFBD3-4FDD-4750-9536-C93F2874F88F}"/>
    <cellStyle name="40% - Accent2 2 2 7 3" xfId="11998" xr:uid="{F685C93D-1030-4D9B-9194-CB087AB52DB7}"/>
    <cellStyle name="40% - Accent2 2 2 7 3 2" xfId="24717" xr:uid="{2D104C90-16F4-4CBC-85D0-3A9C88946600}"/>
    <cellStyle name="40% - Accent2 2 2 7 4" xfId="16761" xr:uid="{378F2FE6-8E07-4F25-9244-962A26EC1208}"/>
    <cellStyle name="40% - Accent2 2 2 8" xfId="4174" xr:uid="{AE7AF20D-972D-4358-9D96-6FCE8A6057FE}"/>
    <cellStyle name="40% - Accent2 2 2 8 2" xfId="7130" xr:uid="{D996ABE4-442C-464E-9781-601EF03E7CBE}"/>
    <cellStyle name="40% - Accent2 2 2 8 2 2" xfId="14199" xr:uid="{5E6D6F5D-EE8B-4F4E-BE6F-9AE0391E4F0A}"/>
    <cellStyle name="40% - Accent2 2 2 8 2 2 2" xfId="28175" xr:uid="{31A4044C-9BBC-496C-A223-02B5C32ABEDE}"/>
    <cellStyle name="40% - Accent2 2 2 8 2 3" xfId="20219" xr:uid="{3BC9522C-D0D6-4F42-8614-08BCC23EA654}"/>
    <cellStyle name="40% - Accent2 2 2 8 3" xfId="12291" xr:uid="{6FB9E193-C755-49C4-B1A2-BCCABACA629E}"/>
    <cellStyle name="40% - Accent2 2 2 8 3 2" xfId="25258" xr:uid="{18B7BFD3-9186-4932-BA77-FE023B62103D}"/>
    <cellStyle name="40% - Accent2 2 2 8 4" xfId="17302" xr:uid="{C522B548-27D8-4EF4-A669-DDB666B62EF9}"/>
    <cellStyle name="40% - Accent2 2 2 9" xfId="1697" xr:uid="{28CE566B-0D4C-47C1-8650-02813FCF7472}"/>
    <cellStyle name="40% - Accent2 2 2 9 2" xfId="10641" xr:uid="{DCA4945F-85E9-45AC-AFBC-48956D1515E2}"/>
    <cellStyle name="40% - Accent2 2 2 9 2 2" xfId="23111" xr:uid="{B6EB39C1-4DB7-4B8F-8C09-EE4ABF2274BE}"/>
    <cellStyle name="40% - Accent2 2 2 9 3" xfId="15144" xr:uid="{D76490F7-44B9-4D73-87B7-6DB7CADD62DE}"/>
    <cellStyle name="40% - Accent2 2 3" xfId="1895" xr:uid="{6B677BB8-0128-4B91-8400-09ADB0435DF4}"/>
    <cellStyle name="40% - Accent2 2 3 2" xfId="5428" xr:uid="{D8746A3A-518A-4461-A2B1-C628B6E45827}"/>
    <cellStyle name="40% - Accent2 2 3 2 2" xfId="12803" xr:uid="{F7EA5833-B3E5-41A4-A131-D1E70627AEA9}"/>
    <cellStyle name="40% - Accent2 2 3 2 2 2" xfId="26479" xr:uid="{289B8C4D-D81C-4B20-9620-44274B4ACC78}"/>
    <cellStyle name="40% - Accent2 2 3 2 3" xfId="18523" xr:uid="{396FEDB9-582F-4CD4-B318-5BC736377CC2}"/>
    <cellStyle name="40% - Accent2 2 3 3" xfId="10802" xr:uid="{65FDBF95-83BC-4C17-9467-E57E22534FB9}"/>
    <cellStyle name="40% - Accent2 2 3 3 2" xfId="23273" xr:uid="{425D0545-EC8D-4A6F-80F4-2349302B5D81}"/>
    <cellStyle name="40% - Accent2 2 3 4" xfId="15298" xr:uid="{980FAF73-FC1A-480B-B74C-FDF79CFF0347}"/>
    <cellStyle name="40% - Accent2 2 3 5" xfId="28713" xr:uid="{B94C8227-5124-438F-8B6A-F4C5860D48EE}"/>
    <cellStyle name="40% - Accent2 2 4" xfId="2143" xr:uid="{90A995E7-D6DD-435F-A672-0C185CE4570A}"/>
    <cellStyle name="40% - Accent2 2 4 2" xfId="28524" xr:uid="{02E1AD4E-78AE-492E-A003-F547314489D8}"/>
    <cellStyle name="40% - Accent2 2 5" xfId="2775" xr:uid="{E402788E-212E-41AE-9C20-5C6B4E79B290}"/>
    <cellStyle name="40% - Accent2 2 5 2" xfId="5779" xr:uid="{E4BBAE64-0966-41E3-8BAA-5A65E60624F0}"/>
    <cellStyle name="40% - Accent2 2 5 2 2" xfId="13106" xr:uid="{80F3335B-9F69-4572-B9AD-C628BBFEF5A2}"/>
    <cellStyle name="40% - Accent2 2 5 2 2 2" xfId="26824" xr:uid="{DBD9D58D-BFDC-4D6A-9F46-08D91EA63160}"/>
    <cellStyle name="40% - Accent2 2 5 2 3" xfId="18868" xr:uid="{2E962771-5779-4FD6-808D-A785D12B8AB6}"/>
    <cellStyle name="40% - Accent2 2 5 3" xfId="11189" xr:uid="{1C64D2FF-6809-4D77-A3DA-142DAA1BBB29}"/>
    <cellStyle name="40% - Accent2 2 5 3 2" xfId="23909" xr:uid="{E9905882-A904-4AF6-AB6B-A22012EC4500}"/>
    <cellStyle name="40% - Accent2 2 5 4" xfId="15955" xr:uid="{CD3A6154-2D10-4D1B-959B-40B475CB9746}"/>
    <cellStyle name="40% - Accent2 2 5 5" xfId="28405" xr:uid="{4122D7FF-E4E0-495A-9446-354CADC35429}"/>
    <cellStyle name="40% - Accent2 2 6" xfId="3039" xr:uid="{0D917561-3DA7-43E8-B36D-EE6B6DD37336}"/>
    <cellStyle name="40% - Accent2 2 6 2" xfId="6036" xr:uid="{EDE472AC-A8F0-4D24-AB00-C3EC18C895E4}"/>
    <cellStyle name="40% - Accent2 2 6 2 2" xfId="13363" xr:uid="{BD5AEE14-7BAD-43E1-A5DB-2EAD4022B58C}"/>
    <cellStyle name="40% - Accent2 2 6 2 2 2" xfId="27081" xr:uid="{C6E6287C-2B05-4AEB-A162-0B0374C8E298}"/>
    <cellStyle name="40% - Accent2 2 6 2 3" xfId="19125" xr:uid="{79F2D52E-820B-4D1F-8F20-F80AAC5ABA6E}"/>
    <cellStyle name="40% - Accent2 2 6 3" xfId="11449" xr:uid="{DC624F49-C4AE-4023-A04C-1B4DF84F9FA1}"/>
    <cellStyle name="40% - Accent2 2 6 3 2" xfId="24169" xr:uid="{56FCA99F-2E8F-4F02-90A8-43D21D0EAAEE}"/>
    <cellStyle name="40% - Accent2 2 6 4" xfId="16214" xr:uid="{F5F08536-5070-4327-BCDF-8A47509AC3D9}"/>
    <cellStyle name="40% - Accent2 2 7" xfId="3284" xr:uid="{2432BD20-07A6-4AFC-946B-A1C8A096A115}"/>
    <cellStyle name="40% - Accent2 2 7 2" xfId="6281" xr:uid="{94B8D4A4-7901-4116-A354-E1FDC68CFFD3}"/>
    <cellStyle name="40% - Accent2 2 7 2 2" xfId="13608" xr:uid="{C473D969-1372-412F-B654-6BF7293B4016}"/>
    <cellStyle name="40% - Accent2 2 7 2 2 2" xfId="27326" xr:uid="{8C42FE62-0530-45EB-A13E-7D7CD3A3A85E}"/>
    <cellStyle name="40% - Accent2 2 7 2 3" xfId="19370" xr:uid="{B208E2D2-775F-40C4-B69C-30CFF283031F}"/>
    <cellStyle name="40% - Accent2 2 7 3" xfId="11694" xr:uid="{AF1E34B5-91E9-4669-A24A-50ECDBDA378C}"/>
    <cellStyle name="40% - Accent2 2 7 3 2" xfId="24414" xr:uid="{70D0ACA9-D129-4704-A59B-57E04ED8B0BB}"/>
    <cellStyle name="40% - Accent2 2 7 4" xfId="16459" xr:uid="{1BFDBB42-0C94-4519-88B6-42FBC4C581CF}"/>
    <cellStyle name="40% - Accent2 2 8" xfId="1588" xr:uid="{5F526423-38E9-4CFB-BC5D-5D1646AC27CC}"/>
    <cellStyle name="40% - Accent2 2 8 2" xfId="10584" xr:uid="{2D643618-E572-4358-A78F-DB28992FA0C4}"/>
    <cellStyle name="40% - Accent2 2 8 2 2" xfId="23054" xr:uid="{947E5208-1D42-4BEA-A564-10A315C22AA7}"/>
    <cellStyle name="40% - Accent2 2 8 3" xfId="15087" xr:uid="{36161EBD-CE6D-4022-A48D-4578BE6547A9}"/>
    <cellStyle name="40% - Accent2 2 9" xfId="9650" xr:uid="{2FD07987-49AE-427E-84E6-9532805E7338}"/>
    <cellStyle name="40% - Accent2 20" xfId="29103" xr:uid="{71D1A513-7ABD-4638-B84C-15A35CF74FD8}"/>
    <cellStyle name="40% - Accent2 20 2" xfId="28605" xr:uid="{83E1185F-1D80-4C76-93F8-14C687450AE2}"/>
    <cellStyle name="40% - Accent2 21" xfId="28615" xr:uid="{37723CC2-2EEA-4615-B8E4-9F7EF6F62229}"/>
    <cellStyle name="40% - Accent2 22" xfId="28437" xr:uid="{0A7FC552-AF89-4868-9C25-7EB7EAE427A5}"/>
    <cellStyle name="40% - Accent2 23" xfId="28924" xr:uid="{322AC485-CFF0-4D7B-B387-1705554768C3}"/>
    <cellStyle name="40% - Accent2 24" xfId="28934" xr:uid="{04226356-AAC5-4444-91C6-56BE8A66B8AD}"/>
    <cellStyle name="40% - Accent2 25" xfId="28872" xr:uid="{C85AEF2B-E74B-4B5A-9D5E-A347CB2FA1D8}"/>
    <cellStyle name="40% - Accent2 26" xfId="28673" xr:uid="{85617A10-A109-41B4-B027-F97CD420A7B5}"/>
    <cellStyle name="40% - Accent2 27" xfId="28928" xr:uid="{2C60E40C-A911-4912-819E-3E553CACDB52}"/>
    <cellStyle name="40% - Accent2 28" xfId="28942" xr:uid="{A2B8F5E2-BE7F-4940-95AC-2C94ACA01D9A}"/>
    <cellStyle name="40% - Accent2 29" xfId="28525" xr:uid="{8E811953-76D8-4DF0-8F57-F085A04E792D}"/>
    <cellStyle name="40% - Accent2 3" xfId="385" xr:uid="{7434AB3F-7585-46B3-AE89-6C2DBA0BFB29}"/>
    <cellStyle name="40% - Accent2 3 10" xfId="14524" xr:uid="{D5C868A7-84F4-4DFF-B366-8D2F8892E589}"/>
    <cellStyle name="40% - Accent2 3 2" xfId="1001" xr:uid="{8C1C475B-8F41-415D-B8FA-7CC58D6E3B1E}"/>
    <cellStyle name="40% - Accent2 3 2 2" xfId="2433" xr:uid="{B7D1E6CB-4C27-4E4F-8794-8330AF2A0ED4}"/>
    <cellStyle name="40% - Accent2 3 2 2 2" xfId="29279" xr:uid="{AA1132D3-E443-4BE0-B172-4B54F0F0B34D}"/>
    <cellStyle name="40% - Accent2 3 2 3" xfId="1965" xr:uid="{4D2FAE29-6C13-4D29-8C69-1C535CC6D2D0}"/>
    <cellStyle name="40% - Accent2 3 2 3 2" xfId="10851" xr:uid="{D16DCAF3-9D11-4C92-8157-D4B40ACFE6B5}"/>
    <cellStyle name="40% - Accent2 3 2 3 2 2" xfId="23322" xr:uid="{51E8FF3F-6238-49D0-84D0-B05B0CC807F9}"/>
    <cellStyle name="40% - Accent2 3 2 3 3" xfId="15345" xr:uid="{24AD6D31-B789-410E-94B4-0EAB23CA5D82}"/>
    <cellStyle name="40% - Accent2 3 2 4" xfId="9915" xr:uid="{4A363A17-D4C4-4B1A-9FD7-8209CE8D9977}"/>
    <cellStyle name="40% - Accent2 3 2 5" xfId="28969" xr:uid="{3C403A7E-2EF3-485F-AE4D-823E36FDC5C1}"/>
    <cellStyle name="40% - Accent2 3 3" xfId="2820" xr:uid="{91268122-0F23-4023-BF67-094964AD6E65}"/>
    <cellStyle name="40% - Accent2 3 3 2" xfId="5823" xr:uid="{32578B41-EFCF-45CE-9758-A391245351E1}"/>
    <cellStyle name="40% - Accent2 3 3 2 2" xfId="13150" xr:uid="{6741F80D-423A-4E88-AC6D-31A79BE9EBF1}"/>
    <cellStyle name="40% - Accent2 3 3 2 2 2" xfId="26868" xr:uid="{2CBE3C1D-0D72-4986-88AD-67D1914CBF6E}"/>
    <cellStyle name="40% - Accent2 3 3 2 3" xfId="18912" xr:uid="{59D999D8-B6AB-403D-929A-AF17C4DF9B8F}"/>
    <cellStyle name="40% - Accent2 3 3 3" xfId="11234" xr:uid="{17551B63-F6CB-4B69-839D-D5AB176E85F3}"/>
    <cellStyle name="40% - Accent2 3 3 3 2" xfId="23954" xr:uid="{57BF2F41-D775-4604-92B5-D60B6C394B44}"/>
    <cellStyle name="40% - Accent2 3 3 4" xfId="15999" xr:uid="{AA5EBBB9-A78D-44E6-B1AE-55C0084F4C5C}"/>
    <cellStyle name="40% - Accent2 3 3 5" xfId="28917" xr:uid="{F7788366-2EFA-4635-94AB-7B4D895FEF44}"/>
    <cellStyle name="40% - Accent2 3 4" xfId="3084" xr:uid="{03AA4039-D09C-4A66-903E-33BFEBF9A316}"/>
    <cellStyle name="40% - Accent2 3 4 2" xfId="6081" xr:uid="{32F4A765-C8E9-4E38-8B5F-58CFB369F8B0}"/>
    <cellStyle name="40% - Accent2 3 4 2 2" xfId="13408" xr:uid="{DD7FF9C1-D94C-4363-9C59-85B432818A87}"/>
    <cellStyle name="40% - Accent2 3 4 2 2 2" xfId="27126" xr:uid="{8766E7B1-739A-4826-A2BA-8AF776C0203E}"/>
    <cellStyle name="40% - Accent2 3 4 2 3" xfId="19170" xr:uid="{02940B0F-7B6B-49FC-9D82-D63B2D2CB4A0}"/>
    <cellStyle name="40% - Accent2 3 4 3" xfId="11494" xr:uid="{F6DA9E19-25B2-41A4-9972-5EE1BC9F040B}"/>
    <cellStyle name="40% - Accent2 3 4 3 2" xfId="24214" xr:uid="{237D7302-97F1-4B1E-A802-332BFCDF1FD0}"/>
    <cellStyle name="40% - Accent2 3 4 4" xfId="16259" xr:uid="{94F985BB-3A35-421D-B903-D376AB791525}"/>
    <cellStyle name="40% - Accent2 3 5" xfId="3329" xr:uid="{D27B7E2B-6E4B-44D7-8A9B-BC61114A9D37}"/>
    <cellStyle name="40% - Accent2 3 5 2" xfId="6326" xr:uid="{92C51EE8-D967-44DF-B935-5C72013701A4}"/>
    <cellStyle name="40% - Accent2 3 5 2 2" xfId="13653" xr:uid="{905E195D-6058-4CBA-BC9E-A20B5716BF67}"/>
    <cellStyle name="40% - Accent2 3 5 2 2 2" xfId="27371" xr:uid="{AB2CF335-F060-441B-8F09-E19792F857E9}"/>
    <cellStyle name="40% - Accent2 3 5 2 3" xfId="19415" xr:uid="{FA43EFD9-80CD-4E20-8D1A-FB6321CD333C}"/>
    <cellStyle name="40% - Accent2 3 5 3" xfId="11739" xr:uid="{424381E6-9015-4117-B5B1-F01F69BD2B50}"/>
    <cellStyle name="40% - Accent2 3 5 3 2" xfId="24459" xr:uid="{49E1D437-B631-4BA8-93AF-F1BAD4EA4938}"/>
    <cellStyle name="40% - Accent2 3 5 4" xfId="16504" xr:uid="{7CD045C0-6DAE-4285-AC58-1FF979186288}"/>
    <cellStyle name="40% - Accent2 3 6" xfId="3552" xr:uid="{923BA813-693B-4BC4-8D2B-7A3AFAB37336}"/>
    <cellStyle name="40% - Accent2 3 6 2" xfId="6541" xr:uid="{AB8FA66B-A425-4E02-A359-17EDE7428785}"/>
    <cellStyle name="40% - Accent2 3 6 2 2" xfId="13867" xr:uid="{67701624-8C0E-4AAA-9FC8-F34E83A0C58C}"/>
    <cellStyle name="40% - Accent2 3 6 2 2 2" xfId="27586" xr:uid="{580CDCC8-25A9-410B-A34E-BE8A342F4E99}"/>
    <cellStyle name="40% - Accent2 3 6 2 3" xfId="19630" xr:uid="{7E9DBBB5-27E1-4390-A503-F6F3BD393BF9}"/>
    <cellStyle name="40% - Accent2 3 6 3" xfId="11955" xr:uid="{B4E4E6B0-6C24-4F28-8AE0-30775F314A00}"/>
    <cellStyle name="40% - Accent2 3 6 3 2" xfId="24674" xr:uid="{4D74ADFB-F0DB-4678-A53B-B7EF993EA748}"/>
    <cellStyle name="40% - Accent2 3 6 4" xfId="16718" xr:uid="{EEAC0405-56C6-47DC-B0DC-4906F354E0B6}"/>
    <cellStyle name="40% - Accent2 3 7" xfId="4131" xr:uid="{A701A330-FD09-4777-8C7A-8124A2055D97}"/>
    <cellStyle name="40% - Accent2 3 7 2" xfId="7087" xr:uid="{94B8CB91-CC03-4FEB-9AC5-63AED16226DE}"/>
    <cellStyle name="40% - Accent2 3 7 2 2" xfId="14156" xr:uid="{22F4846F-6010-4DD9-BA59-49B90E949F1F}"/>
    <cellStyle name="40% - Accent2 3 7 2 2 2" xfId="28132" xr:uid="{0108F883-11BE-4C61-B09C-818220236C09}"/>
    <cellStyle name="40% - Accent2 3 7 2 3" xfId="20176" xr:uid="{310C2386-9B5B-42EE-B07B-8B50DA8DA2C4}"/>
    <cellStyle name="40% - Accent2 3 7 3" xfId="12248" xr:uid="{7C7F99A4-5150-4AE7-99F4-3A46F9EA7CD0}"/>
    <cellStyle name="40% - Accent2 3 7 3 2" xfId="25215" xr:uid="{0C4A9409-0418-4416-9179-CB8AA16BFB70}"/>
    <cellStyle name="40% - Accent2 3 7 4" xfId="17259" xr:uid="{82E60241-116C-42EB-9C85-0569B626A8EC}"/>
    <cellStyle name="40% - Accent2 3 8" xfId="4755" xr:uid="{F2DB5BAA-5474-482A-AFA1-78BB1E607D43}"/>
    <cellStyle name="40% - Accent2 3 8 2" xfId="12540" xr:uid="{9821F070-B740-4ABB-9C0F-006C43EC43E2}"/>
    <cellStyle name="40% - Accent2 3 8 2 2" xfId="25819" xr:uid="{F86E8012-4B26-4C47-B200-F087E55E56EE}"/>
    <cellStyle name="40% - Accent2 3 8 3" xfId="17863" xr:uid="{076D9A6C-0A61-4CA3-8F89-A4080B4E1B89}"/>
    <cellStyle name="40% - Accent2 3 9" xfId="10110" xr:uid="{98827F45-8ADD-457E-9CEC-074DDC51A174}"/>
    <cellStyle name="40% - Accent2 3 9 2" xfId="22481" xr:uid="{E8477E3D-A9EC-4796-ACAC-B9578C871393}"/>
    <cellStyle name="40% - Accent2 30" xfId="28566" xr:uid="{4F974504-FF81-4EAE-871F-EF43639A8F31}"/>
    <cellStyle name="40% - Accent2 31" xfId="28682" xr:uid="{B93ED471-B609-496F-B462-D49909990643}"/>
    <cellStyle name="40% - Accent2 32" xfId="28703" xr:uid="{EDDD27D0-60BE-499F-9491-A224851145E4}"/>
    <cellStyle name="40% - Accent2 33" xfId="29034" xr:uid="{DD29D99B-6D59-4CE1-AC72-3F45318A8B51}"/>
    <cellStyle name="40% - Accent2 34" xfId="28453" xr:uid="{14944DAA-29BB-49E3-BBFE-D5B86938021C}"/>
    <cellStyle name="40% - Accent2 35" xfId="28986" xr:uid="{AB5673DC-DE7B-4765-A141-1791BA94F64B}"/>
    <cellStyle name="40% - Accent2 36" xfId="29061" xr:uid="{8ECF1ACF-C00A-4DA3-B49A-D8376E31F203}"/>
    <cellStyle name="40% - Accent2 37" xfId="29155" xr:uid="{F3A0E443-89E7-4EF6-B8E9-2DC84BC0B1CB}"/>
    <cellStyle name="40% - Accent2 38" xfId="28624" xr:uid="{7C8C44D1-F8CC-45FD-9FE3-C4E543C353F4}"/>
    <cellStyle name="40% - Accent2 39" xfId="28852" xr:uid="{C72CC8A7-B88F-4AFD-8D28-BA4A2D6EED50}"/>
    <cellStyle name="40% - Accent2 4" xfId="642" xr:uid="{8278D104-8677-4F3C-83F8-4DA8956C8803}"/>
    <cellStyle name="40% - Accent2 4 2" xfId="1930" xr:uid="{86F7F282-28B4-49D5-B94F-595367E5D469}"/>
    <cellStyle name="40% - Accent2 4 2 2" xfId="5453" xr:uid="{D19489A2-4F6D-40BC-BE29-846B105E14E4}"/>
    <cellStyle name="40% - Accent2 4 2 2 2" xfId="12826" xr:uid="{F601214E-2DFF-4F22-9A9D-F150122EF925}"/>
    <cellStyle name="40% - Accent2 4 2 2 2 2" xfId="26504" xr:uid="{4480452C-B66A-4419-B550-0CE9CE5E2287}"/>
    <cellStyle name="40% - Accent2 4 2 2 3" xfId="18548" xr:uid="{72BCFCF8-6F27-4318-AE89-4028E4B7A754}"/>
    <cellStyle name="40% - Accent2 4 2 3" xfId="10832" xr:uid="{0B8E4247-7DCC-4825-B331-2242BDE5F430}"/>
    <cellStyle name="40% - Accent2 4 2 3 2" xfId="23303" xr:uid="{CB62250C-4510-4658-A58E-7F6E45FAD6AD}"/>
    <cellStyle name="40% - Accent2 4 2 4" xfId="15326" xr:uid="{5CBA03B9-1780-40E8-B56F-E5C3358E1AAF}"/>
    <cellStyle name="40% - Accent2 4 2 5" xfId="28501" xr:uid="{D9D76558-4C17-4B9A-9EBE-E255418457B1}"/>
    <cellStyle name="40% - Accent2 4 3" xfId="2336" xr:uid="{F5AADDB0-8225-4A97-B74A-48022EACC344}"/>
    <cellStyle name="40% - Accent2 4 3 2" xfId="29243" xr:uid="{0F819417-269D-4A7B-B1A4-D6CA4BF7942C}"/>
    <cellStyle name="40% - Accent2 4 4" xfId="2807" xr:uid="{EFA43AAA-48CD-49AA-93C4-E578191B1355}"/>
    <cellStyle name="40% - Accent2 4 4 2" xfId="5810" xr:uid="{025BF3ED-2EF3-4578-9140-7E9ABEF55CB4}"/>
    <cellStyle name="40% - Accent2 4 4 2 2" xfId="13137" xr:uid="{7EEB4768-477A-4F35-9668-8B0D35CD9D7B}"/>
    <cellStyle name="40% - Accent2 4 4 2 2 2" xfId="26855" xr:uid="{0F88511C-C53B-49F2-A8A0-DD70B5DBA56D}"/>
    <cellStyle name="40% - Accent2 4 4 2 3" xfId="18899" xr:uid="{3FEF6C31-08B6-45A4-A898-2D5B14C6D304}"/>
    <cellStyle name="40% - Accent2 4 4 3" xfId="11221" xr:uid="{366D5058-A1ED-4689-960D-28A0045F851B}"/>
    <cellStyle name="40% - Accent2 4 4 3 2" xfId="23941" xr:uid="{832D47F7-6A60-4B66-8FDC-4627002CB312}"/>
    <cellStyle name="40% - Accent2 4 4 4" xfId="15987" xr:uid="{2DA7E501-BC5F-4826-B3E3-2DCB97AC6CC8}"/>
    <cellStyle name="40% - Accent2 4 5" xfId="3071" xr:uid="{708C2016-9FA4-4CC6-BEFA-73CAABE827DF}"/>
    <cellStyle name="40% - Accent2 4 5 2" xfId="6068" xr:uid="{84B110C5-7AB2-47AC-8D3E-C09A815858B9}"/>
    <cellStyle name="40% - Accent2 4 5 2 2" xfId="13395" xr:uid="{BA52980C-50BB-453B-B1C3-8465365C7FE3}"/>
    <cellStyle name="40% - Accent2 4 5 2 2 2" xfId="27113" xr:uid="{94D748D2-A3DD-43B8-B602-49F1917ACDE5}"/>
    <cellStyle name="40% - Accent2 4 5 2 3" xfId="19157" xr:uid="{C6113045-E1EA-4D34-AB82-625AC1EC6A95}"/>
    <cellStyle name="40% - Accent2 4 5 3" xfId="11481" xr:uid="{59D9F6B5-B9DC-46EC-A924-1CD488F994A9}"/>
    <cellStyle name="40% - Accent2 4 5 3 2" xfId="24201" xr:uid="{FB27A10E-4DD6-49DA-A9F9-2660F118EC8C}"/>
    <cellStyle name="40% - Accent2 4 5 4" xfId="16246" xr:uid="{245F3BAA-CC68-4884-84CA-38FCCF5F330F}"/>
    <cellStyle name="40% - Accent2 4 6" xfId="3316" xr:uid="{4523644A-A62D-4618-A7C2-339399B11983}"/>
    <cellStyle name="40% - Accent2 4 6 2" xfId="6313" xr:uid="{F6ADF76F-E647-4C1A-94A8-D964AE5109E4}"/>
    <cellStyle name="40% - Accent2 4 6 2 2" xfId="13640" xr:uid="{46852D60-C04E-4093-9A68-7891A5702BFA}"/>
    <cellStyle name="40% - Accent2 4 6 2 2 2" xfId="27358" xr:uid="{1B4FD78E-B3D6-41D2-AEE8-0A07E0F774D5}"/>
    <cellStyle name="40% - Accent2 4 6 2 3" xfId="19402" xr:uid="{86AA9CE8-F67E-4A33-8DDF-B140D13A4A97}"/>
    <cellStyle name="40% - Accent2 4 6 3" xfId="11726" xr:uid="{D6DB96C0-ADCC-4ACD-9660-90A5E37E5FFB}"/>
    <cellStyle name="40% - Accent2 4 6 3 2" xfId="24446" xr:uid="{8C0BA3BF-5DFF-49AB-87BB-9FE96F7DF169}"/>
    <cellStyle name="40% - Accent2 4 6 4" xfId="16491" xr:uid="{7A2F45A1-4B54-45BD-8144-C7B880AE820C}"/>
    <cellStyle name="40% - Accent2 4 7" xfId="1620" xr:uid="{89D949B4-6785-4F9E-A9C0-DDB66DD49F1F}"/>
    <cellStyle name="40% - Accent2 4 7 2" xfId="10607" xr:uid="{B5181C84-3473-48F3-8842-D47BDEF29749}"/>
    <cellStyle name="40% - Accent2 4 7 2 2" xfId="23077" xr:uid="{0ED7C914-45EF-4E34-83FD-FD3B68154AD5}"/>
    <cellStyle name="40% - Accent2 4 7 3" xfId="15107" xr:uid="{033D6874-221F-4527-A176-22463041E34A}"/>
    <cellStyle name="40% - Accent2 4 8" xfId="9682" xr:uid="{D516FCA2-E3C8-4E41-8961-34E9A0D958BF}"/>
    <cellStyle name="40% - Accent2 40" xfId="29018" xr:uid="{423DB62A-1574-4E2D-B330-6265683D442B}"/>
    <cellStyle name="40% - Accent2 41" xfId="29219" xr:uid="{37680072-A654-4A81-AD73-5BADD0285BDD}"/>
    <cellStyle name="40% - Accent2 42" xfId="28776" xr:uid="{7B515A32-58D9-43D1-8FDD-88009C796725}"/>
    <cellStyle name="40% - Accent2 43" xfId="28925" xr:uid="{FAA59FAF-1DEC-48DC-8F85-058D9B70F7CC}"/>
    <cellStyle name="40% - Accent2 44" xfId="28520" xr:uid="{50B07375-D316-4E13-B248-EDACE2F306D3}"/>
    <cellStyle name="40% - Accent2 45" xfId="28943" xr:uid="{B8CCE6D7-07ED-4BD3-837A-3886822BDA02}"/>
    <cellStyle name="40% - Accent2 46" xfId="28821" xr:uid="{69699BD5-EC79-4253-9429-CEAF2591CE3E}"/>
    <cellStyle name="40% - Accent2 47" xfId="29016" xr:uid="{1B62DF3F-8FDD-4CC1-A1A5-F50A15A7248A}"/>
    <cellStyle name="40% - Accent2 48" xfId="28979" xr:uid="{F6E22C48-DA95-402E-9890-7184FBA40105}"/>
    <cellStyle name="40% - Accent2 49" xfId="28410" xr:uid="{2663B3C1-5483-49BE-A113-E8617C6676AD}"/>
    <cellStyle name="40% - Accent2 5" xfId="766" xr:uid="{145219FB-68F6-41CF-B363-81E4BDFF4E4E}"/>
    <cellStyle name="40% - Accent2 5 2" xfId="2388" xr:uid="{58A4FD1D-DC3B-49D3-989E-76BF4D35017D}"/>
    <cellStyle name="40% - Accent2 5 2 2" xfId="28890" xr:uid="{D54CC673-7B41-436B-82D4-CC897A8BE667}"/>
    <cellStyle name="40% - Accent2 5 3" xfId="1852" xr:uid="{6DBEAC62-60F4-4CFF-8F3D-812BFC193E59}"/>
    <cellStyle name="40% - Accent2 5 3 2" xfId="10761" xr:uid="{2F8DC4BA-C3B0-49CF-B3C9-9E9CE985A86C}"/>
    <cellStyle name="40% - Accent2 5 3 2 2" xfId="23231" xr:uid="{C0AFC03C-235D-475C-9AA5-D00C67011CF7}"/>
    <cellStyle name="40% - Accent2 5 3 3" xfId="15258" xr:uid="{9F7FE139-164C-447E-8FD0-5E9A5313BEA8}"/>
    <cellStyle name="40% - Accent2 5 3 4" xfId="28448" xr:uid="{18A53D44-BE3A-4E81-8648-1075FE3A31C4}"/>
    <cellStyle name="40% - Accent2 5 4" xfId="9873" xr:uid="{F0A1E137-45F4-494A-924D-65A9F450625B}"/>
    <cellStyle name="40% - Accent2 50" xfId="29038" xr:uid="{98930A0D-B7A3-4C68-B8BD-B03FB030A169}"/>
    <cellStyle name="40% - Accent2 51" xfId="28571" xr:uid="{88AD7D57-26ED-4919-AA85-F65EF501E726}"/>
    <cellStyle name="40% - Accent2 52" xfId="28705" xr:uid="{AD8571D9-7D8B-4FC5-A928-8711963D0582}"/>
    <cellStyle name="40% - Accent2 53" xfId="29238" xr:uid="{3FF0DAE3-7688-46F6-B0F1-1A9F0AEE2BAB}"/>
    <cellStyle name="40% - Accent2 54" xfId="29165" xr:uid="{80513F73-E49F-4943-A37B-C9C1F7C749DF}"/>
    <cellStyle name="40% - Accent2 55" xfId="28395" xr:uid="{19B7D011-1223-4A62-8423-F185246F976F}"/>
    <cellStyle name="40% - Accent2 56" xfId="29221" xr:uid="{F82FBA72-B1CA-4FD3-AABD-32F5C31B9E09}"/>
    <cellStyle name="40% - Accent2 57" xfId="28417" xr:uid="{F1BD233F-9839-4719-90C9-EED028ED8BB6}"/>
    <cellStyle name="40% - Accent2 58" xfId="28970" xr:uid="{1D1D307D-EF20-4ED0-8D6C-C11F5C1B15B4}"/>
    <cellStyle name="40% - Accent2 59" xfId="28438" xr:uid="{33B4A370-C275-4C22-ABFF-E0E979945F1A}"/>
    <cellStyle name="40% - Accent2 6" xfId="822" xr:uid="{D4571FCD-CA4D-4D9A-8E24-B1AF2DD65981}"/>
    <cellStyle name="40% - Accent2 6 2" xfId="29049" xr:uid="{DEA154AF-90A7-4357-A9D6-41B42747354D}"/>
    <cellStyle name="40% - Accent2 6 3" xfId="29190" xr:uid="{B198BE49-B700-4C47-BE7C-FE5407A69F23}"/>
    <cellStyle name="40% - Accent2 60" xfId="29101" xr:uid="{5512364A-B970-4411-AC57-0992A321F7D3}"/>
    <cellStyle name="40% - Accent2 61" xfId="28461" xr:uid="{C0333D8B-1ACF-40BA-8F34-D6BA510C3729}"/>
    <cellStyle name="40% - Accent2 61 2" xfId="28415" xr:uid="{258031D1-4DEE-48FA-B3AC-A6CEF5B324D7}"/>
    <cellStyle name="40% - Accent2 61 2 2" xfId="29001" xr:uid="{06903A49-00A0-4D7B-99D6-28B3A961CC64}"/>
    <cellStyle name="40% - Accent2 61 2 3" xfId="29133" xr:uid="{76AE4DFF-4F1A-40D1-AD09-58512005870F}"/>
    <cellStyle name="40% - Accent2 61 3" xfId="28617" xr:uid="{D4D54DA8-464F-46B6-A3F9-589A55EAA5EB}"/>
    <cellStyle name="40% - Accent2 61 4" xfId="28558" xr:uid="{0F13CA91-A2A7-4836-944A-16222EEE10FE}"/>
    <cellStyle name="40% - Accent2 61 5" xfId="29170" xr:uid="{B163A08B-4552-4D90-9A38-5114BE35F988}"/>
    <cellStyle name="40% - Accent2 61 6" xfId="28669" xr:uid="{762FB556-EC5D-48E7-86A9-486763F67771}"/>
    <cellStyle name="40% - Accent2 62" xfId="29214" xr:uid="{3E6399A5-8CA7-4057-B842-1A09378466E4}"/>
    <cellStyle name="40% - Accent2 63" xfId="28681" xr:uid="{2BCC6296-6373-41A9-8360-0CC11BE660FF}"/>
    <cellStyle name="40% - Accent2 63 2" xfId="28910" xr:uid="{E84C8A8F-095B-4E47-873F-6ABBED15971B}"/>
    <cellStyle name="40% - Accent2 63 3" xfId="28851" xr:uid="{B69CE31C-9101-403E-BA13-C744562C5ACF}"/>
    <cellStyle name="40% - Accent2 64" xfId="28402" xr:uid="{5AEF1307-F2BA-4311-AB3E-2893F36917A5}"/>
    <cellStyle name="40% - Accent2 65" xfId="29108" xr:uid="{C033E209-93AE-4019-8A64-8D55CB22ABD1}"/>
    <cellStyle name="40% - Accent2 66" xfId="29161" xr:uid="{EE890EDE-366E-4EA2-92CA-1FED2B83C2B2}"/>
    <cellStyle name="40% - Accent2 67" xfId="28407" xr:uid="{4D0BB46C-B9CB-4D9F-9B32-7CF5C7D79156}"/>
    <cellStyle name="40% - Accent2 68" xfId="28581" xr:uid="{065DAC17-1F2B-4A17-AADA-6E84256794E4}"/>
    <cellStyle name="40% - Accent2 69" xfId="9532" xr:uid="{B33A844F-49D8-418C-B2FA-15844C865EBE}"/>
    <cellStyle name="40% - Accent2 7" xfId="166" xr:uid="{13A22CB7-9B8A-4942-9233-0A2B3DC1BA17}"/>
    <cellStyle name="40% - Accent2 7 2" xfId="28556" xr:uid="{8548F538-BCE4-48A4-9425-D57C04BB09E9}"/>
    <cellStyle name="40% - Accent2 7 3" xfId="28551" xr:uid="{61D6F43A-7C10-4831-B1D2-1C30AA53E6C6}"/>
    <cellStyle name="40% - Accent2 8" xfId="2705" xr:uid="{F9470022-3C24-4CFA-8CF3-F553DE4201C5}"/>
    <cellStyle name="40% - Accent2 8 2" xfId="5710" xr:uid="{0C90F006-439A-4627-A740-20997383C129}"/>
    <cellStyle name="40% - Accent2 8 2 2" xfId="13037" xr:uid="{DC2EB54F-16B1-4073-A40F-478718533206}"/>
    <cellStyle name="40% - Accent2 8 2 2 2" xfId="26755" xr:uid="{784763D1-8AC6-48C5-90BB-1DB386BB1388}"/>
    <cellStyle name="40% - Accent2 8 2 3" xfId="18799" xr:uid="{FBD265C7-D5C8-4DD5-AD69-FDEABC29728A}"/>
    <cellStyle name="40% - Accent2 8 2 4" xfId="28668" xr:uid="{468B7928-50D5-4302-8F48-6E7E70EFF5C0}"/>
    <cellStyle name="40% - Accent2 8 3" xfId="11119" xr:uid="{6DA50948-7F3B-4705-B3BB-38C3DFC65D6D}"/>
    <cellStyle name="40% - Accent2 8 3 2" xfId="23839" xr:uid="{CCC971A7-2E27-4CA8-A7CE-8A671C8F899E}"/>
    <cellStyle name="40% - Accent2 8 4" xfId="15886" xr:uid="{A17B5E10-3418-49A3-86A4-E92046338B14}"/>
    <cellStyle name="40% - Accent2 8 5" xfId="28850" xr:uid="{1B52C42D-24A8-4DAB-ABC8-DB80282F5560}"/>
    <cellStyle name="40% - Accent2 9" xfId="2725" xr:uid="{DD29AF98-8665-436C-BA88-9E435F69FE55}"/>
    <cellStyle name="40% - Accent2 9 2" xfId="5730" xr:uid="{D1422553-4B9C-4029-906F-86AAA090A959}"/>
    <cellStyle name="40% - Accent2 9 2 2" xfId="13057" xr:uid="{367025CB-3DA8-4213-861D-6A48351FB983}"/>
    <cellStyle name="40% - Accent2 9 2 2 2" xfId="26775" xr:uid="{BFE095A1-95BC-425C-9D6D-F5DE3566BB26}"/>
    <cellStyle name="40% - Accent2 9 2 3" xfId="18819" xr:uid="{F92FEFEC-55AC-4E07-93A4-BB4F5F7D6C88}"/>
    <cellStyle name="40% - Accent2 9 2 4" xfId="29282" xr:uid="{D6F98FFC-9013-4380-B691-299EFA989436}"/>
    <cellStyle name="40% - Accent2 9 3" xfId="11139" xr:uid="{B4549636-B947-452F-9567-4D8774DA2BF2}"/>
    <cellStyle name="40% - Accent2 9 3 2" xfId="23859" xr:uid="{86E32B42-9848-4806-8E10-7CDA99C1AE37}"/>
    <cellStyle name="40% - Accent2 9 4" xfId="15906" xr:uid="{06280A54-FBDB-4933-803E-4CD75BED0023}"/>
    <cellStyle name="40% - Accent2 9 5" xfId="29086" xr:uid="{8235A2F7-9729-4ECD-A805-2AF28148FEB7}"/>
    <cellStyle name="40% - Accent3" xfId="54" builtinId="39" customBuiltin="1"/>
    <cellStyle name="40% - Accent3 1" xfId="29270" xr:uid="{9AE4ADC6-2175-45C1-A8AB-2E5C8189086D}"/>
    <cellStyle name="40% - Accent3 1 2" xfId="28455" xr:uid="{75998D93-2E7B-4CD9-B94E-FBE45E32BD02}"/>
    <cellStyle name="40% - Accent3 1 2 2" xfId="28744" xr:uid="{D602F03E-7501-4C03-A574-17428C21E81A}"/>
    <cellStyle name="40% - Accent3 1 3" xfId="28869" xr:uid="{6E03F06C-2955-4B9F-925D-1BDF9B67DD81}"/>
    <cellStyle name="40% - Accent3 10" xfId="2983" xr:uid="{E99D9FFE-5B22-4053-93F0-97C92D3DFDB0}"/>
    <cellStyle name="40% - Accent3 10 2" xfId="5982" xr:uid="{F9E52189-DD8F-4493-95B8-907DBBEB052F}"/>
    <cellStyle name="40% - Accent3 10 2 2" xfId="13309" xr:uid="{CCC48B74-F4DF-43F2-8AB5-C6DCCF5D37ED}"/>
    <cellStyle name="40% - Accent3 10 2 2 2" xfId="27027" xr:uid="{FE0389F2-8927-4E5A-8A90-C328B7B59F0D}"/>
    <cellStyle name="40% - Accent3 10 2 3" xfId="19071" xr:uid="{3D9A429A-733B-4FD6-A7CA-B5085F310A62}"/>
    <cellStyle name="40% - Accent3 10 2 4" xfId="29055" xr:uid="{6FAB59EE-0BF2-4C83-BF7C-CD5AF06F8FCE}"/>
    <cellStyle name="40% - Accent3 10 3" xfId="11394" xr:uid="{3FD7F222-5F33-4CB8-AA2A-D38BD1FF670F}"/>
    <cellStyle name="40% - Accent3 10 3 2" xfId="24114" xr:uid="{4D999C2A-8CAC-433A-8F7B-01AEB3E95527}"/>
    <cellStyle name="40% - Accent3 10 4" xfId="16159" xr:uid="{02C53872-B02E-42BF-9936-CD133A30D40F}"/>
    <cellStyle name="40% - Accent3 10 5" xfId="28691" xr:uid="{5B6EC4A4-E06A-4C09-AE50-37220075A288}"/>
    <cellStyle name="40% - Accent3 11" xfId="2998" xr:uid="{470AACD8-F47E-4D28-9EBA-B0E0BC0539F1}"/>
    <cellStyle name="40% - Accent3 11 2" xfId="5995" xr:uid="{4CC71D0C-F1F3-4B2D-BE5C-4914545039E0}"/>
    <cellStyle name="40% - Accent3 11 2 2" xfId="13322" xr:uid="{42A757CF-6F05-4569-8A19-60E6DF9B7CDC}"/>
    <cellStyle name="40% - Accent3 11 2 2 2" xfId="27040" xr:uid="{343AAB00-E82E-4509-AD53-32DF067610BB}"/>
    <cellStyle name="40% - Accent3 11 2 3" xfId="19084" xr:uid="{32B32460-210E-4EE3-B2C7-0AA3628E7B6C}"/>
    <cellStyle name="40% - Accent3 11 2 4" xfId="28822" xr:uid="{8FB5096A-2039-4E52-A617-EEE5CF4A07E7}"/>
    <cellStyle name="40% - Accent3 11 3" xfId="11408" xr:uid="{2C7CCFBD-CBC4-4F26-9464-C42A1F306A30}"/>
    <cellStyle name="40% - Accent3 11 3 2" xfId="24128" xr:uid="{69677150-660F-4EDC-8C3E-D230AAA3574F}"/>
    <cellStyle name="40% - Accent3 11 4" xfId="16173" xr:uid="{B1415405-AB03-4766-B634-C922EF9C243C}"/>
    <cellStyle name="40% - Accent3 11 5" xfId="28752" xr:uid="{E2F01382-E2F0-4C24-B194-3A138D032C8C}"/>
    <cellStyle name="40% - Accent3 12" xfId="3243" xr:uid="{71E6DAB5-A18F-4153-A0C4-274B8D7B3EDA}"/>
    <cellStyle name="40% - Accent3 12 2" xfId="6240" xr:uid="{884DC52E-73F5-4407-A2DE-52F3FB9E0AE2}"/>
    <cellStyle name="40% - Accent3 12 2 2" xfId="13567" xr:uid="{584585F8-231C-40AB-B94A-AAE4B3F9AAC6}"/>
    <cellStyle name="40% - Accent3 12 2 2 2" xfId="27285" xr:uid="{D2E765BA-C4DE-4A99-82F5-68AA6AB8B22E}"/>
    <cellStyle name="40% - Accent3 12 2 3" xfId="19329" xr:uid="{29484FDD-5F1D-439C-A7C3-12596EF31CBC}"/>
    <cellStyle name="40% - Accent3 12 2 4" xfId="29285" xr:uid="{6F3DD170-DB20-43DE-87BD-26B0DBEE0BB9}"/>
    <cellStyle name="40% - Accent3 12 3" xfId="11653" xr:uid="{29BB231E-AA78-420F-BD07-DC7B0845BC18}"/>
    <cellStyle name="40% - Accent3 12 3 2" xfId="24373" xr:uid="{5AFC3802-B268-4917-8C35-753B0D3CEE63}"/>
    <cellStyle name="40% - Accent3 12 4" xfId="16418" xr:uid="{2068AF59-3393-47A9-BB7C-CCF3E9401A07}"/>
    <cellStyle name="40% - Accent3 12 5" xfId="29284" xr:uid="{18352D3F-5891-468A-BC1F-67F4472B5EC8}"/>
    <cellStyle name="40% - Accent3 13" xfId="5396" xr:uid="{F1183EA4-06E1-47A8-9D52-D50C5893D759}"/>
    <cellStyle name="40% - Accent3 13 2" xfId="12777" xr:uid="{4B078AB1-1949-4314-90F0-307A7596903E}"/>
    <cellStyle name="40% - Accent3 13 2 2" xfId="26447" xr:uid="{79B04A70-4481-493A-82FA-AB57E4A6C571}"/>
    <cellStyle name="40% - Accent3 13 2 3" xfId="29287" xr:uid="{1C91F960-4555-47AE-A950-490D8F874495}"/>
    <cellStyle name="40% - Accent3 13 3" xfId="18491" xr:uid="{1773C906-27EB-49F2-9817-2C0B6EBE299D}"/>
    <cellStyle name="40% - Accent3 13 4" xfId="29286" xr:uid="{E510C1D9-C3DC-428A-BF9C-06AA73A6AA9A}"/>
    <cellStyle name="40% - Accent3 14" xfId="10565" xr:uid="{60CBAAFA-9D3C-4078-8491-BB7AF3345C87}"/>
    <cellStyle name="40% - Accent3 14 2" xfId="23035" xr:uid="{0D1AAAD3-424B-40BC-B9D9-6A819C7B3996}"/>
    <cellStyle name="40% - Accent3 14 2 2" xfId="29289" xr:uid="{8055BB69-9952-4636-B113-FA0C9C35602E}"/>
    <cellStyle name="40% - Accent3 14 3" xfId="29288" xr:uid="{4C4B0955-B23E-4519-BFA9-1A8371C2A28F}"/>
    <cellStyle name="40% - Accent3 15" xfId="15069" xr:uid="{38D415AE-4F42-473F-A61E-09B2A04C8D97}"/>
    <cellStyle name="40% - Accent3 15 2" xfId="29291" xr:uid="{51B3CD11-2E16-4FC4-85AE-EEE469C0276D}"/>
    <cellStyle name="40% - Accent3 15 3" xfId="29290" xr:uid="{D4150742-6769-44A2-BA35-6EB90A56F33F}"/>
    <cellStyle name="40% - Accent3 16" xfId="29292" xr:uid="{B5E44211-8EEF-4E6F-9343-B7A7B81C0CC8}"/>
    <cellStyle name="40% - Accent3 16 2" xfId="29293" xr:uid="{DCD99B49-6CA0-4DD8-A6EA-C5B6413EEA53}"/>
    <cellStyle name="40% - Accent3 17" xfId="29294" xr:uid="{C644B471-8915-44D4-890C-FCF7A0497227}"/>
    <cellStyle name="40% - Accent3 17 2" xfId="29295" xr:uid="{EC92F8D3-2892-4324-98D6-F919C45D2A52}"/>
    <cellStyle name="40% - Accent3 18" xfId="29296" xr:uid="{C58AB9FA-7D1F-4497-8973-5C428372D1EF}"/>
    <cellStyle name="40% - Accent3 18 2" xfId="29297" xr:uid="{84B036A6-4EFD-419F-B7DF-F952C9A00F8C}"/>
    <cellStyle name="40% - Accent3 19" xfId="29298" xr:uid="{80F21E39-8858-409C-BC92-7702CA0CFB58}"/>
    <cellStyle name="40% - Accent3 19 2" xfId="29299" xr:uid="{6533F90C-684F-4A94-B1EE-05445ABD9AE7}"/>
    <cellStyle name="40% - Accent3 2" xfId="196" xr:uid="{9D834B26-036C-400B-9716-24EF61687D56}"/>
    <cellStyle name="40% - Accent3 2 2" xfId="502" xr:uid="{D1EB5400-5D5F-40EE-B1BC-33092F21C674}"/>
    <cellStyle name="40% - Accent3 2 2 10" xfId="4818" xr:uid="{D6356EDF-1F79-49C6-B9EE-AE6BB16810F9}"/>
    <cellStyle name="40% - Accent3 2 2 10 2" xfId="12588" xr:uid="{2EDAAF41-2699-43A0-B8DB-85CF33800466}"/>
    <cellStyle name="40% - Accent3 2 2 10 2 2" xfId="25877" xr:uid="{35DAFB07-FA8B-47AB-AB16-1645BA3A9AE7}"/>
    <cellStyle name="40% - Accent3 2 2 10 3" xfId="17921" xr:uid="{C0DCEFF3-8169-497B-A735-47D80E431B56}"/>
    <cellStyle name="40% - Accent3 2 2 11" xfId="10168" xr:uid="{2EEC3B65-5854-4250-878D-AFB58CE89436}"/>
    <cellStyle name="40% - Accent3 2 2 11 2" xfId="22538" xr:uid="{DF6E071D-330E-4249-9F6B-0A6AAEC11414}"/>
    <cellStyle name="40% - Accent3 2 2 12" xfId="9759" xr:uid="{B46760F4-913E-4589-876A-6592CFF49369}"/>
    <cellStyle name="40% - Accent3 2 2 12 2" xfId="20437" xr:uid="{FB1AE671-8742-448B-AA7D-AE133776B5C3}"/>
    <cellStyle name="40% - Accent3 2 2 12 3" xfId="14570" xr:uid="{14C8C8F5-FBAE-4672-ADE0-DBBDFB6239EA}"/>
    <cellStyle name="40% - Accent3 2 2 2" xfId="2011" xr:uid="{7F7F668C-6E24-4A5E-9DC9-20B6E9891DC6}"/>
    <cellStyle name="40% - Accent3 2 2 2 2" xfId="5495" xr:uid="{4CE88DBA-0B58-48C2-B172-0357B53BA7E5}"/>
    <cellStyle name="40% - Accent3 2 2 2 2 2" xfId="12863" xr:uid="{0D2178B3-0320-4D00-8658-3F86D835658B}"/>
    <cellStyle name="40% - Accent3 2 2 2 2 2 2" xfId="26545" xr:uid="{53BC5A22-1051-4F20-BD90-F10D4BABCEF9}"/>
    <cellStyle name="40% - Accent3 2 2 2 2 3" xfId="18589" xr:uid="{0C1D91F1-73EB-468E-83D7-483B4EB80469}"/>
    <cellStyle name="40% - Accent3 2 2 2 3" xfId="10895" xr:uid="{B6538E73-774A-4F33-B898-DFAF21C3B896}"/>
    <cellStyle name="40% - Accent3 2 2 2 3 2" xfId="23366" xr:uid="{5441F74A-E0BE-47EE-B823-BB988E08EBE8}"/>
    <cellStyle name="40% - Accent3 2 2 2 4" xfId="15389" xr:uid="{FD648740-869F-48BB-812B-C86E0E563323}"/>
    <cellStyle name="40% - Accent3 2 2 2 5" xfId="29302" xr:uid="{9C54C3C2-1594-472A-B956-4C4D8C3FFD98}"/>
    <cellStyle name="40% - Accent3 2 2 3" xfId="2286" xr:uid="{2BBFA2F7-4857-46E5-AE72-DC7A5744427A}"/>
    <cellStyle name="40% - Accent3 2 2 3 2" xfId="5649" xr:uid="{0A362E10-1DAF-4191-8FF1-119FD3B75C21}"/>
    <cellStyle name="40% - Accent3 2 2 3 2 2" xfId="12988" xr:uid="{A1A0C471-CFC1-4B58-BA1E-DB75B70E05E0}"/>
    <cellStyle name="40% - Accent3 2 2 3 2 2 2" xfId="26696" xr:uid="{A69863F0-7381-4BF7-BD2A-7B0154D2464B}"/>
    <cellStyle name="40% - Accent3 2 2 3 2 3" xfId="18740" xr:uid="{B24C5A95-2C90-41FE-B528-52C5BA1CC215}"/>
    <cellStyle name="40% - Accent3 2 2 3 3" xfId="11053" xr:uid="{35BB76E6-5B46-4AFB-B7EE-CDA614F43F46}"/>
    <cellStyle name="40% - Accent3 2 2 3 3 2" xfId="23535" xr:uid="{1B727738-8247-4703-A1FC-59A1C3395829}"/>
    <cellStyle name="40% - Accent3 2 2 3 4" xfId="15558" xr:uid="{3DCB2DAF-F63C-464F-BCBA-070447730BB6}"/>
    <cellStyle name="40% - Accent3 2 2 3 5" xfId="29301" xr:uid="{29DBBDC8-F40F-4A6B-8A23-FEF22498A1F4}"/>
    <cellStyle name="40% - Accent3 2 2 4" xfId="2865" xr:uid="{C60FE0F6-34CA-44A5-92B6-FBAF59F00E0B}"/>
    <cellStyle name="40% - Accent3 2 2 4 2" xfId="5868" xr:uid="{9A00BE5B-24EF-4922-9331-FD4D21F353C2}"/>
    <cellStyle name="40% - Accent3 2 2 4 2 2" xfId="13195" xr:uid="{87985EC4-058F-4F4C-8802-889D56D5141F}"/>
    <cellStyle name="40% - Accent3 2 2 4 2 2 2" xfId="26913" xr:uid="{D7AD2E85-EB16-4908-88DE-0FAC3D0C40F3}"/>
    <cellStyle name="40% - Accent3 2 2 4 2 3" xfId="18957" xr:uid="{BC24A5DC-918D-4095-A087-B342E8C18A3E}"/>
    <cellStyle name="40% - Accent3 2 2 4 3" xfId="11279" xr:uid="{4C36DE4C-E8ED-446F-9169-7819F4D90327}"/>
    <cellStyle name="40% - Accent3 2 2 4 3 2" xfId="23999" xr:uid="{38C41DF3-1663-4EEC-BC13-35E3748AA180}"/>
    <cellStyle name="40% - Accent3 2 2 4 4" xfId="16044" xr:uid="{E11645AF-B19A-494F-8E29-A90D99760762}"/>
    <cellStyle name="40% - Accent3 2 2 5" xfId="3129" xr:uid="{A3AADF02-EBBD-461F-B7FB-D4B1189F5E13}"/>
    <cellStyle name="40% - Accent3 2 2 5 2" xfId="6126" xr:uid="{4ACE3BF0-6AA2-4B61-A8EE-48AD722D353D}"/>
    <cellStyle name="40% - Accent3 2 2 5 2 2" xfId="13453" xr:uid="{4C3CF7F4-6848-4E62-A235-53F50157341D}"/>
    <cellStyle name="40% - Accent3 2 2 5 2 2 2" xfId="27171" xr:uid="{0E246DC1-70FA-4D88-BB22-70F41EAF2B64}"/>
    <cellStyle name="40% - Accent3 2 2 5 2 3" xfId="19215" xr:uid="{9DDB7800-BF23-48DC-BB7A-FC55F38D0291}"/>
    <cellStyle name="40% - Accent3 2 2 5 3" xfId="11539" xr:uid="{3C47D8FE-CBB9-43A9-B57B-905CBF5DE4F7}"/>
    <cellStyle name="40% - Accent3 2 2 5 3 2" xfId="24259" xr:uid="{62933938-8B30-4D2E-B278-D738EC3CDA23}"/>
    <cellStyle name="40% - Accent3 2 2 5 4" xfId="16304" xr:uid="{A61D749F-D8A3-4084-9696-8FF0463396B3}"/>
    <cellStyle name="40% - Accent3 2 2 6" xfId="3374" xr:uid="{ABD02118-8D14-417D-B46D-64E69088E945}"/>
    <cellStyle name="40% - Accent3 2 2 6 2" xfId="6371" xr:uid="{39E94B9D-75C0-486F-9B73-19CCDC919A06}"/>
    <cellStyle name="40% - Accent3 2 2 6 2 2" xfId="13698" xr:uid="{D30C8983-D10F-4198-8AF1-94821BE5ED80}"/>
    <cellStyle name="40% - Accent3 2 2 6 2 2 2" xfId="27416" xr:uid="{570A3053-44EC-4794-96B2-DC5462E1F719}"/>
    <cellStyle name="40% - Accent3 2 2 6 2 3" xfId="19460" xr:uid="{C9DC00DE-BEA2-468C-ADB2-F32A2A9232D8}"/>
    <cellStyle name="40% - Accent3 2 2 6 3" xfId="11784" xr:uid="{E5A9173F-A403-4690-A5E8-ABD4C636E17E}"/>
    <cellStyle name="40% - Accent3 2 2 6 3 2" xfId="24504" xr:uid="{8F76AADC-98A1-4832-B8AE-2E98A366DB22}"/>
    <cellStyle name="40% - Accent3 2 2 6 4" xfId="16549" xr:uid="{F5083CB9-975D-4F82-A15E-3DAA4B584BB2}"/>
    <cellStyle name="40% - Accent3 2 2 7" xfId="3596" xr:uid="{E1F704C9-5C66-4D12-AB98-F43187CC2DC8}"/>
    <cellStyle name="40% - Accent3 2 2 7 2" xfId="6585" xr:uid="{28B19DD1-FA96-4C8D-A436-9A6378CB5F73}"/>
    <cellStyle name="40% - Accent3 2 2 7 2 2" xfId="13911" xr:uid="{CF3F508E-D1A2-4F98-B5CF-DC88E03AD3C0}"/>
    <cellStyle name="40% - Accent3 2 2 7 2 2 2" xfId="27630" xr:uid="{73D9C7F3-A7D0-4282-A59E-C5EA78DDA605}"/>
    <cellStyle name="40% - Accent3 2 2 7 2 3" xfId="19674" xr:uid="{294548EA-7EA0-4CEA-9228-46E2420906AC}"/>
    <cellStyle name="40% - Accent3 2 2 7 3" xfId="11999" xr:uid="{28E801FA-7A34-42B2-8844-528E574D7120}"/>
    <cellStyle name="40% - Accent3 2 2 7 3 2" xfId="24718" xr:uid="{319D4BF0-A670-49BB-BE44-9AA3479AF246}"/>
    <cellStyle name="40% - Accent3 2 2 7 4" xfId="16762" xr:uid="{6133D084-9A38-4CCF-8CF8-F2777890F7F5}"/>
    <cellStyle name="40% - Accent3 2 2 8" xfId="4175" xr:uid="{DAD097CE-97BA-4A9C-BBEF-907CF6C8CAD5}"/>
    <cellStyle name="40% - Accent3 2 2 8 2" xfId="7131" xr:uid="{4D174C0A-21F4-4377-8860-D490F31C0032}"/>
    <cellStyle name="40% - Accent3 2 2 8 2 2" xfId="14200" xr:uid="{0332093C-A567-4FF2-882B-A028E853A0BF}"/>
    <cellStyle name="40% - Accent3 2 2 8 2 2 2" xfId="28176" xr:uid="{2BA8BBB3-155D-4526-9722-2ACE07199CA7}"/>
    <cellStyle name="40% - Accent3 2 2 8 2 3" xfId="20220" xr:uid="{9336900F-98FB-4A8B-AF64-29F29CBF9730}"/>
    <cellStyle name="40% - Accent3 2 2 8 3" xfId="12292" xr:uid="{62B07C93-8EF6-486B-978F-D61E854FBE5F}"/>
    <cellStyle name="40% - Accent3 2 2 8 3 2" xfId="25259" xr:uid="{D2AAEB76-60C9-4001-832C-7F53194AA6DA}"/>
    <cellStyle name="40% - Accent3 2 2 8 4" xfId="17303" xr:uid="{093E692B-BADF-4FC7-99CD-EA4054E7F886}"/>
    <cellStyle name="40% - Accent3 2 2 9" xfId="1699" xr:uid="{F545BA29-0286-44E1-8256-A84348A48F92}"/>
    <cellStyle name="40% - Accent3 2 2 9 2" xfId="10643" xr:uid="{212B761C-CD0A-4521-BEDC-6324A848DA74}"/>
    <cellStyle name="40% - Accent3 2 2 9 2 2" xfId="23113" xr:uid="{0222FB7F-326C-4732-93A2-F2B30C621C96}"/>
    <cellStyle name="40% - Accent3 2 2 9 3" xfId="15146" xr:uid="{8FF728F8-7257-4437-8716-C3DCB8520CA7}"/>
    <cellStyle name="40% - Accent3 2 3" xfId="1897" xr:uid="{C5AAAB9C-1BDD-4610-9BE4-DC37B0CBD622}"/>
    <cellStyle name="40% - Accent3 2 3 2" xfId="5430" xr:uid="{1B542F07-CF65-49FE-ADD2-FA0D7F4C1923}"/>
    <cellStyle name="40% - Accent3 2 3 2 2" xfId="12805" xr:uid="{62413B2B-8521-40FE-8E18-CF1A2F9DE168}"/>
    <cellStyle name="40% - Accent3 2 3 2 2 2" xfId="26481" xr:uid="{72575FAF-FBFF-4083-A3BB-BC394715765C}"/>
    <cellStyle name="40% - Accent3 2 3 2 3" xfId="18525" xr:uid="{CA316AB6-3606-424C-807B-9DDCF2846169}"/>
    <cellStyle name="40% - Accent3 2 3 3" xfId="10804" xr:uid="{E9E1233B-7ADE-4493-8F9F-9B9A5A9BAFDE}"/>
    <cellStyle name="40% - Accent3 2 3 3 2" xfId="23275" xr:uid="{3CA7405A-7E4A-4377-A25A-253768DEE13A}"/>
    <cellStyle name="40% - Accent3 2 3 4" xfId="15300" xr:uid="{5FB11E5D-5844-4790-93C8-EA3E14C411E8}"/>
    <cellStyle name="40% - Accent3 2 3 5" xfId="29303" xr:uid="{4A65DF82-7760-4297-A9F4-5900C91DF81B}"/>
    <cellStyle name="40% - Accent3 2 4" xfId="2189" xr:uid="{92032A33-AE15-4BBA-84D5-32360E13B086}"/>
    <cellStyle name="40% - Accent3 2 5" xfId="2777" xr:uid="{77654B77-77F6-44F5-9F4A-8838B4F50CAA}"/>
    <cellStyle name="40% - Accent3 2 5 2" xfId="5781" xr:uid="{D62239D0-D3CA-4BED-A3A4-E246D23F5B85}"/>
    <cellStyle name="40% - Accent3 2 5 2 2" xfId="13108" xr:uid="{C4D2A9CE-05E1-4A37-962E-2551B38758E6}"/>
    <cellStyle name="40% - Accent3 2 5 2 2 2" xfId="26826" xr:uid="{87AE301B-7B38-4580-8CB0-1CD7CF99F8EF}"/>
    <cellStyle name="40% - Accent3 2 5 2 3" xfId="18870" xr:uid="{F1CCA4F8-42E6-4CCE-807F-F281E31E9AA9}"/>
    <cellStyle name="40% - Accent3 2 5 3" xfId="11191" xr:uid="{FED3F943-4C08-4E15-901E-F3735B08D37A}"/>
    <cellStyle name="40% - Accent3 2 5 3 2" xfId="23911" xr:uid="{E69634B0-B833-4242-9A45-FA9606C33102}"/>
    <cellStyle name="40% - Accent3 2 5 4" xfId="15957" xr:uid="{C4AD500C-6C84-4E58-B66C-4C8103AE6C1E}"/>
    <cellStyle name="40% - Accent3 2 5 5" xfId="29305" xr:uid="{8A44E80E-4922-459C-A064-A8AFADEB3CD7}"/>
    <cellStyle name="40% - Accent3 2 6" xfId="3041" xr:uid="{925ECF49-86EB-4E77-A4F0-5B13D603DC07}"/>
    <cellStyle name="40% - Accent3 2 6 2" xfId="6038" xr:uid="{846D3AE8-5953-41F2-A22F-2A3802A0AA7C}"/>
    <cellStyle name="40% - Accent3 2 6 2 2" xfId="13365" xr:uid="{6982F1BE-52A9-444A-BE51-F0DB5504C69D}"/>
    <cellStyle name="40% - Accent3 2 6 2 2 2" xfId="27083" xr:uid="{0B4C12B6-7268-46B9-B912-E8D7FA5780E9}"/>
    <cellStyle name="40% - Accent3 2 6 2 3" xfId="19127" xr:uid="{CBBD7051-AB22-4D03-9DCF-3F38F614CAFD}"/>
    <cellStyle name="40% - Accent3 2 6 3" xfId="11451" xr:uid="{1FF72B77-AC5F-4853-8E1C-8A1B4FB574B1}"/>
    <cellStyle name="40% - Accent3 2 6 3 2" xfId="24171" xr:uid="{B81829F4-30C0-4179-8CCD-95C6651F1FB4}"/>
    <cellStyle name="40% - Accent3 2 6 4" xfId="16216" xr:uid="{C2915E2A-BC0A-445C-A0B1-465F69DDDE20}"/>
    <cellStyle name="40% - Accent3 2 6 5" xfId="29300" xr:uid="{6F713820-89C2-444C-A4F0-EEAB99564C86}"/>
    <cellStyle name="40% - Accent3 2 7" xfId="3286" xr:uid="{23B6106F-54C0-473E-8FF5-6B2D95222CD2}"/>
    <cellStyle name="40% - Accent3 2 7 2" xfId="6283" xr:uid="{BB9A5F64-D0CB-497E-9A43-44D16553BCAB}"/>
    <cellStyle name="40% - Accent3 2 7 2 2" xfId="13610" xr:uid="{F1A4C4D1-62A5-4821-A98E-2248B727CBFE}"/>
    <cellStyle name="40% - Accent3 2 7 2 2 2" xfId="27328" xr:uid="{B46ED2A8-FF4A-4B2A-97A8-9A9299138F48}"/>
    <cellStyle name="40% - Accent3 2 7 2 3" xfId="19372" xr:uid="{3016516B-E460-45E4-8B3D-CF1B78C11F9F}"/>
    <cellStyle name="40% - Accent3 2 7 3" xfId="11696" xr:uid="{E2A3D637-4F03-4171-8343-66809391730C}"/>
    <cellStyle name="40% - Accent3 2 7 3 2" xfId="24416" xr:uid="{F2D6AF46-D61E-42DF-B9F1-E5D56E6BE900}"/>
    <cellStyle name="40% - Accent3 2 7 4" xfId="16461" xr:uid="{B49298B6-2C6D-47E8-9869-C3A7C229F417}"/>
    <cellStyle name="40% - Accent3 2 8" xfId="1590" xr:uid="{FA3A5B31-8665-4B0A-97F8-25A842029205}"/>
    <cellStyle name="40% - Accent3 2 8 2" xfId="10586" xr:uid="{BCBC8BFC-7CB7-4DD3-A4F4-A7B8034DC679}"/>
    <cellStyle name="40% - Accent3 2 8 2 2" xfId="23056" xr:uid="{D6198731-D359-4B38-A53B-5EDA8E3E714B}"/>
    <cellStyle name="40% - Accent3 2 8 3" xfId="15089" xr:uid="{9CEB1171-2B15-4122-9F61-1621FC93DA81}"/>
    <cellStyle name="40% - Accent3 2 9" xfId="9652" xr:uid="{22486278-66EB-4DEF-8120-C4D9F428DBC1}"/>
    <cellStyle name="40% - Accent3 20" xfId="29306" xr:uid="{B19DA859-00D9-4633-B7E1-874EA05B1D29}"/>
    <cellStyle name="40% - Accent3 21" xfId="29307" xr:uid="{E050055C-D288-4B92-9B0E-8DB1E0195005}"/>
    <cellStyle name="40% - Accent3 22" xfId="29308" xr:uid="{A1E19FB4-5C6D-4C3E-9D6A-A438FAE36D19}"/>
    <cellStyle name="40% - Accent3 23" xfId="29309" xr:uid="{DB1C11FF-01C1-496A-AD33-63573341E0CD}"/>
    <cellStyle name="40% - Accent3 24" xfId="29310" xr:uid="{7EFC96E6-D39C-4B5D-95A2-7A803E77EECE}"/>
    <cellStyle name="40% - Accent3 25" xfId="29311" xr:uid="{DCDFED68-E5F4-4302-AED6-D02937A6C20F}"/>
    <cellStyle name="40% - Accent3 26" xfId="29312" xr:uid="{F39657FC-5613-4E12-8C2A-6CB404E80F86}"/>
    <cellStyle name="40% - Accent3 27" xfId="29313" xr:uid="{49687A69-69D6-4BA8-AAE1-0FB59E587CD5}"/>
    <cellStyle name="40% - Accent3 28" xfId="29314" xr:uid="{4DA7B0EF-04E7-4A7C-A8ED-A10505EB3903}"/>
    <cellStyle name="40% - Accent3 29" xfId="29315" xr:uid="{5DE1E719-96FA-45B0-AAB7-5BA0AC6F1D89}"/>
    <cellStyle name="40% - Accent3 3" xfId="370" xr:uid="{F47CCB5F-E699-4E18-9851-D1A27B335286}"/>
    <cellStyle name="40% - Accent3 3 10" xfId="14517" xr:uid="{75B78D07-E56E-4D92-915A-74398B675602}"/>
    <cellStyle name="40% - Accent3 3 2" xfId="1005" xr:uid="{ADE38D1A-03E7-43DA-9630-5BC5071885F5}"/>
    <cellStyle name="40% - Accent3 3 2 2" xfId="2435" xr:uid="{24102BC9-80BA-493D-B033-2208204A43CF}"/>
    <cellStyle name="40% - Accent3 3 2 2 2" xfId="29318" xr:uid="{F6AB65E4-CC29-46A6-AB85-40D3DAD77E33}"/>
    <cellStyle name="40% - Accent3 3 2 3" xfId="1968" xr:uid="{57756908-0702-48D2-8D52-A7B79083CC7B}"/>
    <cellStyle name="40% - Accent3 3 2 3 2" xfId="10853" xr:uid="{0305218A-4379-4CBA-B079-AA33E3FCDCA5}"/>
    <cellStyle name="40% - Accent3 3 2 3 2 2" xfId="23324" xr:uid="{1DE3CEBA-BF75-4C51-BD6D-82A80844D23A}"/>
    <cellStyle name="40% - Accent3 3 2 3 3" xfId="15347" xr:uid="{CF318E29-DEC0-468C-8AA8-7710846A9027}"/>
    <cellStyle name="40% - Accent3 3 2 4" xfId="9917" xr:uid="{3C03850F-8633-49AE-8CF6-F563E61FEC89}"/>
    <cellStyle name="40% - Accent3 3 2 5" xfId="29317" xr:uid="{56F95F71-DB0F-4F0D-B2D9-95BE3E293D64}"/>
    <cellStyle name="40% - Accent3 3 3" xfId="2822" xr:uid="{9A1EFE9B-E34F-4993-B399-B7937AC828A9}"/>
    <cellStyle name="40% - Accent3 3 3 2" xfId="5825" xr:uid="{8A708010-8BE1-4B62-B380-94B7017BDA74}"/>
    <cellStyle name="40% - Accent3 3 3 2 2" xfId="13152" xr:uid="{4275BC22-E9EB-4289-AED9-A8AFDA8FC415}"/>
    <cellStyle name="40% - Accent3 3 3 2 2 2" xfId="26870" xr:uid="{D62B8A5F-44F1-4BB8-A9B1-41702374D464}"/>
    <cellStyle name="40% - Accent3 3 3 2 3" xfId="18914" xr:uid="{884CB314-0C37-4C6A-9EBD-0AB283AE294B}"/>
    <cellStyle name="40% - Accent3 3 3 3" xfId="11236" xr:uid="{33729319-1B8F-4C67-97F6-BF6D1BAD4DD3}"/>
    <cellStyle name="40% - Accent3 3 3 3 2" xfId="23956" xr:uid="{8CB2DC70-A174-4432-91F7-84B2BB4011A3}"/>
    <cellStyle name="40% - Accent3 3 3 4" xfId="16001" xr:uid="{0FD2C1FC-E5EB-4992-9028-9498E1B8DD8F}"/>
    <cellStyle name="40% - Accent3 3 3 5" xfId="29316" xr:uid="{C93F8CA0-68F5-4C5B-9B92-AF6F694DDA2F}"/>
    <cellStyle name="40% - Accent3 3 4" xfId="3086" xr:uid="{0CA7A2B5-DE74-42E7-9E10-C00FCF3B3CAC}"/>
    <cellStyle name="40% - Accent3 3 4 2" xfId="6083" xr:uid="{9B83A81D-3AC3-46DD-9148-D90D3FE9D29B}"/>
    <cellStyle name="40% - Accent3 3 4 2 2" xfId="13410" xr:uid="{AC788650-6E85-4CE6-AE0C-E00524058E9B}"/>
    <cellStyle name="40% - Accent3 3 4 2 2 2" xfId="27128" xr:uid="{853B3D1F-F73D-43AB-9CBD-0A8409986BC5}"/>
    <cellStyle name="40% - Accent3 3 4 2 3" xfId="19172" xr:uid="{8D12A1FC-DEB5-4665-9C2B-5364904A577C}"/>
    <cellStyle name="40% - Accent3 3 4 3" xfId="11496" xr:uid="{F392E772-E0BC-4480-95EC-B9A59E89F16C}"/>
    <cellStyle name="40% - Accent3 3 4 3 2" xfId="24216" xr:uid="{F83A9525-E4CF-42A4-9C47-3D0B71FCC255}"/>
    <cellStyle name="40% - Accent3 3 4 4" xfId="16261" xr:uid="{ECB63298-A16D-4BB0-8169-EE468A55D104}"/>
    <cellStyle name="40% - Accent3 3 5" xfId="3331" xr:uid="{95EA9BC1-55C1-493D-8AA3-C0E5038DF29F}"/>
    <cellStyle name="40% - Accent3 3 5 2" xfId="6328" xr:uid="{40CA2F52-9068-44A5-9803-1EDA1F75BEAF}"/>
    <cellStyle name="40% - Accent3 3 5 2 2" xfId="13655" xr:uid="{519B3E54-8715-4559-8C8A-40C30C012F8C}"/>
    <cellStyle name="40% - Accent3 3 5 2 2 2" xfId="27373" xr:uid="{6B2226E4-091E-4580-8189-AD3985D080B5}"/>
    <cellStyle name="40% - Accent3 3 5 2 3" xfId="19417" xr:uid="{3B95B751-18D9-4849-A18D-2D69C1F37145}"/>
    <cellStyle name="40% - Accent3 3 5 3" xfId="11741" xr:uid="{246475E7-6B4E-4D16-A7B4-B5B20F84D0A7}"/>
    <cellStyle name="40% - Accent3 3 5 3 2" xfId="24461" xr:uid="{21606B91-4B07-4BFF-BB0F-50AC8B766105}"/>
    <cellStyle name="40% - Accent3 3 5 4" xfId="16506" xr:uid="{91B4C090-08BA-4EEB-8AA7-795A90547A92}"/>
    <cellStyle name="40% - Accent3 3 6" xfId="3545" xr:uid="{9855E65D-1F74-4C17-B706-24BAF9BA8406}"/>
    <cellStyle name="40% - Accent3 3 6 2" xfId="6534" xr:uid="{D88311A4-CA4D-458E-95E5-C19872E0EC63}"/>
    <cellStyle name="40% - Accent3 3 6 2 2" xfId="13860" xr:uid="{10FB099F-A21F-4AA4-965F-FCEA814CBAFC}"/>
    <cellStyle name="40% - Accent3 3 6 2 2 2" xfId="27579" xr:uid="{0E984457-B495-42CE-A32F-AF94D13023D8}"/>
    <cellStyle name="40% - Accent3 3 6 2 3" xfId="19623" xr:uid="{45A1DD5C-B4D5-4E47-9428-ED44E9179A5E}"/>
    <cellStyle name="40% - Accent3 3 6 3" xfId="11948" xr:uid="{387A9BEB-1BAD-4660-B0C0-1AE08D0F3C77}"/>
    <cellStyle name="40% - Accent3 3 6 3 2" xfId="24667" xr:uid="{F9D068DF-2E28-4953-B5A0-88FE78786B4F}"/>
    <cellStyle name="40% - Accent3 3 6 4" xfId="16711" xr:uid="{9F4A5812-42F2-43A3-AD98-9E17199A0524}"/>
    <cellStyle name="40% - Accent3 3 7" xfId="4124" xr:uid="{68426230-8C41-45F2-94F4-5833E6B38BDF}"/>
    <cellStyle name="40% - Accent3 3 7 2" xfId="7080" xr:uid="{C4F22D9C-6A93-4F03-BB15-8C088ECA4471}"/>
    <cellStyle name="40% - Accent3 3 7 2 2" xfId="14149" xr:uid="{2703B0F2-D723-4122-AC83-6049646C081A}"/>
    <cellStyle name="40% - Accent3 3 7 2 2 2" xfId="28125" xr:uid="{5FABAEF2-2B66-446B-A7AA-55262B29D89A}"/>
    <cellStyle name="40% - Accent3 3 7 2 3" xfId="20169" xr:uid="{682B9AC1-B29A-4A2F-8D94-D599249CD394}"/>
    <cellStyle name="40% - Accent3 3 7 3" xfId="12241" xr:uid="{66311E1C-BA34-43CD-9C96-E028436F31B4}"/>
    <cellStyle name="40% - Accent3 3 7 3 2" xfId="25208" xr:uid="{B5EFEB1F-5383-4C0B-A8E0-91EF40DFB8E2}"/>
    <cellStyle name="40% - Accent3 3 7 4" xfId="17252" xr:uid="{44082B1E-B57B-4EA7-9D1A-5FB70FFDB2FF}"/>
    <cellStyle name="40% - Accent3 3 8" xfId="4744" xr:uid="{0C31D470-E4AF-41AA-9D64-3EBE2EABC554}"/>
    <cellStyle name="40% - Accent3 3 8 2" xfId="12533" xr:uid="{1D7A8672-B6C0-4954-8BBD-06E744E5A0FE}"/>
    <cellStyle name="40% - Accent3 3 8 2 2" xfId="25808" xr:uid="{7C2ED4D9-5FF6-4EFC-AAAE-9EE01ED63ABA}"/>
    <cellStyle name="40% - Accent3 3 8 3" xfId="17852" xr:uid="{467303F2-C835-4376-9A89-6CEA297548A1}"/>
    <cellStyle name="40% - Accent3 3 9" xfId="10100" xr:uid="{D6DDF871-0E5B-4C05-A403-E802FE4D6615}"/>
    <cellStyle name="40% - Accent3 3 9 2" xfId="22472" xr:uid="{8959ACF7-F853-45D3-B8BD-5E98AAB8E602}"/>
    <cellStyle name="40% - Accent3 30" xfId="29319" xr:uid="{C42159A1-2FA4-4D43-A555-0BE91C54704E}"/>
    <cellStyle name="40% - Accent3 31" xfId="29320" xr:uid="{D99C2018-2378-40F8-994D-2E2971D73906}"/>
    <cellStyle name="40% - Accent3 32" xfId="29321" xr:uid="{064B66B9-167E-457D-B7D5-7766E4E47AE5}"/>
    <cellStyle name="40% - Accent3 33" xfId="29322" xr:uid="{AAB76FFB-51B2-4E72-B45E-2936AD3C55F9}"/>
    <cellStyle name="40% - Accent3 34" xfId="29323" xr:uid="{4ADDA966-B685-434D-8100-4863E9283856}"/>
    <cellStyle name="40% - Accent3 35" xfId="29324" xr:uid="{EF6DB1D6-45A1-44DF-A1B0-12DEEB9DAB24}"/>
    <cellStyle name="40% - Accent3 36" xfId="29325" xr:uid="{3B868461-997E-4D39-8DD3-32B040BBC37A}"/>
    <cellStyle name="40% - Accent3 37" xfId="29326" xr:uid="{22A7F5EB-6674-40CE-BD18-27B96BA343E1}"/>
    <cellStyle name="40% - Accent3 38" xfId="29327" xr:uid="{B2B49FDD-16D3-43BE-B328-44EC241B06CD}"/>
    <cellStyle name="40% - Accent3 39" xfId="29328" xr:uid="{42A8640D-DA91-44CB-A234-6B161FFAA7BA}"/>
    <cellStyle name="40% - Accent3 4" xfId="645" xr:uid="{3DB0C679-58D3-4E29-B95F-BF828569DD76}"/>
    <cellStyle name="40% - Accent3 4 2" xfId="1931" xr:uid="{B80FC919-998B-4A08-BF62-F8A2A7591A7C}"/>
    <cellStyle name="40% - Accent3 4 2 2" xfId="5454" xr:uid="{44C6D5A4-22FE-4CC0-9A49-5E46F8AB8F3E}"/>
    <cellStyle name="40% - Accent3 4 2 2 2" xfId="12827" xr:uid="{D32BDCE2-D69A-4882-B6A7-0FCD46A62A76}"/>
    <cellStyle name="40% - Accent3 4 2 2 2 2" xfId="26505" xr:uid="{D00A8D23-B424-455E-A86F-72F77D4C87F8}"/>
    <cellStyle name="40% - Accent3 4 2 2 3" xfId="18549" xr:uid="{E8C07C2D-4F42-46BE-A72A-EED47F659310}"/>
    <cellStyle name="40% - Accent3 4 2 3" xfId="10833" xr:uid="{C475565F-32C1-426D-9F99-D2C5BA7D3166}"/>
    <cellStyle name="40% - Accent3 4 2 3 2" xfId="23304" xr:uid="{3004CFF9-332A-43A2-98FE-2AC4E9079E5B}"/>
    <cellStyle name="40% - Accent3 4 2 4" xfId="15327" xr:uid="{35CE93B6-EFEF-43EB-BE56-971E43E56450}"/>
    <cellStyle name="40% - Accent3 4 2 5" xfId="29330" xr:uid="{AA8BE5FD-33DB-4402-9F80-2F258BE3BA2F}"/>
    <cellStyle name="40% - Accent3 4 3" xfId="2338" xr:uid="{C76A927A-1C47-4FDB-A701-9C443AAABC9A}"/>
    <cellStyle name="40% - Accent3 4 3 2" xfId="29329" xr:uid="{B184AD49-F8E1-428F-8EF6-90A5DE5EDA9C}"/>
    <cellStyle name="40% - Accent3 4 4" xfId="2808" xr:uid="{7203BEA2-05D9-4CEA-9099-6E7AFE3385E2}"/>
    <cellStyle name="40% - Accent3 4 4 2" xfId="5811" xr:uid="{1FF929B8-497F-4E20-9D30-02CCB4134A6B}"/>
    <cellStyle name="40% - Accent3 4 4 2 2" xfId="13138" xr:uid="{F3FDDDF7-90BC-4E0B-A64A-E9B3793A17F6}"/>
    <cellStyle name="40% - Accent3 4 4 2 2 2" xfId="26856" xr:uid="{487F0605-665D-4985-ACAA-AB19E4F7A7C4}"/>
    <cellStyle name="40% - Accent3 4 4 2 3" xfId="18900" xr:uid="{91DD54B6-0D94-4F2F-B697-2B6F836DCDBA}"/>
    <cellStyle name="40% - Accent3 4 4 3" xfId="11222" xr:uid="{7F76D695-F42D-431A-9014-2DE702018321}"/>
    <cellStyle name="40% - Accent3 4 4 3 2" xfId="23942" xr:uid="{EF71A1A4-1368-4649-88F1-E0F5F080F757}"/>
    <cellStyle name="40% - Accent3 4 4 4" xfId="15988" xr:uid="{1906DDB2-640D-4B8C-BDE5-038E4BA2D155}"/>
    <cellStyle name="40% - Accent3 4 5" xfId="3072" xr:uid="{BED14434-62A8-4750-A3F2-ECC043E4D67D}"/>
    <cellStyle name="40% - Accent3 4 5 2" xfId="6069" xr:uid="{AB5CF261-9CCF-4D5D-B64D-A6DA6853A4CE}"/>
    <cellStyle name="40% - Accent3 4 5 2 2" xfId="13396" xr:uid="{E0ADE72E-4681-4372-89FB-269EA4AF7682}"/>
    <cellStyle name="40% - Accent3 4 5 2 2 2" xfId="27114" xr:uid="{9523104C-40D3-4621-AF7F-6080D6299EB3}"/>
    <cellStyle name="40% - Accent3 4 5 2 3" xfId="19158" xr:uid="{DDA1A060-87EA-4966-A3DF-EC0DA6DA39E9}"/>
    <cellStyle name="40% - Accent3 4 5 3" xfId="11482" xr:uid="{123B0BD5-E3F7-44D9-8C58-C28317338563}"/>
    <cellStyle name="40% - Accent3 4 5 3 2" xfId="24202" xr:uid="{6A6B3AA7-E045-491D-9403-9B4D385C29B4}"/>
    <cellStyle name="40% - Accent3 4 5 4" xfId="16247" xr:uid="{4723E14B-9CB5-4901-A95D-5B46404CE964}"/>
    <cellStyle name="40% - Accent3 4 6" xfId="3317" xr:uid="{868F4CB4-3361-43CB-99C9-506A3AAEA8C7}"/>
    <cellStyle name="40% - Accent3 4 6 2" xfId="6314" xr:uid="{469D83E7-0E0A-4602-91BB-444F629A6DA9}"/>
    <cellStyle name="40% - Accent3 4 6 2 2" xfId="13641" xr:uid="{F836AF78-06AE-4A32-99DF-E3978108CE2E}"/>
    <cellStyle name="40% - Accent3 4 6 2 2 2" xfId="27359" xr:uid="{6B16D828-D61F-491F-B406-45514A1EA60E}"/>
    <cellStyle name="40% - Accent3 4 6 2 3" xfId="19403" xr:uid="{35646E7B-25B0-4EA4-8240-0786E065F8CD}"/>
    <cellStyle name="40% - Accent3 4 6 3" xfId="11727" xr:uid="{F3C31F75-00B5-4873-A720-00CE3B074AC2}"/>
    <cellStyle name="40% - Accent3 4 6 3 2" xfId="24447" xr:uid="{296D7501-90D7-4766-81B0-9CE8526E77E4}"/>
    <cellStyle name="40% - Accent3 4 6 4" xfId="16492" xr:uid="{8D66CD85-9959-49F4-A37C-07235F0D26E5}"/>
    <cellStyle name="40% - Accent3 4 7" xfId="1621" xr:uid="{1B39BBE2-FFC8-469F-A0B0-493D3A3171AB}"/>
    <cellStyle name="40% - Accent3 4 7 2" xfId="10608" xr:uid="{40A3C9D0-4C6F-45FC-94B9-44E049DBC279}"/>
    <cellStyle name="40% - Accent3 4 7 2 2" xfId="23078" xr:uid="{1E50B2AC-41F9-4468-A14F-E73CDCD5743D}"/>
    <cellStyle name="40% - Accent3 4 7 3" xfId="15108" xr:uid="{634CA79A-CF7D-4EB9-A5F6-4A634DFDBAD6}"/>
    <cellStyle name="40% - Accent3 4 8" xfId="9683" xr:uid="{6838602A-76A4-4524-A51C-71081AB07BCC}"/>
    <cellStyle name="40% - Accent3 40" xfId="29331" xr:uid="{A3D086F7-4D47-46ED-8FE2-CFAA3D56CF70}"/>
    <cellStyle name="40% - Accent3 41" xfId="29332" xr:uid="{A680BEB2-8A5F-44A4-8122-37F39D910F36}"/>
    <cellStyle name="40% - Accent3 42" xfId="29333" xr:uid="{D795F4FB-2723-4E1B-A725-1FAEFE3C9C1A}"/>
    <cellStyle name="40% - Accent3 43" xfId="29334" xr:uid="{70ABCEE4-8096-4A4C-B3C7-4D1A4D2F2C28}"/>
    <cellStyle name="40% - Accent3 44" xfId="29335" xr:uid="{9788DE9D-C5E5-48BB-9CD8-98054BA8CDAB}"/>
    <cellStyle name="40% - Accent3 45" xfId="29336" xr:uid="{5D0CA86A-4925-4A46-901D-AD82A4139651}"/>
    <cellStyle name="40% - Accent3 46" xfId="29337" xr:uid="{1F784F67-B87A-4DFD-A4C1-C3E2995BB55B}"/>
    <cellStyle name="40% - Accent3 47" xfId="29338" xr:uid="{1E4B4372-FAF5-4115-B46E-EEC457D953E5}"/>
    <cellStyle name="40% - Accent3 48" xfId="29339" xr:uid="{23A4A288-AEA1-4DFD-9ABA-C3AA7792DB11}"/>
    <cellStyle name="40% - Accent3 49" xfId="29340" xr:uid="{586800C6-B03D-41C7-94B3-AFFC5B82ABA2}"/>
    <cellStyle name="40% - Accent3 5" xfId="769" xr:uid="{83985797-6722-452A-9B3D-A4D5D6E636A6}"/>
    <cellStyle name="40% - Accent3 5 2" xfId="2390" xr:uid="{B839D17B-99BD-46B2-B0BB-0F6B3C9B0BEA}"/>
    <cellStyle name="40% - Accent3 5 2 2" xfId="29342" xr:uid="{47F0C75E-4B7B-4ED1-8FD6-6101E3F4667E}"/>
    <cellStyle name="40% - Accent3 5 3" xfId="1799" xr:uid="{60B8C64B-73C6-4C34-9E4C-E5BBA58CF24E}"/>
    <cellStyle name="40% - Accent3 5 3 2" xfId="10728" xr:uid="{EBC2C53F-E736-4D81-942F-C9A53D6E2C57}"/>
    <cellStyle name="40% - Accent3 5 3 2 2" xfId="23198" xr:uid="{D36037E3-CEB1-4B08-8207-AF7D406CC186}"/>
    <cellStyle name="40% - Accent3 5 3 3" xfId="15228" xr:uid="{724D6919-EEB4-436F-BAD5-333E1E516933}"/>
    <cellStyle name="40% - Accent3 5 3 4" xfId="29341" xr:uid="{B9976BA6-731D-4EF0-91E5-C1D6F5EA9232}"/>
    <cellStyle name="40% - Accent3 5 4" xfId="9843" xr:uid="{54FD546C-A556-41E4-875D-E91A7FE8AC66}"/>
    <cellStyle name="40% - Accent3 50" xfId="29343" xr:uid="{0BE71FD9-70CF-428A-9CA4-11378A612D27}"/>
    <cellStyle name="40% - Accent3 51" xfId="29344" xr:uid="{A035AD6E-F154-47FE-BF60-2D030E2B578E}"/>
    <cellStyle name="40% - Accent3 52" xfId="29345" xr:uid="{11830804-F2EA-4A19-97EB-A51FD8FDA582}"/>
    <cellStyle name="40% - Accent3 53" xfId="29346" xr:uid="{09EAA25F-E7E5-41E9-A69F-8D3E81C4D366}"/>
    <cellStyle name="40% - Accent3 54" xfId="29347" xr:uid="{046D113A-D75A-49EB-BD0D-E392F1AC01FB}"/>
    <cellStyle name="40% - Accent3 55" xfId="29348" xr:uid="{45D7F346-4979-4499-949E-5B37C35D7BC3}"/>
    <cellStyle name="40% - Accent3 56" xfId="29349" xr:uid="{4224DFAB-A426-440B-8828-A641538771D7}"/>
    <cellStyle name="40% - Accent3 57" xfId="29350" xr:uid="{229786AA-F46F-4BCE-A178-744154B12F2B}"/>
    <cellStyle name="40% - Accent3 58" xfId="29351" xr:uid="{28EBCCD4-0B4D-438C-9307-C55A87EDC912}"/>
    <cellStyle name="40% - Accent3 59" xfId="29352" xr:uid="{30788870-8550-4B84-9857-59EEB2BC387B}"/>
    <cellStyle name="40% - Accent3 6" xfId="825" xr:uid="{53D47737-FDFD-4470-B6A4-3D7360F4C0AA}"/>
    <cellStyle name="40% - Accent3 6 2" xfId="29354" xr:uid="{E3B34728-B282-4D5C-89E5-48025A81422E}"/>
    <cellStyle name="40% - Accent3 6 3" xfId="29353" xr:uid="{AD3A40F3-3CC6-48F8-9E2F-2C526272BE2D}"/>
    <cellStyle name="40% - Accent3 60" xfId="29355" xr:uid="{1B9A0DB2-6104-46D7-AC5E-08DE65917A3F}"/>
    <cellStyle name="40% - Accent3 61" xfId="29356" xr:uid="{07E58E66-398A-46FD-8154-2E572BAD269B}"/>
    <cellStyle name="40% - Accent3 61 2" xfId="29357" xr:uid="{AF5DF193-1ACC-4565-9574-9908B2EAE875}"/>
    <cellStyle name="40% - Accent3 61 2 2" xfId="29358" xr:uid="{9D7B8E58-F81E-4162-98DB-A18DB912DAEF}"/>
    <cellStyle name="40% - Accent3 61 2 3" xfId="29359" xr:uid="{89F88BF9-1F83-4E46-B32B-9D67A9734ED1}"/>
    <cellStyle name="40% - Accent3 61 2 4" xfId="29360" xr:uid="{C0D24D55-9BDC-465D-BE97-098574DFAF62}"/>
    <cellStyle name="40% - Accent3 61 2 5" xfId="29361" xr:uid="{D5C921B0-5794-45E4-8054-B08BB7BC2034}"/>
    <cellStyle name="40% - Accent3 61 2 6" xfId="29362" xr:uid="{66A227A1-7A56-424C-8128-3E1426DF40A5}"/>
    <cellStyle name="40% - Accent3 61 3" xfId="29363" xr:uid="{8CD22CBB-6CAF-448D-B9FC-84B4A422D4B1}"/>
    <cellStyle name="40% - Accent3 61 4" xfId="29364" xr:uid="{08397316-8459-4057-840E-6CCECD8254F0}"/>
    <cellStyle name="40% - Accent3 61 5" xfId="29365" xr:uid="{085B7610-93A1-4D58-B638-D21C788D2F0F}"/>
    <cellStyle name="40% - Accent3 61 6" xfId="29366" xr:uid="{2D4D8BA3-AEC4-4554-88FB-864D202B9E82}"/>
    <cellStyle name="40% - Accent3 61 7" xfId="29367" xr:uid="{214496EF-A962-4C62-8C05-D26B7D10E81E}"/>
    <cellStyle name="40% - Accent3 61 8" xfId="29368" xr:uid="{1BB64460-A486-430B-9068-9806C5170671}"/>
    <cellStyle name="40% - Accent3 61 9" xfId="29369" xr:uid="{B6AF5456-6407-4C2C-88FE-82F0B772D9A4}"/>
    <cellStyle name="40% - Accent3 62" xfId="29370" xr:uid="{91B724C7-7F28-4AE2-BB34-5C2BE77CC16B}"/>
    <cellStyle name="40% - Accent3 63" xfId="29371" xr:uid="{A45D7985-6ACA-4BFD-A95B-E522B3696B1D}"/>
    <cellStyle name="40% - Accent3 63 2" xfId="29372" xr:uid="{5C0B5F65-5957-40B2-8267-3388DF26D9E5}"/>
    <cellStyle name="40% - Accent3 63 3" xfId="29373" xr:uid="{0AA8AC6F-6778-4ACE-8BAD-BD411728E731}"/>
    <cellStyle name="40% - Accent3 63 4" xfId="29374" xr:uid="{30708959-AAC8-4FC8-A8DD-7A2F98B89AF1}"/>
    <cellStyle name="40% - Accent3 63 5" xfId="29375" xr:uid="{741BDBC1-A9AF-4BCD-900D-17C921397EF4}"/>
    <cellStyle name="40% - Accent3 63 6" xfId="29376" xr:uid="{15A7BABD-5ABC-4F68-B523-4CA6B6EE81A1}"/>
    <cellStyle name="40% - Accent3 64" xfId="29377" xr:uid="{582D119D-9760-4DFF-9098-FA7ADF7EF105}"/>
    <cellStyle name="40% - Accent3 65" xfId="29378" xr:uid="{9E1A1AA0-94DA-4C3D-A270-0ED2FCD047FC}"/>
    <cellStyle name="40% - Accent3 66" xfId="29379" xr:uid="{75722411-1B8C-4989-8BEF-A1D3E00D06A0}"/>
    <cellStyle name="40% - Accent3 67" xfId="29380" xr:uid="{46F365DE-78FB-4FC5-8AE8-20A980945EB3}"/>
    <cellStyle name="40% - Accent3 68" xfId="29381" xr:uid="{2F9BA0F8-F029-4715-B877-1CFAF16C471A}"/>
    <cellStyle name="40% - Accent3 69" xfId="29382" xr:uid="{F27A7FC8-E287-46F7-89D6-DEE21292E99B}"/>
    <cellStyle name="40% - Accent3 7" xfId="170" xr:uid="{2641CB6F-2EEA-40BC-B8F7-69AC5F7B6CCC}"/>
    <cellStyle name="40% - Accent3 7 2" xfId="29384" xr:uid="{9E79EA6A-BFDE-4C8E-B507-CDD23D76F5C4}"/>
    <cellStyle name="40% - Accent3 7 3" xfId="29383" xr:uid="{432F080E-176C-4BB6-988E-6E07BE6E6CC0}"/>
    <cellStyle name="40% - Accent3 70" xfId="29385" xr:uid="{4BD42BA5-E407-415A-819A-6D31E05EF2C1}"/>
    <cellStyle name="40% - Accent3 71" xfId="29386" xr:uid="{E4E1C25C-04CD-4ED4-B1E9-1C54F2D4F2BB}"/>
    <cellStyle name="40% - Accent3 72" xfId="9536" xr:uid="{578D5A0C-8236-40C8-9992-AF6DAF191313}"/>
    <cellStyle name="40% - Accent3 8" xfId="2708" xr:uid="{0035ED96-C9AB-4C67-9FBD-AE52DD29ED6A}"/>
    <cellStyle name="40% - Accent3 8 2" xfId="5713" xr:uid="{93BA8D47-0212-48B6-AFD4-C89242C8D26B}"/>
    <cellStyle name="40% - Accent3 8 2 2" xfId="13040" xr:uid="{E3D82392-FAE0-490F-8E84-709F6C00C124}"/>
    <cellStyle name="40% - Accent3 8 2 2 2" xfId="26758" xr:uid="{462C80BE-248B-4487-984E-39EA57E1B3B7}"/>
    <cellStyle name="40% - Accent3 8 2 3" xfId="18802" xr:uid="{3B16BD34-ED29-4AB9-A43C-60803BBAEE4E}"/>
    <cellStyle name="40% - Accent3 8 2 4" xfId="29388" xr:uid="{FDDA2BA2-74A9-4810-AAAF-D445F896F518}"/>
    <cellStyle name="40% - Accent3 8 3" xfId="11122" xr:uid="{CA76840E-DC9D-4669-B02B-18E82D210453}"/>
    <cellStyle name="40% - Accent3 8 3 2" xfId="23842" xr:uid="{4E73B1BB-0DB4-4827-88C5-10CA8F16735D}"/>
    <cellStyle name="40% - Accent3 8 4" xfId="15889" xr:uid="{C3128869-D3CC-4E8A-BADF-953A207B1217}"/>
    <cellStyle name="40% - Accent3 8 5" xfId="29387" xr:uid="{AACE6AE8-B5AD-4D2D-9D48-6E1425B3CFF4}"/>
    <cellStyle name="40% - Accent3 9" xfId="2728" xr:uid="{6519C462-F1AD-4F83-A23F-4D46F22FC3E0}"/>
    <cellStyle name="40% - Accent3 9 2" xfId="5733" xr:uid="{A0BBE9A8-6D7E-4782-A0E5-684E375E8C43}"/>
    <cellStyle name="40% - Accent3 9 2 2" xfId="13060" xr:uid="{74A77C2F-8DB1-41FA-BA62-FAC2E9D86B7D}"/>
    <cellStyle name="40% - Accent3 9 2 2 2" xfId="26778" xr:uid="{87F99E74-A862-4C63-B710-05FDBF29A73D}"/>
    <cellStyle name="40% - Accent3 9 2 3" xfId="18822" xr:uid="{82EA9200-C3CF-434E-964F-DDEEE128862C}"/>
    <cellStyle name="40% - Accent3 9 2 4" xfId="29390" xr:uid="{5CB20151-B2B3-4E40-8F8E-36FAFA88B2D9}"/>
    <cellStyle name="40% - Accent3 9 3" xfId="11142" xr:uid="{AFD5505A-6C53-45C4-BCDE-4EA61DF117D4}"/>
    <cellStyle name="40% - Accent3 9 3 2" xfId="23862" xr:uid="{F81613F6-B76B-403A-AD5C-9FA6E2EE5F4D}"/>
    <cellStyle name="40% - Accent3 9 4" xfId="15909" xr:uid="{671046BC-6BB9-4F49-ACAE-D75D75512935}"/>
    <cellStyle name="40% - Accent3 9 5" xfId="29389" xr:uid="{B26B3CAC-CC20-4CB3-A4F2-02C507274496}"/>
    <cellStyle name="40% - Accent4" xfId="57" builtinId="43" customBuiltin="1"/>
    <cellStyle name="40% - Accent4 1" xfId="29391" xr:uid="{20A17C65-23A9-4CA6-A536-CF600AB9E274}"/>
    <cellStyle name="40% - Accent4 1 2" xfId="29392" xr:uid="{3CC8D8E8-B38E-4737-BBA6-A463C4F22B1C}"/>
    <cellStyle name="40% - Accent4 1 2 2" xfId="29393" xr:uid="{2F7C2E40-A58A-4FB5-B58F-38987CC51B02}"/>
    <cellStyle name="40% - Accent4 1 3" xfId="29394" xr:uid="{96D32FC9-D776-4EBD-9C09-362E448BC275}"/>
    <cellStyle name="40% - Accent4 10" xfId="2984" xr:uid="{B41C7EEA-5F58-4284-AFE5-3895A6CA9D93}"/>
    <cellStyle name="40% - Accent4 10 2" xfId="5983" xr:uid="{7EA326BA-02CD-4D08-A220-E49E99D481D0}"/>
    <cellStyle name="40% - Accent4 10 2 2" xfId="13310" xr:uid="{AF31BF7C-A8F5-4826-994E-469F9278546E}"/>
    <cellStyle name="40% - Accent4 10 2 2 2" xfId="27028" xr:uid="{CF7F103B-DD28-4240-8E8C-C732AD18AF5A}"/>
    <cellStyle name="40% - Accent4 10 2 3" xfId="19072" xr:uid="{14C53F21-E553-45B5-8172-87CFBA044356}"/>
    <cellStyle name="40% - Accent4 10 2 4" xfId="29396" xr:uid="{7500AE7F-003E-4666-9927-FC6065D3C712}"/>
    <cellStyle name="40% - Accent4 10 3" xfId="11395" xr:uid="{020EDEB6-66CC-4F48-8156-F3A702999CBD}"/>
    <cellStyle name="40% - Accent4 10 3 2" xfId="24115" xr:uid="{C77DF41E-B423-413E-96F0-20DFDDB25F7D}"/>
    <cellStyle name="40% - Accent4 10 4" xfId="16160" xr:uid="{AA64AFD0-167D-4411-876C-CF69530AADFA}"/>
    <cellStyle name="40% - Accent4 10 5" xfId="29395" xr:uid="{74C7A235-5FBD-499D-B6F5-7203F86AF003}"/>
    <cellStyle name="40% - Accent4 11" xfId="3000" xr:uid="{4B15115A-E51E-45D2-A1D5-A9513D344E28}"/>
    <cellStyle name="40% - Accent4 11 2" xfId="5997" xr:uid="{9625DDE6-6BA4-40A4-9E4A-79C9CBE16305}"/>
    <cellStyle name="40% - Accent4 11 2 2" xfId="13324" xr:uid="{A8EA7566-A4D6-47FC-91AF-AB573171063C}"/>
    <cellStyle name="40% - Accent4 11 2 2 2" xfId="27042" xr:uid="{09655A17-E634-447E-B840-ED97B6AFFA14}"/>
    <cellStyle name="40% - Accent4 11 2 3" xfId="19086" xr:uid="{FCA24A87-DD9A-4B7C-A034-76D5BA387DBF}"/>
    <cellStyle name="40% - Accent4 11 2 4" xfId="29398" xr:uid="{8817AD1D-C912-40BD-8C23-C760563B80AC}"/>
    <cellStyle name="40% - Accent4 11 3" xfId="11410" xr:uid="{1BDAFE13-E7C3-4BD4-834C-408CB8519B20}"/>
    <cellStyle name="40% - Accent4 11 3 2" xfId="24130" xr:uid="{222237C8-EC13-4573-91C1-CF5B4CF496BC}"/>
    <cellStyle name="40% - Accent4 11 4" xfId="16175" xr:uid="{115A903F-63CC-44EA-8C87-CACBD11FA498}"/>
    <cellStyle name="40% - Accent4 11 5" xfId="29397" xr:uid="{A5FDD333-3818-4D7B-843D-632ADEE2418D}"/>
    <cellStyle name="40% - Accent4 12" xfId="3245" xr:uid="{CE4D4D78-A0D2-4039-A36B-300A2D75A111}"/>
    <cellStyle name="40% - Accent4 12 2" xfId="6242" xr:uid="{0B35301E-E771-40DA-8FE4-D541BF8517D2}"/>
    <cellStyle name="40% - Accent4 12 2 2" xfId="13569" xr:uid="{18BCF3E6-48AA-42C6-8448-53FAD1590FE3}"/>
    <cellStyle name="40% - Accent4 12 2 2 2" xfId="27287" xr:uid="{6FD6185B-C5CC-4594-BE8B-BFE410B10DA0}"/>
    <cellStyle name="40% - Accent4 12 2 3" xfId="19331" xr:uid="{05BBF69E-D60F-43F9-9A2F-43E8020304D5}"/>
    <cellStyle name="40% - Accent4 12 2 4" xfId="29400" xr:uid="{995F59FD-4433-4AA1-A131-C1FAD6C4AC08}"/>
    <cellStyle name="40% - Accent4 12 3" xfId="11655" xr:uid="{592EC9EC-1309-4AAB-A679-CD468D3A0044}"/>
    <cellStyle name="40% - Accent4 12 3 2" xfId="24375" xr:uid="{ABAE07F3-C8A4-47C5-A98E-9BB2E86B0CFD}"/>
    <cellStyle name="40% - Accent4 12 4" xfId="16420" xr:uid="{61FF003B-22AC-4AEA-8053-203C8D3CE899}"/>
    <cellStyle name="40% - Accent4 12 5" xfId="29399" xr:uid="{8B407598-F7B9-4E80-9BF7-E096FCC7CC0F}"/>
    <cellStyle name="40% - Accent4 13" xfId="5399" xr:uid="{9BF10F60-B1DF-413F-8722-9ECB6F032451}"/>
    <cellStyle name="40% - Accent4 13 2" xfId="12779" xr:uid="{C9415C82-B5B6-46CB-800A-9DC9BE3190F6}"/>
    <cellStyle name="40% - Accent4 13 2 2" xfId="26450" xr:uid="{24563BB3-BF66-44F2-B175-E7EF7E9D3698}"/>
    <cellStyle name="40% - Accent4 13 2 3" xfId="29402" xr:uid="{8957B774-C593-4AF9-A200-9850D9A2D111}"/>
    <cellStyle name="40% - Accent4 13 3" xfId="18494" xr:uid="{4CD5F438-B661-4757-AA4D-FD313E95C8DF}"/>
    <cellStyle name="40% - Accent4 13 4" xfId="29401" xr:uid="{E609C9D5-BFB4-4188-BD7F-1D561B2A2D8A}"/>
    <cellStyle name="40% - Accent4 14" xfId="10567" xr:uid="{6834780D-5E2F-47B6-BC0D-0F97EB928E83}"/>
    <cellStyle name="40% - Accent4 14 2" xfId="23037" xr:uid="{FCEA9061-C9F3-46C7-9D68-A1B43C1DCCBF}"/>
    <cellStyle name="40% - Accent4 14 2 2" xfId="29404" xr:uid="{3C9BDF4C-C5EB-4E09-AE45-A3F6B4C09608}"/>
    <cellStyle name="40% - Accent4 14 3" xfId="29403" xr:uid="{3881A409-A7AD-4D23-9804-C0E57B2E14D9}"/>
    <cellStyle name="40% - Accent4 15" xfId="15072" xr:uid="{ABB17B4A-F8B9-4DFC-85AA-E158A16F3A90}"/>
    <cellStyle name="40% - Accent4 15 2" xfId="29406" xr:uid="{0CB36E1B-67F0-4D3B-8AA4-DDF4A4B68D2D}"/>
    <cellStyle name="40% - Accent4 15 3" xfId="29405" xr:uid="{221059B6-FC1E-4480-8CE2-212EFECBB5D2}"/>
    <cellStyle name="40% - Accent4 16" xfId="29407" xr:uid="{A0E16CFA-828D-4954-949B-6ABEE0820D48}"/>
    <cellStyle name="40% - Accent4 16 2" xfId="29408" xr:uid="{72A9809B-BF62-453D-A565-55475054DF46}"/>
    <cellStyle name="40% - Accent4 17" xfId="29409" xr:uid="{98AA2EAB-7081-4791-8588-95935B4955B0}"/>
    <cellStyle name="40% - Accent4 17 2" xfId="29410" xr:uid="{FBEB0A7B-7D54-4F0F-8962-F2049FB0EA12}"/>
    <cellStyle name="40% - Accent4 18" xfId="29411" xr:uid="{214D83CB-EC9A-405F-BDA7-5D4A3C4EB83D}"/>
    <cellStyle name="40% - Accent4 18 2" xfId="29412" xr:uid="{9F8BC7B4-A8C5-4ED3-B6AE-ECFB9E3487B8}"/>
    <cellStyle name="40% - Accent4 19" xfId="29413" xr:uid="{37105C79-6764-46F1-9E28-B207DEF42AE4}"/>
    <cellStyle name="40% - Accent4 19 2" xfId="29414" xr:uid="{41C4CCF5-70CD-4EF7-9FF4-6806BE3B7515}"/>
    <cellStyle name="40% - Accent4 2" xfId="197" xr:uid="{185B6489-4146-4B9D-9678-39B6F6E7B0BE}"/>
    <cellStyle name="40% - Accent4 2 2" xfId="503" xr:uid="{3E8733F5-C102-412B-8E8F-0170BD786B6D}"/>
    <cellStyle name="40% - Accent4 2 2 10" xfId="4819" xr:uid="{8FBBFBFC-1F69-49AC-85E1-50D8A30547D6}"/>
    <cellStyle name="40% - Accent4 2 2 10 2" xfId="12589" xr:uid="{2E036347-120D-4E7C-8AF0-FAC1C14A97FC}"/>
    <cellStyle name="40% - Accent4 2 2 10 2 2" xfId="25878" xr:uid="{20C4406F-382F-4D5D-B2B6-FEC46524B526}"/>
    <cellStyle name="40% - Accent4 2 2 10 3" xfId="17922" xr:uid="{06F916B4-7CDD-43E9-91E1-4D875E88E377}"/>
    <cellStyle name="40% - Accent4 2 2 11" xfId="10169" xr:uid="{6FF7320C-C792-42E4-82F3-ED87E58C3C5E}"/>
    <cellStyle name="40% - Accent4 2 2 11 2" xfId="22539" xr:uid="{EAB78A8B-E8B5-4AED-BD4D-3055CBF5AC33}"/>
    <cellStyle name="40% - Accent4 2 2 12" xfId="9761" xr:uid="{00FCA7A4-BA1D-43DB-834E-AB9DD9EAD3A4}"/>
    <cellStyle name="40% - Accent4 2 2 12 2" xfId="20439" xr:uid="{31D0DB44-4427-4A06-BEC9-B78B85938BB9}"/>
    <cellStyle name="40% - Accent4 2 2 12 3" xfId="14571" xr:uid="{0E13FCDF-22BD-4176-9D94-AE5FC5774B04}"/>
    <cellStyle name="40% - Accent4 2 2 2" xfId="2013" xr:uid="{866846A9-3456-494B-A2D5-63EBBAD407F8}"/>
    <cellStyle name="40% - Accent4 2 2 2 2" xfId="5497" xr:uid="{86F4D11D-3D81-4D28-BC93-89EA089803E9}"/>
    <cellStyle name="40% - Accent4 2 2 2 2 2" xfId="12865" xr:uid="{D9B62B4D-2DFA-45C4-8D50-BDE67D69E633}"/>
    <cellStyle name="40% - Accent4 2 2 2 2 2 2" xfId="26547" xr:uid="{9144E7B5-DF4C-4627-A7BD-2D6D6A228244}"/>
    <cellStyle name="40% - Accent4 2 2 2 2 3" xfId="18591" xr:uid="{8C3ECE89-DC31-4D1A-B93C-D62B3D0B44B7}"/>
    <cellStyle name="40% - Accent4 2 2 2 3" xfId="10897" xr:uid="{675FD54D-A5ED-429B-B456-CBA672D727E2}"/>
    <cellStyle name="40% - Accent4 2 2 2 3 2" xfId="23368" xr:uid="{04B68577-5B6F-4CEC-AD9E-5ECF23815E29}"/>
    <cellStyle name="40% - Accent4 2 2 2 4" xfId="15391" xr:uid="{8EBAFB06-44B2-4381-9A28-DDFF109BE3EC}"/>
    <cellStyle name="40% - Accent4 2 2 2 5" xfId="29417" xr:uid="{82D73EA4-DEBD-4A44-B2D2-4CDA7DC61A56}"/>
    <cellStyle name="40% - Accent4 2 2 3" xfId="2287" xr:uid="{DCD2A197-0655-4BCE-A559-38C93384DDDC}"/>
    <cellStyle name="40% - Accent4 2 2 3 2" xfId="5650" xr:uid="{EC0B2C63-BFDA-4A5D-B649-856EB2B747A7}"/>
    <cellStyle name="40% - Accent4 2 2 3 2 2" xfId="12989" xr:uid="{C3582BC6-E1E3-4ACE-930E-EAA37F49E4B1}"/>
    <cellStyle name="40% - Accent4 2 2 3 2 2 2" xfId="26697" xr:uid="{85F86515-ABE4-4C9F-AE9B-7EFC1691BE61}"/>
    <cellStyle name="40% - Accent4 2 2 3 2 3" xfId="18741" xr:uid="{357D5D92-DFFD-439D-ABCE-F1AF9B8C5AB8}"/>
    <cellStyle name="40% - Accent4 2 2 3 3" xfId="11054" xr:uid="{43EDD02E-0410-40FF-ABD7-5E4B2FC2A259}"/>
    <cellStyle name="40% - Accent4 2 2 3 3 2" xfId="23536" xr:uid="{E0C969B9-01A0-4C16-A67F-C80912720400}"/>
    <cellStyle name="40% - Accent4 2 2 3 4" xfId="15559" xr:uid="{64A42D02-8EEF-42BD-945C-E18B93509C28}"/>
    <cellStyle name="40% - Accent4 2 2 3 5" xfId="29418" xr:uid="{E3C4D8A2-32A8-4D13-9402-9319E484EF11}"/>
    <cellStyle name="40% - Accent4 2 2 4" xfId="2867" xr:uid="{F4145DEC-51E4-4C5C-8192-5CDA7E26637E}"/>
    <cellStyle name="40% - Accent4 2 2 4 2" xfId="5870" xr:uid="{F906481E-D526-4513-B44D-B82D741A919F}"/>
    <cellStyle name="40% - Accent4 2 2 4 2 2" xfId="13197" xr:uid="{A254E1C3-6B23-4A36-9E57-C1BBB36003AB}"/>
    <cellStyle name="40% - Accent4 2 2 4 2 2 2" xfId="26915" xr:uid="{1B56B5ED-B78C-400F-8510-588F5433C79A}"/>
    <cellStyle name="40% - Accent4 2 2 4 2 3" xfId="18959" xr:uid="{A4D289DB-3BE0-4956-A093-5EE065501682}"/>
    <cellStyle name="40% - Accent4 2 2 4 3" xfId="11281" xr:uid="{E656335A-2AFB-4B47-BE3A-E501B428D9EB}"/>
    <cellStyle name="40% - Accent4 2 2 4 3 2" xfId="24001" xr:uid="{BB3AF2EC-64FE-496A-A3A1-688A55A3326F}"/>
    <cellStyle name="40% - Accent4 2 2 4 4" xfId="16046" xr:uid="{05A8E5F0-FFD1-469D-918F-99E4EBEA16FE}"/>
    <cellStyle name="40% - Accent4 2 2 4 5" xfId="29416" xr:uid="{BDCA96FF-1321-44D2-BC56-5D8A44AD43DA}"/>
    <cellStyle name="40% - Accent4 2 2 5" xfId="3131" xr:uid="{A9D64977-897E-406F-A1A4-318B2EFAF0CC}"/>
    <cellStyle name="40% - Accent4 2 2 5 2" xfId="6128" xr:uid="{83C38599-B50D-4A14-B0D0-85FFDA1A2F71}"/>
    <cellStyle name="40% - Accent4 2 2 5 2 2" xfId="13455" xr:uid="{029F8D41-E8BD-4C23-AAC7-E1FB0EA1674F}"/>
    <cellStyle name="40% - Accent4 2 2 5 2 2 2" xfId="27173" xr:uid="{86B2B648-4D14-4F8A-89FA-D5A116538C5A}"/>
    <cellStyle name="40% - Accent4 2 2 5 2 3" xfId="19217" xr:uid="{F7AD20FF-B225-4647-BF20-67C57FCD166E}"/>
    <cellStyle name="40% - Accent4 2 2 5 3" xfId="11541" xr:uid="{FD3F4EBD-F009-4647-942B-19338730841B}"/>
    <cellStyle name="40% - Accent4 2 2 5 3 2" xfId="24261" xr:uid="{078732C2-E3A1-43DE-B9CD-52E6FDA612AC}"/>
    <cellStyle name="40% - Accent4 2 2 5 4" xfId="16306" xr:uid="{762B8A96-728A-4106-BC9B-92376D25D099}"/>
    <cellStyle name="40% - Accent4 2 2 6" xfId="3376" xr:uid="{834AE18B-3496-428A-A43D-3F3435D4896B}"/>
    <cellStyle name="40% - Accent4 2 2 6 2" xfId="6373" xr:uid="{342FF52F-8E15-47C8-A0C8-95B52BCD347C}"/>
    <cellStyle name="40% - Accent4 2 2 6 2 2" xfId="13700" xr:uid="{54794813-4D7A-45B1-9BA6-60E42CD76F88}"/>
    <cellStyle name="40% - Accent4 2 2 6 2 2 2" xfId="27418" xr:uid="{49BF1267-6F7F-4F49-8A76-4A6F8B381B10}"/>
    <cellStyle name="40% - Accent4 2 2 6 2 3" xfId="19462" xr:uid="{C6F62723-4E27-4554-A28E-2502A5ED2AD6}"/>
    <cellStyle name="40% - Accent4 2 2 6 3" xfId="11786" xr:uid="{48ED27D1-2538-406A-A4D2-7F606EC7AE3C}"/>
    <cellStyle name="40% - Accent4 2 2 6 3 2" xfId="24506" xr:uid="{ED07730C-3557-4D32-9040-D58F39BB30AD}"/>
    <cellStyle name="40% - Accent4 2 2 6 4" xfId="16551" xr:uid="{84F0AEAF-46CF-4CA2-9B51-AD49C079C53B}"/>
    <cellStyle name="40% - Accent4 2 2 7" xfId="3597" xr:uid="{D1CEFD89-0390-41C3-A81D-E84EFB1A073D}"/>
    <cellStyle name="40% - Accent4 2 2 7 2" xfId="6586" xr:uid="{4D862628-04D6-4ED2-94CE-C2338AC8D75F}"/>
    <cellStyle name="40% - Accent4 2 2 7 2 2" xfId="13912" xr:uid="{5F1246FD-CBCD-4308-9126-066F878426A0}"/>
    <cellStyle name="40% - Accent4 2 2 7 2 2 2" xfId="27631" xr:uid="{AB6D270A-EAE9-4A55-B0A3-FCD24615F5F9}"/>
    <cellStyle name="40% - Accent4 2 2 7 2 3" xfId="19675" xr:uid="{4C7E7DA8-62CF-4A21-A403-500BD8FB0CE2}"/>
    <cellStyle name="40% - Accent4 2 2 7 3" xfId="12000" xr:uid="{63393A5E-0CB4-44B9-AAE0-88DA6532F44C}"/>
    <cellStyle name="40% - Accent4 2 2 7 3 2" xfId="24719" xr:uid="{44771560-34AE-4988-877A-B00424248651}"/>
    <cellStyle name="40% - Accent4 2 2 7 4" xfId="16763" xr:uid="{9FF42781-374C-401D-8DD9-ED2BB5CCFFCA}"/>
    <cellStyle name="40% - Accent4 2 2 8" xfId="4176" xr:uid="{DE4DFE3A-5915-4F82-AB6E-2B3756A6C322}"/>
    <cellStyle name="40% - Accent4 2 2 8 2" xfId="7132" xr:uid="{EBACEE12-7813-4C59-BBED-3FFAE69647B8}"/>
    <cellStyle name="40% - Accent4 2 2 8 2 2" xfId="14201" xr:uid="{B2C99E85-3FAC-458B-AE63-89C19B32464C}"/>
    <cellStyle name="40% - Accent4 2 2 8 2 2 2" xfId="28177" xr:uid="{33230BF0-7BD0-4424-8E02-0E284A6E92F4}"/>
    <cellStyle name="40% - Accent4 2 2 8 2 3" xfId="20221" xr:uid="{F10EBBC0-2FC7-4791-9A69-7F629ABBE494}"/>
    <cellStyle name="40% - Accent4 2 2 8 3" xfId="12293" xr:uid="{43C0373F-2C20-442C-8D0C-F5EE860DC3D2}"/>
    <cellStyle name="40% - Accent4 2 2 8 3 2" xfId="25260" xr:uid="{E7D3A927-DE67-4E0C-BCF1-55BDD4295366}"/>
    <cellStyle name="40% - Accent4 2 2 8 4" xfId="17304" xr:uid="{FA4A46F2-E677-48A3-A27B-CC14DC3C1C36}"/>
    <cellStyle name="40% - Accent4 2 2 9" xfId="1701" xr:uid="{87AEB756-4A4B-4EF1-84A7-AF5696DE2EC5}"/>
    <cellStyle name="40% - Accent4 2 2 9 2" xfId="10645" xr:uid="{43237C43-FF44-43E9-B255-FAA80874F3B6}"/>
    <cellStyle name="40% - Accent4 2 2 9 2 2" xfId="23115" xr:uid="{ABBAFD9A-D7B9-456A-BA7F-5B2DDDC7C31C}"/>
    <cellStyle name="40% - Accent4 2 2 9 3" xfId="15148" xr:uid="{0C302C37-8349-4142-B73A-F09780DC4D1C}"/>
    <cellStyle name="40% - Accent4 2 3" xfId="1899" xr:uid="{6FCA958B-22E1-4656-B891-B4EF7F2D5145}"/>
    <cellStyle name="40% - Accent4 2 3 2" xfId="5432" xr:uid="{7512C3F2-2980-4B44-B3CE-B1E13A4DE088}"/>
    <cellStyle name="40% - Accent4 2 3 2 2" xfId="12807" xr:uid="{166E8F6B-0BCD-424F-A8F0-D8972221C61F}"/>
    <cellStyle name="40% - Accent4 2 3 2 2 2" xfId="26483" xr:uid="{BD1BBB33-3A7F-4277-9BB1-F87CE1F24248}"/>
    <cellStyle name="40% - Accent4 2 3 2 3" xfId="18527" xr:uid="{A919EE00-80EE-4F0B-A252-8C91A26E33AD}"/>
    <cellStyle name="40% - Accent4 2 3 3" xfId="10806" xr:uid="{6F69830A-68C8-4250-96B2-7CF539437FEF}"/>
    <cellStyle name="40% - Accent4 2 3 3 2" xfId="23277" xr:uid="{88C963CE-E41D-4968-86E9-A9FBC2DF9066}"/>
    <cellStyle name="40% - Accent4 2 3 4" xfId="15302" xr:uid="{8EAFE83B-04AC-452B-BC23-94193FC41D5D}"/>
    <cellStyle name="40% - Accent4 2 3 5" xfId="29419" xr:uid="{77B7650D-40EA-4D4A-A4F9-F1E4B880369A}"/>
    <cellStyle name="40% - Accent4 2 4" xfId="2123" xr:uid="{7BDADD08-0AE4-4A81-A297-085762B123FD}"/>
    <cellStyle name="40% - Accent4 2 5" xfId="2779" xr:uid="{E928CF04-3106-43B6-A58A-D835A17BC904}"/>
    <cellStyle name="40% - Accent4 2 5 2" xfId="5783" xr:uid="{8BF7359F-FAE2-4BD5-A99D-327CBE8F1FEB}"/>
    <cellStyle name="40% - Accent4 2 5 2 2" xfId="13110" xr:uid="{F8B08467-0369-4E0B-85FA-6DFBFBF7167A}"/>
    <cellStyle name="40% - Accent4 2 5 2 2 2" xfId="26828" xr:uid="{630F5EC3-9324-4906-9EEF-E4DE4C198789}"/>
    <cellStyle name="40% - Accent4 2 5 2 3" xfId="18872" xr:uid="{A5AAFB5A-8FC1-4E48-BD0B-0A6316552407}"/>
    <cellStyle name="40% - Accent4 2 5 3" xfId="11193" xr:uid="{90CFFDC3-FC40-4C33-976D-F039F1D133A9}"/>
    <cellStyle name="40% - Accent4 2 5 3 2" xfId="23913" xr:uid="{D071DC4B-C557-4785-BC11-56F434992245}"/>
    <cellStyle name="40% - Accent4 2 5 4" xfId="15959" xr:uid="{FA0755BF-7B81-4FDD-9F10-30C031864867}"/>
    <cellStyle name="40% - Accent4 2 5 5" xfId="29421" xr:uid="{40C3DE98-B6BA-4D66-AFA2-9A5391D1298A}"/>
    <cellStyle name="40% - Accent4 2 6" xfId="3043" xr:uid="{E5F1945E-0ABA-4D0B-9995-EED18374FFDC}"/>
    <cellStyle name="40% - Accent4 2 6 2" xfId="6040" xr:uid="{3A50AD5F-7035-4BC7-8D87-2AB961D31C25}"/>
    <cellStyle name="40% - Accent4 2 6 2 2" xfId="13367" xr:uid="{C4493446-6504-4923-9214-6B7FF253B34F}"/>
    <cellStyle name="40% - Accent4 2 6 2 2 2" xfId="27085" xr:uid="{5F058743-3986-43F1-B2AF-5ECA40BBCBB4}"/>
    <cellStyle name="40% - Accent4 2 6 2 3" xfId="19129" xr:uid="{19CEC3EC-8F1D-4544-84E2-8444FF3B6E14}"/>
    <cellStyle name="40% - Accent4 2 6 3" xfId="11453" xr:uid="{7297EDBE-52E3-4C66-AA02-D7592ABC01EC}"/>
    <cellStyle name="40% - Accent4 2 6 3 2" xfId="24173" xr:uid="{A20462D2-EF08-45AE-B82C-6E43EB873CC8}"/>
    <cellStyle name="40% - Accent4 2 6 4" xfId="16218" xr:uid="{E8E4CF35-C784-460D-A1B6-3108742B4553}"/>
    <cellStyle name="40% - Accent4 2 6 5" xfId="29415" xr:uid="{2FB9B64A-323A-4BD7-A880-09451E7A093D}"/>
    <cellStyle name="40% - Accent4 2 7" xfId="3288" xr:uid="{0EB3AF09-DA01-4E8A-8838-73782E6A6347}"/>
    <cellStyle name="40% - Accent4 2 7 2" xfId="6285" xr:uid="{390C41B6-44A6-4635-860D-7645A6FF4964}"/>
    <cellStyle name="40% - Accent4 2 7 2 2" xfId="13612" xr:uid="{1F2FB273-6A89-4779-B866-00A435501222}"/>
    <cellStyle name="40% - Accent4 2 7 2 2 2" xfId="27330" xr:uid="{C19356EA-0D53-4F2F-BD21-389DD39A6A23}"/>
    <cellStyle name="40% - Accent4 2 7 2 3" xfId="19374" xr:uid="{C9C9A33A-7D9E-401A-B31F-9BD4326F3B4C}"/>
    <cellStyle name="40% - Accent4 2 7 3" xfId="11698" xr:uid="{46E328B3-2B5B-4971-B0FA-16B04F7DD300}"/>
    <cellStyle name="40% - Accent4 2 7 3 2" xfId="24418" xr:uid="{2583139B-EC1E-4E1C-8E59-C64016F3CBA3}"/>
    <cellStyle name="40% - Accent4 2 7 4" xfId="16463" xr:uid="{7B2EAC33-8236-4647-A450-A254F83453FC}"/>
    <cellStyle name="40% - Accent4 2 8" xfId="1592" xr:uid="{1CD6C0CC-C7A9-4A8D-A02B-54AFE7318FD6}"/>
    <cellStyle name="40% - Accent4 2 8 2" xfId="10588" xr:uid="{40D7E202-CC2F-4394-A7F0-338144854224}"/>
    <cellStyle name="40% - Accent4 2 8 2 2" xfId="23058" xr:uid="{5E1C6E64-BF3C-4F18-B24E-F842AB01E816}"/>
    <cellStyle name="40% - Accent4 2 8 3" xfId="15091" xr:uid="{836E2FCE-C666-4F59-96F9-A11528B74481}"/>
    <cellStyle name="40% - Accent4 2 9" xfId="9654" xr:uid="{ACEF7BA3-2DAE-4B76-8A8C-B57DBED15D10}"/>
    <cellStyle name="40% - Accent4 20" xfId="29422" xr:uid="{FB2D79F8-95C5-4643-8916-37457AC0DF09}"/>
    <cellStyle name="40% - Accent4 20 2" xfId="29423" xr:uid="{72F30668-4C6C-49DD-B843-EE0A7A8B3CB5}"/>
    <cellStyle name="40% - Accent4 21" xfId="29424" xr:uid="{F1EFAF78-9B13-49C7-A222-D82D600447AB}"/>
    <cellStyle name="40% - Accent4 21 2" xfId="29425" xr:uid="{79CCAF98-3DAD-4A8A-A14F-1BDE814F7838}"/>
    <cellStyle name="40% - Accent4 22" xfId="29426" xr:uid="{4A466FC9-4402-4A87-8E7E-7DFEB9FACF80}"/>
    <cellStyle name="40% - Accent4 23" xfId="29427" xr:uid="{82C15C2F-33C7-4438-95B9-7AF1C931ACC6}"/>
    <cellStyle name="40% - Accent4 24" xfId="29428" xr:uid="{384139D2-CD28-4FF0-8A66-F5A1FF7702D4}"/>
    <cellStyle name="40% - Accent4 25" xfId="29429" xr:uid="{CBA7FF8F-2371-4DBF-B8BB-DF9453FD2A20}"/>
    <cellStyle name="40% - Accent4 26" xfId="29430" xr:uid="{076E9C80-B350-4A37-A733-546250B66010}"/>
    <cellStyle name="40% - Accent4 27" xfId="29431" xr:uid="{B9D18E12-A5EC-42CC-BBD2-D5FF93027B17}"/>
    <cellStyle name="40% - Accent4 28" xfId="29432" xr:uid="{FDB4FCC4-56ED-4910-8774-B2CE132FEE0D}"/>
    <cellStyle name="40% - Accent4 29" xfId="29433" xr:uid="{37C9CB5C-85A4-4F41-AFCB-B10DA0B04ADA}"/>
    <cellStyle name="40% - Accent4 3" xfId="356" xr:uid="{BE1B16A9-9D0A-481A-98E1-E08BE613D6F9}"/>
    <cellStyle name="40% - Accent4 3 10" xfId="14507" xr:uid="{5136C79F-F8EE-4B29-99DA-3D961E486826}"/>
    <cellStyle name="40% - Accent4 3 2" xfId="1009" xr:uid="{35A55269-77B7-45E5-AEE0-8EB1497C9812}"/>
    <cellStyle name="40% - Accent4 3 2 2" xfId="2437" xr:uid="{08629617-525D-4B79-9F19-67E28D6AC096}"/>
    <cellStyle name="40% - Accent4 3 2 2 2" xfId="29436" xr:uid="{D75DBABD-9CF6-4C52-8D8F-B6321E15C23E}"/>
    <cellStyle name="40% - Accent4 3 2 3" xfId="1971" xr:uid="{0368DDC6-AF6B-45B3-BA58-6A1488F536C2}"/>
    <cellStyle name="40% - Accent4 3 2 3 2" xfId="10855" xr:uid="{358DA493-3F01-4E21-8272-789EEF307710}"/>
    <cellStyle name="40% - Accent4 3 2 3 2 2" xfId="23326" xr:uid="{AD451483-D32C-4D18-B7A7-145326A2117D}"/>
    <cellStyle name="40% - Accent4 3 2 3 3" xfId="15349" xr:uid="{748264B9-CA6A-4636-8AC7-EEF49124E007}"/>
    <cellStyle name="40% - Accent4 3 2 4" xfId="9919" xr:uid="{3F96D134-310D-45B4-869A-B1079E27CCF0}"/>
    <cellStyle name="40% - Accent4 3 2 5" xfId="29435" xr:uid="{A0677E57-B641-417B-87E4-CE8D4F25B923}"/>
    <cellStyle name="40% - Accent4 3 3" xfId="2824" xr:uid="{6CBF8CCE-40CC-4842-BBA1-F24C738A09BB}"/>
    <cellStyle name="40% - Accent4 3 3 2" xfId="5827" xr:uid="{F275C418-85B6-4110-8BE4-0E17ED985497}"/>
    <cellStyle name="40% - Accent4 3 3 2 2" xfId="13154" xr:uid="{F8C11399-9C7F-44C9-96D5-474F694E4A6D}"/>
    <cellStyle name="40% - Accent4 3 3 2 2 2" xfId="26872" xr:uid="{9E18B707-50A7-463D-B1DB-77CB237C0A68}"/>
    <cellStyle name="40% - Accent4 3 3 2 3" xfId="18916" xr:uid="{14D618A3-BC64-4710-A760-70B8647256F0}"/>
    <cellStyle name="40% - Accent4 3 3 3" xfId="11238" xr:uid="{233B314E-252C-4DD9-9107-953BBACE2723}"/>
    <cellStyle name="40% - Accent4 3 3 3 2" xfId="23958" xr:uid="{7A92E5A0-EE4A-43EF-B5E9-8EDED156F373}"/>
    <cellStyle name="40% - Accent4 3 3 4" xfId="16003" xr:uid="{61CE8761-0798-480A-AFC4-C692D95539E4}"/>
    <cellStyle name="40% - Accent4 3 3 5" xfId="29434" xr:uid="{DDFDBA62-3706-467B-A425-6E242A08366F}"/>
    <cellStyle name="40% - Accent4 3 4" xfId="3088" xr:uid="{DF75B730-BC17-4B38-B3E1-54036E4BB4E4}"/>
    <cellStyle name="40% - Accent4 3 4 2" xfId="6085" xr:uid="{5CC462CE-3F7B-4235-B3D7-407B8B101477}"/>
    <cellStyle name="40% - Accent4 3 4 2 2" xfId="13412" xr:uid="{6CAD3717-E34D-4144-AC92-935F25DCFA41}"/>
    <cellStyle name="40% - Accent4 3 4 2 2 2" xfId="27130" xr:uid="{986D43C8-6E15-45A7-ACA3-8887A208E7EE}"/>
    <cellStyle name="40% - Accent4 3 4 2 3" xfId="19174" xr:uid="{DBD006CA-9C1A-4814-8291-74233EB434E0}"/>
    <cellStyle name="40% - Accent4 3 4 3" xfId="11498" xr:uid="{7293F773-A13D-40CA-B88F-5DBE42683AD1}"/>
    <cellStyle name="40% - Accent4 3 4 3 2" xfId="24218" xr:uid="{752B2B4E-0FE1-410B-AE57-76011F0CBA8D}"/>
    <cellStyle name="40% - Accent4 3 4 4" xfId="16263" xr:uid="{7F351CDA-3910-4084-B345-FAF994B01043}"/>
    <cellStyle name="40% - Accent4 3 5" xfId="3333" xr:uid="{AB634599-6703-45B1-83E1-48A92A10A1F5}"/>
    <cellStyle name="40% - Accent4 3 5 2" xfId="6330" xr:uid="{A6365F52-F14B-4785-AD1B-A379051A6871}"/>
    <cellStyle name="40% - Accent4 3 5 2 2" xfId="13657" xr:uid="{916EC2D2-B5F4-4DAA-BCBA-78C6E11DFA40}"/>
    <cellStyle name="40% - Accent4 3 5 2 2 2" xfId="27375" xr:uid="{17C4E526-727A-4806-91EA-CA49FA79902E}"/>
    <cellStyle name="40% - Accent4 3 5 2 3" xfId="19419" xr:uid="{8478F736-F70A-45FF-A0BB-43535C8987AD}"/>
    <cellStyle name="40% - Accent4 3 5 3" xfId="11743" xr:uid="{B66DAD78-28FC-46C0-A754-B465932E6347}"/>
    <cellStyle name="40% - Accent4 3 5 3 2" xfId="24463" xr:uid="{DCE37E44-093C-4DFD-9F0B-07A82B799724}"/>
    <cellStyle name="40% - Accent4 3 5 4" xfId="16508" xr:uid="{73D39199-A4DB-4434-B528-F37DDF626E6E}"/>
    <cellStyle name="40% - Accent4 3 6" xfId="3536" xr:uid="{5A6C1B3E-E7D0-4E16-87E1-839937CE565B}"/>
    <cellStyle name="40% - Accent4 3 6 2" xfId="6525" xr:uid="{7846DD6B-9906-45FA-AE92-FFA1DAFC13AE}"/>
    <cellStyle name="40% - Accent4 3 6 2 2" xfId="13851" xr:uid="{2F40597D-F673-4139-8D4C-215B7B478977}"/>
    <cellStyle name="40% - Accent4 3 6 2 2 2" xfId="27570" xr:uid="{58AA8351-7EC1-491C-927B-B8FD1943F443}"/>
    <cellStyle name="40% - Accent4 3 6 2 3" xfId="19614" xr:uid="{91BC6789-B629-4E51-A0E7-2891C99B16BD}"/>
    <cellStyle name="40% - Accent4 3 6 3" xfId="11939" xr:uid="{A0A0C8B0-865B-4374-B811-7C65CE35B8D2}"/>
    <cellStyle name="40% - Accent4 3 6 3 2" xfId="24658" xr:uid="{C969695F-A4A3-4724-BB7C-839A4E6AEF2A}"/>
    <cellStyle name="40% - Accent4 3 6 4" xfId="16702" xr:uid="{71964403-8D65-4A05-9E03-B4E7891684D5}"/>
    <cellStyle name="40% - Accent4 3 7" xfId="4115" xr:uid="{08298AF6-61D5-4929-91A4-D0B826BA5632}"/>
    <cellStyle name="40% - Accent4 3 7 2" xfId="7071" xr:uid="{F0695BF0-5B5A-409E-876F-E70B716B45E8}"/>
    <cellStyle name="40% - Accent4 3 7 2 2" xfId="14140" xr:uid="{BCE3D4CA-77E6-4C5F-BD00-5675C273BF7F}"/>
    <cellStyle name="40% - Accent4 3 7 2 2 2" xfId="28116" xr:uid="{810C11B0-C534-48F5-A7B9-D390E01A3B04}"/>
    <cellStyle name="40% - Accent4 3 7 2 3" xfId="20160" xr:uid="{F9648C4F-9BF2-43B9-B5F1-7D3230D18F6B}"/>
    <cellStyle name="40% - Accent4 3 7 3" xfId="12232" xr:uid="{B6ABCC8A-F12A-45A1-9C5B-E7BD4C4AAE1C}"/>
    <cellStyle name="40% - Accent4 3 7 3 2" xfId="25199" xr:uid="{B78EFD44-7BE0-49A8-9E0B-A79CEDD5EE60}"/>
    <cellStyle name="40% - Accent4 3 7 4" xfId="17243" xr:uid="{78A5876A-B407-4514-9515-21FE2CED1E46}"/>
    <cellStyle name="40% - Accent4 3 8" xfId="4733" xr:uid="{5DE85894-BBED-43EA-8644-D4B6763128D1}"/>
    <cellStyle name="40% - Accent4 3 8 2" xfId="12524" xr:uid="{BB1140EB-830A-47B0-9B1F-D13675BECA90}"/>
    <cellStyle name="40% - Accent4 3 8 2 2" xfId="25797" xr:uid="{801BFE8D-3C63-4957-B5DA-CB3CFB75FB3C}"/>
    <cellStyle name="40% - Accent4 3 8 3" xfId="17841" xr:uid="{BEC10F2C-4D09-4B73-8CA5-DEF4550CE8CD}"/>
    <cellStyle name="40% - Accent4 3 9" xfId="10091" xr:uid="{2E5D6F76-34F1-459E-A022-9348EB0D4864}"/>
    <cellStyle name="40% - Accent4 3 9 2" xfId="22463" xr:uid="{C12B2CA1-D1B7-4314-B583-C5EBC2960146}"/>
    <cellStyle name="40% - Accent4 30" xfId="29437" xr:uid="{861A3816-8A5B-4BA2-8080-7CBAB25139CE}"/>
    <cellStyle name="40% - Accent4 31" xfId="29438" xr:uid="{8880ECC5-F43A-4853-A54A-49089F01274D}"/>
    <cellStyle name="40% - Accent4 32" xfId="29439" xr:uid="{18608339-D0C3-432D-A710-2833475DD871}"/>
    <cellStyle name="40% - Accent4 33" xfId="29440" xr:uid="{53482909-7995-45E9-918E-ECC60B387484}"/>
    <cellStyle name="40% - Accent4 34" xfId="29441" xr:uid="{648EB042-B5E9-4A2D-BAAE-BFEB9898486A}"/>
    <cellStyle name="40% - Accent4 35" xfId="29442" xr:uid="{D67B73B3-D737-47B0-8CC6-34C2B7CC4903}"/>
    <cellStyle name="40% - Accent4 36" xfId="29443" xr:uid="{76BCF5AF-C7ED-4CFF-8EBC-EC08AAB64B44}"/>
    <cellStyle name="40% - Accent4 37" xfId="29444" xr:uid="{76B26A6F-9A17-4425-ACD9-4726AEC3CF2F}"/>
    <cellStyle name="40% - Accent4 38" xfId="29445" xr:uid="{9D61E2A0-02C0-4D11-A8D6-42A2F7F6167E}"/>
    <cellStyle name="40% - Accent4 39" xfId="29446" xr:uid="{8C730CC3-B0B0-4D0A-9EA8-797F4CBFE39B}"/>
    <cellStyle name="40% - Accent4 4" xfId="648" xr:uid="{354F3C47-F528-4DDB-BE41-59B2C3FF44B8}"/>
    <cellStyle name="40% - Accent4 4 2" xfId="1932" xr:uid="{5E85D523-2552-495D-B69B-0B8CCC6F6580}"/>
    <cellStyle name="40% - Accent4 4 2 2" xfId="5455" xr:uid="{7444CD9A-2BDF-4349-A568-3FAA4991CEAF}"/>
    <cellStyle name="40% - Accent4 4 2 2 2" xfId="12828" xr:uid="{F9E52FAC-CA62-4721-A44A-75C8CFD4610A}"/>
    <cellStyle name="40% - Accent4 4 2 2 2 2" xfId="26506" xr:uid="{6D39CFE9-908D-48C6-B807-CCD1323C5EB2}"/>
    <cellStyle name="40% - Accent4 4 2 2 3" xfId="18550" xr:uid="{A8F32E19-02EE-4BF5-964D-30737CFF7B4B}"/>
    <cellStyle name="40% - Accent4 4 2 3" xfId="10834" xr:uid="{2A3B58D0-4950-435B-B75F-216368ACCCE1}"/>
    <cellStyle name="40% - Accent4 4 2 3 2" xfId="23305" xr:uid="{8E050706-003C-410F-8AB2-2B2C9EBCF674}"/>
    <cellStyle name="40% - Accent4 4 2 4" xfId="15328" xr:uid="{080E5386-B5A5-4D4B-88EA-414088E0D36E}"/>
    <cellStyle name="40% - Accent4 4 2 5" xfId="29448" xr:uid="{D92C2672-B2E0-4DFD-BC21-408E304F3D58}"/>
    <cellStyle name="40% - Accent4 4 3" xfId="2340" xr:uid="{D99AF484-B4B9-40FC-8319-115F63C65C8C}"/>
    <cellStyle name="40% - Accent4 4 3 2" xfId="29447" xr:uid="{1BBF8AAC-D71F-4F94-A229-0933A7FBBA7D}"/>
    <cellStyle name="40% - Accent4 4 4" xfId="2809" xr:uid="{C1EFE55D-CC39-4400-A7B1-B777A0036326}"/>
    <cellStyle name="40% - Accent4 4 4 2" xfId="5812" xr:uid="{3F3EE321-DFEC-48C9-B98E-2539D7A1BA74}"/>
    <cellStyle name="40% - Accent4 4 4 2 2" xfId="13139" xr:uid="{B2248713-5BF9-4C7B-8D17-2EFE160DCE4C}"/>
    <cellStyle name="40% - Accent4 4 4 2 2 2" xfId="26857" xr:uid="{71EBA44E-9A95-45B2-8A0B-51C82B8F1C1E}"/>
    <cellStyle name="40% - Accent4 4 4 2 3" xfId="18901" xr:uid="{6B37AE9A-438B-4FCB-B8C7-2D6F26D62FC7}"/>
    <cellStyle name="40% - Accent4 4 4 3" xfId="11223" xr:uid="{0443ABBE-C907-44DF-8A43-B41B42A6B313}"/>
    <cellStyle name="40% - Accent4 4 4 3 2" xfId="23943" xr:uid="{DE5CA186-D2D4-41BE-A666-B8D2D174247B}"/>
    <cellStyle name="40% - Accent4 4 4 4" xfId="15989" xr:uid="{7082C5DF-7A99-4521-80DB-1110BCC8F62E}"/>
    <cellStyle name="40% - Accent4 4 5" xfId="3073" xr:uid="{C48C1F6B-C569-42D8-96FB-8A94B46FF0A9}"/>
    <cellStyle name="40% - Accent4 4 5 2" xfId="6070" xr:uid="{0E7B1930-1630-4B3D-9CE9-27855F2740E0}"/>
    <cellStyle name="40% - Accent4 4 5 2 2" xfId="13397" xr:uid="{AC4ED89B-CFF7-4F93-B47E-9A1C93A332A7}"/>
    <cellStyle name="40% - Accent4 4 5 2 2 2" xfId="27115" xr:uid="{EC3C072A-074D-4A71-A843-4337EFB919E0}"/>
    <cellStyle name="40% - Accent4 4 5 2 3" xfId="19159" xr:uid="{7E5516DD-1307-4C34-A92B-3EBDDAD2584B}"/>
    <cellStyle name="40% - Accent4 4 5 3" xfId="11483" xr:uid="{2BFEE510-F0E5-4AC1-8762-93E9FD473BA2}"/>
    <cellStyle name="40% - Accent4 4 5 3 2" xfId="24203" xr:uid="{1EEAAC8C-1E72-41FF-89B8-9619D6B7C97D}"/>
    <cellStyle name="40% - Accent4 4 5 4" xfId="16248" xr:uid="{9B6AC815-EDE9-4D29-B618-459CCD55063C}"/>
    <cellStyle name="40% - Accent4 4 6" xfId="3318" xr:uid="{94A2EFCC-740F-427F-914A-E987EA8DFFCF}"/>
    <cellStyle name="40% - Accent4 4 6 2" xfId="6315" xr:uid="{23A4D573-D553-4B75-9DF9-58742550E148}"/>
    <cellStyle name="40% - Accent4 4 6 2 2" xfId="13642" xr:uid="{2819AA9F-682D-4F18-A127-D87FCD7BC6CA}"/>
    <cellStyle name="40% - Accent4 4 6 2 2 2" xfId="27360" xr:uid="{3603917D-29AF-42ED-AD04-D86E0C6E8194}"/>
    <cellStyle name="40% - Accent4 4 6 2 3" xfId="19404" xr:uid="{6A1EED7A-8D2F-44D4-8AB2-24DA2B1E9F6B}"/>
    <cellStyle name="40% - Accent4 4 6 3" xfId="11728" xr:uid="{F169E14D-7476-4E05-98E7-89A6A6F93E58}"/>
    <cellStyle name="40% - Accent4 4 6 3 2" xfId="24448" xr:uid="{0BF94ED7-C3E6-460A-9D10-07202F6F754E}"/>
    <cellStyle name="40% - Accent4 4 6 4" xfId="16493" xr:uid="{ECB35AE1-49AD-43D6-BD5D-57965AE4A369}"/>
    <cellStyle name="40% - Accent4 4 7" xfId="1622" xr:uid="{89DD30DA-0385-45C7-A595-6264E75690AA}"/>
    <cellStyle name="40% - Accent4 4 7 2" xfId="10609" xr:uid="{912C45AD-6F5C-4246-B006-02B94C0821E8}"/>
    <cellStyle name="40% - Accent4 4 7 2 2" xfId="23079" xr:uid="{E5B6B199-6D39-4E7D-B387-75FB009A4E8E}"/>
    <cellStyle name="40% - Accent4 4 7 3" xfId="15109" xr:uid="{7F8DD2EE-8FB1-4C4D-9448-77A8D211C61F}"/>
    <cellStyle name="40% - Accent4 4 8" xfId="9684" xr:uid="{478F9E2B-4A17-4FDC-8275-683A969090CB}"/>
    <cellStyle name="40% - Accent4 40" xfId="29449" xr:uid="{B9731910-7042-40FE-841D-F797BF140BCA}"/>
    <cellStyle name="40% - Accent4 41" xfId="29450" xr:uid="{589E17F2-4026-47E7-AA65-011A1654EC71}"/>
    <cellStyle name="40% - Accent4 42" xfId="29451" xr:uid="{B5F1DA7C-DDED-421F-9D67-DA6671E56FAB}"/>
    <cellStyle name="40% - Accent4 43" xfId="29452" xr:uid="{FEDC4A91-A366-47B7-B693-9E7E9705D7FB}"/>
    <cellStyle name="40% - Accent4 44" xfId="29453" xr:uid="{E19070FE-9CDD-46D4-849A-0582385ACE5E}"/>
    <cellStyle name="40% - Accent4 45" xfId="29454" xr:uid="{11D7A802-DAF3-4BB8-8071-4D57053C96F7}"/>
    <cellStyle name="40% - Accent4 46" xfId="29455" xr:uid="{F0CBFC64-6B83-4213-B733-768642C64C0C}"/>
    <cellStyle name="40% - Accent4 47" xfId="29456" xr:uid="{71A9ABFD-58BC-4BE7-9F0B-D64BB6C577E9}"/>
    <cellStyle name="40% - Accent4 48" xfId="29457" xr:uid="{3F3E517B-774A-450D-BAFF-919D782D833F}"/>
    <cellStyle name="40% - Accent4 49" xfId="29458" xr:uid="{9DD5B0B1-7ECA-423C-82E4-F355F6B4DB95}"/>
    <cellStyle name="40% - Accent4 5" xfId="773" xr:uid="{FC24F5B3-3B43-49AB-AB7B-3FB911994112}"/>
    <cellStyle name="40% - Accent4 5 2" xfId="2392" xr:uid="{1B799100-A4F6-4027-A2CD-891DB6FB6C00}"/>
    <cellStyle name="40% - Accent4 5 2 2" xfId="29460" xr:uid="{29C33CC6-0185-472B-9E9D-F76F292821A7}"/>
    <cellStyle name="40% - Accent4 5 3" xfId="1855" xr:uid="{0659BED6-20D1-4A4F-9A27-2382E75285BD}"/>
    <cellStyle name="40% - Accent4 5 3 2" xfId="10764" xr:uid="{32E02E30-91D4-4488-BC31-A9DEB742C2FA}"/>
    <cellStyle name="40% - Accent4 5 3 2 2" xfId="23234" xr:uid="{DFABE5A9-751D-4E2A-99E2-9DC815AC710D}"/>
    <cellStyle name="40% - Accent4 5 3 3" xfId="15261" xr:uid="{231AD0A3-ED40-4943-B708-416BA0BF2786}"/>
    <cellStyle name="40% - Accent4 5 3 4" xfId="29459" xr:uid="{9B1457F4-3458-4C16-BDF5-B9D160F219C1}"/>
    <cellStyle name="40% - Accent4 5 4" xfId="9876" xr:uid="{6216252B-5A67-4D95-8097-6AD99E635F01}"/>
    <cellStyle name="40% - Accent4 50" xfId="29461" xr:uid="{C3CD78B4-A3DE-4FF0-A108-98C61FEA1D13}"/>
    <cellStyle name="40% - Accent4 51" xfId="29462" xr:uid="{1B1D5183-5D3F-447A-B632-A1550CEC0B67}"/>
    <cellStyle name="40% - Accent4 52" xfId="29463" xr:uid="{E590359C-0354-4F2A-8A75-15BC27ED3783}"/>
    <cellStyle name="40% - Accent4 53" xfId="29464" xr:uid="{F1A39C8A-5F39-4A57-80E6-BD042C6C33AE}"/>
    <cellStyle name="40% - Accent4 54" xfId="29465" xr:uid="{C4CC5067-97AA-4F90-8779-F15F174A8365}"/>
    <cellStyle name="40% - Accent4 55" xfId="29466" xr:uid="{6E266293-2BAA-4430-8922-0F03D2D9067D}"/>
    <cellStyle name="40% - Accent4 56" xfId="29467" xr:uid="{11D86527-97FE-4683-BA5A-7DAE1625BDA8}"/>
    <cellStyle name="40% - Accent4 57" xfId="29468" xr:uid="{B416F4F2-D330-4B48-B340-E735690B57AE}"/>
    <cellStyle name="40% - Accent4 58" xfId="29469" xr:uid="{B80A9BF2-3E73-43A8-96FB-D1D63836D55C}"/>
    <cellStyle name="40% - Accent4 59" xfId="29470" xr:uid="{95FA62B0-E170-4437-A679-4B8FF5614F7A}"/>
    <cellStyle name="40% - Accent4 6" xfId="828" xr:uid="{5E0D2D16-82CA-4162-AA7B-407FD4C32212}"/>
    <cellStyle name="40% - Accent4 6 2" xfId="29472" xr:uid="{F7946C9B-212E-41A8-B6D5-067B87713B84}"/>
    <cellStyle name="40% - Accent4 6 3" xfId="29471" xr:uid="{3D7366E3-4D18-4D65-93B4-C2B36CFECAEA}"/>
    <cellStyle name="40% - Accent4 60" xfId="29473" xr:uid="{2397CBF7-A089-4022-BD5C-ADB4BFF761A2}"/>
    <cellStyle name="40% - Accent4 61" xfId="29474" xr:uid="{04379B69-D880-4AB4-B4E3-9C468917AB9C}"/>
    <cellStyle name="40% - Accent4 61 2" xfId="29475" xr:uid="{0338B8D4-AF2B-412A-A6A7-0ADF013B0C83}"/>
    <cellStyle name="40% - Accent4 61 2 2" xfId="29476" xr:uid="{82A05B7F-D61C-44BD-85CD-6BF17764837B}"/>
    <cellStyle name="40% - Accent4 61 2 3" xfId="29477" xr:uid="{CE2A654E-E688-4C9B-A726-CD638003F105}"/>
    <cellStyle name="40% - Accent4 61 2 4" xfId="29478" xr:uid="{13472388-32C1-42C9-B9B2-6BDBD5FF83A3}"/>
    <cellStyle name="40% - Accent4 61 2 5" xfId="29479" xr:uid="{601C4205-185B-4F9A-AAF4-CCA3BDC571F7}"/>
    <cellStyle name="40% - Accent4 61 2 6" xfId="29480" xr:uid="{DAAD3F1F-AC8B-4239-A264-A3EC0CDEA802}"/>
    <cellStyle name="40% - Accent4 61 3" xfId="29481" xr:uid="{BFE26870-547E-417D-B7C1-C7512C404FAC}"/>
    <cellStyle name="40% - Accent4 61 4" xfId="29482" xr:uid="{104E1B41-13F3-48B6-AA95-A7DF2E76B2D2}"/>
    <cellStyle name="40% - Accent4 61 5" xfId="29483" xr:uid="{D5DCBE77-E9B5-4780-BC48-F49D1E20A49C}"/>
    <cellStyle name="40% - Accent4 61 6" xfId="29484" xr:uid="{8A0F2181-E12B-43F7-AAD3-4D2B0785816F}"/>
    <cellStyle name="40% - Accent4 61 7" xfId="29485" xr:uid="{A2745AC1-2994-47B1-819D-0374A82B0169}"/>
    <cellStyle name="40% - Accent4 61 8" xfId="29486" xr:uid="{B2C64E67-2D5E-4F7C-9D04-F48EDA063D86}"/>
    <cellStyle name="40% - Accent4 61 9" xfId="29487" xr:uid="{3168B484-A07D-4E57-924D-E83D6CE2B84A}"/>
    <cellStyle name="40% - Accent4 62" xfId="29488" xr:uid="{3A333EC6-7189-420C-8AEF-04C83E7FB806}"/>
    <cellStyle name="40% - Accent4 63" xfId="29489" xr:uid="{E821A8D4-150D-4303-AE8C-6EF3219BB809}"/>
    <cellStyle name="40% - Accent4 63 2" xfId="29490" xr:uid="{0E2AFA20-B19E-4E74-A7A2-08F3152909DE}"/>
    <cellStyle name="40% - Accent4 63 3" xfId="29491" xr:uid="{E4F848E3-C252-41D7-85BC-2BA30F6A5740}"/>
    <cellStyle name="40% - Accent4 63 4" xfId="29492" xr:uid="{B9CD2F54-548C-4792-B909-5314526B890A}"/>
    <cellStyle name="40% - Accent4 63 5" xfId="29493" xr:uid="{5B2E6ECB-92EE-408A-BA2C-700912296EF5}"/>
    <cellStyle name="40% - Accent4 63 6" xfId="29494" xr:uid="{2BCA221C-5EF5-48D6-97E5-36D84BB59251}"/>
    <cellStyle name="40% - Accent4 64" xfId="29495" xr:uid="{9CA2109F-B2DD-40FB-A89A-7CC056896584}"/>
    <cellStyle name="40% - Accent4 65" xfId="29496" xr:uid="{D0557E5C-A78A-4F01-AF71-0AA613543CA4}"/>
    <cellStyle name="40% - Accent4 66" xfId="29497" xr:uid="{D105A85C-A98F-4644-B5A0-E7AE1D09AC74}"/>
    <cellStyle name="40% - Accent4 67" xfId="29498" xr:uid="{15294AF8-E20D-4B3B-91F1-D94B4F1CF906}"/>
    <cellStyle name="40% - Accent4 68" xfId="29499" xr:uid="{52D221A4-6666-49BF-BE67-787E0432B1A3}"/>
    <cellStyle name="40% - Accent4 69" xfId="29500" xr:uid="{D369B484-FC2F-455A-AEEE-2CF1BD9C5E8A}"/>
    <cellStyle name="40% - Accent4 7" xfId="174" xr:uid="{A32BF6D8-5435-497C-928F-6D01EEF05B63}"/>
    <cellStyle name="40% - Accent4 7 2" xfId="29502" xr:uid="{70AE71E6-E0F7-44D1-88B1-4D3963BD59FA}"/>
    <cellStyle name="40% - Accent4 7 3" xfId="29501" xr:uid="{E620CFD3-7006-49AA-8E91-2F7249BFA8F1}"/>
    <cellStyle name="40% - Accent4 70" xfId="29503" xr:uid="{FBF17537-004D-4F67-9477-7E41CE032E57}"/>
    <cellStyle name="40% - Accent4 71" xfId="29504" xr:uid="{08B9420B-E5B8-479D-93CD-C4217BFD0317}"/>
    <cellStyle name="40% - Accent4 72" xfId="29505" xr:uid="{9521F0FB-B576-487E-84DE-0B864439F5BF}"/>
    <cellStyle name="40% - Accent4 73" xfId="9540" xr:uid="{73FFBD0C-9067-460E-87EC-772BEEBD8453}"/>
    <cellStyle name="40% - Accent4 8" xfId="2711" xr:uid="{7CE09031-CCFD-4FD0-94F5-F8463BDDB549}"/>
    <cellStyle name="40% - Accent4 8 2" xfId="5716" xr:uid="{777AC53B-9F7E-46D8-B1FB-FB3A18889278}"/>
    <cellStyle name="40% - Accent4 8 2 2" xfId="13043" xr:uid="{B8D77F57-803A-4AC0-8F30-13996F805791}"/>
    <cellStyle name="40% - Accent4 8 2 2 2" xfId="26761" xr:uid="{38F0A26E-547C-4913-B836-63F31969BCED}"/>
    <cellStyle name="40% - Accent4 8 2 3" xfId="18805" xr:uid="{76279AE0-F6ED-4B25-ACB8-203DD28547CD}"/>
    <cellStyle name="40% - Accent4 8 2 4" xfId="29507" xr:uid="{1D18977E-74DA-47F8-8370-474143E21148}"/>
    <cellStyle name="40% - Accent4 8 3" xfId="11125" xr:uid="{9BF3301E-5002-4EF4-94BC-242E3DE8EF7A}"/>
    <cellStyle name="40% - Accent4 8 3 2" xfId="23845" xr:uid="{C200131C-34BC-49DC-A902-25D0FA33F7A8}"/>
    <cellStyle name="40% - Accent4 8 4" xfId="15892" xr:uid="{C3EAB374-32AD-45DC-9613-181009371D18}"/>
    <cellStyle name="40% - Accent4 8 5" xfId="29506" xr:uid="{B66F5519-C139-416B-9A11-5ACC40E05D28}"/>
    <cellStyle name="40% - Accent4 9" xfId="2731" xr:uid="{749867DC-1977-4EE5-BDC7-0548C0361450}"/>
    <cellStyle name="40% - Accent4 9 2" xfId="5736" xr:uid="{65F05815-97F7-417B-8D4A-BC1C4BCE8531}"/>
    <cellStyle name="40% - Accent4 9 2 2" xfId="13063" xr:uid="{15CA0B76-1EC3-4961-A7E7-2007C0A49516}"/>
    <cellStyle name="40% - Accent4 9 2 2 2" xfId="26781" xr:uid="{59FAEC2D-D2CA-432D-B775-23E0501D17F5}"/>
    <cellStyle name="40% - Accent4 9 2 3" xfId="18825" xr:uid="{2F36F60C-8BDD-4F18-9115-84D027E6E2F8}"/>
    <cellStyle name="40% - Accent4 9 2 4" xfId="29509" xr:uid="{E2FFCD2A-3E03-44CA-A92C-76863C7851E6}"/>
    <cellStyle name="40% - Accent4 9 3" xfId="11145" xr:uid="{DB2764E8-B42B-418D-AD46-EA6A890AA81B}"/>
    <cellStyle name="40% - Accent4 9 3 2" xfId="23865" xr:uid="{C7C48EC7-6ED8-4AAE-8A79-53508E945BE1}"/>
    <cellStyle name="40% - Accent4 9 4" xfId="15912" xr:uid="{2D81EC24-330F-40F2-94AF-F31ADDB42484}"/>
    <cellStyle name="40% - Accent4 9 5" xfId="29508" xr:uid="{8429DC17-968E-4F29-B0DA-4500F18A9C72}"/>
    <cellStyle name="40% - Accent5" xfId="60" builtinId="47" customBuiltin="1"/>
    <cellStyle name="40% - Accent5 1" xfId="29510" xr:uid="{C4018E1D-882B-4D1B-B06E-9FD7E9F7D0C8}"/>
    <cellStyle name="40% - Accent5 1 2" xfId="29511" xr:uid="{42B0FEB8-E924-4A5E-9AE8-5E5184FF4737}"/>
    <cellStyle name="40% - Accent5 1 2 2" xfId="29512" xr:uid="{6952F050-233D-4473-8D8C-8BF6CD705F8A}"/>
    <cellStyle name="40% - Accent5 1 3" xfId="29513" xr:uid="{A72110E9-C8C5-4337-95D7-B1932D8A3D25}"/>
    <cellStyle name="40% - Accent5 10" xfId="2985" xr:uid="{347E4C17-7601-482F-9C2C-04F5739F6473}"/>
    <cellStyle name="40% - Accent5 10 2" xfId="5984" xr:uid="{F3059541-BE9F-4175-80C7-28F7D9A1BAD9}"/>
    <cellStyle name="40% - Accent5 10 2 2" xfId="13311" xr:uid="{C6E8A4D7-A1F4-4CE6-A1E2-911A09645FC8}"/>
    <cellStyle name="40% - Accent5 10 2 2 2" xfId="27029" xr:uid="{CD4F79B3-F1A3-43F0-948A-4FFB2049E7FC}"/>
    <cellStyle name="40% - Accent5 10 2 3" xfId="19073" xr:uid="{3C82699A-7104-43BF-8D02-5B5893E59114}"/>
    <cellStyle name="40% - Accent5 10 2 4" xfId="29515" xr:uid="{3079F336-BE9D-41E9-91C5-F1DEF47CD1DD}"/>
    <cellStyle name="40% - Accent5 10 3" xfId="11396" xr:uid="{19DAC4A8-96DB-4EFC-969B-0CF0F41FAEB0}"/>
    <cellStyle name="40% - Accent5 10 3 2" xfId="24116" xr:uid="{E37611DE-5D0D-44B1-9A45-72B2A1BB17EB}"/>
    <cellStyle name="40% - Accent5 10 4" xfId="16161" xr:uid="{C795D1EF-D071-4F1F-8A6F-9F0C044D785E}"/>
    <cellStyle name="40% - Accent5 10 5" xfId="29514" xr:uid="{9AE57E8A-B9BA-47A8-8C51-8850A74F3826}"/>
    <cellStyle name="40% - Accent5 11" xfId="3002" xr:uid="{EFB281AB-9CBC-42C1-870C-A1D4B4136FDC}"/>
    <cellStyle name="40% - Accent5 11 2" xfId="5999" xr:uid="{581E6AC3-AC54-40A8-93BA-B31E0D092FAF}"/>
    <cellStyle name="40% - Accent5 11 2 2" xfId="13326" xr:uid="{53EEDCB9-654A-45F1-AA94-D3150BF05A77}"/>
    <cellStyle name="40% - Accent5 11 2 2 2" xfId="27044" xr:uid="{5359288D-5A6D-44F8-BCF0-4671D3C33CC2}"/>
    <cellStyle name="40% - Accent5 11 2 3" xfId="19088" xr:uid="{46E85EC2-7328-4867-A551-EF2EED11D920}"/>
    <cellStyle name="40% - Accent5 11 2 4" xfId="29517" xr:uid="{2A7F5201-EE15-4251-B3B1-DC2E3B6A05AE}"/>
    <cellStyle name="40% - Accent5 11 3" xfId="11412" xr:uid="{7CF9217C-BE23-4BCE-A32A-82413436EF5C}"/>
    <cellStyle name="40% - Accent5 11 3 2" xfId="24132" xr:uid="{67760433-6D60-4EDF-8033-95EA601A8D14}"/>
    <cellStyle name="40% - Accent5 11 4" xfId="16177" xr:uid="{3E25023F-5EDC-4F80-8F79-5519CACE4C4F}"/>
    <cellStyle name="40% - Accent5 11 5" xfId="29516" xr:uid="{1D4044BD-69BA-4C84-A112-513126EE81FA}"/>
    <cellStyle name="40% - Accent5 12" xfId="3247" xr:uid="{9A3F34AD-C0AF-44ED-B9EF-A194E3D52F9C}"/>
    <cellStyle name="40% - Accent5 12 2" xfId="6244" xr:uid="{C198ED19-3C3C-40A4-B2B4-6EFA70297F05}"/>
    <cellStyle name="40% - Accent5 12 2 2" xfId="13571" xr:uid="{6216E24C-9397-4001-B865-8A69A91916EE}"/>
    <cellStyle name="40% - Accent5 12 2 2 2" xfId="27289" xr:uid="{3D8FA00D-384B-45CD-921B-3DF9B455D79E}"/>
    <cellStyle name="40% - Accent5 12 2 3" xfId="19333" xr:uid="{A5A586C7-2555-4D10-937D-1A674E431D8F}"/>
    <cellStyle name="40% - Accent5 12 2 4" xfId="29519" xr:uid="{24EAA40A-5715-4A7A-AD65-E8D9193C8085}"/>
    <cellStyle name="40% - Accent5 12 3" xfId="11657" xr:uid="{98C006EB-412B-43A7-B3FE-0EC01EB00273}"/>
    <cellStyle name="40% - Accent5 12 3 2" xfId="24377" xr:uid="{59493D52-1F2A-473F-A7C8-D1CA4CDD1246}"/>
    <cellStyle name="40% - Accent5 12 4" xfId="16422" xr:uid="{F49C7C55-5AA0-4269-9715-C9927BE0706C}"/>
    <cellStyle name="40% - Accent5 12 5" xfId="29518" xr:uid="{C4E28313-46C9-4E0E-AA05-2BA451291EDC}"/>
    <cellStyle name="40% - Accent5 13" xfId="5402" xr:uid="{900BBFE6-AAD4-4592-A30E-53407FFB2526}"/>
    <cellStyle name="40% - Accent5 13 2" xfId="12781" xr:uid="{328816A3-60D9-40BF-81B1-F9A9148184BC}"/>
    <cellStyle name="40% - Accent5 13 2 2" xfId="26453" xr:uid="{E79F8CFD-1E4B-4593-8537-D887220E8F3C}"/>
    <cellStyle name="40% - Accent5 13 2 3" xfId="29521" xr:uid="{425E9C59-F732-4C64-B1B6-311C87007F34}"/>
    <cellStyle name="40% - Accent5 13 3" xfId="18497" xr:uid="{56ADD9AE-D8EB-4D04-BAC3-69BF7808FD12}"/>
    <cellStyle name="40% - Accent5 13 4" xfId="29520" xr:uid="{4F1B675D-CFE2-4F7D-8E2A-007AC516F0F3}"/>
    <cellStyle name="40% - Accent5 14" xfId="10569" xr:uid="{270E7C9E-329D-4751-B46A-90381BE657CB}"/>
    <cellStyle name="40% - Accent5 14 2" xfId="23039" xr:uid="{E834E406-0F3E-4392-895A-6E79F5183C4E}"/>
    <cellStyle name="40% - Accent5 14 2 2" xfId="29523" xr:uid="{99A34AD6-1B27-4BAE-8A42-393C27475335}"/>
    <cellStyle name="40% - Accent5 14 3" xfId="29522" xr:uid="{D3F17432-5FB3-4F51-9CEB-A500E699D4B1}"/>
    <cellStyle name="40% - Accent5 15" xfId="15074" xr:uid="{39892A5C-D2E1-4A71-86BC-2BD31B8450F6}"/>
    <cellStyle name="40% - Accent5 15 2" xfId="29525" xr:uid="{E9E42129-D184-41E3-9781-C339CC752E69}"/>
    <cellStyle name="40% - Accent5 15 3" xfId="29524" xr:uid="{D5A2E459-3C3E-4B2F-8DF6-69D9DE3205B1}"/>
    <cellStyle name="40% - Accent5 16" xfId="29526" xr:uid="{823DB67B-8EC8-4519-B28A-1D5265803BEA}"/>
    <cellStyle name="40% - Accent5 16 2" xfId="29527" xr:uid="{4805F268-9955-45F5-B6CE-28A408B6B5D8}"/>
    <cellStyle name="40% - Accent5 17" xfId="29528" xr:uid="{21DA9626-A5CC-4AC8-9AC8-8C9FDD1D0BBE}"/>
    <cellStyle name="40% - Accent5 17 2" xfId="29529" xr:uid="{79E14367-9BBA-427A-81EE-D491D1995591}"/>
    <cellStyle name="40% - Accent5 18" xfId="29530" xr:uid="{E5225F7E-E8E1-4B35-BF60-8C31F18F6D3F}"/>
    <cellStyle name="40% - Accent5 18 2" xfId="29531" xr:uid="{D2E729D1-3952-4395-B2E8-32C069CF8E76}"/>
    <cellStyle name="40% - Accent5 19" xfId="29532" xr:uid="{96DF3E32-ADA9-4D92-85CB-6B3BF1113C1E}"/>
    <cellStyle name="40% - Accent5 19 2" xfId="29533" xr:uid="{C01B3CE1-1233-4300-AE00-9B1D4A2B9B6C}"/>
    <cellStyle name="40% - Accent5 2" xfId="198" xr:uid="{2420ED97-5CD0-4FC7-BEA3-7CED71DC67B1}"/>
    <cellStyle name="40% - Accent5 2 2" xfId="504" xr:uid="{D202039D-FFDE-4F86-B44B-65A0497130FE}"/>
    <cellStyle name="40% - Accent5 2 2 10" xfId="4820" xr:uid="{1BFF8FC1-F7B7-45B0-AB9E-71E1736A68F1}"/>
    <cellStyle name="40% - Accent5 2 2 10 2" xfId="12590" xr:uid="{480B5F2B-DD29-4255-9940-965212982C05}"/>
    <cellStyle name="40% - Accent5 2 2 10 2 2" xfId="25879" xr:uid="{FAF7AD79-A699-4636-AB76-4CA898F0CC36}"/>
    <cellStyle name="40% - Accent5 2 2 10 3" xfId="17923" xr:uid="{8608D70E-C883-4161-92BC-CD536184A710}"/>
    <cellStyle name="40% - Accent5 2 2 11" xfId="10170" xr:uid="{76075C4C-2BE8-4982-9BB6-AF9998920201}"/>
    <cellStyle name="40% - Accent5 2 2 11 2" xfId="22540" xr:uid="{498C1721-A607-4335-87CF-D579631E5D7B}"/>
    <cellStyle name="40% - Accent5 2 2 12" xfId="9763" xr:uid="{D90E9EBF-0139-49F5-92C6-0D8C7A93FE33}"/>
    <cellStyle name="40% - Accent5 2 2 12 2" xfId="20441" xr:uid="{222CFB76-CC96-4943-8FEB-4C1D85FF9507}"/>
    <cellStyle name="40% - Accent5 2 2 12 3" xfId="14572" xr:uid="{43A6B809-460D-48A3-86B7-5CB591AE9CD7}"/>
    <cellStyle name="40% - Accent5 2 2 2" xfId="2015" xr:uid="{1BB3A877-923D-4733-B5F8-0C88DFC5D1DF}"/>
    <cellStyle name="40% - Accent5 2 2 2 2" xfId="5499" xr:uid="{2F26DF93-1C89-4CC1-A533-4A26A93C9749}"/>
    <cellStyle name="40% - Accent5 2 2 2 2 2" xfId="12867" xr:uid="{1EA63DE1-319A-4012-9BE3-F45CBBB9975B}"/>
    <cellStyle name="40% - Accent5 2 2 2 2 2 2" xfId="26549" xr:uid="{37DE947D-B3FA-40D9-BA4D-17DB3DE8AF1E}"/>
    <cellStyle name="40% - Accent5 2 2 2 2 3" xfId="18593" xr:uid="{2CFF9178-30BE-47BD-8E39-8C24C1904FDE}"/>
    <cellStyle name="40% - Accent5 2 2 2 3" xfId="10899" xr:uid="{6A3447A8-7188-47FD-B3B4-A5989CADD2A8}"/>
    <cellStyle name="40% - Accent5 2 2 2 3 2" xfId="23370" xr:uid="{86D55DB9-AFBF-4BDA-9F27-140CF0DC736D}"/>
    <cellStyle name="40% - Accent5 2 2 2 4" xfId="15393" xr:uid="{CB151DBE-0C6D-49D7-ABEE-E3066F37E0D1}"/>
    <cellStyle name="40% - Accent5 2 2 2 5" xfId="29536" xr:uid="{C5630F51-3271-4BDC-A897-B15CB637CA8C}"/>
    <cellStyle name="40% - Accent5 2 2 3" xfId="2288" xr:uid="{F1B8743B-E6FF-40A1-A091-3FC9D264820C}"/>
    <cellStyle name="40% - Accent5 2 2 3 2" xfId="5651" xr:uid="{3541BE9F-6773-488D-9FE9-DB295864143B}"/>
    <cellStyle name="40% - Accent5 2 2 3 2 2" xfId="12990" xr:uid="{1928161D-07FC-405D-A185-E8B2D749BF27}"/>
    <cellStyle name="40% - Accent5 2 2 3 2 2 2" xfId="26698" xr:uid="{E0258793-A307-4864-A2F8-6A8F40AEA5D6}"/>
    <cellStyle name="40% - Accent5 2 2 3 2 3" xfId="18742" xr:uid="{FE3DA454-40C2-4EFC-A0F2-54F2B58272A6}"/>
    <cellStyle name="40% - Accent5 2 2 3 3" xfId="11055" xr:uid="{9C98FDE8-0CCE-425C-925E-E8591301DB5C}"/>
    <cellStyle name="40% - Accent5 2 2 3 3 2" xfId="23537" xr:uid="{72FF1DB8-2E32-4BDE-AAE0-29822241D4EC}"/>
    <cellStyle name="40% - Accent5 2 2 3 4" xfId="15560" xr:uid="{86F27037-FDFF-4C75-A7E6-F4A7E44DCF1D}"/>
    <cellStyle name="40% - Accent5 2 2 3 5" xfId="29537" xr:uid="{7C23F01C-B4E2-4923-A6AE-1EFAA5DA9E72}"/>
    <cellStyle name="40% - Accent5 2 2 4" xfId="2869" xr:uid="{419006C3-4864-427E-9E21-0D57515B9FE8}"/>
    <cellStyle name="40% - Accent5 2 2 4 2" xfId="5872" xr:uid="{0DE020F0-E643-4DCC-B3C5-C082CEF1E334}"/>
    <cellStyle name="40% - Accent5 2 2 4 2 2" xfId="13199" xr:uid="{CB6FE718-53F5-41CF-A995-35898B9715C0}"/>
    <cellStyle name="40% - Accent5 2 2 4 2 2 2" xfId="26917" xr:uid="{4A787EAB-E3B9-4E4B-90DD-20E9BCE8E50A}"/>
    <cellStyle name="40% - Accent5 2 2 4 2 3" xfId="18961" xr:uid="{6F22EF15-76A3-4FB9-961A-93338564B865}"/>
    <cellStyle name="40% - Accent5 2 2 4 3" xfId="11283" xr:uid="{A5B3760B-DD99-46F5-A425-C0274EA5650E}"/>
    <cellStyle name="40% - Accent5 2 2 4 3 2" xfId="24003" xr:uid="{50B6A1E3-E8B4-49AD-9866-037507F9CDB1}"/>
    <cellStyle name="40% - Accent5 2 2 4 4" xfId="16048" xr:uid="{6582F74D-3D20-464F-8B4E-BDD9D5C0763B}"/>
    <cellStyle name="40% - Accent5 2 2 4 5" xfId="29535" xr:uid="{DADA4ADA-C957-4425-93E3-093F58785D5A}"/>
    <cellStyle name="40% - Accent5 2 2 5" xfId="3133" xr:uid="{90FBF98D-6CE1-401C-969F-46012AF34A60}"/>
    <cellStyle name="40% - Accent5 2 2 5 2" xfId="6130" xr:uid="{84E348C2-F492-4B8C-B26C-8057C450DB73}"/>
    <cellStyle name="40% - Accent5 2 2 5 2 2" xfId="13457" xr:uid="{BD0A2B1F-F7C9-46B8-A565-E22FE5C17660}"/>
    <cellStyle name="40% - Accent5 2 2 5 2 2 2" xfId="27175" xr:uid="{738027F5-BE36-4432-9C41-600BE518A280}"/>
    <cellStyle name="40% - Accent5 2 2 5 2 3" xfId="19219" xr:uid="{A66FD79A-234C-4038-80E1-6735572C31F4}"/>
    <cellStyle name="40% - Accent5 2 2 5 3" xfId="11543" xr:uid="{A328D6C4-2222-471E-9612-2C1E9433835D}"/>
    <cellStyle name="40% - Accent5 2 2 5 3 2" xfId="24263" xr:uid="{3EA797C9-E8F7-4E74-925F-BFBBAC2EAD0C}"/>
    <cellStyle name="40% - Accent5 2 2 5 4" xfId="16308" xr:uid="{832496CD-9AAE-4763-ADF0-E8494D5E0B58}"/>
    <cellStyle name="40% - Accent5 2 2 6" xfId="3378" xr:uid="{AE3737C0-E27D-4A11-8272-829092B501EA}"/>
    <cellStyle name="40% - Accent5 2 2 6 2" xfId="6375" xr:uid="{FBB19877-B227-47CB-9B61-798323325B76}"/>
    <cellStyle name="40% - Accent5 2 2 6 2 2" xfId="13702" xr:uid="{840EC450-05F8-4B8C-B43F-5481D47D0FC6}"/>
    <cellStyle name="40% - Accent5 2 2 6 2 2 2" xfId="27420" xr:uid="{646D9022-3691-4FA5-BC1B-B9E09873AC3F}"/>
    <cellStyle name="40% - Accent5 2 2 6 2 3" xfId="19464" xr:uid="{AE20EFC6-E09F-4A99-8851-2B1DD0945650}"/>
    <cellStyle name="40% - Accent5 2 2 6 3" xfId="11788" xr:uid="{B11CEEF5-098E-41E2-94F8-62D38CD4BFB4}"/>
    <cellStyle name="40% - Accent5 2 2 6 3 2" xfId="24508" xr:uid="{59254E1E-2B43-4721-BBDC-1748F1E42714}"/>
    <cellStyle name="40% - Accent5 2 2 6 4" xfId="16553" xr:uid="{1F5220F3-23D0-4625-91F4-712E3E68436E}"/>
    <cellStyle name="40% - Accent5 2 2 7" xfId="3598" xr:uid="{08C93CC8-4A87-4EA4-9968-1454916EE034}"/>
    <cellStyle name="40% - Accent5 2 2 7 2" xfId="6587" xr:uid="{D5172C2F-01F4-46D8-ABF2-061D022141E7}"/>
    <cellStyle name="40% - Accent5 2 2 7 2 2" xfId="13913" xr:uid="{7A44D423-DFF6-4385-B467-D721722BD99A}"/>
    <cellStyle name="40% - Accent5 2 2 7 2 2 2" xfId="27632" xr:uid="{E54CBFA6-3F5C-4DCB-863E-C1933C2D2F39}"/>
    <cellStyle name="40% - Accent5 2 2 7 2 3" xfId="19676" xr:uid="{EB355A77-668F-4ABF-99E8-4EF081D3CA54}"/>
    <cellStyle name="40% - Accent5 2 2 7 3" xfId="12001" xr:uid="{70B1523F-E940-4D34-B323-38B3CAC0248B}"/>
    <cellStyle name="40% - Accent5 2 2 7 3 2" xfId="24720" xr:uid="{94BDCE00-C5B0-488D-B4D2-A8C73029619A}"/>
    <cellStyle name="40% - Accent5 2 2 7 4" xfId="16764" xr:uid="{8DB07D01-9649-4172-9DB0-436B0754E47C}"/>
    <cellStyle name="40% - Accent5 2 2 8" xfId="4177" xr:uid="{FC4CE75D-B747-44DD-B763-241062687317}"/>
    <cellStyle name="40% - Accent5 2 2 8 2" xfId="7133" xr:uid="{CED2B717-5B72-4ED7-B5C6-F2E024500FF1}"/>
    <cellStyle name="40% - Accent5 2 2 8 2 2" xfId="14202" xr:uid="{67A2F0F2-E3A8-4985-90D8-EA141896C074}"/>
    <cellStyle name="40% - Accent5 2 2 8 2 2 2" xfId="28178" xr:uid="{58698D8C-1A09-49BA-A4C8-D1E857E4C3AB}"/>
    <cellStyle name="40% - Accent5 2 2 8 2 3" xfId="20222" xr:uid="{C49D6A13-7E37-44A1-9023-29392DB9F10F}"/>
    <cellStyle name="40% - Accent5 2 2 8 3" xfId="12294" xr:uid="{0AC5BA88-7475-4695-BB73-DFE73DB34BB6}"/>
    <cellStyle name="40% - Accent5 2 2 8 3 2" xfId="25261" xr:uid="{DDDA2843-B667-442C-AF1B-B59CFD41E010}"/>
    <cellStyle name="40% - Accent5 2 2 8 4" xfId="17305" xr:uid="{B65627AF-2BB7-42F8-B9E3-93D6F82BA5AA}"/>
    <cellStyle name="40% - Accent5 2 2 9" xfId="1703" xr:uid="{7F313C87-889E-4A5B-9F81-C7903722BFE4}"/>
    <cellStyle name="40% - Accent5 2 2 9 2" xfId="10647" xr:uid="{64AB715D-4AF3-4BA7-9A9A-CA009E9A4988}"/>
    <cellStyle name="40% - Accent5 2 2 9 2 2" xfId="23117" xr:uid="{60DC1097-FA2A-4967-A4CD-5804EAD4C746}"/>
    <cellStyle name="40% - Accent5 2 2 9 3" xfId="15150" xr:uid="{CA10E2AA-BBA3-427C-90D5-A2407E3E9F34}"/>
    <cellStyle name="40% - Accent5 2 3" xfId="1901" xr:uid="{5F7CB08B-663D-4180-A85D-638B02F5BE83}"/>
    <cellStyle name="40% - Accent5 2 3 2" xfId="5434" xr:uid="{187CFED0-5017-46D9-8B81-45A767CB308F}"/>
    <cellStyle name="40% - Accent5 2 3 2 2" xfId="12809" xr:uid="{16ABB8A3-A57F-49CC-B291-A26A64C0DA39}"/>
    <cellStyle name="40% - Accent5 2 3 2 2 2" xfId="26485" xr:uid="{84F735DA-53C1-4638-B508-028EDA2AC272}"/>
    <cellStyle name="40% - Accent5 2 3 2 3" xfId="18529" xr:uid="{54D9CB4C-CE9F-4417-851D-0CFC5B4F1DCB}"/>
    <cellStyle name="40% - Accent5 2 3 3" xfId="10808" xr:uid="{1AFDC96E-1D50-4955-BEB4-6F92A8722A1E}"/>
    <cellStyle name="40% - Accent5 2 3 3 2" xfId="23279" xr:uid="{B55F87B4-953D-44ED-B630-F86731CE0D03}"/>
    <cellStyle name="40% - Accent5 2 3 4" xfId="15304" xr:uid="{C7913BE3-FAA9-4BF2-82B7-58A9682424C6}"/>
    <cellStyle name="40% - Accent5 2 3 5" xfId="29538" xr:uid="{5109D4CE-E1C4-4CA4-9227-22434823941B}"/>
    <cellStyle name="40% - Accent5 2 4" xfId="2118" xr:uid="{2310AA31-A7A2-4BD9-8CC7-9AA51F0E5C1F}"/>
    <cellStyle name="40% - Accent5 2 5" xfId="2781" xr:uid="{ECF92AE9-9912-49B0-9B34-3EEBF3FE05B5}"/>
    <cellStyle name="40% - Accent5 2 5 2" xfId="5785" xr:uid="{B6C86E4D-163F-4291-B6A1-A60B222CC383}"/>
    <cellStyle name="40% - Accent5 2 5 2 2" xfId="13112" xr:uid="{C2645944-13A3-40AB-B606-CC44B927C4C1}"/>
    <cellStyle name="40% - Accent5 2 5 2 2 2" xfId="26830" xr:uid="{10F16159-DACC-4301-8D26-930FF6E1A387}"/>
    <cellStyle name="40% - Accent5 2 5 2 3" xfId="18874" xr:uid="{EDF45BB0-4F5E-49DE-8810-71A063B8336D}"/>
    <cellStyle name="40% - Accent5 2 5 3" xfId="11195" xr:uid="{B1118EDD-2705-44D7-8139-450B2CBC12BB}"/>
    <cellStyle name="40% - Accent5 2 5 3 2" xfId="23915" xr:uid="{F4CC9C22-E653-4F84-B858-F00273263DB2}"/>
    <cellStyle name="40% - Accent5 2 5 4" xfId="15961" xr:uid="{72DFB5E8-E546-4D02-BF54-1B47D74137D1}"/>
    <cellStyle name="40% - Accent5 2 5 5" xfId="29539" xr:uid="{3E61849A-1354-419A-B9D4-886DA2DDFA52}"/>
    <cellStyle name="40% - Accent5 2 6" xfId="3045" xr:uid="{8BB42A06-6929-417D-8058-91DEBDCBD8FE}"/>
    <cellStyle name="40% - Accent5 2 6 2" xfId="6042" xr:uid="{69272CA3-89D2-489A-A197-26910060A743}"/>
    <cellStyle name="40% - Accent5 2 6 2 2" xfId="13369" xr:uid="{E1E10557-DD16-4F41-A0BD-C28B76E9050B}"/>
    <cellStyle name="40% - Accent5 2 6 2 2 2" xfId="27087" xr:uid="{737C1B38-B249-4C7C-8252-3809246DCA4B}"/>
    <cellStyle name="40% - Accent5 2 6 2 3" xfId="19131" xr:uid="{FD3399C6-8DB5-4B73-B545-D8374856E89D}"/>
    <cellStyle name="40% - Accent5 2 6 3" xfId="11455" xr:uid="{9D0C39E2-6A3B-4299-BC0C-1DEBD6DC73AC}"/>
    <cellStyle name="40% - Accent5 2 6 3 2" xfId="24175" xr:uid="{7D1648D3-EE72-452D-82A6-8E65911D1E75}"/>
    <cellStyle name="40% - Accent5 2 6 4" xfId="16220" xr:uid="{9ED5DDDC-45A5-41B5-99D0-04A9089CF104}"/>
    <cellStyle name="40% - Accent5 2 6 5" xfId="29534" xr:uid="{54853BC3-3AE8-44C0-B509-81F82F40EB9C}"/>
    <cellStyle name="40% - Accent5 2 7" xfId="3290" xr:uid="{F3A33FF8-DB55-43D3-AA67-EF74122C4060}"/>
    <cellStyle name="40% - Accent5 2 7 2" xfId="6287" xr:uid="{F3256E13-AC72-453D-A595-8A55FA87C056}"/>
    <cellStyle name="40% - Accent5 2 7 2 2" xfId="13614" xr:uid="{97355AAC-107F-469A-93E1-95E4B125BCED}"/>
    <cellStyle name="40% - Accent5 2 7 2 2 2" xfId="27332" xr:uid="{DFCB412C-2311-4884-AA3C-5D8124BD2272}"/>
    <cellStyle name="40% - Accent5 2 7 2 3" xfId="19376" xr:uid="{4F91B367-7065-4DC6-87AF-5EEED8F7E5E9}"/>
    <cellStyle name="40% - Accent5 2 7 3" xfId="11700" xr:uid="{DC3B31AE-FFD0-47F0-9E49-FA6E2302F882}"/>
    <cellStyle name="40% - Accent5 2 7 3 2" xfId="24420" xr:uid="{C21B2F4F-D8C1-4D6A-973B-A1FE435DADF7}"/>
    <cellStyle name="40% - Accent5 2 7 4" xfId="16465" xr:uid="{32A6BF49-1D7E-4506-9B88-7429E5AC0CA3}"/>
    <cellStyle name="40% - Accent5 2 8" xfId="1594" xr:uid="{11F48F53-3023-4340-B800-5D6586AB7E4D}"/>
    <cellStyle name="40% - Accent5 2 8 2" xfId="10590" xr:uid="{5E7E1CB5-D608-450F-9801-4FB10BEF54B1}"/>
    <cellStyle name="40% - Accent5 2 8 2 2" xfId="23060" xr:uid="{F2FADE0C-DBAE-4538-841E-926C20440521}"/>
    <cellStyle name="40% - Accent5 2 8 3" xfId="15093" xr:uid="{6E809609-50DA-4401-940B-162517A26BD3}"/>
    <cellStyle name="40% - Accent5 2 9" xfId="9656" xr:uid="{D08CEB4C-B008-4397-819C-85E1D777BD84}"/>
    <cellStyle name="40% - Accent5 20" xfId="29540" xr:uid="{1A613067-A40C-46F5-9198-E510D76FA1CD}"/>
    <cellStyle name="40% - Accent5 20 2" xfId="29541" xr:uid="{8EE8370F-FF5A-4C3C-AD7E-27C901FF5FF2}"/>
    <cellStyle name="40% - Accent5 21" xfId="29542" xr:uid="{266A5AC9-3560-46A7-9804-24A909ADCEDA}"/>
    <cellStyle name="40% - Accent5 21 2" xfId="29543" xr:uid="{6D186828-FAC2-4554-AF23-4A431EF59AE0}"/>
    <cellStyle name="40% - Accent5 22" xfId="29544" xr:uid="{D5EF5FF2-484B-4E76-A42F-A8CC4CB65E25}"/>
    <cellStyle name="40% - Accent5 23" xfId="29545" xr:uid="{F81CA6BA-9834-4372-9FC2-2304B9A49BAF}"/>
    <cellStyle name="40% - Accent5 24" xfId="29546" xr:uid="{FAF81A8E-2AE5-4DC5-BB5B-91D9186D836A}"/>
    <cellStyle name="40% - Accent5 25" xfId="29547" xr:uid="{DFF5FC21-12F3-4A2D-A663-D5B12ABAEDA2}"/>
    <cellStyle name="40% - Accent5 26" xfId="29548" xr:uid="{4DC6313C-FEDB-4980-AE29-982C677E644C}"/>
    <cellStyle name="40% - Accent5 27" xfId="29549" xr:uid="{1750934E-7E84-47B8-9D25-7C708630CE28}"/>
    <cellStyle name="40% - Accent5 28" xfId="29550" xr:uid="{19FAA055-0422-4DE6-A8B1-B1BDCA35DBFB}"/>
    <cellStyle name="40% - Accent5 29" xfId="29551" xr:uid="{FCFD6E9C-693F-4EE5-9AB8-EBF7694CEA45}"/>
    <cellStyle name="40% - Accent5 3" xfId="435" xr:uid="{E4E72B9F-7F1C-468B-9E45-3E0372FCA905}"/>
    <cellStyle name="40% - Accent5 3 10" xfId="14540" xr:uid="{53245E25-6D00-40FE-B1AB-524616A5AF60}"/>
    <cellStyle name="40% - Accent5 3 2" xfId="1013" xr:uid="{8A47E8C9-28CF-4523-9B8E-E4674F10287D}"/>
    <cellStyle name="40% - Accent5 3 2 2" xfId="2439" xr:uid="{D357515A-E431-44F7-9CC9-97FBA9A8529C}"/>
    <cellStyle name="40% - Accent5 3 2 2 2" xfId="29554" xr:uid="{28CA4091-A190-4820-B9E6-1D745612E566}"/>
    <cellStyle name="40% - Accent5 3 2 3" xfId="1973" xr:uid="{17E3853D-E88A-4C88-8F65-55084E99469D}"/>
    <cellStyle name="40% - Accent5 3 2 3 2" xfId="10857" xr:uid="{66419799-7B59-475D-9918-3D4688123DD0}"/>
    <cellStyle name="40% - Accent5 3 2 3 2 2" xfId="23328" xr:uid="{6F483841-A22C-4B9F-B6ED-8BE9F6AFDF14}"/>
    <cellStyle name="40% - Accent5 3 2 3 3" xfId="15351" xr:uid="{86F8BB68-7DAA-4990-8DF7-922F42D92C15}"/>
    <cellStyle name="40% - Accent5 3 2 4" xfId="9921" xr:uid="{755CA2B8-C09E-43D5-A492-41CBF9E7AB20}"/>
    <cellStyle name="40% - Accent5 3 2 5" xfId="29553" xr:uid="{774C4C83-0E7B-42E5-BB87-5406DFC470C2}"/>
    <cellStyle name="40% - Accent5 3 3" xfId="2826" xr:uid="{2CB9AE8C-0A37-4C1C-962D-AFD675804781}"/>
    <cellStyle name="40% - Accent5 3 3 2" xfId="5829" xr:uid="{855305A5-0E8A-4C7A-BEF4-269F4052CDF4}"/>
    <cellStyle name="40% - Accent5 3 3 2 2" xfId="13156" xr:uid="{BEA40914-8550-41B5-BD9A-13532913F0F6}"/>
    <cellStyle name="40% - Accent5 3 3 2 2 2" xfId="26874" xr:uid="{55732728-C2D5-41F8-85D2-B5B74B735D1D}"/>
    <cellStyle name="40% - Accent5 3 3 2 3" xfId="18918" xr:uid="{E83F99C3-77ED-4BC0-BBB3-85472E428A92}"/>
    <cellStyle name="40% - Accent5 3 3 3" xfId="11240" xr:uid="{FC3B0952-3383-4DB3-8322-D048FC0ECAD6}"/>
    <cellStyle name="40% - Accent5 3 3 3 2" xfId="23960" xr:uid="{2CD63540-324E-4F25-8E58-ED57BF7E6AA4}"/>
    <cellStyle name="40% - Accent5 3 3 4" xfId="16005" xr:uid="{5D959EE0-BAFB-46B0-9BF4-F192D20FF045}"/>
    <cellStyle name="40% - Accent5 3 3 5" xfId="29552" xr:uid="{3C02F339-E8B2-4604-A919-641D88B72CF2}"/>
    <cellStyle name="40% - Accent5 3 4" xfId="3090" xr:uid="{80B2822D-52D1-45B2-9C7D-FE95EC5F3235}"/>
    <cellStyle name="40% - Accent5 3 4 2" xfId="6087" xr:uid="{87D7615B-40D0-4C78-9407-E1E818246E4E}"/>
    <cellStyle name="40% - Accent5 3 4 2 2" xfId="13414" xr:uid="{FBBD6DE5-C8D3-4D2C-95F3-21C9575B56C0}"/>
    <cellStyle name="40% - Accent5 3 4 2 2 2" xfId="27132" xr:uid="{DF5FD0AA-A423-47C7-8118-DD0D0997BF72}"/>
    <cellStyle name="40% - Accent5 3 4 2 3" xfId="19176" xr:uid="{B1493637-A080-4D91-ADA8-E57695DDF768}"/>
    <cellStyle name="40% - Accent5 3 4 3" xfId="11500" xr:uid="{36C3CFDF-A09C-44AF-B0EB-857CEAAAB1C9}"/>
    <cellStyle name="40% - Accent5 3 4 3 2" xfId="24220" xr:uid="{4FDE36E4-E56B-4E10-A0F7-664795D0D1A9}"/>
    <cellStyle name="40% - Accent5 3 4 4" xfId="16265" xr:uid="{E7E862AD-6FD6-4926-9F13-FF4DBDCB2AC8}"/>
    <cellStyle name="40% - Accent5 3 5" xfId="3335" xr:uid="{5CFF0D1A-C2D5-4364-8922-A45331467F35}"/>
    <cellStyle name="40% - Accent5 3 5 2" xfId="6332" xr:uid="{F222808D-D2CC-4DCC-AFCB-6CF168FC1E91}"/>
    <cellStyle name="40% - Accent5 3 5 2 2" xfId="13659" xr:uid="{4ACFFC62-BBC3-43C8-A0B4-CE5DEAE5FAB4}"/>
    <cellStyle name="40% - Accent5 3 5 2 2 2" xfId="27377" xr:uid="{55340FE3-67F1-4641-9E6E-55E06BBE6C42}"/>
    <cellStyle name="40% - Accent5 3 5 2 3" xfId="19421" xr:uid="{C29D681A-94A0-4FB4-8440-97210AB3AADE}"/>
    <cellStyle name="40% - Accent5 3 5 3" xfId="11745" xr:uid="{2BD688C2-1B4A-4DD8-AF23-734F2D67A204}"/>
    <cellStyle name="40% - Accent5 3 5 3 2" xfId="24465" xr:uid="{C41536DE-42BD-4057-9097-7F96985D8599}"/>
    <cellStyle name="40% - Accent5 3 5 4" xfId="16510" xr:uid="{6F6F17BC-D655-422B-A3A0-C9F0238D4A73}"/>
    <cellStyle name="40% - Accent5 3 6" xfId="3568" xr:uid="{CE77DA0D-D7C2-437D-91D1-B64AFAABF3BB}"/>
    <cellStyle name="40% - Accent5 3 6 2" xfId="6557" xr:uid="{C5008397-A036-4BCD-8DD3-AF7889935F43}"/>
    <cellStyle name="40% - Accent5 3 6 2 2" xfId="13883" xr:uid="{315155CF-2737-412D-A6A7-18ADD1C4BD33}"/>
    <cellStyle name="40% - Accent5 3 6 2 2 2" xfId="27602" xr:uid="{3F66C1A6-33EE-42EA-9962-C2F569F04103}"/>
    <cellStyle name="40% - Accent5 3 6 2 3" xfId="19646" xr:uid="{DB83C64D-0664-428A-A7E5-0D06B4EE374D}"/>
    <cellStyle name="40% - Accent5 3 6 3" xfId="11971" xr:uid="{1A9B20DE-436A-47D2-8091-47AD17DC7FA2}"/>
    <cellStyle name="40% - Accent5 3 6 3 2" xfId="24690" xr:uid="{8CE96704-82C7-4832-875D-6B6D6941B2F7}"/>
    <cellStyle name="40% - Accent5 3 6 4" xfId="16734" xr:uid="{6FB669A9-8ED9-4CE2-9324-C1BF3D8FFDBB}"/>
    <cellStyle name="40% - Accent5 3 7" xfId="4147" xr:uid="{5302EF62-59DC-440C-B92D-6E41D8948E8C}"/>
    <cellStyle name="40% - Accent5 3 7 2" xfId="7103" xr:uid="{BA5E0753-2083-4D43-B149-4A4DE17E2120}"/>
    <cellStyle name="40% - Accent5 3 7 2 2" xfId="14172" xr:uid="{16FA6ABC-64BA-4EBC-8C69-0821FBDE01EC}"/>
    <cellStyle name="40% - Accent5 3 7 2 2 2" xfId="28148" xr:uid="{D9FFAE86-3DEF-47B3-9714-5ED517F12A7A}"/>
    <cellStyle name="40% - Accent5 3 7 2 3" xfId="20192" xr:uid="{371C6731-4247-401B-B252-CE683449C671}"/>
    <cellStyle name="40% - Accent5 3 7 3" xfId="12264" xr:uid="{39B31904-6A86-443C-8681-91982CF9D11E}"/>
    <cellStyle name="40% - Accent5 3 7 3 2" xfId="25231" xr:uid="{2E7CB686-1219-48E2-B494-8F1465CDC860}"/>
    <cellStyle name="40% - Accent5 3 7 4" xfId="17275" xr:uid="{12E99A7C-CD56-4986-A9B5-CEFAADC0A278}"/>
    <cellStyle name="40% - Accent5 3 8" xfId="4779" xr:uid="{4A4356F4-8AEA-4E79-8F35-2705F653F3BE}"/>
    <cellStyle name="40% - Accent5 3 8 2" xfId="12556" xr:uid="{21ED18A0-68B2-4F1D-8EDB-3AC8245009E3}"/>
    <cellStyle name="40% - Accent5 3 8 2 2" xfId="25840" xr:uid="{202B256C-4C35-48CA-BA18-01272E80D06B}"/>
    <cellStyle name="40% - Accent5 3 8 3" xfId="17884" xr:uid="{CAFFB05D-64E4-4248-BBF7-8014AD00CB1E}"/>
    <cellStyle name="40% - Accent5 3 9" xfId="10132" xr:uid="{4A8FA7EF-9CA3-4E01-A58A-80CF718896E8}"/>
    <cellStyle name="40% - Accent5 3 9 2" xfId="22502" xr:uid="{62282F20-7C6C-41B9-A18B-F435E6AD207A}"/>
    <cellStyle name="40% - Accent5 30" xfId="29555" xr:uid="{14C541AE-9288-4F6D-B19A-8EE2E7D9CC6C}"/>
    <cellStyle name="40% - Accent5 31" xfId="29556" xr:uid="{3D8FB397-FB68-4354-8BE5-DD657E8E4AEB}"/>
    <cellStyle name="40% - Accent5 32" xfId="29557" xr:uid="{C5258CF4-6EA0-4344-9180-57B566782915}"/>
    <cellStyle name="40% - Accent5 33" xfId="29558" xr:uid="{B7090FFD-B50D-431E-B855-D2ADDF59F7B0}"/>
    <cellStyle name="40% - Accent5 34" xfId="29559" xr:uid="{DECA4FF0-9D15-4628-AA8F-BEA315306A70}"/>
    <cellStyle name="40% - Accent5 35" xfId="29560" xr:uid="{FF1444FC-69BD-4441-B7C1-A6497E2AE399}"/>
    <cellStyle name="40% - Accent5 36" xfId="29561" xr:uid="{9D664FC1-99C5-426F-96F5-3A7E1A60B2E9}"/>
    <cellStyle name="40% - Accent5 37" xfId="29562" xr:uid="{0AFAAC59-8456-459D-A71A-617B347755A9}"/>
    <cellStyle name="40% - Accent5 38" xfId="29563" xr:uid="{00A467AA-78AD-4B9B-BA60-E926BFD8470D}"/>
    <cellStyle name="40% - Accent5 39" xfId="29564" xr:uid="{C41B3A56-A8D5-44B2-A746-DFCD48AAC5D7}"/>
    <cellStyle name="40% - Accent5 4" xfId="651" xr:uid="{4EBFF365-F1A2-43CE-9077-56368880FD49}"/>
    <cellStyle name="40% - Accent5 4 2" xfId="1933" xr:uid="{2E2B2836-6885-4D18-AA85-2EB382DDC06C}"/>
    <cellStyle name="40% - Accent5 4 2 2" xfId="5456" xr:uid="{EBA71DC3-680E-4D21-8056-8C430019E596}"/>
    <cellStyle name="40% - Accent5 4 2 2 2" xfId="12829" xr:uid="{875F5307-3652-4304-8A59-0F45ADA9469F}"/>
    <cellStyle name="40% - Accent5 4 2 2 2 2" xfId="26507" xr:uid="{3824E927-16B4-4F53-8001-D6205185EC53}"/>
    <cellStyle name="40% - Accent5 4 2 2 3" xfId="18551" xr:uid="{3CF39330-722E-4E7E-B2A2-702E824E1E82}"/>
    <cellStyle name="40% - Accent5 4 2 3" xfId="10835" xr:uid="{99917F82-DA1A-4325-BA27-3958FB0D60DB}"/>
    <cellStyle name="40% - Accent5 4 2 3 2" xfId="23306" xr:uid="{6E21487A-1227-4BA1-AD3B-FF54E372FAA0}"/>
    <cellStyle name="40% - Accent5 4 2 4" xfId="15329" xr:uid="{3853119D-9123-4B80-B508-D799A42D228A}"/>
    <cellStyle name="40% - Accent5 4 2 5" xfId="29566" xr:uid="{96ADC3A6-4067-4C39-9C0E-203B81D084CC}"/>
    <cellStyle name="40% - Accent5 4 3" xfId="2342" xr:uid="{CA9A32D1-D597-4B16-ACDC-EE575A3C552B}"/>
    <cellStyle name="40% - Accent5 4 3 2" xfId="29565" xr:uid="{2AC4B1B5-D74F-48BB-842D-FADD80A6CBF8}"/>
    <cellStyle name="40% - Accent5 4 4" xfId="2810" xr:uid="{65A5D94B-67F9-4FD6-BF5C-3E90A6236186}"/>
    <cellStyle name="40% - Accent5 4 4 2" xfId="5813" xr:uid="{CE95C816-1A87-4187-AC7C-C5C9070DECFD}"/>
    <cellStyle name="40% - Accent5 4 4 2 2" xfId="13140" xr:uid="{97F5D1DA-E328-4C5F-91D2-43F87EA4E46C}"/>
    <cellStyle name="40% - Accent5 4 4 2 2 2" xfId="26858" xr:uid="{1B4F56D3-2582-4C2E-B912-0B39308E5810}"/>
    <cellStyle name="40% - Accent5 4 4 2 3" xfId="18902" xr:uid="{77AFE5E8-1DAB-4B7D-87EC-F5F5FB6A4984}"/>
    <cellStyle name="40% - Accent5 4 4 3" xfId="11224" xr:uid="{4567416A-A291-4134-8CDD-B1B3AE8CFB36}"/>
    <cellStyle name="40% - Accent5 4 4 3 2" xfId="23944" xr:uid="{AFD0FD97-A4BC-4968-9CAF-EACAC4A29996}"/>
    <cellStyle name="40% - Accent5 4 4 4" xfId="15990" xr:uid="{83443EBD-3BBD-4EFB-B777-8E49BEF8B521}"/>
    <cellStyle name="40% - Accent5 4 5" xfId="3074" xr:uid="{4E34349B-32DA-497B-BA5E-24EC7BF3E597}"/>
    <cellStyle name="40% - Accent5 4 5 2" xfId="6071" xr:uid="{7F46671B-DB55-4C20-812C-2AA20104F019}"/>
    <cellStyle name="40% - Accent5 4 5 2 2" xfId="13398" xr:uid="{C8B48C1D-9A52-445F-8418-77E3EC844CAA}"/>
    <cellStyle name="40% - Accent5 4 5 2 2 2" xfId="27116" xr:uid="{0B229176-FC4C-41B5-901D-7EFF54B5772A}"/>
    <cellStyle name="40% - Accent5 4 5 2 3" xfId="19160" xr:uid="{16F3D115-A26E-4506-89D7-33BE63F3FAB6}"/>
    <cellStyle name="40% - Accent5 4 5 3" xfId="11484" xr:uid="{8D95699E-78FE-47BA-959A-F20CCE927528}"/>
    <cellStyle name="40% - Accent5 4 5 3 2" xfId="24204" xr:uid="{10985826-92FB-492E-BF1F-A46594EB5D04}"/>
    <cellStyle name="40% - Accent5 4 5 4" xfId="16249" xr:uid="{98D35E1A-F67D-4A9C-B95A-7CCD4611CA7A}"/>
    <cellStyle name="40% - Accent5 4 6" xfId="3319" xr:uid="{3104BF9F-16BA-4A34-8C6A-C5A1B114CB62}"/>
    <cellStyle name="40% - Accent5 4 6 2" xfId="6316" xr:uid="{7A19F3D3-1BBA-4CF2-BEA4-A6686EADA8A6}"/>
    <cellStyle name="40% - Accent5 4 6 2 2" xfId="13643" xr:uid="{527105BC-8055-4FDF-A2AB-E92A018702D2}"/>
    <cellStyle name="40% - Accent5 4 6 2 2 2" xfId="27361" xr:uid="{26D9D2D6-C1AE-48DA-A273-1358571CB83C}"/>
    <cellStyle name="40% - Accent5 4 6 2 3" xfId="19405" xr:uid="{9288531C-07BD-463A-82D9-3AD2667EEB35}"/>
    <cellStyle name="40% - Accent5 4 6 3" xfId="11729" xr:uid="{B5B4145E-4BC2-449B-AB11-CC8FC22AF316}"/>
    <cellStyle name="40% - Accent5 4 6 3 2" xfId="24449" xr:uid="{F6BC2B2E-03E3-4850-AC0E-CA7CCC62AD29}"/>
    <cellStyle name="40% - Accent5 4 6 4" xfId="16494" xr:uid="{A102D12E-56B8-4340-BD16-7ADCC7F03206}"/>
    <cellStyle name="40% - Accent5 4 7" xfId="1623" xr:uid="{9402F4E3-C49A-482F-8EC3-5698177083CD}"/>
    <cellStyle name="40% - Accent5 4 7 2" xfId="10610" xr:uid="{CA84441B-8B3D-4C57-BE77-2A4AD46A2567}"/>
    <cellStyle name="40% - Accent5 4 7 2 2" xfId="23080" xr:uid="{4C486055-A1B5-4E2D-B23A-8B5F7138F1A4}"/>
    <cellStyle name="40% - Accent5 4 7 3" xfId="15110" xr:uid="{95BAF37C-3280-4F61-90CB-DA5D7DAA1A5B}"/>
    <cellStyle name="40% - Accent5 4 8" xfId="9685" xr:uid="{B55C12B4-DC1A-4342-8991-B7A296DDFDD8}"/>
    <cellStyle name="40% - Accent5 40" xfId="29567" xr:uid="{F0B846AC-4AEC-4920-969E-993314FA702B}"/>
    <cellStyle name="40% - Accent5 41" xfId="29568" xr:uid="{6F863629-6C30-4137-BF8F-53A26CE02D7B}"/>
    <cellStyle name="40% - Accent5 42" xfId="29569" xr:uid="{6E2D28DC-52B2-4277-962B-934007A36CFF}"/>
    <cellStyle name="40% - Accent5 43" xfId="29570" xr:uid="{33C198F8-B062-4947-AA2E-6F9F3277B8DD}"/>
    <cellStyle name="40% - Accent5 44" xfId="29571" xr:uid="{6D93A87B-8177-4EB3-A6AB-DBADB8C14B43}"/>
    <cellStyle name="40% - Accent5 45" xfId="29572" xr:uid="{B9771A5E-735A-44C8-BEDD-752E9C622472}"/>
    <cellStyle name="40% - Accent5 46" xfId="29573" xr:uid="{E857785B-E86C-4BCF-A81F-89C9E0A69FC7}"/>
    <cellStyle name="40% - Accent5 47" xfId="29574" xr:uid="{11FB1AF9-2EC3-4E83-87C7-688733A3D59E}"/>
    <cellStyle name="40% - Accent5 48" xfId="29575" xr:uid="{5E9DC77A-7D32-426D-8408-7178D2A63A1C}"/>
    <cellStyle name="40% - Accent5 49" xfId="29576" xr:uid="{87E74C58-17AA-4042-A97F-58EACED2C544}"/>
    <cellStyle name="40% - Accent5 5" xfId="776" xr:uid="{1339D527-93B0-466F-A2D1-968FFDB9C098}"/>
    <cellStyle name="40% - Accent5 5 2" xfId="2394" xr:uid="{563BA54C-03B6-4670-A68F-044FD489F883}"/>
    <cellStyle name="40% - Accent5 5 2 2" xfId="29578" xr:uid="{9CB709A8-B5DF-4145-A611-0CCAE679F331}"/>
    <cellStyle name="40% - Accent5 5 3" xfId="1858" xr:uid="{B915C042-3875-4046-805D-8E8F852FBC32}"/>
    <cellStyle name="40% - Accent5 5 3 2" xfId="10766" xr:uid="{2B75FF0F-3B7A-4D5B-9FBB-6C99BC068E6A}"/>
    <cellStyle name="40% - Accent5 5 3 2 2" xfId="23237" xr:uid="{8E1AA4B4-4DD5-40CB-9C64-CB3DF60BD1A7}"/>
    <cellStyle name="40% - Accent5 5 3 3" xfId="15264" xr:uid="{7E2F47F8-3DC8-4DD9-9A5E-C56D950C2815}"/>
    <cellStyle name="40% - Accent5 5 3 4" xfId="29577" xr:uid="{6653BAFB-BB25-4DAA-974E-A10B6269C2BE}"/>
    <cellStyle name="40% - Accent5 5 4" xfId="9878" xr:uid="{9AF1F869-05DB-41BA-B9AA-C325B0620042}"/>
    <cellStyle name="40% - Accent5 50" xfId="29579" xr:uid="{3BFB8DC2-3CC5-4960-8DFE-27B1C1B4E475}"/>
    <cellStyle name="40% - Accent5 51" xfId="29580" xr:uid="{A6E9A3BC-811A-4395-934F-6CBF26F571D0}"/>
    <cellStyle name="40% - Accent5 52" xfId="29581" xr:uid="{7018F066-24D1-4BDA-9E63-F3C81AA93BA1}"/>
    <cellStyle name="40% - Accent5 53" xfId="29582" xr:uid="{F4DB3667-9271-45B1-A03D-80A98ABD90C8}"/>
    <cellStyle name="40% - Accent5 54" xfId="29583" xr:uid="{6E69961B-93E7-4F7F-9D19-B7DAE142DBFB}"/>
    <cellStyle name="40% - Accent5 55" xfId="29584" xr:uid="{3A96CE06-0B2C-4780-A994-E8C75CEFC546}"/>
    <cellStyle name="40% - Accent5 56" xfId="29585" xr:uid="{EE119BF9-C6C0-4EA4-9376-797BC627827F}"/>
    <cellStyle name="40% - Accent5 57" xfId="29586" xr:uid="{505DD516-BE17-416F-8B51-E0083632C81C}"/>
    <cellStyle name="40% - Accent5 58" xfId="29587" xr:uid="{8D7C48E9-FF52-4794-9163-F4E8AB529290}"/>
    <cellStyle name="40% - Accent5 59" xfId="29588" xr:uid="{2A471B1E-AFB4-4254-A6AB-0CF7B78720C9}"/>
    <cellStyle name="40% - Accent5 6" xfId="831" xr:uid="{8A5DCCD7-9685-4BE9-B319-A9ABC9F6923E}"/>
    <cellStyle name="40% - Accent5 6 2" xfId="29590" xr:uid="{A74A4D6E-E682-4D54-B793-B57A02D93739}"/>
    <cellStyle name="40% - Accent5 6 3" xfId="29589" xr:uid="{963471F4-2D78-4020-BF70-915333450037}"/>
    <cellStyle name="40% - Accent5 60" xfId="29591" xr:uid="{1A9EDA9C-0CA7-4AB3-B028-1EE58C1146BB}"/>
    <cellStyle name="40% - Accent5 61" xfId="29592" xr:uid="{EA239410-7CD2-4B90-B359-447F7302386E}"/>
    <cellStyle name="40% - Accent5 61 2" xfId="29593" xr:uid="{7D9AE8B9-FC8E-4DA6-9B1F-5CD590DE26F4}"/>
    <cellStyle name="40% - Accent5 61 2 2" xfId="29594" xr:uid="{3D878853-3457-465E-B605-7A52D0446FC1}"/>
    <cellStyle name="40% - Accent5 61 2 3" xfId="29595" xr:uid="{03D17975-F49C-45EB-B961-40CBDA311026}"/>
    <cellStyle name="40% - Accent5 61 2 4" xfId="29596" xr:uid="{20477063-6D17-48DA-B29F-A74B63B50B60}"/>
    <cellStyle name="40% - Accent5 61 2 5" xfId="29597" xr:uid="{3C0356BD-B90A-4B9A-8FFF-769B645A6E00}"/>
    <cellStyle name="40% - Accent5 61 2 6" xfId="29598" xr:uid="{2BB629F0-1F94-4DF4-8A67-EC5C00482316}"/>
    <cellStyle name="40% - Accent5 61 3" xfId="29599" xr:uid="{E4A01AD2-879B-4376-8145-B4C026A799D9}"/>
    <cellStyle name="40% - Accent5 61 4" xfId="29600" xr:uid="{D2BC8437-A6B3-4015-839A-5D8BEB495024}"/>
    <cellStyle name="40% - Accent5 61 5" xfId="29601" xr:uid="{E570BCD2-99E1-412C-83EC-C649F9155D53}"/>
    <cellStyle name="40% - Accent5 61 6" xfId="29602" xr:uid="{A27855EF-2E3A-435C-A14D-9692C1A63E19}"/>
    <cellStyle name="40% - Accent5 61 7" xfId="29603" xr:uid="{7274061B-5BFA-47DC-B8BE-E75D9684CFD3}"/>
    <cellStyle name="40% - Accent5 61 8" xfId="29604" xr:uid="{5BDABC28-9009-4FA8-B202-DA36A1B11D03}"/>
    <cellStyle name="40% - Accent5 61 9" xfId="29605" xr:uid="{2C5CF05C-DB94-43EB-98EC-8AA44F360217}"/>
    <cellStyle name="40% - Accent5 62" xfId="29606" xr:uid="{97487A54-B038-4C01-8B4C-62BF89859C2E}"/>
    <cellStyle name="40% - Accent5 63" xfId="29607" xr:uid="{D3DB08CD-B172-4DD3-B606-D141B831A808}"/>
    <cellStyle name="40% - Accent5 63 2" xfId="29608" xr:uid="{D1EB7716-7244-4A8A-87C7-AA3CA887DDA9}"/>
    <cellStyle name="40% - Accent5 63 3" xfId="29609" xr:uid="{754850A8-BB14-4673-AA8C-8323CFBE16D3}"/>
    <cellStyle name="40% - Accent5 63 4" xfId="29610" xr:uid="{73161490-FB30-4CAD-873C-A3CB1E522530}"/>
    <cellStyle name="40% - Accent5 63 5" xfId="29611" xr:uid="{E57C3A98-A1AF-4839-A76D-F7AC994E4DE8}"/>
    <cellStyle name="40% - Accent5 63 6" xfId="29612" xr:uid="{B8CA1118-9FE3-4883-B2A3-220A440929FE}"/>
    <cellStyle name="40% - Accent5 64" xfId="29613" xr:uid="{09BEAC79-4C00-4CB3-9DD9-BAF65417A10F}"/>
    <cellStyle name="40% - Accent5 65" xfId="29614" xr:uid="{5EFFD380-FEBD-4D54-BCA7-43F9A4F05429}"/>
    <cellStyle name="40% - Accent5 66" xfId="29615" xr:uid="{86D4C2C9-8E6F-4D96-8272-D09347E89CAD}"/>
    <cellStyle name="40% - Accent5 67" xfId="29616" xr:uid="{6BEE050E-CDDE-493D-BE97-B587409D26BD}"/>
    <cellStyle name="40% - Accent5 68" xfId="29617" xr:uid="{522FFF0A-AF33-4E40-9D31-D5F60019A825}"/>
    <cellStyle name="40% - Accent5 69" xfId="29618" xr:uid="{8FDA1A79-2D7C-4F78-926C-013F41ED1C00}"/>
    <cellStyle name="40% - Accent5 7" xfId="178" xr:uid="{71E70E9A-5CC9-4987-84B8-6F9A7D3D66F0}"/>
    <cellStyle name="40% - Accent5 7 2" xfId="29620" xr:uid="{70B25B81-1312-4F93-98C8-77630755B489}"/>
    <cellStyle name="40% - Accent5 7 3" xfId="29619" xr:uid="{FC0A14D3-43AD-4A51-B4B5-2295BD17EE93}"/>
    <cellStyle name="40% - Accent5 70" xfId="29621" xr:uid="{FC0A9850-3A19-4BCF-84C9-76C45CACC20E}"/>
    <cellStyle name="40% - Accent5 71" xfId="29622" xr:uid="{22930DB8-F24F-48F6-A02F-37D3736FF8BE}"/>
    <cellStyle name="40% - Accent5 72" xfId="9544" xr:uid="{39B8F105-4695-4573-AD15-5C09A645788D}"/>
    <cellStyle name="40% - Accent5 8" xfId="2714" xr:uid="{BB0263C2-D80B-49C8-B523-0FBED1E974BD}"/>
    <cellStyle name="40% - Accent5 8 2" xfId="5719" xr:uid="{81EAB775-AF4F-4DB7-B744-5A38CFFDAD4A}"/>
    <cellStyle name="40% - Accent5 8 2 2" xfId="13046" xr:uid="{97718CF4-7052-40F4-80A7-E9390AA58C4E}"/>
    <cellStyle name="40% - Accent5 8 2 2 2" xfId="26764" xr:uid="{BE617EC3-FFC9-449E-B034-61932EC86D72}"/>
    <cellStyle name="40% - Accent5 8 2 3" xfId="18808" xr:uid="{6193A4AF-7D7C-4166-83DD-FE076B8E1963}"/>
    <cellStyle name="40% - Accent5 8 2 4" xfId="29624" xr:uid="{96FA02BD-A393-4FDB-AA14-9047CB3062E0}"/>
    <cellStyle name="40% - Accent5 8 3" xfId="11128" xr:uid="{71373908-FCB7-4652-9E46-7C75DC7B25E2}"/>
    <cellStyle name="40% - Accent5 8 3 2" xfId="23848" xr:uid="{BBA03463-6A75-4619-A8D5-98BD75985FDA}"/>
    <cellStyle name="40% - Accent5 8 4" xfId="15895" xr:uid="{CA1AFBAC-F980-41C2-AA6A-3A942E685E2A}"/>
    <cellStyle name="40% - Accent5 8 5" xfId="29623" xr:uid="{1D281D56-F6A1-431E-9DF3-579B33B4F504}"/>
    <cellStyle name="40% - Accent5 9" xfId="2734" xr:uid="{FC05B92A-18AD-4A50-9C49-EB36D3B9B467}"/>
    <cellStyle name="40% - Accent5 9 2" xfId="5739" xr:uid="{D1717294-A622-439C-9626-C7FBA313E53F}"/>
    <cellStyle name="40% - Accent5 9 2 2" xfId="13066" xr:uid="{9FA7162F-4CDC-4013-96CB-14BA3BC8A9DE}"/>
    <cellStyle name="40% - Accent5 9 2 2 2" xfId="26784" xr:uid="{29BEBC96-F8F0-46B5-8B15-DFCD3E25D9BB}"/>
    <cellStyle name="40% - Accent5 9 2 3" xfId="18828" xr:uid="{18B1CC68-036F-41B7-976D-A3288C39EB8C}"/>
    <cellStyle name="40% - Accent5 9 2 4" xfId="29626" xr:uid="{1A91473A-2A32-4468-A8BA-77F123269CF8}"/>
    <cellStyle name="40% - Accent5 9 3" xfId="11148" xr:uid="{C12EE388-5423-4C40-AFB3-4AF29FBD935F}"/>
    <cellStyle name="40% - Accent5 9 3 2" xfId="23868" xr:uid="{FA52062B-C7F1-4899-B21C-7884C4D2C7E1}"/>
    <cellStyle name="40% - Accent5 9 4" xfId="15915" xr:uid="{C748A93E-880F-467A-8D2A-F3333AC70D74}"/>
    <cellStyle name="40% - Accent5 9 5" xfId="29625" xr:uid="{741454DF-0D7F-4B91-869D-D5222FB0DDC9}"/>
    <cellStyle name="40% - Accent6" xfId="63" builtinId="51" customBuiltin="1"/>
    <cellStyle name="40% - Accent6 1" xfId="29627" xr:uid="{C5770DBC-18D7-4162-B3C3-BB68C39B539A}"/>
    <cellStyle name="40% - Accent6 1 2" xfId="29628" xr:uid="{A85D72F6-31AB-4232-BD8B-A04F4723BE15}"/>
    <cellStyle name="40% - Accent6 1 2 2" xfId="29629" xr:uid="{790DA6A5-26E6-42F1-A60A-4B5189B25B42}"/>
    <cellStyle name="40% - Accent6 1 3" xfId="29630" xr:uid="{C9483DA2-65D7-4884-BD7A-A2F552D0FC7F}"/>
    <cellStyle name="40% - Accent6 10" xfId="2986" xr:uid="{BEACF3F7-A26C-40DB-9168-8529EC6EC4AF}"/>
    <cellStyle name="40% - Accent6 10 2" xfId="5985" xr:uid="{59069DFD-1A03-446E-89C0-6EFB15446E4E}"/>
    <cellStyle name="40% - Accent6 10 2 2" xfId="13312" xr:uid="{10C577F8-FE51-4B8E-9CCF-A67DB496E8B9}"/>
    <cellStyle name="40% - Accent6 10 2 2 2" xfId="27030" xr:uid="{89EC7C4C-73EE-425D-8BE6-49C2DBCB7326}"/>
    <cellStyle name="40% - Accent6 10 2 3" xfId="19074" xr:uid="{39BFAFC6-B57B-4E2E-B11C-3CE9654849BA}"/>
    <cellStyle name="40% - Accent6 10 2 4" xfId="29632" xr:uid="{737338EA-1826-41E4-804C-7BB34ABA6B72}"/>
    <cellStyle name="40% - Accent6 10 3" xfId="11397" xr:uid="{5E1E1268-36A2-49BF-967C-1F415A4C1C53}"/>
    <cellStyle name="40% - Accent6 10 3 2" xfId="24117" xr:uid="{E41A00D9-6452-485C-B213-2194B30C8321}"/>
    <cellStyle name="40% - Accent6 10 4" xfId="16162" xr:uid="{6638C05B-26BB-46A4-8E42-2DE5F6CC366F}"/>
    <cellStyle name="40% - Accent6 10 5" xfId="29631" xr:uid="{A2614FDB-E9F1-441A-B742-21589DE65EF0}"/>
    <cellStyle name="40% - Accent6 11" xfId="3004" xr:uid="{A0129675-8A61-4939-B905-1207D3DC96A2}"/>
    <cellStyle name="40% - Accent6 11 2" xfId="6001" xr:uid="{3A883135-30A4-4EF6-B03B-4D19A852895A}"/>
    <cellStyle name="40% - Accent6 11 2 2" xfId="13328" xr:uid="{9A336D92-5127-4EE2-9C1C-EC8ED29FC475}"/>
    <cellStyle name="40% - Accent6 11 2 2 2" xfId="27046" xr:uid="{3EE1E5F6-47CC-454E-9ED4-43C5433784C2}"/>
    <cellStyle name="40% - Accent6 11 2 3" xfId="19090" xr:uid="{F596B44D-2242-4B98-A5A3-073E5EFCBA06}"/>
    <cellStyle name="40% - Accent6 11 2 4" xfId="29634" xr:uid="{8F78B92E-9030-4275-9D29-C6167AC9ACF0}"/>
    <cellStyle name="40% - Accent6 11 3" xfId="11414" xr:uid="{B4BF002D-DF46-4C0A-B1D8-82446A3CE45C}"/>
    <cellStyle name="40% - Accent6 11 3 2" xfId="24134" xr:uid="{21CDE092-E6D6-4FDB-8541-5283AE1CF895}"/>
    <cellStyle name="40% - Accent6 11 4" xfId="16179" xr:uid="{F25A72F0-6462-4DB8-A5F8-1EA6EA20C577}"/>
    <cellStyle name="40% - Accent6 11 5" xfId="29633" xr:uid="{2BCEE34E-3E26-463E-8B24-1DF23B175FFF}"/>
    <cellStyle name="40% - Accent6 12" xfId="3249" xr:uid="{8E6E03FD-A092-43BD-A7EE-C7440F96B530}"/>
    <cellStyle name="40% - Accent6 12 2" xfId="6246" xr:uid="{3919E762-6E99-4641-B006-BFA68B0FD6A9}"/>
    <cellStyle name="40% - Accent6 12 2 2" xfId="13573" xr:uid="{BE15843E-C8C0-48D3-8D57-5725261971B0}"/>
    <cellStyle name="40% - Accent6 12 2 2 2" xfId="27291" xr:uid="{4EF92C7B-F152-4701-85F4-FBD954C8AE07}"/>
    <cellStyle name="40% - Accent6 12 2 3" xfId="19335" xr:uid="{D2E905B2-6546-4B49-94F9-1C0E50956445}"/>
    <cellStyle name="40% - Accent6 12 2 4" xfId="29636" xr:uid="{73B2BA26-125A-44DB-8013-420F0260F1C6}"/>
    <cellStyle name="40% - Accent6 12 3" xfId="11659" xr:uid="{A0C22780-9457-47A7-A974-B668A2D661A4}"/>
    <cellStyle name="40% - Accent6 12 3 2" xfId="24379" xr:uid="{5435D437-3AEA-49A2-BDB0-09BBDC4909A1}"/>
    <cellStyle name="40% - Accent6 12 4" xfId="16424" xr:uid="{84880489-7FDA-4E9C-827C-EE7B6A25C54C}"/>
    <cellStyle name="40% - Accent6 12 5" xfId="29635" xr:uid="{94C70401-BE91-4316-8EE0-7A3E0AA95EE9}"/>
    <cellStyle name="40% - Accent6 13" xfId="5405" xr:uid="{C78873C3-1493-4717-8B47-B708169BC88F}"/>
    <cellStyle name="40% - Accent6 13 2" xfId="12783" xr:uid="{92CF6772-461F-486F-84B1-826CDD25C255}"/>
    <cellStyle name="40% - Accent6 13 2 2" xfId="26456" xr:uid="{DAC271BA-071C-4511-80C5-CA6DDE01C3E0}"/>
    <cellStyle name="40% - Accent6 13 2 3" xfId="29638" xr:uid="{C695F114-8A0B-40BC-AD1B-0C6598CA3F6F}"/>
    <cellStyle name="40% - Accent6 13 3" xfId="18500" xr:uid="{3DCA7789-3A5C-4943-82C7-40EC23084E02}"/>
    <cellStyle name="40% - Accent6 13 4" xfId="29637" xr:uid="{E3222704-943C-4CCD-80B0-430BF65DB9D5}"/>
    <cellStyle name="40% - Accent6 14" xfId="10571" xr:uid="{8A51B3A4-83D8-408A-89BD-6680ECD64135}"/>
    <cellStyle name="40% - Accent6 14 2" xfId="23041" xr:uid="{4CB2572F-166A-4537-B818-A3A851D043C8}"/>
    <cellStyle name="40% - Accent6 14 2 2" xfId="29640" xr:uid="{822A8473-57BD-4D10-8E6B-6F5AACF5FCD9}"/>
    <cellStyle name="40% - Accent6 14 3" xfId="29639" xr:uid="{A9D15D08-ABA5-47A7-BAAB-5F69F92BFE0C}"/>
    <cellStyle name="40% - Accent6 15" xfId="15076" xr:uid="{567F76C0-66EC-425F-AF64-885F063D9F26}"/>
    <cellStyle name="40% - Accent6 15 2" xfId="29642" xr:uid="{E9DD1E93-3DA9-4F09-8740-569839730AAE}"/>
    <cellStyle name="40% - Accent6 15 3" xfId="29641" xr:uid="{4BDD5699-753D-49AD-ABCF-58F20367D33D}"/>
    <cellStyle name="40% - Accent6 16" xfId="29643" xr:uid="{7D146F6F-6F4C-4BF7-A669-F4570FC42E81}"/>
    <cellStyle name="40% - Accent6 16 2" xfId="29644" xr:uid="{6297ED01-7235-4A45-94A0-BB71FDC0BB97}"/>
    <cellStyle name="40% - Accent6 17" xfId="29645" xr:uid="{EF7B7772-29AF-427E-8C34-D48A2A209B4E}"/>
    <cellStyle name="40% - Accent6 17 2" xfId="29646" xr:uid="{7C845E14-2434-4BAB-BED4-DF4634D7DD4E}"/>
    <cellStyle name="40% - Accent6 18" xfId="29647" xr:uid="{6E6DBB83-359F-45DA-914C-8E3236FB59F6}"/>
    <cellStyle name="40% - Accent6 18 2" xfId="29648" xr:uid="{CF94012D-F145-4A5D-B34A-906EBE349AF6}"/>
    <cellStyle name="40% - Accent6 19" xfId="29649" xr:uid="{0A417F54-87B4-46C1-820A-15DC67F62E12}"/>
    <cellStyle name="40% - Accent6 19 2" xfId="29650" xr:uid="{B0393B54-C299-4312-B2CF-E5EAAC180E2F}"/>
    <cellStyle name="40% - Accent6 2" xfId="199" xr:uid="{38B86716-51A8-4B7E-84F5-2D69F94953F3}"/>
    <cellStyle name="40% - Accent6 2 2" xfId="505" xr:uid="{9F01D273-6667-4AEB-B70D-10B3855B4BFD}"/>
    <cellStyle name="40% - Accent6 2 2 10" xfId="4821" xr:uid="{7803F186-B3FE-4F26-8B01-7E02747D0B70}"/>
    <cellStyle name="40% - Accent6 2 2 10 2" xfId="12591" xr:uid="{7C3A74BD-2289-49FD-B986-265F9FD9F08A}"/>
    <cellStyle name="40% - Accent6 2 2 10 2 2" xfId="25880" xr:uid="{7EA6CAC6-BB25-4700-BE2B-946C0FBBBDFB}"/>
    <cellStyle name="40% - Accent6 2 2 10 3" xfId="17924" xr:uid="{6DC8EC49-E672-400C-BA5D-FDC8E0261105}"/>
    <cellStyle name="40% - Accent6 2 2 11" xfId="10171" xr:uid="{26D71C81-0A59-4066-9CF4-9350FB7FCD33}"/>
    <cellStyle name="40% - Accent6 2 2 11 2" xfId="22541" xr:uid="{14A1DC95-90B6-4DCB-B2B0-05BF0F27EA21}"/>
    <cellStyle name="40% - Accent6 2 2 12" xfId="9765" xr:uid="{FD8A714F-612A-47C6-AADF-A68AC8FD16C3}"/>
    <cellStyle name="40% - Accent6 2 2 12 2" xfId="20443" xr:uid="{660CBD94-E97E-4EDB-8F29-DD87FF823037}"/>
    <cellStyle name="40% - Accent6 2 2 12 3" xfId="14573" xr:uid="{2F9CD288-9385-49FE-AD28-022B5338AA61}"/>
    <cellStyle name="40% - Accent6 2 2 2" xfId="2018" xr:uid="{4275ED57-9EB2-4319-9BAE-A3566564F84B}"/>
    <cellStyle name="40% - Accent6 2 2 2 2" xfId="5502" xr:uid="{D50A1474-D221-44DE-BA19-4CA1655592D0}"/>
    <cellStyle name="40% - Accent6 2 2 2 2 2" xfId="12870" xr:uid="{61ECF2FA-9929-44B0-9D27-6F6E0AC76140}"/>
    <cellStyle name="40% - Accent6 2 2 2 2 2 2" xfId="26552" xr:uid="{978527FF-2502-4973-8925-E6B85144A2EC}"/>
    <cellStyle name="40% - Accent6 2 2 2 2 3" xfId="18596" xr:uid="{FC7890BA-3F96-47A5-938D-F4C21F598E12}"/>
    <cellStyle name="40% - Accent6 2 2 2 3" xfId="10902" xr:uid="{6B084BD3-89E1-49F8-8E3A-41CFB2CCFCE2}"/>
    <cellStyle name="40% - Accent6 2 2 2 3 2" xfId="23373" xr:uid="{E51F61E0-65B8-496D-A779-6D81959AA791}"/>
    <cellStyle name="40% - Accent6 2 2 2 4" xfId="15396" xr:uid="{D2F12B65-F389-4DA2-B87C-6809D779F1CE}"/>
    <cellStyle name="40% - Accent6 2 2 2 5" xfId="29653" xr:uid="{296C55DB-FF68-410D-B2E7-762F730983A8}"/>
    <cellStyle name="40% - Accent6 2 2 3" xfId="2289" xr:uid="{920C22D8-1EAE-41B4-A712-EC6B3011AD9C}"/>
    <cellStyle name="40% - Accent6 2 2 3 2" xfId="5652" xr:uid="{1052394D-E85D-4F95-AED1-D3BB30CF7A2B}"/>
    <cellStyle name="40% - Accent6 2 2 3 2 2" xfId="12991" xr:uid="{83204792-4309-4D92-B0A1-4E83060E6BAA}"/>
    <cellStyle name="40% - Accent6 2 2 3 2 2 2" xfId="26699" xr:uid="{0681895A-01D9-4802-9A38-3B4300D5E0F6}"/>
    <cellStyle name="40% - Accent6 2 2 3 2 3" xfId="18743" xr:uid="{10048B99-8AC0-4D66-9CA2-A8A08BE36606}"/>
    <cellStyle name="40% - Accent6 2 2 3 3" xfId="11056" xr:uid="{4C80A35B-ACAF-4529-9BA0-EB1040CAF448}"/>
    <cellStyle name="40% - Accent6 2 2 3 3 2" xfId="23538" xr:uid="{E47330D0-9E09-46AA-B632-E940788B39DD}"/>
    <cellStyle name="40% - Accent6 2 2 3 4" xfId="15561" xr:uid="{E885F474-040F-454A-AFD7-DFB1D0228F47}"/>
    <cellStyle name="40% - Accent6 2 2 3 5" xfId="29654" xr:uid="{F5B872D8-FDD4-4048-8EBD-30CEA19804DB}"/>
    <cellStyle name="40% - Accent6 2 2 4" xfId="2872" xr:uid="{ECB7A18E-C821-4EF2-BCE8-C317500CEA91}"/>
    <cellStyle name="40% - Accent6 2 2 4 2" xfId="5875" xr:uid="{B94F4DF6-7B92-4008-8474-0100583801E2}"/>
    <cellStyle name="40% - Accent6 2 2 4 2 2" xfId="13202" xr:uid="{38F495BB-2226-43E1-9785-F5A712998590}"/>
    <cellStyle name="40% - Accent6 2 2 4 2 2 2" xfId="26920" xr:uid="{B95FF09B-613C-49DA-85C7-2CC2E9CEDA10}"/>
    <cellStyle name="40% - Accent6 2 2 4 2 3" xfId="18964" xr:uid="{CFEDF564-4B57-4E29-BE5C-AEF2AA268A4B}"/>
    <cellStyle name="40% - Accent6 2 2 4 3" xfId="11286" xr:uid="{79978957-3FA6-4369-8EDF-EE4A6F5A8019}"/>
    <cellStyle name="40% - Accent6 2 2 4 3 2" xfId="24006" xr:uid="{667364CF-25DA-46D4-B06F-C97B48C70B29}"/>
    <cellStyle name="40% - Accent6 2 2 4 4" xfId="16051" xr:uid="{4BFA2B97-B029-412C-8DC7-AED506007F22}"/>
    <cellStyle name="40% - Accent6 2 2 4 5" xfId="29652" xr:uid="{19CB2EA5-0225-45BE-B91C-69BE5A6ED5F9}"/>
    <cellStyle name="40% - Accent6 2 2 5" xfId="3136" xr:uid="{20FCD3CC-7248-481A-9589-8C3A889A07C8}"/>
    <cellStyle name="40% - Accent6 2 2 5 2" xfId="6133" xr:uid="{E4772447-4130-4AA1-AD29-9831AF9B45E7}"/>
    <cellStyle name="40% - Accent6 2 2 5 2 2" xfId="13460" xr:uid="{831D7B45-B198-44D9-80F0-D969FB3F473D}"/>
    <cellStyle name="40% - Accent6 2 2 5 2 2 2" xfId="27178" xr:uid="{C4E2C896-26FF-4DE1-B81C-13056BE4F634}"/>
    <cellStyle name="40% - Accent6 2 2 5 2 3" xfId="19222" xr:uid="{738D747D-C9ED-439D-A0EF-98C9C037271C}"/>
    <cellStyle name="40% - Accent6 2 2 5 3" xfId="11546" xr:uid="{BABBD73A-6D1B-47C4-9A70-3D9C532C55C3}"/>
    <cellStyle name="40% - Accent6 2 2 5 3 2" xfId="24266" xr:uid="{B74F6122-0358-4552-BA91-464E92CD43C7}"/>
    <cellStyle name="40% - Accent6 2 2 5 4" xfId="16311" xr:uid="{2324E5A1-53EE-47BF-89EC-049BE2FA74DF}"/>
    <cellStyle name="40% - Accent6 2 2 6" xfId="3381" xr:uid="{9DB96BE3-2D88-4138-BCE8-A42E469C8CD3}"/>
    <cellStyle name="40% - Accent6 2 2 6 2" xfId="6378" xr:uid="{F0129B61-FF71-4E0F-8201-EDC6C021C739}"/>
    <cellStyle name="40% - Accent6 2 2 6 2 2" xfId="13705" xr:uid="{1A23AA11-1382-4976-923E-E4F884C2FAB7}"/>
    <cellStyle name="40% - Accent6 2 2 6 2 2 2" xfId="27423" xr:uid="{82BC1C09-285D-4E21-AB11-4763D6579406}"/>
    <cellStyle name="40% - Accent6 2 2 6 2 3" xfId="19467" xr:uid="{136B0615-FBFB-437A-927A-D7C7698A3BA6}"/>
    <cellStyle name="40% - Accent6 2 2 6 3" xfId="11791" xr:uid="{042C6E1B-8201-4F92-9BE9-A2EC22C50E63}"/>
    <cellStyle name="40% - Accent6 2 2 6 3 2" xfId="24511" xr:uid="{701042D7-0499-45D5-9267-286D8B519C4F}"/>
    <cellStyle name="40% - Accent6 2 2 6 4" xfId="16556" xr:uid="{3229AC99-B19D-4253-9E5D-5C93D099CBAF}"/>
    <cellStyle name="40% - Accent6 2 2 7" xfId="3599" xr:uid="{40506DE8-266C-4C12-9D71-6757C4E4E0C6}"/>
    <cellStyle name="40% - Accent6 2 2 7 2" xfId="6588" xr:uid="{DD16B86A-A000-4AE3-8F67-81807BF56F40}"/>
    <cellStyle name="40% - Accent6 2 2 7 2 2" xfId="13914" xr:uid="{49DE30CB-936C-49A8-BF36-4CDE843BE240}"/>
    <cellStyle name="40% - Accent6 2 2 7 2 2 2" xfId="27633" xr:uid="{164B7B14-BE95-4895-8866-F4C8F23DF9B6}"/>
    <cellStyle name="40% - Accent6 2 2 7 2 3" xfId="19677" xr:uid="{D2BFC6FD-6A35-42B0-AC03-256C05C8DA64}"/>
    <cellStyle name="40% - Accent6 2 2 7 3" xfId="12002" xr:uid="{06FDB8D1-3E77-497B-A24D-115F9D98A25E}"/>
    <cellStyle name="40% - Accent6 2 2 7 3 2" xfId="24721" xr:uid="{56B8481E-63D0-462F-B809-794ADC8B0EA7}"/>
    <cellStyle name="40% - Accent6 2 2 7 4" xfId="16765" xr:uid="{69A2C0AC-C44E-4DDF-BC47-EC01E7AE0A44}"/>
    <cellStyle name="40% - Accent6 2 2 8" xfId="4178" xr:uid="{C8017952-E762-4F44-B959-B0AAF6AEB7FC}"/>
    <cellStyle name="40% - Accent6 2 2 8 2" xfId="7134" xr:uid="{D55532F4-FE7F-4027-AA6A-572EAE3C67A8}"/>
    <cellStyle name="40% - Accent6 2 2 8 2 2" xfId="14203" xr:uid="{3A8FA61E-7BEE-466A-8EA2-C1FD55BD35BE}"/>
    <cellStyle name="40% - Accent6 2 2 8 2 2 2" xfId="28179" xr:uid="{348C28F2-E7E4-47C4-A9FC-BBF9A50B11CD}"/>
    <cellStyle name="40% - Accent6 2 2 8 2 3" xfId="20223" xr:uid="{0BA0F5E9-4A6B-4C79-820F-C1520DF03C69}"/>
    <cellStyle name="40% - Accent6 2 2 8 3" xfId="12295" xr:uid="{2226BB45-9E68-4795-848F-0DF606A0DDF2}"/>
    <cellStyle name="40% - Accent6 2 2 8 3 2" xfId="25262" xr:uid="{C3759410-9B10-4761-9E56-33E3D3DC901A}"/>
    <cellStyle name="40% - Accent6 2 2 8 4" xfId="17306" xr:uid="{B65537F2-905E-41EA-8DAD-2FE07C912048}"/>
    <cellStyle name="40% - Accent6 2 2 9" xfId="1705" xr:uid="{EFB27356-EFC3-4FA4-8412-9D3F2022E355}"/>
    <cellStyle name="40% - Accent6 2 2 9 2" xfId="10649" xr:uid="{9BC5C6C0-D651-4F54-9575-65C1C52E7EA1}"/>
    <cellStyle name="40% - Accent6 2 2 9 2 2" xfId="23119" xr:uid="{F12F495F-5558-418C-81EE-F987A733753F}"/>
    <cellStyle name="40% - Accent6 2 2 9 3" xfId="15152" xr:uid="{2857F057-5F43-4B4A-9144-2D0D90992A70}"/>
    <cellStyle name="40% - Accent6 2 3" xfId="1904" xr:uid="{ADC2C571-CAB6-45AF-A5B2-C9BCE5F36E03}"/>
    <cellStyle name="40% - Accent6 2 3 2" xfId="5436" xr:uid="{51C46ABF-1BC6-4063-8E0D-ECE5A95AB235}"/>
    <cellStyle name="40% - Accent6 2 3 2 2" xfId="12811" xr:uid="{7DE4E7DF-56B6-4F9D-8E13-4DC7E9E5ED68}"/>
    <cellStyle name="40% - Accent6 2 3 2 2 2" xfId="26487" xr:uid="{049D9553-1BBB-48DB-AB6C-999D897DE7C7}"/>
    <cellStyle name="40% - Accent6 2 3 2 3" xfId="18531" xr:uid="{F6E5921F-5310-4218-9CA4-D015E524B4C8}"/>
    <cellStyle name="40% - Accent6 2 3 3" xfId="10811" xr:uid="{B7D46375-9AD0-45EE-8BD0-30F3E0596F7E}"/>
    <cellStyle name="40% - Accent6 2 3 3 2" xfId="23282" xr:uid="{970C1C16-6D6F-4F05-89D6-C5E5B2F3FD3B}"/>
    <cellStyle name="40% - Accent6 2 3 4" xfId="15307" xr:uid="{9AD49062-0891-44A6-A977-2CAFA793777C}"/>
    <cellStyle name="40% - Accent6 2 3 5" xfId="29655" xr:uid="{0EF74D7E-95B9-4B3F-A5E6-5DD2386227B0}"/>
    <cellStyle name="40% - Accent6 2 4" xfId="2135" xr:uid="{A40CD5B1-C851-4643-9858-6D1FF0A80C91}"/>
    <cellStyle name="40% - Accent6 2 5" xfId="2784" xr:uid="{6BA7ACDC-07C9-4A19-81C8-5B69BFF747AB}"/>
    <cellStyle name="40% - Accent6 2 5 2" xfId="5788" xr:uid="{F59CA39D-05D2-4508-97C0-F13A4B528E3B}"/>
    <cellStyle name="40% - Accent6 2 5 2 2" xfId="13115" xr:uid="{0C821F49-A06E-4B67-95AF-B5A658037839}"/>
    <cellStyle name="40% - Accent6 2 5 2 2 2" xfId="26833" xr:uid="{80E03C9A-8641-4E1F-B53B-3D9429F22605}"/>
    <cellStyle name="40% - Accent6 2 5 2 3" xfId="18877" xr:uid="{A0BE4DC0-E3AC-438B-AC59-F2A75EF66823}"/>
    <cellStyle name="40% - Accent6 2 5 3" xfId="11198" xr:uid="{3CE4D8DB-85EC-4B57-82BA-50A6EC7AA442}"/>
    <cellStyle name="40% - Accent6 2 5 3 2" xfId="23918" xr:uid="{4F1055FD-836A-486A-837B-0FCBE4108F8B}"/>
    <cellStyle name="40% - Accent6 2 5 4" xfId="15964" xr:uid="{64417DAE-F458-40EA-A161-5191F78739B2}"/>
    <cellStyle name="40% - Accent6 2 5 5" xfId="29656" xr:uid="{B6FFF972-5A68-406D-B179-4E6FB48BECD3}"/>
    <cellStyle name="40% - Accent6 2 6" xfId="3048" xr:uid="{FD990E88-526B-498C-B7B1-522C207F0B3B}"/>
    <cellStyle name="40% - Accent6 2 6 2" xfId="6045" xr:uid="{1FA81E73-CC1C-40E1-91B8-A406A6BA1E00}"/>
    <cellStyle name="40% - Accent6 2 6 2 2" xfId="13372" xr:uid="{16659263-5E2F-4E6E-BC7C-B48F6C234145}"/>
    <cellStyle name="40% - Accent6 2 6 2 2 2" xfId="27090" xr:uid="{9425A5B0-63D3-450C-BB46-97D1A5D2B36B}"/>
    <cellStyle name="40% - Accent6 2 6 2 3" xfId="19134" xr:uid="{426254A3-9712-438D-B078-C16145F089AE}"/>
    <cellStyle name="40% - Accent6 2 6 3" xfId="11458" xr:uid="{AD5123C3-5E1D-43CB-BB74-2FD41C1715A0}"/>
    <cellStyle name="40% - Accent6 2 6 3 2" xfId="24178" xr:uid="{E0E93DD0-BA3D-4341-9E07-9E7643290E1D}"/>
    <cellStyle name="40% - Accent6 2 6 4" xfId="16223" xr:uid="{8088E5C9-51C0-45AD-A743-AF846365B69C}"/>
    <cellStyle name="40% - Accent6 2 6 5" xfId="29651" xr:uid="{390C7C10-E1E1-4EEF-AD57-C0638BAEF525}"/>
    <cellStyle name="40% - Accent6 2 7" xfId="3293" xr:uid="{EB797580-C54C-4144-9FCA-70F5EC02B02F}"/>
    <cellStyle name="40% - Accent6 2 7 2" xfId="6290" xr:uid="{5B7E7B09-56D7-453C-B085-0C8D8865F327}"/>
    <cellStyle name="40% - Accent6 2 7 2 2" xfId="13617" xr:uid="{4F2E3531-B62B-4E6C-B66D-C97977DD2EF1}"/>
    <cellStyle name="40% - Accent6 2 7 2 2 2" xfId="27335" xr:uid="{E96BF918-5FF8-4DFC-9A96-64CC6A2781AF}"/>
    <cellStyle name="40% - Accent6 2 7 2 3" xfId="19379" xr:uid="{8A16C24A-238C-4FDF-B778-54640F61AC29}"/>
    <cellStyle name="40% - Accent6 2 7 3" xfId="11703" xr:uid="{35ABC89C-02D4-4427-B8D5-2615D93B0333}"/>
    <cellStyle name="40% - Accent6 2 7 3 2" xfId="24423" xr:uid="{F5F333B3-B44F-4136-98DA-68D8C353D51C}"/>
    <cellStyle name="40% - Accent6 2 7 4" xfId="16468" xr:uid="{59B30627-01CF-4FEB-94D8-68935557CF60}"/>
    <cellStyle name="40% - Accent6 2 8" xfId="1596" xr:uid="{3D0F4145-2657-4FC1-9795-0BBBAF413D91}"/>
    <cellStyle name="40% - Accent6 2 8 2" xfId="10592" xr:uid="{2E1002C0-4326-40FB-9D73-2C464FDD3860}"/>
    <cellStyle name="40% - Accent6 2 8 2 2" xfId="23062" xr:uid="{12F7B48C-3155-44E4-87C4-0BFC183E614B}"/>
    <cellStyle name="40% - Accent6 2 8 3" xfId="15095" xr:uid="{79C995CF-5E7A-4547-8403-4D9E67657DFC}"/>
    <cellStyle name="40% - Accent6 2 9" xfId="9658" xr:uid="{75DCE930-0DA3-4BE1-AD32-325F1B7FFD53}"/>
    <cellStyle name="40% - Accent6 20" xfId="29657" xr:uid="{E951B0E4-076C-4CA7-8EBC-6EF8158B0AC8}"/>
    <cellStyle name="40% - Accent6 20 2" xfId="29658" xr:uid="{905F7E8F-657D-447A-8FA8-FA2E6D9C919F}"/>
    <cellStyle name="40% - Accent6 21" xfId="29659" xr:uid="{F9BEA408-1B08-4FB5-B694-7DE809E30562}"/>
    <cellStyle name="40% - Accent6 21 2" xfId="29660" xr:uid="{16729294-F3F5-4CF3-9F72-02F034763E13}"/>
    <cellStyle name="40% - Accent6 22" xfId="29661" xr:uid="{7B612FD9-2D5C-43A2-87ED-9D9ADD8EDF55}"/>
    <cellStyle name="40% - Accent6 23" xfId="29662" xr:uid="{B5D6166D-7C7C-425B-B6FF-3DA2C85F9463}"/>
    <cellStyle name="40% - Accent6 24" xfId="29663" xr:uid="{6EEDF6BB-082F-480E-974F-F934151C5A1A}"/>
    <cellStyle name="40% - Accent6 25" xfId="29664" xr:uid="{884D8AFE-9EFD-496B-93E2-CFA4FBC4734B}"/>
    <cellStyle name="40% - Accent6 26" xfId="29665" xr:uid="{7715EBC9-93A6-4DA8-8553-3E5A09E76BB8}"/>
    <cellStyle name="40% - Accent6 27" xfId="29666" xr:uid="{E0DD0ECD-9F5A-4E88-880D-123ACCDC0DB0}"/>
    <cellStyle name="40% - Accent6 28" xfId="29667" xr:uid="{BD692135-011E-4313-B888-863D7DC5DE0E}"/>
    <cellStyle name="40% - Accent6 29" xfId="29668" xr:uid="{B4FCA568-333E-4A99-80EE-432757FF2AD7}"/>
    <cellStyle name="40% - Accent6 3" xfId="439" xr:uid="{ECB09C4E-346F-43A5-BCD1-7DAA41B370BF}"/>
    <cellStyle name="40% - Accent6 3 10" xfId="14543" xr:uid="{BCC6A69D-F69A-4033-A826-E8453264D7C8}"/>
    <cellStyle name="40% - Accent6 3 2" xfId="1017" xr:uid="{5C7E3DEE-6232-4472-8CA2-E1D0F69FAE13}"/>
    <cellStyle name="40% - Accent6 3 2 2" xfId="2441" xr:uid="{6C23E667-3402-4F68-8DC5-DB8468BD79A8}"/>
    <cellStyle name="40% - Accent6 3 2 2 2" xfId="29671" xr:uid="{A4DF4CA3-DCE2-454F-A566-7F5B2CAB8253}"/>
    <cellStyle name="40% - Accent6 3 2 3" xfId="1975" xr:uid="{13356A64-1219-4D40-9730-451607AB1102}"/>
    <cellStyle name="40% - Accent6 3 2 3 2" xfId="10859" xr:uid="{624F1070-9564-4AAC-B520-BFD764DACF46}"/>
    <cellStyle name="40% - Accent6 3 2 3 2 2" xfId="23330" xr:uid="{84F2B27B-8AF9-4859-883C-76D812ABDB2F}"/>
    <cellStyle name="40% - Accent6 3 2 3 3" xfId="15353" xr:uid="{B248A08B-402A-4B56-90D5-D87A150151B6}"/>
    <cellStyle name="40% - Accent6 3 2 4" xfId="9923" xr:uid="{0E021385-FDDF-4C9D-8054-B879B3B9D804}"/>
    <cellStyle name="40% - Accent6 3 2 5" xfId="29670" xr:uid="{3196D9E4-B3D9-4850-B6D2-0CB5AB6A7B58}"/>
    <cellStyle name="40% - Accent6 3 3" xfId="2828" xr:uid="{FF09778A-BD38-451B-97D6-E65A81413854}"/>
    <cellStyle name="40% - Accent6 3 3 2" xfId="5831" xr:uid="{416D7AAA-8FF6-4E47-B511-599BFA8E306C}"/>
    <cellStyle name="40% - Accent6 3 3 2 2" xfId="13158" xr:uid="{16A134DB-D33F-486F-AC78-B7497A1B1B1D}"/>
    <cellStyle name="40% - Accent6 3 3 2 2 2" xfId="26876" xr:uid="{F46631C1-6C0F-484F-9D54-AF3EE1B346E0}"/>
    <cellStyle name="40% - Accent6 3 3 2 3" xfId="18920" xr:uid="{788D8EC2-4A97-4EDA-8657-92C8FCA8DD6B}"/>
    <cellStyle name="40% - Accent6 3 3 3" xfId="11242" xr:uid="{71905708-645B-4BCE-A5FB-75DA188FC9A8}"/>
    <cellStyle name="40% - Accent6 3 3 3 2" xfId="23962" xr:uid="{8ED6CD47-AD5D-4858-8D51-18EB6BBC33BC}"/>
    <cellStyle name="40% - Accent6 3 3 4" xfId="16007" xr:uid="{E4A72CE5-E728-4C18-B916-011F4432AE00}"/>
    <cellStyle name="40% - Accent6 3 3 5" xfId="29669" xr:uid="{80ADACD8-7C3F-4A70-95E2-86AAAC5858E3}"/>
    <cellStyle name="40% - Accent6 3 4" xfId="3092" xr:uid="{30A39FAF-FA49-4316-937A-B19D749A184F}"/>
    <cellStyle name="40% - Accent6 3 4 2" xfId="6089" xr:uid="{F0BF0E72-B400-47E8-BBAD-655A39E6DFAF}"/>
    <cellStyle name="40% - Accent6 3 4 2 2" xfId="13416" xr:uid="{6ABEC00F-9089-470A-B22C-BBF1923C734E}"/>
    <cellStyle name="40% - Accent6 3 4 2 2 2" xfId="27134" xr:uid="{550BE767-3357-44D8-B72C-E00E8105DA37}"/>
    <cellStyle name="40% - Accent6 3 4 2 3" xfId="19178" xr:uid="{372EAD60-7D3B-4E55-B487-0249FF5B34B1}"/>
    <cellStyle name="40% - Accent6 3 4 3" xfId="11502" xr:uid="{0C4A40E1-F206-45D9-8ECA-022A11DA1D45}"/>
    <cellStyle name="40% - Accent6 3 4 3 2" xfId="24222" xr:uid="{06F20F40-5FD1-4E5B-B0B5-2AD70635A9D7}"/>
    <cellStyle name="40% - Accent6 3 4 4" xfId="16267" xr:uid="{5EE2EBEA-60A2-4AA6-B566-92565838DB14}"/>
    <cellStyle name="40% - Accent6 3 5" xfId="3337" xr:uid="{2EBF9EC5-61AF-40F8-9AC8-D77360ABCBF0}"/>
    <cellStyle name="40% - Accent6 3 5 2" xfId="6334" xr:uid="{E74EFEBA-3374-4145-B765-1CD17ACBD09F}"/>
    <cellStyle name="40% - Accent6 3 5 2 2" xfId="13661" xr:uid="{DC0838D9-E679-4FA3-9A63-EBD4D59CFB33}"/>
    <cellStyle name="40% - Accent6 3 5 2 2 2" xfId="27379" xr:uid="{8317FE19-839E-425B-B934-7F7E835CE960}"/>
    <cellStyle name="40% - Accent6 3 5 2 3" xfId="19423" xr:uid="{1DBF0D4A-E329-41EB-A068-8A9977BBBD5B}"/>
    <cellStyle name="40% - Accent6 3 5 3" xfId="11747" xr:uid="{0990D322-9333-4521-BFBF-BE72540D7E28}"/>
    <cellStyle name="40% - Accent6 3 5 3 2" xfId="24467" xr:uid="{52CCEF09-5AB9-4B45-AF77-9ABFF92F3ED1}"/>
    <cellStyle name="40% - Accent6 3 5 4" xfId="16512" xr:uid="{79E9944A-C3C2-4A2F-A25D-CC8592A243E7}"/>
    <cellStyle name="40% - Accent6 3 6" xfId="3571" xr:uid="{8BA1581A-BB8D-465B-B83B-6CEC19C4F429}"/>
    <cellStyle name="40% - Accent6 3 6 2" xfId="6560" xr:uid="{BBA909BA-2665-4C93-B003-88D62219067D}"/>
    <cellStyle name="40% - Accent6 3 6 2 2" xfId="13886" xr:uid="{617791CA-FC74-41A1-BDB8-2D96893C480B}"/>
    <cellStyle name="40% - Accent6 3 6 2 2 2" xfId="27605" xr:uid="{ACBEA9C4-DDDD-4B5D-AF65-48F42C50ECCF}"/>
    <cellStyle name="40% - Accent6 3 6 2 3" xfId="19649" xr:uid="{FD7FD975-3B23-444F-9084-17F20FF87FD7}"/>
    <cellStyle name="40% - Accent6 3 6 3" xfId="11974" xr:uid="{0EE30760-43A5-4649-9AAE-386221C7E14D}"/>
    <cellStyle name="40% - Accent6 3 6 3 2" xfId="24693" xr:uid="{3B8F496D-A5CF-4A0D-B1F5-3B4F7BFD1619}"/>
    <cellStyle name="40% - Accent6 3 6 4" xfId="16737" xr:uid="{8F8D0756-4CB0-4F6E-934A-FC53EC770547}"/>
    <cellStyle name="40% - Accent6 3 7" xfId="4150" xr:uid="{D12CBAF2-8942-4137-8337-B23873D1DDBA}"/>
    <cellStyle name="40% - Accent6 3 7 2" xfId="7106" xr:uid="{709FFED4-AF82-4E20-A105-2777FC4A5057}"/>
    <cellStyle name="40% - Accent6 3 7 2 2" xfId="14175" xr:uid="{00B09877-E9F3-4943-8C3F-40BD192FEB07}"/>
    <cellStyle name="40% - Accent6 3 7 2 2 2" xfId="28151" xr:uid="{55D06D3D-A34D-46DF-8E5D-9D767CFB3F56}"/>
    <cellStyle name="40% - Accent6 3 7 2 3" xfId="20195" xr:uid="{9BC375AF-6EB6-40C0-B286-6418BCAA01BF}"/>
    <cellStyle name="40% - Accent6 3 7 3" xfId="12267" xr:uid="{71B63ED3-9CE4-4F67-A081-83EE572FA076}"/>
    <cellStyle name="40% - Accent6 3 7 3 2" xfId="25234" xr:uid="{F9F689FA-880E-433F-9054-F68BDC651B86}"/>
    <cellStyle name="40% - Accent6 3 7 4" xfId="17278" xr:uid="{50987F9C-AF4B-4BBC-8985-F7BF1F052E9F}"/>
    <cellStyle name="40% - Accent6 3 8" xfId="4783" xr:uid="{7480E0F1-4177-4F63-AB66-C6EB7F7F6DD9}"/>
    <cellStyle name="40% - Accent6 3 8 2" xfId="12559" xr:uid="{6C11EE04-0D00-4402-A22A-EC76148AA3CB}"/>
    <cellStyle name="40% - Accent6 3 8 2 2" xfId="25844" xr:uid="{5C52440B-C24A-48C6-9413-51E350604E50}"/>
    <cellStyle name="40% - Accent6 3 8 3" xfId="17888" xr:uid="{A3DE44B1-C08C-404E-A386-BEC251BC6A5E}"/>
    <cellStyle name="40% - Accent6 3 9" xfId="10135" xr:uid="{B92414EB-888E-4FD2-919C-BFA42C0B2921}"/>
    <cellStyle name="40% - Accent6 3 9 2" xfId="22505" xr:uid="{079BE17A-40FD-4EE1-B21F-7C484D7945D9}"/>
    <cellStyle name="40% - Accent6 30" xfId="29672" xr:uid="{EDB3E60E-6EA2-4215-BFB8-43C59E1F4271}"/>
    <cellStyle name="40% - Accent6 31" xfId="29673" xr:uid="{9D514DE7-EA5C-443D-B8B2-D3544FCB933C}"/>
    <cellStyle name="40% - Accent6 32" xfId="29674" xr:uid="{709A3A2A-6DE5-4079-8E43-CAA6E8AEF697}"/>
    <cellStyle name="40% - Accent6 33" xfId="29675" xr:uid="{C3F6A299-A8AE-4980-AE2A-FCE12CA81503}"/>
    <cellStyle name="40% - Accent6 34" xfId="29676" xr:uid="{783CE3EE-25BA-4C77-B0AD-EC2D53F23929}"/>
    <cellStyle name="40% - Accent6 35" xfId="29677" xr:uid="{A122F8D2-170F-4ED9-A212-0B2264C77443}"/>
    <cellStyle name="40% - Accent6 36" xfId="29678" xr:uid="{B510DDF3-98FC-4031-810F-4D7E13513789}"/>
    <cellStyle name="40% - Accent6 37" xfId="29679" xr:uid="{A4E58C4B-432D-41F9-9423-3E5767779B03}"/>
    <cellStyle name="40% - Accent6 38" xfId="29680" xr:uid="{F3AABCA7-A00F-4B49-BD55-62591737D217}"/>
    <cellStyle name="40% - Accent6 39" xfId="29681" xr:uid="{EECF9EC0-5CAA-454D-967F-B85ED5675514}"/>
    <cellStyle name="40% - Accent6 4" xfId="654" xr:uid="{F9EF5D95-CD49-4F40-AD22-A6EF5626290F}"/>
    <cellStyle name="40% - Accent6 4 2" xfId="1934" xr:uid="{EDC6B925-E25C-4ADF-9F42-D7EF1D6FCCC6}"/>
    <cellStyle name="40% - Accent6 4 2 2" xfId="5457" xr:uid="{DDEAE40E-8582-4D09-BBEB-0AC38258D3EA}"/>
    <cellStyle name="40% - Accent6 4 2 2 2" xfId="12830" xr:uid="{3DA4CB58-7639-451C-8223-3CA40EFFED0E}"/>
    <cellStyle name="40% - Accent6 4 2 2 2 2" xfId="26508" xr:uid="{A3DBE5AB-6955-4B4A-9A95-51DD866AD264}"/>
    <cellStyle name="40% - Accent6 4 2 2 3" xfId="18552" xr:uid="{2411A9BA-D4D5-4C24-AD0E-98CFFF39A7A5}"/>
    <cellStyle name="40% - Accent6 4 2 3" xfId="10836" xr:uid="{C4797F07-EBBC-4CF8-8AA5-20DEDA1AB163}"/>
    <cellStyle name="40% - Accent6 4 2 3 2" xfId="23307" xr:uid="{05D0BD37-40AE-445F-A6D5-E9B94C36155F}"/>
    <cellStyle name="40% - Accent6 4 2 4" xfId="15330" xr:uid="{C8A3DBD7-CA4D-4895-90AC-DFB336149F38}"/>
    <cellStyle name="40% - Accent6 4 2 5" xfId="29683" xr:uid="{6BAE527A-1300-4354-9C14-8FD59E774A31}"/>
    <cellStyle name="40% - Accent6 4 3" xfId="2344" xr:uid="{899E9D3A-9A78-418D-8783-F4CE0687B108}"/>
    <cellStyle name="40% - Accent6 4 3 2" xfId="29682" xr:uid="{2B5C5304-4323-4A0B-8AF8-04180B371B63}"/>
    <cellStyle name="40% - Accent6 4 4" xfId="2811" xr:uid="{0B65C242-FA65-40B8-AD71-DEE2604F14A4}"/>
    <cellStyle name="40% - Accent6 4 4 2" xfId="5814" xr:uid="{37288CB5-8392-4411-80C6-2DAF3947E8F2}"/>
    <cellStyle name="40% - Accent6 4 4 2 2" xfId="13141" xr:uid="{AAE812C8-DA8B-478F-B78D-FBF87A7E35D7}"/>
    <cellStyle name="40% - Accent6 4 4 2 2 2" xfId="26859" xr:uid="{68B0DEDB-3272-4E2E-AB76-236FB6EF7C9F}"/>
    <cellStyle name="40% - Accent6 4 4 2 3" xfId="18903" xr:uid="{27AAC2F5-13BD-4D22-94AC-66A997DE7BD4}"/>
    <cellStyle name="40% - Accent6 4 4 3" xfId="11225" xr:uid="{7321202C-4B33-47E8-B963-F411CB68B05C}"/>
    <cellStyle name="40% - Accent6 4 4 3 2" xfId="23945" xr:uid="{228675F7-4192-44BA-8917-81C4BBB043E6}"/>
    <cellStyle name="40% - Accent6 4 4 4" xfId="15991" xr:uid="{6461FFA8-7731-4695-A72A-4CF8034FE39C}"/>
    <cellStyle name="40% - Accent6 4 5" xfId="3075" xr:uid="{77BE6B40-663E-4206-90AE-406E22B0B240}"/>
    <cellStyle name="40% - Accent6 4 5 2" xfId="6072" xr:uid="{20D3CDEF-F389-433F-A2A7-30E6C96D9B7B}"/>
    <cellStyle name="40% - Accent6 4 5 2 2" xfId="13399" xr:uid="{3CA2CC77-E60F-4A8D-AA45-765997F56A64}"/>
    <cellStyle name="40% - Accent6 4 5 2 2 2" xfId="27117" xr:uid="{8C1396B0-D203-4619-92FE-E3CA623F741C}"/>
    <cellStyle name="40% - Accent6 4 5 2 3" xfId="19161" xr:uid="{9027C05A-CF1C-408F-A5BA-C3CA7060EAEC}"/>
    <cellStyle name="40% - Accent6 4 5 3" xfId="11485" xr:uid="{BEA06CC5-DE57-4076-9A6A-CF6625625D52}"/>
    <cellStyle name="40% - Accent6 4 5 3 2" xfId="24205" xr:uid="{3AC3A70B-4184-4025-B56F-0CD8189ADA28}"/>
    <cellStyle name="40% - Accent6 4 5 4" xfId="16250" xr:uid="{CD3FFB5B-1917-4839-8B31-07F5793A0887}"/>
    <cellStyle name="40% - Accent6 4 6" xfId="3320" xr:uid="{38A472DE-3492-4740-B46A-256DD2F8010D}"/>
    <cellStyle name="40% - Accent6 4 6 2" xfId="6317" xr:uid="{CB268804-5BB8-4769-9269-6449EACE223B}"/>
    <cellStyle name="40% - Accent6 4 6 2 2" xfId="13644" xr:uid="{A88EE7DF-8FA8-4AA9-B750-0A7441696491}"/>
    <cellStyle name="40% - Accent6 4 6 2 2 2" xfId="27362" xr:uid="{2B13B543-B9EE-4C08-AB13-5F2FA5F41552}"/>
    <cellStyle name="40% - Accent6 4 6 2 3" xfId="19406" xr:uid="{8709F5D8-B82A-4F9B-9454-C82F4A7656B5}"/>
    <cellStyle name="40% - Accent6 4 6 3" xfId="11730" xr:uid="{E0B3E989-B44B-41F1-8C9B-F686A3841EDD}"/>
    <cellStyle name="40% - Accent6 4 6 3 2" xfId="24450" xr:uid="{4A234493-20C2-4279-B102-E64A3CDC53E3}"/>
    <cellStyle name="40% - Accent6 4 6 4" xfId="16495" xr:uid="{1D001656-8FA2-4847-B943-1FB3137CA77C}"/>
    <cellStyle name="40% - Accent6 4 7" xfId="1624" xr:uid="{5D205D69-C8E8-4575-B3BD-494E1ADD57A8}"/>
    <cellStyle name="40% - Accent6 4 7 2" xfId="10611" xr:uid="{7F8BD882-9099-49CE-83D8-C086BBE092EE}"/>
    <cellStyle name="40% - Accent6 4 7 2 2" xfId="23081" xr:uid="{A60B6E69-351F-46AA-A04E-85B01C0F02CE}"/>
    <cellStyle name="40% - Accent6 4 7 3" xfId="15111" xr:uid="{B9D46A79-8993-472C-B924-CA56897CFBF1}"/>
    <cellStyle name="40% - Accent6 4 8" xfId="9686" xr:uid="{9A4DA559-DAFD-454C-BAC6-08D53E2C3DA1}"/>
    <cellStyle name="40% - Accent6 40" xfId="29684" xr:uid="{36715847-61EC-42B1-AEFF-BBE972BECC40}"/>
    <cellStyle name="40% - Accent6 41" xfId="29685" xr:uid="{C31F7F2F-63C9-47B2-8421-BB89025C6E33}"/>
    <cellStyle name="40% - Accent6 42" xfId="29686" xr:uid="{971968D7-E194-4290-9F82-B2AF0A53DC80}"/>
    <cellStyle name="40% - Accent6 43" xfId="29687" xr:uid="{BF504CB8-1F67-476D-B439-21020412CBB7}"/>
    <cellStyle name="40% - Accent6 44" xfId="29688" xr:uid="{9282EC7E-453E-491A-9E33-1338481DBD4A}"/>
    <cellStyle name="40% - Accent6 45" xfId="29689" xr:uid="{47134FDE-594B-4F97-8A0E-C40ED1BC1FA0}"/>
    <cellStyle name="40% - Accent6 46" xfId="29690" xr:uid="{39CB1325-A176-4A45-94B5-E686ADF35DC3}"/>
    <cellStyle name="40% - Accent6 47" xfId="29691" xr:uid="{0C2F5DC4-72C0-48C9-BEB8-2405165F088D}"/>
    <cellStyle name="40% - Accent6 48" xfId="29692" xr:uid="{E5D67F04-7250-4175-9E6E-F1E7438168E9}"/>
    <cellStyle name="40% - Accent6 49" xfId="29693" xr:uid="{F2884855-0339-454C-AA92-58092BFDD692}"/>
    <cellStyle name="40% - Accent6 5" xfId="779" xr:uid="{BC727BDB-DDB5-4ADD-BD3E-D6A50632D70D}"/>
    <cellStyle name="40% - Accent6 5 2" xfId="2396" xr:uid="{817C447C-13EF-481E-B1CC-C4CAF6E53865}"/>
    <cellStyle name="40% - Accent6 5 2 2" xfId="29695" xr:uid="{ABA15B44-F13C-4D41-996B-7F7D15A34127}"/>
    <cellStyle name="40% - Accent6 5 3" xfId="1861" xr:uid="{E3067CD2-8F68-45AE-81E3-B065B3E95767}"/>
    <cellStyle name="40% - Accent6 5 3 2" xfId="10769" xr:uid="{302C7C3B-F9B0-465B-AC51-A3F5BF8713B2}"/>
    <cellStyle name="40% - Accent6 5 3 2 2" xfId="23240" xr:uid="{8B9ADD7C-1B59-4961-A310-4FEC33ED7F33}"/>
    <cellStyle name="40% - Accent6 5 3 3" xfId="15266" xr:uid="{348843C6-50A4-4995-8EB9-4AF9AFF0505E}"/>
    <cellStyle name="40% - Accent6 5 3 4" xfId="29694" xr:uid="{FEF81ED1-1D79-4C83-B251-A1A17AF2E0E0}"/>
    <cellStyle name="40% - Accent6 5 4" xfId="9880" xr:uid="{8BDDA501-C953-444E-A345-B82AAB24B31C}"/>
    <cellStyle name="40% - Accent6 50" xfId="29696" xr:uid="{9F6F5A4F-0803-4CBE-834D-C58140233012}"/>
    <cellStyle name="40% - Accent6 51" xfId="29697" xr:uid="{088426F6-BD80-4227-9124-A703E0AB6843}"/>
    <cellStyle name="40% - Accent6 52" xfId="29698" xr:uid="{B3F6AEAB-3344-452F-90F8-7837B69C9F66}"/>
    <cellStyle name="40% - Accent6 53" xfId="29699" xr:uid="{D0563A13-7A75-4B62-B8A8-997618FC06D2}"/>
    <cellStyle name="40% - Accent6 54" xfId="29700" xr:uid="{A850A7E0-081A-43ED-A64A-C570F21B7A03}"/>
    <cellStyle name="40% - Accent6 55" xfId="29701" xr:uid="{B5B5D1D7-CE99-42A7-A822-874CFFD35E4A}"/>
    <cellStyle name="40% - Accent6 56" xfId="29702" xr:uid="{3D919488-D5BC-490B-B4DD-09AF963A5851}"/>
    <cellStyle name="40% - Accent6 57" xfId="29703" xr:uid="{93F6B220-3404-4CEE-A183-9CE8C4F461BD}"/>
    <cellStyle name="40% - Accent6 58" xfId="29704" xr:uid="{54A11645-ECAF-4CA5-B5BF-714D7D730EB1}"/>
    <cellStyle name="40% - Accent6 59" xfId="29705" xr:uid="{FB8C3A17-E5CC-4D61-B45B-677755CDACCE}"/>
    <cellStyle name="40% - Accent6 6" xfId="834" xr:uid="{19AE155F-C190-4108-B4FA-D01F4A44A24C}"/>
    <cellStyle name="40% - Accent6 6 2" xfId="29707" xr:uid="{4C442176-87E6-422F-B74E-DBC480888956}"/>
    <cellStyle name="40% - Accent6 6 3" xfId="29706" xr:uid="{CB22F66D-572B-4900-A625-731645717CDE}"/>
    <cellStyle name="40% - Accent6 60" xfId="29708" xr:uid="{606CDD34-E606-4F4D-9D75-AD8C063D4E24}"/>
    <cellStyle name="40% - Accent6 61" xfId="29709" xr:uid="{638CB0FE-1A4C-4458-81C5-DB22633BEC4C}"/>
    <cellStyle name="40% - Accent6 61 2" xfId="29710" xr:uid="{B0ECAE6D-4E92-465E-B1FC-BCE399AA81E0}"/>
    <cellStyle name="40% - Accent6 61 2 2" xfId="29711" xr:uid="{B4A6DD48-84F4-41FB-B46B-228E9EA78470}"/>
    <cellStyle name="40% - Accent6 61 2 3" xfId="29712" xr:uid="{13210568-4DFB-419B-875C-71EB1EF94DDA}"/>
    <cellStyle name="40% - Accent6 61 2 4" xfId="29713" xr:uid="{A94FBCBC-1115-4C9B-8E87-B949C1565920}"/>
    <cellStyle name="40% - Accent6 61 2 5" xfId="29714" xr:uid="{0AFF63BC-107E-4F60-89B0-29C2B242909B}"/>
    <cellStyle name="40% - Accent6 61 2 6" xfId="29715" xr:uid="{517BB168-B4EE-492C-AF5D-3561C36238D4}"/>
    <cellStyle name="40% - Accent6 61 3" xfId="29716" xr:uid="{E95BC18F-4DF4-4948-9ED4-50E6DA7E58C7}"/>
    <cellStyle name="40% - Accent6 61 4" xfId="29717" xr:uid="{CD327706-2552-49B8-B21E-4A0E49D81AB5}"/>
    <cellStyle name="40% - Accent6 61 5" xfId="29718" xr:uid="{BCD31D49-76AF-4C54-A8A5-E07D0DC07E56}"/>
    <cellStyle name="40% - Accent6 61 6" xfId="29719" xr:uid="{1D5B2CBD-C219-4292-A204-E91FAA27A6FE}"/>
    <cellStyle name="40% - Accent6 61 7" xfId="29720" xr:uid="{340AF3A4-C7AC-4DF8-ADBB-1ED9452F71A4}"/>
    <cellStyle name="40% - Accent6 61 8" xfId="29721" xr:uid="{995E5C05-456F-417C-A895-8105B40475CA}"/>
    <cellStyle name="40% - Accent6 61 9" xfId="29722" xr:uid="{2C94730B-D6A7-417B-B092-C85A10D6641C}"/>
    <cellStyle name="40% - Accent6 62" xfId="29723" xr:uid="{8A736ED5-F7E1-4ED9-BAD3-F8E3F68A7E54}"/>
    <cellStyle name="40% - Accent6 63" xfId="29724" xr:uid="{6AA34F7E-B5FE-4009-B47D-EBA1B82F051F}"/>
    <cellStyle name="40% - Accent6 63 2" xfId="29725" xr:uid="{D9B026E0-859C-464B-A2E5-ABA513140188}"/>
    <cellStyle name="40% - Accent6 63 3" xfId="29726" xr:uid="{9743393F-2590-4EE7-AB5D-FCB711536534}"/>
    <cellStyle name="40% - Accent6 63 4" xfId="29727" xr:uid="{68FFC420-A612-4E4D-9E5E-CF7F2C5186D5}"/>
    <cellStyle name="40% - Accent6 63 5" xfId="29728" xr:uid="{EC81A98D-E0A8-4B1B-8597-555A53829871}"/>
    <cellStyle name="40% - Accent6 63 6" xfId="29729" xr:uid="{B61A8DDD-E0BF-4FCD-A6A6-10EE76F20C99}"/>
    <cellStyle name="40% - Accent6 64" xfId="29730" xr:uid="{E37D4C20-4617-4164-9282-8B3AD765F388}"/>
    <cellStyle name="40% - Accent6 65" xfId="29731" xr:uid="{B0033DF3-1C73-4A23-9629-89278245178C}"/>
    <cellStyle name="40% - Accent6 66" xfId="29732" xr:uid="{B6694E1C-2F8B-4183-B975-D35FF9563942}"/>
    <cellStyle name="40% - Accent6 67" xfId="29733" xr:uid="{A9BCBA41-9265-44A0-8C7E-F28A05807AEB}"/>
    <cellStyle name="40% - Accent6 68" xfId="29734" xr:uid="{F6A50118-BEFB-4304-A80F-75D34416DF7F}"/>
    <cellStyle name="40% - Accent6 69" xfId="29735" xr:uid="{96CD16AB-8FE7-4AC0-BAC8-18CE178F9B30}"/>
    <cellStyle name="40% - Accent6 7" xfId="182" xr:uid="{3B887F48-43E3-4633-82BC-3E2627DD9AC5}"/>
    <cellStyle name="40% - Accent6 7 2" xfId="29737" xr:uid="{FCD8181D-BAAF-4E2F-9398-BF5477AD346C}"/>
    <cellStyle name="40% - Accent6 7 3" xfId="29736" xr:uid="{8B2635FB-6054-48B6-B86E-7F4F4F37F5F5}"/>
    <cellStyle name="40% - Accent6 70" xfId="29738" xr:uid="{772A733F-4CCE-4E8E-99FE-4241C43C1AE6}"/>
    <cellStyle name="40% - Accent6 71" xfId="29739" xr:uid="{BB64FFF1-8B00-41A6-8ED3-E020A8AAF9D3}"/>
    <cellStyle name="40% - Accent6 72" xfId="9548" xr:uid="{CA076DBE-9590-4157-9173-4B8782B490C3}"/>
    <cellStyle name="40% - Accent6 8" xfId="2717" xr:uid="{30D3925B-1967-4EFE-98A2-1D9A20DB1F6D}"/>
    <cellStyle name="40% - Accent6 8 2" xfId="5722" xr:uid="{F47E0F2F-DE70-41B7-9DF7-B0ACB0FD220A}"/>
    <cellStyle name="40% - Accent6 8 2 2" xfId="13049" xr:uid="{FD41940E-19A1-4C14-8005-BF721FE5048E}"/>
    <cellStyle name="40% - Accent6 8 2 2 2" xfId="26767" xr:uid="{61F38332-608A-4C85-9D36-E9D62862FBF8}"/>
    <cellStyle name="40% - Accent6 8 2 3" xfId="18811" xr:uid="{9D92DA05-CCC7-4F69-88DF-82BA989FBCFF}"/>
    <cellStyle name="40% - Accent6 8 2 4" xfId="29741" xr:uid="{3DFFDA1D-A562-4ECC-8B9D-994EBB61D123}"/>
    <cellStyle name="40% - Accent6 8 3" xfId="11131" xr:uid="{6620FB4E-CE20-49EE-B29A-CA4AB4863232}"/>
    <cellStyle name="40% - Accent6 8 3 2" xfId="23851" xr:uid="{633F3531-6D6E-4381-B860-0EADC225FCEA}"/>
    <cellStyle name="40% - Accent6 8 4" xfId="15898" xr:uid="{E9B769E2-5C72-4011-8FDC-A5B6F4F67365}"/>
    <cellStyle name="40% - Accent6 8 5" xfId="29740" xr:uid="{325D6211-6B53-4655-8D46-D2EB8B7D66B7}"/>
    <cellStyle name="40% - Accent6 9" xfId="2737" xr:uid="{2DECB285-944C-434C-8720-3CB958CF2352}"/>
    <cellStyle name="40% - Accent6 9 2" xfId="5742" xr:uid="{772B43B1-B94E-4C19-8CC0-29FB97749648}"/>
    <cellStyle name="40% - Accent6 9 2 2" xfId="13069" xr:uid="{3E98D88E-AE55-4F8E-B4AD-6190E6565205}"/>
    <cellStyle name="40% - Accent6 9 2 2 2" xfId="26787" xr:uid="{5590BCD0-4A6F-4177-BB99-08776476E6AA}"/>
    <cellStyle name="40% - Accent6 9 2 3" xfId="18831" xr:uid="{49A19A69-D0EA-43DC-9328-2D7A344E77D3}"/>
    <cellStyle name="40% - Accent6 9 2 4" xfId="29743" xr:uid="{6FB0800F-EE66-4CFD-8EE9-A2D5B062B54F}"/>
    <cellStyle name="40% - Accent6 9 3" xfId="11151" xr:uid="{443C090C-03D1-4C1E-8326-117106EF7565}"/>
    <cellStyle name="40% - Accent6 9 3 2" xfId="23871" xr:uid="{D263AE92-C7C5-47F1-891C-464ABA5BF499}"/>
    <cellStyle name="40% - Accent6 9 4" xfId="15918" xr:uid="{E3A34400-A462-4CB9-9583-AF68382E7B63}"/>
    <cellStyle name="40% - Accent6 9 5" xfId="29742" xr:uid="{DB2F4C04-5D3F-401A-97CA-BB648666C7E4}"/>
    <cellStyle name="60% - Accent1" xfId="32397" builtinId="32" customBuiltin="1"/>
    <cellStyle name="60% - Accent1 1" xfId="29744" xr:uid="{95196938-DA94-40B0-9431-25DA2D3C4492}"/>
    <cellStyle name="60% - Accent1 1 2" xfId="29745" xr:uid="{BA7F5F95-2856-4DB8-BF1D-89FB741DAB19}"/>
    <cellStyle name="60% - Accent1 1 2 2" xfId="29746" xr:uid="{C260AECE-C28F-42A4-AAD9-4EB2440060DA}"/>
    <cellStyle name="60% - Accent1 1 3" xfId="29747" xr:uid="{39950148-2F90-4DA3-8D7D-8FE6F03CE1A6}"/>
    <cellStyle name="60% - Accent1 10" xfId="2723" xr:uid="{5B6A7C9E-9937-4554-B567-AD17F92C8C3E}"/>
    <cellStyle name="60% - Accent1 10 2" xfId="5728" xr:uid="{17D11C12-5880-4DB7-8D36-5A6F10283FA3}"/>
    <cellStyle name="60% - Accent1 10 2 2" xfId="13055" xr:uid="{40A2563F-954F-4ADF-A9E8-8E679F2F9C30}"/>
    <cellStyle name="60% - Accent1 10 2 2 2" xfId="26773" xr:uid="{489CA189-4783-43D7-AC29-7D786FDFADB2}"/>
    <cellStyle name="60% - Accent1 10 2 3" xfId="18817" xr:uid="{D67783EC-FD4F-49F0-BF9C-CC3A135907A8}"/>
    <cellStyle name="60% - Accent1 10 2 4" xfId="29749" xr:uid="{2BD270D8-C29A-4C43-B2B4-0E46561EDF9D}"/>
    <cellStyle name="60% - Accent1 10 3" xfId="11137" xr:uid="{0236C6EE-F5CE-4374-BFD6-2F213CE2498D}"/>
    <cellStyle name="60% - Accent1 10 3 2" xfId="23857" xr:uid="{A82DE060-F191-421A-85E8-70672D78FD6F}"/>
    <cellStyle name="60% - Accent1 10 4" xfId="15904" xr:uid="{06B369E0-8BA4-45B3-92E3-362BE0DB91E8}"/>
    <cellStyle name="60% - Accent1 10 5" xfId="29748" xr:uid="{976C7802-520A-4D26-961F-1E11D4F00DAB}"/>
    <cellStyle name="60% - Accent1 11" xfId="29750" xr:uid="{A6B31E5E-DA2D-4125-9E22-152FF36CE14E}"/>
    <cellStyle name="60% - Accent1 11 2" xfId="29751" xr:uid="{C668DA4A-36AB-48A2-A862-B1969B6D3DEC}"/>
    <cellStyle name="60% - Accent1 12" xfId="29752" xr:uid="{1146F00B-675F-48AF-A3F0-0F7634603D28}"/>
    <cellStyle name="60% - Accent1 12 2" xfId="29753" xr:uid="{9C2CD406-0C56-4DB6-86EB-E95216030817}"/>
    <cellStyle name="60% - Accent1 13" xfId="29754" xr:uid="{28B40087-686E-466C-BEBB-B1955F4EBF14}"/>
    <cellStyle name="60% - Accent1 13 2" xfId="29755" xr:uid="{838492B3-64A1-42DB-90FC-ABB95B7687FE}"/>
    <cellStyle name="60% - Accent1 14" xfId="29756" xr:uid="{BC642C77-6F31-48AA-9C4B-796598AD5E94}"/>
    <cellStyle name="60% - Accent1 14 2" xfId="29757" xr:uid="{B993A07E-E19C-4193-A459-BE493A71DCD9}"/>
    <cellStyle name="60% - Accent1 15" xfId="29758" xr:uid="{EAEA80EF-C2B1-4EA1-A93B-4D99C6D27D06}"/>
    <cellStyle name="60% - Accent1 15 2" xfId="29759" xr:uid="{E5E228CE-DB9B-4D70-B467-3C9FCD258185}"/>
    <cellStyle name="60% - Accent1 16" xfId="29760" xr:uid="{C19C14D3-431D-437B-B619-F03F5AE7A7C6}"/>
    <cellStyle name="60% - Accent1 16 2" xfId="29761" xr:uid="{91401C7A-1C9C-457B-96BF-0D582449E0E9}"/>
    <cellStyle name="60% - Accent1 17" xfId="29762" xr:uid="{D9C612B3-90A7-441B-BBA6-9A18D9715FBE}"/>
    <cellStyle name="60% - Accent1 17 2" xfId="29763" xr:uid="{8DA3F5EA-04AE-4207-83EB-1E05A48737F1}"/>
    <cellStyle name="60% - Accent1 18" xfId="29764" xr:uid="{43ACF34F-807E-469B-8347-DBC2EEF45C9E}"/>
    <cellStyle name="60% - Accent1 18 2" xfId="29765" xr:uid="{5CC8EB1B-30BF-4AD2-BF08-DC9DC36923CA}"/>
    <cellStyle name="60% - Accent1 19" xfId="29766" xr:uid="{94CCC463-166F-4DBA-8D96-458301DC886B}"/>
    <cellStyle name="60% - Accent1 19 2" xfId="29767" xr:uid="{F491A59A-C4CF-4BAD-8500-AFA57738D0D8}"/>
    <cellStyle name="60% - Accent1 2" xfId="200" xr:uid="{01AB1CA9-9655-4C1E-B541-3FECF5449987}"/>
    <cellStyle name="60% - Accent1 2 2" xfId="506" xr:uid="{BAF71CF9-A287-4C51-AA1E-66565681A00B}"/>
    <cellStyle name="60% - Accent1 2 2 2" xfId="29770" xr:uid="{F013E6AA-DCF1-4326-9EF2-53417CF41C2B}"/>
    <cellStyle name="60% - Accent1 2 2 3" xfId="29771" xr:uid="{400D9EFD-E1FC-403A-A92F-8A1E06B64EF8}"/>
    <cellStyle name="60% - Accent1 2 2 4" xfId="29769" xr:uid="{DD848057-16E5-4437-BE5A-0B33F535FAC4}"/>
    <cellStyle name="60% - Accent1 2 3" xfId="2217" xr:uid="{8F9E644A-7D0A-43C0-93A4-3FB1F7455DF6}"/>
    <cellStyle name="60% - Accent1 2 3 2" xfId="32280" xr:uid="{EF843248-133D-430C-8EF2-1750F727046B}"/>
    <cellStyle name="60% - Accent1 2 3 3" xfId="29772" xr:uid="{DE4C98B9-471C-422B-BB8E-5BE8BB3E357B}"/>
    <cellStyle name="60% - Accent1 2 4" xfId="1665" xr:uid="{B1B02AEC-355E-48DD-B693-41722545D2A9}"/>
    <cellStyle name="60% - Accent1 2 4 2" xfId="29773" xr:uid="{1354377B-309A-47B4-9F07-28B85B6BAF9A}"/>
    <cellStyle name="60% - Accent1 2 5" xfId="9726" xr:uid="{78D5587B-2954-4A46-B9CB-94173A9686A8}"/>
    <cellStyle name="60% - Accent1 2 5 2" xfId="29774" xr:uid="{FB098F8D-7FAD-437E-B9AE-C3566FDC7326}"/>
    <cellStyle name="60% - Accent1 2 6" xfId="29768" xr:uid="{A9352403-666C-48F1-99BA-C7D8A1477131}"/>
    <cellStyle name="60% - Accent1 20" xfId="29775" xr:uid="{F105F002-A255-46AC-BE6C-CFDAA862A148}"/>
    <cellStyle name="60% - Accent1 20 2" xfId="29776" xr:uid="{34187815-D707-43F4-808B-46B19B0975CC}"/>
    <cellStyle name="60% - Accent1 21" xfId="29777" xr:uid="{6A506228-FCA6-4474-9F15-EDB3509B087A}"/>
    <cellStyle name="60% - Accent1 22" xfId="29778" xr:uid="{ADFA17F2-921B-49B6-95F3-1602EC2884F5}"/>
    <cellStyle name="60% - Accent1 23" xfId="29779" xr:uid="{EB86220C-C564-473E-8C4E-97C059EE042E}"/>
    <cellStyle name="60% - Accent1 24" xfId="29780" xr:uid="{90698460-4185-42C3-AF4F-D83369382F4C}"/>
    <cellStyle name="60% - Accent1 25" xfId="29781" xr:uid="{6DD3694D-1B70-4CD5-921E-2CB8EEF87DCC}"/>
    <cellStyle name="60% - Accent1 26" xfId="29782" xr:uid="{84B6D611-C04E-426E-B04B-EBCDBC179149}"/>
    <cellStyle name="60% - Accent1 27" xfId="29783" xr:uid="{C1D8AAA0-7C13-43CC-B429-8F57C9F42CEB}"/>
    <cellStyle name="60% - Accent1 28" xfId="29784" xr:uid="{D6E8B42C-BB39-4DF2-8C12-8EB89FB49859}"/>
    <cellStyle name="60% - Accent1 29" xfId="29785" xr:uid="{ACCC6E00-E60F-4A3D-AB5A-DAE31C8C941E}"/>
    <cellStyle name="60% - Accent1 3" xfId="366" xr:uid="{0EEFB9E2-C14F-4D3F-BA1C-15E96642D440}"/>
    <cellStyle name="60% - Accent1 3 2" xfId="998" xr:uid="{C51492FD-67FE-496D-97B7-9BFE7A46A1C9}"/>
    <cellStyle name="60% - Accent1 3 2 2" xfId="29788" xr:uid="{134B9EB1-3B7A-42A2-97F4-39833C564E83}"/>
    <cellStyle name="60% - Accent1 3 2 3" xfId="29787" xr:uid="{B96C16FB-43BC-419E-9372-50227E457246}"/>
    <cellStyle name="60% - Accent1 3 3" xfId="2195" xr:uid="{4ECF195F-C736-4C87-95CA-68B2426B4B40}"/>
    <cellStyle name="60% - Accent1 3 3 2" xfId="5609" xr:uid="{8112D050-9688-4D2E-8659-62DF86ECA24A}"/>
    <cellStyle name="60% - Accent1 3 3 2 2" xfId="12961" xr:uid="{4E1A0313-9BB3-43B2-ADA4-411424504505}"/>
    <cellStyle name="60% - Accent1 3 3 2 2 2" xfId="26658" xr:uid="{C5B2E1B7-E61F-489C-8D26-A862A534D9BF}"/>
    <cellStyle name="60% - Accent1 3 3 2 3" xfId="18702" xr:uid="{88E774C6-1047-40E5-A3C5-6C607128E74F}"/>
    <cellStyle name="60% - Accent1 3 3 3" xfId="11019" xr:uid="{AE8CB72B-7366-4A1F-BA44-33A9F82FD97A}"/>
    <cellStyle name="60% - Accent1 3 3 3 2" xfId="23494" xr:uid="{511285DA-F260-48EF-B17B-A9DF3D67DA8C}"/>
    <cellStyle name="60% - Accent1 3 3 4" xfId="15512" xr:uid="{12C1C1A0-8464-43C7-B78F-7F6565701014}"/>
    <cellStyle name="60% - Accent1 3 3 5" xfId="29786" xr:uid="{84FA834F-6724-47C2-B2AD-D86939B67A66}"/>
    <cellStyle name="60% - Accent1 3 4" xfId="3542" xr:uid="{831BC3DF-A441-4AA5-9B00-B6F5CD0DAD3F}"/>
    <cellStyle name="60% - Accent1 3 4 2" xfId="6531" xr:uid="{CD5EA8E1-7AC8-4F01-9036-12ABA39AF05C}"/>
    <cellStyle name="60% - Accent1 3 4 2 2" xfId="13857" xr:uid="{E7E2C7A9-D63D-45D6-965E-DC2912F0B118}"/>
    <cellStyle name="60% - Accent1 3 4 2 2 2" xfId="27576" xr:uid="{BC17D49C-076F-4C70-B861-73466BA23EE6}"/>
    <cellStyle name="60% - Accent1 3 4 2 3" xfId="19620" xr:uid="{B983A193-5E18-4A5D-8819-DBB0D2883B31}"/>
    <cellStyle name="60% - Accent1 3 4 3" xfId="11945" xr:uid="{2B693C10-6C19-4B6A-81AD-A4A299497707}"/>
    <cellStyle name="60% - Accent1 3 4 3 2" xfId="24664" xr:uid="{58F69AD8-3063-4CFC-9D24-B1C92348216D}"/>
    <cellStyle name="60% - Accent1 3 4 4" xfId="16708" xr:uid="{A8C8B012-2120-434D-B1D6-B890C0CDE9A9}"/>
    <cellStyle name="60% - Accent1 3 5" xfId="4121" xr:uid="{15DACB43-8C99-4F1F-B384-23DADDE4A2EA}"/>
    <cellStyle name="60% - Accent1 3 5 2" xfId="7077" xr:uid="{F016122E-DACE-48B4-A9C0-946D20F318B5}"/>
    <cellStyle name="60% - Accent1 3 5 2 2" xfId="14146" xr:uid="{DFE32899-5344-4DF2-8F11-4FC28D95107D}"/>
    <cellStyle name="60% - Accent1 3 5 2 2 2" xfId="28122" xr:uid="{8FD3A737-B64A-4AE0-859A-DC62BB414D5D}"/>
    <cellStyle name="60% - Accent1 3 5 2 3" xfId="20166" xr:uid="{1A21994F-FA54-4367-9251-ABF0997DC45D}"/>
    <cellStyle name="60% - Accent1 3 5 3" xfId="12238" xr:uid="{806B029A-12D7-415E-8123-C52FA57C562F}"/>
    <cellStyle name="60% - Accent1 3 5 3 2" xfId="25205" xr:uid="{15C54CB8-3A08-4F4A-BAC9-607362F5CC4C}"/>
    <cellStyle name="60% - Accent1 3 5 4" xfId="17249" xr:uid="{B2003C47-8B6B-4A2C-BE84-2ACB6E576CB5}"/>
    <cellStyle name="60% - Accent1 3 6" xfId="1625" xr:uid="{90855665-734D-4115-ADE0-A0AB8BD5AC74}"/>
    <cellStyle name="60% - Accent1 3 7" xfId="4741" xr:uid="{7F3AFACA-2077-4BDC-9629-E7B9AE59AA65}"/>
    <cellStyle name="60% - Accent1 3 7 2" xfId="12530" xr:uid="{769AA6F0-2ABA-49DC-8102-0703D284A646}"/>
    <cellStyle name="60% - Accent1 3 7 2 2" xfId="25805" xr:uid="{652CB580-00B3-4EB9-8C44-B5D44DBB2822}"/>
    <cellStyle name="60% - Accent1 3 7 3" xfId="17849" xr:uid="{9444FC60-A554-4865-BE91-4ACB3C27597C}"/>
    <cellStyle name="60% - Accent1 3 8" xfId="10097" xr:uid="{883D9F08-1B03-42FB-90F6-3F50AD7B56F9}"/>
    <cellStyle name="60% - Accent1 3 8 2" xfId="22469" xr:uid="{5123DCB5-2C0E-4411-8970-16B52CB10752}"/>
    <cellStyle name="60% - Accent1 3 9" xfId="9687" xr:uid="{5EFE6DFD-1211-4CAF-8046-550007EF6395}"/>
    <cellStyle name="60% - Accent1 3 9 2" xfId="20419" xr:uid="{99DC76AB-EBE7-4C33-808C-5B14D095CF8C}"/>
    <cellStyle name="60% - Accent1 3 9 3" xfId="14514" xr:uid="{F20C0BA8-C2C8-4B3D-B8A7-408871A08D23}"/>
    <cellStyle name="60% - Accent1 30" xfId="29789" xr:uid="{703D7E9B-7629-4898-9109-2850F3A41BF8}"/>
    <cellStyle name="60% - Accent1 31" xfId="29790" xr:uid="{33176F5E-1B3F-4E2B-872C-B71D8DD97370}"/>
    <cellStyle name="60% - Accent1 32" xfId="29791" xr:uid="{933BFBD4-5431-4AF3-B9C5-BEEC85C6CA48}"/>
    <cellStyle name="60% - Accent1 33" xfId="29792" xr:uid="{DC1EF143-4951-496C-94C5-8AA9AF23D291}"/>
    <cellStyle name="60% - Accent1 34" xfId="29793" xr:uid="{D1921522-DAC8-431D-91F5-11BC249E2E78}"/>
    <cellStyle name="60% - Accent1 35" xfId="29794" xr:uid="{AB8CCCE1-39E0-4BDB-AD05-55498CAA53EC}"/>
    <cellStyle name="60% - Accent1 36" xfId="29795" xr:uid="{69F2C216-F0A8-4CB1-A4E0-13406D0420EE}"/>
    <cellStyle name="60% - Accent1 37" xfId="29796" xr:uid="{5D2DC6E2-5671-4A1A-BFE1-4197492115C2}"/>
    <cellStyle name="60% - Accent1 38" xfId="29797" xr:uid="{1CD9C2C4-ADAD-40B9-9A9F-987331CD4558}"/>
    <cellStyle name="60% - Accent1 39" xfId="29798" xr:uid="{0414487D-D867-436B-96C4-C54A72917CC6}"/>
    <cellStyle name="60% - Accent1 4" xfId="640" xr:uid="{CC1AAB1C-1F6C-4F85-A760-6803695E2AD5}"/>
    <cellStyle name="60% - Accent1 4 2" xfId="29800" xr:uid="{AE2F6977-C5F7-4DDA-AD56-B29B3034B7EA}"/>
    <cellStyle name="60% - Accent1 4 3" xfId="29799" xr:uid="{224454F2-2A8D-4A82-B91A-B3F779C82AF0}"/>
    <cellStyle name="60% - Accent1 40" xfId="29801" xr:uid="{2C307D82-ABE3-4888-895B-941FA73E43EB}"/>
    <cellStyle name="60% - Accent1 41" xfId="29802" xr:uid="{9EE3BD6E-436B-4893-B48D-46CACFB394FD}"/>
    <cellStyle name="60% - Accent1 42" xfId="29803" xr:uid="{6B338504-A3DC-4B06-B293-0972909A71A2}"/>
    <cellStyle name="60% - Accent1 43" xfId="29804" xr:uid="{79E286A0-F845-4C4F-99AC-F41E410E48F2}"/>
    <cellStyle name="60% - Accent1 44" xfId="29805" xr:uid="{615EE3F5-8C37-465F-BF79-9A55DDC73E0F}"/>
    <cellStyle name="60% - Accent1 45" xfId="29806" xr:uid="{31BCDB48-D780-4712-8E00-C1146AB2095A}"/>
    <cellStyle name="60% - Accent1 46" xfId="29807" xr:uid="{E715F53A-7947-4FB4-A83B-42E812CEBA77}"/>
    <cellStyle name="60% - Accent1 47" xfId="29808" xr:uid="{371496FA-773B-40A5-8049-1F1E061D9EDA}"/>
    <cellStyle name="60% - Accent1 48" xfId="29809" xr:uid="{19086415-E124-4F40-A2C4-51A4AB3BEA5D}"/>
    <cellStyle name="60% - Accent1 49" xfId="29810" xr:uid="{0C561DA9-D1FA-42C0-950B-3E5B4C3AC6D6}"/>
    <cellStyle name="60% - Accent1 5" xfId="764" xr:uid="{A78215FF-DFD4-41A9-9764-A6F1D1B54287}"/>
    <cellStyle name="60% - Accent1 5 2" xfId="29812" xr:uid="{73BE7E3C-3903-4FE8-94D9-0016C6CC7550}"/>
    <cellStyle name="60% - Accent1 5 3" xfId="29811" xr:uid="{F8941732-D23C-4E59-A9CA-39C0F19979DE}"/>
    <cellStyle name="60% - Accent1 50" xfId="29813" xr:uid="{BAB6111A-8E57-4AD4-8D0F-69291054573E}"/>
    <cellStyle name="60% - Accent1 51" xfId="29814" xr:uid="{C716656C-464E-4FED-B87E-AC99059CB355}"/>
    <cellStyle name="60% - Accent1 52" xfId="29815" xr:uid="{FB1918D8-C7A3-4196-88E3-3793F42F19F1}"/>
    <cellStyle name="60% - Accent1 53" xfId="29816" xr:uid="{2958ADFA-909C-42ED-8EAB-F92542BC45CA}"/>
    <cellStyle name="60% - Accent1 54" xfId="29817" xr:uid="{94246891-AE1E-4E83-B63F-02143DEACBD4}"/>
    <cellStyle name="60% - Accent1 55" xfId="29818" xr:uid="{0C8C91D1-2E43-4164-99DB-F4C69DF4288F}"/>
    <cellStyle name="60% - Accent1 56" xfId="29819" xr:uid="{3CCB360E-6ABD-4870-8A0C-6DA1DE41852A}"/>
    <cellStyle name="60% - Accent1 57" xfId="29820" xr:uid="{F2F53A1E-CDBE-4FE2-A030-E58B804D2250}"/>
    <cellStyle name="60% - Accent1 58" xfId="29821" xr:uid="{692149AC-5D30-43A6-92C2-5252DCB43A15}"/>
    <cellStyle name="60% - Accent1 59" xfId="29822" xr:uid="{123E8AFE-D21C-4241-84C4-2ECEF5212E6B}"/>
    <cellStyle name="60% - Accent1 6" xfId="820" xr:uid="{3BE38D9A-A57A-4695-9944-A044ACA3C1EC}"/>
    <cellStyle name="60% - Accent1 6 2" xfId="29824" xr:uid="{45F7C067-7981-462D-9621-CEA680A16D68}"/>
    <cellStyle name="60% - Accent1 6 3" xfId="29823" xr:uid="{61965234-F898-4D5E-8BA8-6E62352F7AE5}"/>
    <cellStyle name="60% - Accent1 60" xfId="29825" xr:uid="{8A6CF1A9-116E-4C9F-BBB3-292E4A9C346E}"/>
    <cellStyle name="60% - Accent1 61" xfId="29826" xr:uid="{FD21EA54-95BF-4B76-96D2-402513A2FAE3}"/>
    <cellStyle name="60% - Accent1 61 2" xfId="29827" xr:uid="{28C81F34-5BA3-44B6-9855-4BB801179E5F}"/>
    <cellStyle name="60% - Accent1 61 3" xfId="29828" xr:uid="{24BF8114-745B-485D-A558-33F08B3FFCD8}"/>
    <cellStyle name="60% - Accent1 61 4" xfId="29829" xr:uid="{4E748CF4-3039-4964-AA4C-E06D29E2AEC2}"/>
    <cellStyle name="60% - Accent1 61 5" xfId="29830" xr:uid="{C9AEAC40-BAEA-48EC-82C2-718307AF25E9}"/>
    <cellStyle name="60% - Accent1 62" xfId="29831" xr:uid="{B65C439E-0A1B-44F1-8F77-EF33C1686218}"/>
    <cellStyle name="60% - Accent1 63" xfId="29832" xr:uid="{9CFC0B1A-CE32-4028-983E-F6AC451064C1}"/>
    <cellStyle name="60% - Accent1 64" xfId="29833" xr:uid="{8F086D22-703B-4C41-9E3D-4CB58F650C89}"/>
    <cellStyle name="60% - Accent1 65" xfId="29834" xr:uid="{44F19F94-903F-43F0-9D89-9DC2D5772E33}"/>
    <cellStyle name="60% - Accent1 66" xfId="29835" xr:uid="{D0B7518B-4156-4FF4-9FDE-083960ECB176}"/>
    <cellStyle name="60% - Accent1 67" xfId="29836" xr:uid="{B765E960-4D04-46EA-98E1-338845B074C3}"/>
    <cellStyle name="60% - Accent1 68" xfId="29837" xr:uid="{120A68CC-7AA5-419F-B1A4-C42737013910}"/>
    <cellStyle name="60% - Accent1 69" xfId="9529" xr:uid="{3E68409E-D482-4904-9511-0C2BA5927D8E}"/>
    <cellStyle name="60% - Accent1 7" xfId="865" xr:uid="{9D6D3E2C-6AB7-48A7-93F8-EEC54F241086}"/>
    <cellStyle name="60% - Accent1 7 2" xfId="29839" xr:uid="{6D8FF0A4-D28E-41F1-AAD7-C69AF8F676B5}"/>
    <cellStyle name="60% - Accent1 7 3" xfId="29838" xr:uid="{6C9780F5-F045-4807-9211-BC45DD2666AA}"/>
    <cellStyle name="60% - Accent1 8" xfId="163" xr:uid="{5FFA74E4-CA72-4114-945A-8E96C00D4AE9}"/>
    <cellStyle name="60% - Accent1 8 2" xfId="29841" xr:uid="{9F68C518-96BA-40E1-A23B-B0D6B4637A66}"/>
    <cellStyle name="60% - Accent1 8 3" xfId="29840" xr:uid="{A11AF23A-BEAC-4069-8BE2-FB67EC28E9FD}"/>
    <cellStyle name="60% - Accent1 9" xfId="2703" xr:uid="{1668F789-AD85-4880-8D6B-1E052C928155}"/>
    <cellStyle name="60% - Accent1 9 2" xfId="5708" xr:uid="{333A3B9A-084D-4A61-B508-87C68CD10D7D}"/>
    <cellStyle name="60% - Accent1 9 2 2" xfId="13035" xr:uid="{A132C2E9-A89F-4F1D-BA6B-F00447C9B899}"/>
    <cellStyle name="60% - Accent1 9 2 2 2" xfId="26753" xr:uid="{B1FD47B3-3800-4378-86DF-1696E24C2523}"/>
    <cellStyle name="60% - Accent1 9 2 3" xfId="18797" xr:uid="{F6D6C891-297B-44C9-96BB-A06AF8FB3276}"/>
    <cellStyle name="60% - Accent1 9 2 4" xfId="29843" xr:uid="{76304BD2-445D-4305-9C7A-566000AA5B0B}"/>
    <cellStyle name="60% - Accent1 9 3" xfId="11117" xr:uid="{07346A26-7579-40E8-9CC0-529A1B92B7C1}"/>
    <cellStyle name="60% - Accent1 9 3 2" xfId="23837" xr:uid="{415BDED6-D4FF-4163-A7CE-33CF1452A8AB}"/>
    <cellStyle name="60% - Accent1 9 4" xfId="15884" xr:uid="{608694DC-F70C-4AF0-88B3-DC15647A7867}"/>
    <cellStyle name="60% - Accent1 9 5" xfId="29842" xr:uid="{28468479-C67F-49EE-A938-413C7DBDA8EC}"/>
    <cellStyle name="60% - Accent2" xfId="32398" builtinId="36" customBuiltin="1"/>
    <cellStyle name="60% - Accent2 1" xfId="29845" xr:uid="{F7465432-E25E-4EAD-8396-278A4617D738}"/>
    <cellStyle name="60% - Accent2 1 2" xfId="29846" xr:uid="{8FAD25FF-1C8B-4796-BAA0-DF4BCC14B8AD}"/>
    <cellStyle name="60% - Accent2 1 2 2" xfId="29847" xr:uid="{F45F4B5A-AD18-4428-A355-B0FD042917E0}"/>
    <cellStyle name="60% - Accent2 1 3" xfId="29848" xr:uid="{E5E49199-1C10-472C-A439-48331A0BEAF6}"/>
    <cellStyle name="60% - Accent2 10" xfId="2726" xr:uid="{7ADD0404-432F-4030-A1C1-43058FA0EF26}"/>
    <cellStyle name="60% - Accent2 10 2" xfId="5731" xr:uid="{C8976A62-06A3-4EC7-8E45-8267CCAD9F3E}"/>
    <cellStyle name="60% - Accent2 10 2 2" xfId="13058" xr:uid="{84A117B1-2346-41F9-8C6E-0F25025B46D6}"/>
    <cellStyle name="60% - Accent2 10 2 2 2" xfId="26776" xr:uid="{2FA3B818-F37F-421F-8A17-A0B1828BB6BF}"/>
    <cellStyle name="60% - Accent2 10 2 3" xfId="18820" xr:uid="{F69EA4F9-DAB8-44F2-9EE8-93757A91A76D}"/>
    <cellStyle name="60% - Accent2 10 2 4" xfId="29850" xr:uid="{26EFA15E-4C1B-4683-8504-D6C0F1720DAA}"/>
    <cellStyle name="60% - Accent2 10 3" xfId="11140" xr:uid="{EA814158-2ECB-4307-977B-EE7619AFDB70}"/>
    <cellStyle name="60% - Accent2 10 3 2" xfId="23860" xr:uid="{11AEA78B-4911-4A9E-8476-7E590E9A5375}"/>
    <cellStyle name="60% - Accent2 10 4" xfId="15907" xr:uid="{4F8632E7-D51B-49B5-B9E6-750F7B2CD7B3}"/>
    <cellStyle name="60% - Accent2 10 5" xfId="29849" xr:uid="{A5D6E6DD-3890-490E-9B7E-9486FC73E1B9}"/>
    <cellStyle name="60% - Accent2 11" xfId="29851" xr:uid="{31E76B7A-056D-4816-922F-E75A5F7F48E3}"/>
    <cellStyle name="60% - Accent2 11 2" xfId="29852" xr:uid="{715E0B81-D587-402B-8D6C-D9F7644EB941}"/>
    <cellStyle name="60% - Accent2 12" xfId="29853" xr:uid="{962A1336-B44F-4059-9241-8BB477CE7EAE}"/>
    <cellStyle name="60% - Accent2 12 2" xfId="29854" xr:uid="{F369D301-AE3B-4A0B-A0FB-C123662BFF20}"/>
    <cellStyle name="60% - Accent2 13" xfId="29855" xr:uid="{1356AB3B-17EB-41E4-812F-8F08A6A105C2}"/>
    <cellStyle name="60% - Accent2 13 2" xfId="29856" xr:uid="{A87FF1D3-F539-4B88-B37E-9ECD569F8952}"/>
    <cellStyle name="60% - Accent2 14" xfId="29857" xr:uid="{BD66971A-7DB5-46C2-B574-733EF876724A}"/>
    <cellStyle name="60% - Accent2 14 2" xfId="29858" xr:uid="{9CF59C9D-F791-47BF-8759-0349818B976A}"/>
    <cellStyle name="60% - Accent2 15" xfId="29859" xr:uid="{746CB940-FC2E-441B-990E-9A003EEC32D3}"/>
    <cellStyle name="60% - Accent2 15 2" xfId="29860" xr:uid="{86D936AB-4510-4C59-BC04-4B9A08E3CAB3}"/>
    <cellStyle name="60% - Accent2 16" xfId="29861" xr:uid="{D15C1052-D450-47AB-A072-7C3EC615FC38}"/>
    <cellStyle name="60% - Accent2 16 2" xfId="29862" xr:uid="{3AD563D4-77E7-40F2-A742-2B113A86191B}"/>
    <cellStyle name="60% - Accent2 17" xfId="29863" xr:uid="{2D617E35-5595-474F-8B83-69E821C1D8EA}"/>
    <cellStyle name="60% - Accent2 17 2" xfId="29864" xr:uid="{F55809D1-07AF-4F45-B014-727FC1BCD619}"/>
    <cellStyle name="60% - Accent2 18" xfId="29865" xr:uid="{59476C18-3749-4A34-B243-15223F99687E}"/>
    <cellStyle name="60% - Accent2 18 2" xfId="29866" xr:uid="{CE4C778A-8D1D-4477-AE27-8F5C468B75D9}"/>
    <cellStyle name="60% - Accent2 19" xfId="29867" xr:uid="{9D3485E5-C5BA-4AE2-A99D-5E7BB593EB3E}"/>
    <cellStyle name="60% - Accent2 19 2" xfId="29868" xr:uid="{FB556BE9-B884-40A0-91E0-25B3EEC568E3}"/>
    <cellStyle name="60% - Accent2 2" xfId="201" xr:uid="{576CD895-9FFE-4FCE-81EA-59140EA95E29}"/>
    <cellStyle name="60% - Accent2 2 2" xfId="507" xr:uid="{7E3BD4D1-E95A-45B9-ADE0-1E7CC8AD265F}"/>
    <cellStyle name="60% - Accent2 2 2 2" xfId="29871" xr:uid="{BB01DD09-AAC6-476D-BF0A-1383422263B3}"/>
    <cellStyle name="60% - Accent2 2 2 3" xfId="29872" xr:uid="{EEE112B2-AFE3-4826-8DE4-7D81F48BA60A}"/>
    <cellStyle name="60% - Accent2 2 2 4" xfId="29870" xr:uid="{854B929D-3242-4C73-BC2B-F7C8EA23D3F5}"/>
    <cellStyle name="60% - Accent2 2 3" xfId="2216" xr:uid="{A1CAEB50-B214-4614-8BCA-A9B4A75DC219}"/>
    <cellStyle name="60% - Accent2 2 3 2" xfId="32282" xr:uid="{4ADB6BAF-1897-4DD2-BCE6-68AA2D627944}"/>
    <cellStyle name="60% - Accent2 2 4" xfId="1667" xr:uid="{E6199B7A-682D-48C5-B948-E8016994C9AC}"/>
    <cellStyle name="60% - Accent2 2 4 2" xfId="29873" xr:uid="{DE1C2498-FE83-41EB-8EB5-6918B029B613}"/>
    <cellStyle name="60% - Accent2 2 5" xfId="9728" xr:uid="{3B385BAB-038B-4958-B662-994753AF5BF7}"/>
    <cellStyle name="60% - Accent2 2 5 2" xfId="29869" xr:uid="{FF5BB653-CFD8-491B-9ADA-3D5612F62A92}"/>
    <cellStyle name="60% - Accent2 20" xfId="29874" xr:uid="{716847F8-79C4-40CD-95E3-86C4146567D7}"/>
    <cellStyle name="60% - Accent2 20 2" xfId="29875" xr:uid="{F62E6F13-66CE-4BAD-B369-F4D1857A8299}"/>
    <cellStyle name="60% - Accent2 21" xfId="29876" xr:uid="{EBF39683-6C88-4908-8E5D-99510CE040F2}"/>
    <cellStyle name="60% - Accent2 22" xfId="29877" xr:uid="{7A0C38D3-1DE6-4453-80D6-241C15C6C34E}"/>
    <cellStyle name="60% - Accent2 23" xfId="29878" xr:uid="{64D8DC9D-B122-4367-A06C-68890BB1BF20}"/>
    <cellStyle name="60% - Accent2 24" xfId="29879" xr:uid="{768DF267-D207-48EF-A10D-BC2BFFABA666}"/>
    <cellStyle name="60% - Accent2 25" xfId="29880" xr:uid="{EC5DC47F-0E0D-46FA-8CC9-0DA0B60D3F2B}"/>
    <cellStyle name="60% - Accent2 26" xfId="29881" xr:uid="{5557465A-090D-4839-88B3-C1E6D7621154}"/>
    <cellStyle name="60% - Accent2 27" xfId="29882" xr:uid="{201B3FF4-25BA-4430-8F59-05977572833E}"/>
    <cellStyle name="60% - Accent2 28" xfId="29883" xr:uid="{0C949E39-207C-4ADF-839C-9352112BD604}"/>
    <cellStyle name="60% - Accent2 29" xfId="29884" xr:uid="{2525AAC0-0215-46CC-82B4-048639FE7D25}"/>
    <cellStyle name="60% - Accent2 3" xfId="353" xr:uid="{E1852122-CD82-4DCB-AE22-C4BA8F3F9449}"/>
    <cellStyle name="60% - Accent2 3 2" xfId="1002" xr:uid="{7E2C0B61-2DE0-4D08-8968-F9E7CAFA6748}"/>
    <cellStyle name="60% - Accent2 3 2 2" xfId="29887" xr:uid="{7B02756A-1949-459C-8234-E855B0C24709}"/>
    <cellStyle name="60% - Accent2 3 2 3" xfId="29886" xr:uid="{C0901BEF-964C-43DA-9EAA-AA70C3A659A5}"/>
    <cellStyle name="60% - Accent2 3 3" xfId="1935" xr:uid="{FA38B4AA-B8BE-4CD6-8FDF-7ECB81FBA5AE}"/>
    <cellStyle name="60% - Accent2 3 3 2" xfId="5458" xr:uid="{DCF4B26B-DC22-4058-8AF8-5D32A2F0770F}"/>
    <cellStyle name="60% - Accent2 3 3 2 2" xfId="12831" xr:uid="{54D25473-FCB6-44F7-96B0-BE574108F0E9}"/>
    <cellStyle name="60% - Accent2 3 3 2 2 2" xfId="26509" xr:uid="{A9F1F40C-2AE1-43E4-A153-1EF28571E411}"/>
    <cellStyle name="60% - Accent2 3 3 2 3" xfId="18553" xr:uid="{34691E52-4217-496D-BF7F-6C877C562A15}"/>
    <cellStyle name="60% - Accent2 3 3 3" xfId="10837" xr:uid="{779C7AEE-535E-4E37-9656-E041AF2C05B4}"/>
    <cellStyle name="60% - Accent2 3 3 3 2" xfId="23308" xr:uid="{70C2D61B-1AFB-4476-9A9E-0AF684C932AB}"/>
    <cellStyle name="60% - Accent2 3 3 4" xfId="15331" xr:uid="{F40BFFE0-B7E5-42C5-92EC-63EB6210D384}"/>
    <cellStyle name="60% - Accent2 3 3 5" xfId="29885" xr:uid="{99A05441-CF76-4C78-8F08-ACFC8F9285DB}"/>
    <cellStyle name="60% - Accent2 3 4" xfId="3534" xr:uid="{0D569260-E600-477B-930F-93BED58A0360}"/>
    <cellStyle name="60% - Accent2 3 4 2" xfId="6523" xr:uid="{C34EEE6F-745E-4770-854E-B9A8F752F3FD}"/>
    <cellStyle name="60% - Accent2 3 4 2 2" xfId="13849" xr:uid="{F9F3E28A-BF68-447E-8D0A-55FC03823530}"/>
    <cellStyle name="60% - Accent2 3 4 2 2 2" xfId="27568" xr:uid="{5736C580-9334-4007-B6CA-C932F5A35375}"/>
    <cellStyle name="60% - Accent2 3 4 2 3" xfId="19612" xr:uid="{2E891376-0CBF-4ACC-9F09-C4C3EBB955A2}"/>
    <cellStyle name="60% - Accent2 3 4 3" xfId="11937" xr:uid="{35059CC8-203B-4529-BCCD-AFF5CD58C374}"/>
    <cellStyle name="60% - Accent2 3 4 3 2" xfId="24656" xr:uid="{02B813D3-6DF0-49E6-8595-3C453920D936}"/>
    <cellStyle name="60% - Accent2 3 4 4" xfId="16700" xr:uid="{4B2B8D1C-3738-4603-B7F7-CD6098B1A6E0}"/>
    <cellStyle name="60% - Accent2 3 5" xfId="4113" xr:uid="{ACD03AB8-910E-4274-AB6E-BDB3886ACC95}"/>
    <cellStyle name="60% - Accent2 3 5 2" xfId="7069" xr:uid="{81FC2D0D-F39F-48D3-85C8-0716994A69E3}"/>
    <cellStyle name="60% - Accent2 3 5 2 2" xfId="14138" xr:uid="{EDA92F86-D603-4884-9D43-A38105861264}"/>
    <cellStyle name="60% - Accent2 3 5 2 2 2" xfId="28114" xr:uid="{84D05913-DB4B-4F56-BB05-BDFB4E6D82DD}"/>
    <cellStyle name="60% - Accent2 3 5 2 3" xfId="20158" xr:uid="{802EAA54-22AC-43DB-8634-C01006974F15}"/>
    <cellStyle name="60% - Accent2 3 5 3" xfId="12230" xr:uid="{2DB48438-FC06-4D40-87EA-6107919F3CC0}"/>
    <cellStyle name="60% - Accent2 3 5 3 2" xfId="25197" xr:uid="{901358CB-EBEA-4B58-9623-7B66C95AF8C3}"/>
    <cellStyle name="60% - Accent2 3 5 4" xfId="17241" xr:uid="{50ADA1FC-1847-456F-BDF9-ABA04EB664BE}"/>
    <cellStyle name="60% - Accent2 3 6" xfId="1626" xr:uid="{D15E6944-38FA-4D09-9AE0-BD10E2E99507}"/>
    <cellStyle name="60% - Accent2 3 7" xfId="4730" xr:uid="{BE9D9C86-A1F0-4F02-B473-0132CF04DEDB}"/>
    <cellStyle name="60% - Accent2 3 7 2" xfId="12522" xr:uid="{D68361F2-C99A-45AB-8B90-01012254E1C4}"/>
    <cellStyle name="60% - Accent2 3 7 2 2" xfId="25794" xr:uid="{6FB1A631-7088-40CA-9515-EAA7E30C45F8}"/>
    <cellStyle name="60% - Accent2 3 7 3" xfId="17838" xr:uid="{431A537D-D5F0-472D-9513-511FE20A307B}"/>
    <cellStyle name="60% - Accent2 3 8" xfId="10089" xr:uid="{3FD22B00-AE5B-4119-BF6A-37B6165BE625}"/>
    <cellStyle name="60% - Accent2 3 8 2" xfId="22461" xr:uid="{030668D9-6812-44E8-9B92-B4FB94C5BD1D}"/>
    <cellStyle name="60% - Accent2 3 9" xfId="9688" xr:uid="{D78C1C5B-92A3-4129-9A10-DE764CB7409B}"/>
    <cellStyle name="60% - Accent2 3 9 2" xfId="20420" xr:uid="{A7E97A13-1285-41B2-93A4-776876F699CD}"/>
    <cellStyle name="60% - Accent2 3 9 3" xfId="14505" xr:uid="{9305544E-328C-4603-84EC-AD53F0E8C1D7}"/>
    <cellStyle name="60% - Accent2 30" xfId="29888" xr:uid="{9BBA5098-FC6C-4C8F-A494-8F7C14989C7B}"/>
    <cellStyle name="60% - Accent2 31" xfId="29889" xr:uid="{958DBD88-9FC4-45C3-B9D0-4DA9956F0E59}"/>
    <cellStyle name="60% - Accent2 32" xfId="29890" xr:uid="{8DC142E9-F019-4E1F-A2A1-BF684B183C7A}"/>
    <cellStyle name="60% - Accent2 33" xfId="29891" xr:uid="{2FF69259-4786-4373-8E41-0CB5418FF3D3}"/>
    <cellStyle name="60% - Accent2 34" xfId="29892" xr:uid="{D16B385F-E4E5-4EEF-B2C0-34197E0F0DFF}"/>
    <cellStyle name="60% - Accent2 35" xfId="29893" xr:uid="{90463829-8AB6-42DD-A46F-34B57364D070}"/>
    <cellStyle name="60% - Accent2 36" xfId="29894" xr:uid="{8199DEE9-6406-4F85-91FB-2629FA2C0E9F}"/>
    <cellStyle name="60% - Accent2 37" xfId="29895" xr:uid="{4D94B0CA-B6D8-4F3D-BAF7-E993321DEDA8}"/>
    <cellStyle name="60% - Accent2 38" xfId="29896" xr:uid="{5BD7FEBB-5011-4744-AD1B-039884EBD397}"/>
    <cellStyle name="60% - Accent2 39" xfId="29897" xr:uid="{4FE02B61-3460-467F-A2FE-7237379FD832}"/>
    <cellStyle name="60% - Accent2 4" xfId="643" xr:uid="{D16E14E0-A5F1-4550-8A28-25DD2393BC39}"/>
    <cellStyle name="60% - Accent2 4 2" xfId="29899" xr:uid="{AB6D5CFB-91AB-4FF3-BDF2-98B5F8877686}"/>
    <cellStyle name="60% - Accent2 4 3" xfId="29898" xr:uid="{1C10E5EA-A58A-4034-A977-76368D60B2D3}"/>
    <cellStyle name="60% - Accent2 40" xfId="29900" xr:uid="{79307F8D-20E4-4CE0-B470-A4B3A8EF76C9}"/>
    <cellStyle name="60% - Accent2 41" xfId="29901" xr:uid="{8C7CA3CA-45D8-4762-91CA-5ECDF499C8E7}"/>
    <cellStyle name="60% - Accent2 42" xfId="29902" xr:uid="{4C08AF31-B33E-4B74-9428-B6519ADAB445}"/>
    <cellStyle name="60% - Accent2 43" xfId="29903" xr:uid="{DD62C066-B723-4F20-8338-8C1732B8649E}"/>
    <cellStyle name="60% - Accent2 44" xfId="29904" xr:uid="{D5603555-FE09-4BA9-AB14-1C898D8698C4}"/>
    <cellStyle name="60% - Accent2 45" xfId="29905" xr:uid="{19462CAE-3060-462D-86A4-48CA634CAEAD}"/>
    <cellStyle name="60% - Accent2 46" xfId="29906" xr:uid="{2C668176-4450-46A3-83E0-B4C82F5F011E}"/>
    <cellStyle name="60% - Accent2 47" xfId="29907" xr:uid="{F240B53E-E9F3-489A-8C72-6F54AFB8C0FA}"/>
    <cellStyle name="60% - Accent2 48" xfId="29908" xr:uid="{CF1EC318-2274-41AC-B799-452D566C89B8}"/>
    <cellStyle name="60% - Accent2 49" xfId="29909" xr:uid="{7A41B5F4-5F9C-4899-AD08-7817B51BECE0}"/>
    <cellStyle name="60% - Accent2 5" xfId="767" xr:uid="{AFBB8E49-7BF1-4AFF-923B-217382982593}"/>
    <cellStyle name="60% - Accent2 5 2" xfId="29911" xr:uid="{12A4EEC8-8A3D-4A74-A972-B8A40ADE32EA}"/>
    <cellStyle name="60% - Accent2 5 3" xfId="29910" xr:uid="{76E4480A-599E-44EF-B48F-DF7ACF6BB81E}"/>
    <cellStyle name="60% - Accent2 50" xfId="29912" xr:uid="{0C2BA90C-7892-438E-A4F2-D5CDF9453BF6}"/>
    <cellStyle name="60% - Accent2 51" xfId="29913" xr:uid="{9F3A5E56-C3FC-4349-B582-2B8C6267DED7}"/>
    <cellStyle name="60% - Accent2 52" xfId="29914" xr:uid="{2CC62DF4-600E-4497-9137-6BC328CE4018}"/>
    <cellStyle name="60% - Accent2 53" xfId="29915" xr:uid="{0E793623-C4B5-43D4-B76C-2FED4BC87279}"/>
    <cellStyle name="60% - Accent2 54" xfId="29916" xr:uid="{1134293C-92EE-4503-B67A-64EFA41B0171}"/>
    <cellStyle name="60% - Accent2 55" xfId="29917" xr:uid="{B3E5B680-E782-4BF4-832E-C0442EBBE435}"/>
    <cellStyle name="60% - Accent2 56" xfId="29918" xr:uid="{A9AA15AF-B643-4935-9670-21D519DB9E7D}"/>
    <cellStyle name="60% - Accent2 57" xfId="29919" xr:uid="{617DD45A-97F9-4D5B-BA4C-9269CE39B59B}"/>
    <cellStyle name="60% - Accent2 58" xfId="29920" xr:uid="{50F8511C-035F-46F4-B639-5D1A3E95BC80}"/>
    <cellStyle name="60% - Accent2 59" xfId="29921" xr:uid="{9E396041-6FB5-4A65-8F31-9DB54C27E13B}"/>
    <cellStyle name="60% - Accent2 6" xfId="823" xr:uid="{93199DCC-FF5A-4A50-84BC-09B106A663F3}"/>
    <cellStyle name="60% - Accent2 6 2" xfId="29923" xr:uid="{31A180D6-5BB0-4A4C-8C15-96F4B1BEF008}"/>
    <cellStyle name="60% - Accent2 6 3" xfId="29922" xr:uid="{938EBCDC-4891-48EB-B7E2-2C4661BF474A}"/>
    <cellStyle name="60% - Accent2 60" xfId="29924" xr:uid="{3C5A1F3C-63F9-4FE4-9D6C-2B7D9706F8BE}"/>
    <cellStyle name="60% - Accent2 61" xfId="29925" xr:uid="{B538F0BF-B80F-4ADB-A2E8-4A3E8B9C44A5}"/>
    <cellStyle name="60% - Accent2 61 2" xfId="29926" xr:uid="{E6BDDD45-1233-434C-A9AE-48B63B507F85}"/>
    <cellStyle name="60% - Accent2 62" xfId="29927" xr:uid="{10553187-90AD-48D7-AD8A-B0DA3379D9A8}"/>
    <cellStyle name="60% - Accent2 63" xfId="29928" xr:uid="{BD697D56-2539-4B5D-88AE-7DA72C3D8568}"/>
    <cellStyle name="60% - Accent2 64" xfId="29929" xr:uid="{01E8855C-D876-41C2-84CF-59062E2F014C}"/>
    <cellStyle name="60% - Accent2 65" xfId="29844" xr:uid="{71F33493-9107-466E-A428-3E1B847AA241}"/>
    <cellStyle name="60% - Accent2 66" xfId="9533" xr:uid="{FA5C571A-67F4-4C1A-A59B-3B33B4B5C527}"/>
    <cellStyle name="60% - Accent2 7" xfId="863" xr:uid="{AD21F68A-2A61-4B64-8CAE-422B6C3CD4CB}"/>
    <cellStyle name="60% - Accent2 7 2" xfId="29931" xr:uid="{37130ED1-2516-42D6-BE8E-AEE13EFBAB38}"/>
    <cellStyle name="60% - Accent2 7 3" xfId="29930" xr:uid="{D7BE32D0-E308-4767-98A2-06A4D727FAD9}"/>
    <cellStyle name="60% - Accent2 8" xfId="167" xr:uid="{C7336AD9-8FE1-4B21-BDCC-4B1778644AB9}"/>
    <cellStyle name="60% - Accent2 8 2" xfId="29933" xr:uid="{AC5A3BFC-62A6-46C7-9EF4-03969619FA0A}"/>
    <cellStyle name="60% - Accent2 8 3" xfId="29932" xr:uid="{CBF4AB9A-2C30-4EB1-9CAB-63BD8F1EECD8}"/>
    <cellStyle name="60% - Accent2 9" xfId="2706" xr:uid="{43623927-6962-488F-80BB-22EFF627D57D}"/>
    <cellStyle name="60% - Accent2 9 2" xfId="5711" xr:uid="{D41FC7A4-5E1E-495B-AB99-1D1761E10AB3}"/>
    <cellStyle name="60% - Accent2 9 2 2" xfId="13038" xr:uid="{7BAF7059-6F57-407F-8E49-29B2BF681A80}"/>
    <cellStyle name="60% - Accent2 9 2 2 2" xfId="26756" xr:uid="{478DB63E-45E7-47A8-AD43-605B7776448E}"/>
    <cellStyle name="60% - Accent2 9 2 3" xfId="18800" xr:uid="{22069364-3F27-4220-A93C-67AC8CBA8CBC}"/>
    <cellStyle name="60% - Accent2 9 2 4" xfId="29935" xr:uid="{6E635A93-8EC8-4108-9515-C74C3D0A5C31}"/>
    <cellStyle name="60% - Accent2 9 3" xfId="11120" xr:uid="{DDC30F46-69E5-4980-9C3A-2676904957A9}"/>
    <cellStyle name="60% - Accent2 9 3 2" xfId="23840" xr:uid="{067F07F8-79EE-44E4-9234-9896CF70A971}"/>
    <cellStyle name="60% - Accent2 9 4" xfId="15887" xr:uid="{B1B8F039-6B17-46B3-B3F5-5F97B84D3019}"/>
    <cellStyle name="60% - Accent2 9 5" xfId="29934" xr:uid="{D1495093-92AD-4969-8CA0-7FFAF6B3C0BA}"/>
    <cellStyle name="60% - Accent3" xfId="32399" builtinId="40" customBuiltin="1"/>
    <cellStyle name="60% - Accent3 1" xfId="29936" xr:uid="{119469E8-02A8-48A6-BF3C-2901B75B25DE}"/>
    <cellStyle name="60% - Accent3 1 2" xfId="29937" xr:uid="{5DC02C75-9F45-4678-8256-A259C9D18590}"/>
    <cellStyle name="60% - Accent3 1 2 2" xfId="29938" xr:uid="{C2983247-074C-4BF2-B87C-D161CDAA8DA8}"/>
    <cellStyle name="60% - Accent3 1 3" xfId="29939" xr:uid="{43ACEE64-046A-476D-A85C-D6B25C5C31CF}"/>
    <cellStyle name="60% - Accent3 10" xfId="2729" xr:uid="{F5837425-E4F3-4A6C-9038-54471E1137EC}"/>
    <cellStyle name="60% - Accent3 10 2" xfId="5734" xr:uid="{E37167FB-CAC9-463A-92F9-A659BEE399B1}"/>
    <cellStyle name="60% - Accent3 10 2 2" xfId="13061" xr:uid="{49214F99-62D9-48E5-A313-1E8314160FB4}"/>
    <cellStyle name="60% - Accent3 10 2 2 2" xfId="26779" xr:uid="{80F08A55-B5F7-42BA-827F-0BC1B5D13EF6}"/>
    <cellStyle name="60% - Accent3 10 2 3" xfId="18823" xr:uid="{6C937B8E-EC96-4E65-AD9B-9624605A5D60}"/>
    <cellStyle name="60% - Accent3 10 2 4" xfId="29941" xr:uid="{47D42E92-F1FF-4D14-98DF-53380E724468}"/>
    <cellStyle name="60% - Accent3 10 3" xfId="11143" xr:uid="{DC33EFB6-B9C1-48A2-BE68-C24C48011038}"/>
    <cellStyle name="60% - Accent3 10 3 2" xfId="23863" xr:uid="{0C94617E-514E-4A90-B8F3-4080979D1801}"/>
    <cellStyle name="60% - Accent3 10 4" xfId="15910" xr:uid="{C86FEC1F-FB7A-47E4-B2C4-C7E2CEC7F9A3}"/>
    <cellStyle name="60% - Accent3 10 5" xfId="29940" xr:uid="{7DFD69CE-A1BA-4D2A-BE88-FDF27A81BCCF}"/>
    <cellStyle name="60% - Accent3 11" xfId="29942" xr:uid="{416FBB5D-6A9F-44EC-883F-2DF62BA00791}"/>
    <cellStyle name="60% - Accent3 11 2" xfId="29943" xr:uid="{8A1F2119-9693-47D3-9627-5F933643E89F}"/>
    <cellStyle name="60% - Accent3 12" xfId="29944" xr:uid="{5329175D-E114-4B8C-B40F-A23A2105130B}"/>
    <cellStyle name="60% - Accent3 12 2" xfId="29945" xr:uid="{BCD61D11-5D81-40CB-9AA1-8E3EE1AE716C}"/>
    <cellStyle name="60% - Accent3 13" xfId="29946" xr:uid="{9340A76F-5B5A-40AE-9324-0C2880C4B55B}"/>
    <cellStyle name="60% - Accent3 13 2" xfId="29947" xr:uid="{5059F731-84BD-474F-AB73-60A675B0B1E1}"/>
    <cellStyle name="60% - Accent3 14" xfId="29948" xr:uid="{28DB7531-A816-4EA7-BC3A-00924DB6CC25}"/>
    <cellStyle name="60% - Accent3 14 2" xfId="29949" xr:uid="{F86F056C-24D6-4D61-BBB9-0FF0372977DA}"/>
    <cellStyle name="60% - Accent3 15" xfId="29950" xr:uid="{7CB9A4EA-266D-403E-9788-46B317515E37}"/>
    <cellStyle name="60% - Accent3 15 2" xfId="29951" xr:uid="{68CEF261-90BE-417B-A323-E176EE372CB4}"/>
    <cellStyle name="60% - Accent3 16" xfId="29952" xr:uid="{755C011F-178E-49DD-AEBA-107840AF61E8}"/>
    <cellStyle name="60% - Accent3 16 2" xfId="29953" xr:uid="{89428B4E-CEF0-4329-B006-76E570F061E2}"/>
    <cellStyle name="60% - Accent3 17" xfId="29954" xr:uid="{1B45CF33-4F3F-44C5-A93A-DFFACD12090B}"/>
    <cellStyle name="60% - Accent3 17 2" xfId="29955" xr:uid="{D9DD2EF8-4221-4F8A-9AD3-6E07DE43D932}"/>
    <cellStyle name="60% - Accent3 18" xfId="29956" xr:uid="{046AB593-04FE-4BAE-8F21-AC5EDB73442A}"/>
    <cellStyle name="60% - Accent3 18 2" xfId="29957" xr:uid="{C74A3744-CB9F-4413-B745-9589D50E1385}"/>
    <cellStyle name="60% - Accent3 19" xfId="29958" xr:uid="{AC4E91C8-5CB6-464A-B070-689F46E50C01}"/>
    <cellStyle name="60% - Accent3 19 2" xfId="29959" xr:uid="{C6940DB1-96B4-405F-A3EE-E3207EE9BBCB}"/>
    <cellStyle name="60% - Accent3 2" xfId="202" xr:uid="{5DE0120D-4FE4-41E8-BC79-2E650146C664}"/>
    <cellStyle name="60% - Accent3 2 2" xfId="508" xr:uid="{603F14C9-9055-4158-BA96-404E13E84CCE}"/>
    <cellStyle name="60% - Accent3 2 2 2" xfId="29962" xr:uid="{8E725D81-5883-44A4-8770-741F9050B7DC}"/>
    <cellStyle name="60% - Accent3 2 2 3" xfId="29963" xr:uid="{C2A5AEB1-3DE9-42E0-8CE9-20D8C6CCC644}"/>
    <cellStyle name="60% - Accent3 2 2 4" xfId="29961" xr:uid="{B2516526-2D17-4573-B25C-77487CCAAE03}"/>
    <cellStyle name="60% - Accent3 2 3" xfId="2210" xr:uid="{E7375BFD-B8FF-4D20-B1F9-D1012907F556}"/>
    <cellStyle name="60% - Accent3 2 3 2" xfId="32285" xr:uid="{E4017627-062A-41A5-A316-47EF482D0479}"/>
    <cellStyle name="60% - Accent3 2 3 3" xfId="29964" xr:uid="{14C9D74A-9ED2-4CB9-9522-50C915E2BB50}"/>
    <cellStyle name="60% - Accent3 2 4" xfId="1669" xr:uid="{86F31A30-A142-4542-94B6-B3A1B32C376A}"/>
    <cellStyle name="60% - Accent3 2 4 2" xfId="29965" xr:uid="{F743D7FF-6E4B-4677-ABB5-8EB9D986E8F9}"/>
    <cellStyle name="60% - Accent3 2 5" xfId="9730" xr:uid="{05393CBA-67D4-4F3B-B4B1-5B56D5AE2FD3}"/>
    <cellStyle name="60% - Accent3 2 5 2" xfId="29966" xr:uid="{9C9063A4-4999-4ABB-96E3-B23FE6E0E0DE}"/>
    <cellStyle name="60% - Accent3 2 6" xfId="29960" xr:uid="{0611471E-E796-4528-B5A6-397E1980A1D9}"/>
    <cellStyle name="60% - Accent3 20" xfId="29967" xr:uid="{A0E2BC9A-6EE8-486C-831A-3071DFEFFD26}"/>
    <cellStyle name="60% - Accent3 20 2" xfId="29968" xr:uid="{BB029F22-823C-4ABB-B9EB-B37EE0797D1A}"/>
    <cellStyle name="60% - Accent3 21" xfId="29969" xr:uid="{87862CA7-883A-4244-A1FA-8CD20FD44FBF}"/>
    <cellStyle name="60% - Accent3 22" xfId="29970" xr:uid="{790436E6-F37C-40D7-A0EE-C8E19B2E2D07}"/>
    <cellStyle name="60% - Accent3 23" xfId="29971" xr:uid="{D7A9C56C-E489-4AE4-9C1F-343EE2263B16}"/>
    <cellStyle name="60% - Accent3 24" xfId="29972" xr:uid="{C21F6F3A-8B6A-4E7E-94F6-FDA893131B2F}"/>
    <cellStyle name="60% - Accent3 25" xfId="29973" xr:uid="{47A77C09-1991-4938-9184-331831EBC892}"/>
    <cellStyle name="60% - Accent3 26" xfId="29974" xr:uid="{E74457A1-3CBC-4DF1-BB85-248A310A6C4F}"/>
    <cellStyle name="60% - Accent3 27" xfId="29975" xr:uid="{EA545349-E0E3-4537-A444-6400EA94A17F}"/>
    <cellStyle name="60% - Accent3 28" xfId="29976" xr:uid="{D84FCC24-6E41-4402-B55E-28934B7666C6}"/>
    <cellStyle name="60% - Accent3 29" xfId="29977" xr:uid="{A80DF0A8-C588-44E3-9E62-1ED2E80A30F1}"/>
    <cellStyle name="60% - Accent3 3" xfId="378" xr:uid="{C6229038-5A5E-425F-8DE9-3A7E773414A1}"/>
    <cellStyle name="60% - Accent3 3 2" xfId="1006" xr:uid="{E7F2222C-6EE4-4636-81FE-A5A987DA7BAF}"/>
    <cellStyle name="60% - Accent3 3 2 2" xfId="29980" xr:uid="{59244ED4-5425-44CD-AD32-CED5D87E9F3C}"/>
    <cellStyle name="60% - Accent3 3 2 3" xfId="29979" xr:uid="{F7CED0DE-CE82-4B6D-A91F-BE4FD534A2FA}"/>
    <cellStyle name="60% - Accent3 3 3" xfId="2231" xr:uid="{8335F905-765B-4715-AAD5-72BA64B9D16F}"/>
    <cellStyle name="60% - Accent3 3 3 2" xfId="5619" xr:uid="{71C59E0A-2343-4674-AFD9-A5FF42F5B2A4}"/>
    <cellStyle name="60% - Accent3 3 3 2 2" xfId="12965" xr:uid="{AF52FFBD-DCA1-4BB7-B550-5830021E4BF7}"/>
    <cellStyle name="60% - Accent3 3 3 2 2 2" xfId="26668" xr:uid="{17B9D5EB-9E20-4398-AF31-89598BC257C5}"/>
    <cellStyle name="60% - Accent3 3 3 2 3" xfId="18712" xr:uid="{6471CF9C-2469-412B-8FAE-56E2DEE9F09A}"/>
    <cellStyle name="60% - Accent3 3 3 3" xfId="11026" xr:uid="{E5C73A3D-A6D0-4873-9032-167EE96E5E6A}"/>
    <cellStyle name="60% - Accent3 3 3 3 2" xfId="23505" xr:uid="{E4C5A14D-8663-437B-BF90-19BE768212C8}"/>
    <cellStyle name="60% - Accent3 3 3 4" xfId="15531" xr:uid="{31D9E2D4-6536-451B-8598-9F6DF0FE0D19}"/>
    <cellStyle name="60% - Accent3 3 3 5" xfId="29978" xr:uid="{9159D74C-2152-4994-8B39-8023A973340C}"/>
    <cellStyle name="60% - Accent3 3 4" xfId="3549" xr:uid="{5D80DD9B-B251-4950-B53D-B2EE04B8DA0D}"/>
    <cellStyle name="60% - Accent3 3 4 2" xfId="6538" xr:uid="{8DFD5332-1FBB-4877-8469-C5BBA23212A1}"/>
    <cellStyle name="60% - Accent3 3 4 2 2" xfId="13864" xr:uid="{2F945603-1ACD-487D-AC9B-AEAC373C03DF}"/>
    <cellStyle name="60% - Accent3 3 4 2 2 2" xfId="27583" xr:uid="{CD0B8C9A-7539-44F5-8753-7AAD55A7DB34}"/>
    <cellStyle name="60% - Accent3 3 4 2 3" xfId="19627" xr:uid="{3DF33CE8-13FA-4D34-A421-9ABAE110A80E}"/>
    <cellStyle name="60% - Accent3 3 4 3" xfId="11952" xr:uid="{7B05C2BA-EADC-4ED9-843E-5A5CF86AA660}"/>
    <cellStyle name="60% - Accent3 3 4 3 2" xfId="24671" xr:uid="{30B7528F-5B6F-48F9-B4BF-2EF59D7DEB70}"/>
    <cellStyle name="60% - Accent3 3 4 4" xfId="16715" xr:uid="{C45019F5-5A1F-405F-B620-AECEB76986AE}"/>
    <cellStyle name="60% - Accent3 3 5" xfId="4128" xr:uid="{6F25C121-40C1-4F3A-888F-BDB1413656EF}"/>
    <cellStyle name="60% - Accent3 3 5 2" xfId="7084" xr:uid="{42D87BC2-18E2-4C9E-9CE6-4FAEFA3AD123}"/>
    <cellStyle name="60% - Accent3 3 5 2 2" xfId="14153" xr:uid="{2D875411-283C-480D-919D-29FB9DFB3181}"/>
    <cellStyle name="60% - Accent3 3 5 2 2 2" xfId="28129" xr:uid="{5516D0F4-969F-43F4-B9B9-A364BFC83AD6}"/>
    <cellStyle name="60% - Accent3 3 5 2 3" xfId="20173" xr:uid="{28220FD9-A3C2-4046-A8E8-6F04F2805D1C}"/>
    <cellStyle name="60% - Accent3 3 5 3" xfId="12245" xr:uid="{A9B903B2-77DD-4A37-B894-6145592B25F2}"/>
    <cellStyle name="60% - Accent3 3 5 3 2" xfId="25212" xr:uid="{6574617B-86CB-42EB-AEA0-F587B14655CE}"/>
    <cellStyle name="60% - Accent3 3 5 4" xfId="17256" xr:uid="{313BD754-9DD5-4783-A356-E1D923E6AD8D}"/>
    <cellStyle name="60% - Accent3 3 6" xfId="1627" xr:uid="{40EC9EE4-CA61-4D85-9A56-151275DD175A}"/>
    <cellStyle name="60% - Accent3 3 7" xfId="4751" xr:uid="{D0DBE70C-80E6-4889-8A0E-EDCCCBF59F47}"/>
    <cellStyle name="60% - Accent3 3 7 2" xfId="12537" xr:uid="{6F4C15AF-FB32-452E-ADA5-04D19D8898E5}"/>
    <cellStyle name="60% - Accent3 3 7 2 2" xfId="25815" xr:uid="{FA897774-42FD-44BC-AEFA-2CCF21D8EE55}"/>
    <cellStyle name="60% - Accent3 3 7 3" xfId="17859" xr:uid="{9B5FB024-A913-4648-9E4D-0A436205C31A}"/>
    <cellStyle name="60% - Accent3 3 8" xfId="10106" xr:uid="{B78A6170-1509-42A0-98C5-BD99BDCAC1A1}"/>
    <cellStyle name="60% - Accent3 3 8 2" xfId="22477" xr:uid="{CDE405F7-1572-41A3-AB3E-483F7991991D}"/>
    <cellStyle name="60% - Accent3 3 9" xfId="9689" xr:uid="{7FA29146-16CA-4844-83BA-7378547624DE}"/>
    <cellStyle name="60% - Accent3 3 9 2" xfId="20421" xr:uid="{D18F0592-8363-443C-A831-2265F79B071D}"/>
    <cellStyle name="60% - Accent3 3 9 3" xfId="14521" xr:uid="{8892FCB3-9D21-47CC-8E6F-7969790F3D7E}"/>
    <cellStyle name="60% - Accent3 30" xfId="29981" xr:uid="{EE206D8F-7D43-462E-84C0-0665388448C6}"/>
    <cellStyle name="60% - Accent3 31" xfId="29982" xr:uid="{DE2824F2-4CC8-4406-B437-94E7D09D4581}"/>
    <cellStyle name="60% - Accent3 32" xfId="29983" xr:uid="{836760EB-95AC-4AC5-8EEA-696A49B0020D}"/>
    <cellStyle name="60% - Accent3 33" xfId="29984" xr:uid="{74AA4DC0-706E-4605-81C8-96B76E776A0B}"/>
    <cellStyle name="60% - Accent3 34" xfId="29985" xr:uid="{D816E7CA-67DF-4425-9C86-8096A1C3B41D}"/>
    <cellStyle name="60% - Accent3 35" xfId="29986" xr:uid="{95BFABBA-C656-459A-802C-5BA5086E0355}"/>
    <cellStyle name="60% - Accent3 36" xfId="29987" xr:uid="{76CD714C-C0CF-49BB-A879-A195F2E34BEA}"/>
    <cellStyle name="60% - Accent3 37" xfId="29988" xr:uid="{FE919535-84E0-4ADF-B243-3EED0954BDBE}"/>
    <cellStyle name="60% - Accent3 38" xfId="29989" xr:uid="{9213C529-FE17-41D8-90A8-0C47E4AE093E}"/>
    <cellStyle name="60% - Accent3 39" xfId="29990" xr:uid="{CE2FBA04-4A95-4C15-89F8-D0C31C28BB79}"/>
    <cellStyle name="60% - Accent3 4" xfId="646" xr:uid="{7103B051-1D7F-4CB8-92C4-2DE79D86622E}"/>
    <cellStyle name="60% - Accent3 4 2" xfId="29992" xr:uid="{A5C7223B-CE8A-4564-8BCC-C31C9AA1988D}"/>
    <cellStyle name="60% - Accent3 4 3" xfId="29991" xr:uid="{854FDA81-B687-4535-A245-EC55B8A05E39}"/>
    <cellStyle name="60% - Accent3 40" xfId="29993" xr:uid="{CCC0B838-9FC5-4595-B183-163FCADB3DFE}"/>
    <cellStyle name="60% - Accent3 41" xfId="29994" xr:uid="{4503532F-5A35-4C20-BF5B-ACC990823CAB}"/>
    <cellStyle name="60% - Accent3 42" xfId="29995" xr:uid="{85ECD94F-EA5C-4E10-B4FF-C744FA3EEBEC}"/>
    <cellStyle name="60% - Accent3 43" xfId="29996" xr:uid="{5167A4C7-882A-46DB-80D5-D069B322ABCF}"/>
    <cellStyle name="60% - Accent3 44" xfId="29997" xr:uid="{F01EB141-8662-403F-AAE0-9182C5A987B0}"/>
    <cellStyle name="60% - Accent3 45" xfId="29998" xr:uid="{4FB4556F-BE41-4680-AFE0-554806133086}"/>
    <cellStyle name="60% - Accent3 46" xfId="29999" xr:uid="{0417C892-7097-4776-B1C3-C468D284A904}"/>
    <cellStyle name="60% - Accent3 47" xfId="30000" xr:uid="{2987E5C2-2C98-4A47-82CC-0F975D2107EC}"/>
    <cellStyle name="60% - Accent3 48" xfId="30001" xr:uid="{F7F436D2-51AD-47F3-B2A4-E88D1F29B489}"/>
    <cellStyle name="60% - Accent3 49" xfId="30002" xr:uid="{22DA2C6F-DA7A-40B1-B4C0-B20BC70AF71E}"/>
    <cellStyle name="60% - Accent3 5" xfId="770" xr:uid="{BF57449A-F78B-4856-9356-F94925047827}"/>
    <cellStyle name="60% - Accent3 5 2" xfId="30004" xr:uid="{11569342-EC08-4265-AC71-4AE5E5C82BD9}"/>
    <cellStyle name="60% - Accent3 5 3" xfId="30003" xr:uid="{440572C0-51D3-486D-9929-3CA683EFF9DC}"/>
    <cellStyle name="60% - Accent3 50" xfId="30005" xr:uid="{F7535256-E55F-4B87-A3E6-814CA96D329D}"/>
    <cellStyle name="60% - Accent3 51" xfId="30006" xr:uid="{5813AEF2-77AD-4730-B673-D0DF20BB5867}"/>
    <cellStyle name="60% - Accent3 52" xfId="30007" xr:uid="{70EC92FF-05F9-48CD-927A-BE4C3A4E737F}"/>
    <cellStyle name="60% - Accent3 53" xfId="30008" xr:uid="{2733C4AA-ABD9-407E-9B75-950980FB86A2}"/>
    <cellStyle name="60% - Accent3 54" xfId="30009" xr:uid="{1A90CE75-778E-4D5E-8FD9-F7F251BAEB9B}"/>
    <cellStyle name="60% - Accent3 55" xfId="30010" xr:uid="{2669C795-5A42-4745-A564-A802317DD56D}"/>
    <cellStyle name="60% - Accent3 56" xfId="30011" xr:uid="{CFAFDC3E-7C7E-42C7-B584-C03E865A2AE4}"/>
    <cellStyle name="60% - Accent3 57" xfId="30012" xr:uid="{E4CE4BEA-E394-486C-82B1-12782FD0C05D}"/>
    <cellStyle name="60% - Accent3 58" xfId="30013" xr:uid="{1F60503A-F5EB-496C-9F23-136C1262F6D7}"/>
    <cellStyle name="60% - Accent3 59" xfId="30014" xr:uid="{BC78E9F8-7A1A-437C-9B21-F5655601F77A}"/>
    <cellStyle name="60% - Accent3 6" xfId="826" xr:uid="{F60DADC1-6ABF-4FA6-9FE3-F0E47640E00B}"/>
    <cellStyle name="60% - Accent3 6 2" xfId="30016" xr:uid="{1C4DBBAC-95C2-4F9F-B8F2-FB35B46968C9}"/>
    <cellStyle name="60% - Accent3 6 3" xfId="30015" xr:uid="{F30B3E12-0C47-432B-93C3-D6DED6120D8B}"/>
    <cellStyle name="60% - Accent3 60" xfId="30017" xr:uid="{B18806B5-AB1D-4764-966F-C5D9991252FC}"/>
    <cellStyle name="60% - Accent3 61" xfId="30018" xr:uid="{2125F388-16FD-480D-AE85-62B6AC444C00}"/>
    <cellStyle name="60% - Accent3 61 2" xfId="30019" xr:uid="{BB64DF5E-B45F-47AE-A8C0-0CA9A899C699}"/>
    <cellStyle name="60% - Accent3 61 3" xfId="30020" xr:uid="{CC769DFE-7716-4B0E-9AEA-68D44879BE44}"/>
    <cellStyle name="60% - Accent3 61 4" xfId="30021" xr:uid="{655E1B0C-4C2E-43AD-A238-AB69A59EE41A}"/>
    <cellStyle name="60% - Accent3 61 5" xfId="30022" xr:uid="{07A89753-980B-4B6D-8907-01F77CA6DAC1}"/>
    <cellStyle name="60% - Accent3 62" xfId="30023" xr:uid="{8BD5901F-29E9-429C-AD74-E70F2D9521A3}"/>
    <cellStyle name="60% - Accent3 63" xfId="30024" xr:uid="{8C6CB056-9D52-4406-9F9C-547DB8586CC6}"/>
    <cellStyle name="60% - Accent3 64" xfId="30025" xr:uid="{A7DB9E69-9A90-47CD-A9F3-282EC3CDE515}"/>
    <cellStyle name="60% - Accent3 65" xfId="30026" xr:uid="{42B681BA-9666-490B-9276-3A296B5A7088}"/>
    <cellStyle name="60% - Accent3 66" xfId="30027" xr:uid="{C4A3A3C0-07D9-4699-A241-C733A4D1D774}"/>
    <cellStyle name="60% - Accent3 67" xfId="30028" xr:uid="{D8616616-4FAB-4D7E-BF4B-E5B709443FD1}"/>
    <cellStyle name="60% - Accent3 68" xfId="30029" xr:uid="{9F008B40-AF61-42F9-8F56-421888E6353C}"/>
    <cellStyle name="60% - Accent3 69" xfId="9537" xr:uid="{830C57BB-0213-4F3F-82AE-9D3FAC81000F}"/>
    <cellStyle name="60% - Accent3 7" xfId="871" xr:uid="{60471695-740B-4358-805A-952BACFB2327}"/>
    <cellStyle name="60% - Accent3 7 2" xfId="30031" xr:uid="{87B19648-C692-4DFE-96BF-0532192D66B8}"/>
    <cellStyle name="60% - Accent3 7 3" xfId="30030" xr:uid="{3D51DC1D-E7F0-4462-A3F2-DF4A003AF23D}"/>
    <cellStyle name="60% - Accent3 8" xfId="171" xr:uid="{13E0D12E-79B6-4415-A789-B58A5F035CD1}"/>
    <cellStyle name="60% - Accent3 8 2" xfId="30033" xr:uid="{D7AC3DBF-A54C-4DC0-BF28-26F061F1EFB6}"/>
    <cellStyle name="60% - Accent3 8 3" xfId="30032" xr:uid="{E8901550-103C-4825-8154-303BA8B3A263}"/>
    <cellStyle name="60% - Accent3 9" xfId="2709" xr:uid="{8E34FFBC-823B-470C-99EF-2A743C7C3FAD}"/>
    <cellStyle name="60% - Accent3 9 2" xfId="5714" xr:uid="{CA165144-CD16-417F-BE28-53C9DD468DF8}"/>
    <cellStyle name="60% - Accent3 9 2 2" xfId="13041" xr:uid="{22868CB5-8D15-40A0-9640-A8220C9C0BA0}"/>
    <cellStyle name="60% - Accent3 9 2 2 2" xfId="26759" xr:uid="{DBAB74E9-940B-4D05-A793-20C75B448C5C}"/>
    <cellStyle name="60% - Accent3 9 2 3" xfId="18803" xr:uid="{E3ED5570-057A-4097-B59E-2B11F3D095F5}"/>
    <cellStyle name="60% - Accent3 9 2 4" xfId="30035" xr:uid="{B8458371-D88E-447F-A587-26FD0CDD53F3}"/>
    <cellStyle name="60% - Accent3 9 3" xfId="11123" xr:uid="{B2BE33FE-F8AB-4879-8AB6-EB2E5AD624B9}"/>
    <cellStyle name="60% - Accent3 9 3 2" xfId="23843" xr:uid="{6A60E1BD-522C-401E-8BA0-D3EA88CA179D}"/>
    <cellStyle name="60% - Accent3 9 4" xfId="15890" xr:uid="{A685B786-372C-41EC-BA89-C21EEE8A53B5}"/>
    <cellStyle name="60% - Accent3 9 5" xfId="30034" xr:uid="{84BFC4E1-7F6C-43CF-A219-DB8E8BEC0FCA}"/>
    <cellStyle name="60% - Accent4" xfId="32400" builtinId="44" customBuiltin="1"/>
    <cellStyle name="60% - Accent4 1" xfId="30036" xr:uid="{FB8D345C-C974-412D-A729-DD86762A6369}"/>
    <cellStyle name="60% - Accent4 1 2" xfId="30037" xr:uid="{0B412837-5479-4E68-B82C-907FE3DEA101}"/>
    <cellStyle name="60% - Accent4 1 2 2" xfId="30038" xr:uid="{0D91F565-0489-4122-878C-1759793D1DD1}"/>
    <cellStyle name="60% - Accent4 1 3" xfId="30039" xr:uid="{6A10DC1F-8EDD-438F-9964-A75E65434738}"/>
    <cellStyle name="60% - Accent4 10" xfId="2732" xr:uid="{A7CE9F5D-61A3-4C48-9E97-FAA0AE695956}"/>
    <cellStyle name="60% - Accent4 10 2" xfId="5737" xr:uid="{C1AFB039-E370-4DCF-842B-A56D0A7BAA82}"/>
    <cellStyle name="60% - Accent4 10 2 2" xfId="13064" xr:uid="{B3130B33-EE0F-4C4C-9F87-82B42CB147FF}"/>
    <cellStyle name="60% - Accent4 10 2 2 2" xfId="26782" xr:uid="{AEA5F326-E8A2-4629-A3D1-E16D62E0AA06}"/>
    <cellStyle name="60% - Accent4 10 2 3" xfId="18826" xr:uid="{E5F49B74-E383-456F-9568-3B569D145C84}"/>
    <cellStyle name="60% - Accent4 10 2 4" xfId="30041" xr:uid="{4709B463-FA74-4916-B168-47340224BA5B}"/>
    <cellStyle name="60% - Accent4 10 3" xfId="11146" xr:uid="{55F28913-2904-4013-846A-69E7D6E2CD2C}"/>
    <cellStyle name="60% - Accent4 10 3 2" xfId="23866" xr:uid="{C70A783A-6203-463D-9B20-106992494AA6}"/>
    <cellStyle name="60% - Accent4 10 4" xfId="15913" xr:uid="{DB07A852-9F09-45ED-8C21-0C593A5F6EEE}"/>
    <cellStyle name="60% - Accent4 10 5" xfId="30040" xr:uid="{4BA25EB9-DCF7-4B5B-AAAB-53AF3609A0A5}"/>
    <cellStyle name="60% - Accent4 11" xfId="30042" xr:uid="{68892395-3C93-4867-87A2-2B7043B6A377}"/>
    <cellStyle name="60% - Accent4 11 2" xfId="30043" xr:uid="{7A566BE3-80A8-4EC4-AEA8-5C648C9453CE}"/>
    <cellStyle name="60% - Accent4 12" xfId="30044" xr:uid="{DD646C3F-DE35-48C3-8B30-2FD24681F949}"/>
    <cellStyle name="60% - Accent4 12 2" xfId="30045" xr:uid="{F788A9F8-EF46-43CA-AE8A-B09A438DC347}"/>
    <cellStyle name="60% - Accent4 13" xfId="30046" xr:uid="{F5D6BF7A-9791-4A74-BACB-5BFA3AFA2664}"/>
    <cellStyle name="60% - Accent4 13 2" xfId="30047" xr:uid="{ADD18E38-ADD0-4C48-B076-D12F86D239B5}"/>
    <cellStyle name="60% - Accent4 14" xfId="30048" xr:uid="{E77DBF25-44E7-493B-8017-99400D5C88AE}"/>
    <cellStyle name="60% - Accent4 14 2" xfId="30049" xr:uid="{2D789BEB-D4DB-45DB-B1ED-3A148B704090}"/>
    <cellStyle name="60% - Accent4 15" xfId="30050" xr:uid="{E45BBCB3-C50B-4383-9EDB-49B9A2E7E961}"/>
    <cellStyle name="60% - Accent4 15 2" xfId="30051" xr:uid="{CAEDA92F-AD43-43A2-BDEA-3555CDB95CE6}"/>
    <cellStyle name="60% - Accent4 16" xfId="30052" xr:uid="{076FCDD6-18C1-49C1-A94A-341C9B1D9950}"/>
    <cellStyle name="60% - Accent4 16 2" xfId="30053" xr:uid="{E88288A1-E01F-46C3-8265-6B9F12214B17}"/>
    <cellStyle name="60% - Accent4 17" xfId="30054" xr:uid="{80B49964-B868-407D-BBD2-B87639FC9E74}"/>
    <cellStyle name="60% - Accent4 17 2" xfId="30055" xr:uid="{4B362914-272B-499D-8E10-2E5C7F4D53EE}"/>
    <cellStyle name="60% - Accent4 18" xfId="30056" xr:uid="{C41DBDD2-E730-4203-84EF-02BE53372669}"/>
    <cellStyle name="60% - Accent4 18 2" xfId="30057" xr:uid="{18BBF3EF-4760-4F8E-95D5-A1119355CAE2}"/>
    <cellStyle name="60% - Accent4 19" xfId="30058" xr:uid="{9D9BA108-9DDF-4A42-9A2F-198363FD848A}"/>
    <cellStyle name="60% - Accent4 19 2" xfId="30059" xr:uid="{781C56FE-09A9-4E61-B110-61ABACCE3864}"/>
    <cellStyle name="60% - Accent4 2" xfId="203" xr:uid="{EDE03688-4636-40D3-95EE-00106B051B2B}"/>
    <cellStyle name="60% - Accent4 2 2" xfId="509" xr:uid="{F3E78EC5-5B2C-4CED-B398-3A45FB130650}"/>
    <cellStyle name="60% - Accent4 2 2 2" xfId="30062" xr:uid="{E9C10C33-3620-4A44-8D8A-1AFF20740C4C}"/>
    <cellStyle name="60% - Accent4 2 2 3" xfId="30063" xr:uid="{DE4301E4-1BBA-4F7A-8892-E39257BD355F}"/>
    <cellStyle name="60% - Accent4 2 2 4" xfId="30061" xr:uid="{BD6972D1-A779-446C-93C0-3165E52EB3A4}"/>
    <cellStyle name="60% - Accent4 2 3" xfId="2201" xr:uid="{B21ECF17-D8CB-4F56-83CC-50C303CB3E9A}"/>
    <cellStyle name="60% - Accent4 2 3 2" xfId="32288" xr:uid="{B9053D14-966D-4B1B-A3F5-4793184B26FE}"/>
    <cellStyle name="60% - Accent4 2 3 3" xfId="30064" xr:uid="{A4C7756A-72F8-4A0D-8353-3E6FAD7D8890}"/>
    <cellStyle name="60% - Accent4 2 4" xfId="1671" xr:uid="{4B3A642D-3783-49E1-B9A5-F5109F117189}"/>
    <cellStyle name="60% - Accent4 2 4 2" xfId="30065" xr:uid="{031FBD43-A9E1-4B97-8DCB-98DC3CDFD9F4}"/>
    <cellStyle name="60% - Accent4 2 5" xfId="9732" xr:uid="{BEE70135-FDEF-4E59-98E1-6B6E309798B3}"/>
    <cellStyle name="60% - Accent4 2 5 2" xfId="30066" xr:uid="{C4EA0BD1-1F25-4EFA-A634-D3B757067B51}"/>
    <cellStyle name="60% - Accent4 2 6" xfId="30060" xr:uid="{FECD3D77-7605-44B1-B084-4E28444A0F45}"/>
    <cellStyle name="60% - Accent4 20" xfId="30067" xr:uid="{909F8F67-259F-4A52-BF09-1DFAFD96E6E8}"/>
    <cellStyle name="60% - Accent4 20 2" xfId="30068" xr:uid="{C8B6625F-BFCC-4DB7-B578-E60C7C8C2D02}"/>
    <cellStyle name="60% - Accent4 21" xfId="30069" xr:uid="{90999F4C-66A8-4955-B3BD-5D0B847E7704}"/>
    <cellStyle name="60% - Accent4 21 2" xfId="30070" xr:uid="{A7A45DB8-EE15-486E-AE25-DC28F6C04CD5}"/>
    <cellStyle name="60% - Accent4 22" xfId="30071" xr:uid="{A89E99A0-CFBF-440D-A959-CEDEBF3D2DA6}"/>
    <cellStyle name="60% - Accent4 23" xfId="30072" xr:uid="{60B09E3C-DE69-4814-95E8-31111F959EA5}"/>
    <cellStyle name="60% - Accent4 24" xfId="30073" xr:uid="{A24D98CA-E822-4467-92D4-A9324D6181B3}"/>
    <cellStyle name="60% - Accent4 25" xfId="30074" xr:uid="{8C3EEBB1-16FF-4CDB-A60A-02D6938DA840}"/>
    <cellStyle name="60% - Accent4 26" xfId="30075" xr:uid="{83BC91E5-CA3C-4954-9885-65BC79B1E507}"/>
    <cellStyle name="60% - Accent4 27" xfId="30076" xr:uid="{4F05C00C-E58B-4D33-8CE5-A4A7B93BB643}"/>
    <cellStyle name="60% - Accent4 28" xfId="30077" xr:uid="{AA7A11D0-D7A6-407E-83B9-5E5AAAAB5C82}"/>
    <cellStyle name="60% - Accent4 29" xfId="30078" xr:uid="{BA2CBE3A-8750-4C8D-A75D-F0BB2355961E}"/>
    <cellStyle name="60% - Accent4 3" xfId="432" xr:uid="{60A5A6B0-A4A7-4E67-B3E7-F2F04D52EFEA}"/>
    <cellStyle name="60% - Accent4 3 2" xfId="1010" xr:uid="{E8645F3C-2A7D-430C-8CA7-3E83E4E86202}"/>
    <cellStyle name="60% - Accent4 3 2 2" xfId="30081" xr:uid="{390BEB14-6532-43D4-92A0-52CE8A272A39}"/>
    <cellStyle name="60% - Accent4 3 2 3" xfId="30080" xr:uid="{4C0D159E-215B-4284-9A0C-33C076D41652}"/>
    <cellStyle name="60% - Accent4 3 3" xfId="2252" xr:uid="{13CAACC9-C50E-4A90-B2CC-C09EEFB5D3A2}"/>
    <cellStyle name="60% - Accent4 3 3 2" xfId="5628" xr:uid="{7D7DD04B-83F7-4B58-B3A9-B89ECF78EC29}"/>
    <cellStyle name="60% - Accent4 3 3 2 2" xfId="12970" xr:uid="{26A9C10D-1448-4FEA-B11E-754EE29AFEE2}"/>
    <cellStyle name="60% - Accent4 3 3 2 2 2" xfId="26675" xr:uid="{5670A2BF-514F-41BE-800B-139ED231F64E}"/>
    <cellStyle name="60% - Accent4 3 3 2 3" xfId="18719" xr:uid="{5F7DFAF7-3138-40A4-A6A8-930BCAAA5ED1}"/>
    <cellStyle name="60% - Accent4 3 3 3" xfId="11033" xr:uid="{D3340345-6A1E-431F-A1FD-F0E3FB5A4CF5}"/>
    <cellStyle name="60% - Accent4 3 3 3 2" xfId="23512" xr:uid="{9FBB9A8F-AF82-4F0A-A46D-F256523397FE}"/>
    <cellStyle name="60% - Accent4 3 3 4" xfId="15537" xr:uid="{45D23D94-3F39-4E65-8728-391C6135D1F3}"/>
    <cellStyle name="60% - Accent4 3 3 5" xfId="30079" xr:uid="{D15E732F-42D3-438C-8619-60437E0503B5}"/>
    <cellStyle name="60% - Accent4 3 4" xfId="3566" xr:uid="{EDC00A42-5950-4AB7-9E11-6AF8162C50A3}"/>
    <cellStyle name="60% - Accent4 3 4 2" xfId="6555" xr:uid="{972D6317-1141-4A37-82B2-77B7EC7ABBB3}"/>
    <cellStyle name="60% - Accent4 3 4 2 2" xfId="13881" xr:uid="{4CE3802D-94BF-4144-B090-773F01343D4F}"/>
    <cellStyle name="60% - Accent4 3 4 2 2 2" xfId="27600" xr:uid="{3A7A8708-6D97-40AA-A311-3F450CA03CD3}"/>
    <cellStyle name="60% - Accent4 3 4 2 3" xfId="19644" xr:uid="{B8F1A232-E813-40BC-91CD-71B31F86ACD0}"/>
    <cellStyle name="60% - Accent4 3 4 3" xfId="11969" xr:uid="{A61D9AEC-3EB6-435F-8F2B-E2494D166926}"/>
    <cellStyle name="60% - Accent4 3 4 3 2" xfId="24688" xr:uid="{766F3C73-14D0-4AAA-86DA-76737F89E8F5}"/>
    <cellStyle name="60% - Accent4 3 4 4" xfId="16732" xr:uid="{6EE1E8D4-1A47-42CB-A75A-5CDC1FC80759}"/>
    <cellStyle name="60% - Accent4 3 5" xfId="4145" xr:uid="{4A03B641-F8F6-4F9E-B418-19412D265964}"/>
    <cellStyle name="60% - Accent4 3 5 2" xfId="7101" xr:uid="{8B4E82B6-7A25-427E-8832-A169A682690F}"/>
    <cellStyle name="60% - Accent4 3 5 2 2" xfId="14170" xr:uid="{A370AA64-1C58-47BC-80C6-C65A2814AC8B}"/>
    <cellStyle name="60% - Accent4 3 5 2 2 2" xfId="28146" xr:uid="{DBB332BC-6840-4915-AFD7-3F68E667E6F5}"/>
    <cellStyle name="60% - Accent4 3 5 2 3" xfId="20190" xr:uid="{2D9CF253-05D6-40E2-AF4C-797D2D3C7463}"/>
    <cellStyle name="60% - Accent4 3 5 3" xfId="12262" xr:uid="{410D9D86-0A0C-485E-A5D1-43CB067BD368}"/>
    <cellStyle name="60% - Accent4 3 5 3 2" xfId="25229" xr:uid="{0C177558-FDB7-4700-9616-077650C7060F}"/>
    <cellStyle name="60% - Accent4 3 5 4" xfId="17273" xr:uid="{27578826-E72B-49A4-BFE0-2EFDFB27904C}"/>
    <cellStyle name="60% - Accent4 3 6" xfId="1628" xr:uid="{77453035-92C8-4CE9-A0B4-C26E9AD2E2C4}"/>
    <cellStyle name="60% - Accent4 3 7" xfId="4776" xr:uid="{9FEBCBC1-A011-4806-92A0-FBE37E32DB4A}"/>
    <cellStyle name="60% - Accent4 3 7 2" xfId="12554" xr:uid="{B8ED8DDC-B7F9-44D6-A0AF-17F86080505B}"/>
    <cellStyle name="60% - Accent4 3 7 2 2" xfId="25837" xr:uid="{00AA0F38-24DE-4D9D-8E9C-3E2E2CE78A84}"/>
    <cellStyle name="60% - Accent4 3 7 3" xfId="17881" xr:uid="{608C3074-41D7-4210-9C70-5F2E7D914580}"/>
    <cellStyle name="60% - Accent4 3 8" xfId="10130" xr:uid="{0465D001-26DE-46EF-A825-6075DD1D5495}"/>
    <cellStyle name="60% - Accent4 3 8 2" xfId="22500" xr:uid="{EE7A44CA-BB51-486F-BFF4-76AA07666697}"/>
    <cellStyle name="60% - Accent4 3 9" xfId="9690" xr:uid="{2243051C-B4BD-4C5E-B4CB-16537DCD3550}"/>
    <cellStyle name="60% - Accent4 3 9 2" xfId="20422" xr:uid="{B0915559-4895-45E2-AC4E-484DC413A05C}"/>
    <cellStyle name="60% - Accent4 3 9 3" xfId="14538" xr:uid="{BFFCB8C3-6A1B-44F1-8372-20FA98971DD5}"/>
    <cellStyle name="60% - Accent4 30" xfId="30082" xr:uid="{06A3C634-58AA-495C-8D60-BBCA75394F0E}"/>
    <cellStyle name="60% - Accent4 31" xfId="30083" xr:uid="{C047244D-2BD1-4ECB-A66B-02C957F375D2}"/>
    <cellStyle name="60% - Accent4 32" xfId="30084" xr:uid="{7EA6B1B8-C7A2-459A-A627-E9F8943E544F}"/>
    <cellStyle name="60% - Accent4 33" xfId="30085" xr:uid="{AB636090-A6FE-4D54-B282-19525A72ECD0}"/>
    <cellStyle name="60% - Accent4 34" xfId="30086" xr:uid="{33CEC55D-B0E3-46F1-8060-CD0869FBDFDA}"/>
    <cellStyle name="60% - Accent4 35" xfId="30087" xr:uid="{CF10C8DE-9A06-40D1-94CE-B53C1EDE03B1}"/>
    <cellStyle name="60% - Accent4 36" xfId="30088" xr:uid="{E2DA3ADB-E255-4F12-8141-4E4CDB4BB504}"/>
    <cellStyle name="60% - Accent4 37" xfId="30089" xr:uid="{3F86E532-97E6-4979-937F-76211FC533E4}"/>
    <cellStyle name="60% - Accent4 38" xfId="30090" xr:uid="{40EAFA67-AE9A-4F4A-ACF5-325E02A1BB65}"/>
    <cellStyle name="60% - Accent4 39" xfId="30091" xr:uid="{F1A2A9F3-6AC0-46B1-82EA-3F0E4935A802}"/>
    <cellStyle name="60% - Accent4 4" xfId="649" xr:uid="{B8D09874-F243-4336-BD4E-B9B75B8BC6AF}"/>
    <cellStyle name="60% - Accent4 4 2" xfId="30093" xr:uid="{D06D86BC-F21A-45F8-94CA-D90973C75DBF}"/>
    <cellStyle name="60% - Accent4 4 3" xfId="30092" xr:uid="{FB41AD85-F437-4133-8FBB-765E42634963}"/>
    <cellStyle name="60% - Accent4 40" xfId="30094" xr:uid="{C829F878-5BAD-4C96-80C3-44691F3AD99B}"/>
    <cellStyle name="60% - Accent4 41" xfId="30095" xr:uid="{1B2CF7D7-E8A1-4A0D-BE0D-69E127E006A9}"/>
    <cellStyle name="60% - Accent4 42" xfId="30096" xr:uid="{095C743C-C97F-4D40-87B8-80FC4CD9F0FA}"/>
    <cellStyle name="60% - Accent4 43" xfId="30097" xr:uid="{3954DE40-476C-4357-8A30-1B25876B235C}"/>
    <cellStyle name="60% - Accent4 44" xfId="30098" xr:uid="{F7EC892E-BFA9-47BA-BB4A-55311E428DA1}"/>
    <cellStyle name="60% - Accent4 45" xfId="30099" xr:uid="{D02F13D7-5579-40B4-88B1-B5B39DFE8E76}"/>
    <cellStyle name="60% - Accent4 46" xfId="30100" xr:uid="{97890221-398B-4DA6-ADE9-36811BEBC7CB}"/>
    <cellStyle name="60% - Accent4 47" xfId="30101" xr:uid="{2D027D61-1100-4F9D-8725-7B6335868B0E}"/>
    <cellStyle name="60% - Accent4 48" xfId="30102" xr:uid="{6DE80F28-1E37-478D-9A7A-B82ECD4078F2}"/>
    <cellStyle name="60% - Accent4 49" xfId="30103" xr:uid="{7332F1D6-2604-400C-BE8B-D3ECA7D9DB01}"/>
    <cellStyle name="60% - Accent4 5" xfId="774" xr:uid="{737D60FF-7F2D-429B-954A-46E781C3A4BE}"/>
    <cellStyle name="60% - Accent4 5 2" xfId="30105" xr:uid="{E92B4402-3163-473E-AD66-80E6EB1EF62D}"/>
    <cellStyle name="60% - Accent4 5 3" xfId="30104" xr:uid="{DD4901FF-6D81-4E02-AA26-A55A128EE606}"/>
    <cellStyle name="60% - Accent4 50" xfId="30106" xr:uid="{D2463CC5-5C29-4374-8235-2F9CB8C97F04}"/>
    <cellStyle name="60% - Accent4 51" xfId="30107" xr:uid="{46A74407-CAFB-40AE-80C0-9BEDA711AE62}"/>
    <cellStyle name="60% - Accent4 52" xfId="30108" xr:uid="{A6C28747-D30F-4B4C-9763-023C7CA40E11}"/>
    <cellStyle name="60% - Accent4 53" xfId="30109" xr:uid="{AF09AD6A-180C-4DAF-B8EE-FC5F1E1E28CE}"/>
    <cellStyle name="60% - Accent4 54" xfId="30110" xr:uid="{9617E58E-B372-43A4-8B19-8B9BDB58866C}"/>
    <cellStyle name="60% - Accent4 55" xfId="30111" xr:uid="{90384BBA-9112-4F83-99ED-73034F90E93C}"/>
    <cellStyle name="60% - Accent4 56" xfId="30112" xr:uid="{CAAB1760-4A5B-48BB-BE06-9C6BEE3E61CF}"/>
    <cellStyle name="60% - Accent4 57" xfId="30113" xr:uid="{FB948A6B-CCDF-4D2B-9D14-AF04D315CA07}"/>
    <cellStyle name="60% - Accent4 58" xfId="30114" xr:uid="{A1171419-FAD9-4FE3-BC76-DF0E2B9032F6}"/>
    <cellStyle name="60% - Accent4 59" xfId="30115" xr:uid="{3136257C-D4CD-4F13-A115-94DCD05F9BC1}"/>
    <cellStyle name="60% - Accent4 6" xfId="829" xr:uid="{A2D76972-ADE2-4DF1-9CBA-C0D6603BF669}"/>
    <cellStyle name="60% - Accent4 6 2" xfId="30117" xr:uid="{81763776-74E5-4434-B11F-F6BBD8403021}"/>
    <cellStyle name="60% - Accent4 6 3" xfId="30116" xr:uid="{A6CA9E8D-8DC5-487D-911F-B13A805C50D5}"/>
    <cellStyle name="60% - Accent4 60" xfId="30118" xr:uid="{EEF20293-4704-476B-AB46-CD2612069BEC}"/>
    <cellStyle name="60% - Accent4 61" xfId="30119" xr:uid="{0AB54EA6-8537-482B-B1DD-99551A24C5F3}"/>
    <cellStyle name="60% - Accent4 61 2" xfId="30120" xr:uid="{1A2DE1F6-ACDB-455C-BF8E-C3B35BE4D930}"/>
    <cellStyle name="60% - Accent4 61 3" xfId="30121" xr:uid="{A18596BE-543A-465E-BC23-284AD3343A4E}"/>
    <cellStyle name="60% - Accent4 61 4" xfId="30122" xr:uid="{947F7C3A-924B-41FF-8566-559D6169253B}"/>
    <cellStyle name="60% - Accent4 61 5" xfId="30123" xr:uid="{B0212A75-9949-44B7-BCF9-99B0901A2EE8}"/>
    <cellStyle name="60% - Accent4 62" xfId="30124" xr:uid="{F77626F5-DE91-419D-8B80-00794969D9E6}"/>
    <cellStyle name="60% - Accent4 63" xfId="30125" xr:uid="{F9AB1497-0B73-418C-8F1C-E6D805731DD9}"/>
    <cellStyle name="60% - Accent4 64" xfId="30126" xr:uid="{C399A660-5309-427B-BF86-8365609932E3}"/>
    <cellStyle name="60% - Accent4 65" xfId="30127" xr:uid="{E187F1F6-BBAB-4165-9359-2ECADD71F82F}"/>
    <cellStyle name="60% - Accent4 66" xfId="30128" xr:uid="{70D651CD-B930-42DA-87EA-276FDF747EDB}"/>
    <cellStyle name="60% - Accent4 67" xfId="30129" xr:uid="{F43838D5-AF9D-4B10-895B-23544762314C}"/>
    <cellStyle name="60% - Accent4 68" xfId="30130" xr:uid="{F22D1617-85E6-4EF0-B1BD-5103E4E70CAA}"/>
    <cellStyle name="60% - Accent4 69" xfId="9541" xr:uid="{AD3F96B3-99C6-42DD-89E9-BBBD4ADECBAE}"/>
    <cellStyle name="60% - Accent4 7" xfId="872" xr:uid="{C122C565-C689-40AA-AF30-ED6747E6ACF2}"/>
    <cellStyle name="60% - Accent4 7 2" xfId="30132" xr:uid="{7E61455B-A7BF-455B-BBC4-CFF737CC5459}"/>
    <cellStyle name="60% - Accent4 7 3" xfId="30131" xr:uid="{E397BCC5-96D2-43AB-BC69-53A4BF59224D}"/>
    <cellStyle name="60% - Accent4 8" xfId="175" xr:uid="{576CE02E-0703-47D4-A203-3CEF62BD1CF5}"/>
    <cellStyle name="60% - Accent4 8 2" xfId="30134" xr:uid="{77546A88-B1E1-4FBF-A73F-DEE6D03CA58E}"/>
    <cellStyle name="60% - Accent4 8 3" xfId="30133" xr:uid="{79E33BDD-9914-4BD6-B66A-5C6758A833D0}"/>
    <cellStyle name="60% - Accent4 9" xfId="2712" xr:uid="{05318923-7CC8-42E4-B9DF-6243BBB268DB}"/>
    <cellStyle name="60% - Accent4 9 2" xfId="5717" xr:uid="{19649DBE-AFD6-4EB9-B5CB-BF160ACFA45E}"/>
    <cellStyle name="60% - Accent4 9 2 2" xfId="13044" xr:uid="{08066397-836F-44CA-A1F0-A654D9B067B7}"/>
    <cellStyle name="60% - Accent4 9 2 2 2" xfId="26762" xr:uid="{9377DF03-C853-4FD5-B382-DF3AC4D1A26F}"/>
    <cellStyle name="60% - Accent4 9 2 3" xfId="18806" xr:uid="{FB8BBDD3-BDEA-48DA-AFC3-67E67EE08B54}"/>
    <cellStyle name="60% - Accent4 9 2 4" xfId="30136" xr:uid="{926E8EDE-3131-4125-A471-2227B54AAD0C}"/>
    <cellStyle name="60% - Accent4 9 3" xfId="11126" xr:uid="{5D8796BB-14AA-42E5-A562-C659378CE3C6}"/>
    <cellStyle name="60% - Accent4 9 3 2" xfId="23846" xr:uid="{4D15A61E-3F30-4B85-AB9F-9474271277CE}"/>
    <cellStyle name="60% - Accent4 9 4" xfId="15893" xr:uid="{77BD56FA-5FD0-468B-96F3-D9159B2530B1}"/>
    <cellStyle name="60% - Accent4 9 5" xfId="30135" xr:uid="{138C0B4A-6D89-4660-8244-D6B3AA9CF2F5}"/>
    <cellStyle name="60% - Accent5" xfId="32401" builtinId="48" customBuiltin="1"/>
    <cellStyle name="60% - Accent5 1" xfId="30138" xr:uid="{A1CB8945-4650-41AE-8542-69BA5ECB3094}"/>
    <cellStyle name="60% - Accent5 1 2" xfId="30139" xr:uid="{F5AE33A7-7693-4B65-B1F2-F9A1EE46475D}"/>
    <cellStyle name="60% - Accent5 1 2 2" xfId="30140" xr:uid="{CEDA6A6A-2DC1-4F90-ACB2-12B873A7A6DE}"/>
    <cellStyle name="60% - Accent5 1 3" xfId="30141" xr:uid="{5EB092C4-8C06-47C4-82F7-2DD873533B97}"/>
    <cellStyle name="60% - Accent5 10" xfId="2735" xr:uid="{119EBEB9-BE2B-44B1-96A3-AE7D38878D0C}"/>
    <cellStyle name="60% - Accent5 10 2" xfId="5740" xr:uid="{783E3E16-7F10-4081-97C3-FCC542ACC1D0}"/>
    <cellStyle name="60% - Accent5 10 2 2" xfId="13067" xr:uid="{C058B484-331C-4298-A348-01C06A48B8B0}"/>
    <cellStyle name="60% - Accent5 10 2 2 2" xfId="26785" xr:uid="{64F26D8A-34FE-476F-8A46-9BB92013D0A2}"/>
    <cellStyle name="60% - Accent5 10 2 3" xfId="18829" xr:uid="{8D0134CA-BA0B-46C8-BB01-8A22356FABD3}"/>
    <cellStyle name="60% - Accent5 10 2 4" xfId="30143" xr:uid="{11A14440-C49F-4D9B-B6E6-B9759F0C1BD6}"/>
    <cellStyle name="60% - Accent5 10 3" xfId="11149" xr:uid="{CE02455F-C06F-4923-A2D6-15BBEE378EE4}"/>
    <cellStyle name="60% - Accent5 10 3 2" xfId="23869" xr:uid="{8083A39F-EDBA-4633-8A0A-693FB33C8AC2}"/>
    <cellStyle name="60% - Accent5 10 4" xfId="15916" xr:uid="{8F973380-7A67-4612-A5C0-FB16B3371A24}"/>
    <cellStyle name="60% - Accent5 10 5" xfId="30142" xr:uid="{CF5C9B10-FF55-4C91-91C7-9D7E71398AA6}"/>
    <cellStyle name="60% - Accent5 11" xfId="30144" xr:uid="{14C0B7E5-2408-4899-940F-1F1D6BF74ED9}"/>
    <cellStyle name="60% - Accent5 11 2" xfId="30145" xr:uid="{CFB9DE26-4741-4B89-B397-828960582EEE}"/>
    <cellStyle name="60% - Accent5 12" xfId="30146" xr:uid="{A2D2243C-913C-4432-9F69-7D8CBFCCE2BC}"/>
    <cellStyle name="60% - Accent5 12 2" xfId="30147" xr:uid="{B05B23CE-624B-4CCA-9296-314F49FD5235}"/>
    <cellStyle name="60% - Accent5 13" xfId="30148" xr:uid="{4E7CB72C-71E6-42DC-BCBD-D59968D899E7}"/>
    <cellStyle name="60% - Accent5 13 2" xfId="30149" xr:uid="{95487BF2-3FBB-4D6F-BF1B-535E0362204D}"/>
    <cellStyle name="60% - Accent5 14" xfId="30150" xr:uid="{D38D8AED-5CBD-4334-A9CF-A6B9A61D4A7F}"/>
    <cellStyle name="60% - Accent5 14 2" xfId="30151" xr:uid="{164F1C9D-3695-4222-818C-728FEE357A63}"/>
    <cellStyle name="60% - Accent5 15" xfId="30152" xr:uid="{0DC8B8FF-902A-4D80-BE08-B709214A1C15}"/>
    <cellStyle name="60% - Accent5 15 2" xfId="30153" xr:uid="{E67F3229-8810-4F23-A9DE-141D951E0B20}"/>
    <cellStyle name="60% - Accent5 16" xfId="30154" xr:uid="{C60AA336-C7F2-4573-A727-AC0A9A9DC419}"/>
    <cellStyle name="60% - Accent5 16 2" xfId="30155" xr:uid="{9BE832CB-002F-4DD1-8BBE-52222391A1E7}"/>
    <cellStyle name="60% - Accent5 17" xfId="30156" xr:uid="{507EB093-AEE0-48F9-9F6E-82CE4281CE86}"/>
    <cellStyle name="60% - Accent5 17 2" xfId="30157" xr:uid="{EBC90EDE-17A6-452D-AA53-1F31B6884772}"/>
    <cellStyle name="60% - Accent5 18" xfId="30158" xr:uid="{851FCA2D-0D94-4342-9BBF-6333A676117C}"/>
    <cellStyle name="60% - Accent5 18 2" xfId="30159" xr:uid="{A3669217-3052-4C69-BAC4-89138EF26B2B}"/>
    <cellStyle name="60% - Accent5 19" xfId="30160" xr:uid="{367EFA28-2568-4769-8296-7FF847D58E96}"/>
    <cellStyle name="60% - Accent5 19 2" xfId="30161" xr:uid="{C0ED2BD8-3AFE-48F1-B4A7-8998F96621D7}"/>
    <cellStyle name="60% - Accent5 2" xfId="204" xr:uid="{2BD70EFF-2748-447E-9CE4-BA0F7F68C8AF}"/>
    <cellStyle name="60% - Accent5 2 2" xfId="510" xr:uid="{3D6D2647-3523-41A1-AB86-5B734B59F8A9}"/>
    <cellStyle name="60% - Accent5 2 2 2" xfId="30164" xr:uid="{472D9054-4492-4935-B9DC-69044A4CE325}"/>
    <cellStyle name="60% - Accent5 2 2 3" xfId="30165" xr:uid="{C64BB05D-B664-4108-A4C5-1923902D21D5}"/>
    <cellStyle name="60% - Accent5 2 2 4" xfId="30163" xr:uid="{229B14F6-0F39-4CD3-A3D5-41A5D70A1592}"/>
    <cellStyle name="60% - Accent5 2 3" xfId="1940" xr:uid="{29BE6A81-B4E2-4711-873E-F0AA34D99993}"/>
    <cellStyle name="60% - Accent5 2 3 2" xfId="32290" xr:uid="{15DE6B37-F717-4DD7-8BB4-7B49C3D63234}"/>
    <cellStyle name="60% - Accent5 2 3 3" xfId="30166" xr:uid="{ED813862-07B5-4364-9434-50252AFD00A0}"/>
    <cellStyle name="60% - Accent5 2 4" xfId="1673" xr:uid="{E1F7C8D7-D28B-43B0-AE69-9D5F4B6DDC15}"/>
    <cellStyle name="60% - Accent5 2 4 2" xfId="30167" xr:uid="{2BE8EC26-FBC3-4536-AB39-2CD77E24E3EC}"/>
    <cellStyle name="60% - Accent5 2 5" xfId="9734" xr:uid="{D06F3EE4-292D-4F1E-A720-362CE510EEBD}"/>
    <cellStyle name="60% - Accent5 2 5 2" xfId="30168" xr:uid="{783B6BCB-F459-4AB3-8318-DB717007EAF4}"/>
    <cellStyle name="60% - Accent5 2 6" xfId="30162" xr:uid="{7FDDB0FD-7D91-4E62-BD44-6D31C6DFCC0B}"/>
    <cellStyle name="60% - Accent5 20" xfId="30169" xr:uid="{388732F5-07C3-41F4-A6EA-529DB68DFC1D}"/>
    <cellStyle name="60% - Accent5 20 2" xfId="30170" xr:uid="{D5900C0C-722C-4565-AA6C-DB54412357EA}"/>
    <cellStyle name="60% - Accent5 21" xfId="30171" xr:uid="{164A5C67-3B8E-4D43-B61C-4E86822B7B4A}"/>
    <cellStyle name="60% - Accent5 22" xfId="30172" xr:uid="{640810AB-B58C-4049-B154-AE647C0A4F4A}"/>
    <cellStyle name="60% - Accent5 23" xfId="30173" xr:uid="{83903B3F-5240-4C0B-9230-3753B5F7EB2F}"/>
    <cellStyle name="60% - Accent5 24" xfId="30174" xr:uid="{CA1BE1D5-2B9F-4EA7-9AD4-098074735E27}"/>
    <cellStyle name="60% - Accent5 25" xfId="30175" xr:uid="{E35D2C1E-1375-4024-88AA-7CD7972898F6}"/>
    <cellStyle name="60% - Accent5 26" xfId="30176" xr:uid="{C10870DE-3F1B-4CDB-B703-BE748915B306}"/>
    <cellStyle name="60% - Accent5 27" xfId="30177" xr:uid="{FF1DA204-F7A7-446D-9B98-338D2C2B4EC8}"/>
    <cellStyle name="60% - Accent5 28" xfId="30178" xr:uid="{C97B3F8E-E25B-4E78-A3AF-5C9591AA5C50}"/>
    <cellStyle name="60% - Accent5 29" xfId="30179" xr:uid="{C7731088-09D0-4AAE-964F-30352C45C3F5}"/>
    <cellStyle name="60% - Accent5 3" xfId="436" xr:uid="{42304467-FFF4-4718-84AA-AF6A3B07536F}"/>
    <cellStyle name="60% - Accent5 3 2" xfId="1014" xr:uid="{8E228993-BD6B-4F63-AFF3-5D276CC4296D}"/>
    <cellStyle name="60% - Accent5 3 2 2" xfId="30182" xr:uid="{6866FCA0-1C0C-4786-A4FF-D70181FBC880}"/>
    <cellStyle name="60% - Accent5 3 2 3" xfId="30181" xr:uid="{C4FC5038-DD37-4C97-B657-DDF5D1A8CDE7}"/>
    <cellStyle name="60% - Accent5 3 3" xfId="2255" xr:uid="{63A4084F-D85E-4A11-85FE-02588B38CDEE}"/>
    <cellStyle name="60% - Accent5 3 3 2" xfId="5630" xr:uid="{3A8EA17D-6CB5-437F-95D0-74FD0C517237}"/>
    <cellStyle name="60% - Accent5 3 3 2 2" xfId="12971" xr:uid="{0FBEDC77-7C95-42E7-B07A-9BF2B5A872D0}"/>
    <cellStyle name="60% - Accent5 3 3 2 2 2" xfId="26677" xr:uid="{27E6CD9E-998B-43CC-BF67-15F1CBD2B0FD}"/>
    <cellStyle name="60% - Accent5 3 3 2 3" xfId="18721" xr:uid="{47EE2124-8207-41CE-8324-36E0D63ADCF1}"/>
    <cellStyle name="60% - Accent5 3 3 3" xfId="11034" xr:uid="{E753B010-5F76-480B-A464-1AFCD8EA9AA6}"/>
    <cellStyle name="60% - Accent5 3 3 3 2" xfId="23514" xr:uid="{3CA79C53-D8AF-4CFE-8F92-07A9E10D55E9}"/>
    <cellStyle name="60% - Accent5 3 3 4" xfId="15539" xr:uid="{C01F4ECA-D9DD-4C46-8225-1D0A1FC3989E}"/>
    <cellStyle name="60% - Accent5 3 3 5" xfId="30180" xr:uid="{231233AE-FE53-4C8E-9C16-E11A55E6688B}"/>
    <cellStyle name="60% - Accent5 3 4" xfId="3569" xr:uid="{AB01D669-E3F0-42E9-914D-95C2027784DA}"/>
    <cellStyle name="60% - Accent5 3 4 2" xfId="6558" xr:uid="{21F3C353-D17C-480E-9FCE-0C9088AE6B16}"/>
    <cellStyle name="60% - Accent5 3 4 2 2" xfId="13884" xr:uid="{08892A50-34EB-4739-AA53-4F14027C9540}"/>
    <cellStyle name="60% - Accent5 3 4 2 2 2" xfId="27603" xr:uid="{2BA376C1-A01C-4365-A6C8-199D7181F4B1}"/>
    <cellStyle name="60% - Accent5 3 4 2 3" xfId="19647" xr:uid="{E6175F81-051F-4103-8B36-326F4D9A0E51}"/>
    <cellStyle name="60% - Accent5 3 4 3" xfId="11972" xr:uid="{A2CEC831-CB44-48EB-9DAE-A8FD05161E61}"/>
    <cellStyle name="60% - Accent5 3 4 3 2" xfId="24691" xr:uid="{BFD91FF6-E4B5-45F8-B73C-FBFF4B4C3F48}"/>
    <cellStyle name="60% - Accent5 3 4 4" xfId="16735" xr:uid="{84A3C5A0-F285-413F-AE62-4738DB5C2D95}"/>
    <cellStyle name="60% - Accent5 3 5" xfId="4148" xr:uid="{E0D02218-C30C-4C4B-B17B-FD279CB65104}"/>
    <cellStyle name="60% - Accent5 3 5 2" xfId="7104" xr:uid="{779C771A-0D2A-4C38-BA03-5216D917219E}"/>
    <cellStyle name="60% - Accent5 3 5 2 2" xfId="14173" xr:uid="{BBF47A7E-464C-44AE-8EFA-C7F02D1CDE9C}"/>
    <cellStyle name="60% - Accent5 3 5 2 2 2" xfId="28149" xr:uid="{D72F81B6-532D-404C-BE37-298F14A53196}"/>
    <cellStyle name="60% - Accent5 3 5 2 3" xfId="20193" xr:uid="{52879C56-7591-450D-91F4-202C5822614A}"/>
    <cellStyle name="60% - Accent5 3 5 3" xfId="12265" xr:uid="{4C6B12ED-FAC1-4770-9B7D-3C000BD064B1}"/>
    <cellStyle name="60% - Accent5 3 5 3 2" xfId="25232" xr:uid="{09E6B742-DB60-4EDF-BEFA-3147BADDDB77}"/>
    <cellStyle name="60% - Accent5 3 5 4" xfId="17276" xr:uid="{1D42E486-8AFB-4702-9881-14DEB89A0B1D}"/>
    <cellStyle name="60% - Accent5 3 6" xfId="1629" xr:uid="{2348B8C5-C37E-49D2-AA90-038AF4152575}"/>
    <cellStyle name="60% - Accent5 3 7" xfId="4780" xr:uid="{6962083F-E2BA-4CAD-B17A-ADE505282A97}"/>
    <cellStyle name="60% - Accent5 3 7 2" xfId="12557" xr:uid="{D3951DA6-41B1-43F3-B4B7-71D007211695}"/>
    <cellStyle name="60% - Accent5 3 7 2 2" xfId="25841" xr:uid="{D3F60022-2315-42EA-BA18-4F3233DA8D2B}"/>
    <cellStyle name="60% - Accent5 3 7 3" xfId="17885" xr:uid="{E06A91A2-D435-4174-9D90-C47E8FFCF90B}"/>
    <cellStyle name="60% - Accent5 3 8" xfId="10133" xr:uid="{A5F3E8BA-A0B5-4726-9DBF-AA2F3181F2C2}"/>
    <cellStyle name="60% - Accent5 3 8 2" xfId="22503" xr:uid="{DA10856E-266A-4208-8585-BB9BF7AB27B0}"/>
    <cellStyle name="60% - Accent5 3 9" xfId="9691" xr:uid="{6BBF2658-1300-46A6-AE05-219E55294A42}"/>
    <cellStyle name="60% - Accent5 3 9 2" xfId="20423" xr:uid="{9F33785C-5B1E-4461-A20B-198E8238734F}"/>
    <cellStyle name="60% - Accent5 3 9 3" xfId="14541" xr:uid="{A21CBB68-0F7F-44CA-BED7-4B79945D6459}"/>
    <cellStyle name="60% - Accent5 30" xfId="30183" xr:uid="{6EF63891-EDFC-4C3D-921E-80AEA02ADC1A}"/>
    <cellStyle name="60% - Accent5 31" xfId="30184" xr:uid="{733C1429-E9EC-44EE-B0D1-287B6003035B}"/>
    <cellStyle name="60% - Accent5 32" xfId="30185" xr:uid="{F48ADE1F-4C5B-490B-A3F6-063A68E7EB50}"/>
    <cellStyle name="60% - Accent5 33" xfId="30186" xr:uid="{129B4C45-B964-4A92-8921-1036A71D2515}"/>
    <cellStyle name="60% - Accent5 34" xfId="30187" xr:uid="{EA924595-C6E8-4BBC-A3DA-B31B4B510ED4}"/>
    <cellStyle name="60% - Accent5 35" xfId="30188" xr:uid="{D3BFDEC4-E126-4AE5-A01E-4F43A8C91C13}"/>
    <cellStyle name="60% - Accent5 36" xfId="30189" xr:uid="{DB4D03CE-941A-47EB-B4BF-008DA13BC9CE}"/>
    <cellStyle name="60% - Accent5 37" xfId="30190" xr:uid="{6C23D840-3E87-47F5-BAC8-4E056055518F}"/>
    <cellStyle name="60% - Accent5 38" xfId="30191" xr:uid="{CBAA1844-8775-4EDA-A015-C253A5FF618B}"/>
    <cellStyle name="60% - Accent5 39" xfId="30192" xr:uid="{F6C4A52C-D99C-4D6E-AF46-495BFC659169}"/>
    <cellStyle name="60% - Accent5 4" xfId="652" xr:uid="{E90B46EA-923E-41C8-927E-6F5143D9158A}"/>
    <cellStyle name="60% - Accent5 4 2" xfId="30194" xr:uid="{3AD1D90D-5798-40E2-90C9-97DC1A643C5C}"/>
    <cellStyle name="60% - Accent5 4 3" xfId="30193" xr:uid="{69532B30-6E9E-4860-95AE-DCB813869C58}"/>
    <cellStyle name="60% - Accent5 40" xfId="30195" xr:uid="{88965191-6718-4E5F-B4F5-0B818C5D855A}"/>
    <cellStyle name="60% - Accent5 41" xfId="30196" xr:uid="{75C85956-6D8B-4F59-8574-F11DF0054A91}"/>
    <cellStyle name="60% - Accent5 42" xfId="30197" xr:uid="{0DF7A53C-E3A9-4D82-B63F-EC31E63A73E1}"/>
    <cellStyle name="60% - Accent5 43" xfId="30198" xr:uid="{2B5D3104-D1BA-4AB4-8449-28411A15B6DE}"/>
    <cellStyle name="60% - Accent5 44" xfId="30199" xr:uid="{1FE20DC1-6DFF-4728-B4A2-67DCF45F5EFF}"/>
    <cellStyle name="60% - Accent5 45" xfId="30200" xr:uid="{0FF8C62D-4C45-4CF9-804A-5166940C42E0}"/>
    <cellStyle name="60% - Accent5 46" xfId="30201" xr:uid="{2261189E-9A93-4786-A08F-DBB2B2B989ED}"/>
    <cellStyle name="60% - Accent5 47" xfId="30202" xr:uid="{0C95C7A4-928C-4BC7-B15B-84371FF6681A}"/>
    <cellStyle name="60% - Accent5 48" xfId="30203" xr:uid="{B9B9561C-7683-4879-8884-AA69C69FA5D6}"/>
    <cellStyle name="60% - Accent5 49" xfId="30204" xr:uid="{2A2B2672-59E6-4A0E-A8B9-14298B8EAC95}"/>
    <cellStyle name="60% - Accent5 5" xfId="777" xr:uid="{B06D0897-BF45-4CEB-AA39-037DC171CDCA}"/>
    <cellStyle name="60% - Accent5 5 2" xfId="30206" xr:uid="{3E3934FB-08D4-48F6-824C-47320A157359}"/>
    <cellStyle name="60% - Accent5 5 3" xfId="30205" xr:uid="{D74724AF-0CB6-4F76-AE46-894D322FD90C}"/>
    <cellStyle name="60% - Accent5 50" xfId="30207" xr:uid="{44749E0A-FB27-4E28-ACA1-189A1441F001}"/>
    <cellStyle name="60% - Accent5 51" xfId="30208" xr:uid="{108DF14B-249C-4735-AE1F-178288F862B8}"/>
    <cellStyle name="60% - Accent5 52" xfId="30209" xr:uid="{1218EE58-7FD9-4177-9FC5-9EE3B10169CE}"/>
    <cellStyle name="60% - Accent5 53" xfId="30210" xr:uid="{02B7F021-7543-4BF0-BC5C-5351B47A1483}"/>
    <cellStyle name="60% - Accent5 54" xfId="30211" xr:uid="{B117ED57-4270-4B7F-9F8E-DD85209B1207}"/>
    <cellStyle name="60% - Accent5 55" xfId="30212" xr:uid="{AC315B0C-CE50-4EDF-AFA0-83A208013745}"/>
    <cellStyle name="60% - Accent5 56" xfId="30213" xr:uid="{7A56DDE6-AA08-4D90-AAD4-77053B0F5CA1}"/>
    <cellStyle name="60% - Accent5 57" xfId="30214" xr:uid="{B80CA566-9DAC-4DBE-B477-5AE7DBCEDE06}"/>
    <cellStyle name="60% - Accent5 58" xfId="30215" xr:uid="{4B63DF35-F4D8-4BF2-8E18-C70CE8D16E07}"/>
    <cellStyle name="60% - Accent5 59" xfId="30216" xr:uid="{B00AC836-F68D-485B-B7C8-ABA5C563620F}"/>
    <cellStyle name="60% - Accent5 6" xfId="832" xr:uid="{8C027A5A-C0FC-4E35-AEA6-CA3824E2723B}"/>
    <cellStyle name="60% - Accent5 6 2" xfId="30218" xr:uid="{BE973EB6-5ED5-4E02-8519-274FCAF4906C}"/>
    <cellStyle name="60% - Accent5 6 3" xfId="30217" xr:uid="{D486FE4E-4ADA-4B9B-BAA7-97DE24C5BAA0}"/>
    <cellStyle name="60% - Accent5 60" xfId="30219" xr:uid="{8584A644-A834-4FF2-92DD-C27D36285FAF}"/>
    <cellStyle name="60% - Accent5 61" xfId="30220" xr:uid="{39A26D0B-2752-4F89-AFBA-836C77C67324}"/>
    <cellStyle name="60% - Accent5 61 2" xfId="30221" xr:uid="{E5C48FA0-8744-414F-87D4-BC0CF2142905}"/>
    <cellStyle name="60% - Accent5 62" xfId="30222" xr:uid="{FC82C0F5-3C86-40E0-A085-19326A965F1D}"/>
    <cellStyle name="60% - Accent5 63" xfId="30223" xr:uid="{696DC270-220D-402F-8F09-720D5C46804D}"/>
    <cellStyle name="60% - Accent5 64" xfId="30224" xr:uid="{455BBBCC-6884-41EF-A07A-8E0A69C2BC69}"/>
    <cellStyle name="60% - Accent5 65" xfId="30137" xr:uid="{C1661990-8915-48CA-86F5-EB32056F94D1}"/>
    <cellStyle name="60% - Accent5 66" xfId="9545" xr:uid="{2C30FE14-3C31-4799-9461-BAF1517D0AF5}"/>
    <cellStyle name="60% - Accent5 7" xfId="856" xr:uid="{171ACF84-C821-4B54-A905-85826FEB29A9}"/>
    <cellStyle name="60% - Accent5 7 2" xfId="30226" xr:uid="{F3C15DD0-6E51-4B07-AF07-79CF98B9362F}"/>
    <cellStyle name="60% - Accent5 7 3" xfId="30225" xr:uid="{F0A81EB0-4DB4-4BC6-98B0-B0E2624B2A49}"/>
    <cellStyle name="60% - Accent5 8" xfId="179" xr:uid="{81673C3D-FA85-41AD-B693-616E1321B07C}"/>
    <cellStyle name="60% - Accent5 8 2" xfId="30228" xr:uid="{D8C98F7E-C2FD-41F3-836C-F20A22A29374}"/>
    <cellStyle name="60% - Accent5 8 3" xfId="30227" xr:uid="{2182E0AB-FAF5-499C-9BB3-C73F2168385A}"/>
    <cellStyle name="60% - Accent5 9" xfId="2715" xr:uid="{5C30038F-56D1-495C-B44A-9E516C4E88D1}"/>
    <cellStyle name="60% - Accent5 9 2" xfId="5720" xr:uid="{F0DDF02C-2FAB-47F4-AA8D-0605162F7908}"/>
    <cellStyle name="60% - Accent5 9 2 2" xfId="13047" xr:uid="{3E36D0D1-BE71-44A3-B28F-3BD5E93F85C0}"/>
    <cellStyle name="60% - Accent5 9 2 2 2" xfId="26765" xr:uid="{BBC73AD2-E892-4887-8E26-8E226E54917B}"/>
    <cellStyle name="60% - Accent5 9 2 3" xfId="18809" xr:uid="{8478B828-9BF5-4898-B576-7FCC03886BBE}"/>
    <cellStyle name="60% - Accent5 9 2 4" xfId="30230" xr:uid="{FACA903A-D943-475E-A37D-B6DF60695E92}"/>
    <cellStyle name="60% - Accent5 9 3" xfId="11129" xr:uid="{9FDAFA4A-5D4E-43DC-A5EF-34C668AEB22A}"/>
    <cellStyle name="60% - Accent5 9 3 2" xfId="23849" xr:uid="{55E9E4EC-AC07-4C5E-8704-72A9DFCCDCA3}"/>
    <cellStyle name="60% - Accent5 9 4" xfId="15896" xr:uid="{DA82A103-8C10-4174-BA97-D90D21994465}"/>
    <cellStyle name="60% - Accent5 9 5" xfId="30229" xr:uid="{81BA57CE-E17E-4C6D-91FE-8CD2C1C86E9E}"/>
    <cellStyle name="60% - Accent6" xfId="32402" builtinId="52" customBuiltin="1"/>
    <cellStyle name="60% - Accent6 1" xfId="30231" xr:uid="{6AE60402-7567-4B8F-B7DB-476ED15C41D7}"/>
    <cellStyle name="60% - Accent6 1 2" xfId="30232" xr:uid="{A3626123-4431-4CC3-8011-C42C32FD4B39}"/>
    <cellStyle name="60% - Accent6 1 2 2" xfId="30233" xr:uid="{54749B96-645C-4F78-A426-B1B81780B356}"/>
    <cellStyle name="60% - Accent6 1 3" xfId="30234" xr:uid="{3E1E1B61-6B1E-4352-8F0C-938FF5029A9F}"/>
    <cellStyle name="60% - Accent6 10" xfId="2738" xr:uid="{50EF05D1-097A-49E4-A7B8-9BA9B11DA6F9}"/>
    <cellStyle name="60% - Accent6 10 2" xfId="5743" xr:uid="{895F7C5C-9D65-44B5-AB83-169C2C988974}"/>
    <cellStyle name="60% - Accent6 10 2 2" xfId="13070" xr:uid="{6540CE08-26B2-4D30-92B4-0EE34BFBFDDC}"/>
    <cellStyle name="60% - Accent6 10 2 2 2" xfId="26788" xr:uid="{CA1FF56E-5FA5-4C8B-BA40-2E6C92C9B923}"/>
    <cellStyle name="60% - Accent6 10 2 3" xfId="18832" xr:uid="{408B824A-8780-43B4-AB5E-45DB3D6CE449}"/>
    <cellStyle name="60% - Accent6 10 2 4" xfId="30236" xr:uid="{319A35AA-8CD3-4131-95EA-3BF5D9CABE0A}"/>
    <cellStyle name="60% - Accent6 10 3" xfId="11152" xr:uid="{1691C0E9-9699-466A-9BCC-C7BAA9FFB8BA}"/>
    <cellStyle name="60% - Accent6 10 3 2" xfId="23872" xr:uid="{7DCF34A8-5079-4D6E-9F80-402B548B33EA}"/>
    <cellStyle name="60% - Accent6 10 4" xfId="15919" xr:uid="{D5BB98CA-0698-44A3-B38C-8F2253D12DD8}"/>
    <cellStyle name="60% - Accent6 10 5" xfId="30235" xr:uid="{6E7B66F7-DD39-4802-896B-02F0BC9306A0}"/>
    <cellStyle name="60% - Accent6 11" xfId="30237" xr:uid="{03E689CD-CC4E-41EE-9E40-4A6C2E355DA5}"/>
    <cellStyle name="60% - Accent6 11 2" xfId="30238" xr:uid="{AEF2CCC6-08A2-4D03-927E-B348CD161A4A}"/>
    <cellStyle name="60% - Accent6 12" xfId="30239" xr:uid="{C88762D4-B7F1-41BE-A9DE-15499F18C429}"/>
    <cellStyle name="60% - Accent6 12 2" xfId="30240" xr:uid="{FEC2A910-CEC4-4068-96C0-ACD01966BB23}"/>
    <cellStyle name="60% - Accent6 13" xfId="30241" xr:uid="{DF37FED3-8E6C-44D3-B8BD-3A1FE713789D}"/>
    <cellStyle name="60% - Accent6 13 2" xfId="30242" xr:uid="{731A931A-8FDE-4451-A02B-117963FB5C91}"/>
    <cellStyle name="60% - Accent6 14" xfId="30243" xr:uid="{4CFEA23D-46AC-49F0-A5A1-A8DEC48F3DC8}"/>
    <cellStyle name="60% - Accent6 14 2" xfId="30244" xr:uid="{0338029B-2828-4F37-90FE-5A496B7817E3}"/>
    <cellStyle name="60% - Accent6 15" xfId="30245" xr:uid="{4E6757D7-D236-46EC-BBF8-60625713266B}"/>
    <cellStyle name="60% - Accent6 15 2" xfId="30246" xr:uid="{792B2060-A676-4E12-A7F0-C910636EECAA}"/>
    <cellStyle name="60% - Accent6 16" xfId="30247" xr:uid="{3179691D-FE0D-45E1-A9C1-913D44B51046}"/>
    <cellStyle name="60% - Accent6 16 2" xfId="30248" xr:uid="{6BF2E3B3-A957-4FFF-8A77-EF329A71FE8E}"/>
    <cellStyle name="60% - Accent6 17" xfId="30249" xr:uid="{995C9000-591A-46C2-B54B-FA8CEE12C0C7}"/>
    <cellStyle name="60% - Accent6 17 2" xfId="30250" xr:uid="{43093646-AA3D-425E-95C8-64CCD0BDD31E}"/>
    <cellStyle name="60% - Accent6 18" xfId="30251" xr:uid="{107F0958-28FF-457C-BF8B-B80D364F69A3}"/>
    <cellStyle name="60% - Accent6 18 2" xfId="30252" xr:uid="{853AF619-3BC0-4AA9-94DE-78234380FB94}"/>
    <cellStyle name="60% - Accent6 19" xfId="30253" xr:uid="{98331064-7B19-4C49-8CEF-91A9642A039F}"/>
    <cellStyle name="60% - Accent6 19 2" xfId="30254" xr:uid="{826E57B3-1A73-457C-8E42-2664491359BD}"/>
    <cellStyle name="60% - Accent6 2" xfId="205" xr:uid="{DDAA5552-FCC5-4FB1-B934-F62B243F2CD5}"/>
    <cellStyle name="60% - Accent6 2 2" xfId="511" xr:uid="{6700AEFC-0E8A-4B2F-9B17-F69B90382E67}"/>
    <cellStyle name="60% - Accent6 2 2 2" xfId="30257" xr:uid="{BCFFADE8-6198-4C82-BF0F-B8270D8A6FDB}"/>
    <cellStyle name="60% - Accent6 2 2 3" xfId="30256" xr:uid="{8CC21F73-DAE6-4637-96DB-2BA463D80DAA}"/>
    <cellStyle name="60% - Accent6 2 3" xfId="2119" xr:uid="{14E0887B-B3C0-4BC0-920F-6C7704C6DA65}"/>
    <cellStyle name="60% - Accent6 2 3 2" xfId="32292" xr:uid="{42560B5F-9657-4472-97EE-3AD5D879B077}"/>
    <cellStyle name="60% - Accent6 2 3 3" xfId="30258" xr:uid="{61C3F9AF-DCF1-488F-9EF2-3A7C403DC712}"/>
    <cellStyle name="60% - Accent6 2 4" xfId="1675" xr:uid="{591A337D-DA88-442E-B82E-7F9245ABD5D2}"/>
    <cellStyle name="60% - Accent6 2 4 2" xfId="30259" xr:uid="{B6908EEE-1B55-4BFC-8513-E96A1EE46722}"/>
    <cellStyle name="60% - Accent6 2 5" xfId="9736" xr:uid="{B1919F61-BE41-4A1C-B27A-564F078380B7}"/>
    <cellStyle name="60% - Accent6 2 5 2" xfId="30260" xr:uid="{7D13A8D1-2937-4B4F-8920-1EA6DC7F5D8C}"/>
    <cellStyle name="60% - Accent6 2 6" xfId="30255" xr:uid="{768FD105-A436-4A3C-BC4B-A8970AE56B3E}"/>
    <cellStyle name="60% - Accent6 20" xfId="30261" xr:uid="{073692B2-4DCC-4713-A735-2B2236707358}"/>
    <cellStyle name="60% - Accent6 21" xfId="30262" xr:uid="{8C42D5C4-9E6E-47AF-A809-0F42B1635658}"/>
    <cellStyle name="60% - Accent6 21 2" xfId="30263" xr:uid="{EDCC40F6-1DF5-4442-88BC-C6F84DFBA80A}"/>
    <cellStyle name="60% - Accent6 22" xfId="30264" xr:uid="{7415DECE-FE03-45A2-8DBD-663E4BA1394A}"/>
    <cellStyle name="60% - Accent6 23" xfId="30265" xr:uid="{568CB79B-2FB6-4EFF-919A-7DCD770EC552}"/>
    <cellStyle name="60% - Accent6 24" xfId="30266" xr:uid="{713E28E7-26E6-44F8-9D5F-7179D761DDDD}"/>
    <cellStyle name="60% - Accent6 25" xfId="30267" xr:uid="{7F0FE90E-3C40-48F5-9100-B04B4049609E}"/>
    <cellStyle name="60% - Accent6 26" xfId="30268" xr:uid="{F78EE197-3307-4D5C-9A0E-60E842B2FAE4}"/>
    <cellStyle name="60% - Accent6 27" xfId="30269" xr:uid="{AB0E8AE4-BF11-4CD1-823F-9A2CFEEAE2D8}"/>
    <cellStyle name="60% - Accent6 28" xfId="30270" xr:uid="{706F1B88-966C-4589-85D4-93EA5035C509}"/>
    <cellStyle name="60% - Accent6 29" xfId="30271" xr:uid="{58836B5D-4FF0-485E-B07C-0FF5C1322855}"/>
    <cellStyle name="60% - Accent6 3" xfId="440" xr:uid="{7BBD8CEE-18F1-4717-AD0A-6195F76F6A7B}"/>
    <cellStyle name="60% - Accent6 3 2" xfId="1018" xr:uid="{A0762461-4652-41B0-8019-5D3A1FCD66D2}"/>
    <cellStyle name="60% - Accent6 3 2 2" xfId="30274" xr:uid="{AF871C61-63DA-4D37-B475-F05575857096}"/>
    <cellStyle name="60% - Accent6 3 2 3" xfId="30273" xr:uid="{57779076-BD7A-4217-A8AE-D20E615630D1}"/>
    <cellStyle name="60% - Accent6 3 3" xfId="2259" xr:uid="{44880942-D559-4E3C-BDAE-FD0748FB17B6}"/>
    <cellStyle name="60% - Accent6 3 3 2" xfId="5633" xr:uid="{6C7820A3-3689-495D-9D33-5567B2388C86}"/>
    <cellStyle name="60% - Accent6 3 3 2 2" xfId="12973" xr:uid="{67102609-05BF-4382-B382-D5D988919E18}"/>
    <cellStyle name="60% - Accent6 3 3 2 2 2" xfId="26680" xr:uid="{008EE30B-76AE-4838-951B-5693528A1B88}"/>
    <cellStyle name="60% - Accent6 3 3 2 3" xfId="18724" xr:uid="{304A4652-10FD-46D2-9C2C-D770CC300E85}"/>
    <cellStyle name="60% - Accent6 3 3 3" xfId="11036" xr:uid="{2A67CA6B-7D42-4F0A-A3A8-FE2C9A27ED71}"/>
    <cellStyle name="60% - Accent6 3 3 3 2" xfId="23517" xr:uid="{AA2F65A7-6820-41E5-94C8-F671E1429B98}"/>
    <cellStyle name="60% - Accent6 3 3 4" xfId="15542" xr:uid="{16C6F92A-753B-4DFF-9A1C-0AE8C4BF5A92}"/>
    <cellStyle name="60% - Accent6 3 3 5" xfId="30272" xr:uid="{A38F819C-CD0F-42D6-BA64-2D03F4AAB482}"/>
    <cellStyle name="60% - Accent6 3 4" xfId="3572" xr:uid="{2205417B-787E-4986-A1D5-DBBA8C546F4F}"/>
    <cellStyle name="60% - Accent6 3 4 2" xfId="6561" xr:uid="{70BD4112-C71D-4A31-8E87-3019F325CF24}"/>
    <cellStyle name="60% - Accent6 3 4 2 2" xfId="13887" xr:uid="{463DAC23-C383-48A4-A512-7BB6E0DCC979}"/>
    <cellStyle name="60% - Accent6 3 4 2 2 2" xfId="27606" xr:uid="{4FAF9C81-F473-411B-8563-1582F3F32910}"/>
    <cellStyle name="60% - Accent6 3 4 2 3" xfId="19650" xr:uid="{3514208C-E5DB-4B59-ACDC-7AC4583F0BFD}"/>
    <cellStyle name="60% - Accent6 3 4 3" xfId="11975" xr:uid="{0FC8E295-B7E9-4754-8776-8C9A0C9DFB9F}"/>
    <cellStyle name="60% - Accent6 3 4 3 2" xfId="24694" xr:uid="{300E7722-6569-4E6E-86E7-B222DDE1F1F0}"/>
    <cellStyle name="60% - Accent6 3 4 4" xfId="16738" xr:uid="{72576F14-F8AB-4143-AF21-CC22865CF569}"/>
    <cellStyle name="60% - Accent6 3 5" xfId="4151" xr:uid="{3D5ED0A5-19DA-4867-BB03-2AA669DDD4DC}"/>
    <cellStyle name="60% - Accent6 3 5 2" xfId="7107" xr:uid="{FF87AC0C-14F4-4773-BB00-54C88B225B80}"/>
    <cellStyle name="60% - Accent6 3 5 2 2" xfId="14176" xr:uid="{803C5C28-42D6-4BB7-91F8-810706C27130}"/>
    <cellStyle name="60% - Accent6 3 5 2 2 2" xfId="28152" xr:uid="{26D83CA1-C0C9-4010-8BC4-786E48F0DB6E}"/>
    <cellStyle name="60% - Accent6 3 5 2 3" xfId="20196" xr:uid="{06F4313A-48C5-4257-8E71-29787482E6AC}"/>
    <cellStyle name="60% - Accent6 3 5 3" xfId="12268" xr:uid="{FBA81FCD-889F-44DC-B924-A3655F6E7BD6}"/>
    <cellStyle name="60% - Accent6 3 5 3 2" xfId="25235" xr:uid="{574C0B96-C04A-4280-BE57-25F81885450E}"/>
    <cellStyle name="60% - Accent6 3 5 4" xfId="17279" xr:uid="{F82A6EB1-EB6E-4645-83B7-B2203E532CC0}"/>
    <cellStyle name="60% - Accent6 3 6" xfId="1630" xr:uid="{F998ADAF-EE2E-43E0-A7C8-C1C8CAD08F7A}"/>
    <cellStyle name="60% - Accent6 3 7" xfId="4784" xr:uid="{FA1835AA-B991-4565-BE2E-512B21313DC8}"/>
    <cellStyle name="60% - Accent6 3 7 2" xfId="12560" xr:uid="{0820636E-6016-47A1-B163-7E9687BC020D}"/>
    <cellStyle name="60% - Accent6 3 7 2 2" xfId="25845" xr:uid="{9CEA5BDE-7642-42AB-ADD5-3FD877D7E450}"/>
    <cellStyle name="60% - Accent6 3 7 3" xfId="17889" xr:uid="{E6E4A956-E583-4447-ADFF-5606C11F0D3F}"/>
    <cellStyle name="60% - Accent6 3 8" xfId="10136" xr:uid="{18C79958-90C7-4A99-89D0-C71E56539024}"/>
    <cellStyle name="60% - Accent6 3 8 2" xfId="22506" xr:uid="{6B82198F-69E8-4C9D-9316-DBAF4ABCB518}"/>
    <cellStyle name="60% - Accent6 3 9" xfId="9692" xr:uid="{6148DFFD-F29F-41B5-A99D-740ED79C1A53}"/>
    <cellStyle name="60% - Accent6 3 9 2" xfId="20424" xr:uid="{52A5E31D-0F0A-4E00-B8B3-C597874E287C}"/>
    <cellStyle name="60% - Accent6 3 9 3" xfId="14544" xr:uid="{D2600D84-02F9-4D80-B06A-E38B39210849}"/>
    <cellStyle name="60% - Accent6 30" xfId="30275" xr:uid="{3D99FCFF-3611-4FC3-9774-F23A5B6F399A}"/>
    <cellStyle name="60% - Accent6 31" xfId="30276" xr:uid="{BFD27F7C-93C9-492F-AE7F-A2730BCDF61E}"/>
    <cellStyle name="60% - Accent6 32" xfId="30277" xr:uid="{528F55C2-9FA9-48E6-B4AB-2917D00542E3}"/>
    <cellStyle name="60% - Accent6 33" xfId="30278" xr:uid="{8F235F09-DE2C-4ADB-BDBC-F8E1021AA3BE}"/>
    <cellStyle name="60% - Accent6 34" xfId="30279" xr:uid="{846D37FE-C3AD-41DA-B54A-695C1E1BC95D}"/>
    <cellStyle name="60% - Accent6 35" xfId="30280" xr:uid="{12C9960D-D958-42D3-8446-EE2DB29FBE23}"/>
    <cellStyle name="60% - Accent6 36" xfId="30281" xr:uid="{5AE6EC01-128D-4E3C-A14C-B2FF2F9896E0}"/>
    <cellStyle name="60% - Accent6 37" xfId="30282" xr:uid="{5ECB0285-0318-4747-9F57-4F5950D205A5}"/>
    <cellStyle name="60% - Accent6 38" xfId="30283" xr:uid="{D83E4E76-4AEC-419E-B0F3-528ED68515DD}"/>
    <cellStyle name="60% - Accent6 39" xfId="30284" xr:uid="{85712857-B117-43A8-B81F-5905DF55DFD6}"/>
    <cellStyle name="60% - Accent6 4" xfId="655" xr:uid="{E73026D1-5667-4962-9C84-B31A6F80632B}"/>
    <cellStyle name="60% - Accent6 4 2" xfId="30286" xr:uid="{E728F85E-AF56-4806-9B44-226AD0F0B15D}"/>
    <cellStyle name="60% - Accent6 4 3" xfId="30285" xr:uid="{45AD4D0C-51C9-4D1C-BDAA-3A1643F0E911}"/>
    <cellStyle name="60% - Accent6 40" xfId="30287" xr:uid="{74794516-DBC0-496F-878D-3ED27F2BCFA4}"/>
    <cellStyle name="60% - Accent6 41" xfId="30288" xr:uid="{4C8254A9-70AA-439B-AC87-7CB67D4264F9}"/>
    <cellStyle name="60% - Accent6 42" xfId="30289" xr:uid="{ECB4A950-8EBF-40E8-A605-DF0A31DFEB09}"/>
    <cellStyle name="60% - Accent6 43" xfId="30290" xr:uid="{9854E8E4-B044-4317-89B0-E7785DDAE639}"/>
    <cellStyle name="60% - Accent6 44" xfId="30291" xr:uid="{F3B98DDD-2361-47D9-9723-9849344C3457}"/>
    <cellStyle name="60% - Accent6 45" xfId="30292" xr:uid="{6D2F4006-AAFC-4B8C-AAF6-C57124EEAB1D}"/>
    <cellStyle name="60% - Accent6 46" xfId="30293" xr:uid="{ED65582D-A02C-441E-81E4-DC434C7FDA3D}"/>
    <cellStyle name="60% - Accent6 47" xfId="30294" xr:uid="{77CF9AA8-4A85-4B91-855B-0322C1DE538F}"/>
    <cellStyle name="60% - Accent6 48" xfId="30295" xr:uid="{1A05D61D-88A9-47A6-B57E-86CB14E5C645}"/>
    <cellStyle name="60% - Accent6 49" xfId="30296" xr:uid="{5FF8AABF-C9C1-4070-B7E9-7FA4C07E075B}"/>
    <cellStyle name="60% - Accent6 5" xfId="780" xr:uid="{7E9B39F8-B65A-48DE-8039-322F187EC68F}"/>
    <cellStyle name="60% - Accent6 5 2" xfId="30298" xr:uid="{86ACF89D-04B5-43A7-80D4-1B11EE502670}"/>
    <cellStyle name="60% - Accent6 5 3" xfId="30297" xr:uid="{90F3EFED-5A8F-4CDC-8735-2EAAC66C3128}"/>
    <cellStyle name="60% - Accent6 50" xfId="30299" xr:uid="{DB2DA742-47FA-417C-8390-9E1475843045}"/>
    <cellStyle name="60% - Accent6 51" xfId="30300" xr:uid="{30648AE9-9605-48F5-B26D-6652BC096F18}"/>
    <cellStyle name="60% - Accent6 52" xfId="30301" xr:uid="{86CE0700-1FEC-4588-8965-02E223A31FF1}"/>
    <cellStyle name="60% - Accent6 53" xfId="30302" xr:uid="{907F351B-CCCC-47EC-8B0C-C10506963697}"/>
    <cellStyle name="60% - Accent6 54" xfId="30303" xr:uid="{AE34C641-3439-445B-B50C-0C42D8A3A309}"/>
    <cellStyle name="60% - Accent6 55" xfId="30304" xr:uid="{8ACAE0B6-6832-47A6-86C0-D02B01781925}"/>
    <cellStyle name="60% - Accent6 56" xfId="30305" xr:uid="{91196AD1-7557-4D7B-9000-F805A7EE07A8}"/>
    <cellStyle name="60% - Accent6 57" xfId="30306" xr:uid="{2E109D98-9D3F-4F88-9096-DB36A964AFF5}"/>
    <cellStyle name="60% - Accent6 58" xfId="30307" xr:uid="{D3B74452-E894-493E-B87A-144478B2A19E}"/>
    <cellStyle name="60% - Accent6 59" xfId="30308" xr:uid="{51479111-CBA8-4081-9B93-90B493999E80}"/>
    <cellStyle name="60% - Accent6 6" xfId="835" xr:uid="{A15C3F3D-8BA0-4921-956C-E9A6925356A1}"/>
    <cellStyle name="60% - Accent6 6 2" xfId="30310" xr:uid="{ADFB20BA-B793-4A0E-AD65-C5B2B3F5407B}"/>
    <cellStyle name="60% - Accent6 6 3" xfId="30309" xr:uid="{E9D48A87-77B1-4723-960C-06DC2CC919B9}"/>
    <cellStyle name="60% - Accent6 60" xfId="30311" xr:uid="{1EA9893F-A517-4F57-962A-B4708656576C}"/>
    <cellStyle name="60% - Accent6 61" xfId="30312" xr:uid="{87AAA325-C39C-4EA9-8330-68CAD838633D}"/>
    <cellStyle name="60% - Accent6 61 2" xfId="30313" xr:uid="{99010BF4-42C7-4664-AB88-CF2998D86FEA}"/>
    <cellStyle name="60% - Accent6 61 3" xfId="30314" xr:uid="{C676132C-ABDB-482C-9FB9-0B5C8B453AB0}"/>
    <cellStyle name="60% - Accent6 61 4" xfId="30315" xr:uid="{D99C92A1-E554-44C1-8515-BE8C87E9CA79}"/>
    <cellStyle name="60% - Accent6 61 5" xfId="30316" xr:uid="{BE256C6C-69B5-4C19-9042-1E8E45192F17}"/>
    <cellStyle name="60% - Accent6 62" xfId="30317" xr:uid="{32F7C3B0-DEEC-42F9-85AF-9C149C2B47A5}"/>
    <cellStyle name="60% - Accent6 63" xfId="30318" xr:uid="{B72737EB-233C-4307-A8BF-609E38F6FDCF}"/>
    <cellStyle name="60% - Accent6 64" xfId="30319" xr:uid="{6EF39ABD-837D-467B-92D2-EA8A5B3CBB8C}"/>
    <cellStyle name="60% - Accent6 65" xfId="30320" xr:uid="{43F2A920-06C2-42A2-B9CD-09991D5F84DD}"/>
    <cellStyle name="60% - Accent6 66" xfId="30321" xr:uid="{ACAA4701-8DE9-408B-B653-3417F254C43E}"/>
    <cellStyle name="60% - Accent6 67" xfId="30322" xr:uid="{099F744F-577D-4B96-B9BC-4B049398A1CA}"/>
    <cellStyle name="60% - Accent6 68" xfId="30323" xr:uid="{AABF4F0E-5222-4E19-9F89-806D3C4438D6}"/>
    <cellStyle name="60% - Accent6 69" xfId="9549" xr:uid="{1443F543-F1C8-4EAE-A9B3-426BEA709514}"/>
    <cellStyle name="60% - Accent6 7" xfId="870" xr:uid="{9405FDB5-8397-4165-A169-7F77D82CE334}"/>
    <cellStyle name="60% - Accent6 7 2" xfId="30325" xr:uid="{F447C7A1-54DD-4651-AB25-A0663ADCE8C8}"/>
    <cellStyle name="60% - Accent6 7 3" xfId="30324" xr:uid="{196D7864-65B7-4B58-9DCD-7527C5074367}"/>
    <cellStyle name="60% - Accent6 8" xfId="183" xr:uid="{52FA3BB6-30D1-4964-8B0C-A0FF84CFD097}"/>
    <cellStyle name="60% - Accent6 8 2" xfId="30327" xr:uid="{7DCF1801-A618-4B2B-8C4B-722FDC8FDD14}"/>
    <cellStyle name="60% - Accent6 8 3" xfId="30326" xr:uid="{20EB20AF-8CE1-4277-A568-E9E991415863}"/>
    <cellStyle name="60% - Accent6 9" xfId="2718" xr:uid="{E47DCB45-9495-4468-B664-32184C6BDC1B}"/>
    <cellStyle name="60% - Accent6 9 2" xfId="5723" xr:uid="{639E8B37-435C-4FDF-823C-D5199D1AE6E3}"/>
    <cellStyle name="60% - Accent6 9 2 2" xfId="13050" xr:uid="{825B903F-041E-41A1-A5E5-713A61F65E04}"/>
    <cellStyle name="60% - Accent6 9 2 2 2" xfId="26768" xr:uid="{8697030A-6D6B-4ACE-B462-E061D19595E0}"/>
    <cellStyle name="60% - Accent6 9 2 3" xfId="18812" xr:uid="{3C695CFC-D512-4697-A290-994A74FEDCEE}"/>
    <cellStyle name="60% - Accent6 9 2 4" xfId="30329" xr:uid="{C585E353-459E-4DA3-88E2-65016D7F614D}"/>
    <cellStyle name="60% - Accent6 9 3" xfId="11132" xr:uid="{81B36B0B-D205-4841-8EE3-B9FC763737B8}"/>
    <cellStyle name="60% - Accent6 9 3 2" xfId="23852" xr:uid="{81B6C2EA-7DD6-46F0-BAC9-3E756DF05DF4}"/>
    <cellStyle name="60% - Accent6 9 4" xfId="15899" xr:uid="{5F121E1E-312C-41A2-A4DF-C3E8C2F15B3C}"/>
    <cellStyle name="60% - Accent6 9 5" xfId="30328" xr:uid="{5F16EBB1-CAA3-4ABE-B314-4280A6F1BDF5}"/>
    <cellStyle name="Accent1" xfId="46" builtinId="29" customBuiltin="1"/>
    <cellStyle name="Accent1 1" xfId="30330" xr:uid="{025044CC-7B63-4C0F-BEE6-DB964BF5FFCC}"/>
    <cellStyle name="Accent1 1 2" xfId="30331" xr:uid="{6DFD287C-133D-4214-A0AC-789A48B03B86}"/>
    <cellStyle name="Accent1 1 2 2" xfId="30332" xr:uid="{4EC59A5E-9AF5-4426-9C16-0454BC9E2C4F}"/>
    <cellStyle name="Accent1 1 3" xfId="30333" xr:uid="{83356355-A6E7-479D-902A-490E483DD865}"/>
    <cellStyle name="Accent1 10" xfId="30334" xr:uid="{1F3E41C7-C9C1-4742-A844-FB504D128BEE}"/>
    <cellStyle name="Accent1 10 2" xfId="30335" xr:uid="{6CFE7F94-D756-42AD-A605-5590D864234C}"/>
    <cellStyle name="Accent1 11" xfId="30336" xr:uid="{C1312933-F9CD-4949-A219-ECED7D896B79}"/>
    <cellStyle name="Accent1 11 2" xfId="30337" xr:uid="{62083BEB-F8DC-451B-AB9C-62C6F08D55D9}"/>
    <cellStyle name="Accent1 12" xfId="30338" xr:uid="{94818EE5-AC81-4CF2-AED9-9AE7F29CDD5A}"/>
    <cellStyle name="Accent1 12 2" xfId="30339" xr:uid="{67CF9065-32BF-4465-BB21-0A8B0E44F7B1}"/>
    <cellStyle name="Accent1 13" xfId="30340" xr:uid="{76A35424-873A-473A-9F40-F11810D04005}"/>
    <cellStyle name="Accent1 13 2" xfId="30341" xr:uid="{06899EA3-05FF-4D87-9015-ED65B95AB566}"/>
    <cellStyle name="Accent1 14" xfId="30342" xr:uid="{DA3AA813-490B-4400-8256-2253AF2ABD45}"/>
    <cellStyle name="Accent1 14 2" xfId="30343" xr:uid="{C4D442E8-DCCD-437B-B42E-56CB1B9A66DD}"/>
    <cellStyle name="Accent1 15" xfId="30344" xr:uid="{3FD57D17-0BCD-429C-B06C-8FC7B83E0BF6}"/>
    <cellStyle name="Accent1 15 2" xfId="30345" xr:uid="{25D64113-891F-4BB9-A548-4D4092BE3F0A}"/>
    <cellStyle name="Accent1 16" xfId="30346" xr:uid="{C10443E8-077A-494B-B15E-A046ED562CC5}"/>
    <cellStyle name="Accent1 16 2" xfId="30347" xr:uid="{41944392-1D67-4255-B45C-B7EEDB25015D}"/>
    <cellStyle name="Accent1 17" xfId="30348" xr:uid="{6877D3EF-1E46-4BF4-AEA0-DE84B463186C}"/>
    <cellStyle name="Accent1 17 2" xfId="30349" xr:uid="{9CFBD1E3-74F3-4085-886D-F52546767D13}"/>
    <cellStyle name="Accent1 18" xfId="30350" xr:uid="{BD0C40BE-901B-4D6E-A869-E53D074806EA}"/>
    <cellStyle name="Accent1 18 2" xfId="30351" xr:uid="{A08C6EEB-F45F-4D2A-A33F-828F68BD4425}"/>
    <cellStyle name="Accent1 19" xfId="30352" xr:uid="{6A6D0BA5-7AE3-4555-A352-58CD5E07D454}"/>
    <cellStyle name="Accent1 19 2" xfId="30353" xr:uid="{7B66C125-1810-43F0-9B60-30FA0BACB0A3}"/>
    <cellStyle name="Accent1 2" xfId="206" xr:uid="{3B7FABF6-A817-47AD-B406-DDD5C8508C1B}"/>
    <cellStyle name="Accent1 2 2" xfId="512" xr:uid="{C6FD1C84-3B4B-4663-A134-0F1966EA3ED3}"/>
    <cellStyle name="Accent1 2 2 2" xfId="30356" xr:uid="{D5C6339B-95BC-465E-8C0E-5A493BD3BEC8}"/>
    <cellStyle name="Accent1 2 2 3" xfId="30357" xr:uid="{635F72A6-CB4D-49EB-9117-020D2A0DDEE0}"/>
    <cellStyle name="Accent1 2 2 4" xfId="30355" xr:uid="{0D7BE43F-1E3B-42A2-B820-5705C97C3819}"/>
    <cellStyle name="Accent1 2 3" xfId="1955" xr:uid="{CE88EF24-04F5-449F-8076-50C8BB01BC9C}"/>
    <cellStyle name="Accent1 2 3 2" xfId="32279" xr:uid="{C6189B40-6E75-4A72-95EB-2178B8E03B0C}"/>
    <cellStyle name="Accent1 2 4" xfId="1664" xr:uid="{B9F59ACD-F435-499B-B354-7635EB6056CE}"/>
    <cellStyle name="Accent1 2 4 2" xfId="30358" xr:uid="{107FA50F-E448-4CFC-99EC-3DDCDDC2D0AB}"/>
    <cellStyle name="Accent1 2 5" xfId="9725" xr:uid="{6B69441D-36A7-4D06-9562-8A03C2B26FCF}"/>
    <cellStyle name="Accent1 2 5 2" xfId="30354" xr:uid="{E7C6A67E-D4F3-4FB4-9AC3-7B048BF0096D}"/>
    <cellStyle name="Accent1 20" xfId="30359" xr:uid="{DE21E044-8332-4D46-95A3-9E0E525DEFA8}"/>
    <cellStyle name="Accent1 20 2" xfId="30360" xr:uid="{5B1291B1-7EF3-4EEB-8CED-65A0440FD4D1}"/>
    <cellStyle name="Accent1 21" xfId="30361" xr:uid="{1C4F8071-28FB-4EC4-9A0C-7D8332AA96A7}"/>
    <cellStyle name="Accent1 22" xfId="30362" xr:uid="{8283068F-F3B5-4E30-BA26-A6BE14F485A3}"/>
    <cellStyle name="Accent1 23" xfId="30363" xr:uid="{A34A14AF-6577-46AC-BD9B-3EB8123A9089}"/>
    <cellStyle name="Accent1 24" xfId="30364" xr:uid="{EA295B17-A56B-4227-9AAF-568E46F2104B}"/>
    <cellStyle name="Accent1 25" xfId="30365" xr:uid="{171B7A5D-BD49-4239-9C4C-79A36FA4E42E}"/>
    <cellStyle name="Accent1 26" xfId="30366" xr:uid="{6A21A772-E6A2-46C2-82A8-5178146CE218}"/>
    <cellStyle name="Accent1 27" xfId="30367" xr:uid="{2412473D-6BE3-41AD-A1A3-5CD2FEFEACCB}"/>
    <cellStyle name="Accent1 28" xfId="30368" xr:uid="{0768A03E-69F6-4ED9-AED2-1A6D2A096A2C}"/>
    <cellStyle name="Accent1 29" xfId="30369" xr:uid="{7F4F4813-FEE8-49E2-8491-97AA1E87BE3A}"/>
    <cellStyle name="Accent1 3" xfId="365" xr:uid="{B64F0602-C8D6-483F-97B0-C01EB11E7466}"/>
    <cellStyle name="Accent1 3 2" xfId="995" xr:uid="{42061B72-191D-446E-9EDD-21BEE342AC07}"/>
    <cellStyle name="Accent1 3 2 2" xfId="30372" xr:uid="{EFD5DA11-7429-45FF-91BA-9EB467E36063}"/>
    <cellStyle name="Accent1 3 2 3" xfId="30371" xr:uid="{BC7D27D4-1B14-4F1E-B0C0-89B36F898DB7}"/>
    <cellStyle name="Accent1 3 3" xfId="1844" xr:uid="{631AA264-DA13-49FA-9804-57CDA5527D28}"/>
    <cellStyle name="Accent1 3 3 2" xfId="30370" xr:uid="{0A09DA40-EC15-418E-81AE-554E3B08E405}"/>
    <cellStyle name="Accent1 3 4" xfId="1631" xr:uid="{EED1B190-7D5E-4680-90AC-ED45809399D0}"/>
    <cellStyle name="Accent1 3 5" xfId="9693" xr:uid="{ADE0B2CE-FCD4-4F49-8766-D0888C9DE55E}"/>
    <cellStyle name="Accent1 30" xfId="30373" xr:uid="{8B2529BB-F800-473B-8A45-45678345254B}"/>
    <cellStyle name="Accent1 31" xfId="30374" xr:uid="{EF5E13A5-26EC-4D96-B09F-6B3FBD309C59}"/>
    <cellStyle name="Accent1 32" xfId="30375" xr:uid="{40DBD1C4-D176-43D0-828E-B7162B7BBE84}"/>
    <cellStyle name="Accent1 33" xfId="30376" xr:uid="{8C33FCAC-1213-4F6E-86B4-9EC667AFA8AF}"/>
    <cellStyle name="Accent1 34" xfId="30377" xr:uid="{98BF9629-3A69-4A45-9900-20F09C3B6E39}"/>
    <cellStyle name="Accent1 35" xfId="30378" xr:uid="{0671050B-131D-44C8-8D99-9EA01AD0BDE3}"/>
    <cellStyle name="Accent1 36" xfId="30379" xr:uid="{02F21F17-00FB-447F-8BE0-178686025290}"/>
    <cellStyle name="Accent1 37" xfId="30380" xr:uid="{B1CD0F15-FA62-4E78-A74C-C2EDE4947501}"/>
    <cellStyle name="Accent1 38" xfId="30381" xr:uid="{29DEB5E3-AC42-4ADC-9CBB-CF03E2EBCBDE}"/>
    <cellStyle name="Accent1 39" xfId="30382" xr:uid="{E7741453-552E-463B-98EB-25DF5A7E3847}"/>
    <cellStyle name="Accent1 4" xfId="160" xr:uid="{386EC21D-BB53-4B5E-B5D9-47A4A2F8287D}"/>
    <cellStyle name="Accent1 4 2" xfId="30384" xr:uid="{45223100-7E34-47CB-8269-B2CDE47C14EF}"/>
    <cellStyle name="Accent1 4 3" xfId="30383" xr:uid="{776C6397-EFF5-4B7C-8014-83EE4CD4F1CD}"/>
    <cellStyle name="Accent1 40" xfId="30385" xr:uid="{0903EE46-47B4-4CAA-86C2-F745A14EB9A0}"/>
    <cellStyle name="Accent1 41" xfId="30386" xr:uid="{B291AF4C-872E-4F64-9D5F-FCA0BE6CA197}"/>
    <cellStyle name="Accent1 42" xfId="30387" xr:uid="{22879773-567D-43C0-A009-A989892BEEC0}"/>
    <cellStyle name="Accent1 43" xfId="30388" xr:uid="{D864111C-AE9B-461F-87AA-944294BCCC98}"/>
    <cellStyle name="Accent1 44" xfId="30389" xr:uid="{DD35EE58-5064-46CF-A184-18F634982DF3}"/>
    <cellStyle name="Accent1 45" xfId="30390" xr:uid="{9E2E0BAB-02B4-448C-90AA-68DAFC251606}"/>
    <cellStyle name="Accent1 46" xfId="30391" xr:uid="{A9DB5BBA-24BC-4ABC-B3D7-C06419D39C5A}"/>
    <cellStyle name="Accent1 47" xfId="30392" xr:uid="{C55585A4-E422-4562-8A8C-B39357E8E0F4}"/>
    <cellStyle name="Accent1 48" xfId="30393" xr:uid="{75983212-5876-4ECF-AEC7-77874A4FB8A3}"/>
    <cellStyle name="Accent1 49" xfId="30394" xr:uid="{72D9294B-9986-4CAF-A8A0-4A99E916581F}"/>
    <cellStyle name="Accent1 5" xfId="30395" xr:uid="{E1AB6182-A1E0-436B-86C7-5F219BC505C2}"/>
    <cellStyle name="Accent1 5 2" xfId="30396" xr:uid="{37773FF9-D32F-459B-84E8-C19FFD8C8783}"/>
    <cellStyle name="Accent1 50" xfId="30397" xr:uid="{CE663358-8E9A-461B-9353-4A6182DE5565}"/>
    <cellStyle name="Accent1 51" xfId="30398" xr:uid="{18D26132-071F-46A6-BB9C-6E9E9FB19F13}"/>
    <cellStyle name="Accent1 52" xfId="30399" xr:uid="{586FB925-C4E0-4825-9705-973F39772E29}"/>
    <cellStyle name="Accent1 53" xfId="30400" xr:uid="{BAF24348-5BE4-49B3-A592-829DD8768691}"/>
    <cellStyle name="Accent1 54" xfId="30401" xr:uid="{11BCC76A-69C8-4A47-84F0-A55986A6DA2F}"/>
    <cellStyle name="Accent1 55" xfId="30402" xr:uid="{45D044C7-6AC6-45B6-8540-CB61C3A5C938}"/>
    <cellStyle name="Accent1 56" xfId="30403" xr:uid="{632D9686-5CAA-4D9D-A999-60A840D112F2}"/>
    <cellStyle name="Accent1 57" xfId="30404" xr:uid="{49B97CE9-E11E-4115-AFBF-DEB7B2E072E3}"/>
    <cellStyle name="Accent1 58" xfId="30405" xr:uid="{BF3431F3-0718-4C51-89DA-ACDA13B67E9F}"/>
    <cellStyle name="Accent1 59" xfId="30406" xr:uid="{E2008BA2-A2E4-4AC1-B3D7-B46B5B6ABFF9}"/>
    <cellStyle name="Accent1 6" xfId="30407" xr:uid="{26489358-F3CD-4B55-A244-9D8C6E1404FE}"/>
    <cellStyle name="Accent1 6 2" xfId="30408" xr:uid="{F1808356-071E-4F83-B677-B2FC7589061E}"/>
    <cellStyle name="Accent1 60" xfId="30409" xr:uid="{8ED7D6D2-1054-4470-A56E-D38DD5075DF3}"/>
    <cellStyle name="Accent1 60 2" xfId="30410" xr:uid="{92E9EE68-ACE4-4007-9A7B-47C15EF7515B}"/>
    <cellStyle name="Accent1 60 3" xfId="30411" xr:uid="{35E69AD4-A0DB-45B3-A1C5-F8F72CE7F418}"/>
    <cellStyle name="Accent1 60 4" xfId="30412" xr:uid="{6767E900-BA03-439C-92EC-D8B5E14887C4}"/>
    <cellStyle name="Accent1 60 5" xfId="30413" xr:uid="{1216A1C8-D7F8-4058-A043-3EAD89786424}"/>
    <cellStyle name="Accent1 61" xfId="30414" xr:uid="{83EAA652-3077-4A31-8A1E-F287A9C2E952}"/>
    <cellStyle name="Accent1 62" xfId="30415" xr:uid="{3F3B0185-8E78-472F-AA4A-CC520567D8D7}"/>
    <cellStyle name="Accent1 63" xfId="30416" xr:uid="{E1AB17A4-46A2-445B-B2A9-C7F1372F062B}"/>
    <cellStyle name="Accent1 64" xfId="30417" xr:uid="{58B74FBF-37BA-409C-9E66-4316AAB05638}"/>
    <cellStyle name="Accent1 65" xfId="30418" xr:uid="{75E1E996-AF4E-4EFD-80C8-77425A748F53}"/>
    <cellStyle name="Accent1 66" xfId="30419" xr:uid="{BF5DC917-F2DA-4780-B19B-2BC8939C8822}"/>
    <cellStyle name="Accent1 67" xfId="30420" xr:uid="{C83C35E3-8078-49AB-AA2A-6DEA035FAF14}"/>
    <cellStyle name="Accent1 68" xfId="9526" xr:uid="{7342011A-11F1-4A03-B8BD-00FAF0C22CE8}"/>
    <cellStyle name="Accent1 7" xfId="30421" xr:uid="{28EE0DD4-9868-4D75-A148-B776ACA99D41}"/>
    <cellStyle name="Accent1 7 2" xfId="30422" xr:uid="{2CFF9166-2199-44F2-B6B6-EE3DAC00CBEA}"/>
    <cellStyle name="Accent1 8" xfId="30423" xr:uid="{4A29A31A-D551-4B84-9D87-F93F5CCDBCE1}"/>
    <cellStyle name="Accent1 8 2" xfId="30424" xr:uid="{9448A9FD-A6A1-4C4E-9B2A-7D8B1256C566}"/>
    <cellStyle name="Accent1 9" xfId="30425" xr:uid="{D19CB1ED-B8B3-4E25-9598-1CEFFB8A696F}"/>
    <cellStyle name="Accent1 9 2" xfId="30426" xr:uid="{25EE78D6-B966-4644-82DC-C6E918A293D7}"/>
    <cellStyle name="Accent2" xfId="49" builtinId="33" customBuiltin="1"/>
    <cellStyle name="Accent2 1" xfId="30428" xr:uid="{2C33D34D-252A-4B2C-9D83-99549B45130F}"/>
    <cellStyle name="Accent2 1 2" xfId="30429" xr:uid="{3D0D09B8-A552-473E-AE5A-5BC91921C599}"/>
    <cellStyle name="Accent2 1 2 2" xfId="30430" xr:uid="{113C2C3F-E475-41FB-8AA4-5D2E2722A47E}"/>
    <cellStyle name="Accent2 1 3" xfId="30431" xr:uid="{A9FFB0E8-6628-4C32-A688-5E06E40BC648}"/>
    <cellStyle name="Accent2 10" xfId="30432" xr:uid="{02A58034-CE75-4AAE-8144-1657C6621EB0}"/>
    <cellStyle name="Accent2 10 2" xfId="30433" xr:uid="{6DBFD22C-6F15-4927-9738-213FB0B8F5DF}"/>
    <cellStyle name="Accent2 11" xfId="30434" xr:uid="{8C707D90-D17A-4AB6-8C3F-12387B386221}"/>
    <cellStyle name="Accent2 11 2" xfId="30435" xr:uid="{542A4EE0-E02C-465D-BAF3-A03BF49DA6A7}"/>
    <cellStyle name="Accent2 12" xfId="30436" xr:uid="{1A5E5252-29D4-4B74-B42B-553504539388}"/>
    <cellStyle name="Accent2 12 2" xfId="30437" xr:uid="{4F46511D-F797-4327-9993-A8918961F941}"/>
    <cellStyle name="Accent2 13" xfId="30438" xr:uid="{3F01C88A-9A9E-43BE-BF95-ED8177AC2635}"/>
    <cellStyle name="Accent2 13 2" xfId="30439" xr:uid="{74509DCE-1681-4287-A1AA-95AF6FF93D24}"/>
    <cellStyle name="Accent2 14" xfId="30440" xr:uid="{0222010E-5833-42F2-A6C0-075A08DC8FCA}"/>
    <cellStyle name="Accent2 14 2" xfId="30441" xr:uid="{721DA2C3-F989-4F98-9F05-C544358BFE42}"/>
    <cellStyle name="Accent2 15" xfId="30442" xr:uid="{9A4E1E6D-0C2A-47D5-8560-70CC0BFD9121}"/>
    <cellStyle name="Accent2 15 2" xfId="30443" xr:uid="{272281F3-09BD-49E7-A218-6B67C27729B1}"/>
    <cellStyle name="Accent2 16" xfId="30444" xr:uid="{4ED0E8F2-FCC2-46BD-9EF2-6A5DCD7A44BE}"/>
    <cellStyle name="Accent2 16 2" xfId="30445" xr:uid="{736380B1-7486-415D-B87D-040CE5C49026}"/>
    <cellStyle name="Accent2 17" xfId="30446" xr:uid="{9CC74555-D638-4481-B2F4-C1C960370672}"/>
    <cellStyle name="Accent2 17 2" xfId="30447" xr:uid="{C8609A4B-6866-44E9-BDE5-B412717E9F01}"/>
    <cellStyle name="Accent2 18" xfId="30448" xr:uid="{401270C2-7F37-4FBB-8A89-F06D0824E26F}"/>
    <cellStyle name="Accent2 18 2" xfId="30449" xr:uid="{BA018A71-B346-4B08-BD26-78A11918936E}"/>
    <cellStyle name="Accent2 19" xfId="30450" xr:uid="{3FDC3512-2D52-4809-8396-B9DA9AAAB5AB}"/>
    <cellStyle name="Accent2 19 2" xfId="30451" xr:uid="{03EB1BCD-4304-45FA-A842-1CF883185023}"/>
    <cellStyle name="Accent2 2" xfId="207" xr:uid="{A9B326C9-642E-409E-A290-E455966AE697}"/>
    <cellStyle name="Accent2 2 2" xfId="513" xr:uid="{3F97C318-5788-49AB-946E-67F25EB6AF82}"/>
    <cellStyle name="Accent2 2 2 2" xfId="30454" xr:uid="{D23A4268-4457-4950-8CD4-0EB97F7E0E2C}"/>
    <cellStyle name="Accent2 2 2 3" xfId="30455" xr:uid="{3E9CCB7D-4E52-45AE-A553-55A157EB91E1}"/>
    <cellStyle name="Accent2 2 2 4" xfId="30453" xr:uid="{5104ABAC-C114-40F3-B007-83B59CE04EE3}"/>
    <cellStyle name="Accent2 2 3" xfId="2120" xr:uid="{01883E80-9A4E-4533-AFF4-CC9C550A2CBF}"/>
    <cellStyle name="Accent2 2 3 2" xfId="32281" xr:uid="{ACADE686-F4A4-4A3F-958C-DC9377D8B828}"/>
    <cellStyle name="Accent2 2 3 3" xfId="30456" xr:uid="{071D39BF-0D72-443D-A617-5C186D84E32F}"/>
    <cellStyle name="Accent2 2 4" xfId="1666" xr:uid="{1F66BCBF-D792-4E20-9087-D525793E6A8C}"/>
    <cellStyle name="Accent2 2 4 2" xfId="30457" xr:uid="{8A46FBDC-5087-4E1E-8E8A-8671497426FE}"/>
    <cellStyle name="Accent2 2 5" xfId="9727" xr:uid="{42EA12EE-91D5-4A58-806A-D4D66FC1A272}"/>
    <cellStyle name="Accent2 2 5 2" xfId="30458" xr:uid="{0D5D92EA-2C52-47CA-B09A-F6B2FE8DE2CA}"/>
    <cellStyle name="Accent2 2 6" xfId="30452" xr:uid="{483FCCBE-75BD-46F4-8911-602C5504BF36}"/>
    <cellStyle name="Accent2 20" xfId="30459" xr:uid="{D60DFCBE-DAB2-448E-B478-E47AB8F051F1}"/>
    <cellStyle name="Accent2 20 2" xfId="30460" xr:uid="{B9453198-CFB9-4090-A0BC-DEC88A5AE056}"/>
    <cellStyle name="Accent2 21" xfId="30461" xr:uid="{F42CC2D4-B596-4E61-9D6A-FBF20A5D833C}"/>
    <cellStyle name="Accent2 21 2" xfId="30462" xr:uid="{0B4ED002-2CB5-4E1A-A2C0-70E30F0CA134}"/>
    <cellStyle name="Accent2 22" xfId="30463" xr:uid="{E6DF7AF9-0B09-474D-BDBB-45A33D91CA98}"/>
    <cellStyle name="Accent2 23" xfId="30464" xr:uid="{97362B87-5A02-4F7E-BA08-9C026E309EBC}"/>
    <cellStyle name="Accent2 24" xfId="30465" xr:uid="{D26E6319-C7D1-4C3D-AFD3-7B00327565AA}"/>
    <cellStyle name="Accent2 25" xfId="30466" xr:uid="{675706D5-6001-4332-9A11-B27904E32CF1}"/>
    <cellStyle name="Accent2 26" xfId="30467" xr:uid="{DDB67D8A-EDB0-4B5F-AAD2-60ED710ED72D}"/>
    <cellStyle name="Accent2 27" xfId="30468" xr:uid="{EB4E9EE3-8970-46A5-92CC-44279033602E}"/>
    <cellStyle name="Accent2 28" xfId="30469" xr:uid="{9E6254B5-108F-4506-AA49-DF869F805D4C}"/>
    <cellStyle name="Accent2 29" xfId="30470" xr:uid="{0185C1D0-1AC9-4B5F-8BC8-5558D522B7E7}"/>
    <cellStyle name="Accent2 3" xfId="377" xr:uid="{468E8A77-C54D-43DE-9794-E3B5128E7733}"/>
    <cellStyle name="Accent2 3 2" xfId="999" xr:uid="{B2CBDF18-BCAE-47A1-A1F7-B1BA1CE5561F}"/>
    <cellStyle name="Accent2 3 2 2" xfId="30473" xr:uid="{BE3188E5-8705-46AA-88CB-9B2233371A78}"/>
    <cellStyle name="Accent2 3 2 3" xfId="30472" xr:uid="{E13C4639-20B8-4186-AF16-31ACF1B4F106}"/>
    <cellStyle name="Accent2 3 3" xfId="2230" xr:uid="{379182FA-6106-4F89-8928-A2884DE86A15}"/>
    <cellStyle name="Accent2 3 3 2" xfId="30471" xr:uid="{4C6A8EFE-DAFA-4115-B36B-9F71C197B3CF}"/>
    <cellStyle name="Accent2 3 4" xfId="1632" xr:uid="{0419D6C4-EF0A-418B-A00E-4C18D91DC82C}"/>
    <cellStyle name="Accent2 3 5" xfId="9694" xr:uid="{825602AA-848F-44C6-BA11-2EB05BF9D48B}"/>
    <cellStyle name="Accent2 30" xfId="30474" xr:uid="{7DFAEB7A-C59B-4288-9504-6C259B5FFB9F}"/>
    <cellStyle name="Accent2 31" xfId="30475" xr:uid="{D4DBF703-07B9-4C77-8F7E-403064CCDA7D}"/>
    <cellStyle name="Accent2 32" xfId="30476" xr:uid="{D9BD7C6C-6813-412D-BA91-A77F872D4357}"/>
    <cellStyle name="Accent2 33" xfId="30477" xr:uid="{809778B2-23A7-41A9-870D-9253B8FC3AA6}"/>
    <cellStyle name="Accent2 34" xfId="30478" xr:uid="{44AF28F3-929D-4756-99FB-EAB0EA4E45C0}"/>
    <cellStyle name="Accent2 35" xfId="30479" xr:uid="{18B98CC2-8384-46F1-A392-3B8113D1DBDB}"/>
    <cellStyle name="Accent2 36" xfId="30480" xr:uid="{3685F424-656B-4F5A-A789-242DC7DEBCBE}"/>
    <cellStyle name="Accent2 37" xfId="30481" xr:uid="{3F6FD2B1-F3CD-4590-8B0F-11C21E61E77D}"/>
    <cellStyle name="Accent2 38" xfId="30482" xr:uid="{A32C1FF5-E371-4F3A-B0C2-9CB674422943}"/>
    <cellStyle name="Accent2 39" xfId="30483" xr:uid="{256CE6A4-CBA5-45F9-981B-9FB078DE144B}"/>
    <cellStyle name="Accent2 4" xfId="164" xr:uid="{8D8D2F52-3255-4490-A61C-7909E7B1BD32}"/>
    <cellStyle name="Accent2 4 2" xfId="30485" xr:uid="{16A28F2A-949C-4CCE-AB88-FBE26CBAE6F9}"/>
    <cellStyle name="Accent2 4 3" xfId="30484" xr:uid="{7838744A-B032-41C8-B54A-2458D0D9F20D}"/>
    <cellStyle name="Accent2 40" xfId="30486" xr:uid="{ED9BE25D-7161-4A8E-AAC8-30259B3DE527}"/>
    <cellStyle name="Accent2 41" xfId="30487" xr:uid="{A59515C0-77C2-4BD4-9BE4-535B05ED71AB}"/>
    <cellStyle name="Accent2 42" xfId="30488" xr:uid="{4CA580FD-22A9-486F-AC15-2F9401F43352}"/>
    <cellStyle name="Accent2 43" xfId="30489" xr:uid="{F1953A7C-58A7-4207-9EDD-2D2E91C901A8}"/>
    <cellStyle name="Accent2 44" xfId="30490" xr:uid="{3F3147F3-5811-4607-8C40-C99E38DC886E}"/>
    <cellStyle name="Accent2 45" xfId="30491" xr:uid="{4F3A5C16-D269-4C97-B50C-C9258DEE4EE6}"/>
    <cellStyle name="Accent2 46" xfId="30492" xr:uid="{0FDE5679-47D1-4B82-9FF2-E0D1CFDEC7AC}"/>
    <cellStyle name="Accent2 47" xfId="30493" xr:uid="{C7A17745-B326-492E-913B-0AB4554F3AD3}"/>
    <cellStyle name="Accent2 48" xfId="30494" xr:uid="{A8515339-41EA-43AF-9FA0-36DB85A6722F}"/>
    <cellStyle name="Accent2 49" xfId="30495" xr:uid="{753F10E4-101C-46EC-8EA2-7A636E52CAA1}"/>
    <cellStyle name="Accent2 5" xfId="30496" xr:uid="{0B3A3AAF-C5B4-497D-B1EB-2562EB1D2625}"/>
    <cellStyle name="Accent2 5 2" xfId="30497" xr:uid="{264F4D57-CC91-43A6-96A7-33566473C08B}"/>
    <cellStyle name="Accent2 50" xfId="30498" xr:uid="{EB2B2040-9809-4A74-A73C-DD47C90C7FBF}"/>
    <cellStyle name="Accent2 51" xfId="30499" xr:uid="{7BB8C2A9-83F6-460F-BDDF-0316485CD14A}"/>
    <cellStyle name="Accent2 52" xfId="30500" xr:uid="{C2E66858-D84C-48E8-B009-0796CC232B50}"/>
    <cellStyle name="Accent2 53" xfId="30501" xr:uid="{DC3F4DFF-EC5C-443C-AA90-43CE3574B6B0}"/>
    <cellStyle name="Accent2 54" xfId="30502" xr:uid="{2B75151F-235A-4211-9777-CA7F5F9496B1}"/>
    <cellStyle name="Accent2 55" xfId="30503" xr:uid="{CA095702-FF2E-4D30-938B-C408F64DF8A6}"/>
    <cellStyle name="Accent2 56" xfId="30504" xr:uid="{FF1FC116-362F-4F59-8099-93E1A58F069E}"/>
    <cellStyle name="Accent2 57" xfId="30505" xr:uid="{B9B837E5-509A-4558-96B7-7D5AB3EDC6BA}"/>
    <cellStyle name="Accent2 58" xfId="30506" xr:uid="{CF2765EF-AF1E-4869-BA7F-00AA1EBC3B28}"/>
    <cellStyle name="Accent2 59" xfId="30507" xr:uid="{57A43E97-D57B-4380-9029-4C8E6E41214D}"/>
    <cellStyle name="Accent2 6" xfId="30508" xr:uid="{14619F28-0647-4726-8255-487624DBC207}"/>
    <cellStyle name="Accent2 6 2" xfId="30509" xr:uid="{A79647C1-C52E-4EB5-9900-272F2214B4CC}"/>
    <cellStyle name="Accent2 60" xfId="30510" xr:uid="{3ACB421C-CEDA-4F7E-96A9-AFDC7CA20481}"/>
    <cellStyle name="Accent2 60 2" xfId="30511" xr:uid="{FDA6E849-39CF-483E-BEE9-59B6CAA268E7}"/>
    <cellStyle name="Accent2 61" xfId="30512" xr:uid="{F13C53C7-C710-45D7-BD9F-05E74EBF4EE6}"/>
    <cellStyle name="Accent2 62" xfId="30513" xr:uid="{8215880A-B288-4943-B0B1-00BAB2B6F5E4}"/>
    <cellStyle name="Accent2 63" xfId="30514" xr:uid="{10A77124-ACCE-4E7F-AD47-F58FA0E04066}"/>
    <cellStyle name="Accent2 64" xfId="30427" xr:uid="{9E00B9D0-F9F4-49DD-8055-6E21B242F64B}"/>
    <cellStyle name="Accent2 65" xfId="9530" xr:uid="{FB2C0C26-D462-444E-BA8A-EF90944F3022}"/>
    <cellStyle name="Accent2 7" xfId="30515" xr:uid="{52EDE6D1-C3B2-4C93-A3E6-E47193307060}"/>
    <cellStyle name="Accent2 7 2" xfId="30516" xr:uid="{FE711048-E185-4469-B5F2-66D85FF48D7C}"/>
    <cellStyle name="Accent2 8" xfId="30517" xr:uid="{17614D95-E315-4469-83B6-410E4AE35580}"/>
    <cellStyle name="Accent2 8 2" xfId="30518" xr:uid="{5A751C59-948A-4A46-84FB-DD5D5489FF34}"/>
    <cellStyle name="Accent2 9" xfId="30519" xr:uid="{D668E64D-A81D-4430-910D-E68E219FF379}"/>
    <cellStyle name="Accent2 9 2" xfId="30520" xr:uid="{9F760102-0089-4628-A41D-CC9684AE4B9F}"/>
    <cellStyle name="Accent3" xfId="52" builtinId="37" customBuiltin="1"/>
    <cellStyle name="Accent3 1" xfId="30522" xr:uid="{498DFF01-2FD1-46AC-A31F-D84D7B00D3F0}"/>
    <cellStyle name="Accent3 1 2" xfId="30523" xr:uid="{0D23C39C-25F6-4607-9BDB-D77E4BCA86DA}"/>
    <cellStyle name="Accent3 1 2 2" xfId="30524" xr:uid="{BF6C6026-C715-40AC-9235-85700698D0DC}"/>
    <cellStyle name="Accent3 1 3" xfId="30525" xr:uid="{FA7BF5BB-DF17-4FCA-90D0-6C969AA43229}"/>
    <cellStyle name="Accent3 10" xfId="30526" xr:uid="{12590FD5-AF41-42F8-867E-235EDA8CF6FE}"/>
    <cellStyle name="Accent3 10 2" xfId="30527" xr:uid="{19E6C50B-1C01-4F76-B783-33EA3088E295}"/>
    <cellStyle name="Accent3 11" xfId="30528" xr:uid="{FD1D10CA-C8F6-4777-A917-9C2BEF75C889}"/>
    <cellStyle name="Accent3 11 2" xfId="30529" xr:uid="{46086D90-C297-4CFF-AB8E-3B441F52A37F}"/>
    <cellStyle name="Accent3 12" xfId="30530" xr:uid="{A3FF0313-5831-4B54-8A54-BE2646EA3460}"/>
    <cellStyle name="Accent3 12 2" xfId="30531" xr:uid="{87495821-C11B-41F1-8770-E39F9A1F92B1}"/>
    <cellStyle name="Accent3 13" xfId="30532" xr:uid="{A7CCF087-B55D-4CD8-B672-31E6BC957FBF}"/>
    <cellStyle name="Accent3 13 2" xfId="30533" xr:uid="{788B8455-2C57-4C00-A2BA-9DE06FC3A654}"/>
    <cellStyle name="Accent3 14" xfId="30534" xr:uid="{C28DEA45-077C-48F1-A04C-9370578E15A3}"/>
    <cellStyle name="Accent3 14 2" xfId="30535" xr:uid="{4E4D82EA-54DD-44D6-B5DF-05F63D08A48E}"/>
    <cellStyle name="Accent3 15" xfId="30536" xr:uid="{F42A5A87-0EDC-4393-A0DC-83A2FEBFE7CB}"/>
    <cellStyle name="Accent3 15 2" xfId="30537" xr:uid="{F95BC540-0E83-44A7-8ADC-156A52FD4984}"/>
    <cellStyle name="Accent3 16" xfId="30538" xr:uid="{3D5D2E04-63DD-4D49-8510-909E072BC143}"/>
    <cellStyle name="Accent3 16 2" xfId="30539" xr:uid="{50F7819A-71FE-4991-B592-AC2747F7420A}"/>
    <cellStyle name="Accent3 17" xfId="30540" xr:uid="{653EFC7C-19E3-41D4-954B-4EE02B581286}"/>
    <cellStyle name="Accent3 17 2" xfId="30541" xr:uid="{4EE8FE90-893A-48B0-A68A-CE0D0250E83E}"/>
    <cellStyle name="Accent3 18" xfId="30542" xr:uid="{4C585D6F-81E0-457E-A091-3547DB43A407}"/>
    <cellStyle name="Accent3 18 2" xfId="30543" xr:uid="{2824B2FD-C735-4B12-A90F-1E33C1D42A54}"/>
    <cellStyle name="Accent3 19" xfId="30544" xr:uid="{A1B52A6D-96E9-49F8-9BE2-1263018BFF91}"/>
    <cellStyle name="Accent3 19 2" xfId="30545" xr:uid="{378275A9-CC35-4BD1-B173-CA7606DC10AF}"/>
    <cellStyle name="Accent3 2" xfId="208" xr:uid="{EEC04407-1FE4-4FE4-A77B-DB7D058E4C5B}"/>
    <cellStyle name="Accent3 2 2" xfId="514" xr:uid="{69CA83A1-02BB-413F-825E-A755382DCD55}"/>
    <cellStyle name="Accent3 2 2 2" xfId="30548" xr:uid="{032A2AC9-4A13-4084-A9F5-059F72D2BD5C}"/>
    <cellStyle name="Accent3 2 2 3" xfId="30549" xr:uid="{BF174C85-1C20-40FD-A960-878BBA711E69}"/>
    <cellStyle name="Accent3 2 2 4" xfId="30547" xr:uid="{38CD581F-7332-4839-A741-93DB13FE59D4}"/>
    <cellStyle name="Accent3 2 3" xfId="1921" xr:uid="{AB7B6E51-7916-4A4D-9697-8356D1F26C1C}"/>
    <cellStyle name="Accent3 2 3 2" xfId="32283" xr:uid="{9C8C856F-5B23-4AA7-86F3-177EFE46CFFF}"/>
    <cellStyle name="Accent3 2 3 3" xfId="30550" xr:uid="{5C14E401-29E3-4159-B575-E055047EAFC4}"/>
    <cellStyle name="Accent3 2 4" xfId="1668" xr:uid="{F7FB596C-95E1-4D96-96AB-D2DB4619B143}"/>
    <cellStyle name="Accent3 2 4 2" xfId="30551" xr:uid="{7481C7C5-3262-4F6A-9D48-7AB47579A6D6}"/>
    <cellStyle name="Accent3 2 5" xfId="9729" xr:uid="{36B986D4-9060-422E-984C-E21D22F085DF}"/>
    <cellStyle name="Accent3 2 5 2" xfId="30552" xr:uid="{5368EF37-3DF9-42B3-BDD0-D234E00B9BA1}"/>
    <cellStyle name="Accent3 2 6" xfId="30546" xr:uid="{D1072C86-B69A-4623-8904-0AC86C749F3A}"/>
    <cellStyle name="Accent3 20" xfId="30553" xr:uid="{13283028-8858-4335-BABF-26D09B1E30FB}"/>
    <cellStyle name="Accent3 20 2" xfId="30554" xr:uid="{D58B572D-488D-443D-BEF5-1452D5D47F37}"/>
    <cellStyle name="Accent3 21" xfId="30555" xr:uid="{55D845CE-2652-43E7-A43E-E571FB86426C}"/>
    <cellStyle name="Accent3 22" xfId="30556" xr:uid="{D44299EA-47D6-42E9-805A-D298EB01FD0E}"/>
    <cellStyle name="Accent3 23" xfId="30557" xr:uid="{14AA6BC1-F800-4F0F-968D-8C4109CAEDBE}"/>
    <cellStyle name="Accent3 24" xfId="30558" xr:uid="{B7AB8500-47C4-41DC-8C3B-17A020BB64F1}"/>
    <cellStyle name="Accent3 25" xfId="30559" xr:uid="{3B219AA7-5DCE-4DA9-8291-75F18EF99F53}"/>
    <cellStyle name="Accent3 26" xfId="30560" xr:uid="{29F253E3-C8A4-4B7D-8CED-87B61DF1CF3C}"/>
    <cellStyle name="Accent3 27" xfId="30561" xr:uid="{A6CEB990-36F7-4E52-A607-4331CCF8DBB9}"/>
    <cellStyle name="Accent3 28" xfId="30562" xr:uid="{2E046D76-AF8D-4B79-8AC5-CB79B3065DFE}"/>
    <cellStyle name="Accent3 29" xfId="30563" xr:uid="{0B06F54B-30D1-484F-B9DB-36CED7CD073E}"/>
    <cellStyle name="Accent3 3" xfId="354" xr:uid="{1E9BA026-DA53-4974-ACF4-310F707ACCA1}"/>
    <cellStyle name="Accent3 3 2" xfId="1003" xr:uid="{33847D8F-CDA5-4E3E-9825-A20D10051032}"/>
    <cellStyle name="Accent3 3 2 2" xfId="30566" xr:uid="{8A5C9F63-AAB3-4C26-98CE-1A5ABA116275}"/>
    <cellStyle name="Accent3 3 2 3" xfId="30565" xr:uid="{91479BD7-28B0-4184-8ED0-EF3408F442CB}"/>
    <cellStyle name="Accent3 3 3" xfId="1946" xr:uid="{C2E65A3D-1F85-4992-927B-0D8037D2BDF4}"/>
    <cellStyle name="Accent3 3 3 2" xfId="30564" xr:uid="{EB41EF72-DD1B-4BB1-A092-889EB837006C}"/>
    <cellStyle name="Accent3 3 4" xfId="1633" xr:uid="{A19B8C0B-E4FC-4DAF-B872-DDCBA5FDBBC4}"/>
    <cellStyle name="Accent3 3 5" xfId="9695" xr:uid="{E51C61A4-4AE6-4C4F-8580-8CD6AC6D2097}"/>
    <cellStyle name="Accent3 30" xfId="30567" xr:uid="{8F710617-A5F3-48B5-9C95-8E2964291B28}"/>
    <cellStyle name="Accent3 31" xfId="30568" xr:uid="{F3A6F9E4-E29F-4CB0-ACAA-20FBDB8F8D68}"/>
    <cellStyle name="Accent3 32" xfId="30569" xr:uid="{F3BC3204-2195-4F3C-8C3F-097CE1708BC0}"/>
    <cellStyle name="Accent3 33" xfId="30570" xr:uid="{67C737E8-4727-40A5-94D5-35100D9188D4}"/>
    <cellStyle name="Accent3 34" xfId="30571" xr:uid="{AF4FF1E1-B9E5-4168-B0CC-9D30F9387DDC}"/>
    <cellStyle name="Accent3 35" xfId="30572" xr:uid="{880A07F2-D4E3-4319-9870-EE16FD8B1D86}"/>
    <cellStyle name="Accent3 36" xfId="30573" xr:uid="{C5B232B4-61EA-4190-A8B1-333AC61FD58A}"/>
    <cellStyle name="Accent3 37" xfId="30574" xr:uid="{C71F1F8F-E71D-45AE-A8A7-AD85F7E044E2}"/>
    <cellStyle name="Accent3 38" xfId="30575" xr:uid="{A3297217-F4E6-469B-B6D1-1707EC14A8F3}"/>
    <cellStyle name="Accent3 39" xfId="30576" xr:uid="{403F8847-F0E3-44EA-A0EC-EF948DB0CC5B}"/>
    <cellStyle name="Accent3 4" xfId="168" xr:uid="{D123D7E9-359D-4F35-9564-05DE73238895}"/>
    <cellStyle name="Accent3 4 2" xfId="30578" xr:uid="{F8EF3658-6343-42DC-9B0C-A80AF8E46CB9}"/>
    <cellStyle name="Accent3 4 3" xfId="30577" xr:uid="{9D85A921-386B-4C2A-A147-206C36189B5D}"/>
    <cellStyle name="Accent3 40" xfId="30579" xr:uid="{01B0FFCA-92AA-4E1E-AE72-B03A7C0628D5}"/>
    <cellStyle name="Accent3 41" xfId="30580" xr:uid="{CFB1B3FE-60AC-4DC9-9715-7C6BDD26CC34}"/>
    <cellStyle name="Accent3 42" xfId="30581" xr:uid="{52173D29-51F4-4C62-AF38-F8A3D9D6C93D}"/>
    <cellStyle name="Accent3 43" xfId="30582" xr:uid="{10EB9808-018A-499E-B562-D499BAAEA91B}"/>
    <cellStyle name="Accent3 44" xfId="30583" xr:uid="{6BD991D5-3168-472D-BB73-7BF5CEA65D14}"/>
    <cellStyle name="Accent3 45" xfId="30584" xr:uid="{0DFAF44D-070C-44F6-876D-205E83CDCF39}"/>
    <cellStyle name="Accent3 46" xfId="30585" xr:uid="{1A36EC0C-7DE4-4A67-B601-F5D94C1EEAEB}"/>
    <cellStyle name="Accent3 47" xfId="30586" xr:uid="{722BF988-D403-4AEC-BE58-FE541533C592}"/>
    <cellStyle name="Accent3 48" xfId="30587" xr:uid="{0EF949FD-A023-457F-AD4D-EAE8C709E323}"/>
    <cellStyle name="Accent3 49" xfId="30588" xr:uid="{09B5A03A-3B9B-4EE9-85A0-532C4A90FDE9}"/>
    <cellStyle name="Accent3 5" xfId="30589" xr:uid="{40608970-6A75-4181-B4AA-5C651CEC6852}"/>
    <cellStyle name="Accent3 5 2" xfId="30590" xr:uid="{3A4AD671-C892-4F88-8728-7BD4C87B0E46}"/>
    <cellStyle name="Accent3 50" xfId="30591" xr:uid="{55491D4D-EA9F-4EA1-9B77-81125FF8E8B3}"/>
    <cellStyle name="Accent3 51" xfId="30592" xr:uid="{D0CB3AFD-49E5-48D7-B613-E048BD1E2E52}"/>
    <cellStyle name="Accent3 52" xfId="30593" xr:uid="{D57BD0ED-FA00-4E2B-A0E8-2CE72F5972DA}"/>
    <cellStyle name="Accent3 53" xfId="30594" xr:uid="{C302067D-CD25-4FFB-9D43-AA3288F4C701}"/>
    <cellStyle name="Accent3 54" xfId="30595" xr:uid="{80125FFF-720E-4D34-9CB7-D6C127FE46D8}"/>
    <cellStyle name="Accent3 55" xfId="30596" xr:uid="{5875A089-4A8D-4D64-A69D-0092D977BF4C}"/>
    <cellStyle name="Accent3 56" xfId="30597" xr:uid="{FBEB01AE-4E76-48EC-A35D-F058A9315E2C}"/>
    <cellStyle name="Accent3 57" xfId="30598" xr:uid="{EB4BA699-085F-4B32-855A-762B4DBB402C}"/>
    <cellStyle name="Accent3 58" xfId="30599" xr:uid="{0726D691-6DE9-42FE-A479-B20802169F2C}"/>
    <cellStyle name="Accent3 59" xfId="30600" xr:uid="{1D3615D4-4F34-4516-AD19-703B9BA6F65D}"/>
    <cellStyle name="Accent3 6" xfId="30601" xr:uid="{0A7DC40E-14B7-4D43-A48D-D6E2DC837DF4}"/>
    <cellStyle name="Accent3 6 2" xfId="30602" xr:uid="{03519EAD-BC0B-4CFE-AC0B-FEF9EA29B60B}"/>
    <cellStyle name="Accent3 60" xfId="30603" xr:uid="{2D065250-4BC4-426C-88EB-DE081FD482E4}"/>
    <cellStyle name="Accent3 60 2" xfId="30604" xr:uid="{98689EAB-3B29-4819-8343-8189DAEA1598}"/>
    <cellStyle name="Accent3 61" xfId="30605" xr:uid="{59F47431-2D65-43CA-ABC0-72C702AB3745}"/>
    <cellStyle name="Accent3 62" xfId="30606" xr:uid="{51D2C252-CECF-4F1D-BFEB-34F5D8853F29}"/>
    <cellStyle name="Accent3 63" xfId="30607" xr:uid="{C59FA0A8-3C8A-4846-9BF7-537B9FFCB49A}"/>
    <cellStyle name="Accent3 64" xfId="30521" xr:uid="{B07DB89C-80F3-4A47-85F0-010F8F61AF97}"/>
    <cellStyle name="Accent3 65" xfId="9534" xr:uid="{D59D487C-D5E4-40C3-8424-479B6DC6F70C}"/>
    <cellStyle name="Accent3 7" xfId="30608" xr:uid="{1E99987D-89D9-4445-8902-61EE898F069E}"/>
    <cellStyle name="Accent3 7 2" xfId="30609" xr:uid="{28E78771-B194-4ED4-AF83-3B3A0A1459D5}"/>
    <cellStyle name="Accent3 8" xfId="30610" xr:uid="{6C6D76AC-9C09-4699-868F-6E252A79C77E}"/>
    <cellStyle name="Accent3 8 2" xfId="30611" xr:uid="{F0B1AA3D-7D0D-4104-9831-AC532FB8E915}"/>
    <cellStyle name="Accent3 9" xfId="30612" xr:uid="{E7CFF284-8EF8-40C9-84DC-6B228DE8F2C0}"/>
    <cellStyle name="Accent3 9 2" xfId="30613" xr:uid="{D6735F30-ED2A-4953-A20D-311E2E2DD7F3}"/>
    <cellStyle name="Accent4" xfId="55" builtinId="41" customBuiltin="1"/>
    <cellStyle name="Accent4 1" xfId="30614" xr:uid="{32BA6031-AA9F-4397-A4D1-90DCD079FF78}"/>
    <cellStyle name="Accent4 1 2" xfId="30615" xr:uid="{4BE1D68B-F32E-4DCB-9C0B-029CCA7CD6A7}"/>
    <cellStyle name="Accent4 1 2 2" xfId="30616" xr:uid="{F30CCAFE-65E2-4D1B-AC3B-E675DF30B477}"/>
    <cellStyle name="Accent4 1 3" xfId="30617" xr:uid="{9CE30043-2BC6-4658-93D0-B4542103C395}"/>
    <cellStyle name="Accent4 10" xfId="30618" xr:uid="{97FBD7F7-9D0E-475B-B691-DF5991C377BD}"/>
    <cellStyle name="Accent4 10 2" xfId="30619" xr:uid="{531C369B-8825-42B8-A3C7-F25FDE9572F6}"/>
    <cellStyle name="Accent4 11" xfId="30620" xr:uid="{A15D5326-B17D-4F98-AEF6-AC762997BD25}"/>
    <cellStyle name="Accent4 11 2" xfId="30621" xr:uid="{15909E8A-C1BB-45DC-A0D4-9D0AE123061D}"/>
    <cellStyle name="Accent4 12" xfId="30622" xr:uid="{75EA4074-77A0-425D-9304-B3AEE452A168}"/>
    <cellStyle name="Accent4 12 2" xfId="30623" xr:uid="{D83CD0D6-94DA-4D75-BD78-7305CC40A4C5}"/>
    <cellStyle name="Accent4 13" xfId="30624" xr:uid="{04557EA2-09E1-4BA2-BC73-056CB8978226}"/>
    <cellStyle name="Accent4 13 2" xfId="30625" xr:uid="{F3CD14CA-BD6E-4C55-A92B-5FCF27907815}"/>
    <cellStyle name="Accent4 14" xfId="30626" xr:uid="{E0FB9377-C00E-4095-A39A-1C6420C86A89}"/>
    <cellStyle name="Accent4 14 2" xfId="30627" xr:uid="{99769212-1543-4546-8847-3356D2723C43}"/>
    <cellStyle name="Accent4 15" xfId="30628" xr:uid="{CF890D43-1935-4604-95DF-A42084CB6B02}"/>
    <cellStyle name="Accent4 15 2" xfId="30629" xr:uid="{50FA40BC-F4EF-48CC-A7BD-0315723B17CB}"/>
    <cellStyle name="Accent4 16" xfId="30630" xr:uid="{C11EF328-9FCF-4752-A875-3020D1CA3E4A}"/>
    <cellStyle name="Accent4 16 2" xfId="30631" xr:uid="{6BADAE2F-5180-4D5A-B4EB-63243E92C930}"/>
    <cellStyle name="Accent4 17" xfId="30632" xr:uid="{AA810CE7-D50D-411B-A982-D546598D07BA}"/>
    <cellStyle name="Accent4 17 2" xfId="30633" xr:uid="{62A1EF73-76C0-40EB-89F1-FEAD384C1430}"/>
    <cellStyle name="Accent4 18" xfId="30634" xr:uid="{F9CFEE5E-C41A-4C09-84EC-D2E17616CACA}"/>
    <cellStyle name="Accent4 18 2" xfId="30635" xr:uid="{D9DE618B-C9DD-4C80-B76B-2DBD6831A3A6}"/>
    <cellStyle name="Accent4 19" xfId="30636" xr:uid="{5F42DB26-C5A9-4706-8338-0D9606B15B62}"/>
    <cellStyle name="Accent4 19 2" xfId="30637" xr:uid="{BDB07C48-6389-4BD4-9B98-BB44216FEE1C}"/>
    <cellStyle name="Accent4 2" xfId="209" xr:uid="{19E6B2CE-4544-4E02-B6A0-275554BB6DDA}"/>
    <cellStyle name="Accent4 2 2" xfId="515" xr:uid="{B1E4A2E8-B41A-4928-A150-7B6C0B840C1E}"/>
    <cellStyle name="Accent4 2 2 2" xfId="30640" xr:uid="{0B5C64CD-89EF-415B-9212-BC42A361CA92}"/>
    <cellStyle name="Accent4 2 2 3" xfId="30639" xr:uid="{AB66B071-7288-4EEE-8F99-9287820284D0}"/>
    <cellStyle name="Accent4 2 3" xfId="2184" xr:uid="{229BA878-1ED3-4258-857C-30CC27FAEBEE}"/>
    <cellStyle name="Accent4 2 3 2" xfId="32286" xr:uid="{396749CC-0F85-4AA1-93AD-A1CB9E885F38}"/>
    <cellStyle name="Accent4 2 4" xfId="1670" xr:uid="{2E9477CC-3EB4-42CB-9BE4-5D119241BE81}"/>
    <cellStyle name="Accent4 2 4 2" xfId="30641" xr:uid="{56A82E4B-F1B1-4DC2-8B3D-1525F87659E7}"/>
    <cellStyle name="Accent4 2 5" xfId="9731" xr:uid="{31A43464-E31C-42F4-AE08-53FD49A69BAF}"/>
    <cellStyle name="Accent4 2 5 2" xfId="30638" xr:uid="{93B7BC64-4B46-4327-9005-FFE9389D98DA}"/>
    <cellStyle name="Accent4 20" xfId="30642" xr:uid="{59B51E8D-F619-4615-B5FA-3CBACD86797A}"/>
    <cellStyle name="Accent4 20 2" xfId="30643" xr:uid="{F849E322-7797-46D7-B6A4-27DC0B8C3A93}"/>
    <cellStyle name="Accent4 21" xfId="30644" xr:uid="{0ECB127B-2F0E-41EB-B9D6-548FD4483B67}"/>
    <cellStyle name="Accent4 22" xfId="30645" xr:uid="{3FC61BBC-CA9C-4CE1-ADFB-E2B7A317E683}"/>
    <cellStyle name="Accent4 23" xfId="30646" xr:uid="{1478A66A-9170-4A43-A13B-595DA9AD2523}"/>
    <cellStyle name="Accent4 24" xfId="30647" xr:uid="{AD948716-BF17-4051-A0C3-78EB6ABBB9CF}"/>
    <cellStyle name="Accent4 25" xfId="30648" xr:uid="{E19A2713-A368-417B-B57A-EB67CAE7133E}"/>
    <cellStyle name="Accent4 26" xfId="30649" xr:uid="{1DBF008F-62BB-45B1-AA6D-FC28EF2B27B1}"/>
    <cellStyle name="Accent4 27" xfId="30650" xr:uid="{2C287335-6ADE-46FF-A52F-2B8BB142EBFA}"/>
    <cellStyle name="Accent4 28" xfId="30651" xr:uid="{1D0364B6-B8BC-448F-84C0-7D8C473AAB74}"/>
    <cellStyle name="Accent4 29" xfId="30652" xr:uid="{F1A51366-EBB4-4307-BFA8-E374604F4F8A}"/>
    <cellStyle name="Accent4 3" xfId="358" xr:uid="{094D1D48-B149-4A7B-B026-E25D5B86F4BE}"/>
    <cellStyle name="Accent4 3 2" xfId="1007" xr:uid="{C0974DE8-A692-46ED-9ADC-B6C5CA8766E5}"/>
    <cellStyle name="Accent4 3 2 2" xfId="30655" xr:uid="{B1BBED57-5673-415E-8520-EE69181B5E62}"/>
    <cellStyle name="Accent4 3 2 3" xfId="30654" xr:uid="{0D3F0371-7495-43DE-9412-4CBBB170AA09}"/>
    <cellStyle name="Accent4 3 3" xfId="1962" xr:uid="{37F2B1DC-A1DE-467B-9E77-F8DE5BA787C3}"/>
    <cellStyle name="Accent4 3 3 2" xfId="30653" xr:uid="{90F9168F-C326-4406-BD1C-D6F67D8CC560}"/>
    <cellStyle name="Accent4 3 4" xfId="1634" xr:uid="{E31472CE-43EE-415F-BBFB-0F98EC612094}"/>
    <cellStyle name="Accent4 3 5" xfId="9696" xr:uid="{3B6778E7-D44F-487E-AA21-FE36D47ADD09}"/>
    <cellStyle name="Accent4 30" xfId="30656" xr:uid="{70840BE4-B9C9-4993-B119-ACAC28EF4065}"/>
    <cellStyle name="Accent4 31" xfId="30657" xr:uid="{A3C7527C-59DF-4F7A-878A-788BB9569A7E}"/>
    <cellStyle name="Accent4 32" xfId="30658" xr:uid="{72F74980-7871-4363-9794-33897D0F132A}"/>
    <cellStyle name="Accent4 33" xfId="30659" xr:uid="{60FB6332-9E32-41C0-BABB-A144E2BBD771}"/>
    <cellStyle name="Accent4 34" xfId="30660" xr:uid="{4B62ADED-A6F7-4EB9-A6CC-F4FE8B0031FE}"/>
    <cellStyle name="Accent4 35" xfId="30661" xr:uid="{5387C5D5-F88D-42E8-AA00-A0A5A5D3DF2E}"/>
    <cellStyle name="Accent4 36" xfId="30662" xr:uid="{BB69DCFE-1A1B-49DB-8FDD-51EDF98201CE}"/>
    <cellStyle name="Accent4 37" xfId="30663" xr:uid="{22A59863-D503-4167-AFE1-91A44D80F26B}"/>
    <cellStyle name="Accent4 38" xfId="30664" xr:uid="{F06B625D-955F-4DBA-A5D8-F8D1AAC79C7D}"/>
    <cellStyle name="Accent4 39" xfId="30665" xr:uid="{84CBA482-7888-41C5-A50F-3FADE90FC704}"/>
    <cellStyle name="Accent4 4" xfId="172" xr:uid="{442EEAAC-794B-4FA6-AB59-22C0E1E086EF}"/>
    <cellStyle name="Accent4 4 2" xfId="30667" xr:uid="{1DE65E72-2A6F-45EF-A072-8C2AF757BAD2}"/>
    <cellStyle name="Accent4 4 3" xfId="30666" xr:uid="{8ED7D05A-0E6B-4B4E-929F-788FAF1BF92C}"/>
    <cellStyle name="Accent4 40" xfId="30668" xr:uid="{73725BEA-2F51-4DDD-B4D8-7E359D0B2A56}"/>
    <cellStyle name="Accent4 41" xfId="30669" xr:uid="{9719741F-7453-421D-911A-A75C8CA7C31B}"/>
    <cellStyle name="Accent4 42" xfId="30670" xr:uid="{51B39E22-328A-4604-86C6-757267C5BB35}"/>
    <cellStyle name="Accent4 43" xfId="30671" xr:uid="{61698433-2717-4739-8713-2C7BF8B9F2E7}"/>
    <cellStyle name="Accent4 44" xfId="30672" xr:uid="{43D49D3E-205B-4F41-BA00-52536F297F2B}"/>
    <cellStyle name="Accent4 45" xfId="30673" xr:uid="{BF2C1167-B443-49F3-AD11-AFD0B7330FAC}"/>
    <cellStyle name="Accent4 46" xfId="30674" xr:uid="{AC4C3E1B-B8F3-476A-B601-85E5BC70BF03}"/>
    <cellStyle name="Accent4 47" xfId="30675" xr:uid="{6B823C7C-FF8D-4846-8F17-8DB4FA567147}"/>
    <cellStyle name="Accent4 48" xfId="30676" xr:uid="{861942C2-571D-4B39-B60D-D47C8290D75A}"/>
    <cellStyle name="Accent4 49" xfId="30677" xr:uid="{702E8AF2-6A50-4AB4-BE8A-0EF43680A61A}"/>
    <cellStyle name="Accent4 5" xfId="30678" xr:uid="{6FE861C9-65BF-4EF4-8CA0-76DF8DC23A38}"/>
    <cellStyle name="Accent4 5 2" xfId="30679" xr:uid="{AE89CB62-E5CF-4042-A5EC-E3CA77DDC9A0}"/>
    <cellStyle name="Accent4 50" xfId="30680" xr:uid="{D3F96E0E-3AE1-4411-BD2E-8B3EE4F08A59}"/>
    <cellStyle name="Accent4 51" xfId="30681" xr:uid="{D184F75D-767C-4F8B-88DD-BABF03D67E7F}"/>
    <cellStyle name="Accent4 52" xfId="30682" xr:uid="{13BC63A3-A25C-4380-8F4A-4BBA4354A09D}"/>
    <cellStyle name="Accent4 53" xfId="30683" xr:uid="{81B1939B-FAAD-4418-A608-6C0194B81707}"/>
    <cellStyle name="Accent4 54" xfId="30684" xr:uid="{A924AEC7-8104-4420-8D9C-81094A2EA44F}"/>
    <cellStyle name="Accent4 55" xfId="30685" xr:uid="{C8A0C55F-6014-4BF7-9340-64B997B8AD9E}"/>
    <cellStyle name="Accent4 56" xfId="30686" xr:uid="{1BB2D4FE-6934-4264-BF85-597B5C89423E}"/>
    <cellStyle name="Accent4 57" xfId="30687" xr:uid="{20DA139A-2A30-4E28-88EE-543152AEECE0}"/>
    <cellStyle name="Accent4 58" xfId="30688" xr:uid="{11AC0430-25C0-4058-B457-697181284959}"/>
    <cellStyle name="Accent4 59" xfId="30689" xr:uid="{D5E616B6-7913-4212-9603-60660600FEAB}"/>
    <cellStyle name="Accent4 6" xfId="30690" xr:uid="{F8976622-99E7-4C33-991A-D7108E94D347}"/>
    <cellStyle name="Accent4 6 2" xfId="30691" xr:uid="{E1CA3298-4C0C-4932-ACD9-295FF75EA7E4}"/>
    <cellStyle name="Accent4 60" xfId="30692" xr:uid="{A9CB54C9-2C47-4B81-B4AB-9311409F5F15}"/>
    <cellStyle name="Accent4 60 2" xfId="30693" xr:uid="{B69951F7-9ECF-4992-89F7-1BA9A9D31EC1}"/>
    <cellStyle name="Accent4 60 3" xfId="30694" xr:uid="{1E99E422-1E7C-4928-95C9-C0263C94AE6D}"/>
    <cellStyle name="Accent4 60 4" xfId="30695" xr:uid="{D90A57B7-9FE2-4D9F-8680-A07FEFF65C56}"/>
    <cellStyle name="Accent4 60 5" xfId="30696" xr:uid="{1914765B-D1AC-47E0-9397-8B96DF054945}"/>
    <cellStyle name="Accent4 61" xfId="30697" xr:uid="{4344932A-A4A1-4108-ABD3-48AF236DB82E}"/>
    <cellStyle name="Accent4 62" xfId="30698" xr:uid="{0B6D71E7-A040-4F30-9798-4D5305DFDC9A}"/>
    <cellStyle name="Accent4 63" xfId="30699" xr:uid="{D8A2005B-6D1B-4D3C-BEFD-9C643894F295}"/>
    <cellStyle name="Accent4 64" xfId="30700" xr:uid="{A9B564CE-403D-48E7-A857-72DDB68C4979}"/>
    <cellStyle name="Accent4 65" xfId="30701" xr:uid="{BFD91A7F-FA33-432A-BC1C-B76FBD486575}"/>
    <cellStyle name="Accent4 66" xfId="30702" xr:uid="{7C18A8C7-3A14-41CF-9D95-27664A0AF238}"/>
    <cellStyle name="Accent4 67" xfId="30703" xr:uid="{D44CE7ED-CB9B-47C7-88CE-074DA106AA16}"/>
    <cellStyle name="Accent4 68" xfId="30704" xr:uid="{7E378AFF-C4D9-4BA1-A133-1E64D258D6D3}"/>
    <cellStyle name="Accent4 69" xfId="9538" xr:uid="{E1783CCE-A86A-41C7-B1DC-39F4ACAFA801}"/>
    <cellStyle name="Accent4 7" xfId="30705" xr:uid="{82234E8C-AB06-411E-BD80-C58D1B92058D}"/>
    <cellStyle name="Accent4 7 2" xfId="30706" xr:uid="{F12290D1-57A1-4A98-8ED0-F86A965B9FD1}"/>
    <cellStyle name="Accent4 8" xfId="30707" xr:uid="{0DCB3782-AF8C-4203-B356-171B285AF580}"/>
    <cellStyle name="Accent4 8 2" xfId="30708" xr:uid="{6ECF7FC2-C926-453A-A18F-56E8592B4F22}"/>
    <cellStyle name="Accent4 9" xfId="30709" xr:uid="{C87DE66B-1778-4DE4-A002-DBB1C7D60E0A}"/>
    <cellStyle name="Accent4 9 2" xfId="30710" xr:uid="{67EF5897-1AF2-449F-ACA8-044A6B05AE5E}"/>
    <cellStyle name="Accent5" xfId="58" builtinId="45" customBuiltin="1"/>
    <cellStyle name="Accent5 1" xfId="30712" xr:uid="{E759DD48-3B05-48EA-A12F-6AC41FE7C217}"/>
    <cellStyle name="Accent5 1 2" xfId="30713" xr:uid="{2C6E8835-C8E5-4C8A-9AF2-889F359F3FAF}"/>
    <cellStyle name="Accent5 1 2 2" xfId="30714" xr:uid="{30D087A6-4895-44DB-9B1B-A856CA2AF782}"/>
    <cellStyle name="Accent5 1 3" xfId="30715" xr:uid="{FEF694CB-B824-4444-A5C7-2ADEB6E9CB1D}"/>
    <cellStyle name="Accent5 10" xfId="30716" xr:uid="{A63E46DC-D20C-484C-82D1-FFBE4E97AA84}"/>
    <cellStyle name="Accent5 10 2" xfId="30717" xr:uid="{9FB08FA6-201C-4C0F-A91D-50E8256E9AF7}"/>
    <cellStyle name="Accent5 11" xfId="30718" xr:uid="{19D6411E-F28E-4CE1-99DE-E293797DE8E6}"/>
    <cellStyle name="Accent5 11 2" xfId="30719" xr:uid="{D60DCD6C-4703-41DB-986E-3CC864CC28A7}"/>
    <cellStyle name="Accent5 12" xfId="30720" xr:uid="{A76682B1-3683-4332-83F8-6033328558AE}"/>
    <cellStyle name="Accent5 12 2" xfId="30721" xr:uid="{DD52CA73-E6AF-497B-A4DB-3A17396CB838}"/>
    <cellStyle name="Accent5 13" xfId="30722" xr:uid="{0F6CCF4E-0D0C-494C-9065-AD61836F388E}"/>
    <cellStyle name="Accent5 13 2" xfId="30723" xr:uid="{D24D9DC4-262C-4F29-8D5F-074C5037EF09}"/>
    <cellStyle name="Accent5 14" xfId="30724" xr:uid="{DE2A1905-944F-412A-8178-FA85A0A70933}"/>
    <cellStyle name="Accent5 14 2" xfId="30725" xr:uid="{4C6E3D35-B8A7-4640-BC16-168850168E15}"/>
    <cellStyle name="Accent5 15" xfId="30726" xr:uid="{BC1FCF51-70D7-4A7B-92BC-B02016D3DF97}"/>
    <cellStyle name="Accent5 15 2" xfId="30727" xr:uid="{944A4578-0B63-4C97-AC8B-F268400E1ED2}"/>
    <cellStyle name="Accent5 16" xfId="30728" xr:uid="{8FDEB653-1854-4D21-A1B3-7470ED29EC3C}"/>
    <cellStyle name="Accent5 16 2" xfId="30729" xr:uid="{481D6B7E-973C-4685-ABBE-0F53E0CC6040}"/>
    <cellStyle name="Accent5 17" xfId="30730" xr:uid="{D5B76C97-629F-4451-A0E1-605E4B75B1BD}"/>
    <cellStyle name="Accent5 17 2" xfId="30731" xr:uid="{039BB30B-5733-433C-97D5-B2C5784F6CA6}"/>
    <cellStyle name="Accent5 18" xfId="30732" xr:uid="{097AF450-DB93-4745-9E59-4ED0CA56F151}"/>
    <cellStyle name="Accent5 18 2" xfId="30733" xr:uid="{1C9E7D93-FD96-4672-B8CD-B6D01E4CA150}"/>
    <cellStyle name="Accent5 19" xfId="30734" xr:uid="{07E295E0-FE38-496E-8C7E-97F22C246B02}"/>
    <cellStyle name="Accent5 19 2" xfId="30735" xr:uid="{C009948C-ADCB-4B41-B3F3-B920DFA09543}"/>
    <cellStyle name="Accent5 2" xfId="210" xr:uid="{62E249BA-C6D2-4D2C-B715-A7EB81A38347}"/>
    <cellStyle name="Accent5 2 2" xfId="516" xr:uid="{4BE365B8-CB98-4F86-9164-CDF4E2A0ADAE}"/>
    <cellStyle name="Accent5 2 2 2" xfId="30738" xr:uid="{9A3C42EB-251A-4606-A852-FFB919F62024}"/>
    <cellStyle name="Accent5 2 2 3" xfId="30737" xr:uid="{EA83B865-6DE8-4B0F-AB6C-DD166FB2FFBC}"/>
    <cellStyle name="Accent5 2 3" xfId="2204" xr:uid="{C94F72D0-B9BF-494C-AE91-1BBC20DEC455}"/>
    <cellStyle name="Accent5 2 3 2" xfId="32289" xr:uid="{D32DDA22-8669-415A-8873-45EC141B44F6}"/>
    <cellStyle name="Accent5 2 4" xfId="1672" xr:uid="{E5E3F31F-8156-4DE4-873E-F19FA8356EA2}"/>
    <cellStyle name="Accent5 2 4 2" xfId="30736" xr:uid="{35AA5AB7-DD36-4A1B-B353-0A6415C99555}"/>
    <cellStyle name="Accent5 2 5" xfId="9733" xr:uid="{A45CC11C-7A0C-4316-8C43-E6F226CA1ED4}"/>
    <cellStyle name="Accent5 20" xfId="30739" xr:uid="{864BA3DE-0692-4FE6-BBC7-8BA7CF609A21}"/>
    <cellStyle name="Accent5 21" xfId="30740" xr:uid="{A0B9223D-F895-4578-8A8A-E459AA915A25}"/>
    <cellStyle name="Accent5 22" xfId="30741" xr:uid="{0961A4C4-B777-4BB1-BB83-11F08C5455FB}"/>
    <cellStyle name="Accent5 23" xfId="30742" xr:uid="{7CDD044A-4E2E-46E0-BE62-537546196296}"/>
    <cellStyle name="Accent5 24" xfId="30743" xr:uid="{E4566595-6E4D-42D3-86DE-92A95E470810}"/>
    <cellStyle name="Accent5 25" xfId="30744" xr:uid="{2BCE43C1-D45E-4F1A-BFF1-09BF9553C49C}"/>
    <cellStyle name="Accent5 26" xfId="30745" xr:uid="{3A2D6B63-011E-4429-ACEF-5FEB7C648DC5}"/>
    <cellStyle name="Accent5 27" xfId="30746" xr:uid="{E3B88FE7-840A-4362-999A-B96210111459}"/>
    <cellStyle name="Accent5 28" xfId="30747" xr:uid="{4D13B03A-8F37-47D7-8943-769002F1F97A}"/>
    <cellStyle name="Accent5 29" xfId="30748" xr:uid="{7E8428D9-0D82-49F7-82A6-34DF26F4F3AB}"/>
    <cellStyle name="Accent5 3" xfId="433" xr:uid="{E7A6D011-58C5-4685-A587-F44244476ECB}"/>
    <cellStyle name="Accent5 3 2" xfId="1011" xr:uid="{67485F7C-1169-4EA2-A83E-876E65D47AAA}"/>
    <cellStyle name="Accent5 3 2 2" xfId="30750" xr:uid="{A938BB27-5098-4DAE-B0D4-979037726826}"/>
    <cellStyle name="Accent5 3 3" xfId="2253" xr:uid="{9548C305-DE6D-46BA-BC2C-072C8EFAAB03}"/>
    <cellStyle name="Accent5 3 3 2" xfId="30749" xr:uid="{52E35508-A490-4B3B-9F0B-436352670E17}"/>
    <cellStyle name="Accent5 3 4" xfId="1635" xr:uid="{8A5A6121-B26C-4226-B936-16E0E0A7EACE}"/>
    <cellStyle name="Accent5 3 5" xfId="9697" xr:uid="{FF5F851D-F0F8-42D3-A569-D1CB84473FF0}"/>
    <cellStyle name="Accent5 30" xfId="30751" xr:uid="{69C3ACF4-5F07-47A0-B5F0-0A064019F72F}"/>
    <cellStyle name="Accent5 31" xfId="30752" xr:uid="{0CEC4160-7BDE-4378-BCFB-51E595EFC466}"/>
    <cellStyle name="Accent5 32" xfId="30753" xr:uid="{FC98C286-645A-4F24-8A7D-42ABEBB8087E}"/>
    <cellStyle name="Accent5 33" xfId="30754" xr:uid="{1A42A5B5-55D4-4B6E-BC65-92DF3986A836}"/>
    <cellStyle name="Accent5 34" xfId="30755" xr:uid="{D7064326-B442-40ED-B188-ACD5DDF82E8C}"/>
    <cellStyle name="Accent5 35" xfId="30756" xr:uid="{B354DBF1-E758-4B59-B567-1D6441E932BD}"/>
    <cellStyle name="Accent5 36" xfId="30757" xr:uid="{32D2F311-86E1-44E4-8B31-F08E17F74EE0}"/>
    <cellStyle name="Accent5 37" xfId="30758" xr:uid="{AE42F979-9260-46CC-9257-4C81FE91540E}"/>
    <cellStyle name="Accent5 38" xfId="30759" xr:uid="{C2DFA6C1-B49C-4AE2-9B7E-57D1C6224238}"/>
    <cellStyle name="Accent5 39" xfId="30760" xr:uid="{4E12DEC7-EF7C-4F7B-BD94-02052887A960}"/>
    <cellStyle name="Accent5 4" xfId="176" xr:uid="{DA2084B8-9A5D-42E5-9DA3-83E22B3AFD42}"/>
    <cellStyle name="Accent5 4 2" xfId="30762" xr:uid="{FFE934BB-131F-490C-AC9A-9958945A9E54}"/>
    <cellStyle name="Accent5 4 3" xfId="30761" xr:uid="{6355175A-3ACD-425C-A03A-F566728F2E6D}"/>
    <cellStyle name="Accent5 40" xfId="30763" xr:uid="{8EB889B8-CB78-4FD5-A76C-3F8742758E35}"/>
    <cellStyle name="Accent5 41" xfId="30764" xr:uid="{3C9D97CE-6F8C-4947-8C97-6027A8B2F62F}"/>
    <cellStyle name="Accent5 42" xfId="30765" xr:uid="{0D89258C-21CC-4265-86A8-B74570278EDF}"/>
    <cellStyle name="Accent5 43" xfId="30766" xr:uid="{3BFC36CA-7603-4365-AE4E-FEFA61720259}"/>
    <cellStyle name="Accent5 44" xfId="30767" xr:uid="{3A742245-9ADF-4809-8004-AE28D539CC1C}"/>
    <cellStyle name="Accent5 45" xfId="30768" xr:uid="{E33DF375-019A-42C2-A2A1-B6D96517870C}"/>
    <cellStyle name="Accent5 46" xfId="30769" xr:uid="{5D620B0F-F817-476A-B961-28DFEDA6EEB5}"/>
    <cellStyle name="Accent5 47" xfId="30770" xr:uid="{18916EF2-90C8-4D43-BD25-7F232CE57640}"/>
    <cellStyle name="Accent5 48" xfId="30771" xr:uid="{154CC2FE-6434-46D1-9143-DB91041D3D33}"/>
    <cellStyle name="Accent5 49" xfId="30772" xr:uid="{9938E7DD-FB2D-4FA2-9CEC-6AAA25BF7940}"/>
    <cellStyle name="Accent5 5" xfId="30773" xr:uid="{106A8EA2-4BB2-400C-9F51-639F804D29F2}"/>
    <cellStyle name="Accent5 5 2" xfId="30774" xr:uid="{5AA59BC1-F6AF-40AA-BF9C-98B1ED2D326D}"/>
    <cellStyle name="Accent5 50" xfId="30775" xr:uid="{CBCC38BD-20B6-47E2-A38B-D855D18DED6B}"/>
    <cellStyle name="Accent5 51" xfId="30776" xr:uid="{63FC924C-DF0A-45FE-B6B1-45BE8B6262C7}"/>
    <cellStyle name="Accent5 52" xfId="30777" xr:uid="{0FA03823-6DFD-4273-9BCB-E73C0007FE45}"/>
    <cellStyle name="Accent5 53" xfId="30778" xr:uid="{F04A4588-B878-4D15-AAB8-F87F8D842593}"/>
    <cellStyle name="Accent5 54" xfId="30779" xr:uid="{29A4319A-C798-4329-AF05-C20D8A7194F2}"/>
    <cellStyle name="Accent5 55" xfId="30780" xr:uid="{66E98EFE-1414-4EB6-B26A-9E2EF9D0E93C}"/>
    <cellStyle name="Accent5 56" xfId="30781" xr:uid="{9D97AC48-A5B4-4E06-917D-672E57CB3D25}"/>
    <cellStyle name="Accent5 57" xfId="30782" xr:uid="{9364DF6E-4DDA-4D74-886A-4EA652E82E7C}"/>
    <cellStyle name="Accent5 58" xfId="30783" xr:uid="{AED15FD8-6A01-492F-B33B-E75C49F58A08}"/>
    <cellStyle name="Accent5 59" xfId="30784" xr:uid="{D8EBB8DF-9280-487C-9E57-CE4D82344CE1}"/>
    <cellStyle name="Accent5 6" xfId="30785" xr:uid="{7409AFAB-3950-418C-BEE9-354B79848735}"/>
    <cellStyle name="Accent5 6 2" xfId="30786" xr:uid="{FF6A5D61-B8F2-4641-969A-0397D17E18C8}"/>
    <cellStyle name="Accent5 60" xfId="30787" xr:uid="{6A900C2A-4B80-4A32-B7EC-DF7A17849C77}"/>
    <cellStyle name="Accent5 60 2" xfId="30788" xr:uid="{5D9DC31C-313A-4975-84BA-94244C292946}"/>
    <cellStyle name="Accent5 61" xfId="30789" xr:uid="{551B7231-FA3A-4690-B086-02FFF78C6A02}"/>
    <cellStyle name="Accent5 62" xfId="30790" xr:uid="{D05A5FD6-DFA3-4EAE-A532-85002C5B2B7F}"/>
    <cellStyle name="Accent5 63" xfId="30791" xr:uid="{1503B001-AC70-4A6B-A882-45D5669E058B}"/>
    <cellStyle name="Accent5 64" xfId="30711" xr:uid="{A23C61FE-426E-4172-8990-63DEA06F7D47}"/>
    <cellStyle name="Accent5 65" xfId="9542" xr:uid="{D8269242-6AA3-41BD-9FC4-80A98EAAC2DA}"/>
    <cellStyle name="Accent5 7" xfId="30792" xr:uid="{18DEBAC6-5038-44A7-9CBE-399AE92B93E1}"/>
    <cellStyle name="Accent5 7 2" xfId="30793" xr:uid="{95A69CF4-09E5-462D-AD92-D363876C97ED}"/>
    <cellStyle name="Accent5 8" xfId="30794" xr:uid="{87653273-9932-4A5A-89F0-3C1741BE8B38}"/>
    <cellStyle name="Accent5 8 2" xfId="30795" xr:uid="{4DB9417B-6716-46B8-8F15-525518AADB9A}"/>
    <cellStyle name="Accent5 9" xfId="30796" xr:uid="{E7480215-E148-4D89-AFB6-CC0ED69BF8A8}"/>
    <cellStyle name="Accent5 9 2" xfId="30797" xr:uid="{42F4617B-DC8D-4679-A5E9-C631BE658990}"/>
    <cellStyle name="Accent6" xfId="61" builtinId="49" customBuiltin="1"/>
    <cellStyle name="Accent6 1" xfId="30798" xr:uid="{22791131-DA55-4784-A2E5-639B1E36F1B4}"/>
    <cellStyle name="Accent6 1 2" xfId="30799" xr:uid="{E583DA7C-1010-49DC-8911-30D223918EE8}"/>
    <cellStyle name="Accent6 1 2 2" xfId="30800" xr:uid="{A63C0E91-ECA9-400A-A885-41AACC6822DE}"/>
    <cellStyle name="Accent6 1 3" xfId="30801" xr:uid="{0CB28CD0-1E32-4532-B0BD-245758E6D0BC}"/>
    <cellStyle name="Accent6 10" xfId="30802" xr:uid="{188DABFB-61F6-4D1C-BBE9-5D5403E4F0CB}"/>
    <cellStyle name="Accent6 10 2" xfId="30803" xr:uid="{871E98D2-A0BB-404A-823D-D40C469629B5}"/>
    <cellStyle name="Accent6 11" xfId="30804" xr:uid="{163FB219-BF76-41BE-9D42-6477B559757D}"/>
    <cellStyle name="Accent6 11 2" xfId="30805" xr:uid="{81D58988-C504-4DCF-AC6C-1F10FEA47564}"/>
    <cellStyle name="Accent6 12" xfId="30806" xr:uid="{339DA68B-F89D-46B0-B992-0FBAC599F794}"/>
    <cellStyle name="Accent6 12 2" xfId="30807" xr:uid="{F2B031AD-EB55-4C28-8A2E-350D67560A03}"/>
    <cellStyle name="Accent6 13" xfId="30808" xr:uid="{4669A128-6177-4226-8646-4FCD29C12FF5}"/>
    <cellStyle name="Accent6 13 2" xfId="30809" xr:uid="{799BBA72-9204-43AA-8156-42D1FAA04DF4}"/>
    <cellStyle name="Accent6 14" xfId="30810" xr:uid="{CFB032B7-2763-48C4-A6CF-AFDF37AFDBE5}"/>
    <cellStyle name="Accent6 14 2" xfId="30811" xr:uid="{229E920F-A11D-41D4-B191-D158556DAC6C}"/>
    <cellStyle name="Accent6 15" xfId="30812" xr:uid="{A1625E7E-0C0D-4476-BA73-8D292CF80F06}"/>
    <cellStyle name="Accent6 15 2" xfId="30813" xr:uid="{1BD67868-75B0-49F4-8FCC-CB0EB035E5E8}"/>
    <cellStyle name="Accent6 16" xfId="30814" xr:uid="{6C0A7CC2-FC75-4C9F-B778-0DFC56596685}"/>
    <cellStyle name="Accent6 16 2" xfId="30815" xr:uid="{4DD87D9E-7F74-4C13-B7E0-635F1EF03F05}"/>
    <cellStyle name="Accent6 17" xfId="30816" xr:uid="{61E3CD3A-D98C-410C-B57A-036D557F841A}"/>
    <cellStyle name="Accent6 17 2" xfId="30817" xr:uid="{7940ACD8-1747-459E-B16D-78E85206AA22}"/>
    <cellStyle name="Accent6 18" xfId="30818" xr:uid="{CF765623-17C4-4170-ACAB-CC5FFD47AF49}"/>
    <cellStyle name="Accent6 18 2" xfId="30819" xr:uid="{07D65E1C-4CDE-4B49-A868-2B91CD23943E}"/>
    <cellStyle name="Accent6 19" xfId="30820" xr:uid="{FEF63A29-7551-4CBB-BA44-7578F926869B}"/>
    <cellStyle name="Accent6 19 2" xfId="30821" xr:uid="{6FA0FE37-E8A9-4E8F-A8B3-7B0935AE6144}"/>
    <cellStyle name="Accent6 2" xfId="211" xr:uid="{FC94CFD1-C72E-40CA-8340-2606EFFCDA26}"/>
    <cellStyle name="Accent6 2 2" xfId="517" xr:uid="{A42DB8C9-5721-43A2-B244-83FC4131BC96}"/>
    <cellStyle name="Accent6 2 2 2" xfId="30824" xr:uid="{5F6F05A9-EC03-4678-B0D7-DCCD8C9D7475}"/>
    <cellStyle name="Accent6 2 2 3" xfId="30825" xr:uid="{67A5BC96-2A2A-44C1-9682-77707A6BC9FB}"/>
    <cellStyle name="Accent6 2 2 4" xfId="30823" xr:uid="{1DCCB28F-5EDA-4CE3-BC44-E4CC99B42FF5}"/>
    <cellStyle name="Accent6 2 3" xfId="2188" xr:uid="{876300D4-080F-4547-9D90-3E0DD9E29AD3}"/>
    <cellStyle name="Accent6 2 3 2" xfId="32291" xr:uid="{F83E1C30-598B-49D3-AF80-9F89DEC7BB5D}"/>
    <cellStyle name="Accent6 2 3 3" xfId="30826" xr:uid="{E661D74A-9F4F-46EE-B990-79AF4C09B977}"/>
    <cellStyle name="Accent6 2 4" xfId="1674" xr:uid="{67AC6DAB-BC68-4078-B51E-FA3C0DB0FE30}"/>
    <cellStyle name="Accent6 2 4 2" xfId="30827" xr:uid="{F822A0A7-F870-42B1-B90D-B988FCD015FD}"/>
    <cellStyle name="Accent6 2 5" xfId="9735" xr:uid="{B05CD808-D37A-4E3C-9AF9-D6B0E0680458}"/>
    <cellStyle name="Accent6 2 5 2" xfId="30828" xr:uid="{811FDDCE-E060-4C76-91C5-D39E20501D53}"/>
    <cellStyle name="Accent6 2 6" xfId="30822" xr:uid="{428ADF46-46BE-4F56-84E2-74EAF63DB84C}"/>
    <cellStyle name="Accent6 20" xfId="30829" xr:uid="{45A0C7DD-2DA1-4EBB-B45A-3707B652DA19}"/>
    <cellStyle name="Accent6 20 2" xfId="30830" xr:uid="{B010B7E7-E20E-4F6D-97AA-85B700510DB6}"/>
    <cellStyle name="Accent6 21" xfId="30831" xr:uid="{D983C5AA-EA1D-4BC9-BA57-4841AEFC1487}"/>
    <cellStyle name="Accent6 21 2" xfId="30832" xr:uid="{DF5ECCC4-859D-451B-996F-BF606CE865C8}"/>
    <cellStyle name="Accent6 22" xfId="30833" xr:uid="{1655733C-1FB3-4183-8D1C-CCFDC3A3C088}"/>
    <cellStyle name="Accent6 23" xfId="30834" xr:uid="{C12B0942-9889-4C20-AD0D-0D76436D5B6F}"/>
    <cellStyle name="Accent6 24" xfId="30835" xr:uid="{B603B787-D725-4813-9941-4943F2A86AFF}"/>
    <cellStyle name="Accent6 25" xfId="30836" xr:uid="{FEE139D1-3353-4794-9503-C5A8B6042ACB}"/>
    <cellStyle name="Accent6 26" xfId="30837" xr:uid="{70F9F4D9-3D8E-4288-A71A-B4FF9772596E}"/>
    <cellStyle name="Accent6 27" xfId="30838" xr:uid="{6444DEB1-DC56-48B9-9328-43EFE4B05ECE}"/>
    <cellStyle name="Accent6 28" xfId="30839" xr:uid="{7FF66125-BCC2-4E8A-876D-80CB9B72B6C2}"/>
    <cellStyle name="Accent6 29" xfId="30840" xr:uid="{6EBC1673-D74D-49D1-BA09-A619C2D4B976}"/>
    <cellStyle name="Accent6 3" xfId="437" xr:uid="{63469DF7-2F76-42D9-A02E-44B1D7090DFD}"/>
    <cellStyle name="Accent6 3 2" xfId="1015" xr:uid="{C65BAAE1-5364-4E43-B234-927899C17C12}"/>
    <cellStyle name="Accent6 3 2 2" xfId="30843" xr:uid="{60C6F69E-CB8C-479D-8E8A-A9585A7A7CEB}"/>
    <cellStyle name="Accent6 3 2 3" xfId="30842" xr:uid="{C1B5564E-00C2-4428-B683-B244E045A595}"/>
    <cellStyle name="Accent6 3 3" xfId="2256" xr:uid="{B514AF81-DB8E-407B-A0F4-AE4A8361EB42}"/>
    <cellStyle name="Accent6 3 3 2" xfId="30841" xr:uid="{63DB2910-95F2-4F66-880D-0C43F7B4C90B}"/>
    <cellStyle name="Accent6 3 4" xfId="1636" xr:uid="{C56AA4EE-C6A3-417B-B932-A4CB7B302A2E}"/>
    <cellStyle name="Accent6 3 5" xfId="9698" xr:uid="{2C301AA9-E8B1-4665-B885-FD025AC55BFC}"/>
    <cellStyle name="Accent6 30" xfId="30844" xr:uid="{072D21F6-97EC-4CDB-8A68-B3FFC3AB2957}"/>
    <cellStyle name="Accent6 31" xfId="30845" xr:uid="{71503405-4979-4EC8-AD6E-C9F7B97C9591}"/>
    <cellStyle name="Accent6 32" xfId="30846" xr:uid="{5F455BCF-8A32-4AA6-BCED-B808BACD0B4F}"/>
    <cellStyle name="Accent6 33" xfId="30847" xr:uid="{6DEA0400-8BF6-43C3-8D7A-446049764838}"/>
    <cellStyle name="Accent6 34" xfId="30848" xr:uid="{B49FB872-A583-4A84-8054-96F2CBD9533A}"/>
    <cellStyle name="Accent6 35" xfId="30849" xr:uid="{AC0E5FF0-B2E9-429C-8D1E-65DF1C4AD3AD}"/>
    <cellStyle name="Accent6 36" xfId="30850" xr:uid="{15C52A69-DAC6-49BE-8F32-C476ADA79B06}"/>
    <cellStyle name="Accent6 37" xfId="30851" xr:uid="{DB7C8FDA-2F0C-44FF-9F37-44A70A133E3C}"/>
    <cellStyle name="Accent6 38" xfId="30852" xr:uid="{00CA3BE3-7B39-4686-998A-1987D58A4BDC}"/>
    <cellStyle name="Accent6 39" xfId="30853" xr:uid="{8CB4BB18-8655-4AFD-BD76-EBCB794A0197}"/>
    <cellStyle name="Accent6 4" xfId="180" xr:uid="{E9C6A65D-234D-4B1A-936C-C214E5E6211A}"/>
    <cellStyle name="Accent6 4 2" xfId="30855" xr:uid="{20C6D430-E220-44AD-989C-366E78D9D0C6}"/>
    <cellStyle name="Accent6 4 3" xfId="30854" xr:uid="{87DB1076-80E8-4BE4-A1F8-8F3252C37111}"/>
    <cellStyle name="Accent6 40" xfId="30856" xr:uid="{76614507-365F-493E-9D03-4F798B6FECDE}"/>
    <cellStyle name="Accent6 41" xfId="30857" xr:uid="{BD420FAB-1F25-426F-A5B1-4C511A8499F7}"/>
    <cellStyle name="Accent6 42" xfId="30858" xr:uid="{09272465-6005-4A7F-80E6-F4150D9F54C1}"/>
    <cellStyle name="Accent6 43" xfId="30859" xr:uid="{9DD42AF7-0461-4C04-A4CF-AA921F94394D}"/>
    <cellStyle name="Accent6 44" xfId="30860" xr:uid="{4F2C4D12-4585-403C-BCF0-528E6B024299}"/>
    <cellStyle name="Accent6 45" xfId="30861" xr:uid="{A2167D6E-BA92-4F53-872E-D3C07D387014}"/>
    <cellStyle name="Accent6 46" xfId="30862" xr:uid="{ED5FD66D-EF25-4344-8461-9283B263EF07}"/>
    <cellStyle name="Accent6 47" xfId="30863" xr:uid="{90A9A976-F04D-4C9B-9B09-9692A16CCA44}"/>
    <cellStyle name="Accent6 48" xfId="30864" xr:uid="{42D34F5B-0588-4D91-8A86-63B2E3057C09}"/>
    <cellStyle name="Accent6 49" xfId="30865" xr:uid="{9F387575-8DD1-4188-A6F4-40ECE8DAC7BB}"/>
    <cellStyle name="Accent6 5" xfId="30866" xr:uid="{FAA994DB-FFBE-486E-ACF3-46B408035D53}"/>
    <cellStyle name="Accent6 5 2" xfId="30867" xr:uid="{CBB1FF66-51F6-4953-8DAB-E962696AE041}"/>
    <cellStyle name="Accent6 50" xfId="30868" xr:uid="{75EED4E9-E453-4349-8EFC-71CC9BD6B17B}"/>
    <cellStyle name="Accent6 51" xfId="30869" xr:uid="{EDC4535D-0425-44EC-9272-3334CE692C4B}"/>
    <cellStyle name="Accent6 52" xfId="30870" xr:uid="{CD11B41E-A5D0-4076-BA9C-EF74A07F8AA7}"/>
    <cellStyle name="Accent6 53" xfId="30871" xr:uid="{74426049-C5B8-4BFB-8BB8-AC43EF7F8C36}"/>
    <cellStyle name="Accent6 54" xfId="30872" xr:uid="{F4B4191A-3D70-43D2-A934-5975E200E28E}"/>
    <cellStyle name="Accent6 55" xfId="30873" xr:uid="{6510CC1C-E895-4C07-A8EA-0C65EB3EC744}"/>
    <cellStyle name="Accent6 56" xfId="30874" xr:uid="{D184E602-4B7D-41BA-BA05-A55E2D49F8A7}"/>
    <cellStyle name="Accent6 57" xfId="30875" xr:uid="{F14BBFA8-2FB3-4987-B5F9-FE64FFDD2BC3}"/>
    <cellStyle name="Accent6 58" xfId="30876" xr:uid="{80F3202F-9C0F-4CCF-A858-17226E4B9C98}"/>
    <cellStyle name="Accent6 59" xfId="30877" xr:uid="{D9067BAC-3932-45FA-9318-11673D622B4A}"/>
    <cellStyle name="Accent6 6" xfId="30878" xr:uid="{5FBB2B41-E9FE-40E5-9BA9-692BF55459BF}"/>
    <cellStyle name="Accent6 6 2" xfId="30879" xr:uid="{ABD64B8A-66F7-4BD7-B5D6-126A8E224A37}"/>
    <cellStyle name="Accent6 60" xfId="30880" xr:uid="{5CF35293-3903-4F43-8D24-051FE2093AF5}"/>
    <cellStyle name="Accent6 60 2" xfId="30881" xr:uid="{5E129EEE-110A-45C6-9685-E9D54A8C6510}"/>
    <cellStyle name="Accent6 60 3" xfId="30882" xr:uid="{5CFC27D9-396E-4D93-83AA-2402ECFE0B20}"/>
    <cellStyle name="Accent6 60 4" xfId="30883" xr:uid="{C9520E81-280A-416C-AE02-BA8368FDF76C}"/>
    <cellStyle name="Accent6 60 5" xfId="30884" xr:uid="{CBDE1128-6D47-44FC-84B7-1F05C251E6CB}"/>
    <cellStyle name="Accent6 61" xfId="30885" xr:uid="{D32DCCDA-3133-4C27-A3D4-B08E82D889E8}"/>
    <cellStyle name="Accent6 62" xfId="30886" xr:uid="{418C5137-EA5E-4E1E-B7DA-AF15FDDE1A83}"/>
    <cellStyle name="Accent6 63" xfId="30887" xr:uid="{DC449113-E0B4-4DD1-93BE-BBC76B152091}"/>
    <cellStyle name="Accent6 64" xfId="30888" xr:uid="{C73AA84E-0439-48C6-B2FF-B9CFBD646204}"/>
    <cellStyle name="Accent6 65" xfId="30889" xr:uid="{89C3092A-65B9-492F-94DA-33B6D125E809}"/>
    <cellStyle name="Accent6 66" xfId="30890" xr:uid="{44932F87-D4CD-40DD-B96F-CC772D26AC43}"/>
    <cellStyle name="Accent6 67" xfId="30891" xr:uid="{8439AAEF-9CC8-4B9C-B113-A4BCF3D84E1D}"/>
    <cellStyle name="Accent6 68" xfId="9546" xr:uid="{24060790-7BC3-46A2-ABDE-FE2A0D24DD71}"/>
    <cellStyle name="Accent6 7" xfId="30892" xr:uid="{6ED635DA-45AB-431C-BEB2-6AD4A7568405}"/>
    <cellStyle name="Accent6 7 2" xfId="30893" xr:uid="{41F028F4-69E3-4478-AFB3-6080AABA3526}"/>
    <cellStyle name="Accent6 8" xfId="30894" xr:uid="{4C301041-754B-4745-8CD3-13C09A14D1F2}"/>
    <cellStyle name="Accent6 8 2" xfId="30895" xr:uid="{B00D7E3B-389E-47F2-8209-EAA83763CC82}"/>
    <cellStyle name="Accent6 9" xfId="30896" xr:uid="{9C667620-7EA4-4C7F-96F4-0521965C3ADD}"/>
    <cellStyle name="Accent6 9 2" xfId="30897" xr:uid="{44D8D5F6-7AD1-45C2-9194-C85014D4CA9C}"/>
    <cellStyle name="Bad" xfId="37" builtinId="27" customBuiltin="1"/>
    <cellStyle name="Bad 1" xfId="30899" xr:uid="{F48B3684-8C79-45DF-AE41-8762242B1EA6}"/>
    <cellStyle name="Bad 1 2" xfId="30900" xr:uid="{672C5D18-9C5A-4B34-AAEC-69C2D81EA869}"/>
    <cellStyle name="Bad 1 2 2" xfId="30901" xr:uid="{F76E2DC0-A4DC-46D0-BE37-95B5988B4276}"/>
    <cellStyle name="Bad 1 3" xfId="30902" xr:uid="{F93BBEA3-234A-4B9F-AE30-B63149B20DC1}"/>
    <cellStyle name="Bad 10" xfId="30903" xr:uid="{8B1094D2-9647-488C-963C-7B0D273AFE21}"/>
    <cellStyle name="Bad 10 2" xfId="30904" xr:uid="{2D14F6CF-0B78-4EE1-B6DB-4968EE254BFD}"/>
    <cellStyle name="Bad 11" xfId="30905" xr:uid="{429F12AA-8EA2-42A5-999D-09802D343235}"/>
    <cellStyle name="Bad 11 2" xfId="30906" xr:uid="{83A7B366-742C-4E7A-91B4-19DDBFF3D069}"/>
    <cellStyle name="Bad 12" xfId="30907" xr:uid="{C931BCF4-6E59-4DB8-8763-F599B39D0AE6}"/>
    <cellStyle name="Bad 12 2" xfId="30908" xr:uid="{08019BCE-7A9C-459D-8B30-FBB0FC89924C}"/>
    <cellStyle name="Bad 13" xfId="30909" xr:uid="{F55B2366-BCB4-4463-987E-EC7DDD47DEE0}"/>
    <cellStyle name="Bad 13 2" xfId="30910" xr:uid="{764747EE-250A-4CA1-8EFF-AC5EB9AFB1B1}"/>
    <cellStyle name="Bad 14" xfId="30911" xr:uid="{75F190B4-0840-47A7-95D9-2E54CAD2BF2C}"/>
    <cellStyle name="Bad 14 2" xfId="30912" xr:uid="{E108322D-709C-4389-A9DE-16B699FC2D34}"/>
    <cellStyle name="Bad 15" xfId="30913" xr:uid="{F9D5C222-33D9-4BB4-8F77-AF1FF948D149}"/>
    <cellStyle name="Bad 15 2" xfId="30914" xr:uid="{28848BF3-A180-4372-9EA3-81746A8B5C66}"/>
    <cellStyle name="Bad 16" xfId="30915" xr:uid="{2161D93C-436C-4474-A06F-286DE2855EA4}"/>
    <cellStyle name="Bad 16 2" xfId="30916" xr:uid="{3DBFF9CB-45F0-443D-8251-672787075821}"/>
    <cellStyle name="Bad 17" xfId="30917" xr:uid="{D706DEB7-44DC-4AC7-ACD3-72E3F3B0945C}"/>
    <cellStyle name="Bad 17 2" xfId="30918" xr:uid="{11F56AEB-FC5D-4EA9-8AB8-A6AEDAD93983}"/>
    <cellStyle name="Bad 18" xfId="30919" xr:uid="{8D8615D9-379D-4490-995C-30B004C6D863}"/>
    <cellStyle name="Bad 18 2" xfId="30920" xr:uid="{23C8724B-BDD7-4BFC-9F51-344AFBAD3222}"/>
    <cellStyle name="Bad 19" xfId="30921" xr:uid="{58E29B07-725C-4E21-892D-57E016F4BAAA}"/>
    <cellStyle name="Bad 19 2" xfId="30922" xr:uid="{2835A935-2273-4DCC-A73F-90ED69C42DAA}"/>
    <cellStyle name="Bad 2" xfId="212" xr:uid="{6E1C0C55-478F-471E-8C5B-31F04A1DD54F}"/>
    <cellStyle name="Bad 2 2" xfId="518" xr:uid="{2BA04918-C9DE-4B34-9BC7-73B62E852F5E}"/>
    <cellStyle name="Bad 2 2 2" xfId="30925" xr:uid="{CB97CCD1-21F9-467C-A6AC-89AF77418807}"/>
    <cellStyle name="Bad 2 2 3" xfId="30926" xr:uid="{A69AED9A-2EF1-4D4B-BE68-D5703FAFB6B6}"/>
    <cellStyle name="Bad 2 2 4" xfId="30924" xr:uid="{64126C69-4CCB-442B-ADE0-8FE09CEE309A}"/>
    <cellStyle name="Bad 2 3" xfId="1092" xr:uid="{E8F9C429-0B4F-4BBF-8C27-CED0AD7954AA}"/>
    <cellStyle name="Bad 2 3 2" xfId="32273" xr:uid="{0EF8A798-B320-402D-8241-E5332D9CC496}"/>
    <cellStyle name="Bad 2 3 3" xfId="30927" xr:uid="{810EB0E6-8491-4C7C-9FAC-9B2B715827E2}"/>
    <cellStyle name="Bad 2 4" xfId="2174" xr:uid="{A4ABEBD2-F6DF-439F-98B8-02E4735783E4}"/>
    <cellStyle name="Bad 2 5" xfId="1658" xr:uid="{051D4293-3F6E-4667-8F1A-8169AC645F14}"/>
    <cellStyle name="Bad 2 5 2" xfId="30928" xr:uid="{91954ED1-9BE0-41F5-B2BC-983DBC80EAFF}"/>
    <cellStyle name="Bad 2 6" xfId="9719" xr:uid="{24E07C45-C41A-4373-9726-CF38FEB8B461}"/>
    <cellStyle name="Bad 2 6 2" xfId="30923" xr:uid="{14670A25-8BCD-47ED-A110-E72509E37E07}"/>
    <cellStyle name="Bad 20" xfId="30929" xr:uid="{A2AC1EEA-E9B9-4569-897C-9FF9230479E9}"/>
    <cellStyle name="Bad 20 2" xfId="30930" xr:uid="{8F8A939E-7B7B-49AF-8E72-82E0DAAED161}"/>
    <cellStyle name="Bad 21" xfId="30931" xr:uid="{B1EDB731-42F9-4521-BE8E-28E7738BCD90}"/>
    <cellStyle name="Bad 21 2" xfId="30932" xr:uid="{3ACFA36B-52B7-48F0-970D-E8E453AFCBB6}"/>
    <cellStyle name="Bad 22" xfId="30933" xr:uid="{4658B777-8032-427E-8903-53AB86093146}"/>
    <cellStyle name="Bad 23" xfId="30934" xr:uid="{B660C439-B000-4ECE-8AFA-1D7BBE61C0BC}"/>
    <cellStyle name="Bad 24" xfId="30935" xr:uid="{0C355B49-D3B1-4F3A-8165-E11C682F0303}"/>
    <cellStyle name="Bad 25" xfId="30936" xr:uid="{2EB0E053-A4A4-42D2-8880-1B339CDD0196}"/>
    <cellStyle name="Bad 26" xfId="30937" xr:uid="{BE0DD085-21A5-46C4-803A-B5791B2AD958}"/>
    <cellStyle name="Bad 27" xfId="30938" xr:uid="{34C9675F-76FA-48F5-B87F-73C8C54DEC9A}"/>
    <cellStyle name="Bad 28" xfId="30939" xr:uid="{A664C354-2267-483E-9DF4-DE1C993B17B5}"/>
    <cellStyle name="Bad 29" xfId="30940" xr:uid="{7E3F7A7F-9FAD-4EB5-B419-0213CB355148}"/>
    <cellStyle name="Bad 3" xfId="389" xr:uid="{393EF7D8-F96F-43D6-BF6E-7F35ADB6F22C}"/>
    <cellStyle name="Bad 3 2" xfId="984" xr:uid="{B71559E8-8E72-4C4C-8D3A-064EB7C4987D}"/>
    <cellStyle name="Bad 3 2 2" xfId="30943" xr:uid="{889DAF1F-9C16-4C87-A2E4-8B9F62EECF28}"/>
    <cellStyle name="Bad 3 2 3" xfId="30942" xr:uid="{04F243E3-8746-412C-9BB6-FE5A2F641324}"/>
    <cellStyle name="Bad 3 3" xfId="2239" xr:uid="{A6AE1CF3-2645-47C1-ABE7-4F3EA7207A70}"/>
    <cellStyle name="Bad 3 3 2" xfId="30941" xr:uid="{DDE1BA54-A45F-4268-9C78-5AB3B55E9EC4}"/>
    <cellStyle name="Bad 3 4" xfId="1637" xr:uid="{7488EE2C-D2C6-4EC6-844F-CA8F713BCBB6}"/>
    <cellStyle name="Bad 3 5" xfId="9699" xr:uid="{AEEE0B95-DE0C-4F7B-880C-98AF39000204}"/>
    <cellStyle name="Bad 30" xfId="30944" xr:uid="{5C1C6F5F-2E09-426E-855C-90FA6268D3A1}"/>
    <cellStyle name="Bad 31" xfId="30945" xr:uid="{6E112C37-6EC7-4BB8-897B-209F5176F9EF}"/>
    <cellStyle name="Bad 32" xfId="30946" xr:uid="{CA2D6C44-83FB-4DB1-BD5C-F240A9A1FF79}"/>
    <cellStyle name="Bad 33" xfId="30947" xr:uid="{5212B9FB-8533-42B5-A11A-1509B635E3C6}"/>
    <cellStyle name="Bad 34" xfId="30948" xr:uid="{174E4E4A-62FA-48F7-B88F-58240FAABD86}"/>
    <cellStyle name="Bad 35" xfId="30949" xr:uid="{91E2DFFC-C6C1-4E42-A298-95704EE06F6E}"/>
    <cellStyle name="Bad 36" xfId="30950" xr:uid="{5320A37B-32E1-4E3D-827E-2B5AB38EAB18}"/>
    <cellStyle name="Bad 37" xfId="30951" xr:uid="{947470EA-A23C-43DA-8266-B5234A00F973}"/>
    <cellStyle name="Bad 38" xfId="30952" xr:uid="{E8C9D4F7-54D0-4598-80A1-1572DB2A6986}"/>
    <cellStyle name="Bad 39" xfId="30953" xr:uid="{BF6297BF-443E-4348-BF43-4C46A499EFE3}"/>
    <cellStyle name="Bad 4" xfId="1125" xr:uid="{AB9DCF08-B7A2-4FFD-B902-C96AD5343839}"/>
    <cellStyle name="Bad 4 2" xfId="30955" xr:uid="{91FE0D0B-8049-4FC6-8A8C-0CD800F93DF8}"/>
    <cellStyle name="Bad 4 3" xfId="30954" xr:uid="{5FCB0ABE-7412-4782-BF53-14FCA9840AD4}"/>
    <cellStyle name="Bad 40" xfId="30956" xr:uid="{0D4C723A-E56C-4A35-BA74-57FD48E9712D}"/>
    <cellStyle name="Bad 41" xfId="30957" xr:uid="{8D2E4B34-1392-4A07-AA00-919521FFED24}"/>
    <cellStyle name="Bad 42" xfId="30958" xr:uid="{4910A1A3-784F-49F9-B569-80A5C9FDA686}"/>
    <cellStyle name="Bad 43" xfId="30959" xr:uid="{55BCBFED-4DAD-4A87-B11B-9C47BE58D739}"/>
    <cellStyle name="Bad 44" xfId="30960" xr:uid="{B5838AF7-EE1A-4B33-B158-08FD32019FFB}"/>
    <cellStyle name="Bad 45" xfId="30961" xr:uid="{F5ADC8D5-223C-4324-BB08-582DD473A645}"/>
    <cellStyle name="Bad 46" xfId="30962" xr:uid="{91E8451F-C418-4073-96DD-3DAF9D7647DC}"/>
    <cellStyle name="Bad 47" xfId="30963" xr:uid="{8147F3B7-F978-48B9-BCD9-5C384DA91959}"/>
    <cellStyle name="Bad 48" xfId="30964" xr:uid="{68CAA207-C9C1-4475-A760-B3037D913465}"/>
    <cellStyle name="Bad 49" xfId="30965" xr:uid="{05DBBC75-A661-4D1C-9AD0-A877017113E1}"/>
    <cellStyle name="Bad 5" xfId="117" xr:uid="{1EFB2F1E-FD66-4E96-8682-6D23A622D384}"/>
    <cellStyle name="Bad 5 2" xfId="30967" xr:uid="{94D5C11F-DB3D-49B4-9D18-AF2B29BFD355}"/>
    <cellStyle name="Bad 5 3" xfId="30966" xr:uid="{EFCF2220-D079-49C4-8F11-069AAD4FF5A8}"/>
    <cellStyle name="Bad 50" xfId="30968" xr:uid="{DC542247-97E9-4CA5-AF34-6B02CA5C8B3F}"/>
    <cellStyle name="Bad 51" xfId="30969" xr:uid="{0E250BA4-4257-4FF9-AB99-E56CF1B2B820}"/>
    <cellStyle name="Bad 52" xfId="30970" xr:uid="{C2080E73-4BA2-4A7A-B2D7-F43DD833A4AB}"/>
    <cellStyle name="Bad 53" xfId="30971" xr:uid="{63B10B60-1D54-46D9-BC60-DF81C65C5468}"/>
    <cellStyle name="Bad 54" xfId="30972" xr:uid="{24339379-AEEA-49AB-BE6A-30E683E06189}"/>
    <cellStyle name="Bad 55" xfId="30973" xr:uid="{596A00A0-8D54-467B-A75C-2A184D097B8B}"/>
    <cellStyle name="Bad 56" xfId="30974" xr:uid="{B4B02C13-F1C1-4E11-A20C-3EF8832868F0}"/>
    <cellStyle name="Bad 57" xfId="30975" xr:uid="{A7957C04-27C7-4238-BEFE-BFCA16A39395}"/>
    <cellStyle name="Bad 58" xfId="30976" xr:uid="{BF2AA747-A79C-487E-948D-17F53414327B}"/>
    <cellStyle name="Bad 59" xfId="30977" xr:uid="{48B83578-337F-4ED9-A4EE-CC86EC88B752}"/>
    <cellStyle name="Bad 6" xfId="30978" xr:uid="{2E97890F-B561-4623-8935-6019356FD14C}"/>
    <cellStyle name="Bad 6 2" xfId="30979" xr:uid="{CB35199B-8B16-4E7D-99FC-8827EFB676AE}"/>
    <cellStyle name="Bad 60" xfId="30980" xr:uid="{6EFE937B-A479-4FD1-8793-5FAFDDF00A4C}"/>
    <cellStyle name="Bad 60 2" xfId="30981" xr:uid="{8EAE178F-706C-41CD-BE74-A44C9C52C67A}"/>
    <cellStyle name="Bad 61" xfId="30982" xr:uid="{3B03E7C5-966B-4192-B248-EB6C5D8BE18C}"/>
    <cellStyle name="Bad 62" xfId="30983" xr:uid="{4383E627-ADEC-4F7C-95A0-5EA2D297ADCF}"/>
    <cellStyle name="Bad 63" xfId="30984" xr:uid="{5747AA04-97CD-49B8-90B3-A8BDB602601A}"/>
    <cellStyle name="Bad 64" xfId="30898" xr:uid="{ED49E437-7948-4E39-8D4A-86954A92C4BF}"/>
    <cellStyle name="Bad 65" xfId="9461" xr:uid="{FEA82B41-728D-4543-A244-7D8A502B6478}"/>
    <cellStyle name="Bad 7" xfId="30985" xr:uid="{446344AA-78BA-4C01-A01E-0E7419205CCA}"/>
    <cellStyle name="Bad 7 2" xfId="30986" xr:uid="{0B7FA316-96A2-421D-9A5B-4FFA3544720B}"/>
    <cellStyle name="Bad 8" xfId="30987" xr:uid="{FC3AF2F6-CF67-47A7-90F6-7CB70B16BDCE}"/>
    <cellStyle name="Bad 8 2" xfId="30988" xr:uid="{1BE4C085-0399-411C-86EC-BD003A24F824}"/>
    <cellStyle name="Bad 9" xfId="30989" xr:uid="{68A60665-75EE-4595-8D06-DC9B585267CE}"/>
    <cellStyle name="Bad 9 2" xfId="30990" xr:uid="{D69EB2CD-DCCE-4F27-8601-C6C0C2051553}"/>
    <cellStyle name="Calculation" xfId="40" builtinId="22" customBuiltin="1"/>
    <cellStyle name="Calculation 1" xfId="30991" xr:uid="{4B3C8FB7-7750-4949-BC5C-FDAAD2E1F914}"/>
    <cellStyle name="Calculation 1 2" xfId="30992" xr:uid="{0ADB3B09-7715-4EA5-9B28-6EAA7C42BB08}"/>
    <cellStyle name="Calculation 1 2 2" xfId="30993" xr:uid="{034E9A3C-A5DE-4C84-A340-F7DEE8A30C82}"/>
    <cellStyle name="Calculation 1 3" xfId="30994" xr:uid="{9DADB17A-A638-4D42-B24D-2ADAE1D87786}"/>
    <cellStyle name="Calculation 10" xfId="30995" xr:uid="{E5C48A58-DFED-471B-A496-4C819C474B71}"/>
    <cellStyle name="Calculation 10 2" xfId="30996" xr:uid="{D1B4307F-915F-444B-9EC6-5A9813F9D5EB}"/>
    <cellStyle name="Calculation 11" xfId="30997" xr:uid="{756E7607-79BF-455F-80B5-EB98F8F085F2}"/>
    <cellStyle name="Calculation 11 2" xfId="30998" xr:uid="{BE78CA65-7BBF-44EF-9B42-2E2A20B6C6A1}"/>
    <cellStyle name="Calculation 12" xfId="30999" xr:uid="{167321F8-5419-4BD3-91E7-DBA45ADA82AB}"/>
    <cellStyle name="Calculation 12 2" xfId="31000" xr:uid="{8C8EB24D-BAEE-4919-B074-76DAD23B290E}"/>
    <cellStyle name="Calculation 13" xfId="31001" xr:uid="{1FC2C5C1-CC80-477B-A2B9-62FC639DD181}"/>
    <cellStyle name="Calculation 13 2" xfId="31002" xr:uid="{8DB9956F-95D8-4E0E-9546-8F37B03F85E4}"/>
    <cellStyle name="Calculation 14" xfId="31003" xr:uid="{7E43C6AD-A10C-4243-BDDF-E00B2223597D}"/>
    <cellStyle name="Calculation 14 2" xfId="31004" xr:uid="{58B39606-80CA-487E-9538-97A8F239C793}"/>
    <cellStyle name="Calculation 15" xfId="31005" xr:uid="{D625F710-AE0C-4FBE-99A7-19C65997E327}"/>
    <cellStyle name="Calculation 15 2" xfId="31006" xr:uid="{CEBDFBDC-2750-402D-954F-EE8B8EE75269}"/>
    <cellStyle name="Calculation 16" xfId="31007" xr:uid="{AE8A60A2-A18D-4777-9CD1-B88AF522A9D3}"/>
    <cellStyle name="Calculation 16 2" xfId="31008" xr:uid="{C4CA019C-9DD0-4C1A-9965-B02D5167157E}"/>
    <cellStyle name="Calculation 17" xfId="31009" xr:uid="{6D7409F9-965B-430F-9997-D84C16351AE6}"/>
    <cellStyle name="Calculation 17 2" xfId="31010" xr:uid="{4F7D1F10-EFE7-4A5F-8D9C-0DFF15EF4A5B}"/>
    <cellStyle name="Calculation 18" xfId="31011" xr:uid="{7AB32A5F-B61E-4024-81B2-8170D956CFB9}"/>
    <cellStyle name="Calculation 18 2" xfId="31012" xr:uid="{7183A0E9-3313-4DAE-AE5D-79536FD9A6C8}"/>
    <cellStyle name="Calculation 19" xfId="31013" xr:uid="{84850EE0-EE41-4027-AF8E-7228F28D8E51}"/>
    <cellStyle name="Calculation 19 2" xfId="31014" xr:uid="{AC6886D3-9B77-4375-A214-92E051F75D88}"/>
    <cellStyle name="Calculation 2" xfId="213" xr:uid="{23A7EF37-F918-4317-B8E9-A9CBD32243E8}"/>
    <cellStyle name="Calculation 2 10" xfId="32346" xr:uid="{FB6D28E6-719E-4972-80A6-AD30CC313CA8}"/>
    <cellStyle name="Calculation 2 11" xfId="9462" xr:uid="{FEFB6CFF-8473-41A2-B4B2-D49BB7AE2AF9}"/>
    <cellStyle name="Calculation 2 2" xfId="374" xr:uid="{078AFF11-42DB-4539-929D-7B67E7D5536A}"/>
    <cellStyle name="Calculation 2 2 2" xfId="1059" xr:uid="{19D56DDC-5DA1-4D23-93FA-91FB42C4539B}"/>
    <cellStyle name="Calculation 2 2 2 2" xfId="9609" xr:uid="{86ABE431-0D7A-4FC5-905D-72E471F67EA7}"/>
    <cellStyle name="Calculation 2 2 2 2 2" xfId="10308" xr:uid="{1DBDEF3C-BB07-4534-9D3D-AC5277A8A47B}"/>
    <cellStyle name="Calculation 2 2 2 3" xfId="9563" xr:uid="{E6081E9B-984F-4C22-817D-EAB30052651A}"/>
    <cellStyle name="Calculation 2 2 2 3 2" xfId="10075" xr:uid="{95E39710-0EB6-454B-B4F8-04551160CB2A}"/>
    <cellStyle name="Calculation 2 2 2 4" xfId="9979" xr:uid="{368A89D9-A6A7-40C0-8144-691AF546EE00}"/>
    <cellStyle name="Calculation 2 2 2 5" xfId="31017" xr:uid="{51F41D90-FD14-49E5-B53D-39D139E5316F}"/>
    <cellStyle name="Calculation 2 2 2 6" xfId="9500" xr:uid="{DE043CAA-1428-4D69-B863-BF2DDFBC3C68}"/>
    <cellStyle name="Calculation 2 2 3" xfId="9567" xr:uid="{F0F4F00B-6B9E-4267-838E-B49A2F902298}"/>
    <cellStyle name="Calculation 2 2 3 2" xfId="10056" xr:uid="{344995A2-8A52-49E5-9FE3-A55DF150ECC1}"/>
    <cellStyle name="Calculation 2 2 3 3" xfId="31018" xr:uid="{901B9746-DE93-4636-AF76-4CC7C04ADA3A}"/>
    <cellStyle name="Calculation 2 2 4" xfId="9554" xr:uid="{6C848DBE-61FB-4FB0-A897-0E696FF1EB60}"/>
    <cellStyle name="Calculation 2 2 4 2" xfId="10043" xr:uid="{F4A7DD49-07DC-455C-8DC8-970FD09E7E19}"/>
    <cellStyle name="Calculation 2 2 4 3" xfId="31016" xr:uid="{55FCD1E2-76EF-4D3C-9BAD-C49F0EA9B4C6}"/>
    <cellStyle name="Calculation 2 2 5" xfId="9960" xr:uid="{015114CE-DA04-458F-B681-6AA09582A0AE}"/>
    <cellStyle name="Calculation 2 2 6" xfId="32330" xr:uid="{B1412273-F0F7-4602-8278-696705FC1B3D}"/>
    <cellStyle name="Calculation 2 2 7" xfId="32347" xr:uid="{3CF15DBE-FF86-44AC-9BAD-503425B81E67}"/>
    <cellStyle name="Calculation 2 2 8" xfId="9475" xr:uid="{7FC7502B-1191-4F69-B444-67B8547F110F}"/>
    <cellStyle name="Calculation 2 3" xfId="519" xr:uid="{118861D5-B0BA-4865-A645-888CA9BB2576}"/>
    <cellStyle name="Calculation 2 3 2" xfId="31019" xr:uid="{82CDAEC6-F658-4042-BD8F-FAFEA5BD3681}"/>
    <cellStyle name="Calculation 2 4" xfId="875" xr:uid="{98D93247-173B-49D4-BF2D-31FE5FF65960}"/>
    <cellStyle name="Calculation 2 4 2" xfId="1068" xr:uid="{1345A87B-657B-432A-8B3B-A84A5E8D9A0B}"/>
    <cellStyle name="Calculation 2 4 2 2" xfId="9617" xr:uid="{B602D5DE-8401-4770-926F-75EF8DE09C31}"/>
    <cellStyle name="Calculation 2 4 2 2 2" xfId="10311" xr:uid="{3B514E81-A279-4B11-96EA-C21FD550762F}"/>
    <cellStyle name="Calculation 2 4 2 3" xfId="9581" xr:uid="{EC69A8E5-504F-4A4A-9979-B14807385C84}"/>
    <cellStyle name="Calculation 2 4 2 3 2" xfId="10554" xr:uid="{B8AB72A5-4173-4E91-B99F-F0E086DEC7B9}"/>
    <cellStyle name="Calculation 2 4 2 4" xfId="9984" xr:uid="{1FCD417F-F37F-4967-BA9B-A83878EF53F5}"/>
    <cellStyle name="Calculation 2 4 2 5" xfId="9508" xr:uid="{5809EBB2-E4C7-4B36-88E5-F55069AB1711}"/>
    <cellStyle name="Calculation 2 4 3" xfId="9594" xr:uid="{B7BB8680-D21B-43AC-9CCE-D6DE4FDDC934}"/>
    <cellStyle name="Calculation 2 4 3 2" xfId="12182" xr:uid="{23ADB330-EE56-4FDD-A2F8-C32189DCA69B}"/>
    <cellStyle name="Calculation 2 4 4" xfId="9565" xr:uid="{4EC3C6AC-58E3-4CFA-898C-013759F153B9}"/>
    <cellStyle name="Calculation 2 4 4 2" xfId="10059" xr:uid="{2042E1E6-8B3F-49AF-9586-AE463F9C0DEC}"/>
    <cellStyle name="Calculation 2 4 5" xfId="9967" xr:uid="{1D7779D7-2CC7-4E1F-85EF-D04F34278EC2}"/>
    <cellStyle name="Calculation 2 4 6" xfId="32331" xr:uid="{E5C631AF-D91F-44F1-A663-92B3D20E4E85}"/>
    <cellStyle name="Calculation 2 4 7" xfId="32348" xr:uid="{B9A7D9C2-2CA9-4AC7-892F-639B6C28CA96}"/>
    <cellStyle name="Calculation 2 4 8" xfId="9486" xr:uid="{C77FEA0E-ED0C-47F2-8485-8B64C5EE2357}"/>
    <cellStyle name="Calculation 2 5" xfId="1054" xr:uid="{2C4D4D92-8E87-44DE-BCB7-C98DFAAF1D88}"/>
    <cellStyle name="Calculation 2 5 2" xfId="9604" xr:uid="{34FA1B53-0179-4920-978D-672B74D430E4}"/>
    <cellStyle name="Calculation 2 5 2 2" xfId="10334" xr:uid="{0B2D6CBD-40A5-4E24-8F3E-A84E02FA3111}"/>
    <cellStyle name="Calculation 2 5 2 3" xfId="32277" xr:uid="{2A525022-5590-4739-8320-2590884C2AB1}"/>
    <cellStyle name="Calculation 2 5 3" xfId="9570" xr:uid="{EC3DEEE8-39DD-4595-815F-BD2EEBC95477}"/>
    <cellStyle name="Calculation 2 5 3 2" xfId="10079" xr:uid="{EC2949AC-2198-4DE2-84A3-602669CEFE79}"/>
    <cellStyle name="Calculation 2 5 4" xfId="9974" xr:uid="{10CC41AF-E8F3-4EFE-A633-8BF8720F3CAD}"/>
    <cellStyle name="Calculation 2 5 5" xfId="31020" xr:uid="{67CB8A32-320A-4DA5-826C-02373294FADB}"/>
    <cellStyle name="Calculation 2 5 6" xfId="9495" xr:uid="{B5B8A3D6-1464-4471-96CE-D80BA3EE510D}"/>
    <cellStyle name="Calculation 2 6" xfId="2155" xr:uid="{6AC226B9-A13B-4D05-BC22-C25FA8CA05FE}"/>
    <cellStyle name="Calculation 2 6 2" xfId="9953" xr:uid="{4717F104-34B1-47E0-83DA-8FE3D6C17AF5}"/>
    <cellStyle name="Calculation 2 6 3" xfId="31015" xr:uid="{D55137D7-C25B-4BFA-B5D9-F6FD341C6626}"/>
    <cellStyle name="Calculation 2 6 4" xfId="9555" xr:uid="{F5C789F7-C9B5-44C3-9067-B86B9005F2C0}"/>
    <cellStyle name="Calculation 2 7" xfId="1662" xr:uid="{D18FE3C1-015B-49DF-A87B-AC54927D0D62}"/>
    <cellStyle name="Calculation 2 7 2" xfId="12181" xr:uid="{49B998CD-ADDE-4174-8C0E-518958A4EC30}"/>
    <cellStyle name="Calculation 2 7 3" xfId="9999" xr:uid="{7902CC73-8F51-4F0E-9BB4-C8F28E83ADB7}"/>
    <cellStyle name="Calculation 2 7 4" xfId="9596" xr:uid="{164A5ECF-E68C-4211-BDA4-13D09D189854}"/>
    <cellStyle name="Calculation 2 8" xfId="9723" xr:uid="{CAD9167F-C33E-440A-A1CD-B407A1F11BB1}"/>
    <cellStyle name="Calculation 2 9" xfId="32332" xr:uid="{98CD4D62-22CE-4F23-8E5C-A65444FCA882}"/>
    <cellStyle name="Calculation 20" xfId="31021" xr:uid="{574A1927-9DDD-492E-B8A2-3FA1D4E548F4}"/>
    <cellStyle name="Calculation 20 2" xfId="31022" xr:uid="{EC90918C-A443-40F9-90F0-1C4E498D4EA0}"/>
    <cellStyle name="Calculation 21" xfId="31023" xr:uid="{67B1B91D-68B1-4E14-A1AA-8B95A5C14AA5}"/>
    <cellStyle name="Calculation 21 2" xfId="31024" xr:uid="{6E0726FE-8F11-474C-B450-F5E327BB8B16}"/>
    <cellStyle name="Calculation 22" xfId="31025" xr:uid="{9306228E-7C3E-41B2-9042-EA7C51A55B1D}"/>
    <cellStyle name="Calculation 23" xfId="31026" xr:uid="{01E9A3CF-6DDE-4828-B53D-CF1665FD5EDF}"/>
    <cellStyle name="Calculation 24" xfId="31027" xr:uid="{72EF144B-CCA9-4DAA-8EDE-C8925A581248}"/>
    <cellStyle name="Calculation 25" xfId="31028" xr:uid="{E35BB5DF-CF92-42FF-B853-528D30E18C7D}"/>
    <cellStyle name="Calculation 26" xfId="31029" xr:uid="{1FC945FE-E040-4458-AA38-D5373A6ADF48}"/>
    <cellStyle name="Calculation 27" xfId="31030" xr:uid="{B079D585-7B84-4A40-9BDD-D7CABDA02E01}"/>
    <cellStyle name="Calculation 28" xfId="31031" xr:uid="{7D1F1A8F-9C14-4D05-A7D1-B14107269ED3}"/>
    <cellStyle name="Calculation 29" xfId="31032" xr:uid="{9592D2F0-503D-4EAF-9285-EA1C64AF69E5}"/>
    <cellStyle name="Calculation 3" xfId="384" xr:uid="{F9FD2959-E5CD-44FE-844F-E476B783A3D9}"/>
    <cellStyle name="Calculation 3 2" xfId="988" xr:uid="{EF13AE5C-0DEE-42AA-B45B-ACE448F7D33A}"/>
    <cellStyle name="Calculation 3 2 2" xfId="31035" xr:uid="{13AE86FF-7247-489A-8297-4FA0D669158D}"/>
    <cellStyle name="Calculation 3 2 3" xfId="31034" xr:uid="{340EA005-18B1-4F89-80E0-C4E3494AB692}"/>
    <cellStyle name="Calculation 3 3" xfId="2236" xr:uid="{B1BD7B34-041D-4473-8CC8-E5D86826DEB1}"/>
    <cellStyle name="Calculation 3 3 2" xfId="31033" xr:uid="{2B02AB34-3D09-4B63-9158-16C30BD80D35}"/>
    <cellStyle name="Calculation 3 4" xfId="1638" xr:uid="{DD4C0C7E-56C3-4971-9E9A-8E6BD3272467}"/>
    <cellStyle name="Calculation 3 5" xfId="9700" xr:uid="{FB5AE4EF-5EB9-4ABA-89CB-E0F58B1D13ED}"/>
    <cellStyle name="Calculation 30" xfId="31036" xr:uid="{84CA11C1-6791-4701-8671-57ABD45AAD60}"/>
    <cellStyle name="Calculation 31" xfId="31037" xr:uid="{5EF8BE24-D40D-4ED7-8EC6-C2604DEA3CD1}"/>
    <cellStyle name="Calculation 32" xfId="31038" xr:uid="{132119AA-67A4-44CA-B9F5-836A42A90146}"/>
    <cellStyle name="Calculation 33" xfId="31039" xr:uid="{075BE675-05BB-4AC3-96A7-89EECA3F1DB4}"/>
    <cellStyle name="Calculation 34" xfId="31040" xr:uid="{304946C2-AD16-4B66-942A-A1A94525BD53}"/>
    <cellStyle name="Calculation 35" xfId="31041" xr:uid="{17B429A7-46F9-4FA8-8737-A2CCAEBFE2EF}"/>
    <cellStyle name="Calculation 36" xfId="31042" xr:uid="{8D8A52A5-1D9E-4DBC-97D8-35D008DF0657}"/>
    <cellStyle name="Calculation 37" xfId="31043" xr:uid="{C26F26B2-9D5A-44A5-B7FA-BD497BC93F15}"/>
    <cellStyle name="Calculation 38" xfId="31044" xr:uid="{187CEFE2-155C-41CB-8B67-DCEC6065F454}"/>
    <cellStyle name="Calculation 39" xfId="31045" xr:uid="{94C1628B-F2E1-4AFF-9249-DB9B1069F61D}"/>
    <cellStyle name="Calculation 4" xfId="154" xr:uid="{F7962C04-39B6-4CED-9E3D-1E749DAA4BE8}"/>
    <cellStyle name="Calculation 4 2" xfId="31047" xr:uid="{14B987C6-2F62-49D9-9DA1-395CF0B019EE}"/>
    <cellStyle name="Calculation 4 3" xfId="31046" xr:uid="{231CCD02-6B2A-4D5A-BCEE-0E95611FF6B5}"/>
    <cellStyle name="Calculation 40" xfId="31048" xr:uid="{CB0974AF-BBC0-42FD-86D5-F7F3BB095C39}"/>
    <cellStyle name="Calculation 41" xfId="31049" xr:uid="{1EA607AA-4162-4F40-8B1E-23BDD122B7F3}"/>
    <cellStyle name="Calculation 42" xfId="31050" xr:uid="{A43F6915-68E8-41E0-8D42-960CFD0BAC1A}"/>
    <cellStyle name="Calculation 43" xfId="31051" xr:uid="{0039F00E-F92C-4451-A3BA-A630BA6574F3}"/>
    <cellStyle name="Calculation 44" xfId="31052" xr:uid="{856CE796-57D5-4179-8B2A-4A554D3D7345}"/>
    <cellStyle name="Calculation 45" xfId="31053" xr:uid="{F33345F0-7AEB-44C7-9EA8-16410B5CFBD4}"/>
    <cellStyle name="Calculation 46" xfId="31054" xr:uid="{37D13EF7-D35E-4531-A235-A6FF174EF986}"/>
    <cellStyle name="Calculation 47" xfId="31055" xr:uid="{80607763-3CC9-4054-9A5B-09355CDD0911}"/>
    <cellStyle name="Calculation 48" xfId="31056" xr:uid="{C2D2BF72-BFB3-4B0A-ACBE-B4DBD105D5AD}"/>
    <cellStyle name="Calculation 49" xfId="31057" xr:uid="{87789AAE-1B4D-4583-A58C-2558A98B3AF3}"/>
    <cellStyle name="Calculation 5" xfId="31058" xr:uid="{A789E28A-8E36-4335-A8BA-A3451AE978BF}"/>
    <cellStyle name="Calculation 5 2" xfId="31059" xr:uid="{B91E29E1-0F91-4F03-9AD4-5A49B3EB8652}"/>
    <cellStyle name="Calculation 50" xfId="31060" xr:uid="{B50DF6E3-C531-4B32-8BF1-44C0E297DEB4}"/>
    <cellStyle name="Calculation 51" xfId="31061" xr:uid="{38AAF0A5-6997-4CE4-A1A9-1A793A796F1E}"/>
    <cellStyle name="Calculation 52" xfId="31062" xr:uid="{FD16160E-2C34-439A-861B-60216951FF62}"/>
    <cellStyle name="Calculation 53" xfId="31063" xr:uid="{63A8E355-AAF0-43A0-896E-EEEAA70B2BCD}"/>
    <cellStyle name="Calculation 54" xfId="31064" xr:uid="{3C9061E3-8DAC-453F-8B35-8C1B735D2E36}"/>
    <cellStyle name="Calculation 55" xfId="31065" xr:uid="{C7ADEE31-4D0F-4797-B28F-BDA9E0BA490E}"/>
    <cellStyle name="Calculation 56" xfId="31066" xr:uid="{F03A47C7-2976-4945-9DE8-B415ED51B24B}"/>
    <cellStyle name="Calculation 57" xfId="31067" xr:uid="{3E83B575-20B0-48EB-B28D-AD2289EB9F39}"/>
    <cellStyle name="Calculation 58" xfId="31068" xr:uid="{F86525D3-ED34-4F68-ACF6-3D2AB49775D1}"/>
    <cellStyle name="Calculation 59" xfId="31069" xr:uid="{057A166F-E038-40DE-A11B-D885C86CBD94}"/>
    <cellStyle name="Calculation 6" xfId="31070" xr:uid="{DD4C7CEE-9212-4CD9-A3EC-75EFF75F7DE1}"/>
    <cellStyle name="Calculation 6 2" xfId="31071" xr:uid="{D6E63260-5CE2-446A-B794-35EF1E08E144}"/>
    <cellStyle name="Calculation 60" xfId="31072" xr:uid="{E55CB83F-8AFB-472B-9C50-97187F2DD4FF}"/>
    <cellStyle name="Calculation 60 2" xfId="31073" xr:uid="{DE270BAF-AC77-467A-810B-3388855984DC}"/>
    <cellStyle name="Calculation 60 3" xfId="31074" xr:uid="{9F5DFF4F-C54D-4616-99BD-467F58043D8B}"/>
    <cellStyle name="Calculation 60 4" xfId="31075" xr:uid="{C44641D4-D23A-48B0-8B10-9909E867522B}"/>
    <cellStyle name="Calculation 60 5" xfId="31076" xr:uid="{8079E473-555E-44F1-93D8-9B1A19BCD9BB}"/>
    <cellStyle name="Calculation 61" xfId="31077" xr:uid="{8DD71C1E-A0BC-4B54-AA32-AEC40F333515}"/>
    <cellStyle name="Calculation 62" xfId="31078" xr:uid="{6EA46163-2D47-411E-B653-28419AB9686F}"/>
    <cellStyle name="Calculation 63" xfId="31079" xr:uid="{EAEB6D6E-A34B-4FE0-A334-EDF3A87105DA}"/>
    <cellStyle name="Calculation 64" xfId="31080" xr:uid="{E48D59FA-29EF-46F0-A37A-89F6BB67B615}"/>
    <cellStyle name="Calculation 65" xfId="31081" xr:uid="{BC96DF3C-823B-496F-8655-A0AECE664EF5}"/>
    <cellStyle name="Calculation 66" xfId="31082" xr:uid="{20C2C375-3271-494C-87A4-E023C419497A}"/>
    <cellStyle name="Calculation 67" xfId="31083" xr:uid="{A2074769-44F1-46F7-BD6C-3C1D85588C1C}"/>
    <cellStyle name="Calculation 68" xfId="9520" xr:uid="{CD94F596-15DB-4739-8BB4-BF88F0FFE5DF}"/>
    <cellStyle name="Calculation 7" xfId="31084" xr:uid="{E41B693D-682F-49B5-937E-1E395A1487D3}"/>
    <cellStyle name="Calculation 7 2" xfId="31085" xr:uid="{D1DF57E7-A8D9-4A96-AAC4-5F2F3CFD7707}"/>
    <cellStyle name="Calculation 8" xfId="31086" xr:uid="{A784FDA3-0E43-4A75-BDCC-1CC51847389C}"/>
    <cellStyle name="Calculation 8 2" xfId="31087" xr:uid="{43CCAFE3-AE46-424A-9A26-D5E9FFBFC5F4}"/>
    <cellStyle name="Calculation 9" xfId="31088" xr:uid="{636DADA7-2882-4510-8FD2-1E3D2ADEE73E}"/>
    <cellStyle name="Calculation 9 2" xfId="31089" xr:uid="{053DE028-8417-43E7-8187-FCEA88FFDA70}"/>
    <cellStyle name="Change A&amp;ll 2" xfId="9441" xr:uid="{E346516B-4364-49A8-9E68-F38C423959E2}"/>
    <cellStyle name="Check Cell" xfId="42" builtinId="23" customBuiltin="1"/>
    <cellStyle name="Check Cell 1" xfId="31091" xr:uid="{6626051A-63FC-4CDA-826F-DFC70AF6465B}"/>
    <cellStyle name="Check Cell 1 2" xfId="31092" xr:uid="{6D1B107B-C71C-4672-9F8D-B10323880928}"/>
    <cellStyle name="Check Cell 1 2 2" xfId="31093" xr:uid="{0D111FFC-6041-4B36-A3C3-A08257729AC3}"/>
    <cellStyle name="Check Cell 1 3" xfId="31094" xr:uid="{0B9289B4-ED36-44A0-8CB4-1C9C15055F64}"/>
    <cellStyle name="Check Cell 10" xfId="31095" xr:uid="{E7846300-4207-40BB-BE4A-7B2A78D0198F}"/>
    <cellStyle name="Check Cell 10 2" xfId="31096" xr:uid="{054EB529-2257-4AFF-838C-B7E4705C14B8}"/>
    <cellStyle name="Check Cell 11" xfId="31097" xr:uid="{20345AF5-74F6-4F5B-8604-2345BC18AF95}"/>
    <cellStyle name="Check Cell 11 2" xfId="31098" xr:uid="{4DE1A2AC-5CEE-4613-A0F4-731C170E9BE0}"/>
    <cellStyle name="Check Cell 12" xfId="31099" xr:uid="{588047AF-858B-4E33-9BD2-8BECA78BB601}"/>
    <cellStyle name="Check Cell 12 2" xfId="31100" xr:uid="{B1CEF56D-55F6-47A9-AFB2-B2D8E4F19894}"/>
    <cellStyle name="Check Cell 13" xfId="31101" xr:uid="{407E4DC6-50EC-4FE5-8189-F6A567F945AC}"/>
    <cellStyle name="Check Cell 13 2" xfId="31102" xr:uid="{763C4D00-D945-47B5-8A1F-132E61BC52C3}"/>
    <cellStyle name="Check Cell 14" xfId="31103" xr:uid="{C4DEA539-614E-488E-A5E2-CFA99305AFD5}"/>
    <cellStyle name="Check Cell 14 2" xfId="31104" xr:uid="{31A82C0C-5BF7-45AD-9DF5-C66EBAEB3B18}"/>
    <cellStyle name="Check Cell 15" xfId="31105" xr:uid="{AB958091-D55B-4087-8098-5ED738A9E5D3}"/>
    <cellStyle name="Check Cell 15 2" xfId="31106" xr:uid="{B0A3C956-8C47-4A75-80C1-EA213EAAAB96}"/>
    <cellStyle name="Check Cell 16" xfId="31107" xr:uid="{3FBA0DF8-0EB3-4A53-ABAF-538630027F94}"/>
    <cellStyle name="Check Cell 16 2" xfId="31108" xr:uid="{3F2C8144-E086-414B-A168-D6F93A55AEF0}"/>
    <cellStyle name="Check Cell 17" xfId="31109" xr:uid="{2C82810E-D3AA-4F26-A17C-BF5EC81CC25C}"/>
    <cellStyle name="Check Cell 17 2" xfId="31110" xr:uid="{AF5E0098-6BA8-49F8-9F9D-53FDFC54549C}"/>
    <cellStyle name="Check Cell 18" xfId="31111" xr:uid="{CBA28CFE-D9F1-4D0B-84AF-CE635222BA29}"/>
    <cellStyle name="Check Cell 18 2" xfId="31112" xr:uid="{073B550F-A418-47CE-B83C-F108686C7B66}"/>
    <cellStyle name="Check Cell 19" xfId="31113" xr:uid="{B0FB42CD-6625-4A90-A0EC-CA11E529D982}"/>
    <cellStyle name="Check Cell 19 2" xfId="31114" xr:uid="{0B4ECBD3-4A79-4599-8458-D2C533BFD9BC}"/>
    <cellStyle name="Check Cell 2" xfId="214" xr:uid="{859799AD-0B9C-4326-A7A7-A317D2626061}"/>
    <cellStyle name="Check Cell 2 2" xfId="521" xr:uid="{CDCBE22E-95F9-429C-B792-FCB348790119}"/>
    <cellStyle name="Check Cell 2 2 2" xfId="31117" xr:uid="{2BEBE628-D83A-48DF-9AFF-0040BE0B714D}"/>
    <cellStyle name="Check Cell 2 2 3" xfId="31116" xr:uid="{8000CB6E-0781-424D-833E-423D6C232E1B}"/>
    <cellStyle name="Check Cell 2 3" xfId="2176" xr:uid="{264E8400-92B5-4B67-9406-8685760002A5}"/>
    <cellStyle name="Check Cell 2 3 2" xfId="32278" xr:uid="{358A18B1-2A02-476D-A62F-F6A213E4A4D3}"/>
    <cellStyle name="Check Cell 2 3 3" xfId="31118" xr:uid="{38AE9B64-E5D9-4603-ABBA-44388AEF5857}"/>
    <cellStyle name="Check Cell 2 4" xfId="1663" xr:uid="{2AF07BC7-19B1-4DA9-BC92-3F706FDA1A45}"/>
    <cellStyle name="Check Cell 2 4 2" xfId="31119" xr:uid="{2D532ECF-E970-4DE3-A0D4-4AF3BC924998}"/>
    <cellStyle name="Check Cell 2 5" xfId="9724" xr:uid="{134769DF-E09E-4A2D-9880-D05A77E2FBE4}"/>
    <cellStyle name="Check Cell 2 5 2" xfId="31120" xr:uid="{357F3822-6935-4682-AD27-15A21C7D21C3}"/>
    <cellStyle name="Check Cell 2 6" xfId="31115" xr:uid="{C83DF38B-8B19-4767-8213-FDC828F2448F}"/>
    <cellStyle name="Check Cell 20" xfId="31121" xr:uid="{2858E41B-0CDB-440B-B66E-EC1EE869B2FD}"/>
    <cellStyle name="Check Cell 21" xfId="31122" xr:uid="{24ECB523-148F-4A41-911A-7723BF00C01F}"/>
    <cellStyle name="Check Cell 21 2" xfId="31123" xr:uid="{75F1D250-5520-4F9B-B584-FAD2A5306C27}"/>
    <cellStyle name="Check Cell 22" xfId="31124" xr:uid="{401AFC29-9590-4969-8859-F32AAB195811}"/>
    <cellStyle name="Check Cell 23" xfId="31125" xr:uid="{1583D45C-E8A5-48EC-A1CB-AE6347846C52}"/>
    <cellStyle name="Check Cell 24" xfId="31126" xr:uid="{199EFCA1-9B15-4E39-BD22-9534BDE72FA4}"/>
    <cellStyle name="Check Cell 25" xfId="31127" xr:uid="{341DA93E-6303-45B0-ABA2-FA578E84DE4D}"/>
    <cellStyle name="Check Cell 26" xfId="31128" xr:uid="{3C200DDE-F80A-4D7B-B622-0C830D543C64}"/>
    <cellStyle name="Check Cell 27" xfId="31129" xr:uid="{AD160C49-225C-4165-AC66-878C68ADD88B}"/>
    <cellStyle name="Check Cell 28" xfId="31130" xr:uid="{5BD79C3B-E597-4D56-9C62-ABFB70A180CB}"/>
    <cellStyle name="Check Cell 29" xfId="31131" xr:uid="{974FDDC3-84A0-499A-B1B9-CA6A154CAB12}"/>
    <cellStyle name="Check Cell 3" xfId="373" xr:uid="{323A919F-111E-4FD1-B443-17E946548672}"/>
    <cellStyle name="Check Cell 3 2" xfId="990" xr:uid="{73D8BEC2-1350-4E8A-91A6-B1417D9BF03A}"/>
    <cellStyle name="Check Cell 3 2 2" xfId="31134" xr:uid="{A828775B-71E9-47E1-A607-96916F419A6A}"/>
    <cellStyle name="Check Cell 3 2 3" xfId="31133" xr:uid="{C0F3BB6F-468E-49F5-975B-A0A0D56C848B}"/>
    <cellStyle name="Check Cell 3 3" xfId="2227" xr:uid="{362A25E0-F40B-43CC-9767-EC7A376549C3}"/>
    <cellStyle name="Check Cell 3 3 2" xfId="31132" xr:uid="{261E9C13-0B9B-4B82-9CED-6DFCE19711CF}"/>
    <cellStyle name="Check Cell 3 4" xfId="1640" xr:uid="{D7ED1C78-35B0-47B5-9C14-D62F2EB05C63}"/>
    <cellStyle name="Check Cell 3 5" xfId="9702" xr:uid="{378F98B4-1F34-4DAC-8EE8-1CC20DCEC085}"/>
    <cellStyle name="Check Cell 30" xfId="31135" xr:uid="{983F4C7D-B182-49BD-A728-98E09FE4B23F}"/>
    <cellStyle name="Check Cell 31" xfId="31136" xr:uid="{A36CF5A5-24D7-4967-8450-FDFF08FC88D3}"/>
    <cellStyle name="Check Cell 32" xfId="31137" xr:uid="{DC617268-DE37-4226-9EA3-815B6E30AAD0}"/>
    <cellStyle name="Check Cell 33" xfId="31138" xr:uid="{1FEA1909-3C65-4107-841E-7A39B10B6E80}"/>
    <cellStyle name="Check Cell 34" xfId="31139" xr:uid="{DBE432AB-4D0F-4BD7-B439-C9359BEBEBAC}"/>
    <cellStyle name="Check Cell 35" xfId="31140" xr:uid="{0E2C1CB6-A648-4A65-8543-EA55E0856CDC}"/>
    <cellStyle name="Check Cell 36" xfId="31141" xr:uid="{F45BBF49-2D35-4CA0-92E3-9D23CDE314D6}"/>
    <cellStyle name="Check Cell 37" xfId="31142" xr:uid="{9E807950-471C-46B5-9152-8EC2FABF9C6A}"/>
    <cellStyle name="Check Cell 38" xfId="31143" xr:uid="{7127A7AF-9244-4C10-9E3F-B56261A7E547}"/>
    <cellStyle name="Check Cell 39" xfId="31144" xr:uid="{D6DBC284-071A-4E33-8573-3C455CBD5952}"/>
    <cellStyle name="Check Cell 4" xfId="156" xr:uid="{17D01D3C-626E-4969-B173-4B35ADC644D9}"/>
    <cellStyle name="Check Cell 4 2" xfId="31146" xr:uid="{0A98DC13-00A4-49CF-9247-2B9679B50C05}"/>
    <cellStyle name="Check Cell 4 3" xfId="31145" xr:uid="{C1FE06DD-9E1F-4EE0-A4E2-CD0F882F2ECC}"/>
    <cellStyle name="Check Cell 40" xfId="31147" xr:uid="{752A0A08-9262-41C7-AF3B-2A03A410A281}"/>
    <cellStyle name="Check Cell 41" xfId="31148" xr:uid="{E6E4FDEB-77E7-41B3-891B-8CDC5207826B}"/>
    <cellStyle name="Check Cell 42" xfId="31149" xr:uid="{44B473D0-895F-4A60-9228-2798C18F6F46}"/>
    <cellStyle name="Check Cell 43" xfId="31150" xr:uid="{0A905258-817C-478F-A8D9-EC1388DE7ED5}"/>
    <cellStyle name="Check Cell 44" xfId="31151" xr:uid="{C204F77A-82C2-4EB4-8742-5F5569CED7A3}"/>
    <cellStyle name="Check Cell 45" xfId="31152" xr:uid="{7B287151-9C25-44F9-80E9-BC43A3266FB0}"/>
    <cellStyle name="Check Cell 46" xfId="31153" xr:uid="{8D6F67F7-05F8-47D4-91B5-CE946C6946B6}"/>
    <cellStyle name="Check Cell 47" xfId="31154" xr:uid="{549B73C5-CABF-4F2B-BDA2-344FE51FBCA0}"/>
    <cellStyle name="Check Cell 48" xfId="31155" xr:uid="{194BC81B-9114-408A-B8C0-5DB35CBA558B}"/>
    <cellStyle name="Check Cell 49" xfId="31156" xr:uid="{09428E09-6AD0-4EDC-98AE-35DDD57429E3}"/>
    <cellStyle name="Check Cell 5" xfId="31157" xr:uid="{DAA17B42-88DA-4D54-91F1-CEF6FE69EC52}"/>
    <cellStyle name="Check Cell 5 2" xfId="31158" xr:uid="{C33D8600-857E-4628-A6CF-A205D3848A07}"/>
    <cellStyle name="Check Cell 50" xfId="31159" xr:uid="{6CE03407-761A-412A-B42E-D143CCD5CD44}"/>
    <cellStyle name="Check Cell 51" xfId="31160" xr:uid="{E1302918-2E04-44F2-B93A-EAE4BE350A88}"/>
    <cellStyle name="Check Cell 52" xfId="31161" xr:uid="{EB544009-B22B-45D5-AC6B-63EE39528DC4}"/>
    <cellStyle name="Check Cell 53" xfId="31162" xr:uid="{8EC9F6B6-6291-4EFE-ADDD-0CA30F049ECA}"/>
    <cellStyle name="Check Cell 54" xfId="31163" xr:uid="{5AE5A413-8872-4B4F-8619-45E099E1167F}"/>
    <cellStyle name="Check Cell 55" xfId="31164" xr:uid="{9C04358A-C252-4535-8B29-4E04D524486D}"/>
    <cellStyle name="Check Cell 56" xfId="31165" xr:uid="{7B11FEF0-D43A-4F9E-B61D-5FC547B0C996}"/>
    <cellStyle name="Check Cell 57" xfId="31166" xr:uid="{E5E13725-44AB-4FE8-A80F-75758FE758D6}"/>
    <cellStyle name="Check Cell 58" xfId="31167" xr:uid="{70E717F0-3FBA-4811-838A-AEA0F805B1C4}"/>
    <cellStyle name="Check Cell 59" xfId="31168" xr:uid="{E6F1394D-E533-46B4-BD35-C4B005E0051E}"/>
    <cellStyle name="Check Cell 6" xfId="31169" xr:uid="{A45E1771-ABA5-4111-9B3B-8547F057F8F5}"/>
    <cellStyle name="Check Cell 6 2" xfId="31170" xr:uid="{26D5843B-53CD-431E-84C7-4ADC0AD8E36F}"/>
    <cellStyle name="Check Cell 60" xfId="31171" xr:uid="{7E763A31-CDD9-4939-9C70-20428A2C5786}"/>
    <cellStyle name="Check Cell 60 2" xfId="31172" xr:uid="{CC23E4BA-7403-4557-9E08-1733C385DEFD}"/>
    <cellStyle name="Check Cell 61" xfId="31173" xr:uid="{7BEF1D34-229B-4E1F-BA78-BFED6751E704}"/>
    <cellStyle name="Check Cell 62" xfId="31174" xr:uid="{05778705-131B-4B4A-9A51-37CE5AA7E77A}"/>
    <cellStyle name="Check Cell 63" xfId="31175" xr:uid="{314C2F88-EFE7-41E7-A926-C66261BCAD3B}"/>
    <cellStyle name="Check Cell 64" xfId="31090" xr:uid="{6D2F4E6C-49D2-4397-B053-94689B89C3DA}"/>
    <cellStyle name="Check Cell 65" xfId="9522" xr:uid="{6BB31A95-A87D-4A81-B489-1A6D1F25ED2B}"/>
    <cellStyle name="Check Cell 7" xfId="31176" xr:uid="{40829AD3-4894-4142-A034-DFF569E632A7}"/>
    <cellStyle name="Check Cell 7 2" xfId="31177" xr:uid="{DBECCC5B-2735-49E8-8CEE-37A64E0CACFE}"/>
    <cellStyle name="Check Cell 8" xfId="31178" xr:uid="{2A65BB21-63D8-4342-8C2E-9CC862E2A478}"/>
    <cellStyle name="Check Cell 8 2" xfId="31179" xr:uid="{7A86002C-79E7-448D-9453-E0CACBE21B79}"/>
    <cellStyle name="Check Cell 9" xfId="31180" xr:uid="{B14DDD44-8B80-4991-B2C2-95F7FA0D4322}"/>
    <cellStyle name="Check Cell 9 2" xfId="31181" xr:uid="{4749C0C6-77C3-4F75-9DDB-BC20A73A9C7E}"/>
    <cellStyle name="CHUONG" xfId="444" xr:uid="{6EB7EA4E-C085-4DFA-A34F-54E6D42056F7}"/>
    <cellStyle name="CHUONG 2" xfId="552" xr:uid="{04C7BA10-22BC-4825-8283-278DE4DC4B9E}"/>
    <cellStyle name="CHUONG 3" xfId="564" xr:uid="{8F22DB73-CBFC-46CB-8A20-627EE19CDD53}"/>
    <cellStyle name="Comma" xfId="1" builtinId="3" customBuiltin="1"/>
    <cellStyle name="Comma [0]" xfId="30" builtinId="6"/>
    <cellStyle name="Comma [0] 10" xfId="10015" xr:uid="{4AEE635A-1CCF-4958-846F-8F604FE19587}"/>
    <cellStyle name="Comma [0] 10 2" xfId="22403" xr:uid="{F4835004-42F2-4CEA-AA51-C85CBA2736A6}"/>
    <cellStyle name="Comma [0] 11" xfId="14448" xr:uid="{85E8894B-03DA-4F57-A9BE-04D93099A4F1}"/>
    <cellStyle name="Comma [0] 2" xfId="255" xr:uid="{9FE857C0-F9C8-448B-9580-4249DE3275A2}"/>
    <cellStyle name="Comma [0] 2 10" xfId="2745" xr:uid="{1E40C0AC-73D4-4B97-9340-E75BDA37DB0E}"/>
    <cellStyle name="Comma [0] 2 10 2" xfId="5749" xr:uid="{687B5CA5-8464-473E-B7EB-2DBA6C98715D}"/>
    <cellStyle name="Comma [0] 2 10 2 2" xfId="13076" xr:uid="{EE79C716-58A5-4D55-9A53-7C4C59071A62}"/>
    <cellStyle name="Comma [0] 2 10 2 2 2" xfId="26794" xr:uid="{9BFBA9A4-E146-4470-BD3F-B522A18DA1D9}"/>
    <cellStyle name="Comma [0] 2 10 2 3" xfId="18838" xr:uid="{FDA97EB3-C86A-47EA-A3E9-DD7A2D520A31}"/>
    <cellStyle name="Comma [0] 2 10 3" xfId="11159" xr:uid="{C8C6BE0C-4A01-4F98-994F-5D6141A6C6E5}"/>
    <cellStyle name="Comma [0] 2 10 3 2" xfId="23879" xr:uid="{D214FB07-B51A-421C-9AF5-84386FBA67CA}"/>
    <cellStyle name="Comma [0] 2 10 4" xfId="15925" xr:uid="{21023E63-5934-435D-8E49-3C2A26BAB384}"/>
    <cellStyle name="Comma [0] 2 11" xfId="3009" xr:uid="{A8DA9B3D-862C-4302-BF35-87E183594956}"/>
    <cellStyle name="Comma [0] 2 11 2" xfId="6006" xr:uid="{FC1A14A6-03DC-4372-A362-E2661D3A7BEF}"/>
    <cellStyle name="Comma [0] 2 11 2 2" xfId="13333" xr:uid="{E0666D53-8C9D-44D0-A84B-8B05CCB0B8ED}"/>
    <cellStyle name="Comma [0] 2 11 2 2 2" xfId="27051" xr:uid="{696AEC47-B2E4-4579-92AA-AE08745F943E}"/>
    <cellStyle name="Comma [0] 2 11 2 3" xfId="19095" xr:uid="{50DA6A65-459C-48EE-B295-6824CFCBFF5A}"/>
    <cellStyle name="Comma [0] 2 11 3" xfId="11419" xr:uid="{20BC57A9-BACF-4AEF-88BC-3B8C0F8344AB}"/>
    <cellStyle name="Comma [0] 2 11 3 2" xfId="24139" xr:uid="{8E75608A-CADB-4D00-9227-041A5773A21D}"/>
    <cellStyle name="Comma [0] 2 11 4" xfId="16184" xr:uid="{7C333C58-3E7C-4FB5-A680-98DCB1F0E738}"/>
    <cellStyle name="Comma [0] 2 12" xfId="3254" xr:uid="{71DEC1A0-DB52-46FC-AAD5-FECAAF250D45}"/>
    <cellStyle name="Comma [0] 2 12 2" xfId="6251" xr:uid="{E1934D5C-A3F9-490E-90CE-1F31D6C556D1}"/>
    <cellStyle name="Comma [0] 2 12 2 2" xfId="13578" xr:uid="{798B77C1-484A-4826-838A-076C1415CEBC}"/>
    <cellStyle name="Comma [0] 2 12 2 2 2" xfId="27296" xr:uid="{4CF0B0ED-B741-4DAD-A1FE-A136A3EA25E6}"/>
    <cellStyle name="Comma [0] 2 12 2 3" xfId="19340" xr:uid="{F58BA931-4036-4F2B-A01B-2219FE851F37}"/>
    <cellStyle name="Comma [0] 2 12 3" xfId="11664" xr:uid="{2A89A9FE-6FC0-4861-85BB-45D82FC68BC2}"/>
    <cellStyle name="Comma [0] 2 12 3 2" xfId="24384" xr:uid="{C54AF202-C954-476F-8F47-B064A954E106}"/>
    <cellStyle name="Comma [0] 2 12 4" xfId="16429" xr:uid="{228E9F02-36D8-40A7-A1C6-61489DC6B887}"/>
    <cellStyle name="Comma [0] 2 2" xfId="493" xr:uid="{CAC0A855-D116-40CD-A0B0-17D36C0542E6}"/>
    <cellStyle name="Comma [0] 2 2 2" xfId="1795" xr:uid="{28D80308-1258-4F4A-BA21-179981D3D3CD}"/>
    <cellStyle name="Comma [0] 2 2 3" xfId="1979" xr:uid="{0629EEFD-E5F7-473B-B93D-70C39A922A20}"/>
    <cellStyle name="Comma [0] 2 2 3 2" xfId="5473" xr:uid="{C2E081D4-4EF5-4599-ABCF-DE86F3C6B142}"/>
    <cellStyle name="Comma [0] 2 2 3 2 2" xfId="12841" xr:uid="{CA301B84-35C2-412C-BDB4-A16A3FFA05F3}"/>
    <cellStyle name="Comma [0] 2 2 3 2 2 2" xfId="26523" xr:uid="{921450A9-988F-492C-9CF8-8A7B5BBA4805}"/>
    <cellStyle name="Comma [0] 2 2 3 2 3" xfId="18567" xr:uid="{EBBCC135-406A-4192-8D61-7B96001C632B}"/>
    <cellStyle name="Comma [0] 2 2 3 3" xfId="10863" xr:uid="{E5A00AB3-7B57-48B3-90DC-29A1930AD6F4}"/>
    <cellStyle name="Comma [0] 2 2 3 3 2" xfId="23334" xr:uid="{D3A745F6-5664-4FB8-906C-F8FCCF4CAA54}"/>
    <cellStyle name="Comma [0] 2 2 3 4" xfId="15357" xr:uid="{07C90DEC-17D3-42D9-A9CC-598067CD675A}"/>
    <cellStyle name="Comma [0] 2 2 4" xfId="2833" xr:uid="{3132F8DB-9002-436C-B0E7-020709DA7221}"/>
    <cellStyle name="Comma [0] 2 2 4 2" xfId="5836" xr:uid="{1D7DD15D-CA4F-49AB-839F-D28C6F6A651A}"/>
    <cellStyle name="Comma [0] 2 2 4 2 2" xfId="13163" xr:uid="{1FEF73C6-56CA-4331-BCF5-78737E915CD9}"/>
    <cellStyle name="Comma [0] 2 2 4 2 2 2" xfId="26881" xr:uid="{F0B215C0-51E1-4A93-B964-489DCB0104AC}"/>
    <cellStyle name="Comma [0] 2 2 4 2 3" xfId="18925" xr:uid="{16661D75-40B2-4B72-BF76-06C8950776A5}"/>
    <cellStyle name="Comma [0] 2 2 4 3" xfId="11247" xr:uid="{8BD36C2D-2E03-4ECD-A329-AEEE923544BF}"/>
    <cellStyle name="Comma [0] 2 2 4 3 2" xfId="23967" xr:uid="{387C16E3-CB15-46CA-BDCC-4AF1631D6FCD}"/>
    <cellStyle name="Comma [0] 2 2 4 4" xfId="16012" xr:uid="{40D87DCB-7F67-47A4-8426-818ACEA704F3}"/>
    <cellStyle name="Comma [0] 2 2 5" xfId="3097" xr:uid="{774929B3-F036-4F5D-BD76-DEC785F2CEE4}"/>
    <cellStyle name="Comma [0] 2 2 5 2" xfId="6094" xr:uid="{C5B0F5AE-F699-4AF5-8385-1017B8796AB5}"/>
    <cellStyle name="Comma [0] 2 2 5 2 2" xfId="13421" xr:uid="{78ECD9E8-2240-460C-9315-4C456E525DF7}"/>
    <cellStyle name="Comma [0] 2 2 5 2 2 2" xfId="27139" xr:uid="{1A1C5448-5EC2-47F9-8AA3-99F1DA8240D5}"/>
    <cellStyle name="Comma [0] 2 2 5 2 3" xfId="19183" xr:uid="{55CC3B3E-877D-4CFE-BC66-300CC5112D29}"/>
    <cellStyle name="Comma [0] 2 2 5 3" xfId="11507" xr:uid="{75986B3F-D6D3-4350-A8F6-F85DD24C3A1C}"/>
    <cellStyle name="Comma [0] 2 2 5 3 2" xfId="24227" xr:uid="{8A16D974-A391-4164-ABED-1673385D0C82}"/>
    <cellStyle name="Comma [0] 2 2 5 4" xfId="16272" xr:uid="{EEF449C9-C239-4E3B-8124-3CD43D55A28A}"/>
    <cellStyle name="Comma [0] 2 2 6" xfId="3342" xr:uid="{5E21F863-FD0B-4241-8301-10B30869F3AD}"/>
    <cellStyle name="Comma [0] 2 2 6 2" xfId="6339" xr:uid="{E7DB39A0-A420-4CED-A4D5-1FB8F25A5856}"/>
    <cellStyle name="Comma [0] 2 2 6 2 2" xfId="13666" xr:uid="{7F1FD30C-5D94-40E0-BB41-2112B128D512}"/>
    <cellStyle name="Comma [0] 2 2 6 2 2 2" xfId="27384" xr:uid="{3F6C526F-C380-4C5C-A888-E31C5E4F2A51}"/>
    <cellStyle name="Comma [0] 2 2 6 2 3" xfId="19428" xr:uid="{E65701D7-0F45-4D98-887C-89C42480134A}"/>
    <cellStyle name="Comma [0] 2 2 6 3" xfId="11752" xr:uid="{834AE38C-5E82-4C9F-9C25-007847294083}"/>
    <cellStyle name="Comma [0] 2 2 6 3 2" xfId="24472" xr:uid="{4AAF1365-E0C8-4BFF-92AF-50220EAE28E0}"/>
    <cellStyle name="Comma [0] 2 2 6 4" xfId="16517" xr:uid="{CF1BEE06-90DC-47FD-9293-49813166F4D5}"/>
    <cellStyle name="Comma [0] 2 2 7" xfId="1679" xr:uid="{ABB13927-B6FD-4ED6-AD60-ADD3EB641986}"/>
    <cellStyle name="Comma [0] 2 2 7 2" xfId="10623" xr:uid="{D00DE54B-5A6A-405D-BA0B-2A0FB2B9D7FF}"/>
    <cellStyle name="Comma [0] 2 2 7 2 2" xfId="23093" xr:uid="{EE3A2CC6-4DDB-4202-82C8-6301936AF756}"/>
    <cellStyle name="Comma [0] 2 2 7 3" xfId="15126" xr:uid="{1E20DBA1-CD74-435F-83F2-C908C284706A}"/>
    <cellStyle name="Comma [0] 2 2 8" xfId="9740" xr:uid="{1AE0C912-9B38-43E8-9F76-C5903A330C4A}"/>
    <cellStyle name="Comma [0] 2 3" xfId="562" xr:uid="{A66A80A6-E05D-4E17-BCB8-BB2AF7B1A379}"/>
    <cellStyle name="Comma [0] 2 3 2" xfId="627" xr:uid="{D71B6CB3-B4D4-4AFD-8B11-34E9676F684D}"/>
    <cellStyle name="Comma [0] 2 3 2 2" xfId="708" xr:uid="{BAD00DD7-2ECC-451E-8DB3-F2C5D47451B8}"/>
    <cellStyle name="Comma [0] 2 3 3" xfId="687" xr:uid="{49F7EB3C-A3C9-4292-B0B2-DFFB033E802C}"/>
    <cellStyle name="Comma [0] 2 3 4" xfId="842" xr:uid="{6CC2A7F7-199A-4FEA-8417-FFA87745BBE1}"/>
    <cellStyle name="Comma [0] 2 3 5" xfId="2300" xr:uid="{B2B98FD8-D4E0-4533-BE75-663B784634FD}"/>
    <cellStyle name="Comma [0] 2 3 6" xfId="1733" xr:uid="{0690A1D8-05F1-4814-8B05-799FBEA4A4D1}"/>
    <cellStyle name="Comma [0] 2 3 7" xfId="9794" xr:uid="{9FC1B148-64AA-4A9D-90D4-E268C4A97791}"/>
    <cellStyle name="Comma [0] 2 4" xfId="620" xr:uid="{7074828D-B416-41AC-89CE-92CCEE5A2B1B}"/>
    <cellStyle name="Comma [0] 2 4 2" xfId="701" xr:uid="{9A210A63-2DE0-4425-A95F-9A8713E3E6EB}"/>
    <cellStyle name="Comma [0] 2 4 3" xfId="2327" xr:uid="{1629D6A8-BC44-4E27-8396-106099AA5A1C}"/>
    <cellStyle name="Comma [0] 2 4 4" xfId="1865" xr:uid="{A14AB0F0-AABE-4CCD-8EA0-B5EA4DE71EA9}"/>
    <cellStyle name="Comma [0] 2 4 4 2" xfId="10773" xr:uid="{3BB9F703-8915-4EFA-B28C-A4C3D9174337}"/>
    <cellStyle name="Comma [0] 2 4 4 2 2" xfId="23244" xr:uid="{4DF66930-6D81-4640-90E7-8616EEB171E8}"/>
    <cellStyle name="Comma [0] 2 4 4 3" xfId="15269" xr:uid="{50C6A2C3-4085-4C78-841B-9CCCE324B793}"/>
    <cellStyle name="Comma [0] 2 4 5" xfId="9884" xr:uid="{1DD45ABC-3400-414F-B488-17897BF41637}"/>
    <cellStyle name="Comma [0] 2 5" xfId="673" xr:uid="{11798DC2-7844-46A7-9434-03FEB4BE8F4F}"/>
    <cellStyle name="Comma [0] 2 6" xfId="665" xr:uid="{113BAEC6-F20E-49E8-B458-90F62F71E6C2}"/>
    <cellStyle name="Comma [0] 2 6 2" xfId="3652" xr:uid="{A122A39A-2694-4BA1-9662-73EC19086B64}"/>
    <cellStyle name="Comma [0] 2 6 2 2" xfId="6641" xr:uid="{681D2A06-F353-4F7E-B61E-C95C9CE5B327}"/>
    <cellStyle name="Comma [0] 2 6 2 2 2" xfId="13967" xr:uid="{3DD2F49D-A4A2-4C48-8511-7A833A988A51}"/>
    <cellStyle name="Comma [0] 2 6 2 2 2 2" xfId="27686" xr:uid="{57F0015F-66AC-44BC-B337-D37742707F8C}"/>
    <cellStyle name="Comma [0] 2 6 2 2 3" xfId="19730" xr:uid="{A1237D2A-B9C7-4EC6-B460-44B288F83AB3}"/>
    <cellStyle name="Comma [0] 2 6 2 3" xfId="12055" xr:uid="{8CA65996-3ACE-4756-BCFB-B49A60F01DB7}"/>
    <cellStyle name="Comma [0] 2 6 2 3 2" xfId="24774" xr:uid="{C918206E-7D0C-4959-93DA-48331849AC81}"/>
    <cellStyle name="Comma [0] 2 6 2 4" xfId="16818" xr:uid="{C5989534-DD41-4F4C-B4EF-B0F102CAA985}"/>
    <cellStyle name="Comma [0] 2 6 3" xfId="4231" xr:uid="{F8DCBA43-C49B-47E4-9773-2AEE8FABEC27}"/>
    <cellStyle name="Comma [0] 2 6 3 2" xfId="7187" xr:uid="{28960975-0969-407E-BBC2-8C234B512604}"/>
    <cellStyle name="Comma [0] 2 6 3 2 2" xfId="14256" xr:uid="{2EFEE535-B80A-4EC4-A673-A82A252C035A}"/>
    <cellStyle name="Comma [0] 2 6 3 2 2 2" xfId="28232" xr:uid="{E01776C6-8F0A-475E-B1D4-27BDAB740363}"/>
    <cellStyle name="Comma [0] 2 6 3 2 3" xfId="20276" xr:uid="{2AD0268A-55B7-469F-BB65-E62CC7D2DD26}"/>
    <cellStyle name="Comma [0] 2 6 3 3" xfId="12348" xr:uid="{243F3B4B-178C-4285-A034-A85A7458A98C}"/>
    <cellStyle name="Comma [0] 2 6 3 3 2" xfId="25315" xr:uid="{D28A0D6C-33CF-4C04-951F-13E891FF6767}"/>
    <cellStyle name="Comma [0] 2 6 3 4" xfId="17359" xr:uid="{EF05274D-594E-400A-B0E5-DDA03906408E}"/>
    <cellStyle name="Comma [0] 2 6 4" xfId="4908" xr:uid="{68B806A3-6D7C-45BF-B0C8-4276B113F46D}"/>
    <cellStyle name="Comma [0] 2 6 4 2" xfId="12644" xr:uid="{00F98A7B-7E6A-42CE-B273-020D9329AEA7}"/>
    <cellStyle name="Comma [0] 2 6 4 2 2" xfId="25964" xr:uid="{6E6C0784-27DD-4A12-BDE1-E3B35A21907B}"/>
    <cellStyle name="Comma [0] 2 6 4 3" xfId="18008" xr:uid="{F34C0E07-03E5-4877-A4D3-33A33E5C5E58}"/>
    <cellStyle name="Comma [0] 2 6 5" xfId="10237" xr:uid="{F2BA8199-849C-49F9-83B6-DFACC70DC958}"/>
    <cellStyle name="Comma [0] 2 6 5 2" xfId="22605" xr:uid="{831D06AF-0007-4659-A319-6ED793CC1E52}"/>
    <cellStyle name="Comma [0] 2 6 6" xfId="14643" xr:uid="{EE339DF8-2915-4620-A8CB-06ACEC541396}"/>
    <cellStyle name="Comma [0] 2 7" xfId="836" xr:uid="{5C79AD92-8E55-4AD5-AA90-25606D8DCE56}"/>
    <cellStyle name="Comma [0] 2 8" xfId="409" xr:uid="{80E3CA15-B4C6-457C-AAC9-04440A251715}"/>
    <cellStyle name="Comma [0] 2 9" xfId="127" xr:uid="{E7FB8B0E-C4C1-4A64-91BE-C0FD5C7CF0BF}"/>
    <cellStyle name="Comma [0] 2 9 2" xfId="32264" xr:uid="{18E853BD-95D1-413C-927F-973417D4BFCB}"/>
    <cellStyle name="Comma [0] 3" xfId="271" xr:uid="{FFEEFC75-342E-476A-905B-9460504119BD}"/>
    <cellStyle name="Comma [0] 3 2" xfId="485" xr:uid="{5329BD94-A516-40E4-AF17-389F8EC74D52}"/>
    <cellStyle name="Comma [0] 3 2 2" xfId="3585" xr:uid="{9828D92F-E49A-4BE3-9124-0C14593BC187}"/>
    <cellStyle name="Comma [0] 3 2 2 2" xfId="6574" xr:uid="{5DB34D85-22EB-4491-BE47-CDE286C9A0BD}"/>
    <cellStyle name="Comma [0] 3 2 2 2 2" xfId="13900" xr:uid="{644FA820-37BD-4FD0-8EF8-C149BE5620D3}"/>
    <cellStyle name="Comma [0] 3 2 2 2 2 2" xfId="27619" xr:uid="{0CCACC67-8A16-45C0-AFB1-FD31944AE839}"/>
    <cellStyle name="Comma [0] 3 2 2 2 3" xfId="19663" xr:uid="{9DC0839B-CE3F-43AE-AC5C-8081ECBAF4E4}"/>
    <cellStyle name="Comma [0] 3 2 2 3" xfId="11988" xr:uid="{50A6F8B4-6C69-4A5B-AC1F-4169C3D8C20A}"/>
    <cellStyle name="Comma [0] 3 2 2 3 2" xfId="24707" xr:uid="{F0E80ACF-6B25-4FEC-AD5D-DEE300299E0A}"/>
    <cellStyle name="Comma [0] 3 2 2 4" xfId="16751" xr:uid="{7B5664E9-0356-4399-939D-C935714EF5EE}"/>
    <cellStyle name="Comma [0] 3 2 3" xfId="4164" xr:uid="{C447723D-6672-4FE4-AEBA-0497F576270E}"/>
    <cellStyle name="Comma [0] 3 2 3 2" xfId="7120" xr:uid="{52674DAA-78BD-4E6D-81F2-4F4986A8B668}"/>
    <cellStyle name="Comma [0] 3 2 3 2 2" xfId="14189" xr:uid="{BD42BC1B-2AD6-4FB4-8319-1DAEF6469674}"/>
    <cellStyle name="Comma [0] 3 2 3 2 2 2" xfId="28165" xr:uid="{88CCBA23-7916-44CF-9BF4-139511875E52}"/>
    <cellStyle name="Comma [0] 3 2 3 2 3" xfId="20209" xr:uid="{D00A9A6C-8387-4D61-B09A-E595C7F4E204}"/>
    <cellStyle name="Comma [0] 3 2 3 3" xfId="12281" xr:uid="{916A651F-08A3-4CB3-9B8D-4CF623EF0F8D}"/>
    <cellStyle name="Comma [0] 3 2 3 3 2" xfId="25248" xr:uid="{EC0EAC79-86D9-4A0E-9665-016EB2889396}"/>
    <cellStyle name="Comma [0] 3 2 3 4" xfId="17292" xr:uid="{5A8D8E9D-D009-407C-85C2-F67FC35E8E52}"/>
    <cellStyle name="Comma [0] 3 2 4" xfId="4804" xr:uid="{680A17A3-30DE-4500-B81C-BD8F6D2346D2}"/>
    <cellStyle name="Comma [0] 3 2 4 2" xfId="12576" xr:uid="{DC2B1672-F7C6-4ED6-9692-BE06F6AE781E}"/>
    <cellStyle name="Comma [0] 3 2 4 2 2" xfId="25864" xr:uid="{C7A6523E-A678-4601-80B9-B7B2269FBD6A}"/>
    <cellStyle name="Comma [0] 3 2 4 3" xfId="17908" xr:uid="{2928F8F8-4749-4869-8057-F8EA8E6019FC}"/>
    <cellStyle name="Comma [0] 3 2 5" xfId="10155" xr:uid="{5DDF13D3-A645-45D9-83DC-02CB1B669101}"/>
    <cellStyle name="Comma [0] 3 2 5 2" xfId="22525" xr:uid="{EB64C3BA-451E-4958-89C5-378D50AFB2F6}"/>
    <cellStyle name="Comma [0] 3 2 6" xfId="14559" xr:uid="{FFFFD857-EADD-40FE-BB71-05D5358354AB}"/>
    <cellStyle name="Comma [0] 3 3" xfId="2177" xr:uid="{F5D1F1A5-3243-4873-B1E4-BB791CAC530F}"/>
    <cellStyle name="Comma [0] 3 4" xfId="1612" xr:uid="{B4BFD11F-3FAC-4A66-81E5-E6AA2C173044}"/>
    <cellStyle name="Comma [0] 3 5" xfId="9674" xr:uid="{DFEE4971-FCA9-4DF3-8104-992492B00D62}"/>
    <cellStyle name="Comma [0] 4" xfId="257" xr:uid="{CE54D086-FADB-46E6-82C0-6CF877DA6F53}"/>
    <cellStyle name="Comma [0] 4 2" xfId="2051" xr:uid="{9A1218DC-AFE6-44D6-9756-617C8B9EA20F}"/>
    <cellStyle name="Comma [0] 4 2 2" xfId="256" xr:uid="{80B529EA-A65C-4650-A376-2B01CFAA2B0C}"/>
    <cellStyle name="Comma [0] 4 2 3" xfId="5528" xr:uid="{88F4CAD5-1EE1-49A4-9275-74C3F9B85B79}"/>
    <cellStyle name="Comma [0] 4 2 3 2" xfId="12896" xr:uid="{60A9DCDE-5C76-4666-A22D-E5FA3BB69D03}"/>
    <cellStyle name="Comma [0] 4 2 3 2 2" xfId="26578" xr:uid="{4F3F2EBC-BE2F-49E3-B4B4-618F658D91A5}"/>
    <cellStyle name="Comma [0] 4 2 3 3" xfId="18622" xr:uid="{ED8B027B-7723-42A1-BAED-78C9EF1491FD}"/>
    <cellStyle name="Comma [0] 4 2 4" xfId="10934" xr:uid="{8428FDB6-F79D-4860-8C06-2B7D2AE81CF0}"/>
    <cellStyle name="Comma [0] 4 2 4 2" xfId="23405" xr:uid="{89920B8F-3CE1-49B0-8D87-10DC050928F4}"/>
    <cellStyle name="Comma [0] 4 2 5" xfId="15427" xr:uid="{AD410120-B82E-41DF-ADC0-14DE9D4D5339}"/>
    <cellStyle name="Comma [0] 4 3" xfId="2124" xr:uid="{17D5C659-0EAA-4C8A-9CD4-B6E347580CDE}"/>
    <cellStyle name="Comma [0] 4 4" xfId="2905" xr:uid="{A9A60230-E488-43DA-BD19-DBE971F6C1F6}"/>
    <cellStyle name="Comma [0] 4 4 2" xfId="5908" xr:uid="{2139CA17-DD16-49C8-A01E-6ACAD8FC1E35}"/>
    <cellStyle name="Comma [0] 4 4 2 2" xfId="13235" xr:uid="{22435D8A-08BE-4969-A253-7110474EEFE5}"/>
    <cellStyle name="Comma [0] 4 4 2 2 2" xfId="26953" xr:uid="{CDBB1432-942A-47B2-BA68-5CD396BFF89E}"/>
    <cellStyle name="Comma [0] 4 4 2 3" xfId="18997" xr:uid="{10603062-17EF-4691-AEB3-514A2F498285}"/>
    <cellStyle name="Comma [0] 4 4 3" xfId="11319" xr:uid="{050A2043-7C67-4996-B99A-ACEF514388C1}"/>
    <cellStyle name="Comma [0] 4 4 3 2" xfId="24039" xr:uid="{B2BBDC4D-C983-4C14-942E-F905A434D1B3}"/>
    <cellStyle name="Comma [0] 4 4 4" xfId="16084" xr:uid="{3382C67D-EBB0-4AA3-9930-CAA3213ABA21}"/>
    <cellStyle name="Comma [0] 4 5" xfId="3169" xr:uid="{06D98EB0-D62D-4A0E-8875-0815942C38FE}"/>
    <cellStyle name="Comma [0] 4 5 2" xfId="6166" xr:uid="{812AFE2C-33ED-4CC4-988B-9B5FA2EB86E4}"/>
    <cellStyle name="Comma [0] 4 5 2 2" xfId="13493" xr:uid="{C8E6092B-1A31-4B77-B9BD-35B5F00466DD}"/>
    <cellStyle name="Comma [0] 4 5 2 2 2" xfId="27211" xr:uid="{2B210092-88B5-4150-A7BB-5F530ACB490B}"/>
    <cellStyle name="Comma [0] 4 5 2 3" xfId="19255" xr:uid="{A896ADC0-8FC2-4EBA-AB1F-97A41C066B80}"/>
    <cellStyle name="Comma [0] 4 5 3" xfId="11579" xr:uid="{FB921BC3-2F5B-4B31-BEC8-95A7570B8FAB}"/>
    <cellStyle name="Comma [0] 4 5 3 2" xfId="24299" xr:uid="{DA19FD05-8925-4717-A71A-F0EB5F2FB8F8}"/>
    <cellStyle name="Comma [0] 4 5 4" xfId="16344" xr:uid="{C480D75B-CFF6-4C9A-B353-C93CA51949DF}"/>
    <cellStyle name="Comma [0] 4 6" xfId="3414" xr:uid="{F6E55728-46FB-45B6-BD81-967675070BF4}"/>
    <cellStyle name="Comma [0] 4 6 2" xfId="6411" xr:uid="{C30591E4-2B7C-4E3A-9745-940BE50D978F}"/>
    <cellStyle name="Comma [0] 4 6 2 2" xfId="13738" xr:uid="{0385CC84-B380-4C7D-BE43-AF693A1BFB01}"/>
    <cellStyle name="Comma [0] 4 6 2 2 2" xfId="27456" xr:uid="{A6AE30E0-2E20-43BE-BE13-57642BADA642}"/>
    <cellStyle name="Comma [0] 4 6 2 3" xfId="19500" xr:uid="{F121F13A-CED8-4981-A931-F3EFE106D15B}"/>
    <cellStyle name="Comma [0] 4 6 3" xfId="11824" xr:uid="{DA6F41A0-5B64-47E3-A6FC-D94F5ABF9EF2}"/>
    <cellStyle name="Comma [0] 4 6 3 2" xfId="24544" xr:uid="{11851564-E658-4250-8814-0FF28359DB01}"/>
    <cellStyle name="Comma [0] 4 6 4" xfId="16589" xr:uid="{5BCC660F-D71D-4ABE-8DC1-8425469C222F}"/>
    <cellStyle name="Comma [0] 4 7" xfId="1730" xr:uid="{FFA4C4D9-A6F4-4004-8EBC-B2B914417D8A}"/>
    <cellStyle name="Comma [0] 4 7 2" xfId="10670" xr:uid="{7B94D44F-9A40-4AF4-8920-0E1BF5A6D4B9}"/>
    <cellStyle name="Comma [0] 4 7 2 2" xfId="23140" xr:uid="{89062756-3BC3-4976-9308-7D840467FFE2}"/>
    <cellStyle name="Comma [0] 4 7 3" xfId="15173" xr:uid="{791A3D6D-95FB-4DF3-8AAA-6E6A69B505E8}"/>
    <cellStyle name="Comma [0] 4 8" xfId="9790" xr:uid="{2BC0DD67-BDD2-44D7-8611-418588B13D98}"/>
    <cellStyle name="Comma [0] 5" xfId="269" xr:uid="{01A7D238-953F-4944-9758-525CAED98AC4}"/>
    <cellStyle name="Comma [0] 5 2" xfId="3517" xr:uid="{00285F62-CE63-4043-9804-89FFD84A57FA}"/>
    <cellStyle name="Comma [0] 5 2 2" xfId="6506" xr:uid="{18E19CE8-6475-4A87-81FA-A3DE5ECD9A91}"/>
    <cellStyle name="Comma [0] 5 2 2 2" xfId="13832" xr:uid="{031E6641-4F37-430A-84B7-4FE90127B517}"/>
    <cellStyle name="Comma [0] 5 2 2 2 2" xfId="27551" xr:uid="{C7840D38-4007-4628-AEA5-76FC46E4C18E}"/>
    <cellStyle name="Comma [0] 5 2 2 3" xfId="19595" xr:uid="{45DD3C50-BBE9-4CFA-8B96-B7EACBE303ED}"/>
    <cellStyle name="Comma [0] 5 2 3" xfId="11920" xr:uid="{C3F1D315-8E1E-4846-9DCA-02B8797BCB56}"/>
    <cellStyle name="Comma [0] 5 2 3 2" xfId="24639" xr:uid="{56FC559B-6450-426F-9722-41257FF712CE}"/>
    <cellStyle name="Comma [0] 5 2 4" xfId="16683" xr:uid="{EA576C8B-8196-4886-89E8-7ACFDC859AE3}"/>
    <cellStyle name="Comma [0] 5 3" xfId="4096" xr:uid="{E6457302-78CB-4AAC-A0ED-1556E83C5C4F}"/>
    <cellStyle name="Comma [0] 5 3 2" xfId="7052" xr:uid="{95E670C8-E7D2-44C5-B68F-01D0266497A2}"/>
    <cellStyle name="Comma [0] 5 3 2 2" xfId="14121" xr:uid="{FD0F92CA-D4D5-411B-B848-FA10591F45BE}"/>
    <cellStyle name="Comma [0] 5 3 2 2 2" xfId="28097" xr:uid="{CE8A5337-E498-41BB-934B-1ACC5CEC3DC8}"/>
    <cellStyle name="Comma [0] 5 3 2 3" xfId="20141" xr:uid="{03B52A3E-CA54-45D8-9FC7-100F7EB7C3C9}"/>
    <cellStyle name="Comma [0] 5 3 3" xfId="12213" xr:uid="{AABD09A1-E9AC-4545-AB81-B4BB14D5DF6C}"/>
    <cellStyle name="Comma [0] 5 3 3 2" xfId="25180" xr:uid="{331A8505-8A93-4F53-BFA1-D38D82C61C9C}"/>
    <cellStyle name="Comma [0] 5 3 4" xfId="17224" xr:uid="{82F59985-FB53-411B-898A-226A58D0AE5E}"/>
    <cellStyle name="Comma [0] 5 4" xfId="4697" xr:uid="{A6B68E7A-8FE4-4ADE-BAD8-EA9D214397DE}"/>
    <cellStyle name="Comma [0] 5 4 2" xfId="12505" xr:uid="{EDF23300-DBF1-426C-947C-963D41246335}"/>
    <cellStyle name="Comma [0] 5 4 2 2" xfId="25768" xr:uid="{AD7A1BFE-A445-44A9-98FD-83A861422ED6}"/>
    <cellStyle name="Comma [0] 5 4 3" xfId="17812" xr:uid="{CC273588-A5BE-4E67-8836-F767DFAC3E7C}"/>
    <cellStyle name="Comma [0] 5 5" xfId="10057" xr:uid="{C195C303-8C77-43BC-8F4C-12A74AA2F70F}"/>
    <cellStyle name="Comma [0] 5 5 2" xfId="22434" xr:uid="{D3A8A828-2589-4F29-BB84-25EDD9EDCC9F}"/>
    <cellStyle name="Comma [0] 5 6" xfId="14488" xr:uid="{AEAB1F6D-B083-4C1A-A9FB-392C1A74D2C4}"/>
    <cellStyle name="Comma [0] 6" xfId="391" xr:uid="{26ACA8FD-2569-4850-BA9B-8B22C6941102}"/>
    <cellStyle name="Comma [0] 7" xfId="3497" xr:uid="{B42AA5CD-29A4-403B-A581-080459651EB4}"/>
    <cellStyle name="Comma [0] 7 2" xfId="6491" xr:uid="{90A3D0FA-E31D-4B51-B40C-A5B94B71E53C}"/>
    <cellStyle name="Comma [0] 7 2 2" xfId="13817" xr:uid="{DF03F928-A774-4BD7-9F10-159F8B1ADB40}"/>
    <cellStyle name="Comma [0] 7 2 2 2" xfId="27536" xr:uid="{338FAD34-3851-423A-86EC-792AA6D4EF72}"/>
    <cellStyle name="Comma [0] 7 2 3" xfId="19580" xr:uid="{A280201E-4775-4093-B015-92E6233C29C6}"/>
    <cellStyle name="Comma [0] 7 3" xfId="11904" xr:uid="{2D0095FF-0D3C-4D83-AF28-DAE83CA0DC87}"/>
    <cellStyle name="Comma [0] 7 3 2" xfId="24624" xr:uid="{69710D66-BA97-4BFE-8B25-EE5445C7DD31}"/>
    <cellStyle name="Comma [0] 7 4" xfId="16668" xr:uid="{97F066F1-AE3B-4877-8904-E614F97ABCF9}"/>
    <cellStyle name="Comma [0] 8" xfId="4080" xr:uid="{1F531F2A-C46B-4E55-B50E-2C79BBF8F969}"/>
    <cellStyle name="Comma [0] 8 2" xfId="7036" xr:uid="{1DB42B4E-E3C7-473B-B402-4B5B1C4B1951}"/>
    <cellStyle name="Comma [0] 8 2 2" xfId="14105" xr:uid="{AD807CE8-AB5B-4076-B74F-5B12E10C2CC6}"/>
    <cellStyle name="Comma [0] 8 2 2 2" xfId="28081" xr:uid="{67E07FD5-CCF2-4FA2-B57E-D75E58DE224C}"/>
    <cellStyle name="Comma [0] 8 2 3" xfId="20125" xr:uid="{63F6C729-D233-43A4-8E72-E78AFE11CFD5}"/>
    <cellStyle name="Comma [0] 8 3" xfId="12197" xr:uid="{C883CD5F-6DED-42FA-BB1B-A0FC0FE0FEE2}"/>
    <cellStyle name="Comma [0] 8 3 2" xfId="25164" xr:uid="{1E2573A1-7021-4B9A-9A20-8985AE1CBDD2}"/>
    <cellStyle name="Comma [0] 8 4" xfId="17208" xr:uid="{8BB98D53-B41F-4BE2-84C6-E7045C9881B5}"/>
    <cellStyle name="Comma [0] 9" xfId="4635" xr:uid="{ECAE90B3-05D0-400A-B631-4BB907E1D27B}"/>
    <cellStyle name="Comma [0] 9 2" xfId="12489" xr:uid="{7CC0944E-A006-4F60-B977-490F835FA5B1}"/>
    <cellStyle name="Comma [0] 9 2 2" xfId="25712" xr:uid="{514468D3-856B-4E5E-80FD-17EFB8CF738E}"/>
    <cellStyle name="Comma [0] 9 3" xfId="17756" xr:uid="{1D6F3999-3448-4B4F-B685-09A3B5C56911}"/>
    <cellStyle name="Comma 10" xfId="64" xr:uid="{EB9B546A-80F3-4B69-A08B-FBC936659A1A}"/>
    <cellStyle name="Comma 10 10 2" xfId="17" xr:uid="{691BB232-D9BA-4EF9-92B9-B477573D373B}"/>
    <cellStyle name="Comma 10 2" xfId="330" xr:uid="{E3C6E53E-C211-4339-A7AD-9E5A81F6F174}"/>
    <cellStyle name="Comma 10 2 2" xfId="26" xr:uid="{07DD6905-87D3-478A-822C-7494D86CFD19}"/>
    <cellStyle name="Comma 10 2 2 2" xfId="484" xr:uid="{E6E4A8B2-C332-459E-A50B-BC6E7968DEC0}"/>
    <cellStyle name="Comma 10 2 2 2 2" xfId="2275" xr:uid="{C678A51B-16DD-44DB-A143-518FFCACF81D}"/>
    <cellStyle name="Comma 10 2 2 2 3" xfId="1819" xr:uid="{0C5D4292-9AA9-4963-B85A-7B87ACD11D77}"/>
    <cellStyle name="Comma 10 2 2 2 4" xfId="9858" xr:uid="{E34F6ADA-1320-475C-8391-9B6F4E2C74CB}"/>
    <cellStyle name="Comma 10 2 2 3" xfId="1731" xr:uid="{95C6872D-4319-4370-A13C-FE51E82C42FF}"/>
    <cellStyle name="Comma 10 2 2 3 2" xfId="32256" xr:uid="{3333C81B-A5C9-492B-B9FC-FD10BB9674A6}"/>
    <cellStyle name="Comma 10 2 2 4" xfId="9792" xr:uid="{04348E25-6D3A-4651-B555-304EE69BB447}"/>
    <cellStyle name="Comma 10 2 2 5" xfId="32410" xr:uid="{506AC20E-28EA-4459-85AC-EDE70299C282}"/>
    <cellStyle name="Comma 10 2 3" xfId="480" xr:uid="{DB188468-2D49-4B67-9656-75019F0BBC10}"/>
    <cellStyle name="Comma 10 2 4" xfId="1095" xr:uid="{342B466A-D482-4D6D-BBE3-42F4AFEE763D}"/>
    <cellStyle name="Comma 10 2 4 2" xfId="1105" xr:uid="{781F739E-D89F-42FA-9081-A91CB00ECAE4}"/>
    <cellStyle name="Comma 10 2 4 2 2" xfId="1113" xr:uid="{215D6C80-0AA3-47A4-A6F4-34B190A26C1D}"/>
    <cellStyle name="Comma 10 2 4 2 2 2" xfId="3753" xr:uid="{20C7EC0E-0294-4DD5-B047-94A2399EB425}"/>
    <cellStyle name="Comma 10 2 4 2 2 2 2" xfId="6742" xr:uid="{C898269C-E4AF-4585-B461-550886DB6EAE}"/>
    <cellStyle name="Comma 10 2 4 2 2 2 2 2" xfId="14068" xr:uid="{F22DF3A3-A11F-406D-B55F-2BE69EA1018A}"/>
    <cellStyle name="Comma 10 2 4 2 2 2 2 2 2" xfId="27787" xr:uid="{831EE00A-0686-4396-A5DE-D4225B952299}"/>
    <cellStyle name="Comma 10 2 4 2 2 2 2 3" xfId="19831" xr:uid="{2C4749C7-F791-4328-A2C5-DD7624DF7370}"/>
    <cellStyle name="Comma 10 2 4 2 2 2 3" xfId="12156" xr:uid="{2607780B-6FE5-4CF9-90A5-3BC61011BA89}"/>
    <cellStyle name="Comma 10 2 4 2 2 2 3 2" xfId="24875" xr:uid="{EDA48954-759F-4B6A-B1E9-8EEFADB099CA}"/>
    <cellStyle name="Comma 10 2 4 2 2 2 4" xfId="16919" xr:uid="{AE2C8261-F31A-40CF-9E22-288DA81DB9DB}"/>
    <cellStyle name="Comma 10 2 4 2 2 3" xfId="4332" xr:uid="{7824A5E3-9AD1-4755-9D60-61DD32BC4EB2}"/>
    <cellStyle name="Comma 10 2 4 2 2 3 2" xfId="7288" xr:uid="{3235757C-4C11-4C58-9480-18D5B2B67C00}"/>
    <cellStyle name="Comma 10 2 4 2 2 3 2 2" xfId="14357" xr:uid="{A1F7C510-28DF-40EE-895E-D9C05ACC5FF1}"/>
    <cellStyle name="Comma 10 2 4 2 2 3 2 2 2" xfId="28333" xr:uid="{17A89115-176A-444A-BCE5-A8EACB6AFDEF}"/>
    <cellStyle name="Comma 10 2 4 2 2 3 2 3" xfId="20377" xr:uid="{CE47B874-A848-4711-91C5-1C085F9FDE55}"/>
    <cellStyle name="Comma 10 2 4 2 2 3 3" xfId="12449" xr:uid="{A04743AF-BE7E-4884-8EB4-65625D9A0D3F}"/>
    <cellStyle name="Comma 10 2 4 2 2 3 3 2" xfId="25416" xr:uid="{93C5777F-BD18-44CC-A95B-A9297265C5E0}"/>
    <cellStyle name="Comma 10 2 4 2 2 3 4" xfId="17460" xr:uid="{C55A6141-45BE-445B-8A9B-5DD59DA797A1}"/>
    <cellStyle name="Comma 10 2 4 2 2 4" xfId="5092" xr:uid="{913B1EAB-11CE-40D4-BAC5-818C0A6CB6AA}"/>
    <cellStyle name="Comma 10 2 4 2 2 4 2" xfId="12746" xr:uid="{CE683217-7A31-4AF8-A70B-907F0C055F34}"/>
    <cellStyle name="Comma 10 2 4 2 2 4 2 2" xfId="26145" xr:uid="{0D0D8676-310D-4A9F-9628-23A740D6B641}"/>
    <cellStyle name="Comma 10 2 4 2 2 4 3" xfId="18189" xr:uid="{C8B0DAE1-9BE5-4F9E-B845-C9ED2009C50A}"/>
    <cellStyle name="Comma 10 2 4 2 2 5" xfId="10389" xr:uid="{C9C22D15-367B-456D-9BDD-EDDDC4F3218A}"/>
    <cellStyle name="Comma 10 2 4 2 2 5 2" xfId="22742" xr:uid="{550A6052-DB5B-4B73-8AC3-578E02C8FB6A}"/>
    <cellStyle name="Comma 10 2 4 2 2 6" xfId="14785" xr:uid="{FA18EC18-ABB9-45B1-9D33-51DBE2FC4340}"/>
    <cellStyle name="Comma 10 2 4 2 3" xfId="1119" xr:uid="{F99BAD87-7027-4A8D-927B-DF1E05845B2A}"/>
    <cellStyle name="Comma 10 2 4 2 3 2" xfId="3755" xr:uid="{CC37ED6A-6141-4223-B812-D84A2B6EC86D}"/>
    <cellStyle name="Comma 10 2 4 2 3 2 2" xfId="6744" xr:uid="{0854DD4A-651D-4559-9F89-887F86B5AA40}"/>
    <cellStyle name="Comma 10 2 4 2 3 2 2 2" xfId="14070" xr:uid="{64FE94A3-2F00-47E9-AB8D-22F99F8859CC}"/>
    <cellStyle name="Comma 10 2 4 2 3 2 2 2 2" xfId="27789" xr:uid="{F6981FF1-CFBF-4140-A002-1BE81A827FEA}"/>
    <cellStyle name="Comma 10 2 4 2 3 2 2 3" xfId="19833" xr:uid="{47869354-402C-41A2-A421-F7BC26D71E4B}"/>
    <cellStyle name="Comma 10 2 4 2 3 2 3" xfId="12158" xr:uid="{91E5C4A6-04D5-40AC-AF80-F929FE30B503}"/>
    <cellStyle name="Comma 10 2 4 2 3 2 3 2" xfId="24877" xr:uid="{0BED4B99-2DB9-4DCB-8DEB-DA6F1B5109D4}"/>
    <cellStyle name="Comma 10 2 4 2 3 2 4" xfId="16921" xr:uid="{8A182CD2-5B44-4721-B2E7-276F382A8CFE}"/>
    <cellStyle name="Comma 10 2 4 2 3 3" xfId="4334" xr:uid="{994F90C2-9BB9-4803-9B3E-D44A117A6961}"/>
    <cellStyle name="Comma 10 2 4 2 3 3 2" xfId="7290" xr:uid="{E4F74405-4F3D-49A8-B6E5-DE7BBA3FDBAF}"/>
    <cellStyle name="Comma 10 2 4 2 3 3 2 2" xfId="14359" xr:uid="{A0E3FBFD-20F5-4BC9-AE57-AC1FDA584EA3}"/>
    <cellStyle name="Comma 10 2 4 2 3 3 2 2 2" xfId="28335" xr:uid="{5CD72AA7-20E8-455B-8BCD-0CCB03222C6D}"/>
    <cellStyle name="Comma 10 2 4 2 3 3 2 3" xfId="20379" xr:uid="{051E50B4-4DB5-4E2B-A89B-97CB5642E974}"/>
    <cellStyle name="Comma 10 2 4 2 3 3 3" xfId="12451" xr:uid="{DCD263B1-F450-4A32-BCAB-F50AD394C44C}"/>
    <cellStyle name="Comma 10 2 4 2 3 3 3 2" xfId="25418" xr:uid="{36A5107F-8626-4311-9A55-85FBBD3301E7}"/>
    <cellStyle name="Comma 10 2 4 2 3 3 4" xfId="17462" xr:uid="{EB913E42-F9B2-4FF1-A471-B33DDE57FD5F}"/>
    <cellStyle name="Comma 10 2 4 2 3 4" xfId="5094" xr:uid="{2E451404-4C26-4369-AAD0-C6036D399FC5}"/>
    <cellStyle name="Comma 10 2 4 2 3 4 2" xfId="12748" xr:uid="{2BEB13D9-8025-42B0-AC6B-C4BF0B2F253A}"/>
    <cellStyle name="Comma 10 2 4 2 3 4 2 2" xfId="26147" xr:uid="{0AA63937-C209-42AE-8A66-557F9931C015}"/>
    <cellStyle name="Comma 10 2 4 2 3 4 3" xfId="18191" xr:uid="{4C56364A-129B-4DEE-B002-5DBAEDDD31F5}"/>
    <cellStyle name="Comma 10 2 4 2 3 5" xfId="10392" xr:uid="{6C240537-EB18-4710-AC60-CF1FB591205C}"/>
    <cellStyle name="Comma 10 2 4 2 3 5 2" xfId="22745" xr:uid="{884364A0-0BC0-4305-AFEF-1DD25936B543}"/>
    <cellStyle name="Comma 10 2 4 2 3 6" xfId="14787" xr:uid="{DFF6BFD9-6F06-4051-8D49-15747AF51AF7}"/>
    <cellStyle name="Comma 10 2 4 2 4" xfId="3752" xr:uid="{A4496DAA-7BA4-4D91-9751-CEECA9464900}"/>
    <cellStyle name="Comma 10 2 4 2 4 2" xfId="6741" xr:uid="{CB12A3B5-EBC5-4EFC-B146-D142CE4C72A5}"/>
    <cellStyle name="Comma 10 2 4 2 4 2 2" xfId="14067" xr:uid="{4474AE20-CE34-461F-B35B-ECB89C8A993F}"/>
    <cellStyle name="Comma 10 2 4 2 4 2 2 2" xfId="27786" xr:uid="{31E7DED5-AA03-44CD-9A25-30A9F1E585AB}"/>
    <cellStyle name="Comma 10 2 4 2 4 2 3" xfId="19830" xr:uid="{DFBF14F4-2A23-49DB-8AFD-AA1CDAB6DFA3}"/>
    <cellStyle name="Comma 10 2 4 2 4 3" xfId="12155" xr:uid="{F2F319B4-C6FD-4DEA-AC58-068AF0424D9E}"/>
    <cellStyle name="Comma 10 2 4 2 4 3 2" xfId="24874" xr:uid="{396E8201-BAE0-414D-BED5-224F0F2D29ED}"/>
    <cellStyle name="Comma 10 2 4 2 4 4" xfId="16918" xr:uid="{F50A0EFB-3365-4340-B1A7-21A107769A80}"/>
    <cellStyle name="Comma 10 2 4 2 5" xfId="4331" xr:uid="{28726858-F59C-4460-B8D8-976E519A37C1}"/>
    <cellStyle name="Comma 10 2 4 2 5 2" xfId="7287" xr:uid="{B3055864-AF3E-4C48-8246-F410EE2AE4AF}"/>
    <cellStyle name="Comma 10 2 4 2 5 2 2" xfId="14356" xr:uid="{5E3ADF15-9D62-411D-A1AD-8CB965620C3B}"/>
    <cellStyle name="Comma 10 2 4 2 5 2 2 2" xfId="28332" xr:uid="{9BA31B50-BDCF-4C2E-958A-1F087F1E7609}"/>
    <cellStyle name="Comma 10 2 4 2 5 2 3" xfId="20376" xr:uid="{5537A667-8674-44A2-AB6B-0691074F7C9C}"/>
    <cellStyle name="Comma 10 2 4 2 5 3" xfId="12448" xr:uid="{F0861ED1-CCD4-45BB-9926-9022BEEC4E39}"/>
    <cellStyle name="Comma 10 2 4 2 5 3 2" xfId="25415" xr:uid="{FB68C646-A22E-4C70-8142-DB9DE0D1EC01}"/>
    <cellStyle name="Comma 10 2 4 2 5 4" xfId="17459" xr:uid="{4D7D577F-26A6-4B1F-9AC1-0433498F87E3}"/>
    <cellStyle name="Comma 10 2 4 2 6" xfId="5088" xr:uid="{3D7A6B1E-4475-4B8A-89AD-AC980BA2AEBB}"/>
    <cellStyle name="Comma 10 2 4 2 6 2" xfId="12745" xr:uid="{91AB0273-039E-4636-82A0-B5B871200894}"/>
    <cellStyle name="Comma 10 2 4 2 6 2 2" xfId="26141" xr:uid="{B756531A-18AF-4F2C-9DF4-12DEAACD67E0}"/>
    <cellStyle name="Comma 10 2 4 2 6 3" xfId="18185" xr:uid="{57DBF17C-3894-456E-929B-0E8283EF921A}"/>
    <cellStyle name="Comma 10 2 4 2 7" xfId="10385" xr:uid="{B3483286-E40A-4D97-8443-F53D188FE98D}"/>
    <cellStyle name="Comma 10 2 4 2 7 2" xfId="22738" xr:uid="{F1897B81-3D28-4B20-97E6-437898109BD9}"/>
    <cellStyle name="Comma 10 2 4 2 8" xfId="14784" xr:uid="{AA057498-E61D-48D1-8C30-99F478A8EF18}"/>
    <cellStyle name="Comma 10 2 4 3" xfId="3747" xr:uid="{21E55BC5-B222-49EF-8421-DA53608F23E8}"/>
    <cellStyle name="Comma 10 2 4 3 2" xfId="6736" xr:uid="{354A10D4-6E33-415F-93D5-39E36C3D2C6C}"/>
    <cellStyle name="Comma 10 2 4 3 2 2" xfId="14062" xr:uid="{9BB47015-5A47-495A-B946-1B29FF416646}"/>
    <cellStyle name="Comma 10 2 4 3 2 2 2" xfId="27781" xr:uid="{5C35EF7C-EB23-45AC-9AAE-323AC5108AFD}"/>
    <cellStyle name="Comma 10 2 4 3 2 3" xfId="19825" xr:uid="{478D3922-13CB-472E-A34B-64B2425CF798}"/>
    <cellStyle name="Comma 10 2 4 3 3" xfId="12150" xr:uid="{7C2E1CDF-C966-4857-95F6-360A4E98F018}"/>
    <cellStyle name="Comma 10 2 4 3 3 2" xfId="24869" xr:uid="{EBDBC0CA-0C45-45EF-AFE8-50E80A33C1E8}"/>
    <cellStyle name="Comma 10 2 4 3 4" xfId="16913" xr:uid="{53E319BB-3596-48F3-8AC8-40A24066B0F8}"/>
    <cellStyle name="Comma 10 2 4 3 5" xfId="32225" xr:uid="{DC8DB23C-4ADB-4927-AA3F-753BAF61B170}"/>
    <cellStyle name="Comma 10 2 4 4" xfId="4326" xr:uid="{5DC57971-4B42-480A-A81C-E7C557F6B0C6}"/>
    <cellStyle name="Comma 10 2 4 4 2" xfId="7282" xr:uid="{C95E1718-2AA7-4CAB-954A-472DFFAD5E19}"/>
    <cellStyle name="Comma 10 2 4 4 2 2" xfId="14351" xr:uid="{3075C164-74C7-4C55-B3F2-AD22325A524F}"/>
    <cellStyle name="Comma 10 2 4 4 2 2 2" xfId="28327" xr:uid="{4FDB62F1-E48E-44E4-AE6B-2AD33EC3C840}"/>
    <cellStyle name="Comma 10 2 4 4 2 3" xfId="20371" xr:uid="{EE90B0E1-7494-402D-9FA4-65B83A37AD2D}"/>
    <cellStyle name="Comma 10 2 4 4 3" xfId="12443" xr:uid="{1F511F1F-1520-47A4-8E11-20AF9502CE48}"/>
    <cellStyle name="Comma 10 2 4 4 3 2" xfId="25410" xr:uid="{F1AEDEA3-A942-4672-B837-F8A87170CE4D}"/>
    <cellStyle name="Comma 10 2 4 4 4" xfId="17454" xr:uid="{3334F5CB-BD82-4DBB-B662-97FB528B5629}"/>
    <cellStyle name="Comma 10 2 4 5" xfId="5083" xr:uid="{8D5B7699-377F-4290-A339-AFFF9F793CD7}"/>
    <cellStyle name="Comma 10 2 4 5 2" xfId="12740" xr:uid="{BFEB9669-AD30-4D1D-B1E4-1B01B6D162E5}"/>
    <cellStyle name="Comma 10 2 4 5 2 2" xfId="26136" xr:uid="{5E4C8A06-BD83-400C-9A5E-092AD22F06D0}"/>
    <cellStyle name="Comma 10 2 4 5 3" xfId="18180" xr:uid="{5E8447B6-D050-49A7-9C9D-F59C79A3157B}"/>
    <cellStyle name="Comma 10 2 4 6" xfId="10380" xr:uid="{47565F27-02A4-437A-A59F-3E20D7008938}"/>
    <cellStyle name="Comma 10 2 4 6 2" xfId="22733" xr:uid="{C930BF82-2DE3-416E-BA88-22A28D8F6442}"/>
    <cellStyle name="Comma 10 2 4 7" xfId="14779" xr:uid="{2AFC19A9-DD6E-447B-94E8-E9F9591BFA4B}"/>
    <cellStyle name="Comma 10 2 4 8" xfId="31184" xr:uid="{1DDBBF32-D5BD-47CB-9F2E-BBBBBBBBBE1A}"/>
    <cellStyle name="Comma 10 2 5" xfId="2173" xr:uid="{E4239B06-E002-49CD-AFC3-2B55FCEED7DC}"/>
    <cellStyle name="Comma 10 2 6" xfId="1571" xr:uid="{5CE7A9A1-8487-47BF-B6D6-B01CD8BE1DB9}"/>
    <cellStyle name="Comma 10 2 7" xfId="9634" xr:uid="{1A8EFF54-D2B7-4303-BAA0-015E9077B13C}"/>
    <cellStyle name="Comma 10 3" xfId="301" xr:uid="{7D667E4C-B470-476A-ACC2-56136442E373}"/>
    <cellStyle name="Comma 10 3 2" xfId="557" xr:uid="{19ACA437-9671-4894-A278-1C7F7EFAAD7E}"/>
    <cellStyle name="Comma 10 4" xfId="392" xr:uid="{A76B97D6-DCF7-4F24-88DD-0F27FF25159C}"/>
    <cellStyle name="Comma 10 5" xfId="473" xr:uid="{0E243758-CCD7-486D-8F5F-B1EAA7EE3A15}"/>
    <cellStyle name="Comma 10 5 2" xfId="3581" xr:uid="{BED3A9BB-427A-47AB-8A1D-EDB860A92CF5}"/>
    <cellStyle name="Comma 10 5 2 2" xfId="6570" xr:uid="{137CB12C-8007-40B8-923D-408C398DE38A}"/>
    <cellStyle name="Comma 10 5 2 2 2" xfId="13896" xr:uid="{43E49F98-3814-483D-BFB6-E128D30B6410}"/>
    <cellStyle name="Comma 10 5 2 2 2 2" xfId="27615" xr:uid="{05A76DF3-7029-49A3-B38C-DA101C962CF1}"/>
    <cellStyle name="Comma 10 5 2 2 3" xfId="19659" xr:uid="{256042EE-43DD-4ABD-93C5-7AB60C83884D}"/>
    <cellStyle name="Comma 10 5 2 3" xfId="11984" xr:uid="{A1DAF7A1-C0DC-4566-8304-0D3D2C446854}"/>
    <cellStyle name="Comma 10 5 2 3 2" xfId="24703" xr:uid="{6C668F08-0087-4A19-A18D-F2AE29673489}"/>
    <cellStyle name="Comma 10 5 2 4" xfId="16747" xr:uid="{CCBA7535-72A3-49F0-A18A-36CF8FF03716}"/>
    <cellStyle name="Comma 10 5 3" xfId="4160" xr:uid="{1A92DC65-912B-4970-8351-818A5E25CFD1}"/>
    <cellStyle name="Comma 10 5 3 2" xfId="7116" xr:uid="{B854FE7C-E070-4EA6-B720-5EED835D463B}"/>
    <cellStyle name="Comma 10 5 3 2 2" xfId="14185" xr:uid="{005EC569-F796-46A3-BAB1-554C7927A988}"/>
    <cellStyle name="Comma 10 5 3 2 2 2" xfId="28161" xr:uid="{FD9E7D34-7ECD-4236-85DA-AD524FDAE522}"/>
    <cellStyle name="Comma 10 5 3 2 3" xfId="20205" xr:uid="{750AE521-B47D-4755-A36B-7C9F13CA7A2C}"/>
    <cellStyle name="Comma 10 5 3 3" xfId="12277" xr:uid="{92B8D49E-9D27-47EA-8299-22584D40C67E}"/>
    <cellStyle name="Comma 10 5 3 3 2" xfId="25244" xr:uid="{E785389F-06E0-414B-B742-90ACFCE4996B}"/>
    <cellStyle name="Comma 10 5 3 4" xfId="17288" xr:uid="{13342F1C-1B76-4AE7-AC98-DBEEE425A208}"/>
    <cellStyle name="Comma 10 5 4" xfId="4798" xr:uid="{C8DEA65B-D071-4317-9C09-AFB5D336B118}"/>
    <cellStyle name="Comma 10 5 4 2" xfId="12572" xr:uid="{0E3F3E1D-5C5F-4864-8871-1577429ABD92}"/>
    <cellStyle name="Comma 10 5 4 2 2" xfId="25858" xr:uid="{D83A0F56-2C37-43E6-BEC0-1F6E116577C7}"/>
    <cellStyle name="Comma 10 5 4 3" xfId="17902" xr:uid="{685400E9-B9A2-4E43-881C-F3CBE8AADDCA}"/>
    <cellStyle name="Comma 10 5 5" xfId="10148" xr:uid="{7A42B33A-16A5-439F-8F7A-3940F608EB71}"/>
    <cellStyle name="Comma 10 5 5 2" xfId="22518" xr:uid="{A7D90875-2E1D-40F0-BF10-53FFEEC47924}"/>
    <cellStyle name="Comma 10 5 6" xfId="14555" xr:uid="{CFEA3CA8-D545-4E76-996E-6E472D8AF8FD}"/>
    <cellStyle name="Comma 10 6" xfId="877" xr:uid="{0C43A84E-7D06-47E1-8F8E-BA9056292F69}"/>
    <cellStyle name="Comma 10 7" xfId="265" xr:uid="{E9B5136C-04A2-4FB2-8DC2-0C58D3B95D47}"/>
    <cellStyle name="Comma 10 8" xfId="1084" xr:uid="{4FE13662-228F-4F93-9037-5C863A58B389}"/>
    <cellStyle name="Comma 10 8 2" xfId="3746" xr:uid="{882905A9-8A0E-4CC8-860F-7182A9B60156}"/>
    <cellStyle name="Comma 10 8 2 2" xfId="6735" xr:uid="{B7281218-7B3B-4925-8CE2-B00559883415}"/>
    <cellStyle name="Comma 10 8 2 2 2" xfId="14061" xr:uid="{392F7497-2BF0-4B03-9585-1B26214E48F6}"/>
    <cellStyle name="Comma 10 8 2 2 2 2" xfId="27780" xr:uid="{310D5452-FBF9-436B-832A-7AFE7C9C07EA}"/>
    <cellStyle name="Comma 10 8 2 2 3" xfId="19824" xr:uid="{01E63CBD-0BEF-49DA-843E-ECCE93205790}"/>
    <cellStyle name="Comma 10 8 2 3" xfId="12149" xr:uid="{E720C226-9B19-4713-BC46-A701DA40A128}"/>
    <cellStyle name="Comma 10 8 2 3 2" xfId="24868" xr:uid="{6292D1E2-0B40-4F36-A3A6-6E866F6A6FA2}"/>
    <cellStyle name="Comma 10 8 2 4" xfId="16912" xr:uid="{24A98748-5FFE-435D-994D-D007B62EEBD1}"/>
    <cellStyle name="Comma 10 8 2 5" xfId="32223" xr:uid="{7C9D4C03-1133-4C41-AC60-6BAA251E9102}"/>
    <cellStyle name="Comma 10 8 3" xfId="4325" xr:uid="{ED7EA065-7709-49E8-9D96-04BFA68A9C31}"/>
    <cellStyle name="Comma 10 8 3 2" xfId="7281" xr:uid="{7944ABF6-433D-451E-927D-2C9ACF412085}"/>
    <cellStyle name="Comma 10 8 3 2 2" xfId="14350" xr:uid="{82223A7B-0FB9-4022-92CE-9B3EB5EE8341}"/>
    <cellStyle name="Comma 10 8 3 2 2 2" xfId="28326" xr:uid="{10426E62-7BAF-4302-8C63-D90B29244DBA}"/>
    <cellStyle name="Comma 10 8 3 2 3" xfId="20370" xr:uid="{0005D54C-E612-4C01-86AB-38ACE71482BF}"/>
    <cellStyle name="Comma 10 8 3 3" xfId="12442" xr:uid="{806C480A-DE1E-47B0-BAFD-DE4EE11B4BBD}"/>
    <cellStyle name="Comma 10 8 3 3 2" xfId="25409" xr:uid="{457EAAF8-A94D-41A4-A6C6-DE9419994F34}"/>
    <cellStyle name="Comma 10 8 3 4" xfId="17453" xr:uid="{451BA7F3-CAEA-48BB-B392-3639F4FB8879}"/>
    <cellStyle name="Comma 10 8 4" xfId="5081" xr:uid="{C699335A-3880-4B65-916D-BBC1C61C9838}"/>
    <cellStyle name="Comma 10 8 4 2" xfId="12739" xr:uid="{25A902E3-7B13-4114-99F2-DAEEF2167E36}"/>
    <cellStyle name="Comma 10 8 4 2 2" xfId="26134" xr:uid="{AE93274A-BD57-4A6C-A927-EFF9167DD055}"/>
    <cellStyle name="Comma 10 8 4 3" xfId="18178" xr:uid="{C5049ACA-0720-46DE-ADDD-B4DA7E922A9A}"/>
    <cellStyle name="Comma 10 8 5" xfId="10378" xr:uid="{B5B083F1-13F5-425E-BE48-50068884A045}"/>
    <cellStyle name="Comma 10 8 5 2" xfId="22732" xr:uid="{523E3944-D82E-4025-946C-59ED43027C0E}"/>
    <cellStyle name="Comma 10 8 6" xfId="14778" xr:uid="{4676A6A1-4037-422E-B901-1140044D55D1}"/>
    <cellStyle name="Comma 10 8 7" xfId="31183" xr:uid="{5F0ED69F-50DD-4525-813A-66869E18F358}"/>
    <cellStyle name="Comma 100" xfId="787" xr:uid="{E19394B3-E6D2-45E7-AA6C-70474B5BE7D2}"/>
    <cellStyle name="Comma 101" xfId="792" xr:uid="{822AE6AE-7225-43AD-93B8-7588D78B7109}"/>
    <cellStyle name="Comma 102" xfId="793" xr:uid="{770E52A9-4069-4135-AEA0-DC76C454B495}"/>
    <cellStyle name="Comma 103" xfId="802" xr:uid="{219487BB-2BD3-498C-973D-A2058A38431B}"/>
    <cellStyle name="Comma 104" xfId="796" xr:uid="{FB030129-3CE5-4716-AC37-0BC60A4CDE02}"/>
    <cellStyle name="Comma 105" xfId="795" xr:uid="{800FBD0D-7954-4165-A043-335E18158EAF}"/>
    <cellStyle name="Comma 106" xfId="798" xr:uid="{2E0B77AE-3DF9-4124-8042-7D95A162C41E}"/>
    <cellStyle name="Comma 106 2" xfId="1110" xr:uid="{3CD6D39E-3698-4764-ABCC-2F198B3B01A5}"/>
    <cellStyle name="Comma 107" xfId="794" xr:uid="{8B51A7ED-6CF0-49A9-ACB1-00507B5EECB6}"/>
    <cellStyle name="Comma 107 2" xfId="1126" xr:uid="{B1A99AFB-0152-4F37-8C9B-0B47845DACA7}"/>
    <cellStyle name="Comma 107 2 2" xfId="3759" xr:uid="{8E00F647-82D9-480E-BF51-5F1BE30F7DCB}"/>
    <cellStyle name="Comma 107 2 2 2" xfId="6748" xr:uid="{3C3C4E33-75EB-4FC9-9528-546160D15B14}"/>
    <cellStyle name="Comma 107 2 2 2 2" xfId="14074" xr:uid="{25EB4E93-F81B-4D8E-86A2-82EABCB47074}"/>
    <cellStyle name="Comma 107 2 2 2 2 2" xfId="27793" xr:uid="{8F413B1E-4BC9-4EF9-A66A-6C292B9E3F21}"/>
    <cellStyle name="Comma 107 2 2 2 3" xfId="19837" xr:uid="{183D80DE-125A-46DF-8DEB-850AAD729742}"/>
    <cellStyle name="Comma 107 2 2 3" xfId="12162" xr:uid="{8E0ADF3A-A656-4941-9B78-45294832FCE0}"/>
    <cellStyle name="Comma 107 2 2 3 2" xfId="24881" xr:uid="{DFE1A226-BF39-4CB4-98A1-189A4AD99EBF}"/>
    <cellStyle name="Comma 107 2 2 4" xfId="16925" xr:uid="{32DC513C-8539-4202-B166-45254A053840}"/>
    <cellStyle name="Comma 107 2 3" xfId="4338" xr:uid="{2590E696-9C78-4154-ABF9-33C27A4BBF95}"/>
    <cellStyle name="Comma 107 2 3 2" xfId="7294" xr:uid="{B69F9B29-4AA3-4117-A00F-20A158B1DA4F}"/>
    <cellStyle name="Comma 107 2 3 2 2" xfId="14363" xr:uid="{79633FE2-BA87-4CAD-BF88-C21AA65DA7D5}"/>
    <cellStyle name="Comma 107 2 3 2 2 2" xfId="28339" xr:uid="{81A02948-8A6C-4FF7-AA38-D56A31F0281C}"/>
    <cellStyle name="Comma 107 2 3 2 3" xfId="20383" xr:uid="{75E9B5E1-81EA-47B3-B60E-5B12A1D59C4A}"/>
    <cellStyle name="Comma 107 2 3 3" xfId="12455" xr:uid="{D14706D6-F446-440B-9CAB-3EF0F4F40B9B}"/>
    <cellStyle name="Comma 107 2 3 3 2" xfId="25422" xr:uid="{E6CC5561-B152-4452-8590-B4A449B59667}"/>
    <cellStyle name="Comma 107 2 3 4" xfId="17466" xr:uid="{A58CF95B-7655-4A8F-8061-9CFAAF928A11}"/>
    <cellStyle name="Comma 107 2 4" xfId="5099" xr:uid="{2DA2BA2E-147D-46EB-BDF6-356ED0119DF6}"/>
    <cellStyle name="Comma 107 2 4 2" xfId="12752" xr:uid="{09E86B9D-43D5-41B8-9F82-F4E529EF4636}"/>
    <cellStyle name="Comma 107 2 4 2 2" xfId="26152" xr:uid="{1043A3EA-4B1B-41AA-8E55-EA14FC4E76D0}"/>
    <cellStyle name="Comma 107 2 4 3" xfId="18196" xr:uid="{EDDF4217-D882-4F0B-BAA0-2C8F352F9EB5}"/>
    <cellStyle name="Comma 107 2 5" xfId="10396" xr:uid="{54B2C97F-86F5-41A1-A0A8-87956BF628C8}"/>
    <cellStyle name="Comma 107 2 5 2" xfId="22749" xr:uid="{D5D4C0A5-5408-4576-A51A-409D0AB247AD}"/>
    <cellStyle name="Comma 107 2 6" xfId="14791" xr:uid="{6FCCB9AA-1BE6-400C-A2D0-131CE1CD0D48}"/>
    <cellStyle name="Comma 108" xfId="801" xr:uid="{B96F96F5-68D6-47D5-BFCA-7B111E935642}"/>
    <cellStyle name="Comma 108 2" xfId="1112" xr:uid="{4D6366C6-0D7F-46FA-9753-76CD4296923B}"/>
    <cellStyle name="Comma 109" xfId="797" xr:uid="{321C2D9B-81E0-4382-920A-DB413B8658ED}"/>
    <cellStyle name="Comma 109 2" xfId="1114" xr:uid="{F925CBAB-7ACE-449C-9596-668D944E75CE}"/>
    <cellStyle name="Comma 109 3" xfId="1109" xr:uid="{605EF9B0-215D-41BD-8249-993CC48A5C12}"/>
    <cellStyle name="Comma 11" xfId="112" xr:uid="{8B02A279-BDFB-4004-A4EC-BABB628792D5}"/>
    <cellStyle name="Comma 11 10" xfId="4646" xr:uid="{E4A6D106-93C4-4A81-8728-26C512B98C4E}"/>
    <cellStyle name="Comma 11 10 2" xfId="12498" xr:uid="{6CD76A18-7EE2-4615-A40F-9121D673BBC6}"/>
    <cellStyle name="Comma 11 10 2 2" xfId="25721" xr:uid="{DECE9B16-FDF6-418C-BFE6-72617A6473D1}"/>
    <cellStyle name="Comma 11 10 3" xfId="17765" xr:uid="{348461A7-97BD-4963-81A1-0A534BD386A2}"/>
    <cellStyle name="Comma 11 11" xfId="10025" xr:uid="{BE6B8BCF-1661-4096-AD9B-08C62B53B3C3}"/>
    <cellStyle name="Comma 11 11 2" xfId="22412" xr:uid="{27A89FDB-BB3C-4500-A4DD-C3845A397E08}"/>
    <cellStyle name="Comma 11 12" xfId="14457" xr:uid="{9AB9198C-85F8-40BC-8B1A-CCAB84BEC384}"/>
    <cellStyle name="Comma 11 2" xfId="556" xr:uid="{6CBA7E2A-98FF-4729-BA63-6E3134BA929A}"/>
    <cellStyle name="Comma 11 2 2" xfId="70" xr:uid="{BD9393A7-AA5E-4A18-8F01-CC6F3E91D8C6}"/>
    <cellStyle name="Comma 11 2 2 2" xfId="1510" xr:uid="{AF0A27DD-9A14-4FAD-A83C-4929E6D4C509}"/>
    <cellStyle name="Comma 11 2 3" xfId="1987" xr:uid="{C411EBFF-48AA-4F7E-86AA-8EC6F39752AD}"/>
    <cellStyle name="Comma 11 2 3 2" xfId="5475" xr:uid="{B75376EC-F1A3-4724-958D-D8635FDB6C70}"/>
    <cellStyle name="Comma 11 2 3 2 2" xfId="12843" xr:uid="{FC9E15CB-AA6C-46E2-84EE-F784CA40AD7D}"/>
    <cellStyle name="Comma 11 2 3 2 2 2" xfId="26525" xr:uid="{A9050BD8-B0B1-41C8-8152-1C0D37228A81}"/>
    <cellStyle name="Comma 11 2 3 2 3" xfId="18569" xr:uid="{D00598F0-2E80-44A2-B4C7-76D5F3AC3DA2}"/>
    <cellStyle name="Comma 11 2 3 3" xfId="10871" xr:uid="{7AF2ACCC-8594-4C21-A61B-8466943E4081}"/>
    <cellStyle name="Comma 11 2 3 3 2" xfId="23342" xr:uid="{056F8BCF-CD98-4131-A403-A4151CAFAA21}"/>
    <cellStyle name="Comma 11 2 3 4" xfId="15365" xr:uid="{74045326-9980-49CD-9855-AE6685A30C99}"/>
    <cellStyle name="Comma 11 2 4" xfId="2297" xr:uid="{6935BE48-371D-4206-8650-EFDE99EFCAA1}"/>
    <cellStyle name="Comma 11 2 5" xfId="2841" xr:uid="{B410368F-178A-4996-B2A4-A533520C18DB}"/>
    <cellStyle name="Comma 11 2 5 2" xfId="5844" xr:uid="{0C6A9110-ECE8-45BA-B0B0-BFED4CCA6C0C}"/>
    <cellStyle name="Comma 11 2 5 2 2" xfId="13171" xr:uid="{6EDC4E3A-B2E9-4422-86E6-1EA6AE9EC385}"/>
    <cellStyle name="Comma 11 2 5 2 2 2" xfId="26889" xr:uid="{84AEDE24-119E-4327-BA68-9A3A1CCA48F3}"/>
    <cellStyle name="Comma 11 2 5 2 3" xfId="18933" xr:uid="{4E03DAD9-CEAA-4789-91AB-8CABB94367C3}"/>
    <cellStyle name="Comma 11 2 5 3" xfId="11255" xr:uid="{E4178AF7-50F3-41D0-A022-7AD0AE598C88}"/>
    <cellStyle name="Comma 11 2 5 3 2" xfId="23975" xr:uid="{2E56E12C-E4A9-4246-9209-F92D01101B38}"/>
    <cellStyle name="Comma 11 2 5 4" xfId="16020" xr:uid="{F616F647-E4CE-4940-BA43-0DC257ED456C}"/>
    <cellStyle name="Comma 11 2 6" xfId="3105" xr:uid="{293F5AB7-E3D5-46CD-B241-AEA64D70993E}"/>
    <cellStyle name="Comma 11 2 6 2" xfId="6102" xr:uid="{1788DF3F-B28D-43D6-B328-5013C62FBCF3}"/>
    <cellStyle name="Comma 11 2 6 2 2" xfId="13429" xr:uid="{3B1D205A-9036-4CD4-AAA0-209F638E53C8}"/>
    <cellStyle name="Comma 11 2 6 2 2 2" xfId="27147" xr:uid="{811C7AB1-D8C0-4AB7-899E-69706D5DB65A}"/>
    <cellStyle name="Comma 11 2 6 2 3" xfId="19191" xr:uid="{030970E3-1C30-42B3-87D0-BBE552C08F09}"/>
    <cellStyle name="Comma 11 2 6 3" xfId="11515" xr:uid="{211E6B0B-9A06-4E84-A90B-4236AA94C5C9}"/>
    <cellStyle name="Comma 11 2 6 3 2" xfId="24235" xr:uid="{DD4DAD23-C385-4F81-BBA7-819F439F91E6}"/>
    <cellStyle name="Comma 11 2 6 4" xfId="16280" xr:uid="{ED9BA70E-B832-4085-82DA-697CF59A2CD9}"/>
    <cellStyle name="Comma 11 2 7" xfId="3350" xr:uid="{0F348A2B-C76F-4481-8873-00FC94D1CEF4}"/>
    <cellStyle name="Comma 11 2 7 2" xfId="6347" xr:uid="{EFEEF797-83B3-4DC1-A9FA-62D66608CD9E}"/>
    <cellStyle name="Comma 11 2 7 2 2" xfId="13674" xr:uid="{56DAD0D2-703D-4064-A1DF-D76586EA7FB3}"/>
    <cellStyle name="Comma 11 2 7 2 2 2" xfId="27392" xr:uid="{EE14A704-0A1D-47AF-AAEA-BB0C1DEB98A9}"/>
    <cellStyle name="Comma 11 2 7 2 3" xfId="19436" xr:uid="{E4F2AF40-E46A-4DA7-88EF-3106EE7A26A3}"/>
    <cellStyle name="Comma 11 2 7 3" xfId="11760" xr:uid="{C4DAC0CC-3F00-4BFD-BA29-2AA57F777308}"/>
    <cellStyle name="Comma 11 2 7 3 2" xfId="24480" xr:uid="{0DBDA26B-D05E-47C3-9C5E-154E584B91A2}"/>
    <cellStyle name="Comma 11 2 7 4" xfId="16525" xr:uid="{4FF6E2F4-3309-44BE-A251-B9E675CC7EE1}"/>
    <cellStyle name="Comma 11 2 8" xfId="1686" xr:uid="{678B0373-DA8E-49DD-AC00-A09CC1CF1DFB}"/>
    <cellStyle name="Comma 11 2 8 2" xfId="10630" xr:uid="{8F803832-623C-4008-93AD-8C10614705E6}"/>
    <cellStyle name="Comma 11 2 8 2 2" xfId="23100" xr:uid="{CB3090D3-16CD-4672-89BD-769C8C4D4CEB}"/>
    <cellStyle name="Comma 11 2 8 3" xfId="15133" xr:uid="{2FE5BB98-6FF4-4601-847A-A71A7D9E5BAE}"/>
    <cellStyle name="Comma 11 2 9" xfId="9747" xr:uid="{465440E4-1D46-481E-8A57-02788CE588F1}"/>
    <cellStyle name="Comma 11 3" xfId="471" xr:uid="{D4081DAF-F869-4ECB-9321-EE6F294ACB21}"/>
    <cellStyle name="Comma 11 3 2" xfId="2268" xr:uid="{81084DE6-D16C-4885-A7A9-63A90CA84384}"/>
    <cellStyle name="Comma 11 3 2 2" xfId="5635" xr:uid="{BB3213E2-5B8C-4A76-A6ED-E95D66E6BC78}"/>
    <cellStyle name="Comma 11 3 2 2 2" xfId="12975" xr:uid="{6D7C4715-1D6B-4C2C-AE93-B8840BE336AF}"/>
    <cellStyle name="Comma 11 3 2 2 2 2" xfId="26682" xr:uid="{EA89ADA1-C75A-417C-A6C1-B0E1026AC259}"/>
    <cellStyle name="Comma 11 3 2 2 3" xfId="18726" xr:uid="{34D12A73-DF69-4DB4-B379-2F24B64A2186}"/>
    <cellStyle name="Comma 11 3 2 3" xfId="11038" xr:uid="{A8D6C2C2-4383-4C51-89B3-D9C62403585C}"/>
    <cellStyle name="Comma 11 3 2 3 2" xfId="23520" xr:uid="{0A87C43C-C498-4EB4-B9F8-C16A5140ED02}"/>
    <cellStyle name="Comma 11 3 2 4" xfId="15545" xr:uid="{910C794F-4FC0-4E5E-9F11-D4E30F2FF150}"/>
    <cellStyle name="Comma 11 3 3" xfId="3579" xr:uid="{DC21F8F5-B65B-45E6-99B8-A5E74728082E}"/>
    <cellStyle name="Comma 11 3 3 2" xfId="6568" xr:uid="{1D478398-B812-4300-AC01-B1F468922A34}"/>
    <cellStyle name="Comma 11 3 3 2 2" xfId="13894" xr:uid="{0EABF89C-F808-4A8E-ABA7-B0B9013CF4D7}"/>
    <cellStyle name="Comma 11 3 3 2 2 2" xfId="27613" xr:uid="{37787E77-0E2A-459A-A5BC-C95ADAE354E3}"/>
    <cellStyle name="Comma 11 3 3 2 3" xfId="19657" xr:uid="{2889EE9C-3E29-4E67-8C2D-6F34BE4B883B}"/>
    <cellStyle name="Comma 11 3 3 3" xfId="11982" xr:uid="{EFC4DCEC-6DA4-42E4-A44D-68418F84668A}"/>
    <cellStyle name="Comma 11 3 3 3 2" xfId="24701" xr:uid="{2558979B-4189-4F78-9D8C-59B43ADFF4EA}"/>
    <cellStyle name="Comma 11 3 3 4" xfId="16745" xr:uid="{983C233C-8EA0-4C30-A944-725E2230694C}"/>
    <cellStyle name="Comma 11 3 4" xfId="4158" xr:uid="{3E50E969-7D7A-4670-B751-C2CA382A5979}"/>
    <cellStyle name="Comma 11 3 4 2" xfId="7114" xr:uid="{C80EA730-E703-4467-876C-3FB1C2777170}"/>
    <cellStyle name="Comma 11 3 4 2 2" xfId="14183" xr:uid="{FF924BEE-ACEC-4E50-8C59-0FF11BCBE3A1}"/>
    <cellStyle name="Comma 11 3 4 2 2 2" xfId="28159" xr:uid="{37685A58-C2DC-4C96-8D3E-97A249AD3208}"/>
    <cellStyle name="Comma 11 3 4 2 3" xfId="20203" xr:uid="{982F2993-A76E-47F3-B218-051759B0DD6D}"/>
    <cellStyle name="Comma 11 3 4 3" xfId="12275" xr:uid="{B8E507BD-B597-4F66-AD37-E6071DE80704}"/>
    <cellStyle name="Comma 11 3 4 3 2" xfId="25242" xr:uid="{29E33FBB-9EEE-46C4-8C4E-F4D21AD087F2}"/>
    <cellStyle name="Comma 11 3 4 4" xfId="17286" xr:uid="{46F67F0E-4145-4BB7-9C1A-737590625A08}"/>
    <cellStyle name="Comma 11 3 5" xfId="1873" xr:uid="{A58E6A0D-0CC5-40FE-805E-BA5F5BE36E00}"/>
    <cellStyle name="Comma 11 3 5 2" xfId="10781" xr:uid="{429990CB-8827-445D-938D-0DF1CE6115BB}"/>
    <cellStyle name="Comma 11 3 5 2 2" xfId="23252" xr:uid="{ED01CD28-97AC-4BCC-A5E0-987835389415}"/>
    <cellStyle name="Comma 11 3 5 3" xfId="15277" xr:uid="{ABF6E17C-69FD-4425-A3D1-5D9D1FC1BA0F}"/>
    <cellStyle name="Comma 11 3 6" xfId="4796" xr:uid="{F819EE74-D8A5-4BE5-9B2C-598770B44D96}"/>
    <cellStyle name="Comma 11 3 6 2" xfId="12570" xr:uid="{EBB5F3A6-3FE7-4993-8A66-C490419D30C7}"/>
    <cellStyle name="Comma 11 3 6 2 2" xfId="25856" xr:uid="{B91E550C-D19B-4DEA-95DF-58B20426B0FC}"/>
    <cellStyle name="Comma 11 3 6 3" xfId="17900" xr:uid="{3714144F-F7D9-481B-BE98-3290A5D15F56}"/>
    <cellStyle name="Comma 11 3 7" xfId="10146" xr:uid="{65767FD6-7E4D-44EA-A883-B179C6E6D049}"/>
    <cellStyle name="Comma 11 3 7 2" xfId="22516" xr:uid="{56D65651-2C1C-4189-821E-EF7B70635FEA}"/>
    <cellStyle name="Comma 11 3 8" xfId="9892" xr:uid="{4A20AEFB-F34A-47DF-A60D-C7225223903F}"/>
    <cellStyle name="Comma 11 3 8 2" xfId="20478" xr:uid="{4C0072F9-165C-4E2A-990C-0D94EC0DD757}"/>
    <cellStyle name="Comma 11 3 8 3" xfId="14553" xr:uid="{F277766A-E1F3-440A-BABE-4B7FEAEEF2F9}"/>
    <cellStyle name="Comma 11 4" xfId="73" xr:uid="{710FC2CA-5C04-4663-9CC0-19A3DD260699}"/>
    <cellStyle name="Comma 11 4 2" xfId="878" xr:uid="{16EF45F5-0FFF-4698-9623-0E20AE3C3327}"/>
    <cellStyle name="Comma 11 4 3" xfId="1423" xr:uid="{316A10A7-C451-46C0-A953-7766B521F14D}"/>
    <cellStyle name="Comma 11 4 4" xfId="3490" xr:uid="{6A7BA894-1080-48B2-916F-A6BD827F298F}"/>
    <cellStyle name="Comma 11 5" xfId="2753" xr:uid="{23FA58FC-FE2C-4B0D-9BC2-9FA6D3C0D8CB}"/>
    <cellStyle name="Comma 11 5 2" xfId="5757" xr:uid="{78B84CB0-00E5-4DD7-96E1-4EFBC84A6300}"/>
    <cellStyle name="Comma 11 5 2 2" xfId="13084" xr:uid="{E6BFB3A5-5AF8-402C-ABB8-B46E6FFB3BB1}"/>
    <cellStyle name="Comma 11 5 2 2 2" xfId="26802" xr:uid="{F79352F0-B9F1-48F8-BB33-A02DF36E92A1}"/>
    <cellStyle name="Comma 11 5 2 3" xfId="18846" xr:uid="{FD0D557B-8839-4B0A-A1AF-33A3F787EE57}"/>
    <cellStyle name="Comma 11 5 2 4" xfId="32263" xr:uid="{843A43BA-5C6B-47B1-9730-92603C065213}"/>
    <cellStyle name="Comma 11 5 3" xfId="11167" xr:uid="{7511EF92-471B-43EB-A179-B1D119255533}"/>
    <cellStyle name="Comma 11 5 3 2" xfId="23887" xr:uid="{EA367783-02E0-4306-9B23-9F3EEDF3C100}"/>
    <cellStyle name="Comma 11 5 4" xfId="15933" xr:uid="{21F024F4-6419-4911-9C01-E69E524AAD60}"/>
    <cellStyle name="Comma 11 5 5" xfId="31185" xr:uid="{DB20E286-7675-4934-BD08-4FD701A22D16}"/>
    <cellStyle name="Comma 11 6" xfId="3017" xr:uid="{42EA3BD5-FCEF-4C3B-B59F-1A6CF6E49804}"/>
    <cellStyle name="Comma 11 6 2" xfId="6014" xr:uid="{0EC85252-BDB3-4469-84E6-384D949B4273}"/>
    <cellStyle name="Comma 11 6 2 2" xfId="13341" xr:uid="{79018455-6B0F-45D8-A67C-700C2A722819}"/>
    <cellStyle name="Comma 11 6 2 2 2" xfId="27059" xr:uid="{491C5CBF-B805-4689-A91F-38ADEBC46D94}"/>
    <cellStyle name="Comma 11 6 2 3" xfId="19103" xr:uid="{FFA0BA2D-57BE-4205-AC38-9AC864D07C37}"/>
    <cellStyle name="Comma 11 6 3" xfId="11427" xr:uid="{3FD8892B-18D7-4A5A-B1F0-3CD626406F5E}"/>
    <cellStyle name="Comma 11 6 3 2" xfId="24147" xr:uid="{21AD57F2-F7B7-48B2-BE2C-8F76E00F3DBF}"/>
    <cellStyle name="Comma 11 6 4" xfId="16192" xr:uid="{54291415-5B65-4DB2-A648-0C08990AE620}"/>
    <cellStyle name="Comma 11 7" xfId="3262" xr:uid="{17EF3A76-3E48-431B-B9FA-B1DAEB784CD0}"/>
    <cellStyle name="Comma 11 7 2" xfId="6259" xr:uid="{BDEE3402-E19F-459B-A218-A420E19F8CE7}"/>
    <cellStyle name="Comma 11 7 2 2" xfId="13586" xr:uid="{D36B6EE5-64C5-4DD2-8520-0A8CFF46DD3D}"/>
    <cellStyle name="Comma 11 7 2 2 2" xfId="27304" xr:uid="{EF293EAD-A259-4034-946B-03C037AA0983}"/>
    <cellStyle name="Comma 11 7 2 3" xfId="19348" xr:uid="{9B93E35E-6514-4691-A627-A4F870F4EE55}"/>
    <cellStyle name="Comma 11 7 3" xfId="11672" xr:uid="{61BDC381-9065-4B2C-ADA8-A4EFF624834D}"/>
    <cellStyle name="Comma 11 7 3 2" xfId="24392" xr:uid="{3E02A6E9-F96A-4332-A814-5B29F84305C0}"/>
    <cellStyle name="Comma 11 7 4" xfId="16437" xr:uid="{84B1A2D9-A9BE-4249-88B8-D0E115E3F858}"/>
    <cellStyle name="Comma 11 8" xfId="3510" xr:uid="{437339AA-E956-4D1C-95BD-2FD2ED72FBA1}"/>
    <cellStyle name="Comma 11 8 2" xfId="6499" xr:uid="{89300152-BD35-4E3D-B5E1-67A0D438CC52}"/>
    <cellStyle name="Comma 11 8 2 2" xfId="13825" xr:uid="{7D7431B5-17A8-4BE0-B081-F490694B3BD9}"/>
    <cellStyle name="Comma 11 8 2 2 2" xfId="27544" xr:uid="{D6B89992-EDBF-41D6-B171-444693813B63}"/>
    <cellStyle name="Comma 11 8 2 3" xfId="19588" xr:uid="{D8AB85BC-E65C-4A24-8247-2DF41F3CF259}"/>
    <cellStyle name="Comma 11 8 3" xfId="11913" xr:uid="{F1DB5556-4485-49AD-878A-D26AE80476F9}"/>
    <cellStyle name="Comma 11 8 3 2" xfId="24632" xr:uid="{978212E4-C82B-4595-9F75-F12FB04E590C}"/>
    <cellStyle name="Comma 11 8 4" xfId="16676" xr:uid="{715CE110-7791-497D-838E-D24DA2CD0C5D}"/>
    <cellStyle name="Comma 11 9" xfId="4089" xr:uid="{D8102381-AC71-4C2C-85B9-6BC650F413FF}"/>
    <cellStyle name="Comma 11 9 2" xfId="7045" xr:uid="{A267ACA9-41A9-4B1A-8CAA-6B7B5C0E8B40}"/>
    <cellStyle name="Comma 11 9 2 2" xfId="14114" xr:uid="{D821D0D6-06A0-46B8-AD14-3EB4E622B2AE}"/>
    <cellStyle name="Comma 11 9 2 2 2" xfId="28090" xr:uid="{2BEA92BC-B2B8-4C84-AA62-767C17E8A3A0}"/>
    <cellStyle name="Comma 11 9 2 3" xfId="20134" xr:uid="{4391C7B9-8A46-4B2D-85A8-869F3197961E}"/>
    <cellStyle name="Comma 11 9 3" xfId="12206" xr:uid="{88B34594-F914-4407-BEC5-A91DE0BC1CAD}"/>
    <cellStyle name="Comma 11 9 3 2" xfId="25173" xr:uid="{668F544C-27DA-4873-90CF-1F77B3F5936F}"/>
    <cellStyle name="Comma 11 9 4" xfId="17217" xr:uid="{039C3324-C41B-4EF1-A268-CEE0FCF1C4DA}"/>
    <cellStyle name="Comma 110" xfId="789" xr:uid="{4786FD98-9E23-4801-B8A1-1BE610A638E1}"/>
    <cellStyle name="Comma 111" xfId="803" xr:uid="{561E59D3-BD93-4E63-B850-651F13B0547E}"/>
    <cellStyle name="Comma 112" xfId="811" xr:uid="{F08AF5BD-78A5-41B2-93B7-0E79D20860BF}"/>
    <cellStyle name="Comma 113" xfId="808" xr:uid="{B1797639-F388-428C-85AC-704BE02763A8}"/>
    <cellStyle name="Comma 114" xfId="804" xr:uid="{186F00C5-BE7F-41BE-A0DD-788AB8E3BF1A}"/>
    <cellStyle name="Comma 115" xfId="809" xr:uid="{34484FC3-7724-4E54-9091-66210BF5EFC8}"/>
    <cellStyle name="Comma 116" xfId="806" xr:uid="{42A9B973-4D1D-4C6E-88C3-FBAFA32338F5}"/>
    <cellStyle name="Comma 117" xfId="800" xr:uid="{5F9EA61C-B343-439A-9B82-58D2AF27460E}"/>
    <cellStyle name="Comma 118" xfId="799" xr:uid="{D3D27C62-6D9A-4A07-8190-2297F903AD85}"/>
    <cellStyle name="Comma 119" xfId="814" xr:uid="{9D1B205E-A7D6-4C87-B8F3-5E5FC8BFC7EF}"/>
    <cellStyle name="Comma 12" xfId="279" xr:uid="{4F906F5B-481F-4817-833D-EDE96BD71DA2}"/>
    <cellStyle name="Comma 12 10" xfId="4704" xr:uid="{4F3883F8-7860-437C-9935-E051A8D6FED4}"/>
    <cellStyle name="Comma 12 10 2" xfId="12507" xr:uid="{641F4FE4-03FA-4789-9B45-792D667F1B90}"/>
    <cellStyle name="Comma 12 10 2 2" xfId="25771" xr:uid="{0176AD67-E982-4CE1-B9B1-B7009D4A7860}"/>
    <cellStyle name="Comma 12 10 3" xfId="17815" xr:uid="{B552F2A3-3894-48B1-803B-00D562E7C797}"/>
    <cellStyle name="Comma 12 11" xfId="10061" xr:uid="{44CF33B8-8316-40D8-980C-FC46B9CD643D}"/>
    <cellStyle name="Comma 12 11 2" xfId="22437" xr:uid="{DC9857F6-FA19-4A7E-8552-8BB807EBDE76}"/>
    <cellStyle name="Comma 12 12" xfId="14490" xr:uid="{D634FE52-2F97-4E9F-92AD-B53B0AFE789D}"/>
    <cellStyle name="Comma 12 2" xfId="568" xr:uid="{E69C224B-D0C5-40BA-8EAC-CE68836FE28F}"/>
    <cellStyle name="Comma 12 2 10" xfId="14598" xr:uid="{F81BB2D6-7739-4E18-B8E2-E8FDDED1F586}"/>
    <cellStyle name="Comma 12 2 2" xfId="1989" xr:uid="{D764AE96-5439-4075-AC40-DB8341B3CBDC}"/>
    <cellStyle name="Comma 12 2 2 2" xfId="5476" xr:uid="{BD021E64-37DA-4C41-AEB1-BF5E2CC31D51}"/>
    <cellStyle name="Comma 12 2 2 2 2" xfId="12844" xr:uid="{2B35370D-6A2F-45EE-B8C5-8A837263F1F2}"/>
    <cellStyle name="Comma 12 2 2 2 2 2" xfId="26526" xr:uid="{85644F68-FFE9-4FA1-8993-3204B079B9D1}"/>
    <cellStyle name="Comma 12 2 2 2 3" xfId="18570" xr:uid="{689CB9D9-AD90-4591-ADE4-F53D277762A0}"/>
    <cellStyle name="Comma 12 2 2 3" xfId="10873" xr:uid="{8BA07728-E764-4897-B54D-165AF3F7A9E2}"/>
    <cellStyle name="Comma 12 2 2 3 2" xfId="23344" xr:uid="{85EF3197-ED1B-4228-B739-6BF243E40527}"/>
    <cellStyle name="Comma 12 2 2 4" xfId="15367" xr:uid="{CED51F72-EFFA-4D28-8553-ADD0875F98CB}"/>
    <cellStyle name="Comma 12 2 2 5" xfId="31187" xr:uid="{BE67786E-C335-4834-9FB7-FAF20C02A420}"/>
    <cellStyle name="Comma 12 2 3" xfId="2843" xr:uid="{9B7638F0-B46F-4748-A380-C49504BC7517}"/>
    <cellStyle name="Comma 12 2 3 2" xfId="5846" xr:uid="{33DBD81B-9618-4328-BEAD-DB285FED6E0B}"/>
    <cellStyle name="Comma 12 2 3 2 2" xfId="13173" xr:uid="{9628447C-30C1-4D1C-A395-A7574B093189}"/>
    <cellStyle name="Comma 12 2 3 2 2 2" xfId="26891" xr:uid="{9ABBDE97-A22C-4B8C-A127-4453CA158708}"/>
    <cellStyle name="Comma 12 2 3 2 3" xfId="18935" xr:uid="{42833E5D-2F79-4ACA-9398-D829857F6255}"/>
    <cellStyle name="Comma 12 2 3 3" xfId="11257" xr:uid="{1BBA3E01-9ABB-4361-B6AD-5EEA847911B8}"/>
    <cellStyle name="Comma 12 2 3 3 2" xfId="23977" xr:uid="{198A9010-5BE7-4700-977D-6A9424ECE0C5}"/>
    <cellStyle name="Comma 12 2 3 4" xfId="16022" xr:uid="{EE1763FE-6057-4533-984A-10BF7ED6F62E}"/>
    <cellStyle name="Comma 12 2 4" xfId="3107" xr:uid="{E16BB279-FA97-4628-B668-0862C2A806FF}"/>
    <cellStyle name="Comma 12 2 4 2" xfId="6104" xr:uid="{E58DEDD3-C817-413B-B25B-592BB742C364}"/>
    <cellStyle name="Comma 12 2 4 2 2" xfId="13431" xr:uid="{71259CB1-EF22-4575-8844-38F0469E6AFA}"/>
    <cellStyle name="Comma 12 2 4 2 2 2" xfId="27149" xr:uid="{2731D0B8-4009-485B-A79D-D6D2F692F1B3}"/>
    <cellStyle name="Comma 12 2 4 2 3" xfId="19193" xr:uid="{14F440E8-70FE-4DB4-B09C-A63139BE7917}"/>
    <cellStyle name="Comma 12 2 4 3" xfId="11517" xr:uid="{BBC46A0E-F773-4EEA-8E2D-4E128CEEB3F4}"/>
    <cellStyle name="Comma 12 2 4 3 2" xfId="24237" xr:uid="{447ED445-5830-40AB-B1D7-D64272779BE5}"/>
    <cellStyle name="Comma 12 2 4 4" xfId="16282" xr:uid="{4E5DDAD5-06D7-474B-B421-6ACE928B68B5}"/>
    <cellStyle name="Comma 12 2 5" xfId="3352" xr:uid="{5EB6602E-1DBE-45F0-ACF4-2E2A1F0E6C77}"/>
    <cellStyle name="Comma 12 2 5 2" xfId="6349" xr:uid="{A65B2840-405A-4E87-8AE3-57498B5F40F2}"/>
    <cellStyle name="Comma 12 2 5 2 2" xfId="13676" xr:uid="{B68A6F6B-E50E-49E2-AB20-543FA3DF81EF}"/>
    <cellStyle name="Comma 12 2 5 2 2 2" xfId="27394" xr:uid="{D69914FB-F5B5-49BF-B5E7-D8AC9811BEFC}"/>
    <cellStyle name="Comma 12 2 5 2 3" xfId="19438" xr:uid="{DF9BC1D4-EE86-48B5-B105-27398E413D57}"/>
    <cellStyle name="Comma 12 2 5 3" xfId="11762" xr:uid="{B4D2F1D7-6F2C-4859-B196-157CCB7CAAC5}"/>
    <cellStyle name="Comma 12 2 5 3 2" xfId="24482" xr:uid="{21C9D921-655C-4AEB-85A1-A90F10EC0205}"/>
    <cellStyle name="Comma 12 2 5 4" xfId="16527" xr:uid="{E61B29F9-60B5-46D6-ADBC-876DC7891B26}"/>
    <cellStyle name="Comma 12 2 6" xfId="3620" xr:uid="{8A8A2B9A-DFDE-4AF0-8409-05BE8790639D}"/>
    <cellStyle name="Comma 12 2 6 2" xfId="6609" xr:uid="{D7BBDE16-D2E6-4483-A9EF-56B88D046A25}"/>
    <cellStyle name="Comma 12 2 6 2 2" xfId="13935" xr:uid="{266BA4A2-6AA1-4CDF-9C6A-FEFCB1A0AF64}"/>
    <cellStyle name="Comma 12 2 6 2 2 2" xfId="27654" xr:uid="{B2551B71-A8D9-4DF9-A9B1-2E0D41477021}"/>
    <cellStyle name="Comma 12 2 6 2 3" xfId="19698" xr:uid="{04E323F3-579C-41D9-861C-266BD6340138}"/>
    <cellStyle name="Comma 12 2 6 3" xfId="12023" xr:uid="{70F89CB3-6DF7-4CF7-A8F5-2374BA0823D0}"/>
    <cellStyle name="Comma 12 2 6 3 2" xfId="24742" xr:uid="{F853F475-1FAD-49E6-9E2C-1D04B17F8BEC}"/>
    <cellStyle name="Comma 12 2 6 4" xfId="16786" xr:uid="{2918A7C8-1FCC-4735-8068-AC7568A1A94E}"/>
    <cellStyle name="Comma 12 2 7" xfId="4199" xr:uid="{E5976E75-AFD1-4481-90EB-1E30DF1BD6DA}"/>
    <cellStyle name="Comma 12 2 7 2" xfId="7155" xr:uid="{2E494BF5-64BE-4840-BC1B-62691511074A}"/>
    <cellStyle name="Comma 12 2 7 2 2" xfId="14224" xr:uid="{DD8010E0-05BF-4B1F-9DB2-569BD1BE80CD}"/>
    <cellStyle name="Comma 12 2 7 2 2 2" xfId="28200" xr:uid="{BFE04DCB-A74C-4A80-AA09-A786459132F3}"/>
    <cellStyle name="Comma 12 2 7 2 3" xfId="20244" xr:uid="{E54971F0-DD19-4313-8BC6-8633A6F654C9}"/>
    <cellStyle name="Comma 12 2 7 3" xfId="12316" xr:uid="{67CF7DC3-CF90-497B-BEA5-BC305BED4F8B}"/>
    <cellStyle name="Comma 12 2 7 3 2" xfId="25283" xr:uid="{6B820C28-0A5D-4E2A-B5BA-42D33B49CD16}"/>
    <cellStyle name="Comma 12 2 7 4" xfId="17327" xr:uid="{331474BB-0B0F-44E6-83F6-E403B94C67AD}"/>
    <cellStyle name="Comma 12 2 8" xfId="4864" xr:uid="{0BB42613-79C7-4A86-9490-1C8B026BEE38}"/>
    <cellStyle name="Comma 12 2 8 2" xfId="12612" xr:uid="{77FB8110-2189-447E-9088-9F02DEEECB19}"/>
    <cellStyle name="Comma 12 2 8 2 2" xfId="25922" xr:uid="{2B94F193-DDB1-4566-A6E2-328B32183FC9}"/>
    <cellStyle name="Comma 12 2 8 3" xfId="17966" xr:uid="{94A365A3-D64D-4F92-B6DB-F29E62B7CFC4}"/>
    <cellStyle name="Comma 12 2 9" xfId="10201" xr:uid="{F493D8C6-8BF5-4B6B-839B-B304F30F5D84}"/>
    <cellStyle name="Comma 12 2 9 2" xfId="22570" xr:uid="{DAA80D91-9E5E-4B08-9DDD-41A8E18E6E3A}"/>
    <cellStyle name="Comma 12 3" xfId="474" xr:uid="{B9BD1324-EB1B-48CA-ACB3-C286DFD770FA}"/>
    <cellStyle name="Comma 12 3 2" xfId="2270" xr:uid="{799CB37A-8593-4150-9D2E-399115D2220D}"/>
    <cellStyle name="Comma 12 3 2 2" xfId="5637" xr:uid="{D5787EB8-1D98-42EA-A6F0-F159AB3E1B05}"/>
    <cellStyle name="Comma 12 3 2 2 2" xfId="12977" xr:uid="{4CCB76A8-597F-4A96-AF07-E9DC665298A0}"/>
    <cellStyle name="Comma 12 3 2 2 2 2" xfId="26684" xr:uid="{ABE20173-C391-4E6D-B9DB-0FD3F8EEB99D}"/>
    <cellStyle name="Comma 12 3 2 2 3" xfId="18728" xr:uid="{6A584F1E-C77F-4C03-A3D5-5EDDC0DB12B2}"/>
    <cellStyle name="Comma 12 3 2 3" xfId="11040" xr:uid="{4B8FFD11-150C-4C75-A436-B5A1AB8317AD}"/>
    <cellStyle name="Comma 12 3 2 3 2" xfId="23522" xr:uid="{2ECA8D4E-5ED7-4FEA-8743-A598D2B3B8FD}"/>
    <cellStyle name="Comma 12 3 2 4" xfId="15547" xr:uid="{3F88272C-E00A-4176-8388-C64AD25FF633}"/>
    <cellStyle name="Comma 12 3 3" xfId="3582" xr:uid="{D6CE6D29-780D-4932-88AC-26C13DA11DDD}"/>
    <cellStyle name="Comma 12 3 3 2" xfId="6571" xr:uid="{1E4D167D-9C2A-4777-89E9-680E6E1E9F80}"/>
    <cellStyle name="Comma 12 3 3 2 2" xfId="13897" xr:uid="{BE3C9858-0AC5-4697-BCD5-4DA6DA574374}"/>
    <cellStyle name="Comma 12 3 3 2 2 2" xfId="27616" xr:uid="{B152C402-170D-47F2-9898-F3CDBAD05C0E}"/>
    <cellStyle name="Comma 12 3 3 2 3" xfId="19660" xr:uid="{5425C45A-16A1-493B-AB45-AFCC42923CA1}"/>
    <cellStyle name="Comma 12 3 3 3" xfId="11985" xr:uid="{DED04433-522F-458D-BDE2-8E806BA68C05}"/>
    <cellStyle name="Comma 12 3 3 3 2" xfId="24704" xr:uid="{F20EB1AF-BB86-4DC9-A4D6-0F2B2D1B5A5B}"/>
    <cellStyle name="Comma 12 3 3 4" xfId="16748" xr:uid="{A9CBD332-0BC2-44F8-8CD6-548FFFFA90F7}"/>
    <cellStyle name="Comma 12 3 4" xfId="4161" xr:uid="{B47C14A2-BEF9-4BA2-AF89-E78D95F46703}"/>
    <cellStyle name="Comma 12 3 4 2" xfId="7117" xr:uid="{15D50E4B-9736-4B02-9E32-F90880DFF812}"/>
    <cellStyle name="Comma 12 3 4 2 2" xfId="14186" xr:uid="{3C1F6032-3E74-46E4-8C69-80107F5140DE}"/>
    <cellStyle name="Comma 12 3 4 2 2 2" xfId="28162" xr:uid="{B68B7FDA-44C0-443F-999F-04E7AA1A3EE2}"/>
    <cellStyle name="Comma 12 3 4 2 3" xfId="20206" xr:uid="{0C369E7F-CCCE-4744-9F54-7BAADE11E9C9}"/>
    <cellStyle name="Comma 12 3 4 3" xfId="12278" xr:uid="{F7D4BBB8-B748-45CC-B833-0CE2CCF03666}"/>
    <cellStyle name="Comma 12 3 4 3 2" xfId="25245" xr:uid="{5E2CDD2B-2539-41F5-8AA9-2B788F729CC6}"/>
    <cellStyle name="Comma 12 3 4 4" xfId="17289" xr:uid="{31D26B88-F75F-47CC-ACB1-26E09586B4E7}"/>
    <cellStyle name="Comma 12 3 5" xfId="1875" xr:uid="{46E0D12F-ECAD-415B-BDD7-8A724A3BBD14}"/>
    <cellStyle name="Comma 12 3 5 2" xfId="10783" xr:uid="{DA8DB4B6-1135-4AED-B06A-447933DEA43B}"/>
    <cellStyle name="Comma 12 3 5 2 2" xfId="23254" xr:uid="{EEC5986B-BC9C-4E93-8841-C680B28C3985}"/>
    <cellStyle name="Comma 12 3 5 3" xfId="15279" xr:uid="{9383F5DB-18DF-44E3-A65D-30089A832D4B}"/>
    <cellStyle name="Comma 12 3 6" xfId="4799" xr:uid="{BFC8F91E-FC68-4E4C-BF95-07949D7EBA02}"/>
    <cellStyle name="Comma 12 3 6 2" xfId="12573" xr:uid="{4E95669A-EFEE-4D8F-9216-0D1DC558F9D7}"/>
    <cellStyle name="Comma 12 3 6 2 2" xfId="25859" xr:uid="{9E19696E-CE4A-4A1D-A778-1E607A98F7AA}"/>
    <cellStyle name="Comma 12 3 6 3" xfId="17903" xr:uid="{EF5B0276-69D1-4E47-B1E1-2398301405CE}"/>
    <cellStyle name="Comma 12 3 7" xfId="10149" xr:uid="{4783783E-3D8C-494F-88C9-708387099B63}"/>
    <cellStyle name="Comma 12 3 7 2" xfId="22519" xr:uid="{0664D4F3-9C85-4272-AC2B-899BFC233C1C}"/>
    <cellStyle name="Comma 12 3 8" xfId="9893" xr:uid="{19458107-B590-4AB1-87B2-93A4EA9B23D7}"/>
    <cellStyle name="Comma 12 3 8 2" xfId="20479" xr:uid="{6B1E3A0F-3053-412D-AA63-C53F2FA610ED}"/>
    <cellStyle name="Comma 12 3 8 3" xfId="14556" xr:uid="{FDF03C31-0C23-4F4E-A2FB-7328C80DBD3A}"/>
    <cellStyle name="Comma 12 4" xfId="2185" xr:uid="{9118D7BB-3609-4D03-B5B9-2EE13FA9BC28}"/>
    <cellStyle name="Comma 12 4 2" xfId="5605" xr:uid="{90272640-80BE-40C6-8592-B8A16FE03652}"/>
    <cellStyle name="Comma 12 4 2 2" xfId="12959" xr:uid="{1C2DA851-E0BE-4CB3-B1C7-8B247383B392}"/>
    <cellStyle name="Comma 12 4 2 2 2" xfId="26655" xr:uid="{505785CC-CCF3-4B7E-A220-DD8A6C04E967}"/>
    <cellStyle name="Comma 12 4 2 3" xfId="18699" xr:uid="{71287D94-C461-4587-82FA-9618A4D62F5B}"/>
    <cellStyle name="Comma 12 4 2 4" xfId="32270" xr:uid="{579000D5-D5D7-4BB8-8262-2DF2A19D3490}"/>
    <cellStyle name="Comma 12 4 3" xfId="11015" xr:uid="{E7314A82-B5F7-4707-9E25-6ED5A9522BA1}"/>
    <cellStyle name="Comma 12 4 3 2" xfId="23490" xr:uid="{65D55442-3E53-4F38-8357-88F90730BCBB}"/>
    <cellStyle name="Comma 12 4 4" xfId="15507" xr:uid="{A575F3EF-03F9-4AC3-80DD-433B4069747C}"/>
    <cellStyle name="Comma 12 4 5" xfId="31186" xr:uid="{88925EE5-45F3-467E-ADAF-E2C7B3D65442}"/>
    <cellStyle name="Comma 12 5" xfId="2755" xr:uid="{B97781AC-95BE-4FFA-9A0D-65B4BC38E8EC}"/>
    <cellStyle name="Comma 12 5 2" xfId="5759" xr:uid="{E8192024-D406-43AF-BC00-C6D42D6ABFBD}"/>
    <cellStyle name="Comma 12 5 2 2" xfId="13086" xr:uid="{4B6CE004-EB77-4975-8253-FAB61A1419CC}"/>
    <cellStyle name="Comma 12 5 2 2 2" xfId="26804" xr:uid="{6BFE42D2-47AC-473A-9102-F211C6AFEAB1}"/>
    <cellStyle name="Comma 12 5 2 3" xfId="18848" xr:uid="{CFD6D8D9-B106-4A39-A80F-6C5AEC2EE16A}"/>
    <cellStyle name="Comma 12 5 3" xfId="11169" xr:uid="{F3025357-9EC1-4C78-812E-B292B5A4F294}"/>
    <cellStyle name="Comma 12 5 3 2" xfId="23889" xr:uid="{910E2A3E-CFCE-4D64-B312-A566BDA2E96E}"/>
    <cellStyle name="Comma 12 5 4" xfId="15935" xr:uid="{387F304B-FA17-4D80-AF15-5195D5617C55}"/>
    <cellStyle name="Comma 12 6" xfId="3019" xr:uid="{B6A562D4-F85E-4457-B3F1-C8930EA76604}"/>
    <cellStyle name="Comma 12 6 2" xfId="6016" xr:uid="{806324A6-9B47-46DB-B5DD-B56DF312034E}"/>
    <cellStyle name="Comma 12 6 2 2" xfId="13343" xr:uid="{553C0A43-BA9C-4E2D-BB80-534D7BB10341}"/>
    <cellStyle name="Comma 12 6 2 2 2" xfId="27061" xr:uid="{EFB095DF-C52F-478E-9B15-53B4302D0311}"/>
    <cellStyle name="Comma 12 6 2 3" xfId="19105" xr:uid="{661DBB56-646A-4363-B74E-4F2ABBDEFC1E}"/>
    <cellStyle name="Comma 12 6 3" xfId="11429" xr:uid="{B41FB70A-2C53-4568-B711-66C2F6341230}"/>
    <cellStyle name="Comma 12 6 3 2" xfId="24149" xr:uid="{23C2016F-3B30-4A84-8ECC-A7AFFE0046BB}"/>
    <cellStyle name="Comma 12 6 4" xfId="16194" xr:uid="{30AB4894-9B0C-4475-B68A-E905E2C6AB04}"/>
    <cellStyle name="Comma 12 7" xfId="3264" xr:uid="{CCBFF7BE-8B6B-4DFA-BE1B-F85E27E2F7E0}"/>
    <cellStyle name="Comma 12 7 2" xfId="6261" xr:uid="{7C482F49-D9C8-4433-9B84-7C3A70AA944F}"/>
    <cellStyle name="Comma 12 7 2 2" xfId="13588" xr:uid="{792422DF-FDDE-467D-B524-C26C00253A6C}"/>
    <cellStyle name="Comma 12 7 2 2 2" xfId="27306" xr:uid="{B8AEAC4F-4125-4130-92BC-BE1AA213F037}"/>
    <cellStyle name="Comma 12 7 2 3" xfId="19350" xr:uid="{733DF4DD-887A-43E9-B35B-16FC9B10CAF7}"/>
    <cellStyle name="Comma 12 7 3" xfId="11674" xr:uid="{33AFE55E-9F24-4B1A-8854-B28FF56B3162}"/>
    <cellStyle name="Comma 12 7 3 2" xfId="24394" xr:uid="{12B09F4E-E89B-4363-AEEE-02F555897006}"/>
    <cellStyle name="Comma 12 7 4" xfId="16439" xr:uid="{F5D6EEDF-ACEF-4086-9BB5-007938B04648}"/>
    <cellStyle name="Comma 12 8" xfId="3519" xr:uid="{6A255C59-ACCF-4FB7-A50D-D831CD31AF81}"/>
    <cellStyle name="Comma 12 8 2" xfId="6508" xr:uid="{82FE5345-F879-42DC-B473-CBAA13C9543B}"/>
    <cellStyle name="Comma 12 8 2 2" xfId="13834" xr:uid="{B49ED6AA-49F0-4F75-94CF-8C24F6E25DEF}"/>
    <cellStyle name="Comma 12 8 2 2 2" xfId="27553" xr:uid="{12F335C8-5C70-4FB2-B693-4DEDE641BE53}"/>
    <cellStyle name="Comma 12 8 2 3" xfId="19597" xr:uid="{6F244DEF-C22F-4D6D-9A44-CB8877B0DE6C}"/>
    <cellStyle name="Comma 12 8 3" xfId="11922" xr:uid="{6775AC6F-577F-452A-A36F-528F4C18B241}"/>
    <cellStyle name="Comma 12 8 3 2" xfId="24641" xr:uid="{B72C2BBA-316F-457A-AD49-83A4BAD2D335}"/>
    <cellStyle name="Comma 12 8 4" xfId="16685" xr:uid="{7B54F9C0-6DF7-4741-BC8F-B8E597C591BE}"/>
    <cellStyle name="Comma 12 9" xfId="4098" xr:uid="{894BF12E-6CF8-4E89-B9E1-F5A01BE88E65}"/>
    <cellStyle name="Comma 12 9 2" xfId="7054" xr:uid="{50A03F86-39FF-4DFB-B008-5BCFA005AC6D}"/>
    <cellStyle name="Comma 12 9 2 2" xfId="14123" xr:uid="{643E2FFE-AD7F-41F7-B2CE-44547950E015}"/>
    <cellStyle name="Comma 12 9 2 2 2" xfId="28099" xr:uid="{88D5068A-7FE3-4E0F-9D5A-CFFC7ADCC7F5}"/>
    <cellStyle name="Comma 12 9 2 3" xfId="20143" xr:uid="{CC1AAEF0-1177-4750-876A-FB620FAB07CA}"/>
    <cellStyle name="Comma 12 9 3" xfId="12215" xr:uid="{AA18D46F-34CF-4ADA-9726-49E780DE5C69}"/>
    <cellStyle name="Comma 12 9 3 2" xfId="25182" xr:uid="{190044B7-60B7-4AFF-A6D5-315B1985D089}"/>
    <cellStyle name="Comma 12 9 4" xfId="17226" xr:uid="{6EE7F112-6F61-420F-9EC1-14D9DDB0F132}"/>
    <cellStyle name="Comma 120" xfId="810" xr:uid="{1394B98C-CD39-48BA-8664-E9595EB96D70}"/>
    <cellStyle name="Comma 121" xfId="807" xr:uid="{FA57A898-EE2D-4942-AD5B-1D22A7483684}"/>
    <cellStyle name="Comma 122" xfId="812" xr:uid="{A3E9EFCC-B321-412E-9A31-96214F570C80}"/>
    <cellStyle name="Comma 123" xfId="805" xr:uid="{CD7B15E8-9571-4450-A883-7CAD56FAFCD0}"/>
    <cellStyle name="Comma 124" xfId="813" xr:uid="{E3273883-7CE3-4A5E-A7E4-B628EA9B8112}"/>
    <cellStyle name="Comma 125" xfId="816" xr:uid="{6B724519-82F4-447C-B8DC-C8C69253B12B}"/>
    <cellStyle name="Comma 126" xfId="853" xr:uid="{7688F123-5D49-45DE-ACCA-3F3D98A919A2}"/>
    <cellStyle name="Comma 126 2" xfId="3704" xr:uid="{4FAA9478-3558-472F-B9B9-E7AC17D6B55A}"/>
    <cellStyle name="Comma 126 2 2" xfId="6693" xr:uid="{C78D09E6-1CA9-4FA9-ACDC-382CE4BC5081}"/>
    <cellStyle name="Comma 126 2 2 2" xfId="14019" xr:uid="{233094D5-9191-48E5-872E-97CA8530E27A}"/>
    <cellStyle name="Comma 126 2 2 2 2" xfId="27738" xr:uid="{27368927-222A-40AF-8109-3D3DDB02B709}"/>
    <cellStyle name="Comma 126 2 2 3" xfId="19782" xr:uid="{B87EF660-ECFE-4B9E-8B69-89844C6C7A6B}"/>
    <cellStyle name="Comma 126 2 3" xfId="12107" xr:uid="{8FB51CD7-4B06-446E-8FB9-381B381C48A3}"/>
    <cellStyle name="Comma 126 2 3 2" xfId="24826" xr:uid="{41600DCF-1792-414D-AD0F-E73F654D1AC5}"/>
    <cellStyle name="Comma 126 2 4" xfId="16870" xr:uid="{1341724B-FA9D-4A50-82D5-1CCC16226027}"/>
    <cellStyle name="Comma 126 3" xfId="4283" xr:uid="{E2035C7B-10F4-443E-972C-B12995F0A935}"/>
    <cellStyle name="Comma 126 3 2" xfId="7239" xr:uid="{A8735D00-8D77-40C9-BB77-3550ADE14C5B}"/>
    <cellStyle name="Comma 126 3 2 2" xfId="14308" xr:uid="{BCA3B2D6-9DE0-4BBF-BB3B-C9E4C814FDA8}"/>
    <cellStyle name="Comma 126 3 2 2 2" xfId="28284" xr:uid="{A229759C-12F7-4311-89AD-09B2461389BD}"/>
    <cellStyle name="Comma 126 3 2 3" xfId="20328" xr:uid="{E608D496-E955-403A-98EE-41A6DC8578A0}"/>
    <cellStyle name="Comma 126 3 3" xfId="12400" xr:uid="{DE6EB1F4-4879-411F-ACF2-0D468E811B51}"/>
    <cellStyle name="Comma 126 3 3 2" xfId="25367" xr:uid="{E7C0A06B-5718-481E-AF74-9FBDC0752890}"/>
    <cellStyle name="Comma 126 3 4" xfId="17411" xr:uid="{4715F4EE-7575-4ABB-939F-D2228B9A57DB}"/>
    <cellStyle name="Comma 126 4" xfId="5003" xr:uid="{F38042A5-9851-4E93-BB89-4889D00AA2B8}"/>
    <cellStyle name="Comma 126 4 2" xfId="12697" xr:uid="{153876C8-FDE5-4423-A660-6A47E30BFF2E}"/>
    <cellStyle name="Comma 126 4 2 2" xfId="26058" xr:uid="{CB88EDC1-DF29-45B5-97BD-FFEDB46935D3}"/>
    <cellStyle name="Comma 126 4 3" xfId="18102" xr:uid="{A19FA139-AA11-48F2-86E2-DC9983D97835}"/>
    <cellStyle name="Comma 126 5" xfId="10320" xr:uid="{FEE0334A-4E29-45A9-A76B-F95618D0EB33}"/>
    <cellStyle name="Comma 126 5 2" xfId="22676" xr:uid="{5DA4937D-7DB8-4362-BF04-44223091EA8D}"/>
    <cellStyle name="Comma 126 6" xfId="14717" xr:uid="{8F8FDEA5-86DF-44D7-9D66-74E490328031}"/>
    <cellStyle name="Comma 127" xfId="854" xr:uid="{06F92EA4-EC0E-4744-A9DE-767D70CDE722}"/>
    <cellStyle name="Comma 127 2" xfId="3705" xr:uid="{72C752DC-6EE7-474F-B594-4FC88DC2840F}"/>
    <cellStyle name="Comma 127 2 2" xfId="6694" xr:uid="{B1F2330F-8E27-4BC9-AA6E-27AA3DFFA0FA}"/>
    <cellStyle name="Comma 127 2 2 2" xfId="14020" xr:uid="{196E4054-7874-459E-BB92-E1DC856DA5A7}"/>
    <cellStyle name="Comma 127 2 2 2 2" xfId="27739" xr:uid="{BA821908-D0B9-40B9-ABF8-9DC807067C36}"/>
    <cellStyle name="Comma 127 2 2 3" xfId="19783" xr:uid="{B1D3B589-5564-4CD2-8B36-7DACDC453085}"/>
    <cellStyle name="Comma 127 2 3" xfId="12108" xr:uid="{02BF1EA2-F96B-477B-9D38-8541CFD335F1}"/>
    <cellStyle name="Comma 127 2 3 2" xfId="24827" xr:uid="{64586CE3-6DFD-4613-AE16-A6753AD85B4F}"/>
    <cellStyle name="Comma 127 2 4" xfId="16871" xr:uid="{D0360656-A4EC-4AEF-8AE9-3FD6737717A1}"/>
    <cellStyle name="Comma 127 3" xfId="4284" xr:uid="{EAFB7F0E-4BA3-4E95-9177-FA0193777F78}"/>
    <cellStyle name="Comma 127 3 2" xfId="7240" xr:uid="{E4709911-CE30-4C2C-BD4D-05C18E2AEFB9}"/>
    <cellStyle name="Comma 127 3 2 2" xfId="14309" xr:uid="{E0F046DB-7790-4FCC-A209-2BCDF5076A57}"/>
    <cellStyle name="Comma 127 3 2 2 2" xfId="28285" xr:uid="{40489025-0D88-459F-8C53-BB7A8C8E1A06}"/>
    <cellStyle name="Comma 127 3 2 3" xfId="20329" xr:uid="{BBA13804-1183-47EC-B5F6-A3DF4B5B9876}"/>
    <cellStyle name="Comma 127 3 3" xfId="12401" xr:uid="{C6F1F04A-3690-4C53-B562-C46779B49031}"/>
    <cellStyle name="Comma 127 3 3 2" xfId="25368" xr:uid="{D2CCD6F7-CA74-4A72-AF18-B97AA111EF33}"/>
    <cellStyle name="Comma 127 3 4" xfId="17412" xr:uid="{5E353A02-0F3D-43F9-82AD-5333D4276C13}"/>
    <cellStyle name="Comma 127 4" xfId="5004" xr:uid="{7E249FAC-C7D8-47BA-BEEE-EF7BA6C61CE8}"/>
    <cellStyle name="Comma 127 4 2" xfId="12698" xr:uid="{C9DF9814-E960-4E85-BCCA-5C37A4F463A6}"/>
    <cellStyle name="Comma 127 4 2 2" xfId="26059" xr:uid="{5324243C-8ACC-413D-8B25-6BE18BEB850B}"/>
    <cellStyle name="Comma 127 4 3" xfId="18103" xr:uid="{90D8C514-8BB9-439D-A719-154694EE2D89}"/>
    <cellStyle name="Comma 127 5" xfId="10321" xr:uid="{A813E192-43A5-4804-9ED2-527AE404554E}"/>
    <cellStyle name="Comma 127 5 2" xfId="22677" xr:uid="{917ADB62-E18C-4A6D-992A-A3DB4F8B993A}"/>
    <cellStyle name="Comma 127 6" xfId="14718" xr:uid="{CD7DB3CD-EC71-44A2-B57A-7A5F4BE99BAF}"/>
    <cellStyle name="Comma 128" xfId="429" xr:uid="{B1F1C67B-EC25-4377-869A-B31BFD289700}"/>
    <cellStyle name="Comma 128 2" xfId="3564" xr:uid="{6C09404D-F9A6-418D-B9F4-A45236198D58}"/>
    <cellStyle name="Comma 128 2 2" xfId="6553" xr:uid="{F7B855B3-23BE-4498-BF2B-DECCA859CB41}"/>
    <cellStyle name="Comma 128 2 2 2" xfId="13879" xr:uid="{BDC98A7E-F33A-4714-99FC-3810FD690A4A}"/>
    <cellStyle name="Comma 128 2 2 2 2" xfId="27598" xr:uid="{11A3CDA2-1F36-40AA-97B0-A9A8772EA48E}"/>
    <cellStyle name="Comma 128 2 2 3" xfId="19642" xr:uid="{8D5A0B9F-205C-47E6-8D53-185A30246139}"/>
    <cellStyle name="Comma 128 2 3" xfId="11967" xr:uid="{1A351D88-DB17-481C-B530-1F19A6724BE5}"/>
    <cellStyle name="Comma 128 2 3 2" xfId="24686" xr:uid="{E31B96B4-839D-49CE-B894-19ACF7B9FA5B}"/>
    <cellStyle name="Comma 128 2 4" xfId="16730" xr:uid="{D49C6752-7953-4D21-9FFF-ED71B3FD2E4B}"/>
    <cellStyle name="Comma 128 3" xfId="4143" xr:uid="{8F3AA87E-E7A7-4EB1-B76D-6BEBB872A8E1}"/>
    <cellStyle name="Comma 128 3 2" xfId="7099" xr:uid="{3921518B-7C40-403C-8FF5-2F67EE4ACC7A}"/>
    <cellStyle name="Comma 128 3 2 2" xfId="14168" xr:uid="{94FB4E8A-5705-4BA6-A110-DC7A03BE18C6}"/>
    <cellStyle name="Comma 128 3 2 2 2" xfId="28144" xr:uid="{42A94C9C-53F8-443D-A7F9-90BF7D7613BE}"/>
    <cellStyle name="Comma 128 3 2 3" xfId="20188" xr:uid="{F9AE2F11-0018-4D21-9FF4-A217DEC2BFAB}"/>
    <cellStyle name="Comma 128 3 3" xfId="12260" xr:uid="{28228442-A53A-48C8-A219-3170AA5D400D}"/>
    <cellStyle name="Comma 128 3 3 2" xfId="25227" xr:uid="{0BBF282A-1149-4568-88D1-DCB185090C6D}"/>
    <cellStyle name="Comma 128 3 4" xfId="17271" xr:uid="{094E40DC-864E-4385-A7E3-702FE861AE5E}"/>
    <cellStyle name="Comma 128 4" xfId="4774" xr:uid="{4DEC9C6B-D720-4ECE-B9A1-4FAC9BAA5C14}"/>
    <cellStyle name="Comma 128 4 2" xfId="12552" xr:uid="{5AADCAC3-0794-415A-98BA-494DB221DD3D}"/>
    <cellStyle name="Comma 128 4 2 2" xfId="25835" xr:uid="{2CE3C524-B587-4E0E-B2D0-C0A5F0D145BB}"/>
    <cellStyle name="Comma 128 4 3" xfId="17879" xr:uid="{146280A4-6A15-49B4-BB66-F0891C548A17}"/>
    <cellStyle name="Comma 128 5" xfId="10128" xr:uid="{DFD7E3C0-75DD-4F6A-998D-AED2B4BABB71}"/>
    <cellStyle name="Comma 128 5 2" xfId="22498" xr:uid="{9272E7DB-4EA0-4C34-B086-3B4D59ED1DC6}"/>
    <cellStyle name="Comma 128 6" xfId="14536" xr:uid="{ADA3E34A-67CF-4D05-9499-87032ED9F8F7}"/>
    <cellStyle name="Comma 129" xfId="608" xr:uid="{3F189085-1124-4AA5-B854-51358CF269AC}"/>
    <cellStyle name="Comma 129 2" xfId="3641" xr:uid="{CE9C13F6-88E1-46F9-A2C2-0D96299FCB39}"/>
    <cellStyle name="Comma 129 2 2" xfId="6630" xr:uid="{1CC60345-CE3F-40F7-9C8F-A92D26CEC8C6}"/>
    <cellStyle name="Comma 129 2 2 2" xfId="13956" xr:uid="{9CF1774B-912A-4FF9-99F7-32DA5434374C}"/>
    <cellStyle name="Comma 129 2 2 2 2" xfId="27675" xr:uid="{F92878FD-E68B-4EDE-9552-D8C9EF444194}"/>
    <cellStyle name="Comma 129 2 2 3" xfId="19719" xr:uid="{C3E9CA74-37A0-467E-960F-10E3790DC1DF}"/>
    <cellStyle name="Comma 129 2 3" xfId="12044" xr:uid="{9111ECD1-5A81-4E76-89AB-1BED66DC2A61}"/>
    <cellStyle name="Comma 129 2 3 2" xfId="24763" xr:uid="{2E11B706-D8FA-4501-A859-5B8976A6E86A}"/>
    <cellStyle name="Comma 129 2 4" xfId="16807" xr:uid="{9A043FFB-4EF7-4B51-853E-B43E9356CDCB}"/>
    <cellStyle name="Comma 129 3" xfId="4220" xr:uid="{AF847C35-AF28-4C75-B95F-C91DEE318006}"/>
    <cellStyle name="Comma 129 3 2" xfId="7176" xr:uid="{126470C1-E678-45AA-BE21-138B515B2FAF}"/>
    <cellStyle name="Comma 129 3 2 2" xfId="14245" xr:uid="{926E306E-6511-4731-B8C4-67A471A6A00A}"/>
    <cellStyle name="Comma 129 3 2 2 2" xfId="28221" xr:uid="{7FCFB4F3-5269-49EE-914B-7FADDFA0858B}"/>
    <cellStyle name="Comma 129 3 2 3" xfId="20265" xr:uid="{34A1A679-22E7-4C62-94A6-32C40768D22F}"/>
    <cellStyle name="Comma 129 3 3" xfId="12337" xr:uid="{298757F8-AE76-4CD9-BABE-A90FF7374A44}"/>
    <cellStyle name="Comma 129 3 3 2" xfId="25304" xr:uid="{399217C2-21AD-4F7E-884B-6EE473842C5E}"/>
    <cellStyle name="Comma 129 3 4" xfId="17348" xr:uid="{813AA9BB-E753-4162-96E3-10870D4F9AD5}"/>
    <cellStyle name="Comma 129 4" xfId="4885" xr:uid="{99E5D35C-4EC8-4961-B841-5F760BD2C4FD}"/>
    <cellStyle name="Comma 129 4 2" xfId="12633" xr:uid="{ADB5B691-2BC9-4050-BDBC-2B3A08B4DF7B}"/>
    <cellStyle name="Comma 129 4 2 2" xfId="25943" xr:uid="{A84908F7-61D6-407D-AF93-1B1F13564217}"/>
    <cellStyle name="Comma 129 4 3" xfId="17987" xr:uid="{50AA357F-3477-41FC-8CC1-2BAF53068C61}"/>
    <cellStyle name="Comma 129 5" xfId="10222" xr:uid="{57953B28-0BBF-4446-ADEF-3936E035359E}"/>
    <cellStyle name="Comma 129 5 2" xfId="22591" xr:uid="{01EB287F-4C42-4E62-846E-83910BFA8F5A}"/>
    <cellStyle name="Comma 129 6" xfId="14619" xr:uid="{4FFC3466-FD62-4107-9150-6057645D471F}"/>
    <cellStyle name="Comma 13" xfId="314" xr:uid="{1EE15CE0-49B1-4B23-A626-E7359FC22265}"/>
    <cellStyle name="Comma 13 2" xfId="571" xr:uid="{686302FF-6868-4A4F-B49D-D82659431DB8}"/>
    <cellStyle name="Comma 13 2 10" xfId="14599" xr:uid="{32A646D5-3E10-4516-B003-74F988D10524}"/>
    <cellStyle name="Comma 13 2 2" xfId="1991" xr:uid="{33BAC363-702D-4863-84E6-7E1D9DC1B3E8}"/>
    <cellStyle name="Comma 13 2 2 2" xfId="5477" xr:uid="{A9B55DB9-D5E4-4F7D-9F18-3B28043D1CE6}"/>
    <cellStyle name="Comma 13 2 2 2 2" xfId="12845" xr:uid="{97B1D424-AEB1-4968-A226-B911C6352DB8}"/>
    <cellStyle name="Comma 13 2 2 2 2 2" xfId="26527" xr:uid="{45B62701-7D9E-491D-9B52-747C5A313C35}"/>
    <cellStyle name="Comma 13 2 2 2 3" xfId="18571" xr:uid="{8E0C9CD2-E262-4ECE-B043-54486498FC6C}"/>
    <cellStyle name="Comma 13 2 2 3" xfId="10875" xr:uid="{B7137506-0514-4375-BDE8-8B5435E76665}"/>
    <cellStyle name="Comma 13 2 2 3 2" xfId="23346" xr:uid="{6FD69091-3202-40CF-9F69-33FAEFD88213}"/>
    <cellStyle name="Comma 13 2 2 4" xfId="15369" xr:uid="{7F46AB9A-F45F-4AF4-ADAE-7B4D94BB2871}"/>
    <cellStyle name="Comma 13 2 3" xfId="2845" xr:uid="{A5A02E49-2ABC-4A40-A376-D0969CC8C7D5}"/>
    <cellStyle name="Comma 13 2 3 2" xfId="5848" xr:uid="{1F27DB7F-7181-4891-8F8B-321B3444819D}"/>
    <cellStyle name="Comma 13 2 3 2 2" xfId="13175" xr:uid="{1CA5DCF0-2A07-49A6-B420-CD43A644F018}"/>
    <cellStyle name="Comma 13 2 3 2 2 2" xfId="26893" xr:uid="{088EDF22-5528-42EB-A47B-2E3F3A014B34}"/>
    <cellStyle name="Comma 13 2 3 2 3" xfId="18937" xr:uid="{46FD07BB-A296-4E9F-8E6A-4AAD55D5EC67}"/>
    <cellStyle name="Comma 13 2 3 3" xfId="11259" xr:uid="{25CD71AB-DC0E-4C0D-BB29-9A5D404B8DCC}"/>
    <cellStyle name="Comma 13 2 3 3 2" xfId="23979" xr:uid="{C59929BC-1EEC-40D7-8FE1-5B1A039AD48D}"/>
    <cellStyle name="Comma 13 2 3 4" xfId="16024" xr:uid="{AE9B0376-CCF1-438D-9E65-CBCCCE4C8C71}"/>
    <cellStyle name="Comma 13 2 4" xfId="3109" xr:uid="{98D12F5C-08E3-4C4A-A951-983CD9727442}"/>
    <cellStyle name="Comma 13 2 4 2" xfId="6106" xr:uid="{DB1E3197-038F-4908-AAF6-FF5E680634FB}"/>
    <cellStyle name="Comma 13 2 4 2 2" xfId="13433" xr:uid="{8F842FC2-F61F-44E5-B2D3-F65DF3D396C3}"/>
    <cellStyle name="Comma 13 2 4 2 2 2" xfId="27151" xr:uid="{04C1FE8D-C161-4026-A881-80D1766CB5CD}"/>
    <cellStyle name="Comma 13 2 4 2 3" xfId="19195" xr:uid="{4A027899-B77E-4C72-8107-7AEF7D640A77}"/>
    <cellStyle name="Comma 13 2 4 3" xfId="11519" xr:uid="{567E85E2-7B28-4885-BC9E-37B1A0447BFC}"/>
    <cellStyle name="Comma 13 2 4 3 2" xfId="24239" xr:uid="{F70FC601-FC36-4392-BF10-D66E29D6AFF2}"/>
    <cellStyle name="Comma 13 2 4 4" xfId="16284" xr:uid="{512ECBC2-7D47-480B-8DDD-231BE53510A8}"/>
    <cellStyle name="Comma 13 2 5" xfId="3354" xr:uid="{895BB13C-F3B5-49E6-9BAE-0D8150409CB8}"/>
    <cellStyle name="Comma 13 2 5 2" xfId="6351" xr:uid="{E87B7C06-9E56-40A0-9A36-2EB54BF59320}"/>
    <cellStyle name="Comma 13 2 5 2 2" xfId="13678" xr:uid="{30B5F2FF-9202-4EA3-B90E-60ABA49240D9}"/>
    <cellStyle name="Comma 13 2 5 2 2 2" xfId="27396" xr:uid="{011D1505-CC1A-4AF9-9A59-CC0EBCA2A6E0}"/>
    <cellStyle name="Comma 13 2 5 2 3" xfId="19440" xr:uid="{08288029-C43E-49F0-A3CE-AEA5CEDB3ED8}"/>
    <cellStyle name="Comma 13 2 5 3" xfId="11764" xr:uid="{0A1692DD-C4FF-470A-99D5-5749B644EE8F}"/>
    <cellStyle name="Comma 13 2 5 3 2" xfId="24484" xr:uid="{12E7CAC0-3C12-4AAC-B812-C3BB24C82AF1}"/>
    <cellStyle name="Comma 13 2 5 4" xfId="16529" xr:uid="{1033B98E-4432-4332-B4CB-AE94ACEBBA4E}"/>
    <cellStyle name="Comma 13 2 6" xfId="3621" xr:uid="{0AA2D26B-C6DF-4458-9BB9-2461B6B72C2C}"/>
    <cellStyle name="Comma 13 2 6 2" xfId="6610" xr:uid="{2E3A250F-9797-4591-B458-B4DE7EB6F0C5}"/>
    <cellStyle name="Comma 13 2 6 2 2" xfId="13936" xr:uid="{D1FBE59D-CE19-4373-BB56-528DB2075EAE}"/>
    <cellStyle name="Comma 13 2 6 2 2 2" xfId="27655" xr:uid="{2F1DAF48-D844-4A4E-BCE0-1B3B1E416FCE}"/>
    <cellStyle name="Comma 13 2 6 2 3" xfId="19699" xr:uid="{F02E6591-5117-42BA-A714-8CC06BE1786E}"/>
    <cellStyle name="Comma 13 2 6 3" xfId="12024" xr:uid="{E9B254E2-5618-48FB-BDA2-CA4AB5AB2635}"/>
    <cellStyle name="Comma 13 2 6 3 2" xfId="24743" xr:uid="{DAF50941-67AB-4AA4-A5EA-A3335632B34B}"/>
    <cellStyle name="Comma 13 2 6 4" xfId="16787" xr:uid="{3B346027-0907-45BC-B42F-1ED7BC748E97}"/>
    <cellStyle name="Comma 13 2 7" xfId="4200" xr:uid="{D63018D4-43E3-4AAE-877D-AC6026674985}"/>
    <cellStyle name="Comma 13 2 7 2" xfId="7156" xr:uid="{205291C4-7606-4299-BC41-1F91F8C86743}"/>
    <cellStyle name="Comma 13 2 7 2 2" xfId="14225" xr:uid="{D92730A2-0AA7-4FCA-87B2-70C7476143D6}"/>
    <cellStyle name="Comma 13 2 7 2 2 2" xfId="28201" xr:uid="{2A47351F-3E18-41A6-90FC-F58D095BDEDB}"/>
    <cellStyle name="Comma 13 2 7 2 3" xfId="20245" xr:uid="{2853E64A-1BBF-45CF-AD0D-1115F1D9E36D}"/>
    <cellStyle name="Comma 13 2 7 3" xfId="12317" xr:uid="{27B0FDB3-1F4B-4D09-921A-10AF6CF4A11C}"/>
    <cellStyle name="Comma 13 2 7 3 2" xfId="25284" xr:uid="{B1AB5D68-915B-4F19-B0BA-971EB2B35319}"/>
    <cellStyle name="Comma 13 2 7 4" xfId="17328" xr:uid="{5C5676D1-161F-4058-80A3-F02E6CE5B9AF}"/>
    <cellStyle name="Comma 13 2 8" xfId="4865" xr:uid="{A37127D2-CDA0-4CEC-862E-49EF4B8AE80C}"/>
    <cellStyle name="Comma 13 2 8 2" xfId="12613" xr:uid="{FDFB678D-6C55-44CB-B677-73F4FC887D1D}"/>
    <cellStyle name="Comma 13 2 8 2 2" xfId="25923" xr:uid="{FFB6116A-2B88-456B-A7E7-EE7A32CFEF20}"/>
    <cellStyle name="Comma 13 2 8 3" xfId="17967" xr:uid="{768747C3-5A6E-4096-A7DB-C57A3EEEB12F}"/>
    <cellStyle name="Comma 13 2 9" xfId="10202" xr:uid="{267DC54A-D7EA-464B-A9F4-48A31B12D631}"/>
    <cellStyle name="Comma 13 2 9 2" xfId="22571" xr:uid="{34498880-6AE4-4A3B-B6BC-C71CB0884B11}"/>
    <cellStyle name="Comma 13 3" xfId="476" xr:uid="{7EF2D1CB-5570-460D-BEDC-3369706CA35A}"/>
    <cellStyle name="Comma 13 3 2" xfId="2272" xr:uid="{1FE870E9-407C-4FE4-9D82-D7EC391F3C34}"/>
    <cellStyle name="Comma 13 3 2 2" xfId="5638" xr:uid="{1C7C82A4-7A2D-4296-A2F5-1E592448E5C5}"/>
    <cellStyle name="Comma 13 3 2 2 2" xfId="12978" xr:uid="{799A8610-C751-4F0A-8A6B-0CFEC8F3D2C0}"/>
    <cellStyle name="Comma 13 3 2 2 2 2" xfId="26685" xr:uid="{D6751DF7-A5FA-40CE-9BFB-C7BC7102D6A6}"/>
    <cellStyle name="Comma 13 3 2 2 3" xfId="18729" xr:uid="{D6830638-E229-4942-BCDF-C33CDFB03ED8}"/>
    <cellStyle name="Comma 13 3 2 3" xfId="11042" xr:uid="{E24597FC-7913-44C7-87B5-E619C4EF4516}"/>
    <cellStyle name="Comma 13 3 2 3 2" xfId="23524" xr:uid="{AF0D6F21-1F7B-41F9-9C7D-EB8FB3BA18E0}"/>
    <cellStyle name="Comma 13 3 2 4" xfId="15548" xr:uid="{E810E6C7-120D-49E3-A57E-CE818ACBA281}"/>
    <cellStyle name="Comma 13 3 3" xfId="3583" xr:uid="{F711082A-94B3-406D-BFC4-F8359FC758F7}"/>
    <cellStyle name="Comma 13 3 3 2" xfId="6572" xr:uid="{23F5055D-221D-421C-89E3-91CED9018474}"/>
    <cellStyle name="Comma 13 3 3 2 2" xfId="13898" xr:uid="{D87B0ACF-AE22-423F-B4CD-7F87C9C7D08F}"/>
    <cellStyle name="Comma 13 3 3 2 2 2" xfId="27617" xr:uid="{1F411AE0-A208-4210-8B96-95A66A30B2D3}"/>
    <cellStyle name="Comma 13 3 3 2 3" xfId="19661" xr:uid="{70AF502B-8C3A-4554-940D-FDD6C5DB392F}"/>
    <cellStyle name="Comma 13 3 3 3" xfId="11986" xr:uid="{2D98398E-2B3D-47FE-9BF6-FE5FFD2EBF5E}"/>
    <cellStyle name="Comma 13 3 3 3 2" xfId="24705" xr:uid="{66801E53-CA66-44F4-9620-C31A53580023}"/>
    <cellStyle name="Comma 13 3 3 4" xfId="16749" xr:uid="{CD1079E2-2F59-4878-AB81-3C50ECD8F853}"/>
    <cellStyle name="Comma 13 3 4" xfId="4162" xr:uid="{2134C770-70B6-4D93-B24E-8EA816E2F616}"/>
    <cellStyle name="Comma 13 3 4 2" xfId="7118" xr:uid="{D70128AC-2B4B-4119-B4BF-6CA4DD974406}"/>
    <cellStyle name="Comma 13 3 4 2 2" xfId="14187" xr:uid="{D30D926E-0F36-4768-B6AC-722F25A6B67E}"/>
    <cellStyle name="Comma 13 3 4 2 2 2" xfId="28163" xr:uid="{04BC7705-9D3D-4C94-BF3A-7D736AF7D90E}"/>
    <cellStyle name="Comma 13 3 4 2 3" xfId="20207" xr:uid="{99E6D89D-A847-4A52-88D1-79E9BE9EFB2C}"/>
    <cellStyle name="Comma 13 3 4 3" xfId="12279" xr:uid="{B2E28500-4EAE-456A-8E3C-5C4AC5CBA8BE}"/>
    <cellStyle name="Comma 13 3 4 3 2" xfId="25246" xr:uid="{421433F6-46D3-4A7C-9311-BD5832FCC32A}"/>
    <cellStyle name="Comma 13 3 4 4" xfId="17290" xr:uid="{2359FB38-94DF-4680-A551-C3F8EAAD94FC}"/>
    <cellStyle name="Comma 13 3 5" xfId="1877" xr:uid="{A197B7D6-D10E-4C86-8011-C1E7272029A2}"/>
    <cellStyle name="Comma 13 3 5 2" xfId="10785" xr:uid="{0BE60D20-F158-4051-9DC2-06B17146E7DC}"/>
    <cellStyle name="Comma 13 3 5 2 2" xfId="23256" xr:uid="{25D36026-6F71-40C1-AA16-7D1D90BEB54F}"/>
    <cellStyle name="Comma 13 3 5 3" xfId="15281" xr:uid="{7711A10B-6F6A-46E1-8159-567F5A6BE20E}"/>
    <cellStyle name="Comma 13 3 6" xfId="4800" xr:uid="{6394F1DD-02D9-45F1-B509-16B2F7A6519B}"/>
    <cellStyle name="Comma 13 3 6 2" xfId="12574" xr:uid="{703FFDB8-526D-48A8-B759-C64299D0444F}"/>
    <cellStyle name="Comma 13 3 6 2 2" xfId="25860" xr:uid="{476173FA-4713-4329-8A04-BE5990122512}"/>
    <cellStyle name="Comma 13 3 6 3" xfId="17904" xr:uid="{35188F7C-662F-417C-9EB7-B0D0283A9E1D}"/>
    <cellStyle name="Comma 13 3 7" xfId="10151" xr:uid="{FD5D49BA-DCE5-4128-8C21-EF473499439E}"/>
    <cellStyle name="Comma 13 3 7 2" xfId="22521" xr:uid="{7D485EA2-CB2B-49B8-B881-D791763124D0}"/>
    <cellStyle name="Comma 13 3 8" xfId="9895" xr:uid="{8ADD2E0E-DCA4-4318-A19D-6FF64A1DBD61}"/>
    <cellStyle name="Comma 13 3 8 2" xfId="20480" xr:uid="{F9667BBF-C690-4C9C-9FE0-582C84F2D4AC}"/>
    <cellStyle name="Comma 13 3 8 3" xfId="14557" xr:uid="{3EB428A8-9A7B-4809-A5F4-220D2EBD50B2}"/>
    <cellStyle name="Comma 13 4" xfId="2157" xr:uid="{227B6CDF-E48E-4359-8378-6D5197B07211}"/>
    <cellStyle name="Comma 13 4 2" xfId="31188" xr:uid="{94A954D9-1628-45B9-9FC8-75AE01D7D6AE}"/>
    <cellStyle name="Comma 13 5" xfId="2757" xr:uid="{D7E8C364-A269-4D43-B2A8-2FD905016D76}"/>
    <cellStyle name="Comma 13 5 2" xfId="5761" xr:uid="{033626C4-41AE-4C10-9F46-4EDD29B07391}"/>
    <cellStyle name="Comma 13 5 2 2" xfId="13088" xr:uid="{1C5ED021-3D88-4141-8E2B-948C74C6A077}"/>
    <cellStyle name="Comma 13 5 2 2 2" xfId="26806" xr:uid="{7FCB5793-AFA5-4CD5-809A-EE195136623B}"/>
    <cellStyle name="Comma 13 5 2 3" xfId="18850" xr:uid="{BD12175E-EF9D-4D02-BE87-142D27E31EC8}"/>
    <cellStyle name="Comma 13 5 3" xfId="11171" xr:uid="{F78B7B81-330F-4293-A086-FAD236355C8B}"/>
    <cellStyle name="Comma 13 5 3 2" xfId="23891" xr:uid="{3FDDB20C-C8AA-4751-9EBE-B0AE10343258}"/>
    <cellStyle name="Comma 13 5 4" xfId="15937" xr:uid="{99F43F3D-A877-4244-8B03-1177F5C3FCE4}"/>
    <cellStyle name="Comma 13 6" xfId="3021" xr:uid="{294A4490-0895-48A6-9D8A-28FE77FB42B0}"/>
    <cellStyle name="Comma 13 6 2" xfId="6018" xr:uid="{F6B62A5B-A775-4EC3-A2D8-3F949F864F9D}"/>
    <cellStyle name="Comma 13 6 2 2" xfId="13345" xr:uid="{FBFAD034-CEBA-4C9A-9D18-3FDA578E2BD1}"/>
    <cellStyle name="Comma 13 6 2 2 2" xfId="27063" xr:uid="{DEA5EBD1-2452-4FA2-A5B6-99FE2C57810C}"/>
    <cellStyle name="Comma 13 6 2 3" xfId="19107" xr:uid="{3AF48653-21F0-4128-8D7E-B6ADAB5E403F}"/>
    <cellStyle name="Comma 13 6 3" xfId="11431" xr:uid="{EFC35F63-6A3E-40DA-83EE-2DD95E79CDFF}"/>
    <cellStyle name="Comma 13 6 3 2" xfId="24151" xr:uid="{6E0B910B-9729-4394-9696-2C0810923FF0}"/>
    <cellStyle name="Comma 13 6 4" xfId="16196" xr:uid="{1F762B8F-8EEE-4215-8845-3DE7E32803AE}"/>
    <cellStyle name="Comma 13 7" xfId="3266" xr:uid="{4C923B75-44A0-4054-8208-756DF2FA9E8D}"/>
    <cellStyle name="Comma 13 7 2" xfId="6263" xr:uid="{C3FF4072-0497-4DDE-A99E-F8593EEE3F6A}"/>
    <cellStyle name="Comma 13 7 2 2" xfId="13590" xr:uid="{F66D0D9B-59B3-4F74-851B-40F295CAC700}"/>
    <cellStyle name="Comma 13 7 2 2 2" xfId="27308" xr:uid="{45776786-177C-453C-A1C7-AD90B3C2A97C}"/>
    <cellStyle name="Comma 13 7 2 3" xfId="19352" xr:uid="{926E3FDF-B5F4-4799-8266-3BF8A705B0C0}"/>
    <cellStyle name="Comma 13 7 3" xfId="11676" xr:uid="{2ECCF030-CFA2-405B-A75B-FBAEBFCDB62D}"/>
    <cellStyle name="Comma 13 7 3 2" xfId="24396" xr:uid="{0828DED1-0FEE-48CE-8E9B-2E7F139D142A}"/>
    <cellStyle name="Comma 13 7 4" xfId="16441" xr:uid="{14A964B3-4691-4D66-9DD7-1117CB934314}"/>
    <cellStyle name="Comma 130" xfId="868" xr:uid="{3260F41E-986D-4055-AD7E-D57D6E770C38}"/>
    <cellStyle name="Comma 130 2" xfId="3713" xr:uid="{DBE04C58-B815-4A01-AC29-2703075FD8E9}"/>
    <cellStyle name="Comma 130 2 2" xfId="6702" xr:uid="{FE78F0F4-5A9B-4C1C-B912-4488DB8F7390}"/>
    <cellStyle name="Comma 130 2 2 2" xfId="14028" xr:uid="{DE12F38F-97B0-4DF2-923F-13FF8F05E194}"/>
    <cellStyle name="Comma 130 2 2 2 2" xfId="27747" xr:uid="{623B5BC9-EACB-418A-ABB4-E2DDD7F915CB}"/>
    <cellStyle name="Comma 130 2 2 3" xfId="19791" xr:uid="{8C064C10-E2E7-4821-A315-9F97BC1E16A6}"/>
    <cellStyle name="Comma 130 2 3" xfId="12116" xr:uid="{59673104-A874-4647-8373-FC609BC6E570}"/>
    <cellStyle name="Comma 130 2 3 2" xfId="24835" xr:uid="{D0A5DC27-789B-4FA3-B7B3-81B41C963246}"/>
    <cellStyle name="Comma 130 2 4" xfId="16879" xr:uid="{C92AF209-E84A-4721-AB67-304397E7094C}"/>
    <cellStyle name="Comma 130 3" xfId="4292" xr:uid="{11AD2360-41FB-4011-992D-58E8B899B845}"/>
    <cellStyle name="Comma 130 3 2" xfId="7248" xr:uid="{15769E34-5FE6-49C6-947E-747189AC41F2}"/>
    <cellStyle name="Comma 130 3 2 2" xfId="14317" xr:uid="{CA958712-A07D-43B8-8218-9BF56D706A2E}"/>
    <cellStyle name="Comma 130 3 2 2 2" xfId="28293" xr:uid="{C699D2DC-F458-4A85-92C4-57A5027400DD}"/>
    <cellStyle name="Comma 130 3 2 3" xfId="20337" xr:uid="{FFA0072F-A3A7-4F9C-8CA0-2437B6317C48}"/>
    <cellStyle name="Comma 130 3 3" xfId="12409" xr:uid="{B8677652-C937-496B-BF43-EAB609A0F3A3}"/>
    <cellStyle name="Comma 130 3 3 2" xfId="25376" xr:uid="{A08AC39E-B85B-45E5-8013-4B0D9DB62099}"/>
    <cellStyle name="Comma 130 3 4" xfId="17420" xr:uid="{33E7E8D8-AAD6-4A48-A8E9-27B1A8A76437}"/>
    <cellStyle name="Comma 130 4" xfId="5015" xr:uid="{30982F4A-B9B3-4CB8-86D6-6B2838F093E3}"/>
    <cellStyle name="Comma 130 4 2" xfId="12706" xr:uid="{41E17750-7BE2-4023-B15D-8E14E51BD6C7}"/>
    <cellStyle name="Comma 130 4 2 2" xfId="26070" xr:uid="{2A290B77-E500-41D1-BE82-020793252A92}"/>
    <cellStyle name="Comma 130 4 3" xfId="18114" xr:uid="{EC052F9A-460E-4E8C-8F00-71B01A1EAED6}"/>
    <cellStyle name="Comma 130 5" xfId="10329" xr:uid="{1171A9B9-EA24-49A7-AF41-BDC28CE3822E}"/>
    <cellStyle name="Comma 130 5 2" xfId="22685" xr:uid="{D6A8D109-5559-403F-9714-FE3BDF542D9B}"/>
    <cellStyle name="Comma 130 6" xfId="14729" xr:uid="{58A3089E-3861-4110-9056-9B7195FDC273}"/>
    <cellStyle name="Comma 131" xfId="858" xr:uid="{350D3778-EBEF-446A-B5B3-F0DB7BD1F7ED}"/>
    <cellStyle name="Comma 131 2" xfId="3708" xr:uid="{8D2F0CFA-B34F-46BC-976F-A7ACEBEBF868}"/>
    <cellStyle name="Comma 131 2 2" xfId="6697" xr:uid="{2BAF1168-5D09-4430-A599-FD13DFE82591}"/>
    <cellStyle name="Comma 131 2 2 2" xfId="14023" xr:uid="{F2FF1E9D-59BA-4018-96E3-F1B6852D631D}"/>
    <cellStyle name="Comma 131 2 2 2 2" xfId="27742" xr:uid="{5F2002DC-77FB-44DD-83AB-3B3E14008DFD}"/>
    <cellStyle name="Comma 131 2 2 3" xfId="19786" xr:uid="{022F5F53-AC5B-4CEA-B50A-99EF3A2B7276}"/>
    <cellStyle name="Comma 131 2 3" xfId="12111" xr:uid="{348E331D-CA7D-4D97-BC36-4E2F6F60D6E2}"/>
    <cellStyle name="Comma 131 2 3 2" xfId="24830" xr:uid="{089E165A-7E0A-4663-BDE1-DC9FBC227F9F}"/>
    <cellStyle name="Comma 131 2 4" xfId="16874" xr:uid="{43524A17-2DE1-4257-AFBE-A1C21A28BADF}"/>
    <cellStyle name="Comma 131 3" xfId="4287" xr:uid="{F6310C87-658B-456D-8501-CF8E349C0034}"/>
    <cellStyle name="Comma 131 3 2" xfId="7243" xr:uid="{3FC82E68-B3D2-40E8-AC32-42B97A36EC7A}"/>
    <cellStyle name="Comma 131 3 2 2" xfId="14312" xr:uid="{B24F1AE8-2A76-4655-8D14-3BF054249003}"/>
    <cellStyle name="Comma 131 3 2 2 2" xfId="28288" xr:uid="{E5A4BAC3-D594-4721-BB21-417ADC380533}"/>
    <cellStyle name="Comma 131 3 2 3" xfId="20332" xr:uid="{ECDD94E7-BC2A-49EA-BB33-16968D616D06}"/>
    <cellStyle name="Comma 131 3 3" xfId="12404" xr:uid="{93B026D5-FBBA-460E-9C50-5726F5871B2B}"/>
    <cellStyle name="Comma 131 3 3 2" xfId="25371" xr:uid="{F97F3D54-5256-462E-89B0-084C7C29F90B}"/>
    <cellStyle name="Comma 131 3 4" xfId="17415" xr:uid="{1D8471C6-D07A-4B2F-BDCA-149BB5521310}"/>
    <cellStyle name="Comma 131 4" xfId="5008" xr:uid="{53E0231D-9DDD-4647-9CC0-D0A8835B09D6}"/>
    <cellStyle name="Comma 131 4 2" xfId="12701" xr:uid="{D77E953D-1DA0-49E8-9CF2-1EBCAB73249F}"/>
    <cellStyle name="Comma 131 4 2 2" xfId="26063" xr:uid="{06F818D1-33DC-424B-8348-49286EC6E598}"/>
    <cellStyle name="Comma 131 4 3" xfId="18107" xr:uid="{E0B34A37-8CD0-495C-A4D1-334955EE1F28}"/>
    <cellStyle name="Comma 131 5" xfId="10324" xr:uid="{4D20D414-17B2-48BA-BAB4-75828B771DEE}"/>
    <cellStyle name="Comma 131 5 2" xfId="22680" xr:uid="{5775022A-76E1-4C9A-B178-262921E7C195}"/>
    <cellStyle name="Comma 131 6" xfId="14722" xr:uid="{752E4BB8-C3ED-42DA-BA86-6834A2A52854}"/>
    <cellStyle name="Comma 132" xfId="873" xr:uid="{E93E57D5-532B-42AA-96AB-3572795B16FC}"/>
    <cellStyle name="Comma 132 2" xfId="3715" xr:uid="{4F674838-6000-45B1-9E1B-221882A12D06}"/>
    <cellStyle name="Comma 132 2 2" xfId="6704" xr:uid="{30BFB3FD-E87C-4497-963C-C550AAF1F8F3}"/>
    <cellStyle name="Comma 132 2 2 2" xfId="14030" xr:uid="{FD6A23C8-EC74-480F-9821-910D46B6EECF}"/>
    <cellStyle name="Comma 132 2 2 2 2" xfId="27749" xr:uid="{63A43E7F-6FC8-46DD-A8CE-8662C76C826F}"/>
    <cellStyle name="Comma 132 2 2 3" xfId="19793" xr:uid="{6E01F815-9B30-4075-9ADB-29EFAA22EB46}"/>
    <cellStyle name="Comma 132 2 3" xfId="12118" xr:uid="{02E52085-2E9B-4DB3-8939-229A6BA3339C}"/>
    <cellStyle name="Comma 132 2 3 2" xfId="24837" xr:uid="{A5872D5D-E11F-4F9A-ADA8-578BC5CC93E1}"/>
    <cellStyle name="Comma 132 2 4" xfId="16881" xr:uid="{0920BA52-5437-48E8-AAF1-E721D5D7A257}"/>
    <cellStyle name="Comma 132 3" xfId="4294" xr:uid="{26F22A34-77FA-4BEB-B417-7F70EAE096C5}"/>
    <cellStyle name="Comma 132 3 2" xfId="7250" xr:uid="{6645F011-272F-4081-B31C-54FD4DE5C97D}"/>
    <cellStyle name="Comma 132 3 2 2" xfId="14319" xr:uid="{B86D12AE-E3E9-44C2-ADC7-22FB465A280F}"/>
    <cellStyle name="Comma 132 3 2 2 2" xfId="28295" xr:uid="{A4F9752E-56F1-41EA-A86A-E308713EFDC1}"/>
    <cellStyle name="Comma 132 3 2 3" xfId="20339" xr:uid="{4DE44B40-E51A-4A55-87AD-39E4C5D817C2}"/>
    <cellStyle name="Comma 132 3 3" xfId="12411" xr:uid="{ABF0CE80-4B47-4B64-B70A-DFE80F36ABE5}"/>
    <cellStyle name="Comma 132 3 3 2" xfId="25378" xr:uid="{81BAB9A2-52AD-478E-B450-9AFC48F6CD62}"/>
    <cellStyle name="Comma 132 3 4" xfId="17422" xr:uid="{C602903A-8E54-4479-B53C-90FCCDDA52C1}"/>
    <cellStyle name="Comma 132 4" xfId="5020" xr:uid="{01C3DBDC-5B66-4D5A-86AF-851F9263F3BA}"/>
    <cellStyle name="Comma 132 4 2" xfId="12708" xr:uid="{01A99AFA-408C-4947-A03B-DE92409464FC}"/>
    <cellStyle name="Comma 132 4 2 2" xfId="26075" xr:uid="{3D2F06A3-E822-491F-A87D-7D6EFA1CE32C}"/>
    <cellStyle name="Comma 132 4 3" xfId="18119" xr:uid="{E2EC7598-66D4-46A9-B571-893239E270A8}"/>
    <cellStyle name="Comma 132 5" xfId="10331" xr:uid="{34D277BD-5C03-4EC5-94D6-E14C4998716D}"/>
    <cellStyle name="Comma 132 5 2" xfId="22687" xr:uid="{59258CD8-9E2C-4B53-A67B-DCE9118D532E}"/>
    <cellStyle name="Comma 132 6" xfId="14732" xr:uid="{BF0065D6-534C-4306-B06E-6BDC32E76388}"/>
    <cellStyle name="Comma 133" xfId="855" xr:uid="{8D1BB768-4D92-4B32-932C-3070683DAA73}"/>
    <cellStyle name="Comma 133 2" xfId="3706" xr:uid="{89EB0EA5-5E0F-416F-804F-3BFF0AD78F3E}"/>
    <cellStyle name="Comma 133 2 2" xfId="6695" xr:uid="{0803BD89-447D-4970-AC4B-DD3E8ECE67F6}"/>
    <cellStyle name="Comma 133 2 2 2" xfId="14021" xr:uid="{6B235F3C-2132-4EFC-87DD-30F297585299}"/>
    <cellStyle name="Comma 133 2 2 2 2" xfId="27740" xr:uid="{6025CEB1-1A70-4A6E-8973-0F13708699F1}"/>
    <cellStyle name="Comma 133 2 2 3" xfId="19784" xr:uid="{FE6810B9-E67F-4B76-A055-11F2B50C0EA4}"/>
    <cellStyle name="Comma 133 2 3" xfId="12109" xr:uid="{95C513DF-BD9C-4019-BD71-84A94DD26566}"/>
    <cellStyle name="Comma 133 2 3 2" xfId="24828" xr:uid="{C88EF7EC-73AE-4DB3-A107-498AE4ED284B}"/>
    <cellStyle name="Comma 133 2 4" xfId="16872" xr:uid="{0C5810C2-B08F-4BFE-92CB-ECF9F494D654}"/>
    <cellStyle name="Comma 133 3" xfId="4285" xr:uid="{D65D6F9F-9F99-4434-8494-A72D1A7FAAB6}"/>
    <cellStyle name="Comma 133 3 2" xfId="7241" xr:uid="{2DD88143-2BAC-4171-83BF-A293C0653BDC}"/>
    <cellStyle name="Comma 133 3 2 2" xfId="14310" xr:uid="{5B245B94-858C-485E-A9C6-FB6C600B7022}"/>
    <cellStyle name="Comma 133 3 2 2 2" xfId="28286" xr:uid="{3BFDF608-BA6B-434D-980F-E4C789AABA2D}"/>
    <cellStyle name="Comma 133 3 2 3" xfId="20330" xr:uid="{B088F3A1-189A-444D-BFE9-0DBC418798AE}"/>
    <cellStyle name="Comma 133 3 3" xfId="12402" xr:uid="{0E2C1FDC-7D01-4ECF-B37F-BB857EB613EF}"/>
    <cellStyle name="Comma 133 3 3 2" xfId="25369" xr:uid="{CA70F3BA-FA74-4C55-885E-BB1BE36EB72F}"/>
    <cellStyle name="Comma 133 3 4" xfId="17413" xr:uid="{235EA827-F685-4709-9FF3-48E970BEBC23}"/>
    <cellStyle name="Comma 133 4" xfId="5005" xr:uid="{ABDBE994-6534-401C-BE92-76CAEC4AA1F0}"/>
    <cellStyle name="Comma 133 4 2" xfId="12699" xr:uid="{4E5A7A2A-B197-487C-BAFE-30604D548E17}"/>
    <cellStyle name="Comma 133 4 2 2" xfId="26060" xr:uid="{88E10891-B0D7-430A-92C9-C5991C07B37E}"/>
    <cellStyle name="Comma 133 4 3" xfId="18104" xr:uid="{DC089D65-2996-4528-A291-5464CC09A456}"/>
    <cellStyle name="Comma 133 5" xfId="10322" xr:uid="{CC18BD2F-BCDB-47B6-90AE-EA890436C1AB}"/>
    <cellStyle name="Comma 133 5 2" xfId="22678" xr:uid="{036A705A-9E18-4280-B14E-65BC6AF0857B}"/>
    <cellStyle name="Comma 133 6" xfId="14719" xr:uid="{9C289251-AAD7-489E-9043-923812E391B8}"/>
    <cellStyle name="Comma 134" xfId="862" xr:uid="{85981D6E-A3EA-45C1-8F2A-E9023E37F371}"/>
    <cellStyle name="Comma 134 2" xfId="3711" xr:uid="{507D0411-CA49-4ECE-826A-1922EAEE2726}"/>
    <cellStyle name="Comma 134 2 2" xfId="6700" xr:uid="{C822C1F5-1479-4AC5-B8CD-E6DC20D12AEB}"/>
    <cellStyle name="Comma 134 2 2 2" xfId="14026" xr:uid="{4730D15A-BC96-4FA4-9387-29D411A162F0}"/>
    <cellStyle name="Comma 134 2 2 2 2" xfId="27745" xr:uid="{87DF4431-CEE9-4CE5-AF7C-78E8BA4E20A2}"/>
    <cellStyle name="Comma 134 2 2 3" xfId="19789" xr:uid="{54FEC142-89E1-4242-B4B6-CEB18CDFCB5E}"/>
    <cellStyle name="Comma 134 2 3" xfId="12114" xr:uid="{6C3BF548-6327-4BB9-99BA-7CE977B6C56A}"/>
    <cellStyle name="Comma 134 2 3 2" xfId="24833" xr:uid="{9002A7B2-A063-458C-9CED-593B94816624}"/>
    <cellStyle name="Comma 134 2 4" xfId="16877" xr:uid="{71FC50D0-2D39-4713-B24E-CF5FACD088C8}"/>
    <cellStyle name="Comma 134 3" xfId="4290" xr:uid="{BA586B14-266B-43C1-BDC5-E4D88E404F44}"/>
    <cellStyle name="Comma 134 3 2" xfId="7246" xr:uid="{0C427FDD-1378-4A8C-9056-2A36C2AACA7C}"/>
    <cellStyle name="Comma 134 3 2 2" xfId="14315" xr:uid="{B32FB945-352D-47B4-A63C-52E6CD7D55E3}"/>
    <cellStyle name="Comma 134 3 2 2 2" xfId="28291" xr:uid="{82F9E12E-0160-4B35-BC15-804B0C49741A}"/>
    <cellStyle name="Comma 134 3 2 3" xfId="20335" xr:uid="{431021A2-76A6-4538-878E-ECC87B10666E}"/>
    <cellStyle name="Comma 134 3 3" xfId="12407" xr:uid="{76184ECF-D17E-45E5-A895-17BCFE1E7E0B}"/>
    <cellStyle name="Comma 134 3 3 2" xfId="25374" xr:uid="{AF92D28C-8240-466D-914B-D2B722488103}"/>
    <cellStyle name="Comma 134 3 4" xfId="17418" xr:uid="{1A8DFFAF-0B6A-4B26-8AEE-CDF2985A2917}"/>
    <cellStyle name="Comma 134 4" xfId="5011" xr:uid="{3C2F09A2-C3F1-4F25-BE8A-8CD5CA686767}"/>
    <cellStyle name="Comma 134 4 2" xfId="12704" xr:uid="{258C11CA-4C52-40C7-9F04-412FC2340021}"/>
    <cellStyle name="Comma 134 4 2 2" xfId="26066" xr:uid="{82C17315-FF18-4842-A9A6-E717FE46803E}"/>
    <cellStyle name="Comma 134 4 3" xfId="18110" xr:uid="{3CC028A0-E967-48D9-9301-A7B64D88492E}"/>
    <cellStyle name="Comma 134 5" xfId="10327" xr:uid="{6484DF72-FC38-46B8-9321-A8B4CE3A4E7A}"/>
    <cellStyle name="Comma 134 5 2" xfId="22683" xr:uid="{6331D0FA-2F98-44E7-86BC-FB49472B45DE}"/>
    <cellStyle name="Comma 134 6" xfId="14725" xr:uid="{338862A6-0812-442C-8503-5316BD487EBE}"/>
    <cellStyle name="Comma 135" xfId="876" xr:uid="{42C7FF7B-9596-448D-9722-706FB1C60D04}"/>
    <cellStyle name="Comma 136" xfId="936" xr:uid="{63977C95-358D-4303-8E79-164CB5F21946}"/>
    <cellStyle name="Comma 136 2" xfId="3719" xr:uid="{CEB3DD91-9F15-49E3-A789-3EE7C5958925}"/>
    <cellStyle name="Comma 136 2 2" xfId="6708" xr:uid="{8A634991-1E9B-4F0B-AD95-09DEEBA522F6}"/>
    <cellStyle name="Comma 136 2 2 2" xfId="14034" xr:uid="{C4EE4BB1-C6E5-41A8-973C-F5B56E1FBFD6}"/>
    <cellStyle name="Comma 136 2 2 2 2" xfId="27753" xr:uid="{12D4983F-E86D-4DDC-A294-7F563323F389}"/>
    <cellStyle name="Comma 136 2 2 3" xfId="19797" xr:uid="{43ECA4E8-F05B-408E-A82C-4A87724BC60F}"/>
    <cellStyle name="Comma 136 2 3" xfId="12122" xr:uid="{E39EDBA4-5521-4E5F-A386-28CDB1FC3A7C}"/>
    <cellStyle name="Comma 136 2 3 2" xfId="24841" xr:uid="{70259BC9-A3A0-4F5C-BA73-13ED897DAD88}"/>
    <cellStyle name="Comma 136 2 4" xfId="16885" xr:uid="{8F99C75D-37AB-4FD6-831A-5F0708CDC56B}"/>
    <cellStyle name="Comma 136 3" xfId="4298" xr:uid="{CBDFF8C6-1888-4B46-99E7-8CB8681AD84B}"/>
    <cellStyle name="Comma 136 3 2" xfId="7254" xr:uid="{61ED928B-9621-4F4E-9D70-B9AE0D8B8D2F}"/>
    <cellStyle name="Comma 136 3 2 2" xfId="14323" xr:uid="{99854821-5533-40F1-9897-875B24055171}"/>
    <cellStyle name="Comma 136 3 2 2 2" xfId="28299" xr:uid="{6B7877A1-5D6D-4E25-B5CE-E364BC3FD015}"/>
    <cellStyle name="Comma 136 3 2 3" xfId="20343" xr:uid="{D83CAA3A-020A-4E42-A342-9D9178709345}"/>
    <cellStyle name="Comma 136 3 3" xfId="12415" xr:uid="{5914DABA-BB9F-415D-980A-80EDB75793D8}"/>
    <cellStyle name="Comma 136 3 3 2" xfId="25382" xr:uid="{7678B99D-A226-482C-8EA3-D6DB990E65F0}"/>
    <cellStyle name="Comma 136 3 4" xfId="17426" xr:uid="{BFF3175A-DDED-4CBB-8075-1E391A1BB8A3}"/>
    <cellStyle name="Comma 136 4" xfId="5029" xr:uid="{A3221363-8CC1-4C55-9874-17DAD04B94CF}"/>
    <cellStyle name="Comma 136 4 2" xfId="12712" xr:uid="{022C5D0B-DB75-4F39-AA6D-4FE49347E5B9}"/>
    <cellStyle name="Comma 136 4 2 2" xfId="26083" xr:uid="{375E0C6B-33CA-4199-AC9F-15A91C7F6AD5}"/>
    <cellStyle name="Comma 136 4 3" xfId="18127" xr:uid="{D36E726C-BC09-486B-8691-9933FA405232}"/>
    <cellStyle name="Comma 136 5" xfId="10339" xr:uid="{2BC0F7AA-5F12-472E-9FB0-F4D7BCB01ECA}"/>
    <cellStyle name="Comma 136 5 2" xfId="22694" xr:uid="{6E82128C-544B-4439-9275-47BA318FB65E}"/>
    <cellStyle name="Comma 136 6" xfId="14736" xr:uid="{EF755574-8286-451A-BAFD-C6A04072B1BC}"/>
    <cellStyle name="Comma 137" xfId="925" xr:uid="{55DB0956-FD5F-4C8F-B0AF-65FAC457558B}"/>
    <cellStyle name="Comma 137 2" xfId="3717" xr:uid="{C42D2B1E-972B-4E91-BE1B-0B4E6435DFF3}"/>
    <cellStyle name="Comma 137 2 2" xfId="6706" xr:uid="{9922D9B6-64E3-4DB2-B6B7-B4896D56E127}"/>
    <cellStyle name="Comma 137 2 2 2" xfId="14032" xr:uid="{C0783213-3560-4FF6-87ED-B6C8A35975EC}"/>
    <cellStyle name="Comma 137 2 2 2 2" xfId="27751" xr:uid="{360F970A-7DEF-4190-A4D7-25AA1A2E77AA}"/>
    <cellStyle name="Comma 137 2 2 3" xfId="19795" xr:uid="{AA508D79-F06A-4100-A8EF-F72B40C53F76}"/>
    <cellStyle name="Comma 137 2 3" xfId="12120" xr:uid="{00F109E4-3068-44F6-8375-F307A4D4E0DB}"/>
    <cellStyle name="Comma 137 2 3 2" xfId="24839" xr:uid="{DA78D376-466D-44E3-8F24-5FCE679A3598}"/>
    <cellStyle name="Comma 137 2 4" xfId="16883" xr:uid="{B7F8E154-DF96-4198-9544-FF7BA5969C32}"/>
    <cellStyle name="Comma 137 3" xfId="4296" xr:uid="{9F27E2F0-5F17-4B18-8695-C4956BD05B86}"/>
    <cellStyle name="Comma 137 3 2" xfId="7252" xr:uid="{603F7DBD-7618-48C3-A3B2-670A4C0F9F11}"/>
    <cellStyle name="Comma 137 3 2 2" xfId="14321" xr:uid="{2E4D1AAD-EF68-4C2A-9D7B-A9C51EB5CDAD}"/>
    <cellStyle name="Comma 137 3 2 2 2" xfId="28297" xr:uid="{CAA2D909-F419-4152-AE04-3505BEBE2A38}"/>
    <cellStyle name="Comma 137 3 2 3" xfId="20341" xr:uid="{9DAA3EC2-361B-49F0-B50F-3A5F9055ECF2}"/>
    <cellStyle name="Comma 137 3 3" xfId="12413" xr:uid="{76296372-00F0-453D-B30E-93C750638BEE}"/>
    <cellStyle name="Comma 137 3 3 2" xfId="25380" xr:uid="{8DB28AAC-1D90-4041-9422-083802487FA5}"/>
    <cellStyle name="Comma 137 3 4" xfId="17424" xr:uid="{F8F29DAC-46B2-4A18-866B-B80A06E22F0E}"/>
    <cellStyle name="Comma 137 4" xfId="5027" xr:uid="{A4564DC9-25FD-46EC-B6C4-525D06600025}"/>
    <cellStyle name="Comma 137 4 2" xfId="12710" xr:uid="{B90A4EE0-6AAB-49FD-A08A-ED2DB886284B}"/>
    <cellStyle name="Comma 137 4 2 2" xfId="26081" xr:uid="{D11D0C92-E23A-4294-9827-97AB7C8B8399}"/>
    <cellStyle name="Comma 137 4 3" xfId="18125" xr:uid="{4E4FC2D6-29C2-4F07-9C9D-6D216F8E1D05}"/>
    <cellStyle name="Comma 137 5" xfId="10337" xr:uid="{17F711BA-8BD1-4FEF-BF90-AD0DB098F872}"/>
    <cellStyle name="Comma 137 5 2" xfId="22692" xr:uid="{C9CCDEE0-C4F2-42BB-8155-39E37B6A67EA}"/>
    <cellStyle name="Comma 137 6" xfId="14734" xr:uid="{CD820F5E-FFBC-4B23-86B1-44BABCF840DD}"/>
    <cellStyle name="Comma 138" xfId="940" xr:uid="{FEDEAB07-D237-476E-9E90-D07261C11387}"/>
    <cellStyle name="Comma 138 2" xfId="3722" xr:uid="{2A312180-1B9C-4F18-89E9-74F1451ACAC9}"/>
    <cellStyle name="Comma 138 2 2" xfId="6711" xr:uid="{5FE6E6D2-3438-4FC6-BFFA-03BA55F0CF6E}"/>
    <cellStyle name="Comma 138 2 2 2" xfId="14037" xr:uid="{B0C58B52-998E-4A82-A2F2-B5BC8393BE0D}"/>
    <cellStyle name="Comma 138 2 2 2 2" xfId="27756" xr:uid="{32984151-FCAD-4B05-A343-A69CD351D4D5}"/>
    <cellStyle name="Comma 138 2 2 3" xfId="19800" xr:uid="{64E8E603-91D5-48F4-A73E-0D45C0568EF0}"/>
    <cellStyle name="Comma 138 2 3" xfId="12125" xr:uid="{BB7E9972-DBBB-40D7-8CF4-E895CD03ACA4}"/>
    <cellStyle name="Comma 138 2 3 2" xfId="24844" xr:uid="{63ED9E15-5474-4581-BF81-06A4A80414F0}"/>
    <cellStyle name="Comma 138 2 4" xfId="16888" xr:uid="{D7FAEC1E-E7CE-43FC-873F-111AA7F1E467}"/>
    <cellStyle name="Comma 138 3" xfId="4301" xr:uid="{F0D408CC-461F-4FFF-A9AE-45F85769E2B8}"/>
    <cellStyle name="Comma 138 3 2" xfId="7257" xr:uid="{7FB66AFD-35A9-4539-89E4-3F32BAE35352}"/>
    <cellStyle name="Comma 138 3 2 2" xfId="14326" xr:uid="{14A79BD0-8157-4246-9C8F-32536FE60208}"/>
    <cellStyle name="Comma 138 3 2 2 2" xfId="28302" xr:uid="{4E934BC6-B689-45AC-94D5-A883219C2384}"/>
    <cellStyle name="Comma 138 3 2 3" xfId="20346" xr:uid="{4B248101-A544-41D7-B419-1ACE3AE35BD9}"/>
    <cellStyle name="Comma 138 3 3" xfId="12418" xr:uid="{30832CE3-2968-48FA-8AF3-7E32B9A56963}"/>
    <cellStyle name="Comma 138 3 3 2" xfId="25385" xr:uid="{C2E0290C-7A53-4211-A4FB-E48364A22B8C}"/>
    <cellStyle name="Comma 138 3 4" xfId="17429" xr:uid="{E2AAC7A0-BB27-4E0A-B5BF-2F7968E64280}"/>
    <cellStyle name="Comma 138 4" xfId="5032" xr:uid="{4B260263-7C56-49C5-96A4-9A61A904040C}"/>
    <cellStyle name="Comma 138 4 2" xfId="12715" xr:uid="{FCD779ED-E463-432C-999E-8CA47844F349}"/>
    <cellStyle name="Comma 138 4 2 2" xfId="26086" xr:uid="{A8E35A1D-2AA2-4ED8-AE8E-7157B98A31BD}"/>
    <cellStyle name="Comma 138 4 3" xfId="18130" xr:uid="{29511F1F-AD42-4D8A-9F1E-41A87DBD1577}"/>
    <cellStyle name="Comma 138 5" xfId="10342" xr:uid="{1FC326CD-0E25-48FF-9E99-E6EEF4240443}"/>
    <cellStyle name="Comma 138 5 2" xfId="22697" xr:uid="{E0E402D3-57A0-4727-AAD6-00430033A8CE}"/>
    <cellStyle name="Comma 138 6" xfId="14739" xr:uid="{7D0B9558-3545-4454-98DE-6A9C87D58FE8}"/>
    <cellStyle name="Comma 139" xfId="942" xr:uid="{0058B554-4AD5-4969-A8A0-4DC3B8A40411}"/>
    <cellStyle name="Comma 139 2" xfId="3724" xr:uid="{E9D8F7E9-A63E-4672-9D45-F72722403F16}"/>
    <cellStyle name="Comma 139 2 2" xfId="6713" xr:uid="{0AB0133D-48F9-412B-8709-EC0F40C25117}"/>
    <cellStyle name="Comma 139 2 2 2" xfId="14039" xr:uid="{AED920FE-4BA9-4342-9232-A10DF547B2E4}"/>
    <cellStyle name="Comma 139 2 2 2 2" xfId="27758" xr:uid="{4AD33A07-374F-4B9A-8C91-1B80E304230E}"/>
    <cellStyle name="Comma 139 2 2 3" xfId="19802" xr:uid="{406D5B66-5BE4-4B4C-B9AE-E2D8ECE03A62}"/>
    <cellStyle name="Comma 139 2 3" xfId="12127" xr:uid="{0881DFBB-5787-4C75-AC76-324F9DC7E66B}"/>
    <cellStyle name="Comma 139 2 3 2" xfId="24846" xr:uid="{143EBB51-0EFA-4FC0-9E4C-BDDE2A5A43A2}"/>
    <cellStyle name="Comma 139 2 4" xfId="16890" xr:uid="{5EBC2431-9015-4AD9-8FB9-2D0305C3D9C2}"/>
    <cellStyle name="Comma 139 3" xfId="4303" xr:uid="{BBD09951-41A8-4B98-86D2-25A9E1E19B1E}"/>
    <cellStyle name="Comma 139 3 2" xfId="7259" xr:uid="{8AE6F88E-2DA8-432B-8261-C2825284234B}"/>
    <cellStyle name="Comma 139 3 2 2" xfId="14328" xr:uid="{C0432787-0AA8-47A5-B2FF-AA84903D2D44}"/>
    <cellStyle name="Comma 139 3 2 2 2" xfId="28304" xr:uid="{14FE9408-581D-4595-A4F5-4AE85F5D9A62}"/>
    <cellStyle name="Comma 139 3 2 3" xfId="20348" xr:uid="{8B4F7D97-527B-42EC-9F34-D4E7CC6C33F9}"/>
    <cellStyle name="Comma 139 3 3" xfId="12420" xr:uid="{8D5D33BD-DEAC-45C1-8468-AA839152511E}"/>
    <cellStyle name="Comma 139 3 3 2" xfId="25387" xr:uid="{507219CB-0003-4A65-A7FA-FEB35ACB59B4}"/>
    <cellStyle name="Comma 139 3 4" xfId="17431" xr:uid="{DD957B90-AD72-4BBD-A1B2-82E0A48549CC}"/>
    <cellStyle name="Comma 139 4" xfId="5034" xr:uid="{AFA56AFA-BBF4-42B3-8842-F4C1DBE3C47A}"/>
    <cellStyle name="Comma 139 4 2" xfId="12717" xr:uid="{40EF054B-30C2-4813-B001-CA7701077B4F}"/>
    <cellStyle name="Comma 139 4 2 2" xfId="26088" xr:uid="{E5E333D3-427F-47D5-AFC9-EC2E820797C0}"/>
    <cellStyle name="Comma 139 4 3" xfId="18132" xr:uid="{C2AAA183-B0FA-4DA3-8086-5007CFFEFDD2}"/>
    <cellStyle name="Comma 139 5" xfId="10344" xr:uid="{0A54DD28-CDD8-4DD5-9E0B-2F350B0D2237}"/>
    <cellStyle name="Comma 139 5 2" xfId="22699" xr:uid="{9B697579-30DB-4BBB-9273-2974DB47B100}"/>
    <cellStyle name="Comma 139 6" xfId="14741" xr:uid="{C0E87C0A-83DF-439F-9F81-D959EA7F2B2F}"/>
    <cellStyle name="Comma 14" xfId="93" xr:uid="{EB58D6D4-8CEA-458F-98B3-5F0FE51D2C08}"/>
    <cellStyle name="Comma 14 10" xfId="10018" xr:uid="{775FC00E-9A7E-4B60-B102-110E6408C8A7}"/>
    <cellStyle name="Comma 14 10 2" xfId="22405" xr:uid="{8EC13172-87F6-4226-8573-97052158EA53}"/>
    <cellStyle name="Comma 14 11" xfId="14450" xr:uid="{33AA2E96-CBC5-4EAA-9E22-4AC6412FD1EE}"/>
    <cellStyle name="Comma 14 2" xfId="565" xr:uid="{0B8DE529-80D3-4F63-876F-A552D7E27244}"/>
    <cellStyle name="Comma 14 2 10" xfId="4862" xr:uid="{F8710640-C1CE-425A-AFE0-3D7CB85AF86F}"/>
    <cellStyle name="Comma 14 2 10 2" xfId="12610" xr:uid="{1570CEDC-3B12-4390-BDF7-BFE261C57042}"/>
    <cellStyle name="Comma 14 2 10 2 2" xfId="25920" xr:uid="{E31807BB-A5EE-495C-ABA4-35237DF75C1F}"/>
    <cellStyle name="Comma 14 2 10 3" xfId="17964" xr:uid="{88808859-4EEC-4BE5-BF1C-CBBBACF0C26D}"/>
    <cellStyle name="Comma 14 2 11" xfId="10199" xr:uid="{2A394869-086A-48CD-8E9F-0DC8859AABF9}"/>
    <cellStyle name="Comma 14 2 11 2" xfId="22568" xr:uid="{9F032AA0-A0B6-4C78-84E3-A1A820FC4B26}"/>
    <cellStyle name="Comma 14 2 12" xfId="9750" xr:uid="{A08F32C2-E45B-4800-977C-A660D99D34F8}"/>
    <cellStyle name="Comma 14 2 12 2" xfId="20429" xr:uid="{ACE2B289-6C38-46AB-B35B-CEF7F89E53F2}"/>
    <cellStyle name="Comma 14 2 12 3" xfId="14596" xr:uid="{07391EF9-DF39-44CA-A1CA-6FBBF118870B}"/>
    <cellStyle name="Comma 14 2 2" xfId="1993" xr:uid="{24B5E245-465C-40B4-B8A1-0B2F93AE2D02}"/>
    <cellStyle name="Comma 14 2 2 2" xfId="5479" xr:uid="{00414312-00EA-4049-8A2B-29E3D272823E}"/>
    <cellStyle name="Comma 14 2 2 2 2" xfId="12847" xr:uid="{539E80C2-1586-4E78-975E-7AC32077CAB4}"/>
    <cellStyle name="Comma 14 2 2 2 2 2" xfId="26529" xr:uid="{7E74FC1A-FAA2-49CE-A225-DDD787B3564B}"/>
    <cellStyle name="Comma 14 2 2 2 3" xfId="18573" xr:uid="{C00B78A8-40B5-45D3-BAA0-27AE760AE7C4}"/>
    <cellStyle name="Comma 14 2 2 3" xfId="10877" xr:uid="{A2957525-1F8F-4E11-9528-50A48346E057}"/>
    <cellStyle name="Comma 14 2 2 3 2" xfId="23348" xr:uid="{F2F45976-7287-426C-BDDC-38F8F55B21C3}"/>
    <cellStyle name="Comma 14 2 2 4" xfId="15371" xr:uid="{72E3D941-7FC4-4898-9A22-76C8C0D19F46}"/>
    <cellStyle name="Comma 14 2 2 5" xfId="31190" xr:uid="{FD020D7C-1E35-48E3-8C6F-6A1AFE9A0489}"/>
    <cellStyle name="Comma 14 2 3" xfId="2302" xr:uid="{2B05412C-4BCB-46E7-AC94-5703D717635D}"/>
    <cellStyle name="Comma 14 2 3 2" xfId="5659" xr:uid="{B487F923-DD8A-42FF-9580-D742C3B56772}"/>
    <cellStyle name="Comma 14 2 3 2 2" xfId="12995" xr:uid="{F3123F04-0F73-49F5-B6D5-EF3F05588501}"/>
    <cellStyle name="Comma 14 2 3 2 2 2" xfId="26705" xr:uid="{CF030488-4010-49AE-8A7B-A2FF66D3298E}"/>
    <cellStyle name="Comma 14 2 3 2 3" xfId="18749" xr:uid="{0B2C4AC9-6CC2-4155-ABB3-B8CECA3A358F}"/>
    <cellStyle name="Comma 14 2 3 3" xfId="11063" xr:uid="{ED5B3781-7B35-4927-8AF3-1AEBF27B9BA1}"/>
    <cellStyle name="Comma 14 2 3 3 2" xfId="23545" xr:uid="{A62583C2-2BC3-499B-B36D-31980F3A706D}"/>
    <cellStyle name="Comma 14 2 3 4" xfId="15565" xr:uid="{B1509245-80E6-4D3B-B83B-6A02B8F89CC5}"/>
    <cellStyle name="Comma 14 2 4" xfId="2847" xr:uid="{EF958F4A-F91F-4F1D-A49C-BCA6E07F4197}"/>
    <cellStyle name="Comma 14 2 4 2" xfId="5850" xr:uid="{D7323201-BE19-4C3A-89EE-1FE3370FE039}"/>
    <cellStyle name="Comma 14 2 4 2 2" xfId="13177" xr:uid="{66E12569-ACD3-4BF1-99F3-A72027988767}"/>
    <cellStyle name="Comma 14 2 4 2 2 2" xfId="26895" xr:uid="{BCD90468-B721-4BFB-8877-7C0D446787A8}"/>
    <cellStyle name="Comma 14 2 4 2 3" xfId="18939" xr:uid="{0F0081C9-0CBB-4542-A8AB-593036E8DA96}"/>
    <cellStyle name="Comma 14 2 4 3" xfId="11261" xr:uid="{B582C5AA-AB21-478C-A191-84374FFD87CE}"/>
    <cellStyle name="Comma 14 2 4 3 2" xfId="23981" xr:uid="{3D53B64F-D403-4503-A979-8AB83A4FD473}"/>
    <cellStyle name="Comma 14 2 4 4" xfId="16026" xr:uid="{33802292-5BBA-4A55-82CB-D498D73C1001}"/>
    <cellStyle name="Comma 14 2 5" xfId="3111" xr:uid="{2D4E62ED-16BB-4475-B593-8B18E61F48AA}"/>
    <cellStyle name="Comma 14 2 5 2" xfId="6108" xr:uid="{76FDCA3F-C918-4948-B25F-8BB364F4AAA4}"/>
    <cellStyle name="Comma 14 2 5 2 2" xfId="13435" xr:uid="{4612119F-57E6-4F20-9992-EF34B2D6D764}"/>
    <cellStyle name="Comma 14 2 5 2 2 2" xfId="27153" xr:uid="{D88A8775-B5DA-4DEC-AF95-7D6FF910D6E7}"/>
    <cellStyle name="Comma 14 2 5 2 3" xfId="19197" xr:uid="{A2E158D2-1573-4EC3-93F9-0C7053F12C8B}"/>
    <cellStyle name="Comma 14 2 5 3" xfId="11521" xr:uid="{5C3B1C60-EB61-401F-BD19-C732A8937A4B}"/>
    <cellStyle name="Comma 14 2 5 3 2" xfId="24241" xr:uid="{5308D03F-FD98-48DF-9195-D5CF8ED58CF0}"/>
    <cellStyle name="Comma 14 2 5 4" xfId="16286" xr:uid="{6312B05C-45F0-4CB1-ADCB-41F2564D81BC}"/>
    <cellStyle name="Comma 14 2 6" xfId="3356" xr:uid="{13DAAC1E-9F75-4CF7-BAFD-B61BF4EBEB60}"/>
    <cellStyle name="Comma 14 2 6 2" xfId="6353" xr:uid="{08BEDD09-C4C1-43C0-B2D4-CC12A87BE57F}"/>
    <cellStyle name="Comma 14 2 6 2 2" xfId="13680" xr:uid="{1D0FE766-E6E2-41B8-83FD-EA64E9A981C2}"/>
    <cellStyle name="Comma 14 2 6 2 2 2" xfId="27398" xr:uid="{2A8C0969-0EE3-4A7B-A789-26325BB97951}"/>
    <cellStyle name="Comma 14 2 6 2 3" xfId="19442" xr:uid="{2201AB7B-4216-4A39-8349-07F6E04DDAA4}"/>
    <cellStyle name="Comma 14 2 6 3" xfId="11766" xr:uid="{C900B058-D396-44FB-90B8-2425DA402C44}"/>
    <cellStyle name="Comma 14 2 6 3 2" xfId="24486" xr:uid="{8665219B-E217-4BA0-9BAA-035F9AEC4E42}"/>
    <cellStyle name="Comma 14 2 6 4" xfId="16531" xr:uid="{9102A294-95C1-49B3-A671-356B5D48344B}"/>
    <cellStyle name="Comma 14 2 7" xfId="3618" xr:uid="{BC35D603-31CC-4A2E-8169-A1B95EA2C126}"/>
    <cellStyle name="Comma 14 2 7 2" xfId="6607" xr:uid="{B892C417-CBBD-4DEC-80C5-7779F04845A2}"/>
    <cellStyle name="Comma 14 2 7 2 2" xfId="13933" xr:uid="{FFB599F7-AF8B-46C8-9836-348EE53000BA}"/>
    <cellStyle name="Comma 14 2 7 2 2 2" xfId="27652" xr:uid="{A0BD00F9-52AE-4099-AB6C-6F9140018DA2}"/>
    <cellStyle name="Comma 14 2 7 2 3" xfId="19696" xr:uid="{4365D5D6-3A00-4565-8F1F-CCBB8D7953F1}"/>
    <cellStyle name="Comma 14 2 7 3" xfId="12021" xr:uid="{7CEEA45F-F0D5-4674-83F0-1680545645B9}"/>
    <cellStyle name="Comma 14 2 7 3 2" xfId="24740" xr:uid="{A4AAB279-4057-4674-A627-8E389BEA8526}"/>
    <cellStyle name="Comma 14 2 7 4" xfId="16784" xr:uid="{547C4478-5389-4C1B-8ABD-02F0CE91520E}"/>
    <cellStyle name="Comma 14 2 8" xfId="4197" xr:uid="{A033D487-C765-441D-9439-2756EA2747FC}"/>
    <cellStyle name="Comma 14 2 8 2" xfId="7153" xr:uid="{290583F9-0E1C-4C6C-A1CD-258E24CA0122}"/>
    <cellStyle name="Comma 14 2 8 2 2" xfId="14222" xr:uid="{6062A7FC-72AE-4C9B-BBA4-F1B42BFBC23F}"/>
    <cellStyle name="Comma 14 2 8 2 2 2" xfId="28198" xr:uid="{1287A3E5-0714-4020-8235-FC78E4D015F8}"/>
    <cellStyle name="Comma 14 2 8 2 3" xfId="20242" xr:uid="{1DB5EA71-44ED-4169-924B-E1D532421221}"/>
    <cellStyle name="Comma 14 2 8 3" xfId="12314" xr:uid="{07AD2C2D-77AE-444F-A090-A33B37503A0B}"/>
    <cellStyle name="Comma 14 2 8 3 2" xfId="25281" xr:uid="{FC371BA3-4690-4D9B-B720-20FDEBC56CC1}"/>
    <cellStyle name="Comma 14 2 8 4" xfId="17325" xr:uid="{52B50515-C465-4FF2-9D0F-0187B4FEE559}"/>
    <cellStyle name="Comma 14 2 9" xfId="1689" xr:uid="{49794AD9-3A8A-4F3F-9D93-6502E835619B}"/>
    <cellStyle name="Comma 14 2 9 2" xfId="10633" xr:uid="{A1C096BD-FBFF-4758-957C-38EB5A5DBE5D}"/>
    <cellStyle name="Comma 14 2 9 2 2" xfId="23103" xr:uid="{D98045D2-5A7F-4508-A94B-06F39AD90C9F}"/>
    <cellStyle name="Comma 14 2 9 3" xfId="15136" xr:uid="{8DFA17EF-D6DA-4B16-A3C8-A00E5BB50631}"/>
    <cellStyle name="Comma 14 3" xfId="1879" xr:uid="{44879256-9CF5-4A73-8765-632D57FE6386}"/>
    <cellStyle name="Comma 14 3 2" xfId="5417" xr:uid="{61F0157B-3202-4D41-97B5-D783E2412213}"/>
    <cellStyle name="Comma 14 3 2 2" xfId="12792" xr:uid="{7575C69E-D6FE-41EF-9EC5-22C5A6494FCD}"/>
    <cellStyle name="Comma 14 3 2 2 2" xfId="26468" xr:uid="{7E384136-CFB3-4AE1-82F6-F81B823697E8}"/>
    <cellStyle name="Comma 14 3 2 3" xfId="18512" xr:uid="{572817BE-D2EE-4D47-80AB-933510A7F992}"/>
    <cellStyle name="Comma 14 3 3" xfId="10787" xr:uid="{BA00E148-9021-4B6B-A81E-45ED4C6804DE}"/>
    <cellStyle name="Comma 14 3 3 2" xfId="23258" xr:uid="{F9D77A1E-19B2-463E-955D-E0A40FEE5688}"/>
    <cellStyle name="Comma 14 3 4" xfId="15283" xr:uid="{B9FF8123-131F-4CC4-8AD5-6B2D3F61ECE2}"/>
    <cellStyle name="Comma 14 3 5" xfId="31189" xr:uid="{53B08C94-048E-436E-9C04-887ABEFE2F23}"/>
    <cellStyle name="Comma 14 4" xfId="2759" xr:uid="{F2FF9155-A2C6-43A6-8BE9-D58DCC2E0F91}"/>
    <cellStyle name="Comma 14 4 2" xfId="5763" xr:uid="{F6B6EBA9-FAF6-4FB0-8A0A-7DBA43555CA5}"/>
    <cellStyle name="Comma 14 4 2 2" xfId="13090" xr:uid="{F34E1E62-B507-425D-A2F1-94F9F9BE195D}"/>
    <cellStyle name="Comma 14 4 2 2 2" xfId="26808" xr:uid="{6FA57ED3-178C-4803-8882-1890353557BF}"/>
    <cellStyle name="Comma 14 4 2 3" xfId="18852" xr:uid="{519B78C9-EDC0-4460-82F8-0D5097626353}"/>
    <cellStyle name="Comma 14 4 3" xfId="11173" xr:uid="{9E38A36C-43B6-4880-A024-6622FED4A15B}"/>
    <cellStyle name="Comma 14 4 3 2" xfId="23893" xr:uid="{40283177-A59E-497A-817C-73577F306AD5}"/>
    <cellStyle name="Comma 14 4 4" xfId="15939" xr:uid="{11B86D04-C689-405A-AE99-2D3F22E4E181}"/>
    <cellStyle name="Comma 14 5" xfId="3023" xr:uid="{D30A6086-DD44-423E-9934-560CC7AA1FB0}"/>
    <cellStyle name="Comma 14 5 2" xfId="6020" xr:uid="{73AF4BC1-F53A-487D-BA73-EB5048D283F7}"/>
    <cellStyle name="Comma 14 5 2 2" xfId="13347" xr:uid="{96C0CA4A-091E-46FA-890C-7FFD357AD41C}"/>
    <cellStyle name="Comma 14 5 2 2 2" xfId="27065" xr:uid="{53D275ED-2BAE-4EFD-BFBE-2860BF267796}"/>
    <cellStyle name="Comma 14 5 2 3" xfId="19109" xr:uid="{22D4E6C1-4444-4723-A005-274DD08E05AC}"/>
    <cellStyle name="Comma 14 5 3" xfId="11433" xr:uid="{FCA97310-1DDB-4D7E-B8E3-8AF0D6D1A60A}"/>
    <cellStyle name="Comma 14 5 3 2" xfId="24153" xr:uid="{3C5D4E3C-C1FB-4032-BB2F-76F5A3264E70}"/>
    <cellStyle name="Comma 14 5 4" xfId="16198" xr:uid="{E86FD338-D937-4B80-A538-FE35888A55DF}"/>
    <cellStyle name="Comma 14 6" xfId="3268" xr:uid="{3F4BF8B8-5079-450D-9D89-ADB10AE58640}"/>
    <cellStyle name="Comma 14 6 2" xfId="6265" xr:uid="{7EFC1F22-7B0B-4406-AE72-4139EF282760}"/>
    <cellStyle name="Comma 14 6 2 2" xfId="13592" xr:uid="{ACF4C5DA-7E32-4730-86F7-6FB6958C3675}"/>
    <cellStyle name="Comma 14 6 2 2 2" xfId="27310" xr:uid="{78FC86EA-3CFE-452D-8619-8AF94F590D30}"/>
    <cellStyle name="Comma 14 6 2 3" xfId="19354" xr:uid="{534AA5AD-DEE7-4360-A806-E2505735B5A1}"/>
    <cellStyle name="Comma 14 6 3" xfId="11678" xr:uid="{7B2256F2-3EB7-4660-AF5A-4AB308229F78}"/>
    <cellStyle name="Comma 14 6 3 2" xfId="24398" xr:uid="{FD8D415D-C0F6-4A25-A61B-13E2D189B07A}"/>
    <cellStyle name="Comma 14 6 4" xfId="16443" xr:uid="{E1FC52BB-AD2A-43E0-9B23-EB998FCAA619}"/>
    <cellStyle name="Comma 14 7" xfId="3501" xr:uid="{98BFA7DA-95F2-4217-BF6F-16ADD38136F7}"/>
    <cellStyle name="Comma 14 7 2" xfId="6492" xr:uid="{A5374499-4697-430E-A29A-DD2FFACF2F23}"/>
    <cellStyle name="Comma 14 7 2 2" xfId="13818" xr:uid="{322A4A30-3116-4A36-9724-B1E867DE5D37}"/>
    <cellStyle name="Comma 14 7 2 2 2" xfId="27537" xr:uid="{D85DFB03-F70E-453B-B791-998C2232E845}"/>
    <cellStyle name="Comma 14 7 2 3" xfId="19581" xr:uid="{E18195F6-994B-471A-920F-697A7A0CB9C8}"/>
    <cellStyle name="Comma 14 7 3" xfId="11906" xr:uid="{FF4E098D-7AFC-4647-BE59-72C3B74D5200}"/>
    <cellStyle name="Comma 14 7 3 2" xfId="24625" xr:uid="{47D81D56-5DF2-416F-B513-F95648ABA5B3}"/>
    <cellStyle name="Comma 14 7 4" xfId="16669" xr:uid="{259FCAA2-642C-49CD-A4D9-A60B3AE69240}"/>
    <cellStyle name="Comma 14 8" xfId="4082" xr:uid="{ACAF3536-9CCC-4227-BE3F-794B51F893A6}"/>
    <cellStyle name="Comma 14 8 2" xfId="7038" xr:uid="{FC5CE8FB-0FC5-449E-A00C-85C3C75CDF4B}"/>
    <cellStyle name="Comma 14 8 2 2" xfId="14107" xr:uid="{BF15E1F2-62FD-4BAE-ACE2-E7AB5DD053EF}"/>
    <cellStyle name="Comma 14 8 2 2 2" xfId="28083" xr:uid="{92B3021D-426F-4037-B719-95D0AB0B15E6}"/>
    <cellStyle name="Comma 14 8 2 3" xfId="20127" xr:uid="{E279D523-B8EA-408F-BFE5-EDADEA640247}"/>
    <cellStyle name="Comma 14 8 3" xfId="12199" xr:uid="{A0826DAD-42FF-40AF-A1EB-FD5A949D3A4C}"/>
    <cellStyle name="Comma 14 8 3 2" xfId="25166" xr:uid="{A503BD62-9FE6-41BF-ABC0-A20845D96944}"/>
    <cellStyle name="Comma 14 8 4" xfId="17210" xr:uid="{89D4EE14-3D5B-4456-A929-8624D4F6A488}"/>
    <cellStyle name="Comma 14 9" xfId="4637" xr:uid="{184540CA-84D1-425C-9759-B49F6737566E}"/>
    <cellStyle name="Comma 14 9 2" xfId="12491" xr:uid="{C34465AA-9D62-4CB6-82CC-C57E561EBEB2}"/>
    <cellStyle name="Comma 14 9 2 2" xfId="25714" xr:uid="{8B9638B6-9AD9-4FFB-B882-1CAE9D41048A}"/>
    <cellStyle name="Comma 14 9 3" xfId="17758" xr:uid="{284D57EE-8EDE-4BCB-935D-53141FFE3F5E}"/>
    <cellStyle name="Comma 140" xfId="948" xr:uid="{E488B1CF-0C7F-4F09-B491-6ED0890DAB2F}"/>
    <cellStyle name="Comma 140 2" xfId="3727" xr:uid="{683D7C6F-98AE-487A-8582-E7E0ACFEFC6E}"/>
    <cellStyle name="Comma 140 2 2" xfId="6716" xr:uid="{29080AFD-3A6D-46EC-92EB-A6D031307747}"/>
    <cellStyle name="Comma 140 2 2 2" xfId="14042" xr:uid="{6D8922F0-D1B2-4EDA-A462-99165F8BE916}"/>
    <cellStyle name="Comma 140 2 2 2 2" xfId="27761" xr:uid="{189610E9-8E4E-42FC-AC60-5419EC3CEA8B}"/>
    <cellStyle name="Comma 140 2 2 3" xfId="19805" xr:uid="{9856784B-3382-43E0-AA2D-41171DA3B862}"/>
    <cellStyle name="Comma 140 2 3" xfId="12130" xr:uid="{2AFC4D71-DDAD-457F-AD1E-787250D75A5A}"/>
    <cellStyle name="Comma 140 2 3 2" xfId="24849" xr:uid="{D4A0AE0D-5722-4405-85CE-834361212949}"/>
    <cellStyle name="Comma 140 2 4" xfId="16893" xr:uid="{FEFDE485-7012-4B7D-BBC7-B755A8D751B5}"/>
    <cellStyle name="Comma 140 3" xfId="4306" xr:uid="{4AEA8239-43F5-448B-A96D-06759E8A2CFF}"/>
    <cellStyle name="Comma 140 3 2" xfId="7262" xr:uid="{4AC8B877-D08C-43E9-85D7-61022D22A21D}"/>
    <cellStyle name="Comma 140 3 2 2" xfId="14331" xr:uid="{6EAF8A49-A014-475F-956D-6BB7AB22533E}"/>
    <cellStyle name="Comma 140 3 2 2 2" xfId="28307" xr:uid="{08662415-0030-4167-8C6A-FF90E021E3E8}"/>
    <cellStyle name="Comma 140 3 2 3" xfId="20351" xr:uid="{3805BD6E-CF2D-409D-B30E-A50484092BD6}"/>
    <cellStyle name="Comma 140 3 3" xfId="12423" xr:uid="{87DA9974-4ADC-4928-B983-F407672FBDFF}"/>
    <cellStyle name="Comma 140 3 3 2" xfId="25390" xr:uid="{AFDC8096-118F-42B2-8D16-06B5BEBE192E}"/>
    <cellStyle name="Comma 140 3 4" xfId="17434" xr:uid="{3C0AE061-C4D4-4709-9593-967757598D27}"/>
    <cellStyle name="Comma 140 4" xfId="5038" xr:uid="{2EBA2467-2C0A-480D-8B36-FAA65BB4F7D9}"/>
    <cellStyle name="Comma 140 4 2" xfId="12720" xr:uid="{68041187-B7A2-4592-996E-BEAC56AC4A22}"/>
    <cellStyle name="Comma 140 4 2 2" xfId="26092" xr:uid="{BB73F0E4-6903-4178-A16E-5725FC3C4799}"/>
    <cellStyle name="Comma 140 4 3" xfId="18136" xr:uid="{A8F78D2A-3F22-48CC-9E90-276C81531E77}"/>
    <cellStyle name="Comma 140 5" xfId="10348" xr:uid="{03C20FB7-E724-4B6F-9F5B-CB1AD99A1EE9}"/>
    <cellStyle name="Comma 140 5 2" xfId="22703" xr:uid="{BEA65E0E-F5F2-4FFD-99C4-D9D06E39D1A8}"/>
    <cellStyle name="Comma 140 6" xfId="14744" xr:uid="{8DB756FA-3468-4009-B5B1-57CF546AE876}"/>
    <cellStyle name="Comma 141" xfId="943" xr:uid="{20A4EDC7-2D77-4C77-92BA-4FB18640A709}"/>
    <cellStyle name="Comma 142" xfId="950" xr:uid="{216E91A3-B795-4928-BCF3-726FB3D4637B}"/>
    <cellStyle name="Comma 143" xfId="955" xr:uid="{C48C7F92-6AF0-4D3F-B713-1BF50F69686D}"/>
    <cellStyle name="Comma 144" xfId="951" xr:uid="{47E15E60-69CC-4BAB-B7F5-61301452619C}"/>
    <cellStyle name="Comma 145" xfId="959" xr:uid="{3FF802C7-3492-4CF3-B04A-E745745FFC6B}"/>
    <cellStyle name="Comma 146" xfId="185" xr:uid="{E84EB1B5-A8B9-4CDC-92CD-77E2BBAA0969}"/>
    <cellStyle name="Comma 147" xfId="347" xr:uid="{4A75410E-FC1A-4B33-BE45-CD59E42E70BC}"/>
    <cellStyle name="Comma 148" xfId="967" xr:uid="{529D8BC6-A3B5-43BC-873F-3C38CA28B063}"/>
    <cellStyle name="Comma 149" xfId="349" xr:uid="{53D5A27C-03A3-41C1-8117-DBC1C97C7E04}"/>
    <cellStyle name="Comma 15" xfId="252" xr:uid="{B7AF6C22-8B53-40DC-97F4-D476A87955D2}"/>
    <cellStyle name="Comma 15 2" xfId="298" xr:uid="{AE7AE54C-A338-4F28-BC34-87B58A37C210}"/>
    <cellStyle name="Comma 15 2 2" xfId="592" xr:uid="{1BE5D8FD-E150-488B-89DC-40EDDC2477AC}"/>
    <cellStyle name="Comma 15 2 2 2" xfId="3629" xr:uid="{D835363E-01ED-4260-861F-F44F36F38EA5}"/>
    <cellStyle name="Comma 15 2 2 2 2" xfId="6618" xr:uid="{028077DE-271E-4F91-86ED-D452733326A5}"/>
    <cellStyle name="Comma 15 2 2 2 2 2" xfId="13944" xr:uid="{721FAD0F-F971-4EFE-89D8-F028A0EA8F6C}"/>
    <cellStyle name="Comma 15 2 2 2 2 2 2" xfId="27663" xr:uid="{0B0E8CF4-68DF-404A-9E31-4AEF9C923417}"/>
    <cellStyle name="Comma 15 2 2 2 2 3" xfId="19707" xr:uid="{2D62464F-5B37-472E-AC42-48A946B43938}"/>
    <cellStyle name="Comma 15 2 2 2 3" xfId="12032" xr:uid="{EB72A4C8-EB16-494B-BE74-040C8E22EF75}"/>
    <cellStyle name="Comma 15 2 2 2 3 2" xfId="24751" xr:uid="{4C25809E-16CB-4823-846C-B52B58A1DF41}"/>
    <cellStyle name="Comma 15 2 2 2 4" xfId="16795" xr:uid="{CBAFC613-CA66-406C-AE33-16010E64DE14}"/>
    <cellStyle name="Comma 15 2 2 3" xfId="4208" xr:uid="{605620D4-A04D-47F5-BA45-BF2927DEF485}"/>
    <cellStyle name="Comma 15 2 2 3 2" xfId="7164" xr:uid="{C2C6F3CB-620E-4F0E-8F04-619A30C1F71C}"/>
    <cellStyle name="Comma 15 2 2 3 2 2" xfId="14233" xr:uid="{DE97D193-A1F6-437E-BB67-88D1CB8AD77D}"/>
    <cellStyle name="Comma 15 2 2 3 2 2 2" xfId="28209" xr:uid="{DBF2BFBF-8923-4FC8-B055-D2C435AC290E}"/>
    <cellStyle name="Comma 15 2 2 3 2 3" xfId="20253" xr:uid="{FF35FBE7-DDA1-43F5-8586-99CD58792604}"/>
    <cellStyle name="Comma 15 2 2 3 3" xfId="12325" xr:uid="{6109CE7E-BAAE-44B9-A786-3FC767A61635}"/>
    <cellStyle name="Comma 15 2 2 3 3 2" xfId="25292" xr:uid="{1E9A5EEC-0F27-423E-AA67-CAF8BD4207A6}"/>
    <cellStyle name="Comma 15 2 2 3 4" xfId="17336" xr:uid="{50E0DBD0-033F-4C6C-8EBE-65FF99EA8301}"/>
    <cellStyle name="Comma 15 2 2 4" xfId="4873" xr:uid="{94E1CBD2-48E7-4E71-9C37-94FDA74B0FEA}"/>
    <cellStyle name="Comma 15 2 2 4 2" xfId="12621" xr:uid="{002300CE-EFC2-4A10-B9E7-8DE799F607A4}"/>
    <cellStyle name="Comma 15 2 2 4 2 2" xfId="25931" xr:uid="{76A1F32C-151E-492B-8517-B81E4D05D78F}"/>
    <cellStyle name="Comma 15 2 2 4 3" xfId="17975" xr:uid="{AC7547DA-07BE-4E05-8A9C-80FE9E407127}"/>
    <cellStyle name="Comma 15 2 2 5" xfId="10210" xr:uid="{4798E962-A7BE-4040-B275-1E4D23634158}"/>
    <cellStyle name="Comma 15 2 2 5 2" xfId="22579" xr:uid="{6EC010F1-6EA5-4157-99A5-A7F223191AF1}"/>
    <cellStyle name="Comma 15 2 2 6" xfId="14607" xr:uid="{4ADD4D74-1479-4743-AA5B-6F6A136BF6F8}"/>
    <cellStyle name="Comma 15 2 3" xfId="2125" xr:uid="{AD10C22C-D63F-457B-9012-394F5301B48C}"/>
    <cellStyle name="Comma 15 2 4" xfId="1598" xr:uid="{20BF81D8-D487-4CD8-8CBF-84CB20754E2B}"/>
    <cellStyle name="Comma 15 2 5" xfId="9660" xr:uid="{7D7114A4-8827-4158-A041-B854AF635178}"/>
    <cellStyle name="Comma 15 3" xfId="419" xr:uid="{D0C8892F-4275-4B6F-8297-17A85B0124C8}"/>
    <cellStyle name="Comma 15 3 10" xfId="4771" xr:uid="{B5232795-425A-4833-99F3-6A9E1DED58B1}"/>
    <cellStyle name="Comma 15 3 10 2" xfId="12549" xr:uid="{08FF78A9-5D07-47A9-96F9-DBFC0AC31449}"/>
    <cellStyle name="Comma 15 3 10 2 2" xfId="25832" xr:uid="{98F8DB7E-A5F2-4002-9131-728033EDCE43}"/>
    <cellStyle name="Comma 15 3 10 3" xfId="17876" xr:uid="{C3E8D8A2-CFFB-49F7-B29A-6B55803FECB5}"/>
    <cellStyle name="Comma 15 3 11" xfId="10125" xr:uid="{DBD28635-5EFF-40D9-8FA7-2296B86B48A9}"/>
    <cellStyle name="Comma 15 3 11 2" xfId="22495" xr:uid="{6CB2EF28-F68F-4FDE-AE49-A74EA0543522}"/>
    <cellStyle name="Comma 15 3 12" xfId="9752" xr:uid="{110E6F42-2D59-4747-8AD1-28657D649335}"/>
    <cellStyle name="Comma 15 3 12 2" xfId="20431" xr:uid="{9322E4B9-5ACD-47D6-9EBB-458C91BC0000}"/>
    <cellStyle name="Comma 15 3 12 3" xfId="14533" xr:uid="{E2BD2E20-8192-4081-8352-0DD48D575A33}"/>
    <cellStyle name="Comma 15 3 2" xfId="1996" xr:uid="{98C69C30-D87D-4555-A408-0FF366A8F95A}"/>
    <cellStyle name="Comma 15 3 2 2" xfId="5481" xr:uid="{4C2F857A-D969-47C3-ACBE-75B8777DC5E3}"/>
    <cellStyle name="Comma 15 3 2 2 2" xfId="12849" xr:uid="{87413FE3-7B29-4CB1-AC9E-DE1315FF326D}"/>
    <cellStyle name="Comma 15 3 2 2 2 2" xfId="26531" xr:uid="{8D5B95E2-B949-4C91-9719-9100B7BDD62C}"/>
    <cellStyle name="Comma 15 3 2 2 3" xfId="18575" xr:uid="{E0CF7A0B-568A-494A-9B4D-CE222B020AA5}"/>
    <cellStyle name="Comma 15 3 2 3" xfId="10880" xr:uid="{0C4C201C-E730-4300-9BDE-D8C8EB848904}"/>
    <cellStyle name="Comma 15 3 2 3 2" xfId="23351" xr:uid="{C1F731B3-B67A-4576-A47F-51A2E465BBF4}"/>
    <cellStyle name="Comma 15 3 2 4" xfId="15374" xr:uid="{9B92AA1C-8F0B-4420-A7F8-7D5A7BFF1574}"/>
    <cellStyle name="Comma 15 3 3" xfId="2249" xr:uid="{2F47C1E6-1BA8-4A2F-84A8-F7223F4BDC2A}"/>
    <cellStyle name="Comma 15 3 3 2" xfId="5627" xr:uid="{9F28DBD8-F913-44FB-9608-9B6CB620DA75}"/>
    <cellStyle name="Comma 15 3 3 2 2" xfId="12969" xr:uid="{0FC55F67-7FA0-48E6-A56A-CC3AF1C03BC8}"/>
    <cellStyle name="Comma 15 3 3 2 2 2" xfId="26674" xr:uid="{0FF9BCD4-4303-4A67-8C53-845C4DEDC2EE}"/>
    <cellStyle name="Comma 15 3 3 2 3" xfId="18718" xr:uid="{1865F81C-0F9A-470E-8F25-D7D4CEF19F27}"/>
    <cellStyle name="Comma 15 3 3 3" xfId="11032" xr:uid="{4BAB4749-4E92-4579-8F0C-D08DA4CF4962}"/>
    <cellStyle name="Comma 15 3 3 3 2" xfId="23511" xr:uid="{74BB64DB-1D3E-4719-B063-58B97B175EB4}"/>
    <cellStyle name="Comma 15 3 3 4" xfId="15536" xr:uid="{AE753008-616E-46A7-B26E-F17D15A25E5B}"/>
    <cellStyle name="Comma 15 3 4" xfId="2850" xr:uid="{13DD64E5-7142-4375-8732-BE7B3362281A}"/>
    <cellStyle name="Comma 15 3 4 2" xfId="5853" xr:uid="{534FD9E5-C164-4AE0-89A9-EF9BF5EC9D51}"/>
    <cellStyle name="Comma 15 3 4 2 2" xfId="13180" xr:uid="{51C1B349-881A-4EEE-9B75-96C6E144A854}"/>
    <cellStyle name="Comma 15 3 4 2 2 2" xfId="26898" xr:uid="{4DCA2394-A92C-4FDF-8E0D-947B0E83DDD3}"/>
    <cellStyle name="Comma 15 3 4 2 3" xfId="18942" xr:uid="{EC00DABA-2569-4288-9DDF-62CA44503A00}"/>
    <cellStyle name="Comma 15 3 4 3" xfId="11264" xr:uid="{921D1A49-0D05-4E59-B211-D0647B2ADE10}"/>
    <cellStyle name="Comma 15 3 4 3 2" xfId="23984" xr:uid="{56DA2DF7-E6E6-4F33-A29A-1ADDBB9C744A}"/>
    <cellStyle name="Comma 15 3 4 4" xfId="16029" xr:uid="{08E40271-A599-44EA-ADBD-65A123E32E45}"/>
    <cellStyle name="Comma 15 3 5" xfId="3114" xr:uid="{307D110E-BA35-4811-9AE8-968B7B4D5E64}"/>
    <cellStyle name="Comma 15 3 5 2" xfId="6111" xr:uid="{BD3B4E84-6F6C-40BD-8775-F31A37273570}"/>
    <cellStyle name="Comma 15 3 5 2 2" xfId="13438" xr:uid="{542F6B97-1730-4641-B644-682AC2B0F6E0}"/>
    <cellStyle name="Comma 15 3 5 2 2 2" xfId="27156" xr:uid="{6473EDD0-E6D5-48E2-92CB-B7BE4810A54E}"/>
    <cellStyle name="Comma 15 3 5 2 3" xfId="19200" xr:uid="{16E0190C-B9FD-4E33-B25E-7B4FE9C66273}"/>
    <cellStyle name="Comma 15 3 5 3" xfId="11524" xr:uid="{1CEC5667-B714-42A0-A38E-51A59722829B}"/>
    <cellStyle name="Comma 15 3 5 3 2" xfId="24244" xr:uid="{6B7F858E-CCF1-42FC-A06D-B063FDB5D5E1}"/>
    <cellStyle name="Comma 15 3 5 4" xfId="16289" xr:uid="{D29136F7-2F64-4227-ABB0-FA4084AB6647}"/>
    <cellStyle name="Comma 15 3 6" xfId="3359" xr:uid="{FDA2A844-D622-416F-A22C-4DD8E32FE60E}"/>
    <cellStyle name="Comma 15 3 6 2" xfId="6356" xr:uid="{DB0CB6DA-D782-4564-A54F-29055E6DF603}"/>
    <cellStyle name="Comma 15 3 6 2 2" xfId="13683" xr:uid="{85833736-E98B-4461-ABC6-A42F0D40D813}"/>
    <cellStyle name="Comma 15 3 6 2 2 2" xfId="27401" xr:uid="{0081D776-16BF-438B-B705-DC3D10C7DEC9}"/>
    <cellStyle name="Comma 15 3 6 2 3" xfId="19445" xr:uid="{A9A97542-77D9-4DBC-A96B-DAD6640FF150}"/>
    <cellStyle name="Comma 15 3 6 3" xfId="11769" xr:uid="{2DD15746-695A-4069-9197-A89733FB3AFA}"/>
    <cellStyle name="Comma 15 3 6 3 2" xfId="24489" xr:uid="{9CECB9BA-9AD3-4EA0-BB11-358E72CE34DF}"/>
    <cellStyle name="Comma 15 3 6 4" xfId="16534" xr:uid="{24D19B1C-4BD6-4365-9310-E259B53E95F0}"/>
    <cellStyle name="Comma 15 3 7" xfId="3561" xr:uid="{FC094BC8-ACD8-4BCA-8F77-79E89CF64222}"/>
    <cellStyle name="Comma 15 3 7 2" xfId="6550" xr:uid="{AFEE4467-2C09-4166-984F-08A00370F890}"/>
    <cellStyle name="Comma 15 3 7 2 2" xfId="13876" xr:uid="{16E0B579-FD13-454B-8D0C-DA67EA42F906}"/>
    <cellStyle name="Comma 15 3 7 2 2 2" xfId="27595" xr:uid="{361C1376-68A2-4BAC-9937-FE4E6A7D2606}"/>
    <cellStyle name="Comma 15 3 7 2 3" xfId="19639" xr:uid="{99ACFABA-D14A-4A40-A6FB-A8862EEBAC15}"/>
    <cellStyle name="Comma 15 3 7 3" xfId="11964" xr:uid="{FFB27563-ED7F-48E7-92EC-A264838B7A3B}"/>
    <cellStyle name="Comma 15 3 7 3 2" xfId="24683" xr:uid="{38C537C1-3104-48B2-9AAB-AA16D0E8387D}"/>
    <cellStyle name="Comma 15 3 7 4" xfId="16727" xr:uid="{441F8DFF-EC6B-457C-8240-3A6E6099E56B}"/>
    <cellStyle name="Comma 15 3 8" xfId="4140" xr:uid="{06652829-2C86-4980-BA20-E3489F5D23CD}"/>
    <cellStyle name="Comma 15 3 8 2" xfId="7096" xr:uid="{530D4FBE-0CDD-4401-8E9E-55B123311AC9}"/>
    <cellStyle name="Comma 15 3 8 2 2" xfId="14165" xr:uid="{784B7F13-77B2-4C31-AFA9-860C8E43B49F}"/>
    <cellStyle name="Comma 15 3 8 2 2 2" xfId="28141" xr:uid="{19FE9F49-0454-4E29-910C-6B8972050E79}"/>
    <cellStyle name="Comma 15 3 8 2 3" xfId="20185" xr:uid="{16475049-5169-4319-9067-CD53FB475D05}"/>
    <cellStyle name="Comma 15 3 8 3" xfId="12257" xr:uid="{E585151B-E798-4EDC-A015-D755FC627D38}"/>
    <cellStyle name="Comma 15 3 8 3 2" xfId="25224" xr:uid="{39A85EF4-830E-49CE-A931-26BF4D66B60D}"/>
    <cellStyle name="Comma 15 3 8 4" xfId="17268" xr:uid="{A8D3B7AE-F758-4827-AC33-5D2C17D4FEC5}"/>
    <cellStyle name="Comma 15 3 9" xfId="1691" xr:uid="{763A6A2B-A9E5-411E-A89A-D7032AD6C085}"/>
    <cellStyle name="Comma 15 3 9 2" xfId="10635" xr:uid="{1F667756-855B-419F-8699-C419E667B2C2}"/>
    <cellStyle name="Comma 15 3 9 2 2" xfId="23105" xr:uid="{CFB325B0-4528-4AF5-A75E-D097D170AF95}"/>
    <cellStyle name="Comma 15 3 9 3" xfId="15138" xr:uid="{D88D5302-DFF7-4E8A-9401-376594428664}"/>
    <cellStyle name="Comma 15 4" xfId="1882" xr:uid="{6BAA4036-A482-4BCD-8A91-13ECE65C4FA5}"/>
    <cellStyle name="Comma 15 4 2" xfId="5420" xr:uid="{2BE1C364-B64E-4CE9-AE58-8FD9864B6537}"/>
    <cellStyle name="Comma 15 4 2 2" xfId="12795" xr:uid="{152DC4B2-0156-4CC9-AC22-6A5C5F10B201}"/>
    <cellStyle name="Comma 15 4 2 2 2" xfId="26471" xr:uid="{0FD5C638-985A-4363-B83E-7A733CC79899}"/>
    <cellStyle name="Comma 15 4 2 3" xfId="18515" xr:uid="{88463EE5-F021-49D5-863B-5075109B260F}"/>
    <cellStyle name="Comma 15 4 3" xfId="10790" xr:uid="{21578596-0484-410F-9C07-11357B4EDAF3}"/>
    <cellStyle name="Comma 15 4 3 2" xfId="23261" xr:uid="{CBD3A4BE-35DA-4696-8FB2-F3C937B9F867}"/>
    <cellStyle name="Comma 15 4 4" xfId="15286" xr:uid="{FBED37A6-9F40-4730-971F-7D67800F8BC5}"/>
    <cellStyle name="Comma 15 4 5" xfId="31191" xr:uid="{D3F9113F-90B4-48A0-958B-09CEC9E5E188}"/>
    <cellStyle name="Comma 15 5" xfId="2178" xr:uid="{BE79035F-230D-45FF-A93A-5F865DD183C5}"/>
    <cellStyle name="Comma 15 6" xfId="2762" xr:uid="{94415A2F-0500-49CD-9CFE-4D2CEE6FE4B3}"/>
    <cellStyle name="Comma 15 6 2" xfId="5766" xr:uid="{C971FEAD-6185-4E2A-9EF4-A1AA8A65E1EC}"/>
    <cellStyle name="Comma 15 6 2 2" xfId="13093" xr:uid="{60DA793E-439F-4C62-8229-72E7F5CB6D6E}"/>
    <cellStyle name="Comma 15 6 2 2 2" xfId="26811" xr:uid="{9AAB2C55-91F2-4468-8AD4-AF397D115A25}"/>
    <cellStyle name="Comma 15 6 2 3" xfId="18855" xr:uid="{D5062679-C8C9-4E45-95C6-F40BAA90EBF4}"/>
    <cellStyle name="Comma 15 6 3" xfId="11176" xr:uid="{F0E63CAC-3A93-4FF2-9705-05BD8D28A5C8}"/>
    <cellStyle name="Comma 15 6 3 2" xfId="23896" xr:uid="{B711185E-BCCB-492E-AEEE-D7AF8C60DCE5}"/>
    <cellStyle name="Comma 15 6 4" xfId="15942" xr:uid="{932440A3-D7E2-41E8-925F-459A1AE2E76E}"/>
    <cellStyle name="Comma 15 7" xfId="3026" xr:uid="{01600D3F-F26B-43BC-8B0B-13319B92CE04}"/>
    <cellStyle name="Comma 15 7 2" xfId="6023" xr:uid="{335E1936-2990-4EAF-B9C5-BADF663987E3}"/>
    <cellStyle name="Comma 15 7 2 2" xfId="13350" xr:uid="{F432B1B3-F60F-46F4-961F-0CB6116FBBCA}"/>
    <cellStyle name="Comma 15 7 2 2 2" xfId="27068" xr:uid="{EAB2A2D0-F0AD-4F46-96E5-F7147091FB9A}"/>
    <cellStyle name="Comma 15 7 2 3" xfId="19112" xr:uid="{07999DAD-326D-4B35-924C-82C740EBACFB}"/>
    <cellStyle name="Comma 15 7 3" xfId="11436" xr:uid="{5F6D38B4-A26F-4244-A0DD-BCDBE8071E25}"/>
    <cellStyle name="Comma 15 7 3 2" xfId="24156" xr:uid="{408A6B19-2269-452E-AD2A-793ED4E779A7}"/>
    <cellStyle name="Comma 15 7 4" xfId="16201" xr:uid="{6F48E567-0392-407F-83AC-E4A461344B53}"/>
    <cellStyle name="Comma 15 8" xfId="3271" xr:uid="{549F0A62-83EA-498A-A552-F5621CA75471}"/>
    <cellStyle name="Comma 15 8 2" xfId="6268" xr:uid="{2F380199-C7B5-4C6E-83B6-20CE528F222D}"/>
    <cellStyle name="Comma 15 8 2 2" xfId="13595" xr:uid="{112BE3FA-3E63-45FF-ADDD-831077329BDB}"/>
    <cellStyle name="Comma 15 8 2 2 2" xfId="27313" xr:uid="{E539DB18-8319-4342-AF35-589467351B10}"/>
    <cellStyle name="Comma 15 8 2 3" xfId="19357" xr:uid="{508223D4-F5F6-4ED9-8EF3-F230D5196CDB}"/>
    <cellStyle name="Comma 15 8 3" xfId="11681" xr:uid="{CCB589A7-DBD1-4E3D-8115-86B72F07B42F}"/>
    <cellStyle name="Comma 15 8 3 2" xfId="24401" xr:uid="{86B3B150-1C5F-4B0E-92D8-9B6BB60EB3CE}"/>
    <cellStyle name="Comma 15 8 4" xfId="16446" xr:uid="{AADD2DC2-D19A-468C-ABB4-1F6995B90E41}"/>
    <cellStyle name="Comma 150" xfId="960" xr:uid="{9FEC6A4A-764D-4B7E-B723-0F1359939332}"/>
    <cellStyle name="Comma 151" xfId="135" xr:uid="{F8D10625-098B-4F4B-9CDD-12A59E53DFEA}"/>
    <cellStyle name="Comma 151 2" xfId="3511" xr:uid="{F8027D1B-CF54-4F42-856A-665EC8DF0A18}"/>
    <cellStyle name="Comma 151 2 2" xfId="6500" xr:uid="{2A50934F-6B03-45E4-B500-F7C14BA8893D}"/>
    <cellStyle name="Comma 151 2 2 2" xfId="13826" xr:uid="{1F170699-A819-4F6C-BB87-A2408E4C5A9B}"/>
    <cellStyle name="Comma 151 2 2 2 2" xfId="27545" xr:uid="{1451587C-C343-4500-AF13-4F14467EC020}"/>
    <cellStyle name="Comma 151 2 2 3" xfId="19589" xr:uid="{46F6A874-9A40-469F-9368-B5AB3E44BC00}"/>
    <cellStyle name="Comma 151 2 3" xfId="11914" xr:uid="{A9F0CA2D-1225-4278-B158-F43F89AA2B06}"/>
    <cellStyle name="Comma 151 2 3 2" xfId="24633" xr:uid="{81204D64-D7A9-42DA-964A-0D94CEDFDEC9}"/>
    <cellStyle name="Comma 151 2 4" xfId="16677" xr:uid="{371D5F4D-2C47-4ED0-8563-050B5BF7B411}"/>
    <cellStyle name="Comma 151 3" xfId="4090" xr:uid="{E3EEABAF-1163-4C37-9E99-79F0B8C6D8A8}"/>
    <cellStyle name="Comma 151 3 2" xfId="7046" xr:uid="{5C6A4C76-0B75-484C-88E9-0071E5EE8CBD}"/>
    <cellStyle name="Comma 151 3 2 2" xfId="14115" xr:uid="{ACEF4F9B-464D-4A93-B10D-2119BB805865}"/>
    <cellStyle name="Comma 151 3 2 2 2" xfId="28091" xr:uid="{D0D7B828-F720-41D1-BC30-5163C15A5715}"/>
    <cellStyle name="Comma 151 3 2 3" xfId="20135" xr:uid="{29CC5587-678C-404B-A3DF-39C60B97682F}"/>
    <cellStyle name="Comma 151 3 3" xfId="12207" xr:uid="{02788BF5-869C-4A3A-9349-151706DD900C}"/>
    <cellStyle name="Comma 151 3 3 2" xfId="25174" xr:uid="{47D7B401-4E1E-4CAC-B2F5-11EDEA81EAFF}"/>
    <cellStyle name="Comma 151 3 4" xfId="17218" xr:uid="{8D9F60EE-E6F1-4BEE-803C-17CF3A87A3DE}"/>
    <cellStyle name="Comma 151 4" xfId="4651" xr:uid="{871D2C05-A6CB-424E-BDAA-84313531BE58}"/>
    <cellStyle name="Comma 151 4 2" xfId="12499" xr:uid="{A91F991E-C404-42A5-B875-8547542437E1}"/>
    <cellStyle name="Comma 151 4 2 2" xfId="25724" xr:uid="{8DF0DE87-261C-4BFE-B4C4-C0E8F7039481}"/>
    <cellStyle name="Comma 151 4 3" xfId="17768" xr:uid="{B59F53BD-E54D-4046-8B6C-C5B7C3616C16}"/>
    <cellStyle name="Comma 151 5" xfId="10033" xr:uid="{A7B35E1F-D668-4369-BEA0-B029D65F98DC}"/>
    <cellStyle name="Comma 151 5 2" xfId="22416" xr:uid="{252F31CD-3AD7-42E0-AE88-BA47E0CF8BF9}"/>
    <cellStyle name="Comma 151 6" xfId="14458" xr:uid="{0189AB5C-AA25-4451-AC0A-2318B9335E7C}"/>
    <cellStyle name="Comma 151 7" xfId="28369" xr:uid="{24F196CB-D30F-45B0-A841-4DE87A39F6EF}"/>
    <cellStyle name="Comma 152" xfId="1036" xr:uid="{A89C2365-B446-42B8-A595-AF1A2B9841B4}"/>
    <cellStyle name="Comma 152 2" xfId="3734" xr:uid="{356A2365-624C-4FCA-957D-66BEA82AB391}"/>
    <cellStyle name="Comma 152 2 2" xfId="6723" xr:uid="{A1E70411-4A60-4627-9510-60A747574BA0}"/>
    <cellStyle name="Comma 152 2 2 2" xfId="14049" xr:uid="{2C158CD0-784E-49F3-8F38-9A70E0739E89}"/>
    <cellStyle name="Comma 152 2 2 2 2" xfId="27768" xr:uid="{782B1802-6CD7-425B-94B0-484F654DB3CA}"/>
    <cellStyle name="Comma 152 2 2 3" xfId="19812" xr:uid="{514409F0-1438-4ED6-B91A-D0C66E2E2C05}"/>
    <cellStyle name="Comma 152 2 3" xfId="12137" xr:uid="{08FA590C-0102-446E-B54A-358E44DC1362}"/>
    <cellStyle name="Comma 152 2 3 2" xfId="24856" xr:uid="{ADC25F6A-2CCB-41BB-9D1E-69B02F4B518A}"/>
    <cellStyle name="Comma 152 2 4" xfId="16900" xr:uid="{757A8789-6476-44F5-9A20-0A257CC4A416}"/>
    <cellStyle name="Comma 152 3" xfId="4313" xr:uid="{161AB344-0054-466F-B9A6-A999BC494752}"/>
    <cellStyle name="Comma 152 3 2" xfId="7269" xr:uid="{A417A001-DCFC-4196-83F1-A373450C2F91}"/>
    <cellStyle name="Comma 152 3 2 2" xfId="14338" xr:uid="{86696341-4A51-4760-A9E4-EE1854D624ED}"/>
    <cellStyle name="Comma 152 3 2 2 2" xfId="28314" xr:uid="{52668FF1-274C-4D80-AFC2-8CCD6F3D80BC}"/>
    <cellStyle name="Comma 152 3 2 3" xfId="20358" xr:uid="{6A243103-34DB-4BE7-A25F-D3CE955D883A}"/>
    <cellStyle name="Comma 152 3 3" xfId="12430" xr:uid="{2A157B9D-87C2-4E54-8489-F3EB19ABC460}"/>
    <cellStyle name="Comma 152 3 3 2" xfId="25397" xr:uid="{79FB7130-FFDF-4002-95A3-C2ABA0F0E8B9}"/>
    <cellStyle name="Comma 152 3 4" xfId="17441" xr:uid="{FA4F510E-5921-424A-BC61-3A70BEA0674A}"/>
    <cellStyle name="Comma 152 4" xfId="5066" xr:uid="{E89FF485-7317-45BC-AE1A-0B55E840108B}"/>
    <cellStyle name="Comma 152 4 2" xfId="12727" xr:uid="{0F555137-D8A1-48D9-9145-1DBF077FBEF5}"/>
    <cellStyle name="Comma 152 4 2 2" xfId="26119" xr:uid="{38455C4C-710C-4B76-AA3D-775515EA8971}"/>
    <cellStyle name="Comma 152 4 3" xfId="18163" xr:uid="{6C6AEA9B-0984-4CA9-A92E-130AD8EA48C7}"/>
    <cellStyle name="Comma 152 5" xfId="10363" xr:uid="{E82AE632-AA49-4CC8-A3AC-83635EDCE16F}"/>
    <cellStyle name="Comma 152 5 2" xfId="22718" xr:uid="{3D32A8FF-9B27-4AE0-B626-20CF9F8D1256}"/>
    <cellStyle name="Comma 152 6" xfId="14766" xr:uid="{599352B6-7073-4F62-AF70-70D68E428B2C}"/>
    <cellStyle name="Comma 152 7" xfId="28386" xr:uid="{1B1D98FC-AEAB-431B-86F6-DD8D858E9E4F}"/>
    <cellStyle name="Comma 153" xfId="1035" xr:uid="{15BDAB84-3F8B-4866-A899-2F41E76363DB}"/>
    <cellStyle name="Comma 153 2" xfId="3733" xr:uid="{DCAD6C69-536D-4558-8869-AEC923FF5707}"/>
    <cellStyle name="Comma 153 2 2" xfId="6722" xr:uid="{4D428D35-2AFF-48C8-9764-98F2729122B6}"/>
    <cellStyle name="Comma 153 2 2 2" xfId="14048" xr:uid="{AF37F5C8-FD3F-4220-9600-83B7095C50C0}"/>
    <cellStyle name="Comma 153 2 2 2 2" xfId="27767" xr:uid="{0821B514-EB82-46E5-BA2E-14AA6A0AD49B}"/>
    <cellStyle name="Comma 153 2 2 3" xfId="19811" xr:uid="{9E94592C-982D-4207-8C2A-2E219F307D30}"/>
    <cellStyle name="Comma 153 2 3" xfId="12136" xr:uid="{F870308A-B82E-4A67-B92C-1D5189265DB6}"/>
    <cellStyle name="Comma 153 2 3 2" xfId="24855" xr:uid="{64F20718-F05E-4DC4-BB13-D356EC9327A3}"/>
    <cellStyle name="Comma 153 2 4" xfId="16899" xr:uid="{B852C4FB-36E3-49C1-8939-DBB2B76EFF0C}"/>
    <cellStyle name="Comma 153 3" xfId="4312" xr:uid="{0FF9336A-8EF5-4647-B15B-C8F345D3E402}"/>
    <cellStyle name="Comma 153 3 2" xfId="7268" xr:uid="{EA39C4EC-41B5-45CC-8F16-57E44556E8E3}"/>
    <cellStyle name="Comma 153 3 2 2" xfId="14337" xr:uid="{83BC31DD-28EC-415C-A135-C6FB39487851}"/>
    <cellStyle name="Comma 153 3 2 2 2" xfId="28313" xr:uid="{EAF381CD-EBC4-47E0-AFDF-B53FD029EFFD}"/>
    <cellStyle name="Comma 153 3 2 3" xfId="20357" xr:uid="{9E18B9B5-A683-4F25-80BF-3E01AA5FF54F}"/>
    <cellStyle name="Comma 153 3 3" xfId="12429" xr:uid="{B0685585-75D6-47A6-8FA9-6593BE9C8087}"/>
    <cellStyle name="Comma 153 3 3 2" xfId="25396" xr:uid="{FDB07ECF-BFE6-47B7-941A-BA2FF8897223}"/>
    <cellStyle name="Comma 153 3 4" xfId="17440" xr:uid="{84FFEE5E-407F-4EB1-9153-1F64CA511920}"/>
    <cellStyle name="Comma 153 4" xfId="5065" xr:uid="{24B0A676-EDD8-48C7-B83C-928471BB36D2}"/>
    <cellStyle name="Comma 153 4 2" xfId="12726" xr:uid="{2EFAB184-A4A3-482A-AA26-9F46361FDF19}"/>
    <cellStyle name="Comma 153 4 2 2" xfId="26118" xr:uid="{976B9A8D-924B-4DFC-B3CE-10E7040D3FA3}"/>
    <cellStyle name="Comma 153 4 3" xfId="18162" xr:uid="{C681E995-60FF-4904-8841-64E748060795}"/>
    <cellStyle name="Comma 153 5" xfId="10362" xr:uid="{C5DC1095-32A7-421E-B39F-F01717EE27C7}"/>
    <cellStyle name="Comma 153 5 2" xfId="22717" xr:uid="{DC82BB3A-C09A-4DB8-AD2A-2DFE8C73212D}"/>
    <cellStyle name="Comma 153 6" xfId="14765" xr:uid="{A1542CA6-AE91-4DD8-8B97-1AB7D57BF54A}"/>
    <cellStyle name="Comma 153 7" xfId="28388" xr:uid="{DB365529-F729-4903-B401-658C7C1C72C5}"/>
    <cellStyle name="Comma 154" xfId="1047" xr:uid="{D9BDAB9A-E4DA-466A-B605-9E00D295EECF}"/>
    <cellStyle name="Comma 154 2" xfId="3736" xr:uid="{69E2540E-0428-486F-BF5D-79867559050F}"/>
    <cellStyle name="Comma 154 2 2" xfId="6725" xr:uid="{2B47757E-7119-4332-935A-D1CAE00DFE34}"/>
    <cellStyle name="Comma 154 2 2 2" xfId="14051" xr:uid="{4CA6C5F0-B6FD-4DC4-AF4B-56DB78573172}"/>
    <cellStyle name="Comma 154 2 2 2 2" xfId="27770" xr:uid="{5C600FCC-B8C9-439A-BFDF-BB0FFA5C6D94}"/>
    <cellStyle name="Comma 154 2 2 3" xfId="19814" xr:uid="{8BC0E539-CD04-4A9A-AD4A-3356EC58C495}"/>
    <cellStyle name="Comma 154 2 3" xfId="12139" xr:uid="{24A0D75C-5934-4C8A-883A-89482A19DE73}"/>
    <cellStyle name="Comma 154 2 3 2" xfId="24858" xr:uid="{A32F6126-DF6F-4B17-BCD3-87DB07F93A59}"/>
    <cellStyle name="Comma 154 2 4" xfId="16902" xr:uid="{F6042A14-FA48-4F77-8839-0FA2BD5DE872}"/>
    <cellStyle name="Comma 154 3" xfId="4315" xr:uid="{A8A0EED0-2F0A-4D21-B6C0-CDCDDBAFC43A}"/>
    <cellStyle name="Comma 154 3 2" xfId="7271" xr:uid="{01DB4565-DCBF-45AC-8120-424A0F737957}"/>
    <cellStyle name="Comma 154 3 2 2" xfId="14340" xr:uid="{1ACF1DD8-12F1-436B-8739-A91312AD409E}"/>
    <cellStyle name="Comma 154 3 2 2 2" xfId="28316" xr:uid="{FF3E414F-FAB1-4EC3-BE43-42D857887DFA}"/>
    <cellStyle name="Comma 154 3 2 3" xfId="20360" xr:uid="{E5DCFAE3-4298-48CC-8CCD-41F57C3CFFB0}"/>
    <cellStyle name="Comma 154 3 3" xfId="12432" xr:uid="{61ADD28C-08E8-4039-9A96-CEFAFD503D29}"/>
    <cellStyle name="Comma 154 3 3 2" xfId="25399" xr:uid="{B0A8A300-F6E4-405A-90B0-BCAD9C649CD5}"/>
    <cellStyle name="Comma 154 3 4" xfId="17443" xr:uid="{32134E14-CB96-4E30-ABF2-A351F5320EE8}"/>
    <cellStyle name="Comma 154 4" xfId="5068" xr:uid="{2B10D671-465A-4404-99CE-546D8B9D338D}"/>
    <cellStyle name="Comma 154 4 2" xfId="12729" xr:uid="{F1C7F3D6-3B19-4587-BAD9-8822BF767B10}"/>
    <cellStyle name="Comma 154 4 2 2" xfId="26121" xr:uid="{F647F935-EBBA-44F5-83EE-558BD45BE076}"/>
    <cellStyle name="Comma 154 4 3" xfId="18165" xr:uid="{432EC067-9496-4CF5-ADBD-F59A96B7F161}"/>
    <cellStyle name="Comma 154 5" xfId="10365" xr:uid="{9ABCFC8E-015D-43F7-B3BF-C32EB08E7C9A}"/>
    <cellStyle name="Comma 154 5 2" xfId="22720" xr:uid="{67CCFDAC-1F52-4359-B5C1-FED008D6E6C7}"/>
    <cellStyle name="Comma 154 6" xfId="14768" xr:uid="{306A6A04-199E-4C79-99DD-C7135A4E73BD}"/>
    <cellStyle name="Comma 154 7" xfId="28392" xr:uid="{592DAC12-F40B-4F0D-830C-E07B19D08889}"/>
    <cellStyle name="Comma 155" xfId="1024" xr:uid="{CE25D7AB-650C-4D79-9D1C-4A7B11B9CB8C}"/>
    <cellStyle name="Comma 155 2" xfId="3730" xr:uid="{0B1F8A83-9A53-4DDE-9284-4C8E10DC5015}"/>
    <cellStyle name="Comma 155 2 2" xfId="6719" xr:uid="{93BB8281-B22B-4F69-963C-C68451A47BFB}"/>
    <cellStyle name="Comma 155 2 2 2" xfId="14045" xr:uid="{F2CC1F00-7FCE-4DEF-A7E1-63AA199CFF60}"/>
    <cellStyle name="Comma 155 2 2 2 2" xfId="27764" xr:uid="{77ACD6B8-E99B-4225-AD5B-C6EC555CFB5D}"/>
    <cellStyle name="Comma 155 2 2 3" xfId="19808" xr:uid="{6F92871A-9F7E-4167-8C58-28B6164DE40E}"/>
    <cellStyle name="Comma 155 2 3" xfId="12133" xr:uid="{C0DB4E49-AA1F-4FD8-98C2-0B115BA9A409}"/>
    <cellStyle name="Comma 155 2 3 2" xfId="24852" xr:uid="{EDA4D07C-A966-422D-BF93-C2B8B75BE99D}"/>
    <cellStyle name="Comma 155 2 4" xfId="16896" xr:uid="{376585FD-C6CF-4AE8-82F3-267D80BAC60A}"/>
    <cellStyle name="Comma 155 3" xfId="4309" xr:uid="{3A5FD1F8-C9BB-4DB5-A2F4-6AC46FCC6785}"/>
    <cellStyle name="Comma 155 3 2" xfId="7265" xr:uid="{EC31B60F-26A6-4FF4-8A02-F1EE0233821A}"/>
    <cellStyle name="Comma 155 3 2 2" xfId="14334" xr:uid="{560482D8-69A4-4639-8AA1-4753CE010ADF}"/>
    <cellStyle name="Comma 155 3 2 2 2" xfId="28310" xr:uid="{43F6D18C-F94A-4C09-B579-D8F9C787BC18}"/>
    <cellStyle name="Comma 155 3 2 3" xfId="20354" xr:uid="{C760DB74-9767-4ACE-B6A6-69074E9A06E0}"/>
    <cellStyle name="Comma 155 3 3" xfId="12426" xr:uid="{8779AD72-CA60-488F-8572-76BC8A8B9007}"/>
    <cellStyle name="Comma 155 3 3 2" xfId="25393" xr:uid="{E50C5099-6122-41C0-B9BF-318A21110818}"/>
    <cellStyle name="Comma 155 3 4" xfId="17437" xr:uid="{6A5B8C61-DEF8-4C64-A305-E53F13BCF000}"/>
    <cellStyle name="Comma 155 4" xfId="5062" xr:uid="{0D2A82F3-2B52-495F-96CD-A2BA0D563831}"/>
    <cellStyle name="Comma 155 4 2" xfId="12723" xr:uid="{9004BF02-004F-443C-97EA-B331001168A9}"/>
    <cellStyle name="Comma 155 4 2 2" xfId="26115" xr:uid="{E22796CA-E428-4C7D-9207-7F6E3798BB19}"/>
    <cellStyle name="Comma 155 4 3" xfId="18159" xr:uid="{95083014-CF4B-4B78-BC14-20E63C610251}"/>
    <cellStyle name="Comma 155 5" xfId="10359" xr:uid="{7D224BA2-4ACC-41CE-BEAF-65EA142EB359}"/>
    <cellStyle name="Comma 155 5 2" xfId="22714" xr:uid="{DA626E5F-AADF-4322-BD2E-9A1A72F1D9A9}"/>
    <cellStyle name="Comma 155 6" xfId="14762" xr:uid="{E97E70AF-99C4-406C-B97D-C2F813FC62D4}"/>
    <cellStyle name="Comma 155 7" xfId="31182" xr:uid="{6F57E812-A383-4B22-9B76-A5CF02EAFF46}"/>
    <cellStyle name="Comma 156" xfId="1027" xr:uid="{D0530A10-6666-41D6-A5DA-FF577783B809}"/>
    <cellStyle name="Comma 156 2" xfId="3732" xr:uid="{C93A40EA-021F-48EC-9AD5-14768E8CFDF8}"/>
    <cellStyle name="Comma 156 2 2" xfId="6721" xr:uid="{F99BA0EE-3BF8-4F85-9AB3-73E974E702E0}"/>
    <cellStyle name="Comma 156 2 2 2" xfId="14047" xr:uid="{CB0FA30D-66B8-48F5-A699-B9C175C8AEC8}"/>
    <cellStyle name="Comma 156 2 2 2 2" xfId="27766" xr:uid="{D1A298C3-B456-436B-9B36-A8EFE10A3F2D}"/>
    <cellStyle name="Comma 156 2 2 3" xfId="19810" xr:uid="{611755E0-B87F-43DC-AB4B-4EBFF471CBE5}"/>
    <cellStyle name="Comma 156 2 3" xfId="12135" xr:uid="{8D49E7FF-1F49-4205-ABF1-156EFDA5ACD4}"/>
    <cellStyle name="Comma 156 2 3 2" xfId="24854" xr:uid="{1CA6089C-9AAC-42DF-82B7-6FD0A72775DA}"/>
    <cellStyle name="Comma 156 2 4" xfId="16898" xr:uid="{22A24D21-5A9C-4392-AC50-42C82339F50B}"/>
    <cellStyle name="Comma 156 3" xfId="4311" xr:uid="{7D170F57-2EA0-48C9-AD1D-6E50838FDCAE}"/>
    <cellStyle name="Comma 156 3 2" xfId="7267" xr:uid="{DB291CFB-7CA9-4C09-BF09-1BF2C2B3F1A0}"/>
    <cellStyle name="Comma 156 3 2 2" xfId="14336" xr:uid="{35E85A45-C295-4E05-93E6-9368652FFA6E}"/>
    <cellStyle name="Comma 156 3 2 2 2" xfId="28312" xr:uid="{52467A2D-A8A7-42A3-838C-8F16D6143D77}"/>
    <cellStyle name="Comma 156 3 2 3" xfId="20356" xr:uid="{5F9125AA-F5E2-4CB5-9F42-0B4FEF3DA82E}"/>
    <cellStyle name="Comma 156 3 3" xfId="12428" xr:uid="{0304A986-9E02-4BDE-8AD4-992D2B070CB3}"/>
    <cellStyle name="Comma 156 3 3 2" xfId="25395" xr:uid="{C78ACB0F-F90A-4F5C-8E92-102444DF80EB}"/>
    <cellStyle name="Comma 156 3 4" xfId="17439" xr:uid="{80AC52B9-DD57-4BFD-B51C-295789AFB9DC}"/>
    <cellStyle name="Comma 156 4" xfId="5064" xr:uid="{CDCA8831-46B1-4AB3-8DDA-28C3A08D82C1}"/>
    <cellStyle name="Comma 156 4 2" xfId="12725" xr:uid="{19FE0E27-182D-4197-A299-E23D65C0EB5E}"/>
    <cellStyle name="Comma 156 4 2 2" xfId="26117" xr:uid="{F01C49E7-B115-4B8D-8A43-5ACAB14BD474}"/>
    <cellStyle name="Comma 156 4 3" xfId="18161" xr:uid="{EEBB05DC-4736-4737-98EB-0547893C8A4D}"/>
    <cellStyle name="Comma 156 5" xfId="10361" xr:uid="{C64C7C2D-F66F-4666-9253-2A47C88E81C9}"/>
    <cellStyle name="Comma 156 5 2" xfId="22716" xr:uid="{7103A4DE-A3E0-43DD-8792-706706F6AF61}"/>
    <cellStyle name="Comma 156 6" xfId="14764" xr:uid="{8055E0C4-F55E-4A61-B91A-BAFB771AB51B}"/>
    <cellStyle name="Comma 156 7" xfId="32194" xr:uid="{4A45FBA6-046B-4F9E-9A5C-5B11441E3406}"/>
    <cellStyle name="Comma 157" xfId="1040" xr:uid="{B06B0A33-5137-4A99-B1D9-EECCC3383067}"/>
    <cellStyle name="Comma 157 2" xfId="3735" xr:uid="{69B1E23A-58E9-4B60-8A5F-57A43D947558}"/>
    <cellStyle name="Comma 157 2 2" xfId="6724" xr:uid="{F8E41E1D-B5CD-4C3A-ABB5-2A8BDAEE2C30}"/>
    <cellStyle name="Comma 157 2 2 2" xfId="14050" xr:uid="{B2FC4875-E842-4DC9-A53D-60E0F0B7154F}"/>
    <cellStyle name="Comma 157 2 2 2 2" xfId="27769" xr:uid="{79143C0A-6D43-4970-8832-AC74987799C8}"/>
    <cellStyle name="Comma 157 2 2 3" xfId="19813" xr:uid="{33646323-64BA-4862-9826-FC3F41F84B59}"/>
    <cellStyle name="Comma 157 2 3" xfId="12138" xr:uid="{92712647-A9B2-4740-8AC1-DDBF0FDC499E}"/>
    <cellStyle name="Comma 157 2 3 2" xfId="24857" xr:uid="{C68B7DD7-D90A-4132-BFBE-C204BE163CBC}"/>
    <cellStyle name="Comma 157 2 4" xfId="16901" xr:uid="{BFA6E94E-A868-47B7-A78F-21170D53B9FB}"/>
    <cellStyle name="Comma 157 3" xfId="4314" xr:uid="{D32D4BD3-6B88-44A7-A260-A6E778BFC0F2}"/>
    <cellStyle name="Comma 157 3 2" xfId="7270" xr:uid="{06E54ED1-C25B-4BA5-A6F7-A75B79D584E5}"/>
    <cellStyle name="Comma 157 3 2 2" xfId="14339" xr:uid="{5B28CD30-1D84-430D-99DF-67B5E065AE51}"/>
    <cellStyle name="Comma 157 3 2 2 2" xfId="28315" xr:uid="{43C453FC-58B9-474A-A31C-D2F6D1934806}"/>
    <cellStyle name="Comma 157 3 2 3" xfId="20359" xr:uid="{D765CE63-6523-4F90-878D-1D8F3DE30D2A}"/>
    <cellStyle name="Comma 157 3 3" xfId="12431" xr:uid="{CB35CB9A-D21C-438B-8BC5-61811BB04802}"/>
    <cellStyle name="Comma 157 3 3 2" xfId="25398" xr:uid="{BD3A0BEE-28A7-4D82-BA41-868F08E5B7FE}"/>
    <cellStyle name="Comma 157 3 4" xfId="17442" xr:uid="{620BA0CC-C701-4EB2-81CB-CFC6A4E8F0F7}"/>
    <cellStyle name="Comma 157 4" xfId="5067" xr:uid="{FFE46BB1-2AE9-494D-9F5E-C4E0E59737A7}"/>
    <cellStyle name="Comma 157 4 2" xfId="12728" xr:uid="{2B2E4ED0-3DDB-4B31-BDC9-676F5E8CF665}"/>
    <cellStyle name="Comma 157 4 2 2" xfId="26120" xr:uid="{F59231D8-5BF2-4438-9C2C-F5A6FFB27839}"/>
    <cellStyle name="Comma 157 4 3" xfId="18164" xr:uid="{283D07CA-0D2F-40FC-941A-E2C3A771A817}"/>
    <cellStyle name="Comma 157 5" xfId="10364" xr:uid="{AC4D21C7-6F28-4894-8E6C-3A661E1DEDE9}"/>
    <cellStyle name="Comma 157 5 2" xfId="22719" xr:uid="{F3D0C45F-2D6A-4E1E-AC0F-AEA4AED78761}"/>
    <cellStyle name="Comma 157 6" xfId="14767" xr:uid="{FB87B1C3-E989-4B3C-8768-01F4A99C57D4}"/>
    <cellStyle name="Comma 157 7" xfId="32192" xr:uid="{E62948E1-6DD7-4801-9EFB-C784ABE7DDB3}"/>
    <cellStyle name="Comma 158" xfId="1053" xr:uid="{00770658-9694-4C83-B2C2-E92859E934E4}"/>
    <cellStyle name="Comma 158 2" xfId="3737" xr:uid="{B812E4B3-3965-4E96-8AAA-DB998086B4F5}"/>
    <cellStyle name="Comma 158 2 2" xfId="6726" xr:uid="{73B45C52-AC80-4A0C-A879-556E32E81D62}"/>
    <cellStyle name="Comma 158 2 2 2" xfId="14052" xr:uid="{C7E06D97-1BCA-44AD-A38E-D91900628D9F}"/>
    <cellStyle name="Comma 158 2 2 2 2" xfId="27771" xr:uid="{FA26E6BB-4AC1-4578-A167-3120E46E1591}"/>
    <cellStyle name="Comma 158 2 2 3" xfId="19815" xr:uid="{31745F92-3E7F-4122-B023-9FE8806C93B6}"/>
    <cellStyle name="Comma 158 2 3" xfId="12140" xr:uid="{A5AB7F7B-CB71-4366-A8EB-2514F7C2AA33}"/>
    <cellStyle name="Comma 158 2 3 2" xfId="24859" xr:uid="{0DD2A52D-2DC8-47BB-99D2-216DF01B8736}"/>
    <cellStyle name="Comma 158 2 4" xfId="16903" xr:uid="{62E66053-7C12-49F9-9DF1-21DD9A4C1B26}"/>
    <cellStyle name="Comma 158 3" xfId="4316" xr:uid="{75C6B5B8-3840-48FA-A49A-132DEF9FB48F}"/>
    <cellStyle name="Comma 158 3 2" xfId="7272" xr:uid="{97B25F1B-1E24-49E2-BA91-C16EE90818BA}"/>
    <cellStyle name="Comma 158 3 2 2" xfId="14341" xr:uid="{A5CF0032-309F-4FA2-BB22-4553E999E7BC}"/>
    <cellStyle name="Comma 158 3 2 2 2" xfId="28317" xr:uid="{AF99DE16-50BB-4EC8-8059-7130819448DB}"/>
    <cellStyle name="Comma 158 3 2 3" xfId="20361" xr:uid="{986E332B-2835-4C08-B0C2-22E3AF134F66}"/>
    <cellStyle name="Comma 158 3 3" xfId="12433" xr:uid="{15338135-D0CF-41F5-B090-CAB0A74AAA61}"/>
    <cellStyle name="Comma 158 3 3 2" xfId="25400" xr:uid="{0F29A265-5AC9-4884-8EE2-45BA8B72242B}"/>
    <cellStyle name="Comma 158 3 4" xfId="17444" xr:uid="{EDB7E1B9-4AF5-467E-B82B-6BC7BCC2A8AB}"/>
    <cellStyle name="Comma 158 4" xfId="5069" xr:uid="{49ABCF88-37C1-4E2D-9FC9-DC14BA80A0CE}"/>
    <cellStyle name="Comma 158 4 2" xfId="12730" xr:uid="{8D369572-6707-4C73-8CA7-89F3E0A056C2}"/>
    <cellStyle name="Comma 158 4 2 2" xfId="26122" xr:uid="{7723DB38-17CD-4450-81C1-82CE0067BC4F}"/>
    <cellStyle name="Comma 158 4 3" xfId="18166" xr:uid="{564F367D-C646-48DF-A9E2-E384A77E1BFB}"/>
    <cellStyle name="Comma 158 5" xfId="10366" xr:uid="{446C0557-85AA-421B-8533-821FEE124E48}"/>
    <cellStyle name="Comma 158 5 2" xfId="22721" xr:uid="{971907E1-A6AD-4E65-8FFE-1300D21236F6}"/>
    <cellStyle name="Comma 158 6" xfId="14769" xr:uid="{E9E01A14-FB4C-4B16-ACBE-048C1392966F}"/>
    <cellStyle name="Comma 158 7" xfId="32193" xr:uid="{5F598DE5-67D5-4466-94CD-91D3C924FFB2}"/>
    <cellStyle name="Comma 159" xfId="1025" xr:uid="{8B2086E1-FE25-4598-B616-900DBE970CC7}"/>
    <cellStyle name="Comma 159 2" xfId="3731" xr:uid="{5F0BF37F-8A53-4461-9164-792730287BBD}"/>
    <cellStyle name="Comma 159 2 2" xfId="6720" xr:uid="{C25595EB-767B-45DB-8140-D3F459730662}"/>
    <cellStyle name="Comma 159 2 2 2" xfId="14046" xr:uid="{0E8CAC19-1A0C-41B1-B452-0122512EA4D1}"/>
    <cellStyle name="Comma 159 2 2 2 2" xfId="27765" xr:uid="{8442D3C2-7E11-4172-ABD6-197B8B2E6A8A}"/>
    <cellStyle name="Comma 159 2 2 3" xfId="19809" xr:uid="{A51F1985-8C6C-49ED-B4D7-363510BF4678}"/>
    <cellStyle name="Comma 159 2 3" xfId="12134" xr:uid="{BB3B4A51-54F8-46AD-972D-4734542A4492}"/>
    <cellStyle name="Comma 159 2 3 2" xfId="24853" xr:uid="{1B656D7F-EA11-44BB-9E05-5172AD85A273}"/>
    <cellStyle name="Comma 159 2 4" xfId="16897" xr:uid="{C433A55A-6CEF-4A18-96D4-247558FD93D6}"/>
    <cellStyle name="Comma 159 3" xfId="4310" xr:uid="{C02F0961-B27C-4B57-B740-08E97C0E8092}"/>
    <cellStyle name="Comma 159 3 2" xfId="7266" xr:uid="{6A0B0B52-6155-4EE7-9B27-14AE89F3F5B3}"/>
    <cellStyle name="Comma 159 3 2 2" xfId="14335" xr:uid="{C9C721F2-9AA5-42FE-B8F2-A586FB62932B}"/>
    <cellStyle name="Comma 159 3 2 2 2" xfId="28311" xr:uid="{74EF349C-5907-4BDE-ADB5-D5B9B6651441}"/>
    <cellStyle name="Comma 159 3 2 3" xfId="20355" xr:uid="{97E4E8CA-A4A7-473B-91BF-DB3462882980}"/>
    <cellStyle name="Comma 159 3 3" xfId="12427" xr:uid="{52D11E5A-710C-47AF-A15E-5A5A53FEC444}"/>
    <cellStyle name="Comma 159 3 3 2" xfId="25394" xr:uid="{0EF26B58-9B3B-475A-9F1C-83A567FF7884}"/>
    <cellStyle name="Comma 159 3 4" xfId="17438" xr:uid="{8FCF0458-2C40-4F70-8413-E0ACCB5EFC30}"/>
    <cellStyle name="Comma 159 4" xfId="5063" xr:uid="{CA014938-BED1-4101-BEF2-68958330C65F}"/>
    <cellStyle name="Comma 159 4 2" xfId="12724" xr:uid="{10A9D683-D807-48E6-830D-BB1BDA816A52}"/>
    <cellStyle name="Comma 159 4 2 2" xfId="26116" xr:uid="{4F33DF62-002A-4620-B295-ADCAE7242D9F}"/>
    <cellStyle name="Comma 159 4 3" xfId="18160" xr:uid="{79608D78-E10A-414D-9EB7-595F4F74FD05}"/>
    <cellStyle name="Comma 159 5" xfId="10360" xr:uid="{713C508C-676E-4B04-A230-F7F76488C7F3}"/>
    <cellStyle name="Comma 159 5 2" xfId="22715" xr:uid="{434E723C-B345-4E61-A3CD-6FB3679EEB05}"/>
    <cellStyle name="Comma 159 6" xfId="14763" xr:uid="{3469AE6C-7569-4070-A819-A3C2C67766E9}"/>
    <cellStyle name="Comma 16" xfId="18" xr:uid="{2D451B23-1256-4039-9393-8AF217D26DBA}"/>
    <cellStyle name="Comma 16 2" xfId="593" xr:uid="{13580FC5-FCFE-461E-96ED-1D9AAFFA25AE}"/>
    <cellStyle name="Comma 16 2 2" xfId="1808" xr:uid="{C967A32F-2526-4DA2-81A8-1B1D241BFFE6}"/>
    <cellStyle name="Comma 16 2 2 2" xfId="5410" xr:uid="{F9C31D10-6FC4-4B70-A6F4-079B56436D32}"/>
    <cellStyle name="Comma 16 2 2 2 2" xfId="12787" xr:uid="{D5384A22-31F1-480F-9F59-6FC38F15842A}"/>
    <cellStyle name="Comma 16 2 2 2 2 2" xfId="26461" xr:uid="{F509F4D3-95E5-474C-8E48-C188AD594F3D}"/>
    <cellStyle name="Comma 16 2 2 2 3" xfId="18505" xr:uid="{611AA270-91EE-4BFF-9A6E-FC78C6C394DD}"/>
    <cellStyle name="Comma 16 2 2 3" xfId="10734" xr:uid="{6C8AB128-D840-4D92-BBA2-7A57B5FFE68A}"/>
    <cellStyle name="Comma 16 2 2 3 2" xfId="23204" xr:uid="{AA8545AB-A3C6-46C7-AF77-A04F3989F444}"/>
    <cellStyle name="Comma 16 2 2 4" xfId="15234" xr:uid="{C4151278-8E2C-45E6-8F0C-92C0F347412D}"/>
    <cellStyle name="Comma 16 2 2 5" xfId="31193" xr:uid="{270BA741-E2C6-492C-A52E-5ADAF43DC12A}"/>
    <cellStyle name="Comma 16 2 3" xfId="3630" xr:uid="{8216E3A9-D2CD-4A59-88B3-955BC1E7FBED}"/>
    <cellStyle name="Comma 16 2 3 2" xfId="6619" xr:uid="{2F6C7069-E981-470D-9934-70ECA88211B4}"/>
    <cellStyle name="Comma 16 2 3 2 2" xfId="13945" xr:uid="{9B1145A8-65F4-4CDC-A734-B2ADF511C5CB}"/>
    <cellStyle name="Comma 16 2 3 2 2 2" xfId="27664" xr:uid="{C5C469FF-6675-4244-A2B0-D3ADB3532067}"/>
    <cellStyle name="Comma 16 2 3 2 3" xfId="19708" xr:uid="{34482CBA-B8D0-4DB0-AE3D-A390429D770A}"/>
    <cellStyle name="Comma 16 2 3 3" xfId="12033" xr:uid="{378C64E1-F9EC-4644-AFCC-69D4B01F7A4D}"/>
    <cellStyle name="Comma 16 2 3 3 2" xfId="24752" xr:uid="{D4FC2E76-018B-48AA-BA43-0D22378A2FF2}"/>
    <cellStyle name="Comma 16 2 3 4" xfId="16796" xr:uid="{124DFFD4-49CB-4B6D-833D-B20088F6DA6C}"/>
    <cellStyle name="Comma 16 2 4" xfId="4209" xr:uid="{B7885D9A-C2AF-434F-9259-87B70B0D2912}"/>
    <cellStyle name="Comma 16 2 4 2" xfId="7165" xr:uid="{FB6B52A9-0797-43E6-BB13-7736AFFF4C9A}"/>
    <cellStyle name="Comma 16 2 4 2 2" xfId="14234" xr:uid="{6A3D7B32-75B5-4189-A606-09753472B3F6}"/>
    <cellStyle name="Comma 16 2 4 2 2 2" xfId="28210" xr:uid="{416E2109-854D-4F52-AC2F-7BB9A27D2753}"/>
    <cellStyle name="Comma 16 2 4 2 3" xfId="20254" xr:uid="{39455CF3-D14F-4FDB-96A9-31A0B5F2C609}"/>
    <cellStyle name="Comma 16 2 4 3" xfId="12326" xr:uid="{3FCEA2BE-25A8-4B76-A3BE-E92C7D40A635}"/>
    <cellStyle name="Comma 16 2 4 3 2" xfId="25293" xr:uid="{9EC25776-6352-44B3-9B16-5E955EF7ACD3}"/>
    <cellStyle name="Comma 16 2 4 4" xfId="17337" xr:uid="{0D2F0CFB-4FFA-4318-BD4D-DD478E823B67}"/>
    <cellStyle name="Comma 16 2 5" xfId="1599" xr:uid="{CC7140B0-ABA7-4A9B-BD2E-EC11594E13E9}"/>
    <cellStyle name="Comma 16 2 6" xfId="4874" xr:uid="{E247481C-2A76-4837-8979-1440D5E4D8F5}"/>
    <cellStyle name="Comma 16 2 6 2" xfId="12622" xr:uid="{DFFE5497-0268-4358-B8B5-65CFA42FF2AE}"/>
    <cellStyle name="Comma 16 2 6 2 2" xfId="25932" xr:uid="{FD73C500-3C66-4E3A-B978-6F0A16A88D42}"/>
    <cellStyle name="Comma 16 2 6 3" xfId="17976" xr:uid="{52C7E24F-C179-4C8E-92FB-5ABA1C036A0E}"/>
    <cellStyle name="Comma 16 2 7" xfId="10211" xr:uid="{C4370CB2-E18B-4F61-A360-E88AF47543F1}"/>
    <cellStyle name="Comma 16 2 7 2" xfId="22580" xr:uid="{4A567134-B399-481D-9F54-795E89E8A12C}"/>
    <cellStyle name="Comma 16 2 8" xfId="9661" xr:uid="{48CD6308-CC69-4544-9897-0030DEE9ECF5}"/>
    <cellStyle name="Comma 16 2 8 2" xfId="20412" xr:uid="{42691B41-136D-4BD0-A6C4-FB8085C4F3F9}"/>
    <cellStyle name="Comma 16 2 8 3" xfId="14608" xr:uid="{346CA427-019E-4130-BC80-E33C4BD68959}"/>
    <cellStyle name="Comma 16 3" xfId="536" xr:uid="{41C14546-96F9-454C-AB3D-A0003000A0B8}"/>
    <cellStyle name="Comma 16 3 2" xfId="1998" xr:uid="{BA8380D9-6454-470F-B3A9-57CF334BEE56}"/>
    <cellStyle name="Comma 16 3 2 2" xfId="5482" xr:uid="{A3322F37-3035-41C1-88DA-6484B4DD0B9A}"/>
    <cellStyle name="Comma 16 3 2 2 2" xfId="12850" xr:uid="{F1745B08-3C89-419E-B242-DF3236F1AF9C}"/>
    <cellStyle name="Comma 16 3 2 2 2 2" xfId="26532" xr:uid="{1E7000DE-6BFF-4119-A7AE-106AEB0E972A}"/>
    <cellStyle name="Comma 16 3 2 2 3" xfId="18576" xr:uid="{A513F34D-7ED6-45F3-AD17-E64F339457DA}"/>
    <cellStyle name="Comma 16 3 2 3" xfId="10882" xr:uid="{2386AF35-DB93-4364-81F5-993CD91FC335}"/>
    <cellStyle name="Comma 16 3 2 3 2" xfId="23353" xr:uid="{6351A0A1-769A-4EFA-86E6-CB39D75CDB23}"/>
    <cellStyle name="Comma 16 3 2 4" xfId="15376" xr:uid="{6C36FCA1-ACD6-4968-8133-193B8D26AA3D}"/>
    <cellStyle name="Comma 16 3 3" xfId="2291" xr:uid="{C2B04B3F-82F2-4EFD-817C-327C8EED6A95}"/>
    <cellStyle name="Comma 16 3 4" xfId="2852" xr:uid="{39ADE162-C406-460E-95BD-8DB33A62B6CB}"/>
    <cellStyle name="Comma 16 3 4 2" xfId="5855" xr:uid="{3790BAC1-3C7A-4226-A44E-CC8D7F9AF205}"/>
    <cellStyle name="Comma 16 3 4 2 2" xfId="13182" xr:uid="{24B73EAB-FCCE-4B72-AA59-E01418770A5E}"/>
    <cellStyle name="Comma 16 3 4 2 2 2" xfId="26900" xr:uid="{061FC42B-CA90-44C1-9937-6187A092AA6B}"/>
    <cellStyle name="Comma 16 3 4 2 3" xfId="18944" xr:uid="{EC669841-9FB2-4CF0-8397-B76FC3FF43C5}"/>
    <cellStyle name="Comma 16 3 4 3" xfId="11266" xr:uid="{5519FDA8-61DE-41AF-8D5D-5FA9EBC56561}"/>
    <cellStyle name="Comma 16 3 4 3 2" xfId="23986" xr:uid="{9455D983-BC65-4C93-8C3A-A374D11A7A95}"/>
    <cellStyle name="Comma 16 3 4 4" xfId="16031" xr:uid="{DAFC235B-D19C-41B6-8498-AD279AE2F04B}"/>
    <cellStyle name="Comma 16 3 5" xfId="3116" xr:uid="{BA7CB450-8EC8-449B-AE3C-7980FDE06498}"/>
    <cellStyle name="Comma 16 3 5 2" xfId="6113" xr:uid="{EBFC30A8-C0A0-4874-BBB8-8F16196EF116}"/>
    <cellStyle name="Comma 16 3 5 2 2" xfId="13440" xr:uid="{0C3C59FD-566D-4C9F-8A4A-D4BB6053D26C}"/>
    <cellStyle name="Comma 16 3 5 2 2 2" xfId="27158" xr:uid="{E0AA0C21-19A4-4A16-B340-54CF7E64B594}"/>
    <cellStyle name="Comma 16 3 5 2 3" xfId="19202" xr:uid="{5C45CC91-9E7A-4684-8C23-71CA67012D14}"/>
    <cellStyle name="Comma 16 3 5 3" xfId="11526" xr:uid="{26C1BE3E-7695-451F-8704-8FBDA36C071F}"/>
    <cellStyle name="Comma 16 3 5 3 2" xfId="24246" xr:uid="{9E2D8479-1B10-4061-9ECB-CBF15CCF4739}"/>
    <cellStyle name="Comma 16 3 5 4" xfId="16291" xr:uid="{8493CED4-14CC-4988-8A08-38176244C7CD}"/>
    <cellStyle name="Comma 16 3 6" xfId="3361" xr:uid="{50054569-58B9-47A7-95D6-80502B276077}"/>
    <cellStyle name="Comma 16 3 6 2" xfId="6358" xr:uid="{DB17BF72-FC21-48A2-A868-BF7032527738}"/>
    <cellStyle name="Comma 16 3 6 2 2" xfId="13685" xr:uid="{C31ABD95-1D04-4FC2-919D-B42BD423BFF5}"/>
    <cellStyle name="Comma 16 3 6 2 2 2" xfId="27403" xr:uid="{E40FFB75-C380-4B86-97F3-7039B70F8CC3}"/>
    <cellStyle name="Comma 16 3 6 2 3" xfId="19447" xr:uid="{8203436F-8EA1-44BB-9C3A-60315A52DAC9}"/>
    <cellStyle name="Comma 16 3 6 3" xfId="11771" xr:uid="{0637DBF4-22D6-4532-88FD-652D789DD126}"/>
    <cellStyle name="Comma 16 3 6 3 2" xfId="24491" xr:uid="{9C20156F-77BF-404A-A97A-F88210EDB54F}"/>
    <cellStyle name="Comma 16 3 6 4" xfId="16536" xr:uid="{CF0D1EFA-EACC-44A1-B7AD-9A08CC405051}"/>
    <cellStyle name="Comma 16 3 7" xfId="1692" xr:uid="{F24C670C-743C-4133-9F30-753035126FA7}"/>
    <cellStyle name="Comma 16 3 7 2" xfId="10636" xr:uid="{43B5C636-A44A-493F-833E-786A54E349E8}"/>
    <cellStyle name="Comma 16 3 7 2 2" xfId="23106" xr:uid="{57DA4D78-E82B-4433-92C7-236A9C7540B0}"/>
    <cellStyle name="Comma 16 3 7 3" xfId="15139" xr:uid="{F1C6D34A-9488-487F-A425-A6D48C764AD8}"/>
    <cellStyle name="Comma 16 3 8" xfId="9753" xr:uid="{B11D0568-1D1C-48E2-9A3F-5A87A2D53411}"/>
    <cellStyle name="Comma 16 4" xfId="1859" xr:uid="{176111C9-5D82-46A9-A188-F7EF9F1428F0}"/>
    <cellStyle name="Comma 16 4 2" xfId="32235" xr:uid="{90D4DEA4-7F19-4324-847C-C24F277E0EB2}"/>
    <cellStyle name="Comma 16 4 3" xfId="31192" xr:uid="{2D33E2D9-C13C-4D07-B7A7-BCEC178A11F3}"/>
    <cellStyle name="Comma 16 5" xfId="2764" xr:uid="{DD5E397B-E37C-4ADF-85ED-9F5BF0ABF6AB}"/>
    <cellStyle name="Comma 16 5 2" xfId="5768" xr:uid="{F75EB941-2A51-426D-94FE-7F4553BBB413}"/>
    <cellStyle name="Comma 16 5 2 2" xfId="13095" xr:uid="{D1782863-4BC0-4DBB-AFEC-7369A8D28595}"/>
    <cellStyle name="Comma 16 5 2 2 2" xfId="26813" xr:uid="{A3BCD31F-8175-465F-9312-8947FBCE2B63}"/>
    <cellStyle name="Comma 16 5 2 3" xfId="18857" xr:uid="{6D501E41-E6C2-4118-806E-402BA28956D6}"/>
    <cellStyle name="Comma 16 5 3" xfId="11178" xr:uid="{91654466-823E-4990-9898-A114EC00EFC3}"/>
    <cellStyle name="Comma 16 5 3 2" xfId="23898" xr:uid="{3CE68C6D-DA1A-4B41-B34D-53A1F97F14A0}"/>
    <cellStyle name="Comma 16 5 4" xfId="15944" xr:uid="{191F71D3-6121-47E6-8E64-06243537BF36}"/>
    <cellStyle name="Comma 16 6" xfId="3028" xr:uid="{1A67C91B-E3C7-401A-9BE2-8EFF99D13485}"/>
    <cellStyle name="Comma 16 6 2" xfId="6025" xr:uid="{96A3B97C-F9C9-4EB9-920D-BF2FFDC8F653}"/>
    <cellStyle name="Comma 16 6 2 2" xfId="13352" xr:uid="{34282E06-F0BA-4666-8633-F49BC043B3E0}"/>
    <cellStyle name="Comma 16 6 2 2 2" xfId="27070" xr:uid="{55B253C6-ACF5-4AE8-9E06-6495971B3664}"/>
    <cellStyle name="Comma 16 6 2 3" xfId="19114" xr:uid="{E2791E8A-2F19-4403-9704-6EA1445B9C3F}"/>
    <cellStyle name="Comma 16 6 3" xfId="11438" xr:uid="{4244AFD3-0437-4A2B-BDFB-EF2BB84FE0A2}"/>
    <cellStyle name="Comma 16 6 3 2" xfId="24158" xr:uid="{447AD82B-A954-431B-83E0-1884E3E5994A}"/>
    <cellStyle name="Comma 16 6 4" xfId="16203" xr:uid="{79617926-5BAC-4192-A11A-05AA7446C0DE}"/>
    <cellStyle name="Comma 16 7" xfId="3273" xr:uid="{3573C279-4AAD-4A16-B7FD-7140C6AD75C7}"/>
    <cellStyle name="Comma 16 7 2" xfId="6270" xr:uid="{BBFCF68D-C11B-45CB-B629-DEC462993999}"/>
    <cellStyle name="Comma 16 7 2 2" xfId="13597" xr:uid="{0A7DBB1B-5044-421E-AFEA-65A74271E3DC}"/>
    <cellStyle name="Comma 16 7 2 2 2" xfId="27315" xr:uid="{6537BED1-F641-4213-B2A7-0108BA8B1BC5}"/>
    <cellStyle name="Comma 16 7 2 3" xfId="19359" xr:uid="{DA82615A-C8B7-47DC-87B1-5BD479E780DB}"/>
    <cellStyle name="Comma 16 7 3" xfId="11683" xr:uid="{A4F964E9-9BA3-4102-81E6-D60382F446A4}"/>
    <cellStyle name="Comma 16 7 3 2" xfId="24403" xr:uid="{BA387177-4787-4395-A3D0-0D7FA4D7675A}"/>
    <cellStyle name="Comma 16 7 4" xfId="16448" xr:uid="{BAB5EC3E-30E4-4AD0-97E5-6E12D4A32D3C}"/>
    <cellStyle name="Comma 160" xfId="1065" xr:uid="{4C6009B5-5E46-4BCC-B312-5AC2D62FD44C}"/>
    <cellStyle name="Comma 160 2" xfId="3738" xr:uid="{9E0F0754-4635-4348-AE4A-723098A5B495}"/>
    <cellStyle name="Comma 160 2 2" xfId="6727" xr:uid="{670282D5-0639-4AB2-8EF5-18DA9CCE7AC1}"/>
    <cellStyle name="Comma 160 2 2 2" xfId="14053" xr:uid="{2DDC2AF1-B5D2-415B-B09C-5E0149D6F402}"/>
    <cellStyle name="Comma 160 2 2 2 2" xfId="27772" xr:uid="{6677FD4E-240A-43AB-AEDD-8D11A4DCB7F3}"/>
    <cellStyle name="Comma 160 2 2 3" xfId="19816" xr:uid="{F504ECD5-AD84-4CCA-9F83-221E6F3FF449}"/>
    <cellStyle name="Comma 160 2 3" xfId="12141" xr:uid="{F108E0F8-DD0E-4FA3-8D38-CB8EC817FA88}"/>
    <cellStyle name="Comma 160 2 3 2" xfId="24860" xr:uid="{D36A4B12-A54C-4BC9-B6A1-515A4BD4DDC3}"/>
    <cellStyle name="Comma 160 2 4" xfId="16904" xr:uid="{6ED7E832-D378-469A-AA22-91ED3D3CA672}"/>
    <cellStyle name="Comma 160 3" xfId="4317" xr:uid="{48798878-AD83-4A49-BDDC-CB201C95C9BA}"/>
    <cellStyle name="Comma 160 3 2" xfId="7273" xr:uid="{144B0E34-2E2C-4524-ACED-AB5C03CD7B9A}"/>
    <cellStyle name="Comma 160 3 2 2" xfId="14342" xr:uid="{6AB3A285-788D-4190-93CF-C7220FE035F7}"/>
    <cellStyle name="Comma 160 3 2 2 2" xfId="28318" xr:uid="{77AD7AF8-B628-4EB2-BFAB-EC11B896A689}"/>
    <cellStyle name="Comma 160 3 2 3" xfId="20362" xr:uid="{9037A4CC-5705-43FB-8E12-6D596E1BBB02}"/>
    <cellStyle name="Comma 160 3 3" xfId="12434" xr:uid="{F51FC227-BD76-4786-A08D-AB35CA33BA6A}"/>
    <cellStyle name="Comma 160 3 3 2" xfId="25401" xr:uid="{0FEE81A1-4BCD-4B29-B6B7-5A2E8B54D9A8}"/>
    <cellStyle name="Comma 160 3 4" xfId="17445" xr:uid="{7AD77B51-C14B-440D-A61F-63FBCD1A728B}"/>
    <cellStyle name="Comma 160 4" xfId="5072" xr:uid="{B0DA6552-0142-4903-82AA-B972C1EB4026}"/>
    <cellStyle name="Comma 160 4 2" xfId="12731" xr:uid="{97DB470A-B423-4821-8D81-ACFEBFC5D4E5}"/>
    <cellStyle name="Comma 160 4 2 2" xfId="26125" xr:uid="{02731B51-1C00-43B0-9263-D48800434DCE}"/>
    <cellStyle name="Comma 160 4 3" xfId="18169" xr:uid="{54FDE46B-2E72-4A6F-84DE-FB2476386473}"/>
    <cellStyle name="Comma 160 5" xfId="10369" xr:uid="{7F429E28-1A40-47AD-898A-E8EAD2A98EBD}"/>
    <cellStyle name="Comma 160 5 2" xfId="22723" xr:uid="{360EAEB0-655B-48F1-B48D-ED8C14E1D76F}"/>
    <cellStyle name="Comma 160 6" xfId="14770" xr:uid="{36476799-D9DC-44AA-9386-259E404E7F87}"/>
    <cellStyle name="Comma 161" xfId="1074" xr:uid="{039D64F3-ADBA-45C8-A742-A9E5AF7EDFD8}"/>
    <cellStyle name="Comma 161 2" xfId="3739" xr:uid="{EEF18AE9-D8F1-460A-A44A-7B48BE957BCD}"/>
    <cellStyle name="Comma 161 2 2" xfId="6728" xr:uid="{5D5A562F-8AE3-4880-AB20-CA0244EBFCB3}"/>
    <cellStyle name="Comma 161 2 2 2" xfId="14054" xr:uid="{2F064C20-3457-4403-BFB1-BB6397A4D580}"/>
    <cellStyle name="Comma 161 2 2 2 2" xfId="27773" xr:uid="{6C01F2A8-2B24-4AA1-B190-6B832772A062}"/>
    <cellStyle name="Comma 161 2 2 3" xfId="19817" xr:uid="{51712196-019C-4FAA-BAF6-9A1F5A9B640E}"/>
    <cellStyle name="Comma 161 2 3" xfId="12142" xr:uid="{D038CA28-9243-4111-8B70-3B92DA29661B}"/>
    <cellStyle name="Comma 161 2 3 2" xfId="24861" xr:uid="{01005360-91EF-4024-B09A-A28876287033}"/>
    <cellStyle name="Comma 161 2 4" xfId="16905" xr:uid="{CBA0AA9F-234A-4011-B2EE-360E00B3BC81}"/>
    <cellStyle name="Comma 161 3" xfId="4318" xr:uid="{6FBB08A5-8DBB-4E8A-A55A-FCF27446B00F}"/>
    <cellStyle name="Comma 161 3 2" xfId="7274" xr:uid="{1487F42F-DE6B-41C8-AA16-6EC0E6D05F11}"/>
    <cellStyle name="Comma 161 3 2 2" xfId="14343" xr:uid="{68982D64-7611-4E3F-B5E5-B2F6EE5A86EA}"/>
    <cellStyle name="Comma 161 3 2 2 2" xfId="28319" xr:uid="{75CEE759-AFBA-4B22-988F-7E037146A9CB}"/>
    <cellStyle name="Comma 161 3 2 3" xfId="20363" xr:uid="{2192E7E0-0716-462A-A758-0CCB799A9D6A}"/>
    <cellStyle name="Comma 161 3 3" xfId="12435" xr:uid="{3E2234D0-121C-4487-A651-1635632D382D}"/>
    <cellStyle name="Comma 161 3 3 2" xfId="25402" xr:uid="{581FD92F-A955-40DA-AC33-F3F5B903507E}"/>
    <cellStyle name="Comma 161 3 4" xfId="17446" xr:uid="{FE05178F-4F74-42C5-9708-1752BEFDC666}"/>
    <cellStyle name="Comma 161 4" xfId="5074" xr:uid="{8677296A-B5D6-42D0-8D97-FD3EEB9D0A8E}"/>
    <cellStyle name="Comma 161 4 2" xfId="12732" xr:uid="{5F332383-7AE4-4BEA-B53C-BBA2B0BCE2B9}"/>
    <cellStyle name="Comma 161 4 2 2" xfId="26127" xr:uid="{8653AC50-83FB-44FE-B496-747D27BA0AD7}"/>
    <cellStyle name="Comma 161 4 3" xfId="18171" xr:uid="{D4476CF5-A705-46FE-8AFD-3741DDB21938}"/>
    <cellStyle name="Comma 161 5" xfId="10371" xr:uid="{8E0467F0-E224-43A5-8F41-1AE3E52A6508}"/>
    <cellStyle name="Comma 161 5 2" xfId="22725" xr:uid="{34C2E2E5-F136-4CE0-B052-FF930185415A}"/>
    <cellStyle name="Comma 161 6" xfId="14771" xr:uid="{80E0ABD9-B00C-49FD-90AC-CE1DC0DEA33F}"/>
    <cellStyle name="Comma 162" xfId="1075" xr:uid="{6CE3BD8A-700F-4CB2-974E-A21F7FC41F0D}"/>
    <cellStyle name="Comma 162 2" xfId="3740" xr:uid="{6AC0FABE-4FE2-4D16-B516-CC7734F3B375}"/>
    <cellStyle name="Comma 162 2 2" xfId="6729" xr:uid="{5817FDB5-FD13-4579-9D18-FA13C1AEE61D}"/>
    <cellStyle name="Comma 162 2 2 2" xfId="14055" xr:uid="{82751E3F-5DC1-48AE-98E6-C0455FC9EB1F}"/>
    <cellStyle name="Comma 162 2 2 2 2" xfId="27774" xr:uid="{F0C6F0C5-1144-4F7D-8011-5142E284BE58}"/>
    <cellStyle name="Comma 162 2 2 3" xfId="19818" xr:uid="{D07A8D08-FD44-43EE-9B6A-E35EEBFE245E}"/>
    <cellStyle name="Comma 162 2 3" xfId="12143" xr:uid="{8019D4DE-1118-4F83-B8D6-DD40A72D00B8}"/>
    <cellStyle name="Comma 162 2 3 2" xfId="24862" xr:uid="{4872AE34-37F2-4B7D-B447-3B59255D9291}"/>
    <cellStyle name="Comma 162 2 4" xfId="16906" xr:uid="{120684E8-1CAA-4508-8D2D-569B65E7A432}"/>
    <cellStyle name="Comma 162 3" xfId="4319" xr:uid="{04822094-A0A5-47BD-AEA6-828BC5BCCD38}"/>
    <cellStyle name="Comma 162 3 2" xfId="7275" xr:uid="{BA95A643-A3CF-4D94-B69D-16DE2030EFC2}"/>
    <cellStyle name="Comma 162 3 2 2" xfId="14344" xr:uid="{9CE98141-AF9F-40FD-ACCF-66B83268DD11}"/>
    <cellStyle name="Comma 162 3 2 2 2" xfId="28320" xr:uid="{3E283865-95B3-4FD9-8035-F4B60A09CCB3}"/>
    <cellStyle name="Comma 162 3 2 3" xfId="20364" xr:uid="{06F198E2-DAD9-4A22-B60D-CDA3AF77DF6E}"/>
    <cellStyle name="Comma 162 3 3" xfId="12436" xr:uid="{8A56BA66-B63C-4A80-9612-085380E90451}"/>
    <cellStyle name="Comma 162 3 3 2" xfId="25403" xr:uid="{C5F9D7AC-B6CC-408E-8C54-4A8D16E133F2}"/>
    <cellStyle name="Comma 162 3 4" xfId="17447" xr:uid="{08F6B333-1EAD-4E66-A1FB-7F9E5A8984EB}"/>
    <cellStyle name="Comma 162 4" xfId="5075" xr:uid="{A5E3A935-6836-47C5-B9EA-B7A6C1F11A2A}"/>
    <cellStyle name="Comma 162 4 2" xfId="12733" xr:uid="{8DE71FCD-0051-4A83-96F7-BEA2364867A7}"/>
    <cellStyle name="Comma 162 4 2 2" xfId="26128" xr:uid="{EDD531E6-D00D-4E2D-8B90-49BEB151587E}"/>
    <cellStyle name="Comma 162 4 3" xfId="18172" xr:uid="{14C048AB-59B2-483B-A59F-3EA229C58D95}"/>
    <cellStyle name="Comma 162 5" xfId="10372" xr:uid="{7DDF1B34-EEA1-4454-BBF5-712ED16A09B7}"/>
    <cellStyle name="Comma 162 5 2" xfId="22726" xr:uid="{CC2713BC-AA61-410B-8C4F-7AFCBE22C90C}"/>
    <cellStyle name="Comma 162 6" xfId="14772" xr:uid="{420A5D67-5F80-43E5-849F-ACEFF7F72DBB}"/>
    <cellStyle name="Comma 163" xfId="1076" xr:uid="{9082C2A5-11E2-4F0A-8468-923EDFFCEC57}"/>
    <cellStyle name="Comma 163 2" xfId="3741" xr:uid="{2CA5F3D4-6D72-4DF8-9B2B-24BF229F98D6}"/>
    <cellStyle name="Comma 163 2 2" xfId="6730" xr:uid="{E4ED4267-AF55-415B-B1D9-90285E9D87BB}"/>
    <cellStyle name="Comma 163 2 2 2" xfId="14056" xr:uid="{9DA6FF6A-3034-455C-91BF-23FA82CA06ED}"/>
    <cellStyle name="Comma 163 2 2 2 2" xfId="27775" xr:uid="{BBEB56B7-5343-4EDD-A357-A93C30A6ED2D}"/>
    <cellStyle name="Comma 163 2 2 3" xfId="19819" xr:uid="{6056F722-7FA3-42BE-845A-62144DF05719}"/>
    <cellStyle name="Comma 163 2 3" xfId="12144" xr:uid="{E95B0A86-1E6D-4989-8FA1-C84E1F1DF0A9}"/>
    <cellStyle name="Comma 163 2 3 2" xfId="24863" xr:uid="{9B7E98AE-9869-4837-B092-9F4EC7408C92}"/>
    <cellStyle name="Comma 163 2 4" xfId="16907" xr:uid="{817BABD9-CB2D-447C-9912-5A81F854E7F7}"/>
    <cellStyle name="Comma 163 3" xfId="4320" xr:uid="{9A1149B6-F4C2-4C5D-8278-8E29B520AF15}"/>
    <cellStyle name="Comma 163 3 2" xfId="7276" xr:uid="{D25B4EE3-83C2-46DD-AFD0-ADDF2783DF85}"/>
    <cellStyle name="Comma 163 3 2 2" xfId="14345" xr:uid="{66EBD361-8CF7-4D6A-AF55-BD6AA4A12D47}"/>
    <cellStyle name="Comma 163 3 2 2 2" xfId="28321" xr:uid="{2BCC2D70-E73C-4D9A-B330-86AB030630F9}"/>
    <cellStyle name="Comma 163 3 2 3" xfId="20365" xr:uid="{B698BAFB-58E5-454A-809C-76168CABEAA3}"/>
    <cellStyle name="Comma 163 3 3" xfId="12437" xr:uid="{E6BC1E6D-4FE9-4016-9C07-334CCBA57BC2}"/>
    <cellStyle name="Comma 163 3 3 2" xfId="25404" xr:uid="{C42A70F1-DE1F-4494-B92C-572C4EE1B4B8}"/>
    <cellStyle name="Comma 163 3 4" xfId="17448" xr:uid="{B734AADE-0F82-4ED7-87D9-851F44FF1C10}"/>
    <cellStyle name="Comma 163 4" xfId="5076" xr:uid="{18D9F834-5635-4F67-960D-E5744120E2DA}"/>
    <cellStyle name="Comma 163 4 2" xfId="12734" xr:uid="{8C7F23DB-6082-40AF-BDDB-5BECCAA29986}"/>
    <cellStyle name="Comma 163 4 2 2" xfId="26129" xr:uid="{571A7589-FD03-45D9-B37E-D978CA82BB32}"/>
    <cellStyle name="Comma 163 4 3" xfId="18173" xr:uid="{3426EB93-DB76-43E2-848D-0EB229825ED9}"/>
    <cellStyle name="Comma 163 5" xfId="10373" xr:uid="{F1986F74-F3F1-4A82-8271-C6DA47059662}"/>
    <cellStyle name="Comma 163 5 2" xfId="22727" xr:uid="{14FDDB79-FB6A-4F53-91E3-707CD70E1B84}"/>
    <cellStyle name="Comma 163 6" xfId="14773" xr:uid="{F51D8659-FF0B-45F8-A4CB-CA0DF53CD9B3}"/>
    <cellStyle name="Comma 164" xfId="1077" xr:uid="{A00B0EE7-EFE5-466A-8881-F9E608020946}"/>
    <cellStyle name="Comma 164 2" xfId="3742" xr:uid="{1FCD3760-A8D0-4647-9BE0-CC041A192C0E}"/>
    <cellStyle name="Comma 164 2 2" xfId="6731" xr:uid="{E36E2877-851A-4298-86DC-9BB389D17C17}"/>
    <cellStyle name="Comma 164 2 2 2" xfId="14057" xr:uid="{0ADF8121-459B-4699-B49A-AC7F46E53216}"/>
    <cellStyle name="Comma 164 2 2 2 2" xfId="27776" xr:uid="{AA08DB66-85B3-45B9-B721-4A4C712C39DA}"/>
    <cellStyle name="Comma 164 2 2 3" xfId="19820" xr:uid="{B68AA4D6-4B56-4DE7-AED0-559863A3E885}"/>
    <cellStyle name="Comma 164 2 3" xfId="12145" xr:uid="{54182AF9-E45A-4085-9DCD-DD9AE7EB7FFB}"/>
    <cellStyle name="Comma 164 2 3 2" xfId="24864" xr:uid="{D0224072-6872-4B24-A752-18E1EE427332}"/>
    <cellStyle name="Comma 164 2 4" xfId="16908" xr:uid="{8A5DBBBF-9BAE-4E5E-A3FE-EA5A3A6422A4}"/>
    <cellStyle name="Comma 164 3" xfId="4321" xr:uid="{C2F4BF7E-31C1-4095-8E6B-12733FE86F7C}"/>
    <cellStyle name="Comma 164 3 2" xfId="7277" xr:uid="{05E24714-1214-4CD1-BAE4-86028D295728}"/>
    <cellStyle name="Comma 164 3 2 2" xfId="14346" xr:uid="{950BCEA7-79BF-47E4-8357-6C5565FF6145}"/>
    <cellStyle name="Comma 164 3 2 2 2" xfId="28322" xr:uid="{47163936-2A74-472A-898A-E2BBE55CD621}"/>
    <cellStyle name="Comma 164 3 2 3" xfId="20366" xr:uid="{23714505-A1BE-4F61-A9CA-04887DE1D087}"/>
    <cellStyle name="Comma 164 3 3" xfId="12438" xr:uid="{7FEC3BA6-802C-458E-9256-BF5F5B73441D}"/>
    <cellStyle name="Comma 164 3 3 2" xfId="25405" xr:uid="{F7FB69E0-9DE8-4C24-8322-E8AAF2DFB1C0}"/>
    <cellStyle name="Comma 164 3 4" xfId="17449" xr:uid="{78FD0295-99CD-43E3-898F-EEEE7B306C45}"/>
    <cellStyle name="Comma 164 4" xfId="5077" xr:uid="{A7D22F8A-0457-4FC7-947C-A27DFB9D85C3}"/>
    <cellStyle name="Comma 164 4 2" xfId="12735" xr:uid="{3F27ABBE-0A14-460B-BBFA-FE4D00642FD8}"/>
    <cellStyle name="Comma 164 4 2 2" xfId="26130" xr:uid="{DF88B322-D163-4DE7-9123-8B2FC09CE543}"/>
    <cellStyle name="Comma 164 4 3" xfId="18174" xr:uid="{12257814-EC05-453B-92FF-1EC5F859A62F}"/>
    <cellStyle name="Comma 164 5" xfId="10374" xr:uid="{59FCEBAC-28E5-41CD-B5EB-C6ACF5094197}"/>
    <cellStyle name="Comma 164 5 2" xfId="22728" xr:uid="{1DEAC7B5-E1F1-42E3-8515-12DD40A73DB2}"/>
    <cellStyle name="Comma 164 6" xfId="14774" xr:uid="{00B2C47C-A5F8-43B3-83E4-A65B89E6AC2B}"/>
    <cellStyle name="Comma 165" xfId="1078" xr:uid="{052BFE3E-F3D9-4BA8-BD59-3C41F9C742FA}"/>
    <cellStyle name="Comma 165 2" xfId="3743" xr:uid="{8E5CFC9E-AA08-4551-BBD2-FDC354EEABE5}"/>
    <cellStyle name="Comma 165 2 2" xfId="6732" xr:uid="{17E2863F-4D5C-4D33-B410-CD94912402AA}"/>
    <cellStyle name="Comma 165 2 2 2" xfId="14058" xr:uid="{1F40A11A-9F50-4688-A1E4-FD816DACC8FB}"/>
    <cellStyle name="Comma 165 2 2 2 2" xfId="27777" xr:uid="{7490B31F-6C09-40F5-9DB5-D7CDFE74CC92}"/>
    <cellStyle name="Comma 165 2 2 3" xfId="19821" xr:uid="{7159296D-5A1D-4D97-9B3D-E95E693C74F6}"/>
    <cellStyle name="Comma 165 2 3" xfId="12146" xr:uid="{93A3DAA8-7427-4EB5-9C53-651FFF9BF58E}"/>
    <cellStyle name="Comma 165 2 3 2" xfId="24865" xr:uid="{A89B8AF2-BAD3-4FFB-9D5B-40A906B2D118}"/>
    <cellStyle name="Comma 165 2 4" xfId="16909" xr:uid="{E3B17C9C-068B-4FE6-8956-B047DDD19D4A}"/>
    <cellStyle name="Comma 165 3" xfId="4322" xr:uid="{01071D23-56FE-41D4-A888-A84F7AEFACA4}"/>
    <cellStyle name="Comma 165 3 2" xfId="7278" xr:uid="{EF8FF060-A2F3-4A98-8C2A-47280CBBCBB9}"/>
    <cellStyle name="Comma 165 3 2 2" xfId="14347" xr:uid="{595F12C0-1C06-4C91-9D90-E2FF5BADFFBF}"/>
    <cellStyle name="Comma 165 3 2 2 2" xfId="28323" xr:uid="{4C6D80D2-7D17-4873-9718-DBE3442298B3}"/>
    <cellStyle name="Comma 165 3 2 3" xfId="20367" xr:uid="{E0339F6C-E704-4A03-AF6D-EF84EBC72C63}"/>
    <cellStyle name="Comma 165 3 3" xfId="12439" xr:uid="{D263C789-90B4-4D84-9C5F-50A0A3B6FB80}"/>
    <cellStyle name="Comma 165 3 3 2" xfId="25406" xr:uid="{52571DA9-CB75-454B-BADB-44E64951DD63}"/>
    <cellStyle name="Comma 165 3 4" xfId="17450" xr:uid="{E924340C-4A96-4BA0-982D-6FA30AAE0875}"/>
    <cellStyle name="Comma 165 4" xfId="5078" xr:uid="{C1535C53-3ADB-476C-8C42-DA3A22DBB2C5}"/>
    <cellStyle name="Comma 165 4 2" xfId="12736" xr:uid="{F5927FCB-1DA6-4AA6-BF88-15F11C79C81F}"/>
    <cellStyle name="Comma 165 4 2 2" xfId="26131" xr:uid="{77F0135F-AA97-49DB-8C6B-3D9F04EA58AE}"/>
    <cellStyle name="Comma 165 4 3" xfId="18175" xr:uid="{ADFB4749-5F32-41B7-944A-4E17EE6241EC}"/>
    <cellStyle name="Comma 165 5" xfId="10375" xr:uid="{D084A1D1-341F-4240-9233-2DD6FF597E9F}"/>
    <cellStyle name="Comma 165 5 2" xfId="22729" xr:uid="{64C54E92-BDBE-4E2D-8180-9C5E810E9D82}"/>
    <cellStyle name="Comma 165 6" xfId="14775" xr:uid="{15A24499-88CE-4468-B5F7-CA78B4B79E00}"/>
    <cellStyle name="Comma 166" xfId="1079" xr:uid="{777D4F46-5B48-4A13-A779-7408CFA5D21E}"/>
    <cellStyle name="Comma 166 2" xfId="3744" xr:uid="{A55F76A5-612B-448F-8EA2-C2D04253BA28}"/>
    <cellStyle name="Comma 166 2 2" xfId="6733" xr:uid="{5019628B-7E62-437E-AE86-ED369014E228}"/>
    <cellStyle name="Comma 166 2 2 2" xfId="14059" xr:uid="{CE860092-2C8A-42D2-9647-CC995C2201AF}"/>
    <cellStyle name="Comma 166 2 2 2 2" xfId="27778" xr:uid="{1C4A2722-1B2F-4909-9A24-94344BAEB18D}"/>
    <cellStyle name="Comma 166 2 2 3" xfId="19822" xr:uid="{B937D6EA-1B1A-45E8-AD5B-95413B149562}"/>
    <cellStyle name="Comma 166 2 3" xfId="12147" xr:uid="{B973BAB1-012E-451D-85A1-318CEF8BCA80}"/>
    <cellStyle name="Comma 166 2 3 2" xfId="24866" xr:uid="{A041100E-2491-421C-83EB-D8537DCD795B}"/>
    <cellStyle name="Comma 166 2 4" xfId="16910" xr:uid="{4244513D-2F75-4DFF-93FC-8E925C51EEF7}"/>
    <cellStyle name="Comma 166 3" xfId="4323" xr:uid="{73F20FF8-9869-459F-8EA2-319AB11D7098}"/>
    <cellStyle name="Comma 166 3 2" xfId="7279" xr:uid="{5A62900A-E095-4B51-99E6-F80B938607EB}"/>
    <cellStyle name="Comma 166 3 2 2" xfId="14348" xr:uid="{8F491359-138A-4F77-89BC-14E9DFE26DE1}"/>
    <cellStyle name="Comma 166 3 2 2 2" xfId="28324" xr:uid="{A81E2D1B-A850-4857-A2EC-2EC3A9269470}"/>
    <cellStyle name="Comma 166 3 2 3" xfId="20368" xr:uid="{1A425540-4942-4E5F-81F3-9A6B0EEB141D}"/>
    <cellStyle name="Comma 166 3 3" xfId="12440" xr:uid="{6BE332D4-8CA6-4785-80E8-76B186F50790}"/>
    <cellStyle name="Comma 166 3 3 2" xfId="25407" xr:uid="{A3917F57-59C9-41A8-9F8C-E25C74C90C90}"/>
    <cellStyle name="Comma 166 3 4" xfId="17451" xr:uid="{B31E7C2C-A4B9-4DC5-AAAA-41B3A30FA3B4}"/>
    <cellStyle name="Comma 166 4" xfId="5079" xr:uid="{EB7F8654-0A0A-4369-9CFE-024BAC3C7A27}"/>
    <cellStyle name="Comma 166 4 2" xfId="12737" xr:uid="{FCF3404C-634A-4DD4-AC4A-75F039251956}"/>
    <cellStyle name="Comma 166 4 2 2" xfId="26132" xr:uid="{0C87FE58-A6AF-4032-852B-C8D63D342689}"/>
    <cellStyle name="Comma 166 4 3" xfId="18176" xr:uid="{2A84A3B4-D415-4BA6-9699-161552A07531}"/>
    <cellStyle name="Comma 166 5" xfId="10376" xr:uid="{380D4489-55DA-4DFA-A87C-0C66132176BA}"/>
    <cellStyle name="Comma 166 5 2" xfId="22730" xr:uid="{FA199306-2DE8-48ED-BC52-3E25A13A3FA2}"/>
    <cellStyle name="Comma 166 6" xfId="14776" xr:uid="{C6A9E06E-A9BB-4D13-A41E-339BFFB7D0CA}"/>
    <cellStyle name="Comma 167" xfId="1080" xr:uid="{CC4F1F49-D899-431B-A127-45DE9C9910E1}"/>
    <cellStyle name="Comma 167 2" xfId="3745" xr:uid="{1D35F0CF-4735-4513-B29F-BA06FD567A1E}"/>
    <cellStyle name="Comma 167 2 2" xfId="6734" xr:uid="{890A5C58-4320-40A4-9CA2-F60218E657FF}"/>
    <cellStyle name="Comma 167 2 2 2" xfId="14060" xr:uid="{14EED386-45DC-4D14-B9D5-1A03A6FC13B4}"/>
    <cellStyle name="Comma 167 2 2 2 2" xfId="27779" xr:uid="{9D04560F-8343-4844-A67A-35C0590D13E9}"/>
    <cellStyle name="Comma 167 2 2 3" xfId="19823" xr:uid="{25FF5D95-5263-48B7-89EA-E23656FF65CC}"/>
    <cellStyle name="Comma 167 2 3" xfId="12148" xr:uid="{80724B5A-028C-47F5-835F-F5B28C3F5339}"/>
    <cellStyle name="Comma 167 2 3 2" xfId="24867" xr:uid="{13BB2352-F281-4698-86AD-367EB62F4DAA}"/>
    <cellStyle name="Comma 167 2 4" xfId="16911" xr:uid="{DA9FB45F-D1A2-4612-82E6-321DF83C2FFF}"/>
    <cellStyle name="Comma 167 3" xfId="4324" xr:uid="{CC641A24-E134-481C-ABE4-2AEF245428CF}"/>
    <cellStyle name="Comma 167 3 2" xfId="7280" xr:uid="{C963C179-4359-49AA-8F89-3E9466ED91D5}"/>
    <cellStyle name="Comma 167 3 2 2" xfId="14349" xr:uid="{B9694860-59B3-4F2A-91E8-DA12C072EF94}"/>
    <cellStyle name="Comma 167 3 2 2 2" xfId="28325" xr:uid="{64ACCC82-6063-478A-86C7-4D4A1A32DF08}"/>
    <cellStyle name="Comma 167 3 2 3" xfId="20369" xr:uid="{97A94D70-4F19-4A9C-B9AA-7FFB750F1546}"/>
    <cellStyle name="Comma 167 3 3" xfId="12441" xr:uid="{CF66E729-AC2C-415E-8649-5A9A0E486750}"/>
    <cellStyle name="Comma 167 3 3 2" xfId="25408" xr:uid="{A40121CD-BE5B-4565-AAC6-E66599C35D07}"/>
    <cellStyle name="Comma 167 3 4" xfId="17452" xr:uid="{E4FB8CFA-4BA2-4545-B658-195DC8626862}"/>
    <cellStyle name="Comma 167 4" xfId="5080" xr:uid="{5F995401-FE73-40A1-B878-8FEB78748FDD}"/>
    <cellStyle name="Comma 167 4 2" xfId="12738" xr:uid="{C2FC2093-D11A-4D80-B89E-0E5A747994BB}"/>
    <cellStyle name="Comma 167 4 2 2" xfId="26133" xr:uid="{038EDB6B-8EF4-408E-8DBD-B779C6375FD3}"/>
    <cellStyle name="Comma 167 4 3" xfId="18177" xr:uid="{F3194BDE-19AC-4C27-9985-8F4F8686A3CD}"/>
    <cellStyle name="Comma 167 5" xfId="10377" xr:uid="{8C31B0C4-60F6-4EF9-8DB7-4A789154D882}"/>
    <cellStyle name="Comma 167 5 2" xfId="22731" xr:uid="{3E773EE7-7548-4214-9B30-AF3C875F5AD8}"/>
    <cellStyle name="Comma 167 6" xfId="14777" xr:uid="{D4452195-B3EA-466C-BC6E-E2380B5C40E7}"/>
    <cellStyle name="Comma 168" xfId="1098" xr:uid="{B2DD6516-35D7-4465-BE92-BB4FC99F2701}"/>
    <cellStyle name="Comma 168 2" xfId="3748" xr:uid="{1ECE1D0B-F2BC-424E-A845-504E15B58B78}"/>
    <cellStyle name="Comma 168 2 2" xfId="6737" xr:uid="{23C5CF42-2702-498A-82A5-0211C3076A00}"/>
    <cellStyle name="Comma 168 2 2 2" xfId="14063" xr:uid="{FA2DAF30-BB1C-496D-9009-FFAC17A69106}"/>
    <cellStyle name="Comma 168 2 2 2 2" xfId="27782" xr:uid="{55255339-A827-44A4-A4BF-8F4C3BAC0CFE}"/>
    <cellStyle name="Comma 168 2 2 3" xfId="19826" xr:uid="{EC9B6BC4-8405-440F-BCDF-73C1BA4B0234}"/>
    <cellStyle name="Comma 168 2 3" xfId="12151" xr:uid="{99EB6188-A998-497D-B7AE-786636FF03E4}"/>
    <cellStyle name="Comma 168 2 3 2" xfId="24870" xr:uid="{137FC2C8-9009-49F5-82CA-A31F851CE369}"/>
    <cellStyle name="Comma 168 2 4" xfId="16914" xr:uid="{2F8CFA79-326E-4F4F-82F5-37933FC92C88}"/>
    <cellStyle name="Comma 168 3" xfId="4327" xr:uid="{314A2E03-5AD1-41EA-ABBB-5023DE2484F4}"/>
    <cellStyle name="Comma 168 3 2" xfId="7283" xr:uid="{2332299F-DB21-4F04-89C7-6D84BEDAABA7}"/>
    <cellStyle name="Comma 168 3 2 2" xfId="14352" xr:uid="{05E234E3-75EB-4686-B590-1745A1D44CAA}"/>
    <cellStyle name="Comma 168 3 2 2 2" xfId="28328" xr:uid="{79E1D815-3CA9-406D-B638-6D23C1405007}"/>
    <cellStyle name="Comma 168 3 2 3" xfId="20372" xr:uid="{74640581-D51C-4DDB-B7B9-8BB7F805B857}"/>
    <cellStyle name="Comma 168 3 3" xfId="12444" xr:uid="{FF5C7BB8-CBAD-43EA-B032-0E50562964F8}"/>
    <cellStyle name="Comma 168 3 3 2" xfId="25411" xr:uid="{1DAB3CF6-47A4-47E3-8400-D9414C01C11C}"/>
    <cellStyle name="Comma 168 3 4" xfId="17455" xr:uid="{2CC52F2C-B7DD-4752-916B-E5B34BD611B9}"/>
    <cellStyle name="Comma 168 4" xfId="5084" xr:uid="{B0EB67FC-1A84-47E2-A5AB-C91E037B7784}"/>
    <cellStyle name="Comma 168 4 2" xfId="12741" xr:uid="{2D1F537B-1DEA-4142-B03D-51970B56D53D}"/>
    <cellStyle name="Comma 168 4 2 2" xfId="26137" xr:uid="{610BFF48-FF8A-4518-9C82-D4979C4BBA21}"/>
    <cellStyle name="Comma 168 4 3" xfId="18181" xr:uid="{8C9E15B9-9F80-4281-A724-BC6E7FCCF7D7}"/>
    <cellStyle name="Comma 168 5" xfId="10381" xr:uid="{0175C144-4AA8-4DA3-8315-D7C3E2426503}"/>
    <cellStyle name="Comma 168 5 2" xfId="22734" xr:uid="{2B92D05A-2BCE-446D-B205-19ED884D7BAE}"/>
    <cellStyle name="Comma 168 6" xfId="14780" xr:uid="{093680A0-AA87-4C33-8A41-F4EC098409EC}"/>
    <cellStyle name="Comma 169" xfId="1099" xr:uid="{5C573E27-4AC6-4AA3-942E-56633B945BAB}"/>
    <cellStyle name="Comma 169 2" xfId="3749" xr:uid="{BE8E8AB6-0304-4CAB-9CCD-7531CC8CBDFB}"/>
    <cellStyle name="Comma 169 2 2" xfId="6738" xr:uid="{0903DBA8-B88E-469E-805C-56A192A81627}"/>
    <cellStyle name="Comma 169 2 2 2" xfId="14064" xr:uid="{371CFC7D-CFDC-4B45-94E5-F7C8CB3136E9}"/>
    <cellStyle name="Comma 169 2 2 2 2" xfId="27783" xr:uid="{9FF1BD83-5D0F-49D8-A537-988F4A872D57}"/>
    <cellStyle name="Comma 169 2 2 3" xfId="19827" xr:uid="{7965B0DA-6731-47D3-BC82-C4CDD4CE75FC}"/>
    <cellStyle name="Comma 169 2 3" xfId="12152" xr:uid="{3662C712-CE05-4A76-AE2C-0FB9AFC3D623}"/>
    <cellStyle name="Comma 169 2 3 2" xfId="24871" xr:uid="{2F7014ED-7733-44DB-A3FF-1F5D657EB4FF}"/>
    <cellStyle name="Comma 169 2 4" xfId="16915" xr:uid="{C051D8DF-05DF-42CF-8E73-71AF162992E2}"/>
    <cellStyle name="Comma 169 3" xfId="4328" xr:uid="{44DADEC8-9B71-46F1-B9F4-BEA907B2F723}"/>
    <cellStyle name="Comma 169 3 2" xfId="7284" xr:uid="{473B7848-5029-4791-8AFB-45ABD9904A60}"/>
    <cellStyle name="Comma 169 3 2 2" xfId="14353" xr:uid="{835272C7-AC0F-44FA-83F8-D3BAF4C41E4E}"/>
    <cellStyle name="Comma 169 3 2 2 2" xfId="28329" xr:uid="{A29ACED5-7EDE-46D7-9460-81B92685869D}"/>
    <cellStyle name="Comma 169 3 2 3" xfId="20373" xr:uid="{FC611863-9C72-4B8C-A0D7-3D399DFED4D0}"/>
    <cellStyle name="Comma 169 3 3" xfId="12445" xr:uid="{E3BC82F8-3320-440C-AB23-5F1234A41DDD}"/>
    <cellStyle name="Comma 169 3 3 2" xfId="25412" xr:uid="{8D044A6B-5243-40F2-84E5-645257481D5F}"/>
    <cellStyle name="Comma 169 3 4" xfId="17456" xr:uid="{04F04EA8-B745-4B4F-B2C0-0008D32A2A3A}"/>
    <cellStyle name="Comma 169 4" xfId="5085" xr:uid="{7F798813-6E4E-4832-9509-A8449B10C623}"/>
    <cellStyle name="Comma 169 4 2" xfId="12742" xr:uid="{6FB37155-D060-4F85-A248-7546DBEB1DAD}"/>
    <cellStyle name="Comma 169 4 2 2" xfId="26138" xr:uid="{86F37C16-8353-4666-B466-DA4DA1FFAC8B}"/>
    <cellStyle name="Comma 169 4 3" xfId="18182" xr:uid="{CFD9A0D0-9CEE-407E-BF49-3A765D7203D0}"/>
    <cellStyle name="Comma 169 5" xfId="10382" xr:uid="{7FF13852-BD5F-430C-B903-6340667BA4AC}"/>
    <cellStyle name="Comma 169 5 2" xfId="22735" xr:uid="{2724662C-26A3-41F7-8A84-506EC5C45C08}"/>
    <cellStyle name="Comma 169 6" xfId="14781" xr:uid="{C8392251-FA1D-499F-855B-910B7CE061B7}"/>
    <cellStyle name="Comma 17" xfId="118" xr:uid="{E2F394EB-0D7F-4420-B202-ECBF14B427CC}"/>
    <cellStyle name="Comma 17 2" xfId="594" xr:uid="{F5F9DFC2-6E5A-427B-A65E-20053EAD9ADD}"/>
    <cellStyle name="Comma 17 2 10" xfId="14609" xr:uid="{ADA59FF8-25C1-4EB0-907C-AA34DBCC14FA}"/>
    <cellStyle name="Comma 17 2 2" xfId="2000" xr:uid="{665B5F34-746C-472B-B17A-25EC523BA796}"/>
    <cellStyle name="Comma 17 2 2 2" xfId="5484" xr:uid="{253C5755-268F-4BF7-8520-9C1460F04DB9}"/>
    <cellStyle name="Comma 17 2 2 2 2" xfId="12852" xr:uid="{44F112C0-9CC0-44F7-B80A-DFAC0F79E178}"/>
    <cellStyle name="Comma 17 2 2 2 2 2" xfId="26534" xr:uid="{955284E5-EBFE-48DB-9BE1-D10DE367A7DA}"/>
    <cellStyle name="Comma 17 2 2 2 3" xfId="18578" xr:uid="{7462F5A1-EC73-4101-9477-224C65950C4D}"/>
    <cellStyle name="Comma 17 2 2 3" xfId="10884" xr:uid="{CDAB060D-4D75-4C34-A1A5-80F09DA0245B}"/>
    <cellStyle name="Comma 17 2 2 3 2" xfId="23355" xr:uid="{FB36383C-1DBD-4DC3-ADE1-C293F46B9EB0}"/>
    <cellStyle name="Comma 17 2 2 4" xfId="15378" xr:uid="{E7ACC98F-97FC-4366-9184-F14015ABFBC2}"/>
    <cellStyle name="Comma 17 2 3" xfId="2854" xr:uid="{91418267-76F3-4D13-86B1-0814827B097B}"/>
    <cellStyle name="Comma 17 2 3 2" xfId="5857" xr:uid="{4D587D6F-ABF5-4777-A213-31C78BACFC12}"/>
    <cellStyle name="Comma 17 2 3 2 2" xfId="13184" xr:uid="{E12A881D-8307-41F0-A9FC-B1D4F364A4CE}"/>
    <cellStyle name="Comma 17 2 3 2 2 2" xfId="26902" xr:uid="{48BB454F-0ACE-497C-9121-4000CBD982D8}"/>
    <cellStyle name="Comma 17 2 3 2 3" xfId="18946" xr:uid="{9F09D17F-9FF5-4C75-AA52-4C1B335A95FC}"/>
    <cellStyle name="Comma 17 2 3 3" xfId="11268" xr:uid="{447BF409-92EA-4E63-9CAC-ADA4C0AA172C}"/>
    <cellStyle name="Comma 17 2 3 3 2" xfId="23988" xr:uid="{0E9EA3B6-AC13-4B66-8DC2-B4A875F630BD}"/>
    <cellStyle name="Comma 17 2 3 4" xfId="16033" xr:uid="{D57BC697-AB81-431C-82A5-7ADCEDB22B8A}"/>
    <cellStyle name="Comma 17 2 4" xfId="3118" xr:uid="{17A58605-7448-46D3-94B7-7EC3018B7141}"/>
    <cellStyle name="Comma 17 2 4 2" xfId="6115" xr:uid="{9B8611BD-3A90-4CE7-B0BB-C81C29F532C3}"/>
    <cellStyle name="Comma 17 2 4 2 2" xfId="13442" xr:uid="{77A88DFD-81E5-4C01-9B1F-8856203B6D7F}"/>
    <cellStyle name="Comma 17 2 4 2 2 2" xfId="27160" xr:uid="{AFD1A926-6FC1-4CDA-A35A-EE651FEAFA96}"/>
    <cellStyle name="Comma 17 2 4 2 3" xfId="19204" xr:uid="{13446BDA-1238-4DC7-94A1-B0CFD7D2034D}"/>
    <cellStyle name="Comma 17 2 4 3" xfId="11528" xr:uid="{BE9415EA-2B60-4869-9479-04E8A5DDA193}"/>
    <cellStyle name="Comma 17 2 4 3 2" xfId="24248" xr:uid="{6F914959-B9FA-4330-8F12-AE93F098FBD8}"/>
    <cellStyle name="Comma 17 2 4 4" xfId="16293" xr:uid="{18FD7E3A-9A7B-4AE4-BCDC-20EB2DA2671A}"/>
    <cellStyle name="Comma 17 2 5" xfId="3363" xr:uid="{C4F6A9C2-DA36-4B96-A030-C243BDC7E5FE}"/>
    <cellStyle name="Comma 17 2 5 2" xfId="6360" xr:uid="{E92394A5-FD25-4A08-A7A6-BF6465FAEF89}"/>
    <cellStyle name="Comma 17 2 5 2 2" xfId="13687" xr:uid="{1DEAD777-AF50-45AA-A82B-97BBB581F17C}"/>
    <cellStyle name="Comma 17 2 5 2 2 2" xfId="27405" xr:uid="{45685849-52E2-4690-A0EC-0694349027F7}"/>
    <cellStyle name="Comma 17 2 5 2 3" xfId="19449" xr:uid="{CE3E9670-F667-49EB-847C-FB14E780F502}"/>
    <cellStyle name="Comma 17 2 5 3" xfId="11773" xr:uid="{9366488F-8488-46C9-B2EB-C88415381235}"/>
    <cellStyle name="Comma 17 2 5 3 2" xfId="24493" xr:uid="{7661D432-8900-4316-9949-A5BCBDE475BF}"/>
    <cellStyle name="Comma 17 2 5 4" xfId="16538" xr:uid="{4E1ED665-0FF2-4CF8-BB77-24EF6140245C}"/>
    <cellStyle name="Comma 17 2 6" xfId="3631" xr:uid="{648E98D3-C7EE-4816-A58D-AA8A183E0EC3}"/>
    <cellStyle name="Comma 17 2 6 2" xfId="6620" xr:uid="{FC5D2C6B-640A-4970-9C67-2CB6B710C783}"/>
    <cellStyle name="Comma 17 2 6 2 2" xfId="13946" xr:uid="{7732FF65-17B1-4AA3-AEDD-52A185C947D0}"/>
    <cellStyle name="Comma 17 2 6 2 2 2" xfId="27665" xr:uid="{4EEABC9A-BC87-401F-B731-70A07AFAE9DA}"/>
    <cellStyle name="Comma 17 2 6 2 3" xfId="19709" xr:uid="{2E1DCC4E-7B6F-40EE-A5FC-8BBEB2ECA597}"/>
    <cellStyle name="Comma 17 2 6 3" xfId="12034" xr:uid="{0D19918F-8EEF-4B42-8873-07603927EDBB}"/>
    <cellStyle name="Comma 17 2 6 3 2" xfId="24753" xr:uid="{041EA15C-56EF-46E9-A153-892B9FA7567F}"/>
    <cellStyle name="Comma 17 2 6 4" xfId="16797" xr:uid="{7B6C918E-76DE-4095-ABB0-38E585CFCE09}"/>
    <cellStyle name="Comma 17 2 7" xfId="4210" xr:uid="{1372D074-9700-43E6-A710-C34229D28539}"/>
    <cellStyle name="Comma 17 2 7 2" xfId="7166" xr:uid="{03310A6E-3CAE-47A5-AEA0-D8336DF0CE69}"/>
    <cellStyle name="Comma 17 2 7 2 2" xfId="14235" xr:uid="{A2D033C4-21EF-4DAD-800D-6C7DE6D3105B}"/>
    <cellStyle name="Comma 17 2 7 2 2 2" xfId="28211" xr:uid="{8F6D84FC-43E1-4C8B-89C8-DC4AC4C03F0B}"/>
    <cellStyle name="Comma 17 2 7 2 3" xfId="20255" xr:uid="{9B170A7C-AB80-421C-BDE2-61E23B4470BD}"/>
    <cellStyle name="Comma 17 2 7 3" xfId="12327" xr:uid="{93B2AC63-88D1-4D7B-AC24-BABBADE12A3C}"/>
    <cellStyle name="Comma 17 2 7 3 2" xfId="25294" xr:uid="{B05AD5F7-8B2E-4286-B85A-6D22A9FABEE8}"/>
    <cellStyle name="Comma 17 2 7 4" xfId="17338" xr:uid="{C852E28C-7F91-42A4-ABEF-E411010D3562}"/>
    <cellStyle name="Comma 17 2 8" xfId="4875" xr:uid="{6A93421D-76DD-47A1-97C3-BC0F6952DD2C}"/>
    <cellStyle name="Comma 17 2 8 2" xfId="12623" xr:uid="{AC864BB5-FCC9-4E19-AE80-EFD4E5073BF9}"/>
    <cellStyle name="Comma 17 2 8 2 2" xfId="25933" xr:uid="{48627A82-66D2-4870-9F25-8AEC49E5BA51}"/>
    <cellStyle name="Comma 17 2 8 3" xfId="17977" xr:uid="{B7FA318F-F08E-4918-9D7C-E606C4558D09}"/>
    <cellStyle name="Comma 17 2 9" xfId="10212" xr:uid="{B4DAF933-6C17-41DD-8F79-876AF7775470}"/>
    <cellStyle name="Comma 17 2 9 2" xfId="22581" xr:uid="{1240B39A-2FA0-4F08-A516-1AA35B03BB26}"/>
    <cellStyle name="Comma 17 3" xfId="537" xr:uid="{59793F2A-BB5E-4A2F-B435-D89713B54B33}"/>
    <cellStyle name="Comma 17 3 2" xfId="2292" xr:uid="{2B2C24F1-F01D-4BC8-8684-EB6ECC3B2F5F}"/>
    <cellStyle name="Comma 17 3 2 2" xfId="5654" xr:uid="{0FE6C036-08D7-4F10-92FB-E7C61F95990A}"/>
    <cellStyle name="Comma 17 3 2 2 2" xfId="12993" xr:uid="{1B88721D-9BE8-44BF-82A2-EB816E4DCE28}"/>
    <cellStyle name="Comma 17 3 2 2 2 2" xfId="26701" xr:uid="{4BFB3073-79D0-4287-B87E-CBE02267B49F}"/>
    <cellStyle name="Comma 17 3 2 2 3" xfId="18745" xr:uid="{60C47C52-B817-4F10-8AC0-1390D21500DD}"/>
    <cellStyle name="Comma 17 3 2 3" xfId="11059" xr:uid="{62683560-CD09-4E71-BF22-7DFD82D19193}"/>
    <cellStyle name="Comma 17 3 2 3 2" xfId="23541" xr:uid="{C5424370-DDDA-4A74-BC8C-FC7BBB532E47}"/>
    <cellStyle name="Comma 17 3 2 4" xfId="15563" xr:uid="{59643F30-467A-4A71-B87F-9A78377E7363}"/>
    <cellStyle name="Comma 17 3 3" xfId="3602" xr:uid="{BDCF86BA-9A35-40D7-A214-0E78AF6B08D4}"/>
    <cellStyle name="Comma 17 3 3 2" xfId="6591" xr:uid="{2B53DF27-C247-4AB2-AB6D-ED09E130658F}"/>
    <cellStyle name="Comma 17 3 3 2 2" xfId="13917" xr:uid="{8ADAE09C-400E-46D1-AD2E-A9469B7CE4D9}"/>
    <cellStyle name="Comma 17 3 3 2 2 2" xfId="27636" xr:uid="{CC4B3838-4371-4F85-8E9A-6F1141814F7E}"/>
    <cellStyle name="Comma 17 3 3 2 3" xfId="19680" xr:uid="{4E85DF6C-EF49-47F6-A185-8EFF83817E6C}"/>
    <cellStyle name="Comma 17 3 3 3" xfId="12005" xr:uid="{152A1120-F1D6-4AAC-8F52-FAEF065FBC92}"/>
    <cellStyle name="Comma 17 3 3 3 2" xfId="24724" xr:uid="{F27352C7-410B-4B1B-85CF-98702BB297EC}"/>
    <cellStyle name="Comma 17 3 3 4" xfId="16768" xr:uid="{6602955D-FA83-4C2E-AD61-78C0DFE6250B}"/>
    <cellStyle name="Comma 17 3 4" xfId="4181" xr:uid="{2D53BFC2-D0FC-4FA0-997C-3420A4FD6B18}"/>
    <cellStyle name="Comma 17 3 4 2" xfId="7137" xr:uid="{1DBE8D99-2868-4819-88F7-D30C64D9B98B}"/>
    <cellStyle name="Comma 17 3 4 2 2" xfId="14206" xr:uid="{C92C9AEB-1301-4FBD-9114-10471196293D}"/>
    <cellStyle name="Comma 17 3 4 2 2 2" xfId="28182" xr:uid="{685D1CA6-CA5B-4DD6-9A28-B4C4E3517DE2}"/>
    <cellStyle name="Comma 17 3 4 2 3" xfId="20226" xr:uid="{06DE9611-955F-472B-AE51-61CFFD288CF9}"/>
    <cellStyle name="Comma 17 3 4 3" xfId="12298" xr:uid="{EBB387B8-52C8-48B9-952D-235E2B50EC82}"/>
    <cellStyle name="Comma 17 3 4 3 2" xfId="25265" xr:uid="{362A6CDB-F419-4726-9C37-AB6F4386C8A2}"/>
    <cellStyle name="Comma 17 3 4 4" xfId="17309" xr:uid="{E7B4BBF2-3213-45DE-B54C-445DFD9EED8C}"/>
    <cellStyle name="Comma 17 3 5" xfId="1886" xr:uid="{F9C36390-462B-456A-984D-2BA55EC6D485}"/>
    <cellStyle name="Comma 17 3 5 2" xfId="10793" xr:uid="{B656E21D-8B4E-4B8D-BACD-BF12F805544F}"/>
    <cellStyle name="Comma 17 3 5 2 2" xfId="23264" xr:uid="{0DDDF8BA-AE19-4243-9530-144526BB361F}"/>
    <cellStyle name="Comma 17 3 5 3" xfId="15289" xr:uid="{5B3DA549-3350-4253-A3BF-CB921DE5EBA5}"/>
    <cellStyle name="Comma 17 3 6" xfId="4840" xr:uid="{CC3A4DA8-EC5E-4D4D-A2E3-9A8D5B3EE2F6}"/>
    <cellStyle name="Comma 17 3 6 2" xfId="12594" xr:uid="{1886DAE6-93AE-4C7B-9F03-11C20C123F2C}"/>
    <cellStyle name="Comma 17 3 6 2 2" xfId="25899" xr:uid="{9A52843D-6056-4C06-86D3-C6ED1003B44A}"/>
    <cellStyle name="Comma 17 3 6 3" xfId="17943" xr:uid="{28E01EF7-9E1D-4B78-9712-0967B7E919FA}"/>
    <cellStyle name="Comma 17 3 7" xfId="10178" xr:uid="{2FBF87D8-6DE6-40D4-B6BA-0914DF957E33}"/>
    <cellStyle name="Comma 17 3 7 2" xfId="22547" xr:uid="{F66F07BB-51BC-4E4F-BB93-C627DD2D1EBE}"/>
    <cellStyle name="Comma 17 3 8" xfId="9899" xr:uid="{1EDA39DD-3A27-4983-BC56-312DA957B4AB}"/>
    <cellStyle name="Comma 17 3 8 2" xfId="20483" xr:uid="{F1A863B6-12CE-450A-9B39-8709AE027DD4}"/>
    <cellStyle name="Comma 17 3 8 3" xfId="14580" xr:uid="{7776E7D9-AAB0-47A9-A14B-492338106BBE}"/>
    <cellStyle name="Comma 17 4" xfId="339" xr:uid="{00699E2D-67C1-4DF6-BEDF-FE30F72C1023}"/>
    <cellStyle name="Comma 17 5" xfId="140" xr:uid="{CB36F813-14FD-4B39-8A4A-C624CF7ED29F}"/>
    <cellStyle name="Comma 17 5 2" xfId="31194" xr:uid="{6FFE5B45-1FE5-4040-8AB1-F82B77D62ABB}"/>
    <cellStyle name="Comma 17 6" xfId="1919" xr:uid="{EA8B10CD-5212-458B-A155-7561A197F0EE}"/>
    <cellStyle name="Comma 17 7" xfId="2766" xr:uid="{46F42D08-9917-4500-9C65-5463F3EE6B47}"/>
    <cellStyle name="Comma 17 7 2" xfId="5770" xr:uid="{AC2D09E9-A84B-430A-A92A-544E3E754250}"/>
    <cellStyle name="Comma 17 7 2 2" xfId="13097" xr:uid="{3E5EB0AE-8AD2-423B-835D-67BADCC3D8D4}"/>
    <cellStyle name="Comma 17 7 2 2 2" xfId="26815" xr:uid="{1832878C-C116-469D-860A-B8047E0ACE31}"/>
    <cellStyle name="Comma 17 7 2 3" xfId="18859" xr:uid="{31BB778E-BD8E-45E1-92D7-137822ACF3CB}"/>
    <cellStyle name="Comma 17 7 3" xfId="11180" xr:uid="{742DC4BD-6466-4BFB-AC0A-E5A1D1013D1F}"/>
    <cellStyle name="Comma 17 7 3 2" xfId="23900" xr:uid="{ECACC945-92DE-464D-8A01-2DAE6EB4856E}"/>
    <cellStyle name="Comma 17 7 4" xfId="15946" xr:uid="{489B4B09-CC0A-4825-8326-1D8753A093CC}"/>
    <cellStyle name="Comma 17 8" xfId="3030" xr:uid="{27EAE62C-FC10-4F14-9C14-52318A7A06E6}"/>
    <cellStyle name="Comma 17 8 2" xfId="6027" xr:uid="{FBB2F72D-F228-47CC-AA15-3CCA2B7A068C}"/>
    <cellStyle name="Comma 17 8 2 2" xfId="13354" xr:uid="{63CCE7D5-70EB-46B6-84DF-45965F70A147}"/>
    <cellStyle name="Comma 17 8 2 2 2" xfId="27072" xr:uid="{4CCC8C98-6C16-4059-91E2-863F2C7E69D4}"/>
    <cellStyle name="Comma 17 8 2 3" xfId="19116" xr:uid="{083D41CF-336B-4588-9F62-11EDC851A92C}"/>
    <cellStyle name="Comma 17 8 3" xfId="11440" xr:uid="{BCDB7738-D356-47DB-902B-F6195B9433D7}"/>
    <cellStyle name="Comma 17 8 3 2" xfId="24160" xr:uid="{EAFAA9C8-CCC1-43AE-97D5-285A37364558}"/>
    <cellStyle name="Comma 17 8 4" xfId="16205" xr:uid="{D7CF6E22-922A-4D17-A656-6E47F003D910}"/>
    <cellStyle name="Comma 17 9" xfId="3275" xr:uid="{9304F741-1270-4775-9F45-2EF72D009A5E}"/>
    <cellStyle name="Comma 17 9 2" xfId="6272" xr:uid="{0C294E62-62B1-4B99-9D64-30B6CFFEF3C0}"/>
    <cellStyle name="Comma 17 9 2 2" xfId="13599" xr:uid="{A6594510-C731-4D56-9BD3-12B7C1C6FB60}"/>
    <cellStyle name="Comma 17 9 2 2 2" xfId="27317" xr:uid="{2DFB1A21-90C5-4D7A-9339-B65117E03B02}"/>
    <cellStyle name="Comma 17 9 2 3" xfId="19361" xr:uid="{00C8E1D1-49A1-4AAB-8174-A9C3E97FCC71}"/>
    <cellStyle name="Comma 17 9 3" xfId="11685" xr:uid="{CDD5D5A8-85A0-416D-AFD8-5AFF10AA30C7}"/>
    <cellStyle name="Comma 17 9 3 2" xfId="24405" xr:uid="{2D9EC0B4-2426-429E-808F-2AA9F8801BB6}"/>
    <cellStyle name="Comma 17 9 4" xfId="16450" xr:uid="{2675B2C8-1DD2-4B5C-B165-88B486200A5E}"/>
    <cellStyle name="Comma 170" xfId="1102" xr:uid="{B8AFC51A-A164-45A6-BF73-4E242A7B3444}"/>
    <cellStyle name="Comma 170 2" xfId="3750" xr:uid="{D7BFB4B1-FDD4-41D9-9AF1-1AD2BD424A09}"/>
    <cellStyle name="Comma 170 2 2" xfId="6739" xr:uid="{BE0A7A60-25AC-48D0-AD85-CCF5C95EAC52}"/>
    <cellStyle name="Comma 170 2 2 2" xfId="14065" xr:uid="{9897A7B7-3FF5-449D-A687-ACD89E901FDE}"/>
    <cellStyle name="Comma 170 2 2 2 2" xfId="27784" xr:uid="{92ED64C9-D821-407E-AA39-4EDC28743FFF}"/>
    <cellStyle name="Comma 170 2 2 3" xfId="19828" xr:uid="{0364BCB6-D408-47A2-BCEE-F0D246CCF595}"/>
    <cellStyle name="Comma 170 2 3" xfId="12153" xr:uid="{0FAFF0D2-4FCD-4E2D-B56E-02AE36072014}"/>
    <cellStyle name="Comma 170 2 3 2" xfId="24872" xr:uid="{693C2346-2C28-41A1-9AD0-9F1026AA6D3B}"/>
    <cellStyle name="Comma 170 2 4" xfId="16916" xr:uid="{3C66B233-9D49-420A-A481-CC9988FD98EA}"/>
    <cellStyle name="Comma 170 3" xfId="4329" xr:uid="{5EE4906E-244A-4CDB-B01A-47873EEED19B}"/>
    <cellStyle name="Comma 170 3 2" xfId="7285" xr:uid="{BB65F9DE-3631-4F2B-AA57-5931333D9C70}"/>
    <cellStyle name="Comma 170 3 2 2" xfId="14354" xr:uid="{5E7EFC7C-51A4-4CD6-AFF3-B26FBBB4618E}"/>
    <cellStyle name="Comma 170 3 2 2 2" xfId="28330" xr:uid="{EF082A74-8FF6-4377-81AD-95103D7612C0}"/>
    <cellStyle name="Comma 170 3 2 3" xfId="20374" xr:uid="{7DBDDEB2-988A-43D4-ADB9-5B5E5AFEEF80}"/>
    <cellStyle name="Comma 170 3 3" xfId="12446" xr:uid="{8C95177C-7DAC-47E1-BCD6-44600CD6AF1A}"/>
    <cellStyle name="Comma 170 3 3 2" xfId="25413" xr:uid="{E82FCB3D-5B7C-4BF4-BEB1-DEFD52B8C227}"/>
    <cellStyle name="Comma 170 3 4" xfId="17457" xr:uid="{AAE8D5D0-B445-4C08-AADB-4F2C3FF3D26E}"/>
    <cellStyle name="Comma 170 4" xfId="5086" xr:uid="{1953EA72-30F8-4F6D-A0D2-F8F5E50F70CC}"/>
    <cellStyle name="Comma 170 4 2" xfId="12743" xr:uid="{53BEC50B-C37D-4FD3-B713-59544AEA8D91}"/>
    <cellStyle name="Comma 170 4 2 2" xfId="26139" xr:uid="{01567704-655F-4513-A003-832AEF4A0471}"/>
    <cellStyle name="Comma 170 4 3" xfId="18183" xr:uid="{A1DE51E9-F58C-44DD-97DE-71D220AFAF05}"/>
    <cellStyle name="Comma 170 5" xfId="10383" xr:uid="{331D5025-D82E-41E6-A315-5A1F02CBF789}"/>
    <cellStyle name="Comma 170 5 2" xfId="22736" xr:uid="{EA619CA3-710C-45DB-9197-373852B0C8D5}"/>
    <cellStyle name="Comma 170 6" xfId="14782" xr:uid="{2EDFF355-181A-4BC5-8B3D-8647934BCE74}"/>
    <cellStyle name="Comma 171" xfId="1117" xr:uid="{3F107514-CF13-4451-B29B-EFBC9BBAF577}"/>
    <cellStyle name="Comma 171 2" xfId="3754" xr:uid="{5EAD938F-FC07-4A25-AAD7-7E3022F6A836}"/>
    <cellStyle name="Comma 171 2 2" xfId="6743" xr:uid="{D7333651-0759-44BE-B0BC-52B46BD8EEB1}"/>
    <cellStyle name="Comma 171 2 2 2" xfId="14069" xr:uid="{19FAA9C4-7534-424D-8BD3-08F9CC974D12}"/>
    <cellStyle name="Comma 171 2 2 2 2" xfId="27788" xr:uid="{5C67474D-50E4-4C5C-A499-F726CD1D4C09}"/>
    <cellStyle name="Comma 171 2 2 3" xfId="19832" xr:uid="{A4CD3EFA-CEA4-4BAC-B4D5-568D6F59FA22}"/>
    <cellStyle name="Comma 171 2 3" xfId="12157" xr:uid="{DFD68ACB-D795-4148-9819-0DD7B5D183E5}"/>
    <cellStyle name="Comma 171 2 3 2" xfId="24876" xr:uid="{98ABCEE1-7911-40A6-AA6E-A653743E79B6}"/>
    <cellStyle name="Comma 171 2 4" xfId="16920" xr:uid="{CD991098-C5BC-49A1-98F0-AE1D2BBBBC60}"/>
    <cellStyle name="Comma 171 3" xfId="4333" xr:uid="{73107CD6-2FAE-4F00-8288-26077DC72105}"/>
    <cellStyle name="Comma 171 3 2" xfId="7289" xr:uid="{E501E395-C612-4E0C-8ED7-8F0423DFC289}"/>
    <cellStyle name="Comma 171 3 2 2" xfId="14358" xr:uid="{88B052C1-5C0E-497B-9C50-2F6AB53E4A7D}"/>
    <cellStyle name="Comma 171 3 2 2 2" xfId="28334" xr:uid="{13D91B8F-80C3-4859-9DFB-03ADAC6BE6B0}"/>
    <cellStyle name="Comma 171 3 2 3" xfId="20378" xr:uid="{0E119832-9AFF-4359-8B3A-22463B26091F}"/>
    <cellStyle name="Comma 171 3 3" xfId="12450" xr:uid="{50B08A00-0929-4D42-8DA6-9691724B8D94}"/>
    <cellStyle name="Comma 171 3 3 2" xfId="25417" xr:uid="{0ECAB631-4C82-46F8-ADE6-6AB225B007DD}"/>
    <cellStyle name="Comma 171 3 4" xfId="17461" xr:uid="{B2176400-0794-444D-BECC-F8E578BB7090}"/>
    <cellStyle name="Comma 171 4" xfId="5093" xr:uid="{D3B3C0E6-2431-4A81-8019-42CA429ABB07}"/>
    <cellStyle name="Comma 171 4 2" xfId="12747" xr:uid="{7E355FC6-A6DA-4AF2-BD86-46E48B90A443}"/>
    <cellStyle name="Comma 171 4 2 2" xfId="26146" xr:uid="{95A953ED-C041-43B4-A337-EB9AFB15478C}"/>
    <cellStyle name="Comma 171 4 3" xfId="18190" xr:uid="{E4F64617-1CE3-472E-9139-EA6670DC5326}"/>
    <cellStyle name="Comma 171 5" xfId="10391" xr:uid="{88BF1C80-8896-4F17-9E5C-41E400059C1A}"/>
    <cellStyle name="Comma 171 5 2" xfId="22744" xr:uid="{0BC47F15-7951-454B-9D9A-EF62C32DC657}"/>
    <cellStyle name="Comma 171 6" xfId="14786" xr:uid="{ED6B5B18-EFFA-4E8F-A5FF-2F46CA3F5F9C}"/>
    <cellStyle name="Comma 172" xfId="1122" xr:uid="{AF4F6E23-EC27-466D-AA5A-4298668F994D}"/>
    <cellStyle name="Comma 172 2" xfId="1127" xr:uid="{CA16047E-11EB-4F34-86AE-6EA296E2B02F}"/>
    <cellStyle name="Comma 172 2 2" xfId="3760" xr:uid="{FAEB0917-7EC0-48FF-B1F8-196C5605BC04}"/>
    <cellStyle name="Comma 172 2 2 2" xfId="6749" xr:uid="{87959DA7-A803-4E8C-8581-F5512D4459B0}"/>
    <cellStyle name="Comma 172 2 2 2 2" xfId="14075" xr:uid="{8EA1585B-BA8A-4337-9161-F54B6F82954C}"/>
    <cellStyle name="Comma 172 2 2 2 2 2" xfId="27794" xr:uid="{1335EB6F-D87E-4DA2-89FD-E3253AD52676}"/>
    <cellStyle name="Comma 172 2 2 2 3" xfId="19838" xr:uid="{A040F198-302A-43D3-8FC9-AE3992E74792}"/>
    <cellStyle name="Comma 172 2 2 3" xfId="12163" xr:uid="{B77D166B-A899-4AB8-8B91-99FAF096D0D6}"/>
    <cellStyle name="Comma 172 2 2 3 2" xfId="24882" xr:uid="{3730FBD7-D124-4275-BC53-13304222BDE9}"/>
    <cellStyle name="Comma 172 2 2 4" xfId="16926" xr:uid="{196CB54E-CB53-4796-A458-DCA29265000F}"/>
    <cellStyle name="Comma 172 2 3" xfId="4339" xr:uid="{97E8F156-4B46-4456-98F6-D424DB095FF1}"/>
    <cellStyle name="Comma 172 2 3 2" xfId="7295" xr:uid="{E3A0967B-3163-42A9-8D91-1D35E1328430}"/>
    <cellStyle name="Comma 172 2 3 2 2" xfId="14364" xr:uid="{6173F1DB-FB3E-49AC-99A7-DCF87E04A515}"/>
    <cellStyle name="Comma 172 2 3 2 2 2" xfId="28340" xr:uid="{4D31383F-F634-4BB4-A531-76C0D0936E7D}"/>
    <cellStyle name="Comma 172 2 3 2 3" xfId="20384" xr:uid="{CD2F58CF-2FB4-432D-9A14-9128E306EEB7}"/>
    <cellStyle name="Comma 172 2 3 3" xfId="12456" xr:uid="{D007405F-8680-4A4C-9EAB-4D3A55E92EA9}"/>
    <cellStyle name="Comma 172 2 3 3 2" xfId="25423" xr:uid="{58165289-B729-4928-ABA6-47B2DB5F2C28}"/>
    <cellStyle name="Comma 172 2 3 4" xfId="17467" xr:uid="{458FAF99-19ED-47C5-BEBA-15EA44810B9D}"/>
    <cellStyle name="Comma 172 2 4" xfId="5100" xr:uid="{02DD26EE-D46B-4681-A81F-537FFB4FD9A9}"/>
    <cellStyle name="Comma 172 2 4 2" xfId="12753" xr:uid="{BE74D1A5-4327-4D14-A35F-3CABB3B94655}"/>
    <cellStyle name="Comma 172 2 4 2 2" xfId="26153" xr:uid="{64F4F8C5-2152-4C92-B2DD-677511FD1BC0}"/>
    <cellStyle name="Comma 172 2 4 3" xfId="18197" xr:uid="{9D261D5B-720B-4982-B0D8-89304A56F36C}"/>
    <cellStyle name="Comma 172 2 5" xfId="10397" xr:uid="{571C9DE8-A296-4F8B-ABEB-2F034C96D20B}"/>
    <cellStyle name="Comma 172 2 5 2" xfId="22750" xr:uid="{79A759FC-22D3-4FF1-B6F6-39A88454C3BC}"/>
    <cellStyle name="Comma 172 2 6" xfId="14792" xr:uid="{C46B3939-BC9E-4586-BB2E-4497C0FB6B18}"/>
    <cellStyle name="Comma 172 3" xfId="3756" xr:uid="{E357E254-26A7-4784-AD25-FCFCA65D1151}"/>
    <cellStyle name="Comma 172 3 2" xfId="6745" xr:uid="{87C375F6-4DC7-4300-BC1A-1218EFE3719F}"/>
    <cellStyle name="Comma 172 3 2 2" xfId="14071" xr:uid="{EA27A71A-5F5D-4A84-A7CE-9F8FC335EF27}"/>
    <cellStyle name="Comma 172 3 2 2 2" xfId="27790" xr:uid="{35BF58BF-CB03-437C-BB5B-AE840F7E2D95}"/>
    <cellStyle name="Comma 172 3 2 3" xfId="19834" xr:uid="{0EBC0387-2CC9-432E-A235-D0214285C3BA}"/>
    <cellStyle name="Comma 172 3 3" xfId="12159" xr:uid="{9392EAD2-B562-4906-8BD6-1A7EE9970D5D}"/>
    <cellStyle name="Comma 172 3 3 2" xfId="24878" xr:uid="{EE5B5F16-D4ED-496B-A65E-4121AB2FA0AE}"/>
    <cellStyle name="Comma 172 3 4" xfId="16922" xr:uid="{67805720-945E-424D-89AB-FFF2B7E262DA}"/>
    <cellStyle name="Comma 172 4" xfId="4335" xr:uid="{8A2A9331-7B7B-49A6-A344-EFC948BE511B}"/>
    <cellStyle name="Comma 172 4 2" xfId="7291" xr:uid="{74710A3D-EC20-4D44-B2BB-31E1DA318AC3}"/>
    <cellStyle name="Comma 172 4 2 2" xfId="14360" xr:uid="{E8463998-9DCF-4267-B1FB-CDB703D3F6E1}"/>
    <cellStyle name="Comma 172 4 2 2 2" xfId="28336" xr:uid="{85230F41-1483-417F-A6B4-EB299C487A82}"/>
    <cellStyle name="Comma 172 4 2 3" xfId="20380" xr:uid="{39C24112-C6E3-4C0A-898D-76136DCC9C8D}"/>
    <cellStyle name="Comma 172 4 3" xfId="12452" xr:uid="{D274E546-5820-46BE-A4D1-414E3423C7A6}"/>
    <cellStyle name="Comma 172 4 3 2" xfId="25419" xr:uid="{B3A97301-D400-45DB-ADC2-DDC03E1B3803}"/>
    <cellStyle name="Comma 172 4 4" xfId="17463" xr:uid="{5D8D8B90-C8CF-4579-BDE0-F3544EE6A221}"/>
    <cellStyle name="Comma 172 5" xfId="5095" xr:uid="{80150757-EBD1-4046-B8E7-B08D0FDFB1D5}"/>
    <cellStyle name="Comma 172 5 2" xfId="12749" xr:uid="{7D6C1B69-8440-4BD8-89D7-94FC862E0D15}"/>
    <cellStyle name="Comma 172 5 2 2" xfId="26148" xr:uid="{C320786D-2CDE-4845-A328-2EAAF9ACFD9B}"/>
    <cellStyle name="Comma 172 5 3" xfId="18192" xr:uid="{B51B2FA6-2340-48EE-9338-209632A843AC}"/>
    <cellStyle name="Comma 172 6" xfId="10393" xr:uid="{9382382B-7918-4902-8B78-ECDAA9CEDE66}"/>
    <cellStyle name="Comma 172 6 2" xfId="22746" xr:uid="{180A0402-3C01-4190-91EE-433BA4A8503D}"/>
    <cellStyle name="Comma 172 7" xfId="14788" xr:uid="{14838355-385C-434E-BE90-FBAEFFA87D08}"/>
    <cellStyle name="Comma 173" xfId="1123" xr:uid="{51E71A3C-D857-4820-B160-656F11641643}"/>
    <cellStyle name="Comma 173 2" xfId="1128" xr:uid="{56D2E26C-490C-48AE-817B-450F9A3E625A}"/>
    <cellStyle name="Comma 173 2 2" xfId="3761" xr:uid="{A2E8EEDE-9C43-4626-B154-58FCE23B5FAD}"/>
    <cellStyle name="Comma 173 2 2 2" xfId="6750" xr:uid="{2BE2426F-F7AB-4DEF-BC3D-4544148F42F2}"/>
    <cellStyle name="Comma 173 2 2 2 2" xfId="14076" xr:uid="{79D1D026-0DE6-4AE4-9956-B62B1BF4A074}"/>
    <cellStyle name="Comma 173 2 2 2 2 2" xfId="27795" xr:uid="{8EAE1BC9-CA29-42E0-87EB-6FF495D843C7}"/>
    <cellStyle name="Comma 173 2 2 2 3" xfId="19839" xr:uid="{21D3262C-8217-46D5-A66B-A3A2BEABD7CB}"/>
    <cellStyle name="Comma 173 2 2 3" xfId="12164" xr:uid="{E190F75F-C400-43B3-952A-2E17697B7544}"/>
    <cellStyle name="Comma 173 2 2 3 2" xfId="24883" xr:uid="{983D8C98-E66C-40D4-A8F7-8EA236C900B9}"/>
    <cellStyle name="Comma 173 2 2 4" xfId="16927" xr:uid="{02EEE6F1-D461-4ACC-B6FD-8571411E742C}"/>
    <cellStyle name="Comma 173 2 3" xfId="4340" xr:uid="{0D464299-AD4D-4883-ADF0-4A3BD3A2BFA6}"/>
    <cellStyle name="Comma 173 2 3 2" xfId="7296" xr:uid="{726DD169-B17C-41D3-B2E7-37B0831EA401}"/>
    <cellStyle name="Comma 173 2 3 2 2" xfId="14365" xr:uid="{BD326E3B-1B20-48BF-A10E-DD8BDC7899AC}"/>
    <cellStyle name="Comma 173 2 3 2 2 2" xfId="28341" xr:uid="{E590150B-7CD2-48F6-BB22-9F811F35CC31}"/>
    <cellStyle name="Comma 173 2 3 2 3" xfId="20385" xr:uid="{D29944C4-FBED-4CEA-92D9-BEEA3B366EAC}"/>
    <cellStyle name="Comma 173 2 3 3" xfId="12457" xr:uid="{AD38ECDE-AB4A-481B-A2A4-2CC234180AE8}"/>
    <cellStyle name="Comma 173 2 3 3 2" xfId="25424" xr:uid="{36F48EE9-D1F2-423B-95D5-123C5AE1F865}"/>
    <cellStyle name="Comma 173 2 3 4" xfId="17468" xr:uid="{C16DA2B4-5B67-46C6-AAD9-0C5E68BB5B14}"/>
    <cellStyle name="Comma 173 2 4" xfId="5101" xr:uid="{5E4E464E-C90E-458B-9F2C-3842D7CAF266}"/>
    <cellStyle name="Comma 173 2 4 2" xfId="12754" xr:uid="{6272B191-2458-4AFE-9F74-817AF791915F}"/>
    <cellStyle name="Comma 173 2 4 2 2" xfId="26154" xr:uid="{32189BE2-61E9-4091-A2D3-128DC3D1482E}"/>
    <cellStyle name="Comma 173 2 4 3" xfId="18198" xr:uid="{FDA8A952-6E70-4A05-959C-F317554BD5F0}"/>
    <cellStyle name="Comma 173 2 5" xfId="10398" xr:uid="{B74596A3-88D5-4C58-9286-6A07AFDADDF2}"/>
    <cellStyle name="Comma 173 2 5 2" xfId="22751" xr:uid="{482CA03D-CBC9-40CF-83D5-746CDA331342}"/>
    <cellStyle name="Comma 173 2 6" xfId="14793" xr:uid="{CD2D4D25-5D68-4AF3-B3D3-F747D38B1DAC}"/>
    <cellStyle name="Comma 173 3" xfId="3757" xr:uid="{7F13668A-7EB3-460E-9A45-1D92E6A6645B}"/>
    <cellStyle name="Comma 173 3 2" xfId="6746" xr:uid="{3371F91D-9E8F-4B83-A85B-F6B2B03ABFAA}"/>
    <cellStyle name="Comma 173 3 2 2" xfId="14072" xr:uid="{2978D6DB-C07E-4509-B97F-55D721DD9575}"/>
    <cellStyle name="Comma 173 3 2 2 2" xfId="27791" xr:uid="{E381D173-EECC-4DA9-9919-31298EA737F8}"/>
    <cellStyle name="Comma 173 3 2 3" xfId="19835" xr:uid="{34E70C02-5E0F-4870-882A-02129387F2C4}"/>
    <cellStyle name="Comma 173 3 3" xfId="12160" xr:uid="{7ACF11F7-D865-4DFD-972D-2115D6AD1892}"/>
    <cellStyle name="Comma 173 3 3 2" xfId="24879" xr:uid="{4DCB5BD6-D015-4D53-8FDF-79988DC07118}"/>
    <cellStyle name="Comma 173 3 4" xfId="16923" xr:uid="{12BC758D-E4E1-4433-A70B-5FC179DAC5B0}"/>
    <cellStyle name="Comma 173 4" xfId="4336" xr:uid="{98DB9F78-FF23-4A40-9008-74B398569A33}"/>
    <cellStyle name="Comma 173 4 2" xfId="7292" xr:uid="{9DBC7BC5-C746-4338-AB0B-23908F017DB4}"/>
    <cellStyle name="Comma 173 4 2 2" xfId="14361" xr:uid="{EB9A4F0A-1D4F-44C7-8DA7-C751668F85D9}"/>
    <cellStyle name="Comma 173 4 2 2 2" xfId="28337" xr:uid="{D1F2CFD6-1A14-46B7-A4AB-47324B29C673}"/>
    <cellStyle name="Comma 173 4 2 3" xfId="20381" xr:uid="{4F5A7C81-8DEC-4F3E-A175-6BED60025A26}"/>
    <cellStyle name="Comma 173 4 3" xfId="12453" xr:uid="{EFA70332-BCB0-4446-BA70-584567D1E709}"/>
    <cellStyle name="Comma 173 4 3 2" xfId="25420" xr:uid="{EB7CA2DF-6204-47AB-BF16-F09CD4F78852}"/>
    <cellStyle name="Comma 173 4 4" xfId="17464" xr:uid="{DA35E2B2-F762-42A5-A392-4F8A0BA5BC56}"/>
    <cellStyle name="Comma 173 5" xfId="5096" xr:uid="{CDAC4E86-3C43-4566-82CE-D0259CC0C187}"/>
    <cellStyle name="Comma 173 5 2" xfId="12750" xr:uid="{6A795A70-2A17-4D5A-9CBE-5C45E2E29C41}"/>
    <cellStyle name="Comma 173 5 2 2" xfId="26149" xr:uid="{C46831A5-886E-4077-B3ED-2188AF007E74}"/>
    <cellStyle name="Comma 173 5 3" xfId="18193" xr:uid="{82958D91-EEB9-4A6D-A985-2AF31473A4A3}"/>
    <cellStyle name="Comma 173 6" xfId="10394" xr:uid="{ECDDC2BF-0726-415B-9059-7CDDBC0B7872}"/>
    <cellStyle name="Comma 173 6 2" xfId="22747" xr:uid="{39E1B1EC-EBCD-4172-8CC3-17A5FF6BCA33}"/>
    <cellStyle name="Comma 173 7" xfId="14789" xr:uid="{11D216F1-DF7A-4013-8B72-2B9A61C5683E}"/>
    <cellStyle name="Comma 174" xfId="1124" xr:uid="{4DE86B65-B845-40F2-AC9F-85F63AC1273E}"/>
    <cellStyle name="Comma 174 2" xfId="1129" xr:uid="{EDCFD575-BCBB-4BB0-BB66-48BA09D1B5A1}"/>
    <cellStyle name="Comma 174 2 2" xfId="3762" xr:uid="{24C56C40-F7C1-4947-9EC5-FB06F375E845}"/>
    <cellStyle name="Comma 174 2 2 2" xfId="6751" xr:uid="{CD529983-36FC-42BC-BEEE-F820F48E9BFD}"/>
    <cellStyle name="Comma 174 2 2 2 2" xfId="14077" xr:uid="{9E094A39-1A5F-45A2-A10A-3F60DF6AE3C5}"/>
    <cellStyle name="Comma 174 2 2 2 2 2" xfId="27796" xr:uid="{C985F410-3576-43A8-9D93-B75BA5401925}"/>
    <cellStyle name="Comma 174 2 2 2 3" xfId="19840" xr:uid="{0B319F07-FAAB-49B1-9B56-D93F9A5016E9}"/>
    <cellStyle name="Comma 174 2 2 3" xfId="12165" xr:uid="{F37D0BF0-45A4-4A84-8D23-6D5248103D6D}"/>
    <cellStyle name="Comma 174 2 2 3 2" xfId="24884" xr:uid="{47974B3A-D41C-410D-A9CD-D13234921924}"/>
    <cellStyle name="Comma 174 2 2 4" xfId="16928" xr:uid="{B91E9B35-F35E-4B43-B786-13C1478BBA46}"/>
    <cellStyle name="Comma 174 2 3" xfId="4341" xr:uid="{58818E4E-A568-45A7-A4D9-0FEEF705B02C}"/>
    <cellStyle name="Comma 174 2 3 2" xfId="7297" xr:uid="{9D27BDB0-9BAB-4C25-BD3D-7A9096BCF910}"/>
    <cellStyle name="Comma 174 2 3 2 2" xfId="14366" xr:uid="{F4891E62-D68D-4D4D-9232-6415A8AC8B88}"/>
    <cellStyle name="Comma 174 2 3 2 2 2" xfId="28342" xr:uid="{E6008DB9-2043-4D0F-9908-8946FED7915E}"/>
    <cellStyle name="Comma 174 2 3 2 3" xfId="20386" xr:uid="{08D31F05-0002-46ED-8A76-D531F9C3346F}"/>
    <cellStyle name="Comma 174 2 3 3" xfId="12458" xr:uid="{B9555E7C-EEFF-45FA-BE6B-CA4361B789FA}"/>
    <cellStyle name="Comma 174 2 3 3 2" xfId="25425" xr:uid="{26DEAF80-9D11-4970-800C-2F77867B4C6D}"/>
    <cellStyle name="Comma 174 2 3 4" xfId="17469" xr:uid="{5181FCF1-0A73-4299-BC37-F61673046F3D}"/>
    <cellStyle name="Comma 174 2 4" xfId="5102" xr:uid="{FAE3EC4F-128C-4A4C-809E-9084CB4BC628}"/>
    <cellStyle name="Comma 174 2 4 2" xfId="12755" xr:uid="{CF288A51-6B19-4C6D-9A00-1DE78A4B13C2}"/>
    <cellStyle name="Comma 174 2 4 2 2" xfId="26155" xr:uid="{D06EC899-CF23-4DE4-A7AA-4E5945B1F5B7}"/>
    <cellStyle name="Comma 174 2 4 3" xfId="18199" xr:uid="{220E4036-5CC2-4135-B197-553EBAEE837F}"/>
    <cellStyle name="Comma 174 2 5" xfId="10399" xr:uid="{2131AA96-4481-410A-A982-B9427DC19988}"/>
    <cellStyle name="Comma 174 2 5 2" xfId="22752" xr:uid="{729DAFD4-5D6B-453A-85FA-864A1BCD86E2}"/>
    <cellStyle name="Comma 174 2 6" xfId="14794" xr:uid="{6C46D5E2-DCA8-42D8-B55A-4579DE9627F4}"/>
    <cellStyle name="Comma 174 3" xfId="3758" xr:uid="{3AFDFA3D-C95C-4FD5-B8DB-DEF4C1B8BF73}"/>
    <cellStyle name="Comma 174 3 2" xfId="6747" xr:uid="{11CC5653-BDD9-4504-B785-41693BC25F9F}"/>
    <cellStyle name="Comma 174 3 2 2" xfId="14073" xr:uid="{FA5317E1-EB6F-4C36-872C-D2F6D5242C76}"/>
    <cellStyle name="Comma 174 3 2 2 2" xfId="27792" xr:uid="{2AFE8318-A9C9-439D-85B4-6E75129B726B}"/>
    <cellStyle name="Comma 174 3 2 3" xfId="19836" xr:uid="{5002ACB8-74BF-456B-BBCB-3F4FE5F0C6E8}"/>
    <cellStyle name="Comma 174 3 3" xfId="12161" xr:uid="{7DACA68B-0B9F-46EC-96F4-66444AFB34B0}"/>
    <cellStyle name="Comma 174 3 3 2" xfId="24880" xr:uid="{789C7B1D-F019-4CE1-8FF7-EFDBB6390615}"/>
    <cellStyle name="Comma 174 3 4" xfId="16924" xr:uid="{B4484DF1-D754-4826-8E48-AF6CD39D4450}"/>
    <cellStyle name="Comma 174 4" xfId="4337" xr:uid="{A6A6DB15-C0C4-43A7-902D-6FC67E2FEEAD}"/>
    <cellStyle name="Comma 174 4 2" xfId="7293" xr:uid="{BA0C3D86-CFF5-44CE-80EE-93F3137DE41A}"/>
    <cellStyle name="Comma 174 4 2 2" xfId="14362" xr:uid="{5FD13EC1-BAB8-4608-A738-FE51C4E1FA53}"/>
    <cellStyle name="Comma 174 4 2 2 2" xfId="28338" xr:uid="{7BD52063-500C-4C20-9AFE-BC7D0912B75E}"/>
    <cellStyle name="Comma 174 4 2 3" xfId="20382" xr:uid="{3D49C936-9B2F-4C07-8BCB-2DF6CBDB6BE3}"/>
    <cellStyle name="Comma 174 4 3" xfId="12454" xr:uid="{875BB0D2-024C-4A95-B0B0-A4E25ECE8ACA}"/>
    <cellStyle name="Comma 174 4 3 2" xfId="25421" xr:uid="{02EBC2F6-0F7F-4756-870D-FA1090B3508C}"/>
    <cellStyle name="Comma 174 4 4" xfId="17465" xr:uid="{DE100222-310E-48C0-B65A-CA9FB4441B1B}"/>
    <cellStyle name="Comma 174 5" xfId="5097" xr:uid="{0A8512E0-53DE-4041-B26F-B45AC984B2BD}"/>
    <cellStyle name="Comma 174 5 2" xfId="12751" xr:uid="{17DF1100-775A-4A73-9B92-055D13AE9637}"/>
    <cellStyle name="Comma 174 5 2 2" xfId="26150" xr:uid="{FE053DBA-4D15-4CF3-A48C-346774880FF2}"/>
    <cellStyle name="Comma 174 5 3" xfId="18194" xr:uid="{08F40F77-A50D-4B6D-8ABC-5145301E776D}"/>
    <cellStyle name="Comma 174 6" xfId="10395" xr:uid="{EC63D829-B72C-418C-AAE2-84489E89E090}"/>
    <cellStyle name="Comma 174 6 2" xfId="22748" xr:uid="{3DDD5D9E-D170-423E-B689-43AA379C6DD2}"/>
    <cellStyle name="Comma 174 7" xfId="14790" xr:uid="{BF539710-73D0-4999-94EA-987B1955376B}"/>
    <cellStyle name="Comma 175" xfId="1130" xr:uid="{2E72C7BC-1253-4A03-BB81-69FA07DBE7DA}"/>
    <cellStyle name="Comma 175 2" xfId="3763" xr:uid="{6A7D77D3-E2EA-4B83-BBF6-8FA0E423DFEB}"/>
    <cellStyle name="Comma 175 2 2" xfId="6752" xr:uid="{5E00386D-6E96-460A-9480-6223C1458A67}"/>
    <cellStyle name="Comma 175 2 2 2" xfId="14078" xr:uid="{139052A9-9DAA-4CD1-9DB0-EB56696E4C3B}"/>
    <cellStyle name="Comma 175 2 2 2 2" xfId="27797" xr:uid="{C56C5716-67DA-46E5-9581-BE6A85335B06}"/>
    <cellStyle name="Comma 175 2 2 3" xfId="19841" xr:uid="{E0DB097F-10F2-4C9A-9DA2-7238F7AE1F8B}"/>
    <cellStyle name="Comma 175 2 3" xfId="12166" xr:uid="{410E73B3-06EA-4829-9E48-F310C99BDAB0}"/>
    <cellStyle name="Comma 175 2 3 2" xfId="24885" xr:uid="{737147E4-D544-483A-AFF1-892A944BE8E1}"/>
    <cellStyle name="Comma 175 2 4" xfId="16929" xr:uid="{D332CE74-BF9D-4F88-A11E-44799B5AED4D}"/>
    <cellStyle name="Comma 175 3" xfId="4342" xr:uid="{B6EE06EC-1E1C-4ABD-B148-E326F1CB159D}"/>
    <cellStyle name="Comma 175 3 2" xfId="7298" xr:uid="{B6B28951-08CD-42AC-B3D8-20B0455B8E78}"/>
    <cellStyle name="Comma 175 3 2 2" xfId="14367" xr:uid="{DD0C7A58-72C3-44A8-ADAC-CDA05397E1BF}"/>
    <cellStyle name="Comma 175 3 2 2 2" xfId="28343" xr:uid="{B08C6042-D270-4EB6-828F-B17431F3446E}"/>
    <cellStyle name="Comma 175 3 2 3" xfId="20387" xr:uid="{7D829FDD-12C5-4BDA-A4B6-F66F365A4EDC}"/>
    <cellStyle name="Comma 175 3 3" xfId="12459" xr:uid="{B115160B-C3CB-49DE-B27E-41D84CBB720B}"/>
    <cellStyle name="Comma 175 3 3 2" xfId="25426" xr:uid="{3B1CF7A6-A42D-4EC1-9962-3FAA4BF43F22}"/>
    <cellStyle name="Comma 175 3 4" xfId="17470" xr:uid="{D2FDD743-BB46-4A4C-B9EA-31009EFBDAE3}"/>
    <cellStyle name="Comma 175 4" xfId="5103" xr:uid="{5DB4B425-FCCE-46BC-A0D9-D5F008C1094B}"/>
    <cellStyle name="Comma 175 4 2" xfId="12756" xr:uid="{3C6E2CB5-80BA-4C09-8BCB-064084E439F1}"/>
    <cellStyle name="Comma 175 4 2 2" xfId="26156" xr:uid="{AFCF5109-8472-44AC-B37B-876C1AF6144E}"/>
    <cellStyle name="Comma 175 4 3" xfId="18200" xr:uid="{618C1339-BAC2-46DE-B378-323ECB4DFF7F}"/>
    <cellStyle name="Comma 175 5" xfId="10400" xr:uid="{647ADFB3-A234-429C-902E-EA81ED046AA1}"/>
    <cellStyle name="Comma 175 5 2" xfId="22753" xr:uid="{57BC0639-A38C-437A-907D-34297FE3AF6D}"/>
    <cellStyle name="Comma 175 6" xfId="14795" xr:uid="{76DA1F00-F55A-48D0-B8B4-E2414B2B2C09}"/>
    <cellStyle name="Comma 176" xfId="1131" xr:uid="{1880B76B-B245-428A-A188-FEF23F364C86}"/>
    <cellStyle name="Comma 176 2" xfId="3764" xr:uid="{C8F164A5-0FBE-4F20-A21A-AC53695308D1}"/>
    <cellStyle name="Comma 176 2 2" xfId="6753" xr:uid="{EB92283C-CE8D-49E3-93FB-6C3DE8052962}"/>
    <cellStyle name="Comma 176 2 2 2" xfId="14079" xr:uid="{F510F8AB-BDE7-4FA4-AC85-6904663AB55B}"/>
    <cellStyle name="Comma 176 2 2 2 2" xfId="27798" xr:uid="{3ACAF1A1-FB64-4807-BDD6-A35C594525C1}"/>
    <cellStyle name="Comma 176 2 2 3" xfId="19842" xr:uid="{A4722E6F-8E8B-4F70-86A6-0562BA4EB628}"/>
    <cellStyle name="Comma 176 2 3" xfId="12167" xr:uid="{9B19980C-0033-4A5C-B213-5D2356045F5B}"/>
    <cellStyle name="Comma 176 2 3 2" xfId="24886" xr:uid="{A4D54D7C-193D-4998-904F-D39B106512EC}"/>
    <cellStyle name="Comma 176 2 4" xfId="16930" xr:uid="{365A7D18-E0B8-4F0B-BF71-E0B07A176F01}"/>
    <cellStyle name="Comma 176 3" xfId="4343" xr:uid="{71504C7A-DF16-41DE-BD05-94675A44646F}"/>
    <cellStyle name="Comma 176 3 2" xfId="7299" xr:uid="{9E7B364A-35BE-497C-BE8E-7B5FE0CE6D71}"/>
    <cellStyle name="Comma 176 3 2 2" xfId="14368" xr:uid="{470C261C-CF50-4345-8A04-D48DADDB200F}"/>
    <cellStyle name="Comma 176 3 2 2 2" xfId="28344" xr:uid="{FA98E755-7D16-479C-9E66-B410F257012F}"/>
    <cellStyle name="Comma 176 3 2 3" xfId="20388" xr:uid="{791BCAE6-F143-4D29-9AC4-DD037102FE4A}"/>
    <cellStyle name="Comma 176 3 3" xfId="12460" xr:uid="{C6B7049E-A0C7-420E-8145-9FC6FCD1F2C6}"/>
    <cellStyle name="Comma 176 3 3 2" xfId="25427" xr:uid="{8E2D80D0-9F97-4F8A-BC4C-CA7CB609ADC9}"/>
    <cellStyle name="Comma 176 3 4" xfId="17471" xr:uid="{D2A80033-1073-496D-A490-4ADFAB3E644A}"/>
    <cellStyle name="Comma 176 4" xfId="5104" xr:uid="{F33C35CC-C869-4907-8333-0CA91B62275C}"/>
    <cellStyle name="Comma 176 4 2" xfId="12757" xr:uid="{2ACA0BB0-34C0-4E16-AF68-FBF5DE569AC3}"/>
    <cellStyle name="Comma 176 4 2 2" xfId="26157" xr:uid="{F616A0B8-63DF-4C42-B247-932B3584AC25}"/>
    <cellStyle name="Comma 176 4 3" xfId="18201" xr:uid="{82386C59-5CA5-4B6D-84AB-70ECC1ED51EA}"/>
    <cellStyle name="Comma 176 5" xfId="10401" xr:uid="{84885556-15B4-457C-9DA9-E0966972C52D}"/>
    <cellStyle name="Comma 176 5 2" xfId="22754" xr:uid="{D8538C77-393A-4625-BBED-A4B13A3F7B62}"/>
    <cellStyle name="Comma 176 6" xfId="14796" xr:uid="{8FBA3AAE-CA8E-4A8B-8B7A-C2A6D6F7F7EF}"/>
    <cellStyle name="Comma 177" xfId="1132" xr:uid="{A2D976A8-7627-434D-A690-BBC7FAEC3C67}"/>
    <cellStyle name="Comma 177 2" xfId="3765" xr:uid="{65F48691-7884-4A11-B488-9637DB4BB2F1}"/>
    <cellStyle name="Comma 177 2 2" xfId="6754" xr:uid="{E8D414F2-3541-449C-9450-55DF829FBA00}"/>
    <cellStyle name="Comma 177 2 2 2" xfId="14080" xr:uid="{1A87FFD8-AA4A-4D09-B931-A510898F3A22}"/>
    <cellStyle name="Comma 177 2 2 2 2" xfId="27799" xr:uid="{E834189E-C756-43C4-A32D-128DAEC12C5A}"/>
    <cellStyle name="Comma 177 2 2 3" xfId="19843" xr:uid="{3A3CB883-7087-4F68-B1DC-9B205F98DEC4}"/>
    <cellStyle name="Comma 177 2 3" xfId="12168" xr:uid="{DF1B325D-B682-4B10-9F39-B10AEC0763AB}"/>
    <cellStyle name="Comma 177 2 3 2" xfId="24887" xr:uid="{6C98FFEA-615C-48FD-80F7-EEA32D2B4AB6}"/>
    <cellStyle name="Comma 177 2 4" xfId="16931" xr:uid="{B827DDF2-80FA-4E5C-BE8F-49C832DF96FF}"/>
    <cellStyle name="Comma 177 3" xfId="4344" xr:uid="{8A1780A2-6252-40FA-B22C-524802340862}"/>
    <cellStyle name="Comma 177 3 2" xfId="7300" xr:uid="{2EEB8D5D-7015-44EB-9C78-7F005E313248}"/>
    <cellStyle name="Comma 177 3 2 2" xfId="14369" xr:uid="{C368E34D-FC6E-4422-B7A6-E903BED4068A}"/>
    <cellStyle name="Comma 177 3 2 2 2" xfId="28345" xr:uid="{3534ABF6-0D58-43B3-9E0F-C3A8C45B0F28}"/>
    <cellStyle name="Comma 177 3 2 3" xfId="20389" xr:uid="{C92F490F-8846-42BF-A415-0644CB862FAA}"/>
    <cellStyle name="Comma 177 3 3" xfId="12461" xr:uid="{DE52DDC3-B6FD-497A-9FBF-916FEFD7A528}"/>
    <cellStyle name="Comma 177 3 3 2" xfId="25428" xr:uid="{432CE7F5-2AAB-4F0D-A0A2-2F2E1433A7CF}"/>
    <cellStyle name="Comma 177 3 4" xfId="17472" xr:uid="{BE7B1D03-AC94-4D41-AEC1-77793C17EB34}"/>
    <cellStyle name="Comma 177 4" xfId="5105" xr:uid="{A608FCFE-DA69-4991-8273-CD64059ADC4C}"/>
    <cellStyle name="Comma 177 4 2" xfId="12758" xr:uid="{2B840CF1-C67A-445C-9AAB-AEED1FDD7819}"/>
    <cellStyle name="Comma 177 4 2 2" xfId="26158" xr:uid="{AD43F503-181F-4D73-BF68-954D0ED78DED}"/>
    <cellStyle name="Comma 177 4 3" xfId="18202" xr:uid="{F751999F-E241-44E8-8EDA-758187C6F579}"/>
    <cellStyle name="Comma 177 5" xfId="10402" xr:uid="{1AE16F89-DE98-4922-91D6-C83B91B6C3A7}"/>
    <cellStyle name="Comma 177 5 2" xfId="22755" xr:uid="{3CD67913-3760-4DAA-8AAE-AAA807320CC1}"/>
    <cellStyle name="Comma 177 6" xfId="14797" xr:uid="{13DF9BE7-FB97-4CF4-AF30-16FF08E08DD2}"/>
    <cellStyle name="Comma 178" xfId="1133" xr:uid="{B403BF92-B04B-4236-9E51-185A6E70C100}"/>
    <cellStyle name="Comma 178 2" xfId="3766" xr:uid="{FB583409-5C7D-4582-9874-3BAC35A40A7F}"/>
    <cellStyle name="Comma 178 2 2" xfId="6755" xr:uid="{D6266880-A9D0-4447-BFBC-2EE156750B8F}"/>
    <cellStyle name="Comma 178 2 2 2" xfId="14081" xr:uid="{82261AD2-D109-40A5-A7B7-FB7D08CB3392}"/>
    <cellStyle name="Comma 178 2 2 2 2" xfId="27800" xr:uid="{26C1C8FE-5048-46E1-B6E6-1B57CEC7F8FD}"/>
    <cellStyle name="Comma 178 2 2 3" xfId="19844" xr:uid="{5DE2E0FD-044B-49EA-A59F-6964BAED2F21}"/>
    <cellStyle name="Comma 178 2 3" xfId="12169" xr:uid="{060A5C8F-3740-4A84-9F68-8829452F6358}"/>
    <cellStyle name="Comma 178 2 3 2" xfId="24888" xr:uid="{69E3B892-35C5-4477-9C90-CA0118442798}"/>
    <cellStyle name="Comma 178 2 4" xfId="16932" xr:uid="{5C3C56EE-32D9-4D19-BF45-824BED7D53C8}"/>
    <cellStyle name="Comma 178 3" xfId="4345" xr:uid="{F01FCDEE-3233-432C-ABD9-BBE06E96E400}"/>
    <cellStyle name="Comma 178 3 2" xfId="7301" xr:uid="{95693A4A-8C0E-43BF-8639-F2CBC3852A69}"/>
    <cellStyle name="Comma 178 3 2 2" xfId="14370" xr:uid="{5B229FA7-80DF-4519-8D25-FC5FFBF49369}"/>
    <cellStyle name="Comma 178 3 2 2 2" xfId="28346" xr:uid="{5EE4781C-2674-4F04-B34B-6D4123422F46}"/>
    <cellStyle name="Comma 178 3 2 3" xfId="20390" xr:uid="{0DA413E3-3005-432D-A9E7-4EE58F12448D}"/>
    <cellStyle name="Comma 178 3 3" xfId="12462" xr:uid="{D5E7C416-EA3D-4EE8-B6C1-00A542FE54B4}"/>
    <cellStyle name="Comma 178 3 3 2" xfId="25429" xr:uid="{DB84AE7B-2DF6-467C-BFDC-0587EC854CFB}"/>
    <cellStyle name="Comma 178 3 4" xfId="17473" xr:uid="{062DB225-39DA-4DEB-8CE8-6DB8A3A6F714}"/>
    <cellStyle name="Comma 178 4" xfId="5106" xr:uid="{161A83A0-8635-4581-A225-D638805409A3}"/>
    <cellStyle name="Comma 178 4 2" xfId="12759" xr:uid="{6A6ECF5D-CE78-47DC-BF0D-7A6BEFB83A35}"/>
    <cellStyle name="Comma 178 4 2 2" xfId="26159" xr:uid="{A814349F-BAF2-47BB-8B4C-1F5EB8EAF174}"/>
    <cellStyle name="Comma 178 4 3" xfId="18203" xr:uid="{223ED666-0419-454D-9D92-6D2B3E41ED05}"/>
    <cellStyle name="Comma 178 5" xfId="10403" xr:uid="{25378447-0C2B-40B3-A28D-6696E6C2748E}"/>
    <cellStyle name="Comma 178 5 2" xfId="22756" xr:uid="{E9C34458-6088-4D35-AFC8-9E49B0228393}"/>
    <cellStyle name="Comma 178 6" xfId="14798" xr:uid="{FD14B4CC-9E27-460E-AC2D-E9D934DBA685}"/>
    <cellStyle name="Comma 179" xfId="1228" xr:uid="{423242FD-C963-4BA2-93F7-C011E34BE9E0}"/>
    <cellStyle name="Comma 179 2" xfId="3775" xr:uid="{15B26412-8864-4F48-8E34-E653DC1CAED9}"/>
    <cellStyle name="Comma 179 2 2" xfId="6764" xr:uid="{8D6CAD24-D19B-4AF7-B15A-09EE3D42FF60}"/>
    <cellStyle name="Comma 179 2 2 2" xfId="14090" xr:uid="{EB6B0C41-EE83-48B9-8FC5-44946173C03E}"/>
    <cellStyle name="Comma 179 2 2 2 2" xfId="27809" xr:uid="{C3112AEB-349E-46DB-8400-5DAC51966BC4}"/>
    <cellStyle name="Comma 179 2 2 3" xfId="19853" xr:uid="{313BADAE-2A5C-43B6-B8C8-D2D029933D09}"/>
    <cellStyle name="Comma 179 2 3" xfId="12178" xr:uid="{515BE9B7-CEC3-4DD1-8E2E-74713AE39CF9}"/>
    <cellStyle name="Comma 179 2 3 2" xfId="24897" xr:uid="{D06BAC89-7809-4F31-B844-68E1AC1BD754}"/>
    <cellStyle name="Comma 179 2 4" xfId="16941" xr:uid="{D3AC94FE-C303-4F54-9BFD-E0F53BE6177E}"/>
    <cellStyle name="Comma 179 3" xfId="4354" xr:uid="{2A6CA9D8-AFD6-4EA8-8D4A-2857203C1FDC}"/>
    <cellStyle name="Comma 179 3 2" xfId="7310" xr:uid="{C31E4E81-171A-423B-AB0A-0E279E43F758}"/>
    <cellStyle name="Comma 179 3 2 2" xfId="14379" xr:uid="{80F956EF-8CB3-4E28-B22E-7B7E997D5010}"/>
    <cellStyle name="Comma 179 3 2 2 2" xfId="28355" xr:uid="{F046EF94-0034-46E1-AE4D-9441A1C0261B}"/>
    <cellStyle name="Comma 179 3 2 3" xfId="20399" xr:uid="{6E1403D4-355E-4A26-8061-817D1AB34B1F}"/>
    <cellStyle name="Comma 179 3 3" xfId="12471" xr:uid="{F67272BD-4C7C-4EC1-A4FC-9BB4156BB289}"/>
    <cellStyle name="Comma 179 3 3 2" xfId="25438" xr:uid="{7EAE4A59-EC8A-40C1-8E51-2674E63019B8}"/>
    <cellStyle name="Comma 179 3 4" xfId="17482" xr:uid="{D4EC7AD5-6E5C-40A4-9A1B-ADAA22C12DC6}"/>
    <cellStyle name="Comma 179 4" xfId="5115" xr:uid="{A1B9D109-7D7D-4A63-9CD2-820F4AB94E13}"/>
    <cellStyle name="Comma 179 4 2" xfId="12768" xr:uid="{F01D7F21-B6CC-4A7B-A553-78CF2F7CAF09}"/>
    <cellStyle name="Comma 179 4 2 2" xfId="26168" xr:uid="{206F9904-357E-4222-B3D3-65E2DD832DCD}"/>
    <cellStyle name="Comma 179 4 3" xfId="18212" xr:uid="{67687D8E-6F42-480F-9BF2-91E3B3B7572F}"/>
    <cellStyle name="Comma 179 5" xfId="10412" xr:uid="{1945D53B-6A63-4493-844B-39D536B95FF3}"/>
    <cellStyle name="Comma 179 5 2" xfId="22765" xr:uid="{43521A40-372C-4A5C-8407-EF34968CE898}"/>
    <cellStyle name="Comma 179 6" xfId="14807" xr:uid="{9FF23CE4-4352-48EE-BCDE-35CD053FE4F7}"/>
    <cellStyle name="Comma 18" xfId="119" xr:uid="{86827196-B317-4474-8F41-FFF382E9C816}"/>
    <cellStyle name="Comma 18 2" xfId="595" xr:uid="{F931EB70-612A-4463-A2AD-A9FB23D0075C}"/>
    <cellStyle name="Comma 18 2 10" xfId="14610" xr:uid="{57AE8A2A-C25F-46BE-A01B-CBB53A628836}"/>
    <cellStyle name="Comma 18 2 2" xfId="1999" xr:uid="{6F2CBF13-7905-4F9D-98AC-5C5EF3FB738C}"/>
    <cellStyle name="Comma 18 2 2 2" xfId="5483" xr:uid="{00E78C1D-55AD-4EB4-9A9C-D4D893884377}"/>
    <cellStyle name="Comma 18 2 2 2 2" xfId="12851" xr:uid="{56011663-5AF7-4751-98B9-D1B455DAD6CD}"/>
    <cellStyle name="Comma 18 2 2 2 2 2" xfId="26533" xr:uid="{7AB7DD7A-F04D-425E-9C37-5383328DEA32}"/>
    <cellStyle name="Comma 18 2 2 2 3" xfId="18577" xr:uid="{CFEAC987-C353-47F6-BDD5-5A690D33C3FD}"/>
    <cellStyle name="Comma 18 2 2 3" xfId="10883" xr:uid="{AD7C2FCD-722A-4F72-AA1D-282FED8E98EA}"/>
    <cellStyle name="Comma 18 2 2 3 2" xfId="23354" xr:uid="{743379DF-A819-4FFA-BD99-3FF02E6B5B4E}"/>
    <cellStyle name="Comma 18 2 2 4" xfId="15377" xr:uid="{D13F3B82-B60E-4B79-8061-064F413F1028}"/>
    <cellStyle name="Comma 18 2 3" xfId="2853" xr:uid="{2BA8A8A2-DD0B-45E1-8554-48A057C371A3}"/>
    <cellStyle name="Comma 18 2 3 2" xfId="5856" xr:uid="{466B5B44-2700-4C46-8770-F87C77406FFC}"/>
    <cellStyle name="Comma 18 2 3 2 2" xfId="13183" xr:uid="{84BCC0B8-E726-4A54-88E2-32F2F5DAE2E2}"/>
    <cellStyle name="Comma 18 2 3 2 2 2" xfId="26901" xr:uid="{A52743FD-CCEB-4D4F-9277-41E7484C8D86}"/>
    <cellStyle name="Comma 18 2 3 2 3" xfId="18945" xr:uid="{453E8A38-7FB7-401E-AFCE-068F332B89C1}"/>
    <cellStyle name="Comma 18 2 3 3" xfId="11267" xr:uid="{C96B0306-353E-4E03-84A2-09A97A270AED}"/>
    <cellStyle name="Comma 18 2 3 3 2" xfId="23987" xr:uid="{D481B233-DD99-453E-8D4B-52466D06BFAB}"/>
    <cellStyle name="Comma 18 2 3 4" xfId="16032" xr:uid="{5ECC7A35-478E-47B1-BE2A-895173407C63}"/>
    <cellStyle name="Comma 18 2 4" xfId="3117" xr:uid="{6148B351-4E98-4108-9106-4EC266BFE7BA}"/>
    <cellStyle name="Comma 18 2 4 2" xfId="6114" xr:uid="{5FB48E35-76AE-4658-92C8-0857C5C9F70A}"/>
    <cellStyle name="Comma 18 2 4 2 2" xfId="13441" xr:uid="{2FDF5473-0C52-4B89-A4CE-A4F77E9A0809}"/>
    <cellStyle name="Comma 18 2 4 2 2 2" xfId="27159" xr:uid="{5631ADC5-536A-4F1D-97EE-023FF6499230}"/>
    <cellStyle name="Comma 18 2 4 2 3" xfId="19203" xr:uid="{0695E65A-99E4-44AD-BBE1-7686B4FFE2EB}"/>
    <cellStyle name="Comma 18 2 4 3" xfId="11527" xr:uid="{F2A22CBA-CE64-4CE7-8B15-2F710D06FA64}"/>
    <cellStyle name="Comma 18 2 4 3 2" xfId="24247" xr:uid="{3C40A440-AD45-41BC-BF67-D0B6E60868AE}"/>
    <cellStyle name="Comma 18 2 4 4" xfId="16292" xr:uid="{1EFA3527-E282-4F67-8B70-2BF4281E45E4}"/>
    <cellStyle name="Comma 18 2 5" xfId="3362" xr:uid="{65A21A06-5655-425A-BE6D-E499FE4CB264}"/>
    <cellStyle name="Comma 18 2 5 2" xfId="6359" xr:uid="{3547CC8E-E767-431A-9CF8-CB78E18AF45F}"/>
    <cellStyle name="Comma 18 2 5 2 2" xfId="13686" xr:uid="{015793A0-7FFB-40DE-A60E-793F921A3435}"/>
    <cellStyle name="Comma 18 2 5 2 2 2" xfId="27404" xr:uid="{B99BE2AC-2C54-402F-85E0-D6C7B4E359F5}"/>
    <cellStyle name="Comma 18 2 5 2 3" xfId="19448" xr:uid="{BE47C37E-69B6-42B9-B421-CB3992B8B3E2}"/>
    <cellStyle name="Comma 18 2 5 3" xfId="11772" xr:uid="{EDC210D4-D309-49B4-9F00-DF9F230E9A91}"/>
    <cellStyle name="Comma 18 2 5 3 2" xfId="24492" xr:uid="{53ECB30C-7D84-4F6F-AE0B-686117F8767F}"/>
    <cellStyle name="Comma 18 2 5 4" xfId="16537" xr:uid="{9F9A63B8-B4B4-45FB-AF42-3C79EC495AFF}"/>
    <cellStyle name="Comma 18 2 6" xfId="3632" xr:uid="{FB147DFE-4176-47D1-B5EE-F10201C23E1E}"/>
    <cellStyle name="Comma 18 2 6 2" xfId="6621" xr:uid="{14BFF903-0FA7-484D-838B-CB7E75C81D5D}"/>
    <cellStyle name="Comma 18 2 6 2 2" xfId="13947" xr:uid="{A75A72D2-C7CC-4AF4-A779-9BABD5517292}"/>
    <cellStyle name="Comma 18 2 6 2 2 2" xfId="27666" xr:uid="{2C3C17C5-A747-447A-B4C9-BA22D9BC0644}"/>
    <cellStyle name="Comma 18 2 6 2 3" xfId="19710" xr:uid="{7696F88F-638C-419B-A7F3-7C4E5DD08E37}"/>
    <cellStyle name="Comma 18 2 6 3" xfId="12035" xr:uid="{A959C9FF-0E89-4EE8-BF0C-77D93436FCFD}"/>
    <cellStyle name="Comma 18 2 6 3 2" xfId="24754" xr:uid="{5C7E8625-E5FC-4110-8A8D-F24A0BB454A9}"/>
    <cellStyle name="Comma 18 2 6 4" xfId="16798" xr:uid="{B359B282-AF8E-4A3B-AF2C-F1CFFDA8AD10}"/>
    <cellStyle name="Comma 18 2 7" xfId="4211" xr:uid="{A9526310-9232-476C-BE6A-41EFC421DF5E}"/>
    <cellStyle name="Comma 18 2 7 2" xfId="7167" xr:uid="{53DA7F78-7910-4AC4-BB55-24DA546E94FB}"/>
    <cellStyle name="Comma 18 2 7 2 2" xfId="14236" xr:uid="{1F5F63E7-6D31-4251-96BE-B35A1A7FD657}"/>
    <cellStyle name="Comma 18 2 7 2 2 2" xfId="28212" xr:uid="{071D5CDC-E74D-4BBB-A18A-CE4A3C69244D}"/>
    <cellStyle name="Comma 18 2 7 2 3" xfId="20256" xr:uid="{7C293861-4AD2-4A16-9165-552C4AA13BC9}"/>
    <cellStyle name="Comma 18 2 7 3" xfId="12328" xr:uid="{AC7EE3F5-B871-49E1-977E-67A5D396C70E}"/>
    <cellStyle name="Comma 18 2 7 3 2" xfId="25295" xr:uid="{4D53EFB4-326C-456D-8CBF-F6C7D53507DD}"/>
    <cellStyle name="Comma 18 2 7 4" xfId="17339" xr:uid="{AE452404-278E-4EBC-A791-30EE6E2845F9}"/>
    <cellStyle name="Comma 18 2 8" xfId="4876" xr:uid="{755341A8-D0D7-4AE1-B2ED-27B003FD1F07}"/>
    <cellStyle name="Comma 18 2 8 2" xfId="12624" xr:uid="{3EE64F79-08F7-4610-901F-89B51B235C92}"/>
    <cellStyle name="Comma 18 2 8 2 2" xfId="25934" xr:uid="{7E6396EE-1468-4A45-95FA-390B7BF42AF7}"/>
    <cellStyle name="Comma 18 2 8 3" xfId="17978" xr:uid="{C7FCF8B9-015B-41ED-A404-73A57F7FCEBA}"/>
    <cellStyle name="Comma 18 2 9" xfId="10213" xr:uid="{75FB8809-3F5C-4144-9B2E-2BC8B7644F6F}"/>
    <cellStyle name="Comma 18 2 9 2" xfId="22582" xr:uid="{8527FA94-04C3-4561-B958-E959E4C75D57}"/>
    <cellStyle name="Comma 18 3" xfId="538" xr:uid="{1983DFDF-05CB-4D37-B784-EE0979F2FD6B}"/>
    <cellStyle name="Comma 18 3 2" xfId="2293" xr:uid="{56B01CB7-A4F7-4E7A-AF27-0499C7EB60FB}"/>
    <cellStyle name="Comma 18 3 2 2" xfId="5655" xr:uid="{6B2196A0-EB0D-4001-8C25-11F0C8BE7325}"/>
    <cellStyle name="Comma 18 3 2 2 2" xfId="12994" xr:uid="{F9CC4C1B-92AD-469F-9137-A6F86EABA0F4}"/>
    <cellStyle name="Comma 18 3 2 2 2 2" xfId="26702" xr:uid="{CFDAAFD1-64BE-4E0F-8DC0-E817C8BC777A}"/>
    <cellStyle name="Comma 18 3 2 2 3" xfId="18746" xr:uid="{302A791C-2005-440C-A91F-18025597D8F5}"/>
    <cellStyle name="Comma 18 3 2 3" xfId="11060" xr:uid="{FD72FC10-6F0D-4969-8BDF-23F83D5D0062}"/>
    <cellStyle name="Comma 18 3 2 3 2" xfId="23542" xr:uid="{2FE704A8-6D8D-41F4-9960-241CB784378E}"/>
    <cellStyle name="Comma 18 3 2 4" xfId="15564" xr:uid="{7D2D18F1-B7EB-42C6-BBED-FF0269785F53}"/>
    <cellStyle name="Comma 18 3 3" xfId="3603" xr:uid="{44F0FCE0-6F72-462D-BFC7-29BC545D157C}"/>
    <cellStyle name="Comma 18 3 3 2" xfId="6592" xr:uid="{B953EBEE-E4AC-4849-B1DD-9ED9D1E043D7}"/>
    <cellStyle name="Comma 18 3 3 2 2" xfId="13918" xr:uid="{5FCF9D45-0F4A-4792-9665-271520DCCBBE}"/>
    <cellStyle name="Comma 18 3 3 2 2 2" xfId="27637" xr:uid="{CA6D401C-091B-43FA-B597-C825488D2EC8}"/>
    <cellStyle name="Comma 18 3 3 2 3" xfId="19681" xr:uid="{0C669946-4E4D-4807-B640-000906634180}"/>
    <cellStyle name="Comma 18 3 3 3" xfId="12006" xr:uid="{3028B16A-EB7C-43FA-9753-230126956F2B}"/>
    <cellStyle name="Comma 18 3 3 3 2" xfId="24725" xr:uid="{B9ADA767-0BE3-4E68-80E1-DAACE9B9C621}"/>
    <cellStyle name="Comma 18 3 3 4" xfId="16769" xr:uid="{73862ECA-85DF-49CC-A72B-CBC162B33041}"/>
    <cellStyle name="Comma 18 3 4" xfId="4182" xr:uid="{1669587C-F160-4EF6-9EB5-075661C0AC91}"/>
    <cellStyle name="Comma 18 3 4 2" xfId="7138" xr:uid="{9043A976-847B-460C-B6B9-D4D28FB98D03}"/>
    <cellStyle name="Comma 18 3 4 2 2" xfId="14207" xr:uid="{D1535703-5A6E-480C-8B7E-D239EC402F92}"/>
    <cellStyle name="Comma 18 3 4 2 2 2" xfId="28183" xr:uid="{0ACB84AE-496F-466E-A31A-35DC0D722F07}"/>
    <cellStyle name="Comma 18 3 4 2 3" xfId="20227" xr:uid="{57F54634-07F1-497A-98E7-120C208021D6}"/>
    <cellStyle name="Comma 18 3 4 3" xfId="12299" xr:uid="{1DE6424A-6DD8-4147-9853-AC567F369C4B}"/>
    <cellStyle name="Comma 18 3 4 3 2" xfId="25266" xr:uid="{0ED2292E-C16F-49FC-B3F4-FA40068DD711}"/>
    <cellStyle name="Comma 18 3 4 4" xfId="17310" xr:uid="{D36911A5-8F72-410B-A50C-764F2B7FBB78}"/>
    <cellStyle name="Comma 18 3 5" xfId="1885" xr:uid="{37836200-D9E4-42F0-AFBE-9E009721F7C1}"/>
    <cellStyle name="Comma 18 3 5 2" xfId="10792" xr:uid="{3134417A-470B-4827-9C3D-B30BEF24AFA8}"/>
    <cellStyle name="Comma 18 3 5 2 2" xfId="23263" xr:uid="{4814B2F4-9CB8-4B85-BDDB-08D79E82EE3F}"/>
    <cellStyle name="Comma 18 3 5 3" xfId="15288" xr:uid="{7E7BA610-2DE9-4FB9-A68D-4435FD137A54}"/>
    <cellStyle name="Comma 18 3 6" xfId="4841" xr:uid="{21F681D7-F2E6-41EE-A2A9-6CE2141872C8}"/>
    <cellStyle name="Comma 18 3 6 2" xfId="12595" xr:uid="{F36D5941-CB6A-4353-97C9-C512EEA2733D}"/>
    <cellStyle name="Comma 18 3 6 2 2" xfId="25900" xr:uid="{3FAA9A6F-E80C-4196-92B2-AF7A4FA37385}"/>
    <cellStyle name="Comma 18 3 6 3" xfId="17944" xr:uid="{6B674C49-7CBF-43DB-835A-205C43BE2711}"/>
    <cellStyle name="Comma 18 3 7" xfId="10179" xr:uid="{1C9B1526-22F9-4B21-80E9-3AE352B9DF41}"/>
    <cellStyle name="Comma 18 3 7 2" xfId="22548" xr:uid="{FF20577F-EDA3-4E83-BA5C-FCB401F4E029}"/>
    <cellStyle name="Comma 18 3 8" xfId="9898" xr:uid="{3D59FA38-D2B7-4B1E-B261-BC00270BE25A}"/>
    <cellStyle name="Comma 18 3 8 2" xfId="20482" xr:uid="{5D034FA2-62AB-4CB1-8C4A-49D1C94E3A52}"/>
    <cellStyle name="Comma 18 3 8 3" xfId="14581" xr:uid="{664C3DBB-D6E3-4DD6-B839-DFACFF28B1AD}"/>
    <cellStyle name="Comma 18 4" xfId="342" xr:uid="{89293569-A186-4B80-93C5-4EC752A3D1FE}"/>
    <cellStyle name="Comma 18 5" xfId="141" xr:uid="{06F45FA7-6324-4D92-81C7-625607193DDB}"/>
    <cellStyle name="Comma 18 5 2" xfId="31195" xr:uid="{8DCE9594-BF1A-4F45-B05F-BA4E0E9875C7}"/>
    <cellStyle name="Comma 18 6" xfId="2141" xr:uid="{7E49798E-2061-49EE-8D5C-D0DFF67133FC}"/>
    <cellStyle name="Comma 18 7" xfId="2765" xr:uid="{31874A85-C951-4068-9577-8B6CCF71A77E}"/>
    <cellStyle name="Comma 18 7 2" xfId="5769" xr:uid="{46495282-DB0E-414B-9347-F96919854599}"/>
    <cellStyle name="Comma 18 7 2 2" xfId="13096" xr:uid="{032CC414-95A0-403B-A078-2DD11A44F6EE}"/>
    <cellStyle name="Comma 18 7 2 2 2" xfId="26814" xr:uid="{68385D0B-7B57-4DA2-B432-A3349C8F2F9E}"/>
    <cellStyle name="Comma 18 7 2 3" xfId="18858" xr:uid="{F781DFBC-1886-43FC-AB65-4EBC78DECFE7}"/>
    <cellStyle name="Comma 18 7 3" xfId="11179" xr:uid="{A897BC97-D652-45E9-B5E4-6815EFA093E6}"/>
    <cellStyle name="Comma 18 7 3 2" xfId="23899" xr:uid="{C1566A40-222B-4D69-9F2C-AC0DD37A525E}"/>
    <cellStyle name="Comma 18 7 4" xfId="15945" xr:uid="{ED51CB83-8715-4745-9281-092C031508C3}"/>
    <cellStyle name="Comma 18 8" xfId="3029" xr:uid="{557EF51C-0FE6-4AF4-8759-E65FCB870A3A}"/>
    <cellStyle name="Comma 18 8 2" xfId="6026" xr:uid="{54B8DB21-BBF0-4FED-B3C3-D7408569F5A1}"/>
    <cellStyle name="Comma 18 8 2 2" xfId="13353" xr:uid="{C7D66BA4-D111-4226-960C-6A90B3C21114}"/>
    <cellStyle name="Comma 18 8 2 2 2" xfId="27071" xr:uid="{ECF32B89-DED2-447D-B872-7484A6809916}"/>
    <cellStyle name="Comma 18 8 2 3" xfId="19115" xr:uid="{906CCC41-D1D5-4776-A282-C12C53A34220}"/>
    <cellStyle name="Comma 18 8 3" xfId="11439" xr:uid="{A6ABDC6F-E052-48B2-919E-D77C3B6FE58F}"/>
    <cellStyle name="Comma 18 8 3 2" xfId="24159" xr:uid="{66119D34-275F-4143-9CAB-7B284F323F08}"/>
    <cellStyle name="Comma 18 8 4" xfId="16204" xr:uid="{1CE34BFC-D7C6-424A-830B-DCFB0F8D1F6B}"/>
    <cellStyle name="Comma 18 9" xfId="3274" xr:uid="{AF48B717-672A-4E41-B798-F8A47F428EF3}"/>
    <cellStyle name="Comma 18 9 2" xfId="6271" xr:uid="{08233CAB-4A7F-4E64-A429-3C4F87425C4B}"/>
    <cellStyle name="Comma 18 9 2 2" xfId="13598" xr:uid="{A65C0251-B9C3-404A-BE13-0F75EABE2AD1}"/>
    <cellStyle name="Comma 18 9 2 2 2" xfId="27316" xr:uid="{609F60B3-0761-4F14-B658-0C79F19E6F3E}"/>
    <cellStyle name="Comma 18 9 2 3" xfId="19360" xr:uid="{D1D537C9-F88C-4A58-A4AB-906CB0E91C55}"/>
    <cellStyle name="Comma 18 9 3" xfId="11684" xr:uid="{6782E748-4C02-4A95-94E9-9CBE7ED782DA}"/>
    <cellStyle name="Comma 18 9 3 2" xfId="24404" xr:uid="{86F23735-5F86-47ED-9950-7C06FCDC3A1F}"/>
    <cellStyle name="Comma 18 9 4" xfId="16449" xr:uid="{54945623-82C0-4781-AF5F-EDCE700553E2}"/>
    <cellStyle name="Comma 180" xfId="1254" xr:uid="{4D21AC99-77E4-41EA-BA14-78B3655FA596}"/>
    <cellStyle name="Comma 180 2" xfId="3800" xr:uid="{3BCE0CE0-5D3D-475F-8B54-727B94061FB2}"/>
    <cellStyle name="Comma 180 3" xfId="2167" xr:uid="{B86FF40A-DBE4-4559-845A-5769FA444D78}"/>
    <cellStyle name="Comma 180 3 2" xfId="11009" xr:uid="{0571167C-BA2A-4DE2-A56D-8DE3C6CEE374}"/>
    <cellStyle name="Comma 180 3 2 2" xfId="23483" xr:uid="{789814E0-1768-4238-A8E8-66B0062587DB}"/>
    <cellStyle name="Comma 180 3 3" xfId="15504" xr:uid="{130EBD8F-2D59-4069-B421-6823730A7433}"/>
    <cellStyle name="Comma 180 4" xfId="10236" xr:uid="{91A78A19-914A-40A2-A1AA-A51FFB9CE242}"/>
    <cellStyle name="Comma 180 4 2" xfId="22604" xr:uid="{66454442-BC95-41C7-8CAA-6D0CB35F5C77}"/>
    <cellStyle name="Comma 180 5" xfId="9955" xr:uid="{943C4551-804E-4196-A099-1F6B61EE4CDF}"/>
    <cellStyle name="Comma 180 6" xfId="14760" xr:uid="{F8D5D217-75B5-4B19-B768-0BFE4CB1A9D9}"/>
    <cellStyle name="Comma 180 7" xfId="9577" xr:uid="{00655F92-01D9-4701-A7FB-27CFF3D814C9}"/>
    <cellStyle name="Comma 181" xfId="1233" xr:uid="{A56C3136-6F65-4988-8ACB-940E8A75E74E}"/>
    <cellStyle name="Comma 181 2" xfId="3779" xr:uid="{F7C59D52-FF36-4AD7-BEF1-71F10C8DBC34}"/>
    <cellStyle name="Comma 181 3" xfId="2129" xr:uid="{6C0C29A1-4397-45BC-B75E-14FDCA163B6A}"/>
    <cellStyle name="Comma 181 3 2" xfId="11002" xr:uid="{776212FE-F7AC-46E1-8C3B-1545C2E06E1F}"/>
    <cellStyle name="Comma 181 3 2 2" xfId="23473" xr:uid="{4693D2C7-0195-4DB5-87EC-DE7E80774CF6}"/>
    <cellStyle name="Comma 181 3 3" xfId="15495" xr:uid="{29490FD8-CCC4-4575-A507-4612D4AD681D}"/>
    <cellStyle name="Comma 182" xfId="1264" xr:uid="{6C0BB1C7-288C-4D66-916C-127E8B9295E0}"/>
    <cellStyle name="Comma 182 2" xfId="3809" xr:uid="{39893AA0-8F25-4734-8B6B-6ED5C30F254E}"/>
    <cellStyle name="Comma 182 3" xfId="2514" xr:uid="{648DB402-01DB-41CC-AB17-E3877DB4B4EE}"/>
    <cellStyle name="Comma 182 3 2" xfId="11104" xr:uid="{AC6F701C-6AA1-4036-A3B1-28EEBBCB6B23}"/>
    <cellStyle name="Comma 182 3 2 2" xfId="23651" xr:uid="{C15EF985-CCCF-41FC-AC92-0CA542E7F1E2}"/>
    <cellStyle name="Comma 182 3 3" xfId="15698" xr:uid="{2485F63B-0A24-4D1F-9B88-F03EE7FC983C}"/>
    <cellStyle name="Comma 182 4" xfId="10029" xr:uid="{20A29314-8883-42E3-BE6C-D4902EA16F6B}"/>
    <cellStyle name="Comma 182 4 2" xfId="22414" xr:uid="{A930C739-955B-4F70-9459-647D4B258218}"/>
    <cellStyle name="Comma 182 5" xfId="9992" xr:uid="{2578AEB3-8CBA-4607-834B-11D15E88B848}"/>
    <cellStyle name="Comma 182 6" xfId="14731" xr:uid="{1CA3DC7E-6032-4C8C-837B-B0191F369D82}"/>
    <cellStyle name="Comma 182 7" xfId="9587" xr:uid="{C280C69B-E8B1-4C2E-A095-F16E5C358E42}"/>
    <cellStyle name="Comma 183" xfId="1285" xr:uid="{BAD0424F-2A80-40E9-B308-D0FACA053C5F}"/>
    <cellStyle name="Comma 183 2" xfId="3827" xr:uid="{77F2FBFA-CD92-4ECC-AF76-CD2FE9F8E605}"/>
    <cellStyle name="Comma 183 3" xfId="2655" xr:uid="{2B267C3A-8BF7-4B2A-8735-0B27400A4617}"/>
    <cellStyle name="Comma 183 3 2" xfId="11109" xr:uid="{2AEB0BDC-A6EE-4BD3-BFC1-F3610EB4801B}"/>
    <cellStyle name="Comma 183 3 2 2" xfId="23790" xr:uid="{5B655F90-C1B0-4563-B9A9-E83C8E1021D0}"/>
    <cellStyle name="Comma 183 3 3" xfId="15837" xr:uid="{8290372A-F0CF-470D-A5E6-8CA72151C822}"/>
    <cellStyle name="Comma 183 4" xfId="10042" xr:uid="{9C8973DE-6169-464E-8B3B-F6B1BE5FC055}"/>
    <cellStyle name="Comma 183 4 2" xfId="22422" xr:uid="{57FDFBD7-963E-4822-9F82-9CF8F108B35A}"/>
    <cellStyle name="Comma 183 5" xfId="9994" xr:uid="{27D2D33D-AE18-497F-A1F1-6FE6D1B166F0}"/>
    <cellStyle name="Comma 183 6" xfId="15493" xr:uid="{2F21D559-0B53-41C7-8435-77A49E0DB092}"/>
    <cellStyle name="Comma 183 7" xfId="9562" xr:uid="{7D57D913-DA19-408C-AF06-8D89DEB3D601}"/>
    <cellStyle name="Comma 184" xfId="1424" xr:uid="{0CF744F8-73C0-46D9-8D51-3BA5129FC80F}"/>
    <cellStyle name="Comma 184 2" xfId="3961" xr:uid="{E9D08E9D-BC4B-4CFB-B60F-505F1563CA3F}"/>
    <cellStyle name="Comma 184 3" xfId="2649" xr:uid="{C045F9B4-0406-4B65-968C-5F46F927DABC}"/>
    <cellStyle name="Comma 184 3 2" xfId="11108" xr:uid="{7585C4EF-BE48-4B2B-BD85-FFE886115BCD}"/>
    <cellStyle name="Comma 184 3 2 2" xfId="23784" xr:uid="{49928A0B-95B5-42C3-8320-962F004F67A9}"/>
    <cellStyle name="Comma 184 3 3" xfId="15831" xr:uid="{AEB610BB-5D65-4A2A-A8CB-67FD65281924}"/>
    <cellStyle name="Comma 185" xfId="1258" xr:uid="{574EB7AB-267A-4293-B07F-5AB4E2BABA1F}"/>
    <cellStyle name="Comma 185 2" xfId="3803" xr:uid="{4BBB8751-7333-4768-BB59-930704D075DE}"/>
    <cellStyle name="Comma 185 3" xfId="2483" xr:uid="{04415857-0C0B-4D2C-9CE3-ABBB7E203DD1}"/>
    <cellStyle name="Comma 185 3 2" xfId="11101" xr:uid="{11D06701-BCA9-4B0B-835A-8F2802A68885}"/>
    <cellStyle name="Comma 185 3 2 2" xfId="23620" xr:uid="{8C7E7AE5-F979-4286-A223-2DE2D60A88BC}"/>
    <cellStyle name="Comma 185 3 3" xfId="15667" xr:uid="{A016EB57-2F44-4692-A562-2A81AEFD2CF8}"/>
    <cellStyle name="Comma 186" xfId="1270" xr:uid="{B0D1706A-70C6-43CB-97EC-C8B5C64A6248}"/>
    <cellStyle name="Comma 186 2" xfId="3815" xr:uid="{F90B7763-7724-4BC2-87C6-AA78AF9602EA}"/>
    <cellStyle name="Comma 186 3" xfId="2468" xr:uid="{D7947EBE-BF67-4D77-8795-4A9CDF19EA68}"/>
    <cellStyle name="Comma 186 3 2" xfId="11099" xr:uid="{D7131AF8-A528-45F6-B782-7753A51FBA40}"/>
    <cellStyle name="Comma 186 3 2 2" xfId="23606" xr:uid="{0FDE8676-0BBB-436B-8645-1CAC759C84AD}"/>
    <cellStyle name="Comma 186 3 3" xfId="15653" xr:uid="{81145B9F-44CC-4172-A125-B1D6E1641FB3}"/>
    <cellStyle name="Comma 187" xfId="1518" xr:uid="{6437A984-2611-4C22-A1B1-2096F5204FDF}"/>
    <cellStyle name="Comma 188" xfId="1256" xr:uid="{EEBB272A-6635-4AC1-8A0E-61DA8AB17B15}"/>
    <cellStyle name="Comma 189" xfId="1516" xr:uid="{0608A1C6-4073-4E1D-91C0-A5AEB12C2F82}"/>
    <cellStyle name="Comma 19" xfId="120" xr:uid="{B206AD53-8770-49FF-9350-C28182F11D04}"/>
    <cellStyle name="Comma 19 2" xfId="388" xr:uid="{4A2210B3-E82D-493D-8402-44B259B6E05D}"/>
    <cellStyle name="Comma 19 2 10" xfId="14526" xr:uid="{6211E343-18D7-4791-B88F-8B733CBBFE4F}"/>
    <cellStyle name="Comma 19 2 2" xfId="2003" xr:uid="{25A7AE01-8089-4F4A-8ABB-48BA69E2F504}"/>
    <cellStyle name="Comma 19 2 2 2" xfId="5487" xr:uid="{17F63A15-7B72-4B74-A27F-4B6443CDE9BF}"/>
    <cellStyle name="Comma 19 2 2 2 2" xfId="12855" xr:uid="{47FA3427-7223-48CE-80FE-CD3B02B6C3A3}"/>
    <cellStyle name="Comma 19 2 2 2 2 2" xfId="26537" xr:uid="{A50A1F8B-27F7-4E0F-B3FB-BE57E6E7F21D}"/>
    <cellStyle name="Comma 19 2 2 2 3" xfId="18581" xr:uid="{36C44ADA-B941-4B1D-B13F-C03E4BD9B781}"/>
    <cellStyle name="Comma 19 2 2 3" xfId="10887" xr:uid="{B2A31DD8-D88B-4388-8866-077E0EA44C90}"/>
    <cellStyle name="Comma 19 2 2 3 2" xfId="23358" xr:uid="{A5BC273E-DC2E-44BA-99BB-40D1035B078C}"/>
    <cellStyle name="Comma 19 2 2 4" xfId="15381" xr:uid="{AF02ECB1-03CB-4ED7-A63B-5AD14A57D18E}"/>
    <cellStyle name="Comma 19 2 2 5" xfId="31196" xr:uid="{A0D05728-A1EA-46C8-A121-3194DA0F4436}"/>
    <cellStyle name="Comma 19 2 3" xfId="2857" xr:uid="{5810F238-70D9-46DB-956F-C60A1244268E}"/>
    <cellStyle name="Comma 19 2 3 2" xfId="5860" xr:uid="{7D1C8783-E6A3-485B-8F3B-D28913C9B6B8}"/>
    <cellStyle name="Comma 19 2 3 2 2" xfId="13187" xr:uid="{5FC7EC15-28E7-4C5B-8EE5-F0AFFD0E143F}"/>
    <cellStyle name="Comma 19 2 3 2 2 2" xfId="26905" xr:uid="{B1BD2163-43FB-4900-935A-8727A56B98F8}"/>
    <cellStyle name="Comma 19 2 3 2 3" xfId="18949" xr:uid="{5858FBF3-9C03-426D-9588-E37516F03B96}"/>
    <cellStyle name="Comma 19 2 3 3" xfId="11271" xr:uid="{4DAFFBEA-50AB-4285-A5E5-FF746BE244B9}"/>
    <cellStyle name="Comma 19 2 3 3 2" xfId="23991" xr:uid="{CA7B0871-994F-41B3-A33F-0207D5A864EC}"/>
    <cellStyle name="Comma 19 2 3 4" xfId="16036" xr:uid="{68A79A46-CE2C-43B1-870B-20F27AD06793}"/>
    <cellStyle name="Comma 19 2 4" xfId="3121" xr:uid="{7F9A8D3A-A710-4097-BD65-A2754D9BDA59}"/>
    <cellStyle name="Comma 19 2 4 2" xfId="6118" xr:uid="{230ADFF1-1C11-4377-A29D-44CE5187080C}"/>
    <cellStyle name="Comma 19 2 4 2 2" xfId="13445" xr:uid="{C4EB02E2-7CE0-4FB3-A615-27641454FDDF}"/>
    <cellStyle name="Comma 19 2 4 2 2 2" xfId="27163" xr:uid="{4E377BA5-9A1E-4680-92F0-4BBA4AE23906}"/>
    <cellStyle name="Comma 19 2 4 2 3" xfId="19207" xr:uid="{A094F625-6518-4FF5-A205-4B0E7BECC1B3}"/>
    <cellStyle name="Comma 19 2 4 3" xfId="11531" xr:uid="{73CD7F77-D5E7-42A3-BE30-075AC93C46D4}"/>
    <cellStyle name="Comma 19 2 4 3 2" xfId="24251" xr:uid="{EEC22F17-1E49-4670-884E-A4835EFBCD90}"/>
    <cellStyle name="Comma 19 2 4 4" xfId="16296" xr:uid="{075217BA-329B-4E5E-9E4D-DFB3E9F9BD82}"/>
    <cellStyle name="Comma 19 2 5" xfId="3366" xr:uid="{46EEA01E-1175-4549-81A6-24F1669A0B65}"/>
    <cellStyle name="Comma 19 2 5 2" xfId="6363" xr:uid="{BB5B6EA2-C6C4-48EF-8196-D779D56C884E}"/>
    <cellStyle name="Comma 19 2 5 2 2" xfId="13690" xr:uid="{BC517EC0-8DD7-487C-B47E-9F72B61F4CF1}"/>
    <cellStyle name="Comma 19 2 5 2 2 2" xfId="27408" xr:uid="{64EA5C0A-00C7-4D0A-9411-F933C9173F5B}"/>
    <cellStyle name="Comma 19 2 5 2 3" xfId="19452" xr:uid="{678E47F7-D77A-4C68-8E78-49DD7DFBC4BC}"/>
    <cellStyle name="Comma 19 2 5 3" xfId="11776" xr:uid="{9892D612-ED50-4042-8EA5-83E3E44D2815}"/>
    <cellStyle name="Comma 19 2 5 3 2" xfId="24496" xr:uid="{A9B9E3C9-BABA-4CA9-94F9-5025B3A747DE}"/>
    <cellStyle name="Comma 19 2 5 4" xfId="16541" xr:uid="{442BEEB0-5D63-4E8F-BBE3-D098498B62AC}"/>
    <cellStyle name="Comma 19 2 6" xfId="3554" xr:uid="{B148DB94-7984-4779-AA5A-1BBAA1834C08}"/>
    <cellStyle name="Comma 19 2 6 2" xfId="6543" xr:uid="{15986B34-9AB6-4298-97C0-1B2A4E9CB23D}"/>
    <cellStyle name="Comma 19 2 6 2 2" xfId="13869" xr:uid="{03FD7052-9197-433A-AC1F-8940D7609BA5}"/>
    <cellStyle name="Comma 19 2 6 2 2 2" xfId="27588" xr:uid="{8B61BDC4-873A-4C73-B29A-89D0F65F0C1D}"/>
    <cellStyle name="Comma 19 2 6 2 3" xfId="19632" xr:uid="{EE5F9AA1-06BB-4EB5-BE39-76118F0B9636}"/>
    <cellStyle name="Comma 19 2 6 3" xfId="11957" xr:uid="{C58DD246-7A10-4DEC-A67C-3F95C4F395C1}"/>
    <cellStyle name="Comma 19 2 6 3 2" xfId="24676" xr:uid="{81D7CF60-E906-4393-8A2A-7F18A3AC9A54}"/>
    <cellStyle name="Comma 19 2 6 4" xfId="16720" xr:uid="{1BC68486-A0EF-4492-A40C-550D29F4EED1}"/>
    <cellStyle name="Comma 19 2 7" xfId="4133" xr:uid="{3CAB19D9-A1AD-4218-9CCB-27C98EECE77B}"/>
    <cellStyle name="Comma 19 2 7 2" xfId="7089" xr:uid="{11EFBF2D-24DE-4C08-B4F4-22B577DC6524}"/>
    <cellStyle name="Comma 19 2 7 2 2" xfId="14158" xr:uid="{65127030-F675-4270-8BC1-6900A0335135}"/>
    <cellStyle name="Comma 19 2 7 2 2 2" xfId="28134" xr:uid="{D75F2EAD-B959-457F-BA60-294CC8C096B2}"/>
    <cellStyle name="Comma 19 2 7 2 3" xfId="20178" xr:uid="{CAC03307-427E-4092-BC19-943BE453F095}"/>
    <cellStyle name="Comma 19 2 7 3" xfId="12250" xr:uid="{FA0C817B-B75E-4F8E-985A-9205B03CF871}"/>
    <cellStyle name="Comma 19 2 7 3 2" xfId="25217" xr:uid="{E2F5151E-7364-41C2-B663-8BBB44DDB9B2}"/>
    <cellStyle name="Comma 19 2 7 4" xfId="17261" xr:uid="{155E3791-6144-4313-BE13-E3521025C6F5}"/>
    <cellStyle name="Comma 19 2 8" xfId="4757" xr:uid="{A4384860-58B2-4EEC-87CE-9FA51E005132}"/>
    <cellStyle name="Comma 19 2 8 2" xfId="12542" xr:uid="{B9AC63E8-5FE8-4480-A625-FE86B8FB6EF7}"/>
    <cellStyle name="Comma 19 2 8 2 2" xfId="25821" xr:uid="{44BC52A9-E581-4881-A11D-1C0EAFC76DFB}"/>
    <cellStyle name="Comma 19 2 8 3" xfId="17865" xr:uid="{C18D0543-BC22-49AA-A32F-5E248D26990A}"/>
    <cellStyle name="Comma 19 2 9" xfId="10112" xr:uid="{E22997B8-8166-4ED7-87C0-634101BA8981}"/>
    <cellStyle name="Comma 19 2 9 2" xfId="22483" xr:uid="{B08899F9-177C-4E7F-995D-FA1F1349DC28}"/>
    <cellStyle name="Comma 19 3" xfId="258" xr:uid="{AE0E5A06-FD4E-4319-9616-3F896EBB5C19}"/>
    <cellStyle name="Comma 19 3 2" xfId="1823" xr:uid="{94C22C27-0B50-4A12-89A5-B57C15F6A1D2}"/>
    <cellStyle name="Comma 19 3 3" xfId="1889" xr:uid="{F7BA9EBD-8A21-4FCD-97C4-FF03D85529B5}"/>
    <cellStyle name="Comma 19 3 3 2" xfId="10796" xr:uid="{2273740C-1CB3-431F-8134-F5D9CE55E59A}"/>
    <cellStyle name="Comma 19 3 3 2 2" xfId="23267" xr:uid="{D649D13F-2E4F-4011-93AE-6115A3C80980}"/>
    <cellStyle name="Comma 19 3 3 3" xfId="15292" xr:uid="{63BD60C8-2DA1-4867-8ED2-05C511CCFB3F}"/>
    <cellStyle name="Comma 19 3 4" xfId="9900" xr:uid="{1722ED59-1753-4468-8C3F-DFF70150EFAD}"/>
    <cellStyle name="Comma 19 4" xfId="335" xr:uid="{AD1E6D2E-96EF-4D3D-9B70-90051A4683E8}"/>
    <cellStyle name="Comma 19 5" xfId="142" xr:uid="{3B93DAAB-2AC9-4522-AC2B-847D0EB40816}"/>
    <cellStyle name="Comma 19 5 2" xfId="32244" xr:uid="{A53CC458-3553-448F-B337-28C573CDEC51}"/>
    <cellStyle name="Comma 19 6" xfId="2133" xr:uid="{F9ACA159-F098-4F8B-8373-6EC5ED7C2CB8}"/>
    <cellStyle name="Comma 19 7" xfId="2769" xr:uid="{6F009986-1957-4204-B7DE-05E468B85E84}"/>
    <cellStyle name="Comma 19 7 2" xfId="5773" xr:uid="{42ED2C53-AC69-4461-99FA-7C472304CBCC}"/>
    <cellStyle name="Comma 19 7 2 2" xfId="13100" xr:uid="{D77A07DF-620C-4A25-9DB1-A7D94014A56A}"/>
    <cellStyle name="Comma 19 7 2 2 2" xfId="26818" xr:uid="{10BEFD32-9431-48A7-BAD5-44A79A80AEF3}"/>
    <cellStyle name="Comma 19 7 2 3" xfId="18862" xr:uid="{04706FEF-CAEE-4050-BF03-E1D0821CC165}"/>
    <cellStyle name="Comma 19 7 3" xfId="11183" xr:uid="{BA8D2F39-350B-4164-8D26-FB521A4F023F}"/>
    <cellStyle name="Comma 19 7 3 2" xfId="23903" xr:uid="{A8B82D50-1801-4842-A1EA-04329398803D}"/>
    <cellStyle name="Comma 19 7 4" xfId="15949" xr:uid="{3E454C4A-C27A-4C44-887D-6A35DB26CF68}"/>
    <cellStyle name="Comma 19 8" xfId="3033" xr:uid="{CDE32570-48DD-45CE-83B3-17D35A301F32}"/>
    <cellStyle name="Comma 19 8 2" xfId="6030" xr:uid="{EF9FA70D-2046-4169-9C9E-981CB316992D}"/>
    <cellStyle name="Comma 19 8 2 2" xfId="13357" xr:uid="{DA89F634-E403-4162-B076-CDADBABF7900}"/>
    <cellStyle name="Comma 19 8 2 2 2" xfId="27075" xr:uid="{C1DF12C0-F976-44B7-B1F3-547EE4C6C2BA}"/>
    <cellStyle name="Comma 19 8 2 3" xfId="19119" xr:uid="{9AF81496-2492-40E3-B004-39F8D16AF983}"/>
    <cellStyle name="Comma 19 8 3" xfId="11443" xr:uid="{0761C20A-A7FB-4512-AE45-1938B2B2EF17}"/>
    <cellStyle name="Comma 19 8 3 2" xfId="24163" xr:uid="{84A7DC3A-E877-48B1-AF40-C7042F5C2583}"/>
    <cellStyle name="Comma 19 8 4" xfId="16208" xr:uid="{36D1BC35-F5E0-4615-AB8F-DE18E3BAAA6E}"/>
    <cellStyle name="Comma 19 9" xfId="3278" xr:uid="{756BB05F-78BC-4141-A9BC-9322A7951980}"/>
    <cellStyle name="Comma 19 9 2" xfId="6275" xr:uid="{81BA2A5D-0752-443C-AF86-56B509CD20A6}"/>
    <cellStyle name="Comma 19 9 2 2" xfId="13602" xr:uid="{DD27B4BC-434E-4CAE-9295-EB877B64FD01}"/>
    <cellStyle name="Comma 19 9 2 2 2" xfId="27320" xr:uid="{68E093D2-4D4A-413B-9B08-7F5ED1A0DA90}"/>
    <cellStyle name="Comma 19 9 2 3" xfId="19364" xr:uid="{90F3A99D-212A-49EF-A681-E3B946ACCD3F}"/>
    <cellStyle name="Comma 19 9 3" xfId="11688" xr:uid="{DDBE4651-E232-4BE1-93A6-924DED2ED37D}"/>
    <cellStyle name="Comma 19 9 3 2" xfId="24408" xr:uid="{148D4497-69D5-4E16-867F-B95F61DF0D30}"/>
    <cellStyle name="Comma 19 9 4" xfId="16453" xr:uid="{6DAF93AE-028D-4B66-A2A6-6035EA3F6508}"/>
    <cellStyle name="Comma 190" xfId="1297" xr:uid="{B43DF2DD-FAA7-4BF7-B1DB-C922B1D3C164}"/>
    <cellStyle name="Comma 191" xfId="1528" xr:uid="{11FF5C9C-DFC3-45EC-9AD0-DF28431092A1}"/>
    <cellStyle name="Comma 192" xfId="1278" xr:uid="{E29E8F94-035A-460F-90B4-4FB5900EF819}"/>
    <cellStyle name="Comma 193" xfId="1291" xr:uid="{2A83243F-2166-43CD-80B6-E8CE46FEC629}"/>
    <cellStyle name="Comma 194" xfId="1537" xr:uid="{7C725BDB-0D00-49E0-A0F1-2E6B2D371D51}"/>
    <cellStyle name="Comma 195" xfId="1271" xr:uid="{FEC24F0F-E33F-4FB0-A21F-9805BF4D37AD}"/>
    <cellStyle name="Comma 196" xfId="1536" xr:uid="{29134E23-4726-49F6-A0F2-219A04DAFD1D}"/>
    <cellStyle name="Comma 197" xfId="1544" xr:uid="{2805CF37-D1DE-4F65-BE36-29F390745680}"/>
    <cellStyle name="Comma 198" xfId="1535" xr:uid="{7D11C3D7-FA1C-4456-90BD-64E45467D141}"/>
    <cellStyle name="Comma 199" xfId="1338" xr:uid="{AC40CB72-EE44-476C-9D42-8D8AE6814CE5}"/>
    <cellStyle name="Comma 2" xfId="9" xr:uid="{65740F0C-AC35-4248-967B-CD64767EA01D}"/>
    <cellStyle name="Comma 2 10" xfId="663" xr:uid="{746E85F8-4E6F-42A7-8E51-17B35AF64A0A}"/>
    <cellStyle name="Comma 2 10 2" xfId="31198" xr:uid="{FA791D8F-48AE-4DAB-A2C0-DBFA1D7C9188}"/>
    <cellStyle name="Comma 2 11" xfId="420" xr:uid="{4029A873-E60F-44D9-90FC-E4EE0DCBE52A}"/>
    <cellStyle name="Comma 2 11 2" xfId="3562" xr:uid="{13346826-A1E5-4B24-822F-BF650A009C99}"/>
    <cellStyle name="Comma 2 11 2 2" xfId="6551" xr:uid="{7CA7FAFA-7395-4972-9223-5EFBB9513B2D}"/>
    <cellStyle name="Comma 2 11 2 2 2" xfId="13877" xr:uid="{CC909CB4-D919-4056-AD1F-1F05188D696B}"/>
    <cellStyle name="Comma 2 11 2 2 2 2" xfId="27596" xr:uid="{269060E3-818A-401E-8548-6BF4CD069CDD}"/>
    <cellStyle name="Comma 2 11 2 2 3" xfId="19640" xr:uid="{46C945FC-9283-41DF-AD14-3215E5F6B8D9}"/>
    <cellStyle name="Comma 2 11 2 2 4" xfId="32232" xr:uid="{D2D80C53-EC7F-476B-A51E-3AC2DA1954E3}"/>
    <cellStyle name="Comma 2 11 2 3" xfId="11965" xr:uid="{2B484F9A-3ECA-4F78-BFB6-470E299DC871}"/>
    <cellStyle name="Comma 2 11 2 3 2" xfId="24684" xr:uid="{CBB17900-888E-435A-81FC-CDFA36C10E82}"/>
    <cellStyle name="Comma 2 11 2 4" xfId="16728" xr:uid="{35A0002B-7AB0-4427-A9A7-4969D45911FB}"/>
    <cellStyle name="Comma 2 11 2 5" xfId="31199" xr:uid="{0D733676-FDFC-4FB3-A86C-888AC1B21829}"/>
    <cellStyle name="Comma 2 11 3" xfId="4141" xr:uid="{5D810557-7309-4A97-91D6-FE842C6D93EA}"/>
    <cellStyle name="Comma 2 11 3 2" xfId="7097" xr:uid="{69631950-D134-4874-8F4A-7A85AF1154D5}"/>
    <cellStyle name="Comma 2 11 3 2 2" xfId="14166" xr:uid="{9721A25C-2DD0-4496-BE52-CEFE11F1ECE2}"/>
    <cellStyle name="Comma 2 11 3 2 2 2" xfId="28142" xr:uid="{FB3CE19C-7A18-4C07-A7AA-5DA618E07A25}"/>
    <cellStyle name="Comma 2 11 3 2 3" xfId="20186" xr:uid="{0A929835-CCAA-4376-9035-02DA26CD87F1}"/>
    <cellStyle name="Comma 2 11 3 3" xfId="12258" xr:uid="{B5538BA2-9C92-484B-8BFC-41DB808C7D57}"/>
    <cellStyle name="Comma 2 11 3 3 2" xfId="25225" xr:uid="{381A8A12-E39D-4799-96B6-F4F7E4C520B4}"/>
    <cellStyle name="Comma 2 11 3 4" xfId="17269" xr:uid="{47201536-C058-4DBD-AF57-75C00757CF78}"/>
    <cellStyle name="Comma 2 11 4" xfId="4772" xr:uid="{5C679A92-8D14-49FD-B0D7-5638544256C3}"/>
    <cellStyle name="Comma 2 11 4 2" xfId="12550" xr:uid="{F3E5C42B-38D0-46E5-9C4E-1D4A4E831AF1}"/>
    <cellStyle name="Comma 2 11 4 2 2" xfId="25833" xr:uid="{008653FF-16BF-4899-98DC-8CEE00C94770}"/>
    <cellStyle name="Comma 2 11 4 3" xfId="17877" xr:uid="{3D138E35-AC0A-48BB-8184-FCF8A015F3BD}"/>
    <cellStyle name="Comma 2 11 5" xfId="10126" xr:uid="{7C89A744-BAF4-44E0-82EC-B5A8CCDB46ED}"/>
    <cellStyle name="Comma 2 11 5 2" xfId="22496" xr:uid="{5DC9355A-F70D-4AA3-AF56-A97249F05482}"/>
    <cellStyle name="Comma 2 11 6" xfId="14534" xr:uid="{9C33C95E-7757-4E18-AEDB-73FF909779D2}"/>
    <cellStyle name="Comma 2 12" xfId="129" xr:uid="{975C990B-A8C4-4A4B-A0FA-66185BCF190A}"/>
    <cellStyle name="Comma 2 13" xfId="1081" xr:uid="{1603D1BA-0FF5-484A-963E-7507CA4852CD}"/>
    <cellStyle name="Comma 2 13 2" xfId="32222" xr:uid="{FE55195B-C317-4B75-92D9-D695E98898DD}"/>
    <cellStyle name="Comma 2 13 3" xfId="31197" xr:uid="{16A5152F-B871-4D91-B672-D21B7FBF09EB}"/>
    <cellStyle name="Comma 2 14" xfId="1100" xr:uid="{DFBAE45D-9C0A-4680-AB8F-047CD376A8E7}"/>
    <cellStyle name="Comma 2 14 2" xfId="32236" xr:uid="{F5089080-CABC-4B61-B0DF-38702135BB74}"/>
    <cellStyle name="Comma 2 15" xfId="87" xr:uid="{1A71CE34-31E2-4E56-907B-E0375462279B}"/>
    <cellStyle name="Comma 2 15 2" xfId="3498" xr:uid="{91DF7397-9DF0-43C7-800F-D0E837C8BEE9}"/>
    <cellStyle name="Comma 2 15 3" xfId="2987" xr:uid="{C700E3CC-0400-4DB2-BBD7-6A4BD53FF7AA}"/>
    <cellStyle name="Comma 2 15 3 2" xfId="11398" xr:uid="{1E92A434-3D87-4F10-9602-740D41D4C052}"/>
    <cellStyle name="Comma 2 15 3 2 2" xfId="24118" xr:uid="{1B6BF55E-2B86-41F0-9F26-596F0E9C1C30}"/>
    <cellStyle name="Comma 2 15 3 3" xfId="16163" xr:uid="{9B4A9A97-A38E-46A6-9248-167DBF63E9CE}"/>
    <cellStyle name="Comma 2 15 4" xfId="32203" xr:uid="{F02F8F02-E0BD-4404-AB9C-EC0C4F7D0C62}"/>
    <cellStyle name="Comma 2 16" xfId="1572" xr:uid="{03C4D6BA-23BB-459F-AE40-78B128142E4D}"/>
    <cellStyle name="Comma 2 17" xfId="7536" xr:uid="{B3C2203C-A725-4269-9FC0-80884F40213B}"/>
    <cellStyle name="Comma 2 17 2" xfId="15626" xr:uid="{33775394-B001-489D-BA48-2CD24065074C}"/>
    <cellStyle name="Comma 2 17 3" xfId="20408" xr:uid="{A690C9EF-F783-4F75-98E7-A1ED34BA5953}"/>
    <cellStyle name="Comma 2 17 4" xfId="9635" xr:uid="{F3CDD99B-DA1D-403D-B4D1-CAA1217A672E}"/>
    <cellStyle name="Comma 2 2" xfId="28" xr:uid="{016E3A68-1115-4403-800E-739F57A837D8}"/>
    <cellStyle name="Comma 2 2 10" xfId="3488" xr:uid="{449F8EB4-4C41-4686-BB0D-B18058D365F0}"/>
    <cellStyle name="Comma 2 2 10 2" xfId="6484" xr:uid="{5024620D-24BC-4DD7-BB87-441324C760D3}"/>
    <cellStyle name="Comma 2 2 10 2 2" xfId="13811" xr:uid="{6657B5D9-FB0F-456E-B0EE-3CF31A99A8B8}"/>
    <cellStyle name="Comma 2 2 10 2 2 2" xfId="27529" xr:uid="{D28E6696-ECAD-43B2-A6BF-81A904D2C88C}"/>
    <cellStyle name="Comma 2 2 10 2 3" xfId="19573" xr:uid="{30986887-CBF4-4F28-A885-8D581DC3EAA0}"/>
    <cellStyle name="Comma 2 2 10 2 4" xfId="32219" xr:uid="{993F0B9B-E8EA-46DB-8F26-05D406451352}"/>
    <cellStyle name="Comma 2 2 10 3" xfId="11897" xr:uid="{652487D8-175A-4A0B-B78D-A621960AD21F}"/>
    <cellStyle name="Comma 2 2 10 3 2" xfId="24617" xr:uid="{FEA1E8EE-33E4-4042-A1E8-61059DB9916B}"/>
    <cellStyle name="Comma 2 2 10 4" xfId="16662" xr:uid="{1B29F615-C1D4-4E2F-97D5-8402A24B0539}"/>
    <cellStyle name="Comma 2 2 10 5" xfId="31201" xr:uid="{0681E560-EBA3-444F-AAD6-46611543E160}"/>
    <cellStyle name="Comma 2 2 11" xfId="4072" xr:uid="{DD931A99-278A-4D91-8A93-472EE95C478C}"/>
    <cellStyle name="Comma 2 2 11 2" xfId="7028" xr:uid="{B967993E-5FD5-4F88-AB63-B77642EDADAC}"/>
    <cellStyle name="Comma 2 2 11 2 2" xfId="14097" xr:uid="{3BB49C06-F10A-4B0E-B219-BE8054BD5843}"/>
    <cellStyle name="Comma 2 2 11 2 2 2" xfId="28073" xr:uid="{4BF2A0B7-9E84-4262-85FB-6DA5EB063C09}"/>
    <cellStyle name="Comma 2 2 11 2 3" xfId="20117" xr:uid="{40D7A69F-5D24-4F28-A359-3F53BCF16E31}"/>
    <cellStyle name="Comma 2 2 11 3" xfId="12189" xr:uid="{BBE49FD8-7198-4C63-A9E0-495194A79C3A}"/>
    <cellStyle name="Comma 2 2 11 3 2" xfId="25156" xr:uid="{9C250803-F487-49C8-ADBD-C4226F773BCB}"/>
    <cellStyle name="Comma 2 2 11 4" xfId="17200" xr:uid="{46B82877-2FD4-4DEF-B3D5-CE4A7356A73D}"/>
    <cellStyle name="Comma 2 2 11 5" xfId="31202" xr:uid="{A981AD7A-295A-4FB0-80D8-83E2ABDC8C2D}"/>
    <cellStyle name="Comma 2 2 12" xfId="4624" xr:uid="{D9748674-CA12-4F78-A638-F026BB51AEFB}"/>
    <cellStyle name="Comma 2 2 12 2" xfId="12481" xr:uid="{B699B90F-E691-4852-A184-190C03949C4E}"/>
    <cellStyle name="Comma 2 2 12 2 2" xfId="25702" xr:uid="{EAC82066-868F-4BF2-ACAB-686995621CE5}"/>
    <cellStyle name="Comma 2 2 12 3" xfId="17746" xr:uid="{14332D53-F480-4428-A22E-36C14930D8DF}"/>
    <cellStyle name="Comma 2 2 12 4" xfId="31200" xr:uid="{99154850-E4AA-4044-BD76-C841FAD2A294}"/>
    <cellStyle name="Comma 2 2 13" xfId="69" xr:uid="{C7414F68-1B5F-4B07-9DE9-2F2260D1ED46}"/>
    <cellStyle name="Comma 2 2 13 2" xfId="22393" xr:uid="{926DBB87-3E8A-4C91-B8AE-06990EEF93BC}"/>
    <cellStyle name="Comma 2 2 14" xfId="9435" xr:uid="{2CCA437F-1BA5-455F-A747-D3E86645694C}"/>
    <cellStyle name="Comma 2 2 14 2" xfId="14439" xr:uid="{0AB08EC6-2A00-4332-AC89-FB86F1652FDF}"/>
    <cellStyle name="Comma 2 2 15" xfId="9457" xr:uid="{CAC8D85C-B1CF-4818-A157-968FEC8F0D79}"/>
    <cellStyle name="Comma 2 2 2" xfId="100" xr:uid="{87D737B6-A694-4E8C-A2C3-793D87C1CBDF}"/>
    <cellStyle name="Comma 2 2 2 10" xfId="1718" xr:uid="{9BAF4414-435E-4D8F-8900-C8D14FB4BD95}"/>
    <cellStyle name="Comma 2 2 2 10 2" xfId="10661" xr:uid="{9BE412B3-FFB8-47A1-B0CD-20343E857545}"/>
    <cellStyle name="Comma 2 2 2 10 2 2" xfId="23131" xr:uid="{1223B85E-1A38-4157-8CA3-BC4B6D4E2F2B}"/>
    <cellStyle name="Comma 2 2 2 10 3" xfId="15164" xr:uid="{889468E9-3837-40BA-A9FB-B9070D9EB878}"/>
    <cellStyle name="Comma 2 2 2 11" xfId="9778" xr:uid="{D4148181-DB4A-4340-B762-87B3107B6919}"/>
    <cellStyle name="Comma 2 2 2 2" xfId="296" xr:uid="{BE6B123F-6835-4CCA-B9DC-E55D51EC3D36}"/>
    <cellStyle name="Comma 2 2 2 2 2" xfId="31203" xr:uid="{7BD017C9-DDD6-43D1-8BC7-0BE3AB3F7C35}"/>
    <cellStyle name="Comma 2 2 2 3" xfId="333" xr:uid="{E8F6233C-4683-40A2-95E2-A5AEFA9B0C4C}"/>
    <cellStyle name="Comma 2 2 2 3 2" xfId="2194" xr:uid="{CAC80D69-722F-4549-936E-9B8BA06583E0}"/>
    <cellStyle name="Comma 2 2 2 3 2 2" xfId="31204" xr:uid="{1815EAAC-3815-4088-BF9D-FA313CF49BC0}"/>
    <cellStyle name="Comma 2 2 2 3 3" xfId="2036" xr:uid="{E57A76AE-5C44-4EAC-826A-9CA31DA619DB}"/>
    <cellStyle name="Comma 2 2 2 3 3 2" xfId="10920" xr:uid="{0B3A5767-4CC9-4347-98BC-D8B1FEBB4D7B}"/>
    <cellStyle name="Comma 2 2 2 3 3 2 2" xfId="23391" xr:uid="{B0535B5F-8429-48BF-A09A-526F0E85F9A7}"/>
    <cellStyle name="Comma 2 2 2 3 3 3" xfId="15413" xr:uid="{86A9BA12-9210-4DE6-94B6-E0381498D3D2}"/>
    <cellStyle name="Comma 2 2 2 3 4" xfId="14385" xr:uid="{AEEBEAD2-E888-4019-9AA1-234FC82F2B01}"/>
    <cellStyle name="Comma 2 2 2 3 4 2" xfId="28360" xr:uid="{CF26C931-CB34-4494-ACDC-83A8143809C1}"/>
    <cellStyle name="Comma 2 2 2 3 5" xfId="9939" xr:uid="{62738D41-521F-428C-BAA6-85257E9040B4}"/>
    <cellStyle name="Comma 2 2 2 4" xfId="395" xr:uid="{25D45316-C1E4-4F0D-8E34-77C0FB806BEB}"/>
    <cellStyle name="Comma 2 2 2 4 2" xfId="31205" xr:uid="{1530F485-C0AB-45CD-BC86-A005BAFCC041}"/>
    <cellStyle name="Comma 2 2 2 5" xfId="490" xr:uid="{934F96EF-0F99-4327-B37C-362123E173B5}"/>
    <cellStyle name="Comma 2 2 2 5 2" xfId="31206" xr:uid="{A18C85A4-0696-4071-9E62-64D35FDBA636}"/>
    <cellStyle name="Comma 2 2 2 6" xfId="273" xr:uid="{F775F702-61A5-4929-B021-7A1253ED8F93}"/>
    <cellStyle name="Comma 2 2 2 7" xfId="2892" xr:uid="{B94056E6-1D5C-4745-9434-E01757E0A934}"/>
    <cellStyle name="Comma 2 2 2 7 2" xfId="5895" xr:uid="{054E1D29-8B9F-424F-89A1-161F833E94EF}"/>
    <cellStyle name="Comma 2 2 2 7 2 2" xfId="13222" xr:uid="{86043E41-559C-4755-A8EE-C8F5005CE3F2}"/>
    <cellStyle name="Comma 2 2 2 7 2 2 2" xfId="26940" xr:uid="{AA1B79AC-5AB4-4032-987D-2F0432A7D8E4}"/>
    <cellStyle name="Comma 2 2 2 7 2 3" xfId="18984" xr:uid="{F3C8691D-E2A2-4147-B149-64C3F539A707}"/>
    <cellStyle name="Comma 2 2 2 7 3" xfId="11306" xr:uid="{AE3E5419-0EB1-43A2-8437-47B0C8B7497F}"/>
    <cellStyle name="Comma 2 2 2 7 3 2" xfId="24026" xr:uid="{AB5CFE2C-0D1C-41A5-B45B-16D259579057}"/>
    <cellStyle name="Comma 2 2 2 7 4" xfId="16071" xr:uid="{668A9FBF-2832-42F7-B916-B82BB2C9390C}"/>
    <cellStyle name="Comma 2 2 2 7 5" xfId="32265" xr:uid="{ECB8D62A-3965-416D-B4E9-1299A5C9D082}"/>
    <cellStyle name="Comma 2 2 2 8" xfId="3156" xr:uid="{6D4D45C1-D38B-485A-8EA3-E23452BD7EC0}"/>
    <cellStyle name="Comma 2 2 2 8 2" xfId="6153" xr:uid="{238D8DD8-61A4-483F-8193-0E4DF69D11AF}"/>
    <cellStyle name="Comma 2 2 2 8 2 2" xfId="13480" xr:uid="{B50F4D8A-39AE-4259-A500-FE6413735613}"/>
    <cellStyle name="Comma 2 2 2 8 2 2 2" xfId="27198" xr:uid="{41C4F3C6-49EC-460F-9A71-3123CED54860}"/>
    <cellStyle name="Comma 2 2 2 8 2 3" xfId="19242" xr:uid="{D1B5718F-AB4B-495D-A19B-B8270E198315}"/>
    <cellStyle name="Comma 2 2 2 8 3" xfId="11566" xr:uid="{72F0DB67-2F90-42C6-A1FF-669E2F2DC697}"/>
    <cellStyle name="Comma 2 2 2 8 3 2" xfId="24286" xr:uid="{FE8C3A29-7107-4DB7-BE78-53A54A3AD7FF}"/>
    <cellStyle name="Comma 2 2 2 8 4" xfId="16331" xr:uid="{63A7CC5A-BF3B-4FBA-8DB1-5BCE2EDFB589}"/>
    <cellStyle name="Comma 2 2 2 9" xfId="3401" xr:uid="{7A19C75C-440F-4E37-8894-1E50C8F7101B}"/>
    <cellStyle name="Comma 2 2 2 9 2" xfId="6398" xr:uid="{F8529EEB-223B-49A3-9678-3DB59C4F0CA7}"/>
    <cellStyle name="Comma 2 2 2 9 2 2" xfId="13725" xr:uid="{711B1B12-2E6F-45C1-BFB2-8230B33594F8}"/>
    <cellStyle name="Comma 2 2 2 9 2 2 2" xfId="27443" xr:uid="{4BA8D963-B538-4B94-BEFA-D93B3D36432F}"/>
    <cellStyle name="Comma 2 2 2 9 2 3" xfId="19487" xr:uid="{753FF0EB-E604-4E25-9FDD-4256B29B00F3}"/>
    <cellStyle name="Comma 2 2 2 9 3" xfId="11811" xr:uid="{F1B92F01-2308-4CBF-BCB3-0A04FF68D6C6}"/>
    <cellStyle name="Comma 2 2 2 9 3 2" xfId="24531" xr:uid="{7C8B1076-F3FB-42DF-AE34-DB7935D3E969}"/>
    <cellStyle name="Comma 2 2 2 9 4" xfId="16576" xr:uid="{E24B4B73-20DE-4F6C-9C59-E0F82B594CBD}"/>
    <cellStyle name="Comma 2 2 3" xfId="268" xr:uid="{C154E095-B215-4D61-93DA-EC4F3502B96A}"/>
    <cellStyle name="Comma 2 2 3 2" xfId="541" xr:uid="{741F3520-60E1-485D-9459-600DCC6D5BA1}"/>
    <cellStyle name="Comma 2 2 3 2 2" xfId="3605" xr:uid="{D98991A7-A57F-4867-929E-D6FEB364F664}"/>
    <cellStyle name="Comma 2 2 3 2 2 2" xfId="6594" xr:uid="{FAA2C0FC-7B64-4C42-BD11-FBD54F3BA13C}"/>
    <cellStyle name="Comma 2 2 3 2 2 2 2" xfId="13920" xr:uid="{E536D4FE-1EA2-4AB9-8713-02A0EAEA0410}"/>
    <cellStyle name="Comma 2 2 3 2 2 2 2 2" xfId="27639" xr:uid="{B0961AD8-73CB-4E6D-8C3D-EDCC1501F795}"/>
    <cellStyle name="Comma 2 2 3 2 2 2 3" xfId="19683" xr:uid="{016FB8F6-EB7E-46B5-BF20-A1B2A96A9C6B}"/>
    <cellStyle name="Comma 2 2 3 2 2 3" xfId="12008" xr:uid="{897DB5D4-175F-41AB-9605-105B4218F242}"/>
    <cellStyle name="Comma 2 2 3 2 2 3 2" xfId="24727" xr:uid="{8AE3D3F3-F4F0-42C7-990D-13F009EC3FD6}"/>
    <cellStyle name="Comma 2 2 3 2 2 4" xfId="16771" xr:uid="{D85D6CA5-A3DF-4F92-B77C-3CA04C525888}"/>
    <cellStyle name="Comma 2 2 3 2 2 5" xfId="31208" xr:uid="{BDFDB776-1CCB-4828-BA0E-8155DBD58089}"/>
    <cellStyle name="Comma 2 2 3 2 3" xfId="4184" xr:uid="{C767F2A8-951B-4FBF-BE77-8F43A58EE978}"/>
    <cellStyle name="Comma 2 2 3 2 3 2" xfId="7140" xr:uid="{2B4DF3D3-F077-4BBD-9192-221CFC8C7BA7}"/>
    <cellStyle name="Comma 2 2 3 2 3 2 2" xfId="14209" xr:uid="{ADC2ED9B-DE67-467F-B88B-846788638BD5}"/>
    <cellStyle name="Comma 2 2 3 2 3 2 2 2" xfId="28185" xr:uid="{E350355A-0F21-4092-BB59-35DDADC4B7EC}"/>
    <cellStyle name="Comma 2 2 3 2 3 2 3" xfId="20229" xr:uid="{7A611C28-AFFE-4344-8271-82E0A1322172}"/>
    <cellStyle name="Comma 2 2 3 2 3 3" xfId="12301" xr:uid="{2048F293-7ACA-45CA-B41B-AF8C7400A278}"/>
    <cellStyle name="Comma 2 2 3 2 3 3 2" xfId="25268" xr:uid="{77852A0F-935C-41FA-BB86-64D91BCE5362}"/>
    <cellStyle name="Comma 2 2 3 2 3 4" xfId="17312" xr:uid="{78739200-7136-445C-A133-49DE85C86AB7}"/>
    <cellStyle name="Comma 2 2 3 2 4" xfId="4843" xr:uid="{FECE3A2E-E8AD-4D7E-9C9E-576274E9B3CD}"/>
    <cellStyle name="Comma 2 2 3 2 4 2" xfId="12597" xr:uid="{57222227-EE6B-4FEC-AC14-27F1FE8FB5C1}"/>
    <cellStyle name="Comma 2 2 3 2 4 2 2" xfId="25902" xr:uid="{5E62069F-AF62-41AD-820D-547BF5CEC39F}"/>
    <cellStyle name="Comma 2 2 3 2 4 3" xfId="17946" xr:uid="{1A88CEBB-B866-442D-8D99-E69099842E86}"/>
    <cellStyle name="Comma 2 2 3 2 5" xfId="10181" xr:uid="{F9A51A47-1865-46AA-93C7-4E5664C890E1}"/>
    <cellStyle name="Comma 2 2 3 2 5 2" xfId="22550" xr:uid="{F4F223E5-8ED5-49E8-8387-0693CA21C987}"/>
    <cellStyle name="Comma 2 2 3 2 6" xfId="14583" xr:uid="{DD039492-1AC7-49C1-9844-2EA77EB51791}"/>
    <cellStyle name="Comma 2 2 3 3" xfId="1944" xr:uid="{DE0F81A6-FB22-4412-98B4-7EA89042C2DE}"/>
    <cellStyle name="Comma 2 2 3 3 2" xfId="31207" xr:uid="{D3E38BE7-73D5-4800-9CCD-37EDEA260FA9}"/>
    <cellStyle name="Comma 2 2 3 4" xfId="1813" xr:uid="{C44C23B7-E2D7-4CB3-B3FE-4A1FF832C4FE}"/>
    <cellStyle name="Comma 2 2 3 5" xfId="9853" xr:uid="{D30FE213-E067-400C-92AF-91602191172E}"/>
    <cellStyle name="Comma 2 2 4" xfId="277" xr:uid="{831A0E7D-5E61-44B1-BF8B-0C46DDA4F5EC}"/>
    <cellStyle name="Comma 2 2 4 2" xfId="31209" xr:uid="{1E4C1F6D-1244-4A70-913B-38C95DA068ED}"/>
    <cellStyle name="Comma 2 2 5" xfId="295" xr:uid="{E2971E32-8793-4172-BBB6-BB4A09AA54A3}"/>
    <cellStyle name="Comma 2 2 5 2" xfId="31210" xr:uid="{B6CC2021-69A1-4882-945F-E883BC939B2C}"/>
    <cellStyle name="Comma 2 2 6" xfId="318" xr:uid="{CDAD5AB8-F2AF-4C03-8C44-10E425C795C2}"/>
    <cellStyle name="Comma 2 2 6 2" xfId="31211" xr:uid="{2A3C055E-4D1A-4296-A6BB-6C655FC3035F}"/>
    <cellStyle name="Comma 2 2 7" xfId="216" xr:uid="{2974B1FA-48D6-45D8-9315-EC8BF2B8D0AC}"/>
    <cellStyle name="Comma 2 2 7 2" xfId="31212" xr:uid="{88781FBD-EB4C-4223-BC7A-7BDE087E6C11}"/>
    <cellStyle name="Comma 2 2 8" xfId="134" xr:uid="{D4065302-9E67-437E-B871-1DD3AAEBD7F0}"/>
    <cellStyle name="Comma 2 2 8 2" xfId="31213" xr:uid="{17BFEE05-DFBE-4001-A326-A0ECF6F2687D}"/>
    <cellStyle name="Comma 2 2 8 3" xfId="28383" xr:uid="{1AA3376B-E189-467B-95DF-BE218E8F7480}"/>
    <cellStyle name="Comma 2 2 9" xfId="99" xr:uid="{26642A3C-20E7-4129-B583-A1939C745449}"/>
    <cellStyle name="Comma 2 2 9 2" xfId="32218" xr:uid="{2FC9F406-ABEC-4041-935C-CAE2340D9AF0}"/>
    <cellStyle name="Comma 2 2 9 3" xfId="31214" xr:uid="{B66AC805-4C4D-44F2-A76F-44D577AB9F72}"/>
    <cellStyle name="Comma 2 3" xfId="19" xr:uid="{20935669-3486-4621-9F1D-A96000D980E1}"/>
    <cellStyle name="Comma 2 3 10" xfId="3295" xr:uid="{FE617234-D592-40BD-BBE4-D53D9CA99C5A}"/>
    <cellStyle name="Comma 2 3 10 2" xfId="6292" xr:uid="{8B88BF4B-EC29-4D99-B240-0AD1C0B58C73}"/>
    <cellStyle name="Comma 2 3 10 2 2" xfId="13619" xr:uid="{C7C4A02F-FC33-4D48-9E74-E870D6EB98DD}"/>
    <cellStyle name="Comma 2 3 10 2 2 2" xfId="27337" xr:uid="{E25B9C4C-841E-45D6-91DD-1E2466B0CC93}"/>
    <cellStyle name="Comma 2 3 10 2 3" xfId="19381" xr:uid="{BC3C4DF0-9C2B-44EF-B5B2-68A9E69AEC2D}"/>
    <cellStyle name="Comma 2 3 10 3" xfId="11705" xr:uid="{BAC474D5-F7CE-4D76-A104-C19A8C191A52}"/>
    <cellStyle name="Comma 2 3 10 3 2" xfId="24425" xr:uid="{F87BBA79-1664-42C9-ABCB-85FB0FC9F8F5}"/>
    <cellStyle name="Comma 2 3 10 4" xfId="16470" xr:uid="{CE725198-0CE3-4395-8E83-2C1ED7A4A555}"/>
    <cellStyle name="Comma 2 3 11" xfId="3495" xr:uid="{034748E8-89F2-4FFA-896E-EE3303067FC9}"/>
    <cellStyle name="Comma 2 3 11 2" xfId="6489" xr:uid="{DA277B23-EAC6-4CFE-B8E7-11D8F509CC74}"/>
    <cellStyle name="Comma 2 3 11 2 2" xfId="13815" xr:uid="{30F648CD-8EAF-4386-A7FF-70747296135C}"/>
    <cellStyle name="Comma 2 3 11 2 2 2" xfId="27534" xr:uid="{27905D8F-F739-41D6-9722-59D5A33E5009}"/>
    <cellStyle name="Comma 2 3 11 2 3" xfId="19578" xr:uid="{DA2E14F6-AE9C-440F-BAE7-971AB7BBB4D9}"/>
    <cellStyle name="Comma 2 3 11 3" xfId="11902" xr:uid="{FCC5246A-C68B-4FD6-A960-2841F96E301D}"/>
    <cellStyle name="Comma 2 3 11 3 2" xfId="24622" xr:uid="{C58BA6DA-ECF5-41F7-B85D-06F9CF850B30}"/>
    <cellStyle name="Comma 2 3 11 4" xfId="16666" xr:uid="{365CD1E6-EC70-4CA1-8E0D-DC9A8EB3AD7C}"/>
    <cellStyle name="Comma 2 3 12" xfId="4078" xr:uid="{DB9BBE5C-0AA9-4A98-9178-3126C608308B}"/>
    <cellStyle name="Comma 2 3 12 2" xfId="7034" xr:uid="{0CCB01AD-C37D-4438-B696-A7ECB39DF733}"/>
    <cellStyle name="Comma 2 3 12 2 2" xfId="14103" xr:uid="{233573DA-17B5-4CB7-9B75-58E5E6F4C5C7}"/>
    <cellStyle name="Comma 2 3 12 2 2 2" xfId="28079" xr:uid="{3DC7B1E0-16AC-43B2-B10B-46A12910E6D1}"/>
    <cellStyle name="Comma 2 3 12 2 3" xfId="20123" xr:uid="{EC4FEF05-EE87-4A47-BDCB-9DF6BCA15CB4}"/>
    <cellStyle name="Comma 2 3 12 3" xfId="12195" xr:uid="{FB9BADBF-33CD-4F30-A5D3-72EDB50C6529}"/>
    <cellStyle name="Comma 2 3 12 3 2" xfId="25162" xr:uid="{094F00F0-80D8-40AD-9638-294FCF8B048F}"/>
    <cellStyle name="Comma 2 3 12 4" xfId="17206" xr:uid="{122F82B9-58A4-4306-994B-A32356AA0784}"/>
    <cellStyle name="Comma 2 3 13" xfId="4633" xr:uid="{66A639EC-C4D0-46EE-BED7-6BE8FA0DBB9E}"/>
    <cellStyle name="Comma 2 3 13 2" xfId="12487" xr:uid="{21072095-1BB1-4479-9896-C7FE500F236A}"/>
    <cellStyle name="Comma 2 3 13 2 2" xfId="25710" xr:uid="{A2A4E4B5-F25E-4ACF-A0DF-5801BBEA2347}"/>
    <cellStyle name="Comma 2 3 13 3" xfId="17754" xr:uid="{4427EA9D-45AA-4EB4-8305-BCFF13D0E25C}"/>
    <cellStyle name="Comma 2 3 14" xfId="83" xr:uid="{9ED111F7-72C5-4D70-B0C3-B98F98F9619A}"/>
    <cellStyle name="Comma 2 3 14 2" xfId="22401" xr:uid="{58AFE6D5-2996-439D-9BCD-8366F45DAADF}"/>
    <cellStyle name="Comma 2 3 15" xfId="14446" xr:uid="{AB625093-252F-4182-9630-7999CB9A6AD2}"/>
    <cellStyle name="Comma 2 3 16" xfId="9463" xr:uid="{82C67B6A-5F5E-4EC9-8FC0-68C61C271665}"/>
    <cellStyle name="Comma 2 3 2" xfId="397" xr:uid="{E40A7629-7F96-4ED4-B2CA-77F73A9F2340}"/>
    <cellStyle name="Comma 2 3 2 2" xfId="520" xr:uid="{765C2272-7BBD-414F-BFD2-E485B3D3758F}"/>
    <cellStyle name="Comma 2 3 2 2 2" xfId="3600" xr:uid="{6FA819EB-47F6-40BA-B4E1-2CCCDD732497}"/>
    <cellStyle name="Comma 2 3 2 2 2 2" xfId="6589" xr:uid="{2F76F69C-DD3F-4B69-BF9B-AA2DDFE3D04B}"/>
    <cellStyle name="Comma 2 3 2 2 2 2 2" xfId="13915" xr:uid="{095657CD-D5DA-41A0-AB37-0E409F25B20A}"/>
    <cellStyle name="Comma 2 3 2 2 2 2 2 2" xfId="27634" xr:uid="{B558D389-F65A-4BE0-9D0E-220A21D5D486}"/>
    <cellStyle name="Comma 2 3 2 2 2 2 3" xfId="19678" xr:uid="{8087817F-C6C7-4907-9D5B-3132DE08ABB7}"/>
    <cellStyle name="Comma 2 3 2 2 2 3" xfId="12003" xr:uid="{708E1FB2-50B4-4731-AD51-82884809A199}"/>
    <cellStyle name="Comma 2 3 2 2 2 3 2" xfId="24722" xr:uid="{3A3DA921-8B70-4780-8BEB-30391CCBC99C}"/>
    <cellStyle name="Comma 2 3 2 2 2 4" xfId="16766" xr:uid="{62DBFED4-D669-4A9C-BA22-C6CAB5317A41}"/>
    <cellStyle name="Comma 2 3 2 2 3" xfId="4179" xr:uid="{9026773D-EEED-40BB-ABF3-CE759C95FB9F}"/>
    <cellStyle name="Comma 2 3 2 2 3 2" xfId="7135" xr:uid="{6E62C1D7-B8F2-4289-87A4-A19063986AF0}"/>
    <cellStyle name="Comma 2 3 2 2 3 2 2" xfId="14204" xr:uid="{C2205D3A-8639-40EE-B0A6-C2A694F10B6A}"/>
    <cellStyle name="Comma 2 3 2 2 3 2 2 2" xfId="28180" xr:uid="{CD793C53-86BC-44F2-9789-D1755F9A7B0D}"/>
    <cellStyle name="Comma 2 3 2 2 3 2 3" xfId="20224" xr:uid="{A0C9E5E8-F39A-4B10-B364-79ACEDF75D33}"/>
    <cellStyle name="Comma 2 3 2 2 3 3" xfId="12296" xr:uid="{1F586A91-1F98-421D-A822-4BD48A089007}"/>
    <cellStyle name="Comma 2 3 2 2 3 3 2" xfId="25263" xr:uid="{E48C937A-78F9-42CF-8489-6A29470516D4}"/>
    <cellStyle name="Comma 2 3 2 2 3 4" xfId="17307" xr:uid="{4DFD654E-A717-469E-AA3D-8F47B19116A6}"/>
    <cellStyle name="Comma 2 3 2 2 4" xfId="4836" xr:uid="{ECF01298-E268-4315-9441-BCEDB963ADA7}"/>
    <cellStyle name="Comma 2 3 2 2 4 2" xfId="12592" xr:uid="{2EF01260-D1F0-49EB-B8BD-B25176454EA8}"/>
    <cellStyle name="Comma 2 3 2 2 4 2 2" xfId="25895" xr:uid="{9E44BBAD-90B7-401B-9140-08B66DC318A4}"/>
    <cellStyle name="Comma 2 3 2 2 4 3" xfId="17939" xr:uid="{72C9E7D6-FE4B-419A-BA74-A3B88790CCD8}"/>
    <cellStyle name="Comma 2 3 2 2 5" xfId="10173" xr:uid="{1A828DF7-2EA6-49D5-BD83-BFC0B176A7BD}"/>
    <cellStyle name="Comma 2 3 2 2 5 2" xfId="22542" xr:uid="{FC1574EA-AC11-479F-A151-672BB13DC1DA}"/>
    <cellStyle name="Comma 2 3 2 2 6" xfId="14577" xr:uid="{3EAF68A8-C7E5-4504-BA41-7D56573D411E}"/>
    <cellStyle name="Comma 2 3 2 3" xfId="2244" xr:uid="{6A6E374A-0CF4-4747-B1F0-EFE2EDB9A97C}"/>
    <cellStyle name="Comma 2 3 2 3 2" xfId="31216" xr:uid="{CFE4FF63-4CA8-4559-AD2F-ABA802599049}"/>
    <cellStyle name="Comma 2 3 2 4" xfId="2874" xr:uid="{2A48FFB1-C8DE-4DDB-B7E6-705D50708D7C}"/>
    <cellStyle name="Comma 2 3 2 4 2" xfId="5877" xr:uid="{5E74BF98-5B9A-4A29-AFAE-627EC30DB53A}"/>
    <cellStyle name="Comma 2 3 2 4 2 2" xfId="13204" xr:uid="{D8BF3838-B3A3-44E2-A2A3-558F309E3C6F}"/>
    <cellStyle name="Comma 2 3 2 4 2 2 2" xfId="26922" xr:uid="{E2D47C2E-B800-4E54-8726-AB74CD7B0247}"/>
    <cellStyle name="Comma 2 3 2 4 2 3" xfId="18966" xr:uid="{97A56669-0B90-44B4-B734-B2238DD749E1}"/>
    <cellStyle name="Comma 2 3 2 4 3" xfId="11288" xr:uid="{AEB7AC7D-FB22-44D9-8EF5-B75A462C8629}"/>
    <cellStyle name="Comma 2 3 2 4 3 2" xfId="24008" xr:uid="{904456F8-F8D9-49BC-9E6A-A2E67AF52056}"/>
    <cellStyle name="Comma 2 3 2 4 4" xfId="16053" xr:uid="{063EBC31-08D0-4CF5-BC8D-34FFD7C64549}"/>
    <cellStyle name="Comma 2 3 2 5" xfId="3138" xr:uid="{301F5AD0-0D14-4D19-93C0-EBA9329912A3}"/>
    <cellStyle name="Comma 2 3 2 5 2" xfId="6135" xr:uid="{2773CFA6-BA1D-45CD-95BA-BF3A0F7CAF59}"/>
    <cellStyle name="Comma 2 3 2 5 2 2" xfId="13462" xr:uid="{7FA7D19C-59D5-40A3-80F7-ABFC3F45A76B}"/>
    <cellStyle name="Comma 2 3 2 5 2 2 2" xfId="27180" xr:uid="{0B225B18-3DE7-4BD9-A2DC-60E2232B34FD}"/>
    <cellStyle name="Comma 2 3 2 5 2 3" xfId="19224" xr:uid="{B54EF32F-FFED-49A8-A4CB-334B2924BA24}"/>
    <cellStyle name="Comma 2 3 2 5 3" xfId="11548" xr:uid="{1F9D15FD-094A-42FD-9E72-7842EDE40408}"/>
    <cellStyle name="Comma 2 3 2 5 3 2" xfId="24268" xr:uid="{D9C8E2A5-5F89-42C0-8593-E48F18AF9E2C}"/>
    <cellStyle name="Comma 2 3 2 5 4" xfId="16313" xr:uid="{0E1957EB-24B8-490C-A744-B07A844308AD}"/>
    <cellStyle name="Comma 2 3 2 6" xfId="3383" xr:uid="{CEDF6B37-9EE4-4B12-AD03-82460DE72435}"/>
    <cellStyle name="Comma 2 3 2 6 2" xfId="6380" xr:uid="{D6E6C99C-2F8A-474F-AB50-0FD3B3AD21A0}"/>
    <cellStyle name="Comma 2 3 2 6 2 2" xfId="13707" xr:uid="{F4CC793D-9A6E-4C79-B120-B4077E61F2BA}"/>
    <cellStyle name="Comma 2 3 2 6 2 2 2" xfId="27425" xr:uid="{760B8822-5B70-4EC1-9FC2-5C2C6EA4F60D}"/>
    <cellStyle name="Comma 2 3 2 6 2 3" xfId="19469" xr:uid="{CEEC59A2-5C2A-483F-9A20-9B3D5622A31B}"/>
    <cellStyle name="Comma 2 3 2 6 3" xfId="11793" xr:uid="{AC1D241D-E6D9-4311-994C-C0FD7C3EBC94}"/>
    <cellStyle name="Comma 2 3 2 6 3 2" xfId="24513" xr:uid="{43AB8D8A-3E13-41C0-9FC0-A2851ECB4DEA}"/>
    <cellStyle name="Comma 2 3 2 6 4" xfId="16558" xr:uid="{FC1A5EE5-DE3A-4508-B05C-C2D9A37D4598}"/>
    <cellStyle name="Comma 2 3 2 7" xfId="9476" xr:uid="{BA11EDE9-1129-4E03-B7EA-E49F1667D89F}"/>
    <cellStyle name="Comma 2 3 2 8" xfId="9452" xr:uid="{B4BB9E02-C2C3-464B-B262-DB5B346EC3F0}"/>
    <cellStyle name="Comma 2 3 3" xfId="396" xr:uid="{947F3BE7-D9D8-43A5-88FF-3BE299CC8FA4}"/>
    <cellStyle name="Comma 2 3 3 2" xfId="2243" xr:uid="{6D5DF1BC-4E63-4FA4-9152-857433B350D7}"/>
    <cellStyle name="Comma 2 3 3 2 2" xfId="31217" xr:uid="{237B2E1B-2C71-4BE9-AFDB-80F6BC1C3C6E}"/>
    <cellStyle name="Comma 2 3 3 3" xfId="1820" xr:uid="{4E77C03C-4CF9-4160-AD03-E7CDD1B774AB}"/>
    <cellStyle name="Comma 2 3 3 4" xfId="9859" xr:uid="{0C3F823A-FC0E-468E-83FD-32E5CB022D74}"/>
    <cellStyle name="Comma 2 3 4" xfId="445" xr:uid="{2B3EBCB2-5C9C-4F64-BE06-426DFF731EB5}"/>
    <cellStyle name="Comma 2 3 4 2" xfId="2261" xr:uid="{094B0CBB-DAAB-4A91-B949-792A740491D0}"/>
    <cellStyle name="Comma 2 3 4 2 2" xfId="31218" xr:uid="{28662746-558C-4EA1-8491-F6AF39ACAAC8}"/>
    <cellStyle name="Comma 2 3 4 3" xfId="1907" xr:uid="{35B0B6C7-ED46-437D-8D46-135F9F882DE8}"/>
    <cellStyle name="Comma 2 3 4 3 2" xfId="10814" xr:uid="{82AB2D1A-DAF2-4DA1-9D26-D8CFD334B5B8}"/>
    <cellStyle name="Comma 2 3 4 3 2 2" xfId="23285" xr:uid="{16BF82A6-9C81-41DE-BD20-0638DEBC6BA5}"/>
    <cellStyle name="Comma 2 3 4 3 3" xfId="15310" xr:uid="{ADBACE3B-90F2-4386-980A-9C2FB86FDB42}"/>
    <cellStyle name="Comma 2 3 4 4" xfId="9904" xr:uid="{3E73E110-DECA-438F-97BC-95E14275CAA7}"/>
    <cellStyle name="Comma 2 3 5" xfId="1093" xr:uid="{44695A33-502E-43FD-AEA5-1E853081061B}"/>
    <cellStyle name="Comma 2 3 5 2" xfId="28384" xr:uid="{8C1DC325-15EF-434E-AA30-37347704D744}"/>
    <cellStyle name="Comma 2 3 6" xfId="1104" xr:uid="{58BEC8FD-BDA8-4A63-B8F9-A71D34D9046D}"/>
    <cellStyle name="Comma 2 3 6 2" xfId="3751" xr:uid="{DE7AE790-54AE-40C7-A9B4-9D53A91BDCAF}"/>
    <cellStyle name="Comma 2 3 6 2 2" xfId="6740" xr:uid="{F4B32587-EC19-40CB-950D-0DD1A620E883}"/>
    <cellStyle name="Comma 2 3 6 2 2 2" xfId="14066" xr:uid="{BFC04056-F239-4B33-8C50-A435B4627979}"/>
    <cellStyle name="Comma 2 3 6 2 2 2 2" xfId="27785" xr:uid="{7C5E6322-6E20-4B85-BA55-9E6F571FCDE9}"/>
    <cellStyle name="Comma 2 3 6 2 2 3" xfId="19829" xr:uid="{CDB9C571-A4F0-48DD-819A-4AC1D548A2DE}"/>
    <cellStyle name="Comma 2 3 6 2 3" xfId="12154" xr:uid="{D6962CB3-6488-410E-9F07-2BA574E5F32B}"/>
    <cellStyle name="Comma 2 3 6 2 3 2" xfId="24873" xr:uid="{57B0B00A-1BF2-4545-B90D-3161E142C123}"/>
    <cellStyle name="Comma 2 3 6 2 4" xfId="16917" xr:uid="{8E38D431-28A9-46EE-9604-190E7D8DCD9B}"/>
    <cellStyle name="Comma 2 3 6 3" xfId="4330" xr:uid="{0488F24A-D0A4-4689-B2CD-BF906281B570}"/>
    <cellStyle name="Comma 2 3 6 3 2" xfId="7286" xr:uid="{9AEBE3DE-5D60-45C3-9721-46C0C1AF4CFF}"/>
    <cellStyle name="Comma 2 3 6 3 2 2" xfId="14355" xr:uid="{0BFDCE40-A7F6-4235-9809-7B29C1A0DB45}"/>
    <cellStyle name="Comma 2 3 6 3 2 2 2" xfId="28331" xr:uid="{5070342A-3171-487C-A62E-EB310BFFE032}"/>
    <cellStyle name="Comma 2 3 6 3 2 3" xfId="20375" xr:uid="{EA6D92F1-7D49-442F-82FC-9C452E614E0C}"/>
    <cellStyle name="Comma 2 3 6 3 3" xfId="12447" xr:uid="{3D1679C3-CD7A-4F3B-A573-538DE99AC3C1}"/>
    <cellStyle name="Comma 2 3 6 3 3 2" xfId="25414" xr:uid="{9D4FAAB7-A46E-4BFB-9876-7CDD4726D966}"/>
    <cellStyle name="Comma 2 3 6 3 4" xfId="17458" xr:uid="{65FC2A09-34FA-4268-862E-4F2AB134869D}"/>
    <cellStyle name="Comma 2 3 6 4" xfId="5087" xr:uid="{4A6951EE-37E2-469E-BBAF-5FD0C973225A}"/>
    <cellStyle name="Comma 2 3 6 4 2" xfId="12744" xr:uid="{1C2A775F-1272-4813-8F5F-E6D5D8D5A8CB}"/>
    <cellStyle name="Comma 2 3 6 4 2 2" xfId="26140" xr:uid="{9B9FAC84-F7FB-4BB2-B971-7648B25798ED}"/>
    <cellStyle name="Comma 2 3 6 4 3" xfId="18184" xr:uid="{97B70003-CAC7-4E5A-8881-5BE059A2C527}"/>
    <cellStyle name="Comma 2 3 6 5" xfId="10384" xr:uid="{4F91293E-8EC9-4AEB-998B-2D7A8A3F66C6}"/>
    <cellStyle name="Comma 2 3 6 5 2" xfId="22737" xr:uid="{F4AA45BB-6DAA-4274-9F2C-A46D15101CC1}"/>
    <cellStyle name="Comma 2 3 6 6" xfId="14783" xr:uid="{19D65F73-8805-4DC1-B398-2C9D5CBE88FC}"/>
    <cellStyle name="Comma 2 3 6 7" xfId="31215" xr:uid="{812A8216-012F-4D77-9ADB-FB511A9F2A4E}"/>
    <cellStyle name="Comma 2 3 7" xfId="217" xr:uid="{5575BA6C-B070-4365-A69E-F19FBC39C1CF}"/>
    <cellStyle name="Comma 2 3 7 2" xfId="32238" xr:uid="{A14CF3E1-4487-452B-A368-444763561955}"/>
    <cellStyle name="Comma 2 3 8" xfId="2786" xr:uid="{8A3E1D60-870B-4546-8022-6D1C053704F1}"/>
    <cellStyle name="Comma 2 3 8 2" xfId="5790" xr:uid="{9A4787BC-4A26-4EA0-A458-848D25E04742}"/>
    <cellStyle name="Comma 2 3 8 2 2" xfId="13117" xr:uid="{DE1810F4-A8BE-429F-9567-3784164A3E0D}"/>
    <cellStyle name="Comma 2 3 8 2 2 2" xfId="26835" xr:uid="{425B702A-A3B1-48E2-8A7E-DF4144B628D7}"/>
    <cellStyle name="Comma 2 3 8 2 3" xfId="18879" xr:uid="{ED110620-6E9D-4DEB-B24F-F4DD8519FB73}"/>
    <cellStyle name="Comma 2 3 8 3" xfId="11200" xr:uid="{1AB45698-51CE-4EBB-B9AA-CC81450C254E}"/>
    <cellStyle name="Comma 2 3 8 3 2" xfId="23920" xr:uid="{F57EFFE2-163A-4841-A2DD-DA0DD054A8DD}"/>
    <cellStyle name="Comma 2 3 8 4" xfId="15966" xr:uid="{144A76D9-AC12-4BB5-849A-B9AF7DC77C59}"/>
    <cellStyle name="Comma 2 3 9" xfId="3050" xr:uid="{B7224C44-2FAB-4F76-9E9F-DA875226DA64}"/>
    <cellStyle name="Comma 2 3 9 2" xfId="6047" xr:uid="{6147E54C-1A3A-4A81-B95C-57A503FC457F}"/>
    <cellStyle name="Comma 2 3 9 2 2" xfId="13374" xr:uid="{C8A05BFA-083C-4A3B-9119-657AA9FAD19C}"/>
    <cellStyle name="Comma 2 3 9 2 2 2" xfId="27092" xr:uid="{7ABD9B26-E048-48D9-B425-8A65DAB67F3D}"/>
    <cellStyle name="Comma 2 3 9 2 3" xfId="19136" xr:uid="{25ACED7C-3FBB-4D0B-8E34-140909B921AD}"/>
    <cellStyle name="Comma 2 3 9 3" xfId="11460" xr:uid="{204D66ED-DD52-46B3-A315-00D8BC8D162F}"/>
    <cellStyle name="Comma 2 3 9 3 2" xfId="24180" xr:uid="{B5A6D681-4571-4C6F-B602-C34E699BBD62}"/>
    <cellStyle name="Comma 2 3 9 4" xfId="16225" xr:uid="{59176436-EC82-439A-8707-3443335162F5}"/>
    <cellStyle name="Comma 2 4" xfId="218" xr:uid="{A3F4B59C-AA2D-4543-BEB7-54CFAD4A8012}"/>
    <cellStyle name="Comma 2 4 10" xfId="9464" xr:uid="{8A81770A-07E4-4397-9AC9-A3F191009C2B}"/>
    <cellStyle name="Comma 2 4 11" xfId="9450" xr:uid="{FC496CC0-4197-40E3-9193-C45174971110}"/>
    <cellStyle name="Comma 2 4 2" xfId="475" xr:uid="{063A45EB-2EEA-45F1-8223-193350171F7C}"/>
    <cellStyle name="Comma 2 4 2 2" xfId="2271" xr:uid="{F0094E46-841D-4826-AD49-FADE54F92998}"/>
    <cellStyle name="Comma 2 4 2 2 2" xfId="31220" xr:uid="{D44B65C2-0737-4E34-B17F-0170BB0D3387}"/>
    <cellStyle name="Comma 2 4 2 3" xfId="1806" xr:uid="{E24CDE5B-8D26-4DF9-847B-98C2428A436A}"/>
    <cellStyle name="Comma 2 4 2 3 2" xfId="10733" xr:uid="{FCE625AF-6434-45F3-B7CD-714721E788CC}"/>
    <cellStyle name="Comma 2 4 2 3 2 2" xfId="23203" xr:uid="{C86F08C2-8D5F-481B-8BC7-7B8493DF5F1F}"/>
    <cellStyle name="Comma 2 4 2 3 3" xfId="15233" xr:uid="{5B2F8732-5F98-4037-ACDE-87950350ACBD}"/>
    <cellStyle name="Comma 2 4 2 4" xfId="9848" xr:uid="{AE198084-B33C-4600-A78C-B8A4DB07111E}"/>
    <cellStyle name="Comma 2 4 3" xfId="1087" xr:uid="{D31AE6EF-2A5B-41C6-AFF3-C3349E13FE13}"/>
    <cellStyle name="Comma 2 4 3 2" xfId="32246" xr:uid="{974A6AFC-AE6F-453F-927B-72080AA1E441}"/>
    <cellStyle name="Comma 2 4 3 3" xfId="31219" xr:uid="{FC0B3ACD-CC01-44F7-9DE9-E84B8AB62860}"/>
    <cellStyle name="Comma 2 4 4" xfId="2165" xr:uid="{E73C428F-3AD4-49A0-B0B7-D953414D8AD0}"/>
    <cellStyle name="Comma 2 4 4 2" xfId="32258" xr:uid="{97CD6F57-20C0-41A7-AB35-0587B0EF318E}"/>
    <cellStyle name="Comma 2 4 5" xfId="2797" xr:uid="{8DF2268B-8082-4E72-A9D1-F7680EE85EB0}"/>
    <cellStyle name="Comma 2 4 5 2" xfId="5800" xr:uid="{78BCA28B-869A-4BEC-989D-ED020D7A62B9}"/>
    <cellStyle name="Comma 2 4 5 2 2" xfId="13127" xr:uid="{C88CB5B2-E6AD-4486-95FA-480109402220}"/>
    <cellStyle name="Comma 2 4 5 2 2 2" xfId="26845" xr:uid="{2AEED2A6-80F1-43E1-B9A4-ECA16819EEA3}"/>
    <cellStyle name="Comma 2 4 5 2 3" xfId="18889" xr:uid="{1EFF187F-501F-4C7E-A8F6-643FD0DCB046}"/>
    <cellStyle name="Comma 2 4 5 3" xfId="11211" xr:uid="{F90D904B-5633-4881-933B-2EC23B6515E5}"/>
    <cellStyle name="Comma 2 4 5 3 2" xfId="23931" xr:uid="{12E42435-BDD4-426C-B243-65FBC3D73C14}"/>
    <cellStyle name="Comma 2 4 5 4" xfId="15977" xr:uid="{FB0896EF-F6E3-4A33-A4C3-05A2E683E64E}"/>
    <cellStyle name="Comma 2 4 6" xfId="3061" xr:uid="{B06484A8-4440-41A3-A72C-858F15CC62AD}"/>
    <cellStyle name="Comma 2 4 6 2" xfId="6058" xr:uid="{633153D4-4703-469E-91B4-48E72E887EEE}"/>
    <cellStyle name="Comma 2 4 6 2 2" xfId="13385" xr:uid="{6FBCF202-206E-40CD-A065-6A40115FE09D}"/>
    <cellStyle name="Comma 2 4 6 2 2 2" xfId="27103" xr:uid="{B326EB52-9CD0-43A3-A808-287BAA43E4DF}"/>
    <cellStyle name="Comma 2 4 6 2 3" xfId="19147" xr:uid="{3DD227DD-68E0-4F74-B72B-E52C95A26D14}"/>
    <cellStyle name="Comma 2 4 6 3" xfId="11471" xr:uid="{0D3B83D1-14BC-448A-B8D2-0AB1FEFA3EF6}"/>
    <cellStyle name="Comma 2 4 6 3 2" xfId="24191" xr:uid="{586A80E7-A074-47D1-975A-C559297D7BA0}"/>
    <cellStyle name="Comma 2 4 6 4" xfId="16236" xr:uid="{75AD6D4C-34B1-4F65-A57E-846F945BCE89}"/>
    <cellStyle name="Comma 2 4 7" xfId="3306" xr:uid="{9C1C4C07-D1EB-462E-AC35-48775E49D23A}"/>
    <cellStyle name="Comma 2 4 7 2" xfId="6303" xr:uid="{6C2C3A36-AC31-475A-AA87-81BD42D8717F}"/>
    <cellStyle name="Comma 2 4 7 2 2" xfId="13630" xr:uid="{7DE8C033-D59C-40F8-991C-6342B933AA84}"/>
    <cellStyle name="Comma 2 4 7 2 2 2" xfId="27348" xr:uid="{9CF8FC5B-345D-4FBD-B7B3-3CEADBFE1AD1}"/>
    <cellStyle name="Comma 2 4 7 2 3" xfId="19392" xr:uid="{6629422D-DA21-4A78-8E79-BB15FE17F20B}"/>
    <cellStyle name="Comma 2 4 7 3" xfId="11716" xr:uid="{38D1BABF-7777-4CF5-B34F-30E3F2A15212}"/>
    <cellStyle name="Comma 2 4 7 3 2" xfId="24436" xr:uid="{39CB0D5B-AC4B-4B8A-9F1A-0FEF758ED46D}"/>
    <cellStyle name="Comma 2 4 7 4" xfId="16481" xr:uid="{CDED019F-F4F7-471C-A8CE-0811CCB2105D}"/>
    <cellStyle name="Comma 2 4 8" xfId="1608" xr:uid="{4F64F4D8-B706-469C-AEDC-D321C4322F87}"/>
    <cellStyle name="Comma 2 4 8 2" xfId="10598" xr:uid="{A4A09885-9C81-4501-8E62-3FBA49A0FE16}"/>
    <cellStyle name="Comma 2 4 8 2 2" xfId="23068" xr:uid="{DCE21A8F-0AE3-48D2-99E0-5E01ECA0A4AC}"/>
    <cellStyle name="Comma 2 4 8 3" xfId="15099" xr:uid="{A4BD3413-0E76-4C8C-A2A4-EC028047BCC8}"/>
    <cellStyle name="Comma 2 4 9" xfId="9670" xr:uid="{574A9FB2-661A-4288-97C7-959461B1439D}"/>
    <cellStyle name="Comma 2 5" xfId="262" xr:uid="{4C9F9790-2278-498D-A7C1-2FAC0800C194}"/>
    <cellStyle name="Comma 2 5 2" xfId="602" xr:uid="{6358C0CE-E87E-43CB-AFB1-CCEF6CEAA39E}"/>
    <cellStyle name="Comma 2 5 2 2" xfId="629" xr:uid="{48CD1177-377C-4B37-A27F-837AD3A4A765}"/>
    <cellStyle name="Comma 2 5 2 2 2" xfId="710" xr:uid="{6252C754-8CB7-44E6-9EC0-851CEB236494}"/>
    <cellStyle name="Comma 2 5 2 3" xfId="690" xr:uid="{40B720EC-7E32-4F6C-9D59-B30CC62A6F19}"/>
    <cellStyle name="Comma 2 5 2 4" xfId="844" xr:uid="{C2294633-9822-405C-9AFE-30EE0EC5D0B3}"/>
    <cellStyle name="Comma 2 5 2 5" xfId="31222" xr:uid="{26B47145-524D-47C7-9C5A-E46EA8061DDE}"/>
    <cellStyle name="Comma 2 5 3" xfId="623" xr:uid="{55DB8A90-6868-4413-8EC2-AE46A5132151}"/>
    <cellStyle name="Comma 2 5 3 2" xfId="704" xr:uid="{8F2744F8-3323-4B04-BD4C-2B6D9B2C7780}"/>
    <cellStyle name="Comma 2 5 3 3" xfId="31223" xr:uid="{44C42864-2B1F-43F3-823A-B2101B7735BE}"/>
    <cellStyle name="Comma 2 5 4" xfId="680" xr:uid="{1F106CB3-B02E-458E-8000-6D9F07AB1912}"/>
    <cellStyle name="Comma 2 5 5" xfId="838" xr:uid="{B61ACFA5-B87C-4F4A-B164-DA0424C97F00}"/>
    <cellStyle name="Comma 2 5 6" xfId="478" xr:uid="{D111A2DB-57D5-43E0-AF65-C508A19863D7}"/>
    <cellStyle name="Comma 2 5 7" xfId="2206" xr:uid="{31182BB0-4A66-4BCB-B954-C6A8EFEC5DEC}"/>
    <cellStyle name="Comma 2 5 7 2" xfId="32259" xr:uid="{DDAD7955-F76F-48F9-802C-ACB5D7C29142}"/>
    <cellStyle name="Comma 2 5 7 3" xfId="31221" xr:uid="{D9784C22-7D7E-4DEB-A38E-BA7F06C3862F}"/>
    <cellStyle name="Comma 2 5 8" xfId="1653" xr:uid="{7B40E0C1-2030-48D5-B5B2-BDC04E71DBFE}"/>
    <cellStyle name="Comma 2 5 9" xfId="9714" xr:uid="{7D134C90-8B8E-4911-A632-6C858503F77C}"/>
    <cellStyle name="Comma 2 6" xfId="393" xr:uid="{47E42C8C-F68C-4442-AB1B-C1C44A1978D2}"/>
    <cellStyle name="Comma 2 6 2" xfId="539" xr:uid="{F8D8AAE2-4FA0-44AB-B75A-A5D5AED3D8FE}"/>
    <cellStyle name="Comma 2 6 2 2" xfId="2294" xr:uid="{39723E2A-D24A-4404-8987-D651DBBE4117}"/>
    <cellStyle name="Comma 2 6 2 3" xfId="1941" xr:uid="{2622020C-4D0E-42E6-861D-361605658B6F}"/>
    <cellStyle name="Comma 2 6 2 3 2" xfId="10839" xr:uid="{5658A1EA-4D9B-4954-B12B-D48384EF3E2A}"/>
    <cellStyle name="Comma 2 6 2 3 2 2" xfId="23310" xr:uid="{939DA87A-576D-4894-BB24-6285E700C607}"/>
    <cellStyle name="Comma 2 6 2 3 3" xfId="15333" xr:uid="{7BEF961E-8EE9-449E-B93E-EEA72A874A22}"/>
    <cellStyle name="Comma 2 6 2 4" xfId="9909" xr:uid="{F2D170D9-F0CE-4656-9906-0945DC3A265C}"/>
    <cellStyle name="Comma 2 6 3" xfId="2241" xr:uid="{E3897B44-B74C-437E-B22A-C2F83757C991}"/>
    <cellStyle name="Comma 2 6 3 2" xfId="32262" xr:uid="{71326C5F-C2F9-49D7-AFF9-0236B2FE01DE}"/>
    <cellStyle name="Comma 2 6 3 3" xfId="31224" xr:uid="{48C5FFAF-5B49-49E2-B342-042E20E1BF3C}"/>
    <cellStyle name="Comma 2 6 4" xfId="2812" xr:uid="{08B0ADC1-9A33-4D80-AEF4-6DFDE80F3D8F}"/>
    <cellStyle name="Comma 2 6 4 2" xfId="5815" xr:uid="{46CF5D5E-EC20-4B96-B2A1-D5D4F356BE7A}"/>
    <cellStyle name="Comma 2 6 4 2 2" xfId="13142" xr:uid="{DADF3630-D23B-40C1-8F93-346D8E7CEC50}"/>
    <cellStyle name="Comma 2 6 4 2 2 2" xfId="26860" xr:uid="{856AC2A8-907C-441B-9EB7-962F6F1BF615}"/>
    <cellStyle name="Comma 2 6 4 2 3" xfId="18904" xr:uid="{B74867D4-F51E-42D0-9B54-04709FBE9ABA}"/>
    <cellStyle name="Comma 2 6 4 3" xfId="11226" xr:uid="{92E66FD0-FACF-4463-96B2-EF1AE2FCE396}"/>
    <cellStyle name="Comma 2 6 4 3 2" xfId="23946" xr:uid="{4D83218A-EF1B-4E69-9804-F0D3977EE564}"/>
    <cellStyle name="Comma 2 6 4 4" xfId="15992" xr:uid="{85FEBDB5-0EE3-49C7-AC24-4201D6C20234}"/>
    <cellStyle name="Comma 2 6 5" xfId="3076" xr:uid="{42645467-4F05-46B1-A59B-82CB7B3BA0D1}"/>
    <cellStyle name="Comma 2 6 5 2" xfId="6073" xr:uid="{6C6BAB01-7F6D-459B-9ACF-3E07E5FA546F}"/>
    <cellStyle name="Comma 2 6 5 2 2" xfId="13400" xr:uid="{DBB9917C-3EE6-4E5D-A657-CE68C0681C40}"/>
    <cellStyle name="Comma 2 6 5 2 2 2" xfId="27118" xr:uid="{68520707-976C-4D1E-B718-B33230578A3B}"/>
    <cellStyle name="Comma 2 6 5 2 3" xfId="19162" xr:uid="{29A0D395-529A-4D77-BCAA-0AC212905EAD}"/>
    <cellStyle name="Comma 2 6 5 3" xfId="11486" xr:uid="{741EBAF8-6A8A-4259-A3E2-762C8FDC5DC2}"/>
    <cellStyle name="Comma 2 6 5 3 2" xfId="24206" xr:uid="{00FC7A1D-2F08-4C07-A11F-DBABADD44A54}"/>
    <cellStyle name="Comma 2 6 5 4" xfId="16251" xr:uid="{A6FBA48C-154A-45B9-99AF-267C223272FB}"/>
    <cellStyle name="Comma 2 6 6" xfId="3321" xr:uid="{472B4CC3-B38D-4E6D-A53A-B7CEDA1F605A}"/>
    <cellStyle name="Comma 2 6 6 2" xfId="6318" xr:uid="{9A27C548-A0FA-4759-9500-5804D913E4E4}"/>
    <cellStyle name="Comma 2 6 6 2 2" xfId="13645" xr:uid="{53A27549-7746-45C0-9B8E-90762CEDF6AC}"/>
    <cellStyle name="Comma 2 6 6 2 2 2" xfId="27363" xr:uid="{9BDB5725-B31D-49F2-B57A-A49BEBDAF205}"/>
    <cellStyle name="Comma 2 6 6 2 3" xfId="19407" xr:uid="{FB474C63-CB22-4501-BAF3-416D18A4785C}"/>
    <cellStyle name="Comma 2 6 6 3" xfId="11731" xr:uid="{7EDEE61A-23B4-42F7-B73A-64242BA005CD}"/>
    <cellStyle name="Comma 2 6 6 3 2" xfId="24451" xr:uid="{2B878C17-7F3B-460E-BF3E-2CC669EC6563}"/>
    <cellStyle name="Comma 2 6 6 4" xfId="16496" xr:uid="{B88CD53C-8948-4234-AA69-7CFBFA418B22}"/>
    <cellStyle name="Comma 2 6 7" xfId="1639" xr:uid="{DEFBDE05-81EC-45A2-BC02-74EDD6ABD81E}"/>
    <cellStyle name="Comma 2 6 7 2" xfId="10613" xr:uid="{0463AE5F-4A6A-4A0D-9BB1-9EFD3D0901A8}"/>
    <cellStyle name="Comma 2 6 7 2 2" xfId="23083" xr:uid="{597A6B81-5494-4052-ACA0-FA936CB0B2F1}"/>
    <cellStyle name="Comma 2 6 7 3" xfId="15115" xr:uid="{92BFEE5F-6247-420D-B93A-7D0EDE5C8B8A}"/>
    <cellStyle name="Comma 2 6 8" xfId="9701" xr:uid="{2D475B17-82DA-470A-8A48-8C75C6947EDE}"/>
    <cellStyle name="Comma 2 7" xfId="410" xr:uid="{0AAE53BE-D4AC-4D5C-B197-8BEF6F4EBA27}"/>
    <cellStyle name="Comma 2 7 10" xfId="4767" xr:uid="{A8BAEB9B-98A5-4B8F-B6ED-706D81C6C4C4}"/>
    <cellStyle name="Comma 2 7 10 2" xfId="12545" xr:uid="{CA3E1BEA-A7C4-4719-9CEA-67520DA5180C}"/>
    <cellStyle name="Comma 2 7 10 2 2" xfId="25828" xr:uid="{AC4672A0-854E-43AA-951B-4B3190098622}"/>
    <cellStyle name="Comma 2 7 10 3" xfId="17872" xr:uid="{63D43D78-55BC-4A4E-AEE1-C0306C02AA0F}"/>
    <cellStyle name="Comma 2 7 11" xfId="10121" xr:uid="{169AAF39-0CE7-4FF6-B473-EF5084A7760A}"/>
    <cellStyle name="Comma 2 7 11 2" xfId="22491" xr:uid="{C623AFF4-A515-41DC-A064-E28E810450F6}"/>
    <cellStyle name="Comma 2 7 12" xfId="9771" xr:uid="{BB481918-491A-4FA7-80A1-FC4D2CB7FC2F}"/>
    <cellStyle name="Comma 2 7 12 2" xfId="20445" xr:uid="{175A5EC6-69C9-4848-89D7-B276DB952422}"/>
    <cellStyle name="Comma 2 7 12 3" xfId="14529" xr:uid="{EFE8D584-7623-407D-9C03-011C3FE6527B}"/>
    <cellStyle name="Comma 2 7 2" xfId="2027" xr:uid="{7131278F-F1FC-4F40-AF97-158A2B5FC77E}"/>
    <cellStyle name="Comma 2 7 2 2" xfId="5511" xr:uid="{FEE95A22-5C87-430F-B2E5-CD5B1E3D3A44}"/>
    <cellStyle name="Comma 2 7 2 2 2" xfId="12879" xr:uid="{D573B446-A07A-4B50-AAC4-C3451FBD95E4}"/>
    <cellStyle name="Comma 2 7 2 2 2 2" xfId="26561" xr:uid="{E1C987F5-0128-4ED9-990E-8E18128948DE}"/>
    <cellStyle name="Comma 2 7 2 2 3" xfId="18605" xr:uid="{B49AEA38-4CE3-4BFE-970D-728609CDCFB0}"/>
    <cellStyle name="Comma 2 7 2 3" xfId="10911" xr:uid="{9D834B54-B352-4E5C-AB36-A4912A97EEBF}"/>
    <cellStyle name="Comma 2 7 2 3 2" xfId="23382" xr:uid="{21B971B4-4F56-43FB-8C86-867A0A080B3C}"/>
    <cellStyle name="Comma 2 7 2 4" xfId="15404" xr:uid="{2CB22023-B0B7-4874-B97F-024397F0B23F}"/>
    <cellStyle name="Comma 2 7 2 5" xfId="31225" xr:uid="{794EE712-33F6-48F3-94FA-59918CEA9650}"/>
    <cellStyle name="Comma 2 7 3" xfId="2248" xr:uid="{6DE9142E-FB2A-46B0-BD82-21ABB7C94CE6}"/>
    <cellStyle name="Comma 2 7 3 2" xfId="5626" xr:uid="{5ED5EDD7-FF26-4E56-A998-7FBA3183D09C}"/>
    <cellStyle name="Comma 2 7 3 2 2" xfId="12968" xr:uid="{C21B16DF-38C3-4C3F-9CE6-84FB368E1ED3}"/>
    <cellStyle name="Comma 2 7 3 2 2 2" xfId="26673" xr:uid="{6D79B706-E6F9-4474-81F0-2BC2C1215D66}"/>
    <cellStyle name="Comma 2 7 3 2 3" xfId="18717" xr:uid="{871D26B5-185C-463B-8FA1-3BA673E15797}"/>
    <cellStyle name="Comma 2 7 3 3" xfId="11031" xr:uid="{58EE4279-2740-4582-9E6A-507912EE0190}"/>
    <cellStyle name="Comma 2 7 3 3 2" xfId="23510" xr:uid="{7BDDE28C-319D-4E69-AD94-EB7CA17B99C3}"/>
    <cellStyle name="Comma 2 7 3 4" xfId="15535" xr:uid="{E41FC479-E786-41DA-BE2D-015D76710FA5}"/>
    <cellStyle name="Comma 2 7 4" xfId="2883" xr:uid="{7EBAC660-5A0A-41F3-A581-53DDBDDA751D}"/>
    <cellStyle name="Comma 2 7 4 2" xfId="5886" xr:uid="{0D622421-1A53-4F50-817B-8B3467BB1934}"/>
    <cellStyle name="Comma 2 7 4 2 2" xfId="13213" xr:uid="{E5DE1469-6C8F-4E50-9194-41F4B60B90BF}"/>
    <cellStyle name="Comma 2 7 4 2 2 2" xfId="26931" xr:uid="{000493A3-47EE-4752-A23A-D6C244691928}"/>
    <cellStyle name="Comma 2 7 4 2 3" xfId="18975" xr:uid="{94574C05-FD54-461F-AE95-F74F67863E0F}"/>
    <cellStyle name="Comma 2 7 4 3" xfId="11297" xr:uid="{FA5D91EA-4C2F-40DF-B5EE-A6B22FF2C9F5}"/>
    <cellStyle name="Comma 2 7 4 3 2" xfId="24017" xr:uid="{3B0D561A-B1BF-448A-B7B4-C27761ECEC30}"/>
    <cellStyle name="Comma 2 7 4 4" xfId="16062" xr:uid="{6199E05F-0F11-4741-99AB-11944DA4E8D8}"/>
    <cellStyle name="Comma 2 7 5" xfId="3147" xr:uid="{EAD6E549-4630-4743-9D01-39047CB1F75E}"/>
    <cellStyle name="Comma 2 7 5 2" xfId="6144" xr:uid="{75A9DF62-CFC8-44E0-887A-E7B780A9BA8E}"/>
    <cellStyle name="Comma 2 7 5 2 2" xfId="13471" xr:uid="{C9853CEF-7518-4E60-A2E2-5A90883328AD}"/>
    <cellStyle name="Comma 2 7 5 2 2 2" xfId="27189" xr:uid="{7995522F-6F76-427E-85FF-374042FDFD73}"/>
    <cellStyle name="Comma 2 7 5 2 3" xfId="19233" xr:uid="{0F69A0B4-C9C0-45A0-B7B1-A8A166B98DA7}"/>
    <cellStyle name="Comma 2 7 5 3" xfId="11557" xr:uid="{B0DB9969-19ED-4540-B0DF-49F41996790F}"/>
    <cellStyle name="Comma 2 7 5 3 2" xfId="24277" xr:uid="{C94D4C41-CE65-4314-9F4E-162CA32E6348}"/>
    <cellStyle name="Comma 2 7 5 4" xfId="16322" xr:uid="{D353788B-AA9F-4555-91B5-77B7A878103F}"/>
    <cellStyle name="Comma 2 7 6" xfId="3392" xr:uid="{7CED5850-92E1-4477-BB89-E3B990080E71}"/>
    <cellStyle name="Comma 2 7 6 2" xfId="6389" xr:uid="{C65DE304-6F32-46CF-8946-3889B35086E7}"/>
    <cellStyle name="Comma 2 7 6 2 2" xfId="13716" xr:uid="{86118124-CF4E-4372-9A88-35EDF85BC2EF}"/>
    <cellStyle name="Comma 2 7 6 2 2 2" xfId="27434" xr:uid="{4F53B47B-403C-496F-87A4-82A032436846}"/>
    <cellStyle name="Comma 2 7 6 2 3" xfId="19478" xr:uid="{DE473A98-1E11-405C-A82A-A14635964606}"/>
    <cellStyle name="Comma 2 7 6 3" xfId="11802" xr:uid="{FEDB3C6F-A12A-41C2-A6A1-AA703BBAB610}"/>
    <cellStyle name="Comma 2 7 6 3 2" xfId="24522" xr:uid="{444F0746-EDF5-470A-9D14-5DB7C499350B}"/>
    <cellStyle name="Comma 2 7 6 4" xfId="16567" xr:uid="{DDD3A3C2-3AC9-4FE7-BD03-F3BF34AA8321}"/>
    <cellStyle name="Comma 2 7 7" xfId="3557" xr:uid="{6BB13D83-5337-49CC-AA93-95C175B57370}"/>
    <cellStyle name="Comma 2 7 7 2" xfId="6546" xr:uid="{0149ED9C-D13E-462F-92B6-5091E2D11EF3}"/>
    <cellStyle name="Comma 2 7 7 2 2" xfId="13872" xr:uid="{0DAA4984-FDF9-4D6A-B518-8E4E6E6EA1A8}"/>
    <cellStyle name="Comma 2 7 7 2 2 2" xfId="27591" xr:uid="{58FF4905-DC5D-49DE-8A53-013E821711CD}"/>
    <cellStyle name="Comma 2 7 7 2 3" xfId="19635" xr:uid="{B289FF88-F78B-4393-BA15-242FDC84DA6A}"/>
    <cellStyle name="Comma 2 7 7 3" xfId="11960" xr:uid="{66A60CB9-9CB1-4B2C-941B-3194559CC35D}"/>
    <cellStyle name="Comma 2 7 7 3 2" xfId="24679" xr:uid="{9E3D23A6-3EBA-4679-9FC0-5A013B4A27EC}"/>
    <cellStyle name="Comma 2 7 7 4" xfId="16723" xr:uid="{78E25124-26D0-488D-A131-40F0EABBFC59}"/>
    <cellStyle name="Comma 2 7 8" xfId="4136" xr:uid="{64C9A753-B74D-47FF-B801-28847621189B}"/>
    <cellStyle name="Comma 2 7 8 2" xfId="7092" xr:uid="{B64AF65A-A763-452C-B7DB-C3C174FC85BF}"/>
    <cellStyle name="Comma 2 7 8 2 2" xfId="14161" xr:uid="{A874E847-0A63-42A3-8D98-089B869400C0}"/>
    <cellStyle name="Comma 2 7 8 2 2 2" xfId="28137" xr:uid="{2ADEF636-5739-4B50-A25D-A31EC9EB9B73}"/>
    <cellStyle name="Comma 2 7 8 2 3" xfId="20181" xr:uid="{318BBDD5-D007-487A-90C1-629257609B9C}"/>
    <cellStyle name="Comma 2 7 8 3" xfId="12253" xr:uid="{F0BBF976-EC54-4C2A-A07F-691D0AFCB304}"/>
    <cellStyle name="Comma 2 7 8 3 2" xfId="25220" xr:uid="{06CF80BA-A41C-4D66-A57A-6D89EE23A88B}"/>
    <cellStyle name="Comma 2 7 8 4" xfId="17264" xr:uid="{16EA41F8-8E4C-4271-B081-26D13C635B7E}"/>
    <cellStyle name="Comma 2 7 9" xfId="1711" xr:uid="{99727BC9-B82B-4EC2-AACF-EE6F8AE4A618}"/>
    <cellStyle name="Comma 2 7 9 2" xfId="10654" xr:uid="{85394EEC-655F-435B-963C-DB01FB2EBD00}"/>
    <cellStyle name="Comma 2 7 9 2 2" xfId="23124" xr:uid="{D44A7607-01E0-4BF1-903A-C9A97602FBE9}"/>
    <cellStyle name="Comma 2 7 9 3" xfId="15157" xr:uid="{D12FB62D-1BD9-4EAA-83A7-6955B0D7BCDB}"/>
    <cellStyle name="Comma 2 70" xfId="1021" xr:uid="{51B7E98C-0A2F-485D-80D5-A22BCAA31098}"/>
    <cellStyle name="Comma 2 70 10" xfId="10358" xr:uid="{1501C39D-9BE2-487F-B53A-A8675E2E7A9E}"/>
    <cellStyle name="Comma 2 70 10 2" xfId="22713" xr:uid="{8BCF1924-E5E1-4511-AA0C-57FAC1948E83}"/>
    <cellStyle name="Comma 2 70 11" xfId="14761" xr:uid="{4C34322B-A21E-40CC-829C-132F1072EB0A}"/>
    <cellStyle name="Comma 2 70 2" xfId="1693" xr:uid="{F11002B5-9B62-47A4-A012-F1D681D72E2B}"/>
    <cellStyle name="Comma 2 70 2 2" xfId="2001" xr:uid="{03598BF2-421B-4798-82A0-5C533F5B14E4}"/>
    <cellStyle name="Comma 2 70 2 2 2" xfId="5485" xr:uid="{35305D10-8700-4810-BBFE-2F5AFBA38C2B}"/>
    <cellStyle name="Comma 2 70 2 2 2 2" xfId="12853" xr:uid="{4DA6DE78-4919-4E07-97D0-A4E13701254A}"/>
    <cellStyle name="Comma 2 70 2 2 2 2 2" xfId="26535" xr:uid="{D387AD54-9769-40A1-A65D-B9FE36DDE385}"/>
    <cellStyle name="Comma 2 70 2 2 2 3" xfId="18579" xr:uid="{4D17499B-2266-45AF-8EE6-528811441B82}"/>
    <cellStyle name="Comma 2 70 2 2 3" xfId="10885" xr:uid="{8E83C0E7-4372-4740-9F6C-2D5C8CFCA4A1}"/>
    <cellStyle name="Comma 2 70 2 2 3 2" xfId="23356" xr:uid="{909997A4-9250-4381-9972-E973801D8B5C}"/>
    <cellStyle name="Comma 2 70 2 2 4" xfId="15379" xr:uid="{318746A2-CC1C-4EB9-A134-FCB259E558A1}"/>
    <cellStyle name="Comma 2 70 2 3" xfId="2855" xr:uid="{4E92B2B0-7247-4B75-AD4F-CBECE2F828B0}"/>
    <cellStyle name="Comma 2 70 2 3 2" xfId="5858" xr:uid="{3A8012E8-C4A6-4DEC-9B66-68D18B52A34D}"/>
    <cellStyle name="Comma 2 70 2 3 2 2" xfId="13185" xr:uid="{308A7065-423C-4405-8229-403E13781B90}"/>
    <cellStyle name="Comma 2 70 2 3 2 2 2" xfId="26903" xr:uid="{859D5D69-EB9B-42A2-8FAA-566877C4505D}"/>
    <cellStyle name="Comma 2 70 2 3 2 3" xfId="18947" xr:uid="{901F9B06-C354-4913-9193-7B8D47412951}"/>
    <cellStyle name="Comma 2 70 2 3 3" xfId="11269" xr:uid="{13B31FF2-8F2B-4D93-9CB6-8F4B0664FF6B}"/>
    <cellStyle name="Comma 2 70 2 3 3 2" xfId="23989" xr:uid="{EF20205A-8DEC-44BC-B017-0CBDAAE2103A}"/>
    <cellStyle name="Comma 2 70 2 3 4" xfId="16034" xr:uid="{6193B002-1CE1-485D-B79B-5569944360C7}"/>
    <cellStyle name="Comma 2 70 2 4" xfId="3119" xr:uid="{A067C470-9683-4279-907C-749B08496EAC}"/>
    <cellStyle name="Comma 2 70 2 4 2" xfId="6116" xr:uid="{4BA05F73-B151-4EFF-B244-BDCF4FA233BF}"/>
    <cellStyle name="Comma 2 70 2 4 2 2" xfId="13443" xr:uid="{33364668-DCD6-4A8E-A2DF-E3038F09580A}"/>
    <cellStyle name="Comma 2 70 2 4 2 2 2" xfId="27161" xr:uid="{6760B479-3F44-45AF-8A15-AFA412DDE931}"/>
    <cellStyle name="Comma 2 70 2 4 2 3" xfId="19205" xr:uid="{2C997A25-B221-441F-8E3C-01E93B73E680}"/>
    <cellStyle name="Comma 2 70 2 4 3" xfId="11529" xr:uid="{279D06D8-E7C1-4834-A46C-EFD8E74425A8}"/>
    <cellStyle name="Comma 2 70 2 4 3 2" xfId="24249" xr:uid="{5E032448-1287-4E8D-833D-0002EB445A16}"/>
    <cellStyle name="Comma 2 70 2 4 4" xfId="16294" xr:uid="{C27F7DA6-A4A3-419B-B287-947E7681478C}"/>
    <cellStyle name="Comma 2 70 2 5" xfId="3364" xr:uid="{9DD2F442-C1A1-4E13-8498-6E63DAA3BEB6}"/>
    <cellStyle name="Comma 2 70 2 5 2" xfId="6361" xr:uid="{68DE306C-E079-4706-9717-528AF26D9A3E}"/>
    <cellStyle name="Comma 2 70 2 5 2 2" xfId="13688" xr:uid="{61D516C8-B7A2-4B2A-A42D-D5E69439B7B6}"/>
    <cellStyle name="Comma 2 70 2 5 2 2 2" xfId="27406" xr:uid="{81A03506-D292-420D-872D-75D3689DE510}"/>
    <cellStyle name="Comma 2 70 2 5 2 3" xfId="19450" xr:uid="{F94299EA-AAD2-4AA4-BD1C-8732DF3ED97F}"/>
    <cellStyle name="Comma 2 70 2 5 3" xfId="11774" xr:uid="{99800692-AF5D-488E-B95D-A08A18917DB5}"/>
    <cellStyle name="Comma 2 70 2 5 3 2" xfId="24494" xr:uid="{00159A53-5603-4C31-85D2-4EE0AB2E3F4D}"/>
    <cellStyle name="Comma 2 70 2 5 4" xfId="16539" xr:uid="{8548F8EC-E5E1-43DA-83D0-2904ACA8F019}"/>
    <cellStyle name="Comma 2 70 2 6" xfId="5406" xr:uid="{E0C20CED-F6B3-4C8D-B993-66BCFB402B94}"/>
    <cellStyle name="Comma 2 70 2 6 2" xfId="12784" xr:uid="{B4C38902-DF2A-4138-AF28-A54FC1A3629E}"/>
    <cellStyle name="Comma 2 70 2 6 2 2" xfId="26457" xr:uid="{2F18AAAF-D14C-4FB4-853C-11B826D188DD}"/>
    <cellStyle name="Comma 2 70 2 6 3" xfId="18501" xr:uid="{39D41427-176C-498B-8DC8-075E42D10226}"/>
    <cellStyle name="Comma 2 70 2 7" xfId="10637" xr:uid="{D01F2000-75CA-4668-9B64-D18A0DAD9313}"/>
    <cellStyle name="Comma 2 70 2 7 2" xfId="23107" xr:uid="{DF9A6267-4B19-477C-A2D0-6F80402B67B6}"/>
    <cellStyle name="Comma 2 70 2 8" xfId="15140" xr:uid="{6B72DF8F-17CC-4643-AE00-D3AE43576AB8}"/>
    <cellStyle name="Comma 2 70 3" xfId="1887" xr:uid="{FEA707E5-EAC1-400D-B98A-BFE914FE5B12}"/>
    <cellStyle name="Comma 2 70 3 2" xfId="5422" xr:uid="{15079E9B-7272-4539-A6E4-C6CC7C30ABE4}"/>
    <cellStyle name="Comma 2 70 3 2 2" xfId="12797" xr:uid="{0227D683-0BD7-43FD-A6F4-EA7E60A9FDCB}"/>
    <cellStyle name="Comma 2 70 3 2 2 2" xfId="26473" xr:uid="{021D3578-F45F-4334-99AC-FB4815F6222D}"/>
    <cellStyle name="Comma 2 70 3 2 3" xfId="18517" xr:uid="{C4E8336E-743F-4B05-915E-C3FA5032A070}"/>
    <cellStyle name="Comma 2 70 3 3" xfId="10794" xr:uid="{695DE6FF-634F-4A7D-A9F9-9E47F181FF9D}"/>
    <cellStyle name="Comma 2 70 3 3 2" xfId="23265" xr:uid="{E69977C3-B23A-440D-A97E-0FEF82F8BC73}"/>
    <cellStyle name="Comma 2 70 3 4" xfId="15290" xr:uid="{4B38BF8A-3C31-4F90-BF78-71C268DF3033}"/>
    <cellStyle name="Comma 2 70 4" xfId="2767" xr:uid="{3C5D1598-E7B3-44FC-BAA8-4A2F3DE81B99}"/>
    <cellStyle name="Comma 2 70 4 2" xfId="5771" xr:uid="{15D7B725-AF93-41D0-83C7-F1EFA99CBD74}"/>
    <cellStyle name="Comma 2 70 4 2 2" xfId="13098" xr:uid="{23EB98B8-0A17-4F8C-9827-370EBF7C4ED7}"/>
    <cellStyle name="Comma 2 70 4 2 2 2" xfId="26816" xr:uid="{A411BB76-4BCC-47E0-8A90-41E741235BBD}"/>
    <cellStyle name="Comma 2 70 4 2 3" xfId="18860" xr:uid="{F76D9813-57B5-4CF8-9A37-FD683988B212}"/>
    <cellStyle name="Comma 2 70 4 3" xfId="11181" xr:uid="{08B7505D-2084-44C6-BCC7-A3F2C8238F81}"/>
    <cellStyle name="Comma 2 70 4 3 2" xfId="23901" xr:uid="{4E7AC32D-8677-466C-AF52-0D547E18035C}"/>
    <cellStyle name="Comma 2 70 4 4" xfId="15947" xr:uid="{30473497-AF68-402F-B95F-FBA439FFD9A2}"/>
    <cellStyle name="Comma 2 70 5" xfId="3031" xr:uid="{782F413D-2852-48BC-B876-636700B817B7}"/>
    <cellStyle name="Comma 2 70 5 2" xfId="6028" xr:uid="{1496FD52-5CB1-4B72-B69F-1D48259B8521}"/>
    <cellStyle name="Comma 2 70 5 2 2" xfId="13355" xr:uid="{6E0DCD49-2BF2-40B2-B1B2-2F39C11DA6A8}"/>
    <cellStyle name="Comma 2 70 5 2 2 2" xfId="27073" xr:uid="{C4FAECC2-5135-4F83-92C6-836E82E6B28F}"/>
    <cellStyle name="Comma 2 70 5 2 3" xfId="19117" xr:uid="{8C81F72F-7125-4728-AECD-286E546BEA87}"/>
    <cellStyle name="Comma 2 70 5 3" xfId="11441" xr:uid="{3D74D5A1-6DF4-4BD8-AB21-FB89456F9743}"/>
    <cellStyle name="Comma 2 70 5 3 2" xfId="24161" xr:uid="{AD21E13A-05E3-4D41-893F-0F50BA4E7B27}"/>
    <cellStyle name="Comma 2 70 5 4" xfId="16206" xr:uid="{1C7ABAF0-2F07-40DA-9878-168E0D871605}"/>
    <cellStyle name="Comma 2 70 6" xfId="3276" xr:uid="{2D2E5D4D-E28E-42A6-B0D1-316A460B8218}"/>
    <cellStyle name="Comma 2 70 6 2" xfId="6273" xr:uid="{D4C810B8-B981-4A29-9012-CA4A55A3EE34}"/>
    <cellStyle name="Comma 2 70 6 2 2" xfId="13600" xr:uid="{29806830-BBCF-4F9E-8053-A05F8571308D}"/>
    <cellStyle name="Comma 2 70 6 2 2 2" xfId="27318" xr:uid="{A7633745-A9A3-475E-BD7A-9DC57027E40D}"/>
    <cellStyle name="Comma 2 70 6 2 3" xfId="19362" xr:uid="{FF81B048-241C-4487-B5D4-25B633716EB0}"/>
    <cellStyle name="Comma 2 70 6 3" xfId="11686" xr:uid="{AA20C2CE-9A04-48C4-BC75-C7E3BF0BED1E}"/>
    <cellStyle name="Comma 2 70 6 3 2" xfId="24406" xr:uid="{D729417D-3201-4AE7-96CE-C8CE7395016A}"/>
    <cellStyle name="Comma 2 70 6 4" xfId="16451" xr:uid="{C538BCBB-D4A4-4063-995B-5BF95891D40F}"/>
    <cellStyle name="Comma 2 70 7" xfId="3729" xr:uid="{92EAFBD1-0DBA-4CDD-BCDD-D8E9B0DDCFA1}"/>
    <cellStyle name="Comma 2 70 7 2" xfId="6718" xr:uid="{7F02D7C4-7133-49AE-B35F-237CDC00E2D7}"/>
    <cellStyle name="Comma 2 70 7 2 2" xfId="14044" xr:uid="{7ED3989B-A104-42C8-99BC-97E7673E4F8F}"/>
    <cellStyle name="Comma 2 70 7 2 2 2" xfId="27763" xr:uid="{86D2E1B0-6896-40C1-8B5A-05C6F3D022B9}"/>
    <cellStyle name="Comma 2 70 7 2 3" xfId="19807" xr:uid="{65FCED88-2865-400D-9D97-B6BF571BAD94}"/>
    <cellStyle name="Comma 2 70 7 3" xfId="12132" xr:uid="{C3C35AFF-09B0-4736-84C5-7C4A16FC5F4C}"/>
    <cellStyle name="Comma 2 70 7 3 2" xfId="24851" xr:uid="{8987C7BF-9B7D-4EDD-A69C-2ED85C022223}"/>
    <cellStyle name="Comma 2 70 7 4" xfId="16895" xr:uid="{D5091E06-CA2B-46FA-825D-344C5D9C75F1}"/>
    <cellStyle name="Comma 2 70 8" xfId="4308" xr:uid="{6C2B84C9-B10C-46FB-9A22-02847F603EE2}"/>
    <cellStyle name="Comma 2 70 8 2" xfId="7264" xr:uid="{F42ED8B0-3D98-4453-8F31-0FDA6B8922E1}"/>
    <cellStyle name="Comma 2 70 8 2 2" xfId="14333" xr:uid="{334C453E-A282-4DC0-826F-84FB5A458996}"/>
    <cellStyle name="Comma 2 70 8 2 2 2" xfId="28309" xr:uid="{7EF78BAF-E35C-456F-9A0E-D477D2612190}"/>
    <cellStyle name="Comma 2 70 8 2 3" xfId="20353" xr:uid="{DADEA079-3644-4787-BCB9-DAD61FF4B683}"/>
    <cellStyle name="Comma 2 70 8 3" xfId="12425" xr:uid="{17EDE4FC-8C87-461D-BFFC-648A21BCBBED}"/>
    <cellStyle name="Comma 2 70 8 3 2" xfId="25392" xr:uid="{CFC4AAE4-014E-4664-AACF-27FFAC5DD1D3}"/>
    <cellStyle name="Comma 2 70 8 4" xfId="17436" xr:uid="{7FE9B217-5A83-4230-8655-3418AF17190C}"/>
    <cellStyle name="Comma 2 70 9" xfId="5061" xr:uid="{D0D35575-3759-4BF2-A297-2026504C3D94}"/>
    <cellStyle name="Comma 2 70 9 2" xfId="12722" xr:uid="{B27477E0-8CA5-4F07-81F8-7788B060E41B}"/>
    <cellStyle name="Comma 2 70 9 2 2" xfId="26114" xr:uid="{1F745453-F4A6-467D-9667-131165B852D5}"/>
    <cellStyle name="Comma 2 70 9 3" xfId="18158" xr:uid="{4C39034A-D15C-4940-9597-D2692D2A921C}"/>
    <cellStyle name="Comma 2 8" xfId="560" xr:uid="{A0ABEBBF-A4F4-4B41-87D4-5BE1878C7069}"/>
    <cellStyle name="Comma 2 8 2" xfId="2048" xr:uid="{0F3ABB1C-81E5-4B58-83E6-CF481CEF79BA}"/>
    <cellStyle name="Comma 2 8 2 2" xfId="5526" xr:uid="{DFB2E783-96E9-4D5A-ABD4-318AC10687F4}"/>
    <cellStyle name="Comma 2 8 2 2 2" xfId="12894" xr:uid="{6016D6E8-E9F2-4EED-9D46-685C96768CD7}"/>
    <cellStyle name="Comma 2 8 2 2 2 2" xfId="26576" xr:uid="{3857215D-62F8-4B38-8C0E-BE767C551C73}"/>
    <cellStyle name="Comma 2 8 2 2 3" xfId="18620" xr:uid="{5D2EA311-3B9C-4465-AADD-8FF5EFABE4AD}"/>
    <cellStyle name="Comma 2 8 2 3" xfId="10932" xr:uid="{784BA111-C829-4327-9E86-CC3339B5E0A6}"/>
    <cellStyle name="Comma 2 8 2 3 2" xfId="23403" xr:uid="{893AFCFE-DCE3-44DC-9F34-87ACB77D3F6E}"/>
    <cellStyle name="Comma 2 8 2 4" xfId="15425" xr:uid="{6F4E934B-1BCF-4625-B650-389255254670}"/>
    <cellStyle name="Comma 2 8 2 5" xfId="31226" xr:uid="{F75762A7-8197-49C2-A2DE-FE8C1C5A5256}"/>
    <cellStyle name="Comma 2 8 3" xfId="2299" xr:uid="{BABAC9E8-A30B-4FC0-9F58-4C1B31E3B4E1}"/>
    <cellStyle name="Comma 2 8 4" xfId="2903" xr:uid="{AB28C90B-CCC6-4798-8957-832C7FA63ED9}"/>
    <cellStyle name="Comma 2 8 4 2" xfId="5906" xr:uid="{6E5D45D3-9C73-4C4D-A1CE-E0DEE66B3D65}"/>
    <cellStyle name="Comma 2 8 4 2 2" xfId="13233" xr:uid="{2E1C32F4-BDD5-4A20-9304-BAB718C3DA03}"/>
    <cellStyle name="Comma 2 8 4 2 2 2" xfId="26951" xr:uid="{3CDC1EA6-72BC-4A78-9953-C3C1FDBDF176}"/>
    <cellStyle name="Comma 2 8 4 2 3" xfId="18995" xr:uid="{902BD70C-4D25-433F-8419-729FEBA7FD66}"/>
    <cellStyle name="Comma 2 8 4 3" xfId="11317" xr:uid="{84E4B1BE-84BF-4626-AAD3-F992C6587708}"/>
    <cellStyle name="Comma 2 8 4 3 2" xfId="24037" xr:uid="{8211BF6C-AC3E-4873-BC3B-BDC1AFB7AB80}"/>
    <cellStyle name="Comma 2 8 4 4" xfId="16082" xr:uid="{498CF9D4-8BF9-4CEC-B0C5-AE77EEEC832F}"/>
    <cellStyle name="Comma 2 8 5" xfId="3167" xr:uid="{E1274DC3-776C-4D47-AD16-D8E848724FCB}"/>
    <cellStyle name="Comma 2 8 5 2" xfId="6164" xr:uid="{974DD241-0E71-401A-BD19-0644126E3E1E}"/>
    <cellStyle name="Comma 2 8 5 2 2" xfId="13491" xr:uid="{271B4280-C446-4740-927D-90110159B72B}"/>
    <cellStyle name="Comma 2 8 5 2 2 2" xfId="27209" xr:uid="{F911A076-5567-4690-B093-FF08BF8B70A6}"/>
    <cellStyle name="Comma 2 8 5 2 3" xfId="19253" xr:uid="{5025B7DA-CF6E-4375-8A90-6D26B430F596}"/>
    <cellStyle name="Comma 2 8 5 3" xfId="11577" xr:uid="{E10AFE3C-2796-4A05-8296-E1FBDB0B90C4}"/>
    <cellStyle name="Comma 2 8 5 3 2" xfId="24297" xr:uid="{5DE9639E-35D6-4CD3-92EF-3D4871F61166}"/>
    <cellStyle name="Comma 2 8 5 4" xfId="16342" xr:uid="{F107F210-D72B-4B11-B374-B9D0E0997F60}"/>
    <cellStyle name="Comma 2 8 6" xfId="3412" xr:uid="{AD0A66A8-3779-4BCB-9AC5-8B117347C328}"/>
    <cellStyle name="Comma 2 8 6 2" xfId="6409" xr:uid="{D67CFCE9-12C6-43EE-9E07-F8F9B78B87F1}"/>
    <cellStyle name="Comma 2 8 6 2 2" xfId="13736" xr:uid="{C972B81E-8C60-40E6-AC21-F47752F04D12}"/>
    <cellStyle name="Comma 2 8 6 2 2 2" xfId="27454" xr:uid="{BD60701E-C382-4E5E-B348-04550B95DA11}"/>
    <cellStyle name="Comma 2 8 6 2 3" xfId="19498" xr:uid="{D3A37B94-E08F-414F-8361-9B08C2DF78BD}"/>
    <cellStyle name="Comma 2 8 6 3" xfId="11822" xr:uid="{CD2A808C-E124-4D1C-B124-4DBB5C548F1D}"/>
    <cellStyle name="Comma 2 8 6 3 2" xfId="24542" xr:uid="{85BB78A6-9B21-463F-9B01-54CFDF3BAF1F}"/>
    <cellStyle name="Comma 2 8 6 4" xfId="16587" xr:uid="{AF8C2E3F-F6A5-4FF3-AEF3-B04C1A4368BE}"/>
    <cellStyle name="Comma 2 8 7" xfId="1727" xr:uid="{4393C0AD-5CD2-4B7D-B073-E6ACEB0331D0}"/>
    <cellStyle name="Comma 2 8 7 2" xfId="10669" xr:uid="{72B6AC37-F462-428B-9671-A652603F78B6}"/>
    <cellStyle name="Comma 2 8 7 2 2" xfId="23139" xr:uid="{91C8E08C-568F-4704-B875-7F6D08EBCBC9}"/>
    <cellStyle name="Comma 2 8 7 3" xfId="15172" xr:uid="{50C3112B-FC44-4C52-A67C-43B25C4CF98E}"/>
    <cellStyle name="Comma 2 8 8" xfId="9787" xr:uid="{7F9DBE89-B6B8-461D-A972-BE430F6E369B}"/>
    <cellStyle name="Comma 2 9" xfId="670" xr:uid="{71EBE016-81B2-4997-B52E-86CE812257D3}"/>
    <cellStyle name="Comma 2 9 2" xfId="2351" xr:uid="{D38E0473-3C07-4E11-97A0-10AA4F4EC0EB}"/>
    <cellStyle name="Comma 2 9 2 2" xfId="5672" xr:uid="{18546BCE-D598-4D4D-80A8-E9579DB16D2D}"/>
    <cellStyle name="Comma 2 9 2 2 2" xfId="13005" xr:uid="{C5B1B81B-20F5-4E6D-8631-5AF7CDFCE2C6}"/>
    <cellStyle name="Comma 2 9 2 2 2 2" xfId="26718" xr:uid="{0F64B542-1448-4C17-9589-21BB094478D8}"/>
    <cellStyle name="Comma 2 9 2 2 3" xfId="18762" xr:uid="{457D7F50-59C6-4BB5-8E12-30DBA03CF3AD}"/>
    <cellStyle name="Comma 2 9 2 3" xfId="11074" xr:uid="{0A0EBC13-CA10-4CE6-87BF-0CD3F53C7EF7}"/>
    <cellStyle name="Comma 2 9 2 3 2" xfId="23563" xr:uid="{3B67F874-4972-4499-9E56-3E13090F9D84}"/>
    <cellStyle name="Comma 2 9 2 4" xfId="15591" xr:uid="{BDF3F5E9-A146-4F86-86BE-26F538F06B73}"/>
    <cellStyle name="Comma 2 9 2 5" xfId="31227" xr:uid="{11A9A250-F945-4E12-A334-EB8ED492885C}"/>
    <cellStyle name="Comma 2 9 3" xfId="3654" xr:uid="{F8FB4C2A-0FE2-4B35-A915-8484CF85F89B}"/>
    <cellStyle name="Comma 2 9 3 2" xfId="6643" xr:uid="{73E66B47-A56E-4091-85BB-6C776D611BBD}"/>
    <cellStyle name="Comma 2 9 3 2 2" xfId="13969" xr:uid="{9570083D-40D8-4D4B-B557-3037F56EAFE5}"/>
    <cellStyle name="Comma 2 9 3 2 2 2" xfId="27688" xr:uid="{EBA7501B-DF6E-4587-A672-C420BA69D09D}"/>
    <cellStyle name="Comma 2 9 3 2 3" xfId="19732" xr:uid="{BC70B0E0-A6CB-4B43-83F4-FBA3AA18D90C}"/>
    <cellStyle name="Comma 2 9 3 3" xfId="12057" xr:uid="{296FBFC9-BA9F-407C-8357-DC16D24E13AD}"/>
    <cellStyle name="Comma 2 9 3 3 2" xfId="24776" xr:uid="{BE8D9288-39F5-44D3-ACBF-367771BD7565}"/>
    <cellStyle name="Comma 2 9 3 4" xfId="16820" xr:uid="{F14CE752-A2E8-4721-9908-93D58844EFE3}"/>
    <cellStyle name="Comma 2 9 4" xfId="4233" xr:uid="{E8F7D9FD-69DC-4F42-BB43-0B9546B6982A}"/>
    <cellStyle name="Comma 2 9 4 2" xfId="7189" xr:uid="{DE1AE565-C85A-40C5-9929-86F6033B14A3}"/>
    <cellStyle name="Comma 2 9 4 2 2" xfId="14258" xr:uid="{5D5F84EE-2BFE-4658-87FB-1B451829A567}"/>
    <cellStyle name="Comma 2 9 4 2 2 2" xfId="28234" xr:uid="{31A2B39B-B0BF-4D35-93D9-48165EF95853}"/>
    <cellStyle name="Comma 2 9 4 2 3" xfId="20278" xr:uid="{24D24F7B-3A23-40B3-9D0A-B68FCE3111A8}"/>
    <cellStyle name="Comma 2 9 4 3" xfId="12350" xr:uid="{FC80DC9D-DE59-4C28-9971-851CF874AE6A}"/>
    <cellStyle name="Comma 2 9 4 3 2" xfId="25317" xr:uid="{C0058C2D-A7D6-4B50-B314-61C4FE0C8A71}"/>
    <cellStyle name="Comma 2 9 4 4" xfId="17361" xr:uid="{4383F825-1869-4CBD-8A89-F2EAFB173F49}"/>
    <cellStyle name="Comma 2 9 5" xfId="1782" xr:uid="{7A5DE3D7-FCF5-449B-8BA1-C26EB3E33C73}"/>
    <cellStyle name="Comma 2 9 5 2" xfId="10721" xr:uid="{E7A8F43F-083F-4BC5-ACF8-599D66C1D663}"/>
    <cellStyle name="Comma 2 9 5 2 2" xfId="23191" xr:uid="{87BD7FCD-DCA8-42C4-BF76-0A91CA72FC8C}"/>
    <cellStyle name="Comma 2 9 5 3" xfId="15222" xr:uid="{D1EEFED2-893F-4A42-89B1-73247FC01B3D}"/>
    <cellStyle name="Comma 2 9 6" xfId="4910" xr:uid="{DF2648CD-0F4F-4324-9C49-F4A408FED358}"/>
    <cellStyle name="Comma 2 9 6 2" xfId="12646" xr:uid="{99AAFE62-F54A-44D4-A949-5E96B3358182}"/>
    <cellStyle name="Comma 2 9 6 2 2" xfId="25966" xr:uid="{1F9AB7E7-8F72-48BD-9B27-AABE735AA291}"/>
    <cellStyle name="Comma 2 9 6 3" xfId="18010" xr:uid="{BAAB22EB-BF4B-465F-AC8F-625D691103A6}"/>
    <cellStyle name="Comma 2 9 7" xfId="10239" xr:uid="{8D6226F4-1572-44BE-8393-55803484094F}"/>
    <cellStyle name="Comma 2 9 7 2" xfId="22607" xr:uid="{CE3CB997-1961-49C8-BE9E-8C1A526C5B5E}"/>
    <cellStyle name="Comma 2 9 8" xfId="9833" xr:uid="{B5709A39-472B-4709-AEA2-BE2D108C0A23}"/>
    <cellStyle name="Comma 2 9 8 2" xfId="20463" xr:uid="{AE598BD2-ADD0-44BC-94CA-A467751945EB}"/>
    <cellStyle name="Comma 2 9 8 3" xfId="14645" xr:uid="{F02F324D-3078-4DFF-9BD1-B0CC9F6FA44A}"/>
    <cellStyle name="Comma 20" xfId="121" xr:uid="{CCDDC9C7-4368-4CB0-AA69-C5C8AE7085E1}"/>
    <cellStyle name="Comma 20 2" xfId="546" xr:uid="{BE9E0ADD-0C3E-4FBF-BFB0-D153DC9A0987}"/>
    <cellStyle name="Comma 20 2 10" xfId="14588" xr:uid="{D12C6999-11C1-4805-B2E8-EFF4616AF442}"/>
    <cellStyle name="Comma 20 2 2" xfId="2005" xr:uid="{5CB6C27E-F93F-46C7-8E71-91E866CAEB0F}"/>
    <cellStyle name="Comma 20 2 2 2" xfId="5489" xr:uid="{06D8725E-2105-4B03-9E72-CFEC77384622}"/>
    <cellStyle name="Comma 20 2 2 2 2" xfId="12857" xr:uid="{A86A0126-17D1-47A9-B74B-BE497FD02B3A}"/>
    <cellStyle name="Comma 20 2 2 2 2 2" xfId="26539" xr:uid="{00E65D50-65A2-4DA5-85B4-3DD94F0BA287}"/>
    <cellStyle name="Comma 20 2 2 2 3" xfId="18583" xr:uid="{37A79F7D-2CF1-4897-9380-7FD5C14D7D04}"/>
    <cellStyle name="Comma 20 2 2 3" xfId="10889" xr:uid="{F3BC272B-FFB8-4EB7-BBF8-FE1DA4D1946C}"/>
    <cellStyle name="Comma 20 2 2 3 2" xfId="23360" xr:uid="{59BA59EF-A9BA-4975-BB36-6B7C32FDEFFE}"/>
    <cellStyle name="Comma 20 2 2 4" xfId="15383" xr:uid="{FB4C10CF-6C4A-45E6-958C-0C0D25819A92}"/>
    <cellStyle name="Comma 20 2 3" xfId="2859" xr:uid="{D8962784-C1B6-4910-BCD4-D2A032BB6918}"/>
    <cellStyle name="Comma 20 2 3 2" xfId="5862" xr:uid="{42699E07-E570-4199-AAA3-50C239A8F8B7}"/>
    <cellStyle name="Comma 20 2 3 2 2" xfId="13189" xr:uid="{7A0C21F7-7250-4D51-8506-54B16FE8CC53}"/>
    <cellStyle name="Comma 20 2 3 2 2 2" xfId="26907" xr:uid="{28DA3602-D400-4C07-A1F1-5F31FE528840}"/>
    <cellStyle name="Comma 20 2 3 2 3" xfId="18951" xr:uid="{20D0935C-06A6-47A9-8A70-7CF19117E6E5}"/>
    <cellStyle name="Comma 20 2 3 3" xfId="11273" xr:uid="{BF908AC5-2AF1-470A-B96A-EED379188CBF}"/>
    <cellStyle name="Comma 20 2 3 3 2" xfId="23993" xr:uid="{A585EC18-871E-4E94-8D1B-BA9910384C7D}"/>
    <cellStyle name="Comma 20 2 3 4" xfId="16038" xr:uid="{33F26853-78B3-4552-8479-C158288780BB}"/>
    <cellStyle name="Comma 20 2 4" xfId="3123" xr:uid="{544D3341-2FA5-43AC-A254-97F37563B2AF}"/>
    <cellStyle name="Comma 20 2 4 2" xfId="6120" xr:uid="{463DDC05-EA0B-4378-8941-1F70EC7BD866}"/>
    <cellStyle name="Comma 20 2 4 2 2" xfId="13447" xr:uid="{1BD09AE3-CC9C-4507-8EF6-F334D982B951}"/>
    <cellStyle name="Comma 20 2 4 2 2 2" xfId="27165" xr:uid="{CA33CD14-3BED-4E16-BD81-21679F06945E}"/>
    <cellStyle name="Comma 20 2 4 2 3" xfId="19209" xr:uid="{98087C79-3667-4499-9C08-9AE37321E318}"/>
    <cellStyle name="Comma 20 2 4 3" xfId="11533" xr:uid="{5FC0118A-F0DA-491F-9AFF-86430700CEC6}"/>
    <cellStyle name="Comma 20 2 4 3 2" xfId="24253" xr:uid="{00932F5F-AF5C-4BBE-B9E2-C871A4A5461D}"/>
    <cellStyle name="Comma 20 2 4 4" xfId="16298" xr:uid="{862BCD94-D4C4-473B-A813-B6CF5ED8E403}"/>
    <cellStyle name="Comma 20 2 5" xfId="3368" xr:uid="{E784989D-DADE-4376-8AE2-BFA4B35A91BC}"/>
    <cellStyle name="Comma 20 2 5 2" xfId="6365" xr:uid="{29BA3EAA-2C9F-475A-A74A-8A41AD76E91A}"/>
    <cellStyle name="Comma 20 2 5 2 2" xfId="13692" xr:uid="{7F058D56-58B2-4601-BB10-B1F417D6B228}"/>
    <cellStyle name="Comma 20 2 5 2 2 2" xfId="27410" xr:uid="{0C0AC85D-96DB-4AFB-B156-4608B651201A}"/>
    <cellStyle name="Comma 20 2 5 2 3" xfId="19454" xr:uid="{6B416852-F627-4D0E-ADFD-EE49B53FF6BB}"/>
    <cellStyle name="Comma 20 2 5 3" xfId="11778" xr:uid="{EA703AB2-2105-44AC-87F5-370E4162383B}"/>
    <cellStyle name="Comma 20 2 5 3 2" xfId="24498" xr:uid="{795BF0B2-49B7-4E7C-9656-2DEE80E48CC9}"/>
    <cellStyle name="Comma 20 2 5 4" xfId="16543" xr:uid="{C9E25F3B-352E-4205-AFD8-34682E3039C7}"/>
    <cellStyle name="Comma 20 2 6" xfId="3610" xr:uid="{4C0D3E09-4EA8-4101-BFD6-0FD0743E146F}"/>
    <cellStyle name="Comma 20 2 6 2" xfId="6599" xr:uid="{E9413A50-0347-433F-88D8-473B9F5B5857}"/>
    <cellStyle name="Comma 20 2 6 2 2" xfId="13925" xr:uid="{A1EADED1-4E4B-49CE-972D-5C12D8991C6E}"/>
    <cellStyle name="Comma 20 2 6 2 2 2" xfId="27644" xr:uid="{A8EE4AD6-2BA1-4CAB-B2B5-C7C775A78838}"/>
    <cellStyle name="Comma 20 2 6 2 3" xfId="19688" xr:uid="{101C4DB3-8127-4B7F-A08A-77085CAE8807}"/>
    <cellStyle name="Comma 20 2 6 3" xfId="12013" xr:uid="{56749BCD-F030-4C4E-944A-3DB18583DA5E}"/>
    <cellStyle name="Comma 20 2 6 3 2" xfId="24732" xr:uid="{BFF059D6-A964-4C3E-9C6A-FD6D88CE3174}"/>
    <cellStyle name="Comma 20 2 6 4" xfId="16776" xr:uid="{6801C176-C124-425D-8F8A-397384CBB65B}"/>
    <cellStyle name="Comma 20 2 7" xfId="4189" xr:uid="{3F40846C-6014-4441-A07D-4B98D780C8CC}"/>
    <cellStyle name="Comma 20 2 7 2" xfId="7145" xr:uid="{52D6FE0F-94AE-46A1-9692-F6515D5D6922}"/>
    <cellStyle name="Comma 20 2 7 2 2" xfId="14214" xr:uid="{5777F967-9BA4-49BC-B98A-94D63485453B}"/>
    <cellStyle name="Comma 20 2 7 2 2 2" xfId="28190" xr:uid="{97925021-1F85-4F92-BAF0-FD1E91DB95FE}"/>
    <cellStyle name="Comma 20 2 7 2 3" xfId="20234" xr:uid="{788F1323-7DA5-4060-B4BE-B10788ABFF2F}"/>
    <cellStyle name="Comma 20 2 7 3" xfId="12306" xr:uid="{415BA7B9-B092-4CDC-A09A-CC6AF464990E}"/>
    <cellStyle name="Comma 20 2 7 3 2" xfId="25273" xr:uid="{3BDE6546-8295-4B98-909C-EDBED606615B}"/>
    <cellStyle name="Comma 20 2 7 4" xfId="17317" xr:uid="{EC0147DF-A4CE-4B05-AA68-A9AA2BA88876}"/>
    <cellStyle name="Comma 20 2 8" xfId="4848" xr:uid="{ABDBEB00-1AFE-4CCB-9E4F-CC7031D9403F}"/>
    <cellStyle name="Comma 20 2 8 2" xfId="12602" xr:uid="{EB0933EF-EBDC-42B0-9AEF-1F945EF188D3}"/>
    <cellStyle name="Comma 20 2 8 2 2" xfId="25907" xr:uid="{FAD80B70-58AB-4690-ACAF-68BE31A4DD38}"/>
    <cellStyle name="Comma 20 2 8 3" xfId="17951" xr:uid="{97A4034B-3215-43D6-9D3D-783C092C877F}"/>
    <cellStyle name="Comma 20 2 9" xfId="10186" xr:uid="{36DB0F66-BE58-45DB-8A9A-76299D460BFB}"/>
    <cellStyle name="Comma 20 2 9 2" xfId="22555" xr:uid="{1AEC2BC7-1873-4C32-AC44-C5C118BBCB32}"/>
    <cellStyle name="Comma 20 3" xfId="344" xr:uid="{01148D5E-8387-4A83-8FA4-20E5254C9A83}"/>
    <cellStyle name="Comma 20 3 2" xfId="2150" xr:uid="{754349F9-C844-4379-83A7-84D0A029EC38}"/>
    <cellStyle name="Comma 20 3 3" xfId="1891" xr:uid="{9C4D5492-3AB2-4255-BD72-A05E51108F45}"/>
    <cellStyle name="Comma 20 3 3 2" xfId="10798" xr:uid="{C5AA50BA-A248-4080-B337-9429239254FD}"/>
    <cellStyle name="Comma 20 3 3 2 2" xfId="23269" xr:uid="{141DFE6C-BE93-424C-9D2B-388A6B4E61CC}"/>
    <cellStyle name="Comma 20 3 3 3" xfId="15294" xr:uid="{551EA10E-F30A-457A-80CF-4D8AA910C9F7}"/>
    <cellStyle name="Comma 20 3 4" xfId="9901" xr:uid="{A7758625-215A-4F67-8917-ABC5D94FA55D}"/>
    <cellStyle name="Comma 20 4" xfId="143" xr:uid="{1ED8D9F3-5BC5-4CF6-A3D2-2407C77FA19C}"/>
    <cellStyle name="Comma 20 4 2" xfId="32293" xr:uid="{10882C09-E8E3-4FA0-822A-06456B57A883}"/>
    <cellStyle name="Comma 20 4 3" xfId="31228" xr:uid="{1EBA6C5E-9FD1-4852-8F61-5324642C9715}"/>
    <cellStyle name="Comma 20 5" xfId="2180" xr:uid="{C891EB6C-E1CB-429A-AF7F-C2A37E24852F}"/>
    <cellStyle name="Comma 20 6" xfId="2771" xr:uid="{8E844A7B-A0EA-4047-96E3-E67D0035B268}"/>
    <cellStyle name="Comma 20 6 2" xfId="5775" xr:uid="{D51DE306-E772-4D29-8099-B3574935BFED}"/>
    <cellStyle name="Comma 20 6 2 2" xfId="13102" xr:uid="{B06FF107-745B-4DD6-B737-3B81E21040B9}"/>
    <cellStyle name="Comma 20 6 2 2 2" xfId="26820" xr:uid="{20DBB64C-F6CD-455A-8F49-B2E3235C4B92}"/>
    <cellStyle name="Comma 20 6 2 3" xfId="18864" xr:uid="{2D83B64C-C890-49C6-9103-CA4A6161F7C8}"/>
    <cellStyle name="Comma 20 6 3" xfId="11185" xr:uid="{C58A0864-E650-4A0C-A43A-0B09C1187FF6}"/>
    <cellStyle name="Comma 20 6 3 2" xfId="23905" xr:uid="{E7211C11-B8C6-4BCF-A75C-58656FEE83C3}"/>
    <cellStyle name="Comma 20 6 4" xfId="15951" xr:uid="{818F3DA5-98F7-463A-A75E-79EA6E0E4D64}"/>
    <cellStyle name="Comma 20 7" xfId="3035" xr:uid="{CE20647A-F8EB-41EB-81A6-C40FF267E0EC}"/>
    <cellStyle name="Comma 20 7 2" xfId="6032" xr:uid="{D1FA34AA-F240-4F8D-9520-35F22C96809C}"/>
    <cellStyle name="Comma 20 7 2 2" xfId="13359" xr:uid="{9DEA4FA5-DBCE-4E59-A383-A0B13AB193F5}"/>
    <cellStyle name="Comma 20 7 2 2 2" xfId="27077" xr:uid="{247EACC0-F4CD-4DC9-AA84-11D8A57E2407}"/>
    <cellStyle name="Comma 20 7 2 3" xfId="19121" xr:uid="{57B369AE-43EE-4BE7-A7D0-01D88711721B}"/>
    <cellStyle name="Comma 20 7 3" xfId="11445" xr:uid="{AF0C5B2B-1E5A-43DB-94AB-151A1A0145D7}"/>
    <cellStyle name="Comma 20 7 3 2" xfId="24165" xr:uid="{5C9B8716-8FA9-4660-A1BF-DB16CED6CD2B}"/>
    <cellStyle name="Comma 20 7 4" xfId="16210" xr:uid="{80C079E9-A50C-4587-95D0-EB8A7B242589}"/>
    <cellStyle name="Comma 20 8" xfId="3280" xr:uid="{839F8C4C-B340-4561-B327-D064BCAFA7E0}"/>
    <cellStyle name="Comma 20 8 2" xfId="6277" xr:uid="{5CEA4B8F-2559-4875-9182-FEAC70178E17}"/>
    <cellStyle name="Comma 20 8 2 2" xfId="13604" xr:uid="{42513DA5-548D-4613-9725-CA086CA4E549}"/>
    <cellStyle name="Comma 20 8 2 2 2" xfId="27322" xr:uid="{C8598165-782D-4F9D-ABB0-7D57F068D004}"/>
    <cellStyle name="Comma 20 8 2 3" xfId="19366" xr:uid="{7F1E3F49-5895-4D68-9726-06E7DF1692F3}"/>
    <cellStyle name="Comma 20 8 3" xfId="11690" xr:uid="{3BC15CBD-2B26-4A05-9C37-2C780A3912CE}"/>
    <cellStyle name="Comma 20 8 3 2" xfId="24410" xr:uid="{809EE3AA-E2F6-426F-8021-702DCAEA8CAB}"/>
    <cellStyle name="Comma 20 8 4" xfId="16455" xr:uid="{829E503E-B80C-4B22-B9A9-A82FE0E2D55E}"/>
    <cellStyle name="Comma 200" xfId="1534" xr:uid="{C6F648D4-9881-439B-923C-7B85BAD1BEDF}"/>
    <cellStyle name="Comma 201" xfId="1517" xr:uid="{BC64D87B-7924-48E6-9CDD-2B502C325285}"/>
    <cellStyle name="Comma 202" xfId="1533" xr:uid="{3C773F98-DDBA-4DE2-BF8F-44227D40A56A}"/>
    <cellStyle name="Comma 203" xfId="1515" xr:uid="{C40452E5-AAD8-476B-A46A-89B35F9812A4}"/>
    <cellStyle name="Comma 204" xfId="1558" xr:uid="{8BCDF782-DB1D-4550-B58E-A4D4C16F3283}"/>
    <cellStyle name="Comma 205" xfId="1522" xr:uid="{5DB08203-0E04-410C-BF0D-4DE2B982250F}"/>
    <cellStyle name="Comma 206" xfId="1565" xr:uid="{6B7647C5-33E1-4D12-808F-AEF8D3A35CBA}"/>
    <cellStyle name="Comma 207" xfId="1566" xr:uid="{FE911307-C3F0-4C41-B808-070DE9F48A67}"/>
    <cellStyle name="Comma 207 2" xfId="4607" xr:uid="{05CE5EDA-1623-44FA-B758-38D12A2F3BD9}"/>
    <cellStyle name="Comma 207 2 2" xfId="7311" xr:uid="{FA73C590-ACFE-453A-A719-848256AF9B31}"/>
    <cellStyle name="Comma 207 2 2 2" xfId="14380" xr:uid="{36A6D234-84E9-4B8E-B331-F43F3B16BC9C}"/>
    <cellStyle name="Comma 207 2 2 2 2" xfId="28356" xr:uid="{57A0188A-DC4B-45EB-B346-3BCDB37F3508}"/>
    <cellStyle name="Comma 207 2 2 3" xfId="20400" xr:uid="{158DF9E7-285F-4C5B-99FA-6B106200999F}"/>
    <cellStyle name="Comma 207 2 3" xfId="12472" xr:uid="{4BC16303-2DE8-4877-AFE5-102E8EFE0C01}"/>
    <cellStyle name="Comma 207 2 3 2" xfId="25691" xr:uid="{2AA18459-2B67-4EA1-8296-89ED7024A4B8}"/>
    <cellStyle name="Comma 207 2 4" xfId="17735" xr:uid="{8FE230F0-DF17-4FE5-8ADD-681F914E4D5F}"/>
    <cellStyle name="Comma 207 3" xfId="5381" xr:uid="{119EDC2A-9BFA-4652-9AC4-8B877C4438C6}"/>
    <cellStyle name="Comma 207 3 2" xfId="12769" xr:uid="{7AFD3C19-1D16-4219-B301-02C7E9D31DC1}"/>
    <cellStyle name="Comma 207 3 2 2" xfId="26433" xr:uid="{F3E3484B-B536-4201-ACE4-9C64C1682300}"/>
    <cellStyle name="Comma 207 3 3" xfId="18477" xr:uid="{7731FCFE-D453-4BB5-B728-772EEACECDBD}"/>
    <cellStyle name="Comma 207 4" xfId="10555" xr:uid="{A4B033C5-1F2A-4A9B-BC2F-14A8B699E5CC}"/>
    <cellStyle name="Comma 207 4 2" xfId="23026" xr:uid="{B61CC494-10E9-4D14-A878-BFF7B2D7DC6D}"/>
    <cellStyle name="Comma 207 5" xfId="15060" xr:uid="{65E0B525-0CE3-4B9E-B077-C786B125B779}"/>
    <cellStyle name="Comma 208" xfId="1567" xr:uid="{C1FD642D-99D9-4B95-8B5E-8A73AE8F2537}"/>
    <cellStyle name="Comma 208 2" xfId="4608" xr:uid="{5EB49450-F06F-4550-9ED0-02524BAB4834}"/>
    <cellStyle name="Comma 208 2 2" xfId="7312" xr:uid="{612EFF36-9F69-41A7-8C5C-000ADE5D4195}"/>
    <cellStyle name="Comma 208 2 2 2" xfId="14381" xr:uid="{E8264EC1-5C41-4D44-ADA3-DD43BE2742F8}"/>
    <cellStyle name="Comma 208 2 2 2 2" xfId="28357" xr:uid="{E9203142-C49F-4EE8-AF6A-2B710033BBB5}"/>
    <cellStyle name="Comma 208 2 2 3" xfId="20401" xr:uid="{649FF748-CD6D-4964-B98E-A099DEA45989}"/>
    <cellStyle name="Comma 208 2 3" xfId="12473" xr:uid="{837AC4A4-E1E6-427D-9DCC-E9D827D40A23}"/>
    <cellStyle name="Comma 208 2 3 2" xfId="25692" xr:uid="{8CDAF843-11D4-4772-BD91-380130D7D3A5}"/>
    <cellStyle name="Comma 208 2 4" xfId="17736" xr:uid="{3CD0D499-63F5-4AF8-BEA0-6BCA71265703}"/>
    <cellStyle name="Comma 208 3" xfId="5382" xr:uid="{614DEE58-936E-4BA2-B296-25888F73D274}"/>
    <cellStyle name="Comma 208 3 2" xfId="12770" xr:uid="{75D9A7CA-3537-49F1-8916-FD7E5B298037}"/>
    <cellStyle name="Comma 208 3 2 2" xfId="26434" xr:uid="{C1D80799-F79F-4280-BBF7-88214D1650C1}"/>
    <cellStyle name="Comma 208 3 3" xfId="18478" xr:uid="{F06DFE0C-57E2-4CB0-9B87-C0F1C87E9AE3}"/>
    <cellStyle name="Comma 208 4" xfId="10556" xr:uid="{CF1499D5-EFBD-404C-9FD6-FCD173CF115C}"/>
    <cellStyle name="Comma 208 4 2" xfId="23027" xr:uid="{025FEF17-A4B0-40B5-AB41-051EDABAA2F4}"/>
    <cellStyle name="Comma 208 5" xfId="15061" xr:uid="{84250D46-B3CE-47F6-8A65-60A88F01888B}"/>
    <cellStyle name="Comma 209" xfId="1568" xr:uid="{DA77188A-EF19-473C-8739-1B1982A5CB4E}"/>
    <cellStyle name="Comma 209 2" xfId="4609" xr:uid="{A43AA70B-C996-461E-A8C6-B16C12152B3C}"/>
    <cellStyle name="Comma 209 2 2" xfId="7313" xr:uid="{D5F1A541-68B3-4501-B2AC-20CAF34E9E4C}"/>
    <cellStyle name="Comma 209 2 2 2" xfId="14382" xr:uid="{10C2C2A2-4495-4144-9471-1F8AC8F991B6}"/>
    <cellStyle name="Comma 209 2 2 2 2" xfId="28358" xr:uid="{96C263B7-D065-469D-91C4-2B7A7634038E}"/>
    <cellStyle name="Comma 209 2 2 3" xfId="20402" xr:uid="{2509EA2C-8746-499F-9151-D43AE8EE7ED4}"/>
    <cellStyle name="Comma 209 2 3" xfId="12474" xr:uid="{C277D387-0FF5-44D9-B92D-1D201A29D93E}"/>
    <cellStyle name="Comma 209 2 3 2" xfId="25693" xr:uid="{47089C3F-ED9B-4404-B8E2-4C6A7A4EEB48}"/>
    <cellStyle name="Comma 209 2 4" xfId="17737" xr:uid="{50765B3A-37D9-4D45-9D73-B604762EFF3D}"/>
    <cellStyle name="Comma 209 3" xfId="5383" xr:uid="{496DF808-7419-426A-A640-07C1E597B120}"/>
    <cellStyle name="Comma 209 3 2" xfId="12771" xr:uid="{5D43BFB2-ECA6-4094-AB54-5C5A1DEE0B51}"/>
    <cellStyle name="Comma 209 3 2 2" xfId="26435" xr:uid="{EBD62A43-7ED3-47FF-8A2D-BF999D44A1AE}"/>
    <cellStyle name="Comma 209 3 3" xfId="18479" xr:uid="{CE905C35-8653-41C2-8599-262936A36543}"/>
    <cellStyle name="Comma 209 4" xfId="10557" xr:uid="{784D71D7-282E-4341-9DCA-3D4DF335D3DB}"/>
    <cellStyle name="Comma 209 4 2" xfId="23028" xr:uid="{7D391513-353E-443F-B9B3-D2C558349A2C}"/>
    <cellStyle name="Comma 209 5" xfId="15062" xr:uid="{BC697DEA-1BF2-418F-880E-280FB834D560}"/>
    <cellStyle name="Comma 21" xfId="122" xr:uid="{6B9890EF-38DC-44D7-8D2C-F77878974377}"/>
    <cellStyle name="Comma 21 2" xfId="545" xr:uid="{55529AD0-5509-42B1-8542-0E00960A4AA7}"/>
    <cellStyle name="Comma 21 2 10" xfId="14587" xr:uid="{6C863ECE-20BC-42C0-B17D-77B446A25AE3}"/>
    <cellStyle name="Comma 21 2 2" xfId="2019" xr:uid="{B5FD16B3-67FB-4E26-84F6-A23B12577613}"/>
    <cellStyle name="Comma 21 2 2 2" xfId="5503" xr:uid="{49B3368D-69B8-4FCB-9BC0-9447ED4DAEA5}"/>
    <cellStyle name="Comma 21 2 2 2 2" xfId="12871" xr:uid="{7CC5B681-B9F8-4664-860F-BEBA0BC42243}"/>
    <cellStyle name="Comma 21 2 2 2 2 2" xfId="26553" xr:uid="{7390699E-75AC-41FF-BA2C-76447C122B46}"/>
    <cellStyle name="Comma 21 2 2 2 3" xfId="18597" xr:uid="{C658D4BF-E4C5-41C4-B974-52F698EB0C77}"/>
    <cellStyle name="Comma 21 2 2 3" xfId="10903" xr:uid="{7C743F92-9B9A-41D4-BFC3-3E342CCDF158}"/>
    <cellStyle name="Comma 21 2 2 3 2" xfId="23374" xr:uid="{E1B6C74A-0BB7-4A66-B7EF-A81A7C91BA96}"/>
    <cellStyle name="Comma 21 2 2 4" xfId="15397" xr:uid="{B31BC041-2D8F-48C3-B538-9D8BFA12D216}"/>
    <cellStyle name="Comma 21 2 3" xfId="2873" xr:uid="{B531C901-AEE8-444D-955A-72A59B3E55E2}"/>
    <cellStyle name="Comma 21 2 3 2" xfId="5876" xr:uid="{3323B548-DC1A-49C7-ABFF-52DF770BB209}"/>
    <cellStyle name="Comma 21 2 3 2 2" xfId="13203" xr:uid="{A0A0630C-5852-487A-BF79-769D01A8EE81}"/>
    <cellStyle name="Comma 21 2 3 2 2 2" xfId="26921" xr:uid="{0AB6DFCD-24F1-4500-9CB1-6A16BFCA05B0}"/>
    <cellStyle name="Comma 21 2 3 2 3" xfId="18965" xr:uid="{D3B8ADEF-0E19-42DB-92F3-C19ECFF4D983}"/>
    <cellStyle name="Comma 21 2 3 3" xfId="11287" xr:uid="{23CAE304-62C4-4E12-8AE3-8075348D4921}"/>
    <cellStyle name="Comma 21 2 3 3 2" xfId="24007" xr:uid="{E9A0F5E2-A4D6-41DF-8F34-05704EFBB590}"/>
    <cellStyle name="Comma 21 2 3 4" xfId="16052" xr:uid="{53A7EE14-9EE0-4A59-B1DD-4D4953AA563B}"/>
    <cellStyle name="Comma 21 2 4" xfId="3137" xr:uid="{6942E262-3737-4D3E-B43D-BAF53EA62A4D}"/>
    <cellStyle name="Comma 21 2 4 2" xfId="6134" xr:uid="{9959E357-7D76-436A-8C4F-013293BC586D}"/>
    <cellStyle name="Comma 21 2 4 2 2" xfId="13461" xr:uid="{B3B79002-62CA-42F9-BA54-BCD7C92BD3E8}"/>
    <cellStyle name="Comma 21 2 4 2 2 2" xfId="27179" xr:uid="{A89DB09F-0871-4475-BEFF-A1BA99D4F6FD}"/>
    <cellStyle name="Comma 21 2 4 2 3" xfId="19223" xr:uid="{28F213C0-B44D-4B5E-B732-3AA8BA6C53AB}"/>
    <cellStyle name="Comma 21 2 4 3" xfId="11547" xr:uid="{B09DFCBC-B348-41EC-A8A9-4E3A62A6FC37}"/>
    <cellStyle name="Comma 21 2 4 3 2" xfId="24267" xr:uid="{7D00A794-C585-4376-AEA6-24FFBE8FF217}"/>
    <cellStyle name="Comma 21 2 4 4" xfId="16312" xr:uid="{863E4C30-A07A-4DBB-9F4B-ECBAA8C61D62}"/>
    <cellStyle name="Comma 21 2 5" xfId="3382" xr:uid="{9C7EAD0D-EE93-40A8-A321-2AD79011A4E1}"/>
    <cellStyle name="Comma 21 2 5 2" xfId="6379" xr:uid="{98359D0F-E849-4655-BE76-E27E1A57036C}"/>
    <cellStyle name="Comma 21 2 5 2 2" xfId="13706" xr:uid="{F3078918-5909-42AB-A01C-FB24381E9265}"/>
    <cellStyle name="Comma 21 2 5 2 2 2" xfId="27424" xr:uid="{031AF9F6-6459-4DA0-809C-B2882B92D479}"/>
    <cellStyle name="Comma 21 2 5 2 3" xfId="19468" xr:uid="{8E46F321-5D7D-49D5-B6E3-BC2C7ECCCD8E}"/>
    <cellStyle name="Comma 21 2 5 3" xfId="11792" xr:uid="{AF8405E1-2992-4F7C-BFCB-8038164B656C}"/>
    <cellStyle name="Comma 21 2 5 3 2" xfId="24512" xr:uid="{DEEBED34-51D2-42D2-88BF-CB8BC3366FA5}"/>
    <cellStyle name="Comma 21 2 5 4" xfId="16557" xr:uid="{903D88C5-2A53-4A84-9E05-0F963EBD8CCF}"/>
    <cellStyle name="Comma 21 2 6" xfId="3609" xr:uid="{45EDC3F9-16E0-4F67-BE81-423B9164467A}"/>
    <cellStyle name="Comma 21 2 6 2" xfId="6598" xr:uid="{AC97291D-6332-4DF2-B325-9AFD72084C63}"/>
    <cellStyle name="Comma 21 2 6 2 2" xfId="13924" xr:uid="{1DA661CC-CC22-4126-ADF9-48DC702FCE8E}"/>
    <cellStyle name="Comma 21 2 6 2 2 2" xfId="27643" xr:uid="{F884CA8F-3788-4343-8144-64831D5B7E1C}"/>
    <cellStyle name="Comma 21 2 6 2 3" xfId="19687" xr:uid="{C9FF6D99-C3C3-4407-9C9A-DA44838580A3}"/>
    <cellStyle name="Comma 21 2 6 3" xfId="12012" xr:uid="{E475E93C-14FB-4853-89B6-F3D1B6123BEB}"/>
    <cellStyle name="Comma 21 2 6 3 2" xfId="24731" xr:uid="{4D038848-E060-4F68-A1CB-45E39D2E1243}"/>
    <cellStyle name="Comma 21 2 6 4" xfId="16775" xr:uid="{D51D48D6-C63D-4993-807D-17B671EFE5B2}"/>
    <cellStyle name="Comma 21 2 7" xfId="4188" xr:uid="{F62C42E7-4B95-4A0D-9AF4-F25C9A2E41B2}"/>
    <cellStyle name="Comma 21 2 7 2" xfId="7144" xr:uid="{3F4B0844-687A-4070-8E60-6CF50D71E31E}"/>
    <cellStyle name="Comma 21 2 7 2 2" xfId="14213" xr:uid="{A2231A4C-9BE4-455D-A99B-A9C23748CEB3}"/>
    <cellStyle name="Comma 21 2 7 2 2 2" xfId="28189" xr:uid="{5722E1F8-DA0F-44B5-AC42-E21F84BA1D1F}"/>
    <cellStyle name="Comma 21 2 7 2 3" xfId="20233" xr:uid="{F80E3EF4-6B63-4AF9-8E2D-A8C5D6EA4B58}"/>
    <cellStyle name="Comma 21 2 7 3" xfId="12305" xr:uid="{8D744966-389D-46F6-BBEC-F6BBDD1256AA}"/>
    <cellStyle name="Comma 21 2 7 3 2" xfId="25272" xr:uid="{7219C5CC-6A8F-4991-A06A-2FB1AEEAE16C}"/>
    <cellStyle name="Comma 21 2 7 4" xfId="17316" xr:uid="{99979B8B-293C-4CE4-AADF-D2CFB0C74A04}"/>
    <cellStyle name="Comma 21 2 8" xfId="4847" xr:uid="{FD15593A-5253-41FB-9B7C-918C03F7B89D}"/>
    <cellStyle name="Comma 21 2 8 2" xfId="12601" xr:uid="{B17AA11B-E5FD-4A84-8591-36473E84F28E}"/>
    <cellStyle name="Comma 21 2 8 2 2" xfId="25906" xr:uid="{595D4367-D649-4C0B-A386-67BB16C5A6B1}"/>
    <cellStyle name="Comma 21 2 8 3" xfId="17950" xr:uid="{35476365-1D58-41CA-9D70-B06F738F7719}"/>
    <cellStyle name="Comma 21 2 9" xfId="10185" xr:uid="{319A49FF-93EC-4EE2-87F5-CB992C1CA2B6}"/>
    <cellStyle name="Comma 21 2 9 2" xfId="22554" xr:uid="{951F7C5B-3E05-4199-8193-2C28475B256A}"/>
    <cellStyle name="Comma 21 3" xfId="337" xr:uid="{9BEE1E59-6082-4757-80EA-B41EB4A5A315}"/>
    <cellStyle name="Comma 21 3 2" xfId="1966" xr:uid="{F463DAE7-FED2-4178-B081-27E3C8507C85}"/>
    <cellStyle name="Comma 21 3 3" xfId="1905" xr:uid="{2663D592-710B-4BFD-ADFD-5792157C22E2}"/>
    <cellStyle name="Comma 21 3 3 2" xfId="10812" xr:uid="{2BC2EAEE-8BEF-4E67-A247-F290A30C2782}"/>
    <cellStyle name="Comma 21 3 3 2 2" xfId="23283" xr:uid="{739B0D27-3E66-4AE9-B058-94F1A13D3A8F}"/>
    <cellStyle name="Comma 21 3 3 3" xfId="15308" xr:uid="{50099D7A-EC67-4B2F-B1EC-262BA25DC114}"/>
    <cellStyle name="Comma 21 3 4" xfId="9903" xr:uid="{137C7EA8-AF9C-43B4-B9C7-AA1A121F6E7D}"/>
    <cellStyle name="Comma 21 4" xfId="144" xr:uid="{A82EA0A0-8618-466F-8E41-3FAE84930A82}"/>
    <cellStyle name="Comma 21 4 2" xfId="32221" xr:uid="{E92D0CC9-F8E6-4835-8945-1532D812C3F5}"/>
    <cellStyle name="Comma 21 4 3" xfId="31229" xr:uid="{E8517BD2-3558-4459-B9C5-0BF9F177585F}"/>
    <cellStyle name="Comma 21 5" xfId="2181" xr:uid="{DA4B6245-37DE-4FF7-BA16-65AF62E18724}"/>
    <cellStyle name="Comma 21 6" xfId="2785" xr:uid="{F446C9FC-2AB0-4D30-96B0-C0D8047CB0F4}"/>
    <cellStyle name="Comma 21 6 2" xfId="5789" xr:uid="{E5EF9D41-11F6-4E9F-989B-5E7DEE5251D4}"/>
    <cellStyle name="Comma 21 6 2 2" xfId="13116" xr:uid="{D2919419-4A9B-4754-A659-DF5A9FFA3D11}"/>
    <cellStyle name="Comma 21 6 2 2 2" xfId="26834" xr:uid="{3E865D0D-9CC6-4A12-869E-5B843F1F6B6D}"/>
    <cellStyle name="Comma 21 6 2 3" xfId="18878" xr:uid="{211688A0-F2C4-4680-B8B4-C4A2B05FEB92}"/>
    <cellStyle name="Comma 21 6 3" xfId="11199" xr:uid="{76D92A4E-94B6-494B-82C0-64E2D10558E2}"/>
    <cellStyle name="Comma 21 6 3 2" xfId="23919" xr:uid="{35C19D1C-3E76-4148-A674-2FC6F3ADE2C0}"/>
    <cellStyle name="Comma 21 6 4" xfId="15965" xr:uid="{E1B75D55-3E9F-42B7-B2C7-ACEF0067EC82}"/>
    <cellStyle name="Comma 21 7" xfId="3049" xr:uid="{21E431AE-449E-48FE-BD9C-DADAEEFD9A9D}"/>
    <cellStyle name="Comma 21 7 2" xfId="6046" xr:uid="{F34687CA-5108-4EA4-8719-0BA9E2540441}"/>
    <cellStyle name="Comma 21 7 2 2" xfId="13373" xr:uid="{1DFE3A4D-6773-4DFC-B507-D0FB69B6E9CC}"/>
    <cellStyle name="Comma 21 7 2 2 2" xfId="27091" xr:uid="{7962677A-DB2F-448A-A689-4D8709755B40}"/>
    <cellStyle name="Comma 21 7 2 3" xfId="19135" xr:uid="{C42A7D32-732A-47E6-8FE6-AEC3F60C1B2C}"/>
    <cellStyle name="Comma 21 7 3" xfId="11459" xr:uid="{22DB8886-F5A3-4044-BB40-EE479A2841CF}"/>
    <cellStyle name="Comma 21 7 3 2" xfId="24179" xr:uid="{05D490E0-17E6-4B8F-8B02-2CCE51361D63}"/>
    <cellStyle name="Comma 21 7 4" xfId="16224" xr:uid="{63EF785C-F8E9-4B13-959D-20BEA51D08A6}"/>
    <cellStyle name="Comma 21 8" xfId="3294" xr:uid="{33557122-C2B6-47DE-B96C-4A50491E4A3B}"/>
    <cellStyle name="Comma 21 8 2" xfId="6291" xr:uid="{78358AD9-D41C-4965-9A3A-CB76C32F262A}"/>
    <cellStyle name="Comma 21 8 2 2" xfId="13618" xr:uid="{9131FFCD-254F-4F86-9EA7-72CB549779F5}"/>
    <cellStyle name="Comma 21 8 2 2 2" xfId="27336" xr:uid="{91DC3C07-CF3A-46FB-9599-3CE62614A963}"/>
    <cellStyle name="Comma 21 8 2 3" xfId="19380" xr:uid="{A11FAAB6-5764-4A91-999A-E6C7312B704D}"/>
    <cellStyle name="Comma 21 8 3" xfId="11704" xr:uid="{2F8DE159-CC80-4E84-BC7C-14E43AB94C26}"/>
    <cellStyle name="Comma 21 8 3 2" xfId="24424" xr:uid="{D664F2DA-AC37-4666-9F16-B524A11A83D6}"/>
    <cellStyle name="Comma 21 8 4" xfId="16469" xr:uid="{F189C307-50C9-47C8-800F-0F0EBDF17446}"/>
    <cellStyle name="Comma 210" xfId="3482" xr:uid="{A78DD0C4-009F-4299-9BC9-122E520135E9}"/>
    <cellStyle name="Comma 210 2" xfId="6479" xr:uid="{A820BF82-8133-46E3-B95B-E08F0BF0E5A9}"/>
    <cellStyle name="Comma 210 2 2" xfId="13806" xr:uid="{FB40CC25-E9C2-49EB-96A4-363BF9EAEBE5}"/>
    <cellStyle name="Comma 210 2 2 2" xfId="27524" xr:uid="{B3E25D3B-4C7F-44D6-ACFB-A2645D04A426}"/>
    <cellStyle name="Comma 210 2 3" xfId="19568" xr:uid="{9020341D-9712-4B85-AFE2-AA60356C2A1E}"/>
    <cellStyle name="Comma 210 3" xfId="11892" xr:uid="{4F3A6B44-1F22-4CAE-A87E-4BFE70AD1A2F}"/>
    <cellStyle name="Comma 210 3 2" xfId="24612" xr:uid="{7B5D9248-1F37-4FF9-B093-3930653E9106}"/>
    <cellStyle name="Comma 210 4" xfId="16657" xr:uid="{C03A07D8-F9E9-4F7F-9052-4B40B3892577}"/>
    <cellStyle name="Comma 211" xfId="4067" xr:uid="{EC55F0B8-5F0E-4D86-BB2C-4745C1EBD90D}"/>
    <cellStyle name="Comma 211 2" xfId="7023" xr:uid="{47B4EFEB-2321-4340-A0F0-F0E465FE955B}"/>
    <cellStyle name="Comma 211 2 2" xfId="14092" xr:uid="{9FABDE20-5235-43DF-8879-2948E22A90BC}"/>
    <cellStyle name="Comma 211 2 2 2" xfId="28068" xr:uid="{E85F55BE-52D9-49DA-99D3-3E727574EA68}"/>
    <cellStyle name="Comma 211 2 3" xfId="20112" xr:uid="{AB229DF2-AC7B-4432-AA8A-EEA8755C6B14}"/>
    <cellStyle name="Comma 211 3" xfId="12184" xr:uid="{276D278C-66BD-4375-B2AD-BCBC801C9929}"/>
    <cellStyle name="Comma 211 3 2" xfId="25151" xr:uid="{2A053B5F-57A9-428A-AD38-2F0B4F71494A}"/>
    <cellStyle name="Comma 211 4" xfId="17195" xr:uid="{33C3E22B-67E9-42C4-A9A7-3C60DC195FD5}"/>
    <cellStyle name="Comma 212" xfId="1570" xr:uid="{44ACEC9C-8558-4CDB-B5F1-CE738BB401C5}"/>
    <cellStyle name="Comma 213" xfId="2266" xr:uid="{4825C1C9-7013-4498-820C-A7ABA68A3709}"/>
    <cellStyle name="Comma 214" xfId="4610" xr:uid="{14C74AC4-8ED5-418F-B6AA-1BC0B364C7EC}"/>
    <cellStyle name="Comma 215" xfId="4615" xr:uid="{AA7CE02D-46D1-40B8-99EE-58BA2F2F1299}"/>
    <cellStyle name="Comma 215 2" xfId="12476" xr:uid="{2E24ABFD-CAEF-4BF1-B122-9E1F4B83CE74}"/>
    <cellStyle name="Comma 215 2 2" xfId="25695" xr:uid="{B70D5F3A-75A8-41DD-B50D-2AAEAC7412B8}"/>
    <cellStyle name="Comma 215 3" xfId="17739" xr:uid="{160D720A-A55F-45B2-B529-4605974998A2}"/>
    <cellStyle name="Comma 216" xfId="4794" xr:uid="{A68A9FF0-FE39-4D0C-BA94-FF5BB855FF79}"/>
    <cellStyle name="Comma 216 2" xfId="12568" xr:uid="{6B73A158-2089-478C-8969-91AD2EDC2D91}"/>
    <cellStyle name="Comma 216 2 2" xfId="25854" xr:uid="{58DABF9B-3129-46BE-B439-E8E4B78FC725}"/>
    <cellStyle name="Comma 216 3" xfId="17898" xr:uid="{4893F20B-BF16-4600-BDD6-4B02A10757E2}"/>
    <cellStyle name="Comma 217" xfId="4807" xr:uid="{028BAC90-8776-4295-9D41-9401E1AB064F}"/>
    <cellStyle name="Comma 217 2" xfId="12579" xr:uid="{E734A4F6-AD7B-4F48-909A-BFAFC91A4C5B}"/>
    <cellStyle name="Comma 217 2 2" xfId="25867" xr:uid="{B01C9C61-6A08-4367-A856-0120B7A85B49}"/>
    <cellStyle name="Comma 217 3" xfId="17911" xr:uid="{09001C61-09CE-40D8-9F8B-906BDC64432D}"/>
    <cellStyle name="Comma 218" xfId="2398" xr:uid="{15672289-3926-474F-B081-E17630B37980}"/>
    <cellStyle name="Comma 219" xfId="7532" xr:uid="{40569CDF-2208-4400-8DAB-0C08EEAFB0E4}"/>
    <cellStyle name="Comma 219 2" xfId="20404" xr:uid="{E5B2BAE0-A5E6-413E-97BC-744C4C36FFD9}"/>
    <cellStyle name="Comma 22" xfId="300" xr:uid="{0E2A034F-C2B7-4DBE-8683-64C6DEC1B8E5}"/>
    <cellStyle name="Comma 22 10" xfId="4713" xr:uid="{47C7BBB8-8EF0-457B-AD4B-0041C5327CCE}"/>
    <cellStyle name="Comma 22 10 2" xfId="12515" xr:uid="{41004FDC-6465-430B-87B7-B33291CDC7C3}"/>
    <cellStyle name="Comma 22 10 2 2" xfId="25779" xr:uid="{FE945841-07AA-4BA5-BA99-2D05D1803046}"/>
    <cellStyle name="Comma 22 10 3" xfId="17823" xr:uid="{65F81DE0-5E87-4877-85F1-6B5659326D27}"/>
    <cellStyle name="Comma 22 11" xfId="10071" xr:uid="{01BC9AD6-087F-4CC6-96FB-E4B4893ADE36}"/>
    <cellStyle name="Comma 22 11 2" xfId="22447" xr:uid="{718C0575-E93F-4531-8F34-5F23592C951C}"/>
    <cellStyle name="Comma 22 12" xfId="14498" xr:uid="{26A6A661-7263-4A6C-925E-DBA1C707E832}"/>
    <cellStyle name="Comma 22 2" xfId="544" xr:uid="{B4EED602-10C8-43DD-B40C-0D7AA817ED59}"/>
    <cellStyle name="Comma 22 2 10" xfId="14586" xr:uid="{FDA5B814-0F60-47B0-94E0-EF48DD5FF34F}"/>
    <cellStyle name="Comma 22 2 2" xfId="2004" xr:uid="{FBC341F0-28B4-4D90-B7A0-B43B6727E164}"/>
    <cellStyle name="Comma 22 2 2 2" xfId="5488" xr:uid="{BC9F1858-4B21-41D0-8399-CEBBA7461C16}"/>
    <cellStyle name="Comma 22 2 2 2 2" xfId="12856" xr:uid="{642BD20E-43EF-4C60-AE7D-202E9D6F95DD}"/>
    <cellStyle name="Comma 22 2 2 2 2 2" xfId="26538" xr:uid="{DC0CDD03-9A8C-46E7-9AE7-2F83847DF763}"/>
    <cellStyle name="Comma 22 2 2 2 3" xfId="18582" xr:uid="{9250B1B6-8B2D-4A29-963F-CFC5FE251E6F}"/>
    <cellStyle name="Comma 22 2 2 3" xfId="10888" xr:uid="{B1630A97-BD33-4A83-B8E1-7C66637C5DC4}"/>
    <cellStyle name="Comma 22 2 2 3 2" xfId="23359" xr:uid="{31EF8BF7-57D9-4F91-9F60-9939CB4F8E0C}"/>
    <cellStyle name="Comma 22 2 2 4" xfId="15382" xr:uid="{F3E8EB3B-C3A1-4843-8813-DC7620A7A591}"/>
    <cellStyle name="Comma 22 2 2 5" xfId="31230" xr:uid="{A3D730D6-2D8D-4F23-81D2-68FC3675893A}"/>
    <cellStyle name="Comma 22 2 3" xfId="2858" xr:uid="{AD5EEB3B-2A35-414E-8D36-30C9074DC71A}"/>
    <cellStyle name="Comma 22 2 3 2" xfId="5861" xr:uid="{2263680B-7587-4CAC-99A7-4E1FFAAA72D1}"/>
    <cellStyle name="Comma 22 2 3 2 2" xfId="13188" xr:uid="{3887F613-DC3D-46E4-B3C6-E591607C5E3A}"/>
    <cellStyle name="Comma 22 2 3 2 2 2" xfId="26906" xr:uid="{3036BCBF-FE3E-4706-94E2-C3336BED1BA1}"/>
    <cellStyle name="Comma 22 2 3 2 3" xfId="18950" xr:uid="{DAC97C41-FB0D-42E5-8644-13EDE79C614C}"/>
    <cellStyle name="Comma 22 2 3 3" xfId="11272" xr:uid="{069DEAA1-9A3A-42A9-86E1-36A2C3B2AB4A}"/>
    <cellStyle name="Comma 22 2 3 3 2" xfId="23992" xr:uid="{6FA3321B-EEB0-4505-8CB8-240B58575E29}"/>
    <cellStyle name="Comma 22 2 3 4" xfId="16037" xr:uid="{FB48EBC5-BA44-472C-8680-B44824079FB6}"/>
    <cellStyle name="Comma 22 2 4" xfId="3122" xr:uid="{74E506AB-9835-4B6F-BC47-F1D6F7670EF5}"/>
    <cellStyle name="Comma 22 2 4 2" xfId="6119" xr:uid="{DA1AFE23-4B33-4F56-9C9F-EFD9E93C9B8B}"/>
    <cellStyle name="Comma 22 2 4 2 2" xfId="13446" xr:uid="{F4F121CA-24C2-476C-B0F6-93A6127395A0}"/>
    <cellStyle name="Comma 22 2 4 2 2 2" xfId="27164" xr:uid="{D8AF26C3-7079-45CC-B7C5-E0EEC9FE7E30}"/>
    <cellStyle name="Comma 22 2 4 2 3" xfId="19208" xr:uid="{9B96ABAC-6559-48AB-9E0F-EA396CBF96B9}"/>
    <cellStyle name="Comma 22 2 4 3" xfId="11532" xr:uid="{C804DF78-D73A-4C65-B074-D3657CAFEEA4}"/>
    <cellStyle name="Comma 22 2 4 3 2" xfId="24252" xr:uid="{CEE9FCDF-62B8-4AFB-97DE-F77A2F9D82C5}"/>
    <cellStyle name="Comma 22 2 4 4" xfId="16297" xr:uid="{749DC630-9882-4EAD-B4EE-4BD227AFE259}"/>
    <cellStyle name="Comma 22 2 5" xfId="3367" xr:uid="{859621AA-6CC0-45AF-A340-AA678DA0E8B8}"/>
    <cellStyle name="Comma 22 2 5 2" xfId="6364" xr:uid="{E7F12248-389A-4040-9AD5-3266305E7754}"/>
    <cellStyle name="Comma 22 2 5 2 2" xfId="13691" xr:uid="{B34C22EB-9DB5-4CE0-929B-BE71249DF864}"/>
    <cellStyle name="Comma 22 2 5 2 2 2" xfId="27409" xr:uid="{14EE33CA-BE61-4F9B-828D-77BA2AA01D7B}"/>
    <cellStyle name="Comma 22 2 5 2 3" xfId="19453" xr:uid="{F68DB884-125A-4EB3-B860-AF052E8672A5}"/>
    <cellStyle name="Comma 22 2 5 3" xfId="11777" xr:uid="{DA6D8D4E-8129-4DE6-9106-D224E3B8B639}"/>
    <cellStyle name="Comma 22 2 5 3 2" xfId="24497" xr:uid="{9EFD47D1-C490-474F-9FB4-FB54425EC297}"/>
    <cellStyle name="Comma 22 2 5 4" xfId="16542" xr:uid="{465BC15B-B3AE-4029-83BE-5F5D0CF92B90}"/>
    <cellStyle name="Comma 22 2 6" xfId="3608" xr:uid="{59DD8278-3E85-4333-B702-BEF3C5634A8E}"/>
    <cellStyle name="Comma 22 2 6 2" xfId="6597" xr:uid="{405779DA-FBC8-4B7A-B817-FD6AE48551C9}"/>
    <cellStyle name="Comma 22 2 6 2 2" xfId="13923" xr:uid="{2C8D89E1-452B-40BE-B192-CB5D1FFAB24D}"/>
    <cellStyle name="Comma 22 2 6 2 2 2" xfId="27642" xr:uid="{8C0E98BB-63BA-4767-9D44-5EEA178C6E68}"/>
    <cellStyle name="Comma 22 2 6 2 3" xfId="19686" xr:uid="{66740241-9E95-4914-8878-6EC441AA804F}"/>
    <cellStyle name="Comma 22 2 6 3" xfId="12011" xr:uid="{436F2AE0-5B9A-417D-9A11-7DF02731B195}"/>
    <cellStyle name="Comma 22 2 6 3 2" xfId="24730" xr:uid="{806AB507-1D1D-4B5F-AF33-DF81B8617587}"/>
    <cellStyle name="Comma 22 2 6 4" xfId="16774" xr:uid="{45E2E4A3-76E7-4411-B848-E1B37A8C1B62}"/>
    <cellStyle name="Comma 22 2 7" xfId="4187" xr:uid="{2B95ADBB-91FB-4FC1-91D1-83A6FF5DC01E}"/>
    <cellStyle name="Comma 22 2 7 2" xfId="7143" xr:uid="{2131FD5D-C140-4BB0-8E00-156CEE20A48E}"/>
    <cellStyle name="Comma 22 2 7 2 2" xfId="14212" xr:uid="{DA4E5803-ED54-40AC-A613-250C5B514E08}"/>
    <cellStyle name="Comma 22 2 7 2 2 2" xfId="28188" xr:uid="{683066B7-6061-4A7F-B7DA-6EA6E709DC74}"/>
    <cellStyle name="Comma 22 2 7 2 3" xfId="20232" xr:uid="{81D89B21-1879-4735-A7A7-AC1D2C6698F2}"/>
    <cellStyle name="Comma 22 2 7 3" xfId="12304" xr:uid="{DAE85725-11C9-4F9A-A9F7-22AA7DA093D0}"/>
    <cellStyle name="Comma 22 2 7 3 2" xfId="25271" xr:uid="{EA51FEAB-17A3-4DD4-9FE1-1F2D099AFDA3}"/>
    <cellStyle name="Comma 22 2 7 4" xfId="17315" xr:uid="{DCFC5AD5-F399-406C-ACB6-1B7418574E01}"/>
    <cellStyle name="Comma 22 2 8" xfId="4846" xr:uid="{CB3693CB-B716-43B1-949C-04F475820998}"/>
    <cellStyle name="Comma 22 2 8 2" xfId="12600" xr:uid="{DF33568D-7E78-4E01-A8C4-8D1A5D69D3F8}"/>
    <cellStyle name="Comma 22 2 8 2 2" xfId="25905" xr:uid="{D905E032-1C92-4999-85AB-AD2DA64ED4C7}"/>
    <cellStyle name="Comma 22 2 8 3" xfId="17949" xr:uid="{D3AA0322-AEFB-404D-B255-098DBF48E4A1}"/>
    <cellStyle name="Comma 22 2 9" xfId="10184" xr:uid="{6EAB97D3-9E66-4B8E-B6AE-0A804E49D62E}"/>
    <cellStyle name="Comma 22 2 9 2" xfId="22553" xr:uid="{9C1DB2DC-C71F-4B48-9A4D-9C8CEFD82FF4}"/>
    <cellStyle name="Comma 22 3" xfId="1890" xr:uid="{F5A9A3D0-1B3A-4640-8296-87D380C6163D}"/>
    <cellStyle name="Comma 22 3 2" xfId="5424" xr:uid="{203AF06C-8169-4536-A72F-3A164E3BEF57}"/>
    <cellStyle name="Comma 22 3 2 2" xfId="12799" xr:uid="{0DB4E210-64AD-42DC-B2AA-FAD78024BF28}"/>
    <cellStyle name="Comma 22 3 2 2 2" xfId="26475" xr:uid="{832DE6CD-24E5-4749-BE81-BCCA2C4625B2}"/>
    <cellStyle name="Comma 22 3 2 3" xfId="18519" xr:uid="{477953FE-3CB4-4449-88C8-8CBA3E965F42}"/>
    <cellStyle name="Comma 22 3 3" xfId="10797" xr:uid="{06880CAA-5C3A-4E34-9D54-C6E046CB9DC0}"/>
    <cellStyle name="Comma 22 3 3 2" xfId="23268" xr:uid="{7382C3AA-51B1-48C7-B94E-BED180CAC69D}"/>
    <cellStyle name="Comma 22 3 4" xfId="15293" xr:uid="{8124CF3B-2924-4502-992E-9E6DCDBDAB7C}"/>
    <cellStyle name="Comma 22 3 5" xfId="31231" xr:uid="{43EB5104-B940-4E82-BE17-158A48E05F05}"/>
    <cellStyle name="Comma 22 4" xfId="2162" xr:uid="{3754FE1D-089E-4AB0-8390-7A0CD63B3984}"/>
    <cellStyle name="Comma 22 4 2" xfId="5598" xr:uid="{00E7E5DA-3021-48A2-A22B-5AE4BFFE845C}"/>
    <cellStyle name="Comma 22 4 2 2" xfId="12957" xr:uid="{D2E6EAC5-822F-425D-A0A2-4B8BD4E922B2}"/>
    <cellStyle name="Comma 22 4 2 2 2" xfId="26648" xr:uid="{1D9632F4-B498-4EDB-970A-383CD1A18EB8}"/>
    <cellStyle name="Comma 22 4 2 3" xfId="18692" xr:uid="{35047FA1-ACAF-4866-8FC3-54B97E05DB66}"/>
    <cellStyle name="Comma 22 4 3" xfId="11008" xr:uid="{340C250D-7902-4BA5-9181-2C84731D1A14}"/>
    <cellStyle name="Comma 22 4 3 2" xfId="23481" xr:uid="{07DFA543-C730-4D47-BFED-257D846CBB0B}"/>
    <cellStyle name="Comma 22 4 4" xfId="15502" xr:uid="{D470C962-DC48-484B-946E-35024C1F66C6}"/>
    <cellStyle name="Comma 22 4 5" xfId="31232" xr:uid="{4157CA3C-9189-4A01-BFE7-BF56D6A18B7E}"/>
    <cellStyle name="Comma 22 5" xfId="2770" xr:uid="{79A3E121-FF88-476A-9C58-41D55113D738}"/>
    <cellStyle name="Comma 22 5 2" xfId="5774" xr:uid="{6219F378-77AC-4778-AE08-CE28E1D08909}"/>
    <cellStyle name="Comma 22 5 2 2" xfId="13101" xr:uid="{5002800A-4F14-45B1-B207-0E675F98A653}"/>
    <cellStyle name="Comma 22 5 2 2 2" xfId="26819" xr:uid="{C9DBF3A7-AE69-41A1-B936-C1E9FDF456D8}"/>
    <cellStyle name="Comma 22 5 2 3" xfId="18863" xr:uid="{90B28300-0795-44AA-9D59-E89958B0684F}"/>
    <cellStyle name="Comma 22 5 3" xfId="11184" xr:uid="{4D72DBAB-9309-4F71-9DA2-64C0E8EA7AB0}"/>
    <cellStyle name="Comma 22 5 3 2" xfId="23904" xr:uid="{FFB680D0-1DF7-454A-9F86-25A96929B3C4}"/>
    <cellStyle name="Comma 22 5 4" xfId="15950" xr:uid="{2F98B5B4-580A-4586-ACFB-897E3870867F}"/>
    <cellStyle name="Comma 22 5 5" xfId="31233" xr:uid="{5B40913F-CAAC-4338-959A-6AD19BA41F77}"/>
    <cellStyle name="Comma 22 6" xfId="3034" xr:uid="{99249225-3F48-4911-9CAD-744D4B54FD17}"/>
    <cellStyle name="Comma 22 6 2" xfId="6031" xr:uid="{362E20F4-ECC0-4D92-B1FE-284295BA4712}"/>
    <cellStyle name="Comma 22 6 2 2" xfId="13358" xr:uid="{DB0B44AC-6507-4FBA-AA19-C8F9191E9808}"/>
    <cellStyle name="Comma 22 6 2 2 2" xfId="27076" xr:uid="{243FCC27-493D-4EC1-8366-8164BCE8CCF2}"/>
    <cellStyle name="Comma 22 6 2 3" xfId="19120" xr:uid="{3BF235E3-62C2-4900-949B-DA9D02D76876}"/>
    <cellStyle name="Comma 22 6 3" xfId="11444" xr:uid="{0465D8F3-37FB-4005-B6E3-A90BE4128368}"/>
    <cellStyle name="Comma 22 6 3 2" xfId="24164" xr:uid="{B79ADC60-3ABE-48F6-9371-EFF334F5C74A}"/>
    <cellStyle name="Comma 22 6 4" xfId="16209" xr:uid="{35171566-75D0-4660-A588-1E865736CB28}"/>
    <cellStyle name="Comma 22 7" xfId="3279" xr:uid="{D07A22A4-3A47-409E-8A7B-5382B0389A8D}"/>
    <cellStyle name="Comma 22 7 2" xfId="6276" xr:uid="{0F634838-A235-49AC-BDC9-A3E4B59E055B}"/>
    <cellStyle name="Comma 22 7 2 2" xfId="13603" xr:uid="{C4A603EC-8EA0-407A-B120-085BCBC3A770}"/>
    <cellStyle name="Comma 22 7 2 2 2" xfId="27321" xr:uid="{6534A087-B2E4-4272-8A76-A3E52AD2777B}"/>
    <cellStyle name="Comma 22 7 2 3" xfId="19365" xr:uid="{D4B95413-150C-4910-B5F3-5EBE148B14CD}"/>
    <cellStyle name="Comma 22 7 3" xfId="11689" xr:uid="{F43AF290-A6DE-4825-90AA-EBD72C3E76E0}"/>
    <cellStyle name="Comma 22 7 3 2" xfId="24409" xr:uid="{4C5C0786-CCE7-4C99-BB03-B44F72A58886}"/>
    <cellStyle name="Comma 22 7 4" xfId="16454" xr:uid="{860E59C2-19E0-4CCD-9E91-9D08F101B793}"/>
    <cellStyle name="Comma 22 8" xfId="3527" xr:uid="{1BE2623C-8155-4CF9-9C1E-A3C2A4C59A77}"/>
    <cellStyle name="Comma 22 8 2" xfId="6516" xr:uid="{B615DF2C-4FDF-42D8-84AC-01ACD199401B}"/>
    <cellStyle name="Comma 22 8 2 2" xfId="13842" xr:uid="{EACD7E4B-24DB-4C90-8080-3428751D698D}"/>
    <cellStyle name="Comma 22 8 2 2 2" xfId="27561" xr:uid="{269D5E7C-429B-4D1E-9702-AA6F5BE5C471}"/>
    <cellStyle name="Comma 22 8 2 3" xfId="19605" xr:uid="{6F0AEEED-0D59-4BD6-8D58-CB7AD28D0F52}"/>
    <cellStyle name="Comma 22 8 3" xfId="11930" xr:uid="{11C69061-A795-4FC1-859F-2E0221A41F00}"/>
    <cellStyle name="Comma 22 8 3 2" xfId="24649" xr:uid="{D1AE8294-B196-4A6C-8A82-C6DEABF28CBC}"/>
    <cellStyle name="Comma 22 8 4" xfId="16693" xr:uid="{021F4FD7-BA99-4F87-A094-9E048DC4FB28}"/>
    <cellStyle name="Comma 22 9" xfId="4106" xr:uid="{C762D57C-9C49-4FDE-BD22-24AFC7845155}"/>
    <cellStyle name="Comma 22 9 2" xfId="7062" xr:uid="{3A102B37-DA6E-4097-BDB3-6ECB68084FEF}"/>
    <cellStyle name="Comma 22 9 2 2" xfId="14131" xr:uid="{F0033A88-410E-4661-AE6D-B8067C982CDE}"/>
    <cellStyle name="Comma 22 9 2 2 2" xfId="28107" xr:uid="{B0E23426-4F5E-431E-B1FB-FBFE83E25816}"/>
    <cellStyle name="Comma 22 9 2 3" xfId="20151" xr:uid="{F5F9F58C-0F88-48E3-A60C-41FE55D1EAE5}"/>
    <cellStyle name="Comma 22 9 3" xfId="12223" xr:uid="{91E3354C-BCA4-43AC-9AAD-28E1BF7EE87E}"/>
    <cellStyle name="Comma 22 9 3 2" xfId="25190" xr:uid="{30EC42C1-E76E-47AB-9BBF-0F46DF4D47F7}"/>
    <cellStyle name="Comma 22 9 4" xfId="17234" xr:uid="{55154123-64BF-4DED-9DC5-C36D6CD08903}"/>
    <cellStyle name="Comma 220" xfId="7531" xr:uid="{07AF1DCF-55B5-4F35-B65A-65E884AEA324}"/>
    <cellStyle name="Comma 220 2" xfId="20403" xr:uid="{BBFF04F6-4FE2-4E67-B0D5-DC20DA23929B}"/>
    <cellStyle name="Comma 221" xfId="7535" xr:uid="{357690AF-BCD7-4D88-90EA-E7EC1C69D6DD}"/>
    <cellStyle name="Comma 221 2" xfId="20407" xr:uid="{E19E53F7-B5C2-41B0-B361-EF00DE7539BA}"/>
    <cellStyle name="Comma 221 3" xfId="22386" xr:uid="{8F944C16-FE0F-4EEC-9175-12C947E64611}"/>
    <cellStyle name="Comma 221 4" xfId="10003" xr:uid="{462F9FDB-13DD-483A-AE6F-6B47D538C21D}"/>
    <cellStyle name="Comma 222" xfId="7537" xr:uid="{B9243B0B-C218-4DD7-A832-1ECE25A546EE}"/>
    <cellStyle name="Comma 222 2" xfId="20409" xr:uid="{796C1E8B-6D2C-48EC-9B82-CEEDBE520EEA}"/>
    <cellStyle name="Comma 222 3" xfId="22514" xr:uid="{920A4E7D-9BB9-497D-AA24-0A083EB11103}"/>
    <cellStyle name="Comma 222 4" xfId="10144" xr:uid="{74A3BEDB-0FAB-4021-AB7B-78F78BC15E2A}"/>
    <cellStyle name="Comma 223" xfId="7539" xr:uid="{B09718F9-01F0-4A3E-9BE3-FFC281AFC6B9}"/>
    <cellStyle name="Comma 223 2" xfId="14384" xr:uid="{093D4C19-EE1F-4B12-801C-E2472B071E22}"/>
    <cellStyle name="Comma 224" xfId="7538" xr:uid="{645EB4E5-65AF-4F10-84F4-DA1354EC6940}"/>
    <cellStyle name="Comma 224 2" xfId="28364" xr:uid="{7B3A881A-C57D-45E2-8327-FE5E1E19BDA7}"/>
    <cellStyle name="Comma 224 3" xfId="14389" xr:uid="{52747929-AEBC-485F-BCFB-DED536931A3E}"/>
    <cellStyle name="Comma 225" xfId="14391" xr:uid="{DD35A299-7595-4EBB-B8A4-1CF31071CEC5}"/>
    <cellStyle name="Comma 225 2" xfId="28366" xr:uid="{AA6F7F18-6F1D-4EB3-AA56-C25B0AF01291}"/>
    <cellStyle name="Comma 226" xfId="9633" xr:uid="{8228B09E-414A-4E65-9104-64487093D4D1}"/>
    <cellStyle name="Comma 226 2" xfId="14444" xr:uid="{F4AE72E5-07DF-46A8-A6BD-237DA4BF04DB}"/>
    <cellStyle name="Comma 226 3" xfId="14434" xr:uid="{87873182-2DC2-4040-B994-960A48B235C9}"/>
    <cellStyle name="Comma 227" xfId="9965" xr:uid="{D3E55815-57EC-4A4E-A30E-88AAFEC14CEB}"/>
    <cellStyle name="Comma 228" xfId="14394" xr:uid="{CFF33A30-074F-42EC-9F49-DD5758E36BF3}"/>
    <cellStyle name="Comma 229" xfId="14407" xr:uid="{B6EE9176-8F57-4234-98D9-3CBB01BF9772}"/>
    <cellStyle name="Comma 23" xfId="123" xr:uid="{39B8268B-6D99-45DE-88C8-3FA69E8ABEB6}"/>
    <cellStyle name="Comma 23 2" xfId="547" xr:uid="{46EEF12B-0351-45A0-A58D-86A857C876C0}"/>
    <cellStyle name="Comma 23 2 10" xfId="14589" xr:uid="{DD954501-5898-4C5D-9CEB-36BBE1977892}"/>
    <cellStyle name="Comma 23 2 2" xfId="2016" xr:uid="{95563845-C5C1-4A04-9464-8390F14CAC9C}"/>
    <cellStyle name="Comma 23 2 2 2" xfId="5500" xr:uid="{A7F2D384-3098-424F-B618-9279FA106DCD}"/>
    <cellStyle name="Comma 23 2 2 2 2" xfId="12868" xr:uid="{D07E672A-0301-4843-AA52-DE64C2676FEC}"/>
    <cellStyle name="Comma 23 2 2 2 2 2" xfId="26550" xr:uid="{F783559B-ADB7-4FFB-84DA-23215F97121E}"/>
    <cellStyle name="Comma 23 2 2 2 3" xfId="18594" xr:uid="{FF027AFA-0431-42BC-9058-46C039B88A8A}"/>
    <cellStyle name="Comma 23 2 2 3" xfId="10900" xr:uid="{199CD596-9A10-4C08-924B-947DBA5B62D4}"/>
    <cellStyle name="Comma 23 2 2 3 2" xfId="23371" xr:uid="{5A1C9C4C-4841-4B34-9436-4ACC4E79F81B}"/>
    <cellStyle name="Comma 23 2 2 4" xfId="15394" xr:uid="{9DD8605A-1791-4FB8-B1D5-4CBD2699B89C}"/>
    <cellStyle name="Comma 23 2 3" xfId="2870" xr:uid="{0BCF2DEA-9A55-4AB1-A531-C14133800049}"/>
    <cellStyle name="Comma 23 2 3 2" xfId="5873" xr:uid="{E62ED2C1-729A-4DF4-9564-AD69E72D2D15}"/>
    <cellStyle name="Comma 23 2 3 2 2" xfId="13200" xr:uid="{46979C76-DEF6-4A0F-9372-293F0407873A}"/>
    <cellStyle name="Comma 23 2 3 2 2 2" xfId="26918" xr:uid="{BBB8B457-08AC-4728-ABD4-74F145D04BC8}"/>
    <cellStyle name="Comma 23 2 3 2 3" xfId="18962" xr:uid="{A37D11B9-6899-4A7F-89C7-98926D58D81A}"/>
    <cellStyle name="Comma 23 2 3 3" xfId="11284" xr:uid="{C4750478-3BB4-4743-AB13-AFD43607AA4D}"/>
    <cellStyle name="Comma 23 2 3 3 2" xfId="24004" xr:uid="{9A4AD4DB-0CC2-4AFC-85A8-AC1DFF72C76F}"/>
    <cellStyle name="Comma 23 2 3 4" xfId="16049" xr:uid="{470B5C87-DAA3-4162-9F42-DFF4ECF8CD60}"/>
    <cellStyle name="Comma 23 2 4" xfId="3134" xr:uid="{25DF2D23-C687-4973-B1B5-1D90EBAAC024}"/>
    <cellStyle name="Comma 23 2 4 2" xfId="6131" xr:uid="{B43B02A0-4F27-4AB1-91AA-3B91DB239F69}"/>
    <cellStyle name="Comma 23 2 4 2 2" xfId="13458" xr:uid="{130F8D97-F7B5-4EC5-8321-3D9A1C5170A3}"/>
    <cellStyle name="Comma 23 2 4 2 2 2" xfId="27176" xr:uid="{ACCAF8CC-FD82-4EB4-92A5-D842F88B562D}"/>
    <cellStyle name="Comma 23 2 4 2 3" xfId="19220" xr:uid="{D2FC5E4D-6EBE-48C6-A1F9-F25840890A31}"/>
    <cellStyle name="Comma 23 2 4 3" xfId="11544" xr:uid="{41E0E408-2D8A-48D6-9349-54036BDB008C}"/>
    <cellStyle name="Comma 23 2 4 3 2" xfId="24264" xr:uid="{F7C4D749-698B-48CF-A7BC-364013F134E3}"/>
    <cellStyle name="Comma 23 2 4 4" xfId="16309" xr:uid="{2E4CEBD9-D725-4AC6-870C-0AFDB7D4A049}"/>
    <cellStyle name="Comma 23 2 5" xfId="3379" xr:uid="{73F6E735-E42D-40EC-93F5-5D0F3245B01F}"/>
    <cellStyle name="Comma 23 2 5 2" xfId="6376" xr:uid="{BF964992-4EF7-4BC4-B100-DE08ABCF1268}"/>
    <cellStyle name="Comma 23 2 5 2 2" xfId="13703" xr:uid="{2DD61C8C-4A22-4322-9FFC-F7636CC49809}"/>
    <cellStyle name="Comma 23 2 5 2 2 2" xfId="27421" xr:uid="{8668B6BB-6E36-4DDD-8822-7720925315AC}"/>
    <cellStyle name="Comma 23 2 5 2 3" xfId="19465" xr:uid="{B0EC3E4D-45E8-4C20-B16C-B7889CE304BE}"/>
    <cellStyle name="Comma 23 2 5 3" xfId="11789" xr:uid="{7C344E78-97F5-4634-B2E7-C4C72E77A19D}"/>
    <cellStyle name="Comma 23 2 5 3 2" xfId="24509" xr:uid="{75E0973F-2D14-4760-A60E-FD711B50D452}"/>
    <cellStyle name="Comma 23 2 5 4" xfId="16554" xr:uid="{E84CE4D8-DDBC-4E48-8ECD-797D76E131B0}"/>
    <cellStyle name="Comma 23 2 6" xfId="3611" xr:uid="{F53EFDA8-2594-4E6D-8CD7-4F6CABA60271}"/>
    <cellStyle name="Comma 23 2 6 2" xfId="6600" xr:uid="{9A3D4463-7738-44DD-AD60-BCAABB613D9B}"/>
    <cellStyle name="Comma 23 2 6 2 2" xfId="13926" xr:uid="{28F748B5-7763-4DDF-A44A-341C98AA4B1D}"/>
    <cellStyle name="Comma 23 2 6 2 2 2" xfId="27645" xr:uid="{876B2927-3EFD-40F9-AEB9-E2E68A6F635E}"/>
    <cellStyle name="Comma 23 2 6 2 3" xfId="19689" xr:uid="{09C3E2CB-515C-451C-AFED-2FEC4E1865B8}"/>
    <cellStyle name="Comma 23 2 6 3" xfId="12014" xr:uid="{2D6B60DF-6AE3-4E6A-9C9A-E9BBB8A912D0}"/>
    <cellStyle name="Comma 23 2 6 3 2" xfId="24733" xr:uid="{C432111B-AA2D-4971-AA5F-B112B20B937A}"/>
    <cellStyle name="Comma 23 2 6 4" xfId="16777" xr:uid="{AAC6F60C-CED7-4330-A5A6-275A1FA0D926}"/>
    <cellStyle name="Comma 23 2 7" xfId="4190" xr:uid="{0EC6FFFE-C217-44F0-9ECC-4C915F669AE8}"/>
    <cellStyle name="Comma 23 2 7 2" xfId="7146" xr:uid="{7D0D71E8-2AF1-499F-8CB3-FA1122366F48}"/>
    <cellStyle name="Comma 23 2 7 2 2" xfId="14215" xr:uid="{25F2568F-4470-4467-99BD-43B623DA7DEC}"/>
    <cellStyle name="Comma 23 2 7 2 2 2" xfId="28191" xr:uid="{FAC62015-E920-43D7-BF63-AF5DC490BB76}"/>
    <cellStyle name="Comma 23 2 7 2 3" xfId="20235" xr:uid="{1448AB08-062F-4443-9AFE-BC2A60879F73}"/>
    <cellStyle name="Comma 23 2 7 3" xfId="12307" xr:uid="{779B2B6A-D819-495C-BFBB-63D6240645D0}"/>
    <cellStyle name="Comma 23 2 7 3 2" xfId="25274" xr:uid="{E23395B1-6DEE-46AD-8F53-CDBF0218C05E}"/>
    <cellStyle name="Comma 23 2 7 4" xfId="17318" xr:uid="{6B8083DC-8DFC-410C-BA33-52148C710E41}"/>
    <cellStyle name="Comma 23 2 8" xfId="4849" xr:uid="{40DF1FAD-7515-42B8-9065-8EA4BA30118A}"/>
    <cellStyle name="Comma 23 2 8 2" xfId="12603" xr:uid="{8D6F0335-A5DD-4BF1-83DC-D238963F2D14}"/>
    <cellStyle name="Comma 23 2 8 2 2" xfId="25908" xr:uid="{A593501F-E87D-4D8D-AC35-16CEE83ED368}"/>
    <cellStyle name="Comma 23 2 8 3" xfId="17952" xr:uid="{CC5B40FA-AC17-4DD7-AF87-4A6E5CED27B6}"/>
    <cellStyle name="Comma 23 2 9" xfId="10187" xr:uid="{F916FB89-2059-4244-B6FD-98A08C7E690B}"/>
    <cellStyle name="Comma 23 2 9 2" xfId="22556" xr:uid="{E918E115-A23E-4D20-9AD4-D5F8E5887780}"/>
    <cellStyle name="Comma 23 3" xfId="351" xr:uid="{7681C1AA-A4BB-47E4-9A76-0B552AB03129}"/>
    <cellStyle name="Comma 23 3 2" xfId="2192" xr:uid="{C9BE2284-E526-41D9-AAB4-708CFBA1444F}"/>
    <cellStyle name="Comma 23 3 2 2" xfId="5607" xr:uid="{7B1A31B0-BFE3-42E1-BFE3-E515759DA65B}"/>
    <cellStyle name="Comma 23 3 2 2 2" xfId="12960" xr:uid="{2669B8AA-8AC2-4AC0-BB72-E9B0CD09B398}"/>
    <cellStyle name="Comma 23 3 2 2 2 2" xfId="26657" xr:uid="{D84EAC12-1707-45F0-840F-9938A1839548}"/>
    <cellStyle name="Comma 23 3 2 2 3" xfId="18701" xr:uid="{E3ABA6FA-0EC8-48E3-A4F8-6339EF0F71F6}"/>
    <cellStyle name="Comma 23 3 2 3" xfId="11017" xr:uid="{807C44EF-C12B-4C91-8409-1E9C07620F9E}"/>
    <cellStyle name="Comma 23 3 2 3 2" xfId="23492" xr:uid="{D818496C-5735-4D89-B375-1D570AD0314D}"/>
    <cellStyle name="Comma 23 3 2 4" xfId="15510" xr:uid="{7002488A-CFFD-444D-9481-508FC45E4864}"/>
    <cellStyle name="Comma 23 3 3" xfId="3532" xr:uid="{0985F090-3C5E-4C34-BBCD-AAF819D62AAB}"/>
    <cellStyle name="Comma 23 3 3 2" xfId="6521" xr:uid="{D7A0A325-3755-4C5B-8408-DD10A1737F51}"/>
    <cellStyle name="Comma 23 3 3 2 2" xfId="13847" xr:uid="{5DF35461-8798-4E9F-BF1F-AF87F72895E9}"/>
    <cellStyle name="Comma 23 3 3 2 2 2" xfId="27566" xr:uid="{5AA0A8EC-F7F9-4CA3-BDED-72619FFC8EEF}"/>
    <cellStyle name="Comma 23 3 3 2 3" xfId="19610" xr:uid="{34FCD4B1-B203-4FBF-A64B-FB32F888968A}"/>
    <cellStyle name="Comma 23 3 3 3" xfId="11935" xr:uid="{224F3845-FFC5-437C-A809-D6EA704B8F36}"/>
    <cellStyle name="Comma 23 3 3 3 2" xfId="24654" xr:uid="{BB773E8E-C062-4960-933C-93A6B6A40BAF}"/>
    <cellStyle name="Comma 23 3 3 4" xfId="16698" xr:uid="{AF7A11D3-F339-4BEF-8C44-B2843C6DAA7F}"/>
    <cellStyle name="Comma 23 3 4" xfId="4111" xr:uid="{B960717F-00C9-411A-A7AE-7BD0AA6EF970}"/>
    <cellStyle name="Comma 23 3 4 2" xfId="7067" xr:uid="{C3F0CDB9-F43C-457E-ABA9-7D755905319E}"/>
    <cellStyle name="Comma 23 3 4 2 2" xfId="14136" xr:uid="{4CF2EDF1-8701-452B-9C38-D6EEA1C710DB}"/>
    <cellStyle name="Comma 23 3 4 2 2 2" xfId="28112" xr:uid="{E92F3B2C-7BA7-447A-A88D-B9A4C5BDD503}"/>
    <cellStyle name="Comma 23 3 4 2 3" xfId="20156" xr:uid="{D68697F0-A1B9-4903-948F-6F8DF3B0182F}"/>
    <cellStyle name="Comma 23 3 4 3" xfId="12228" xr:uid="{F8845388-B896-45DA-9EE6-EECFFABE54DE}"/>
    <cellStyle name="Comma 23 3 4 3 2" xfId="25195" xr:uid="{FCE36581-44C0-4B8C-B336-846864A226A6}"/>
    <cellStyle name="Comma 23 3 4 4" xfId="17239" xr:uid="{96CD42E8-024D-492E-A3A4-552B219A2BDE}"/>
    <cellStyle name="Comma 23 3 5" xfId="1902" xr:uid="{83CE54FA-10FB-4155-B79E-3B37D75F374A}"/>
    <cellStyle name="Comma 23 3 5 2" xfId="10809" xr:uid="{98E50FC5-C9B1-4289-992C-327B4939FC98}"/>
    <cellStyle name="Comma 23 3 5 2 2" xfId="23280" xr:uid="{66437359-A23E-4DF1-B44F-BCF9DC57176F}"/>
    <cellStyle name="Comma 23 3 5 3" xfId="15305" xr:uid="{32FA4B32-F2EF-4E3C-B4FF-191CE41831B5}"/>
    <cellStyle name="Comma 23 3 6" xfId="4728" xr:uid="{BF6545DF-01D8-4E6C-A346-22C2BC6F1723}"/>
    <cellStyle name="Comma 23 3 6 2" xfId="12520" xr:uid="{CBB37957-40C6-4C7E-9DE0-38D01FC8EC93}"/>
    <cellStyle name="Comma 23 3 6 2 2" xfId="25792" xr:uid="{A6FC6161-4640-4417-AB7E-8EDA7DC514FD}"/>
    <cellStyle name="Comma 23 3 6 3" xfId="17836" xr:uid="{0CEF8C2D-C53B-4940-92E5-626AAFD9E619}"/>
    <cellStyle name="Comma 23 3 7" xfId="10087" xr:uid="{5C62B345-1219-434B-88DB-4ED601C5AB48}"/>
    <cellStyle name="Comma 23 3 7 2" xfId="22459" xr:uid="{ABBF8E60-720E-4408-BF7F-98084E5087BA}"/>
    <cellStyle name="Comma 23 3 8" xfId="9902" xr:uid="{8BCAE395-836E-47CC-9832-529FAF479A8B}"/>
    <cellStyle name="Comma 23 3 8 2" xfId="20484" xr:uid="{6262270A-D2BF-479A-8B3C-94CF7F5623AE}"/>
    <cellStyle name="Comma 23 3 8 3" xfId="14503" xr:uid="{DECDCC46-65A8-4F9B-BA9C-5554F10C1FCD}"/>
    <cellStyle name="Comma 23 4" xfId="145" xr:uid="{D98270D9-48C5-4B44-B445-909C13F4720B}"/>
    <cellStyle name="Comma 23 4 2" xfId="31234" xr:uid="{FEA82AAF-C6B4-4E7C-B57D-9F7E45A49C56}"/>
    <cellStyle name="Comma 23 5" xfId="2159" xr:uid="{0F93ED97-4466-493D-848A-4291AF740426}"/>
    <cellStyle name="Comma 23 6" xfId="2782" xr:uid="{21631E3A-AA0C-44DD-A8CE-09834DAE89AC}"/>
    <cellStyle name="Comma 23 6 2" xfId="5786" xr:uid="{26DE429A-2A67-4273-8F2E-BBAD492554D2}"/>
    <cellStyle name="Comma 23 6 2 2" xfId="13113" xr:uid="{AF35A1B5-7110-4AE2-84B1-6009AAD80AD3}"/>
    <cellStyle name="Comma 23 6 2 2 2" xfId="26831" xr:uid="{F97E99D3-83A0-4BAC-B353-94EA07D1091B}"/>
    <cellStyle name="Comma 23 6 2 3" xfId="18875" xr:uid="{C02807F5-0478-4FB5-831A-7CFF776669F2}"/>
    <cellStyle name="Comma 23 6 3" xfId="11196" xr:uid="{8FC95271-C44C-48D3-A035-B973C732A066}"/>
    <cellStyle name="Comma 23 6 3 2" xfId="23916" xr:uid="{CAAAC356-E0E9-4AC4-942D-55E88D94F6B0}"/>
    <cellStyle name="Comma 23 6 4" xfId="15962" xr:uid="{0152153C-4AE3-40EB-A8E4-CDC0DA7731B7}"/>
    <cellStyle name="Comma 23 7" xfId="3046" xr:uid="{CFB989CA-2ACF-4784-AD7A-181BD3344E1F}"/>
    <cellStyle name="Comma 23 7 2" xfId="6043" xr:uid="{07519546-7289-4B6D-BC58-47DC4AF9A756}"/>
    <cellStyle name="Comma 23 7 2 2" xfId="13370" xr:uid="{DF60206F-BB88-4502-B1E3-EDB22334CFE6}"/>
    <cellStyle name="Comma 23 7 2 2 2" xfId="27088" xr:uid="{E614F2D7-DFD1-411C-80BE-1C4C4CA35C65}"/>
    <cellStyle name="Comma 23 7 2 3" xfId="19132" xr:uid="{A6A763D1-A82A-4891-A5C2-596201BBB722}"/>
    <cellStyle name="Comma 23 7 3" xfId="11456" xr:uid="{A8B69092-D68D-48B0-BC1E-CDF8B9F678DB}"/>
    <cellStyle name="Comma 23 7 3 2" xfId="24176" xr:uid="{F05ECC66-A1ED-441E-A48F-35D17EBC0A99}"/>
    <cellStyle name="Comma 23 7 4" xfId="16221" xr:uid="{7F2C4FAB-97A1-4EFF-9FEF-42BC1507FAD0}"/>
    <cellStyle name="Comma 23 8" xfId="3291" xr:uid="{A730DC37-E39A-4760-913F-D365FE19A98D}"/>
    <cellStyle name="Comma 23 8 2" xfId="6288" xr:uid="{C32B1B6A-12AA-4B89-8859-922E9FA34CF2}"/>
    <cellStyle name="Comma 23 8 2 2" xfId="13615" xr:uid="{2B3356CF-B766-4121-A85E-00FFDD9C1B95}"/>
    <cellStyle name="Comma 23 8 2 2 2" xfId="27333" xr:uid="{6472D9B1-27F3-4F73-A1EB-0CE9BBA6F462}"/>
    <cellStyle name="Comma 23 8 2 3" xfId="19377" xr:uid="{C4F9C4A2-4315-4F36-A1AF-3CF428EE0624}"/>
    <cellStyle name="Comma 23 8 3" xfId="11701" xr:uid="{7F62DCB8-5AB3-4115-B007-D0F795CB2774}"/>
    <cellStyle name="Comma 23 8 3 2" xfId="24421" xr:uid="{F430BB2E-1590-49EB-888C-11E469F05E62}"/>
    <cellStyle name="Comma 23 8 4" xfId="16466" xr:uid="{D055F2EE-35AC-4CDB-A44E-4975AA6FE145}"/>
    <cellStyle name="Comma 230" xfId="14409" xr:uid="{9E83090F-390E-4EE5-AF9F-EA73AD2ECC6A}"/>
    <cellStyle name="Comma 231" xfId="14432" xr:uid="{7CE4D979-59F6-4734-ACF6-9C0A819EE4AF}"/>
    <cellStyle name="Comma 232" xfId="14396" xr:uid="{A22AC76F-64DD-4E45-BE0C-E4007DDE09CA}"/>
    <cellStyle name="Comma 233" xfId="14406" xr:uid="{500F6E17-2F4D-4998-9333-7811AB7613A6}"/>
    <cellStyle name="Comma 234" xfId="14413" xr:uid="{E8B89283-81E0-4C94-8E78-E6FB648FE890}"/>
    <cellStyle name="Comma 235" xfId="14551" xr:uid="{705CD66C-4908-4449-A8DE-6BE060BC1688}"/>
    <cellStyle name="Comma 236" xfId="9442" xr:uid="{707BE2DA-37AC-4ADA-B5F6-8A6AE8E26059}"/>
    <cellStyle name="Comma 237" xfId="32379" xr:uid="{0CA6E902-6A4D-4888-A520-66C8530E0B42}"/>
    <cellStyle name="Comma 238" xfId="32381" xr:uid="{8CA3DB61-E54F-4B50-A848-D966779DCBF6}"/>
    <cellStyle name="Comma 239" xfId="32382" xr:uid="{EC27F43E-2477-444B-B3C9-5DE88AF63EC6}"/>
    <cellStyle name="Comma 24" xfId="124" xr:uid="{351E6D5B-7DAC-4FDA-A51A-C1262E4A5804}"/>
    <cellStyle name="Comma 24 2" xfId="549" xr:uid="{98006971-C671-4E99-BF46-B2A8EF7297B1}"/>
    <cellStyle name="Comma 24 2 10" xfId="14591" xr:uid="{61CE43E6-28E0-4699-ADB0-909D1066E1D5}"/>
    <cellStyle name="Comma 24 2 2" xfId="2024" xr:uid="{62ABB4F3-1BF4-41F9-9F46-42C24E8A1D0D}"/>
    <cellStyle name="Comma 24 2 2 2" xfId="5508" xr:uid="{D7D391B7-898F-4CA1-96E0-BC451B4BF1D8}"/>
    <cellStyle name="Comma 24 2 2 2 2" xfId="12876" xr:uid="{62B1755A-0F94-4B27-A702-76AC33EFC631}"/>
    <cellStyle name="Comma 24 2 2 2 2 2" xfId="26558" xr:uid="{D9F2DD1A-2A09-4D58-800D-8A4870D5F555}"/>
    <cellStyle name="Comma 24 2 2 2 3" xfId="18602" xr:uid="{E4190CA0-75AE-4413-9E34-1BECAA72EFA9}"/>
    <cellStyle name="Comma 24 2 2 3" xfId="10908" xr:uid="{AEF133F5-4BF1-4B2D-B419-207BEF0C9391}"/>
    <cellStyle name="Comma 24 2 2 3 2" xfId="23379" xr:uid="{677A2B2D-3EA2-4C8B-B6F5-DE24CA3322AE}"/>
    <cellStyle name="Comma 24 2 2 4" xfId="15401" xr:uid="{0B07FDEC-B73D-42CD-B415-741E0D3FDBC8}"/>
    <cellStyle name="Comma 24 2 2 5" xfId="31235" xr:uid="{13790566-07E8-4C4D-818A-9D6A7769E7E2}"/>
    <cellStyle name="Comma 24 2 3" xfId="2880" xr:uid="{DCAD0111-C36B-4B9F-9EDD-7F5B6B803B73}"/>
    <cellStyle name="Comma 24 2 3 2" xfId="5883" xr:uid="{5BC9B40B-BD42-468B-8EFC-C4D987DF4FC6}"/>
    <cellStyle name="Comma 24 2 3 2 2" xfId="13210" xr:uid="{F226FBFD-896A-4FA4-8DD0-A6EA746419E1}"/>
    <cellStyle name="Comma 24 2 3 2 2 2" xfId="26928" xr:uid="{52AE6649-4FCD-4408-8D8E-EF023E1BE93B}"/>
    <cellStyle name="Comma 24 2 3 2 3" xfId="18972" xr:uid="{FC2CE786-5A27-41B1-99C3-C8353C0ACDD4}"/>
    <cellStyle name="Comma 24 2 3 3" xfId="11294" xr:uid="{64B8D9BC-7410-4721-B118-A3AEB39CE66F}"/>
    <cellStyle name="Comma 24 2 3 3 2" xfId="24014" xr:uid="{82F531C7-F15D-4ACE-A3B3-ED7263FB073C}"/>
    <cellStyle name="Comma 24 2 3 4" xfId="16059" xr:uid="{B63A6E07-7D60-4966-BF4C-FAB27513ECEC}"/>
    <cellStyle name="Comma 24 2 4" xfId="3144" xr:uid="{2A654386-EA12-4CB9-A507-4AEEB82EF818}"/>
    <cellStyle name="Comma 24 2 4 2" xfId="6141" xr:uid="{2F60B556-F864-4AD8-8FC3-B5F3D50E76CD}"/>
    <cellStyle name="Comma 24 2 4 2 2" xfId="13468" xr:uid="{CB781F9C-9D34-425E-8C0F-3B131DE46AB1}"/>
    <cellStyle name="Comma 24 2 4 2 2 2" xfId="27186" xr:uid="{EB5812D2-E9D7-40BE-8BF9-7650BD9C3B40}"/>
    <cellStyle name="Comma 24 2 4 2 3" xfId="19230" xr:uid="{DBE85912-3D9E-44AB-9E8D-EFF19F2F0B97}"/>
    <cellStyle name="Comma 24 2 4 3" xfId="11554" xr:uid="{F37266CA-A327-4929-9238-B5D3C01E6D3E}"/>
    <cellStyle name="Comma 24 2 4 3 2" xfId="24274" xr:uid="{45FC47EC-0F21-4C8D-AFB9-FCA02DB2124C}"/>
    <cellStyle name="Comma 24 2 4 4" xfId="16319" xr:uid="{87153B94-0A8F-4ED5-801D-8A396B2AD28B}"/>
    <cellStyle name="Comma 24 2 5" xfId="3389" xr:uid="{2872582A-DE06-4CFC-AA98-933D74AF773A}"/>
    <cellStyle name="Comma 24 2 5 2" xfId="6386" xr:uid="{FEDFE58E-A84D-44E4-BF90-48E806393511}"/>
    <cellStyle name="Comma 24 2 5 2 2" xfId="13713" xr:uid="{C02208A8-616F-4490-9A58-6E8944389590}"/>
    <cellStyle name="Comma 24 2 5 2 2 2" xfId="27431" xr:uid="{17309E78-11CE-40B5-94C6-BAFA6F4C2103}"/>
    <cellStyle name="Comma 24 2 5 2 3" xfId="19475" xr:uid="{63170324-5759-4D00-8C4C-36E6AD7E0A9A}"/>
    <cellStyle name="Comma 24 2 5 3" xfId="11799" xr:uid="{5914ADC4-EFF0-4DF0-93E6-D222E2501E3B}"/>
    <cellStyle name="Comma 24 2 5 3 2" xfId="24519" xr:uid="{72D6D25B-C00B-4216-A644-2A4D1CCD681B}"/>
    <cellStyle name="Comma 24 2 5 4" xfId="16564" xr:uid="{0292D949-316C-4AEA-B7DB-2831F1A701B4}"/>
    <cellStyle name="Comma 24 2 6" xfId="3613" xr:uid="{435A21E0-2487-47E1-B93A-724A10EA13F4}"/>
    <cellStyle name="Comma 24 2 6 2" xfId="6602" xr:uid="{4715D7DD-9B48-4A83-98CA-803453CC8C66}"/>
    <cellStyle name="Comma 24 2 6 2 2" xfId="13928" xr:uid="{27356543-C2E4-4F61-9BA8-17B8D799B923}"/>
    <cellStyle name="Comma 24 2 6 2 2 2" xfId="27647" xr:uid="{03AA8079-B274-45E0-A9B4-2AC2ADFA933A}"/>
    <cellStyle name="Comma 24 2 6 2 3" xfId="19691" xr:uid="{F8EA6F0F-4D8D-4550-A2DB-D8969D34816C}"/>
    <cellStyle name="Comma 24 2 6 3" xfId="12016" xr:uid="{4F86C422-2C5A-4845-B756-36D27E0B8895}"/>
    <cellStyle name="Comma 24 2 6 3 2" xfId="24735" xr:uid="{09749DE8-22AD-4F85-81BD-DDB021DECB8A}"/>
    <cellStyle name="Comma 24 2 6 4" xfId="16779" xr:uid="{8A64406D-47BD-4CC5-A635-1E2420B3BCFB}"/>
    <cellStyle name="Comma 24 2 7" xfId="4192" xr:uid="{487306C9-2715-43E8-A1C4-6AB9316E8801}"/>
    <cellStyle name="Comma 24 2 7 2" xfId="7148" xr:uid="{F6C8ECE1-7462-43E1-B714-3DED14430172}"/>
    <cellStyle name="Comma 24 2 7 2 2" xfId="14217" xr:uid="{7E9798F1-C877-4396-8A34-1855CBD15145}"/>
    <cellStyle name="Comma 24 2 7 2 2 2" xfId="28193" xr:uid="{B0143E89-70A7-48A6-A47E-C4CCAEF9FBF7}"/>
    <cellStyle name="Comma 24 2 7 2 3" xfId="20237" xr:uid="{0E85956D-7458-4785-A7BF-D09BE60E1C5D}"/>
    <cellStyle name="Comma 24 2 7 3" xfId="12309" xr:uid="{E763219E-0F35-4D93-BA0B-FCC469517686}"/>
    <cellStyle name="Comma 24 2 7 3 2" xfId="25276" xr:uid="{D6D355B0-1B83-45EC-A4A3-8D5D11FAB2AF}"/>
    <cellStyle name="Comma 24 2 7 4" xfId="17320" xr:uid="{AEB8F76F-A21F-48D1-ADA0-DC93C2A05F99}"/>
    <cellStyle name="Comma 24 2 8" xfId="4851" xr:uid="{D5588E6A-DAD8-47EC-9DBB-5B287A0A72C5}"/>
    <cellStyle name="Comma 24 2 8 2" xfId="12605" xr:uid="{7BF12F80-0DE8-47BF-B14D-A58E68F3E7B5}"/>
    <cellStyle name="Comma 24 2 8 2 2" xfId="25910" xr:uid="{D32FBC0C-3CC4-435F-89CA-A33DCDD2C4DF}"/>
    <cellStyle name="Comma 24 2 8 3" xfId="17954" xr:uid="{613959C3-B51D-4706-B390-6D68687E97D5}"/>
    <cellStyle name="Comma 24 2 9" xfId="10189" xr:uid="{3E21BE89-8CEC-4188-8C6D-D4D4D5D6C7EB}"/>
    <cellStyle name="Comma 24 2 9 2" xfId="22558" xr:uid="{2BA1209C-2A9E-4C31-BCAA-874506A267FF}"/>
    <cellStyle name="Comma 24 3" xfId="371" xr:uid="{D4887287-8BDA-4B0F-B5A4-77DB6B19CDE5}"/>
    <cellStyle name="Comma 24 3 2" xfId="2196" xr:uid="{79664EC5-6901-45E3-9E86-7578F7F47AE6}"/>
    <cellStyle name="Comma 24 3 2 2" xfId="5610" xr:uid="{4F9571E1-F967-4A2A-A754-23698A2C8A20}"/>
    <cellStyle name="Comma 24 3 2 2 2" xfId="12962" xr:uid="{B01D0E49-5F0D-48E2-B5B0-9CFD11CE6CF2}"/>
    <cellStyle name="Comma 24 3 2 2 2 2" xfId="26659" xr:uid="{E49829BA-1160-4303-B269-F3AF09A3ACCF}"/>
    <cellStyle name="Comma 24 3 2 2 3" xfId="18703" xr:uid="{9B74E17A-419A-4DB8-9BAE-13C3C57EDC9E}"/>
    <cellStyle name="Comma 24 3 2 3" xfId="11020" xr:uid="{B783A1D5-D34D-4A80-9F8C-DC07F9F586A0}"/>
    <cellStyle name="Comma 24 3 2 3 2" xfId="23495" xr:uid="{A44C0E19-498D-4678-A40C-174E6F24EDE2}"/>
    <cellStyle name="Comma 24 3 2 4" xfId="15513" xr:uid="{E42D61E7-6EF1-4E79-AED2-E333280C9858}"/>
    <cellStyle name="Comma 24 3 3" xfId="3546" xr:uid="{99CEA289-5586-4ECB-8631-24BCE07A9939}"/>
    <cellStyle name="Comma 24 3 3 2" xfId="6535" xr:uid="{D6F99BF8-203D-4894-BB2E-51238C2E3524}"/>
    <cellStyle name="Comma 24 3 3 2 2" xfId="13861" xr:uid="{E9706AA5-5F18-4DEE-A9F3-849F28DCF517}"/>
    <cellStyle name="Comma 24 3 3 2 2 2" xfId="27580" xr:uid="{D8402ED6-92C0-4F4E-9293-F7972CA5848B}"/>
    <cellStyle name="Comma 24 3 3 2 3" xfId="19624" xr:uid="{E536D7A8-D0CF-49C5-8BD6-DCE21C959ECA}"/>
    <cellStyle name="Comma 24 3 3 3" xfId="11949" xr:uid="{5890FEB5-66EC-4797-BC4D-750120D705C4}"/>
    <cellStyle name="Comma 24 3 3 3 2" xfId="24668" xr:uid="{AE5A850B-90B7-4A28-9609-B45032817B23}"/>
    <cellStyle name="Comma 24 3 3 4" xfId="16712" xr:uid="{30E1AA27-6CDB-41E6-A5FD-6591C2ED1AE2}"/>
    <cellStyle name="Comma 24 3 4" xfId="4125" xr:uid="{9A767F89-49AF-41A0-AD70-82C961AF9C96}"/>
    <cellStyle name="Comma 24 3 4 2" xfId="7081" xr:uid="{D152BF7F-00E5-4B68-AEE9-6362996B4716}"/>
    <cellStyle name="Comma 24 3 4 2 2" xfId="14150" xr:uid="{B51BF735-CFF5-4ADC-831C-0B907B46F2B8}"/>
    <cellStyle name="Comma 24 3 4 2 2 2" xfId="28126" xr:uid="{F6D1F438-1FA8-46E1-8778-8724527AE277}"/>
    <cellStyle name="Comma 24 3 4 2 3" xfId="20170" xr:uid="{18070DB6-C83E-4842-9D5F-7E8E2427FA7D}"/>
    <cellStyle name="Comma 24 3 4 3" xfId="12242" xr:uid="{E0B43465-4139-4972-BD16-14346AB95AA7}"/>
    <cellStyle name="Comma 24 3 4 3 2" xfId="25209" xr:uid="{CA959EDD-6654-4370-A09C-8545F59B02FD}"/>
    <cellStyle name="Comma 24 3 4 4" xfId="17253" xr:uid="{F8591A97-8DD5-48FB-9A9F-BB36E9A3E183}"/>
    <cellStyle name="Comma 24 3 5" xfId="1914" xr:uid="{9AC8BADA-A4A7-474A-8707-A16DC5ABD1AD}"/>
    <cellStyle name="Comma 24 3 5 2" xfId="10819" xr:uid="{7A84D2D7-6466-4DCC-A295-7CA13B79082D}"/>
    <cellStyle name="Comma 24 3 5 2 2" xfId="23290" xr:uid="{56A5E4CF-54FD-4B2F-B358-D46D38B885E8}"/>
    <cellStyle name="Comma 24 3 5 3" xfId="15314" xr:uid="{D3D90424-4524-4826-AB64-8CD6049E6F1B}"/>
    <cellStyle name="Comma 24 3 6" xfId="4745" xr:uid="{6BF11B74-EB46-4B3C-AE57-8F2EB642A54B}"/>
    <cellStyle name="Comma 24 3 6 2" xfId="12534" xr:uid="{FD994EE7-0EAB-4B8F-A7A6-E35981DCF66F}"/>
    <cellStyle name="Comma 24 3 6 2 2" xfId="25809" xr:uid="{F4529C6E-1319-4284-BF4D-D94F1ED56D61}"/>
    <cellStyle name="Comma 24 3 6 3" xfId="17853" xr:uid="{833F5E6B-71B3-4A93-A0DA-6C942897A4D8}"/>
    <cellStyle name="Comma 24 3 7" xfId="10101" xr:uid="{AFADDAAA-BAD0-41B2-A5B0-3C69D6794EA3}"/>
    <cellStyle name="Comma 24 3 7 2" xfId="22473" xr:uid="{5EDB6E21-14AF-4543-8572-81000C0F0698}"/>
    <cellStyle name="Comma 24 3 8" xfId="9907" xr:uid="{F5D11EFC-7D03-4264-8723-47EE2B3A8EF7}"/>
    <cellStyle name="Comma 24 3 8 2" xfId="20486" xr:uid="{9A0E40B0-5C52-4E47-A2B1-D845D9C0A8D7}"/>
    <cellStyle name="Comma 24 3 8 3" xfId="14518" xr:uid="{1644C024-3DB3-432E-846D-718B930EDBC3}"/>
    <cellStyle name="Comma 24 4" xfId="146" xr:uid="{6306E5B2-8C33-470E-95CF-A087956B578D}"/>
    <cellStyle name="Comma 24 4 2" xfId="32268" xr:uid="{CFC50321-91E2-4991-884D-C5A8F1DA9E83}"/>
    <cellStyle name="Comma 24 5" xfId="1959" xr:uid="{76BA7C2F-04AC-4626-B273-C5E34F66D758}"/>
    <cellStyle name="Comma 24 6" xfId="2792" xr:uid="{C1A057DC-B07C-4053-8BC5-744E5AC961ED}"/>
    <cellStyle name="Comma 24 6 2" xfId="5795" xr:uid="{6C6C6B55-27CB-42C6-9C3B-2AAD89B535F7}"/>
    <cellStyle name="Comma 24 6 2 2" xfId="13122" xr:uid="{72F60F20-B57B-419D-80FB-82E66C035E40}"/>
    <cellStyle name="Comma 24 6 2 2 2" xfId="26840" xr:uid="{1AB370EC-05D7-4E5A-BF33-774FFD8CDE26}"/>
    <cellStyle name="Comma 24 6 2 3" xfId="18884" xr:uid="{859AA7D6-AC6A-4087-8E40-03B5A4158D5F}"/>
    <cellStyle name="Comma 24 6 3" xfId="11206" xr:uid="{C804CF0E-4C03-4839-B02F-7C7473D4898A}"/>
    <cellStyle name="Comma 24 6 3 2" xfId="23926" xr:uid="{DEB3CF00-01CA-468F-B6EA-EBDFC662E477}"/>
    <cellStyle name="Comma 24 6 4" xfId="15972" xr:uid="{064D3BE2-C372-4809-B6B1-9D29A39D3485}"/>
    <cellStyle name="Comma 24 7" xfId="3056" xr:uid="{9CC6118B-0B04-416F-A35D-13612A2FF0D7}"/>
    <cellStyle name="Comma 24 7 2" xfId="6053" xr:uid="{DDEE6F30-744C-4F83-BD39-00F90CA9CBD4}"/>
    <cellStyle name="Comma 24 7 2 2" xfId="13380" xr:uid="{E0485A16-B9C4-4F60-8A4F-7D1B9CA09713}"/>
    <cellStyle name="Comma 24 7 2 2 2" xfId="27098" xr:uid="{7E076649-619D-4998-AAE5-516781D28E25}"/>
    <cellStyle name="Comma 24 7 2 3" xfId="19142" xr:uid="{1CB20294-0D13-43D5-B6FA-E9E7208E5376}"/>
    <cellStyle name="Comma 24 7 3" xfId="11466" xr:uid="{D28E36C9-0CAE-482D-9EB0-B1E136DA8C1D}"/>
    <cellStyle name="Comma 24 7 3 2" xfId="24186" xr:uid="{109CE986-9220-4413-BD32-7118B9BB9C6D}"/>
    <cellStyle name="Comma 24 7 4" xfId="16231" xr:uid="{3BC35C24-EEFF-4D29-B699-AE4A2DF3A898}"/>
    <cellStyle name="Comma 24 8" xfId="3301" xr:uid="{4D4E91C6-9BF7-40D9-9BF9-B9B550807BCB}"/>
    <cellStyle name="Comma 24 8 2" xfId="6298" xr:uid="{34BDB89A-B6EC-452D-A0CE-9646A9670BE9}"/>
    <cellStyle name="Comma 24 8 2 2" xfId="13625" xr:uid="{B90CC32D-7E3A-4C02-B20A-E8B2CBC80691}"/>
    <cellStyle name="Comma 24 8 2 2 2" xfId="27343" xr:uid="{19E1F7FA-0F1C-49EA-AA22-83398355F06C}"/>
    <cellStyle name="Comma 24 8 2 3" xfId="19387" xr:uid="{03D63264-01B5-4D63-AC21-6DB27934520D}"/>
    <cellStyle name="Comma 24 8 3" xfId="11711" xr:uid="{1F710349-751E-40C7-A37D-636A99AE7BE8}"/>
    <cellStyle name="Comma 24 8 3 2" xfId="24431" xr:uid="{8F019F3D-652B-4E91-8890-121AF2BBC9C8}"/>
    <cellStyle name="Comma 24 8 4" xfId="16476" xr:uid="{24D8A6A1-A2B3-484D-9B37-E1B5A96FC556}"/>
    <cellStyle name="Comma 240" xfId="32383" xr:uid="{6B6E07ED-2518-4363-9EF3-91DB9F242247}"/>
    <cellStyle name="Comma 241" xfId="32384" xr:uid="{B5C1B78C-2BF8-450E-9695-28E2AB57AE97}"/>
    <cellStyle name="Comma 242" xfId="32385" xr:uid="{4DA0ECDE-87C1-4414-9307-7B78F16A78A0}"/>
    <cellStyle name="Comma 243" xfId="32386" xr:uid="{B02564F6-A099-48BF-A032-72430C1ECAAE}"/>
    <cellStyle name="Comma 244" xfId="32387" xr:uid="{9FC0ACDE-7C6F-4B2F-AB6C-D29D55304D78}"/>
    <cellStyle name="Comma 245" xfId="9443" xr:uid="{64E0CBA3-BC5E-46D2-A60A-AACA2CB2E6AF}"/>
    <cellStyle name="Comma 246" xfId="9440" xr:uid="{471BF1EE-29E5-47F3-ABDA-B28D801B7798}"/>
    <cellStyle name="Comma 247" xfId="32390" xr:uid="{E88F3D3E-7839-4304-9AC8-5388F8AE7A20}"/>
    <cellStyle name="Comma 248" xfId="32391" xr:uid="{65402089-57EB-4D40-B92F-B7689F632011}"/>
    <cellStyle name="Comma 249" xfId="32403" xr:uid="{E9CEB1D7-EAA2-4CFD-AB6F-C2AABB6C6AAA}"/>
    <cellStyle name="Comma 25" xfId="125" xr:uid="{CAC50A1B-B3C2-4761-ADA2-D0B11D32687D}"/>
    <cellStyle name="Comma 25 2" xfId="542" xr:uid="{D3819E70-D386-4AC3-98FA-B295A85987DC}"/>
    <cellStyle name="Comma 25 2 10" xfId="14584" xr:uid="{470CC5F3-BEE4-441E-B647-DDED857AE8D9}"/>
    <cellStyle name="Comma 25 2 2" xfId="2023" xr:uid="{6499B20A-9E22-4349-B616-45CC5F6059B4}"/>
    <cellStyle name="Comma 25 2 2 2" xfId="5507" xr:uid="{4AF9336F-03C2-4A23-874A-36AFC6FC545A}"/>
    <cellStyle name="Comma 25 2 2 2 2" xfId="12875" xr:uid="{2F06EAFC-4DD0-459B-B908-ED6290C3CCDC}"/>
    <cellStyle name="Comma 25 2 2 2 2 2" xfId="26557" xr:uid="{58AFB072-FEBF-4D7F-AE86-9F27DA5F3E46}"/>
    <cellStyle name="Comma 25 2 2 2 3" xfId="18601" xr:uid="{60DCDD89-7169-4083-A984-B781DA6A7490}"/>
    <cellStyle name="Comma 25 2 2 3" xfId="10907" xr:uid="{3160E14D-1879-4753-A2E7-31D184C416DE}"/>
    <cellStyle name="Comma 25 2 2 3 2" xfId="23378" xr:uid="{9450D7D5-7718-4FD6-B457-9AA3FB846BCB}"/>
    <cellStyle name="Comma 25 2 2 4" xfId="15400" xr:uid="{DA94D394-9553-439F-8863-B4691CDCF790}"/>
    <cellStyle name="Comma 25 2 3" xfId="2879" xr:uid="{1762DA41-E74A-4620-8504-5D0BDE953745}"/>
    <cellStyle name="Comma 25 2 3 2" xfId="5882" xr:uid="{298DB6A6-40CB-4357-BA8C-584C7FA7D6E5}"/>
    <cellStyle name="Comma 25 2 3 2 2" xfId="13209" xr:uid="{3B1681A6-BA5E-4128-BE36-FF81AA75C91E}"/>
    <cellStyle name="Comma 25 2 3 2 2 2" xfId="26927" xr:uid="{ED6D98AA-E083-433C-AB33-CC393064E52F}"/>
    <cellStyle name="Comma 25 2 3 2 3" xfId="18971" xr:uid="{C74C8CEF-1E22-4202-8FBA-47EC2FC03998}"/>
    <cellStyle name="Comma 25 2 3 3" xfId="11293" xr:uid="{F2EC0FA8-E066-494B-A50F-9FF13A4E69D7}"/>
    <cellStyle name="Comma 25 2 3 3 2" xfId="24013" xr:uid="{43FB1974-47F4-4946-8514-42BAAAA1E9A8}"/>
    <cellStyle name="Comma 25 2 3 4" xfId="16058" xr:uid="{0225C33A-492B-48CF-9215-D812DCFBCD55}"/>
    <cellStyle name="Comma 25 2 4" xfId="3143" xr:uid="{7D9A8B18-504B-46E8-B68E-CC55BE09DE80}"/>
    <cellStyle name="Comma 25 2 4 2" xfId="6140" xr:uid="{1272DCA5-1CE2-4D8D-8E21-68CE134524B4}"/>
    <cellStyle name="Comma 25 2 4 2 2" xfId="13467" xr:uid="{32359644-99ED-490C-AC72-8B91DD721E6C}"/>
    <cellStyle name="Comma 25 2 4 2 2 2" xfId="27185" xr:uid="{12E01C2F-C319-4966-BFDA-A80A39A41020}"/>
    <cellStyle name="Comma 25 2 4 2 3" xfId="19229" xr:uid="{173DDCD8-6403-4624-88A1-B5CB2DAFDCC4}"/>
    <cellStyle name="Comma 25 2 4 3" xfId="11553" xr:uid="{71678332-8040-44AB-A9B8-B098783056F3}"/>
    <cellStyle name="Comma 25 2 4 3 2" xfId="24273" xr:uid="{EC484B89-8148-41D1-B6FC-4F8E5567E648}"/>
    <cellStyle name="Comma 25 2 4 4" xfId="16318" xr:uid="{F594C0EB-0242-4CAE-8C55-2D48D26378EF}"/>
    <cellStyle name="Comma 25 2 5" xfId="3388" xr:uid="{CBC3CB74-0BE7-4A21-A892-3D5AEB694872}"/>
    <cellStyle name="Comma 25 2 5 2" xfId="6385" xr:uid="{D2998835-91DA-4028-8FA7-9D4A381C091C}"/>
    <cellStyle name="Comma 25 2 5 2 2" xfId="13712" xr:uid="{2BE28CB6-7E1C-4144-96F4-D488D8A2A7BB}"/>
    <cellStyle name="Comma 25 2 5 2 2 2" xfId="27430" xr:uid="{D3FF0865-02DA-47FE-ACE0-25B1CA6BE83E}"/>
    <cellStyle name="Comma 25 2 5 2 3" xfId="19474" xr:uid="{A75E63E7-3883-4C45-9410-1D2B673C50C2}"/>
    <cellStyle name="Comma 25 2 5 3" xfId="11798" xr:uid="{B1564978-440B-4A2E-970A-0212B1C83A99}"/>
    <cellStyle name="Comma 25 2 5 3 2" xfId="24518" xr:uid="{FDB7C9B7-7C4D-4752-A399-4A225B7B7D06}"/>
    <cellStyle name="Comma 25 2 5 4" xfId="16563" xr:uid="{46C60F20-CEED-4EE2-B19A-151608EA6521}"/>
    <cellStyle name="Comma 25 2 6" xfId="3606" xr:uid="{47B3D039-B819-413E-8B8B-487FF12BC597}"/>
    <cellStyle name="Comma 25 2 6 2" xfId="6595" xr:uid="{E59664CD-C7A3-4B9F-815C-322529186131}"/>
    <cellStyle name="Comma 25 2 6 2 2" xfId="13921" xr:uid="{0715E4D8-04FA-4ED0-A6DE-E5E23F46D5D3}"/>
    <cellStyle name="Comma 25 2 6 2 2 2" xfId="27640" xr:uid="{4716F7F7-AF3D-430C-859F-FD96E39C3A87}"/>
    <cellStyle name="Comma 25 2 6 2 3" xfId="19684" xr:uid="{4FBDA4AC-142D-4F3D-BB91-F3B60D7544DB}"/>
    <cellStyle name="Comma 25 2 6 3" xfId="12009" xr:uid="{47D56842-4278-41E0-8B44-F1BE91F805D6}"/>
    <cellStyle name="Comma 25 2 6 3 2" xfId="24728" xr:uid="{13C653BF-B1A3-4F4F-99A1-3CF02A64079C}"/>
    <cellStyle name="Comma 25 2 6 4" xfId="16772" xr:uid="{441C7DB3-4918-4A64-977C-A3D898136DE2}"/>
    <cellStyle name="Comma 25 2 7" xfId="4185" xr:uid="{CD256EFB-BE16-44C2-A54F-6B52811C970D}"/>
    <cellStyle name="Comma 25 2 7 2" xfId="7141" xr:uid="{A884B208-AAA1-401B-B760-A132A619263E}"/>
    <cellStyle name="Comma 25 2 7 2 2" xfId="14210" xr:uid="{F343E06E-4FBF-4BEC-ACC7-32295890FD1E}"/>
    <cellStyle name="Comma 25 2 7 2 2 2" xfId="28186" xr:uid="{98132DEF-BA3D-4A2F-A249-2EE97AFC28A9}"/>
    <cellStyle name="Comma 25 2 7 2 3" xfId="20230" xr:uid="{EB060271-352A-4A14-867B-DD88D168C4A3}"/>
    <cellStyle name="Comma 25 2 7 3" xfId="12302" xr:uid="{AF17F2CB-65E4-4E59-A840-38E24749B2C6}"/>
    <cellStyle name="Comma 25 2 7 3 2" xfId="25269" xr:uid="{DD6EBD78-AE04-4A3E-94F1-69E2AE551C89}"/>
    <cellStyle name="Comma 25 2 7 4" xfId="17313" xr:uid="{4B9FDD16-E18C-4FE9-AE02-7287A5B09404}"/>
    <cellStyle name="Comma 25 2 8" xfId="4844" xr:uid="{3EFCB049-600C-4252-960B-9E51404E05F9}"/>
    <cellStyle name="Comma 25 2 8 2" xfId="12598" xr:uid="{70380257-9D79-4100-A751-BF5613A683B8}"/>
    <cellStyle name="Comma 25 2 8 2 2" xfId="25903" xr:uid="{81324749-8765-4069-9564-F467492954C0}"/>
    <cellStyle name="Comma 25 2 8 3" xfId="17947" xr:uid="{C54E4F1C-A440-4708-B864-F6EA03A5C05D}"/>
    <cellStyle name="Comma 25 2 9" xfId="10182" xr:uid="{7946A7C6-6A4A-4A64-974B-B99C25938068}"/>
    <cellStyle name="Comma 25 2 9 2" xfId="22551" xr:uid="{4567C9F6-0ABD-480A-BD01-86185D9FD76A}"/>
    <cellStyle name="Comma 25 3" xfId="361" xr:uid="{E8A1EDDA-C65C-41C8-99BF-52FF31F300BA}"/>
    <cellStyle name="Comma 25 3 2" xfId="1942" xr:uid="{F4A0DD27-079B-498F-A09E-414F75777ABA}"/>
    <cellStyle name="Comma 25 3 2 2" xfId="5461" xr:uid="{FA4721D6-EEEB-491C-8E27-FA2E708DB504}"/>
    <cellStyle name="Comma 25 3 2 2 2" xfId="12833" xr:uid="{FBE9E752-1778-4B98-8127-32D974B9B2CB}"/>
    <cellStyle name="Comma 25 3 2 2 2 2" xfId="26512" xr:uid="{0DAF3F99-C3D6-44C5-A557-2DFA03D110C5}"/>
    <cellStyle name="Comma 25 3 2 2 3" xfId="18556" xr:uid="{82F1C707-6283-4A72-9CCB-A5271BFC29DB}"/>
    <cellStyle name="Comma 25 3 2 3" xfId="10840" xr:uid="{69360605-0318-4755-A5AE-5F5DD5272BF1}"/>
    <cellStyle name="Comma 25 3 2 3 2" xfId="23311" xr:uid="{1B44FCB7-75FD-44A3-A668-C1E83AD2B29B}"/>
    <cellStyle name="Comma 25 3 2 4" xfId="15334" xr:uid="{AA6981A5-CC3A-4B10-AFC7-14EC2C4723CB}"/>
    <cellStyle name="Comma 25 3 3" xfId="3540" xr:uid="{62BAC5CF-8F5E-4F4C-B358-03EE28276ED8}"/>
    <cellStyle name="Comma 25 3 3 2" xfId="6529" xr:uid="{349563C7-25C3-462F-B0BD-80B62651B73A}"/>
    <cellStyle name="Comma 25 3 3 2 2" xfId="13855" xr:uid="{715E65C9-B35D-4AE2-BBFF-9922E8A2A627}"/>
    <cellStyle name="Comma 25 3 3 2 2 2" xfId="27574" xr:uid="{5EBE22EB-1802-408E-8C1C-FCAB4A4C997A}"/>
    <cellStyle name="Comma 25 3 3 2 3" xfId="19618" xr:uid="{DEF3DF48-049A-45B5-B6F5-1A0E0AA1A7FF}"/>
    <cellStyle name="Comma 25 3 3 3" xfId="11943" xr:uid="{3A21F7D6-68F8-4628-94D2-AB558F3447AC}"/>
    <cellStyle name="Comma 25 3 3 3 2" xfId="24662" xr:uid="{516BBCC6-901E-41B0-B26E-EFC2DE610753}"/>
    <cellStyle name="Comma 25 3 3 4" xfId="16706" xr:uid="{DF9B5931-8265-47F4-AA2D-29452426F45B}"/>
    <cellStyle name="Comma 25 3 4" xfId="4119" xr:uid="{1829EC70-B2EE-4358-B5C0-D7F63AC8DAD5}"/>
    <cellStyle name="Comma 25 3 4 2" xfId="7075" xr:uid="{6E80287D-7A53-4AB8-8DCA-D2926620C35B}"/>
    <cellStyle name="Comma 25 3 4 2 2" xfId="14144" xr:uid="{1E85BE72-CEA1-4C05-9FAB-7995665BB581}"/>
    <cellStyle name="Comma 25 3 4 2 2 2" xfId="28120" xr:uid="{F5B67F53-DC2E-4AE1-B31A-E8FE0EE8A85E}"/>
    <cellStyle name="Comma 25 3 4 2 3" xfId="20164" xr:uid="{BC5795A1-48A0-4D81-AE69-6749B5555B18}"/>
    <cellStyle name="Comma 25 3 4 3" xfId="12236" xr:uid="{707D0A74-5165-4D8F-B09F-AD9BBE94DCC5}"/>
    <cellStyle name="Comma 25 3 4 3 2" xfId="25203" xr:uid="{5566C43A-0291-4C8A-82AA-41F03306BCC2}"/>
    <cellStyle name="Comma 25 3 4 4" xfId="17247" xr:uid="{6B711878-F57F-4535-9675-E0267E1BB7DF}"/>
    <cellStyle name="Comma 25 3 5" xfId="1913" xr:uid="{53D87141-D0C0-49BD-B547-DFF4F33E8A1F}"/>
    <cellStyle name="Comma 25 3 5 2" xfId="10818" xr:uid="{BCDA6FFD-AE9B-4402-AD0A-01ABDCD0D9AC}"/>
    <cellStyle name="Comma 25 3 5 2 2" xfId="23289" xr:uid="{CFCFE797-17C2-4CF5-97DA-D3C81A2831F9}"/>
    <cellStyle name="Comma 25 3 5 3" xfId="15313" xr:uid="{F56D9DA4-5FF2-4DC1-B151-754A84DDCC35}"/>
    <cellStyle name="Comma 25 3 6" xfId="4738" xr:uid="{B6ECF9FC-2405-4EE3-9865-8D3C4B835B4A}"/>
    <cellStyle name="Comma 25 3 6 2" xfId="12528" xr:uid="{E419768A-DAE7-47AF-B562-EAF33E7BD3B9}"/>
    <cellStyle name="Comma 25 3 6 2 2" xfId="25802" xr:uid="{57014BD7-12D4-4371-9847-798AED9AE184}"/>
    <cellStyle name="Comma 25 3 6 3" xfId="17846" xr:uid="{09E5CE27-9E4F-4CE7-BC70-F31D4606523F}"/>
    <cellStyle name="Comma 25 3 7" xfId="10095" xr:uid="{177B013F-15A1-4105-B6D1-3B731A1440EC}"/>
    <cellStyle name="Comma 25 3 7 2" xfId="22467" xr:uid="{193A3009-6D24-4B3F-8B8D-CC23205E275B}"/>
    <cellStyle name="Comma 25 3 8" xfId="9906" xr:uid="{E8DF8180-EA73-4B61-AD3F-D518ED73E7AF}"/>
    <cellStyle name="Comma 25 3 8 2" xfId="20485" xr:uid="{A456AB8A-0C98-43E8-A0B6-A402A3DB8382}"/>
    <cellStyle name="Comma 25 3 8 3" xfId="14511" xr:uid="{0ABD49E8-9BEB-4056-A357-E0C6C03CE4D6}"/>
    <cellStyle name="Comma 25 4" xfId="147" xr:uid="{DEA3EF4B-C3D4-4E58-B855-0E9C6DCEF885}"/>
    <cellStyle name="Comma 25 4 2" xfId="31236" xr:uid="{3AAE6A0B-D5F0-44C6-8C87-394AE4151F67}"/>
    <cellStyle name="Comma 25 5" xfId="1969" xr:uid="{1B6856FF-9B25-4054-80D4-F510C6648482}"/>
    <cellStyle name="Comma 25 6" xfId="2791" xr:uid="{23A0967F-3544-490F-91F1-6589CDD1B240}"/>
    <cellStyle name="Comma 25 6 2" xfId="5794" xr:uid="{67A52713-5FD4-42F7-9F20-96EFF184CAA2}"/>
    <cellStyle name="Comma 25 6 2 2" xfId="13121" xr:uid="{8E186956-32EF-479A-96AB-5CB021E46CC9}"/>
    <cellStyle name="Comma 25 6 2 2 2" xfId="26839" xr:uid="{9CCF028A-D33D-4E7C-A960-021005C7317D}"/>
    <cellStyle name="Comma 25 6 2 3" xfId="18883" xr:uid="{D1221603-58F2-4749-A5FB-571F04AE9B4F}"/>
    <cellStyle name="Comma 25 6 3" xfId="11205" xr:uid="{53DCCD93-B7A4-4B98-8725-FCE9B2424396}"/>
    <cellStyle name="Comma 25 6 3 2" xfId="23925" xr:uid="{0D0372F6-62DB-45A6-BDFF-84C696AAE122}"/>
    <cellStyle name="Comma 25 6 4" xfId="15971" xr:uid="{DDAE2440-4F7E-4119-8D47-3DFC25E2999E}"/>
    <cellStyle name="Comma 25 7" xfId="3055" xr:uid="{98D5F94F-2C33-4401-B8A6-2FD768C62F7D}"/>
    <cellStyle name="Comma 25 7 2" xfId="6052" xr:uid="{2AAA46BA-299E-4C36-943A-4C98BB4E3548}"/>
    <cellStyle name="Comma 25 7 2 2" xfId="13379" xr:uid="{F2AE4546-8C77-48EF-A64A-1444A02DC967}"/>
    <cellStyle name="Comma 25 7 2 2 2" xfId="27097" xr:uid="{9C12A6F7-B0EB-4072-8C1C-3F9A5F7CCDDA}"/>
    <cellStyle name="Comma 25 7 2 3" xfId="19141" xr:uid="{2E0B4377-5656-4676-A339-778C973CF9E4}"/>
    <cellStyle name="Comma 25 7 3" xfId="11465" xr:uid="{2D1053BE-73C8-4D71-8482-A2A218BF2093}"/>
    <cellStyle name="Comma 25 7 3 2" xfId="24185" xr:uid="{4F4F7F5F-DD99-4720-A4E6-3E083241EF3E}"/>
    <cellStyle name="Comma 25 7 4" xfId="16230" xr:uid="{F09AD77F-FE91-4750-9035-0BC5581C471B}"/>
    <cellStyle name="Comma 25 8" xfId="3300" xr:uid="{74DE4273-CBED-4C10-9A46-A460A2655A7F}"/>
    <cellStyle name="Comma 25 8 2" xfId="6297" xr:uid="{69718560-27A3-4675-B2C0-75B7AF436ECC}"/>
    <cellStyle name="Comma 25 8 2 2" xfId="13624" xr:uid="{C4611BA6-39D8-41E8-AA72-3A6A663466F2}"/>
    <cellStyle name="Comma 25 8 2 2 2" xfId="27342" xr:uid="{B2AB7C57-8E1E-454C-8011-D7181B3BE996}"/>
    <cellStyle name="Comma 25 8 2 3" xfId="19386" xr:uid="{8F67774B-5A0B-4EE9-8A8E-1A7FB3588F44}"/>
    <cellStyle name="Comma 25 8 3" xfId="11710" xr:uid="{9A294CDB-43D0-494C-996A-5DC1ADBACEE2}"/>
    <cellStyle name="Comma 25 8 3 2" xfId="24430" xr:uid="{2EA74BAC-6474-4256-95F4-CDA2F3EB40BB}"/>
    <cellStyle name="Comma 25 8 4" xfId="16475" xr:uid="{75E39DA6-094E-479F-8DB5-E45C02A63259}"/>
    <cellStyle name="Comma 250" xfId="32404" xr:uid="{12C101AC-9404-449A-89E8-D9A1300C867A}"/>
    <cellStyle name="Comma 251" xfId="32406" xr:uid="{99B4B87C-F023-4269-B43A-73F0C14E9AE9}"/>
    <cellStyle name="Comma 252" xfId="32407" xr:uid="{23B8440A-7C70-4388-958C-F9F881046301}"/>
    <cellStyle name="Comma 253" xfId="32408" xr:uid="{4C4088E9-B62E-499A-8CAC-F1F9F4495117}"/>
    <cellStyle name="Comma 26" xfId="362" xr:uid="{C93132FE-591F-4DFE-9050-395574B19F03}"/>
    <cellStyle name="Comma 26 10" xfId="4739" xr:uid="{FDF860FC-27FD-4FEE-A52D-2216C76F3435}"/>
    <cellStyle name="Comma 26 10 2" xfId="12529" xr:uid="{47C79071-6767-449B-9460-79A5F0558535}"/>
    <cellStyle name="Comma 26 10 2 2" xfId="25803" xr:uid="{2765160F-C8A1-475C-B33C-46C594A4C6E6}"/>
    <cellStyle name="Comma 26 10 3" xfId="17847" xr:uid="{B0F30960-DBA5-4D14-B085-96B357776176}"/>
    <cellStyle name="Comma 26 11" xfId="10096" xr:uid="{F9D24007-BB03-4F39-8F9B-787E4625BBDA}"/>
    <cellStyle name="Comma 26 11 2" xfId="22468" xr:uid="{A123B1D9-F9A5-4DE4-8522-FC4896761D8B}"/>
    <cellStyle name="Comma 26 12" xfId="14512" xr:uid="{7305B7F7-F426-4C20-ADC8-540A2E879BB2}"/>
    <cellStyle name="Comma 26 2" xfId="548" xr:uid="{D6844FE8-BE06-4425-88CA-298728E6EAE7}"/>
    <cellStyle name="Comma 26 2 10" xfId="14590" xr:uid="{2C442DE9-981A-42D2-B035-1640BA948F40}"/>
    <cellStyle name="Comma 26 2 2" xfId="2022" xr:uid="{665305FE-903B-4857-BEA7-EC24EE3B8C85}"/>
    <cellStyle name="Comma 26 2 2 2" xfId="5506" xr:uid="{BB35CEE1-4CFA-4CF6-BD61-9F9F128413DB}"/>
    <cellStyle name="Comma 26 2 2 2 2" xfId="12874" xr:uid="{FD36473D-C7FD-4BC2-8B54-535AF77C23A4}"/>
    <cellStyle name="Comma 26 2 2 2 2 2" xfId="26556" xr:uid="{0EC9CE2D-2550-4970-AE41-64C5ED2AF2EF}"/>
    <cellStyle name="Comma 26 2 2 2 3" xfId="18600" xr:uid="{01F34F85-94B2-4273-9B97-559AB4BDBF44}"/>
    <cellStyle name="Comma 26 2 2 3" xfId="10906" xr:uid="{1FE9D84C-4836-4238-ADC8-76EC47C1676C}"/>
    <cellStyle name="Comma 26 2 2 3 2" xfId="23377" xr:uid="{51D11610-2DD6-4249-800F-5E0DC4E63B60}"/>
    <cellStyle name="Comma 26 2 2 4" xfId="15399" xr:uid="{7C5479AC-AAB8-4413-B1B1-B01B971439A6}"/>
    <cellStyle name="Comma 26 2 3" xfId="2878" xr:uid="{CF1F9C8A-4509-469F-BAD7-146E9B1260FD}"/>
    <cellStyle name="Comma 26 2 3 2" xfId="5881" xr:uid="{9E06FB51-8A76-4303-9D9A-05FCA7BD7A70}"/>
    <cellStyle name="Comma 26 2 3 2 2" xfId="13208" xr:uid="{2453C287-2470-46B4-A4FC-7916BDBB7453}"/>
    <cellStyle name="Comma 26 2 3 2 2 2" xfId="26926" xr:uid="{8E6FFEDE-5785-4EE7-918A-82E5AAB2E719}"/>
    <cellStyle name="Comma 26 2 3 2 3" xfId="18970" xr:uid="{58EA0820-D8AE-4865-8845-82EE89600FD9}"/>
    <cellStyle name="Comma 26 2 3 3" xfId="11292" xr:uid="{EF36D56F-6D51-4005-9F45-FE1E23D05D35}"/>
    <cellStyle name="Comma 26 2 3 3 2" xfId="24012" xr:uid="{F4089BB9-1B66-4C57-8CC4-68591CBC496B}"/>
    <cellStyle name="Comma 26 2 3 4" xfId="16057" xr:uid="{6F7EF91A-5594-4A33-A45D-D3E771D951A5}"/>
    <cellStyle name="Comma 26 2 4" xfId="3142" xr:uid="{14A23C0B-DFE6-45CD-843B-9B000DDE1CCF}"/>
    <cellStyle name="Comma 26 2 4 2" xfId="6139" xr:uid="{C549B55D-3330-47DA-BF64-F8ABCF2CADF0}"/>
    <cellStyle name="Comma 26 2 4 2 2" xfId="13466" xr:uid="{47BAA40B-5578-4952-B371-57896446ACAD}"/>
    <cellStyle name="Comma 26 2 4 2 2 2" xfId="27184" xr:uid="{29AAC4B4-6CEE-4FBA-B24B-8784365427A2}"/>
    <cellStyle name="Comma 26 2 4 2 3" xfId="19228" xr:uid="{5EFBA698-1D56-4625-A817-2FDFF7F32BC3}"/>
    <cellStyle name="Comma 26 2 4 3" xfId="11552" xr:uid="{5F4AD8D6-3ED2-40CC-B644-60B0564D8C5D}"/>
    <cellStyle name="Comma 26 2 4 3 2" xfId="24272" xr:uid="{CBDF767B-B77C-4AA5-9BF9-512A1213A9C6}"/>
    <cellStyle name="Comma 26 2 4 4" xfId="16317" xr:uid="{2ECD2D2E-9CD6-4FE0-8560-555D2CE7BE5A}"/>
    <cellStyle name="Comma 26 2 5" xfId="3387" xr:uid="{4472F657-CF6B-4BB2-B68D-9E856DD73CB2}"/>
    <cellStyle name="Comma 26 2 5 2" xfId="6384" xr:uid="{DE4B0DB0-07D0-4124-979F-39BF5DF49D15}"/>
    <cellStyle name="Comma 26 2 5 2 2" xfId="13711" xr:uid="{DEE892BE-D5E0-44E5-ADD2-DDFF28E607E8}"/>
    <cellStyle name="Comma 26 2 5 2 2 2" xfId="27429" xr:uid="{20A24BBB-0543-4435-A44D-402FDE8EEA61}"/>
    <cellStyle name="Comma 26 2 5 2 3" xfId="19473" xr:uid="{BF0C1DD8-C320-4381-B350-609D38AF03E2}"/>
    <cellStyle name="Comma 26 2 5 3" xfId="11797" xr:uid="{0B8758ED-85F5-4FBD-AF3A-C31B4F8733C8}"/>
    <cellStyle name="Comma 26 2 5 3 2" xfId="24517" xr:uid="{87530865-F403-4460-A6DE-67730F30ABE4}"/>
    <cellStyle name="Comma 26 2 5 4" xfId="16562" xr:uid="{F179FB4A-BE1D-442E-A84F-1241FFE505A8}"/>
    <cellStyle name="Comma 26 2 6" xfId="3612" xr:uid="{9AA2D764-7614-4781-B5FF-65A0E15D65A2}"/>
    <cellStyle name="Comma 26 2 6 2" xfId="6601" xr:uid="{1D3FCCB7-3814-41D7-974F-76BF06E70A3B}"/>
    <cellStyle name="Comma 26 2 6 2 2" xfId="13927" xr:uid="{8BA821A2-79CA-4A93-A330-AF15DC8B08A1}"/>
    <cellStyle name="Comma 26 2 6 2 2 2" xfId="27646" xr:uid="{027370E1-5E36-4CBC-BB69-3510906CEEEF}"/>
    <cellStyle name="Comma 26 2 6 2 3" xfId="19690" xr:uid="{DE0EADD0-5089-4C43-869C-6049C496F824}"/>
    <cellStyle name="Comma 26 2 6 3" xfId="12015" xr:uid="{3D61185B-5958-41D6-996C-DF64C23A35E6}"/>
    <cellStyle name="Comma 26 2 6 3 2" xfId="24734" xr:uid="{8A3E760B-049D-4DFB-BA65-A76977D2BE5F}"/>
    <cellStyle name="Comma 26 2 6 4" xfId="16778" xr:uid="{5E9FD4CC-2089-43AE-B597-467D7158B60C}"/>
    <cellStyle name="Comma 26 2 7" xfId="4191" xr:uid="{EECEAF01-30C6-4BB5-BCE3-BCB8FD6DB482}"/>
    <cellStyle name="Comma 26 2 7 2" xfId="7147" xr:uid="{120892CE-A025-4CDC-9D80-5D784DD95031}"/>
    <cellStyle name="Comma 26 2 7 2 2" xfId="14216" xr:uid="{2C0456EE-B3C3-47A7-B7D0-C82D75648B44}"/>
    <cellStyle name="Comma 26 2 7 2 2 2" xfId="28192" xr:uid="{B9513E17-1A32-460A-8757-9D70093B31BF}"/>
    <cellStyle name="Comma 26 2 7 2 3" xfId="20236" xr:uid="{E69D5028-D5C2-4803-B4E0-906720DBF3D5}"/>
    <cellStyle name="Comma 26 2 7 3" xfId="12308" xr:uid="{6E7F3965-A742-4376-B2F9-A20A8C67423B}"/>
    <cellStyle name="Comma 26 2 7 3 2" xfId="25275" xr:uid="{9E919C7B-88F2-48C2-A1F4-22D8C6D24BCC}"/>
    <cellStyle name="Comma 26 2 7 4" xfId="17319" xr:uid="{1E265174-556A-4FBE-A16C-34DE6C98E9BB}"/>
    <cellStyle name="Comma 26 2 8" xfId="4850" xr:uid="{0F228896-FFA7-4955-BFEA-DCA045BC1B9F}"/>
    <cellStyle name="Comma 26 2 8 2" xfId="12604" xr:uid="{5E0C41CC-A525-468F-B6E7-C921586DD003}"/>
    <cellStyle name="Comma 26 2 8 2 2" xfId="25909" xr:uid="{0222A12B-A397-4A37-83D9-5A06FAD160FF}"/>
    <cellStyle name="Comma 26 2 8 3" xfId="17953" xr:uid="{AF18B87F-FC8E-4D05-87D1-AA762655031C}"/>
    <cellStyle name="Comma 26 2 9" xfId="10188" xr:uid="{28FB183E-5E41-4276-84E2-21A4A33FED5E}"/>
    <cellStyle name="Comma 26 2 9 2" xfId="22557" xr:uid="{246EAE5B-1DC5-41D0-A533-CEA824C9B2CC}"/>
    <cellStyle name="Comma 26 3" xfId="1912" xr:uid="{702D5715-7F0C-456C-A4C0-57A161EA80E1}"/>
    <cellStyle name="Comma 26 3 2" xfId="5440" xr:uid="{6FDFF865-932F-428D-81EA-E4B7D098542A}"/>
    <cellStyle name="Comma 26 3 2 2" xfId="12815" xr:uid="{A1EA5D0C-F210-4336-8446-EAA0C64181C6}"/>
    <cellStyle name="Comma 26 3 2 2 2" xfId="26491" xr:uid="{2EB62206-5678-405E-9103-C6C365677483}"/>
    <cellStyle name="Comma 26 3 2 3" xfId="18535" xr:uid="{B3188BA1-84D2-41B6-BD75-05864AB30CC8}"/>
    <cellStyle name="Comma 26 3 3" xfId="10817" xr:uid="{2C1E6B88-D1D6-45D1-B1CB-E71A398EEDDF}"/>
    <cellStyle name="Comma 26 3 3 2" xfId="23288" xr:uid="{9B30F838-AF05-4A4D-8812-259B8CE9B0AC}"/>
    <cellStyle name="Comma 26 3 4" xfId="15312" xr:uid="{013A3D56-0D2F-4D3F-9F90-09AA021532B5}"/>
    <cellStyle name="Comma 26 3 5" xfId="31237" xr:uid="{977C1668-8636-4260-8EDB-7915968096CA}"/>
    <cellStyle name="Comma 26 4" xfId="1840" xr:uid="{9B0DB9FC-6A31-4AAC-8DA7-8CE04ED01319}"/>
    <cellStyle name="Comma 26 4 2" xfId="5414" xr:uid="{29369710-BFC1-47CE-A62B-2FB1E376CD36}"/>
    <cellStyle name="Comma 26 4 2 2" xfId="12790" xr:uid="{29CB6FFB-92CB-494D-ABB1-820D97D62CD0}"/>
    <cellStyle name="Comma 26 4 2 2 2" xfId="26465" xr:uid="{9B22F25F-5E8E-4362-B779-C89485FAB1B9}"/>
    <cellStyle name="Comma 26 4 2 3" xfId="18509" xr:uid="{E733D266-875A-46B5-ADC5-22F51513B802}"/>
    <cellStyle name="Comma 26 4 3" xfId="10753" xr:uid="{467C29C2-C6AD-4A8E-93C3-D95871EC2DC9}"/>
    <cellStyle name="Comma 26 4 3 2" xfId="23223" xr:uid="{A17384EA-3E79-4B72-92AD-B541E8DFCE0F}"/>
    <cellStyle name="Comma 26 4 4" xfId="15250" xr:uid="{62E1B048-C1D8-43C2-A50D-A70F4F1165C5}"/>
    <cellStyle name="Comma 26 5" xfId="2790" xr:uid="{78A1107C-91B0-4303-9F01-4A61C5F5A015}"/>
    <cellStyle name="Comma 26 5 2" xfId="5793" xr:uid="{6182C73A-402B-4FD2-B771-A289FB02FA7E}"/>
    <cellStyle name="Comma 26 5 2 2" xfId="13120" xr:uid="{EE1C78A2-E713-49C0-A321-B10777170349}"/>
    <cellStyle name="Comma 26 5 2 2 2" xfId="26838" xr:uid="{55424F5D-4E89-474B-B9BC-5DC61A73DC1E}"/>
    <cellStyle name="Comma 26 5 2 3" xfId="18882" xr:uid="{2A2942DA-A9F5-423C-A969-E8E1AD05E2CE}"/>
    <cellStyle name="Comma 26 5 3" xfId="11204" xr:uid="{F64368E4-F9E3-4B4A-A0B9-9C6FF012F2F1}"/>
    <cellStyle name="Comma 26 5 3 2" xfId="23924" xr:uid="{4413E725-FF94-4231-94D0-7236620EAE16}"/>
    <cellStyle name="Comma 26 5 4" xfId="15970" xr:uid="{D12CA446-AAC5-4EEB-9F06-484DC65903C8}"/>
    <cellStyle name="Comma 26 6" xfId="3054" xr:uid="{99D412BE-D25D-4F3B-BA05-D5522C419D31}"/>
    <cellStyle name="Comma 26 6 2" xfId="6051" xr:uid="{8DE5AF1C-85E6-4EE8-B520-B3E56270B902}"/>
    <cellStyle name="Comma 26 6 2 2" xfId="13378" xr:uid="{2C7DB101-0621-4DB6-821F-AADBCB2BA60B}"/>
    <cellStyle name="Comma 26 6 2 2 2" xfId="27096" xr:uid="{DBD36546-9904-4861-A71B-A952F1C4FE63}"/>
    <cellStyle name="Comma 26 6 2 3" xfId="19140" xr:uid="{D2BEF5C1-8818-4284-9129-8729F4523D18}"/>
    <cellStyle name="Comma 26 6 3" xfId="11464" xr:uid="{2312AD3E-FDD9-4EE7-8A40-EFE0CC38DE63}"/>
    <cellStyle name="Comma 26 6 3 2" xfId="24184" xr:uid="{B28628C2-DA14-4588-A2A7-658E3D658813}"/>
    <cellStyle name="Comma 26 6 4" xfId="16229" xr:uid="{74B945B1-389C-48C4-AE14-48D7862557E0}"/>
    <cellStyle name="Comma 26 7" xfId="3299" xr:uid="{7A052FC1-A414-4E7A-B816-81DD67EFE63C}"/>
    <cellStyle name="Comma 26 7 2" xfId="6296" xr:uid="{59AB0C94-8667-4A4B-9F89-356EC38BB16A}"/>
    <cellStyle name="Comma 26 7 2 2" xfId="13623" xr:uid="{2A2047E5-C02E-4A52-9EF6-B7673B11913F}"/>
    <cellStyle name="Comma 26 7 2 2 2" xfId="27341" xr:uid="{47097C18-99F1-46FE-B368-2426E1B00F8E}"/>
    <cellStyle name="Comma 26 7 2 3" xfId="19385" xr:uid="{978763EF-746D-4AA9-8D03-F0E59FA6CEF3}"/>
    <cellStyle name="Comma 26 7 3" xfId="11709" xr:uid="{A861671D-FBF8-47FD-B7FA-C9AF64A7E059}"/>
    <cellStyle name="Comma 26 7 3 2" xfId="24429" xr:uid="{597CC6F3-BAD6-49E4-B4B6-E200CE6E6803}"/>
    <cellStyle name="Comma 26 7 4" xfId="16474" xr:uid="{BDE370BA-B5C4-4814-84FD-BAE9427C6BB0}"/>
    <cellStyle name="Comma 26 8" xfId="3541" xr:uid="{0304F598-65A8-45C7-95D6-7CE6D72E6196}"/>
    <cellStyle name="Comma 26 8 2" xfId="6530" xr:uid="{582A747E-1CC0-4B9D-8654-FA3B5577F467}"/>
    <cellStyle name="Comma 26 8 2 2" xfId="13856" xr:uid="{5B068332-8E08-4B2A-A972-9739C7F4F891}"/>
    <cellStyle name="Comma 26 8 2 2 2" xfId="27575" xr:uid="{3B7E1A41-1729-4DBD-9640-7F491606D90E}"/>
    <cellStyle name="Comma 26 8 2 3" xfId="19619" xr:uid="{7B67C0E2-AE04-42E7-820F-D602881B1D1D}"/>
    <cellStyle name="Comma 26 8 3" xfId="11944" xr:uid="{5FFCA792-9782-4DD9-AF9D-BB5A95056190}"/>
    <cellStyle name="Comma 26 8 3 2" xfId="24663" xr:uid="{6CFD89BF-9C86-4D37-9151-C62B396373BF}"/>
    <cellStyle name="Comma 26 8 4" xfId="16707" xr:uid="{CF2C2E97-D7D1-4FBD-9330-FD4D8CF686BE}"/>
    <cellStyle name="Comma 26 9" xfId="4120" xr:uid="{087108F9-25C7-478C-AEA6-0A47EE0539D0}"/>
    <cellStyle name="Comma 26 9 2" xfId="7076" xr:uid="{F4A627CA-61AF-4756-9870-D1D0848DE4EC}"/>
    <cellStyle name="Comma 26 9 2 2" xfId="14145" xr:uid="{47152CFD-780B-4304-A0D1-3FB5613CF9DF}"/>
    <cellStyle name="Comma 26 9 2 2 2" xfId="28121" xr:uid="{14454160-5D0A-427A-A51F-E4E15DA62448}"/>
    <cellStyle name="Comma 26 9 2 3" xfId="20165" xr:uid="{E06FE61C-450F-44A8-A80D-A707AC05D332}"/>
    <cellStyle name="Comma 26 9 3" xfId="12237" xr:uid="{D82F363C-6A83-4D38-9726-7FCD644A87A7}"/>
    <cellStyle name="Comma 26 9 3 2" xfId="25204" xr:uid="{B22E4198-ADFF-4CF1-B645-341BA96A47E9}"/>
    <cellStyle name="Comma 26 9 4" xfId="17248" xr:uid="{2110884C-5653-4908-B6AD-09BBCE73A381}"/>
    <cellStyle name="Comma 27" xfId="382" xr:uid="{116F4F38-6311-4D8A-8822-E2E5E5F42E2A}"/>
    <cellStyle name="Comma 27 10" xfId="10108" xr:uid="{A9817181-4910-4DBE-B56F-D2F5C1C76B47}"/>
    <cellStyle name="Comma 27 10 2" xfId="22479" xr:uid="{16BBE27F-9C81-4615-95EB-C7942142D5B3}"/>
    <cellStyle name="Comma 27 11" xfId="14523" xr:uid="{8FF5585D-DE40-4B4E-8DCD-E6208C13C1D4}"/>
    <cellStyle name="Comma 27 2" xfId="550" xr:uid="{40EB0A72-5216-4F52-8582-89F4B3368F68}"/>
    <cellStyle name="Comma 27 2 2" xfId="3614" xr:uid="{061866D9-7931-4445-9627-642134306E9E}"/>
    <cellStyle name="Comma 27 2 2 2" xfId="6603" xr:uid="{8E6EA32A-B495-4EB3-8733-262CE3012720}"/>
    <cellStyle name="Comma 27 2 2 2 2" xfId="13929" xr:uid="{1D10794A-33F4-423F-B786-AD84F23598B1}"/>
    <cellStyle name="Comma 27 2 2 2 2 2" xfId="27648" xr:uid="{2FD2C4A8-7363-4CD6-AAC8-DEE418CE2BA0}"/>
    <cellStyle name="Comma 27 2 2 2 3" xfId="19692" xr:uid="{B216A49E-D239-4A34-B64F-4EBE934446AA}"/>
    <cellStyle name="Comma 27 2 2 3" xfId="12017" xr:uid="{BB7D001B-8DF9-4CAE-93D8-0C85205D2FC8}"/>
    <cellStyle name="Comma 27 2 2 3 2" xfId="24736" xr:uid="{2A0C1B19-30E0-4A00-B774-8D97AD731EEA}"/>
    <cellStyle name="Comma 27 2 2 4" xfId="16780" xr:uid="{9B66C0CA-6804-4B8C-89DE-5DAF0E1A3129}"/>
    <cellStyle name="Comma 27 2 2 5" xfId="31238" xr:uid="{C39622A6-0C2E-478F-ADA7-7DC9AF989EA3}"/>
    <cellStyle name="Comma 27 2 3" xfId="4193" xr:uid="{A34612ED-3609-42F1-B7CE-F0E5B07A065A}"/>
    <cellStyle name="Comma 27 2 3 2" xfId="7149" xr:uid="{A5131C06-60AA-45FE-81E8-D8229CE79F29}"/>
    <cellStyle name="Comma 27 2 3 2 2" xfId="14218" xr:uid="{B8C9A261-CBB0-492B-84A6-14ACD14FFC45}"/>
    <cellStyle name="Comma 27 2 3 2 2 2" xfId="28194" xr:uid="{F4E0EECC-E2CF-4632-8799-D462573F2F54}"/>
    <cellStyle name="Comma 27 2 3 2 3" xfId="20238" xr:uid="{B031D300-B445-4014-A530-60778DBA3AD0}"/>
    <cellStyle name="Comma 27 2 3 3" xfId="12310" xr:uid="{49168497-9A15-4F9E-8FD9-D701CD247394}"/>
    <cellStyle name="Comma 27 2 3 3 2" xfId="25277" xr:uid="{BC5BE5F0-004F-427D-9CB9-C85ACEF6A9B4}"/>
    <cellStyle name="Comma 27 2 3 4" xfId="17321" xr:uid="{51105A88-7FFB-409A-80F1-67C74DAC1F19}"/>
    <cellStyle name="Comma 27 2 4" xfId="4852" xr:uid="{87CAA1BA-DB7E-4951-A069-CC1A891CE842}"/>
    <cellStyle name="Comma 27 2 4 2" xfId="12606" xr:uid="{CFF8DE9E-9235-4A86-9AE0-C209654A66D4}"/>
    <cellStyle name="Comma 27 2 4 2 2" xfId="25911" xr:uid="{04DD1A62-26DF-4653-AF1A-32DF7A4DD5DA}"/>
    <cellStyle name="Comma 27 2 4 3" xfId="17955" xr:uid="{1DECBC8F-3CEE-4E1E-81D8-844852CF4972}"/>
    <cellStyle name="Comma 27 2 5" xfId="10190" xr:uid="{E1F946F4-72C5-4263-AEB1-34A1224C4146}"/>
    <cellStyle name="Comma 27 2 5 2" xfId="22559" xr:uid="{F732AFF5-74EB-4807-A748-DDCA1CA0603F}"/>
    <cellStyle name="Comma 27 2 6" xfId="14592" xr:uid="{F8605910-5D06-48A7-8DFB-705EA406EBFB}"/>
    <cellStyle name="Comma 27 3" xfId="2235" xr:uid="{D6D15860-85FE-49B6-9EE9-36F0F7B133F5}"/>
    <cellStyle name="Comma 27 3 2" xfId="5621" xr:uid="{940BEF5D-EA47-4EC1-A8F6-797369F1842D}"/>
    <cellStyle name="Comma 27 3 2 2" xfId="12967" xr:uid="{76CA3AFE-1313-4990-AC07-BD72A902B596}"/>
    <cellStyle name="Comma 27 3 2 2 2" xfId="26670" xr:uid="{2CD328DE-6D63-441C-84EC-795CFB039670}"/>
    <cellStyle name="Comma 27 3 2 3" xfId="18714" xr:uid="{52F39EC3-5743-4DE8-8F5F-A96D55E36E6A}"/>
    <cellStyle name="Comma 27 3 3" xfId="11028" xr:uid="{2B723C2A-7BA6-4D7F-A832-A49B56D36910}"/>
    <cellStyle name="Comma 27 3 3 2" xfId="23507" xr:uid="{C2E4C916-AB24-4EE2-9087-441069B24A0C}"/>
    <cellStyle name="Comma 27 3 4" xfId="15533" xr:uid="{FB84A19A-DAE5-45BF-BC46-06A2057FE130}"/>
    <cellStyle name="Comma 27 4" xfId="2795" xr:uid="{58029CF5-154D-4405-9464-DB7FE1EAE7BC}"/>
    <cellStyle name="Comma 27 4 2" xfId="5798" xr:uid="{CE7325EC-8D5F-4B56-ADC1-848269014520}"/>
    <cellStyle name="Comma 27 4 2 2" xfId="13125" xr:uid="{95D45040-4B36-4AFC-B244-9B9FADAB2C74}"/>
    <cellStyle name="Comma 27 4 2 2 2" xfId="26843" xr:uid="{03F8D9B8-3FCA-4246-A3ED-8C4E76C7E928}"/>
    <cellStyle name="Comma 27 4 2 3" xfId="18887" xr:uid="{0EF15A37-417F-4324-9739-D6E9C8711D41}"/>
    <cellStyle name="Comma 27 4 3" xfId="11209" xr:uid="{4F114F08-CBF5-4A17-AF60-A1639D56FBA7}"/>
    <cellStyle name="Comma 27 4 3 2" xfId="23929" xr:uid="{9EBF6704-701A-49C7-AA60-4063699E8BB7}"/>
    <cellStyle name="Comma 27 4 4" xfId="15975" xr:uid="{E16C41DE-3DA5-4D5D-9FA2-0BCC787EC70A}"/>
    <cellStyle name="Comma 27 5" xfId="3059" xr:uid="{708C5FF7-18FF-4BEE-A4F3-FD3124B3F749}"/>
    <cellStyle name="Comma 27 5 2" xfId="6056" xr:uid="{9919D381-094E-43E8-BDEB-20BCEE1E1972}"/>
    <cellStyle name="Comma 27 5 2 2" xfId="13383" xr:uid="{C1478B82-CF6A-4DD0-9CA1-D1145F720DF6}"/>
    <cellStyle name="Comma 27 5 2 2 2" xfId="27101" xr:uid="{3855959F-6FA0-4242-9CA5-6C9E9229BAB0}"/>
    <cellStyle name="Comma 27 5 2 3" xfId="19145" xr:uid="{A1771D43-214A-481A-B120-32CECB93B0E7}"/>
    <cellStyle name="Comma 27 5 3" xfId="11469" xr:uid="{B02EF7FD-4EDB-4349-9CAD-F6576B6DD5F4}"/>
    <cellStyle name="Comma 27 5 3 2" xfId="24189" xr:uid="{784FC464-3AC1-45F2-BD2C-11C74472B30F}"/>
    <cellStyle name="Comma 27 5 4" xfId="16234" xr:uid="{07ACA89F-D145-4C1F-AA5B-BBCFA99B9B5E}"/>
    <cellStyle name="Comma 27 6" xfId="3304" xr:uid="{4DA9396D-3AB2-4AFC-A21D-6A354BB46EBA}"/>
    <cellStyle name="Comma 27 6 2" xfId="6301" xr:uid="{3C361BF3-536D-4858-A1FF-5160CFE31377}"/>
    <cellStyle name="Comma 27 6 2 2" xfId="13628" xr:uid="{7782ED84-9E4A-490F-970B-52C05EEF1964}"/>
    <cellStyle name="Comma 27 6 2 2 2" xfId="27346" xr:uid="{408FAD83-37D3-4F31-9290-590026193E26}"/>
    <cellStyle name="Comma 27 6 2 3" xfId="19390" xr:uid="{CCF275A2-7D4F-46B8-A2DC-1BCBF1773974}"/>
    <cellStyle name="Comma 27 6 3" xfId="11714" xr:uid="{9DCE9532-999C-41D0-A033-87D900DE9655}"/>
    <cellStyle name="Comma 27 6 3 2" xfId="24434" xr:uid="{422A5F63-1E4F-4C31-9D2D-CA984E38EF91}"/>
    <cellStyle name="Comma 27 6 4" xfId="16479" xr:uid="{CF99F6DA-A209-47F5-A84E-A1704AF315A9}"/>
    <cellStyle name="Comma 27 7" xfId="3551" xr:uid="{80EC8049-CF2B-4638-9368-16C14515B14A}"/>
    <cellStyle name="Comma 27 7 2" xfId="6540" xr:uid="{188CC7B0-054C-43FD-8AC9-8C1480E1B393}"/>
    <cellStyle name="Comma 27 7 2 2" xfId="13866" xr:uid="{3B19EFD6-6A60-4AFE-8640-405C3E84F0F3}"/>
    <cellStyle name="Comma 27 7 2 2 2" xfId="27585" xr:uid="{C02E3C2C-3EBA-4387-B840-9834D5D3B28C}"/>
    <cellStyle name="Comma 27 7 2 3" xfId="19629" xr:uid="{729733C7-E023-416C-B9DB-E493233B5E37}"/>
    <cellStyle name="Comma 27 7 3" xfId="11954" xr:uid="{12B28EA6-0CE9-4FE2-A5DE-FDD69AED5B0F}"/>
    <cellStyle name="Comma 27 7 3 2" xfId="24673" xr:uid="{58B0BA1D-5E43-4E1E-894A-39E88A39BD36}"/>
    <cellStyle name="Comma 27 7 4" xfId="16717" xr:uid="{7B8E7E19-ACC9-483C-B3F2-B080C4FDFB79}"/>
    <cellStyle name="Comma 27 8" xfId="4130" xr:uid="{6611EA0D-2D61-4B3C-9D52-93009114DCB1}"/>
    <cellStyle name="Comma 27 8 2" xfId="7086" xr:uid="{86D42790-DEE0-4C48-A35A-D9FED0800852}"/>
    <cellStyle name="Comma 27 8 2 2" xfId="14155" xr:uid="{D6B722ED-A1CD-4BF9-8672-CAFE3E2C8418}"/>
    <cellStyle name="Comma 27 8 2 2 2" xfId="28131" xr:uid="{51738BFF-2402-4650-9750-5D62AD7E715D}"/>
    <cellStyle name="Comma 27 8 2 3" xfId="20175" xr:uid="{CE87536D-499A-458A-803D-EE4BC7CE4174}"/>
    <cellStyle name="Comma 27 8 3" xfId="12247" xr:uid="{9BCE2C30-EE2C-41C2-93B7-D874B1F419E7}"/>
    <cellStyle name="Comma 27 8 3 2" xfId="25214" xr:uid="{6BABBB6E-1AF1-43EE-BA8A-624C049BE805}"/>
    <cellStyle name="Comma 27 8 4" xfId="17258" xr:uid="{C8F27F2D-3D24-491D-B1C9-9AEAB4570828}"/>
    <cellStyle name="Comma 27 9" xfId="4753" xr:uid="{EF069516-E893-443C-94B1-FC78E526663A}"/>
    <cellStyle name="Comma 27 9 2" xfId="12539" xr:uid="{4F8D87B3-13A7-4456-8E56-80C5D04B1AA2}"/>
    <cellStyle name="Comma 27 9 2 2" xfId="25817" xr:uid="{52B9A9AB-33E9-44CA-8B07-D4B53DE5604D}"/>
    <cellStyle name="Comma 27 9 3" xfId="17861" xr:uid="{9143EFCD-6C3F-4304-BA70-DBDB7A811A9C}"/>
    <cellStyle name="Comma 28" xfId="352" xr:uid="{51E336E4-659A-460B-A141-90D10533D393}"/>
    <cellStyle name="Comma 28 10" xfId="10088" xr:uid="{F3392480-BB90-42CB-8963-D0705FEA8D03}"/>
    <cellStyle name="Comma 28 10 2" xfId="22460" xr:uid="{FB37A389-7811-46FB-85D3-67302D072C5A}"/>
    <cellStyle name="Comma 28 11" xfId="14504" xr:uid="{AC32E77C-A724-4BA6-9734-54697FF6B9DB}"/>
    <cellStyle name="Comma 28 2" xfId="543" xr:uid="{B184ECAA-BA5F-401E-AD76-DCE283A43764}"/>
    <cellStyle name="Comma 28 2 2" xfId="3607" xr:uid="{54C0F1C9-3541-4E3C-862A-70DEC193CE65}"/>
    <cellStyle name="Comma 28 2 2 2" xfId="6596" xr:uid="{90F1C506-2E37-4A30-AA45-3DEE4E6ED9AB}"/>
    <cellStyle name="Comma 28 2 2 2 2" xfId="13922" xr:uid="{7DF893EA-C4EA-47B1-8479-43D5B02950A5}"/>
    <cellStyle name="Comma 28 2 2 2 2 2" xfId="27641" xr:uid="{3509DEC0-75E6-4EA8-8235-91A9005EEC78}"/>
    <cellStyle name="Comma 28 2 2 2 3" xfId="19685" xr:uid="{8D4B503B-83C4-4CF1-96F1-7AFA78CA3BDA}"/>
    <cellStyle name="Comma 28 2 2 3" xfId="12010" xr:uid="{4391BFB2-FA27-4BE2-81ED-0300279ED3FF}"/>
    <cellStyle name="Comma 28 2 2 3 2" xfId="24729" xr:uid="{62656648-3BB4-4EC9-AF95-9D3E2F2860C4}"/>
    <cellStyle name="Comma 28 2 2 4" xfId="16773" xr:uid="{2CC5993F-F9E8-4A7F-9084-F7250640A8A0}"/>
    <cellStyle name="Comma 28 2 3" xfId="4186" xr:uid="{A5A924DF-30A1-43AB-9EDF-DBB62639D854}"/>
    <cellStyle name="Comma 28 2 3 2" xfId="7142" xr:uid="{170D1FBB-CA5C-4598-9478-F35B19110042}"/>
    <cellStyle name="Comma 28 2 3 2 2" xfId="14211" xr:uid="{8A4E2D3E-A761-464F-8C1B-73C69B5327B1}"/>
    <cellStyle name="Comma 28 2 3 2 2 2" xfId="28187" xr:uid="{FC27F576-4D34-4FF5-9CB3-3F1AFC4E7B72}"/>
    <cellStyle name="Comma 28 2 3 2 3" xfId="20231" xr:uid="{037EAA70-306D-4AB1-8C6C-0D60681E3F2D}"/>
    <cellStyle name="Comma 28 2 3 3" xfId="12303" xr:uid="{9EAD99B4-5D76-4F0E-B4FA-751CD10AD1B0}"/>
    <cellStyle name="Comma 28 2 3 3 2" xfId="25270" xr:uid="{E46C37A6-1B57-4882-8F00-571D4B530100}"/>
    <cellStyle name="Comma 28 2 3 4" xfId="17314" xr:uid="{1706D8A3-9CD6-4920-A21C-1C33580D37CE}"/>
    <cellStyle name="Comma 28 2 4" xfId="4845" xr:uid="{D44E27B2-750A-42E4-A488-E00C52D2AEA8}"/>
    <cellStyle name="Comma 28 2 4 2" xfId="12599" xr:uid="{3786FC95-815B-4442-B1FE-BDA6DB1A8DB7}"/>
    <cellStyle name="Comma 28 2 4 2 2" xfId="25904" xr:uid="{88733BC1-7C3A-4476-AEFF-95C2C331BA50}"/>
    <cellStyle name="Comma 28 2 4 3" xfId="17948" xr:uid="{FFFB5EB6-92DB-4322-BCE0-29F59BE1BB9A}"/>
    <cellStyle name="Comma 28 2 5" xfId="10183" xr:uid="{D910902C-BE50-4DEB-AD4F-BB97709FA117}"/>
    <cellStyle name="Comma 28 2 5 2" xfId="22552" xr:uid="{58EE5BA0-17AB-47FD-A38D-DB5623DAEF20}"/>
    <cellStyle name="Comma 28 2 6" xfId="14585" xr:uid="{4566B333-D4D2-4465-B739-26ABE54D4B8E}"/>
    <cellStyle name="Comma 28 3" xfId="1911" xr:uid="{9BBF2502-990F-41EB-9711-D5BED0ED5F14}"/>
    <cellStyle name="Comma 28 3 2" xfId="5439" xr:uid="{365192FB-2913-4A16-83E4-75DBF91C47E5}"/>
    <cellStyle name="Comma 28 3 2 2" xfId="12814" xr:uid="{B268C241-1F4E-437D-8A4F-4A237D50CBD0}"/>
    <cellStyle name="Comma 28 3 2 2 2" xfId="26490" xr:uid="{B472EF72-77BD-4F86-A594-44A0C15780E2}"/>
    <cellStyle name="Comma 28 3 2 3" xfId="18534" xr:uid="{D1169033-1A8E-404D-9772-36CDB6B8EBB4}"/>
    <cellStyle name="Comma 28 3 3" xfId="10816" xr:uid="{970447B4-EC5C-41FC-A63E-7F783BD5A175}"/>
    <cellStyle name="Comma 28 3 3 2" xfId="23287" xr:uid="{402C8B98-6617-4F5A-95D8-219C1AB95A82}"/>
    <cellStyle name="Comma 28 3 4" xfId="15311" xr:uid="{48C20237-4E6F-4DB3-A0AC-38F5A679094C}"/>
    <cellStyle name="Comma 28 3 5" xfId="31239" xr:uid="{1BD757D9-9DE8-46B0-B008-8B482D800AE4}"/>
    <cellStyle name="Comma 28 4" xfId="2799" xr:uid="{0C6DC0DD-CC78-4D33-A8BB-916F1F92A3F4}"/>
    <cellStyle name="Comma 28 4 2" xfId="5802" xr:uid="{C9C8741C-F0F8-4882-904B-345E5CEEFFF4}"/>
    <cellStyle name="Comma 28 4 2 2" xfId="13129" xr:uid="{60FFF4D1-D80F-4EB4-B080-6E3CAED894B3}"/>
    <cellStyle name="Comma 28 4 2 2 2" xfId="26847" xr:uid="{563AB95F-4D9C-47CA-84CB-75E82F6C1533}"/>
    <cellStyle name="Comma 28 4 2 3" xfId="18891" xr:uid="{BEC554B8-ECCB-4B4C-8B9B-9D948E5A0662}"/>
    <cellStyle name="Comma 28 4 3" xfId="11213" xr:uid="{0D826FD4-D3BA-44EF-83FC-757438E24BE4}"/>
    <cellStyle name="Comma 28 4 3 2" xfId="23933" xr:uid="{741C8714-C8B0-4E27-8CED-C94DE75B85E2}"/>
    <cellStyle name="Comma 28 4 4" xfId="15979" xr:uid="{810981E4-952D-4AB8-B6B4-272AF8A1DEB6}"/>
    <cellStyle name="Comma 28 5" xfId="3063" xr:uid="{9AFCB93C-54C8-45D4-A832-767474379FF4}"/>
    <cellStyle name="Comma 28 5 2" xfId="6060" xr:uid="{D484BC0A-7D0F-4960-83C1-AB55B2F4DD67}"/>
    <cellStyle name="Comma 28 5 2 2" xfId="13387" xr:uid="{6434B41D-2B14-45DD-B253-207DAD4EB575}"/>
    <cellStyle name="Comma 28 5 2 2 2" xfId="27105" xr:uid="{69A1D0C1-88AB-409D-976E-A9362086C415}"/>
    <cellStyle name="Comma 28 5 2 3" xfId="19149" xr:uid="{A7553D65-5645-45BF-B851-A2904AC9EE32}"/>
    <cellStyle name="Comma 28 5 3" xfId="11473" xr:uid="{B9C92C4F-3C6D-4208-ABDA-AF09FB585D26}"/>
    <cellStyle name="Comma 28 5 3 2" xfId="24193" xr:uid="{C8474466-9187-46AF-B908-56FF19D8C001}"/>
    <cellStyle name="Comma 28 5 4" xfId="16238" xr:uid="{C4D8FB41-105A-44BA-9DC6-A738CDF250AA}"/>
    <cellStyle name="Comma 28 6" xfId="3308" xr:uid="{A244E418-6537-4C04-90BF-412A5D043150}"/>
    <cellStyle name="Comma 28 6 2" xfId="6305" xr:uid="{28300BA8-739D-49EE-93DF-233FB8BEE682}"/>
    <cellStyle name="Comma 28 6 2 2" xfId="13632" xr:uid="{1BBFEF84-AA9A-4374-9C35-7F2C74B2E0FA}"/>
    <cellStyle name="Comma 28 6 2 2 2" xfId="27350" xr:uid="{8C42DDFB-F7C5-47B7-9212-8E9DCC3BC586}"/>
    <cellStyle name="Comma 28 6 2 3" xfId="19394" xr:uid="{68D00C47-6C79-4F6C-9817-D1ED82A731B8}"/>
    <cellStyle name="Comma 28 6 3" xfId="11718" xr:uid="{46D1B71D-5081-4399-BB66-8E79A2A1E501}"/>
    <cellStyle name="Comma 28 6 3 2" xfId="24438" xr:uid="{02BDAF45-113D-4B77-A24A-1D76D2FC99CA}"/>
    <cellStyle name="Comma 28 6 4" xfId="16483" xr:uid="{3865CFEB-45DF-47BA-8348-13F93F91009E}"/>
    <cellStyle name="Comma 28 7" xfId="3533" xr:uid="{455453FD-F031-4859-B810-2B977991E679}"/>
    <cellStyle name="Comma 28 7 2" xfId="6522" xr:uid="{D06C4789-3126-4CEA-A925-14B7F5074C05}"/>
    <cellStyle name="Comma 28 7 2 2" xfId="13848" xr:uid="{8BC0DD03-F71C-44E1-AB4D-3FC9BB4CBC6B}"/>
    <cellStyle name="Comma 28 7 2 2 2" xfId="27567" xr:uid="{8E9AB3E1-D5E8-4160-9AD2-216E8E07D28F}"/>
    <cellStyle name="Comma 28 7 2 3" xfId="19611" xr:uid="{529BC5E1-4689-40C3-AAEC-BC167E4FE2D7}"/>
    <cellStyle name="Comma 28 7 3" xfId="11936" xr:uid="{5E4AECD5-477B-4050-A4EC-CD0DF6B4C09D}"/>
    <cellStyle name="Comma 28 7 3 2" xfId="24655" xr:uid="{602D0881-C6D8-4D07-AA5A-C7DDE071A936}"/>
    <cellStyle name="Comma 28 7 4" xfId="16699" xr:uid="{4341DF5A-0C16-415F-B017-3B71536280A4}"/>
    <cellStyle name="Comma 28 8" xfId="4112" xr:uid="{1758ADCA-F802-482C-A449-A72523AB206E}"/>
    <cellStyle name="Comma 28 8 2" xfId="7068" xr:uid="{D4C868C3-3F6A-4FBE-ACB9-00ED3CF52F8B}"/>
    <cellStyle name="Comma 28 8 2 2" xfId="14137" xr:uid="{28B1EBA8-0BCC-4B9D-A609-03F4A0541624}"/>
    <cellStyle name="Comma 28 8 2 2 2" xfId="28113" xr:uid="{487B2BDA-73A7-495C-BE28-3EEA37E64045}"/>
    <cellStyle name="Comma 28 8 2 3" xfId="20157" xr:uid="{4048013D-D265-4FB3-85F6-A78CA92FBB48}"/>
    <cellStyle name="Comma 28 8 3" xfId="12229" xr:uid="{2D702DFD-1F83-40C4-9149-D23F5DAAD35B}"/>
    <cellStyle name="Comma 28 8 3 2" xfId="25196" xr:uid="{85350937-D533-4CCB-99CC-C007460AA220}"/>
    <cellStyle name="Comma 28 8 4" xfId="17240" xr:uid="{52C3FB0A-7685-4156-8FC6-4E1EA57A376E}"/>
    <cellStyle name="Comma 28 9" xfId="4729" xr:uid="{3A2C78EF-3C78-45B5-907E-D8E767C3EABC}"/>
    <cellStyle name="Comma 28 9 2" xfId="12521" xr:uid="{E7237A4D-EBB6-4487-A495-6F461C4509FF}"/>
    <cellStyle name="Comma 28 9 2 2" xfId="25793" xr:uid="{5E228434-EEDC-4301-B6C0-670D80C5B405}"/>
    <cellStyle name="Comma 28 9 3" xfId="17837" xr:uid="{DC3FEF32-0A43-4613-B8B9-D77F61A9774D}"/>
    <cellStyle name="Comma 29" xfId="390" xr:uid="{9EB6A50B-6F7D-4F9E-87A3-589BB485CB22}"/>
    <cellStyle name="Comma 29 2" xfId="551" xr:uid="{4D4CD1FE-8FB8-45F0-AAA4-AAC30C8257F3}"/>
    <cellStyle name="Comma 29 2 2" xfId="3615" xr:uid="{5CE23891-5203-48A6-B776-CEC7E3B40846}"/>
    <cellStyle name="Comma 29 2 2 2" xfId="6604" xr:uid="{06BE3C86-2792-4DC7-BF01-F79C0BB53213}"/>
    <cellStyle name="Comma 29 2 2 2 2" xfId="13930" xr:uid="{A889D0F4-991A-47D3-948A-0895EA3FDE28}"/>
    <cellStyle name="Comma 29 2 2 2 2 2" xfId="27649" xr:uid="{D74D7819-8542-4103-BD65-C74ED4887E04}"/>
    <cellStyle name="Comma 29 2 2 2 3" xfId="19693" xr:uid="{4B2E36B1-53C8-40AD-910E-87CB9063CCA3}"/>
    <cellStyle name="Comma 29 2 2 3" xfId="12018" xr:uid="{B2FC8A6D-B8A9-4131-A7E3-ACC0AA650D49}"/>
    <cellStyle name="Comma 29 2 2 3 2" xfId="24737" xr:uid="{D8D5087F-0648-42DD-9181-F50DBEF2F403}"/>
    <cellStyle name="Comma 29 2 2 4" xfId="16781" xr:uid="{565C8158-F5F6-4D82-84DE-FE747111F312}"/>
    <cellStyle name="Comma 29 2 2 5" xfId="31240" xr:uid="{F1F52ADB-EE89-497D-A712-63D8472F47A0}"/>
    <cellStyle name="Comma 29 2 3" xfId="4194" xr:uid="{A1E76749-3026-4F8B-BF35-A9EB427B9F31}"/>
    <cellStyle name="Comma 29 2 3 2" xfId="7150" xr:uid="{84BBF5D5-74CB-4EC2-B3B5-1D164444E4A3}"/>
    <cellStyle name="Comma 29 2 3 2 2" xfId="14219" xr:uid="{A6EE33D2-768B-422E-80CC-72E8F61FE091}"/>
    <cellStyle name="Comma 29 2 3 2 2 2" xfId="28195" xr:uid="{7AE6361A-5388-4B04-AA41-934727530D51}"/>
    <cellStyle name="Comma 29 2 3 2 3" xfId="20239" xr:uid="{803E84A1-06EA-4447-A161-AB25AC958DD0}"/>
    <cellStyle name="Comma 29 2 3 3" xfId="12311" xr:uid="{D8D89AC8-E325-404D-90E8-B6A11D6AAE98}"/>
    <cellStyle name="Comma 29 2 3 3 2" xfId="25278" xr:uid="{746FB0C3-E363-4DF9-AA9F-A531E63ECFBC}"/>
    <cellStyle name="Comma 29 2 3 4" xfId="17322" xr:uid="{39164271-89AB-4AEE-ACC9-0ED37AE544F7}"/>
    <cellStyle name="Comma 29 2 4" xfId="4853" xr:uid="{0EE08E7D-B335-4B33-B9C3-F0AA4171B76E}"/>
    <cellStyle name="Comma 29 2 4 2" xfId="12607" xr:uid="{AEDEAE9B-2C0B-42B9-9CDC-A24E70B8C75D}"/>
    <cellStyle name="Comma 29 2 4 2 2" xfId="25912" xr:uid="{302A1AC0-AA3B-404A-A79C-570F83CB91DE}"/>
    <cellStyle name="Comma 29 2 4 3" xfId="17956" xr:uid="{1E35AE90-AC62-49A6-8E34-38CDC4B9B8A7}"/>
    <cellStyle name="Comma 29 2 5" xfId="10191" xr:uid="{AF287011-31DD-4DEF-895A-9CA4E5193B69}"/>
    <cellStyle name="Comma 29 2 5 2" xfId="22560" xr:uid="{8ADE8BEC-E1CE-47FA-892C-07203AE19CDD}"/>
    <cellStyle name="Comma 29 2 6" xfId="14593" xr:uid="{801CD562-7833-4DF1-858F-C6B6BD316D68}"/>
    <cellStyle name="Comma 29 3" xfId="2240" xr:uid="{A319A764-A692-47F9-9CC0-FF4ED9B2745E}"/>
    <cellStyle name="Comma 29 4" xfId="1650" xr:uid="{8FCC0D66-7CDC-48EC-B822-ADC95A20D3C6}"/>
    <cellStyle name="Comma 29 5" xfId="9711" xr:uid="{54E1C802-631F-4C28-A198-D7C3E810DC04}"/>
    <cellStyle name="Comma 297" xfId="29" xr:uid="{5C9E6625-404E-4C4B-8000-0B33CAB92DEB}"/>
    <cellStyle name="Comma 3" xfId="6" xr:uid="{00000000-0005-0000-0000-000001000000}"/>
    <cellStyle name="Comma 3 10" xfId="1116" xr:uid="{F01273DD-FF72-421B-8118-7B86F7B8CF86}"/>
    <cellStyle name="Comma 3 10 2" xfId="32241" xr:uid="{4F0E1C72-699E-488B-8EEB-7B5DF7D28FB1}"/>
    <cellStyle name="Comma 3 10 3" xfId="31241" xr:uid="{FD7CB13E-0098-49C1-AC0F-2076F03E45C8}"/>
    <cellStyle name="Comma 3 11" xfId="1229" xr:uid="{E48BE860-32B8-4630-A757-6688E339A4B8}"/>
    <cellStyle name="Comma 3 12" xfId="3486" xr:uid="{4DF3A561-175E-4640-BFF9-0385DC440317}"/>
    <cellStyle name="Comma 3 2" xfId="23" xr:uid="{025D25DD-1137-4AEF-89CB-5794637A978F}"/>
    <cellStyle name="Comma 3 2 2" xfId="481" xr:uid="{6BC56145-67CC-45BA-B365-58B569E80445}"/>
    <cellStyle name="Comma 3 2 2 2" xfId="2273" xr:uid="{29253E35-EB18-4BEA-B4B9-BA6EC48C9D90}"/>
    <cellStyle name="Comma 3 2 2 2 2" xfId="31244" xr:uid="{0E5EFADC-89A3-4BAC-A895-E592A0ABEFBB}"/>
    <cellStyle name="Comma 3 2 2 3" xfId="1817" xr:uid="{04D2E7D8-B321-480B-8541-B85BE3A859D2}"/>
    <cellStyle name="Comma 3 2 2 3 2" xfId="31243" xr:uid="{58B89A43-C9C4-45B4-99A1-19F01323EBB3}"/>
    <cellStyle name="Comma 3 2 2 4" xfId="9856" xr:uid="{6047D459-C3FC-49F4-A235-4A18CA7E9DF5}"/>
    <cellStyle name="Comma 3 2 3" xfId="879" xr:uid="{219973E7-6512-45E6-9879-A29082AB9C8F}"/>
    <cellStyle name="Comma 3 2 3 2" xfId="2401" xr:uid="{142D492A-767E-4267-B3AD-9E5B848F4EAE}"/>
    <cellStyle name="Comma 3 2 3 2 2" xfId="31246" xr:uid="{4C7E199B-A3EA-4175-B6CA-90831B65B28F}"/>
    <cellStyle name="Comma 3 2 3 3" xfId="1788" xr:uid="{B95BD3AE-CF25-4974-AEA0-77813FE830CC}"/>
    <cellStyle name="Comma 3 2 3 3 2" xfId="31245" xr:uid="{6B9CAC5E-86BE-43CA-BE62-5CEDC881BB7B}"/>
    <cellStyle name="Comma 3 2 3 4" xfId="9837" xr:uid="{02656D6A-5D88-4B40-9F86-51115CA31CD4}"/>
    <cellStyle name="Comma 3 2 4" xfId="220" xr:uid="{1F10C532-ED9D-4612-8BF5-90A682CAC8CD}"/>
    <cellStyle name="Comma 3 2 4 2" xfId="32257" xr:uid="{5B443A84-97D9-43B5-AF24-73115602A218}"/>
    <cellStyle name="Comma 3 2 5" xfId="1600" xr:uid="{BDC0E97A-BCC6-4F62-B13A-94A82E44F4AF}"/>
    <cellStyle name="Comma 3 2 5 2" xfId="31242" xr:uid="{4A235E55-49ED-4E39-AF92-2FE0C7CCB0EA}"/>
    <cellStyle name="Comma 3 2 6" xfId="9662" xr:uid="{9507E7F9-F989-4B32-8D2D-93D392F5900F}"/>
    <cellStyle name="Comma 3 2 7" xfId="9465" xr:uid="{C886701E-9244-448E-9C1C-B1536032B168}"/>
    <cellStyle name="Comma 3 2 8" xfId="9453" xr:uid="{D8D9150C-B687-4205-A46A-66EE0017BB6A}"/>
    <cellStyle name="Comma 3 3" xfId="20" xr:uid="{89A7D0C0-BD77-4D2F-8B9C-ADEA59FD5E72}"/>
    <cellStyle name="Comma 3 3 2" xfId="334" xr:uid="{D09A01FD-E631-40C8-969C-1AC7BCACC3F0}"/>
    <cellStyle name="Comma 3 3 2 2" xfId="31248" xr:uid="{7E4E31DB-B7AD-41BC-AB2A-97E588381937}"/>
    <cellStyle name="Comma 3 3 3" xfId="312" xr:uid="{EEB2D2AC-BB53-4044-ABB8-7BC14CAFFFA2}"/>
    <cellStyle name="Comma 3 3 3 2" xfId="31249" xr:uid="{93165510-08AA-425A-A291-43BC261E9327}"/>
    <cellStyle name="Comma 3 3 4" xfId="540" xr:uid="{9BE13640-5F53-4B19-A944-3376EB4D9BCA}"/>
    <cellStyle name="Comma 3 3 4 2" xfId="3604" xr:uid="{DE46D196-1B36-4D16-879C-FB276D3AF8EC}"/>
    <cellStyle name="Comma 3 3 4 2 2" xfId="6593" xr:uid="{E4DDFC21-1D77-4476-908D-B279B1435DC4}"/>
    <cellStyle name="Comma 3 3 4 2 2 2" xfId="13919" xr:uid="{1FE1E5EE-0461-47D9-9F79-F43355DF7461}"/>
    <cellStyle name="Comma 3 3 4 2 2 2 2" xfId="27638" xr:uid="{FED9A3DC-0B65-4D86-9480-1285E14A62B8}"/>
    <cellStyle name="Comma 3 3 4 2 2 3" xfId="19682" xr:uid="{EE59F3E0-7AC9-42B7-BAC0-33756A42B2B4}"/>
    <cellStyle name="Comma 3 3 4 2 3" xfId="12007" xr:uid="{F02A9D63-59E1-45C5-85B5-1A1C2144B70A}"/>
    <cellStyle name="Comma 3 3 4 2 3 2" xfId="24726" xr:uid="{375105FF-56EF-432B-97D9-852196B507DF}"/>
    <cellStyle name="Comma 3 3 4 2 4" xfId="16770" xr:uid="{CA77E2F8-10AB-4F35-9034-AB15FF0232F7}"/>
    <cellStyle name="Comma 3 3 4 3" xfId="4183" xr:uid="{FAD558B8-9863-4876-9326-0559E4AB969C}"/>
    <cellStyle name="Comma 3 3 4 3 2" xfId="7139" xr:uid="{5748837D-6074-4994-9F3F-00489B948A64}"/>
    <cellStyle name="Comma 3 3 4 3 2 2" xfId="14208" xr:uid="{31FF7F6A-6E45-40AE-B077-B553696DEA73}"/>
    <cellStyle name="Comma 3 3 4 3 2 2 2" xfId="28184" xr:uid="{A8D89ACB-EBD6-4868-B919-F7CF97565220}"/>
    <cellStyle name="Comma 3 3 4 3 2 3" xfId="20228" xr:uid="{AB7B31C8-1068-4786-AB6E-D84826685848}"/>
    <cellStyle name="Comma 3 3 4 3 3" xfId="12300" xr:uid="{8E1F5C35-58E5-4C3F-B11F-18950B8AAF1C}"/>
    <cellStyle name="Comma 3 3 4 3 3 2" xfId="25267" xr:uid="{4B5350A4-B007-4AD4-A088-A4B8DE67344D}"/>
    <cellStyle name="Comma 3 3 4 3 4" xfId="17311" xr:uid="{92E9BC1C-0D47-41EB-95FC-F1DA4D2DF4A7}"/>
    <cellStyle name="Comma 3 3 4 4" xfId="4842" xr:uid="{6410EC7F-10D4-43D1-8A40-AF72BFEC4816}"/>
    <cellStyle name="Comma 3 3 4 4 2" xfId="12596" xr:uid="{350C4274-0D11-4733-89B0-45BDD0801D6B}"/>
    <cellStyle name="Comma 3 3 4 4 2 2" xfId="25901" xr:uid="{03C3D567-1F49-4552-899D-1E26E9D8F7BA}"/>
    <cellStyle name="Comma 3 3 4 4 3" xfId="17945" xr:uid="{CCB97B7B-A86C-4226-9CF4-E245A3C16EC8}"/>
    <cellStyle name="Comma 3 3 4 5" xfId="10180" xr:uid="{F73C1AE8-4712-46BB-98DA-ABEB1CECE4E7}"/>
    <cellStyle name="Comma 3 3 4 5 2" xfId="22549" xr:uid="{5EAE9424-7D6D-44B2-AC58-F7D3C201E8EF}"/>
    <cellStyle name="Comma 3 3 4 6" xfId="14582" xr:uid="{8D720218-6C52-4E61-BA79-1022AD6FD0C7}"/>
    <cellStyle name="Comma 3 3 5" xfId="282" xr:uid="{122030FD-0AD7-4604-954E-A6D7BD4D0444}"/>
    <cellStyle name="Comma 3 3 6" xfId="2149" xr:uid="{F97416D4-F336-4F79-A016-C61DEF55CE94}"/>
    <cellStyle name="Comma 3 3 6 2" xfId="32269" xr:uid="{FDA471E2-AFF5-41CC-B460-33A56EDBB784}"/>
    <cellStyle name="Comma 3 3 6 3" xfId="31247" xr:uid="{B38625B4-66A5-4140-B7E5-C7FD454C32D7}"/>
    <cellStyle name="Comma 3 3 7" xfId="1728" xr:uid="{6E75D219-1445-45AC-8D8B-122C991D8881}"/>
    <cellStyle name="Comma 3 3 8" xfId="116" xr:uid="{2766A212-76E4-4C31-8644-8B4C936B838C}"/>
    <cellStyle name="Comma 3 3 8 2" xfId="9788" xr:uid="{225D7B38-1C91-458C-9157-1D4895257B14}"/>
    <cellStyle name="Comma 3 3 9" xfId="9460" xr:uid="{CB95E461-B37C-474A-9FB1-F07C2FE0FB6B}"/>
    <cellStyle name="Comma 3 4" xfId="106" xr:uid="{29CB6AAE-45F2-43B8-961A-06094BAFC404}"/>
    <cellStyle name="Comma 3 4 2" xfId="488" xr:uid="{1F68E863-6DF2-4A58-A544-9EE986949E63}"/>
    <cellStyle name="Comma 3 4 3" xfId="2215" xr:uid="{3DA8FEDE-AE80-4DA3-8BAB-2C53E4620628}"/>
    <cellStyle name="Comma 3 4 3 2" xfId="31250" xr:uid="{B44878F9-4163-456B-A2CC-1C12E7C41F8A}"/>
    <cellStyle name="Comma 3 4 4" xfId="1812" xr:uid="{A4330DB0-DA74-4D8D-B164-EB122F38C5CF}"/>
    <cellStyle name="Comma 3 4 5" xfId="9852" xr:uid="{052F1AAE-C68D-4065-8662-B52F71BEA4DD}"/>
    <cellStyle name="Comma 3 5" xfId="319" xr:uid="{13678EEB-89C7-4529-BDA5-52629E3ACEF7}"/>
    <cellStyle name="Comma 3 5 2" xfId="581" xr:uid="{483F20E8-5EB1-49A2-AED7-830F168CF75D}"/>
    <cellStyle name="Comma 3 5 2 2" xfId="3625" xr:uid="{56C4950A-50C9-423C-9ABD-A418139D0111}"/>
    <cellStyle name="Comma 3 5 2 2 2" xfId="6614" xr:uid="{52E2E479-E36D-412F-8271-AB8D282FE863}"/>
    <cellStyle name="Comma 3 5 2 2 2 2" xfId="13940" xr:uid="{9E39E442-305D-4DAE-91DE-AAE7C97B4A02}"/>
    <cellStyle name="Comma 3 5 2 2 2 2 2" xfId="27659" xr:uid="{55587EAC-037D-445E-973F-A0E87333F829}"/>
    <cellStyle name="Comma 3 5 2 2 2 3" xfId="19703" xr:uid="{A75A8DCD-D5D0-4E77-BA3F-F8349CE3A661}"/>
    <cellStyle name="Comma 3 5 2 2 3" xfId="12028" xr:uid="{C3FD00E0-4F97-4A48-A334-B0109B89CD5B}"/>
    <cellStyle name="Comma 3 5 2 2 3 2" xfId="24747" xr:uid="{8F764DE3-DF3E-41F7-BA27-0C6BBD1D5123}"/>
    <cellStyle name="Comma 3 5 2 2 4" xfId="16791" xr:uid="{AB801F47-78B3-4A5B-809A-CC1C0D8D96EC}"/>
    <cellStyle name="Comma 3 5 2 3" xfId="4204" xr:uid="{F239CA8A-621B-4708-95C8-AF3ECB01BF05}"/>
    <cellStyle name="Comma 3 5 2 3 2" xfId="7160" xr:uid="{E817AAE8-00A6-46C5-A034-2A31C7A4DDDA}"/>
    <cellStyle name="Comma 3 5 2 3 2 2" xfId="14229" xr:uid="{1545DFE8-D2CA-4444-9F8D-F196C00A9ED0}"/>
    <cellStyle name="Comma 3 5 2 3 2 2 2" xfId="28205" xr:uid="{7EC70903-FD13-48DB-847F-871DC3667F4B}"/>
    <cellStyle name="Comma 3 5 2 3 2 3" xfId="20249" xr:uid="{1B63B670-0739-4E65-A96E-ECBD58CE7D9F}"/>
    <cellStyle name="Comma 3 5 2 3 3" xfId="12321" xr:uid="{F0B47127-9F5B-41B4-BB2A-6C068FD162C6}"/>
    <cellStyle name="Comma 3 5 2 3 3 2" xfId="25288" xr:uid="{60A9AF11-9F37-4C14-8458-EFEF5B50779B}"/>
    <cellStyle name="Comma 3 5 2 3 4" xfId="17332" xr:uid="{D897F9C7-1FA5-4C60-B55B-EA215D44D9F1}"/>
    <cellStyle name="Comma 3 5 2 4" xfId="4869" xr:uid="{14E8BE67-819D-4C5B-B30B-8B48FA710B6E}"/>
    <cellStyle name="Comma 3 5 2 4 2" xfId="12617" xr:uid="{A1D6268D-CBA0-4F27-BCCD-7F3DF1D445A1}"/>
    <cellStyle name="Comma 3 5 2 4 2 2" xfId="25927" xr:uid="{64AC12F0-2CCA-40CA-AE6C-07BB2B2F5B1E}"/>
    <cellStyle name="Comma 3 5 2 4 3" xfId="17971" xr:uid="{D7935DC8-D08E-4132-9B6A-34E7039AFB2C}"/>
    <cellStyle name="Comma 3 5 2 5" xfId="10206" xr:uid="{C3D11C7A-98EF-412B-9BF1-3603DF6AF064}"/>
    <cellStyle name="Comma 3 5 2 5 2" xfId="22575" xr:uid="{428066AA-0CCF-4CE9-9BEF-020F4E70BBDA}"/>
    <cellStyle name="Comma 3 5 2 6" xfId="14603" xr:uid="{D1665994-8AE0-4D94-82AD-CCA2CA5070B6}"/>
    <cellStyle name="Comma 3 5 3" xfId="31251" xr:uid="{B73A6FC0-3A48-4DD8-B577-B3D767832DAE}"/>
    <cellStyle name="Comma 3 6" xfId="303" xr:uid="{A1975742-A786-4B16-9DB1-E83162ABF491}"/>
    <cellStyle name="Comma 3 6 2" xfId="674" xr:uid="{BF4A0F80-BE2A-439E-9947-359E47B67771}"/>
    <cellStyle name="Comma 3 6 2 2" xfId="3657" xr:uid="{4A338CC6-BC5E-4586-A2D0-C3518B0B9445}"/>
    <cellStyle name="Comma 3 6 2 2 2" xfId="6646" xr:uid="{A0E9E547-7F52-40A1-98A1-8022BFBC2473}"/>
    <cellStyle name="Comma 3 6 2 2 2 2" xfId="13972" xr:uid="{A316EAFA-71D0-441B-A7BA-0FF48AA9ABB2}"/>
    <cellStyle name="Comma 3 6 2 2 2 2 2" xfId="27691" xr:uid="{F81FFFAF-5924-4573-8656-AA29A85350C2}"/>
    <cellStyle name="Comma 3 6 2 2 2 3" xfId="19735" xr:uid="{DA103B3C-ED4A-4F00-A888-3B11FB1D4146}"/>
    <cellStyle name="Comma 3 6 2 2 3" xfId="12060" xr:uid="{D6188750-71D2-4FFE-91DF-1C11A41A4EBE}"/>
    <cellStyle name="Comma 3 6 2 2 3 2" xfId="24779" xr:uid="{6C0807F2-E5A4-4C78-AE88-F47023EA6D20}"/>
    <cellStyle name="Comma 3 6 2 2 4" xfId="16823" xr:uid="{953DF814-C32C-40C5-B38E-D26DF08BFF9B}"/>
    <cellStyle name="Comma 3 6 2 3" xfId="4236" xr:uid="{C17FE0F2-E7C6-4BCB-8A95-7E7EB102A41B}"/>
    <cellStyle name="Comma 3 6 2 3 2" xfId="7192" xr:uid="{7036B377-32B2-4616-8C6E-0CA81E8FD168}"/>
    <cellStyle name="Comma 3 6 2 3 2 2" xfId="14261" xr:uid="{8D15890D-4C6E-41A1-B803-98BEF068FD9F}"/>
    <cellStyle name="Comma 3 6 2 3 2 2 2" xfId="28237" xr:uid="{73CA06E7-FC06-4C26-8D67-9C4616E4396B}"/>
    <cellStyle name="Comma 3 6 2 3 2 3" xfId="20281" xr:uid="{57A3AD5F-D7CB-4208-A55D-6BB0702074AB}"/>
    <cellStyle name="Comma 3 6 2 3 3" xfId="12353" xr:uid="{A84A94D1-DB45-4899-997C-420D9C0B04E1}"/>
    <cellStyle name="Comma 3 6 2 3 3 2" xfId="25320" xr:uid="{A56D6839-1DC2-4526-860A-D0B9D2ACE012}"/>
    <cellStyle name="Comma 3 6 2 3 4" xfId="17364" xr:uid="{300ED4E3-F6F2-4906-99D5-5743AFC7BB77}"/>
    <cellStyle name="Comma 3 6 2 4" xfId="4914" xr:uid="{22ECE2E5-DBCA-4935-934D-DCA9531B00C1}"/>
    <cellStyle name="Comma 3 6 2 4 2" xfId="12649" xr:uid="{504E4B66-730E-4552-ADF9-6CEF3F845747}"/>
    <cellStyle name="Comma 3 6 2 4 2 2" xfId="25970" xr:uid="{CBD12C96-8ECD-45FE-8760-8EBBD7B277EB}"/>
    <cellStyle name="Comma 3 6 2 4 3" xfId="18014" xr:uid="{06305DDB-A227-4B2F-AC1A-AC02DCF4DB0F}"/>
    <cellStyle name="Comma 3 6 2 5" xfId="10243" xr:uid="{D8565CAC-BE71-4F86-9297-CF9F6F7198EB}"/>
    <cellStyle name="Comma 3 6 2 5 2" xfId="22611" xr:uid="{53596E1E-254E-4CC8-9AFC-8BF72EB599A1}"/>
    <cellStyle name="Comma 3 6 2 6" xfId="14648" xr:uid="{51FCD197-C520-41C5-BB03-46F080009D5D}"/>
    <cellStyle name="Comma 3 6 3" xfId="31252" xr:uid="{F10F9419-8F9F-4314-B983-57B2AEDE4C7C}"/>
    <cellStyle name="Comma 3 7" xfId="661" xr:uid="{9689B393-DF25-422A-914C-0B29A58988B9}"/>
    <cellStyle name="Comma 3 8" xfId="443" xr:uid="{DF145ADA-5645-4E13-8472-11D103342AA4}"/>
    <cellStyle name="Comma 3 8 2" xfId="3574" xr:uid="{C96751CB-6C74-4990-9C2E-2088AA154078}"/>
    <cellStyle name="Comma 3 8 2 2" xfId="6563" xr:uid="{AA6ADC9C-75A0-44BD-99D2-25674621917C}"/>
    <cellStyle name="Comma 3 8 2 2 2" xfId="13889" xr:uid="{923C0B65-B962-497D-B825-F9B40589E828}"/>
    <cellStyle name="Comma 3 8 2 2 2 2" xfId="27608" xr:uid="{17687415-8811-4422-8DEA-42FCE359D5E0}"/>
    <cellStyle name="Comma 3 8 2 2 3" xfId="19652" xr:uid="{47AB02B7-942E-42AF-9BF5-57BE20321E6A}"/>
    <cellStyle name="Comma 3 8 2 3" xfId="11977" xr:uid="{FA169D55-0C5B-493D-B6B4-1F3309259C6E}"/>
    <cellStyle name="Comma 3 8 2 3 2" xfId="24696" xr:uid="{D5F0B6B3-0FC7-48E8-9723-B10DBD0FAED6}"/>
    <cellStyle name="Comma 3 8 2 4" xfId="16740" xr:uid="{D5D3310B-A67D-49B6-B269-032D00625E38}"/>
    <cellStyle name="Comma 3 8 3" xfId="4153" xr:uid="{0AF6A18D-82FE-42DA-819D-FE501F6DBE5E}"/>
    <cellStyle name="Comma 3 8 3 2" xfId="7109" xr:uid="{444B2914-5324-4406-BF08-682CE6C959E7}"/>
    <cellStyle name="Comma 3 8 3 2 2" xfId="14178" xr:uid="{3D674479-7513-490D-AB47-A1EF49D14AB9}"/>
    <cellStyle name="Comma 3 8 3 2 2 2" xfId="28154" xr:uid="{3E5489C0-1CFC-4CC9-B278-AAC7C9CF8D13}"/>
    <cellStyle name="Comma 3 8 3 2 3" xfId="20198" xr:uid="{A2E319D7-005B-4300-ADF4-3C123C886244}"/>
    <cellStyle name="Comma 3 8 3 3" xfId="12270" xr:uid="{40ED345B-067B-40C9-B218-D1F5F4C04A61}"/>
    <cellStyle name="Comma 3 8 3 3 2" xfId="25237" xr:uid="{BC5D960B-DF98-4969-B6F3-8E15823F2600}"/>
    <cellStyle name="Comma 3 8 3 4" xfId="17281" xr:uid="{1C219F4B-FAE6-4C07-95A8-98A6DB3FFC9E}"/>
    <cellStyle name="Comma 3 8 4" xfId="4786" xr:uid="{973BB82E-C287-471E-83C6-F445AFB2EA22}"/>
    <cellStyle name="Comma 3 8 4 2" xfId="12562" xr:uid="{08A300E2-0154-4CC7-BE70-5AC19276C2BD}"/>
    <cellStyle name="Comma 3 8 4 2 2" xfId="25847" xr:uid="{689F3C2C-25FD-408F-A62F-084D61D8C852}"/>
    <cellStyle name="Comma 3 8 4 3" xfId="17891" xr:uid="{F391FC7E-5A39-4855-968F-B96678CA1775}"/>
    <cellStyle name="Comma 3 8 5" xfId="10138" xr:uid="{46C3A162-6E78-452C-8C56-B5A35F0B054B}"/>
    <cellStyle name="Comma 3 8 5 2" xfId="22508" xr:uid="{E9B0E01F-3F7A-49AA-B3C9-3F35AE4B0304}"/>
    <cellStyle name="Comma 3 8 6" xfId="14546" xr:uid="{1BA06D76-8DA9-4335-8AE4-9B31477DA172}"/>
    <cellStyle name="Comma 3 9" xfId="219" xr:uid="{894A6883-CE5A-4FB7-8A5B-2DE7A80171B9}"/>
    <cellStyle name="Comma 30" xfId="566" xr:uid="{7E962817-E461-49DB-AAF3-2B69342195D7}"/>
    <cellStyle name="Comma 30 2" xfId="2303" xr:uid="{0BFA9FE2-F4AA-4F92-A6DA-A399AFCC737D}"/>
    <cellStyle name="Comma 30 2 2" xfId="5660" xr:uid="{C7B6646C-DBFA-455B-811C-BE6DE48A3503}"/>
    <cellStyle name="Comma 30 2 2 2" xfId="12996" xr:uid="{6B0363FC-D6C0-413E-A062-7710A24232BA}"/>
    <cellStyle name="Comma 30 2 2 2 2" xfId="26706" xr:uid="{EF68F0E7-7DC0-4215-A0D0-611F9DF3AAF3}"/>
    <cellStyle name="Comma 30 2 2 3" xfId="18750" xr:uid="{698EA6C7-59B3-40E7-987E-83CF9931E4C6}"/>
    <cellStyle name="Comma 30 2 3" xfId="11064" xr:uid="{AC4B6ED6-738A-41C6-97CE-DAFCF5861C0E}"/>
    <cellStyle name="Comma 30 2 3 2" xfId="23546" xr:uid="{A4A47707-A779-4963-94A0-0FB8E59071C9}"/>
    <cellStyle name="Comma 30 2 4" xfId="15566" xr:uid="{22487D3D-537D-43AA-9519-F1E46EE3CCF7}"/>
    <cellStyle name="Comma 30 2 5" xfId="31253" xr:uid="{9EF40367-8FC0-45C0-8B08-6FE9863CA9C4}"/>
    <cellStyle name="Comma 30 3" xfId="3619" xr:uid="{2D5C8B92-FE60-4B9B-A194-9BFEDD6E2C4E}"/>
    <cellStyle name="Comma 30 3 2" xfId="6608" xr:uid="{E5A060A3-A0F4-444A-B9CE-06551090F0B0}"/>
    <cellStyle name="Comma 30 3 2 2" xfId="13934" xr:uid="{108D7849-00EA-4F18-AF8B-0730DD7A8A62}"/>
    <cellStyle name="Comma 30 3 2 2 2" xfId="27653" xr:uid="{3E0E72F7-B6C2-4D91-B874-43894B405AE8}"/>
    <cellStyle name="Comma 30 3 2 3" xfId="19697" xr:uid="{A497F374-8BEB-4A30-9913-13B9D7FEB93A}"/>
    <cellStyle name="Comma 30 3 3" xfId="12022" xr:uid="{029768EE-BA7E-4A11-8AD0-D29BF70EDFC7}"/>
    <cellStyle name="Comma 30 3 3 2" xfId="24741" xr:uid="{502CE50E-58F2-4E00-9D78-2ACA662886EA}"/>
    <cellStyle name="Comma 30 3 4" xfId="16785" xr:uid="{59B1754D-7A26-4B0E-B7A4-CB7FE9D77356}"/>
    <cellStyle name="Comma 30 4" xfId="4198" xr:uid="{C7D8442D-C16A-49F3-8D86-D74D13BB37A5}"/>
    <cellStyle name="Comma 30 4 2" xfId="7154" xr:uid="{8BD77B48-59E9-461B-81F1-C6D1E9A25906}"/>
    <cellStyle name="Comma 30 4 2 2" xfId="14223" xr:uid="{B2B37B3C-48C4-4DC1-B023-6D287A18869B}"/>
    <cellStyle name="Comma 30 4 2 2 2" xfId="28199" xr:uid="{32CB94FD-1281-4CE3-AFFA-E6396434E436}"/>
    <cellStyle name="Comma 30 4 2 3" xfId="20243" xr:uid="{54BA0C29-8732-4D0F-BE83-33860DEBF2E1}"/>
    <cellStyle name="Comma 30 4 3" xfId="12315" xr:uid="{06025DE9-8E13-4B71-87C7-B343CCC66B9F}"/>
    <cellStyle name="Comma 30 4 3 2" xfId="25282" xr:uid="{68F19272-A98E-4229-B39B-3A9289B65A9D}"/>
    <cellStyle name="Comma 30 4 4" xfId="17326" xr:uid="{0010996B-D917-496C-A308-B676A075A956}"/>
    <cellStyle name="Comma 30 5" xfId="1611" xr:uid="{D6B1FE29-9753-462F-8E65-F0C5A7A6AE62}"/>
    <cellStyle name="Comma 30 6" xfId="4863" xr:uid="{93578D28-6F1F-4906-92D8-786724D097DC}"/>
    <cellStyle name="Comma 30 6 2" xfId="12611" xr:uid="{39E4661E-4C79-4221-A0CC-343610C39044}"/>
    <cellStyle name="Comma 30 6 2 2" xfId="25921" xr:uid="{D32B6302-0AE7-45BE-8AD4-C9ED327F185D}"/>
    <cellStyle name="Comma 30 6 3" xfId="17965" xr:uid="{1092CBF0-B6B6-4136-8F00-BA01181DEA79}"/>
    <cellStyle name="Comma 30 7" xfId="10200" xr:uid="{52222F34-0AAB-4475-9E9E-FF841A89651C}"/>
    <cellStyle name="Comma 30 7 2" xfId="22569" xr:uid="{3485904D-9431-4C2C-A2F0-F3A5F11E1F11}"/>
    <cellStyle name="Comma 30 8" xfId="9673" xr:uid="{714DE0E6-D368-48AB-9B94-DD6470A628DA}"/>
    <cellStyle name="Comma 30 8 2" xfId="20418" xr:uid="{6DBDFA4A-32E4-42BB-8C94-873F5F329535}"/>
    <cellStyle name="Comma 30 8 3" xfId="14597" xr:uid="{2EDBE293-2A07-4312-B330-0780963F45AA}"/>
    <cellStyle name="Comma 31" xfId="582" xr:uid="{6F8FA70A-0BCB-435C-AAF0-F949CD738557}"/>
    <cellStyle name="Comma 31 2" xfId="2314" xr:uid="{E886CFD9-2507-45F3-8400-A001026E8937}"/>
    <cellStyle name="Comma 31 2 2" xfId="5663" xr:uid="{6C766143-4D27-4FFE-97F2-E870F26BFB79}"/>
    <cellStyle name="Comma 31 2 2 2" xfId="12999" xr:uid="{E887EDB6-F045-494C-A3A2-38296D47F444}"/>
    <cellStyle name="Comma 31 2 2 2 2" xfId="26709" xr:uid="{5E3CB738-6008-4073-B5D9-CF905C22B41B}"/>
    <cellStyle name="Comma 31 2 2 3" xfId="18753" xr:uid="{8EFF5C56-14F5-4DC2-B355-62CF23E3759F}"/>
    <cellStyle name="Comma 31 2 3" xfId="11067" xr:uid="{29E850CA-8B5F-43CC-B67B-CDEB17B2CEAA}"/>
    <cellStyle name="Comma 31 2 3 2" xfId="23551" xr:uid="{6189A9F3-89B1-4EB3-877F-EAD12CEB4AC3}"/>
    <cellStyle name="Comma 31 2 4" xfId="15571" xr:uid="{D06AC9F9-F094-46D7-8456-894D2613A44A}"/>
    <cellStyle name="Comma 31 2 5" xfId="31254" xr:uid="{6937309C-42EB-485A-BAE6-C3422A915FC4}"/>
    <cellStyle name="Comma 31 3" xfId="3626" xr:uid="{8169258B-C3FA-41B9-BF4B-B2560550DBE4}"/>
    <cellStyle name="Comma 31 3 2" xfId="6615" xr:uid="{4496AC5B-B5D3-4934-9485-E6F049F91126}"/>
    <cellStyle name="Comma 31 3 2 2" xfId="13941" xr:uid="{CD82B5A7-26EE-41E8-81D7-35A639117E2F}"/>
    <cellStyle name="Comma 31 3 2 2 2" xfId="27660" xr:uid="{BE1075ED-900E-464E-846D-C97B0F9B1C61}"/>
    <cellStyle name="Comma 31 3 2 3" xfId="19704" xr:uid="{46C7B3C1-86F8-46E6-838A-E3D09C0A5836}"/>
    <cellStyle name="Comma 31 3 3" xfId="12029" xr:uid="{93CDB32D-89A5-434B-A02A-2C742B96DADC}"/>
    <cellStyle name="Comma 31 3 3 2" xfId="24748" xr:uid="{41F56576-BD66-4061-8D1D-D1123E6090EC}"/>
    <cellStyle name="Comma 31 3 4" xfId="16792" xr:uid="{E84E240C-83CC-42FA-B5C8-2E2A29B960C1}"/>
    <cellStyle name="Comma 31 4" xfId="4205" xr:uid="{7A431510-020E-4992-B124-3EF8CF24C104}"/>
    <cellStyle name="Comma 31 4 2" xfId="7161" xr:uid="{FD2DCDEB-B755-40ED-85E4-4F51E794BF07}"/>
    <cellStyle name="Comma 31 4 2 2" xfId="14230" xr:uid="{D58BB619-3BB4-4649-B7B7-7634F8A8676A}"/>
    <cellStyle name="Comma 31 4 2 2 2" xfId="28206" xr:uid="{0065662C-E590-48D4-86FD-BC4C6820409D}"/>
    <cellStyle name="Comma 31 4 2 3" xfId="20250" xr:uid="{C2097B55-9D07-48DF-B2F9-F69E9526D003}"/>
    <cellStyle name="Comma 31 4 3" xfId="12322" xr:uid="{8BBA165A-DF89-4A0D-835A-C910A31B9FE2}"/>
    <cellStyle name="Comma 31 4 3 2" xfId="25289" xr:uid="{A687039E-9A95-4023-B0A0-36AC6A1F9131}"/>
    <cellStyle name="Comma 31 4 4" xfId="17333" xr:uid="{5DEEBED1-6BD4-454F-8C66-5F9A072E79D9}"/>
    <cellStyle name="Comma 31 5" xfId="1655" xr:uid="{B02CDF3F-A0BD-4E2D-9067-E96EFD359F02}"/>
    <cellStyle name="Comma 31 6" xfId="4870" xr:uid="{2808D491-955E-4854-ACBE-130A6F08CF70}"/>
    <cellStyle name="Comma 31 6 2" xfId="12618" xr:uid="{EA15A8C9-5F40-414C-8BA3-B0B6616CD939}"/>
    <cellStyle name="Comma 31 6 2 2" xfId="25928" xr:uid="{56FD4CBD-B9B1-4320-9D3A-C64549EDBB7A}"/>
    <cellStyle name="Comma 31 6 3" xfId="17972" xr:uid="{9B9C644C-E69F-4521-9C1B-B3D79EBF287E}"/>
    <cellStyle name="Comma 31 7" xfId="10207" xr:uid="{01B1FD74-E462-43A2-A734-50A95EDADF03}"/>
    <cellStyle name="Comma 31 7 2" xfId="22576" xr:uid="{6D01ED3B-37B3-4DBB-8BA9-1B38E4878942}"/>
    <cellStyle name="Comma 31 8" xfId="9716" xr:uid="{62DC3ED6-E0AC-4F90-BFB6-94D9C11A7768}"/>
    <cellStyle name="Comma 31 8 2" xfId="20426" xr:uid="{234BA9C2-6F31-43DA-AAA9-C7ECFA83D89E}"/>
    <cellStyle name="Comma 31 8 3" xfId="14604" xr:uid="{44EDFDED-EFD9-40EC-BD67-7633CAA8E1BD}"/>
    <cellStyle name="Comma 32" xfId="587" xr:uid="{507161F1-F346-4010-B757-4E125D903A11}"/>
    <cellStyle name="Comma 32 10" xfId="4871" xr:uid="{8693C0EE-45E3-46D8-8A2E-D5AA571CC733}"/>
    <cellStyle name="Comma 32 10 2" xfId="12619" xr:uid="{A643B7B5-5B38-462D-9D0E-5D457DC54EFC}"/>
    <cellStyle name="Comma 32 10 2 2" xfId="25929" xr:uid="{E13DE1AD-23EB-4B82-87CB-9685609F40E2}"/>
    <cellStyle name="Comma 32 10 3" xfId="17973" xr:uid="{3A2FC7B1-A50E-4680-9BF8-1A4C3DBAA44C}"/>
    <cellStyle name="Comma 32 11" xfId="10208" xr:uid="{5584196D-22F1-4670-964C-D4D1E8576750}"/>
    <cellStyle name="Comma 32 11 2" xfId="22577" xr:uid="{C208D453-3E33-4797-8EF8-1C2B682E70A4}"/>
    <cellStyle name="Comma 32 12" xfId="9772" xr:uid="{14074FB4-1DE1-473E-96EF-DD9D6C878AEA}"/>
    <cellStyle name="Comma 32 12 2" xfId="20446" xr:uid="{C0786285-7C9D-4571-A689-3867AF6B36AB}"/>
    <cellStyle name="Comma 32 12 3" xfId="14605" xr:uid="{9487E45F-00A9-457C-A758-F8B27F0BC65F}"/>
    <cellStyle name="Comma 32 2" xfId="2029" xr:uid="{A4799CF9-8EBB-4D5A-B70F-E23FF430FCBE}"/>
    <cellStyle name="Comma 32 2 2" xfId="5512" xr:uid="{974DB5DF-FE53-40DE-943E-1C9BF08B95A4}"/>
    <cellStyle name="Comma 32 2 2 2" xfId="12880" xr:uid="{9BB29788-A9C8-4D0C-93DC-99DAEDD0C22E}"/>
    <cellStyle name="Comma 32 2 2 2 2" xfId="26562" xr:uid="{5BE96072-EA6E-448E-9192-0AC5483F2320}"/>
    <cellStyle name="Comma 32 2 2 3" xfId="18606" xr:uid="{D2BB7ADA-A93B-47DA-8F17-FD396CB2A12B}"/>
    <cellStyle name="Comma 32 2 3" xfId="10913" xr:uid="{8A8E2856-1EF5-4B13-9ABC-C6CB1BF9FF70}"/>
    <cellStyle name="Comma 32 2 3 2" xfId="23384" xr:uid="{36E61B86-1281-4749-BC0A-2DDFA1A307DE}"/>
    <cellStyle name="Comma 32 2 4" xfId="15406" xr:uid="{C9C98470-9016-4241-82CE-CF2B6D20F205}"/>
    <cellStyle name="Comma 32 2 5" xfId="31255" xr:uid="{33329E3D-4556-44C2-BF40-8E0669C2E306}"/>
    <cellStyle name="Comma 32 3" xfId="2316" xr:uid="{8B458B7D-5C64-496C-BFD9-7C423138838B}"/>
    <cellStyle name="Comma 32 3 2" xfId="5664" xr:uid="{B046E7A8-2518-4E5B-88E4-5D3906214FA7}"/>
    <cellStyle name="Comma 32 3 2 2" xfId="13000" xr:uid="{0A0CC2A9-EFBC-4FE5-B3D7-02C179A78FF1}"/>
    <cellStyle name="Comma 32 3 2 2 2" xfId="26710" xr:uid="{C7B50ADC-1811-4E06-AF58-23607ABCBC81}"/>
    <cellStyle name="Comma 32 3 2 3" xfId="18754" xr:uid="{6BB8B9CB-A07D-4FD1-8FBC-5595EB8A7DA0}"/>
    <cellStyle name="Comma 32 3 3" xfId="11068" xr:uid="{2474631F-7DF2-4C06-883F-FC516AD0B005}"/>
    <cellStyle name="Comma 32 3 3 2" xfId="23552" xr:uid="{F2A6A9A8-03B7-4207-8300-821E633E2233}"/>
    <cellStyle name="Comma 32 3 4" xfId="15572" xr:uid="{F1F23FB6-029F-463A-BC23-B676DDADBC27}"/>
    <cellStyle name="Comma 32 4" xfId="2885" xr:uid="{6A748A0D-9DFD-42DD-96F8-818772AC9282}"/>
    <cellStyle name="Comma 32 4 2" xfId="5888" xr:uid="{60554774-BE10-4574-925E-4F61D0683288}"/>
    <cellStyle name="Comma 32 4 2 2" xfId="13215" xr:uid="{EE6CE5C8-477D-41E7-8C9F-3A35E4431AF1}"/>
    <cellStyle name="Comma 32 4 2 2 2" xfId="26933" xr:uid="{296635E2-F711-4EBD-B141-A61138198885}"/>
    <cellStyle name="Comma 32 4 2 3" xfId="18977" xr:uid="{389591D0-A83C-4E2C-95E9-1CE73C8D9069}"/>
    <cellStyle name="Comma 32 4 3" xfId="11299" xr:uid="{2375DAD5-B1C1-490F-9614-E290830EC1D9}"/>
    <cellStyle name="Comma 32 4 3 2" xfId="24019" xr:uid="{36054E7B-212C-4D0B-A200-E26A5A01C6BD}"/>
    <cellStyle name="Comma 32 4 4" xfId="16064" xr:uid="{B029C8D4-5720-4619-B596-63442CE7BE2E}"/>
    <cellStyle name="Comma 32 5" xfId="3149" xr:uid="{CF839D7C-BD4B-4184-B337-248C89F81F2D}"/>
    <cellStyle name="Comma 32 5 2" xfId="6146" xr:uid="{E9A8684C-2AF1-4387-9731-3EC36FE512C1}"/>
    <cellStyle name="Comma 32 5 2 2" xfId="13473" xr:uid="{B3C7A90F-A5BA-496A-ACCF-3CCDDF354CB4}"/>
    <cellStyle name="Comma 32 5 2 2 2" xfId="27191" xr:uid="{8996EF63-9ED2-4A4D-A456-8E5EE6E52192}"/>
    <cellStyle name="Comma 32 5 2 3" xfId="19235" xr:uid="{A85CEB3E-1675-4077-96E8-257AF59CB4FF}"/>
    <cellStyle name="Comma 32 5 3" xfId="11559" xr:uid="{4084F486-59B3-4D7C-B2D6-B8459A601BB9}"/>
    <cellStyle name="Comma 32 5 3 2" xfId="24279" xr:uid="{28FFB5B6-2013-48E4-B85B-9C1B346D2239}"/>
    <cellStyle name="Comma 32 5 4" xfId="16324" xr:uid="{609208B0-800A-4EB1-89E3-3C16886E305F}"/>
    <cellStyle name="Comma 32 6" xfId="3394" xr:uid="{5109DBE0-31B2-4423-AB8A-1B9F238425DA}"/>
    <cellStyle name="Comma 32 6 2" xfId="6391" xr:uid="{621F58E9-CFE1-46DF-BFC0-66169F04F781}"/>
    <cellStyle name="Comma 32 6 2 2" xfId="13718" xr:uid="{5FA95E1B-BF1C-48F0-8748-8FB1D02743C9}"/>
    <cellStyle name="Comma 32 6 2 2 2" xfId="27436" xr:uid="{C2EF326B-0F33-47A1-9CAC-0E9DE7C3AD2B}"/>
    <cellStyle name="Comma 32 6 2 3" xfId="19480" xr:uid="{5030F3BD-DFE2-46FE-B32F-4C7A007A90A8}"/>
    <cellStyle name="Comma 32 6 3" xfId="11804" xr:uid="{810E52A0-11A5-4F7B-9CEA-C695577F8DEA}"/>
    <cellStyle name="Comma 32 6 3 2" xfId="24524" xr:uid="{F9BB18E8-DD11-484C-AF8B-786D2985652A}"/>
    <cellStyle name="Comma 32 6 4" xfId="16569" xr:uid="{CBC9DA88-FF59-46FD-BCB3-0D20DB7EEBA4}"/>
    <cellStyle name="Comma 32 7" xfId="3627" xr:uid="{3CA034D7-3BA5-4740-8434-7B9E4663A76C}"/>
    <cellStyle name="Comma 32 7 2" xfId="6616" xr:uid="{E879A1AC-4947-493F-BADB-8B15E0D87A5D}"/>
    <cellStyle name="Comma 32 7 2 2" xfId="13942" xr:uid="{29D1342D-7269-401D-8180-6D63079FDA38}"/>
    <cellStyle name="Comma 32 7 2 2 2" xfId="27661" xr:uid="{804159F4-5BB5-4719-AC00-20DC3140D418}"/>
    <cellStyle name="Comma 32 7 2 3" xfId="19705" xr:uid="{AB0042B9-DCDA-4418-9EB7-6B8FC8A61F46}"/>
    <cellStyle name="Comma 32 7 3" xfId="12030" xr:uid="{B03DBEA6-01A2-4E9C-B1BB-835DFB0D0363}"/>
    <cellStyle name="Comma 32 7 3 2" xfId="24749" xr:uid="{DA607549-2BE9-44F2-A2E6-C8C2ED0BC087}"/>
    <cellStyle name="Comma 32 7 4" xfId="16793" xr:uid="{BE0C30F0-1246-46B0-A4B0-12A444CE52F8}"/>
    <cellStyle name="Comma 32 8" xfId="4206" xr:uid="{FD316E9E-BB1C-49E2-9C4B-3E94BDA47AAB}"/>
    <cellStyle name="Comma 32 8 2" xfId="7162" xr:uid="{1B641010-18F5-4512-8142-1967C06E3724}"/>
    <cellStyle name="Comma 32 8 2 2" xfId="14231" xr:uid="{0DB3C43E-A4AF-4CB3-B4BD-0E6FAD02FD71}"/>
    <cellStyle name="Comma 32 8 2 2 2" xfId="28207" xr:uid="{E29DA659-1A7C-41A0-88A7-E2056D39AF80}"/>
    <cellStyle name="Comma 32 8 2 3" xfId="20251" xr:uid="{5925CB73-8A90-4B2A-9AC1-63027716AAB7}"/>
    <cellStyle name="Comma 32 8 3" xfId="12323" xr:uid="{D0B0F09C-5B3B-4E49-8CFF-23A8ED5E78FB}"/>
    <cellStyle name="Comma 32 8 3 2" xfId="25290" xr:uid="{04B0860C-7A2E-46B8-83AB-2FE52FFFEBB8}"/>
    <cellStyle name="Comma 32 8 4" xfId="17334" xr:uid="{C7263581-0392-4D93-8BA3-75B394B9E331}"/>
    <cellStyle name="Comma 32 9" xfId="1712" xr:uid="{831002C9-246E-489E-943C-4B436CF2D45F}"/>
    <cellStyle name="Comma 32 9 2" xfId="10655" xr:uid="{8BCE1FBF-7BEC-4C1D-8DD4-4A823681626A}"/>
    <cellStyle name="Comma 32 9 2 2" xfId="23125" xr:uid="{C69447F5-C4B1-4462-A6B4-6888DB1C1E81}"/>
    <cellStyle name="Comma 32 9 3" xfId="15158" xr:uid="{D541DCEE-9FC0-4177-9EA7-8AFB13EF9702}"/>
    <cellStyle name="Comma 33" xfId="579" xr:uid="{113CA21F-4CAC-4106-8782-E2B8CBF4748A}"/>
    <cellStyle name="Comma 33 10" xfId="4868" xr:uid="{BEC8ED03-582D-4767-9EC5-B63BDCBA692E}"/>
    <cellStyle name="Comma 33 10 2" xfId="12616" xr:uid="{ACF71396-E750-4B76-B702-AA9B21C4242E}"/>
    <cellStyle name="Comma 33 10 2 2" xfId="25926" xr:uid="{71F4F1F9-9263-4DAC-8E23-BE26349BB534}"/>
    <cellStyle name="Comma 33 10 3" xfId="17970" xr:uid="{BA8C4B4F-96CB-493D-9D70-DA1F63E6C506}"/>
    <cellStyle name="Comma 33 11" xfId="10205" xr:uid="{0D648AF2-205D-45F4-AA2F-E9A219638AE4}"/>
    <cellStyle name="Comma 33 11 2" xfId="22574" xr:uid="{1A414903-D994-466E-97EA-5FA5F3498E96}"/>
    <cellStyle name="Comma 33 12" xfId="9775" xr:uid="{7D79CE50-EAE1-40A7-BA56-E8E5EA85B34C}"/>
    <cellStyle name="Comma 33 12 2" xfId="20447" xr:uid="{D1CA93CE-6AB9-41E6-95B5-95DB9DA7AD4C}"/>
    <cellStyle name="Comma 33 12 3" xfId="14602" xr:uid="{D739AE2D-BCA9-42B1-84A6-BCDE41580A30}"/>
    <cellStyle name="Comma 33 2" xfId="2033" xr:uid="{AA2DFE14-D829-4E24-8891-B75DF542A3DC}"/>
    <cellStyle name="Comma 33 2 2" xfId="5514" xr:uid="{B87C39C4-3D18-4133-BD5B-B54F464E3E06}"/>
    <cellStyle name="Comma 33 2 2 2" xfId="12882" xr:uid="{A177594E-273D-4906-A86F-90E4882E7005}"/>
    <cellStyle name="Comma 33 2 2 2 2" xfId="26564" xr:uid="{97E21F98-3941-4531-A59B-AD7EC14FD7F4}"/>
    <cellStyle name="Comma 33 2 2 3" xfId="18608" xr:uid="{DE8496BD-9D15-4225-B437-50C11616434C}"/>
    <cellStyle name="Comma 33 2 3" xfId="10917" xr:uid="{55AE7334-A1CA-4652-9099-3896F012BBEB}"/>
    <cellStyle name="Comma 33 2 3 2" xfId="23388" xr:uid="{2A6AA01C-1D34-4782-A1F0-8D97431C213E}"/>
    <cellStyle name="Comma 33 2 4" xfId="15410" xr:uid="{E7891BCF-CAEB-40AB-A562-28E7687D73DF}"/>
    <cellStyle name="Comma 33 2 5" xfId="31256" xr:uid="{CC17DF9D-BDC4-4CB0-BC0E-BE3D417274E7}"/>
    <cellStyle name="Comma 33 3" xfId="2312" xr:uid="{1D75BECA-45B3-4C6C-81B8-9ED772CA8BF5}"/>
    <cellStyle name="Comma 33 3 2" xfId="5662" xr:uid="{5782B5A5-09BC-4774-BEB3-81C12A8F7D46}"/>
    <cellStyle name="Comma 33 3 2 2" xfId="12998" xr:uid="{63C9265F-9A1A-482B-A090-6A1BF8366AB3}"/>
    <cellStyle name="Comma 33 3 2 2 2" xfId="26708" xr:uid="{9116C987-EE31-491C-A789-8D787E72D530}"/>
    <cellStyle name="Comma 33 3 2 3" xfId="18752" xr:uid="{94E99B97-BCD2-451B-9785-9B598267BC75}"/>
    <cellStyle name="Comma 33 3 3" xfId="11066" xr:uid="{FE0C0917-2081-4D29-A0A4-2C3A90055734}"/>
    <cellStyle name="Comma 33 3 3 2" xfId="23550" xr:uid="{094B2900-C8A2-4CDB-936B-C2AF9F87FC23}"/>
    <cellStyle name="Comma 33 3 4" xfId="15570" xr:uid="{ED47C3F7-B111-4838-AEDD-2C8A53D4496E}"/>
    <cellStyle name="Comma 33 4" xfId="2889" xr:uid="{43B91843-EABF-495E-8647-A0C1ACF28875}"/>
    <cellStyle name="Comma 33 4 2" xfId="5892" xr:uid="{47907B8C-C5B3-48ED-A314-8DF6D38712BA}"/>
    <cellStyle name="Comma 33 4 2 2" xfId="13219" xr:uid="{FFE6681C-43BE-4BE9-B934-D383254A7BE3}"/>
    <cellStyle name="Comma 33 4 2 2 2" xfId="26937" xr:uid="{7E5FAC9C-743E-4B32-A223-7149B4AC1E89}"/>
    <cellStyle name="Comma 33 4 2 3" xfId="18981" xr:uid="{02A681FB-F81C-475B-A1A3-28060E8D535F}"/>
    <cellStyle name="Comma 33 4 3" xfId="11303" xr:uid="{44E4C9AB-1FE0-4866-AFC1-6D2A885A1163}"/>
    <cellStyle name="Comma 33 4 3 2" xfId="24023" xr:uid="{B27088EE-A6B0-4072-99B8-3976ACA1F4EA}"/>
    <cellStyle name="Comma 33 4 4" xfId="16068" xr:uid="{0DD52097-8531-435A-BAFF-1700AE678D0E}"/>
    <cellStyle name="Comma 33 5" xfId="3153" xr:uid="{581D443C-4818-4127-B5E1-240DCCCDF679}"/>
    <cellStyle name="Comma 33 5 2" xfId="6150" xr:uid="{CCC08E5A-A144-4AD7-A0AE-F57A7F1ABE27}"/>
    <cellStyle name="Comma 33 5 2 2" xfId="13477" xr:uid="{E63D3776-7823-4D37-9A3B-3CCA93BA27FD}"/>
    <cellStyle name="Comma 33 5 2 2 2" xfId="27195" xr:uid="{C177E8DE-48BE-45ED-965B-BA29520B1161}"/>
    <cellStyle name="Comma 33 5 2 3" xfId="19239" xr:uid="{BB2DDCFB-544C-46F3-91EE-5B86246B5A23}"/>
    <cellStyle name="Comma 33 5 3" xfId="11563" xr:uid="{EC76EB93-B55E-43ED-A388-D8953F3BCEEA}"/>
    <cellStyle name="Comma 33 5 3 2" xfId="24283" xr:uid="{CDA148B1-D395-49D9-92A3-D268DBCBCEE5}"/>
    <cellStyle name="Comma 33 5 4" xfId="16328" xr:uid="{FD9723A5-BC89-4D5C-9880-DF4E95AEA070}"/>
    <cellStyle name="Comma 33 6" xfId="3398" xr:uid="{0C2C9CE4-54C1-41D7-B547-2F4E176E0DD9}"/>
    <cellStyle name="Comma 33 6 2" xfId="6395" xr:uid="{D0361059-403D-42D7-99DA-DF570B95644E}"/>
    <cellStyle name="Comma 33 6 2 2" xfId="13722" xr:uid="{7D9EC3AA-4001-4CD1-8225-3AA23E6D5565}"/>
    <cellStyle name="Comma 33 6 2 2 2" xfId="27440" xr:uid="{1BBABFAB-1A6F-460D-8E03-B395C3A4B454}"/>
    <cellStyle name="Comma 33 6 2 3" xfId="19484" xr:uid="{B3F32FF6-80DE-41A3-AA37-A95B1F80D1D6}"/>
    <cellStyle name="Comma 33 6 3" xfId="11808" xr:uid="{485DF3C4-0BE5-41B3-B1D2-728826107A09}"/>
    <cellStyle name="Comma 33 6 3 2" xfId="24528" xr:uid="{433AA62E-0F6B-4BA1-9833-B173EB4C724A}"/>
    <cellStyle name="Comma 33 6 4" xfId="16573" xr:uid="{8CA315DB-CAE6-4EE6-BDFA-A4DE4036E4DE}"/>
    <cellStyle name="Comma 33 7" xfId="3624" xr:uid="{E1D41964-F997-4116-A199-83BBA2D6D5DC}"/>
    <cellStyle name="Comma 33 7 2" xfId="6613" xr:uid="{4ED0871F-6736-4ACA-979F-B771FD2439F0}"/>
    <cellStyle name="Comma 33 7 2 2" xfId="13939" xr:uid="{82E9AD50-22C6-41D0-A1F5-D1D4045CC6A2}"/>
    <cellStyle name="Comma 33 7 2 2 2" xfId="27658" xr:uid="{2FF20762-6C50-47C5-A6B0-64D5EFB4B55D}"/>
    <cellStyle name="Comma 33 7 2 3" xfId="19702" xr:uid="{D04AE7D2-8D53-4CD1-86ED-538D001449EA}"/>
    <cellStyle name="Comma 33 7 3" xfId="12027" xr:uid="{54CA4120-185F-43E8-BEA9-473844BCFE91}"/>
    <cellStyle name="Comma 33 7 3 2" xfId="24746" xr:uid="{26D2029F-BE5A-4ABD-ADCA-2A2CDA47B5D6}"/>
    <cellStyle name="Comma 33 7 4" xfId="16790" xr:uid="{3893981E-71DF-4C8D-8B87-D2EC69A5D114}"/>
    <cellStyle name="Comma 33 8" xfId="4203" xr:uid="{1A2C269F-9E18-4D97-9994-30B62B33165C}"/>
    <cellStyle name="Comma 33 8 2" xfId="7159" xr:uid="{72B4D47C-8A2B-4F07-80A0-C98DE1223658}"/>
    <cellStyle name="Comma 33 8 2 2" xfId="14228" xr:uid="{92EFDA21-D16B-4470-8EC3-CE880E0530C0}"/>
    <cellStyle name="Comma 33 8 2 2 2" xfId="28204" xr:uid="{AFF5ACE8-7C0E-4BB7-8737-68FCE5FCF821}"/>
    <cellStyle name="Comma 33 8 2 3" xfId="20248" xr:uid="{1737F924-4D7D-43A2-96B7-D95BE486FBCF}"/>
    <cellStyle name="Comma 33 8 3" xfId="12320" xr:uid="{0352C63A-E062-4719-82F2-5B6770D7DAFB}"/>
    <cellStyle name="Comma 33 8 3 2" xfId="25287" xr:uid="{C9578346-C784-4AE8-A03B-2ED4B09066D4}"/>
    <cellStyle name="Comma 33 8 4" xfId="17331" xr:uid="{E3035AE4-803B-48E3-A3AE-500B5AD48AD0}"/>
    <cellStyle name="Comma 33 9" xfId="1715" xr:uid="{35AACC4F-72A7-4D4A-9312-F5E4E25978C8}"/>
    <cellStyle name="Comma 33 9 2" xfId="10658" xr:uid="{4FAC0451-7E28-48E3-AD72-EE9A0B62859A}"/>
    <cellStyle name="Comma 33 9 2 2" xfId="23128" xr:uid="{25907A82-F2C0-49E7-A3B3-3FBDD4FA0298}"/>
    <cellStyle name="Comma 33 9 3" xfId="15161" xr:uid="{962E726C-875B-47CF-8F34-736F14C7121A}"/>
    <cellStyle name="Comma 34" xfId="580" xr:uid="{E7556F26-28AC-42BA-B826-34572550D62C}"/>
    <cellStyle name="Comma 34 2" xfId="2039" xr:uid="{0ACD9108-51FB-436F-B069-8EFFEC1D92BC}"/>
    <cellStyle name="Comma 34 2 2" xfId="5518" xr:uid="{08DAED8B-BD62-4D13-9219-C6A3B53FD75A}"/>
    <cellStyle name="Comma 34 2 2 2" xfId="12886" xr:uid="{AADC7C59-1E1E-4981-9F96-73F6F38A0B2E}"/>
    <cellStyle name="Comma 34 2 2 2 2" xfId="26568" xr:uid="{14145025-B6E9-4EFD-A52A-E95296FFCCB5}"/>
    <cellStyle name="Comma 34 2 2 3" xfId="18612" xr:uid="{B7EC3FA3-91F9-4C4C-962E-34D2C718B03F}"/>
    <cellStyle name="Comma 34 2 3" xfId="10923" xr:uid="{7B4F23F0-2B78-4013-BAA7-88E326961A75}"/>
    <cellStyle name="Comma 34 2 3 2" xfId="23394" xr:uid="{04B165D6-81AA-48F7-B255-B8AFCE1521E0}"/>
    <cellStyle name="Comma 34 2 4" xfId="15416" xr:uid="{C40A5762-B620-4B42-B339-DF6870344F09}"/>
    <cellStyle name="Comma 34 2 5" xfId="31257" xr:uid="{A2CFDB59-92E3-454E-9969-747FE2CFC323}"/>
    <cellStyle name="Comma 34 3" xfId="2313" xr:uid="{A4718CC9-B912-4EEA-9924-F49B60E9F788}"/>
    <cellStyle name="Comma 34 4" xfId="2895" xr:uid="{DE55D47D-6E7D-4D88-8408-B46F9F4E5C76}"/>
    <cellStyle name="Comma 34 4 2" xfId="5898" xr:uid="{85373640-FD6D-441D-B779-E4028A441F90}"/>
    <cellStyle name="Comma 34 4 2 2" xfId="13225" xr:uid="{9110CDA6-17E5-4F44-9DFB-F409229CE732}"/>
    <cellStyle name="Comma 34 4 2 2 2" xfId="26943" xr:uid="{3A6945E8-19AD-44F5-9FF0-299223C86383}"/>
    <cellStyle name="Comma 34 4 2 3" xfId="18987" xr:uid="{8E5446EA-6727-4A89-AEFE-EEC35C16E087}"/>
    <cellStyle name="Comma 34 4 3" xfId="11309" xr:uid="{FCD6316B-C8A0-4D4D-9FA5-8C92F05C9531}"/>
    <cellStyle name="Comma 34 4 3 2" xfId="24029" xr:uid="{CA0148ED-9034-48BA-87A2-097D57728871}"/>
    <cellStyle name="Comma 34 4 4" xfId="16074" xr:uid="{F5B19BEA-90CC-4D4F-AA0A-A701A49F0023}"/>
    <cellStyle name="Comma 34 5" xfId="3159" xr:uid="{D1DD0B4C-4F44-47A8-9FF5-E5BF3BE2A145}"/>
    <cellStyle name="Comma 34 5 2" xfId="6156" xr:uid="{5AE39620-407C-44A6-ADBA-3AF897B63BE6}"/>
    <cellStyle name="Comma 34 5 2 2" xfId="13483" xr:uid="{BBEAF558-B796-43E1-8BFD-A87ED7ADAAD8}"/>
    <cellStyle name="Comma 34 5 2 2 2" xfId="27201" xr:uid="{7D09607D-38CF-4859-9DF1-9676DC0D20DA}"/>
    <cellStyle name="Comma 34 5 2 3" xfId="19245" xr:uid="{8E2CFF96-9FD7-4744-8881-8DE7DC40BBC3}"/>
    <cellStyle name="Comma 34 5 3" xfId="11569" xr:uid="{D5AC323F-0414-447E-A952-59C2A35163E8}"/>
    <cellStyle name="Comma 34 5 3 2" xfId="24289" xr:uid="{9EE84A8A-37E5-43CF-891E-0700CEB217B3}"/>
    <cellStyle name="Comma 34 5 4" xfId="16334" xr:uid="{6D69BF84-A3F5-4819-8C64-25FBC3983ED0}"/>
    <cellStyle name="Comma 34 6" xfId="3404" xr:uid="{D13DE497-888C-4481-8900-F8F14421AAAB}"/>
    <cellStyle name="Comma 34 6 2" xfId="6401" xr:uid="{6181A61E-E448-4B22-B467-99504F1D46EC}"/>
    <cellStyle name="Comma 34 6 2 2" xfId="13728" xr:uid="{1F0D8569-B151-471A-8E06-3370B4796975}"/>
    <cellStyle name="Comma 34 6 2 2 2" xfId="27446" xr:uid="{D8A6F8AE-58D9-4B29-8063-B3C857333AA2}"/>
    <cellStyle name="Comma 34 6 2 3" xfId="19490" xr:uid="{8554184B-069E-4ACA-8A16-1A89C158DD43}"/>
    <cellStyle name="Comma 34 6 3" xfId="11814" xr:uid="{391D577A-DAFB-4AC5-941E-A6254A4B9F0D}"/>
    <cellStyle name="Comma 34 6 3 2" xfId="24534" xr:uid="{2A9F8C2E-43DB-4787-973E-7B2C89B64559}"/>
    <cellStyle name="Comma 34 6 4" xfId="16579" xr:uid="{1A70D487-C74F-41FA-B22E-2B364B0E7DD5}"/>
    <cellStyle name="Comma 34 7" xfId="1720" xr:uid="{4D9DA5C7-C669-48A0-9F80-395BA1C94F23}"/>
    <cellStyle name="Comma 34 7 2" xfId="10663" xr:uid="{CBEE4990-6947-49DA-8DE4-1A367E1948ED}"/>
    <cellStyle name="Comma 34 7 2 2" xfId="23133" xr:uid="{DA095A74-F831-44F1-8D9F-4A311407FD01}"/>
    <cellStyle name="Comma 34 7 3" xfId="15166" xr:uid="{DAFCEFA0-463E-48A1-8832-04A160A8EAA7}"/>
    <cellStyle name="Comma 34 8" xfId="9780" xr:uid="{7946F06F-9F12-48D9-B26D-325BD3BC8B04}"/>
    <cellStyle name="Comma 35" xfId="585" xr:uid="{57CD8A8B-472F-4DC6-91FE-9F8ECC16E176}"/>
    <cellStyle name="Comma 35 2" xfId="2042" xr:uid="{CACA0A39-3688-42DC-9C48-A6BB7B7EAD86}"/>
    <cellStyle name="Comma 35 2 2" xfId="5521" xr:uid="{2F8F218C-7601-4525-AA2F-79C2955B8D39}"/>
    <cellStyle name="Comma 35 2 2 2" xfId="12889" xr:uid="{9EE9149D-00FD-415A-B65C-4DC1BB0C61D6}"/>
    <cellStyle name="Comma 35 2 2 2 2" xfId="26571" xr:uid="{F62C2E5B-E8EE-4CD8-87A4-6CF17CF4E3B1}"/>
    <cellStyle name="Comma 35 2 2 3" xfId="18615" xr:uid="{DFC3A827-00E4-4325-9166-331D0D758DE9}"/>
    <cellStyle name="Comma 35 2 3" xfId="10926" xr:uid="{CD169CF6-34E8-4B3D-951F-B894FE3A2862}"/>
    <cellStyle name="Comma 35 2 3 2" xfId="23397" xr:uid="{8B00C52A-5A3C-40CB-997A-AE2DCFAF66E8}"/>
    <cellStyle name="Comma 35 2 4" xfId="15419" xr:uid="{CFB1FAA1-3CE0-4B54-B13F-59CF0B7DFE81}"/>
    <cellStyle name="Comma 35 3" xfId="2315" xr:uid="{4FFC5600-78C3-4790-8ED2-C81F5EA7FAC4}"/>
    <cellStyle name="Comma 35 4" xfId="2897" xr:uid="{4D410727-A991-4CBD-A35A-1BA107A0777D}"/>
    <cellStyle name="Comma 35 4 2" xfId="5900" xr:uid="{7D467BAA-E12B-43D4-9FC7-07646B13E0FB}"/>
    <cellStyle name="Comma 35 4 2 2" xfId="13227" xr:uid="{03E58189-3EAF-4CA8-A675-B0A1FCE02917}"/>
    <cellStyle name="Comma 35 4 2 2 2" xfId="26945" xr:uid="{C9630CD9-6F62-4593-84F2-8A5B9A02D09B}"/>
    <cellStyle name="Comma 35 4 2 3" xfId="18989" xr:uid="{08EEA6EA-2F56-4E29-B81A-F24EA1029398}"/>
    <cellStyle name="Comma 35 4 3" xfId="11311" xr:uid="{6D5959BC-3629-4FC3-9972-1D77F2241A98}"/>
    <cellStyle name="Comma 35 4 3 2" xfId="24031" xr:uid="{37412B54-AB27-4C84-96EE-31C1D2D57E14}"/>
    <cellStyle name="Comma 35 4 4" xfId="16076" xr:uid="{A4CC6F2C-2F80-45EF-A86D-EA3592D901FB}"/>
    <cellStyle name="Comma 35 5" xfId="3161" xr:uid="{4E42CB27-1377-4A9A-9181-FDDECB21F9FC}"/>
    <cellStyle name="Comma 35 5 2" xfId="6158" xr:uid="{D6AB9BA6-D4B7-4C63-91DA-E8D8ECA014F5}"/>
    <cellStyle name="Comma 35 5 2 2" xfId="13485" xr:uid="{7014A565-2FD9-4803-9EA2-03B060A57E9F}"/>
    <cellStyle name="Comma 35 5 2 2 2" xfId="27203" xr:uid="{C090E11C-200E-421E-9E87-065D7A646932}"/>
    <cellStyle name="Comma 35 5 2 3" xfId="19247" xr:uid="{862110E7-4DD7-4378-B060-ABD379D84649}"/>
    <cellStyle name="Comma 35 5 3" xfId="11571" xr:uid="{C4E584E4-82F2-47F2-9D99-2E85A49BFAD4}"/>
    <cellStyle name="Comma 35 5 3 2" xfId="24291" xr:uid="{096FAF03-4EE8-470C-807A-A28FE3CE175E}"/>
    <cellStyle name="Comma 35 5 4" xfId="16336" xr:uid="{6CD44763-57BA-46C3-951A-1F8B53D47F98}"/>
    <cellStyle name="Comma 35 6" xfId="3406" xr:uid="{EB1DB413-7F2C-450D-AF23-60C877150B54}"/>
    <cellStyle name="Comma 35 6 2" xfId="6403" xr:uid="{0AC4DBA4-D508-4884-AF60-A907C8FAAC40}"/>
    <cellStyle name="Comma 35 6 2 2" xfId="13730" xr:uid="{F61B3D7E-43EC-463C-BB67-9B8F6EFA2ABD}"/>
    <cellStyle name="Comma 35 6 2 2 2" xfId="27448" xr:uid="{D96CFE14-8624-48E8-8149-BF54EF143A95}"/>
    <cellStyle name="Comma 35 6 2 3" xfId="19492" xr:uid="{8818C90F-68B3-4613-ABF3-15CB9F1948FF}"/>
    <cellStyle name="Comma 35 6 3" xfId="11816" xr:uid="{F50DDBAB-2094-49FF-A350-02744DCF8AD3}"/>
    <cellStyle name="Comma 35 6 3 2" xfId="24536" xr:uid="{B4FEDD6E-8899-49F2-9EC3-D578E253A506}"/>
    <cellStyle name="Comma 35 6 4" xfId="16581" xr:uid="{D0EF499C-727D-47A3-A1B0-F3AA5D3D2822}"/>
    <cellStyle name="Comma 35 7" xfId="1723" xr:uid="{1C14201A-B2E1-4A8E-A3CA-57A4A1C2949E}"/>
    <cellStyle name="Comma 35 7 2" xfId="10665" xr:uid="{B1EB711B-873C-42CC-9834-EDD79223B6BC}"/>
    <cellStyle name="Comma 35 7 2 2" xfId="23135" xr:uid="{8F267C62-D047-4CDF-B7ED-C8A2BA2EC838}"/>
    <cellStyle name="Comma 35 7 3" xfId="15168" xr:uid="{4FD348B9-6136-4314-8A59-4E0FD49ADE0B}"/>
    <cellStyle name="Comma 35 8" xfId="9783" xr:uid="{A6E5BCD7-1EA5-4BB9-9ECC-36124044ECBD}"/>
    <cellStyle name="Comma 36" xfId="596" xr:uid="{A4468757-D343-47FE-8BCB-E91DA3B5E851}"/>
    <cellStyle name="Comma 36 10" xfId="14611" xr:uid="{2A50A262-8E3C-4600-A04F-4500E90A0B77}"/>
    <cellStyle name="Comma 36 2" xfId="2044" xr:uid="{AB33AA40-533D-4DDD-8D02-5F3394E35609}"/>
    <cellStyle name="Comma 36 2 2" xfId="5523" xr:uid="{A23EB313-48B6-4E0F-BFCB-3F5FEDC05EFE}"/>
    <cellStyle name="Comma 36 2 2 2" xfId="12891" xr:uid="{2ADEBDD0-78C4-43DA-B93B-EF4D938D7E98}"/>
    <cellStyle name="Comma 36 2 2 2 2" xfId="26573" xr:uid="{7ED40B74-70D7-4839-8979-948218C28AEB}"/>
    <cellStyle name="Comma 36 2 2 3" xfId="18617" xr:uid="{4EA4CAE1-8C04-4375-8504-2C26AABDD955}"/>
    <cellStyle name="Comma 36 2 3" xfId="10928" xr:uid="{04152B9C-9A61-4A87-A294-A1781C613D07}"/>
    <cellStyle name="Comma 36 2 3 2" xfId="23399" xr:uid="{B04198AD-5CC1-4B3E-94F9-4823B19DF813}"/>
    <cellStyle name="Comma 36 2 4" xfId="15421" xr:uid="{FA2A73C5-4728-4307-B75B-F299D1F496A9}"/>
    <cellStyle name="Comma 36 3" xfId="2899" xr:uid="{D195EF59-B782-4C75-919D-F99A0A08ED01}"/>
    <cellStyle name="Comma 36 3 2" xfId="5902" xr:uid="{0A085CF7-C6C0-4C00-8A13-85300839F04E}"/>
    <cellStyle name="Comma 36 3 2 2" xfId="13229" xr:uid="{FB19B646-60F5-4170-B389-5531E5D7B2FF}"/>
    <cellStyle name="Comma 36 3 2 2 2" xfId="26947" xr:uid="{08E2BB90-0FF0-421F-B623-C58A6A92E5C8}"/>
    <cellStyle name="Comma 36 3 2 3" xfId="18991" xr:uid="{09EF90AC-6765-4FF7-B8DC-16D3BB4951FC}"/>
    <cellStyle name="Comma 36 3 3" xfId="11313" xr:uid="{DF8A9BB7-7844-42C9-8758-ED48080C5F85}"/>
    <cellStyle name="Comma 36 3 3 2" xfId="24033" xr:uid="{69526D01-C92B-4A80-9AD6-8F3EC70B583D}"/>
    <cellStyle name="Comma 36 3 4" xfId="16078" xr:uid="{3A071F37-11A6-424E-A20A-8D56289C26A0}"/>
    <cellStyle name="Comma 36 4" xfId="3163" xr:uid="{6E1AB30F-1A94-4C0C-96DC-57A656C28AEA}"/>
    <cellStyle name="Comma 36 4 2" xfId="6160" xr:uid="{83FDF779-E5D4-480B-8327-087091BF0822}"/>
    <cellStyle name="Comma 36 4 2 2" xfId="13487" xr:uid="{8F95FC70-6EA3-41ED-A72F-AAA53E0789C5}"/>
    <cellStyle name="Comma 36 4 2 2 2" xfId="27205" xr:uid="{20D27556-B555-4107-832D-CA36DAF8B51C}"/>
    <cellStyle name="Comma 36 4 2 3" xfId="19249" xr:uid="{C9C2969D-1003-4640-832A-A1C967D22B53}"/>
    <cellStyle name="Comma 36 4 3" xfId="11573" xr:uid="{6C851DFC-71A3-4B1D-85AD-040904100CBE}"/>
    <cellStyle name="Comma 36 4 3 2" xfId="24293" xr:uid="{C91346FE-E59D-41DB-9689-AF69DC83F02F}"/>
    <cellStyle name="Comma 36 4 4" xfId="16338" xr:uid="{77C037AB-1841-4C3E-9814-95ED2D533C28}"/>
    <cellStyle name="Comma 36 5" xfId="3408" xr:uid="{6280920B-3201-43C2-9F32-7D0E8DCAA6EB}"/>
    <cellStyle name="Comma 36 5 2" xfId="6405" xr:uid="{6EA1858E-0C27-4032-BD86-B4EFA7F20569}"/>
    <cellStyle name="Comma 36 5 2 2" xfId="13732" xr:uid="{4D3D233B-78C8-4B0D-BC18-417C90043BC3}"/>
    <cellStyle name="Comma 36 5 2 2 2" xfId="27450" xr:uid="{093DAD35-461C-44A8-8089-0F04A9FBFA56}"/>
    <cellStyle name="Comma 36 5 2 3" xfId="19494" xr:uid="{C7CCC448-4DFC-400C-8072-1F0BA2972D36}"/>
    <cellStyle name="Comma 36 5 3" xfId="11818" xr:uid="{CED28B6C-D02F-4D2E-A493-5A3F333EA73E}"/>
    <cellStyle name="Comma 36 5 3 2" xfId="24538" xr:uid="{81C79A5B-48B4-4137-AE5D-4068C61BC4DD}"/>
    <cellStyle name="Comma 36 5 4" xfId="16583" xr:uid="{B8E2C0CF-70AE-4252-ACEC-8E4604CAC2CA}"/>
    <cellStyle name="Comma 36 6" xfId="3633" xr:uid="{6C5EBFAA-2891-4849-90FD-D0995106AD61}"/>
    <cellStyle name="Comma 36 6 2" xfId="6622" xr:uid="{7E8018E6-7E69-4CD2-994F-372175C578AF}"/>
    <cellStyle name="Comma 36 6 2 2" xfId="13948" xr:uid="{0CF8AD1A-4AFD-4B91-ABDE-E6A8FF9E5130}"/>
    <cellStyle name="Comma 36 6 2 2 2" xfId="27667" xr:uid="{5668BF6F-87C1-408E-910C-EC7ABCB295B2}"/>
    <cellStyle name="Comma 36 6 2 3" xfId="19711" xr:uid="{54E427B4-B69E-4D7E-96A3-DE3FD1E274A7}"/>
    <cellStyle name="Comma 36 6 3" xfId="12036" xr:uid="{055221C4-1D60-4F53-8707-B7C205126EB1}"/>
    <cellStyle name="Comma 36 6 3 2" xfId="24755" xr:uid="{E4A0DE8D-636F-41FC-BA8E-67B6F27EFB57}"/>
    <cellStyle name="Comma 36 6 4" xfId="16799" xr:uid="{231C9AA6-7709-4D39-ACDF-0AE2EDEBA794}"/>
    <cellStyle name="Comma 36 7" xfId="4212" xr:uid="{261ABBA5-C04C-4854-BF41-6CEE0F6A08F8}"/>
    <cellStyle name="Comma 36 7 2" xfId="7168" xr:uid="{4AC6756C-835E-45B6-9FC6-0FFDF380D621}"/>
    <cellStyle name="Comma 36 7 2 2" xfId="14237" xr:uid="{3AFF118B-B8F9-4B5F-A7D3-ACA9886F9DF1}"/>
    <cellStyle name="Comma 36 7 2 2 2" xfId="28213" xr:uid="{CC0E189F-7902-43FA-80AF-4211EF0B27EE}"/>
    <cellStyle name="Comma 36 7 2 3" xfId="20257" xr:uid="{4147AE47-7084-4FCD-B168-DB95B90AB773}"/>
    <cellStyle name="Comma 36 7 3" xfId="12329" xr:uid="{BBB41A2E-0599-475E-8EBD-86F18D18175B}"/>
    <cellStyle name="Comma 36 7 3 2" xfId="25296" xr:uid="{B695469F-E321-445E-825E-69179C917BA9}"/>
    <cellStyle name="Comma 36 7 4" xfId="17340" xr:uid="{36286B43-D8EA-4AB3-A213-E2911FEF7D99}"/>
    <cellStyle name="Comma 36 8" xfId="4877" xr:uid="{9AE51E88-E069-4803-BEE0-A3D1B7435907}"/>
    <cellStyle name="Comma 36 8 2" xfId="12625" xr:uid="{41E15396-655B-4691-8911-F4719F950DDF}"/>
    <cellStyle name="Comma 36 8 2 2" xfId="25935" xr:uid="{58F3F556-28E1-4849-A45A-6279C0B57817}"/>
    <cellStyle name="Comma 36 8 3" xfId="17979" xr:uid="{1CF8AF5A-1D48-448E-AD3A-73816B776156}"/>
    <cellStyle name="Comma 36 9" xfId="10214" xr:uid="{CDC856C3-E33E-4337-AF77-7D4DE6669EFA}"/>
    <cellStyle name="Comma 36 9 2" xfId="22583" xr:uid="{8DACB910-FF40-4E9B-8B16-B94B4E29DDD2}"/>
    <cellStyle name="Comma 37" xfId="597" xr:uid="{CA8D6817-0923-4A3B-8500-F56C4D5CDA6A}"/>
    <cellStyle name="Comma 37 10" xfId="14612" xr:uid="{A425FB79-C01D-483A-9C76-1C7C3C9A98EC}"/>
    <cellStyle name="Comma 37 2" xfId="2054" xr:uid="{8D46E4DF-BFFD-4CF1-BD79-EE29F2ED367F}"/>
    <cellStyle name="Comma 37 2 2" xfId="5530" xr:uid="{1F1CAABD-8D10-4FE6-B6B0-341864521A43}"/>
    <cellStyle name="Comma 37 2 2 2" xfId="12898" xr:uid="{B81D9E10-D71D-446A-AA4C-5D4E45E45903}"/>
    <cellStyle name="Comma 37 2 2 2 2" xfId="26580" xr:uid="{91E60901-E62D-443A-957C-C5D4E585BADD}"/>
    <cellStyle name="Comma 37 2 2 3" xfId="18624" xr:uid="{AA299735-DAC4-4CA9-BBE4-A1523DEA734B}"/>
    <cellStyle name="Comma 37 2 3" xfId="10936" xr:uid="{AE2A0A15-DBE1-474F-A705-00F7932D8EF6}"/>
    <cellStyle name="Comma 37 2 3 2" xfId="23407" xr:uid="{D8F7DBA5-7232-4027-8F6B-C19D8C8FFD70}"/>
    <cellStyle name="Comma 37 2 4" xfId="15429" xr:uid="{6CE1FE8C-E041-47C8-817B-08FF7F02F0A7}"/>
    <cellStyle name="Comma 37 3" xfId="2907" xr:uid="{7249C840-F4F7-465D-A604-E82ACD18CB43}"/>
    <cellStyle name="Comma 37 3 2" xfId="5910" xr:uid="{5C716701-772D-4C0B-B6EE-E8EE2A90649A}"/>
    <cellStyle name="Comma 37 3 2 2" xfId="13237" xr:uid="{CE2FFB28-AE05-4D36-990F-3B161D50D324}"/>
    <cellStyle name="Comma 37 3 2 2 2" xfId="26955" xr:uid="{03EAB549-0617-4F50-8065-FFB0207A2EFF}"/>
    <cellStyle name="Comma 37 3 2 3" xfId="18999" xr:uid="{70CE4197-96F7-4900-893F-FFB9978DD491}"/>
    <cellStyle name="Comma 37 3 3" xfId="11321" xr:uid="{A0F0193F-DDA4-4427-B687-0F83E8499D39}"/>
    <cellStyle name="Comma 37 3 3 2" xfId="24041" xr:uid="{101D35C9-C3C2-43DA-866A-32F6889FADB8}"/>
    <cellStyle name="Comma 37 3 4" xfId="16086" xr:uid="{AA3DA2C1-758E-4FE8-BF47-F6BFF5A62706}"/>
    <cellStyle name="Comma 37 4" xfId="3171" xr:uid="{86BF8485-CB73-4893-B406-0587A2935CF0}"/>
    <cellStyle name="Comma 37 4 2" xfId="6168" xr:uid="{143FD05F-5F10-4E9E-A5EE-94EBE8ED8E89}"/>
    <cellStyle name="Comma 37 4 2 2" xfId="13495" xr:uid="{246C698D-B552-48F0-AC00-72F3165228C9}"/>
    <cellStyle name="Comma 37 4 2 2 2" xfId="27213" xr:uid="{A470BC0A-D64A-4D80-8FDE-27E431E7DF56}"/>
    <cellStyle name="Comma 37 4 2 3" xfId="19257" xr:uid="{C534E1D8-B244-4A4C-85FB-CDE9F61D5BFB}"/>
    <cellStyle name="Comma 37 4 3" xfId="11581" xr:uid="{BA03BACB-8D02-4FF8-A207-764A8EC2CBAA}"/>
    <cellStyle name="Comma 37 4 3 2" xfId="24301" xr:uid="{B845BA18-D9B7-493A-820C-1617F5CF2B2C}"/>
    <cellStyle name="Comma 37 4 4" xfId="16346" xr:uid="{38A96A93-08F9-460C-8AB1-7FAA0755B6D2}"/>
    <cellStyle name="Comma 37 5" xfId="3416" xr:uid="{3EA144F0-4F78-4545-B324-9F98A1C8657B}"/>
    <cellStyle name="Comma 37 5 2" xfId="6413" xr:uid="{57C1E664-99E6-48E9-8329-CC45C7752CF5}"/>
    <cellStyle name="Comma 37 5 2 2" xfId="13740" xr:uid="{280A118B-AD8D-441D-8466-782E14068879}"/>
    <cellStyle name="Comma 37 5 2 2 2" xfId="27458" xr:uid="{78235A88-CBC2-4CCC-AD3E-20687F9A6672}"/>
    <cellStyle name="Comma 37 5 2 3" xfId="19502" xr:uid="{BCA99FBC-0097-4650-BEBD-A41116D5E7D5}"/>
    <cellStyle name="Comma 37 5 3" xfId="11826" xr:uid="{D411A64D-17A1-46D7-8AFE-9C1522165FDC}"/>
    <cellStyle name="Comma 37 5 3 2" xfId="24546" xr:uid="{335E4A4E-3C17-4B3A-9C19-02C13EBDEC49}"/>
    <cellStyle name="Comma 37 5 4" xfId="16591" xr:uid="{731564CB-F421-4B18-83D1-227C861CBBBF}"/>
    <cellStyle name="Comma 37 6" xfId="3634" xr:uid="{7AD27C13-CDCD-4160-8C0C-7607B5FF0095}"/>
    <cellStyle name="Comma 37 6 2" xfId="6623" xr:uid="{ED1535A8-0A28-4AFE-91C5-6396E7AB8B78}"/>
    <cellStyle name="Comma 37 6 2 2" xfId="13949" xr:uid="{7A4FB4C4-BF88-4158-BB07-A0267F5C75C1}"/>
    <cellStyle name="Comma 37 6 2 2 2" xfId="27668" xr:uid="{9988DABA-85A8-49F4-9A20-880A88D54E77}"/>
    <cellStyle name="Comma 37 6 2 3" xfId="19712" xr:uid="{775DA496-EDCE-464A-BAEA-389E5D7301CE}"/>
    <cellStyle name="Comma 37 6 3" xfId="12037" xr:uid="{9F71B19C-90A8-4898-A06C-5688D9690B3C}"/>
    <cellStyle name="Comma 37 6 3 2" xfId="24756" xr:uid="{519A1B27-4512-4BD6-8BD6-9B656A5B62B7}"/>
    <cellStyle name="Comma 37 6 4" xfId="16800" xr:uid="{A50854D0-5830-4A42-AD80-FBCD6FA03FE0}"/>
    <cellStyle name="Comma 37 7" xfId="4213" xr:uid="{2B0F3A6D-BBFA-409A-8505-57EB1D551C9B}"/>
    <cellStyle name="Comma 37 7 2" xfId="7169" xr:uid="{5D6E0CDE-54EE-4166-8ED8-D6E4BD376F27}"/>
    <cellStyle name="Comma 37 7 2 2" xfId="14238" xr:uid="{6807E72A-12F1-4BFB-AF00-21DF45E6C0AD}"/>
    <cellStyle name="Comma 37 7 2 2 2" xfId="28214" xr:uid="{11BF1711-7D77-44F3-AAB4-ECB0405C50D7}"/>
    <cellStyle name="Comma 37 7 2 3" xfId="20258" xr:uid="{B3C01186-6D26-4651-A318-32E412C0CC88}"/>
    <cellStyle name="Comma 37 7 3" xfId="12330" xr:uid="{E5958F1F-83B8-4FED-ACB0-AA0F89497DA9}"/>
    <cellStyle name="Comma 37 7 3 2" xfId="25297" xr:uid="{697C205E-6220-4866-A8CE-6D71918956D6}"/>
    <cellStyle name="Comma 37 7 4" xfId="17341" xr:uid="{F7AEFE63-696B-49D0-8726-3438D7538434}"/>
    <cellStyle name="Comma 37 8" xfId="4878" xr:uid="{3580A5D0-8E3F-40CC-950F-66E546595A80}"/>
    <cellStyle name="Comma 37 8 2" xfId="12626" xr:uid="{9262D678-0CDC-40C1-852B-B12849DD4AA9}"/>
    <cellStyle name="Comma 37 8 2 2" xfId="25936" xr:uid="{DAC3FB49-E15A-4043-929B-647BCCF6B74A}"/>
    <cellStyle name="Comma 37 8 3" xfId="17980" xr:uid="{9D65EFA8-3F7A-492D-A1FA-8EEA816BCEB9}"/>
    <cellStyle name="Comma 37 9" xfId="10215" xr:uid="{5A12C82F-7DE3-4693-A550-9E7D962210B2}"/>
    <cellStyle name="Comma 37 9 2" xfId="22584" xr:uid="{B7BB3AFA-545D-4AB0-8C9D-642CAB332139}"/>
    <cellStyle name="Comma 38" xfId="600" xr:uid="{9DE66AE3-C68F-4DC7-9A67-762A9794E047}"/>
    <cellStyle name="Comma 38 10" xfId="14615" xr:uid="{F544296A-E0BF-4FD8-8B9E-668CB500BF67}"/>
    <cellStyle name="Comma 38 2" xfId="2065" xr:uid="{DD425AC9-56B5-4844-9F9A-EA60937675FB}"/>
    <cellStyle name="Comma 38 2 2" xfId="5541" xr:uid="{867A5367-9234-43AF-A639-4DA605DAA7A8}"/>
    <cellStyle name="Comma 38 2 2 2" xfId="12909" xr:uid="{874F2E44-57AF-4B72-AE2B-8298CCFDA297}"/>
    <cellStyle name="Comma 38 2 2 2 2" xfId="26591" xr:uid="{C47BB935-2001-42C4-BC4D-FEFD5C8481E1}"/>
    <cellStyle name="Comma 38 2 2 3" xfId="18635" xr:uid="{D8262E15-6BEF-476A-A908-85BA089A3CAC}"/>
    <cellStyle name="Comma 38 2 3" xfId="10947" xr:uid="{8A92995B-58B0-4A73-A88C-B1792D142B07}"/>
    <cellStyle name="Comma 38 2 3 2" xfId="23418" xr:uid="{C78461AE-1E8B-4FB1-9833-00E8FDA464E5}"/>
    <cellStyle name="Comma 38 2 4" xfId="15440" xr:uid="{55A6AEAA-F976-4967-A78D-A41F05BAF4B6}"/>
    <cellStyle name="Comma 38 3" xfId="2919" xr:uid="{46795B8E-FAD0-470D-9ACF-C917BFF58263}"/>
    <cellStyle name="Comma 38 3 2" xfId="5922" xr:uid="{B21BFE34-D756-4B01-8C22-114D860A7C6C}"/>
    <cellStyle name="Comma 38 3 2 2" xfId="13249" xr:uid="{FDFEABA6-A9BE-4E9E-BBAA-3C587D7F8C46}"/>
    <cellStyle name="Comma 38 3 2 2 2" xfId="26967" xr:uid="{D47EFB0F-1A7A-4A7A-B78A-6B660A34A14C}"/>
    <cellStyle name="Comma 38 3 2 3" xfId="19011" xr:uid="{D42A59E7-2153-4618-A074-7109BD4E13A5}"/>
    <cellStyle name="Comma 38 3 3" xfId="11333" xr:uid="{DB316B76-498D-4149-9F5E-0EC6FAE56D20}"/>
    <cellStyle name="Comma 38 3 3 2" xfId="24053" xr:uid="{74547C2E-9B03-4414-8C2F-06F64972E1D2}"/>
    <cellStyle name="Comma 38 3 4" xfId="16098" xr:uid="{6C4C2306-76FD-464E-A6FF-9C5510176AEC}"/>
    <cellStyle name="Comma 38 4" xfId="3183" xr:uid="{0A76892E-5EF5-4DE7-BB01-BB52DD1EB254}"/>
    <cellStyle name="Comma 38 4 2" xfId="6180" xr:uid="{7B1F9FF6-010B-496C-8184-6CF1D8C04F44}"/>
    <cellStyle name="Comma 38 4 2 2" xfId="13507" xr:uid="{BDEA0E26-E11A-41F3-BB72-BE566A62380F}"/>
    <cellStyle name="Comma 38 4 2 2 2" xfId="27225" xr:uid="{428A3D8B-9920-4DE7-8DF4-A0CD90BA95D7}"/>
    <cellStyle name="Comma 38 4 2 3" xfId="19269" xr:uid="{5E15838E-6CD1-449F-9021-C6FB9220431C}"/>
    <cellStyle name="Comma 38 4 3" xfId="11593" xr:uid="{2D6B7E91-A9F8-46D0-A3F3-A20D28C0C3F4}"/>
    <cellStyle name="Comma 38 4 3 2" xfId="24313" xr:uid="{729B0411-8051-46E8-8413-546859D06CA9}"/>
    <cellStyle name="Comma 38 4 4" xfId="16358" xr:uid="{FAFE789F-B5E4-4ED0-BC27-2EA2CD2451A0}"/>
    <cellStyle name="Comma 38 5" xfId="3428" xr:uid="{20AA98CC-D65C-4949-B3BF-D16E6E730908}"/>
    <cellStyle name="Comma 38 5 2" xfId="6425" xr:uid="{B44A6ABB-F48D-4E19-B184-8E57EB0B6729}"/>
    <cellStyle name="Comma 38 5 2 2" xfId="13752" xr:uid="{13564ECA-93DD-4E2F-AA44-67FEA84F459E}"/>
    <cellStyle name="Comma 38 5 2 2 2" xfId="27470" xr:uid="{103231D8-AADB-4454-8B0C-8F281A9279D9}"/>
    <cellStyle name="Comma 38 5 2 3" xfId="19514" xr:uid="{E75DD90E-3F1C-452C-B87F-26E8BC419681}"/>
    <cellStyle name="Comma 38 5 3" xfId="11838" xr:uid="{A03527CE-9ACF-4863-BC17-FE40C0D8E8AE}"/>
    <cellStyle name="Comma 38 5 3 2" xfId="24558" xr:uid="{FD7458F9-B446-4898-800F-B26D09B44347}"/>
    <cellStyle name="Comma 38 5 4" xfId="16603" xr:uid="{D9718E53-6490-4707-9593-6C45C926B921}"/>
    <cellStyle name="Comma 38 6" xfId="3637" xr:uid="{5A7E31F3-CD1A-406E-A55D-BF6F4944AEBA}"/>
    <cellStyle name="Comma 38 6 2" xfId="6626" xr:uid="{F63989E3-4C91-4DBB-8178-FA23E9E50E1E}"/>
    <cellStyle name="Comma 38 6 2 2" xfId="13952" xr:uid="{429F6419-578F-43A8-A11E-6D95B13F9956}"/>
    <cellStyle name="Comma 38 6 2 2 2" xfId="27671" xr:uid="{0AE29A3A-1104-4E85-B82C-085F55CF6436}"/>
    <cellStyle name="Comma 38 6 2 3" xfId="19715" xr:uid="{E0D22CD3-EA25-4954-9B46-61585D875FF2}"/>
    <cellStyle name="Comma 38 6 3" xfId="12040" xr:uid="{9269FCE1-C0B0-4485-9D8B-557F22D3D0EB}"/>
    <cellStyle name="Comma 38 6 3 2" xfId="24759" xr:uid="{61D78B66-051B-4F94-ACB3-DB2FA0125A8E}"/>
    <cellStyle name="Comma 38 6 4" xfId="16803" xr:uid="{6CAE9C1F-75B7-4993-A724-37662592E5A5}"/>
    <cellStyle name="Comma 38 7" xfId="4216" xr:uid="{11725597-30CA-4A89-9203-08B213FA8752}"/>
    <cellStyle name="Comma 38 7 2" xfId="7172" xr:uid="{87C6F645-4E53-42C5-9C53-69C2CAD264F7}"/>
    <cellStyle name="Comma 38 7 2 2" xfId="14241" xr:uid="{CBC90639-2734-477C-A12B-89930F90EBBC}"/>
    <cellStyle name="Comma 38 7 2 2 2" xfId="28217" xr:uid="{B34EAC5E-38E7-41FA-A14F-C3A9DD6833A5}"/>
    <cellStyle name="Comma 38 7 2 3" xfId="20261" xr:uid="{C1478A69-4726-4977-BDC7-1F36B7C18538}"/>
    <cellStyle name="Comma 38 7 3" xfId="12333" xr:uid="{FB9612D2-014E-4813-87D4-818C17173631}"/>
    <cellStyle name="Comma 38 7 3 2" xfId="25300" xr:uid="{B279CAA0-E6CE-4800-85A2-65080EDC3269}"/>
    <cellStyle name="Comma 38 7 4" xfId="17344" xr:uid="{8AE0CEB3-C893-43C1-A879-5CE22FD72134}"/>
    <cellStyle name="Comma 38 8" xfId="4881" xr:uid="{4E8DC6E0-2D14-4D36-B0F2-583FB9468D09}"/>
    <cellStyle name="Comma 38 8 2" xfId="12629" xr:uid="{5FBCFC50-FD59-4929-9F88-A1ED10EEA4BA}"/>
    <cellStyle name="Comma 38 8 2 2" xfId="25939" xr:uid="{35B87D27-C261-4F97-A860-9B20BF4A598A}"/>
    <cellStyle name="Comma 38 8 3" xfId="17983" xr:uid="{E9DE2AC1-5B83-4323-A0BE-7C03381A0FDC}"/>
    <cellStyle name="Comma 38 9" xfId="10218" xr:uid="{39AD1BE1-B6C9-4B3D-89E3-4C34D2F2E750}"/>
    <cellStyle name="Comma 38 9 2" xfId="22587" xr:uid="{F69B5C65-CAF7-4572-9DDF-5C072447DE5A}"/>
    <cellStyle name="Comma 39" xfId="95" xr:uid="{577FB9B6-E4F1-4815-9E04-0E208C4A22E6}"/>
    <cellStyle name="Comma 39 10" xfId="14452" xr:uid="{61BF65A7-EF84-4101-8832-016CC81437E2}"/>
    <cellStyle name="Comma 39 2" xfId="487" xr:uid="{810AE85E-CD22-4A5D-8D5C-D1E5532AF457}"/>
    <cellStyle name="Comma 39 2 2" xfId="2276" xr:uid="{9FE14711-1481-410A-B740-50301BFBB314}"/>
    <cellStyle name="Comma 39 2 2 2" xfId="5640" xr:uid="{2DBD5A99-3DE6-4C12-9C85-FC7E7F939B3A}"/>
    <cellStyle name="Comma 39 2 2 2 2" xfId="12979" xr:uid="{59BA137C-B947-4FAD-B5E4-6E646A7C38A1}"/>
    <cellStyle name="Comma 39 2 2 2 2 2" xfId="26687" xr:uid="{FEC4C2DB-E7E5-4AE7-AEBE-EDE48FBE6C92}"/>
    <cellStyle name="Comma 39 2 2 2 3" xfId="18731" xr:uid="{AE2D1631-B544-4917-8BE3-CE67F4B8F4C5}"/>
    <cellStyle name="Comma 39 2 2 3" xfId="11044" xr:uid="{370FBABE-C648-4514-8292-AAADFA040C32}"/>
    <cellStyle name="Comma 39 2 2 3 2" xfId="23526" xr:uid="{ACA3ECB6-E9E9-49C8-9F07-500B07430B90}"/>
    <cellStyle name="Comma 39 2 2 4" xfId="15549" xr:uid="{F88C4BB2-7A01-46F9-93BB-F730263FAF87}"/>
    <cellStyle name="Comma 39 2 3" xfId="3587" xr:uid="{4DE3F78B-CA05-4A1F-82F0-541177B651AE}"/>
    <cellStyle name="Comma 39 2 3 2" xfId="6576" xr:uid="{912EF25B-0352-4F8C-AFF8-4F18386BE114}"/>
    <cellStyle name="Comma 39 2 3 2 2" xfId="13902" xr:uid="{0740AAA8-0D3D-4203-BEB8-8466DC3F3C2E}"/>
    <cellStyle name="Comma 39 2 3 2 2 2" xfId="27621" xr:uid="{7640A015-8704-4960-B5F3-4A100E0E79F9}"/>
    <cellStyle name="Comma 39 2 3 2 3" xfId="19665" xr:uid="{57E519C4-0F48-49C9-92EE-3705AFB8BF66}"/>
    <cellStyle name="Comma 39 2 3 3" xfId="11990" xr:uid="{4C06E5C1-A3ED-4E48-9BCB-8CF4E358048C}"/>
    <cellStyle name="Comma 39 2 3 3 2" xfId="24709" xr:uid="{29687D22-0BC3-4925-81C9-E59499EA5EA3}"/>
    <cellStyle name="Comma 39 2 3 4" xfId="16753" xr:uid="{13994521-4F39-4670-A146-2DD5006D8213}"/>
    <cellStyle name="Comma 39 2 4" xfId="4166" xr:uid="{B212CBBB-81C0-48F8-B359-A767E526EE22}"/>
    <cellStyle name="Comma 39 2 4 2" xfId="7122" xr:uid="{28E59DBF-F18A-4CA5-88BC-0923A2FDF667}"/>
    <cellStyle name="Comma 39 2 4 2 2" xfId="14191" xr:uid="{19EFD55C-89D5-4255-ABA3-677C5F6B6BA0}"/>
    <cellStyle name="Comma 39 2 4 2 2 2" xfId="28167" xr:uid="{F844E0EF-FF6A-4DDE-96DA-E35B8BCD41F5}"/>
    <cellStyle name="Comma 39 2 4 2 3" xfId="20211" xr:uid="{F2494407-B023-47F6-A872-99395CC54B2C}"/>
    <cellStyle name="Comma 39 2 4 3" xfId="12283" xr:uid="{A0441485-F4F8-4B92-8251-A768D2E7F6F8}"/>
    <cellStyle name="Comma 39 2 4 3 2" xfId="25250" xr:uid="{1A56A0FF-0587-4668-B878-6CD827D6E79D}"/>
    <cellStyle name="Comma 39 2 4 4" xfId="17294" xr:uid="{6FEB7EB3-16FF-407A-87B1-04EBFE6ABF9B}"/>
    <cellStyle name="Comma 39 2 5" xfId="2067" xr:uid="{5C6625A5-797C-4B02-BC6C-737E2F0F2884}"/>
    <cellStyle name="Comma 39 2 5 2" xfId="10949" xr:uid="{8FF1C586-0311-407A-930C-DBB7810BB8A2}"/>
    <cellStyle name="Comma 39 2 5 2 2" xfId="23420" xr:uid="{146F9D8C-9411-417D-811D-371D192D5CC6}"/>
    <cellStyle name="Comma 39 2 5 3" xfId="15442" xr:uid="{B4FBFF48-2654-4128-A5C4-E0F879517C20}"/>
    <cellStyle name="Comma 39 2 6" xfId="4806" xr:uid="{EC848735-5C93-4181-988F-FCBB9BD66C71}"/>
    <cellStyle name="Comma 39 2 6 2" xfId="12578" xr:uid="{46046074-CF44-4383-A592-337D12C3134E}"/>
    <cellStyle name="Comma 39 2 6 2 2" xfId="25866" xr:uid="{5D7E3A8F-EE3F-4F86-AFC8-334BA95DB5DB}"/>
    <cellStyle name="Comma 39 2 6 3" xfId="17910" xr:uid="{6F754321-DF58-48CB-A701-A0DFA80DEA66}"/>
    <cellStyle name="Comma 39 2 7" xfId="10157" xr:uid="{E23278BF-7AE1-48C9-A87D-E8CBD22C90EE}"/>
    <cellStyle name="Comma 39 2 7 2" xfId="22527" xr:uid="{B5C0E9AD-D24E-4A76-AC9F-1014B9669C97}"/>
    <cellStyle name="Comma 39 2 8" xfId="9943" xr:uid="{A2531A32-3317-4838-A0E7-DFD1DD0BD138}"/>
    <cellStyle name="Comma 39 2 8 2" xfId="20489" xr:uid="{37C34950-069D-496F-9ABB-618C059CCB27}"/>
    <cellStyle name="Comma 39 2 8 3" xfId="14561" xr:uid="{011CB47E-710D-4798-9E4E-7E24EF81440B}"/>
    <cellStyle name="Comma 39 3" xfId="2921" xr:uid="{5BB82071-AA29-464F-A19A-8B08B2CEDD92}"/>
    <cellStyle name="Comma 39 3 2" xfId="5924" xr:uid="{013E5C81-93D7-4C95-8AEF-C88C3976A840}"/>
    <cellStyle name="Comma 39 3 2 2" xfId="13251" xr:uid="{5313898E-0F57-4662-B7D0-67ADE223E9E3}"/>
    <cellStyle name="Comma 39 3 2 2 2" xfId="26969" xr:uid="{E9EBF960-FE9E-4B74-9D3C-EF6F033FE4B3}"/>
    <cellStyle name="Comma 39 3 2 3" xfId="19013" xr:uid="{85F353A1-D3E1-46D1-81A9-5B3CBAFA8DB4}"/>
    <cellStyle name="Comma 39 3 3" xfId="11335" xr:uid="{B8140341-E1D9-406E-B3B2-F173A302D51C}"/>
    <cellStyle name="Comma 39 3 3 2" xfId="24055" xr:uid="{63A3CCD9-1E2B-4B55-9CD9-C22AA22DFAF1}"/>
    <cellStyle name="Comma 39 3 4" xfId="16100" xr:uid="{663979DC-3A43-4526-AB0D-A32F0F9FBD8E}"/>
    <cellStyle name="Comma 39 4" xfId="3185" xr:uid="{BD8DD8E9-E95F-48AE-9D19-321412628E5B}"/>
    <cellStyle name="Comma 39 4 2" xfId="6182" xr:uid="{E45AB7DB-855C-40D5-B60B-832FE9DFF820}"/>
    <cellStyle name="Comma 39 4 2 2" xfId="13509" xr:uid="{E108DCB9-D061-475D-9602-8CF0B4E6F878}"/>
    <cellStyle name="Comma 39 4 2 2 2" xfId="27227" xr:uid="{34CE7F8D-5A18-4C85-B623-74C80BF293A3}"/>
    <cellStyle name="Comma 39 4 2 3" xfId="19271" xr:uid="{B9191746-3198-46AD-A927-2137C76844A2}"/>
    <cellStyle name="Comma 39 4 3" xfId="11595" xr:uid="{7AED9AAD-65DF-459F-B0B1-DA0C5B4EB845}"/>
    <cellStyle name="Comma 39 4 3 2" xfId="24315" xr:uid="{876DBF8C-BF24-41C4-A284-18589017A083}"/>
    <cellStyle name="Comma 39 4 4" xfId="16360" xr:uid="{763F51FA-FA07-439B-9511-0C73212B966F}"/>
    <cellStyle name="Comma 39 5" xfId="3430" xr:uid="{E91CB6AC-5E4F-4B38-B57F-F09E94663B4E}"/>
    <cellStyle name="Comma 39 5 2" xfId="6427" xr:uid="{A94A22F4-3AD8-4A60-B665-D94C6DE0E819}"/>
    <cellStyle name="Comma 39 5 2 2" xfId="13754" xr:uid="{74F9CE54-A0CB-48DC-83E1-52CF0C5F54CE}"/>
    <cellStyle name="Comma 39 5 2 2 2" xfId="27472" xr:uid="{3C7BB4AD-AD8D-427F-8173-8DDB7CCDAE5D}"/>
    <cellStyle name="Comma 39 5 2 3" xfId="19516" xr:uid="{79D8C481-2FA4-4BD5-9940-D4EDF15DE5ED}"/>
    <cellStyle name="Comma 39 5 3" xfId="11840" xr:uid="{C2FC8A34-E445-4B84-AF7B-ABA58A90FB20}"/>
    <cellStyle name="Comma 39 5 3 2" xfId="24560" xr:uid="{F399BEB5-AF5F-46B9-A262-0AD6A0D99AE1}"/>
    <cellStyle name="Comma 39 5 4" xfId="16605" xr:uid="{4C25E6F8-CFA1-453C-86CC-6CEEFAE4CF1E}"/>
    <cellStyle name="Comma 39 6" xfId="3503" xr:uid="{2502472F-C992-4243-B420-8C604B6E3FBB}"/>
    <cellStyle name="Comma 39 6 2" xfId="6494" xr:uid="{F11E1E62-AACB-4F3E-8602-E0D09A9FE142}"/>
    <cellStyle name="Comma 39 6 2 2" xfId="13820" xr:uid="{40A30C09-9F94-42D2-8F33-BA46386B7576}"/>
    <cellStyle name="Comma 39 6 2 2 2" xfId="27539" xr:uid="{333CBB19-6B77-4501-9411-DE99B7BBE337}"/>
    <cellStyle name="Comma 39 6 2 3" xfId="19583" xr:uid="{10C461BE-74EC-40ED-B5BD-81A2F4096BB5}"/>
    <cellStyle name="Comma 39 6 3" xfId="11908" xr:uid="{30A217C4-6E81-4BA5-862A-0A797BB25DCA}"/>
    <cellStyle name="Comma 39 6 3 2" xfId="24627" xr:uid="{69EA8336-C467-4577-A8A6-D5F8F32D5281}"/>
    <cellStyle name="Comma 39 6 4" xfId="16671" xr:uid="{69B6A060-C27B-4C2D-BC2E-4F8C8EDBD901}"/>
    <cellStyle name="Comma 39 7" xfId="4084" xr:uid="{76AE2015-1658-4E0F-9E27-AAA980C2CC5F}"/>
    <cellStyle name="Comma 39 7 2" xfId="7040" xr:uid="{2887F657-B0F6-4467-AA9F-FEE7E9B1A11E}"/>
    <cellStyle name="Comma 39 7 2 2" xfId="14109" xr:uid="{E01ECE4F-453F-4EC1-AB98-5E8729DCEE14}"/>
    <cellStyle name="Comma 39 7 2 2 2" xfId="28085" xr:uid="{975DC640-92DA-4BC6-8B2A-4468E2625AC8}"/>
    <cellStyle name="Comma 39 7 2 3" xfId="20129" xr:uid="{23B53FCC-1171-4E2F-98DA-F757D52F2DAA}"/>
    <cellStyle name="Comma 39 7 3" xfId="12201" xr:uid="{12FB5BD5-8102-40ED-938E-8FCCCBDD9A00}"/>
    <cellStyle name="Comma 39 7 3 2" xfId="25168" xr:uid="{9C693ED7-214F-4FB4-9C8E-DFCAD872ED54}"/>
    <cellStyle name="Comma 39 7 4" xfId="17212" xr:uid="{59781025-055F-48CD-A5B2-72E35B2DDB95}"/>
    <cellStyle name="Comma 39 8" xfId="4639" xr:uid="{1567138D-55FB-4002-8654-745DEA5E0094}"/>
    <cellStyle name="Comma 39 8 2" xfId="12493" xr:uid="{54AB748C-2FF8-4F96-B168-1B0076A860BA}"/>
    <cellStyle name="Comma 39 8 2 2" xfId="25716" xr:uid="{3A68662A-0F3D-4A52-B79C-EF051D5116A8}"/>
    <cellStyle name="Comma 39 8 3" xfId="17760" xr:uid="{648B2292-2B66-4040-A889-1C9B11F7C7C9}"/>
    <cellStyle name="Comma 39 9" xfId="10020" xr:uid="{5E94BE3B-4DAA-4624-91BE-E9F3632B9AF0}"/>
    <cellStyle name="Comma 39 9 2" xfId="22407" xr:uid="{7691AAF6-9B33-4830-B825-60961628E362}"/>
    <cellStyle name="Comma 4" xfId="71" xr:uid="{05F2697E-8E7D-438C-A41E-954B659F17B8}"/>
    <cellStyle name="Comma 4 10" xfId="1121" xr:uid="{217FAB0F-CEA5-4E00-87AC-4702DA5A8349}"/>
    <cellStyle name="Comma 4 11" xfId="92" xr:uid="{725321DB-D4F6-40DE-B3AE-CD356109C29B}"/>
    <cellStyle name="Comma 4 11 2" xfId="4081" xr:uid="{5D00F2B5-947E-4AFA-B151-9115811376AD}"/>
    <cellStyle name="Comma 4 11 2 2" xfId="7037" xr:uid="{68AE436E-C59B-4114-A9E7-F0E77AB1E293}"/>
    <cellStyle name="Comma 4 11 2 2 2" xfId="14106" xr:uid="{894F1344-3B98-4A5A-B309-308847D2F177}"/>
    <cellStyle name="Comma 4 11 2 2 2 2" xfId="28082" xr:uid="{EA70AD02-09DB-42F1-A4A4-31D0654BE281}"/>
    <cellStyle name="Comma 4 11 2 2 3" xfId="20126" xr:uid="{0C98D57C-06D7-47E7-948A-D54BA822EEA2}"/>
    <cellStyle name="Comma 4 11 2 3" xfId="12198" xr:uid="{B5BD1B55-0592-4CD8-8C87-859820BF5C8B}"/>
    <cellStyle name="Comma 4 11 2 3 2" xfId="25165" xr:uid="{372983DA-1807-42A4-A3EC-9C24D7079FC8}"/>
    <cellStyle name="Comma 4 11 2 4" xfId="17209" xr:uid="{035EF9C2-6CBE-42B9-AE37-90340C24CAB2}"/>
    <cellStyle name="Comma 4 11 3" xfId="4636" xr:uid="{EC7DECC1-2C58-4929-B9D4-7D337260B97D}"/>
    <cellStyle name="Comma 4 11 3 2" xfId="12490" xr:uid="{8CF5271C-D9A7-4A4E-9D8A-0C0C527137D3}"/>
    <cellStyle name="Comma 4 11 3 2 2" xfId="25713" xr:uid="{E6D4F4F1-3D12-450D-B4BC-FC929075E2A9}"/>
    <cellStyle name="Comma 4 11 3 3" xfId="17757" xr:uid="{461B0779-C7B4-47C2-BE66-A3732147A393}"/>
    <cellStyle name="Comma 4 11 4" xfId="10017" xr:uid="{D5841C69-5150-44ED-BB83-7EFC6CB6D53F}"/>
    <cellStyle name="Comma 4 11 4 2" xfId="22404" xr:uid="{824B0BE4-74FA-41C0-B013-62E93F022105}"/>
    <cellStyle name="Comma 4 11 5" xfId="14449" xr:uid="{111C94EB-213F-49B9-81CB-E69CF40D6650}"/>
    <cellStyle name="Comma 4 12" xfId="3489" xr:uid="{521E7B35-3AFD-4B0D-BE59-06EEA05045B7}"/>
    <cellStyle name="Comma 4 12 2" xfId="6485" xr:uid="{474B4080-0051-4473-B7AE-747D6842A27E}"/>
    <cellStyle name="Comma 4 12 2 2" xfId="13812" xr:uid="{6E95B83E-8949-49DF-9FDC-2CEC2A34AEF6}"/>
    <cellStyle name="Comma 4 12 2 2 2" xfId="27530" xr:uid="{37F6B6FB-2CCC-4EBB-91FE-6567C04E8952}"/>
    <cellStyle name="Comma 4 12 2 3" xfId="19574" xr:uid="{52E78E5B-2E6F-444E-B8D1-CC61116A610A}"/>
    <cellStyle name="Comma 4 12 3" xfId="11898" xr:uid="{1924B2DE-3212-480E-9FE2-0B8E7A5A5B72}"/>
    <cellStyle name="Comma 4 12 3 2" xfId="24618" xr:uid="{990FD151-90CF-4AB9-892A-16F57FB4E9D1}"/>
    <cellStyle name="Comma 4 12 4" xfId="16663" xr:uid="{A63D7A29-F42A-44B5-808B-F4490AE0452F}"/>
    <cellStyle name="Comma 4 13" xfId="4073" xr:uid="{E6CF1FEF-B7B1-4780-9D8F-B8BCF2348218}"/>
    <cellStyle name="Comma 4 13 2" xfId="7029" xr:uid="{D4C706D4-F3AD-4C40-8369-1A8EE8D5C851}"/>
    <cellStyle name="Comma 4 13 2 2" xfId="14098" xr:uid="{5EBD314B-4C7F-42A8-8DBA-4CB292A4272B}"/>
    <cellStyle name="Comma 4 13 2 2 2" xfId="28074" xr:uid="{923417BC-7B66-47C8-BAB9-73E3AF07302C}"/>
    <cellStyle name="Comma 4 13 2 3" xfId="20118" xr:uid="{815D480B-7DE6-4827-A704-8936B5BFBCA1}"/>
    <cellStyle name="Comma 4 13 3" xfId="12190" xr:uid="{36B6E2F7-3620-4E59-A88F-6F174C7A6D98}"/>
    <cellStyle name="Comma 4 13 3 2" xfId="25157" xr:uid="{6CEEA2A9-AF0D-495C-8D22-6BD51854B896}"/>
    <cellStyle name="Comma 4 13 4" xfId="17201" xr:uid="{624F2B76-D2C4-451D-9BF3-D50B9101362F}"/>
    <cellStyle name="Comma 4 14" xfId="1574" xr:uid="{5ECA98CF-5665-4ABB-BE3A-4151A2FE0BBD}"/>
    <cellStyle name="Comma 4 15" xfId="4626" xr:uid="{11E8B198-EB84-4FC3-ADFF-A351010F0BFD}"/>
    <cellStyle name="Comma 4 15 2" xfId="12482" xr:uid="{ECAC3F1D-9E12-4648-96AD-864CEF802F8F}"/>
    <cellStyle name="Comma 4 15 2 2" xfId="25704" xr:uid="{2B66B01F-873D-4F12-AD72-C9B6E5A1FEC9}"/>
    <cellStyle name="Comma 4 15 3" xfId="17748" xr:uid="{3D222C22-30C6-4467-95CB-35DD952AD865}"/>
    <cellStyle name="Comma 4 16" xfId="10009" xr:uid="{18C2C49F-64D6-41BA-9C2B-44C616B4AA23}"/>
    <cellStyle name="Comma 4 16 2" xfId="22395" xr:uid="{F91BC885-61A2-4468-8D6A-DA8B356223B7}"/>
    <cellStyle name="Comma 4 17" xfId="9637" xr:uid="{9B2D3CD3-1EFD-4779-B6D3-0E827ACB4A19}"/>
    <cellStyle name="Comma 4 17 2" xfId="15527" xr:uid="{EDEECCD3-97EF-4C96-B2E5-2F9DB5444516}"/>
    <cellStyle name="Comma 4 17 3" xfId="14440" xr:uid="{51C11542-FC29-4778-95FA-632407EC07EE}"/>
    <cellStyle name="Comma 4 2" xfId="222" xr:uid="{C1CDC16F-A2C3-4038-AC47-3FEC64A76B0A}"/>
    <cellStyle name="Comma 4 2 2" xfId="292" xr:uid="{17551D88-5626-41D3-B937-3596B211EDAF}"/>
    <cellStyle name="Comma 4 2 2 10" xfId="4709" xr:uid="{5219F0D7-63D4-475A-8D20-D1FCE7F19081}"/>
    <cellStyle name="Comma 4 2 2 10 2" xfId="12512" xr:uid="{61B2959A-6834-4BA5-A4B7-1FD6D4EF0A38}"/>
    <cellStyle name="Comma 4 2 2 10 2 2" xfId="25776" xr:uid="{AD8C6F2F-C7DB-4F7B-89C6-A7A08D4709FA}"/>
    <cellStyle name="Comma 4 2 2 10 3" xfId="17820" xr:uid="{D217A9B1-E9E3-45ED-B44A-0A0DA5D9DC23}"/>
    <cellStyle name="Comma 4 2 2 11" xfId="10066" xr:uid="{17610CDF-24C6-45B2-8D41-0E074B41A300}"/>
    <cellStyle name="Comma 4 2 2 11 2" xfId="22442" xr:uid="{A19150A7-B4D6-4C65-BD24-9A30D199846F}"/>
    <cellStyle name="Comma 4 2 2 12" xfId="9751" xr:uid="{325D851D-0177-4C22-A548-47B5A40A4C9D}"/>
    <cellStyle name="Comma 4 2 2 12 2" xfId="20430" xr:uid="{2C24D377-2E1E-4858-9CC9-56D633CEF1BD}"/>
    <cellStyle name="Comma 4 2 2 12 3" xfId="14495" xr:uid="{449E1AD0-772F-4D42-AE27-D2C60784D872}"/>
    <cellStyle name="Comma 4 2 2 2" xfId="1994" xr:uid="{DF026931-1077-48AB-83D0-F9156D8F74B9}"/>
    <cellStyle name="Comma 4 2 2 2 2" xfId="5480" xr:uid="{D50E3090-5627-41BE-9AFB-884AB1A1AED1}"/>
    <cellStyle name="Comma 4 2 2 2 2 2" xfId="12848" xr:uid="{8523AC51-1D1F-4064-A2DA-B2C412E6A5C1}"/>
    <cellStyle name="Comma 4 2 2 2 2 2 2" xfId="26530" xr:uid="{9A2F907D-F1A4-4515-AC09-D33FC495DA74}"/>
    <cellStyle name="Comma 4 2 2 2 2 3" xfId="18574" xr:uid="{9BAF0DA8-90CB-4B08-989B-07CBD3BADF97}"/>
    <cellStyle name="Comma 4 2 2 2 3" xfId="10878" xr:uid="{D774E339-080F-467A-AC77-7449E4245DEF}"/>
    <cellStyle name="Comma 4 2 2 2 3 2" xfId="23349" xr:uid="{F9DB52D7-9292-43B6-B6E2-F242D789716A}"/>
    <cellStyle name="Comma 4 2 2 2 4" xfId="15372" xr:uid="{CD34839E-70FE-4260-9F04-B6770C35D30D}"/>
    <cellStyle name="Comma 4 2 2 2 5" xfId="31260" xr:uid="{78370E55-2B28-4D74-89A7-BA1218D146A4}"/>
    <cellStyle name="Comma 4 2 2 3" xfId="1836" xr:uid="{159600AC-81EC-4DED-A8D3-11E6CFE844E2}"/>
    <cellStyle name="Comma 4 2 2 3 2" xfId="5413" xr:uid="{DA380971-B8BD-4DAA-AE0A-940415E7DF54}"/>
    <cellStyle name="Comma 4 2 2 3 2 2" xfId="12789" xr:uid="{5708DBE4-B267-4415-A0CA-D27EED94A1E8}"/>
    <cellStyle name="Comma 4 2 2 3 2 2 2" xfId="26464" xr:uid="{30F1B1AE-E048-4D67-9B12-9967306F7C67}"/>
    <cellStyle name="Comma 4 2 2 3 2 3" xfId="18508" xr:uid="{144F6D47-6E84-4ACB-BF36-B15E42B55D50}"/>
    <cellStyle name="Comma 4 2 2 3 3" xfId="10752" xr:uid="{1C76081E-D5A3-490A-949A-1107898572D1}"/>
    <cellStyle name="Comma 4 2 2 3 3 2" xfId="23222" xr:uid="{666D2F2E-49D6-4543-83FD-EEAE559FC376}"/>
    <cellStyle name="Comma 4 2 2 3 4" xfId="15249" xr:uid="{D9C501C4-82D1-491A-9E65-54E3DD6CC9C3}"/>
    <cellStyle name="Comma 4 2 2 4" xfId="2848" xr:uid="{91041E3D-3851-4A07-9097-7866284EA25C}"/>
    <cellStyle name="Comma 4 2 2 4 2" xfId="5851" xr:uid="{02748A16-AE70-4FF6-A129-B34A6CA76176}"/>
    <cellStyle name="Comma 4 2 2 4 2 2" xfId="13178" xr:uid="{9657A76A-34F6-4FC9-8629-76B004AC63DF}"/>
    <cellStyle name="Comma 4 2 2 4 2 2 2" xfId="26896" xr:uid="{ED8E4018-CE6E-43CE-AC4C-654FF92BBBFE}"/>
    <cellStyle name="Comma 4 2 2 4 2 3" xfId="18940" xr:uid="{F0EDA8FD-B0B8-4D6E-B0F7-26AAEBBA24B3}"/>
    <cellStyle name="Comma 4 2 2 4 3" xfId="11262" xr:uid="{E2249FD5-1EBB-45E2-8E05-2C8395F4D753}"/>
    <cellStyle name="Comma 4 2 2 4 3 2" xfId="23982" xr:uid="{D9DC034D-E7FB-42E3-A18D-CE476C116304}"/>
    <cellStyle name="Comma 4 2 2 4 4" xfId="16027" xr:uid="{D8BDDD9F-87D8-4F11-A953-083083D53377}"/>
    <cellStyle name="Comma 4 2 2 5" xfId="3112" xr:uid="{17D187ED-007F-435C-9D09-7B477120198C}"/>
    <cellStyle name="Comma 4 2 2 5 2" xfId="6109" xr:uid="{EBC8AD2A-758A-4D13-BD11-31BD93667965}"/>
    <cellStyle name="Comma 4 2 2 5 2 2" xfId="13436" xr:uid="{79A8ED92-ABAC-42CF-ACE4-665512DD6E60}"/>
    <cellStyle name="Comma 4 2 2 5 2 2 2" xfId="27154" xr:uid="{D3D69EAF-BDA0-4557-8DAE-FBD1674C098A}"/>
    <cellStyle name="Comma 4 2 2 5 2 3" xfId="19198" xr:uid="{BE406064-3F61-4997-99F0-54DC9193ED79}"/>
    <cellStyle name="Comma 4 2 2 5 3" xfId="11522" xr:uid="{8B79253A-3890-4F98-89AE-935F9354E23C}"/>
    <cellStyle name="Comma 4 2 2 5 3 2" xfId="24242" xr:uid="{B230496F-DECC-4EB7-9424-1A2070AB1F00}"/>
    <cellStyle name="Comma 4 2 2 5 4" xfId="16287" xr:uid="{2E72A917-8E30-425F-90B7-5EBB74D29A9F}"/>
    <cellStyle name="Comma 4 2 2 6" xfId="3357" xr:uid="{B0ACE37B-C28C-4043-9BEB-52EF6A58A0F9}"/>
    <cellStyle name="Comma 4 2 2 6 2" xfId="6354" xr:uid="{E6AF2E12-1D4D-45C5-A0CB-6F6DFF316FC9}"/>
    <cellStyle name="Comma 4 2 2 6 2 2" xfId="13681" xr:uid="{7B6FD633-C5F9-4F85-A578-CC4A6936DD5E}"/>
    <cellStyle name="Comma 4 2 2 6 2 2 2" xfId="27399" xr:uid="{ABCAA8EF-4355-4BD8-AC32-7C4119030545}"/>
    <cellStyle name="Comma 4 2 2 6 2 3" xfId="19443" xr:uid="{C49F4C47-DA8E-437A-8E2E-62253B1AB184}"/>
    <cellStyle name="Comma 4 2 2 6 3" xfId="11767" xr:uid="{CA32ECA7-BF48-4BA6-8345-13E5BBBA53CA}"/>
    <cellStyle name="Comma 4 2 2 6 3 2" xfId="24487" xr:uid="{7E5799E9-CD7F-4B98-BDBD-9E49730A2CE9}"/>
    <cellStyle name="Comma 4 2 2 6 4" xfId="16532" xr:uid="{52B8C1E9-E53E-4672-BB2F-ED16EF3865CF}"/>
    <cellStyle name="Comma 4 2 2 7" xfId="3524" xr:uid="{AB4041E4-6C94-4C95-A744-BFE21CCD45E3}"/>
    <cellStyle name="Comma 4 2 2 7 2" xfId="6513" xr:uid="{2120B2BC-177B-4651-833C-B34F90150F41}"/>
    <cellStyle name="Comma 4 2 2 7 2 2" xfId="13839" xr:uid="{BD04DDE1-C50F-4332-BE06-683335B18554}"/>
    <cellStyle name="Comma 4 2 2 7 2 2 2" xfId="27558" xr:uid="{924CDC0F-CCD1-4FD7-961D-4C9F0D796E2B}"/>
    <cellStyle name="Comma 4 2 2 7 2 3" xfId="19602" xr:uid="{0D2046A1-6C76-41C7-B2FD-E3A38B6E85F1}"/>
    <cellStyle name="Comma 4 2 2 7 3" xfId="11927" xr:uid="{AD1780FB-EA58-49BE-B39A-C5280D0E968E}"/>
    <cellStyle name="Comma 4 2 2 7 3 2" xfId="24646" xr:uid="{F2E2D865-5FC1-4FDE-B918-5D4A790DAF2E}"/>
    <cellStyle name="Comma 4 2 2 7 4" xfId="16690" xr:uid="{080E000A-25EA-40B1-81BB-6D53DD82C3AA}"/>
    <cellStyle name="Comma 4 2 2 8" xfId="4103" xr:uid="{60ED8F45-4798-41CF-B704-D39FE8DB2730}"/>
    <cellStyle name="Comma 4 2 2 8 2" xfId="7059" xr:uid="{83ADE474-6EF2-4343-B0C2-489B96067476}"/>
    <cellStyle name="Comma 4 2 2 8 2 2" xfId="14128" xr:uid="{F7F30E8F-8E52-4BDE-9411-6D300F16D6D2}"/>
    <cellStyle name="Comma 4 2 2 8 2 2 2" xfId="28104" xr:uid="{A6B85CCB-80FE-4F9D-A134-ACC4D9511758}"/>
    <cellStyle name="Comma 4 2 2 8 2 3" xfId="20148" xr:uid="{C47BD348-A258-4245-B974-2E01C3F76411}"/>
    <cellStyle name="Comma 4 2 2 8 3" xfId="12220" xr:uid="{D23F2717-01E5-4CD8-ACAA-923054C46B1D}"/>
    <cellStyle name="Comma 4 2 2 8 3 2" xfId="25187" xr:uid="{8FB729B5-78DA-4D3E-AD4F-3670B5D0E473}"/>
    <cellStyle name="Comma 4 2 2 8 4" xfId="17231" xr:uid="{42058AFC-FA58-4303-82FE-E01E2EEEA2BA}"/>
    <cellStyle name="Comma 4 2 2 9" xfId="1690" xr:uid="{BCFA16A6-8EA7-4378-A576-32B3D219FD82}"/>
    <cellStyle name="Comma 4 2 2 9 2" xfId="10634" xr:uid="{4AF3730E-1F1A-4AE3-A23A-D50956328A7E}"/>
    <cellStyle name="Comma 4 2 2 9 2 2" xfId="23104" xr:uid="{9FD42187-9F41-4780-9C27-A72178CE9198}"/>
    <cellStyle name="Comma 4 2 2 9 3" xfId="15137" xr:uid="{6E915F36-7B43-46B3-92EE-774C0DCABE48}"/>
    <cellStyle name="Comma 4 2 3" xfId="1814" xr:uid="{4232EC07-4393-449D-9EE5-F9C6BA94E84F}"/>
    <cellStyle name="Comma 4 2 3 2" xfId="31261" xr:uid="{EA5B75B5-CE6F-4383-AEEB-9EC6CC9F21DD}"/>
    <cellStyle name="Comma 4 2 4" xfId="1880" xr:uid="{DCC9BC44-8B9F-4ADE-B18F-872B02EDB9A9}"/>
    <cellStyle name="Comma 4 2 4 2" xfId="5418" xr:uid="{931DFC2C-6A65-4125-AD00-4266674BE83F}"/>
    <cellStyle name="Comma 4 2 4 2 2" xfId="12793" xr:uid="{DE27F5B3-63AE-4EA0-8165-9E25500AF57F}"/>
    <cellStyle name="Comma 4 2 4 2 2 2" xfId="26469" xr:uid="{EBCDFF54-32EE-415B-A01B-C4EA808ABA2B}"/>
    <cellStyle name="Comma 4 2 4 2 3" xfId="18513" xr:uid="{A778AE09-001B-4F26-AD11-989F997F0933}"/>
    <cellStyle name="Comma 4 2 4 3" xfId="10788" xr:uid="{20BEBBFE-FCDE-4763-ADD8-ED6AF5147726}"/>
    <cellStyle name="Comma 4 2 4 3 2" xfId="23259" xr:uid="{411D5245-0DD3-4190-A249-7086BB6B3448}"/>
    <cellStyle name="Comma 4 2 4 4" xfId="15284" xr:uid="{05BA293F-E0C7-49BE-A13E-D9DBA6D7B075}"/>
    <cellStyle name="Comma 4 2 4 5" xfId="31259" xr:uid="{4888B952-FC5A-4522-9FD3-F989DEB9F8CA}"/>
    <cellStyle name="Comma 4 2 5" xfId="2760" xr:uid="{42D9BCFE-DDF6-4B6E-9CA5-08CEC5351A21}"/>
    <cellStyle name="Comma 4 2 5 2" xfId="5764" xr:uid="{F0F17DB9-A843-45AE-A31E-657B7BEAABEF}"/>
    <cellStyle name="Comma 4 2 5 2 2" xfId="13091" xr:uid="{7FC0E8D6-EE9B-462D-B800-6B493393CD69}"/>
    <cellStyle name="Comma 4 2 5 2 2 2" xfId="26809" xr:uid="{4E9D501E-5F62-44AE-A718-0E27299E5D6C}"/>
    <cellStyle name="Comma 4 2 5 2 3" xfId="18853" xr:uid="{55DC9B52-D348-476F-83A1-4754FCA3B17C}"/>
    <cellStyle name="Comma 4 2 5 3" xfId="11174" xr:uid="{534BAAF6-F356-457A-A56A-4F3885E5480D}"/>
    <cellStyle name="Comma 4 2 5 3 2" xfId="23894" xr:uid="{4E3F8BB7-B236-4A53-B235-4A58863DE5EB}"/>
    <cellStyle name="Comma 4 2 5 4" xfId="15940" xr:uid="{D08ADA43-42D9-41AA-8581-D881AB18FC56}"/>
    <cellStyle name="Comma 4 2 6" xfId="3024" xr:uid="{134D7C1A-EA20-4AEF-BD85-73F7AFC49196}"/>
    <cellStyle name="Comma 4 2 6 2" xfId="6021" xr:uid="{B228ECD2-6B3D-4A44-A35A-CD33142C083F}"/>
    <cellStyle name="Comma 4 2 6 2 2" xfId="13348" xr:uid="{65997F26-A993-4E4C-9A86-F69C7F4DAD4D}"/>
    <cellStyle name="Comma 4 2 6 2 2 2" xfId="27066" xr:uid="{99C86BCC-C4D0-4990-A5A4-31FD8057E475}"/>
    <cellStyle name="Comma 4 2 6 2 3" xfId="19110" xr:uid="{0C05A79F-7B83-4225-BA37-3A16E0FD5AC0}"/>
    <cellStyle name="Comma 4 2 6 3" xfId="11434" xr:uid="{29FFF2AB-0023-43D3-AEC0-FEAE856B75A2}"/>
    <cellStyle name="Comma 4 2 6 3 2" xfId="24154" xr:uid="{B3383583-9CB0-4D9B-A566-7F83DF08A16D}"/>
    <cellStyle name="Comma 4 2 6 4" xfId="16199" xr:uid="{643B06F2-2DFE-4820-B8BE-D293701C38CD}"/>
    <cellStyle name="Comma 4 2 7" xfId="3269" xr:uid="{804F1715-2693-4771-BE8F-0AD4BE6FA41A}"/>
    <cellStyle name="Comma 4 2 7 2" xfId="6266" xr:uid="{2434AD6C-19B6-4A9B-9BF0-4D53FF95E598}"/>
    <cellStyle name="Comma 4 2 7 2 2" xfId="13593" xr:uid="{8D2BE7DB-84ED-4E56-83F1-E7D2C17FA1E1}"/>
    <cellStyle name="Comma 4 2 7 2 2 2" xfId="27311" xr:uid="{732B04BC-961A-40AC-A9DB-695C2EC4BC44}"/>
    <cellStyle name="Comma 4 2 7 2 3" xfId="19355" xr:uid="{D7657870-D2AE-43C8-88CE-A5259FD8F9C3}"/>
    <cellStyle name="Comma 4 2 7 3" xfId="11679" xr:uid="{AAAF04D4-2A4C-43AD-8999-16D8A6C63666}"/>
    <cellStyle name="Comma 4 2 7 3 2" xfId="24399" xr:uid="{FF8280D9-510B-4429-8B9C-E329F171EBA5}"/>
    <cellStyle name="Comma 4 2 7 4" xfId="16444" xr:uid="{4D5936DC-8FD1-41CF-BA9B-7EAA679AE790}"/>
    <cellStyle name="Comma 4 2 8" xfId="1583" xr:uid="{0557B9B5-C7B8-4882-BC84-C15C0326C753}"/>
    <cellStyle name="Comma 4 2 8 2" xfId="10580" xr:uid="{3E6B3D61-59F9-4942-8EB6-8415F6ACEEB4}"/>
    <cellStyle name="Comma 4 2 8 2 2" xfId="23050" xr:uid="{BC5AA209-872A-41C0-A2C9-21CA438BA730}"/>
    <cellStyle name="Comma 4 2 8 3" xfId="15083" xr:uid="{01DFE5B0-7B61-42DC-808D-7D0A80EFB979}"/>
    <cellStyle name="Comma 4 2 9" xfId="9646" xr:uid="{5A60CF0C-3129-40F0-8D64-3D8107625B55}"/>
    <cellStyle name="Comma 4 3" xfId="284" xr:uid="{9AB36C04-EB00-44B0-BA7C-E704C2BC459E}"/>
    <cellStyle name="Comma 4 3 10" xfId="9659" xr:uid="{EEF9EBA4-2E69-44EF-AEDB-EBB156291C2B}"/>
    <cellStyle name="Comma 4 3 10 2" xfId="20411" xr:uid="{C2C10979-5317-407B-BB69-BFACEF9B3AB3}"/>
    <cellStyle name="Comma 4 3 10 3" xfId="14491" xr:uid="{6F89BBD3-F8D8-46AF-BE62-CBAD6DD12054}"/>
    <cellStyle name="Comma 4 3 2" xfId="403" xr:uid="{FA9AC065-AA3A-42C1-B605-DE5ABA5CF33B}"/>
    <cellStyle name="Comma 4 3 2 2" xfId="31263" xr:uid="{82052F07-CD4D-41A7-B50D-661D2451B6A7}"/>
    <cellStyle name="Comma 4 3 3" xfId="675" xr:uid="{E8A8CF29-4065-4995-853B-1470487F57AA}"/>
    <cellStyle name="Comma 4 3 4" xfId="1826" xr:uid="{D9765DA0-690F-41B2-888E-83B99CE5CC46}"/>
    <cellStyle name="Comma 4 3 4 2" xfId="5412" xr:uid="{3DE25670-2F11-47DC-B51B-7F411B04AEF8}"/>
    <cellStyle name="Comma 4 3 4 2 2" xfId="12788" xr:uid="{47F91598-68D6-4638-BECC-2118D421D8D3}"/>
    <cellStyle name="Comma 4 3 4 2 2 2" xfId="26463" xr:uid="{95593F3E-28E6-4B58-9FA7-2F0E6086DBF5}"/>
    <cellStyle name="Comma 4 3 4 2 3" xfId="18507" xr:uid="{3E2B3D13-981E-41B5-85C8-44C392D57337}"/>
    <cellStyle name="Comma 4 3 4 3" xfId="10742" xr:uid="{C4297DCA-16A1-4955-A747-44A54E6ED717}"/>
    <cellStyle name="Comma 4 3 4 3 2" xfId="23212" xr:uid="{E1AB43E4-1A15-4F1B-8308-BFC237DE68ED}"/>
    <cellStyle name="Comma 4 3 4 4" xfId="15239" xr:uid="{0F0600E9-B2C6-4BE6-B8F5-99CF62ACBD62}"/>
    <cellStyle name="Comma 4 3 4 5" xfId="31262" xr:uid="{3B473F03-01F4-4233-B8EC-1C06283BE27A}"/>
    <cellStyle name="Comma 4 3 5" xfId="3520" xr:uid="{7101C7BC-3943-4C95-B063-6329BBDC039D}"/>
    <cellStyle name="Comma 4 3 5 2" xfId="6509" xr:uid="{A07102A0-2056-48E3-B924-7EA1914FEF8F}"/>
    <cellStyle name="Comma 4 3 5 2 2" xfId="13835" xr:uid="{4D219F42-7182-4ABA-9B8C-946FC275BA74}"/>
    <cellStyle name="Comma 4 3 5 2 2 2" xfId="27554" xr:uid="{AC306113-29CE-41FE-8E64-C1696D6C1DF9}"/>
    <cellStyle name="Comma 4 3 5 2 3" xfId="19598" xr:uid="{EE488DBB-F447-485D-8E6E-C8F8593137A0}"/>
    <cellStyle name="Comma 4 3 5 3" xfId="11923" xr:uid="{43DE280D-8933-482C-B24A-CA84DAC02518}"/>
    <cellStyle name="Comma 4 3 5 3 2" xfId="24642" xr:uid="{13E8404D-0336-4D59-BE7C-91AA4014A892}"/>
    <cellStyle name="Comma 4 3 5 4" xfId="16686" xr:uid="{0EF12FE9-99FC-424B-B10E-BC427B9BBAFF}"/>
    <cellStyle name="Comma 4 3 6" xfId="4099" xr:uid="{CA9451C4-A908-4147-B059-5522AE6FACD7}"/>
    <cellStyle name="Comma 4 3 6 2" xfId="7055" xr:uid="{3C1201E4-5C1D-4CEA-92C1-53D78AF93440}"/>
    <cellStyle name="Comma 4 3 6 2 2" xfId="14124" xr:uid="{735A42E3-EAE3-48E5-A4E0-0AD4BF960655}"/>
    <cellStyle name="Comma 4 3 6 2 2 2" xfId="28100" xr:uid="{1B3530FC-DD3D-41AC-8D53-2F3335456989}"/>
    <cellStyle name="Comma 4 3 6 2 3" xfId="20144" xr:uid="{12C32D8F-D419-46D9-A784-056D7946FE42}"/>
    <cellStyle name="Comma 4 3 6 3" xfId="12216" xr:uid="{F4BE98A0-BB74-4EED-A885-E8E25B5A6B89}"/>
    <cellStyle name="Comma 4 3 6 3 2" xfId="25183" xr:uid="{9D750E7A-0196-43C5-A60A-CAB564E04CE3}"/>
    <cellStyle name="Comma 4 3 6 4" xfId="17227" xr:uid="{3AF8F318-5329-4BA7-80DD-7671897DA397}"/>
    <cellStyle name="Comma 4 3 7" xfId="1597" xr:uid="{69C65AF9-228A-476F-B9C0-0C3672191786}"/>
    <cellStyle name="Comma 4 3 8" xfId="4705" xr:uid="{7CA3D652-70DB-40EE-966B-5C47402BCE0E}"/>
    <cellStyle name="Comma 4 3 8 2" xfId="12508" xr:uid="{3E63B707-C611-4B44-9ECA-74F31994EAC1}"/>
    <cellStyle name="Comma 4 3 8 2 2" xfId="25772" xr:uid="{BC5E3839-EA14-48F9-860E-0ADB6359320A}"/>
    <cellStyle name="Comma 4 3 8 3" xfId="17816" xr:uid="{D30B25E5-0A35-4B96-8167-A0935FA2CAE6}"/>
    <cellStyle name="Comma 4 3 9" xfId="10062" xr:uid="{1E4D4BD9-E7E6-484B-9832-7C1ED3728B09}"/>
    <cellStyle name="Comma 4 3 9 2" xfId="22438" xr:uid="{CC5D293C-1283-44F3-BD53-BB2604B5FC15}"/>
    <cellStyle name="Comma 4 4" xfId="320" xr:uid="{56210F09-EFA5-4126-8B3D-ABB4FEA62456}"/>
    <cellStyle name="Comma 4 4 2" xfId="659" xr:uid="{9CBC671B-78D6-4FD0-8705-D0C0E41A5D53}"/>
    <cellStyle name="Comma 4 4 2 2" xfId="2346" xr:uid="{E9FCA607-BAAB-4C56-8514-6A435DA9D0F8}"/>
    <cellStyle name="Comma 4 4 2 2 2" xfId="5670" xr:uid="{FE2D2AA6-08A4-44EB-88E2-E57C44375ABD}"/>
    <cellStyle name="Comma 4 4 2 2 2 2" xfId="13003" xr:uid="{B38689FC-1E0C-4E3C-AE3E-F5A9654758DE}"/>
    <cellStyle name="Comma 4 4 2 2 2 2 2" xfId="26716" xr:uid="{B7D3B9D1-3CD7-455B-982A-9598043491CF}"/>
    <cellStyle name="Comma 4 4 2 2 2 3" xfId="18760" xr:uid="{BCBBE39B-A376-4CFD-87D1-5E115B68DA06}"/>
    <cellStyle name="Comma 4 4 2 2 3" xfId="11072" xr:uid="{11852C9A-3DA0-4986-8F90-F2A2F30D234C}"/>
    <cellStyle name="Comma 4 4 2 2 3 2" xfId="23561" xr:uid="{101A614C-210C-4C64-9476-00F287ED7E74}"/>
    <cellStyle name="Comma 4 4 2 2 4" xfId="15589" xr:uid="{E7A1F8BB-B61A-431F-A441-C2F60055532D}"/>
    <cellStyle name="Comma 4 4 2 3" xfId="3651" xr:uid="{9C5E119B-23F2-4F11-B0C5-3917BDA49EA8}"/>
    <cellStyle name="Comma 4 4 2 3 2" xfId="6640" xr:uid="{66CB7BBE-782B-4B89-A744-5DAB6085EA37}"/>
    <cellStyle name="Comma 4 4 2 3 2 2" xfId="13966" xr:uid="{A10746E0-2C2A-43E8-BE8F-625D08B26F40}"/>
    <cellStyle name="Comma 4 4 2 3 2 2 2" xfId="27685" xr:uid="{A19988F4-B0D8-4965-941C-6637111199F0}"/>
    <cellStyle name="Comma 4 4 2 3 2 3" xfId="19729" xr:uid="{E6C8A32D-EB34-4B84-A9F5-8A6D4E83A479}"/>
    <cellStyle name="Comma 4 4 2 3 3" xfId="12054" xr:uid="{5CB7E748-028F-4141-8F7F-24C0129D6E31}"/>
    <cellStyle name="Comma 4 4 2 3 3 2" xfId="24773" xr:uid="{B3EDB2B3-6606-419D-A775-F2C660D95108}"/>
    <cellStyle name="Comma 4 4 2 3 4" xfId="16817" xr:uid="{9F230BB4-FDE2-4D22-997C-3EC9F63754D8}"/>
    <cellStyle name="Comma 4 4 2 4" xfId="4230" xr:uid="{9FE33177-6FFD-4093-AA70-6679D1288508}"/>
    <cellStyle name="Comma 4 4 2 4 2" xfId="7186" xr:uid="{3BCE46E6-7610-42C9-9155-C3B0B347FED5}"/>
    <cellStyle name="Comma 4 4 2 4 2 2" xfId="14255" xr:uid="{A03B9336-C25C-4F58-850E-4A4135884716}"/>
    <cellStyle name="Comma 4 4 2 4 2 2 2" xfId="28231" xr:uid="{D539945D-BBD1-4711-A1BF-36F5F859E6B7}"/>
    <cellStyle name="Comma 4 4 2 4 2 3" xfId="20275" xr:uid="{3EF0FC5B-8C50-4AAA-9F41-0CA2B529B815}"/>
    <cellStyle name="Comma 4 4 2 4 3" xfId="12347" xr:uid="{62C9B8FE-3AC9-4CA4-BCBD-01F69F452559}"/>
    <cellStyle name="Comma 4 4 2 4 3 2" xfId="25314" xr:uid="{45B8BEAB-9EBB-4118-9CC9-7227489BF87E}"/>
    <cellStyle name="Comma 4 4 2 4 4" xfId="17358" xr:uid="{92BD9D7F-A181-45E8-9FD7-74EFDD54B47F}"/>
    <cellStyle name="Comma 4 4 2 5" xfId="2030" xr:uid="{EEC0B73A-A332-4DDB-BC0E-A59235CE58AC}"/>
    <cellStyle name="Comma 4 4 2 5 2" xfId="10914" xr:uid="{0308B7AF-5CAE-41F0-BF1C-FA37C38D93B1}"/>
    <cellStyle name="Comma 4 4 2 5 2 2" xfId="23385" xr:uid="{A0D8EF2D-9A73-40FC-87CA-80E40D112FAB}"/>
    <cellStyle name="Comma 4 4 2 5 3" xfId="15407" xr:uid="{D02C025F-605B-4854-AF33-72CCA7A24BAA}"/>
    <cellStyle name="Comma 4 4 2 6" xfId="4906" xr:uid="{BFCB5759-7BC6-4DA8-AF1A-9D371637732B}"/>
    <cellStyle name="Comma 4 4 2 6 2" xfId="12643" xr:uid="{BAFAC6D4-9E1C-4BB5-AC5A-702A3940C2DE}"/>
    <cellStyle name="Comma 4 4 2 6 2 2" xfId="25963" xr:uid="{27ADC193-49C6-427E-8651-FE01F5E28EB5}"/>
    <cellStyle name="Comma 4 4 2 6 3" xfId="18007" xr:uid="{1D1FA196-EFEF-4E93-BF86-D0CF78125F1A}"/>
    <cellStyle name="Comma 4 4 2 7" xfId="10235" xr:uid="{FD2BF7D9-7CF3-4861-BAAA-E6A924C98DD7}"/>
    <cellStyle name="Comma 4 4 2 7 2" xfId="22603" xr:uid="{66046CAD-8E84-4449-B4FC-D9F12077F1A8}"/>
    <cellStyle name="Comma 4 4 2 8" xfId="9937" xr:uid="{2A35AEEC-EBC6-4CD7-8CE6-17CE14723254}"/>
    <cellStyle name="Comma 4 4 2 8 2" xfId="20487" xr:uid="{7199C2C9-DD4F-4842-ACE9-C10FF03F6382}"/>
    <cellStyle name="Comma 4 4 2 8 3" xfId="14642" xr:uid="{8EFCA1AF-E88C-4640-9F72-4BEFEE4E01DA}"/>
    <cellStyle name="Comma 4 4 3" xfId="2166" xr:uid="{1A6F4E9B-865D-4B32-B113-AB7650936DB5}"/>
    <cellStyle name="Comma 4 4 3 2" xfId="31264" xr:uid="{0DE4C047-87D2-4B46-BEB5-3217B5B8E487}"/>
    <cellStyle name="Comma 4 4 4" xfId="2886" xr:uid="{8F2F4374-24F6-4627-8DC8-E2A86E654E9B}"/>
    <cellStyle name="Comma 4 4 4 2" xfId="5889" xr:uid="{CBE04B7E-17E9-482A-A110-B1A1F9635B9C}"/>
    <cellStyle name="Comma 4 4 4 2 2" xfId="13216" xr:uid="{720C972E-66C8-4F8C-A2DD-56DC4A76203E}"/>
    <cellStyle name="Comma 4 4 4 2 2 2" xfId="26934" xr:uid="{B3116B31-84FE-42F0-995A-C0BCB6ACA69D}"/>
    <cellStyle name="Comma 4 4 4 2 3" xfId="18978" xr:uid="{B2837DA1-A74B-4441-9BB5-DB004089F2DB}"/>
    <cellStyle name="Comma 4 4 4 3" xfId="11300" xr:uid="{79E68696-4B63-4BAC-B9F7-4EFC25B858AC}"/>
    <cellStyle name="Comma 4 4 4 3 2" xfId="24020" xr:uid="{23E57D0F-04E1-4ECC-9D12-C05B58F961C7}"/>
    <cellStyle name="Comma 4 4 4 4" xfId="16065" xr:uid="{07CFD512-F11E-4244-B54B-ECF9731A970A}"/>
    <cellStyle name="Comma 4 4 5" xfId="3150" xr:uid="{6F149E41-EDB2-4342-818F-F214D6290901}"/>
    <cellStyle name="Comma 4 4 5 2" xfId="6147" xr:uid="{83DF5B06-0B11-47BD-AE7F-36E8ED304C64}"/>
    <cellStyle name="Comma 4 4 5 2 2" xfId="13474" xr:uid="{51BD0BC6-1F4F-4D57-BE76-32312B1AAA80}"/>
    <cellStyle name="Comma 4 4 5 2 2 2" xfId="27192" xr:uid="{3BD19819-88D4-46DD-8F3B-2CAD919CC062}"/>
    <cellStyle name="Comma 4 4 5 2 3" xfId="19236" xr:uid="{FC1F3E3E-4E51-44A3-BE0D-5511769B3D7D}"/>
    <cellStyle name="Comma 4 4 5 3" xfId="11560" xr:uid="{324C2840-1643-43FE-9785-67A95BB0399A}"/>
    <cellStyle name="Comma 4 4 5 3 2" xfId="24280" xr:uid="{8670E90C-26C3-4145-9082-16FD170B77D0}"/>
    <cellStyle name="Comma 4 4 5 4" xfId="16325" xr:uid="{D3FF4550-1246-426F-90F9-AB1D1A062052}"/>
    <cellStyle name="Comma 4 4 6" xfId="3395" xr:uid="{C8BC1882-EDDA-4507-93C9-3282C7622AC0}"/>
    <cellStyle name="Comma 4 4 6 2" xfId="6392" xr:uid="{39C0A439-C60B-46D9-943B-3B1DDEDB2870}"/>
    <cellStyle name="Comma 4 4 6 2 2" xfId="13719" xr:uid="{954C9B77-A41D-4066-80B0-AFFEF7BCE066}"/>
    <cellStyle name="Comma 4 4 6 2 2 2" xfId="27437" xr:uid="{A8B028DB-7243-4ED5-B155-F9059C990733}"/>
    <cellStyle name="Comma 4 4 6 2 3" xfId="19481" xr:uid="{8A9E1B93-A4A0-42D1-8A9C-7BC34EEFDB1C}"/>
    <cellStyle name="Comma 4 4 6 3" xfId="11805" xr:uid="{BB4E4071-13C6-46A5-B81A-5945F91546A4}"/>
    <cellStyle name="Comma 4 4 6 3 2" xfId="24525" xr:uid="{9FA3DF48-4BDC-48E4-98B6-501C02F1D3F2}"/>
    <cellStyle name="Comma 4 4 6 4" xfId="16570" xr:uid="{E79CB74A-2283-4AFA-B80F-620EFCDCBBD8}"/>
    <cellStyle name="Comma 4 4 7" xfId="1713" xr:uid="{50C2C3C8-C738-4B77-BE4B-37D3CE06AFBB}"/>
    <cellStyle name="Comma 4 4 7 2" xfId="10656" xr:uid="{A28311E1-1639-400A-B892-734758786CFE}"/>
    <cellStyle name="Comma 4 4 7 2 2" xfId="23126" xr:uid="{33A029C8-06CC-43FA-994D-064A956C043E}"/>
    <cellStyle name="Comma 4 4 7 3" xfId="15159" xr:uid="{88AC4784-FC8F-48F8-B8A8-16DFDCC15ADF}"/>
    <cellStyle name="Comma 4 4 8" xfId="9773" xr:uid="{C6774A03-B828-41D7-8C7A-E2D0C809D651}"/>
    <cellStyle name="Comma 4 5" xfId="401" xr:uid="{EBB91027-C764-4535-BD5E-924D74CE178C}"/>
    <cellStyle name="Comma 4 5 2" xfId="2046" xr:uid="{A3E55393-49FB-4C8E-AFDC-855DDC1DF12D}"/>
    <cellStyle name="Comma 4 5 2 2" xfId="5524" xr:uid="{474D6190-B654-4335-8C9A-6477995B54CF}"/>
    <cellStyle name="Comma 4 5 2 2 2" xfId="12892" xr:uid="{3609ABCF-B975-47EA-AB82-8CC33744712F}"/>
    <cellStyle name="Comma 4 5 2 2 2 2" xfId="26574" xr:uid="{D128B2DD-9AA9-48BF-9A07-6F53ABC3C768}"/>
    <cellStyle name="Comma 4 5 2 2 3" xfId="18618" xr:uid="{38108227-D276-4561-AFAC-87066DB61E49}"/>
    <cellStyle name="Comma 4 5 2 3" xfId="10930" xr:uid="{FEDDC59E-B94C-4776-9DC6-A8F446598F49}"/>
    <cellStyle name="Comma 4 5 2 3 2" xfId="23401" xr:uid="{A994E6B6-AEBA-42B8-A992-ED2021CDB6C9}"/>
    <cellStyle name="Comma 4 5 2 4" xfId="15423" xr:uid="{3DDD5FEA-158C-44E1-823D-DBCAF59C8AD7}"/>
    <cellStyle name="Comma 4 5 3" xfId="2246" xr:uid="{FB6F3653-8314-4A25-B9A9-68C9711FD5D5}"/>
    <cellStyle name="Comma 4 5 4" xfId="2901" xr:uid="{9C152938-4A2A-4C53-ACED-CBE0ED9A1912}"/>
    <cellStyle name="Comma 4 5 4 2" xfId="5904" xr:uid="{3F5EF53D-D033-4A5C-A462-1B841E8D7E88}"/>
    <cellStyle name="Comma 4 5 4 2 2" xfId="13231" xr:uid="{9A28259B-EEB1-42F7-BF0C-2D25D7A011BA}"/>
    <cellStyle name="Comma 4 5 4 2 2 2" xfId="26949" xr:uid="{6ADB84FE-ED6C-4D76-8ADE-EA485EFDDA28}"/>
    <cellStyle name="Comma 4 5 4 2 3" xfId="18993" xr:uid="{F819EAFE-1BF3-4625-AFF3-F1EB810F5680}"/>
    <cellStyle name="Comma 4 5 4 3" xfId="11315" xr:uid="{D3985848-C5AB-462B-A093-C7EE22873CA6}"/>
    <cellStyle name="Comma 4 5 4 3 2" xfId="24035" xr:uid="{70E0BA1A-A6B2-421E-B659-E05436AF261F}"/>
    <cellStyle name="Comma 4 5 4 4" xfId="16080" xr:uid="{8B55E2C1-F0C4-43A0-898A-E384BC3963E3}"/>
    <cellStyle name="Comma 4 5 5" xfId="3165" xr:uid="{CA7DC6A1-D31A-4815-B216-EE0A7237AE14}"/>
    <cellStyle name="Comma 4 5 5 2" xfId="6162" xr:uid="{D5488BAF-1A50-42BB-A687-6AF571D4B71F}"/>
    <cellStyle name="Comma 4 5 5 2 2" xfId="13489" xr:uid="{6D9E9C52-6DAB-428D-95D2-66B964AC8777}"/>
    <cellStyle name="Comma 4 5 5 2 2 2" xfId="27207" xr:uid="{A83AE64E-2142-44E2-84FD-43C9AE678112}"/>
    <cellStyle name="Comma 4 5 5 2 3" xfId="19251" xr:uid="{DE11DEE4-205A-4476-AF4F-7EE15D9289F1}"/>
    <cellStyle name="Comma 4 5 5 3" xfId="11575" xr:uid="{62BCA978-5134-436D-9D8A-8C95885AC490}"/>
    <cellStyle name="Comma 4 5 5 3 2" xfId="24295" xr:uid="{6584F766-6E38-4DEE-8517-4EF61B77EF36}"/>
    <cellStyle name="Comma 4 5 5 4" xfId="16340" xr:uid="{4AB4463F-8EF7-445C-B061-F2B37D20BB2C}"/>
    <cellStyle name="Comma 4 5 6" xfId="3410" xr:uid="{D7FBC84D-FBF8-4A43-A054-530EE401C9E4}"/>
    <cellStyle name="Comma 4 5 6 2" xfId="6407" xr:uid="{5EFF6570-F408-4A45-A67C-7F44C3DC602D}"/>
    <cellStyle name="Comma 4 5 6 2 2" xfId="13734" xr:uid="{8AE6CB5D-E8BA-4D08-933F-8469C99F70BA}"/>
    <cellStyle name="Comma 4 5 6 2 2 2" xfId="27452" xr:uid="{242BE26F-014D-4016-B133-BC722154BFF2}"/>
    <cellStyle name="Comma 4 5 6 2 3" xfId="19496" xr:uid="{DC3114AA-43EB-4E31-9874-C32E5269BE66}"/>
    <cellStyle name="Comma 4 5 6 3" xfId="11820" xr:uid="{4C749162-AD9B-4561-8406-800D5588F3CB}"/>
    <cellStyle name="Comma 4 5 6 3 2" xfId="24540" xr:uid="{B2BA9155-4DBE-4C03-96F9-96904235E2E8}"/>
    <cellStyle name="Comma 4 5 6 4" xfId="16585" xr:uid="{FD84A8EB-132E-417A-B046-0B70458C5198}"/>
    <cellStyle name="Comma 4 5 7" xfId="1725" xr:uid="{24AB1707-7403-4690-A7E3-82DEB5C74EEF}"/>
    <cellStyle name="Comma 4 5 7 2" xfId="10667" xr:uid="{A6417A8A-1F76-42AD-9C21-F36707561FCC}"/>
    <cellStyle name="Comma 4 5 7 2 2" xfId="23137" xr:uid="{2E57C453-698A-4DD6-A17F-36C31C998C74}"/>
    <cellStyle name="Comma 4 5 7 3" xfId="15170" xr:uid="{6DD7D2EF-1337-42B0-95A3-6044989FC288}"/>
    <cellStyle name="Comma 4 5 8" xfId="9785" xr:uid="{E4A1225E-0F78-4488-A5C1-ADA240571C3E}"/>
    <cellStyle name="Comma 4 6" xfId="447" xr:uid="{35FB644E-5211-4A3C-97DA-C80B5349D19C}"/>
    <cellStyle name="Comma 4 6 2" xfId="2263" xr:uid="{CFB689E3-7860-492D-B623-AFBC5979D099}"/>
    <cellStyle name="Comma 4 6 3" xfId="1780" xr:uid="{0EEEFDF1-92A2-47DD-AAE6-2BB61EDFEF97}"/>
    <cellStyle name="Comma 4 6 3 2" xfId="10719" xr:uid="{206B473C-B147-4F36-A594-DB96C7918F68}"/>
    <cellStyle name="Comma 4 6 3 2 2" xfId="23189" xr:uid="{EC09306D-394D-4D33-9691-1534BCD3A453}"/>
    <cellStyle name="Comma 4 6 3 3" xfId="15220" xr:uid="{845ECECB-3C08-486A-99AB-A89B29170983}"/>
    <cellStyle name="Comma 4 6 4" xfId="9832" xr:uid="{3C0CF82A-3202-4BE1-88D1-BC1F7D643FDB}"/>
    <cellStyle name="Comma 4 7" xfId="880" xr:uid="{A6A22190-6B31-4F13-AA51-193FCAA6154D}"/>
    <cellStyle name="Comma 4 8" xfId="221" xr:uid="{B24EC3A6-A355-4CD3-8A34-3CD773DB1BEA}"/>
    <cellStyle name="Comma 4 9" xfId="976" xr:uid="{0D660FEB-7EF9-4631-9B4E-CC66FE9385EB}"/>
    <cellStyle name="Comma 4 9 2" xfId="31258" xr:uid="{2288F826-261D-4A46-BDCB-16BDC7DE0477}"/>
    <cellStyle name="Comma 40" xfId="598" xr:uid="{557998BB-AC1A-4905-BC42-0705FF2D41D0}"/>
    <cellStyle name="Comma 40 10" xfId="14613" xr:uid="{34ADDAC2-B507-4739-B313-64B2E24D5DC3}"/>
    <cellStyle name="Comma 40 2" xfId="2069" xr:uid="{DA8AB126-5C98-4F0F-9AE5-0AB554AD1D3F}"/>
    <cellStyle name="Comma 40 2 2" xfId="5544" xr:uid="{8E4510FB-EF74-44E0-865D-7763B2E6AD4F}"/>
    <cellStyle name="Comma 40 2 2 2" xfId="12912" xr:uid="{6BAC2BF5-4E57-41AB-8EC8-257EFF3283C9}"/>
    <cellStyle name="Comma 40 2 2 2 2" xfId="26594" xr:uid="{0A9D5F2E-480A-4985-A6A2-AE214D359E42}"/>
    <cellStyle name="Comma 40 2 2 3" xfId="18638" xr:uid="{040997A1-BF6F-4316-875C-62A8596F2DB8}"/>
    <cellStyle name="Comma 40 2 3" xfId="10951" xr:uid="{D355C632-314B-42B6-96FB-7A31E422323A}"/>
    <cellStyle name="Comma 40 2 3 2" xfId="23422" xr:uid="{6AB6EDA3-65AC-4B15-997D-F46A15C8A5D2}"/>
    <cellStyle name="Comma 40 2 4" xfId="15444" xr:uid="{5EFA02C3-E7A1-4A31-9C75-9530D3DA116C}"/>
    <cellStyle name="Comma 40 3" xfId="2923" xr:uid="{1C7270C3-1FA8-47CD-AE80-3E509E6659AA}"/>
    <cellStyle name="Comma 40 3 2" xfId="5926" xr:uid="{5BA71D55-63EA-4CE8-89FD-37DFFDC69F2E}"/>
    <cellStyle name="Comma 40 3 2 2" xfId="13253" xr:uid="{D89066F5-4AF0-469D-9302-315E308B75E1}"/>
    <cellStyle name="Comma 40 3 2 2 2" xfId="26971" xr:uid="{7C9A7FB1-5BE9-47EC-98A2-887481340F3F}"/>
    <cellStyle name="Comma 40 3 2 3" xfId="19015" xr:uid="{7EA439BF-779D-4465-9CE2-052BF35E9CDE}"/>
    <cellStyle name="Comma 40 3 3" xfId="11337" xr:uid="{315F5A27-57AD-4537-842D-2FDE885E7C36}"/>
    <cellStyle name="Comma 40 3 3 2" xfId="24057" xr:uid="{7DA8691E-F6A9-4BEB-A23A-839BB58B6C75}"/>
    <cellStyle name="Comma 40 3 4" xfId="16102" xr:uid="{B7A54333-7048-4CD4-B83D-9032CA1A973E}"/>
    <cellStyle name="Comma 40 4" xfId="3187" xr:uid="{44455C74-37C6-404A-970A-C6604097C58D}"/>
    <cellStyle name="Comma 40 4 2" xfId="6184" xr:uid="{FEF5E51D-6898-4831-99D2-D0747265F53E}"/>
    <cellStyle name="Comma 40 4 2 2" xfId="13511" xr:uid="{0F57950F-1F38-4799-9818-8E84898659FF}"/>
    <cellStyle name="Comma 40 4 2 2 2" xfId="27229" xr:uid="{3904E869-626D-4D72-9072-0A8A080BB08B}"/>
    <cellStyle name="Comma 40 4 2 3" xfId="19273" xr:uid="{98B30A85-4430-4C31-9077-12DCF0F790FC}"/>
    <cellStyle name="Comma 40 4 3" xfId="11597" xr:uid="{74EA3CAE-4E4E-4BF4-B24A-7150F1CCE063}"/>
    <cellStyle name="Comma 40 4 3 2" xfId="24317" xr:uid="{6EFF1905-2098-4991-A255-47AFBE084B01}"/>
    <cellStyle name="Comma 40 4 4" xfId="16362" xr:uid="{C86D69C6-68A4-4AC6-A48B-C7E2E7A3F6F8}"/>
    <cellStyle name="Comma 40 5" xfId="3432" xr:uid="{E8002FB9-E762-473A-8C65-6FD0B69BB2CF}"/>
    <cellStyle name="Comma 40 5 2" xfId="6429" xr:uid="{398214C3-CC14-475B-AE48-7292E0A98182}"/>
    <cellStyle name="Comma 40 5 2 2" xfId="13756" xr:uid="{0C1A4F56-E95F-4ADF-B940-E4C9F4B201C7}"/>
    <cellStyle name="Comma 40 5 2 2 2" xfId="27474" xr:uid="{95485A5A-1C65-4184-9182-E1B35470A41C}"/>
    <cellStyle name="Comma 40 5 2 3" xfId="19518" xr:uid="{CC0FE176-276D-4230-99DA-31A97C6F2892}"/>
    <cellStyle name="Comma 40 5 3" xfId="11842" xr:uid="{8046A49E-A2CD-4EBD-B36D-9E6BCDDD9F54}"/>
    <cellStyle name="Comma 40 5 3 2" xfId="24562" xr:uid="{33E400D7-BDDF-42DD-A1A1-8616B84FE2C3}"/>
    <cellStyle name="Comma 40 5 4" xfId="16607" xr:uid="{7C1B3220-76BE-4010-82D8-5BE474BF9F2B}"/>
    <cellStyle name="Comma 40 6" xfId="3635" xr:uid="{93A7B507-9AAD-47F7-B358-8734A1F9D255}"/>
    <cellStyle name="Comma 40 6 2" xfId="6624" xr:uid="{152F08B1-58E3-4A45-B8A4-B450FEE47C4D}"/>
    <cellStyle name="Comma 40 6 2 2" xfId="13950" xr:uid="{39C232AF-AA28-46FB-9B22-7DB8B5E8827B}"/>
    <cellStyle name="Comma 40 6 2 2 2" xfId="27669" xr:uid="{023DA628-13AF-4997-A6F3-EFCAE38016A6}"/>
    <cellStyle name="Comma 40 6 2 3" xfId="19713" xr:uid="{1B4F20F6-3F69-4463-9135-FC588CD5F44F}"/>
    <cellStyle name="Comma 40 6 3" xfId="12038" xr:uid="{FB94E841-B6C8-4BF2-8593-D0A458F442FB}"/>
    <cellStyle name="Comma 40 6 3 2" xfId="24757" xr:uid="{87F9CE6A-E612-4138-83DF-EEE7CE07B447}"/>
    <cellStyle name="Comma 40 6 4" xfId="16801" xr:uid="{201480BD-C46B-4CC5-BE9F-DF17A1120C47}"/>
    <cellStyle name="Comma 40 7" xfId="4214" xr:uid="{99BE4A3F-607D-4BB9-B5D8-7E884E98DFCB}"/>
    <cellStyle name="Comma 40 7 2" xfId="7170" xr:uid="{ADCDB90C-D050-437F-BFE1-27804F43E978}"/>
    <cellStyle name="Comma 40 7 2 2" xfId="14239" xr:uid="{AB4C6271-82AF-4EA4-AE5C-A1D36F44A16D}"/>
    <cellStyle name="Comma 40 7 2 2 2" xfId="28215" xr:uid="{3EBD77CF-DDD6-4E23-B0DD-B4EB692B34F5}"/>
    <cellStyle name="Comma 40 7 2 3" xfId="20259" xr:uid="{81DBE64C-8131-46EC-8DB4-95C38B73C279}"/>
    <cellStyle name="Comma 40 7 3" xfId="12331" xr:uid="{02912668-1FB1-4AC7-BA1D-70E9C24A07B4}"/>
    <cellStyle name="Comma 40 7 3 2" xfId="25298" xr:uid="{57EF0862-4CEC-4E1D-B9FB-7D4C5D866426}"/>
    <cellStyle name="Comma 40 7 4" xfId="17342" xr:uid="{44B92901-C282-4AFD-BE47-14951712548A}"/>
    <cellStyle name="Comma 40 8" xfId="4879" xr:uid="{2C1B9DD0-1607-40EC-8AB0-F53967710C0F}"/>
    <cellStyle name="Comma 40 8 2" xfId="12627" xr:uid="{E5ED84D7-B01D-4CA4-8B84-3E6E0A79BF06}"/>
    <cellStyle name="Comma 40 8 2 2" xfId="25937" xr:uid="{2D62CD27-4214-4E86-ADCF-7757206ECC23}"/>
    <cellStyle name="Comma 40 8 3" xfId="17981" xr:uid="{70ECB355-CE2F-4CC7-AD61-9BD826DD0ED9}"/>
    <cellStyle name="Comma 40 9" xfId="10216" xr:uid="{2C4B307E-CF82-4D7C-8ACD-CC2E6EF0C80D}"/>
    <cellStyle name="Comma 40 9 2" xfId="22585" xr:uid="{63DF9F6F-5FEB-4509-8119-4A10308B84E2}"/>
    <cellStyle name="Comma 41" xfId="599" xr:uid="{B802E818-4923-42C3-9EB6-44BD3D633D6F}"/>
    <cellStyle name="Comma 41 10" xfId="14614" xr:uid="{A71158E9-2CCB-4C82-B7CA-9AC3781FA553}"/>
    <cellStyle name="Comma 41 2" xfId="2071" xr:uid="{F46EF9EE-71AD-4AC9-B970-D46F050FC9C0}"/>
    <cellStyle name="Comma 41 2 2" xfId="5546" xr:uid="{FCCDFEC8-3F4E-4B8F-89A6-ECF63B538573}"/>
    <cellStyle name="Comma 41 2 2 2" xfId="12914" xr:uid="{6F5F0F55-BADA-48DF-8065-F28766B5C55A}"/>
    <cellStyle name="Comma 41 2 2 2 2" xfId="26596" xr:uid="{0326EC49-38FE-42A1-A200-DC6CEBD64F55}"/>
    <cellStyle name="Comma 41 2 2 3" xfId="18640" xr:uid="{4F8C6D78-1786-444A-8F88-AC16E35CBFFE}"/>
    <cellStyle name="Comma 41 2 3" xfId="10953" xr:uid="{11BA58C4-2E12-4695-B92C-D61AEA6A4568}"/>
    <cellStyle name="Comma 41 2 3 2" xfId="23424" xr:uid="{944DA3A6-C4DB-428D-AA87-D49B0FACB3FB}"/>
    <cellStyle name="Comma 41 2 4" xfId="15446" xr:uid="{553D19AA-DC76-4076-8A88-974FCA596770}"/>
    <cellStyle name="Comma 41 3" xfId="2925" xr:uid="{2B534899-2008-47FA-900A-E9EDA952FDE9}"/>
    <cellStyle name="Comma 41 3 2" xfId="5928" xr:uid="{45B3177A-03B4-4293-9389-7CA5CEE0FEC9}"/>
    <cellStyle name="Comma 41 3 2 2" xfId="13255" xr:uid="{9854CC9C-578C-4890-A10A-969FCAB2D5D4}"/>
    <cellStyle name="Comma 41 3 2 2 2" xfId="26973" xr:uid="{5FEBE0D5-6055-4D1E-A876-0B9A4AA34404}"/>
    <cellStyle name="Comma 41 3 2 3" xfId="19017" xr:uid="{68170826-01A6-4B53-8F90-9D8C9CBA553A}"/>
    <cellStyle name="Comma 41 3 3" xfId="11339" xr:uid="{16B9B63F-AB3C-4C7B-85AA-1FB4771F0F01}"/>
    <cellStyle name="Comma 41 3 3 2" xfId="24059" xr:uid="{3F509358-D768-4103-8F60-4C32F3E26B17}"/>
    <cellStyle name="Comma 41 3 4" xfId="16104" xr:uid="{033A8B8B-4582-4A7C-B6C9-7F240CA972D9}"/>
    <cellStyle name="Comma 41 4" xfId="3189" xr:uid="{17C72DB9-9627-4C2A-AAF5-0AFD7A6E2522}"/>
    <cellStyle name="Comma 41 4 2" xfId="6186" xr:uid="{22BE74D9-83E5-4339-8D3A-22A361DEC78B}"/>
    <cellStyle name="Comma 41 4 2 2" xfId="13513" xr:uid="{1F431EA0-98DB-482D-8FBF-2010EC76E55C}"/>
    <cellStyle name="Comma 41 4 2 2 2" xfId="27231" xr:uid="{3AD8DCDF-DC02-4A7A-83F1-9AB4E4334699}"/>
    <cellStyle name="Comma 41 4 2 3" xfId="19275" xr:uid="{A0FCE4F3-CD84-40C3-8BF8-0D65D5FF5564}"/>
    <cellStyle name="Comma 41 4 3" xfId="11599" xr:uid="{019C88FD-E8A8-4B4E-BCA4-336B76F79C6D}"/>
    <cellStyle name="Comma 41 4 3 2" xfId="24319" xr:uid="{8903280B-03BE-43E3-91FA-981E94BD6B65}"/>
    <cellStyle name="Comma 41 4 4" xfId="16364" xr:uid="{8BF06869-2C84-4B78-BF6D-A3AA24B0C46E}"/>
    <cellStyle name="Comma 41 5" xfId="3434" xr:uid="{3A18D03D-0C41-4168-BB43-7BEBC4B267E0}"/>
    <cellStyle name="Comma 41 5 2" xfId="6431" xr:uid="{EFA59DA8-79C2-4A4C-9EE8-FF50822ED4C0}"/>
    <cellStyle name="Comma 41 5 2 2" xfId="13758" xr:uid="{8EF5FEF2-B625-49A5-BD17-24585B8D07FC}"/>
    <cellStyle name="Comma 41 5 2 2 2" xfId="27476" xr:uid="{235B462D-9D52-4961-ADB3-12CD060EF37A}"/>
    <cellStyle name="Comma 41 5 2 3" xfId="19520" xr:uid="{1AC4F0AD-53BA-49F3-9027-B0B7810D960F}"/>
    <cellStyle name="Comma 41 5 3" xfId="11844" xr:uid="{9F03043D-AFC4-4CD5-9C9F-76848E22802A}"/>
    <cellStyle name="Comma 41 5 3 2" xfId="24564" xr:uid="{17CBD905-B534-4566-A6F5-399A4B93FC9C}"/>
    <cellStyle name="Comma 41 5 4" xfId="16609" xr:uid="{623983EE-1DAD-4B7C-B9D7-DC0D19BE8B0A}"/>
    <cellStyle name="Comma 41 6" xfId="3636" xr:uid="{13CB9950-E176-46A5-8E7A-A831F0AB8559}"/>
    <cellStyle name="Comma 41 6 2" xfId="6625" xr:uid="{D06BA84B-2828-4C82-B0A0-89455F751B1A}"/>
    <cellStyle name="Comma 41 6 2 2" xfId="13951" xr:uid="{DB398F12-CB05-44C7-9A89-8607999EF9B8}"/>
    <cellStyle name="Comma 41 6 2 2 2" xfId="27670" xr:uid="{625ED1C5-97C3-486F-BAF3-82829ED625D9}"/>
    <cellStyle name="Comma 41 6 2 3" xfId="19714" xr:uid="{80171248-6C86-4E7A-BD66-85024F803A7F}"/>
    <cellStyle name="Comma 41 6 3" xfId="12039" xr:uid="{5AC343EA-15E2-4553-B51D-082B14F84B45}"/>
    <cellStyle name="Comma 41 6 3 2" xfId="24758" xr:uid="{F7981173-F1B9-4A19-8DAB-5DAAC4B2EF57}"/>
    <cellStyle name="Comma 41 6 4" xfId="16802" xr:uid="{455F3058-919D-4353-8950-6230E961C586}"/>
    <cellStyle name="Comma 41 7" xfId="4215" xr:uid="{7903A953-CDAA-4E80-ADD5-C7A6D23173D5}"/>
    <cellStyle name="Comma 41 7 2" xfId="7171" xr:uid="{03BD3EE7-C6F5-4848-A903-DF1AAA67C690}"/>
    <cellStyle name="Comma 41 7 2 2" xfId="14240" xr:uid="{09CAF815-C479-4C5C-901C-71204799A448}"/>
    <cellStyle name="Comma 41 7 2 2 2" xfId="28216" xr:uid="{FF3DB589-9619-4101-A642-A989DC049AE2}"/>
    <cellStyle name="Comma 41 7 2 3" xfId="20260" xr:uid="{54133A49-54CE-4671-AEFD-CA619A99E1E8}"/>
    <cellStyle name="Comma 41 7 3" xfId="12332" xr:uid="{2E00FE40-B052-402D-953D-4F491B31BE48}"/>
    <cellStyle name="Comma 41 7 3 2" xfId="25299" xr:uid="{A6EB6567-C52E-46AA-994A-D470E87D492A}"/>
    <cellStyle name="Comma 41 7 4" xfId="17343" xr:uid="{43020941-D36C-4B30-BE61-E819D86CE373}"/>
    <cellStyle name="Comma 41 8" xfId="4880" xr:uid="{A0E9C124-16D9-44CA-A9E9-DFEABA867241}"/>
    <cellStyle name="Comma 41 8 2" xfId="12628" xr:uid="{334DE7AA-E03E-447A-B7BF-8525BB0D0901}"/>
    <cellStyle name="Comma 41 8 2 2" xfId="25938" xr:uid="{54B340BD-DDA1-4263-8507-6D2F91CE3B46}"/>
    <cellStyle name="Comma 41 8 3" xfId="17982" xr:uid="{B69465A9-BD09-4BB6-8D59-73E3FBD02475}"/>
    <cellStyle name="Comma 41 9" xfId="10217" xr:uid="{35C043C2-8A2F-4CCE-89D2-4827DC765E63}"/>
    <cellStyle name="Comma 41 9 2" xfId="22586" xr:uid="{8CC85E6C-7364-43E8-941A-779C8021750B}"/>
    <cellStyle name="Comma 42" xfId="605" xr:uid="{46F8321F-C7D8-46CE-9208-33AC92969FFC}"/>
    <cellStyle name="Comma 42 10" xfId="14616" xr:uid="{84CF2D51-2D94-4786-9E48-8714D8632AB6}"/>
    <cellStyle name="Comma 42 2" xfId="2073" xr:uid="{672635AB-9280-44B4-8A11-14B41EB404CB}"/>
    <cellStyle name="Comma 42 2 2" xfId="5548" xr:uid="{F74B1C6B-EC79-4D3F-B458-EF5CEF4CEC5B}"/>
    <cellStyle name="Comma 42 2 2 2" xfId="12916" xr:uid="{45342B36-8076-4B03-AD03-603DD282FE61}"/>
    <cellStyle name="Comma 42 2 2 2 2" xfId="26598" xr:uid="{540D3CA8-28B5-4B48-9232-E77DAF72CBC4}"/>
    <cellStyle name="Comma 42 2 2 3" xfId="18642" xr:uid="{1383FDFF-031B-4C03-BB03-1C0F0306D5EE}"/>
    <cellStyle name="Comma 42 2 3" xfId="10955" xr:uid="{DF5BE345-3411-4F28-90BE-640ECFA41F3F}"/>
    <cellStyle name="Comma 42 2 3 2" xfId="23426" xr:uid="{5E5C58BB-5696-420F-AF83-768D7A194384}"/>
    <cellStyle name="Comma 42 2 4" xfId="15448" xr:uid="{2DB08404-EBBB-4834-BC81-393A955C7E08}"/>
    <cellStyle name="Comma 42 3" xfId="2927" xr:uid="{E4711660-9939-42DB-BFB3-23947EF92288}"/>
    <cellStyle name="Comma 42 3 2" xfId="5930" xr:uid="{2107C56D-82F8-45A8-A0A3-FA98E7D70C72}"/>
    <cellStyle name="Comma 42 3 2 2" xfId="13257" xr:uid="{FD00C51B-6F63-4BF4-96F8-898EAF1202F5}"/>
    <cellStyle name="Comma 42 3 2 2 2" xfId="26975" xr:uid="{A039697F-BD3F-4C71-91C5-2EDF1E75C5E8}"/>
    <cellStyle name="Comma 42 3 2 3" xfId="19019" xr:uid="{535DF87C-948B-47A9-9F44-042DE0547DBA}"/>
    <cellStyle name="Comma 42 3 3" xfId="11341" xr:uid="{5D09344C-A2D6-4490-870A-8EE294853F0A}"/>
    <cellStyle name="Comma 42 3 3 2" xfId="24061" xr:uid="{8AE28CC1-1DE1-43D7-A65F-6EC1CD17CFEB}"/>
    <cellStyle name="Comma 42 3 4" xfId="16106" xr:uid="{59A15148-8E03-4614-B2A5-379A1C3FC7C1}"/>
    <cellStyle name="Comma 42 4" xfId="3191" xr:uid="{08B7BC47-C010-4252-9FA3-F760EBEAA2C0}"/>
    <cellStyle name="Comma 42 4 2" xfId="6188" xr:uid="{522D22D4-96DD-4CC5-A26F-08A0C4F228B0}"/>
    <cellStyle name="Comma 42 4 2 2" xfId="13515" xr:uid="{03DFD228-DAB1-4CFE-BBDD-6BC9F0FA1629}"/>
    <cellStyle name="Comma 42 4 2 2 2" xfId="27233" xr:uid="{125738DD-9ED9-459F-A4B2-D140A9F20B0E}"/>
    <cellStyle name="Comma 42 4 2 3" xfId="19277" xr:uid="{FF3F3C45-1E7E-40F6-8EB2-80C73859AE1D}"/>
    <cellStyle name="Comma 42 4 3" xfId="11601" xr:uid="{44BC832B-B83A-42BB-A449-3E48DD9FFA66}"/>
    <cellStyle name="Comma 42 4 3 2" xfId="24321" xr:uid="{28D2888D-74F4-4ADC-B35C-697006E8B5C8}"/>
    <cellStyle name="Comma 42 4 4" xfId="16366" xr:uid="{D3981957-1E6A-48AA-B87A-99604CEE3510}"/>
    <cellStyle name="Comma 42 5" xfId="3436" xr:uid="{5943D7B8-A49C-45FB-8B42-544F6B9F04EF}"/>
    <cellStyle name="Comma 42 5 2" xfId="6433" xr:uid="{B1A16C21-3467-4E1D-9B95-D7C9EAE42638}"/>
    <cellStyle name="Comma 42 5 2 2" xfId="13760" xr:uid="{05B19C05-8FF3-4087-AFCB-D50F293CCD52}"/>
    <cellStyle name="Comma 42 5 2 2 2" xfId="27478" xr:uid="{F0C6E44A-EEB0-4912-89A0-8BCE96DB3ED4}"/>
    <cellStyle name="Comma 42 5 2 3" xfId="19522" xr:uid="{E2E04583-8A03-418B-B981-FBD3A9D6B82A}"/>
    <cellStyle name="Comma 42 5 3" xfId="11846" xr:uid="{EB10F4F5-2110-4BB8-B78F-E9F38B7C3A47}"/>
    <cellStyle name="Comma 42 5 3 2" xfId="24566" xr:uid="{389B8007-203D-403F-8C99-D0A23FCE1112}"/>
    <cellStyle name="Comma 42 5 4" xfId="16611" xr:uid="{BF7D6836-1D6B-47FA-A2CB-D67D1C8E212B}"/>
    <cellStyle name="Comma 42 6" xfId="3638" xr:uid="{5EF71325-B24E-4D3E-9A70-3291BF47F0E5}"/>
    <cellStyle name="Comma 42 6 2" xfId="6627" xr:uid="{F8C8BEDB-7CB0-4D3D-B14F-E9BD84937734}"/>
    <cellStyle name="Comma 42 6 2 2" xfId="13953" xr:uid="{859F70C8-A1E0-4C0D-87B6-A31F9B486317}"/>
    <cellStyle name="Comma 42 6 2 2 2" xfId="27672" xr:uid="{C89EF4D0-0F90-4BDA-8D32-0D2B88493138}"/>
    <cellStyle name="Comma 42 6 2 3" xfId="19716" xr:uid="{8294D2B7-2244-4D6E-8BA5-418A71FB17FA}"/>
    <cellStyle name="Comma 42 6 3" xfId="12041" xr:uid="{0A469508-E046-4E37-962A-188CB4C1F607}"/>
    <cellStyle name="Comma 42 6 3 2" xfId="24760" xr:uid="{33A3802C-71FD-4493-A752-384D923EA1E3}"/>
    <cellStyle name="Comma 42 6 4" xfId="16804" xr:uid="{AB376D4B-D589-4C80-AAA0-D15BDB2C5370}"/>
    <cellStyle name="Comma 42 7" xfId="4217" xr:uid="{04C836BC-1800-4124-9094-8292C962551D}"/>
    <cellStyle name="Comma 42 7 2" xfId="7173" xr:uid="{A6A0FDA7-43E3-4363-B937-BE5908D4FE9A}"/>
    <cellStyle name="Comma 42 7 2 2" xfId="14242" xr:uid="{45BE189C-CA4E-40E0-9BA8-9123D4D8D9B3}"/>
    <cellStyle name="Comma 42 7 2 2 2" xfId="28218" xr:uid="{EE5F631D-0C51-4F1D-BB2B-867A42DC4753}"/>
    <cellStyle name="Comma 42 7 2 3" xfId="20262" xr:uid="{CE311A67-2673-450A-806D-3CC53B2E3146}"/>
    <cellStyle name="Comma 42 7 3" xfId="12334" xr:uid="{AD2600A1-81F3-440E-8EC4-1EBE324341F6}"/>
    <cellStyle name="Comma 42 7 3 2" xfId="25301" xr:uid="{12EC8E3F-AD41-4AE6-B5F3-F6F0E4507CC5}"/>
    <cellStyle name="Comma 42 7 4" xfId="17345" xr:uid="{0270C370-B342-460F-87AB-E4DA23A0E76E}"/>
    <cellStyle name="Comma 42 8" xfId="4882" xr:uid="{F5A6986F-DBE1-4B02-82F1-5B691DB7972C}"/>
    <cellStyle name="Comma 42 8 2" xfId="12630" xr:uid="{FDB65FA8-0D66-4B92-A4AD-E19DEA283145}"/>
    <cellStyle name="Comma 42 8 2 2" xfId="25940" xr:uid="{E2B1414E-F893-4077-A768-83CC3F61873C}"/>
    <cellStyle name="Comma 42 8 3" xfId="17984" xr:uid="{DEECFD89-FF66-409E-B780-7A9D43099569}"/>
    <cellStyle name="Comma 42 9" xfId="10220" xr:uid="{F3C468E2-73E9-4A87-8C01-1D33A657A966}"/>
    <cellStyle name="Comma 42 9 2" xfId="22588" xr:uid="{D064A3F6-2AED-43EF-8103-CF715AD1C9A1}"/>
    <cellStyle name="Comma 43" xfId="606" xr:uid="{DF787479-3E3F-44D1-B92A-590703DDFF11}"/>
    <cellStyle name="Comma 43 10" xfId="14617" xr:uid="{3C57EAB7-13A0-4AEE-9765-351354191D5D}"/>
    <cellStyle name="Comma 43 2" xfId="2075" xr:uid="{4EC89FF9-CE20-4F87-8849-F6F326399B90}"/>
    <cellStyle name="Comma 43 2 2" xfId="5550" xr:uid="{CD46BE94-AE65-49FA-8F95-8B9D272A4AC7}"/>
    <cellStyle name="Comma 43 2 2 2" xfId="12918" xr:uid="{5FFEED1A-9367-4BB2-AED7-B88AF5B2EB90}"/>
    <cellStyle name="Comma 43 2 2 2 2" xfId="26600" xr:uid="{2905BC54-4389-42C5-8598-8FF546B87C07}"/>
    <cellStyle name="Comma 43 2 2 3" xfId="18644" xr:uid="{D03A88B0-F64F-4B9F-8999-07EAC5284D69}"/>
    <cellStyle name="Comma 43 2 3" xfId="10957" xr:uid="{D9442F54-1635-47A0-B66D-4A9F02DCEE92}"/>
    <cellStyle name="Comma 43 2 3 2" xfId="23428" xr:uid="{68BE8BE5-8301-42CD-BA09-FBDCDA16B6C5}"/>
    <cellStyle name="Comma 43 2 4" xfId="15450" xr:uid="{FF94697D-4BC1-459A-8E60-1470545B2832}"/>
    <cellStyle name="Comma 43 3" xfId="2929" xr:uid="{7A8DE28A-8E34-4DC2-88C5-7A67DC186587}"/>
    <cellStyle name="Comma 43 3 2" xfId="5932" xr:uid="{EB69A895-1149-4B06-8364-3B14FE1330E6}"/>
    <cellStyle name="Comma 43 3 2 2" xfId="13259" xr:uid="{819C6789-75C0-4917-9451-E263F0A8273C}"/>
    <cellStyle name="Comma 43 3 2 2 2" xfId="26977" xr:uid="{8963ABC1-E295-4CE7-BE0D-EB595F363E08}"/>
    <cellStyle name="Comma 43 3 2 3" xfId="19021" xr:uid="{6805BCC2-AF29-43AE-B2B7-B265332F5C8B}"/>
    <cellStyle name="Comma 43 3 3" xfId="11343" xr:uid="{CB987C6C-F23F-4A05-ADC4-043AFE1A37B0}"/>
    <cellStyle name="Comma 43 3 3 2" xfId="24063" xr:uid="{781B7AE8-1772-475A-8112-0746747F13AA}"/>
    <cellStyle name="Comma 43 3 4" xfId="16108" xr:uid="{1A220BD5-0108-4EC9-AD9E-1972172956A7}"/>
    <cellStyle name="Comma 43 4" xfId="3193" xr:uid="{8D8EAEE6-9AA5-4E11-8F5A-23724673AFFD}"/>
    <cellStyle name="Comma 43 4 2" xfId="6190" xr:uid="{7A6B66AF-94F8-4C28-BABC-4B4106B4B445}"/>
    <cellStyle name="Comma 43 4 2 2" xfId="13517" xr:uid="{743F103E-0BA4-4CBB-AACA-341CC8F8EC1A}"/>
    <cellStyle name="Comma 43 4 2 2 2" xfId="27235" xr:uid="{E00BAE76-4091-4A2F-BBCC-280C3032F512}"/>
    <cellStyle name="Comma 43 4 2 3" xfId="19279" xr:uid="{263D9303-94AC-42C2-9174-4257E76AEF2F}"/>
    <cellStyle name="Comma 43 4 3" xfId="11603" xr:uid="{1938DE05-7AE3-4986-A8AA-EEE785E421CA}"/>
    <cellStyle name="Comma 43 4 3 2" xfId="24323" xr:uid="{399AC42F-FCBE-4633-B1F4-6B0716B90CBD}"/>
    <cellStyle name="Comma 43 4 4" xfId="16368" xr:uid="{5C5F346F-3EFB-4C82-95A6-0555F5224374}"/>
    <cellStyle name="Comma 43 5" xfId="3438" xr:uid="{8995E0F3-589B-4BE6-8AC7-235556A8C701}"/>
    <cellStyle name="Comma 43 5 2" xfId="6435" xr:uid="{1B82FE4B-6E97-4351-AE54-8244CBCEA636}"/>
    <cellStyle name="Comma 43 5 2 2" xfId="13762" xr:uid="{7ABE69C4-C258-463F-A39E-D18C4E2C2A0F}"/>
    <cellStyle name="Comma 43 5 2 2 2" xfId="27480" xr:uid="{4427A0DC-DC6D-4218-99FC-B6F8C4498445}"/>
    <cellStyle name="Comma 43 5 2 3" xfId="19524" xr:uid="{C39EC315-7265-4CB1-82B7-09D25BB35410}"/>
    <cellStyle name="Comma 43 5 3" xfId="11848" xr:uid="{27AEA780-D5E8-4878-9F40-6BD5D06C3665}"/>
    <cellStyle name="Comma 43 5 3 2" xfId="24568" xr:uid="{3B0235B2-E188-4E40-BF5F-CD20889A4C73}"/>
    <cellStyle name="Comma 43 5 4" xfId="16613" xr:uid="{70BCB6AE-A95C-4934-BBB3-5C82A2A0CFDA}"/>
    <cellStyle name="Comma 43 6" xfId="3639" xr:uid="{76C406EC-4123-4730-9DB4-E33E856DC992}"/>
    <cellStyle name="Comma 43 6 2" xfId="6628" xr:uid="{B45DD1A6-377A-45F2-B87A-2C63F83AA77D}"/>
    <cellStyle name="Comma 43 6 2 2" xfId="13954" xr:uid="{5A87D293-BA54-49A7-B962-6E9685760FE9}"/>
    <cellStyle name="Comma 43 6 2 2 2" xfId="27673" xr:uid="{785D0466-DB71-4DA5-9098-68513E4087BE}"/>
    <cellStyle name="Comma 43 6 2 3" xfId="19717" xr:uid="{1340CAC0-050A-4882-B582-E6C5F26EDDC8}"/>
    <cellStyle name="Comma 43 6 3" xfId="12042" xr:uid="{3A03DE62-4856-442D-85F0-141BAAA53000}"/>
    <cellStyle name="Comma 43 6 3 2" xfId="24761" xr:uid="{F1C8C0BD-5C1F-439C-AAFC-78759801E661}"/>
    <cellStyle name="Comma 43 6 4" xfId="16805" xr:uid="{CC6D68F2-6547-452E-8A77-40664EFCF4DB}"/>
    <cellStyle name="Comma 43 7" xfId="4218" xr:uid="{E0466A16-90F6-44FD-A484-D617C036DC5D}"/>
    <cellStyle name="Comma 43 7 2" xfId="7174" xr:uid="{8A476099-E4B8-463E-A86E-B0EEAB9B11B9}"/>
    <cellStyle name="Comma 43 7 2 2" xfId="14243" xr:uid="{DD81A78C-1695-4015-95D5-52A0AC3A8CBE}"/>
    <cellStyle name="Comma 43 7 2 2 2" xfId="28219" xr:uid="{51DFD3B2-04DF-4C59-942C-98A64DC85BBD}"/>
    <cellStyle name="Comma 43 7 2 3" xfId="20263" xr:uid="{5385B9B9-6D13-400D-AB53-AB6DB16E07F0}"/>
    <cellStyle name="Comma 43 7 3" xfId="12335" xr:uid="{38C55A10-F691-481C-BFEC-B613898F3AC6}"/>
    <cellStyle name="Comma 43 7 3 2" xfId="25302" xr:uid="{9BA7EC37-99DD-48EE-A511-6FE16612CA5D}"/>
    <cellStyle name="Comma 43 7 4" xfId="17346" xr:uid="{F8F9A837-709D-45B1-8EEE-DD52181DEF64}"/>
    <cellStyle name="Comma 43 8" xfId="4883" xr:uid="{522F7113-0DF6-41D9-823B-39D09C134F7F}"/>
    <cellStyle name="Comma 43 8 2" xfId="12631" xr:uid="{BA4D9F5B-453E-430E-BC22-EB94145425DE}"/>
    <cellStyle name="Comma 43 8 2 2" xfId="25941" xr:uid="{B27F4BC4-A098-453E-BDEF-F3CCDAF36C31}"/>
    <cellStyle name="Comma 43 8 3" xfId="17985" xr:uid="{173A70F1-169F-450C-8DD9-6BEF14D644E4}"/>
    <cellStyle name="Comma 43 9" xfId="10221" xr:uid="{4E2A0595-228B-4C63-B8FC-586712051402}"/>
    <cellStyle name="Comma 43 9 2" xfId="22589" xr:uid="{58786493-7474-4015-A64C-4C1EF6366257}"/>
    <cellStyle name="Comma 44" xfId="610" xr:uid="{966DA4D5-8182-4429-94B7-B4BB794A10D7}"/>
    <cellStyle name="Comma 44 2" xfId="696" xr:uid="{8893564F-B864-4781-BFD6-BA15A88ABCD8}"/>
    <cellStyle name="Comma 44 2 2" xfId="2359" xr:uid="{3F5096A5-187C-47A4-87C6-28C37F26E02B}"/>
    <cellStyle name="Comma 44 2 3" xfId="2077" xr:uid="{E72FC9C4-AEC8-4149-AC4C-35E8CFD6D8F8}"/>
    <cellStyle name="Comma 44 2 3 2" xfId="10959" xr:uid="{2D8914F6-B0A3-46F1-9E8B-927ECFA45BCA}"/>
    <cellStyle name="Comma 44 2 3 2 2" xfId="23430" xr:uid="{6483C20D-21F6-466D-B352-4AAA64C616CB}"/>
    <cellStyle name="Comma 44 2 3 3" xfId="15452" xr:uid="{B390488E-6DF7-432F-864E-6BA9F73DCB2F}"/>
    <cellStyle name="Comma 44 2 4" xfId="9944" xr:uid="{9EF9E98E-008B-4FFE-9473-5D799071786A}"/>
    <cellStyle name="Comma 44 3" xfId="849" xr:uid="{72D76C32-7347-4F74-AD22-C5186361A6E4}"/>
    <cellStyle name="Comma 44 4" xfId="2322" xr:uid="{74B4E442-8B5E-4030-8049-A6D5B0592D95}"/>
    <cellStyle name="Comma 44 5" xfId="2931" xr:uid="{965F63C1-A813-4BF9-8A8F-0C337F9C388D}"/>
    <cellStyle name="Comma 44 5 2" xfId="5934" xr:uid="{AAAC773C-2502-4C92-B6CB-13AAC397CA80}"/>
    <cellStyle name="Comma 44 5 2 2" xfId="13261" xr:uid="{B635D683-ADC6-41D9-8FDF-ACDBCCF2C8B3}"/>
    <cellStyle name="Comma 44 5 2 2 2" xfId="26979" xr:uid="{893F1EA8-1436-4BDF-8BEB-28E88ED76125}"/>
    <cellStyle name="Comma 44 5 2 3" xfId="19023" xr:uid="{EF32358B-E9E3-4832-9E30-237A75F2E6F7}"/>
    <cellStyle name="Comma 44 5 3" xfId="11345" xr:uid="{29F4EED9-DBE8-406B-8AAF-1E7E0CE3C64D}"/>
    <cellStyle name="Comma 44 5 3 2" xfId="24065" xr:uid="{2DD95672-523B-4A8C-B922-06892A19B3F5}"/>
    <cellStyle name="Comma 44 5 4" xfId="16110" xr:uid="{0F41D558-3E7A-400C-8204-ECE7F47B2511}"/>
    <cellStyle name="Comma 44 6" xfId="3195" xr:uid="{8B05249B-B7F4-485C-A172-A5763337AF0E}"/>
    <cellStyle name="Comma 44 6 2" xfId="6192" xr:uid="{2294ACFB-7EF4-4DE7-BB86-2434957630B7}"/>
    <cellStyle name="Comma 44 6 2 2" xfId="13519" xr:uid="{400577EF-18D1-460C-8C40-03C2D88856D4}"/>
    <cellStyle name="Comma 44 6 2 2 2" xfId="27237" xr:uid="{78EE1F27-B1BB-4464-979D-30F235AF5236}"/>
    <cellStyle name="Comma 44 6 2 3" xfId="19281" xr:uid="{586E2731-186A-4B81-A3C6-95D9541C8CFB}"/>
    <cellStyle name="Comma 44 6 3" xfId="11605" xr:uid="{7C10EE15-1A06-4DF7-8DF9-2F262EA86DA8}"/>
    <cellStyle name="Comma 44 6 3 2" xfId="24325" xr:uid="{79AF7803-F262-4E69-9417-704DF636F23D}"/>
    <cellStyle name="Comma 44 6 4" xfId="16370" xr:uid="{64EEF459-54F9-4E96-9088-EF306482FFAC}"/>
    <cellStyle name="Comma 44 7" xfId="3440" xr:uid="{57FB53AC-64B4-47DF-9D3F-7A3C96148CAD}"/>
    <cellStyle name="Comma 44 7 2" xfId="6437" xr:uid="{7C7EF3D1-038E-46C7-9E95-F631A30AC43D}"/>
    <cellStyle name="Comma 44 7 2 2" xfId="13764" xr:uid="{5CFCE2C8-9AA7-4C1C-BC0A-EB02D4EC7942}"/>
    <cellStyle name="Comma 44 7 2 2 2" xfId="27482" xr:uid="{4065A123-6983-4752-A800-E5F68F358C29}"/>
    <cellStyle name="Comma 44 7 2 3" xfId="19526" xr:uid="{942E8761-7C9F-4742-991C-D52C4C7C5DF5}"/>
    <cellStyle name="Comma 44 7 3" xfId="11850" xr:uid="{EC184EDA-8C3D-4FC2-B894-0DAA1575B08A}"/>
    <cellStyle name="Comma 44 7 3 2" xfId="24570" xr:uid="{788B7512-CF00-41E3-B8A1-D6F3262110B7}"/>
    <cellStyle name="Comma 44 7 4" xfId="16615" xr:uid="{9BA64B30-68EB-4A85-836F-030E5ADC136B}"/>
    <cellStyle name="Comma 44 8" xfId="1740" xr:uid="{99BFE964-1677-4071-A9EB-56A1424B230A}"/>
    <cellStyle name="Comma 44 8 2" xfId="10679" xr:uid="{05E52357-3832-449F-A417-4450C6338F66}"/>
    <cellStyle name="Comma 44 8 2 2" xfId="23149" xr:uid="{9BD84267-24C1-46C0-8490-EDE4E76BADF1}"/>
    <cellStyle name="Comma 44 8 3" xfId="15180" xr:uid="{772BE343-3984-4305-ABFF-A055E9F8FDE0}"/>
    <cellStyle name="Comma 44 9" xfId="9801" xr:uid="{733D3705-3ED7-4623-AFC8-7D8C3BF9FFD3}"/>
    <cellStyle name="Comma 45" xfId="612" xr:uid="{15E16923-4093-4F1F-8D76-B9FC57B7FDE0}"/>
    <cellStyle name="Comma 45 2" xfId="698" xr:uid="{8CA0CA22-1A73-4797-A6D3-29859480D0E4}"/>
    <cellStyle name="Comma 45 2 2" xfId="2360" xr:uid="{0996636D-A103-482F-A38D-C59FF75BA98B}"/>
    <cellStyle name="Comma 45 2 3" xfId="2079" xr:uid="{F17C980F-2267-4F0B-94FA-259F0FFB5B2E}"/>
    <cellStyle name="Comma 45 2 3 2" xfId="10961" xr:uid="{F7FB41E5-8E27-46CB-865A-719D30E17D58}"/>
    <cellStyle name="Comma 45 2 3 2 2" xfId="23432" xr:uid="{C43B8858-A3F0-46C4-B83D-EF0DBF82245A}"/>
    <cellStyle name="Comma 45 2 3 3" xfId="15454" xr:uid="{CD341D70-1798-4556-B4FC-E75D86069467}"/>
    <cellStyle name="Comma 45 2 4" xfId="9945" xr:uid="{A067F982-7C32-4BCD-BE91-215B4F4B4DD1}"/>
    <cellStyle name="Comma 45 3" xfId="851" xr:uid="{08071DEF-5B6E-4D87-9C2D-4B27A3893846}"/>
    <cellStyle name="Comma 45 4" xfId="2323" xr:uid="{E092FB73-F14B-4D84-896E-45895DEE20AF}"/>
    <cellStyle name="Comma 45 5" xfId="2933" xr:uid="{CF0CF6BA-D547-4EA7-9242-EA43D079812B}"/>
    <cellStyle name="Comma 45 5 2" xfId="5936" xr:uid="{768BEC17-6911-4EA8-803B-C92B88BD199E}"/>
    <cellStyle name="Comma 45 5 2 2" xfId="13263" xr:uid="{B671F8BE-9154-4302-BD5F-E19A351BB33C}"/>
    <cellStyle name="Comma 45 5 2 2 2" xfId="26981" xr:uid="{6CE6C0A5-8FA3-4AD6-9EFC-C6A15595C902}"/>
    <cellStyle name="Comma 45 5 2 3" xfId="19025" xr:uid="{373D1AA9-3E57-49F4-B922-6B3932DED204}"/>
    <cellStyle name="Comma 45 5 3" xfId="11347" xr:uid="{4B64035B-EBD2-4BEB-88C7-160F6E53985B}"/>
    <cellStyle name="Comma 45 5 3 2" xfId="24067" xr:uid="{A127EE32-7702-4A76-9867-1F612212CCAE}"/>
    <cellStyle name="Comma 45 5 4" xfId="16112" xr:uid="{7A89B15A-0C6C-4415-AB4B-BD296EE77CCC}"/>
    <cellStyle name="Comma 45 6" xfId="3197" xr:uid="{7DA144A8-08F4-4DD0-8056-39C3FF74DF6B}"/>
    <cellStyle name="Comma 45 6 2" xfId="6194" xr:uid="{682EAD10-CC06-4CAA-82F2-38A73CE5ED65}"/>
    <cellStyle name="Comma 45 6 2 2" xfId="13521" xr:uid="{4FF46F3D-E03B-4092-8454-1F6AAB70558E}"/>
    <cellStyle name="Comma 45 6 2 2 2" xfId="27239" xr:uid="{EC29FEA7-08F0-46B3-93DF-E8215B6A36FE}"/>
    <cellStyle name="Comma 45 6 2 3" xfId="19283" xr:uid="{8622858B-01D9-485D-AB25-C54CE01F9485}"/>
    <cellStyle name="Comma 45 6 3" xfId="11607" xr:uid="{E72182C7-F218-4AA3-B12B-4B8599E5F589}"/>
    <cellStyle name="Comma 45 6 3 2" xfId="24327" xr:uid="{E2C67788-5241-47BB-90BD-742E61067BB6}"/>
    <cellStyle name="Comma 45 6 4" xfId="16372" xr:uid="{7DE68046-8F5A-46FA-B8BD-3FF64C0F49D8}"/>
    <cellStyle name="Comma 45 7" xfId="3442" xr:uid="{FBA4904B-A103-4E9C-B4B3-148ABFC0B490}"/>
    <cellStyle name="Comma 45 7 2" xfId="6439" xr:uid="{F0BBE832-9B25-411E-A719-B6DCC2627197}"/>
    <cellStyle name="Comma 45 7 2 2" xfId="13766" xr:uid="{C9B76722-F4D7-4DAA-BE5C-BC7787B0CFCD}"/>
    <cellStyle name="Comma 45 7 2 2 2" xfId="27484" xr:uid="{DD3EE983-91AD-4AD6-B733-D7CAFBDA8B8C}"/>
    <cellStyle name="Comma 45 7 2 3" xfId="19528" xr:uid="{07E3B82E-4BBD-47B2-B64D-A739D537EF60}"/>
    <cellStyle name="Comma 45 7 3" xfId="11852" xr:uid="{6B93984C-BC17-428A-BC11-4E96D39016B4}"/>
    <cellStyle name="Comma 45 7 3 2" xfId="24572" xr:uid="{015AFD02-89EA-4EAC-9FCD-CB83C116238E}"/>
    <cellStyle name="Comma 45 7 4" xfId="16617" xr:uid="{6F7C9881-46AF-46BE-A95C-6738EEE53505}"/>
    <cellStyle name="Comma 45 8" xfId="1742" xr:uid="{706B090B-CF5C-4240-A4B8-C4BD946ADB57}"/>
    <cellStyle name="Comma 45 8 2" xfId="10681" xr:uid="{A8C1A9A3-4C77-4AB7-A01A-7F099A213198}"/>
    <cellStyle name="Comma 45 8 2 2" xfId="23151" xr:uid="{888113E4-795F-4416-BB7B-0BB9CAB6986B}"/>
    <cellStyle name="Comma 45 8 3" xfId="15182" xr:uid="{93A3F5EE-BAD6-4514-B421-AD30F0FB0D5B}"/>
    <cellStyle name="Comma 45 9" xfId="9803" xr:uid="{D4F10392-9FE6-485A-9E4A-E718048CF92F}"/>
    <cellStyle name="Comma 46" xfId="614" xr:uid="{C33B539D-EE75-4F3B-8878-6CA7974141AD}"/>
    <cellStyle name="Comma 46 2" xfId="699" xr:uid="{FB886756-A75F-4036-A859-1772D2FCE3CF}"/>
    <cellStyle name="Comma 46 2 2" xfId="2361" xr:uid="{68604C97-3537-4863-882A-736D0E9DD5D2}"/>
    <cellStyle name="Comma 46 2 3" xfId="2081" xr:uid="{4F70FBD3-B5CA-4C0C-BC68-C7FB84BD5571}"/>
    <cellStyle name="Comma 46 2 3 2" xfId="10963" xr:uid="{05078FB9-A541-4071-97A5-EF817AD7CC2B}"/>
    <cellStyle name="Comma 46 2 3 2 2" xfId="23434" xr:uid="{FAC7E8A5-693E-46FA-8E7E-D3E7C452759F}"/>
    <cellStyle name="Comma 46 2 3 3" xfId="15456" xr:uid="{47EF1974-4C0D-4FAB-ACAE-EED8C794873B}"/>
    <cellStyle name="Comma 46 2 4" xfId="9946" xr:uid="{7C7785E3-B2E1-4D9C-ADA4-EF2C8310211A}"/>
    <cellStyle name="Comma 46 3" xfId="852" xr:uid="{97A49A2D-CCB3-425A-960D-C5EDF7D46D53}"/>
    <cellStyle name="Comma 46 4" xfId="2324" xr:uid="{CAE96AB5-16B5-4807-A33A-98F9A1A758CF}"/>
    <cellStyle name="Comma 46 5" xfId="2935" xr:uid="{5A5C73EE-9978-4F72-B7C9-FD1251E3CBD0}"/>
    <cellStyle name="Comma 46 5 2" xfId="5938" xr:uid="{24CD7562-EB14-43BD-A55E-A6A12B98A8FA}"/>
    <cellStyle name="Comma 46 5 2 2" xfId="13265" xr:uid="{1C0A27C4-D95B-4F89-82FB-7FA487AA647F}"/>
    <cellStyle name="Comma 46 5 2 2 2" xfId="26983" xr:uid="{B435321E-537A-4C9D-86AA-97CAEBD6BCDB}"/>
    <cellStyle name="Comma 46 5 2 3" xfId="19027" xr:uid="{1CAAB25F-1135-49F6-8430-FF7A85C68559}"/>
    <cellStyle name="Comma 46 5 3" xfId="11349" xr:uid="{88CB6A91-1286-4779-955A-1FF3A49D605A}"/>
    <cellStyle name="Comma 46 5 3 2" xfId="24069" xr:uid="{C8B16C71-F922-43CD-B638-8127606B23BF}"/>
    <cellStyle name="Comma 46 5 4" xfId="16114" xr:uid="{B98CEE16-C871-4222-9C41-324798C19E03}"/>
    <cellStyle name="Comma 46 6" xfId="3199" xr:uid="{697E7F43-3A76-453E-937B-20077B92BA18}"/>
    <cellStyle name="Comma 46 6 2" xfId="6196" xr:uid="{64279A4E-C26D-4103-92D2-37882DF290C9}"/>
    <cellStyle name="Comma 46 6 2 2" xfId="13523" xr:uid="{82941EF1-B704-4F0B-9668-73D26F55DD6C}"/>
    <cellStyle name="Comma 46 6 2 2 2" xfId="27241" xr:uid="{DF7F0C3C-D576-42F2-A85E-78F167B87CF6}"/>
    <cellStyle name="Comma 46 6 2 3" xfId="19285" xr:uid="{D3BC74B7-FFDF-41C2-A74B-77A30FA88DCD}"/>
    <cellStyle name="Comma 46 6 3" xfId="11609" xr:uid="{831453B1-0D22-4CF9-9755-B4EBB6971F3D}"/>
    <cellStyle name="Comma 46 6 3 2" xfId="24329" xr:uid="{0271A5C1-513A-4862-8323-3E09CDBFC27C}"/>
    <cellStyle name="Comma 46 6 4" xfId="16374" xr:uid="{7F532F2D-156B-485F-8E12-E54D2DB4AF56}"/>
    <cellStyle name="Comma 46 7" xfId="3444" xr:uid="{B753FDD9-5847-44C2-B379-7162AB53E472}"/>
    <cellStyle name="Comma 46 7 2" xfId="6441" xr:uid="{5BB37F9E-3575-475B-A76F-D0B3AFF45041}"/>
    <cellStyle name="Comma 46 7 2 2" xfId="13768" xr:uid="{FBC3572C-AC46-4E26-9272-E95F41E59C89}"/>
    <cellStyle name="Comma 46 7 2 2 2" xfId="27486" xr:uid="{1A754E2E-034A-439D-9E28-083E151C569B}"/>
    <cellStyle name="Comma 46 7 2 3" xfId="19530" xr:uid="{A9A8B0E6-2100-4454-87EB-ACFB72B0D29E}"/>
    <cellStyle name="Comma 46 7 3" xfId="11854" xr:uid="{DAC66902-444D-4733-A63D-648FF36AB41E}"/>
    <cellStyle name="Comma 46 7 3 2" xfId="24574" xr:uid="{86B43AA5-EED6-435B-8352-085EEC8B1A7D}"/>
    <cellStyle name="Comma 46 7 4" xfId="16619" xr:uid="{62445267-5C24-4297-A856-D4C242DD3812}"/>
    <cellStyle name="Comma 46 8" xfId="1744" xr:uid="{5B35A54C-5915-407C-8B25-41A378203489}"/>
    <cellStyle name="Comma 46 8 2" xfId="10683" xr:uid="{A703C27D-5338-47AC-890D-69DFFCAA8B49}"/>
    <cellStyle name="Comma 46 8 2 2" xfId="23153" xr:uid="{5552063C-9FFE-4F05-A104-234F8FD23641}"/>
    <cellStyle name="Comma 46 8 3" xfId="15184" xr:uid="{D3E47A12-D888-4258-B067-39A6547E22C3}"/>
    <cellStyle name="Comma 46 9" xfId="9805" xr:uid="{3BB3109C-B076-4523-A07E-A023B4C7FD0B}"/>
    <cellStyle name="Comma 47" xfId="616" xr:uid="{8EA60FB4-9CC2-4253-93C3-3CCF9C8192AD}"/>
    <cellStyle name="Comma 47 10" xfId="4887" xr:uid="{A200649A-7C7E-444D-93C0-1B7C9C8C991A}"/>
    <cellStyle name="Comma 47 10 2" xfId="12635" xr:uid="{84C0CBA5-6AFE-4C28-A2D6-0C86DFA8C8F6}"/>
    <cellStyle name="Comma 47 10 2 2" xfId="25945" xr:uid="{06CC97D3-5B16-4F9C-A785-0A3766FD61BD}"/>
    <cellStyle name="Comma 47 10 3" xfId="17989" xr:uid="{61270405-DD29-4476-A671-291245DC3651}"/>
    <cellStyle name="Comma 47 11" xfId="10224" xr:uid="{B94DB423-52F0-473A-B568-5479CE026E37}"/>
    <cellStyle name="Comma 47 11 2" xfId="22593" xr:uid="{FDC8DCC6-DF87-494E-9EF8-66F63F139526}"/>
    <cellStyle name="Comma 47 12" xfId="9807" xr:uid="{A21BD62C-35F4-4CD0-B876-00E6412E7AD8}"/>
    <cellStyle name="Comma 47 12 2" xfId="20449" xr:uid="{A4242D97-FEFF-44E3-85FA-267BFAE2D253}"/>
    <cellStyle name="Comma 47 12 3" xfId="14621" xr:uid="{51F3792D-0F1C-4056-93D3-554282DCF6CC}"/>
    <cellStyle name="Comma 47 2" xfId="2083" xr:uid="{0D6FDF8B-5634-4631-B0A7-CB44F5F9E83D}"/>
    <cellStyle name="Comma 47 2 2" xfId="5555" xr:uid="{692A48C6-20FB-4676-A4C8-492FE3F60CBC}"/>
    <cellStyle name="Comma 47 2 2 2" xfId="12923" xr:uid="{735BBA3E-EBF0-4F66-ACD8-560D7080217A}"/>
    <cellStyle name="Comma 47 2 2 2 2" xfId="26605" xr:uid="{F8E75C43-7F78-436D-99E4-C4BF0EFF7EF7}"/>
    <cellStyle name="Comma 47 2 2 3" xfId="18649" xr:uid="{92584DF5-4463-4356-9107-E7D61BC24ED6}"/>
    <cellStyle name="Comma 47 2 3" xfId="10965" xr:uid="{7E5A66EA-F6ED-4F78-99D3-8D415EAFCCCD}"/>
    <cellStyle name="Comma 47 2 3 2" xfId="23436" xr:uid="{979C9B41-F7E6-4C02-A8DD-95BE31856F5F}"/>
    <cellStyle name="Comma 47 2 4" xfId="15458" xr:uid="{51C1CB28-BB9D-44DC-BC93-C887E4B02C51}"/>
    <cellStyle name="Comma 47 3" xfId="2326" xr:uid="{02D13077-AAF5-4FBE-AE9B-E0BEA725F2ED}"/>
    <cellStyle name="Comma 47 3 2" xfId="5665" xr:uid="{791597C6-0819-46C4-9E53-FA179C3F09C4}"/>
    <cellStyle name="Comma 47 3 2 2" xfId="13001" xr:uid="{B52CC966-35B7-4A70-8C62-4CCE44B7B5D5}"/>
    <cellStyle name="Comma 47 3 2 2 2" xfId="26711" xr:uid="{73BD1451-FF12-4900-BE02-3BCD628A5742}"/>
    <cellStyle name="Comma 47 3 2 3" xfId="18755" xr:uid="{79AB85AB-1813-4DEA-ADFD-4ABA3B1A8A6D}"/>
    <cellStyle name="Comma 47 3 3" xfId="11069" xr:uid="{7D726685-84B8-45B3-9B76-49C793DCA7B9}"/>
    <cellStyle name="Comma 47 3 3 2" xfId="23557" xr:uid="{D54DBBDB-3FB9-4409-8F33-33C048610920}"/>
    <cellStyle name="Comma 47 3 4" xfId="15577" xr:uid="{DE9B4F29-009C-4787-838B-5DAE408A77FB}"/>
    <cellStyle name="Comma 47 4" xfId="2937" xr:uid="{B50EA5D8-A648-40C8-A752-D5904DFA181B}"/>
    <cellStyle name="Comma 47 4 2" xfId="5940" xr:uid="{327C438E-4A41-472D-AE69-FB97AE402525}"/>
    <cellStyle name="Comma 47 4 2 2" xfId="13267" xr:uid="{6B3393AA-2DBC-453A-AE77-CCA25B56364F}"/>
    <cellStyle name="Comma 47 4 2 2 2" xfId="26985" xr:uid="{2461429C-0BBB-4AEE-A9E7-6BBB0FA51E66}"/>
    <cellStyle name="Comma 47 4 2 3" xfId="19029" xr:uid="{0EC70EE8-54A1-4993-B115-C10D6F40DC9C}"/>
    <cellStyle name="Comma 47 4 3" xfId="11351" xr:uid="{7E931A73-6449-4087-9CBF-894111973FF2}"/>
    <cellStyle name="Comma 47 4 3 2" xfId="24071" xr:uid="{0BD813CE-42DF-4B2F-AE18-493012759ED8}"/>
    <cellStyle name="Comma 47 4 4" xfId="16116" xr:uid="{C9D7DF31-175E-4E28-A0F0-EE327B40CE41}"/>
    <cellStyle name="Comma 47 5" xfId="3201" xr:uid="{B7FE88CF-363B-4B88-A088-30B1D57EAB5A}"/>
    <cellStyle name="Comma 47 5 2" xfId="6198" xr:uid="{B495C7D1-77CC-4E45-8EC4-C233B07E9678}"/>
    <cellStyle name="Comma 47 5 2 2" xfId="13525" xr:uid="{F2953FF9-158B-436E-A16A-808C5692D402}"/>
    <cellStyle name="Comma 47 5 2 2 2" xfId="27243" xr:uid="{DE83EA4A-8A27-4653-97C5-7946C91E6DF2}"/>
    <cellStyle name="Comma 47 5 2 3" xfId="19287" xr:uid="{6D2A504A-0139-490A-8F3A-36B9DC66214D}"/>
    <cellStyle name="Comma 47 5 3" xfId="11611" xr:uid="{886A6539-97AC-4C92-AB79-F45FEC0DC5E8}"/>
    <cellStyle name="Comma 47 5 3 2" xfId="24331" xr:uid="{93CA367A-28F7-42AE-8A1D-235FCCB0CA18}"/>
    <cellStyle name="Comma 47 5 4" xfId="16376" xr:uid="{1214AE69-5FF4-4A7A-BC47-D5079263E43C}"/>
    <cellStyle name="Comma 47 6" xfId="3446" xr:uid="{9FE2AAF4-64D2-4333-9389-33F04D0643BB}"/>
    <cellStyle name="Comma 47 6 2" xfId="6443" xr:uid="{D443240E-B514-4DDB-AA9E-B670C4C65780}"/>
    <cellStyle name="Comma 47 6 2 2" xfId="13770" xr:uid="{E747CD1F-9D7E-4DDC-A3A2-52EB4F27FB3E}"/>
    <cellStyle name="Comma 47 6 2 2 2" xfId="27488" xr:uid="{CAC61A6E-6685-42A7-A4B4-B90BDA877A74}"/>
    <cellStyle name="Comma 47 6 2 3" xfId="19532" xr:uid="{3CFEF049-8DD3-4FD1-9AEB-467B11BEBD3A}"/>
    <cellStyle name="Comma 47 6 3" xfId="11856" xr:uid="{AF810828-0EDA-40B1-AB35-7CF72BF9AC87}"/>
    <cellStyle name="Comma 47 6 3 2" xfId="24576" xr:uid="{9FA47EAA-37A2-4854-ACAD-6395CF13D5B0}"/>
    <cellStyle name="Comma 47 6 4" xfId="16621" xr:uid="{41C344B8-AACB-4952-AFD4-123A6433DE8E}"/>
    <cellStyle name="Comma 47 7" xfId="3643" xr:uid="{7CF99BF1-8CF8-44D4-A736-EB27D3CECCDE}"/>
    <cellStyle name="Comma 47 7 2" xfId="6632" xr:uid="{57222381-1BF6-4983-BD2A-76D1E58F1A1B}"/>
    <cellStyle name="Comma 47 7 2 2" xfId="13958" xr:uid="{A20DBBF9-0CCF-444C-ABCE-D6D2F3818FED}"/>
    <cellStyle name="Comma 47 7 2 2 2" xfId="27677" xr:uid="{EF2A74FC-5C05-43B6-B641-05A0561E2D87}"/>
    <cellStyle name="Comma 47 7 2 3" xfId="19721" xr:uid="{D162A477-1390-4B4A-B70D-88A9D55F5D69}"/>
    <cellStyle name="Comma 47 7 3" xfId="12046" xr:uid="{525B1AA3-4F56-4926-ACD7-2687C23EB67A}"/>
    <cellStyle name="Comma 47 7 3 2" xfId="24765" xr:uid="{8078A0F6-6457-4125-ABB8-A692ADD39707}"/>
    <cellStyle name="Comma 47 7 4" xfId="16809" xr:uid="{031BA055-CCDF-4796-95FE-73A70CFB755B}"/>
    <cellStyle name="Comma 47 8" xfId="4222" xr:uid="{C2479976-D618-4A65-A481-00C5A961C3B6}"/>
    <cellStyle name="Comma 47 8 2" xfId="7178" xr:uid="{4F7C964E-A035-4924-9011-283BA8865346}"/>
    <cellStyle name="Comma 47 8 2 2" xfId="14247" xr:uid="{80C19792-B44D-491A-B70D-F2182647BB91}"/>
    <cellStyle name="Comma 47 8 2 2 2" xfId="28223" xr:uid="{6CDB2216-7C2C-48BA-B332-DB87B7D03CF7}"/>
    <cellStyle name="Comma 47 8 2 3" xfId="20267" xr:uid="{2C96A711-299E-42CA-B65A-6B78DF9BF6C8}"/>
    <cellStyle name="Comma 47 8 3" xfId="12339" xr:uid="{AE3DD526-8A10-48F9-B9F4-7252D6CC0470}"/>
    <cellStyle name="Comma 47 8 3 2" xfId="25306" xr:uid="{4740E238-8CE1-44CF-9038-FA87F8B88248}"/>
    <cellStyle name="Comma 47 8 4" xfId="17350" xr:uid="{3593050F-E48D-4FD1-8B98-3E3D0DE8F04A}"/>
    <cellStyle name="Comma 47 9" xfId="1746" xr:uid="{D4165738-0570-457E-87C2-DCBEFA2F8AF0}"/>
    <cellStyle name="Comma 47 9 2" xfId="10685" xr:uid="{C7901124-5DBA-4ECD-BB7F-E2A0B60386D9}"/>
    <cellStyle name="Comma 47 9 2 2" xfId="23155" xr:uid="{94B13680-5E15-4666-B16A-A29491981E6D}"/>
    <cellStyle name="Comma 47 9 3" xfId="15186" xr:uid="{21EB95CD-2D0E-4F77-AE2D-740291CB0D30}"/>
    <cellStyle name="Comma 48" xfId="615" xr:uid="{5C9973F1-37AE-4888-B027-72376FB4A386}"/>
    <cellStyle name="Comma 48 2" xfId="700" xr:uid="{76878D26-AA64-4161-9355-4428BEBBB9D9}"/>
    <cellStyle name="Comma 48 2 2" xfId="2362" xr:uid="{A3FF9C75-6FC1-44BC-BA31-DD4F3D8CA35D}"/>
    <cellStyle name="Comma 48 2 3" xfId="2085" xr:uid="{45EEBAC9-78E4-45F0-A125-94DD4E749115}"/>
    <cellStyle name="Comma 48 2 3 2" xfId="10967" xr:uid="{5B46A742-8AC2-405A-BE30-A7DFCFE941B0}"/>
    <cellStyle name="Comma 48 2 3 2 2" xfId="23438" xr:uid="{87543D99-56E7-4D73-B506-F1ABDF6A24B7}"/>
    <cellStyle name="Comma 48 2 3 3" xfId="15460" xr:uid="{43D455F5-BB9B-4093-BE7E-949151BF352A}"/>
    <cellStyle name="Comma 48 2 4" xfId="9947" xr:uid="{6FF5CEE4-C9CA-4C5A-80EE-F8030A2A45C4}"/>
    <cellStyle name="Comma 48 3" xfId="2325" xr:uid="{169E95C3-43C6-45B5-8F62-627136B5595C}"/>
    <cellStyle name="Comma 48 4" xfId="2939" xr:uid="{F2DE5EE2-0254-4E40-A986-3A20979AEFF8}"/>
    <cellStyle name="Comma 48 4 2" xfId="5942" xr:uid="{5C260247-0BC0-4F0E-91B9-2ED09754650A}"/>
    <cellStyle name="Comma 48 4 2 2" xfId="13269" xr:uid="{704641F6-4C58-47EE-BF7F-C1AF3B1DFD30}"/>
    <cellStyle name="Comma 48 4 2 2 2" xfId="26987" xr:uid="{95964D3C-9D11-46A2-BE80-A4D209D75D6B}"/>
    <cellStyle name="Comma 48 4 2 3" xfId="19031" xr:uid="{FAEA3CA4-F6F1-4EAD-BA85-BBB6DD62F6A4}"/>
    <cellStyle name="Comma 48 4 3" xfId="11353" xr:uid="{4F3D04D9-CCE4-43F2-9C0F-0C122431C472}"/>
    <cellStyle name="Comma 48 4 3 2" xfId="24073" xr:uid="{C457ACB4-09EB-4ED1-B0C6-61EBD65398BF}"/>
    <cellStyle name="Comma 48 4 4" xfId="16118" xr:uid="{C436B4F9-1CC8-41C9-97B1-E69C2DF2B1EF}"/>
    <cellStyle name="Comma 48 5" xfId="3203" xr:uid="{FCC397D4-8763-45D4-B996-F73C2C1D280C}"/>
    <cellStyle name="Comma 48 5 2" xfId="6200" xr:uid="{BE693DAA-218E-46BB-BDAA-9A47FA49AE9B}"/>
    <cellStyle name="Comma 48 5 2 2" xfId="13527" xr:uid="{78573F08-6F38-44B1-A5BC-9A6028F65D9B}"/>
    <cellStyle name="Comma 48 5 2 2 2" xfId="27245" xr:uid="{048E4CEE-2218-4F70-96A2-2C8D1B1F633C}"/>
    <cellStyle name="Comma 48 5 2 3" xfId="19289" xr:uid="{B7E66438-651A-463F-ADE2-93AECB16FAF6}"/>
    <cellStyle name="Comma 48 5 3" xfId="11613" xr:uid="{B7DA7221-9AA6-4806-8CB2-F96574E87CC1}"/>
    <cellStyle name="Comma 48 5 3 2" xfId="24333" xr:uid="{CC47FBC1-4C46-4090-8F51-CE26DBE5DE1A}"/>
    <cellStyle name="Comma 48 5 4" xfId="16378" xr:uid="{498B23E6-988A-441A-82E0-AFB5E9EE23BF}"/>
    <cellStyle name="Comma 48 6" xfId="3448" xr:uid="{1535BB3D-AF7E-4924-95E1-452AC2BBFA34}"/>
    <cellStyle name="Comma 48 6 2" xfId="6445" xr:uid="{4E70FD2A-3407-485F-BDFF-9399CE65F5B8}"/>
    <cellStyle name="Comma 48 6 2 2" xfId="13772" xr:uid="{D9C48A69-F522-446B-A094-D4AF3144C3C0}"/>
    <cellStyle name="Comma 48 6 2 2 2" xfId="27490" xr:uid="{F5BE3598-E495-4964-AA27-32CF9A4D2A48}"/>
    <cellStyle name="Comma 48 6 2 3" xfId="19534" xr:uid="{CD09D80F-5524-49AB-80D1-19D3A56BBC99}"/>
    <cellStyle name="Comma 48 6 3" xfId="11858" xr:uid="{54373430-B2B5-4EE9-8AAE-54B0376818E6}"/>
    <cellStyle name="Comma 48 6 3 2" xfId="24578" xr:uid="{D0A6C36D-C846-4913-8B4D-D84DC7A23494}"/>
    <cellStyle name="Comma 48 6 4" xfId="16623" xr:uid="{90E45AF1-FB5F-448A-8ED8-68FDE5FE5D88}"/>
    <cellStyle name="Comma 48 7" xfId="1748" xr:uid="{90516C8F-D2EC-4A21-8659-F4F0870BC429}"/>
    <cellStyle name="Comma 48 7 2" xfId="10687" xr:uid="{9A612D6D-4DDA-47B3-BA04-B063D9870B05}"/>
    <cellStyle name="Comma 48 7 2 2" xfId="23157" xr:uid="{D9CC0ADC-561C-4B38-8606-14865B3AD3F0}"/>
    <cellStyle name="Comma 48 7 3" xfId="15188" xr:uid="{AD80AB2C-F0B8-4FB1-8169-D2772089E3EE}"/>
    <cellStyle name="Comma 48 8" xfId="9809" xr:uid="{CC3780F4-6970-4813-85E5-A32805E5B29D}"/>
    <cellStyle name="Comma 49" xfId="621" xr:uid="{275091A2-F19B-48F8-9884-804DAD94F5E7}"/>
    <cellStyle name="Comma 49 2" xfId="702" xr:uid="{C6ED471F-E345-4F74-8790-D6B80DFF416D}"/>
    <cellStyle name="Comma 49 2 2" xfId="2363" xr:uid="{6445797A-6A4C-46F1-8FE8-1A5CEF7C4255}"/>
    <cellStyle name="Comma 49 2 3" xfId="2087" xr:uid="{23C0C845-B695-4C71-95C3-C0FECE632110}"/>
    <cellStyle name="Comma 49 2 3 2" xfId="10969" xr:uid="{CC183F4B-AF93-452A-A6A0-016C80ED16D7}"/>
    <cellStyle name="Comma 49 2 3 2 2" xfId="23440" xr:uid="{01200DE4-D361-4532-AA94-2236AEEC05A7}"/>
    <cellStyle name="Comma 49 2 3 3" xfId="15462" xr:uid="{9F5AEB59-2C54-44FB-8ABE-7DC4E1360BEF}"/>
    <cellStyle name="Comma 49 2 4" xfId="9948" xr:uid="{93AF3E83-43F8-4D77-A833-31B638A7BDA6}"/>
    <cellStyle name="Comma 49 3" xfId="2328" xr:uid="{52784B42-7A39-4FF6-B434-628987CAE9C4}"/>
    <cellStyle name="Comma 49 4" xfId="2941" xr:uid="{B08599B6-2976-46F3-9B06-93FC9BD3712F}"/>
    <cellStyle name="Comma 49 4 2" xfId="5944" xr:uid="{CAE90BA1-4F43-49C1-B96D-ECEB7BA886D6}"/>
    <cellStyle name="Comma 49 4 2 2" xfId="13271" xr:uid="{671AEC1E-72CB-4AF1-BC14-0FCD9C655F90}"/>
    <cellStyle name="Comma 49 4 2 2 2" xfId="26989" xr:uid="{C1D75CBF-866C-4575-A291-15BC03C74BDF}"/>
    <cellStyle name="Comma 49 4 2 3" xfId="19033" xr:uid="{ADA0CD5C-F83B-4CEB-BB18-7D2C324BDF54}"/>
    <cellStyle name="Comma 49 4 3" xfId="11355" xr:uid="{910B6261-F7A8-4DC0-8D1B-205E95FD59A3}"/>
    <cellStyle name="Comma 49 4 3 2" xfId="24075" xr:uid="{510B191C-067A-4E88-9328-6132F1152139}"/>
    <cellStyle name="Comma 49 4 4" xfId="16120" xr:uid="{0748B3A8-B1D1-4EA2-93CB-A11C314BC298}"/>
    <cellStyle name="Comma 49 5" xfId="3205" xr:uid="{1A6DEAF4-B6E3-4351-A684-FE157094269F}"/>
    <cellStyle name="Comma 49 5 2" xfId="6202" xr:uid="{AB58F73C-A218-4AE1-9180-4F2C16D5AE13}"/>
    <cellStyle name="Comma 49 5 2 2" xfId="13529" xr:uid="{D29944C3-5657-4D97-979A-A3C62690EB9F}"/>
    <cellStyle name="Comma 49 5 2 2 2" xfId="27247" xr:uid="{5E3E1435-5F42-4AAB-AAFC-F285A8E2B5B8}"/>
    <cellStyle name="Comma 49 5 2 3" xfId="19291" xr:uid="{20BCA7B2-7A8F-465B-9B81-A7FB1861DF61}"/>
    <cellStyle name="Comma 49 5 3" xfId="11615" xr:uid="{E4D10BD5-AD15-4C33-8CB0-1E8F3642E10B}"/>
    <cellStyle name="Comma 49 5 3 2" xfId="24335" xr:uid="{24353B67-0E2D-4856-BD1D-DFB860A1F6EA}"/>
    <cellStyle name="Comma 49 5 4" xfId="16380" xr:uid="{36F136C9-D244-46D7-9E19-2B48BD3ADDBD}"/>
    <cellStyle name="Comma 49 6" xfId="3450" xr:uid="{3DEE0317-2339-4C7E-882C-78DCA6A18797}"/>
    <cellStyle name="Comma 49 6 2" xfId="6447" xr:uid="{C957D80A-BA7E-4D3E-8B01-D9D041321E5B}"/>
    <cellStyle name="Comma 49 6 2 2" xfId="13774" xr:uid="{344F5B1D-9D43-42C2-868A-7B829E18EE76}"/>
    <cellStyle name="Comma 49 6 2 2 2" xfId="27492" xr:uid="{4C68E3B8-E230-4449-A384-7E3940B9ADE6}"/>
    <cellStyle name="Comma 49 6 2 3" xfId="19536" xr:uid="{9FACA3BA-773A-4DA7-A06B-E3D54343AFF2}"/>
    <cellStyle name="Comma 49 6 3" xfId="11860" xr:uid="{C8DF84EA-B45A-43BB-B48B-24D20042CE4E}"/>
    <cellStyle name="Comma 49 6 3 2" xfId="24580" xr:uid="{33CE138A-8532-48DB-8D08-BE9BEBE4A952}"/>
    <cellStyle name="Comma 49 6 4" xfId="16625" xr:uid="{8C014E0E-D7D8-4DF5-945F-227D6AB1F594}"/>
    <cellStyle name="Comma 49 7" xfId="1750" xr:uid="{301BBD8E-334F-4D41-9A38-010E39B97EA6}"/>
    <cellStyle name="Comma 49 7 2" xfId="10689" xr:uid="{2870C3DC-CB13-4A97-9593-57383ACF1D09}"/>
    <cellStyle name="Comma 49 7 2 2" xfId="23159" xr:uid="{C3735A8F-96A3-4736-9490-5955DA1122F7}"/>
    <cellStyle name="Comma 49 7 3" xfId="15190" xr:uid="{4745D07D-3B0C-4744-A2CE-A56BB8040936}"/>
    <cellStyle name="Comma 49 8" xfId="9811" xr:uid="{25159355-A47C-4CF7-A50E-CAEA9540A460}"/>
    <cellStyle name="Comma 5" xfId="110" xr:uid="{1CB60472-AB05-40A9-8130-AE65486BC60F}"/>
    <cellStyle name="Comma 5 10" xfId="2740" xr:uid="{52587B45-5282-4539-ABBF-88BA2B7664EA}"/>
    <cellStyle name="Comma 5 10 2" xfId="5744" xr:uid="{BE44AF1B-5F91-40E2-A60C-8C64A6AA4A9C}"/>
    <cellStyle name="Comma 5 10 2 2" xfId="13071" xr:uid="{033CA641-2E22-4A26-816E-1FFB05488D7F}"/>
    <cellStyle name="Comma 5 10 2 2 2" xfId="26789" xr:uid="{62C968B4-38E1-4F86-9508-C643AB1122A4}"/>
    <cellStyle name="Comma 5 10 2 3" xfId="18833" xr:uid="{502497CC-F049-4EC4-BDF4-F0AF3B01D302}"/>
    <cellStyle name="Comma 5 10 3" xfId="11154" xr:uid="{437E7EF6-36D7-4FEC-97BB-1AD255F4A77E}"/>
    <cellStyle name="Comma 5 10 3 2" xfId="23874" xr:uid="{D4F92E6F-2323-4796-90E4-1DA10311EC51}"/>
    <cellStyle name="Comma 5 10 4" xfId="15921" xr:uid="{DE6CC02B-CCFB-4FD9-AB6C-09BFC154E000}"/>
    <cellStyle name="Comma 5 11" xfId="2992" xr:uid="{7A3E1BE6-28E6-44B3-9D06-C2F969C921D3}"/>
    <cellStyle name="Comma 5 11 2" xfId="5989" xr:uid="{757723CB-20B6-4BC6-9BF4-370029E94EFA}"/>
    <cellStyle name="Comma 5 11 2 2" xfId="13316" xr:uid="{20F1E770-235E-438C-85ED-374BBFC92023}"/>
    <cellStyle name="Comma 5 11 2 2 2" xfId="27034" xr:uid="{93B54A88-57FA-4399-9C71-BE32D2539011}"/>
    <cellStyle name="Comma 5 11 2 3" xfId="19078" xr:uid="{198A54BB-6EC3-4662-93FC-209FABD47EBF}"/>
    <cellStyle name="Comma 5 11 3" xfId="11402" xr:uid="{36055D62-8E13-4960-B09D-CB9098444107}"/>
    <cellStyle name="Comma 5 11 3 2" xfId="24122" xr:uid="{10475276-38FB-4896-BB0B-E2041CBE5B10}"/>
    <cellStyle name="Comma 5 11 4" xfId="16167" xr:uid="{084593F8-CBD4-4288-BBF1-361355CA09EB}"/>
    <cellStyle name="Comma 5 12" xfId="3237" xr:uid="{22424E10-3E9E-42BF-8A01-1FE58BF1602B}"/>
    <cellStyle name="Comma 5 12 2" xfId="6234" xr:uid="{E11C656A-6509-4D79-8DB9-0607585F2425}"/>
    <cellStyle name="Comma 5 12 2 2" xfId="13561" xr:uid="{F9E09565-0C0C-47FE-966A-39D89D4CA9F2}"/>
    <cellStyle name="Comma 5 12 2 2 2" xfId="27279" xr:uid="{94262A09-69FE-4AD2-B476-25F3C22D3CE2}"/>
    <cellStyle name="Comma 5 12 2 3" xfId="19323" xr:uid="{94A7A0F8-CE2D-4D99-9C64-0C0C5CD92365}"/>
    <cellStyle name="Comma 5 12 3" xfId="11647" xr:uid="{C01B4D59-26A9-4405-9CE9-B8E0DC07052C}"/>
    <cellStyle name="Comma 5 12 3 2" xfId="24367" xr:uid="{14320343-88BF-4F3D-8D75-ABC5E0101B5C}"/>
    <cellStyle name="Comma 5 12 4" xfId="16412" xr:uid="{72D9A489-6F0B-4B1D-9D3B-382FB7252D77}"/>
    <cellStyle name="Comma 5 13" xfId="1573" xr:uid="{30836014-C7F3-4AFD-814B-F236FA36A9FA}"/>
    <cellStyle name="Comma 5 13 2" xfId="10574" xr:uid="{8B4A35B6-9E7A-4DBD-ACFB-AE12F8D13C8D}"/>
    <cellStyle name="Comma 5 13 2 2" xfId="23044" xr:uid="{91E07F3B-1B01-4504-B392-65DBA9AB7217}"/>
    <cellStyle name="Comma 5 13 3" xfId="15077" xr:uid="{B5395CFC-ED45-40FF-82A5-8DA7A71EE9C0}"/>
    <cellStyle name="Comma 5 14" xfId="9636" xr:uid="{58616DFE-0D24-4312-9D4F-9425D116162F}"/>
    <cellStyle name="Comma 5 2" xfId="321" xr:uid="{CCA98BF2-35C5-451C-ACD7-05F29F8E3CF8}"/>
    <cellStyle name="Comma 5 2 2" xfId="555" xr:uid="{12A7D00D-24FA-46D6-9164-E3805C52A22B}"/>
    <cellStyle name="Comma 5 2 2 2" xfId="2296" xr:uid="{AD0DD0B8-70BA-449F-9764-5C8A76BAF974}"/>
    <cellStyle name="Comma 5 2 2 3" xfId="1791" xr:uid="{0F378532-0457-490B-9420-B38E9655AF1F}"/>
    <cellStyle name="Comma 5 2 2 4" xfId="9840" xr:uid="{F900567D-B035-4CC2-AF5E-F05B496768CF}"/>
    <cellStyle name="Comma 5 2 3" xfId="85" xr:uid="{DEFAFC64-2A96-40E3-BC5E-7D9444320878}"/>
    <cellStyle name="Comma 5 2 3 2" xfId="882" xr:uid="{1AEA821A-8471-4FEE-B16C-B1F78C0DC0FB}"/>
    <cellStyle name="Comma 5 2 3 3" xfId="9791" xr:uid="{140B6184-31BB-4F7C-9B0E-CDDCF90C69D8}"/>
    <cellStyle name="Comma 5 2 3 4" xfId="9487" xr:uid="{CDF0A28D-4C69-4E0A-AC20-FC84C10C61DE}"/>
    <cellStyle name="Comma 5 2 4" xfId="1952" xr:uid="{3909F8A4-4A25-422B-A5BB-0F53E157C586}"/>
    <cellStyle name="Comma 5 2 4 2" xfId="5467" xr:uid="{39AEE14C-D8D9-4B28-A230-4781ECDA17FA}"/>
    <cellStyle name="Comma 5 2 4 2 2" xfId="12837" xr:uid="{9C660FD4-AA05-4A93-9BE6-65BC07C3E47D}"/>
    <cellStyle name="Comma 5 2 4 2 2 2" xfId="26517" xr:uid="{C0827A67-C37F-452C-8892-4D286E6F1CB4}"/>
    <cellStyle name="Comma 5 2 4 2 3" xfId="18561" xr:uid="{A3807ACE-EA7C-4E76-8BF9-924D15AE34BB}"/>
    <cellStyle name="Comma 5 2 4 2 4" xfId="32252" xr:uid="{828EA0A9-683F-42EB-8B3A-597FDA80A96F}"/>
    <cellStyle name="Comma 5 2 4 3" xfId="10846" xr:uid="{1F67C3E7-F4EC-4875-B62D-89C8142C4C2C}"/>
    <cellStyle name="Comma 5 2 4 3 2" xfId="23317" xr:uid="{A06F4AAE-0823-4D20-BA60-EBA2E24CF932}"/>
    <cellStyle name="Comma 5 2 4 4" xfId="15340" xr:uid="{E74A7D5F-0F7C-49E5-AE37-318D9C0F902A}"/>
    <cellStyle name="Comma 5 2 4 5" xfId="31265" xr:uid="{76C779AD-9F94-457A-85F9-5C91745D8650}"/>
    <cellStyle name="Comma 5 2 5" xfId="2816" xr:uid="{756D5CD4-88AB-4B5D-AE93-6079B65E5920}"/>
    <cellStyle name="Comma 5 2 5 2" xfId="5819" xr:uid="{15E66DC7-3BCF-4B07-B263-6F8A6D6AD5DC}"/>
    <cellStyle name="Comma 5 2 5 2 2" xfId="13146" xr:uid="{311A3B5C-CD35-48DD-AEF1-BDFE42A68D32}"/>
    <cellStyle name="Comma 5 2 5 2 2 2" xfId="26864" xr:uid="{A051505E-0A2F-45ED-B3D1-AD161B785FAE}"/>
    <cellStyle name="Comma 5 2 5 2 3" xfId="18908" xr:uid="{4019AF98-BC4E-419B-A43C-37B2B9E2F9BE}"/>
    <cellStyle name="Comma 5 2 5 3" xfId="11230" xr:uid="{2D579469-027C-4FB9-94A5-FA48F067181B}"/>
    <cellStyle name="Comma 5 2 5 3 2" xfId="23950" xr:uid="{E861136D-929D-466D-AC53-BD0C7CF403F8}"/>
    <cellStyle name="Comma 5 2 5 4" xfId="15995" xr:uid="{CA11C854-306F-4BAB-80C5-185498A1981C}"/>
    <cellStyle name="Comma 5 2 5 5" xfId="32255" xr:uid="{AB4AAA3C-0ED1-4FDA-B57B-0464B4179C2A}"/>
    <cellStyle name="Comma 5 2 6" xfId="3080" xr:uid="{2ED8B0BD-F91F-4B62-AEEA-EB3C80C077A4}"/>
    <cellStyle name="Comma 5 2 6 2" xfId="6077" xr:uid="{55E321E2-8C68-4490-8BCB-E114F5987EF9}"/>
    <cellStyle name="Comma 5 2 6 2 2" xfId="13404" xr:uid="{895E67BD-1443-425F-BCC1-87FEE46F9A95}"/>
    <cellStyle name="Comma 5 2 6 2 2 2" xfId="27122" xr:uid="{FE67D33D-74D2-4962-9DF7-48B8D27A1861}"/>
    <cellStyle name="Comma 5 2 6 2 3" xfId="19166" xr:uid="{4957424C-9121-4C6F-B7C4-8D7F3B730837}"/>
    <cellStyle name="Comma 5 2 6 3" xfId="11490" xr:uid="{DA523A03-4134-43AC-9EAE-B69B82654533}"/>
    <cellStyle name="Comma 5 2 6 3 2" xfId="24210" xr:uid="{B862C78D-DC8B-471A-8D61-1CD7A926A4A7}"/>
    <cellStyle name="Comma 5 2 6 4" xfId="16255" xr:uid="{2D39E0C0-7312-4C5E-B2A6-99EE37B97C3D}"/>
    <cellStyle name="Comma 5 2 7" xfId="3325" xr:uid="{A3227D8D-22EA-4463-A387-0B07C58B7B2B}"/>
    <cellStyle name="Comma 5 2 7 2" xfId="6322" xr:uid="{D7AC3A7B-2306-4CC9-85B5-CC5C50BEE3C0}"/>
    <cellStyle name="Comma 5 2 7 2 2" xfId="13649" xr:uid="{E1DD9AC3-437B-4651-A794-A382C46B87F1}"/>
    <cellStyle name="Comma 5 2 7 2 2 2" xfId="27367" xr:uid="{B1F8F901-5E96-4E92-B1EC-654696F93C7A}"/>
    <cellStyle name="Comma 5 2 7 2 3" xfId="19411" xr:uid="{654E1E1D-7A84-40F2-895F-4D1F2FC947A8}"/>
    <cellStyle name="Comma 5 2 7 3" xfId="11735" xr:uid="{E7AE6F72-E073-46AF-87FE-50C233088407}"/>
    <cellStyle name="Comma 5 2 7 3 2" xfId="24455" xr:uid="{4FC7956F-10E3-4CFB-9604-8160BCDEBA23}"/>
    <cellStyle name="Comma 5 2 7 4" xfId="16500" xr:uid="{A3951176-82BE-46AC-9E2F-40903658179D}"/>
    <cellStyle name="Comma 5 2 8" xfId="1654" xr:uid="{14CB10EF-F704-4E36-82E2-D03A7950E6BD}"/>
    <cellStyle name="Comma 5 2 8 2" xfId="10617" xr:uid="{7A2CEF9B-D85C-40B1-94FD-AF3D7E8736C9}"/>
    <cellStyle name="Comma 5 2 8 2 2" xfId="23087" xr:uid="{7E53FCB7-22DF-4B9E-9A4F-0FDD91945551}"/>
    <cellStyle name="Comma 5 2 8 3" xfId="15118" xr:uid="{220C0C8F-1295-4F97-8BCC-805318255F1C}"/>
    <cellStyle name="Comma 5 2 9" xfId="9715" xr:uid="{A69F9408-BF19-4C61-9C34-212D6B0FA006}"/>
    <cellStyle name="Comma 5 3" xfId="308" xr:uid="{48C66C40-B963-4854-9571-78925500987F}"/>
    <cellStyle name="Comma 5 3 2" xfId="2049" xr:uid="{D6CD2819-13B5-4271-A30E-3793BCFF9323}"/>
    <cellStyle name="Comma 5 3 2 2" xfId="31267" xr:uid="{16688B64-A1C6-4807-AAC9-EDE973ECB58E}"/>
    <cellStyle name="Comma 5 3 3" xfId="1815" xr:uid="{AE62BED6-480B-4D8C-B7A1-75084AB41A83}"/>
    <cellStyle name="Comma 5 3 3 2" xfId="31266" xr:uid="{F353C669-49FD-4667-938F-29799305BFD3}"/>
    <cellStyle name="Comma 5 3 4" xfId="9854" xr:uid="{AABC9158-A690-4844-9FB0-34F14BBFB8CB}"/>
    <cellStyle name="Comma 5 4" xfId="404" xr:uid="{25436005-4DB3-48D6-94CD-0F1F58EC4D30}"/>
    <cellStyle name="Comma 5 4 2" xfId="2247" xr:uid="{1A0BA331-B0E9-4DA5-AA90-19345219FB14}"/>
    <cellStyle name="Comma 5 4 2 2" xfId="31268" xr:uid="{4F754079-7FE1-46CB-8877-05A669B00053}"/>
    <cellStyle name="Comma 5 4 3" xfId="1789" xr:uid="{5628D7AC-3A7B-4914-944F-6ED71745235F}"/>
    <cellStyle name="Comma 5 4 4" xfId="9838" xr:uid="{74FB37E8-664E-4E2C-B667-B15805BDF722}"/>
    <cellStyle name="Comma 5 5" xfId="446" xr:uid="{77A3DED7-44BF-4A17-AE60-AB2E2F0E150A}"/>
    <cellStyle name="Comma 5 5 2" xfId="2262" xr:uid="{FF07F36B-127F-4D63-8821-A83283ADA890}"/>
    <cellStyle name="Comma 5 5 2 2" xfId="5634" xr:uid="{AE102063-5076-4186-8E48-F47D49D4E0F5}"/>
    <cellStyle name="Comma 5 5 2 2 2" xfId="12974" xr:uid="{4CAF4889-D52D-4C34-8D0D-13C1C0FD006C}"/>
    <cellStyle name="Comma 5 5 2 2 2 2" xfId="26681" xr:uid="{D0663BD1-DA06-4604-8E59-D0EF1E5178BC}"/>
    <cellStyle name="Comma 5 5 2 2 3" xfId="18725" xr:uid="{60A9AFD8-8D3E-41A3-9D6A-0F222A8D9D40}"/>
    <cellStyle name="Comma 5 5 2 3" xfId="11037" xr:uid="{176D948E-BFF4-436B-8820-8046D5ADABE0}"/>
    <cellStyle name="Comma 5 5 2 3 2" xfId="23518" xr:uid="{FB9FF765-224F-4013-B543-77CDED68DBD0}"/>
    <cellStyle name="Comma 5 5 2 4" xfId="15543" xr:uid="{46302ADC-5DCE-42DE-B4F9-F8C607CE2691}"/>
    <cellStyle name="Comma 5 5 2 5" xfId="31269" xr:uid="{6A5CA8C2-7FB2-4243-8E08-967EDF01335F}"/>
    <cellStyle name="Comma 5 5 3" xfId="3575" xr:uid="{9FAAE586-46D7-4EA1-AF47-DE25537C83B1}"/>
    <cellStyle name="Comma 5 5 3 2" xfId="6564" xr:uid="{D75BC9EA-472F-4D39-96B5-A68B41F7821B}"/>
    <cellStyle name="Comma 5 5 3 2 2" xfId="13890" xr:uid="{18299A95-05CD-407E-835B-40FACF3D73A2}"/>
    <cellStyle name="Comma 5 5 3 2 2 2" xfId="27609" xr:uid="{01025FE6-A8C9-468E-A448-4FE38130E664}"/>
    <cellStyle name="Comma 5 5 3 2 3" xfId="19653" xr:uid="{02CE9800-1C1D-4677-A6AE-25787746CEA4}"/>
    <cellStyle name="Comma 5 5 3 3" xfId="11978" xr:uid="{998F2EA2-00C9-4769-BDF6-33E3564509B4}"/>
    <cellStyle name="Comma 5 5 3 3 2" xfId="24697" xr:uid="{75205E65-5E37-4920-800A-8095E882370E}"/>
    <cellStyle name="Comma 5 5 3 4" xfId="16741" xr:uid="{C505B109-3CE9-4173-AB7D-4DAC5D8107EF}"/>
    <cellStyle name="Comma 5 5 4" xfId="4154" xr:uid="{00301ECC-B379-465B-96DC-50C9EF5780BB}"/>
    <cellStyle name="Comma 5 5 4 2" xfId="7110" xr:uid="{816A3D05-9460-4700-BC3A-6C796A9CF7B5}"/>
    <cellStyle name="Comma 5 5 4 2 2" xfId="14179" xr:uid="{964B0D8E-7A06-40DC-80C9-EE677ED74E6A}"/>
    <cellStyle name="Comma 5 5 4 2 2 2" xfId="28155" xr:uid="{ED6C8A1A-DA91-4CEF-B70F-33B7500219C2}"/>
    <cellStyle name="Comma 5 5 4 2 3" xfId="20199" xr:uid="{2CF7734D-9A7C-43AC-8C2F-C2F17172D746}"/>
    <cellStyle name="Comma 5 5 4 3" xfId="12271" xr:uid="{9123246D-CA7C-4D70-B4DF-059A2305B91E}"/>
    <cellStyle name="Comma 5 5 4 3 2" xfId="25238" xr:uid="{82B70CF5-53C6-4EEB-87E2-3B384034D6AD}"/>
    <cellStyle name="Comma 5 5 4 4" xfId="17282" xr:uid="{00465614-856A-4490-B397-3A45080E6CC6}"/>
    <cellStyle name="Comma 5 5 5" xfId="1846" xr:uid="{2CD7C29C-8A90-45E6-8526-96D4A391B87F}"/>
    <cellStyle name="Comma 5 5 5 2" xfId="10756" xr:uid="{6401BEC9-B200-4B40-AFA5-552F31EF62BD}"/>
    <cellStyle name="Comma 5 5 5 2 2" xfId="23226" xr:uid="{D825EAB8-1809-4E44-8F94-7E79311909E2}"/>
    <cellStyle name="Comma 5 5 5 3" xfId="15253" xr:uid="{077E2150-4218-4316-90B6-F0541552BEBA}"/>
    <cellStyle name="Comma 5 5 6" xfId="4789" xr:uid="{56948048-26BB-4EE1-81FF-524FCCC07EB4}"/>
    <cellStyle name="Comma 5 5 6 2" xfId="12563" xr:uid="{A1EA89C7-EA86-4BD9-B50D-F14A3B1E6373}"/>
    <cellStyle name="Comma 5 5 6 2 2" xfId="25849" xr:uid="{3BA27E64-74A3-4FEF-8075-1D45139F7BFF}"/>
    <cellStyle name="Comma 5 5 6 3" xfId="17893" xr:uid="{C0C839BD-0323-42DD-9CE2-E4E1A44FCD32}"/>
    <cellStyle name="Comma 5 5 7" xfId="10140" xr:uid="{20A21DEA-345F-4AE8-BF2E-2B7E5D242FC4}"/>
    <cellStyle name="Comma 5 5 7 2" xfId="22510" xr:uid="{5A24D18C-BC07-4E6C-8D93-72C04A73A407}"/>
    <cellStyle name="Comma 5 5 8" xfId="9869" xr:uid="{E1C62E72-8346-4CB7-BFC6-4CD962BC2E5A}"/>
    <cellStyle name="Comma 5 5 8 2" xfId="20476" xr:uid="{9BA5CE54-33DB-4BA2-B198-AE8489FD6CF9}"/>
    <cellStyle name="Comma 5 5 8 3" xfId="14547" xr:uid="{242CBD6A-B74A-48FF-87EE-ADA06A5FCF46}"/>
    <cellStyle name="Comma 5 6" xfId="881" xr:uid="{3343943E-1796-4EA3-8C2B-FA315F0D6EF9}"/>
    <cellStyle name="Comma 5 7" xfId="223" xr:uid="{6086A0DB-5306-4F09-8E13-E19343A5BA7A}"/>
    <cellStyle name="Comma 5 8" xfId="138" xr:uid="{806D55B3-7974-4FC0-9DC4-3795974081AA}"/>
    <cellStyle name="Comma 5 8 2" xfId="32245" xr:uid="{C0B36911-AE2F-403E-9404-A9D22CFC8C70}"/>
    <cellStyle name="Comma 5 9" xfId="977" xr:uid="{7B5F9861-DA1B-4C97-9CED-5C1191B70200}"/>
    <cellStyle name="Comma 50" xfId="613" xr:uid="{FB9EBE1A-B061-465A-8D92-B4A4A4D2E294}"/>
    <cellStyle name="Comma 50 10" xfId="14620" xr:uid="{3111CAD3-0E96-4920-B91B-8B42C08C735E}"/>
    <cellStyle name="Comma 50 2" xfId="2089" xr:uid="{C111BD97-0FBE-4EB4-9535-5663E7E46D73}"/>
    <cellStyle name="Comma 50 2 2" xfId="5559" xr:uid="{13C96B00-56DC-4A16-9547-8B3BB4035F9D}"/>
    <cellStyle name="Comma 50 2 2 2" xfId="12927" xr:uid="{08DD5798-0CD8-40C1-8E91-FEC310AE1BB6}"/>
    <cellStyle name="Comma 50 2 2 2 2" xfId="26609" xr:uid="{F9B20D5A-BE70-4F9F-9EFB-1494274D3D60}"/>
    <cellStyle name="Comma 50 2 2 3" xfId="18653" xr:uid="{FCA8BE5C-B216-4D9D-A82B-1B32A7DC43E8}"/>
    <cellStyle name="Comma 50 2 3" xfId="10971" xr:uid="{16E82A79-62DC-439E-AC97-97D80D627FB0}"/>
    <cellStyle name="Comma 50 2 3 2" xfId="23442" xr:uid="{1A0014E5-0B9C-4074-89DD-7B5BDBF33A08}"/>
    <cellStyle name="Comma 50 2 4" xfId="15464" xr:uid="{A94A9F68-21D8-4FD2-AB8E-DEDB59C540BC}"/>
    <cellStyle name="Comma 50 3" xfId="2943" xr:uid="{AF34FED4-0842-4A46-8BC7-44C7B5C47F88}"/>
    <cellStyle name="Comma 50 3 2" xfId="5946" xr:uid="{F1958BB4-E633-42DD-9933-BC411E3B623D}"/>
    <cellStyle name="Comma 50 3 2 2" xfId="13273" xr:uid="{CBA93D99-852C-4134-B4F8-67AF08BA0145}"/>
    <cellStyle name="Comma 50 3 2 2 2" xfId="26991" xr:uid="{12094D8F-3348-41EB-91BF-76F1665FE9E0}"/>
    <cellStyle name="Comma 50 3 2 3" xfId="19035" xr:uid="{685E2A54-4CCD-4E90-964D-84A371E8E9C6}"/>
    <cellStyle name="Comma 50 3 3" xfId="11357" xr:uid="{9021FA32-0D2F-4EBC-9B7C-AE78BD640095}"/>
    <cellStyle name="Comma 50 3 3 2" xfId="24077" xr:uid="{CC34CF79-F81F-4913-890A-FBDC07B77DFA}"/>
    <cellStyle name="Comma 50 3 4" xfId="16122" xr:uid="{A7588EB2-CB2A-4A76-99E3-9C59776F25A2}"/>
    <cellStyle name="Comma 50 4" xfId="3207" xr:uid="{9471644E-2A14-4FA7-843B-C6AB2D959457}"/>
    <cellStyle name="Comma 50 4 2" xfId="6204" xr:uid="{0BD72689-35BD-4FEA-BBCC-556E8B7F66B9}"/>
    <cellStyle name="Comma 50 4 2 2" xfId="13531" xr:uid="{C04975B4-7C53-4067-85B4-7CF1FC3B0142}"/>
    <cellStyle name="Comma 50 4 2 2 2" xfId="27249" xr:uid="{D26FDB94-76B8-4577-97ED-F2A4B4602714}"/>
    <cellStyle name="Comma 50 4 2 3" xfId="19293" xr:uid="{6D846250-295D-4349-91C2-749D1133125B}"/>
    <cellStyle name="Comma 50 4 3" xfId="11617" xr:uid="{7280E757-31C0-4189-AD26-B2A2243D4A88}"/>
    <cellStyle name="Comma 50 4 3 2" xfId="24337" xr:uid="{186B285C-6A27-4BF5-8D0B-6ED1E8376507}"/>
    <cellStyle name="Comma 50 4 4" xfId="16382" xr:uid="{214FEC7F-8110-4DEC-8D61-69F37FD64E0E}"/>
    <cellStyle name="Comma 50 5" xfId="3452" xr:uid="{B8A9ED3A-15F9-49A0-AE0A-BCDD43E42ED0}"/>
    <cellStyle name="Comma 50 5 2" xfId="6449" xr:uid="{E23F297B-6F00-459A-A5CF-094609803B1A}"/>
    <cellStyle name="Comma 50 5 2 2" xfId="13776" xr:uid="{56A3DAB3-FF2B-4898-9B5A-953312E2579C}"/>
    <cellStyle name="Comma 50 5 2 2 2" xfId="27494" xr:uid="{76BE0823-34CD-4EFD-A22E-1AAB210B2346}"/>
    <cellStyle name="Comma 50 5 2 3" xfId="19538" xr:uid="{4BEB0012-C5DF-4640-8BF3-2D23FCB29E93}"/>
    <cellStyle name="Comma 50 5 3" xfId="11862" xr:uid="{3CAA85C4-44F5-4D85-8BE6-8524C07D69C2}"/>
    <cellStyle name="Comma 50 5 3 2" xfId="24582" xr:uid="{FEE300F1-D89D-4754-8FA4-47C88576879F}"/>
    <cellStyle name="Comma 50 5 4" xfId="16627" xr:uid="{4237BCF6-99C8-42B5-8357-A8E7B36E5AD6}"/>
    <cellStyle name="Comma 50 6" xfId="3642" xr:uid="{4506B18D-FA59-409E-B207-1AD9F1795456}"/>
    <cellStyle name="Comma 50 6 2" xfId="6631" xr:uid="{95B236DC-D5C7-4622-A7BA-FB56036F9964}"/>
    <cellStyle name="Comma 50 6 2 2" xfId="13957" xr:uid="{FA1E8689-7B1D-4456-8667-14609C05F72C}"/>
    <cellStyle name="Comma 50 6 2 2 2" xfId="27676" xr:uid="{ADAD6A70-B70D-4DCD-AF13-5911C68E9802}"/>
    <cellStyle name="Comma 50 6 2 3" xfId="19720" xr:uid="{5C6CF5A8-1752-4107-8E67-F1AAA6AF317F}"/>
    <cellStyle name="Comma 50 6 3" xfId="12045" xr:uid="{E6CA4E74-53C4-42DA-8DFD-F1998E139DE8}"/>
    <cellStyle name="Comma 50 6 3 2" xfId="24764" xr:uid="{39D8BDA8-CAE6-4915-8DD2-CABA15165E54}"/>
    <cellStyle name="Comma 50 6 4" xfId="16808" xr:uid="{BA38D797-EE1E-4042-A365-7F4A81FC794C}"/>
    <cellStyle name="Comma 50 7" xfId="4221" xr:uid="{2C07D32F-4951-4AE6-9CA0-F58A57FF7C5B}"/>
    <cellStyle name="Comma 50 7 2" xfId="7177" xr:uid="{B0FA1B3F-08C8-4944-99AC-07242A139CFF}"/>
    <cellStyle name="Comma 50 7 2 2" xfId="14246" xr:uid="{5E4D7617-17BE-463C-BE2F-FC64CBE46692}"/>
    <cellStyle name="Comma 50 7 2 2 2" xfId="28222" xr:uid="{7BD0BE27-1804-4FA3-80B7-951E63AABBFE}"/>
    <cellStyle name="Comma 50 7 2 3" xfId="20266" xr:uid="{1E6D339E-3273-4C66-AEAF-B1956D0F163F}"/>
    <cellStyle name="Comma 50 7 3" xfId="12338" xr:uid="{23324E26-4AFE-46B1-A469-A4CA266AB6C0}"/>
    <cellStyle name="Comma 50 7 3 2" xfId="25305" xr:uid="{85AC92CD-506D-4483-87D5-C15EBB526121}"/>
    <cellStyle name="Comma 50 7 4" xfId="17349" xr:uid="{7B2EBAFA-1F26-4B5B-BB9C-CE93F5322538}"/>
    <cellStyle name="Comma 50 8" xfId="4886" xr:uid="{F9D0BA1D-61F3-424A-9582-93B7937BF849}"/>
    <cellStyle name="Comma 50 8 2" xfId="12634" xr:uid="{8EAE375D-F2A6-4A50-8074-EA3D38EE06F8}"/>
    <cellStyle name="Comma 50 8 2 2" xfId="25944" xr:uid="{3E5528E6-8CC5-4BFF-9516-C0AFF7C5ECDF}"/>
    <cellStyle name="Comma 50 8 3" xfId="17988" xr:uid="{8E3A1A2F-E5CF-4E4A-8E2F-451952FE7D3C}"/>
    <cellStyle name="Comma 50 9" xfId="10223" xr:uid="{233C73DF-BFE0-4B01-96E5-911BD257D42A}"/>
    <cellStyle name="Comma 50 9 2" xfId="22592" xr:uid="{3257949D-5DD6-4513-96EE-579AE4E5B01B}"/>
    <cellStyle name="Comma 51" xfId="633" xr:uid="{BB8F73AB-CE53-4458-9BB3-9511204B9FFC}"/>
    <cellStyle name="Comma 51 10" xfId="14625" xr:uid="{766C68F9-A4C8-4235-B375-7E6976A79E54}"/>
    <cellStyle name="Comma 51 2" xfId="2091" xr:uid="{229C7F70-DA9F-44AD-9554-B28467016D4D}"/>
    <cellStyle name="Comma 51 2 2" xfId="5561" xr:uid="{9915DBDF-56A9-43B2-8154-1DF147840F04}"/>
    <cellStyle name="Comma 51 2 2 2" xfId="12929" xr:uid="{D76BA7A1-4B7B-43F0-84A4-EE8A9D75D74A}"/>
    <cellStyle name="Comma 51 2 2 2 2" xfId="26611" xr:uid="{E283B179-01A4-4F7C-99B4-820B5F6CEEFC}"/>
    <cellStyle name="Comma 51 2 2 3" xfId="18655" xr:uid="{70054DEC-2A68-4F32-B54F-E553E0A9467E}"/>
    <cellStyle name="Comma 51 2 3" xfId="10973" xr:uid="{7FA53CF8-6E24-4B5B-A047-F95A014DE008}"/>
    <cellStyle name="Comma 51 2 3 2" xfId="23444" xr:uid="{1EC6335A-C9BF-4934-BE0C-CA9868AC093D}"/>
    <cellStyle name="Comma 51 2 4" xfId="15466" xr:uid="{331D8C49-26F1-4768-AFF5-636EA5F99390}"/>
    <cellStyle name="Comma 51 3" xfId="2945" xr:uid="{13F4A60C-A814-46BD-B40D-E4C14963B8AB}"/>
    <cellStyle name="Comma 51 3 2" xfId="5948" xr:uid="{6A7C05CD-39BD-4CBE-9E23-13A94CDA0313}"/>
    <cellStyle name="Comma 51 3 2 2" xfId="13275" xr:uid="{23290BEC-B189-41DF-9087-C54C9327C6E3}"/>
    <cellStyle name="Comma 51 3 2 2 2" xfId="26993" xr:uid="{96D3A23C-89AE-4838-97EE-B7465A39E5CF}"/>
    <cellStyle name="Comma 51 3 2 3" xfId="19037" xr:uid="{95F6F91C-3304-4250-871E-6BE1A7DF8F15}"/>
    <cellStyle name="Comma 51 3 3" xfId="11359" xr:uid="{C73CD1F4-AB96-4534-A5A1-5EA9558CF600}"/>
    <cellStyle name="Comma 51 3 3 2" xfId="24079" xr:uid="{B1131B62-2458-49D9-920A-C111D8552D7E}"/>
    <cellStyle name="Comma 51 3 4" xfId="16124" xr:uid="{F6A1900A-F566-4902-90A7-2D104BE6F0BC}"/>
    <cellStyle name="Comma 51 4" xfId="3209" xr:uid="{35F29D3C-79A8-42D0-8738-3AC6B921135D}"/>
    <cellStyle name="Comma 51 4 2" xfId="6206" xr:uid="{F7A6906E-D918-439D-AC60-9AB76F831EE7}"/>
    <cellStyle name="Comma 51 4 2 2" xfId="13533" xr:uid="{A41A1068-5C5C-45D6-BC58-C21769144911}"/>
    <cellStyle name="Comma 51 4 2 2 2" xfId="27251" xr:uid="{A2E45BC5-FBE5-42EA-8CCD-9DCC293E7CDA}"/>
    <cellStyle name="Comma 51 4 2 3" xfId="19295" xr:uid="{675855A8-B938-488A-B031-B7C34C01AD9E}"/>
    <cellStyle name="Comma 51 4 3" xfId="11619" xr:uid="{C465955A-A1F9-492B-ABE4-459C7E4543D3}"/>
    <cellStyle name="Comma 51 4 3 2" xfId="24339" xr:uid="{CE9D254B-D65A-4294-9EF2-23C15A6EAEE6}"/>
    <cellStyle name="Comma 51 4 4" xfId="16384" xr:uid="{B68B975F-8161-435D-BB89-949FE5018B53}"/>
    <cellStyle name="Comma 51 5" xfId="3454" xr:uid="{1E72EDBD-1DEB-4F44-B289-733D84D5E6A0}"/>
    <cellStyle name="Comma 51 5 2" xfId="6451" xr:uid="{E8682DA7-E036-487C-8C7B-D60D19F3CF64}"/>
    <cellStyle name="Comma 51 5 2 2" xfId="13778" xr:uid="{94C781EC-D70F-429E-9614-F93464FDDFDC}"/>
    <cellStyle name="Comma 51 5 2 2 2" xfId="27496" xr:uid="{D3E9B63D-2F13-4A91-8AFD-B16A42832C6F}"/>
    <cellStyle name="Comma 51 5 2 3" xfId="19540" xr:uid="{55DEEA2E-62A1-47AC-9B2E-A2988E929DCE}"/>
    <cellStyle name="Comma 51 5 3" xfId="11864" xr:uid="{BF1F5D8A-6DB8-424D-836D-CD9A75312527}"/>
    <cellStyle name="Comma 51 5 3 2" xfId="24584" xr:uid="{72CCCD9C-981E-4663-90B6-3AD0BB4F0A36}"/>
    <cellStyle name="Comma 51 5 4" xfId="16629" xr:uid="{B3EA2284-2487-4FDE-94E1-6CAC81793951}"/>
    <cellStyle name="Comma 51 6" xfId="3647" xr:uid="{3B271823-F547-4ACE-972D-FC4DB7A2C750}"/>
    <cellStyle name="Comma 51 6 2" xfId="6636" xr:uid="{78ADEE56-FFCC-4263-9E09-AFF072556D0C}"/>
    <cellStyle name="Comma 51 6 2 2" xfId="13962" xr:uid="{C81CFAF9-4B43-4F3E-A789-51F977220C97}"/>
    <cellStyle name="Comma 51 6 2 2 2" xfId="27681" xr:uid="{C67EEF47-F5F3-4482-8093-1A0156E6169A}"/>
    <cellStyle name="Comma 51 6 2 3" xfId="19725" xr:uid="{361953D1-0D25-4C2E-8949-A27DED2EE638}"/>
    <cellStyle name="Comma 51 6 3" xfId="12050" xr:uid="{48B90BFF-BC3E-47C2-8244-FD2F766C26FC}"/>
    <cellStyle name="Comma 51 6 3 2" xfId="24769" xr:uid="{2342B28A-A7C5-497E-B82B-C35EF21EEFF4}"/>
    <cellStyle name="Comma 51 6 4" xfId="16813" xr:uid="{43AF0E3C-6DB7-403B-9686-1A1D4A526108}"/>
    <cellStyle name="Comma 51 7" xfId="4226" xr:uid="{FF834F50-0D2E-49D1-82B6-DCAA1C900EBE}"/>
    <cellStyle name="Comma 51 7 2" xfId="7182" xr:uid="{8CB4B03C-69DA-4B7B-8DD0-60A0093E12F3}"/>
    <cellStyle name="Comma 51 7 2 2" xfId="14251" xr:uid="{B3E9A4D0-9A75-47E1-A5BD-D00689715291}"/>
    <cellStyle name="Comma 51 7 2 2 2" xfId="28227" xr:uid="{6F706E19-28C0-488A-A36C-568B402BC0AD}"/>
    <cellStyle name="Comma 51 7 2 3" xfId="20271" xr:uid="{FF92598E-411A-41EA-96B0-4E5BDA009EBC}"/>
    <cellStyle name="Comma 51 7 3" xfId="12343" xr:uid="{C856755E-422F-4FF4-B12F-B98E137435BC}"/>
    <cellStyle name="Comma 51 7 3 2" xfId="25310" xr:uid="{066663D4-05A6-452F-8B5E-EAE8DEBBAF6E}"/>
    <cellStyle name="Comma 51 7 4" xfId="17354" xr:uid="{B04D69E2-E34C-47D8-8B50-CBE192E8F160}"/>
    <cellStyle name="Comma 51 8" xfId="4894" xr:uid="{24C1CCA3-E396-4FC1-B08B-1DD244FA3EE8}"/>
    <cellStyle name="Comma 51 8 2" xfId="12639" xr:uid="{94C9FC4C-D59D-4E55-B5E7-C4969929B626}"/>
    <cellStyle name="Comma 51 8 2 2" xfId="25951" xr:uid="{AC8D2439-602C-42BF-8A36-174B2F6FF66D}"/>
    <cellStyle name="Comma 51 8 3" xfId="17995" xr:uid="{7A09BBB8-EF0B-4F26-963B-C3F6F2065B4E}"/>
    <cellStyle name="Comma 51 9" xfId="10231" xr:uid="{CBD48F76-9FDC-4F3C-9D0A-A28D05083539}"/>
    <cellStyle name="Comma 51 9 2" xfId="22599" xr:uid="{06BE6737-C0EE-447C-93FE-86B469DAD40C}"/>
    <cellStyle name="Comma 52" xfId="666" xr:uid="{CDA12482-1E81-4171-B142-A4B0832FDD64}"/>
    <cellStyle name="Comma 52 10" xfId="4909" xr:uid="{C99031FC-C2CC-4BED-AEE7-F3E61256E351}"/>
    <cellStyle name="Comma 52 10 2" xfId="12645" xr:uid="{472D3566-CF04-467F-B6EB-E27250791030}"/>
    <cellStyle name="Comma 52 10 2 2" xfId="25965" xr:uid="{2F56E77E-05B7-46D7-AF11-E5BE716042A7}"/>
    <cellStyle name="Comma 52 10 3" xfId="18009" xr:uid="{0017BACF-8EC9-43A0-8C05-754529FCFD9D}"/>
    <cellStyle name="Comma 52 11" xfId="10238" xr:uid="{78B4DA1E-3F12-4899-87EE-8A7420BB7E5A}"/>
    <cellStyle name="Comma 52 11 2" xfId="22606" xr:uid="{A9692422-AF35-4FC0-957F-92A0EF59CA68}"/>
    <cellStyle name="Comma 52 12" xfId="9813" xr:uid="{21DB01B1-2AE2-47FF-AFE5-E7F0EF3805EB}"/>
    <cellStyle name="Comma 52 12 2" xfId="20450" xr:uid="{3A225D40-9B11-417D-8806-17D7F12A64BD}"/>
    <cellStyle name="Comma 52 12 3" xfId="14644" xr:uid="{27CDCE6F-E9BA-4C66-B8FD-C7C922B81D5A}"/>
    <cellStyle name="Comma 52 2" xfId="2093" xr:uid="{3FF20C00-045E-4271-B1EB-3340D19AC4BC}"/>
    <cellStyle name="Comma 52 2 2" xfId="5563" xr:uid="{03089D93-E1EA-4A2F-B9D4-336F5A3D8631}"/>
    <cellStyle name="Comma 52 2 2 2" xfId="12931" xr:uid="{DC27F0C1-945A-4B2F-8932-3CED364C6C88}"/>
    <cellStyle name="Comma 52 2 2 2 2" xfId="26613" xr:uid="{D2529497-7D75-4A3A-8D62-D3E550175E4B}"/>
    <cellStyle name="Comma 52 2 2 3" xfId="18657" xr:uid="{32A39867-10EA-4803-A1A1-83A4301A5E49}"/>
    <cellStyle name="Comma 52 2 3" xfId="10975" xr:uid="{360CAD28-5D3C-467A-91FF-072C30C17F10}"/>
    <cellStyle name="Comma 52 2 3 2" xfId="23446" xr:uid="{DAA43154-4B01-4539-A7A1-5FA969410BC7}"/>
    <cellStyle name="Comma 52 2 4" xfId="15468" xr:uid="{8B29D97B-DA69-4A7F-8A42-E9BF8BD45BA9}"/>
    <cellStyle name="Comma 52 3" xfId="2348" xr:uid="{BBBA175E-A80D-447E-B9ED-4896A8D88BCE}"/>
    <cellStyle name="Comma 52 3 2" xfId="5671" xr:uid="{BD208F5E-3A8A-4F34-B49B-A47D43D10293}"/>
    <cellStyle name="Comma 52 3 2 2" xfId="13004" xr:uid="{3E62F299-F318-4486-AC98-00E3549BE7B4}"/>
    <cellStyle name="Comma 52 3 2 2 2" xfId="26717" xr:uid="{FBB383FB-8E31-414B-A569-870F450FC554}"/>
    <cellStyle name="Comma 52 3 2 3" xfId="18761" xr:uid="{146DC0A4-5644-4DC0-A8B0-E5DA4DE40046}"/>
    <cellStyle name="Comma 52 3 3" xfId="11073" xr:uid="{B5B2ECD6-9858-4A8C-AB60-CF294BE254DF}"/>
    <cellStyle name="Comma 52 3 3 2" xfId="23562" xr:uid="{76F89282-5A60-43A7-8742-152CA864EFB6}"/>
    <cellStyle name="Comma 52 3 4" xfId="15590" xr:uid="{6FCFE7ED-4123-464A-9907-042A1B096E2A}"/>
    <cellStyle name="Comma 52 4" xfId="2947" xr:uid="{295DD22B-A976-4E30-973D-2BFAD298702B}"/>
    <cellStyle name="Comma 52 4 2" xfId="5950" xr:uid="{A642D41E-348C-4B49-B8D4-719BF921CD58}"/>
    <cellStyle name="Comma 52 4 2 2" xfId="13277" xr:uid="{CD8A3597-9C25-47C0-920E-6C9176E4988D}"/>
    <cellStyle name="Comma 52 4 2 2 2" xfId="26995" xr:uid="{3F8E8989-CB2A-4035-B40E-2B3748A9D921}"/>
    <cellStyle name="Comma 52 4 2 3" xfId="19039" xr:uid="{C30C229D-0406-46C3-89D9-200FB58AA119}"/>
    <cellStyle name="Comma 52 4 3" xfId="11361" xr:uid="{DE05D442-FD17-4FA0-9565-9BE67C6EFDD3}"/>
    <cellStyle name="Comma 52 4 3 2" xfId="24081" xr:uid="{66197343-0015-4D37-84F2-0EC799038D72}"/>
    <cellStyle name="Comma 52 4 4" xfId="16126" xr:uid="{400C75C3-1192-4C26-8F1C-83D09F12F094}"/>
    <cellStyle name="Comma 52 5" xfId="3211" xr:uid="{02BC2949-2482-413C-AC7F-0931DCABF4A9}"/>
    <cellStyle name="Comma 52 5 2" xfId="6208" xr:uid="{76B66607-C3D3-4506-BC82-9E16174D48A3}"/>
    <cellStyle name="Comma 52 5 2 2" xfId="13535" xr:uid="{7C70FE7E-2B22-481E-9D43-46F7EF914656}"/>
    <cellStyle name="Comma 52 5 2 2 2" xfId="27253" xr:uid="{1442F955-CE9D-42A7-9B2E-7C62D57E51A1}"/>
    <cellStyle name="Comma 52 5 2 3" xfId="19297" xr:uid="{D2FC53C1-117F-4EA7-9CCD-EEAA5104C026}"/>
    <cellStyle name="Comma 52 5 3" xfId="11621" xr:uid="{769F009B-3701-4652-8170-47A78B3C8BAB}"/>
    <cellStyle name="Comma 52 5 3 2" xfId="24341" xr:uid="{297651A6-5B80-4EC4-A59B-C6B7ADDFCF1E}"/>
    <cellStyle name="Comma 52 5 4" xfId="16386" xr:uid="{E17715E5-F0D4-4836-B1AC-15CCADD6D226}"/>
    <cellStyle name="Comma 52 6" xfId="3456" xr:uid="{A0A251AF-5319-4F06-B415-6EEF9772407F}"/>
    <cellStyle name="Comma 52 6 2" xfId="6453" xr:uid="{D3ACFCF9-61EE-4A78-A7EA-63EAA74E1CA6}"/>
    <cellStyle name="Comma 52 6 2 2" xfId="13780" xr:uid="{2CB490BF-9520-4046-8A62-B99C64563C10}"/>
    <cellStyle name="Comma 52 6 2 2 2" xfId="27498" xr:uid="{9D62B71A-BBEB-4AAA-BF33-9B2262DB2EA9}"/>
    <cellStyle name="Comma 52 6 2 3" xfId="19542" xr:uid="{42B200D2-F039-41C9-91BF-81821D587D92}"/>
    <cellStyle name="Comma 52 6 3" xfId="11866" xr:uid="{70C2E9AA-3119-48D0-BCDB-0EC311BCE14B}"/>
    <cellStyle name="Comma 52 6 3 2" xfId="24586" xr:uid="{E504EBA3-53D3-4505-B290-893698B8DDD3}"/>
    <cellStyle name="Comma 52 6 4" xfId="16631" xr:uid="{FDEE688C-2026-442D-B593-6259426C9A01}"/>
    <cellStyle name="Comma 52 7" xfId="3653" xr:uid="{E908ABCF-8F2C-406C-A189-43CD6F8ECFF0}"/>
    <cellStyle name="Comma 52 7 2" xfId="6642" xr:uid="{30CEFEBE-67DC-4E72-A05C-0A943A3E1FD9}"/>
    <cellStyle name="Comma 52 7 2 2" xfId="13968" xr:uid="{2883D99C-A0CC-4130-AE9E-36B1C62F390E}"/>
    <cellStyle name="Comma 52 7 2 2 2" xfId="27687" xr:uid="{1C7621E5-86F3-449A-B3BE-4199A4120A2D}"/>
    <cellStyle name="Comma 52 7 2 3" xfId="19731" xr:uid="{BA261C74-F668-4293-918B-09AF3A9D19A1}"/>
    <cellStyle name="Comma 52 7 3" xfId="12056" xr:uid="{533838DD-88D8-46FF-9A58-E1BE79949E14}"/>
    <cellStyle name="Comma 52 7 3 2" xfId="24775" xr:uid="{7AA28B96-F1EB-49D4-805A-776B73E3E612}"/>
    <cellStyle name="Comma 52 7 4" xfId="16819" xr:uid="{412A4B66-2F2B-4611-BA0C-64EA403B228A}"/>
    <cellStyle name="Comma 52 8" xfId="4232" xr:uid="{607CB46C-F55A-4DCF-BB09-C05A7E701567}"/>
    <cellStyle name="Comma 52 8 2" xfId="7188" xr:uid="{91598EE0-552A-40BA-8799-EA4D34FB7A2F}"/>
    <cellStyle name="Comma 52 8 2 2" xfId="14257" xr:uid="{B47461C4-C271-4ECF-BA5E-E20033574F3A}"/>
    <cellStyle name="Comma 52 8 2 2 2" xfId="28233" xr:uid="{B41E621D-C8AD-467E-8894-404F943559E1}"/>
    <cellStyle name="Comma 52 8 2 3" xfId="20277" xr:uid="{4198D26F-309F-4AEF-AF85-C53488ED68A7}"/>
    <cellStyle name="Comma 52 8 3" xfId="12349" xr:uid="{B8D7FE97-6840-4D9D-9056-9FCA6DA7F905}"/>
    <cellStyle name="Comma 52 8 3 2" xfId="25316" xr:uid="{8A36B751-3444-4C50-A5CE-887E14262AD3}"/>
    <cellStyle name="Comma 52 8 4" xfId="17360" xr:uid="{3187C9C6-1612-415E-98D3-F3EB0589C847}"/>
    <cellStyle name="Comma 52 9" xfId="1754" xr:uid="{D2172695-9959-4551-AE64-8D5D6123376C}"/>
    <cellStyle name="Comma 52 9 2" xfId="10693" xr:uid="{19F93A78-C5D3-424B-BAFB-F9A03EAF339D}"/>
    <cellStyle name="Comma 52 9 2 2" xfId="23163" xr:uid="{26788328-8451-476D-8C6E-99030AB2075F}"/>
    <cellStyle name="Comma 52 9 3" xfId="15194" xr:uid="{D3DF4A11-2B7D-4519-ACF0-CA26BAC92F11}"/>
    <cellStyle name="Comma 53" xfId="694" xr:uid="{AACDA16F-D59A-4406-9962-EC5495108420}"/>
    <cellStyle name="Comma 53 10" xfId="4921" xr:uid="{064E119A-9C8A-4CEF-9D28-D84EFE5EA96E}"/>
    <cellStyle name="Comma 53 10 2" xfId="12654" xr:uid="{F5BE0760-62CF-4FE6-8DEA-B6D32BA34E12}"/>
    <cellStyle name="Comma 53 10 2 2" xfId="25976" xr:uid="{05D29ECE-9E96-48B0-95FF-DA00BD3E6A1C}"/>
    <cellStyle name="Comma 53 10 3" xfId="18020" xr:uid="{819F3846-1414-4425-8950-0D46FCA4B1B5}"/>
    <cellStyle name="Comma 53 11" xfId="10248" xr:uid="{0BD98948-51F3-48D9-A681-9AAA252A7B5D}"/>
    <cellStyle name="Comma 53 11 2" xfId="22616" xr:uid="{8626FA82-1442-45D6-BC0B-C2B025B0E854}"/>
    <cellStyle name="Comma 53 12" xfId="9814" xr:uid="{69005E94-89D6-4F41-BDE6-9B2D6E1529ED}"/>
    <cellStyle name="Comma 53 12 2" xfId="20451" xr:uid="{6FCE7423-A4A8-4352-9C36-308927D46DE1}"/>
    <cellStyle name="Comma 53 12 3" xfId="14652" xr:uid="{08F0FD37-D136-4E52-A60A-34BE63988AF5}"/>
    <cellStyle name="Comma 53 2" xfId="2095" xr:uid="{EBBCAB16-25D5-4C02-A012-44ED3581E131}"/>
    <cellStyle name="Comma 53 2 2" xfId="5565" xr:uid="{04F5BF44-F38F-4175-94FF-1757A19FCED9}"/>
    <cellStyle name="Comma 53 2 2 2" xfId="12933" xr:uid="{9E37D3C2-6799-4F67-91CD-0EEB05F95ABA}"/>
    <cellStyle name="Comma 53 2 2 2 2" xfId="26615" xr:uid="{55062E6F-AD75-49CF-AE62-36EB9B3DEFB0}"/>
    <cellStyle name="Comma 53 2 2 3" xfId="18659" xr:uid="{7A620649-FCD5-475F-82E2-9A7B15C8382A}"/>
    <cellStyle name="Comma 53 2 3" xfId="10977" xr:uid="{AA6E4C59-0434-43A9-BE81-4E8AA99CFE3D}"/>
    <cellStyle name="Comma 53 2 3 2" xfId="23448" xr:uid="{AC3D9201-4985-41D3-A596-ED0BA08423BA}"/>
    <cellStyle name="Comma 53 2 4" xfId="15470" xr:uid="{7EDFD345-208B-472E-8EB7-C819497750EF}"/>
    <cellStyle name="Comma 53 3" xfId="2358" xr:uid="{EFB405B0-2BD7-4068-B4E6-C228DAEC763C}"/>
    <cellStyle name="Comma 53 3 2" xfId="5675" xr:uid="{6E035EC9-C63D-4590-9513-1F12E111BB7E}"/>
    <cellStyle name="Comma 53 3 2 2" xfId="13008" xr:uid="{4E52BACC-8FAB-4238-9C9B-290574F66C09}"/>
    <cellStyle name="Comma 53 3 2 2 2" xfId="26721" xr:uid="{BFCE52FD-C236-435E-AC21-6FEA85F30AAD}"/>
    <cellStyle name="Comma 53 3 2 3" xfId="18765" xr:uid="{88CE3B36-C950-44D1-87A4-73089DCC6C72}"/>
    <cellStyle name="Comma 53 3 3" xfId="11077" xr:uid="{79069F5A-F195-4482-AB1A-971684C3A933}"/>
    <cellStyle name="Comma 53 3 3 2" xfId="23566" xr:uid="{DC2D5C18-4EA2-4B7D-8183-4964EF3ABB8A}"/>
    <cellStyle name="Comma 53 3 4" xfId="15594" xr:uid="{CA5BA101-4C50-4D1E-A242-2BE91AC6D9BF}"/>
    <cellStyle name="Comma 53 4" xfId="2949" xr:uid="{149CE3FB-639B-426F-8B03-68E4EEFE20D6}"/>
    <cellStyle name="Comma 53 4 2" xfId="5952" xr:uid="{A5020DD5-7FAC-49AF-875B-8494DF1D8C18}"/>
    <cellStyle name="Comma 53 4 2 2" xfId="13279" xr:uid="{34062499-A6CE-4BC1-A559-156630ABF438}"/>
    <cellStyle name="Comma 53 4 2 2 2" xfId="26997" xr:uid="{FDFD75F3-E549-4EC1-819A-94E20DDA5688}"/>
    <cellStyle name="Comma 53 4 2 3" xfId="19041" xr:uid="{C65E74B5-9BE0-4625-812C-F2723CB08391}"/>
    <cellStyle name="Comma 53 4 3" xfId="11363" xr:uid="{778F8AA4-623A-4E42-84B0-5A6FBE25F599}"/>
    <cellStyle name="Comma 53 4 3 2" xfId="24083" xr:uid="{F47FCD4A-651C-4BFE-8ED3-2BE7B0BB9887}"/>
    <cellStyle name="Comma 53 4 4" xfId="16128" xr:uid="{845E8909-6BA1-4D60-B198-F85E7C8E8144}"/>
    <cellStyle name="Comma 53 5" xfId="3213" xr:uid="{F9B77AAF-91CC-4F33-A32A-E0C31A016F31}"/>
    <cellStyle name="Comma 53 5 2" xfId="6210" xr:uid="{027071F1-758F-4A65-BBD8-80EA7F0BEABE}"/>
    <cellStyle name="Comma 53 5 2 2" xfId="13537" xr:uid="{17C9CE6F-A414-4518-829F-EC45BB1B4D5F}"/>
    <cellStyle name="Comma 53 5 2 2 2" xfId="27255" xr:uid="{0DD05818-5478-4EE3-8B54-A093B2F166C9}"/>
    <cellStyle name="Comma 53 5 2 3" xfId="19299" xr:uid="{9F2D6A49-0D02-4F21-B98A-F6A2DBAEC425}"/>
    <cellStyle name="Comma 53 5 3" xfId="11623" xr:uid="{BABF8A5E-909D-4330-9346-7D304F8D9AE9}"/>
    <cellStyle name="Comma 53 5 3 2" xfId="24343" xr:uid="{30639842-2F81-45B1-BCEC-18B77537C441}"/>
    <cellStyle name="Comma 53 5 4" xfId="16388" xr:uid="{51615E77-A5EB-46B7-9B9C-E7C2AA3C7633}"/>
    <cellStyle name="Comma 53 6" xfId="3458" xr:uid="{FA16E13C-7C8B-4A26-9191-C497804C2C55}"/>
    <cellStyle name="Comma 53 6 2" xfId="6455" xr:uid="{FDA70C70-B401-4F44-AE99-04D3F74BFA92}"/>
    <cellStyle name="Comma 53 6 2 2" xfId="13782" xr:uid="{F0734DA8-B510-47F5-A397-CF586A9EE32C}"/>
    <cellStyle name="Comma 53 6 2 2 2" xfId="27500" xr:uid="{2EA764D5-DBB4-4C12-AE13-FE2059916CDE}"/>
    <cellStyle name="Comma 53 6 2 3" xfId="19544" xr:uid="{0B316F36-9A24-4F9D-A51F-D73805B386F9}"/>
    <cellStyle name="Comma 53 6 3" xfId="11868" xr:uid="{F0E65060-59B4-4F86-B284-F8B3A69BF9A1}"/>
    <cellStyle name="Comma 53 6 3 2" xfId="24588" xr:uid="{DCC518BC-AEE0-44CB-90CE-4F003476B36C}"/>
    <cellStyle name="Comma 53 6 4" xfId="16633" xr:uid="{5CC3C9C5-5BC6-4F40-968C-5DFAFE6DB8F4}"/>
    <cellStyle name="Comma 53 7" xfId="3661" xr:uid="{407F76B6-F968-4F9C-993D-82457FD500EA}"/>
    <cellStyle name="Comma 53 7 2" xfId="6650" xr:uid="{BCBFCC79-FB7F-4E8B-8F02-E5385E5D39C3}"/>
    <cellStyle name="Comma 53 7 2 2" xfId="13976" xr:uid="{C57B3904-23DC-450A-AD83-DFDF7729F032}"/>
    <cellStyle name="Comma 53 7 2 2 2" xfId="27695" xr:uid="{CB0DFE53-6E5A-4417-8CB9-E9AC5BF76DED}"/>
    <cellStyle name="Comma 53 7 2 3" xfId="19739" xr:uid="{505FB540-77ED-465B-A7C7-4767CBF93712}"/>
    <cellStyle name="Comma 53 7 3" xfId="12064" xr:uid="{94F7C252-C71D-4EDE-BE32-072BE8E66BCB}"/>
    <cellStyle name="Comma 53 7 3 2" xfId="24783" xr:uid="{9A19F9AC-96CD-49C6-B047-FBC1BBB1D037}"/>
    <cellStyle name="Comma 53 7 4" xfId="16827" xr:uid="{7D2748DB-2BEA-4D0F-8518-AB168C803202}"/>
    <cellStyle name="Comma 53 8" xfId="4240" xr:uid="{A75A3173-69C2-4733-ACBF-F15DF5D70F11}"/>
    <cellStyle name="Comma 53 8 2" xfId="7196" xr:uid="{E7C231CF-B1B4-4A73-A203-AF55357BD0F7}"/>
    <cellStyle name="Comma 53 8 2 2" xfId="14265" xr:uid="{2648BED6-1209-4BF4-95B9-B2EE895A3CB4}"/>
    <cellStyle name="Comma 53 8 2 2 2" xfId="28241" xr:uid="{F1C427C8-98AA-4F52-BBD4-E3C82C502BB6}"/>
    <cellStyle name="Comma 53 8 2 3" xfId="20285" xr:uid="{3A485EAC-0598-4344-B52E-4673F49B784A}"/>
    <cellStyle name="Comma 53 8 3" xfId="12357" xr:uid="{39031503-6B65-4526-A6FC-C635A62A8C61}"/>
    <cellStyle name="Comma 53 8 3 2" xfId="25324" xr:uid="{8FF62586-B746-4F7C-A3D5-09C05676EF8B}"/>
    <cellStyle name="Comma 53 8 4" xfId="17368" xr:uid="{E1546EF9-A888-4324-9D59-A6306F4790E2}"/>
    <cellStyle name="Comma 53 9" xfId="1756" xr:uid="{EA22D511-5ED9-4DFF-A55B-27C9DFD23A91}"/>
    <cellStyle name="Comma 53 9 2" xfId="10695" xr:uid="{8157AAAE-6F06-468F-9ADD-A4E545961F48}"/>
    <cellStyle name="Comma 53 9 2 2" xfId="23165" xr:uid="{6A1724FE-3927-4AB2-B36E-1E72AAF7CC78}"/>
    <cellStyle name="Comma 53 9 3" xfId="15196" xr:uid="{564B273C-A7C4-46BD-ABB7-EF9E16046307}"/>
    <cellStyle name="Comma 54" xfId="717" xr:uid="{AFE620E8-2CA6-4305-9E42-556D734A003C}"/>
    <cellStyle name="Comma 54 10" xfId="4927" xr:uid="{882CEBF7-1548-42C4-B046-61E06B66246F}"/>
    <cellStyle name="Comma 54 10 2" xfId="12658" xr:uid="{64566382-1E42-43D4-8F47-FDAEDB58C8C8}"/>
    <cellStyle name="Comma 54 10 2 2" xfId="25982" xr:uid="{C5EE0F8F-FE7C-4E4F-BD3C-FB052A935935}"/>
    <cellStyle name="Comma 54 10 3" xfId="18026" xr:uid="{E85F1191-2370-4207-AFA0-DAAF874DEBF8}"/>
    <cellStyle name="Comma 54 11" xfId="10254" xr:uid="{9E5527F1-8D2D-45A9-A682-6576BE0C8E37}"/>
    <cellStyle name="Comma 54 11 2" xfId="22622" xr:uid="{1EAEC3AA-5188-4E6E-98EB-0BFACF46E1A5}"/>
    <cellStyle name="Comma 54 12" xfId="9815" xr:uid="{CD835C89-1FA4-4E95-AFAB-149D7864A348}"/>
    <cellStyle name="Comma 54 12 2" xfId="20452" xr:uid="{2F3CF332-0F94-4D82-B258-51FAF3BD3C58}"/>
    <cellStyle name="Comma 54 12 3" xfId="14656" xr:uid="{F659A916-0964-4730-8BAB-F2C5CA52DEDB}"/>
    <cellStyle name="Comma 54 2" xfId="2097" xr:uid="{306FD77B-7D34-4E3D-992B-F5E075346506}"/>
    <cellStyle name="Comma 54 2 2" xfId="5567" xr:uid="{249E8AB2-797D-4B68-9740-83DA4AFCF4DF}"/>
    <cellStyle name="Comma 54 2 2 2" xfId="12935" xr:uid="{C8AC1872-0EFB-4AFA-A9DE-84D596D71072}"/>
    <cellStyle name="Comma 54 2 2 2 2" xfId="26617" xr:uid="{F047F839-2DDF-4BF6-9145-487E2ADEDEF9}"/>
    <cellStyle name="Comma 54 2 2 3" xfId="18661" xr:uid="{C5E8A722-1F77-47DD-830C-5344E725599B}"/>
    <cellStyle name="Comma 54 2 3" xfId="10979" xr:uid="{3998E122-B7EE-4D9A-8898-90D1D360AD3E}"/>
    <cellStyle name="Comma 54 2 3 2" xfId="23450" xr:uid="{E5A48310-2B66-4AC9-AA1B-463A511F4ACE}"/>
    <cellStyle name="Comma 54 2 4" xfId="15472" xr:uid="{680A9795-5AB0-4665-9975-8CA8B346A368}"/>
    <cellStyle name="Comma 54 3" xfId="2366" xr:uid="{425C1B7F-7B89-4AEB-ABBA-E1DC3B00C898}"/>
    <cellStyle name="Comma 54 3 2" xfId="5678" xr:uid="{F9691492-4DB5-4F5C-A66A-1CDD2DA7064F}"/>
    <cellStyle name="Comma 54 3 2 2" xfId="13011" xr:uid="{CF4E8458-A9B6-4813-B71B-FE2E6CA1D989}"/>
    <cellStyle name="Comma 54 3 2 2 2" xfId="26724" xr:uid="{1468D55C-3F8C-448F-8E00-05B72775E085}"/>
    <cellStyle name="Comma 54 3 2 3" xfId="18768" xr:uid="{231295B4-A371-4928-A378-AF8973C40EE0}"/>
    <cellStyle name="Comma 54 3 3" xfId="11080" xr:uid="{F16EA74E-9F14-43E3-9340-5CB299A1BC49}"/>
    <cellStyle name="Comma 54 3 3 2" xfId="23569" xr:uid="{7C27DF1D-EE6E-494B-A40B-8C9473D06CD3}"/>
    <cellStyle name="Comma 54 3 4" xfId="15597" xr:uid="{46C9A875-9FE5-4311-B021-5259F8EA6DB0}"/>
    <cellStyle name="Comma 54 4" xfId="2951" xr:uid="{AB21E95B-32B5-4DCC-901A-CC82D4A9DF52}"/>
    <cellStyle name="Comma 54 4 2" xfId="5954" xr:uid="{11C36B71-3E5B-43A5-B691-53A5A6380172}"/>
    <cellStyle name="Comma 54 4 2 2" xfId="13281" xr:uid="{6B37D120-A418-4F8F-B9AC-557B8BC33FC0}"/>
    <cellStyle name="Comma 54 4 2 2 2" xfId="26999" xr:uid="{5698A754-1B06-4219-A0F2-1C579A176460}"/>
    <cellStyle name="Comma 54 4 2 3" xfId="19043" xr:uid="{728449D2-33A5-4177-BFD4-3CF37871675F}"/>
    <cellStyle name="Comma 54 4 3" xfId="11365" xr:uid="{29F13976-89D1-40CA-80EF-57A128A1C01D}"/>
    <cellStyle name="Comma 54 4 3 2" xfId="24085" xr:uid="{0CB8C11C-A9AB-4902-A536-E4AF8CEEA24C}"/>
    <cellStyle name="Comma 54 4 4" xfId="16130" xr:uid="{81BAA90E-1745-4CF2-AA0E-506817604A18}"/>
    <cellStyle name="Comma 54 5" xfId="3215" xr:uid="{2AC14BF2-240D-4304-A852-3626746821CF}"/>
    <cellStyle name="Comma 54 5 2" xfId="6212" xr:uid="{A09F4023-19AA-4638-993B-08EF34E6A5AD}"/>
    <cellStyle name="Comma 54 5 2 2" xfId="13539" xr:uid="{36388550-0D78-4ECF-99B7-C5C2E0623AA5}"/>
    <cellStyle name="Comma 54 5 2 2 2" xfId="27257" xr:uid="{7C9B79A5-F9FD-43FF-ADFA-754E14795268}"/>
    <cellStyle name="Comma 54 5 2 3" xfId="19301" xr:uid="{7AA54633-7DCA-45DA-A3E4-177D6FFF8FF0}"/>
    <cellStyle name="Comma 54 5 3" xfId="11625" xr:uid="{439D3A1E-7D38-408B-87DD-F1C6D4D6AC4D}"/>
    <cellStyle name="Comma 54 5 3 2" xfId="24345" xr:uid="{4D4BF96C-69D8-4F49-8A0C-113103FB0EAB}"/>
    <cellStyle name="Comma 54 5 4" xfId="16390" xr:uid="{630AED82-C178-4BE9-BE8B-3E78250D00EB}"/>
    <cellStyle name="Comma 54 6" xfId="3460" xr:uid="{9FDA7036-A4DF-48FB-B89F-D76F3530EBC9}"/>
    <cellStyle name="Comma 54 6 2" xfId="6457" xr:uid="{54F44D3C-5E8E-4D81-8A04-8D21647DC7EF}"/>
    <cellStyle name="Comma 54 6 2 2" xfId="13784" xr:uid="{20F9D529-ABAC-4BB1-A460-899581C08F8D}"/>
    <cellStyle name="Comma 54 6 2 2 2" xfId="27502" xr:uid="{96946E67-7316-42D0-91D5-3C6EB7C940B5}"/>
    <cellStyle name="Comma 54 6 2 3" xfId="19546" xr:uid="{50183E32-0B17-452C-86EC-D9E55E0C9AAF}"/>
    <cellStyle name="Comma 54 6 3" xfId="11870" xr:uid="{DBE57AB0-CCD9-4E69-974B-7DCD39D11F4C}"/>
    <cellStyle name="Comma 54 6 3 2" xfId="24590" xr:uid="{FC064790-8AFD-4392-BF83-A8986928175C}"/>
    <cellStyle name="Comma 54 6 4" xfId="16635" xr:uid="{79BE41BA-1F52-4E61-AE0E-8C709A8E61DA}"/>
    <cellStyle name="Comma 54 7" xfId="3665" xr:uid="{35938258-B0DE-4B03-8C27-20753DF19EC2}"/>
    <cellStyle name="Comma 54 7 2" xfId="6654" xr:uid="{5A64278C-F901-4AB5-B75A-B92C3E9229A9}"/>
    <cellStyle name="Comma 54 7 2 2" xfId="13980" xr:uid="{89FD8677-AB5E-4DA8-8A3E-345C083436FA}"/>
    <cellStyle name="Comma 54 7 2 2 2" xfId="27699" xr:uid="{D2FD9826-3BC7-4EC8-8292-A2473A8CE6AB}"/>
    <cellStyle name="Comma 54 7 2 3" xfId="19743" xr:uid="{79E26738-97D1-459D-BD54-A426990D67FA}"/>
    <cellStyle name="Comma 54 7 3" xfId="12068" xr:uid="{2ED4B8D1-72AC-4C59-9D0A-C9D2465EC481}"/>
    <cellStyle name="Comma 54 7 3 2" xfId="24787" xr:uid="{05718419-FA41-4CC9-A56A-8228A6895995}"/>
    <cellStyle name="Comma 54 7 4" xfId="16831" xr:uid="{9367EE01-976C-46FC-9E66-D2A51E94DBA2}"/>
    <cellStyle name="Comma 54 8" xfId="4244" xr:uid="{2B954B6B-4353-493E-9E05-136F1984FBD7}"/>
    <cellStyle name="Comma 54 8 2" xfId="7200" xr:uid="{83B50F29-03D0-4F8B-807D-9E4BB485DFD8}"/>
    <cellStyle name="Comma 54 8 2 2" xfId="14269" xr:uid="{908DC1B8-2BC4-4064-B7E1-BDA8B4D080C8}"/>
    <cellStyle name="Comma 54 8 2 2 2" xfId="28245" xr:uid="{EC92431F-39B1-4679-9212-3AFA24B3690A}"/>
    <cellStyle name="Comma 54 8 2 3" xfId="20289" xr:uid="{B71A5EEB-665C-4811-8CEC-CEF541801AF0}"/>
    <cellStyle name="Comma 54 8 3" xfId="12361" xr:uid="{5025C51C-B3CE-43F0-87B4-CAF52428BDA7}"/>
    <cellStyle name="Comma 54 8 3 2" xfId="25328" xr:uid="{B370F84F-E580-4B79-AA61-3FBF817E6177}"/>
    <cellStyle name="Comma 54 8 4" xfId="17372" xr:uid="{36915AC8-3703-471F-B6D2-AE61831F64C4}"/>
    <cellStyle name="Comma 54 9" xfId="1758" xr:uid="{27FAEBCF-F1FA-4F42-A95F-064959B63CC3}"/>
    <cellStyle name="Comma 54 9 2" xfId="10697" xr:uid="{AB5A44F5-542F-489B-A461-617D515AA685}"/>
    <cellStyle name="Comma 54 9 2 2" xfId="23167" xr:uid="{17A74978-AB28-42BC-86D1-448A5DD303D9}"/>
    <cellStyle name="Comma 54 9 3" xfId="15198" xr:uid="{68FF3A45-52E1-4325-8852-DB7161BB26A4}"/>
    <cellStyle name="Comma 55" xfId="715" xr:uid="{5A2574AA-83D1-44F1-AB98-356EC99FEF02}"/>
    <cellStyle name="Comma 55 10" xfId="4925" xr:uid="{4EDB979C-8441-4D6E-A1B6-EFC3A73EA80F}"/>
    <cellStyle name="Comma 55 10 2" xfId="12656" xr:uid="{8A4F9F6E-8829-4D83-BA41-B41F3FD3D85F}"/>
    <cellStyle name="Comma 55 10 2 2" xfId="25980" xr:uid="{A824AE06-3773-4B07-9F4A-6BA84ADF3D9A}"/>
    <cellStyle name="Comma 55 10 3" xfId="18024" xr:uid="{1989F56F-D213-424C-BB40-63EE4F84910F}"/>
    <cellStyle name="Comma 55 11" xfId="10252" xr:uid="{462A1733-1CF6-44C3-AFE2-7648B9EEE271}"/>
    <cellStyle name="Comma 55 11 2" xfId="22620" xr:uid="{61D5DA81-BC45-4B0F-B62D-B892A5B42B4A}"/>
    <cellStyle name="Comma 55 12" xfId="9816" xr:uid="{23F05861-3832-4DAE-8415-2BDC622C420A}"/>
    <cellStyle name="Comma 55 12 2" xfId="20453" xr:uid="{7E617721-5551-4485-B7CF-A319056A99F5}"/>
    <cellStyle name="Comma 55 12 3" xfId="14654" xr:uid="{899E0752-6D23-4172-8346-AE82CC1EC7B6}"/>
    <cellStyle name="Comma 55 2" xfId="2099" xr:uid="{5B7A1920-E0EF-42D9-ABD6-A0B1B8503C41}"/>
    <cellStyle name="Comma 55 2 2" xfId="5569" xr:uid="{6A80E443-D854-4F68-8DD4-942B84072FEB}"/>
    <cellStyle name="Comma 55 2 2 2" xfId="12937" xr:uid="{969C1234-6118-4080-8DFE-A80B03855BBB}"/>
    <cellStyle name="Comma 55 2 2 2 2" xfId="26619" xr:uid="{EF5129EE-9CB0-421D-AEEE-D7F128EB8001}"/>
    <cellStyle name="Comma 55 2 2 3" xfId="18663" xr:uid="{8E68939B-9F37-40C0-AADF-EE89081CE217}"/>
    <cellStyle name="Comma 55 2 3" xfId="10981" xr:uid="{1C3EC59D-9EBF-4DBC-BCCA-CBBD694860A5}"/>
    <cellStyle name="Comma 55 2 3 2" xfId="23452" xr:uid="{B004C7A8-8179-4CBE-92B5-1660C6F81B19}"/>
    <cellStyle name="Comma 55 2 4" xfId="15474" xr:uid="{0366240A-23A5-4B15-87E8-F9B1C9D155D2}"/>
    <cellStyle name="Comma 55 3" xfId="2364" xr:uid="{5CADD36C-4A98-494A-8B73-F4F0DC3EFBDB}"/>
    <cellStyle name="Comma 55 3 2" xfId="5676" xr:uid="{9F57AF6E-4606-4E0A-9D6E-D8C7095E1357}"/>
    <cellStyle name="Comma 55 3 2 2" xfId="13009" xr:uid="{35C0EF2B-B718-4EB6-857D-D9327035AD17}"/>
    <cellStyle name="Comma 55 3 2 2 2" xfId="26722" xr:uid="{009B8ADB-9619-4B57-AEB1-BA72647AF9DD}"/>
    <cellStyle name="Comma 55 3 2 3" xfId="18766" xr:uid="{C4518CAC-91B5-470F-BA20-528E9690FB67}"/>
    <cellStyle name="Comma 55 3 3" xfId="11078" xr:uid="{1D631FFE-7524-42F4-AC73-67EAD641755D}"/>
    <cellStyle name="Comma 55 3 3 2" xfId="23567" xr:uid="{268A6820-7DA0-4109-B8AB-2CB9516B9EE1}"/>
    <cellStyle name="Comma 55 3 4" xfId="15595" xr:uid="{3810807A-93F2-466E-B4E5-FAA03A33AAB3}"/>
    <cellStyle name="Comma 55 4" xfId="2953" xr:uid="{5EF1B087-2B8B-4105-9A6B-3CB5688DB969}"/>
    <cellStyle name="Comma 55 4 2" xfId="5956" xr:uid="{CC583869-10A1-42DC-8588-6746015E363B}"/>
    <cellStyle name="Comma 55 4 2 2" xfId="13283" xr:uid="{488DA3E0-677B-4CB2-9810-5BD3DAB4389E}"/>
    <cellStyle name="Comma 55 4 2 2 2" xfId="27001" xr:uid="{A7EC78EE-FDB4-4468-AAAB-B68DBB0FB30D}"/>
    <cellStyle name="Comma 55 4 2 3" xfId="19045" xr:uid="{C2B94173-01C2-4F23-89FE-055CB36C682F}"/>
    <cellStyle name="Comma 55 4 3" xfId="11367" xr:uid="{2810F610-4B6E-4AD6-9D6D-32C35BC4F2D5}"/>
    <cellStyle name="Comma 55 4 3 2" xfId="24087" xr:uid="{F0637905-2139-4338-90F7-2FA4470C368B}"/>
    <cellStyle name="Comma 55 4 4" xfId="16132" xr:uid="{7CBA7254-A4E9-4928-8178-E70E0D408BE0}"/>
    <cellStyle name="Comma 55 5" xfId="3217" xr:uid="{5647F025-F42D-4DA9-857F-6D7D5BFEF526}"/>
    <cellStyle name="Comma 55 5 2" xfId="6214" xr:uid="{6EEDE50E-F561-40A5-A8AE-C539963EE8F8}"/>
    <cellStyle name="Comma 55 5 2 2" xfId="13541" xr:uid="{B3ABB991-F7D9-4329-9735-9C403FF21610}"/>
    <cellStyle name="Comma 55 5 2 2 2" xfId="27259" xr:uid="{24A5866D-9CC1-46F7-8EF9-5BB1B104E068}"/>
    <cellStyle name="Comma 55 5 2 3" xfId="19303" xr:uid="{73EC5DEC-A3DF-46B0-ADB0-28805FED35FC}"/>
    <cellStyle name="Comma 55 5 3" xfId="11627" xr:uid="{1A96236E-602B-4BB0-B59A-C018239780BD}"/>
    <cellStyle name="Comma 55 5 3 2" xfId="24347" xr:uid="{84E25D69-1BAC-4567-90A7-568400DDBA61}"/>
    <cellStyle name="Comma 55 5 4" xfId="16392" xr:uid="{207FA73A-F9B5-4D10-84BA-CAF04E7DEC52}"/>
    <cellStyle name="Comma 55 6" xfId="3462" xr:uid="{349CCABD-B164-4FF8-ABC5-801CA7221161}"/>
    <cellStyle name="Comma 55 6 2" xfId="6459" xr:uid="{A483724C-46D2-4ACD-A659-1627A18C335D}"/>
    <cellStyle name="Comma 55 6 2 2" xfId="13786" xr:uid="{F3D765BC-59A4-4081-B9C4-5F686B9FF8BD}"/>
    <cellStyle name="Comma 55 6 2 2 2" xfId="27504" xr:uid="{AF0D9422-6E67-4B88-9EE4-223DE38A0FC5}"/>
    <cellStyle name="Comma 55 6 2 3" xfId="19548" xr:uid="{B9B87574-00D8-4811-A677-AE2859387BC6}"/>
    <cellStyle name="Comma 55 6 3" xfId="11872" xr:uid="{9D644104-3F40-44CB-99C3-4E7756786488}"/>
    <cellStyle name="Comma 55 6 3 2" xfId="24592" xr:uid="{905B35ED-C70F-4D60-BB00-F2B96474540F}"/>
    <cellStyle name="Comma 55 6 4" xfId="16637" xr:uid="{930595B4-DB73-4325-A9E7-A7B65AA1DE93}"/>
    <cellStyle name="Comma 55 7" xfId="3663" xr:uid="{7A14CEEE-C952-4945-B4F0-4F859A8CB198}"/>
    <cellStyle name="Comma 55 7 2" xfId="6652" xr:uid="{E721BC85-B807-4791-88E9-DB45F702E247}"/>
    <cellStyle name="Comma 55 7 2 2" xfId="13978" xr:uid="{043331BD-8DFF-4178-9F99-6B6B4DEFD0F2}"/>
    <cellStyle name="Comma 55 7 2 2 2" xfId="27697" xr:uid="{BFAA3F23-8299-4982-9DA1-D356D36A6FE0}"/>
    <cellStyle name="Comma 55 7 2 3" xfId="19741" xr:uid="{BB23F2FA-D786-4469-BC92-2037412767DC}"/>
    <cellStyle name="Comma 55 7 3" xfId="12066" xr:uid="{F0161DE0-97E4-4399-8A44-FF2EC96BCA8F}"/>
    <cellStyle name="Comma 55 7 3 2" xfId="24785" xr:uid="{345F23A4-56C4-46F7-86AE-722DE92DFE4A}"/>
    <cellStyle name="Comma 55 7 4" xfId="16829" xr:uid="{55A48E15-32F8-414F-9055-2B96AB0B1BE1}"/>
    <cellStyle name="Comma 55 8" xfId="4242" xr:uid="{548D64AB-1DE7-498F-BA52-C8631D87A523}"/>
    <cellStyle name="Comma 55 8 2" xfId="7198" xr:uid="{807FEECB-B964-4AC4-8CB4-6DA9210B6CEC}"/>
    <cellStyle name="Comma 55 8 2 2" xfId="14267" xr:uid="{79726CCE-ABC8-45CD-B4D7-5B5190BFBF61}"/>
    <cellStyle name="Comma 55 8 2 2 2" xfId="28243" xr:uid="{CFC7D43D-650E-4CC8-A641-82511F413593}"/>
    <cellStyle name="Comma 55 8 2 3" xfId="20287" xr:uid="{B92ED47C-6146-4E41-ABA5-9B9E6D14CE72}"/>
    <cellStyle name="Comma 55 8 3" xfId="12359" xr:uid="{BBCB5BD0-80B5-457F-A074-DE406CB57D57}"/>
    <cellStyle name="Comma 55 8 3 2" xfId="25326" xr:uid="{0CB318F4-314F-4F0B-991B-11CCDE6083F4}"/>
    <cellStyle name="Comma 55 8 4" xfId="17370" xr:uid="{B7174AB3-EEF9-49D4-A73C-AF67A9B35E4F}"/>
    <cellStyle name="Comma 55 9" xfId="1760" xr:uid="{CEBEDA8B-2357-4F71-B29D-1B0AE6ED31F3}"/>
    <cellStyle name="Comma 55 9 2" xfId="10699" xr:uid="{76207129-069C-4B6D-B284-006A1D54F9B7}"/>
    <cellStyle name="Comma 55 9 2 2" xfId="23169" xr:uid="{4D34C9D7-A425-4D8A-B168-4C3A46070B00}"/>
    <cellStyle name="Comma 55 9 3" xfId="15200" xr:uid="{618B0DE1-FBE0-4326-A060-0ED6242EBCDE}"/>
    <cellStyle name="Comma 56" xfId="719" xr:uid="{6FB4C558-2DDC-45E7-AF86-E3FB2B906A14}"/>
    <cellStyle name="Comma 56 10" xfId="4929" xr:uid="{0710ECB0-A44A-4CFC-8599-3C4950E9B6C0}"/>
    <cellStyle name="Comma 56 10 2" xfId="12660" xr:uid="{0203999C-D3B0-406A-B09B-946962CC437D}"/>
    <cellStyle name="Comma 56 10 2 2" xfId="25984" xr:uid="{AC849F09-1DF6-4677-AF40-027C16E9120B}"/>
    <cellStyle name="Comma 56 10 3" xfId="18028" xr:uid="{E439DE0B-8EE7-4E8A-B61B-48DD34B42E04}"/>
    <cellStyle name="Comma 56 11" xfId="10256" xr:uid="{16A20423-0D3F-4763-86CB-7026F2BC3ACF}"/>
    <cellStyle name="Comma 56 11 2" xfId="22624" xr:uid="{0AAFABC9-42C8-4E99-AA3F-B5920CEA30D7}"/>
    <cellStyle name="Comma 56 12" xfId="9817" xr:uid="{1000521A-68D6-4122-942C-06A70CC84B20}"/>
    <cellStyle name="Comma 56 12 2" xfId="20454" xr:uid="{93762385-8F72-4D93-A46D-CFFAB5503602}"/>
    <cellStyle name="Comma 56 12 3" xfId="14658" xr:uid="{FC5F7BFA-419B-45D2-B98C-E13B46617FF5}"/>
    <cellStyle name="Comma 56 2" xfId="2101" xr:uid="{64DD5DE1-88BE-4EEE-BF85-CD1979EE4683}"/>
    <cellStyle name="Comma 56 2 2" xfId="5571" xr:uid="{983B7A2B-5E39-4ABD-811B-0F3300B48EE7}"/>
    <cellStyle name="Comma 56 2 2 2" xfId="12939" xr:uid="{AC90DF5A-1FC5-44B6-9FE8-FA9BC3B96461}"/>
    <cellStyle name="Comma 56 2 2 2 2" xfId="26621" xr:uid="{20C3DC21-8881-492B-9D1B-1599476E1508}"/>
    <cellStyle name="Comma 56 2 2 3" xfId="18665" xr:uid="{A97AF998-6038-4FEC-82F8-73A9D073C1AC}"/>
    <cellStyle name="Comma 56 2 3" xfId="10983" xr:uid="{85744CD5-9351-4CC6-A986-10D097DF823F}"/>
    <cellStyle name="Comma 56 2 3 2" xfId="23454" xr:uid="{7FF9D266-0150-413A-9792-49979E7E3A78}"/>
    <cellStyle name="Comma 56 2 4" xfId="15476" xr:uid="{2DEFC996-CCC4-48AD-9AB9-551F5150530C}"/>
    <cellStyle name="Comma 56 3" xfId="2368" xr:uid="{8638BAAE-E358-4B3F-A952-E4611807139E}"/>
    <cellStyle name="Comma 56 3 2" xfId="5680" xr:uid="{F4881840-0768-42BB-8925-C6903F501946}"/>
    <cellStyle name="Comma 56 3 2 2" xfId="13013" xr:uid="{32B02812-61DA-4055-8F4E-555F4D7219EB}"/>
    <cellStyle name="Comma 56 3 2 2 2" xfId="26726" xr:uid="{AC0F4DF4-D240-4049-8FF4-3FDFD2BEFD62}"/>
    <cellStyle name="Comma 56 3 2 3" xfId="18770" xr:uid="{49B7E302-95D2-4BB7-AAB5-9D5774E8C93C}"/>
    <cellStyle name="Comma 56 3 3" xfId="11082" xr:uid="{4E6A2DA6-ED72-4F2C-A2B2-4CF7AB1EC5A2}"/>
    <cellStyle name="Comma 56 3 3 2" xfId="23571" xr:uid="{ADB50394-0192-444E-B816-813A304EC839}"/>
    <cellStyle name="Comma 56 3 4" xfId="15599" xr:uid="{E72D6B9E-4B38-4344-B489-68242A40654F}"/>
    <cellStyle name="Comma 56 4" xfId="2955" xr:uid="{C07CFDF9-D72E-450A-A4FF-638EAB73CE1F}"/>
    <cellStyle name="Comma 56 4 2" xfId="5958" xr:uid="{2E4BB032-ECFA-40FC-A9F0-F7D0BA37E3C3}"/>
    <cellStyle name="Comma 56 4 2 2" xfId="13285" xr:uid="{B2D6241E-325A-4A6B-A0FF-098861DACFEC}"/>
    <cellStyle name="Comma 56 4 2 2 2" xfId="27003" xr:uid="{39F4BAC4-1291-4265-ADC3-1D77FE2C09B3}"/>
    <cellStyle name="Comma 56 4 2 3" xfId="19047" xr:uid="{35F5540C-D00D-47D3-BCEE-5D284B053FBC}"/>
    <cellStyle name="Comma 56 4 3" xfId="11369" xr:uid="{BE048084-76F1-4F45-9413-59C2BD32D4C3}"/>
    <cellStyle name="Comma 56 4 3 2" xfId="24089" xr:uid="{D9170105-9413-4244-9CDE-4ABD8AB78675}"/>
    <cellStyle name="Comma 56 4 4" xfId="16134" xr:uid="{08E6D9F7-8D17-4092-95E2-98A7DEDDEBE7}"/>
    <cellStyle name="Comma 56 5" xfId="3219" xr:uid="{6EB5127F-D094-4A97-BCFD-45D290B65992}"/>
    <cellStyle name="Comma 56 5 2" xfId="6216" xr:uid="{85208557-EF44-44C1-BF52-44BE36734FB2}"/>
    <cellStyle name="Comma 56 5 2 2" xfId="13543" xr:uid="{D35CFED2-0DDB-465E-84B3-4A3756317F73}"/>
    <cellStyle name="Comma 56 5 2 2 2" xfId="27261" xr:uid="{58CC196B-33C1-44C6-9672-90844E6A8420}"/>
    <cellStyle name="Comma 56 5 2 3" xfId="19305" xr:uid="{89396757-491E-4282-ABA4-58EE467E7FAD}"/>
    <cellStyle name="Comma 56 5 3" xfId="11629" xr:uid="{EDA56212-B8B8-473F-B4B2-8CEFAA197B88}"/>
    <cellStyle name="Comma 56 5 3 2" xfId="24349" xr:uid="{A66DC92F-6C79-4CC7-B4B3-25B20E6D121D}"/>
    <cellStyle name="Comma 56 5 4" xfId="16394" xr:uid="{A4845255-A013-4F66-BE6A-5320D6674A1E}"/>
    <cellStyle name="Comma 56 6" xfId="3464" xr:uid="{C630F6A7-3B62-466D-BE04-F752F48E83DE}"/>
    <cellStyle name="Comma 56 6 2" xfId="6461" xr:uid="{05A3099A-8B6B-4DD1-B4EB-70E10881DF1A}"/>
    <cellStyle name="Comma 56 6 2 2" xfId="13788" xr:uid="{58B894F1-4AF6-4807-8ACE-A203378DFF54}"/>
    <cellStyle name="Comma 56 6 2 2 2" xfId="27506" xr:uid="{A444B470-674C-4BEC-8211-806E3806CF99}"/>
    <cellStyle name="Comma 56 6 2 3" xfId="19550" xr:uid="{8BB6585E-D9F3-4739-B996-F0BDDD8C495E}"/>
    <cellStyle name="Comma 56 6 3" xfId="11874" xr:uid="{4D5E2149-03D5-4968-BFBE-E3D4D47C0C85}"/>
    <cellStyle name="Comma 56 6 3 2" xfId="24594" xr:uid="{7683A0A3-5296-4423-A836-3C16EF2B3D1D}"/>
    <cellStyle name="Comma 56 6 4" xfId="16639" xr:uid="{9D8F4733-4C92-47F3-A447-A06687FEE568}"/>
    <cellStyle name="Comma 56 7" xfId="3667" xr:uid="{8D224727-7C98-4905-AE1B-5E94909FD1CA}"/>
    <cellStyle name="Comma 56 7 2" xfId="6656" xr:uid="{8163CF72-FE67-4101-8F6B-8F0D1AEF52AB}"/>
    <cellStyle name="Comma 56 7 2 2" xfId="13982" xr:uid="{ECBFC85B-9E8F-482B-89ED-BD46AE608D10}"/>
    <cellStyle name="Comma 56 7 2 2 2" xfId="27701" xr:uid="{E3608EAF-D8F1-4CEF-9674-8FB124E82AAA}"/>
    <cellStyle name="Comma 56 7 2 3" xfId="19745" xr:uid="{F744BDE3-8073-4F5D-86AF-EAB8F75FE335}"/>
    <cellStyle name="Comma 56 7 3" xfId="12070" xr:uid="{D5783FFE-DA13-4719-94DD-1AC190C04E57}"/>
    <cellStyle name="Comma 56 7 3 2" xfId="24789" xr:uid="{E5CD483A-F148-4775-8AF4-9BAF43C36752}"/>
    <cellStyle name="Comma 56 7 4" xfId="16833" xr:uid="{18B34CCF-55EB-4B76-8217-A8D522F5418B}"/>
    <cellStyle name="Comma 56 8" xfId="4246" xr:uid="{C52BCC49-D409-4BF1-A2F2-0097F1BE9E0A}"/>
    <cellStyle name="Comma 56 8 2" xfId="7202" xr:uid="{2BE94C37-C870-4CAD-B7D7-C592C4B56251}"/>
    <cellStyle name="Comma 56 8 2 2" xfId="14271" xr:uid="{60D752E6-2DF9-4DC4-BA14-50B91B4C8B8C}"/>
    <cellStyle name="Comma 56 8 2 2 2" xfId="28247" xr:uid="{B5C4B693-C24F-4FBE-89AE-F6C0BC12CD46}"/>
    <cellStyle name="Comma 56 8 2 3" xfId="20291" xr:uid="{132E50DF-1FD2-4109-B405-DFCC1E84DA56}"/>
    <cellStyle name="Comma 56 8 3" xfId="12363" xr:uid="{F0F28FBE-5F6F-44CB-BC6F-87591002DFDE}"/>
    <cellStyle name="Comma 56 8 3 2" xfId="25330" xr:uid="{FA7B4CDF-62B0-4F27-B3A5-DC398A96740C}"/>
    <cellStyle name="Comma 56 8 4" xfId="17374" xr:uid="{EE8BFA7C-E114-45DB-8774-EC9E563E2499}"/>
    <cellStyle name="Comma 56 9" xfId="1762" xr:uid="{6217369E-3148-4DB6-B1D8-DC7033C2108C}"/>
    <cellStyle name="Comma 56 9 2" xfId="10701" xr:uid="{DAEB9D21-35F2-4A57-8F2B-0A519614404C}"/>
    <cellStyle name="Comma 56 9 2 2" xfId="23171" xr:uid="{C389E437-57A2-45CA-9A7E-E1480E45D3A8}"/>
    <cellStyle name="Comma 56 9 3" xfId="15202" xr:uid="{9C30C7D5-FE8A-4B5B-96A9-07ACE61C9087}"/>
    <cellStyle name="Comma 57" xfId="720" xr:uid="{D9F6713E-B33C-4FCD-B2C3-DE9538476E74}"/>
    <cellStyle name="Comma 57 10" xfId="4930" xr:uid="{F4C5E922-499E-4705-A119-5C2FB6ECBFA5}"/>
    <cellStyle name="Comma 57 10 2" xfId="12661" xr:uid="{8220C5CA-1BC0-490F-88C6-99C1BD68E6EB}"/>
    <cellStyle name="Comma 57 10 2 2" xfId="25985" xr:uid="{856C7847-431D-43B9-BD63-5DEFBFFF7C04}"/>
    <cellStyle name="Comma 57 10 3" xfId="18029" xr:uid="{3A72018E-DAAE-40E5-9F95-64A1D6A685D2}"/>
    <cellStyle name="Comma 57 11" xfId="10257" xr:uid="{2815AAA7-BA3E-48CF-914A-DF6341744331}"/>
    <cellStyle name="Comma 57 11 2" xfId="22625" xr:uid="{154D6C0E-D3BB-4692-A935-F2E5CC8CFD24}"/>
    <cellStyle name="Comma 57 12" xfId="9819" xr:uid="{E9FFCD53-B922-41EA-9975-11444C24F8CE}"/>
    <cellStyle name="Comma 57 12 2" xfId="20455" xr:uid="{FA07FA84-7EF0-4110-A22F-6FAFBE48E18D}"/>
    <cellStyle name="Comma 57 12 3" xfId="14659" xr:uid="{F999F1EB-D0F7-4CAE-990B-AE29E64D591C}"/>
    <cellStyle name="Comma 57 2" xfId="2103" xr:uid="{17BCC969-65E4-4C06-816E-619EE3F9FA7F}"/>
    <cellStyle name="Comma 57 2 2" xfId="5572" xr:uid="{43CDC7D2-1BA0-4C58-9D0E-3CB4AA3FEA02}"/>
    <cellStyle name="Comma 57 2 2 2" xfId="12940" xr:uid="{48367711-72DC-4304-998C-D3AE9B78BD83}"/>
    <cellStyle name="Comma 57 2 2 2 2" xfId="26622" xr:uid="{DA737BEB-FF9A-4723-BF7F-17E49D181EDB}"/>
    <cellStyle name="Comma 57 2 2 3" xfId="18666" xr:uid="{97545055-6FA5-4B92-A52D-47A80321CED0}"/>
    <cellStyle name="Comma 57 2 3" xfId="10985" xr:uid="{C35FEC0E-26FD-4023-96C6-14ED2A0C3BAE}"/>
    <cellStyle name="Comma 57 2 3 2" xfId="23456" xr:uid="{D2700167-153D-4544-A31E-1C38D1C67C97}"/>
    <cellStyle name="Comma 57 2 4" xfId="15478" xr:uid="{0209D947-804F-4C84-A928-EA91167E6040}"/>
    <cellStyle name="Comma 57 3" xfId="2369" xr:uid="{1E3AB8E2-9007-4637-8D24-166C7D72009A}"/>
    <cellStyle name="Comma 57 3 2" xfId="5681" xr:uid="{7F061DA0-5EA1-4917-9AFA-C16F3EB3616E}"/>
    <cellStyle name="Comma 57 3 2 2" xfId="13014" xr:uid="{D23790F5-E50D-46D3-9673-6FBA996A9C25}"/>
    <cellStyle name="Comma 57 3 2 2 2" xfId="26727" xr:uid="{1FE4D475-87EA-4D58-AF40-72F9AE2DCB60}"/>
    <cellStyle name="Comma 57 3 2 3" xfId="18771" xr:uid="{C33EE3D0-5521-441D-A4B0-843CFB5F88C5}"/>
    <cellStyle name="Comma 57 3 3" xfId="11083" xr:uid="{EDAB5C99-759A-49F1-9207-4DC3A37B45C9}"/>
    <cellStyle name="Comma 57 3 3 2" xfId="23572" xr:uid="{5AADCA84-03D2-4DFE-BF9C-50BE39F42C7C}"/>
    <cellStyle name="Comma 57 3 4" xfId="15600" xr:uid="{C0AD2277-0758-42DF-92A6-FDD9A2CDC446}"/>
    <cellStyle name="Comma 57 4" xfId="2957" xr:uid="{CDCAEAE2-11AE-4740-BF8D-7F3EBE248E6A}"/>
    <cellStyle name="Comma 57 4 2" xfId="5959" xr:uid="{93FB0DC1-9233-4983-9F8B-38416477932C}"/>
    <cellStyle name="Comma 57 4 2 2" xfId="13286" xr:uid="{D4466175-CA92-4A36-B754-DB406185D8B2}"/>
    <cellStyle name="Comma 57 4 2 2 2" xfId="27004" xr:uid="{D45BE5F7-FF0B-4359-9AC7-B7A9A5CCED10}"/>
    <cellStyle name="Comma 57 4 2 3" xfId="19048" xr:uid="{9ECD96DA-D889-4DEA-B92D-F106D2E72644}"/>
    <cellStyle name="Comma 57 4 3" xfId="11371" xr:uid="{36348294-8C0D-485E-AC78-D0F8D3CDD050}"/>
    <cellStyle name="Comma 57 4 3 2" xfId="24091" xr:uid="{FB1FB9D7-2A49-480D-85DA-26AE8D1FF440}"/>
    <cellStyle name="Comma 57 4 4" xfId="16136" xr:uid="{4F132951-7EA0-432E-9421-7110C849E907}"/>
    <cellStyle name="Comma 57 5" xfId="3221" xr:uid="{3502E34C-CBC9-4F42-97A9-AD8395825A22}"/>
    <cellStyle name="Comma 57 5 2" xfId="6218" xr:uid="{9A812BCF-BFB0-4197-BA84-4ACAE0809D21}"/>
    <cellStyle name="Comma 57 5 2 2" xfId="13545" xr:uid="{4C1D62A1-2D11-47DB-B94F-EE62AF82C18A}"/>
    <cellStyle name="Comma 57 5 2 2 2" xfId="27263" xr:uid="{5D1E2220-F798-43A0-B4DB-2F8BE541562D}"/>
    <cellStyle name="Comma 57 5 2 3" xfId="19307" xr:uid="{37C9B787-B97C-4DB4-9F42-93BEA5D6F9D0}"/>
    <cellStyle name="Comma 57 5 3" xfId="11631" xr:uid="{FEE36727-595C-472E-BF78-1120E86AF965}"/>
    <cellStyle name="Comma 57 5 3 2" xfId="24351" xr:uid="{E9736C92-0961-4D08-B8BF-E19C321646F4}"/>
    <cellStyle name="Comma 57 5 4" xfId="16396" xr:uid="{70C821BD-3A81-477A-9829-F842756A5CCB}"/>
    <cellStyle name="Comma 57 6" xfId="3466" xr:uid="{75EA7097-B37B-48F5-A348-C93A326A70A1}"/>
    <cellStyle name="Comma 57 6 2" xfId="6463" xr:uid="{5CE862F4-D08A-406D-807F-35CB55E3592E}"/>
    <cellStyle name="Comma 57 6 2 2" xfId="13790" xr:uid="{3364947C-C32B-462F-ACD3-5F407BF40D4A}"/>
    <cellStyle name="Comma 57 6 2 2 2" xfId="27508" xr:uid="{E05AF186-0068-454B-B5B6-A94332F7FFE4}"/>
    <cellStyle name="Comma 57 6 2 3" xfId="19552" xr:uid="{F53A73E0-4532-446A-B182-318F7201BE96}"/>
    <cellStyle name="Comma 57 6 3" xfId="11876" xr:uid="{C4564AF2-B291-4FE6-B506-98EDA3E72E83}"/>
    <cellStyle name="Comma 57 6 3 2" xfId="24596" xr:uid="{09C41AA3-5F65-42D1-BC68-56ADB342BF9E}"/>
    <cellStyle name="Comma 57 6 4" xfId="16641" xr:uid="{0D27DA76-AC7A-4013-B75F-D405EDEBAB9D}"/>
    <cellStyle name="Comma 57 7" xfId="3668" xr:uid="{9FDBDDE8-AC47-4F52-AD18-9E179A11EE42}"/>
    <cellStyle name="Comma 57 7 2" xfId="6657" xr:uid="{2290729F-649D-45B4-B4BC-0191BB8B1092}"/>
    <cellStyle name="Comma 57 7 2 2" xfId="13983" xr:uid="{B59A8230-506E-41F6-BD1E-7B704CA16792}"/>
    <cellStyle name="Comma 57 7 2 2 2" xfId="27702" xr:uid="{D3BDA8C6-0F46-49FC-B0B0-1B1C1B901702}"/>
    <cellStyle name="Comma 57 7 2 3" xfId="19746" xr:uid="{68490240-CB91-4529-AC7F-D91950612A3F}"/>
    <cellStyle name="Comma 57 7 3" xfId="12071" xr:uid="{57DA0EF4-F4CA-4035-AC8A-D57752B28CE3}"/>
    <cellStyle name="Comma 57 7 3 2" xfId="24790" xr:uid="{DC17C9CD-D1DD-4925-8C8A-8D3F4B3A3D89}"/>
    <cellStyle name="Comma 57 7 4" xfId="16834" xr:uid="{BA7BFC01-6D5D-4C61-9C2E-B87E13D51B85}"/>
    <cellStyle name="Comma 57 8" xfId="4247" xr:uid="{6EC0B916-14FC-41ED-8853-63804C11AC86}"/>
    <cellStyle name="Comma 57 8 2" xfId="7203" xr:uid="{D6579368-6407-493A-A6BF-F5430C0DFECC}"/>
    <cellStyle name="Comma 57 8 2 2" xfId="14272" xr:uid="{186E3DB0-2AA7-4625-B65C-71CCAE8241B7}"/>
    <cellStyle name="Comma 57 8 2 2 2" xfId="28248" xr:uid="{B931C73A-FE08-4167-823E-314EBC91F5A9}"/>
    <cellStyle name="Comma 57 8 2 3" xfId="20292" xr:uid="{A3E11F9C-3451-49AA-AE6F-AF142CDBC93E}"/>
    <cellStyle name="Comma 57 8 3" xfId="12364" xr:uid="{E57350F3-EB3F-4D7D-9765-D4D4472657AF}"/>
    <cellStyle name="Comma 57 8 3 2" xfId="25331" xr:uid="{4DA4AB0F-5E27-4D67-957A-F9933FCBF52E}"/>
    <cellStyle name="Comma 57 8 4" xfId="17375" xr:uid="{7734B47B-43F2-44D5-8C9C-828572504F35}"/>
    <cellStyle name="Comma 57 9" xfId="1764" xr:uid="{1857A536-9173-4E5F-8A26-D0697CF6AD51}"/>
    <cellStyle name="Comma 57 9 2" xfId="10703" xr:uid="{034BEDD2-3FD8-496A-A5C0-BBA51AB4E2D5}"/>
    <cellStyle name="Comma 57 9 2 2" xfId="23173" xr:uid="{0CD78D79-B387-45C2-926B-9C4B4E56697B}"/>
    <cellStyle name="Comma 57 9 3" xfId="15204" xr:uid="{B2FFAB08-D2E7-4C6C-8A5F-DDC9A39FF247}"/>
    <cellStyle name="Comma 58" xfId="724" xr:uid="{40D0A73B-9180-4674-B9D8-E5C8091D20AC}"/>
    <cellStyle name="Comma 58 10" xfId="4934" xr:uid="{F5993F6D-C482-400B-8594-EF5F5272ADD0}"/>
    <cellStyle name="Comma 58 10 2" xfId="12665" xr:uid="{D1E1471D-913E-4599-B45D-53EFF22C473B}"/>
    <cellStyle name="Comma 58 10 2 2" xfId="25989" xr:uid="{1A40B414-6B5D-4624-90C4-8EC1798A065C}"/>
    <cellStyle name="Comma 58 10 3" xfId="18033" xr:uid="{64A76A11-A781-4557-BA44-E60954D5BCB0}"/>
    <cellStyle name="Comma 58 11" xfId="10261" xr:uid="{D6D9FF83-8636-46C4-AFE7-8874F25BF8FB}"/>
    <cellStyle name="Comma 58 11 2" xfId="22629" xr:uid="{F6DB4AFA-17F9-4E9B-9205-F1D7245DEEE1}"/>
    <cellStyle name="Comma 58 12" xfId="9820" xr:uid="{42FF0752-B591-48C5-91D4-DCEB0B3A3343}"/>
    <cellStyle name="Comma 58 12 2" xfId="20456" xr:uid="{C805820E-830F-43D7-931B-AF6749E397DB}"/>
    <cellStyle name="Comma 58 12 3" xfId="14663" xr:uid="{D0731442-280C-4ADF-97E3-05714DE14C59}"/>
    <cellStyle name="Comma 58 2" xfId="2104" xr:uid="{90C9F2CC-D4BA-4F5E-B176-84AB9AF79C73}"/>
    <cellStyle name="Comma 58 2 2" xfId="5573" xr:uid="{496D3EF0-D99F-4E7A-9C88-9F4938E8C92D}"/>
    <cellStyle name="Comma 58 2 2 2" xfId="12941" xr:uid="{AB46A522-60B4-430B-A13E-6EB32D0C6B95}"/>
    <cellStyle name="Comma 58 2 2 2 2" xfId="26623" xr:uid="{858A8ABE-F93E-4F1A-AE29-16D3DFC31243}"/>
    <cellStyle name="Comma 58 2 2 3" xfId="18667" xr:uid="{43E52784-3070-4B7E-8782-C9B12C863B02}"/>
    <cellStyle name="Comma 58 2 3" xfId="10986" xr:uid="{88D4F800-5C65-4450-82E5-5F8A82013C68}"/>
    <cellStyle name="Comma 58 2 3 2" xfId="23457" xr:uid="{86CDE0F7-C5C8-4600-8E55-66C351929F9F}"/>
    <cellStyle name="Comma 58 2 4" xfId="15479" xr:uid="{970D160A-40AE-43BE-BF5F-634CFE992A41}"/>
    <cellStyle name="Comma 58 3" xfId="2371" xr:uid="{04E2EF8D-C40C-4182-B7D2-C1F465724F4E}"/>
    <cellStyle name="Comma 58 3 2" xfId="5683" xr:uid="{8C4C7ADE-FC1F-416B-B4A9-B8457C6419B6}"/>
    <cellStyle name="Comma 58 3 2 2" xfId="13016" xr:uid="{398997CB-EBF7-4561-812C-4BDCF9A17823}"/>
    <cellStyle name="Comma 58 3 2 2 2" xfId="26729" xr:uid="{AFCD90AA-63C6-49B4-8150-539F5A056472}"/>
    <cellStyle name="Comma 58 3 2 3" xfId="18773" xr:uid="{DD2B678C-8B5A-4AA2-8AD4-BFADD293A05C}"/>
    <cellStyle name="Comma 58 3 3" xfId="11085" xr:uid="{5876B7C7-00D2-47A6-A6C8-9677C164A37B}"/>
    <cellStyle name="Comma 58 3 3 2" xfId="23574" xr:uid="{26B94F43-A1E9-4356-BE24-EC3DB3490486}"/>
    <cellStyle name="Comma 58 3 4" xfId="15602" xr:uid="{39F764EB-1598-4EA2-9E9E-699B34AA1AB9}"/>
    <cellStyle name="Comma 58 4" xfId="2958" xr:uid="{54E93DBE-1C6D-4EED-A7EB-29861C065A89}"/>
    <cellStyle name="Comma 58 4 2" xfId="5960" xr:uid="{0B121D8B-3051-45BC-BE6E-44C17F90AECF}"/>
    <cellStyle name="Comma 58 4 2 2" xfId="13287" xr:uid="{AA0E0A3B-13B9-4FF5-98B3-C7880279FAB7}"/>
    <cellStyle name="Comma 58 4 2 2 2" xfId="27005" xr:uid="{8DE4849E-1E5C-4C35-BED4-FF8C9C0D1277}"/>
    <cellStyle name="Comma 58 4 2 3" xfId="19049" xr:uid="{5FEA69C7-68D9-41D7-8DB4-325A0EC42322}"/>
    <cellStyle name="Comma 58 4 3" xfId="11372" xr:uid="{60DDB3AF-EB95-40EF-AD00-9DB80B12B0FA}"/>
    <cellStyle name="Comma 58 4 3 2" xfId="24092" xr:uid="{9484B9A0-6ECE-45AF-9C0A-C8E8F92CB69A}"/>
    <cellStyle name="Comma 58 4 4" xfId="16137" xr:uid="{57612918-0605-4206-B4F8-809F28715BC7}"/>
    <cellStyle name="Comma 58 5" xfId="3222" xr:uid="{D4352F19-17AC-41AE-9A29-4B91F2A0FA74}"/>
    <cellStyle name="Comma 58 5 2" xfId="6219" xr:uid="{C1FF70AE-7DE2-44BB-86EE-95D59F178AF5}"/>
    <cellStyle name="Comma 58 5 2 2" xfId="13546" xr:uid="{57CB2531-0AB0-423D-A166-02EED37C096D}"/>
    <cellStyle name="Comma 58 5 2 2 2" xfId="27264" xr:uid="{1EF0992F-4BEE-4982-9A7B-2936A675527A}"/>
    <cellStyle name="Comma 58 5 2 3" xfId="19308" xr:uid="{57C78F5B-EBAE-4F04-961E-237CCFEDEC27}"/>
    <cellStyle name="Comma 58 5 3" xfId="11632" xr:uid="{78642C1D-A016-420F-BED4-ECCA8C63A31B}"/>
    <cellStyle name="Comma 58 5 3 2" xfId="24352" xr:uid="{C7402396-DA4F-47C6-AA5A-4C2C69752B73}"/>
    <cellStyle name="Comma 58 5 4" xfId="16397" xr:uid="{AC4EA891-0474-4929-BD4D-1E06A814AA64}"/>
    <cellStyle name="Comma 58 6" xfId="3467" xr:uid="{6136D93E-6150-44B8-8499-D378F2027698}"/>
    <cellStyle name="Comma 58 6 2" xfId="6464" xr:uid="{32649729-EBA0-41E7-BF30-CCC3C23E55F5}"/>
    <cellStyle name="Comma 58 6 2 2" xfId="13791" xr:uid="{D1396214-C0D3-49C5-AE59-90720E8DA6EC}"/>
    <cellStyle name="Comma 58 6 2 2 2" xfId="27509" xr:uid="{8305A070-E562-4533-B92D-BB648548144C}"/>
    <cellStyle name="Comma 58 6 2 3" xfId="19553" xr:uid="{89C599CC-C7EC-420D-AF62-F220882B0A49}"/>
    <cellStyle name="Comma 58 6 3" xfId="11877" xr:uid="{E1067F56-8534-4049-9117-886825C54570}"/>
    <cellStyle name="Comma 58 6 3 2" xfId="24597" xr:uid="{8CE97AC3-956E-40A7-AE2E-63BDC8361630}"/>
    <cellStyle name="Comma 58 6 4" xfId="16642" xr:uid="{4A6DD20D-ECC0-4DBD-A1EC-F052A915EDC9}"/>
    <cellStyle name="Comma 58 7" xfId="3672" xr:uid="{E0C3D44C-0C84-46E7-9D51-726A1B224343}"/>
    <cellStyle name="Comma 58 7 2" xfId="6661" xr:uid="{75CFFDB8-CC39-49EC-84F1-EF7DD2CB6843}"/>
    <cellStyle name="Comma 58 7 2 2" xfId="13987" xr:uid="{EE14D4C9-E501-4852-8CB5-721AAA4D3BC6}"/>
    <cellStyle name="Comma 58 7 2 2 2" xfId="27706" xr:uid="{D1FDFF43-CFBD-43B8-A003-E29B77E9D2B4}"/>
    <cellStyle name="Comma 58 7 2 3" xfId="19750" xr:uid="{022452E2-0873-451E-8600-450334E689E1}"/>
    <cellStyle name="Comma 58 7 3" xfId="12075" xr:uid="{8BB2B2AA-B4D9-4CDA-B3D0-C8C9E799F9D5}"/>
    <cellStyle name="Comma 58 7 3 2" xfId="24794" xr:uid="{40CC6493-5AE8-4CE6-A058-E32C0FF82470}"/>
    <cellStyle name="Comma 58 7 4" xfId="16838" xr:uid="{7D55913E-EA13-4E46-974B-B1CB14D5E985}"/>
    <cellStyle name="Comma 58 8" xfId="4251" xr:uid="{652302A2-C132-4870-ADB1-62881AA7F618}"/>
    <cellStyle name="Comma 58 8 2" xfId="7207" xr:uid="{0BD13025-AB73-4F26-B67B-4C2BD0D1BF2D}"/>
    <cellStyle name="Comma 58 8 2 2" xfId="14276" xr:uid="{1D028B54-6C9B-4770-AE75-F911D53C3EA0}"/>
    <cellStyle name="Comma 58 8 2 2 2" xfId="28252" xr:uid="{3FC2BF40-274D-4DF0-90AC-C29320265091}"/>
    <cellStyle name="Comma 58 8 2 3" xfId="20296" xr:uid="{1732AA8F-04EC-4A13-A66B-6BB2E79DEBF3}"/>
    <cellStyle name="Comma 58 8 3" xfId="12368" xr:uid="{4513EE6C-A7F7-4A0B-83EB-D72101B5D77F}"/>
    <cellStyle name="Comma 58 8 3 2" xfId="25335" xr:uid="{A4C7339E-5ECA-45F0-87D5-2ED132C1389C}"/>
    <cellStyle name="Comma 58 8 4" xfId="17379" xr:uid="{950D419A-119F-4BDA-A986-30D720DA7997}"/>
    <cellStyle name="Comma 58 9" xfId="1765" xr:uid="{6B00D59C-7862-4C6D-A2F2-E6AB721A86C6}"/>
    <cellStyle name="Comma 58 9 2" xfId="10704" xr:uid="{F78EE8BA-1A18-4248-826B-D878358151E6}"/>
    <cellStyle name="Comma 58 9 2 2" xfId="23174" xr:uid="{4CE85852-7283-4EB3-982D-4414A032382B}"/>
    <cellStyle name="Comma 58 9 3" xfId="15205" xr:uid="{7FB9EE8E-5802-4925-BEAB-4EC54296CF78}"/>
    <cellStyle name="Comma 59" xfId="722" xr:uid="{8CA4730B-3E70-4CF4-856D-459D0A1FF069}"/>
    <cellStyle name="Comma 59 10" xfId="4932" xr:uid="{74A5AD45-F7A3-4C62-90B6-A2E572671109}"/>
    <cellStyle name="Comma 59 10 2" xfId="12663" xr:uid="{E7341643-3461-417A-BB9E-28054463D3E6}"/>
    <cellStyle name="Comma 59 10 2 2" xfId="25987" xr:uid="{30D702C1-0C3F-4005-B21C-04D2AF38CE3C}"/>
    <cellStyle name="Comma 59 10 3" xfId="18031" xr:uid="{A04669FD-FD9C-4F7F-9D9C-8F615A96422D}"/>
    <cellStyle name="Comma 59 11" xfId="10259" xr:uid="{F8352117-3592-4398-B801-C34DD3C3DF63}"/>
    <cellStyle name="Comma 59 11 2" xfId="22627" xr:uid="{CE19E846-0D57-4E86-8534-09C28A740BF9}"/>
    <cellStyle name="Comma 59 12" xfId="9821" xr:uid="{31336918-05AA-4C81-86FE-B05C79CE5C6E}"/>
    <cellStyle name="Comma 59 12 2" xfId="20457" xr:uid="{F7F90B2C-91B8-439D-BD61-CBDE03A29006}"/>
    <cellStyle name="Comma 59 12 3" xfId="14661" xr:uid="{236C605C-2678-4385-8D81-2742B2503C63}"/>
    <cellStyle name="Comma 59 2" xfId="2105" xr:uid="{589BD1AC-F16E-4011-917E-A6AD601C9EAC}"/>
    <cellStyle name="Comma 59 2 2" xfId="5574" xr:uid="{07C8F8B3-84F7-4E6E-9935-C53EE564EA6A}"/>
    <cellStyle name="Comma 59 2 2 2" xfId="12942" xr:uid="{93E90356-2EA8-4CA3-83E2-FC3E38927631}"/>
    <cellStyle name="Comma 59 2 2 2 2" xfId="26624" xr:uid="{79EB1B51-4A52-433B-BB66-CF06FA5C2322}"/>
    <cellStyle name="Comma 59 2 2 3" xfId="18668" xr:uid="{44526DCD-A8C6-4131-86EB-8545916F8252}"/>
    <cellStyle name="Comma 59 2 3" xfId="10987" xr:uid="{9C97823E-86E8-4A30-AD34-7B3BC9C88EE3}"/>
    <cellStyle name="Comma 59 2 3 2" xfId="23458" xr:uid="{0DFCA8A3-1F36-411F-B161-FF237B44A957}"/>
    <cellStyle name="Comma 59 2 4" xfId="15480" xr:uid="{D16BE9AB-05D1-4E16-834C-30EFF1C8E218}"/>
    <cellStyle name="Comma 59 3" xfId="2370" xr:uid="{A4A7135E-5E7E-43A2-A855-96BB4E1123FA}"/>
    <cellStyle name="Comma 59 3 2" xfId="5682" xr:uid="{19913466-01DA-4F4D-8F02-4E24DE6DE5D7}"/>
    <cellStyle name="Comma 59 3 2 2" xfId="13015" xr:uid="{D46B9609-ABBB-4DD0-A128-0DB4B7D15374}"/>
    <cellStyle name="Comma 59 3 2 2 2" xfId="26728" xr:uid="{8769942F-8414-4A5A-9017-F4ACA6CDB286}"/>
    <cellStyle name="Comma 59 3 2 3" xfId="18772" xr:uid="{467D7DE3-62F7-49D9-8F70-DCAFD4D2B7C9}"/>
    <cellStyle name="Comma 59 3 3" xfId="11084" xr:uid="{11238572-F7F8-458B-9D66-1F033C682DB3}"/>
    <cellStyle name="Comma 59 3 3 2" xfId="23573" xr:uid="{917B049A-BD02-4958-A7DE-BD98547CD8A1}"/>
    <cellStyle name="Comma 59 3 4" xfId="15601" xr:uid="{DFB2B383-7506-49E9-943E-E0B803ED3324}"/>
    <cellStyle name="Comma 59 4" xfId="2959" xr:uid="{20C3D150-CEEF-4E56-9322-EE8147F7591B}"/>
    <cellStyle name="Comma 59 4 2" xfId="5961" xr:uid="{A695D5D7-5AC1-4403-A6AA-891AEBB41D7F}"/>
    <cellStyle name="Comma 59 4 2 2" xfId="13288" xr:uid="{F8B2DFC9-4065-4F27-9635-8F5CF41C66B3}"/>
    <cellStyle name="Comma 59 4 2 2 2" xfId="27006" xr:uid="{E59EF440-9790-4771-840B-3C39E3ACBA7D}"/>
    <cellStyle name="Comma 59 4 2 3" xfId="19050" xr:uid="{68983CF8-06FD-4933-A09C-CA662CE5F8B4}"/>
    <cellStyle name="Comma 59 4 3" xfId="11373" xr:uid="{6D056224-30E5-466C-9BDC-C5CE0A78FD27}"/>
    <cellStyle name="Comma 59 4 3 2" xfId="24093" xr:uid="{B636FCB4-2363-48E6-927E-90B062102176}"/>
    <cellStyle name="Comma 59 4 4" xfId="16138" xr:uid="{4C277D23-D1A6-4AFA-A0EA-57EF0D7050AD}"/>
    <cellStyle name="Comma 59 5" xfId="3223" xr:uid="{760D30D4-BA34-4959-9E24-01E00B7CB48F}"/>
    <cellStyle name="Comma 59 5 2" xfId="6220" xr:uid="{B52D982A-4991-4D6A-A75D-5D73CFFCD18E}"/>
    <cellStyle name="Comma 59 5 2 2" xfId="13547" xr:uid="{FB6FB496-016F-46F6-9421-133B9332E7B9}"/>
    <cellStyle name="Comma 59 5 2 2 2" xfId="27265" xr:uid="{F465D67B-918B-42C4-A46E-F83C01DD22A6}"/>
    <cellStyle name="Comma 59 5 2 3" xfId="19309" xr:uid="{5F17D397-2798-45AB-9186-148B322758A6}"/>
    <cellStyle name="Comma 59 5 3" xfId="11633" xr:uid="{9958E7ED-AFA3-439D-953F-649D4EDF5260}"/>
    <cellStyle name="Comma 59 5 3 2" xfId="24353" xr:uid="{65D3EDE2-EA02-4E25-9CDC-8FEA60B7CB5A}"/>
    <cellStyle name="Comma 59 5 4" xfId="16398" xr:uid="{D692A4A6-0E4D-431E-8F97-E5EAF7683971}"/>
    <cellStyle name="Comma 59 6" xfId="3468" xr:uid="{A66607E1-D2AE-442D-A424-91F7335657F0}"/>
    <cellStyle name="Comma 59 6 2" xfId="6465" xr:uid="{CCD6C74C-5945-4F46-BDE2-F65C1EB92002}"/>
    <cellStyle name="Comma 59 6 2 2" xfId="13792" xr:uid="{1B5176EF-ABCE-4E8A-99AC-CBE073BDE646}"/>
    <cellStyle name="Comma 59 6 2 2 2" xfId="27510" xr:uid="{4A7CC39F-2CBC-41F4-BDA7-A65ED1E5FBE3}"/>
    <cellStyle name="Comma 59 6 2 3" xfId="19554" xr:uid="{CE92511E-CD1F-4909-A997-26AD69637DBE}"/>
    <cellStyle name="Comma 59 6 3" xfId="11878" xr:uid="{E7CF2B17-05A8-4BD8-A964-9E52346320DA}"/>
    <cellStyle name="Comma 59 6 3 2" xfId="24598" xr:uid="{585ABDE2-675C-41E5-B81F-636785DC7700}"/>
    <cellStyle name="Comma 59 6 4" xfId="16643" xr:uid="{94E61653-368E-41C8-BCE5-F7380903CFD6}"/>
    <cellStyle name="Comma 59 7" xfId="3670" xr:uid="{5B77BBD5-452D-4FD1-BF47-25038BC3404C}"/>
    <cellStyle name="Comma 59 7 2" xfId="6659" xr:uid="{E542E553-02C0-4807-BF04-E1AE63D7B9C0}"/>
    <cellStyle name="Comma 59 7 2 2" xfId="13985" xr:uid="{04CF5560-4A55-4923-9F1D-B2F323D19BBE}"/>
    <cellStyle name="Comma 59 7 2 2 2" xfId="27704" xr:uid="{368634DE-C49A-4BDE-B33E-FD7C684D7928}"/>
    <cellStyle name="Comma 59 7 2 3" xfId="19748" xr:uid="{B13606B6-37D4-4A87-9557-7139438E6082}"/>
    <cellStyle name="Comma 59 7 3" xfId="12073" xr:uid="{C5F0E8B8-73D8-48F0-8ECE-B51D127CA958}"/>
    <cellStyle name="Comma 59 7 3 2" xfId="24792" xr:uid="{9ACE092D-F37F-40D4-BEE7-191E4BB357AF}"/>
    <cellStyle name="Comma 59 7 4" xfId="16836" xr:uid="{BDD55519-B65A-4C60-A221-8680DE817A8E}"/>
    <cellStyle name="Comma 59 8" xfId="4249" xr:uid="{5715D4E9-457C-4B1F-9F8B-794692F8662D}"/>
    <cellStyle name="Comma 59 8 2" xfId="7205" xr:uid="{F9C7245F-5BEA-4796-BEB4-F308C3A27AF6}"/>
    <cellStyle name="Comma 59 8 2 2" xfId="14274" xr:uid="{BAACA6D4-3F23-4697-8DF9-6A58E1244316}"/>
    <cellStyle name="Comma 59 8 2 2 2" xfId="28250" xr:uid="{095F6E03-3922-4894-B7A9-70FED0CD9383}"/>
    <cellStyle name="Comma 59 8 2 3" xfId="20294" xr:uid="{84796794-38A7-433F-9A09-97C3722CAC73}"/>
    <cellStyle name="Comma 59 8 3" xfId="12366" xr:uid="{527284FF-9A55-4FA2-9DA4-FFF513FB56F6}"/>
    <cellStyle name="Comma 59 8 3 2" xfId="25333" xr:uid="{1FEC2B2E-4A7C-4D40-A11B-CCF0418EF3E6}"/>
    <cellStyle name="Comma 59 8 4" xfId="17377" xr:uid="{C198B641-331C-4C28-BCD8-B501DD683567}"/>
    <cellStyle name="Comma 59 9" xfId="1766" xr:uid="{162F2840-C8C1-41A7-B022-90F389A767C4}"/>
    <cellStyle name="Comma 59 9 2" xfId="10705" xr:uid="{26E88AC3-99EF-493D-AD2F-BF0FD2CE7502}"/>
    <cellStyle name="Comma 59 9 2 2" xfId="23175" xr:uid="{B240ADBA-8EFE-45D3-BD6F-00B4595F6255}"/>
    <cellStyle name="Comma 59 9 3" xfId="15206" xr:uid="{664DA45F-1AF5-424A-902C-4922923E3ABE}"/>
    <cellStyle name="Comma 6" xfId="115" xr:uid="{83E81AA1-2832-47D7-9705-96C58C798F77}"/>
    <cellStyle name="Comma 6 10" xfId="3008" xr:uid="{B7C126FA-83A4-4488-A675-1D00308065CD}"/>
    <cellStyle name="Comma 6 10 2" xfId="6005" xr:uid="{7CBB58B1-0CED-419B-8A4A-2505D7FA49CA}"/>
    <cellStyle name="Comma 6 10 2 2" xfId="13332" xr:uid="{A322E60B-533E-442B-AE88-08DC73D1D872}"/>
    <cellStyle name="Comma 6 10 2 2 2" xfId="27050" xr:uid="{7737147A-8FB6-4D9D-A0D4-DD23B20AD488}"/>
    <cellStyle name="Comma 6 10 2 3" xfId="19094" xr:uid="{1FD4EC68-4BBA-448C-8BDB-FFEEFA7FCBF9}"/>
    <cellStyle name="Comma 6 10 3" xfId="11418" xr:uid="{456660D0-38BF-448C-AFFA-8EFAC0F10F05}"/>
    <cellStyle name="Comma 6 10 3 2" xfId="24138" xr:uid="{DABDDC4B-1BF0-4F69-9978-49023E74608F}"/>
    <cellStyle name="Comma 6 10 4" xfId="16183" xr:uid="{915ADC8E-8858-4683-BFBB-1AD250BE5A28}"/>
    <cellStyle name="Comma 6 11" xfId="3253" xr:uid="{E3E37E90-9ECD-4D9A-993B-452988A19F51}"/>
    <cellStyle name="Comma 6 11 2" xfId="6250" xr:uid="{9C6094EC-0210-4661-9DA1-A96F98071486}"/>
    <cellStyle name="Comma 6 11 2 2" xfId="13577" xr:uid="{991D0E41-D58C-4D81-B6D7-900FD03B5933}"/>
    <cellStyle name="Comma 6 11 2 2 2" xfId="27295" xr:uid="{720ACA8E-6ECF-4EB1-89B4-FFBFABE349EC}"/>
    <cellStyle name="Comma 6 11 2 3" xfId="19339" xr:uid="{FF4ABDC1-045C-467D-91B3-05FBC50729EB}"/>
    <cellStyle name="Comma 6 11 3" xfId="11663" xr:uid="{75B1BD43-98FF-456D-8619-9774D4DAB743}"/>
    <cellStyle name="Comma 6 11 3 2" xfId="24383" xr:uid="{D1B5C717-0D82-4236-982D-A933D10A8AF6}"/>
    <cellStyle name="Comma 6 11 4" xfId="16428" xr:uid="{C7893456-692D-4923-815A-FE3332096BF9}"/>
    <cellStyle name="Comma 6 2" xfId="317" xr:uid="{98D45EC0-772D-4A50-97D8-02DECAB81030}"/>
    <cellStyle name="Comma 6 2 2" xfId="554" xr:uid="{D80A6383-A14F-4950-9372-004BD774C00D}"/>
    <cellStyle name="Comma 6 2 2 2" xfId="2295" xr:uid="{06BB34D2-DA82-4255-BF8D-A8A8C36BB857}"/>
    <cellStyle name="Comma 6 2 2 2 2" xfId="31271" xr:uid="{B7B9D549-7B71-4C94-942D-9BB73EC94F7E}"/>
    <cellStyle name="Comma 6 2 2 3" xfId="1978" xr:uid="{260B01CA-351A-4DDD-93A4-A0503CAB9B6A}"/>
    <cellStyle name="Comma 6 2 2 3 2" xfId="10862" xr:uid="{C41285FA-C3FC-4874-B7C3-303A68567DB2}"/>
    <cellStyle name="Comma 6 2 2 3 2 2" xfId="23333" xr:uid="{D7D3959C-953F-494D-B43D-B036A43FB2C7}"/>
    <cellStyle name="Comma 6 2 2 3 3" xfId="15356" xr:uid="{0F5CCD10-01F8-4E9B-88D9-7209F47B1E91}"/>
    <cellStyle name="Comma 6 2 2 4" xfId="9924" xr:uid="{4B789285-5483-4DB0-9140-49DA78336F90}"/>
    <cellStyle name="Comma 6 2 3" xfId="1947" xr:uid="{6C9F34E0-3EF8-4A33-8AEC-405EADC1658A}"/>
    <cellStyle name="Comma 6 2 4" xfId="2832" xr:uid="{DD2C69C7-23EE-488B-83DB-1F6A302D46A3}"/>
    <cellStyle name="Comma 6 2 4 2" xfId="5835" xr:uid="{EC22FE68-C431-42CD-883A-041E6D83F3E8}"/>
    <cellStyle name="Comma 6 2 4 2 2" xfId="13162" xr:uid="{0B4E9526-C3C3-4B65-8B80-13F7BF97B8E1}"/>
    <cellStyle name="Comma 6 2 4 2 2 2" xfId="26880" xr:uid="{11637408-86CD-41FE-B60C-1EC5C6A7DC33}"/>
    <cellStyle name="Comma 6 2 4 2 3" xfId="18924" xr:uid="{2163F07E-7576-4368-94EE-54EFD4F1BD47}"/>
    <cellStyle name="Comma 6 2 4 3" xfId="11246" xr:uid="{3212BAD3-587C-440D-857E-7668A3717B5E}"/>
    <cellStyle name="Comma 6 2 4 3 2" xfId="23966" xr:uid="{A4F214E6-7B09-4340-ABE6-A3DA9C98BA95}"/>
    <cellStyle name="Comma 6 2 4 4" xfId="16011" xr:uid="{48D92260-8528-4C86-BC61-C4E0B7D58B89}"/>
    <cellStyle name="Comma 6 2 5" xfId="3096" xr:uid="{53366038-18EE-4C92-B0D9-1ED3F082EC51}"/>
    <cellStyle name="Comma 6 2 5 2" xfId="6093" xr:uid="{709492E8-D0A0-49F7-8662-6C1A6C4472FB}"/>
    <cellStyle name="Comma 6 2 5 2 2" xfId="13420" xr:uid="{35956B85-C991-47BA-B6DB-A829482C3FF1}"/>
    <cellStyle name="Comma 6 2 5 2 2 2" xfId="27138" xr:uid="{9DF894AA-EC46-4CDD-8429-078E50E456F2}"/>
    <cellStyle name="Comma 6 2 5 2 3" xfId="19182" xr:uid="{A59921E2-0275-414D-B40F-F0422901AA7C}"/>
    <cellStyle name="Comma 6 2 5 3" xfId="11506" xr:uid="{88E0A690-C104-4933-B7EB-1385808477ED}"/>
    <cellStyle name="Comma 6 2 5 3 2" xfId="24226" xr:uid="{A20E55A2-AF26-4DC3-9019-71F775013FBA}"/>
    <cellStyle name="Comma 6 2 5 4" xfId="16271" xr:uid="{ED143A32-DEFC-4BAC-A15A-56E9FC76E6BB}"/>
    <cellStyle name="Comma 6 2 6" xfId="3341" xr:uid="{42C23EA1-BD85-43EE-AD0B-114ABE3E6B98}"/>
    <cellStyle name="Comma 6 2 6 2" xfId="6338" xr:uid="{D1CBA893-A8E1-4FAE-B4F9-4FBA3C944088}"/>
    <cellStyle name="Comma 6 2 6 2 2" xfId="13665" xr:uid="{AA8C34BB-5366-45E3-9EC8-9AFD163B26AA}"/>
    <cellStyle name="Comma 6 2 6 2 2 2" xfId="27383" xr:uid="{85FF7159-8D93-4B38-A976-00773FBCCC2B}"/>
    <cellStyle name="Comma 6 2 6 2 3" xfId="19427" xr:uid="{9C4B0AA3-BC2F-4D79-8E62-516020733535}"/>
    <cellStyle name="Comma 6 2 6 3" xfId="11751" xr:uid="{35AD86D2-4D4E-4679-9710-8EDF2131744C}"/>
    <cellStyle name="Comma 6 2 6 3 2" xfId="24471" xr:uid="{3FC239AB-892C-4CE4-B19B-0C5E34847625}"/>
    <cellStyle name="Comma 6 2 6 4" xfId="16516" xr:uid="{76EB5534-0CF5-4834-848B-8441F08FE464}"/>
    <cellStyle name="Comma 6 2 7" xfId="1678" xr:uid="{2E7FBE6E-57A8-49F2-9251-90867B9A761F}"/>
    <cellStyle name="Comma 6 2 7 2" xfId="10622" xr:uid="{81209055-5676-41E6-AD0E-37573F291235}"/>
    <cellStyle name="Comma 6 2 7 2 2" xfId="23092" xr:uid="{71057108-202C-4FDA-A2CC-5AAEFC13E16F}"/>
    <cellStyle name="Comma 6 2 7 3" xfId="15125" xr:uid="{71B5CC32-1EEE-41EB-ADC1-EC83ED0CCDD8}"/>
    <cellStyle name="Comma 6 2 8" xfId="9739" xr:uid="{51307CE0-0BDA-47A6-ABB9-E405C8F36313}"/>
    <cellStyle name="Comma 6 3" xfId="311" xr:uid="{A2AC415A-0F5C-462C-B483-7EFEEF8390C2}"/>
    <cellStyle name="Comma 6 3 2" xfId="1950" xr:uid="{49D7E634-4267-4FB1-B49D-93E2E295B7CF}"/>
    <cellStyle name="Comma 6 3 3" xfId="1801" xr:uid="{0DAAE017-8384-4EFE-A33E-7C54619330A4}"/>
    <cellStyle name="Comma 6 3 3 2" xfId="10729" xr:uid="{CE504BCE-1EEC-4F04-BF3B-E2D3EF6B82FA}"/>
    <cellStyle name="Comma 6 3 3 2 2" xfId="23199" xr:uid="{B442B4C6-6BAC-486F-A084-CDE75C39D7A9}"/>
    <cellStyle name="Comma 6 3 3 3" xfId="15229" xr:uid="{6DEE7C35-90A5-431D-BEC8-EC498F3B5835}"/>
    <cellStyle name="Comma 6 3 4" xfId="9845" xr:uid="{9F9F01E7-DC7E-4B1F-85BF-FB98F403423E}"/>
    <cellStyle name="Comma 6 4" xfId="406" xr:uid="{8FEBDBEE-8355-4B7A-8B3D-D8B63FA24479}"/>
    <cellStyle name="Comma 6 4 2" xfId="3556" xr:uid="{9FD18F5B-4D01-4DC8-BBBD-338AB0E29F64}"/>
    <cellStyle name="Comma 6 4 2 2" xfId="6545" xr:uid="{25FD3B06-0E01-48C6-8379-9320AFB459A5}"/>
    <cellStyle name="Comma 6 4 2 2 2" xfId="13871" xr:uid="{CD052F81-41EB-4BBE-A7B6-BD8F4BD58C5F}"/>
    <cellStyle name="Comma 6 4 2 2 2 2" xfId="27590" xr:uid="{2F6498A0-DE88-42DE-9A17-3CA92B096243}"/>
    <cellStyle name="Comma 6 4 2 2 3" xfId="19634" xr:uid="{2C5614AE-CA55-4C31-96B8-6F122F8F3BEB}"/>
    <cellStyle name="Comma 6 4 2 3" xfId="11959" xr:uid="{68BB4FBB-C29E-4BBE-8613-FC00C6ADD326}"/>
    <cellStyle name="Comma 6 4 2 3 2" xfId="24678" xr:uid="{852A96E0-FF57-4B9B-A5E0-A0923CEAE2AF}"/>
    <cellStyle name="Comma 6 4 2 4" xfId="16722" xr:uid="{17FB1FAC-301A-4886-9803-E70D9D5E1E21}"/>
    <cellStyle name="Comma 6 4 3" xfId="4135" xr:uid="{B8C51558-C4F6-4653-8EE6-ACFD86B8CB4F}"/>
    <cellStyle name="Comma 6 4 3 2" xfId="7091" xr:uid="{30883874-8526-4564-91F1-B52C921F709F}"/>
    <cellStyle name="Comma 6 4 3 2 2" xfId="14160" xr:uid="{80CB200E-C998-4A78-A7CB-1EF82B8F4DFA}"/>
    <cellStyle name="Comma 6 4 3 2 2 2" xfId="28136" xr:uid="{4E5BF310-BBBF-47CC-89A7-88CB8B2EBFBA}"/>
    <cellStyle name="Comma 6 4 3 2 3" xfId="20180" xr:uid="{2C896DFA-94FE-4AD3-BF60-684AC5360E58}"/>
    <cellStyle name="Comma 6 4 3 3" xfId="12252" xr:uid="{57D0C295-68AF-48F5-BCFD-0D61A46CB32A}"/>
    <cellStyle name="Comma 6 4 3 3 2" xfId="25219" xr:uid="{0B83DD54-37CC-42E5-8A9A-B6894952FFE8}"/>
    <cellStyle name="Comma 6 4 3 4" xfId="17263" xr:uid="{E768FD88-EAB2-4B3D-BDBC-53E1F0F1A83F}"/>
    <cellStyle name="Comma 6 4 4" xfId="4765" xr:uid="{65BA3540-203F-4A2E-9E3A-A15558AE980D}"/>
    <cellStyle name="Comma 6 4 4 2" xfId="12544" xr:uid="{061A9727-F6E6-4AF6-8C50-94D9FAF22993}"/>
    <cellStyle name="Comma 6 4 4 2 2" xfId="25826" xr:uid="{30FC12A1-E271-43E6-B4C2-967BF2089159}"/>
    <cellStyle name="Comma 6 4 4 3" xfId="17870" xr:uid="{A5FD5499-0F8C-4A3E-811E-0A915DA41F25}"/>
    <cellStyle name="Comma 6 4 5" xfId="10119" xr:uid="{26D221E1-3AF9-4B10-AFCD-1E6D86BFC6C6}"/>
    <cellStyle name="Comma 6 4 5 2" xfId="22489" xr:uid="{4891B903-F696-4802-9780-7F3D663892A6}"/>
    <cellStyle name="Comma 6 4 6" xfId="14528" xr:uid="{976FA680-1352-4B1A-833E-6B2B0CCB41F3}"/>
    <cellStyle name="Comma 6 5" xfId="442" xr:uid="{D5E746EC-8323-4B4A-A270-2E949D9A9A4F}"/>
    <cellStyle name="Comma 6 5 2" xfId="3573" xr:uid="{F01444A2-98F0-4933-BA0C-B205B3E7B11F}"/>
    <cellStyle name="Comma 6 5 2 2" xfId="6562" xr:uid="{3F88AF24-14F9-4EAD-9E9E-5355B0885A88}"/>
    <cellStyle name="Comma 6 5 2 2 2" xfId="13888" xr:uid="{A58BF66A-2927-453E-896B-80711823B404}"/>
    <cellStyle name="Comma 6 5 2 2 2 2" xfId="27607" xr:uid="{18E0BCD7-2C91-462E-989A-07532A5C3123}"/>
    <cellStyle name="Comma 6 5 2 2 3" xfId="19651" xr:uid="{6D95E524-AD58-407D-B8D9-9543D860DD1C}"/>
    <cellStyle name="Comma 6 5 2 3" xfId="11976" xr:uid="{6087FAAA-F051-4AD5-93B2-AA83C751D986}"/>
    <cellStyle name="Comma 6 5 2 3 2" xfId="24695" xr:uid="{555A57A4-55F5-42B8-A88C-21064DF881BD}"/>
    <cellStyle name="Comma 6 5 2 4" xfId="16739" xr:uid="{0CE7192B-97A6-46DB-8260-472DF0AC736F}"/>
    <cellStyle name="Comma 6 5 3" xfId="4152" xr:uid="{E23E56DE-FB50-44A9-8CE4-A5F1457A8500}"/>
    <cellStyle name="Comma 6 5 3 2" xfId="7108" xr:uid="{A28B562D-7FDD-4489-A849-D5F9F7E7266A}"/>
    <cellStyle name="Comma 6 5 3 2 2" xfId="14177" xr:uid="{5F3724ED-70FF-4002-9CA7-236FE35F2703}"/>
    <cellStyle name="Comma 6 5 3 2 2 2" xfId="28153" xr:uid="{B02E6155-B8DF-4AEF-96C6-BAC9537BADA9}"/>
    <cellStyle name="Comma 6 5 3 2 3" xfId="20197" xr:uid="{7B8EA14E-A1D5-453A-8A8F-71B16F173892}"/>
    <cellStyle name="Comma 6 5 3 3" xfId="12269" xr:uid="{2235DD2F-6FC5-4FB8-9B66-2E3D70B5FE45}"/>
    <cellStyle name="Comma 6 5 3 3 2" xfId="25236" xr:uid="{D2677035-9CD2-40FC-9B1F-01722D28A222}"/>
    <cellStyle name="Comma 6 5 3 4" xfId="17280" xr:uid="{7BB5EE89-DEAC-4413-9E25-8F8F56FF3669}"/>
    <cellStyle name="Comma 6 5 4" xfId="4785" xr:uid="{58FBE6CA-56A8-47C8-94A5-E9452663653A}"/>
    <cellStyle name="Comma 6 5 4 2" xfId="12561" xr:uid="{80E14126-03B5-4D8A-B15D-53A47FD1F2C9}"/>
    <cellStyle name="Comma 6 5 4 2 2" xfId="25846" xr:uid="{0F7CDE5E-A08E-4A09-B14B-03F8AFE5F892}"/>
    <cellStyle name="Comma 6 5 4 3" xfId="17890" xr:uid="{53642DB5-00AD-43B1-A15B-C3581CAF22A9}"/>
    <cellStyle name="Comma 6 5 5" xfId="10137" xr:uid="{7DAFCAFC-6D20-46D1-8AB1-E06447927B81}"/>
    <cellStyle name="Comma 6 5 5 2" xfId="22507" xr:uid="{D74DF7B9-A86A-46C0-B845-A0AD7D492A1E}"/>
    <cellStyle name="Comma 6 5 6" xfId="14545" xr:uid="{2828DDAD-C291-40A8-B94F-C9E496692327}"/>
    <cellStyle name="Comma 6 6" xfId="883" xr:uid="{D90C4E20-96EF-4887-A2B5-19DE9F0B47B1}"/>
    <cellStyle name="Comma 6 7" xfId="215" xr:uid="{1F065126-7696-4F4B-B0F9-507D626B4548}"/>
    <cellStyle name="Comma 6 8" xfId="1805" xr:uid="{42FB61F0-9D60-48F2-8AD0-927096D5B808}"/>
    <cellStyle name="Comma 6 8 2" xfId="32220" xr:uid="{F17D4CC7-0903-4B41-90D2-360B4196E1A3}"/>
    <cellStyle name="Comma 6 8 3" xfId="31270" xr:uid="{2F911011-89C1-44F8-BA13-86D199DF49D9}"/>
    <cellStyle name="Comma 6 9" xfId="2744" xr:uid="{AB23D59A-2344-4D4B-9939-6254210B5549}"/>
    <cellStyle name="Comma 6 9 2" xfId="5748" xr:uid="{60B44580-9EC2-4AFA-B85F-D6C038423B8E}"/>
    <cellStyle name="Comma 6 9 2 2" xfId="13075" xr:uid="{C683ADB7-23F5-4140-89BB-18C4760F6406}"/>
    <cellStyle name="Comma 6 9 2 2 2" xfId="26793" xr:uid="{A6346AF8-2855-43B7-9513-42851BFFBDD1}"/>
    <cellStyle name="Comma 6 9 2 3" xfId="18837" xr:uid="{9DAAE9D6-37B1-406C-8773-34B05A911CCB}"/>
    <cellStyle name="Comma 6 9 3" xfId="11158" xr:uid="{5102D344-7ACC-4749-90B8-5C68F79BF8F3}"/>
    <cellStyle name="Comma 6 9 3 2" xfId="23878" xr:uid="{7679A5BF-49B5-47A4-B9E9-14793DC39288}"/>
    <cellStyle name="Comma 6 9 4" xfId="15924" xr:uid="{3F82D2C4-0EB1-4B03-A59C-8108D56061D7}"/>
    <cellStyle name="Comma 6 9 5" xfId="32217" xr:uid="{22C0A7AD-6168-41A6-8D69-26C02928230B}"/>
    <cellStyle name="Comma 60" xfId="726" xr:uid="{27E4AB93-D81A-4269-95BD-135EBDD93A52}"/>
    <cellStyle name="Comma 60 10" xfId="14665" xr:uid="{5B40F7BA-2DC0-41AE-B6A6-6C5EC5C4701A}"/>
    <cellStyle name="Comma 60 2" xfId="2106" xr:uid="{ABA6CF4D-F85F-4BBB-BE16-4047B65D41C5}"/>
    <cellStyle name="Comma 60 2 2" xfId="5575" xr:uid="{5D1A2206-C933-4301-B725-1285288648CD}"/>
    <cellStyle name="Comma 60 2 2 2" xfId="12943" xr:uid="{ED7E85A9-6317-4FD9-A00F-780ADF2F2D8B}"/>
    <cellStyle name="Comma 60 2 2 2 2" xfId="26625" xr:uid="{7CC8AEC8-C225-4C00-BE26-715943E0D969}"/>
    <cellStyle name="Comma 60 2 2 3" xfId="18669" xr:uid="{7CF28332-EC3F-4C8C-B85F-F7ACDA165042}"/>
    <cellStyle name="Comma 60 2 3" xfId="10988" xr:uid="{BBD9C52C-5DD3-48D5-A320-6F8EB2719115}"/>
    <cellStyle name="Comma 60 2 3 2" xfId="23459" xr:uid="{378C5550-C40C-4936-A3CE-6C941F300615}"/>
    <cellStyle name="Comma 60 2 4" xfId="15481" xr:uid="{4FEA8108-8F1C-4C1F-9CAB-75552F593A38}"/>
    <cellStyle name="Comma 60 3" xfId="2960" xr:uid="{823796D8-F476-483C-83B7-428235A52CA6}"/>
    <cellStyle name="Comma 60 3 2" xfId="5962" xr:uid="{A6677794-DFE2-4784-A1B5-A9542A92F34E}"/>
    <cellStyle name="Comma 60 3 2 2" xfId="13289" xr:uid="{933AA96E-51E9-4EFD-ACCE-E14BE2BE7D2E}"/>
    <cellStyle name="Comma 60 3 2 2 2" xfId="27007" xr:uid="{1FF1F566-C36A-4B3E-881E-C31C955F5703}"/>
    <cellStyle name="Comma 60 3 2 3" xfId="19051" xr:uid="{A9F6AF5B-7DDC-459A-8937-CB8043D0AE29}"/>
    <cellStyle name="Comma 60 3 3" xfId="11374" xr:uid="{144C8C62-87CE-4CB7-B44C-9AA4114665F4}"/>
    <cellStyle name="Comma 60 3 3 2" xfId="24094" xr:uid="{9385C231-5970-4518-912C-94A95FCA2996}"/>
    <cellStyle name="Comma 60 3 4" xfId="16139" xr:uid="{143697AE-0EED-44AB-B792-13E6D7876AF5}"/>
    <cellStyle name="Comma 60 4" xfId="3224" xr:uid="{0AE589FB-E915-41E9-9CA4-F00B7F784978}"/>
    <cellStyle name="Comma 60 4 2" xfId="6221" xr:uid="{F7AFB8EE-7881-480D-A12C-5765587E6954}"/>
    <cellStyle name="Comma 60 4 2 2" xfId="13548" xr:uid="{D902AB43-D81C-4BBA-94EE-AC396EAA30A9}"/>
    <cellStyle name="Comma 60 4 2 2 2" xfId="27266" xr:uid="{F44E546A-813D-441B-89F7-291A85DBAA3C}"/>
    <cellStyle name="Comma 60 4 2 3" xfId="19310" xr:uid="{DD2974FC-75A6-4374-B9D9-5BF1382A11A7}"/>
    <cellStyle name="Comma 60 4 3" xfId="11634" xr:uid="{93FF42C8-9621-4521-B122-62BDCC149ADE}"/>
    <cellStyle name="Comma 60 4 3 2" xfId="24354" xr:uid="{120996C4-454D-4B90-8A89-C77DD6B7B8BA}"/>
    <cellStyle name="Comma 60 4 4" xfId="16399" xr:uid="{2D45EFBD-0C92-41A0-8F92-0E64D98FDE8E}"/>
    <cellStyle name="Comma 60 5" xfId="3469" xr:uid="{38468506-235C-4F63-92BD-0EED09DCD9E1}"/>
    <cellStyle name="Comma 60 5 2" xfId="6466" xr:uid="{B2716FE9-352C-471D-BC5A-CAA14E41B6B8}"/>
    <cellStyle name="Comma 60 5 2 2" xfId="13793" xr:uid="{8667BCFE-3338-49F3-82DD-9C48F5351365}"/>
    <cellStyle name="Comma 60 5 2 2 2" xfId="27511" xr:uid="{A5BEEE39-ABAE-49A7-BBD4-BCB0AACB95E7}"/>
    <cellStyle name="Comma 60 5 2 3" xfId="19555" xr:uid="{94073CA8-BB87-4520-A837-AFA1233D168D}"/>
    <cellStyle name="Comma 60 5 3" xfId="11879" xr:uid="{F9581165-951F-45F5-A6F6-AE9FA0DD71C6}"/>
    <cellStyle name="Comma 60 5 3 2" xfId="24599" xr:uid="{316BAB20-9553-4D15-A053-9EFA9DB3E563}"/>
    <cellStyle name="Comma 60 5 4" xfId="16644" xr:uid="{7AD85DBA-37FD-4C9C-AD7E-0F928A935605}"/>
    <cellStyle name="Comma 60 6" xfId="3674" xr:uid="{6E01D70F-FE93-42C2-8757-EA5E673D003D}"/>
    <cellStyle name="Comma 60 6 2" xfId="6663" xr:uid="{301871EE-731B-43BC-BB17-5BC63320A749}"/>
    <cellStyle name="Comma 60 6 2 2" xfId="13989" xr:uid="{E16B86EE-204D-4572-B611-ED01C79BC70D}"/>
    <cellStyle name="Comma 60 6 2 2 2" xfId="27708" xr:uid="{906F6520-01C0-4301-87B7-137945ABEF37}"/>
    <cellStyle name="Comma 60 6 2 3" xfId="19752" xr:uid="{B9506414-0521-445F-8D78-BB98D5619C28}"/>
    <cellStyle name="Comma 60 6 3" xfId="12077" xr:uid="{8020DDCB-3198-4A8A-81CB-D2E044F099D1}"/>
    <cellStyle name="Comma 60 6 3 2" xfId="24796" xr:uid="{816D725F-0608-424B-9A86-B5024EE6D341}"/>
    <cellStyle name="Comma 60 6 4" xfId="16840" xr:uid="{E5AC0A73-709E-4A43-825B-4E47EF43006D}"/>
    <cellStyle name="Comma 60 7" xfId="4253" xr:uid="{225A73BE-F799-4EBA-AAAC-CEE45B0EA67F}"/>
    <cellStyle name="Comma 60 7 2" xfId="7209" xr:uid="{601C3F62-B306-41F5-ACE2-7B18BEFF47B4}"/>
    <cellStyle name="Comma 60 7 2 2" xfId="14278" xr:uid="{A2581C26-56BE-4A5D-B452-EC0F33DA74E0}"/>
    <cellStyle name="Comma 60 7 2 2 2" xfId="28254" xr:uid="{0E46F08B-2164-44A9-8438-3B004A25B911}"/>
    <cellStyle name="Comma 60 7 2 3" xfId="20298" xr:uid="{606F2AA3-2E8B-46E2-B0F4-CDA1B1A69B07}"/>
    <cellStyle name="Comma 60 7 3" xfId="12370" xr:uid="{3CAFECAA-88DC-48E0-9137-F71C518B4B61}"/>
    <cellStyle name="Comma 60 7 3 2" xfId="25337" xr:uid="{4463F00E-F186-4FEE-926F-62EEE4027EB2}"/>
    <cellStyle name="Comma 60 7 4" xfId="17381" xr:uid="{19C82C68-A268-4DA8-994B-4EBC574E2F5F}"/>
    <cellStyle name="Comma 60 8" xfId="4936" xr:uid="{21906EC1-1896-4C34-8870-2CFFE1224A7E}"/>
    <cellStyle name="Comma 60 8 2" xfId="12667" xr:uid="{BE567A9B-EAAD-4236-8308-F200DA785A8D}"/>
    <cellStyle name="Comma 60 8 2 2" xfId="25991" xr:uid="{97BE315A-EC3F-4BFD-92D0-A79BF54E4526}"/>
    <cellStyle name="Comma 60 8 3" xfId="18035" xr:uid="{962A2328-91A6-4750-BA1E-4E6DD2874A5B}"/>
    <cellStyle name="Comma 60 9" xfId="10263" xr:uid="{A8F2EFA9-C00B-451F-BB3F-F8ACFC9840B6}"/>
    <cellStyle name="Comma 60 9 2" xfId="22631" xr:uid="{4190DC0E-1A72-407E-8E83-860CE80844A5}"/>
    <cellStyle name="Comma 61" xfId="656" xr:uid="{6DAEA19A-408C-41D1-A042-DD1279ADEC14}"/>
    <cellStyle name="Comma 61 10" xfId="4903" xr:uid="{6F60A281-0C30-488A-9FFC-9EC7790BF12A}"/>
    <cellStyle name="Comma 61 10 2" xfId="12640" xr:uid="{0B8A98C8-E6D4-47CC-A2F9-BAF81D37DFF3}"/>
    <cellStyle name="Comma 61 10 2 2" xfId="25960" xr:uid="{46113B0D-B2E3-40A3-920C-C534BD9F2A3C}"/>
    <cellStyle name="Comma 61 10 3" xfId="18004" xr:uid="{F2DDFE1F-0C7D-47D3-997C-705C5514FE42}"/>
    <cellStyle name="Comma 61 11" xfId="10232" xr:uid="{B20500A0-342E-441E-86B6-429C13532101}"/>
    <cellStyle name="Comma 61 11 2" xfId="22600" xr:uid="{27FD2AD5-81FF-40C0-9F0E-B1A69A8AC37C}"/>
    <cellStyle name="Comma 61 12" xfId="9822" xr:uid="{901E9EC1-44E3-41F6-B3B4-5E08ED49CA99}"/>
    <cellStyle name="Comma 61 12 2" xfId="20458" xr:uid="{D30AFB48-DF83-4B3D-9E6C-8FB65CCDDCD7}"/>
    <cellStyle name="Comma 61 12 3" xfId="14639" xr:uid="{5ABAA3A6-BBAA-432C-B41A-BDE76E5F63AE}"/>
    <cellStyle name="Comma 61 2" xfId="2107" xr:uid="{72D54832-F795-4CB9-B3E8-77C2665D167C}"/>
    <cellStyle name="Comma 61 2 2" xfId="5576" xr:uid="{78270E55-5F24-4147-874C-30FA8A91AF2C}"/>
    <cellStyle name="Comma 61 2 2 2" xfId="12944" xr:uid="{2D912149-DB3F-4D44-BB9E-9887385A31CA}"/>
    <cellStyle name="Comma 61 2 2 2 2" xfId="26626" xr:uid="{087B92F8-77DC-4C16-893F-17BC10F3788A}"/>
    <cellStyle name="Comma 61 2 2 3" xfId="18670" xr:uid="{38F995CE-649E-45A1-85DA-DD5F06453879}"/>
    <cellStyle name="Comma 61 2 3" xfId="10989" xr:uid="{8955B6E5-2C10-4A95-BE3C-4EE7C962A04D}"/>
    <cellStyle name="Comma 61 2 3 2" xfId="23460" xr:uid="{48CEBF16-5810-4A45-B7F0-34B132C0115F}"/>
    <cellStyle name="Comma 61 2 4" xfId="15482" xr:uid="{28B97B16-E4A3-4511-A98A-322CE89727A2}"/>
    <cellStyle name="Comma 61 3" xfId="2345" xr:uid="{5083C32C-6A5E-4292-BF0F-289BD3591FD0}"/>
    <cellStyle name="Comma 61 3 2" xfId="5669" xr:uid="{E3854868-C23F-4314-9B44-FD62EE4BEA2A}"/>
    <cellStyle name="Comma 61 3 2 2" xfId="13002" xr:uid="{1FFF75DD-A985-4392-A670-D7B7029569F8}"/>
    <cellStyle name="Comma 61 3 2 2 2" xfId="26715" xr:uid="{BF01940E-2F5C-4133-B3C0-B272257D80EA}"/>
    <cellStyle name="Comma 61 3 2 3" xfId="18759" xr:uid="{9067BA92-D4C4-4852-B283-11BBC04DC8BB}"/>
    <cellStyle name="Comma 61 3 3" xfId="11071" xr:uid="{95A50D77-A10B-414C-8332-190431896A39}"/>
    <cellStyle name="Comma 61 3 3 2" xfId="23560" xr:uid="{D2222900-744C-470C-AC85-7774FF0CD75D}"/>
    <cellStyle name="Comma 61 3 4" xfId="15588" xr:uid="{A5B7FCEA-8973-4157-8DE3-D87011697500}"/>
    <cellStyle name="Comma 61 4" xfId="2961" xr:uid="{C228C09D-0897-4D0A-B969-445DAE175392}"/>
    <cellStyle name="Comma 61 4 2" xfId="5963" xr:uid="{B166AEFD-6989-4ADB-BE28-A518EE4BD715}"/>
    <cellStyle name="Comma 61 4 2 2" xfId="13290" xr:uid="{14B2768A-287D-4D17-9947-1C7F4A33312C}"/>
    <cellStyle name="Comma 61 4 2 2 2" xfId="27008" xr:uid="{473322D0-F801-4328-ADA8-32FE51C18DC0}"/>
    <cellStyle name="Comma 61 4 2 3" xfId="19052" xr:uid="{9BA0D6CB-B239-4ECA-9FD7-CECCCA09D105}"/>
    <cellStyle name="Comma 61 4 3" xfId="11375" xr:uid="{F2FC6DC4-E04E-4B7D-AAC1-11970A6CC032}"/>
    <cellStyle name="Comma 61 4 3 2" xfId="24095" xr:uid="{1E60793E-2249-4100-9489-7BCF7CF87A58}"/>
    <cellStyle name="Comma 61 4 4" xfId="16140" xr:uid="{AD4B9FC6-6405-4843-8E73-DE0EE2391284}"/>
    <cellStyle name="Comma 61 5" xfId="3225" xr:uid="{28E7C643-D6E3-477F-AF72-62AEDE36DDB1}"/>
    <cellStyle name="Comma 61 5 2" xfId="6222" xr:uid="{1502A911-1008-4FE5-9A53-AD3BB69F8153}"/>
    <cellStyle name="Comma 61 5 2 2" xfId="13549" xr:uid="{B3A195F4-F3B5-495B-94BF-4367DF0D5C0C}"/>
    <cellStyle name="Comma 61 5 2 2 2" xfId="27267" xr:uid="{B3E40A04-35A7-48DF-AD6C-21CDD38FD110}"/>
    <cellStyle name="Comma 61 5 2 3" xfId="19311" xr:uid="{8E1954F7-3C35-4DCD-A2D8-87D0F69F9EBB}"/>
    <cellStyle name="Comma 61 5 3" xfId="11635" xr:uid="{68D156D4-D62E-4A74-A497-9021B152431E}"/>
    <cellStyle name="Comma 61 5 3 2" xfId="24355" xr:uid="{560F1731-580D-47E5-9217-42065246E55A}"/>
    <cellStyle name="Comma 61 5 4" xfId="16400" xr:uid="{5667014E-4A37-4866-848B-186DA992D68F}"/>
    <cellStyle name="Comma 61 6" xfId="3470" xr:uid="{EA106A7C-B978-4833-BC1A-961493711A4C}"/>
    <cellStyle name="Comma 61 6 2" xfId="6467" xr:uid="{4EE4143C-5FF5-4985-BBF1-9C487CEBC1F6}"/>
    <cellStyle name="Comma 61 6 2 2" xfId="13794" xr:uid="{D0844FE8-FF52-4F80-B71A-E3B9ABD4002C}"/>
    <cellStyle name="Comma 61 6 2 2 2" xfId="27512" xr:uid="{9B444DA9-44A1-4733-8A30-02C773C50E1B}"/>
    <cellStyle name="Comma 61 6 2 3" xfId="19556" xr:uid="{8CA21C0F-0863-4B78-A0EE-4F7C6D8A74C5}"/>
    <cellStyle name="Comma 61 6 3" xfId="11880" xr:uid="{2A79DACA-07FF-4362-A59E-CF79D36C8B01}"/>
    <cellStyle name="Comma 61 6 3 2" xfId="24600" xr:uid="{DE493274-F720-4203-9023-2D4F23F5DA5D}"/>
    <cellStyle name="Comma 61 6 4" xfId="16645" xr:uid="{9A6A163B-93EF-47A4-B249-2886403D35C1}"/>
    <cellStyle name="Comma 61 7" xfId="3648" xr:uid="{CEB456DD-6A7E-40EC-80E3-55FCA5D22912}"/>
    <cellStyle name="Comma 61 7 2" xfId="6637" xr:uid="{50FA5689-071A-4914-B3F0-631F850E9C05}"/>
    <cellStyle name="Comma 61 7 2 2" xfId="13963" xr:uid="{84E59932-4B7F-4C08-8B35-43A6B1D44898}"/>
    <cellStyle name="Comma 61 7 2 2 2" xfId="27682" xr:uid="{19259D6F-79CF-4EE0-A94A-A9AE363C842C}"/>
    <cellStyle name="Comma 61 7 2 3" xfId="19726" xr:uid="{7DD502CE-8039-4E8E-BE27-276DA60369B4}"/>
    <cellStyle name="Comma 61 7 3" xfId="12051" xr:uid="{D74EB6A7-B902-4A67-9AB7-72FD2C59D242}"/>
    <cellStyle name="Comma 61 7 3 2" xfId="24770" xr:uid="{288EF372-003D-406E-8FCA-89F2E3887993}"/>
    <cellStyle name="Comma 61 7 4" xfId="16814" xr:uid="{A2258BD0-8414-4A07-820B-F1E271E93EB0}"/>
    <cellStyle name="Comma 61 8" xfId="4227" xr:uid="{30A9A4D4-8BFB-48E2-B167-2D3DD8D2E1AB}"/>
    <cellStyle name="Comma 61 8 2" xfId="7183" xr:uid="{6067A309-FFCB-4540-A29D-5A941D374D71}"/>
    <cellStyle name="Comma 61 8 2 2" xfId="14252" xr:uid="{A88BA6AF-08AA-403F-A401-EF2283656964}"/>
    <cellStyle name="Comma 61 8 2 2 2" xfId="28228" xr:uid="{50B245A2-B84A-43B3-A981-AD92AE58D123}"/>
    <cellStyle name="Comma 61 8 2 3" xfId="20272" xr:uid="{C29862E9-B482-47F0-ADFF-2721A6860C36}"/>
    <cellStyle name="Comma 61 8 3" xfId="12344" xr:uid="{46BFB441-DDBE-498A-AEC7-E940AC850764}"/>
    <cellStyle name="Comma 61 8 3 2" xfId="25311" xr:uid="{507EA164-C94D-4A73-9387-70A4254E9227}"/>
    <cellStyle name="Comma 61 8 4" xfId="17355" xr:uid="{B247C94D-7834-4EB5-990F-B40A67C854A7}"/>
    <cellStyle name="Comma 61 9" xfId="1767" xr:uid="{207E3335-361A-49EA-999F-FBFD784703E7}"/>
    <cellStyle name="Comma 61 9 2" xfId="10706" xr:uid="{5509E479-98CD-4802-940D-3599C53C25D5}"/>
    <cellStyle name="Comma 61 9 2 2" xfId="23176" xr:uid="{C2D62A54-D01E-45A5-9926-F5AD6FE5738D}"/>
    <cellStyle name="Comma 61 9 3" xfId="15207" xr:uid="{06E5E568-D828-4A0F-9B1B-FCF89A019F1F}"/>
    <cellStyle name="Comma 62" xfId="730" xr:uid="{1918A755-5CC5-433C-9BFE-3830F25C13B1}"/>
    <cellStyle name="Comma 62 10" xfId="4940" xr:uid="{D5C3C952-FFDC-4CF4-AC53-4CD476A19917}"/>
    <cellStyle name="Comma 62 10 2" xfId="12671" xr:uid="{C98514C4-E2BE-45E2-847C-FCC68965FECA}"/>
    <cellStyle name="Comma 62 10 2 2" xfId="25995" xr:uid="{CF7B1A14-E29D-4A28-B17A-74920086C85B}"/>
    <cellStyle name="Comma 62 10 3" xfId="18039" xr:uid="{8AA44BA4-8D0A-45C9-8DEE-40AF86EF55D2}"/>
    <cellStyle name="Comma 62 11" xfId="10267" xr:uid="{CE7E88B7-5C00-4E42-80F8-0DC1EB8EBEAB}"/>
    <cellStyle name="Comma 62 11 2" xfId="22635" xr:uid="{1D78965B-C6B7-46AE-9564-FBE881E7B015}"/>
    <cellStyle name="Comma 62 12" xfId="9823" xr:uid="{5E5A622C-CBDD-42F3-9EB0-D652A532BFA9}"/>
    <cellStyle name="Comma 62 12 2" xfId="20459" xr:uid="{0FDC722A-88C6-405C-B9DC-CD12AB292DD0}"/>
    <cellStyle name="Comma 62 12 3" xfId="14669" xr:uid="{9429D0D6-883F-439A-BB0C-1AE4CB2FC17D}"/>
    <cellStyle name="Comma 62 2" xfId="2108" xr:uid="{7D4CAC30-6899-4941-B0A9-87657696FDE1}"/>
    <cellStyle name="Comma 62 2 2" xfId="5577" xr:uid="{A580FE55-DD0C-4BBC-B7D9-1091E33A28C0}"/>
    <cellStyle name="Comma 62 2 2 2" xfId="12945" xr:uid="{23807A59-A61C-4CF0-9F03-8829E890536F}"/>
    <cellStyle name="Comma 62 2 2 2 2" xfId="26627" xr:uid="{06148CF9-2828-4E8A-90B6-95061B75F1A8}"/>
    <cellStyle name="Comma 62 2 2 3" xfId="18671" xr:uid="{DB99C520-BACA-475F-8D1A-B9E4E649A55E}"/>
    <cellStyle name="Comma 62 2 3" xfId="10990" xr:uid="{AC2558F1-AE16-49B8-844E-CF243F1DF9E4}"/>
    <cellStyle name="Comma 62 2 3 2" xfId="23461" xr:uid="{4FAB85D2-B8ED-4022-8F56-16AF3A6A256D}"/>
    <cellStyle name="Comma 62 2 4" xfId="15483" xr:uid="{102FDC13-A14F-40A1-946F-0F1505171895}"/>
    <cellStyle name="Comma 62 3" xfId="2374" xr:uid="{34DE3B4E-0C2C-473C-BDA8-BBBA885976EC}"/>
    <cellStyle name="Comma 62 3 2" xfId="5686" xr:uid="{E11344B9-1AC2-439B-AD53-D8E7B763D4EA}"/>
    <cellStyle name="Comma 62 3 2 2" xfId="13019" xr:uid="{056B816C-7C85-4AD2-A185-3AE366D76265}"/>
    <cellStyle name="Comma 62 3 2 2 2" xfId="26732" xr:uid="{8DE130C3-D660-4BDE-A249-420574B44451}"/>
    <cellStyle name="Comma 62 3 2 3" xfId="18776" xr:uid="{028DA76D-FCBD-4A0D-B9B9-0A2371D12D54}"/>
    <cellStyle name="Comma 62 3 3" xfId="11088" xr:uid="{395D5595-753E-472A-9EA4-53928AFBE3B6}"/>
    <cellStyle name="Comma 62 3 3 2" xfId="23577" xr:uid="{D0351D69-A43E-45DE-B0F7-982799CE99D5}"/>
    <cellStyle name="Comma 62 3 4" xfId="15605" xr:uid="{E9653397-4915-49E5-AAB9-9306E43A5DDE}"/>
    <cellStyle name="Comma 62 4" xfId="2962" xr:uid="{0CF1E9ED-73A1-42CE-8EBA-7AE8EA723C95}"/>
    <cellStyle name="Comma 62 4 2" xfId="5964" xr:uid="{5DA90D31-F18E-4D7C-AE55-FB3671D5CE96}"/>
    <cellStyle name="Comma 62 4 2 2" xfId="13291" xr:uid="{847D9EAD-2727-41B4-AEBC-8AAB1E6909D5}"/>
    <cellStyle name="Comma 62 4 2 2 2" xfId="27009" xr:uid="{0FBA7A85-EE11-412A-9F7F-1797F50DD065}"/>
    <cellStyle name="Comma 62 4 2 3" xfId="19053" xr:uid="{844DE69C-090C-4D0E-9BBA-A705599EF501}"/>
    <cellStyle name="Comma 62 4 3" xfId="11376" xr:uid="{477A6162-513E-466A-B600-7F19A6B367A1}"/>
    <cellStyle name="Comma 62 4 3 2" xfId="24096" xr:uid="{F56B74AC-BF1C-4609-95C6-916A32DA58A6}"/>
    <cellStyle name="Comma 62 4 4" xfId="16141" xr:uid="{D358B5FB-816A-4358-9DAB-82E4664FA123}"/>
    <cellStyle name="Comma 62 5" xfId="3226" xr:uid="{B9EE18B7-BCCD-40AF-897E-A16B259478F2}"/>
    <cellStyle name="Comma 62 5 2" xfId="6223" xr:uid="{3FB52575-4B5E-407E-BEBC-B71A8671E347}"/>
    <cellStyle name="Comma 62 5 2 2" xfId="13550" xr:uid="{524B09FD-2C4C-4733-8016-4233601138BD}"/>
    <cellStyle name="Comma 62 5 2 2 2" xfId="27268" xr:uid="{A7DA062F-010E-4DBB-A19F-72E3AA2E0BE2}"/>
    <cellStyle name="Comma 62 5 2 3" xfId="19312" xr:uid="{A9FE5134-53E8-4D8E-B9CC-62CB085C2057}"/>
    <cellStyle name="Comma 62 5 3" xfId="11636" xr:uid="{64BDE913-533D-4AA5-B2E8-883DEFA1FFAC}"/>
    <cellStyle name="Comma 62 5 3 2" xfId="24356" xr:uid="{E6494121-BBDF-48C4-8FEA-52047731C9F6}"/>
    <cellStyle name="Comma 62 5 4" xfId="16401" xr:uid="{A859BA62-576C-4BBD-B107-859DE1EA2CD8}"/>
    <cellStyle name="Comma 62 6" xfId="3471" xr:uid="{933DC255-6815-4018-A86C-92C12520795B}"/>
    <cellStyle name="Comma 62 6 2" xfId="6468" xr:uid="{630FF84A-2CCF-4356-86EB-44799CE97292}"/>
    <cellStyle name="Comma 62 6 2 2" xfId="13795" xr:uid="{27AD5DE9-69B5-4946-BB72-AD988A7E8036}"/>
    <cellStyle name="Comma 62 6 2 2 2" xfId="27513" xr:uid="{CE46F166-4751-4B33-9E37-78C8142ECA81}"/>
    <cellStyle name="Comma 62 6 2 3" xfId="19557" xr:uid="{A237377B-D3E3-4B62-8701-EBE3CA141057}"/>
    <cellStyle name="Comma 62 6 3" xfId="11881" xr:uid="{6321B375-F5CD-4DDC-AD3C-8EFC3DC2707D}"/>
    <cellStyle name="Comma 62 6 3 2" xfId="24601" xr:uid="{5567B668-4F6D-4ED1-8F6E-EC1AD678CFAE}"/>
    <cellStyle name="Comma 62 6 4" xfId="16646" xr:uid="{CD7C4BE0-08D5-4B01-858F-D4E82DD40493}"/>
    <cellStyle name="Comma 62 7" xfId="3678" xr:uid="{EF256510-3E9C-4CC9-B65F-62E272176C5A}"/>
    <cellStyle name="Comma 62 7 2" xfId="6667" xr:uid="{361AC30A-6556-4621-8D94-106DCD926044}"/>
    <cellStyle name="Comma 62 7 2 2" xfId="13993" xr:uid="{31E96201-38A6-4D80-BDDC-8176FCD68D62}"/>
    <cellStyle name="Comma 62 7 2 2 2" xfId="27712" xr:uid="{8A03AD11-827E-4F41-8749-24C7CD99E670}"/>
    <cellStyle name="Comma 62 7 2 3" xfId="19756" xr:uid="{F94CD728-F0DA-4BDE-9365-C91CB6B72FED}"/>
    <cellStyle name="Comma 62 7 3" xfId="12081" xr:uid="{EFF5046E-AE32-4966-A56D-B70F356D8842}"/>
    <cellStyle name="Comma 62 7 3 2" xfId="24800" xr:uid="{F58FC641-657C-488E-BC6F-445F8E500296}"/>
    <cellStyle name="Comma 62 7 4" xfId="16844" xr:uid="{59DA2CC5-796A-4B89-9C0E-7CF8EC2B9757}"/>
    <cellStyle name="Comma 62 8" xfId="4257" xr:uid="{E3AABA51-5AE1-4CAE-B1A6-8223A2D17D2C}"/>
    <cellStyle name="Comma 62 8 2" xfId="7213" xr:uid="{51BA133B-6929-41BB-A61E-F6A4C6BB868B}"/>
    <cellStyle name="Comma 62 8 2 2" xfId="14282" xr:uid="{8D0B9F9F-E120-48CC-8736-8E81975C1616}"/>
    <cellStyle name="Comma 62 8 2 2 2" xfId="28258" xr:uid="{EB9F1557-17A5-4287-8337-C9D0BA5556A9}"/>
    <cellStyle name="Comma 62 8 2 3" xfId="20302" xr:uid="{32058C1E-3A4A-4AA3-AE1B-8BDDBC2CAF63}"/>
    <cellStyle name="Comma 62 8 3" xfId="12374" xr:uid="{3C9C0F91-06E2-4023-8A0F-464AE88088E4}"/>
    <cellStyle name="Comma 62 8 3 2" xfId="25341" xr:uid="{629E5CA0-5F57-457C-8C8A-E879E67A146E}"/>
    <cellStyle name="Comma 62 8 4" xfId="17385" xr:uid="{D0CF6B18-E524-4B0C-8868-2C1FF14B4593}"/>
    <cellStyle name="Comma 62 9" xfId="1768" xr:uid="{A635772E-0909-4B8D-A8E3-AE288C9EB5B1}"/>
    <cellStyle name="Comma 62 9 2" xfId="10707" xr:uid="{38EC7F64-4D62-4BBD-B45A-4A2DE46D07DF}"/>
    <cellStyle name="Comma 62 9 2 2" xfId="23177" xr:uid="{CC3B9D8E-D9B2-432B-BE9C-559165D46439}"/>
    <cellStyle name="Comma 62 9 3" xfId="15208" xr:uid="{EF26BFB1-DA71-483F-8729-1CB3CE1D36A3}"/>
    <cellStyle name="Comma 63" xfId="728" xr:uid="{B78E0584-A3C7-473B-9C1A-D4F392F0ECD8}"/>
    <cellStyle name="Comma 63 10" xfId="4938" xr:uid="{DE2EE474-6F99-4AC6-B2D6-0C8C33832274}"/>
    <cellStyle name="Comma 63 10 2" xfId="12669" xr:uid="{A0A35117-6684-4702-AD5C-2EEDE563BC08}"/>
    <cellStyle name="Comma 63 10 2 2" xfId="25993" xr:uid="{D138CD2B-23E1-46F8-A3C6-3BD4AE75F94A}"/>
    <cellStyle name="Comma 63 10 3" xfId="18037" xr:uid="{EE064D9F-734F-4538-9AA0-72C7ACB60982}"/>
    <cellStyle name="Comma 63 11" xfId="10265" xr:uid="{F8DA9C05-319A-4BA6-84FE-B584CE2153C6}"/>
    <cellStyle name="Comma 63 11 2" xfId="22633" xr:uid="{238BBC80-FFE9-4D8F-8E0A-630ECE9C63FF}"/>
    <cellStyle name="Comma 63 12" xfId="9824" xr:uid="{BB128745-8AD8-45A1-8CAF-10087C243E57}"/>
    <cellStyle name="Comma 63 12 2" xfId="20460" xr:uid="{47854C6E-F71B-4296-AD92-3FEC6092FA99}"/>
    <cellStyle name="Comma 63 12 3" xfId="14667" xr:uid="{0091AE85-A9A1-435F-8168-EBD848AB861B}"/>
    <cellStyle name="Comma 63 2" xfId="2109" xr:uid="{AC705ABF-8E27-4B1F-913D-E62F0F9212BB}"/>
    <cellStyle name="Comma 63 2 2" xfId="5578" xr:uid="{AB24278E-57A0-4332-9DE1-F0809846EDDC}"/>
    <cellStyle name="Comma 63 2 2 2" xfId="12946" xr:uid="{73B2556F-389E-4B81-859E-03D3F436F79C}"/>
    <cellStyle name="Comma 63 2 2 2 2" xfId="26628" xr:uid="{6F7B3E1B-F4D4-48DA-B41B-9293899DDC43}"/>
    <cellStyle name="Comma 63 2 2 3" xfId="18672" xr:uid="{D2ABB93D-2BD4-4F44-A415-49E4A12F2354}"/>
    <cellStyle name="Comma 63 2 3" xfId="10991" xr:uid="{9CA9AD50-A46F-48B9-95F7-0A035D787666}"/>
    <cellStyle name="Comma 63 2 3 2" xfId="23462" xr:uid="{7A2C40EE-5F3D-4317-8306-719E53C51EAB}"/>
    <cellStyle name="Comma 63 2 4" xfId="15484" xr:uid="{CE4DC846-4A78-4FC5-AC67-2B7E94A02D05}"/>
    <cellStyle name="Comma 63 3" xfId="2373" xr:uid="{BFF4B711-C12F-474B-9B7B-3F4B99518AE8}"/>
    <cellStyle name="Comma 63 3 2" xfId="5685" xr:uid="{7D6DDA10-CC14-4AD1-B96A-F75660B484A7}"/>
    <cellStyle name="Comma 63 3 2 2" xfId="13018" xr:uid="{0F028CC0-CAB6-42E6-988B-5F4AD4120AA4}"/>
    <cellStyle name="Comma 63 3 2 2 2" xfId="26731" xr:uid="{9D7622CB-5A92-411C-9296-3A2554D192B8}"/>
    <cellStyle name="Comma 63 3 2 3" xfId="18775" xr:uid="{0C0CE70E-F446-4216-BE5B-7DAF64423B3E}"/>
    <cellStyle name="Comma 63 3 3" xfId="11087" xr:uid="{476D6DC1-8402-4C0E-830A-DE77C137A9E5}"/>
    <cellStyle name="Comma 63 3 3 2" xfId="23576" xr:uid="{5317836F-AD86-4E2E-B8C7-AD8C7E217F6A}"/>
    <cellStyle name="Comma 63 3 4" xfId="15604" xr:uid="{05653564-9D60-434D-B28C-ED2F07F7F402}"/>
    <cellStyle name="Comma 63 4" xfId="2963" xr:uid="{03F612D8-17C6-4531-91A7-BFCD93EC9B12}"/>
    <cellStyle name="Comma 63 4 2" xfId="5965" xr:uid="{25FB53B6-92A4-49D5-8B11-23E55A694E75}"/>
    <cellStyle name="Comma 63 4 2 2" xfId="13292" xr:uid="{84B611B5-95D5-442B-8E0C-2526B21C16D2}"/>
    <cellStyle name="Comma 63 4 2 2 2" xfId="27010" xr:uid="{F8497942-117B-464D-BEF1-765CFF7E1D4D}"/>
    <cellStyle name="Comma 63 4 2 3" xfId="19054" xr:uid="{7499892B-8690-448D-9797-705D4FBBB218}"/>
    <cellStyle name="Comma 63 4 3" xfId="11377" xr:uid="{22CBC892-9945-4C5A-9F17-3D5357474A60}"/>
    <cellStyle name="Comma 63 4 3 2" xfId="24097" xr:uid="{D95F1C38-19B3-4932-8A93-232E739DC85D}"/>
    <cellStyle name="Comma 63 4 4" xfId="16142" xr:uid="{25E65316-A302-4BF2-8C10-565DCACF7A90}"/>
    <cellStyle name="Comma 63 5" xfId="3227" xr:uid="{9E4DB3C8-230E-486E-B178-7F7B2EB4734E}"/>
    <cellStyle name="Comma 63 5 2" xfId="6224" xr:uid="{C44E24DD-7B4B-40E2-B92A-358B0DC0DBD1}"/>
    <cellStyle name="Comma 63 5 2 2" xfId="13551" xr:uid="{D35D4DF0-EFC9-43AE-9F30-038DE416076E}"/>
    <cellStyle name="Comma 63 5 2 2 2" xfId="27269" xr:uid="{28B79C29-5B90-43CB-B08A-5BD2449A9C24}"/>
    <cellStyle name="Comma 63 5 2 3" xfId="19313" xr:uid="{BAC8FBB3-D9EA-4FEB-AF25-7D277977608B}"/>
    <cellStyle name="Comma 63 5 3" xfId="11637" xr:uid="{E89E9CD1-1FA9-4C3C-860A-0D5047366BE7}"/>
    <cellStyle name="Comma 63 5 3 2" xfId="24357" xr:uid="{E0810D74-111D-4B0F-A9BF-57537595539C}"/>
    <cellStyle name="Comma 63 5 4" xfId="16402" xr:uid="{1A4B5A09-AC3E-4FBD-9F2B-ED9361E46513}"/>
    <cellStyle name="Comma 63 6" xfId="3472" xr:uid="{72517A11-45D8-4729-BE9D-CBA6B36D3F79}"/>
    <cellStyle name="Comma 63 6 2" xfId="6469" xr:uid="{40A0467A-4283-4785-8B90-FE0EF4D3EB66}"/>
    <cellStyle name="Comma 63 6 2 2" xfId="13796" xr:uid="{12A79897-6107-41E6-B953-DBA5AB2A8017}"/>
    <cellStyle name="Comma 63 6 2 2 2" xfId="27514" xr:uid="{675180A7-41C7-4BE3-A45E-DEC1521E4D2D}"/>
    <cellStyle name="Comma 63 6 2 3" xfId="19558" xr:uid="{E9FBC602-BB66-40F5-A19B-8D3E28F7C07D}"/>
    <cellStyle name="Comma 63 6 3" xfId="11882" xr:uid="{337E4203-0496-4983-881D-C85A6DBD3CDB}"/>
    <cellStyle name="Comma 63 6 3 2" xfId="24602" xr:uid="{E40BEB43-713A-4B6E-BE11-E90A82A346CB}"/>
    <cellStyle name="Comma 63 6 4" xfId="16647" xr:uid="{D683DB06-2F9C-44BF-9AF6-B816559729C9}"/>
    <cellStyle name="Comma 63 7" xfId="3676" xr:uid="{623A2CD0-44E5-439B-AE13-1F6B84BA82E6}"/>
    <cellStyle name="Comma 63 7 2" xfId="6665" xr:uid="{860CB0FE-4C2F-484C-88E4-D0569204057B}"/>
    <cellStyle name="Comma 63 7 2 2" xfId="13991" xr:uid="{9AEADA77-2512-426F-AA80-A8E938C6238B}"/>
    <cellStyle name="Comma 63 7 2 2 2" xfId="27710" xr:uid="{2C432DF9-1D06-436E-9F4B-8623D62B0069}"/>
    <cellStyle name="Comma 63 7 2 3" xfId="19754" xr:uid="{650AEACA-02DF-4A6B-9C1B-89E968AF5773}"/>
    <cellStyle name="Comma 63 7 3" xfId="12079" xr:uid="{339ED14B-94FB-4303-A721-E6B115FADF20}"/>
    <cellStyle name="Comma 63 7 3 2" xfId="24798" xr:uid="{B3A7A971-408A-4972-80E3-C2F6940129B3}"/>
    <cellStyle name="Comma 63 7 4" xfId="16842" xr:uid="{226B405F-1955-4AEF-A974-E0C3977A29CC}"/>
    <cellStyle name="Comma 63 8" xfId="4255" xr:uid="{E4387DDF-ED2D-4C32-AD79-AA633698926E}"/>
    <cellStyle name="Comma 63 8 2" xfId="7211" xr:uid="{622FE80A-2957-46D0-ADD3-02FC45DBEC65}"/>
    <cellStyle name="Comma 63 8 2 2" xfId="14280" xr:uid="{BAA01795-835A-46EF-AA65-1F5CD1B7897A}"/>
    <cellStyle name="Comma 63 8 2 2 2" xfId="28256" xr:uid="{418D7963-40B4-4F57-8A8A-521C630B3225}"/>
    <cellStyle name="Comma 63 8 2 3" xfId="20300" xr:uid="{C3082BE3-DE9F-4870-9906-99F2140AD56C}"/>
    <cellStyle name="Comma 63 8 3" xfId="12372" xr:uid="{1FA0AD22-7E44-4D7D-B334-DBB46F4662FE}"/>
    <cellStyle name="Comma 63 8 3 2" xfId="25339" xr:uid="{C6DE7556-77BB-459A-B6E8-9BE6E09C727C}"/>
    <cellStyle name="Comma 63 8 4" xfId="17383" xr:uid="{B81BF7F2-AA07-41F6-B479-E136E47144EC}"/>
    <cellStyle name="Comma 63 9" xfId="1769" xr:uid="{DB5BF1C8-2F96-4B90-9C12-94835C7E4AD5}"/>
    <cellStyle name="Comma 63 9 2" xfId="10708" xr:uid="{B0DF53C5-177C-419A-8503-BC2E229D0CFB}"/>
    <cellStyle name="Comma 63 9 2 2" xfId="23178" xr:uid="{9A75D917-CCAA-4ADD-9FB9-45307984501E}"/>
    <cellStyle name="Comma 63 9 3" xfId="15209" xr:uid="{2690DD79-EDEE-4FCB-B24C-2E2444FF2BA3}"/>
    <cellStyle name="Comma 64" xfId="733" xr:uid="{79BCB588-A8BC-44B1-B2FA-4415E95F0FB5}"/>
    <cellStyle name="Comma 64 10" xfId="4943" xr:uid="{61759697-FAD4-4106-A650-081387EA5C6D}"/>
    <cellStyle name="Comma 64 10 2" xfId="12674" xr:uid="{EF8BD2B7-116A-49B4-8D78-B2469B65DFFF}"/>
    <cellStyle name="Comma 64 10 2 2" xfId="25998" xr:uid="{D1DC128F-A20B-4BD4-B71C-5100B7FA2F69}"/>
    <cellStyle name="Comma 64 10 3" xfId="18042" xr:uid="{77591339-5307-4D9D-895A-822F5A06F39B}"/>
    <cellStyle name="Comma 64 11" xfId="10270" xr:uid="{CDB3B5D2-071A-4536-8770-3ECB9446FE29}"/>
    <cellStyle name="Comma 64 11 2" xfId="22638" xr:uid="{7223BC67-B07A-4081-A99F-4C2037DB412A}"/>
    <cellStyle name="Comma 64 12" xfId="9825" xr:uid="{A91E6FBB-50A5-4086-B097-4F2BCDE46C86}"/>
    <cellStyle name="Comma 64 12 2" xfId="20461" xr:uid="{7E396110-FC38-446E-B612-36E2EF37E190}"/>
    <cellStyle name="Comma 64 12 3" xfId="14672" xr:uid="{8F6A70A9-715D-4607-B59D-6DB939F0AEF5}"/>
    <cellStyle name="Comma 64 2" xfId="2110" xr:uid="{C2A8CA04-FAAD-480C-A4F9-56CAA6E31FAD}"/>
    <cellStyle name="Comma 64 2 2" xfId="5579" xr:uid="{D08806AF-3B3A-48AC-A9B4-06831F32DDA5}"/>
    <cellStyle name="Comma 64 2 2 2" xfId="12947" xr:uid="{83F7455C-DA95-40B3-8164-B55CD6B70049}"/>
    <cellStyle name="Comma 64 2 2 2 2" xfId="26629" xr:uid="{FC33A5C0-00E1-4564-96C3-30BA79012C75}"/>
    <cellStyle name="Comma 64 2 2 3" xfId="18673" xr:uid="{CF77309D-7EDD-4B52-B1B2-453BA5B154F1}"/>
    <cellStyle name="Comma 64 2 3" xfId="10992" xr:uid="{A7B65333-74D2-45F7-BF4D-F5FEB8569B2C}"/>
    <cellStyle name="Comma 64 2 3 2" xfId="23463" xr:uid="{41795445-210F-455C-B075-0A1C1AB782B1}"/>
    <cellStyle name="Comma 64 2 4" xfId="15485" xr:uid="{6B191C60-644D-406A-9FD3-A162AABA091C}"/>
    <cellStyle name="Comma 64 3" xfId="2375" xr:uid="{925C5D0C-C00B-4514-BC43-FCC40788FE1C}"/>
    <cellStyle name="Comma 64 3 2" xfId="5687" xr:uid="{751B9F8B-EBC8-4263-BBE2-68297DCE4B63}"/>
    <cellStyle name="Comma 64 3 2 2" xfId="13020" xr:uid="{04870FA3-53E5-4531-BD88-A8D52851516F}"/>
    <cellStyle name="Comma 64 3 2 2 2" xfId="26733" xr:uid="{EF13DBA4-CC65-432D-8387-3531056DC893}"/>
    <cellStyle name="Comma 64 3 2 3" xfId="18777" xr:uid="{E29A8E78-E685-4CB4-8954-0CE51C724C27}"/>
    <cellStyle name="Comma 64 3 3" xfId="11089" xr:uid="{82601BF2-4249-4FC6-A233-C1ECCF271991}"/>
    <cellStyle name="Comma 64 3 3 2" xfId="23578" xr:uid="{35C33876-B93D-4CA7-8B7F-4B7C29C60EA1}"/>
    <cellStyle name="Comma 64 3 4" xfId="15606" xr:uid="{DD2930BB-EDC2-4A89-95EA-D6B0E5656774}"/>
    <cellStyle name="Comma 64 4" xfId="2964" xr:uid="{EF634F8D-CB46-46D1-8940-F2E9463ACFE3}"/>
    <cellStyle name="Comma 64 4 2" xfId="5966" xr:uid="{6FA1F5D3-6BC9-400F-A79B-37D810E31C4C}"/>
    <cellStyle name="Comma 64 4 2 2" xfId="13293" xr:uid="{D502DB63-67E6-41B0-BFD9-54D239CA8559}"/>
    <cellStyle name="Comma 64 4 2 2 2" xfId="27011" xr:uid="{919BDA31-3ABA-47CC-95E6-4510C8FB03AD}"/>
    <cellStyle name="Comma 64 4 2 3" xfId="19055" xr:uid="{A1DB841E-C398-4F27-83BC-F4D3CCCDAB5E}"/>
    <cellStyle name="Comma 64 4 3" xfId="11378" xr:uid="{19DC1106-4DD0-40F3-89AA-7BCD9A8FB4E8}"/>
    <cellStyle name="Comma 64 4 3 2" xfId="24098" xr:uid="{31FC4B19-8C03-405E-BBE1-90D39D7554C1}"/>
    <cellStyle name="Comma 64 4 4" xfId="16143" xr:uid="{F01449AD-95AA-488E-824A-EEA77A373D7A}"/>
    <cellStyle name="Comma 64 5" xfId="3228" xr:uid="{EAB728A0-FF7B-4960-A23C-8DF25AD81EE0}"/>
    <cellStyle name="Comma 64 5 2" xfId="6225" xr:uid="{1D2731BB-008B-4284-8729-BD45A6D2BADF}"/>
    <cellStyle name="Comma 64 5 2 2" xfId="13552" xr:uid="{6B05D1D0-AA8F-4BC3-A03C-229BD07CFE21}"/>
    <cellStyle name="Comma 64 5 2 2 2" xfId="27270" xr:uid="{74BB4C71-1ABF-4904-B32D-6AEEB0634780}"/>
    <cellStyle name="Comma 64 5 2 3" xfId="19314" xr:uid="{B0754EBF-B592-4F54-B93C-24F8342FF4AF}"/>
    <cellStyle name="Comma 64 5 3" xfId="11638" xr:uid="{8C4F5455-BD33-4A5D-9234-5FEFDDE5C104}"/>
    <cellStyle name="Comma 64 5 3 2" xfId="24358" xr:uid="{EF63D76E-C5F2-446C-A00E-0AE72F69A761}"/>
    <cellStyle name="Comma 64 5 4" xfId="16403" xr:uid="{103C41A3-06A3-4C13-AC66-37FDAE55787E}"/>
    <cellStyle name="Comma 64 6" xfId="3473" xr:uid="{4D05B0AB-1349-4BB6-B419-179B4FF3FEB1}"/>
    <cellStyle name="Comma 64 6 2" xfId="6470" xr:uid="{9C7DA4DF-092C-4A81-842A-6DA9CA4DBAC7}"/>
    <cellStyle name="Comma 64 6 2 2" xfId="13797" xr:uid="{A2CA00AF-7E93-4F2A-8E9F-4E6F670458D1}"/>
    <cellStyle name="Comma 64 6 2 2 2" xfId="27515" xr:uid="{B7AF42F8-C80D-48E9-BA36-0C2ADB41AA98}"/>
    <cellStyle name="Comma 64 6 2 3" xfId="19559" xr:uid="{7D4DF3EB-8E07-41E5-B8DE-B8639AF3D852}"/>
    <cellStyle name="Comma 64 6 3" xfId="11883" xr:uid="{A4FB1FDE-57CB-477C-9B85-39AD5F82D231}"/>
    <cellStyle name="Comma 64 6 3 2" xfId="24603" xr:uid="{A1A0EF3D-CB54-4BC0-8332-40A91E75FAA4}"/>
    <cellStyle name="Comma 64 6 4" xfId="16648" xr:uid="{0CA4981E-2E6C-4C06-99EE-B7E8CC54AD41}"/>
    <cellStyle name="Comma 64 7" xfId="3681" xr:uid="{E8A0B7F4-BBC8-4437-95FA-66F4D14AEB85}"/>
    <cellStyle name="Comma 64 7 2" xfId="6670" xr:uid="{9D358E41-9CE6-47E8-A3D4-8294BC56FE52}"/>
    <cellStyle name="Comma 64 7 2 2" xfId="13996" xr:uid="{326B754F-3843-47B6-8C41-58A9BFCDC8A8}"/>
    <cellStyle name="Comma 64 7 2 2 2" xfId="27715" xr:uid="{23231530-4D88-4E64-B754-5FAAE5A5CFAA}"/>
    <cellStyle name="Comma 64 7 2 3" xfId="19759" xr:uid="{2915F860-77E2-4013-9CAF-9E9C650CE31C}"/>
    <cellStyle name="Comma 64 7 3" xfId="12084" xr:uid="{F3BC50D1-A9D3-4A57-ADDD-1C692987289B}"/>
    <cellStyle name="Comma 64 7 3 2" xfId="24803" xr:uid="{424A247C-8017-416F-B5D6-FF5C6932698B}"/>
    <cellStyle name="Comma 64 7 4" xfId="16847" xr:uid="{82350107-1E8D-45DE-8D36-6DA43534EFD3}"/>
    <cellStyle name="Comma 64 8" xfId="4260" xr:uid="{0C056AAE-7AF6-42D1-9CB6-6B488056245D}"/>
    <cellStyle name="Comma 64 8 2" xfId="7216" xr:uid="{BC7931F4-CB10-4E2C-9D55-9783D69627F2}"/>
    <cellStyle name="Comma 64 8 2 2" xfId="14285" xr:uid="{36082A42-AF08-4F50-84C8-A0051DD46F4C}"/>
    <cellStyle name="Comma 64 8 2 2 2" xfId="28261" xr:uid="{55C028BF-DB0F-40DC-B996-D0919D740404}"/>
    <cellStyle name="Comma 64 8 2 3" xfId="20305" xr:uid="{C269A5A2-54AC-4C16-8A74-7BE7ACE2FB50}"/>
    <cellStyle name="Comma 64 8 3" xfId="12377" xr:uid="{4E4C21BF-6FD9-4C3E-8689-A44CA75DBFDB}"/>
    <cellStyle name="Comma 64 8 3 2" xfId="25344" xr:uid="{D435ED1B-9CF8-4745-B5AC-F1848FD01B44}"/>
    <cellStyle name="Comma 64 8 4" xfId="17388" xr:uid="{D048E52F-CDD9-48CF-8868-98C5E4E79E1C}"/>
    <cellStyle name="Comma 64 9" xfId="1770" xr:uid="{0EF34AB6-6C24-4527-85CF-C597694F7F88}"/>
    <cellStyle name="Comma 64 9 2" xfId="10709" xr:uid="{5C94A6DF-0320-4B54-874B-BA0CCC9AF256}"/>
    <cellStyle name="Comma 64 9 2 2" xfId="23179" xr:uid="{D8418C44-7208-402A-B093-2C9C69B75851}"/>
    <cellStyle name="Comma 64 9 3" xfId="15210" xr:uid="{1E706E83-20C2-4524-8115-9935A0FEED8F}"/>
    <cellStyle name="Comma 65" xfId="727" xr:uid="{EF47ECCE-9DE1-4583-9A39-9F341A1320CF}"/>
    <cellStyle name="Comma 65 10" xfId="4937" xr:uid="{34FF749A-4463-4316-9C52-F3BBA854900E}"/>
    <cellStyle name="Comma 65 10 2" xfId="12668" xr:uid="{5A78F0D0-BA7F-4285-88C6-79046F94C01E}"/>
    <cellStyle name="Comma 65 10 2 2" xfId="25992" xr:uid="{2F5E493D-9836-4261-BED9-9090A08FB1DF}"/>
    <cellStyle name="Comma 65 10 3" xfId="18036" xr:uid="{66161BD9-B80B-48D3-A86C-C50BE7F66317}"/>
    <cellStyle name="Comma 65 11" xfId="10264" xr:uid="{E0C8B296-1119-47C1-BF23-62E28217C89B}"/>
    <cellStyle name="Comma 65 11 2" xfId="22632" xr:uid="{C5575F4D-D56B-4E41-9374-33D16B5FF601}"/>
    <cellStyle name="Comma 65 12" xfId="9826" xr:uid="{D0DD98C1-358B-4EC7-9ED4-636F5C1620C5}"/>
    <cellStyle name="Comma 65 12 2" xfId="20462" xr:uid="{E1A395C4-1655-4A77-8F56-5140EBFF76BB}"/>
    <cellStyle name="Comma 65 12 3" xfId="14666" xr:uid="{10AF3754-2705-46A3-89C5-1595A57F3982}"/>
    <cellStyle name="Comma 65 2" xfId="2111" xr:uid="{B0F66AB4-CC04-4F58-ACED-0231405D4FF1}"/>
    <cellStyle name="Comma 65 2 2" xfId="5580" xr:uid="{D827C3B4-510B-4BE0-BF81-14717D8B7CF8}"/>
    <cellStyle name="Comma 65 2 2 2" xfId="12948" xr:uid="{9F8DD588-8499-4DFA-BCCD-BABAA5BA1CB2}"/>
    <cellStyle name="Comma 65 2 2 2 2" xfId="26630" xr:uid="{8E6475C4-1659-4E60-B91C-E6F2F5C5DF0A}"/>
    <cellStyle name="Comma 65 2 2 3" xfId="18674" xr:uid="{8C8744EB-80F8-4D0F-8532-71E899A05A46}"/>
    <cellStyle name="Comma 65 2 3" xfId="10993" xr:uid="{6222A93D-F778-4687-B4A9-25307ADB9203}"/>
    <cellStyle name="Comma 65 2 3 2" xfId="23464" xr:uid="{C0C17940-B820-4A80-8BF3-7C6B4CF9CA3D}"/>
    <cellStyle name="Comma 65 2 4" xfId="15486" xr:uid="{F2F5E6C0-6F47-4100-9FA9-F3310AC53361}"/>
    <cellStyle name="Comma 65 3" xfId="2372" xr:uid="{D8DF7E1F-1A59-48A1-9B2C-380132CE4DC5}"/>
    <cellStyle name="Comma 65 3 2" xfId="5684" xr:uid="{C4DE6D24-10A0-48FB-8330-6FA5F6715917}"/>
    <cellStyle name="Comma 65 3 2 2" xfId="13017" xr:uid="{D646F773-C93E-45A7-81A8-9D5AA5BE535E}"/>
    <cellStyle name="Comma 65 3 2 2 2" xfId="26730" xr:uid="{98B69C4E-B50F-4490-9A76-2F4A98144423}"/>
    <cellStyle name="Comma 65 3 2 3" xfId="18774" xr:uid="{943FA11D-8941-4D2D-8B36-A0C5CE1CC9C4}"/>
    <cellStyle name="Comma 65 3 3" xfId="11086" xr:uid="{C72422A9-0E33-4510-8C80-5A34F49FD817}"/>
    <cellStyle name="Comma 65 3 3 2" xfId="23575" xr:uid="{07B77170-E0CB-4381-9B8F-9419EC474C04}"/>
    <cellStyle name="Comma 65 3 4" xfId="15603" xr:uid="{0EC54A9A-B511-48DC-AEBC-966B2E366B54}"/>
    <cellStyle name="Comma 65 4" xfId="2965" xr:uid="{5B15C0AF-AC89-446A-89BF-7487D0D5D30E}"/>
    <cellStyle name="Comma 65 4 2" xfId="5967" xr:uid="{F20E8503-8908-4060-B388-F4643A7D4DA4}"/>
    <cellStyle name="Comma 65 4 2 2" xfId="13294" xr:uid="{3D8C350C-005D-4FEE-B7A8-7A67111B8F81}"/>
    <cellStyle name="Comma 65 4 2 2 2" xfId="27012" xr:uid="{88241415-6625-4E8F-8D8D-F1AB8C90F6DE}"/>
    <cellStyle name="Comma 65 4 2 3" xfId="19056" xr:uid="{28B7062D-3613-4F92-8255-A64622D192FE}"/>
    <cellStyle name="Comma 65 4 3" xfId="11379" xr:uid="{377F6939-E0BD-4189-B796-18A20CD4AD73}"/>
    <cellStyle name="Comma 65 4 3 2" xfId="24099" xr:uid="{1DCF62DC-CD3C-4E34-AD9B-A2D22FF9F78B}"/>
    <cellStyle name="Comma 65 4 4" xfId="16144" xr:uid="{B8DF893F-B6E7-4E28-8A60-51AB2E7C1458}"/>
    <cellStyle name="Comma 65 5" xfId="3229" xr:uid="{BF25248C-B334-4CCC-BC74-614DCA0A77CC}"/>
    <cellStyle name="Comma 65 5 2" xfId="6226" xr:uid="{D2698DB0-D828-462D-B061-2E1E7C158F47}"/>
    <cellStyle name="Comma 65 5 2 2" xfId="13553" xr:uid="{28683782-1BBB-4D9F-B24A-F2AFE50C598A}"/>
    <cellStyle name="Comma 65 5 2 2 2" xfId="27271" xr:uid="{05DB4C91-96A2-49B8-8338-A1B2D13488CD}"/>
    <cellStyle name="Comma 65 5 2 3" xfId="19315" xr:uid="{FA368B18-00C7-440A-87BD-AF22DAC76FDB}"/>
    <cellStyle name="Comma 65 5 3" xfId="11639" xr:uid="{AF828196-17C1-4044-8578-EF38FA9AB99D}"/>
    <cellStyle name="Comma 65 5 3 2" xfId="24359" xr:uid="{C5D44DA8-8A33-42E6-8613-B19B0C45FD98}"/>
    <cellStyle name="Comma 65 5 4" xfId="16404" xr:uid="{07007291-AB29-4428-BC55-CCE8511476AB}"/>
    <cellStyle name="Comma 65 6" xfId="3474" xr:uid="{88A05D80-485F-49AD-BC28-3C1EA0B6690C}"/>
    <cellStyle name="Comma 65 6 2" xfId="6471" xr:uid="{90AE725F-29E6-4AC7-B3D6-3C3E103C757B}"/>
    <cellStyle name="Comma 65 6 2 2" xfId="13798" xr:uid="{62A8124B-EFE7-4E3F-A776-468EC8997778}"/>
    <cellStyle name="Comma 65 6 2 2 2" xfId="27516" xr:uid="{18D39561-468E-489E-80F5-F34BDD4BECD4}"/>
    <cellStyle name="Comma 65 6 2 3" xfId="19560" xr:uid="{2928AA4D-D606-4581-9ABA-7D4A51F79709}"/>
    <cellStyle name="Comma 65 6 3" xfId="11884" xr:uid="{27B9ED85-24CD-482F-B8AB-BC2E673F468F}"/>
    <cellStyle name="Comma 65 6 3 2" xfId="24604" xr:uid="{38660194-27A7-440F-99FC-6EDB95423396}"/>
    <cellStyle name="Comma 65 6 4" xfId="16649" xr:uid="{CED900C0-12E7-400A-952A-ABDB13D3F0D7}"/>
    <cellStyle name="Comma 65 7" xfId="3675" xr:uid="{33ADBF82-9AFE-4260-A6B6-37AE8EDEC53D}"/>
    <cellStyle name="Comma 65 7 2" xfId="6664" xr:uid="{E9B865CF-A4D5-4C65-A1C6-80CFF4031742}"/>
    <cellStyle name="Comma 65 7 2 2" xfId="13990" xr:uid="{8E00E9CC-B78C-4A6C-8CF0-974DBB3EB958}"/>
    <cellStyle name="Comma 65 7 2 2 2" xfId="27709" xr:uid="{541EA254-B21C-42D9-83A8-A24FDEA86EC8}"/>
    <cellStyle name="Comma 65 7 2 3" xfId="19753" xr:uid="{17ABF9C9-9AC0-45E3-8656-EB4C666E5174}"/>
    <cellStyle name="Comma 65 7 3" xfId="12078" xr:uid="{DDA79550-F237-455F-BDC9-EC5F55ACF264}"/>
    <cellStyle name="Comma 65 7 3 2" xfId="24797" xr:uid="{3A234605-773D-4D4B-8945-A5A748442E7B}"/>
    <cellStyle name="Comma 65 7 4" xfId="16841" xr:uid="{A2D0A618-1767-480D-BB27-A529076E99D0}"/>
    <cellStyle name="Comma 65 8" xfId="4254" xr:uid="{28529F99-8CB7-4607-A421-EBC4D0ECE910}"/>
    <cellStyle name="Comma 65 8 2" xfId="7210" xr:uid="{9CAA6D5A-4BAC-421D-8286-FE2C18A2A7DA}"/>
    <cellStyle name="Comma 65 8 2 2" xfId="14279" xr:uid="{2263A67C-38F8-404E-86A6-870C35DBC5DC}"/>
    <cellStyle name="Comma 65 8 2 2 2" xfId="28255" xr:uid="{6CEBE492-E59E-4961-8C18-224DFFDD9504}"/>
    <cellStyle name="Comma 65 8 2 3" xfId="20299" xr:uid="{778F0873-0A12-4EA1-8F54-EFD03D2A9FAB}"/>
    <cellStyle name="Comma 65 8 3" xfId="12371" xr:uid="{5354902E-CB80-4384-A99C-2F2A734ADB69}"/>
    <cellStyle name="Comma 65 8 3 2" xfId="25338" xr:uid="{29316261-10C6-4D29-AFA3-41FE4113FE09}"/>
    <cellStyle name="Comma 65 8 4" xfId="17382" xr:uid="{B6A441B9-1C12-45C7-A99D-9882CB2486D4}"/>
    <cellStyle name="Comma 65 9" xfId="1771" xr:uid="{704905B2-B641-4430-8178-38B25D9DC1CB}"/>
    <cellStyle name="Comma 65 9 2" xfId="10710" xr:uid="{795378FD-FB42-499C-B564-AC30248C8AA6}"/>
    <cellStyle name="Comma 65 9 2 2" xfId="23180" xr:uid="{D32AE1F6-4B57-4ADC-A4FE-DF112384EBF3}"/>
    <cellStyle name="Comma 65 9 3" xfId="15211" xr:uid="{F99FDF92-8B21-4409-B0DB-4A804E82E11E}"/>
    <cellStyle name="Comma 66" xfId="635" xr:uid="{D41EDB91-0848-4C09-BDBF-15A4951823FD}"/>
    <cellStyle name="Comma 66 2" xfId="2112" xr:uid="{482ADBDA-217B-4A51-BF3E-0DA3EEFDD70E}"/>
    <cellStyle name="Comma 66 2 2" xfId="5581" xr:uid="{46144080-74B8-4341-8EA4-A723BB204B7A}"/>
    <cellStyle name="Comma 66 2 2 2" xfId="12949" xr:uid="{2F4ABC1B-3C2B-42B0-9A2D-365177CC571B}"/>
    <cellStyle name="Comma 66 2 2 2 2" xfId="26631" xr:uid="{2A9F759E-E92A-4E3A-B91B-6EC759739F09}"/>
    <cellStyle name="Comma 66 2 2 3" xfId="18675" xr:uid="{55085C97-1501-47F1-B456-93073B4D2771}"/>
    <cellStyle name="Comma 66 2 3" xfId="10994" xr:uid="{DB483DCD-1F4B-4C01-9193-6F75ADF61E78}"/>
    <cellStyle name="Comma 66 2 3 2" xfId="23465" xr:uid="{B1A9940B-1DA5-4032-B1CE-0B1524DF414A}"/>
    <cellStyle name="Comma 66 2 4" xfId="15487" xr:uid="{8CC93CE2-35AC-4E7B-ABE3-36026B922DD6}"/>
    <cellStyle name="Comma 66 3" xfId="2331" xr:uid="{C63DE649-A60B-47D5-9D96-9E64ED30F304}"/>
    <cellStyle name="Comma 66 4" xfId="2966" xr:uid="{3D49E65D-5985-4F3F-ADBA-6A9FE8FFA061}"/>
    <cellStyle name="Comma 66 4 2" xfId="5968" xr:uid="{3BFEAF7B-3D32-4A78-B46A-9F93007F5AD8}"/>
    <cellStyle name="Comma 66 4 2 2" xfId="13295" xr:uid="{F785C48B-7250-4D8E-BA65-0961B319C1DE}"/>
    <cellStyle name="Comma 66 4 2 2 2" xfId="27013" xr:uid="{C4F90B3B-103D-4964-8DD7-58288AC4C6EC}"/>
    <cellStyle name="Comma 66 4 2 3" xfId="19057" xr:uid="{DECE592D-862B-4470-BF83-C829F589406B}"/>
    <cellStyle name="Comma 66 4 3" xfId="11380" xr:uid="{5C982E47-3A4C-4797-8562-715D669429DC}"/>
    <cellStyle name="Comma 66 4 3 2" xfId="24100" xr:uid="{021E3777-806D-4A44-90BA-7BC212FE65CB}"/>
    <cellStyle name="Comma 66 4 4" xfId="16145" xr:uid="{4CD83F73-19A1-452B-ADD0-AC501D749B2D}"/>
    <cellStyle name="Comma 66 5" xfId="3230" xr:uid="{A40784F9-E08B-46FE-8504-7DC4CA98B778}"/>
    <cellStyle name="Comma 66 5 2" xfId="6227" xr:uid="{EE7AF0CB-EAC5-4C89-BFE6-9CCA931DCAAA}"/>
    <cellStyle name="Comma 66 5 2 2" xfId="13554" xr:uid="{857B2B12-A2B4-4659-85EA-0104327BB1C4}"/>
    <cellStyle name="Comma 66 5 2 2 2" xfId="27272" xr:uid="{D1651FD7-3828-44C9-A7CF-B1CAF7E6FAA9}"/>
    <cellStyle name="Comma 66 5 2 3" xfId="19316" xr:uid="{DEAB292C-C5CD-4779-8EF1-DF38518A6FEB}"/>
    <cellStyle name="Comma 66 5 3" xfId="11640" xr:uid="{08A35B97-301E-438D-918E-900165C8D9E0}"/>
    <cellStyle name="Comma 66 5 3 2" xfId="24360" xr:uid="{7D9A1AEE-02AF-401E-9237-47D8FB6C5BB0}"/>
    <cellStyle name="Comma 66 5 4" xfId="16405" xr:uid="{FFCBD9CE-292B-4118-9CA2-96B6161EFD0E}"/>
    <cellStyle name="Comma 66 6" xfId="3475" xr:uid="{7151702E-25E0-497B-9C1D-F55B30EA3466}"/>
    <cellStyle name="Comma 66 6 2" xfId="6472" xr:uid="{67583173-B99D-428F-8DAE-2EFE37AFE805}"/>
    <cellStyle name="Comma 66 6 2 2" xfId="13799" xr:uid="{99303158-B294-4008-9B59-4A2484F68152}"/>
    <cellStyle name="Comma 66 6 2 2 2" xfId="27517" xr:uid="{87818028-7399-4A46-9B39-721E680BC8B0}"/>
    <cellStyle name="Comma 66 6 2 3" xfId="19561" xr:uid="{35319A59-4D0B-4B92-AE75-D80A0CDAD331}"/>
    <cellStyle name="Comma 66 6 3" xfId="11885" xr:uid="{4C64C68E-2A66-4CFC-86DE-926254795B54}"/>
    <cellStyle name="Comma 66 6 3 2" xfId="24605" xr:uid="{E2DFA2FF-5117-481C-A1C0-D35A413042A5}"/>
    <cellStyle name="Comma 66 6 4" xfId="16650" xr:uid="{F9D5D9DC-5BF5-4FDD-A566-45AE0FD6A5B2}"/>
    <cellStyle name="Comma 66 7" xfId="1772" xr:uid="{BE250B80-F92B-4EF9-80DD-1613EBCA7243}"/>
    <cellStyle name="Comma 66 7 2" xfId="10711" xr:uid="{3EA019CF-B643-493C-8924-57A6393083D9}"/>
    <cellStyle name="Comma 66 7 2 2" xfId="23181" xr:uid="{CDC16202-6642-495F-924E-6D4F4A1BC0C1}"/>
    <cellStyle name="Comma 66 7 3" xfId="15212" xr:uid="{74F0DFD4-492A-48B3-A736-8E6D73F1D2F1}"/>
    <cellStyle name="Comma 66 8" xfId="9827" xr:uid="{4AB24371-472C-4485-9844-18011F49EB2B}"/>
    <cellStyle name="Comma 67" xfId="678" xr:uid="{B8E97B07-6CE1-4636-A35D-F4572F1B49E6}"/>
    <cellStyle name="Comma 67 2" xfId="2113" xr:uid="{F4DF6042-8F2F-4AD5-9A59-4ACD051A2FAE}"/>
    <cellStyle name="Comma 67 2 2" xfId="5582" xr:uid="{F4D12DEF-B6CD-4A4F-A5EA-E578F0A4A622}"/>
    <cellStyle name="Comma 67 2 2 2" xfId="12950" xr:uid="{634B1827-AF46-4F03-BD8C-D7614DA2A1FA}"/>
    <cellStyle name="Comma 67 2 2 2 2" xfId="26632" xr:uid="{B5AD263C-B8A8-4B1F-9943-4A04AD3E23C6}"/>
    <cellStyle name="Comma 67 2 2 3" xfId="18676" xr:uid="{03EAAE29-BD16-4B1D-9B95-8C2307AB7B81}"/>
    <cellStyle name="Comma 67 2 3" xfId="10995" xr:uid="{410E2D9C-F861-48A8-B153-29A8D526B823}"/>
    <cellStyle name="Comma 67 2 3 2" xfId="23466" xr:uid="{10D50610-8CC4-4C43-A084-BFF24FCE114F}"/>
    <cellStyle name="Comma 67 2 4" xfId="15488" xr:uid="{11CDA135-FFCD-4492-8898-8CE64D903F4A}"/>
    <cellStyle name="Comma 67 3" xfId="2355" xr:uid="{4854748C-C4D2-408C-8EC8-5DDB871376A0}"/>
    <cellStyle name="Comma 67 4" xfId="2967" xr:uid="{4B41AAC5-A971-4180-B087-89C18B0D28B3}"/>
    <cellStyle name="Comma 67 4 2" xfId="5969" xr:uid="{DCE9602E-FF93-4F46-BABB-EFCBB8EF89A4}"/>
    <cellStyle name="Comma 67 4 2 2" xfId="13296" xr:uid="{39924DFA-B894-46AE-9563-57683581032C}"/>
    <cellStyle name="Comma 67 4 2 2 2" xfId="27014" xr:uid="{F3A0EC00-80B1-4E6F-A6EE-EA0C26F7EFD8}"/>
    <cellStyle name="Comma 67 4 2 3" xfId="19058" xr:uid="{5E394B39-30F9-4A5B-AA8D-83389EF0FEBA}"/>
    <cellStyle name="Comma 67 4 3" xfId="11381" xr:uid="{2F32198E-FCCE-4A59-A7A6-53EC1CC0DD69}"/>
    <cellStyle name="Comma 67 4 3 2" xfId="24101" xr:uid="{D755209A-5BD2-433B-B60F-A9C35F6EE0F0}"/>
    <cellStyle name="Comma 67 4 4" xfId="16146" xr:uid="{1FAB0FC5-CC78-435E-B903-3D81657B410B}"/>
    <cellStyle name="Comma 67 5" xfId="3231" xr:uid="{280B230B-360F-4474-A489-C6428382A19D}"/>
    <cellStyle name="Comma 67 5 2" xfId="6228" xr:uid="{44933497-6424-4DD6-B5CD-DD6E20225666}"/>
    <cellStyle name="Comma 67 5 2 2" xfId="13555" xr:uid="{D85556BE-D852-4F7E-8138-0342E0942790}"/>
    <cellStyle name="Comma 67 5 2 2 2" xfId="27273" xr:uid="{2E4CF62B-39A4-477A-B3D2-2333C0763545}"/>
    <cellStyle name="Comma 67 5 2 3" xfId="19317" xr:uid="{23B5FEBC-2E07-48FB-80B8-E23258C1E853}"/>
    <cellStyle name="Comma 67 5 3" xfId="11641" xr:uid="{B4E01E2E-1353-4365-B0D4-4CAD624A3930}"/>
    <cellStyle name="Comma 67 5 3 2" xfId="24361" xr:uid="{10C7B3A0-9E7E-4A87-8A0C-2F8180B3F78A}"/>
    <cellStyle name="Comma 67 5 4" xfId="16406" xr:uid="{314555B2-49B3-41CB-A817-2372BB99AFA4}"/>
    <cellStyle name="Comma 67 6" xfId="3476" xr:uid="{4070DB42-CBF6-49B6-9E74-5747A517B324}"/>
    <cellStyle name="Comma 67 6 2" xfId="6473" xr:uid="{4D9975E6-5E0D-4498-BA80-32EC464944B9}"/>
    <cellStyle name="Comma 67 6 2 2" xfId="13800" xr:uid="{C8F1E811-BCC9-4D99-A8BD-F1046023F4B8}"/>
    <cellStyle name="Comma 67 6 2 2 2" xfId="27518" xr:uid="{590EA179-DAD3-4EA9-BE56-83B87EB8E06C}"/>
    <cellStyle name="Comma 67 6 2 3" xfId="19562" xr:uid="{8918E3AE-77B2-4D40-AFDA-1CA0155CBC15}"/>
    <cellStyle name="Comma 67 6 3" xfId="11886" xr:uid="{F4ADC308-7655-41D4-B945-D83B66ED0DEE}"/>
    <cellStyle name="Comma 67 6 3 2" xfId="24606" xr:uid="{CF34B294-EB28-48F7-AC57-A75659301724}"/>
    <cellStyle name="Comma 67 6 4" xfId="16651" xr:uid="{55B4ED4C-540C-4DDE-A294-9C5A62B0B699}"/>
    <cellStyle name="Comma 67 7" xfId="1773" xr:uid="{5689986E-A5B4-40B1-AAEE-7386F507824C}"/>
    <cellStyle name="Comma 67 7 2" xfId="10712" xr:uid="{1522EB7D-4E00-4DA1-A3C9-2726B693EB58}"/>
    <cellStyle name="Comma 67 7 2 2" xfId="23182" xr:uid="{BB352848-0FF7-4625-AC84-B2F1E3F0F2E9}"/>
    <cellStyle name="Comma 67 7 3" xfId="15213" xr:uid="{B4C444D1-D895-4962-9448-5682808DB6D1}"/>
    <cellStyle name="Comma 67 8" xfId="9828" xr:uid="{06B58AC1-0FE9-4774-A5A8-613AF70ED00E}"/>
    <cellStyle name="Comma 68" xfId="686" xr:uid="{E798FAB3-54ED-4BB3-9C40-9E3CA00643C5}"/>
    <cellStyle name="Comma 68 2" xfId="2116" xr:uid="{963BCAC9-8C47-40CD-903A-92F383F6F630}"/>
    <cellStyle name="Comma 68 2 2" xfId="5585" xr:uid="{F6510F65-3835-452A-90E1-FD5582B95A9C}"/>
    <cellStyle name="Comma 68 2 2 2" xfId="12953" xr:uid="{8E633F86-41DF-4484-A714-53C4867B857F}"/>
    <cellStyle name="Comma 68 2 2 2 2" xfId="26635" xr:uid="{EB8F67FB-FE69-4366-85D5-54F76B8F7703}"/>
    <cellStyle name="Comma 68 2 2 3" xfId="18679" xr:uid="{2D871A88-93B0-498C-9275-BFC63CB9DFF1}"/>
    <cellStyle name="Comma 68 2 3" xfId="10998" xr:uid="{0E08B6D8-4052-4958-A74D-156BA598BEB5}"/>
    <cellStyle name="Comma 68 2 3 2" xfId="23469" xr:uid="{4CDAA0E6-C68D-4FC4-A8B5-1A6E59603595}"/>
    <cellStyle name="Comma 68 2 4" xfId="15491" xr:uid="{0B00144C-A197-4BCB-AF2F-BDF90FAD21B0}"/>
    <cellStyle name="Comma 68 3" xfId="2357" xr:uid="{5419CE94-6771-48A4-B0F5-A7A6E9E836A6}"/>
    <cellStyle name="Comma 68 4" xfId="2970" xr:uid="{E80538E3-96DF-4E0C-BE9A-D3CD58C7607C}"/>
    <cellStyle name="Comma 68 4 2" xfId="5972" xr:uid="{9CAAF806-B191-4E5C-8F31-F19ABC06DDA8}"/>
    <cellStyle name="Comma 68 4 2 2" xfId="13299" xr:uid="{6A313897-65DA-428E-A059-7897248ADBA8}"/>
    <cellStyle name="Comma 68 4 2 2 2" xfId="27017" xr:uid="{E49BEAFD-DAC5-4C31-9C51-E9FCA2A8CBB3}"/>
    <cellStyle name="Comma 68 4 2 3" xfId="19061" xr:uid="{8BA718F5-5A40-4F9A-BAC5-421435D74D33}"/>
    <cellStyle name="Comma 68 4 3" xfId="11384" xr:uid="{9F3949B7-43D3-498E-80D9-849ED8901DEE}"/>
    <cellStyle name="Comma 68 4 3 2" xfId="24104" xr:uid="{36BBA0C1-CC79-4018-8F60-0993ED3C648E}"/>
    <cellStyle name="Comma 68 4 4" xfId="16149" xr:uid="{D4CB9A83-C28F-4C37-84EA-1CF13FC9D657}"/>
    <cellStyle name="Comma 68 5" xfId="3234" xr:uid="{E96C9D40-397D-49C3-B029-68AFAAA8189D}"/>
    <cellStyle name="Comma 68 5 2" xfId="6231" xr:uid="{19E9BBA3-0BBD-4BEF-8725-2106FD06B834}"/>
    <cellStyle name="Comma 68 5 2 2" xfId="13558" xr:uid="{AC04927C-0A9F-476E-8DFF-C4C994DBEB5E}"/>
    <cellStyle name="Comma 68 5 2 2 2" xfId="27276" xr:uid="{6EB63794-0D47-4F79-82D1-50193748A4E1}"/>
    <cellStyle name="Comma 68 5 2 3" xfId="19320" xr:uid="{92EF73FA-7487-4D7E-A910-71AC12080F21}"/>
    <cellStyle name="Comma 68 5 3" xfId="11644" xr:uid="{4C72748F-7CBD-49CF-A8AC-7E53EB7B2359}"/>
    <cellStyle name="Comma 68 5 3 2" xfId="24364" xr:uid="{C1A9626B-8D2F-4138-984C-65EC3D06E064}"/>
    <cellStyle name="Comma 68 5 4" xfId="16409" xr:uid="{4D45A4AD-09E3-4444-B349-858D7492EE79}"/>
    <cellStyle name="Comma 68 6" xfId="3479" xr:uid="{6E12B8CC-1260-4E4D-89D1-6CE072675545}"/>
    <cellStyle name="Comma 68 6 2" xfId="6476" xr:uid="{8E4EA36E-6C37-47F4-9D20-61E714715708}"/>
    <cellStyle name="Comma 68 6 2 2" xfId="13803" xr:uid="{47715FEF-98B0-4EAB-B465-524266CDAC61}"/>
    <cellStyle name="Comma 68 6 2 2 2" xfId="27521" xr:uid="{FF312BA3-1B40-48A9-8A5F-EC0981D4A8A9}"/>
    <cellStyle name="Comma 68 6 2 3" xfId="19565" xr:uid="{44993BD3-4039-47E4-A9DA-D833B3FC6E89}"/>
    <cellStyle name="Comma 68 6 3" xfId="11889" xr:uid="{34E118B5-9846-403E-AE5D-05EF01F3F061}"/>
    <cellStyle name="Comma 68 6 3 2" xfId="24609" xr:uid="{6C6FA7E0-651D-48E8-B438-A9A85D9DB6DB}"/>
    <cellStyle name="Comma 68 6 4" xfId="16654" xr:uid="{BD1ACCE8-5D95-4EEC-9721-78B4038ED7FF}"/>
    <cellStyle name="Comma 68 7" xfId="1776" xr:uid="{FD9EAD59-4B36-46CF-8BE0-5E2853F59127}"/>
    <cellStyle name="Comma 68 7 2" xfId="10715" xr:uid="{870FB77E-9D78-459C-B859-BE2FCCFD42B9}"/>
    <cellStyle name="Comma 68 7 2 2" xfId="23185" xr:uid="{89B28505-8DA0-45B6-8C20-8A535748667E}"/>
    <cellStyle name="Comma 68 7 3" xfId="15216" xr:uid="{A983E0C3-81C1-4EC0-AEF6-1BC4178160C0}"/>
    <cellStyle name="Comma 68 8" xfId="9829" xr:uid="{9128234B-1F8D-46B6-906A-1F549E5B43A8}"/>
    <cellStyle name="Comma 69" xfId="682" xr:uid="{18B82D43-F558-472A-A8F2-BD0E3AD59C99}"/>
    <cellStyle name="Comma 69 2" xfId="3659" xr:uid="{928B57E7-1E54-4B52-B2C2-A863CA2E2960}"/>
    <cellStyle name="Comma 69 2 2" xfId="6648" xr:uid="{46B1CD8C-6A9D-4051-AA74-0AD004850164}"/>
    <cellStyle name="Comma 69 2 2 2" xfId="13974" xr:uid="{94B7BFED-1EF2-4770-88D9-142110BE9B56}"/>
    <cellStyle name="Comma 69 2 2 2 2" xfId="27693" xr:uid="{AC5BA056-402F-43D3-A564-199D92BA8843}"/>
    <cellStyle name="Comma 69 2 2 3" xfId="19737" xr:uid="{A365F4C4-810A-4772-98FF-A8636B7743D1}"/>
    <cellStyle name="Comma 69 2 3" xfId="12062" xr:uid="{6B9ED09C-2F4A-4C68-95A0-C3B94DE21052}"/>
    <cellStyle name="Comma 69 2 3 2" xfId="24781" xr:uid="{987C456D-9E5D-4FB6-8481-98BC8D0B30F5}"/>
    <cellStyle name="Comma 69 2 4" xfId="16825" xr:uid="{938F0D75-A844-4F01-8454-A24880E44EF6}"/>
    <cellStyle name="Comma 69 3" xfId="4238" xr:uid="{D082A2D8-C0EC-47EE-9726-5A139E6AE570}"/>
    <cellStyle name="Comma 69 3 2" xfId="7194" xr:uid="{971521D8-813A-498B-A805-0B72B9443A35}"/>
    <cellStyle name="Comma 69 3 2 2" xfId="14263" xr:uid="{10523387-F630-41D3-AB37-C8835E923E5E}"/>
    <cellStyle name="Comma 69 3 2 2 2" xfId="28239" xr:uid="{B3E08E89-CFE5-43C7-B7C4-058F588FDE20}"/>
    <cellStyle name="Comma 69 3 2 3" xfId="20283" xr:uid="{151DEB2B-B991-4C44-BFF5-3827735E4A4A}"/>
    <cellStyle name="Comma 69 3 3" xfId="12355" xr:uid="{2867A7C4-460A-4396-A3AD-077F94C04FB0}"/>
    <cellStyle name="Comma 69 3 3 2" xfId="25322" xr:uid="{8C805F6F-C646-4E00-9C4C-A962B3CF180D}"/>
    <cellStyle name="Comma 69 3 4" xfId="17366" xr:uid="{CB75D9A8-6822-49C9-9573-D1B8D1942720}"/>
    <cellStyle name="Comma 69 4" xfId="4917" xr:uid="{08619D4E-284E-40C6-B207-EFB5638608EA}"/>
    <cellStyle name="Comma 69 4 2" xfId="12651" xr:uid="{9070042A-0155-466D-BC65-0EC568E54046}"/>
    <cellStyle name="Comma 69 4 2 2" xfId="25972" xr:uid="{5A9A13F7-7D1A-48C4-8486-15047C7ECD9C}"/>
    <cellStyle name="Comma 69 4 3" xfId="18016" xr:uid="{D2777881-1618-40FF-B2F5-DB3BFDEB9945}"/>
    <cellStyle name="Comma 69 5" xfId="10245" xr:uid="{9855E77D-2B17-4EE4-A78B-528DC7506496}"/>
    <cellStyle name="Comma 69 5 2" xfId="22613" xr:uid="{189FD47A-0CA8-4166-9655-07E82E7082E4}"/>
    <cellStyle name="Comma 69 6" xfId="14650" xr:uid="{3C7A39E3-0438-46CC-843A-8A9CFC34CDA3}"/>
    <cellStyle name="Comma 7" xfId="254" xr:uid="{8CE249B9-D30E-4300-8A6C-81541ED400A2}"/>
    <cellStyle name="Comma 7 10" xfId="9640" xr:uid="{012EE94B-6186-453E-9322-9EEDECDB39A5}"/>
    <cellStyle name="Comma 7 2" xfId="276" xr:uid="{9C418EDC-BBB2-499D-93BF-24A4FD4408D5}"/>
    <cellStyle name="Comma 7 2 2" xfId="559" xr:uid="{480D2C91-3C20-443C-80B8-28F7F46ADB42}"/>
    <cellStyle name="Comma 7 2 2 2" xfId="2298" xr:uid="{D08F36A3-8E63-4B12-8150-3611E6A92CD8}"/>
    <cellStyle name="Comma 7 2 2 3" xfId="1981" xr:uid="{0247E815-C186-4B82-BAA2-AA63156CCB9A}"/>
    <cellStyle name="Comma 7 2 2 3 2" xfId="10865" xr:uid="{72797921-E4A3-4BF1-9EAA-99ADFBA89645}"/>
    <cellStyle name="Comma 7 2 2 3 2 2" xfId="23336" xr:uid="{D38CD0E0-BA2C-4DA4-9EDF-C222516B2E51}"/>
    <cellStyle name="Comma 7 2 2 3 3" xfId="15359" xr:uid="{D1169060-1BFF-4707-8F08-A013C4284826}"/>
    <cellStyle name="Comma 7 2 2 4" xfId="9926" xr:uid="{DA954A18-4BD3-4FB9-9754-F3971B760699}"/>
    <cellStyle name="Comma 7 2 3" xfId="885" xr:uid="{8BB3A0E0-9C57-49C0-B425-0EE5913141BD}"/>
    <cellStyle name="Comma 7 2 4" xfId="1838" xr:uid="{A9155CB1-7094-4A58-B52D-8CAC3A91BBA2}"/>
    <cellStyle name="Comma 7 2 4 2" xfId="31273" xr:uid="{6F6C5FF9-104D-4A2E-B827-AC86F59A8C0A}"/>
    <cellStyle name="Comma 7 2 5" xfId="2835" xr:uid="{DA12090E-90BB-454F-BD08-5BF9278564DA}"/>
    <cellStyle name="Comma 7 2 5 2" xfId="5838" xr:uid="{9A89B66A-7E74-49BA-AFA8-EEF6BD436E8D}"/>
    <cellStyle name="Comma 7 2 5 2 2" xfId="13165" xr:uid="{8BFA913C-E342-4E73-AFDC-079185AB9B1C}"/>
    <cellStyle name="Comma 7 2 5 2 2 2" xfId="26883" xr:uid="{9B9A236C-948A-4ACE-9522-EAA42670B7F4}"/>
    <cellStyle name="Comma 7 2 5 2 3" xfId="18927" xr:uid="{6659059F-74AC-42E6-AF96-9BA2ACF874EB}"/>
    <cellStyle name="Comma 7 2 5 3" xfId="11249" xr:uid="{E88A3628-2ADE-437B-AD7C-F4BBE3800A3F}"/>
    <cellStyle name="Comma 7 2 5 3 2" xfId="23969" xr:uid="{38A2CBF5-EE6C-4F91-8B75-0143EDCD9E8A}"/>
    <cellStyle name="Comma 7 2 5 4" xfId="16014" xr:uid="{0CF28477-8164-4C2F-BFF6-19EBF4974A4B}"/>
    <cellStyle name="Comma 7 2 6" xfId="3099" xr:uid="{D8565506-6E0C-44D4-AB55-A7D4683E428F}"/>
    <cellStyle name="Comma 7 2 6 2" xfId="6096" xr:uid="{BC6375AA-C392-48C6-A85A-25B226CF26B1}"/>
    <cellStyle name="Comma 7 2 6 2 2" xfId="13423" xr:uid="{E428D702-EF1B-4573-941F-5E30032C345F}"/>
    <cellStyle name="Comma 7 2 6 2 2 2" xfId="27141" xr:uid="{3737203F-382A-4122-AEFE-6C147934785F}"/>
    <cellStyle name="Comma 7 2 6 2 3" xfId="19185" xr:uid="{025F84CB-21E2-45D2-AD6A-1CA3640A3814}"/>
    <cellStyle name="Comma 7 2 6 3" xfId="11509" xr:uid="{006FD2CC-9080-4068-A558-6527FCA4E5F2}"/>
    <cellStyle name="Comma 7 2 6 3 2" xfId="24229" xr:uid="{76D9C994-2278-4B5A-8CCF-E939EA9B206F}"/>
    <cellStyle name="Comma 7 2 6 4" xfId="16274" xr:uid="{8A19149A-5F78-4D5E-9D74-0F0A0750D4A2}"/>
    <cellStyle name="Comma 7 2 7" xfId="3344" xr:uid="{E2969E92-B91B-4318-8F68-5E4F9FC323AD}"/>
    <cellStyle name="Comma 7 2 7 2" xfId="6341" xr:uid="{060901E5-09AC-4770-8411-4309C5C25433}"/>
    <cellStyle name="Comma 7 2 7 2 2" xfId="13668" xr:uid="{AF71A8AA-9172-4BD5-BB0F-6109B10D003D}"/>
    <cellStyle name="Comma 7 2 7 2 2 2" xfId="27386" xr:uid="{9BC9A945-C1C6-4618-B11B-06CBFA9CF47D}"/>
    <cellStyle name="Comma 7 2 7 2 3" xfId="19430" xr:uid="{49DF989D-2E29-4B11-815C-0A06820EB9BA}"/>
    <cellStyle name="Comma 7 2 7 3" xfId="11754" xr:uid="{F3CE868E-40DA-41D3-AFB3-D19BB24D4526}"/>
    <cellStyle name="Comma 7 2 7 3 2" xfId="24474" xr:uid="{CB39BABB-EC35-46D5-B8E0-01042F54DF5C}"/>
    <cellStyle name="Comma 7 2 7 4" xfId="16519" xr:uid="{D9BE50DB-FE02-461C-89EF-5B0D0CCD61C9}"/>
    <cellStyle name="Comma 7 2 8" xfId="1680" xr:uid="{01163081-7315-4C4A-91A5-D2242413BE4B}"/>
    <cellStyle name="Comma 7 2 8 2" xfId="10624" xr:uid="{4ABC367B-9C39-44AB-AA7D-BC6D4BDD5D07}"/>
    <cellStyle name="Comma 7 2 8 2 2" xfId="23094" xr:uid="{A0A30BCA-9DA8-499C-BC22-F846D691B095}"/>
    <cellStyle name="Comma 7 2 8 3" xfId="15127" xr:uid="{A7E6FCB6-D907-4381-AA5F-E8E2D9D13360}"/>
    <cellStyle name="Comma 7 2 9" xfId="9741" xr:uid="{775E33BE-99E2-464C-B577-A0FAE301C20B}"/>
    <cellStyle name="Comma 7 3" xfId="441" xr:uid="{88C66F3B-3EDD-482D-8742-F07E9812B979}"/>
    <cellStyle name="Comma 7 3 2" xfId="2260" xr:uid="{4F8778D7-1753-428F-880A-24A0A9931C5F}"/>
    <cellStyle name="Comma 7 3 2 2" xfId="31274" xr:uid="{78DD6F55-F3DC-41EC-A557-B3D6D4AFF740}"/>
    <cellStyle name="Comma 7 3 3" xfId="1803" xr:uid="{EB192D0F-D469-4616-A0E0-844A079417F1}"/>
    <cellStyle name="Comma 7 3 3 2" xfId="10731" xr:uid="{18B8026A-D2B2-4811-B7B8-8AE921A76FEC}"/>
    <cellStyle name="Comma 7 3 3 2 2" xfId="23201" xr:uid="{A3B99F65-71CB-4D45-AD94-2A251C036956}"/>
    <cellStyle name="Comma 7 3 3 3" xfId="15231" xr:uid="{D0F735CA-E9FF-4E53-92C7-6034739F696E}"/>
    <cellStyle name="Comma 7 3 4" xfId="9847" xr:uid="{A13BE1AC-7A2E-4CB9-94DA-721918E982BB}"/>
    <cellStyle name="Comma 7 4" xfId="884" xr:uid="{71E8CAFC-153E-4EC7-A41A-93A6EB6640B7}"/>
    <cellStyle name="Comma 7 4 2" xfId="2402" xr:uid="{71C95F8D-03B8-4CC0-AF78-0F6504EDF068}"/>
    <cellStyle name="Comma 7 4 2 2" xfId="31275" xr:uid="{7FE143BC-A09E-4A3C-8CAE-C620409C5791}"/>
    <cellStyle name="Comma 7 4 3" xfId="1867" xr:uid="{35AD5E9F-1E6C-4313-9908-739CB17A73B9}"/>
    <cellStyle name="Comma 7 4 3 2" xfId="10775" xr:uid="{FA52AEF1-25B0-4A53-BBFB-43D0A4D5DDE4}"/>
    <cellStyle name="Comma 7 4 3 2 2" xfId="23246" xr:uid="{7F23DAFC-C5D7-4117-8AF7-312E00E49861}"/>
    <cellStyle name="Comma 7 4 3 3" xfId="15271" xr:uid="{2F5C9C68-0D2A-473E-A471-A5D2561339A6}"/>
    <cellStyle name="Comma 7 4 4" xfId="9886" xr:uid="{211B5FBF-E807-40BB-B7F1-F1A3E1B05396}"/>
    <cellStyle name="Comma 7 5" xfId="1963" xr:uid="{29D8E110-DD9E-4C26-982E-C43705154877}"/>
    <cellStyle name="Comma 7 5 2" xfId="31276" xr:uid="{2E5B611C-584C-4BBD-A587-1A8F990CE97D}"/>
    <cellStyle name="Comma 7 6" xfId="2747" xr:uid="{C25AD466-58F2-4929-82D9-709A0CE92050}"/>
    <cellStyle name="Comma 7 6 2" xfId="5751" xr:uid="{88756FB3-EA34-4A5F-8235-2E725D7FF057}"/>
    <cellStyle name="Comma 7 6 2 2" xfId="13078" xr:uid="{F2497D46-5E62-45FF-84D9-C9C9770F249F}"/>
    <cellStyle name="Comma 7 6 2 2 2" xfId="26796" xr:uid="{059266B4-AF50-474E-9557-6234C2E0609F}"/>
    <cellStyle name="Comma 7 6 2 3" xfId="18840" xr:uid="{C182423D-09A3-4A4D-B86E-B48FB4C6F637}"/>
    <cellStyle name="Comma 7 6 3" xfId="11161" xr:uid="{EC1B7E6C-39C7-4FF5-8C6D-85796D5843A1}"/>
    <cellStyle name="Comma 7 6 3 2" xfId="23881" xr:uid="{D51E0699-B87C-4B15-9D05-A3DEDCA3406B}"/>
    <cellStyle name="Comma 7 6 4" xfId="15927" xr:uid="{4BB8BBE8-C1DE-4909-BD8D-75E63BCC6848}"/>
    <cellStyle name="Comma 7 6 5" xfId="31272" xr:uid="{E89C02EF-ABA1-4EDF-BA60-BE2291F6D999}"/>
    <cellStyle name="Comma 7 7" xfId="3011" xr:uid="{05A1491B-F40C-4F97-94A2-D299A324BA6E}"/>
    <cellStyle name="Comma 7 7 2" xfId="6008" xr:uid="{823C7ADB-C832-43EC-B8E1-BF95F5F2BA6E}"/>
    <cellStyle name="Comma 7 7 2 2" xfId="13335" xr:uid="{2F98A766-B89E-4B0A-A304-4BE0B3901AB3}"/>
    <cellStyle name="Comma 7 7 2 2 2" xfId="27053" xr:uid="{F641F47B-95E4-476B-8E0D-3BEE522888AD}"/>
    <cellStyle name="Comma 7 7 2 3" xfId="19097" xr:uid="{F9CA8C94-DCEC-49CF-8320-3C1204B700A2}"/>
    <cellStyle name="Comma 7 7 3" xfId="11421" xr:uid="{A57D44B9-0131-45DB-B4C6-BF7E02146EA8}"/>
    <cellStyle name="Comma 7 7 3 2" xfId="24141" xr:uid="{5DE88BBA-CAF9-4598-BB40-D9825158F75E}"/>
    <cellStyle name="Comma 7 7 4" xfId="16186" xr:uid="{EF4E04FE-F837-466E-B23F-7B46BC347903}"/>
    <cellStyle name="Comma 7 8" xfId="3256" xr:uid="{34CC0E07-7E88-4AF1-A9C1-3CCF4B876724}"/>
    <cellStyle name="Comma 7 8 2" xfId="6253" xr:uid="{235DCBCF-04E9-45FB-88A4-C55506B15044}"/>
    <cellStyle name="Comma 7 8 2 2" xfId="13580" xr:uid="{202CBEF9-9E25-4191-84B1-E31C70174588}"/>
    <cellStyle name="Comma 7 8 2 2 2" xfId="27298" xr:uid="{7C68A5B7-0807-417E-8BE7-72DF89B6624F}"/>
    <cellStyle name="Comma 7 8 2 3" xfId="19342" xr:uid="{3E315A53-5AF8-4B43-AF13-51AEB5305D36}"/>
    <cellStyle name="Comma 7 8 3" xfId="11666" xr:uid="{CF5BFB21-F3E8-4579-978C-D59DE9012459}"/>
    <cellStyle name="Comma 7 8 3 2" xfId="24386" xr:uid="{01BB8B41-7976-41D0-8B69-0B97B0A0FBED}"/>
    <cellStyle name="Comma 7 8 4" xfId="16431" xr:uid="{E1D1EC23-7F49-48DF-B590-7E167DC7520C}"/>
    <cellStyle name="Comma 7 9" xfId="1577" xr:uid="{ED5E63A6-3A13-466A-891C-2F7DBBF3C835}"/>
    <cellStyle name="Comma 7 9 2" xfId="10576" xr:uid="{791903A6-9413-48C7-91A1-519CA141351C}"/>
    <cellStyle name="Comma 7 9 2 2" xfId="23046" xr:uid="{6CE433AF-9012-4144-AC8F-BA1F752DA72B}"/>
    <cellStyle name="Comma 7 9 3" xfId="15079" xr:uid="{A85B23DD-BB6E-45F9-83F8-D55FED32119C}"/>
    <cellStyle name="Comma 70" xfId="685" xr:uid="{E48EE6F4-E68B-438D-86BE-EA93806EDE24}"/>
    <cellStyle name="Comma 70 2" xfId="742" xr:uid="{2876636C-F0FC-4BE0-A870-6EDEA2FF946D}"/>
    <cellStyle name="Comma 70 3" xfId="738" xr:uid="{85A2818E-2B56-49F4-B02A-7EA1C545E9AD}"/>
    <cellStyle name="Comma 70 3 2" xfId="3685" xr:uid="{4076C6A5-E8EB-4576-8979-7D786CD8B8A8}"/>
    <cellStyle name="Comma 70 3 2 2" xfId="6674" xr:uid="{2313BA87-807B-4223-AA5A-FA363ABE3BBF}"/>
    <cellStyle name="Comma 70 3 2 2 2" xfId="14000" xr:uid="{40A1167B-998A-4533-994E-C3468DE1ECFB}"/>
    <cellStyle name="Comma 70 3 2 2 2 2" xfId="27719" xr:uid="{8B97F964-7FA6-45EA-8086-D59FB2555C60}"/>
    <cellStyle name="Comma 70 3 2 2 3" xfId="19763" xr:uid="{4D684E5D-B8E6-4AE2-BF49-1009B68DFC05}"/>
    <cellStyle name="Comma 70 3 2 3" xfId="12088" xr:uid="{67D6358B-9E67-47FF-A7E4-B5B111B3514C}"/>
    <cellStyle name="Comma 70 3 2 3 2" xfId="24807" xr:uid="{011671BD-7C35-494E-93C2-601300D7B050}"/>
    <cellStyle name="Comma 70 3 2 4" xfId="16851" xr:uid="{3C3B8B9D-C288-45BB-880A-6E6858DE954E}"/>
    <cellStyle name="Comma 70 3 3" xfId="4264" xr:uid="{2536BB66-64C4-4AF0-882C-30F94FE52972}"/>
    <cellStyle name="Comma 70 3 3 2" xfId="7220" xr:uid="{9B879B73-626F-41E0-8109-C624162452D9}"/>
    <cellStyle name="Comma 70 3 3 2 2" xfId="14289" xr:uid="{43062397-F053-413D-B9C0-55FB0FCDF98F}"/>
    <cellStyle name="Comma 70 3 3 2 2 2" xfId="28265" xr:uid="{37DEC165-E195-4A8F-8485-ED09151DD241}"/>
    <cellStyle name="Comma 70 3 3 2 3" xfId="20309" xr:uid="{FA12AD73-1539-4C9F-A33E-9D2712C5AF16}"/>
    <cellStyle name="Comma 70 3 3 3" xfId="12381" xr:uid="{1D45CD0F-FB69-4569-A77F-DD500B8C1F85}"/>
    <cellStyle name="Comma 70 3 3 3 2" xfId="25348" xr:uid="{E6781B06-44F6-4133-9049-D8B07C6F8E6E}"/>
    <cellStyle name="Comma 70 3 3 4" xfId="17392" xr:uid="{F3552F41-2AEA-4228-8759-C6C6F754EF80}"/>
    <cellStyle name="Comma 70 3 4" xfId="4947" xr:uid="{A3016142-2EA6-453E-B63C-FF8C7DCCAA70}"/>
    <cellStyle name="Comma 70 3 4 2" xfId="12678" xr:uid="{B0D2E1AF-786D-4664-BAFB-471342769694}"/>
    <cellStyle name="Comma 70 3 4 2 2" xfId="26002" xr:uid="{A76B1B8C-16FA-45FF-A788-D2AF613C31DD}"/>
    <cellStyle name="Comma 70 3 4 3" xfId="18046" xr:uid="{EA72941E-1406-45AB-AFDA-CC17B4D82DE5}"/>
    <cellStyle name="Comma 70 3 5" xfId="10274" xr:uid="{17CB08C4-89BA-4037-974F-359359D2A625}"/>
    <cellStyle name="Comma 70 3 5 2" xfId="22642" xr:uid="{CA69946E-E9F9-4045-A1E3-2CADE8FC35A6}"/>
    <cellStyle name="Comma 70 3 6" xfId="14676" xr:uid="{5DD8AB45-AAD7-48A2-8FE2-AF0E7E43D017}"/>
    <cellStyle name="Comma 70 4" xfId="2356" xr:uid="{D0FE771F-C2FB-4FE8-B635-F1D61A0D46F9}"/>
    <cellStyle name="Comma 70 5" xfId="1783" xr:uid="{A308B327-FE34-41BC-9D5E-04684BF0DCDF}"/>
    <cellStyle name="Comma 70 5 2" xfId="10722" xr:uid="{5DB8838A-7904-4A86-A1A3-F88BC01127F2}"/>
    <cellStyle name="Comma 70 5 2 2" xfId="23192" xr:uid="{8DC73D08-B76E-4883-962B-2F8DF8805AE6}"/>
    <cellStyle name="Comma 70 5 3" xfId="15223" xr:uid="{3980EC62-6790-436F-B0D8-CEEDD2ECB077}"/>
    <cellStyle name="Comma 70 6" xfId="9834" xr:uid="{1B9C131A-D884-42CA-9A4E-894C95D70798}"/>
    <cellStyle name="Comma 71" xfId="740" xr:uid="{2FC8AC8B-0D2A-4278-A4EB-C67F4B7A55FA}"/>
    <cellStyle name="Comma 71 2" xfId="2376" xr:uid="{58EE9870-5EC6-4F67-B7BD-936B6EE3B587}"/>
    <cellStyle name="Comma 71 2 2" xfId="5688" xr:uid="{B51597D8-569C-4BF8-AA3B-4B53F4B999E5}"/>
    <cellStyle name="Comma 71 2 2 2" xfId="13021" xr:uid="{2EF825EA-C20A-4201-8E8F-63DFF3853C19}"/>
    <cellStyle name="Comma 71 2 2 2 2" xfId="26734" xr:uid="{88DA04B8-ACA2-4E96-8612-A2092E0CBCFF}"/>
    <cellStyle name="Comma 71 2 2 3" xfId="18778" xr:uid="{3174AAC3-891C-470D-9960-7031592E3929}"/>
    <cellStyle name="Comma 71 2 3" xfId="11090" xr:uid="{77FB8456-A26D-49F9-9EF3-153A2EC1BF51}"/>
    <cellStyle name="Comma 71 2 3 2" xfId="23579" xr:uid="{DC945F4C-E59B-4778-A3DF-FF3CE6561DF9}"/>
    <cellStyle name="Comma 71 2 4" xfId="15607" xr:uid="{96455D0C-4851-4FF3-90A8-32FA3C7EBFA0}"/>
    <cellStyle name="Comma 71 3" xfId="3687" xr:uid="{25A0F2FF-8F59-4D8D-92F9-96F69674A6BE}"/>
    <cellStyle name="Comma 71 3 2" xfId="6676" xr:uid="{3E02B925-D5EB-4A1A-9AAB-A8A397985035}"/>
    <cellStyle name="Comma 71 3 2 2" xfId="14002" xr:uid="{BE98C2DB-4CC6-4308-8BFB-A7CAFC1A8B3C}"/>
    <cellStyle name="Comma 71 3 2 2 2" xfId="27721" xr:uid="{A0E1C68A-BB33-47B4-985B-F120C0B846D2}"/>
    <cellStyle name="Comma 71 3 2 3" xfId="19765" xr:uid="{4EEB387C-CE40-41CD-AA2D-5F0F16207F0A}"/>
    <cellStyle name="Comma 71 3 3" xfId="12090" xr:uid="{A9903F04-314F-4A68-843D-F4896BA6F0FB}"/>
    <cellStyle name="Comma 71 3 3 2" xfId="24809" xr:uid="{3C9BD661-9908-4F2B-9FD2-B826DB7D01E8}"/>
    <cellStyle name="Comma 71 3 4" xfId="16853" xr:uid="{CD972E9D-028D-4FFF-87A8-D0250C691C0B}"/>
    <cellStyle name="Comma 71 4" xfId="4266" xr:uid="{C1A0389D-88C3-4A5A-A1F2-7E2594263B95}"/>
    <cellStyle name="Comma 71 4 2" xfId="7222" xr:uid="{FD382AD7-5FAD-4D6A-8A8B-63E6B6F218D7}"/>
    <cellStyle name="Comma 71 4 2 2" xfId="14291" xr:uid="{F6F9A028-EFAE-44F7-A1AA-8CFC32445509}"/>
    <cellStyle name="Comma 71 4 2 2 2" xfId="28267" xr:uid="{0ADF5B2C-FFC8-4560-84B8-ADD5B813DB4C}"/>
    <cellStyle name="Comma 71 4 2 3" xfId="20311" xr:uid="{D6E6E3BC-E38B-4A73-B301-D396112A9409}"/>
    <cellStyle name="Comma 71 4 3" xfId="12383" xr:uid="{F5D0C635-233C-4001-AA71-B9BD242C4B8D}"/>
    <cellStyle name="Comma 71 4 3 2" xfId="25350" xr:uid="{B8F2BF59-53A1-43F2-9A30-5E18BF907AB4}"/>
    <cellStyle name="Comma 71 4 4" xfId="17394" xr:uid="{73B44B33-3637-4424-BF2A-29B736D015C4}"/>
    <cellStyle name="Comma 71 5" xfId="1830" xr:uid="{C28E7011-0FCD-465A-881B-C61CBC9660DC}"/>
    <cellStyle name="Comma 71 5 2" xfId="10746" xr:uid="{716599E2-EC55-41F2-B6BD-EF4770584BF5}"/>
    <cellStyle name="Comma 71 5 2 2" xfId="23216" xr:uid="{C42EE346-157B-49C9-8C9F-216C64C4E596}"/>
    <cellStyle name="Comma 71 5 3" xfId="15243" xr:uid="{9B48BE03-7AA1-4283-ABE5-485EC9991181}"/>
    <cellStyle name="Comma 71 6" xfId="4949" xr:uid="{A8BD676D-C73D-4750-B859-B907DB16B2AB}"/>
    <cellStyle name="Comma 71 6 2" xfId="12680" xr:uid="{0EFE3878-39AD-4034-B14F-D02874F5866A}"/>
    <cellStyle name="Comma 71 6 2 2" xfId="26004" xr:uid="{F4DA4B2D-D6A4-47DF-9CA3-73E17ACFE557}"/>
    <cellStyle name="Comma 71 6 3" xfId="18048" xr:uid="{B82448A6-2CBC-44D9-988C-FDC75E27327D}"/>
    <cellStyle name="Comma 71 7" xfId="10276" xr:uid="{1CC07F9C-FEFB-4B0F-87AE-6B166539221A}"/>
    <cellStyle name="Comma 71 7 2" xfId="22644" xr:uid="{2765BD80-17E9-4802-A570-675BA910114C}"/>
    <cellStyle name="Comma 71 8" xfId="9865" xr:uid="{3F3B1CC0-59C3-4574-AD9E-029B62B99472}"/>
    <cellStyle name="Comma 71 8 2" xfId="20472" xr:uid="{DC0130AA-0546-46FA-8A2F-B3D294783821}"/>
    <cellStyle name="Comma 71 8 3" xfId="14678" xr:uid="{EAE7F493-49A5-44C6-9D9E-FBF7D807D59B}"/>
    <cellStyle name="Comma 72" xfId="74" xr:uid="{E6D2EE5A-1213-4110-AC41-6F410E8A5A80}"/>
    <cellStyle name="Comma 72 2" xfId="3491" xr:uid="{98FD5E7A-ADDF-4F0C-A37E-1476E401EC6D}"/>
    <cellStyle name="Comma 72 2 2" xfId="6487" xr:uid="{98D8F6C0-A0D5-48B1-8307-8C3081BE8BD7}"/>
    <cellStyle name="Comma 72 2 2 2" xfId="13813" xr:uid="{EEDAB56B-C903-46E8-92D3-907747B3EA2B}"/>
    <cellStyle name="Comma 72 2 2 2 2" xfId="27532" xr:uid="{A516EAF9-3D12-4094-96A5-03FA293B3118}"/>
    <cellStyle name="Comma 72 2 2 3" xfId="19576" xr:uid="{57DA27F7-63BE-4016-A254-7768D6401415}"/>
    <cellStyle name="Comma 72 2 3" xfId="11900" xr:uid="{53BFCB64-ACAF-46FF-8804-F0148E4F94D2}"/>
    <cellStyle name="Comma 72 2 3 2" xfId="24620" xr:uid="{4DE1855C-ADF6-44F3-8C74-CF3EB79F8F83}"/>
    <cellStyle name="Comma 72 2 4" xfId="16664" xr:uid="{0B5E6C2E-21B2-4A60-87F3-66E152A2CEF8}"/>
    <cellStyle name="Comma 72 3" xfId="4075" xr:uid="{06685EC4-4B5E-4718-A8BF-3FF7BB60E5CF}"/>
    <cellStyle name="Comma 72 3 2" xfId="7031" xr:uid="{EF4D32C5-F659-4C14-8F5F-248253D7EC21}"/>
    <cellStyle name="Comma 72 3 2 2" xfId="14100" xr:uid="{AC7BDC36-230B-4C89-A043-0ACBAEE376B3}"/>
    <cellStyle name="Comma 72 3 2 2 2" xfId="28076" xr:uid="{A0AA5917-6B0D-4DDA-92E9-6571B9E8271C}"/>
    <cellStyle name="Comma 72 3 2 3" xfId="20120" xr:uid="{B2F99D3B-0760-4E98-8FBA-2953381BA0EC}"/>
    <cellStyle name="Comma 72 3 3" xfId="12192" xr:uid="{821FEC29-4444-44BB-BEAE-D8FC46167B70}"/>
    <cellStyle name="Comma 72 3 3 2" xfId="25159" xr:uid="{707DD2E0-02F2-4374-92FA-E141C96DECD5}"/>
    <cellStyle name="Comma 72 3 4" xfId="17203" xr:uid="{74FCC0FB-7DE3-45AC-B5B2-27615CF17B48}"/>
    <cellStyle name="Comma 72 4" xfId="4629" xr:uid="{E6EE202A-B7A7-4412-8882-19447E68F774}"/>
    <cellStyle name="Comma 72 4 2" xfId="12484" xr:uid="{D7DCBC46-2321-443F-95A4-E477518F20D7}"/>
    <cellStyle name="Comma 72 4 2 2" xfId="25707" xr:uid="{C6EDF0D4-E870-402E-98EB-15897A9EC78A}"/>
    <cellStyle name="Comma 72 4 3" xfId="17751" xr:uid="{C578BAF0-21D5-47C1-9965-7F8055E1FCD6}"/>
    <cellStyle name="Comma 72 5" xfId="10012" xr:uid="{FE0F8FC3-D65F-46F2-B8B9-5DC8C58C55C2}"/>
    <cellStyle name="Comma 72 5 2" xfId="22398" xr:uid="{F7224312-D1A3-4A02-8D9B-F29D08DE4E31}"/>
    <cellStyle name="Comma 72 6" xfId="14442" xr:uid="{7F5C625B-39E1-4F99-9E5D-93C55169EC0C}"/>
    <cellStyle name="Comma 73" xfId="748" xr:uid="{D2A34A63-8402-428E-BC0C-77EB8A746B0B}"/>
    <cellStyle name="Comma 73 2" xfId="2379" xr:uid="{47A7D6D8-AFBF-486C-A0C3-B374F5AF0394}"/>
    <cellStyle name="Comma 73 2 2" xfId="5691" xr:uid="{DE180099-A568-4BE1-88F1-41A8B878C2AE}"/>
    <cellStyle name="Comma 73 2 2 2" xfId="13024" xr:uid="{A87B24CB-7154-493D-BB2C-D332D94AEB51}"/>
    <cellStyle name="Comma 73 2 2 2 2" xfId="26737" xr:uid="{1B96E012-3723-4460-BFFA-27A03D11F546}"/>
    <cellStyle name="Comma 73 2 2 3" xfId="18781" xr:uid="{BADFFC28-FF5A-462F-A7D1-30CD3A8B4258}"/>
    <cellStyle name="Comma 73 2 3" xfId="11093" xr:uid="{9514648B-B73F-4968-A134-63A18C839ADA}"/>
    <cellStyle name="Comma 73 2 3 2" xfId="23582" xr:uid="{C123E3B9-215D-4579-B27E-873FEAF7DD30}"/>
    <cellStyle name="Comma 73 2 4" xfId="15610" xr:uid="{2575D139-1431-4E68-874C-B7F2F75E0ACA}"/>
    <cellStyle name="Comma 73 3" xfId="3694" xr:uid="{57C28BE1-2C6C-4AB8-8AC8-A930E2A50FFB}"/>
    <cellStyle name="Comma 73 3 2" xfId="6683" xr:uid="{4C1C08AD-2B78-4C01-B501-BCE4F4A9C562}"/>
    <cellStyle name="Comma 73 3 2 2" xfId="14009" xr:uid="{63FB6DC9-0F8C-4EED-8E85-CF60875A2733}"/>
    <cellStyle name="Comma 73 3 2 2 2" xfId="27728" xr:uid="{F360FB15-D6AF-4C72-9DCF-C98151DAFE34}"/>
    <cellStyle name="Comma 73 3 2 3" xfId="19772" xr:uid="{5127C75C-C625-4B30-A5DD-931218CB5113}"/>
    <cellStyle name="Comma 73 3 3" xfId="12097" xr:uid="{0CF2C9C7-E2A5-4C73-B31D-221DA56EAA8F}"/>
    <cellStyle name="Comma 73 3 3 2" xfId="24816" xr:uid="{CDA9595A-B6A2-4166-89EB-2766F13A9395}"/>
    <cellStyle name="Comma 73 3 4" xfId="16860" xr:uid="{EB8EABE1-B394-4908-B7FD-CFA73E8BE6A6}"/>
    <cellStyle name="Comma 73 4" xfId="4273" xr:uid="{C4809013-6C53-4556-ADC2-9BEBF930F38B}"/>
    <cellStyle name="Comma 73 4 2" xfId="7229" xr:uid="{0C987608-3A1A-4227-9498-C3998C7D7757}"/>
    <cellStyle name="Comma 73 4 2 2" xfId="14298" xr:uid="{3D3DBBED-F9EC-460C-8FEF-8B6EBA11FA50}"/>
    <cellStyle name="Comma 73 4 2 2 2" xfId="28274" xr:uid="{2FC47F02-F108-4090-90B8-9D98D695FF77}"/>
    <cellStyle name="Comma 73 4 2 3" xfId="20318" xr:uid="{BE669A40-7596-4A1F-990B-24452A97A4CA}"/>
    <cellStyle name="Comma 73 4 3" xfId="12390" xr:uid="{E910FABC-0E9E-49D6-917D-CDDD63D01F37}"/>
    <cellStyle name="Comma 73 4 3 2" xfId="25357" xr:uid="{8A4927DB-B593-4A26-8484-280CC0E620CB}"/>
    <cellStyle name="Comma 73 4 4" xfId="17401" xr:uid="{90592C89-8F67-4BDA-A59F-0BD0CA4E82DE}"/>
    <cellStyle name="Comma 73 5" xfId="1841" xr:uid="{1F457B66-5EB7-43D9-A090-D567D36FE843}"/>
    <cellStyle name="Comma 73 5 2" xfId="10754" xr:uid="{7F4047D0-2A26-4A0A-9C24-82F5CEE6413C}"/>
    <cellStyle name="Comma 73 5 2 2" xfId="23224" xr:uid="{054ABCE3-FA67-463B-B83A-A6D437058501}"/>
    <cellStyle name="Comma 73 5 3" xfId="15251" xr:uid="{78D1E3AE-CD4A-44E9-B17D-DC5775A09A09}"/>
    <cellStyle name="Comma 73 6" xfId="4956" xr:uid="{EE1EBB22-63E1-4F1A-9A9B-33E251349103}"/>
    <cellStyle name="Comma 73 6 2" xfId="12687" xr:uid="{C25CF04A-A32A-4657-9CDB-CBAB76F9D9B1}"/>
    <cellStyle name="Comma 73 6 2 2" xfId="26011" xr:uid="{2A5BDEBA-1B48-4CE6-897D-A5E272CFD30C}"/>
    <cellStyle name="Comma 73 6 3" xfId="18055" xr:uid="{CEF75B90-84B7-41F1-B9C3-9E67D613D06A}"/>
    <cellStyle name="Comma 73 7" xfId="10283" xr:uid="{1E68B284-24B8-431A-B6A9-6D8979F3BB27}"/>
    <cellStyle name="Comma 73 7 2" xfId="22651" xr:uid="{8F51BB6A-7A69-4E22-8235-B71E2D1D7A57}"/>
    <cellStyle name="Comma 73 8" xfId="9868" xr:uid="{96BAA168-BCA1-4FFC-BE16-79A89FFCCE88}"/>
    <cellStyle name="Comma 73 8 2" xfId="20475" xr:uid="{61806B5E-B9B6-472D-86C2-C138FCD0A1FD}"/>
    <cellStyle name="Comma 73 8 3" xfId="14685" xr:uid="{2CFE611C-2457-4549-BC58-20C3E51E5D39}"/>
    <cellStyle name="Comma 74" xfId="741" xr:uid="{415514D0-64C7-4A31-9B70-01FAAF9878C3}"/>
    <cellStyle name="Comma 74 2" xfId="2377" xr:uid="{95123089-B9AF-4699-81BA-9EFFCA85673D}"/>
    <cellStyle name="Comma 74 2 2" xfId="5689" xr:uid="{CDB3B177-1206-4CB9-A9FB-54B7D5417738}"/>
    <cellStyle name="Comma 74 2 2 2" xfId="13022" xr:uid="{5D83286D-FBC8-4130-8936-ACDAC7E319F2}"/>
    <cellStyle name="Comma 74 2 2 2 2" xfId="26735" xr:uid="{FAAA4D39-9E7E-462F-AF9A-A5958E3A77CE}"/>
    <cellStyle name="Comma 74 2 2 3" xfId="18779" xr:uid="{F2725FC2-0E5D-420C-9A17-68AF607CDAD4}"/>
    <cellStyle name="Comma 74 2 3" xfId="11091" xr:uid="{E7E5D368-13D8-4977-87CC-FD9B530C25E2}"/>
    <cellStyle name="Comma 74 2 3 2" xfId="23580" xr:uid="{8D5389EB-F455-4FFC-8DB1-996E3B9343FC}"/>
    <cellStyle name="Comma 74 2 4" xfId="15608" xr:uid="{8364494D-1E40-4F11-ABBF-4A181F2F58BC}"/>
    <cellStyle name="Comma 74 3" xfId="3688" xr:uid="{A54959B3-E038-4549-A5A5-7D6E4DA4F5CF}"/>
    <cellStyle name="Comma 74 3 2" xfId="6677" xr:uid="{4027AEF8-0720-494B-BAB8-6A43B1DDBC42}"/>
    <cellStyle name="Comma 74 3 2 2" xfId="14003" xr:uid="{AF617F53-C373-4FA0-A861-9BAA4F6F7EC4}"/>
    <cellStyle name="Comma 74 3 2 2 2" xfId="27722" xr:uid="{B2ED5CD4-0C85-4C96-AEA0-E361075D18D2}"/>
    <cellStyle name="Comma 74 3 2 3" xfId="19766" xr:uid="{4558CE87-F327-4F84-A050-FA253C36128E}"/>
    <cellStyle name="Comma 74 3 3" xfId="12091" xr:uid="{6798D820-9D7D-4C80-9A2D-A03F2711A9E6}"/>
    <cellStyle name="Comma 74 3 3 2" xfId="24810" xr:uid="{97808871-FA1A-4BFC-99A1-03A9642854F8}"/>
    <cellStyle name="Comma 74 3 4" xfId="16854" xr:uid="{A1D51850-F84B-4317-9E52-627BFC95FC82}"/>
    <cellStyle name="Comma 74 4" xfId="4267" xr:uid="{7EF41E1F-1B44-4970-9A25-99BCFB67CC79}"/>
    <cellStyle name="Comma 74 4 2" xfId="7223" xr:uid="{54197EF5-4922-48AF-9677-04F5E41F488A}"/>
    <cellStyle name="Comma 74 4 2 2" xfId="14292" xr:uid="{CAC63DC9-B4D2-41A8-82F8-3A46FF32B369}"/>
    <cellStyle name="Comma 74 4 2 2 2" xfId="28268" xr:uid="{778E61F4-08A0-4750-83BC-1E19E296E9D8}"/>
    <cellStyle name="Comma 74 4 2 3" xfId="20312" xr:uid="{DF008567-3075-4824-B2DA-A4755140A1FA}"/>
    <cellStyle name="Comma 74 4 3" xfId="12384" xr:uid="{82FD619E-D396-4614-AD67-69D6AA4437EC}"/>
    <cellStyle name="Comma 74 4 3 2" xfId="25351" xr:uid="{A923B6A2-AAF2-43ED-9584-FCCAB9CEA391}"/>
    <cellStyle name="Comma 74 4 4" xfId="17395" xr:uid="{C73C3D0F-3A4C-448C-BFA3-E831AFB94F1A}"/>
    <cellStyle name="Comma 74 5" xfId="1834" xr:uid="{A0E3CE23-81A2-4046-8467-8DDA21E44F94}"/>
    <cellStyle name="Comma 74 5 2" xfId="10750" xr:uid="{3C179791-FDFE-49C0-9C9E-BBC51C48A618}"/>
    <cellStyle name="Comma 74 5 2 2" xfId="23220" xr:uid="{7D97F8D2-5FA0-4607-8ABD-CBDF38FA7E08}"/>
    <cellStyle name="Comma 74 5 3" xfId="15247" xr:uid="{322095DD-FA32-4DC8-9B0E-05D9A99FE006}"/>
    <cellStyle name="Comma 74 6" xfId="4950" xr:uid="{2C526C9B-EEB3-4F80-97FD-7EAEF37B0EAD}"/>
    <cellStyle name="Comma 74 6 2" xfId="12681" xr:uid="{8C35195D-D98A-49F6-803E-325ED89C2A72}"/>
    <cellStyle name="Comma 74 6 2 2" xfId="26005" xr:uid="{398A7043-BA3D-4F88-B6FF-0F2EF6B9BDE9}"/>
    <cellStyle name="Comma 74 6 3" xfId="18049" xr:uid="{2BAEE81C-E8E4-473E-B4A1-69A79C471DE7}"/>
    <cellStyle name="Comma 74 7" xfId="10277" xr:uid="{C570C918-B388-439E-9441-87945F7D7D01}"/>
    <cellStyle name="Comma 74 7 2" xfId="22645" xr:uid="{338B2318-D0D3-49B1-8408-32CB0E5E8CF8}"/>
    <cellStyle name="Comma 74 8" xfId="9867" xr:uid="{AF6B03DB-AD7F-4350-A7D2-E0625EE31668}"/>
    <cellStyle name="Comma 74 8 2" xfId="20474" xr:uid="{80644F19-638E-41F6-A316-A28D44BC8D8B}"/>
    <cellStyle name="Comma 74 8 3" xfId="14679" xr:uid="{67072210-D795-4C24-B460-7C25ADF53A98}"/>
    <cellStyle name="Comma 75" xfId="751" xr:uid="{3597CF53-3664-4674-BF69-2AEF61909C55}"/>
    <cellStyle name="Comma 75 2" xfId="2380" xr:uid="{254E87F9-A83A-47A7-B3BB-BC010E634761}"/>
    <cellStyle name="Comma 75 2 2" xfId="5692" xr:uid="{E703A6DA-CD2F-4628-9762-9827A44AC758}"/>
    <cellStyle name="Comma 75 2 2 2" xfId="13025" xr:uid="{2C939BD2-7C17-4303-9FE3-FF5E63726020}"/>
    <cellStyle name="Comma 75 2 2 2 2" xfId="26738" xr:uid="{82BF4AEE-490B-4E83-8441-16C7D441EAEB}"/>
    <cellStyle name="Comma 75 2 2 3" xfId="18782" xr:uid="{A37B5BA5-64AB-483F-9FE9-E5ABB06FB277}"/>
    <cellStyle name="Comma 75 2 3" xfId="11094" xr:uid="{6BEE0E3A-4C14-430C-BC90-3C8CC07ED38E}"/>
    <cellStyle name="Comma 75 2 3 2" xfId="23583" xr:uid="{5A33F8C2-D585-42B7-BD06-66E8E085F1F1}"/>
    <cellStyle name="Comma 75 2 4" xfId="15611" xr:uid="{FCFAC76D-9E40-42A7-B533-7F3879AA657B}"/>
    <cellStyle name="Comma 75 3" xfId="3697" xr:uid="{5981E306-BB7C-47AD-AB37-986F4BA2F7E8}"/>
    <cellStyle name="Comma 75 3 2" xfId="6686" xr:uid="{465D5037-2269-4F9D-8394-B0ACCA9F1FD0}"/>
    <cellStyle name="Comma 75 3 2 2" xfId="14012" xr:uid="{CDA46FD8-1D61-44AE-A9DD-7561FCB4A758}"/>
    <cellStyle name="Comma 75 3 2 2 2" xfId="27731" xr:uid="{9BB6CD8B-DC67-4D89-8464-0E6855FA9C75}"/>
    <cellStyle name="Comma 75 3 2 3" xfId="19775" xr:uid="{116766AE-DB70-4F2A-AF7C-E406535B9C7A}"/>
    <cellStyle name="Comma 75 3 3" xfId="12100" xr:uid="{3BDC9149-9542-494F-8907-55C9E0455330}"/>
    <cellStyle name="Comma 75 3 3 2" xfId="24819" xr:uid="{05C49D1A-F480-4781-82D6-C93AA9B6E9B6}"/>
    <cellStyle name="Comma 75 3 4" xfId="16863" xr:uid="{B83898B8-C446-4073-ADD5-60BB0A988691}"/>
    <cellStyle name="Comma 75 4" xfId="4276" xr:uid="{9C465FF2-FFB1-4652-BBB1-86D66FE4CC0D}"/>
    <cellStyle name="Comma 75 4 2" xfId="7232" xr:uid="{EB8546E7-3738-43AB-9901-0E361E051BFF}"/>
    <cellStyle name="Comma 75 4 2 2" xfId="14301" xr:uid="{B5939C10-63BF-4F18-A52B-83C9E146E6FB}"/>
    <cellStyle name="Comma 75 4 2 2 2" xfId="28277" xr:uid="{7A00274A-B872-4269-9D26-974829C26E6A}"/>
    <cellStyle name="Comma 75 4 2 3" xfId="20321" xr:uid="{2D6FB5D3-A9C5-4C59-BBAD-264808310622}"/>
    <cellStyle name="Comma 75 4 3" xfId="12393" xr:uid="{CBA40E0D-1136-41D5-A9B0-9543831C019B}"/>
    <cellStyle name="Comma 75 4 3 2" xfId="25360" xr:uid="{135B1659-3A3F-4D23-AF7F-938C5CB43629}"/>
    <cellStyle name="Comma 75 4 4" xfId="17404" xr:uid="{96A0654B-8433-425B-99BF-5494A7E32FFF}"/>
    <cellStyle name="Comma 75 5" xfId="1824" xr:uid="{D5CAC1AD-A84A-4FB6-8177-1BEFC394FD03}"/>
    <cellStyle name="Comma 75 5 2" xfId="10740" xr:uid="{3BEFF582-C39D-4AFB-8832-CB0BE1295852}"/>
    <cellStyle name="Comma 75 5 2 2" xfId="23210" xr:uid="{4BFC2DA0-3E26-4740-8FD5-9E6E18652653}"/>
    <cellStyle name="Comma 75 5 3" xfId="15237" xr:uid="{38600E46-2E5C-4554-B8D2-AD353944C808}"/>
    <cellStyle name="Comma 75 6" xfId="4959" xr:uid="{4CB78BDA-F6C9-4CA1-8675-83EAADCA656A}"/>
    <cellStyle name="Comma 75 6 2" xfId="12690" xr:uid="{439CAED4-01BE-4C7C-AC9B-4A3F2B9E558F}"/>
    <cellStyle name="Comma 75 6 2 2" xfId="26014" xr:uid="{DD4D78D7-F4A8-49E8-AD49-7B41843A2F12}"/>
    <cellStyle name="Comma 75 6 3" xfId="18058" xr:uid="{0DDFC1E5-07A0-442E-A497-9F6422C1398E}"/>
    <cellStyle name="Comma 75 7" xfId="10286" xr:uid="{E07A4642-0D03-4172-8D43-AAAD76EB60E8}"/>
    <cellStyle name="Comma 75 7 2" xfId="22654" xr:uid="{483A0FCA-D720-4CAF-91EA-D5066494FDF2}"/>
    <cellStyle name="Comma 75 8" xfId="9862" xr:uid="{D7B7867D-0E9A-44AC-A88B-705DC0A02FF1}"/>
    <cellStyle name="Comma 75 8 2" xfId="20469" xr:uid="{B42DB4FD-8701-4573-9BED-08EAE30C332F}"/>
    <cellStyle name="Comma 75 8 3" xfId="14688" xr:uid="{37017D21-75EF-4678-899F-1D0C23B20276}"/>
    <cellStyle name="Comma 76" xfId="746" xr:uid="{B3DB776B-6249-46B5-9CB2-F4769BF50BB6}"/>
    <cellStyle name="Comma 76 2" xfId="2378" xr:uid="{D1140C37-0446-44F7-9A51-B50D8D828E02}"/>
    <cellStyle name="Comma 76 2 2" xfId="5690" xr:uid="{D9195655-9057-41C5-A168-53F6A5339C57}"/>
    <cellStyle name="Comma 76 2 2 2" xfId="13023" xr:uid="{1C8D3831-4C2F-4395-8ED3-34B4ECB5ADAC}"/>
    <cellStyle name="Comma 76 2 2 2 2" xfId="26736" xr:uid="{B0061A57-EEFD-48D0-9459-E34A52BFAAE6}"/>
    <cellStyle name="Comma 76 2 2 3" xfId="18780" xr:uid="{018D9987-4E5B-455C-8707-7FB6BF132F90}"/>
    <cellStyle name="Comma 76 2 3" xfId="11092" xr:uid="{F28672A8-4EB6-4B76-93CC-AAB0AFFF7FD2}"/>
    <cellStyle name="Comma 76 2 3 2" xfId="23581" xr:uid="{4C7C4264-904B-43B2-8E04-B6A4509027EA}"/>
    <cellStyle name="Comma 76 2 4" xfId="15609" xr:uid="{F0119173-4208-4FFA-BBA1-48CE7AF86B2D}"/>
    <cellStyle name="Comma 76 3" xfId="3692" xr:uid="{BFBA4DAC-71EF-4296-AFB8-3053873AD67C}"/>
    <cellStyle name="Comma 76 3 2" xfId="6681" xr:uid="{618F1D88-35A9-48C5-AAA8-517499202655}"/>
    <cellStyle name="Comma 76 3 2 2" xfId="14007" xr:uid="{46554F5F-0912-485D-8B39-4984F635E802}"/>
    <cellStyle name="Comma 76 3 2 2 2" xfId="27726" xr:uid="{14F07089-753E-4F5F-A90C-BC76712FCB57}"/>
    <cellStyle name="Comma 76 3 2 3" xfId="19770" xr:uid="{512D9034-7F62-4116-915B-37E5FADD2374}"/>
    <cellStyle name="Comma 76 3 3" xfId="12095" xr:uid="{68B3FE2E-B533-4BD9-B924-E4CBDB417BAD}"/>
    <cellStyle name="Comma 76 3 3 2" xfId="24814" xr:uid="{FD8CDCFE-E3B1-4198-90BC-2A589C476197}"/>
    <cellStyle name="Comma 76 3 4" xfId="16858" xr:uid="{72537845-3F5E-468E-BA81-3EF9F12CBB86}"/>
    <cellStyle name="Comma 76 4" xfId="4271" xr:uid="{1978962B-5541-4C62-AB9E-1B829623C258}"/>
    <cellStyle name="Comma 76 4 2" xfId="7227" xr:uid="{C3A0F063-6F78-4969-BC29-ED91DD13F0F8}"/>
    <cellStyle name="Comma 76 4 2 2" xfId="14296" xr:uid="{C0A72B04-E9AD-419C-B993-9B9383D5004C}"/>
    <cellStyle name="Comma 76 4 2 2 2" xfId="28272" xr:uid="{49B29462-F7E0-47C8-BC26-0813BEE8EBD5}"/>
    <cellStyle name="Comma 76 4 2 3" xfId="20316" xr:uid="{81678D0C-E8D0-41EC-BAC3-B2B97512BAB8}"/>
    <cellStyle name="Comma 76 4 3" xfId="12388" xr:uid="{080F5684-C1A9-449F-BC4B-8E80519D9E17}"/>
    <cellStyle name="Comma 76 4 3 2" xfId="25355" xr:uid="{ADEB8D73-E609-4E5E-804A-5A828160AE63}"/>
    <cellStyle name="Comma 76 4 4" xfId="17399" xr:uid="{0E8527A3-3B70-4072-B7F1-76A8BA86AD93}"/>
    <cellStyle name="Comma 76 5" xfId="1825" xr:uid="{CD86D603-0654-4BB5-9F52-25B9F7B4755D}"/>
    <cellStyle name="Comma 76 5 2" xfId="10741" xr:uid="{B082307D-5704-43A3-AD47-C22A57E03E78}"/>
    <cellStyle name="Comma 76 5 2 2" xfId="23211" xr:uid="{60DF2E3D-52B9-46A6-A2ED-6E139FEAE55A}"/>
    <cellStyle name="Comma 76 5 3" xfId="15238" xr:uid="{685C6FAD-D685-42F3-B19D-17383706B17F}"/>
    <cellStyle name="Comma 76 6" xfId="4954" xr:uid="{9F83F5EF-0C67-4B51-8EFE-ED6FEB80CD0D}"/>
    <cellStyle name="Comma 76 6 2" xfId="12685" xr:uid="{8C10CA57-8B73-4BD2-95D1-DFDB422068D1}"/>
    <cellStyle name="Comma 76 6 2 2" xfId="26009" xr:uid="{ADBE2E72-0D0D-4246-9ABB-7232D2CB9FCA}"/>
    <cellStyle name="Comma 76 6 3" xfId="18053" xr:uid="{79A101E1-3995-4753-B76C-B929F46B230F}"/>
    <cellStyle name="Comma 76 7" xfId="10281" xr:uid="{FDCC4FF0-7CAF-4991-9F5B-E2A85B73F717}"/>
    <cellStyle name="Comma 76 7 2" xfId="22649" xr:uid="{5A389575-35AF-4555-B680-3BB86D878E6A}"/>
    <cellStyle name="Comma 76 8" xfId="9863" xr:uid="{6916A16A-C2B6-4051-B3F5-542803D7ED76}"/>
    <cellStyle name="Comma 76 8 2" xfId="20470" xr:uid="{0E09F12A-16E8-4225-8474-8B3B5754905E}"/>
    <cellStyle name="Comma 76 8 3" xfId="14683" xr:uid="{EE43EFEA-1A70-44F0-8786-730398A34F15}"/>
    <cellStyle name="Comma 77" xfId="25" xr:uid="{FAFDFDD0-0169-40AB-9C79-30D92F913AB5}"/>
    <cellStyle name="Comma 77 2" xfId="483" xr:uid="{2F6AF68A-724F-4F73-A168-D95790E0558E}"/>
    <cellStyle name="Comma 78" xfId="753" xr:uid="{01662587-C82A-410C-855B-397CE47916F9}"/>
    <cellStyle name="Comma 78 2" xfId="2381" xr:uid="{4AA5B5F2-E2B6-4A15-8CF2-146252E653DD}"/>
    <cellStyle name="Comma 78 2 2" xfId="5693" xr:uid="{A3EC1B54-FDDF-4336-B4B5-4DD883E7C415}"/>
    <cellStyle name="Comma 78 2 2 2" xfId="13026" xr:uid="{8ABB658A-2A80-40CB-900C-33139F2DD34E}"/>
    <cellStyle name="Comma 78 2 2 2 2" xfId="26739" xr:uid="{18F2086E-B9E9-4C64-AEA7-6D5D15824E05}"/>
    <cellStyle name="Comma 78 2 2 3" xfId="18783" xr:uid="{C9C90415-2328-4C5B-8716-133059964060}"/>
    <cellStyle name="Comma 78 2 3" xfId="11095" xr:uid="{47E71046-B9AC-4CC5-9988-4025639AE2CC}"/>
    <cellStyle name="Comma 78 2 3 2" xfId="23584" xr:uid="{016F98BC-D8BF-4438-8A2A-6BF4CA45C9E1}"/>
    <cellStyle name="Comma 78 2 4" xfId="15612" xr:uid="{FCA215F1-3FD5-47C6-B305-40C5D8CFA8AA}"/>
    <cellStyle name="Comma 78 3" xfId="3699" xr:uid="{599DBE0F-E325-4001-BA03-03621FB1D256}"/>
    <cellStyle name="Comma 78 3 2" xfId="6688" xr:uid="{EF9CD18E-AA2A-484E-A005-D598A0C02475}"/>
    <cellStyle name="Comma 78 3 2 2" xfId="14014" xr:uid="{F0D864E4-2995-4053-A3E3-D75DAD58BA7B}"/>
    <cellStyle name="Comma 78 3 2 2 2" xfId="27733" xr:uid="{B472C746-AAF1-437A-A6CD-0CD3B37F2DC8}"/>
    <cellStyle name="Comma 78 3 2 3" xfId="19777" xr:uid="{5E15EA2F-076A-480E-8E0D-7F1B65255667}"/>
    <cellStyle name="Comma 78 3 3" xfId="12102" xr:uid="{EF83F05F-B8A4-491D-A0B6-04E49D94C884}"/>
    <cellStyle name="Comma 78 3 3 2" xfId="24821" xr:uid="{2FEAF79C-F4B9-4C9D-92B7-BF23C85664FD}"/>
    <cellStyle name="Comma 78 3 4" xfId="16865" xr:uid="{6BF40EC8-A855-46C2-86D6-7B7109D7D55D}"/>
    <cellStyle name="Comma 78 4" xfId="4278" xr:uid="{5D8D9749-0BDD-483E-B5AF-228F7519A568}"/>
    <cellStyle name="Comma 78 4 2" xfId="7234" xr:uid="{15613A5D-3515-4A18-B65D-F70CD6D39B8C}"/>
    <cellStyle name="Comma 78 4 2 2" xfId="14303" xr:uid="{251FA9A2-E267-42C7-981D-E6721DE6B154}"/>
    <cellStyle name="Comma 78 4 2 2 2" xfId="28279" xr:uid="{EA5212F9-5EA7-4D21-B1B7-3878D253104E}"/>
    <cellStyle name="Comma 78 4 2 3" xfId="20323" xr:uid="{9CD0F9E3-B634-464D-B9A6-CC5150D8316D}"/>
    <cellStyle name="Comma 78 4 3" xfId="12395" xr:uid="{98FA83D1-12D0-457A-AC37-81ED709F95EA}"/>
    <cellStyle name="Comma 78 4 3 2" xfId="25362" xr:uid="{1B7B7F6B-EB06-47B8-B9B3-4673B9722025}"/>
    <cellStyle name="Comma 78 4 4" xfId="17406" xr:uid="{87154BDD-689A-4377-BB83-8FABD86650C4}"/>
    <cellStyle name="Comma 78 5" xfId="1831" xr:uid="{E19D13E1-1E3E-4EC2-8BE8-735E2177A8E6}"/>
    <cellStyle name="Comma 78 5 2" xfId="10747" xr:uid="{E9537B3C-8E6B-4290-9706-51227F93D1A0}"/>
    <cellStyle name="Comma 78 5 2 2" xfId="23217" xr:uid="{9CDE1982-3D94-4F51-A8AA-5BB94AF3069E}"/>
    <cellStyle name="Comma 78 5 3" xfId="15244" xr:uid="{317643B3-4900-48AF-A265-26FC2E69F82D}"/>
    <cellStyle name="Comma 78 6" xfId="4961" xr:uid="{B576050F-6CC0-49F6-B2C0-0390492176BC}"/>
    <cellStyle name="Comma 78 6 2" xfId="12692" xr:uid="{EF255174-1C4C-49B0-B26C-C870CFCB1D6E}"/>
    <cellStyle name="Comma 78 6 2 2" xfId="26016" xr:uid="{05D3CA07-BBC7-43F8-B2C1-97D42410325F}"/>
    <cellStyle name="Comma 78 6 3" xfId="18060" xr:uid="{73EC52FE-FEA7-4833-BDD8-7CD5C2544240}"/>
    <cellStyle name="Comma 78 7" xfId="10288" xr:uid="{1B0824F4-39D0-4140-AE83-8480C706C1AE}"/>
    <cellStyle name="Comma 78 7 2" xfId="22656" xr:uid="{83C731F3-429B-4F26-A6E3-4F73DFE01436}"/>
    <cellStyle name="Comma 78 8" xfId="9866" xr:uid="{04A0D8C4-6EBC-42CC-9F3F-ECB6D9A13FBC}"/>
    <cellStyle name="Comma 78 8 2" xfId="20473" xr:uid="{85063ECD-D4D6-4924-A9EF-471142A9E1EB}"/>
    <cellStyle name="Comma 78 8 3" xfId="14690" xr:uid="{1A08597B-78EC-44A3-89A5-59B3B8F93524}"/>
    <cellStyle name="Comma 79" xfId="754" xr:uid="{0B6DA167-49F9-4C34-A27E-69458F1B2DD6}"/>
    <cellStyle name="Comma 79 2" xfId="2382" xr:uid="{22C870FC-CDF6-4B64-8463-EF6A86FA23F1}"/>
    <cellStyle name="Comma 79 2 2" xfId="5694" xr:uid="{7149F062-A2BD-4191-92F8-CB355D733C2A}"/>
    <cellStyle name="Comma 79 2 2 2" xfId="13027" xr:uid="{18F6F881-872D-4B4E-82D4-6071A23612B4}"/>
    <cellStyle name="Comma 79 2 2 2 2" xfId="26740" xr:uid="{DFC6798E-AAF2-49F9-9FFF-41E6465B65FA}"/>
    <cellStyle name="Comma 79 2 2 3" xfId="18784" xr:uid="{215480DD-BB4E-440C-B928-649B57D0E372}"/>
    <cellStyle name="Comma 79 2 3" xfId="11096" xr:uid="{4335EE56-EB2C-42D7-BB5D-A21C36B898FB}"/>
    <cellStyle name="Comma 79 2 3 2" xfId="23585" xr:uid="{D9A2FFB0-D889-450A-A767-AA622D53E602}"/>
    <cellStyle name="Comma 79 2 4" xfId="15613" xr:uid="{E49A9721-5C03-4803-99A8-9CA689FEE533}"/>
    <cellStyle name="Comma 79 3" xfId="3700" xr:uid="{78C17FF7-DAEA-41D4-AEF0-EA314E2802F3}"/>
    <cellStyle name="Comma 79 3 2" xfId="6689" xr:uid="{8B36AB77-76CE-432E-BFE9-FF22300B4E52}"/>
    <cellStyle name="Comma 79 3 2 2" xfId="14015" xr:uid="{856FF78B-A378-4AC2-A320-853C7DDDEC26}"/>
    <cellStyle name="Comma 79 3 2 2 2" xfId="27734" xr:uid="{CA9C0538-03B4-4EF5-97BF-B95CB66CB727}"/>
    <cellStyle name="Comma 79 3 2 3" xfId="19778" xr:uid="{FCE9DA2B-99FD-41A4-A57B-9B4551867F72}"/>
    <cellStyle name="Comma 79 3 3" xfId="12103" xr:uid="{00F1D428-B99E-4487-8548-B133D54C8712}"/>
    <cellStyle name="Comma 79 3 3 2" xfId="24822" xr:uid="{9733668C-E357-4A65-9922-B9C7A5140BDB}"/>
    <cellStyle name="Comma 79 3 4" xfId="16866" xr:uid="{729F0E03-4072-4371-BC98-282E3824699B}"/>
    <cellStyle name="Comma 79 4" xfId="4279" xr:uid="{00C308BD-DA3D-41A7-ACF9-CC2CA9C27145}"/>
    <cellStyle name="Comma 79 4 2" xfId="7235" xr:uid="{9704C1F3-00F8-4114-B75E-80DCFF67DC37}"/>
    <cellStyle name="Comma 79 4 2 2" xfId="14304" xr:uid="{3E5CE38D-D05F-4F27-9B89-A369C363E103}"/>
    <cellStyle name="Comma 79 4 2 2 2" xfId="28280" xr:uid="{8B172D44-8077-4148-8D1B-6E599A01FF95}"/>
    <cellStyle name="Comma 79 4 2 3" xfId="20324" xr:uid="{21A43936-C47C-4AB0-88F0-EF5D4459B239}"/>
    <cellStyle name="Comma 79 4 3" xfId="12396" xr:uid="{E78FCF94-58EF-44D9-91B1-70590D216117}"/>
    <cellStyle name="Comma 79 4 3 2" xfId="25363" xr:uid="{EEFD7518-B8AD-49E5-9135-7320C98A4A29}"/>
    <cellStyle name="Comma 79 4 4" xfId="17407" xr:uid="{BE4CE7A3-4320-49C0-B66E-32179BD3E555}"/>
    <cellStyle name="Comma 79 5" xfId="1828" xr:uid="{E77BC568-3ABE-4A81-B713-7A04D445F536}"/>
    <cellStyle name="Comma 79 5 2" xfId="10744" xr:uid="{A16CD942-9582-4B34-B4B9-76EF5E73E9CD}"/>
    <cellStyle name="Comma 79 5 2 2" xfId="23214" xr:uid="{6B56CACE-3970-428F-8F49-CF57D1A587AC}"/>
    <cellStyle name="Comma 79 5 3" xfId="15241" xr:uid="{81EBB3F7-0F43-4F86-8771-BB224871D8FD}"/>
    <cellStyle name="Comma 79 6" xfId="4962" xr:uid="{9715F53F-31A3-4778-9D4D-8E0A5D2112F4}"/>
    <cellStyle name="Comma 79 6 2" xfId="12693" xr:uid="{EC63CA8E-05BD-4791-9829-8BC2506712D7}"/>
    <cellStyle name="Comma 79 6 2 2" xfId="26017" xr:uid="{B18E8F84-BD20-4AEE-A774-4F8BD2CF9264}"/>
    <cellStyle name="Comma 79 6 3" xfId="18061" xr:uid="{7546A673-D445-41CC-B236-F26CE35A2387}"/>
    <cellStyle name="Comma 79 7" xfId="10289" xr:uid="{8A770DB4-9EA7-4BC7-8F3A-96159DB037FD}"/>
    <cellStyle name="Comma 79 7 2" xfId="22657" xr:uid="{413DBC14-BB13-448C-8F96-CA9D1BDFB59B}"/>
    <cellStyle name="Comma 79 8" xfId="9864" xr:uid="{8A82A168-BE9B-422C-89C7-BC8EC6BD8292}"/>
    <cellStyle name="Comma 79 8 2" xfId="20471" xr:uid="{3DB69816-8E55-46EC-BF5F-5F1867E78ECD}"/>
    <cellStyle name="Comma 79 8 3" xfId="14691" xr:uid="{8BD80735-4CAB-493D-9F75-DC0A7571A594}"/>
    <cellStyle name="Comma 8" xfId="247" xr:uid="{07D986E2-4994-44C0-96F8-98A033D54D80}"/>
    <cellStyle name="Comma 8 10" xfId="10045" xr:uid="{03B67FAC-A753-4680-8E16-58E3DBF2979C}"/>
    <cellStyle name="Comma 8 10 2" xfId="22424" xr:uid="{DF4B4742-F326-4905-9460-45F76DBD0709}"/>
    <cellStyle name="Comma 8 11" xfId="9642" xr:uid="{3024C2E5-910D-47CD-A2D1-58A8C7DFC08F}"/>
    <cellStyle name="Comma 8 11 2" xfId="20410" xr:uid="{D54ADD48-82FB-44FA-B43D-477709E393DE}"/>
    <cellStyle name="Comma 8 11 3" xfId="14484" xr:uid="{684CD88C-618A-43CD-ABF2-B32A194B90A1}"/>
    <cellStyle name="Comma 8 2" xfId="407" xr:uid="{E05B3898-7238-4D59-9847-3ADEAD5BCD9B}"/>
    <cellStyle name="Comma 8 2 2" xfId="567" xr:uid="{65D4E1C7-7619-4939-B330-575CE8CB0D4C}"/>
    <cellStyle name="Comma 8 2 3" xfId="887" xr:uid="{DCB29B4F-9E19-43D4-9873-32AE545605BE}"/>
    <cellStyle name="Comma 8 2 4" xfId="31278" xr:uid="{C65892A0-CD5A-4AE4-A59C-3B48E3DC348E}"/>
    <cellStyle name="Comma 8 3" xfId="448" xr:uid="{7D7D99D7-2D98-4C5A-9DEC-F41D925A68C4}"/>
    <cellStyle name="Comma 8 3 2" xfId="3576" xr:uid="{22B20511-3403-4B95-9A67-1CE6ECEA9F22}"/>
    <cellStyle name="Comma 8 3 2 2" xfId="6565" xr:uid="{3C220A95-44C9-4CEA-8EDB-501E4FD37601}"/>
    <cellStyle name="Comma 8 3 2 2 2" xfId="13891" xr:uid="{FC01DFF9-8764-43AB-86D5-1217DB1393AC}"/>
    <cellStyle name="Comma 8 3 2 2 2 2" xfId="27610" xr:uid="{579A5E8E-8C2A-486B-B95F-520CD07AF760}"/>
    <cellStyle name="Comma 8 3 2 2 3" xfId="19654" xr:uid="{506AB3C1-DDD0-4441-A6E8-D2642E8ABA36}"/>
    <cellStyle name="Comma 8 3 2 3" xfId="11979" xr:uid="{559BA22F-2A95-42A6-B589-44AC41387685}"/>
    <cellStyle name="Comma 8 3 2 3 2" xfId="24698" xr:uid="{0892A83F-41F6-41D6-9C80-F8510E56EBC0}"/>
    <cellStyle name="Comma 8 3 2 4" xfId="16742" xr:uid="{E23397CD-104E-40A5-8D2D-A33B15E42383}"/>
    <cellStyle name="Comma 8 3 3" xfId="4155" xr:uid="{14DF4D60-9719-4037-AE41-EEB19C753869}"/>
    <cellStyle name="Comma 8 3 3 2" xfId="7111" xr:uid="{7EDA79CE-F261-48C3-A267-894A0800C036}"/>
    <cellStyle name="Comma 8 3 3 2 2" xfId="14180" xr:uid="{B112CD19-25A4-4878-8B07-6199192AE139}"/>
    <cellStyle name="Comma 8 3 3 2 2 2" xfId="28156" xr:uid="{6AAA98B0-28C9-45B0-B981-80774EA47D20}"/>
    <cellStyle name="Comma 8 3 3 2 3" xfId="20200" xr:uid="{E96DD2CC-4094-44E1-9616-00DB286516A2}"/>
    <cellStyle name="Comma 8 3 3 3" xfId="12272" xr:uid="{EDEA41A5-701F-49F4-9646-81E43310D666}"/>
    <cellStyle name="Comma 8 3 3 3 2" xfId="25239" xr:uid="{F5C0DFBA-05BD-481D-AE1B-BCB3910497C0}"/>
    <cellStyle name="Comma 8 3 3 4" xfId="17283" xr:uid="{551BF806-FE61-4B4D-B3D0-83E75BF7C5D7}"/>
    <cellStyle name="Comma 8 3 4" xfId="4790" xr:uid="{A8D584A6-CE70-47E1-A822-FEF591FC3271}"/>
    <cellStyle name="Comma 8 3 4 2" xfId="12564" xr:uid="{64C59C0C-4F5E-40A6-AF60-720D5B604ACC}"/>
    <cellStyle name="Comma 8 3 4 2 2" xfId="25850" xr:uid="{40A813B9-5634-438A-BB2E-D8F045F713FD}"/>
    <cellStyle name="Comma 8 3 4 3" xfId="17894" xr:uid="{2DA303F3-C96C-4272-A55F-9B651DB5040A}"/>
    <cellStyle name="Comma 8 3 5" xfId="10141" xr:uid="{242F5C66-707E-4188-BEA7-6CB5BD25B1C9}"/>
    <cellStyle name="Comma 8 3 5 2" xfId="22511" xr:uid="{AAF26FF7-4888-4258-A7CB-3F23FE9F9C06}"/>
    <cellStyle name="Comma 8 3 6" xfId="14548" xr:uid="{8F193D4B-0474-4275-9112-D32A6F2E0A14}"/>
    <cellStyle name="Comma 8 4" xfId="886" xr:uid="{1247D7C6-3682-47E6-81AB-6FD2D50F25B1}"/>
    <cellStyle name="Comma 8 5" xfId="1943" xr:uid="{E37C56E2-2916-4D00-9E68-BEAFF57456B3}"/>
    <cellStyle name="Comma 8 5 2" xfId="5462" xr:uid="{6B98D5E3-609E-47B6-AE3C-1008EE5C51E5}"/>
    <cellStyle name="Comma 8 5 2 2" xfId="12834" xr:uid="{3689B038-B27A-4E27-9E49-0C2D78A78F94}"/>
    <cellStyle name="Comma 8 5 2 2 2" xfId="26513" xr:uid="{756B3A56-8C13-4069-833E-F87A7A8C6BA6}"/>
    <cellStyle name="Comma 8 5 2 3" xfId="18557" xr:uid="{E35E9CE3-9A56-4475-9A1F-EAEA6A16CD52}"/>
    <cellStyle name="Comma 8 5 2 4" xfId="32260" xr:uid="{5ACBB0DC-0EC6-46A7-A4E6-67EE28337F29}"/>
    <cellStyle name="Comma 8 5 3" xfId="10841" xr:uid="{32969D06-4A52-40DD-895D-BD6763A93B24}"/>
    <cellStyle name="Comma 8 5 3 2" xfId="23312" xr:uid="{A9475259-0A1C-4909-881A-B4B97BEA1F27}"/>
    <cellStyle name="Comma 8 5 4" xfId="15335" xr:uid="{F288B6CA-6093-453A-B4B7-8ED6B8E772FE}"/>
    <cellStyle name="Comma 8 5 5" xfId="31277" xr:uid="{E22FD67C-7CF8-4D73-BB8F-3E915A36AEBB}"/>
    <cellStyle name="Comma 8 6" xfId="3513" xr:uid="{7F2203DF-3BD0-4FBA-B724-56786E1F4977}"/>
    <cellStyle name="Comma 8 6 2" xfId="6502" xr:uid="{7E0E8EF6-7E2A-4377-86BF-0019000F14A6}"/>
    <cellStyle name="Comma 8 6 2 2" xfId="13828" xr:uid="{0BF506A9-8D5F-4C4B-AFED-2EFE3D6EE561}"/>
    <cellStyle name="Comma 8 6 2 2 2" xfId="27547" xr:uid="{8F286D3F-24D0-443D-BF32-F837CC66E1A1}"/>
    <cellStyle name="Comma 8 6 2 3" xfId="19591" xr:uid="{763F9A7D-E132-4ED9-8903-2D2EE678C917}"/>
    <cellStyle name="Comma 8 6 3" xfId="11916" xr:uid="{9AA81C60-19E0-4A89-B050-6E6CB80AAE49}"/>
    <cellStyle name="Comma 8 6 3 2" xfId="24635" xr:uid="{6D6807DA-5825-4F87-8E2A-B8904C2DCE94}"/>
    <cellStyle name="Comma 8 6 4" xfId="16679" xr:uid="{D5EB24D9-8A01-44BB-928D-3EFF5C0028F5}"/>
    <cellStyle name="Comma 8 7" xfId="4092" xr:uid="{78F3B0A0-31AD-47B7-87D2-7C43727C6908}"/>
    <cellStyle name="Comma 8 7 2" xfId="7048" xr:uid="{52DDEEEE-08A0-4DE8-A8FC-562287CB135A}"/>
    <cellStyle name="Comma 8 7 2 2" xfId="14117" xr:uid="{CDF4DF22-DBB7-4F55-8DB4-DDF7659AAF50}"/>
    <cellStyle name="Comma 8 7 2 2 2" xfId="28093" xr:uid="{9A7856A5-B2E3-4065-AF72-EED5503F5F1E}"/>
    <cellStyle name="Comma 8 7 2 3" xfId="20137" xr:uid="{8D1EA576-A75F-4C8A-85F3-86CFAC178564}"/>
    <cellStyle name="Comma 8 7 3" xfId="12209" xr:uid="{53EA59DF-896A-480E-8B51-F8DFC942F305}"/>
    <cellStyle name="Comma 8 7 3 2" xfId="25176" xr:uid="{698997A2-EB13-41AC-A397-9862DFA55487}"/>
    <cellStyle name="Comma 8 7 4" xfId="17220" xr:uid="{79190C24-26AA-495A-AA79-101D98A39D54}"/>
    <cellStyle name="Comma 8 8" xfId="1579" xr:uid="{D69D69AA-C407-459E-9DD1-7415AB88735D}"/>
    <cellStyle name="Comma 8 9" xfId="4688" xr:uid="{99703993-DB3E-45AD-94FF-43E920390832}"/>
    <cellStyle name="Comma 8 9 2" xfId="12501" xr:uid="{DF6C8780-6265-425E-8DF4-528A472A008B}"/>
    <cellStyle name="Comma 8 9 2 2" xfId="25760" xr:uid="{64C2A07F-42AC-49FB-BE27-72F12F355BB7}"/>
    <cellStyle name="Comma 8 9 3" xfId="17804" xr:uid="{F0EE1B68-8C81-499C-991F-7F16DBD578F7}"/>
    <cellStyle name="Comma 80" xfId="755" xr:uid="{DA92CCDA-90F4-4E6C-BEC5-6ED3DB8A4E90}"/>
    <cellStyle name="Comma 80 2" xfId="2383" xr:uid="{F502A35C-7730-4798-A268-A6BDBDA753FA}"/>
    <cellStyle name="Comma 80 2 2" xfId="5695" xr:uid="{DA2A9A42-A952-46E1-A35F-4C0C041F5ECE}"/>
    <cellStyle name="Comma 80 2 2 2" xfId="13028" xr:uid="{5BC90663-527A-45AA-B85C-F612D905C253}"/>
    <cellStyle name="Comma 80 2 2 2 2" xfId="26741" xr:uid="{C0789255-CB34-452E-B2E1-96EFDD6C8291}"/>
    <cellStyle name="Comma 80 2 2 3" xfId="18785" xr:uid="{1AAD3C63-E954-416E-8E05-557D5CE3F666}"/>
    <cellStyle name="Comma 80 2 3" xfId="11097" xr:uid="{480AAEEF-B76A-44BB-8D4E-0C3D659D7CD1}"/>
    <cellStyle name="Comma 80 2 3 2" xfId="23586" xr:uid="{82F20382-AAA0-440F-9CDB-1C25B6DF32C6}"/>
    <cellStyle name="Comma 80 2 4" xfId="15614" xr:uid="{D74CF158-8C8C-4DE9-8E2C-2A8E9138745A}"/>
    <cellStyle name="Comma 80 3" xfId="3701" xr:uid="{CD3E8146-C1DF-46FC-87A3-99E97ED74C1D}"/>
    <cellStyle name="Comma 80 3 2" xfId="6690" xr:uid="{F2862053-AB20-45AA-BD2D-6E40E037D1FC}"/>
    <cellStyle name="Comma 80 3 2 2" xfId="14016" xr:uid="{62C10E91-F915-4CB9-931E-A526C0E97C90}"/>
    <cellStyle name="Comma 80 3 2 2 2" xfId="27735" xr:uid="{7110B0F7-D1B9-4BCC-9A2E-F1F8D419FB73}"/>
    <cellStyle name="Comma 80 3 2 3" xfId="19779" xr:uid="{4A4FA4FC-94F8-4FC7-B598-AC8CC9C3154C}"/>
    <cellStyle name="Comma 80 3 3" xfId="12104" xr:uid="{BF68BBBF-F25C-4D1D-B33B-1CB1AB2D30B7}"/>
    <cellStyle name="Comma 80 3 3 2" xfId="24823" xr:uid="{B69BD52A-9FE9-4710-8F9F-2B0DD6D651D1}"/>
    <cellStyle name="Comma 80 3 4" xfId="16867" xr:uid="{C6828268-6CF3-48D8-B569-DB39925EBEA8}"/>
    <cellStyle name="Comma 80 4" xfId="4280" xr:uid="{511AF921-A037-44D8-A205-DE2E24311AD6}"/>
    <cellStyle name="Comma 80 4 2" xfId="7236" xr:uid="{9B43E6C2-AE8E-4CA8-9339-A9057B0D380D}"/>
    <cellStyle name="Comma 80 4 2 2" xfId="14305" xr:uid="{604C586A-83CA-4D31-97E2-865DC4323C41}"/>
    <cellStyle name="Comma 80 4 2 2 2" xfId="28281" xr:uid="{319C6C3C-0F12-4824-AC44-8C9281666780}"/>
    <cellStyle name="Comma 80 4 2 3" xfId="20325" xr:uid="{184425E5-423D-44C6-800E-0C7BEA5CB174}"/>
    <cellStyle name="Comma 80 4 3" xfId="12397" xr:uid="{0BFD006B-E961-4506-9A87-430673DD42E5}"/>
    <cellStyle name="Comma 80 4 3 2" xfId="25364" xr:uid="{18C93896-FF70-4606-B6D8-D5BD78FFB594}"/>
    <cellStyle name="Comma 80 4 4" xfId="17408" xr:uid="{31DAEFF6-9C5F-457C-9336-B0359D921309}"/>
    <cellStyle name="Comma 80 5" xfId="2161" xr:uid="{3598EC41-D0A1-413E-83A1-23130B6C0230}"/>
    <cellStyle name="Comma 80 6" xfId="4963" xr:uid="{547B32B1-AB2E-4D16-9E49-A4018143AB24}"/>
    <cellStyle name="Comma 80 6 2" xfId="12694" xr:uid="{A337A014-6892-4157-9651-682BFAFF323A}"/>
    <cellStyle name="Comma 80 6 2 2" xfId="26018" xr:uid="{84E88F35-F7B3-471A-A191-6616B1573F2A}"/>
    <cellStyle name="Comma 80 6 3" xfId="18062" xr:uid="{B2BA2FF1-CD37-4951-9DB7-B476E8E4A6F4}"/>
    <cellStyle name="Comma 80 7" xfId="10290" xr:uid="{F7B11727-0E94-4D1F-A982-B3010730060C}"/>
    <cellStyle name="Comma 80 7 2" xfId="22658" xr:uid="{C218DC74-42BB-451E-BA9A-6DEDAB4D1643}"/>
    <cellStyle name="Comma 80 8" xfId="9954" xr:uid="{21E069B5-1428-440A-BA27-714635E1396E}"/>
    <cellStyle name="Comma 80 8 2" xfId="20491" xr:uid="{925EFF16-ED19-444A-9285-8436CFDD3408}"/>
    <cellStyle name="Comma 80 8 3" xfId="14692" xr:uid="{27E2CF35-52E0-45F9-923D-C07A9E463770}"/>
    <cellStyle name="Comma 81" xfId="636" xr:uid="{B6363896-D10B-4A08-89DD-3B4C513B520D}"/>
    <cellStyle name="Comma 81 2" xfId="2332" xr:uid="{BDCB7AE3-6C0A-4507-8626-F46982893BE0}"/>
    <cellStyle name="Comma 81 3" xfId="2130" xr:uid="{FD195BF0-1AB2-4FA9-AAB1-00A38C45EFB0}"/>
    <cellStyle name="Comma 81 4" xfId="9951" xr:uid="{CF90F0EA-BD6D-4428-AE51-A2D6AE0A7A8D}"/>
    <cellStyle name="Comma 82" xfId="104" xr:uid="{F00F03BF-33DB-4545-B01F-F108AA1E6716}"/>
    <cellStyle name="Comma 82 2" xfId="735" xr:uid="{C6A917B4-F2B7-45B6-AEBE-4A0C4A4FC5BF}"/>
    <cellStyle name="Comma 82 3" xfId="2212" xr:uid="{854ECC8F-13B4-4A0A-AC14-E0BD82C1F85D}"/>
    <cellStyle name="Comma 82 3 2" xfId="5614" xr:uid="{6D7083DB-717E-46B0-8CBC-82B15597F899}"/>
    <cellStyle name="Comma 82 3 2 2" xfId="12963" xr:uid="{90322B9C-A74F-4C38-BD00-6A0B87F1D79A}"/>
    <cellStyle name="Comma 82 3 2 2 2" xfId="26663" xr:uid="{3D728C61-0703-4E34-A62E-37EDE7019D13}"/>
    <cellStyle name="Comma 82 3 2 3" xfId="18707" xr:uid="{886F8AB3-CC07-44E0-9A42-B2201ADB2AF0}"/>
    <cellStyle name="Comma 82 3 3" xfId="11021" xr:uid="{CA52AF71-985F-4E74-9723-7FA6011073DE}"/>
    <cellStyle name="Comma 82 3 3 2" xfId="23499" xr:uid="{58435B14-C8B8-462B-B8E7-1D3E416D8CCC}"/>
    <cellStyle name="Comma 82 3 4" xfId="15519" xr:uid="{02B628BB-65E1-4E76-AA74-8340FA53AD46}"/>
    <cellStyle name="Comma 82 4" xfId="3507" xr:uid="{EE6982B4-5F73-44C0-9E08-ACCCBB5D4893}"/>
    <cellStyle name="Comma 82 4 2" xfId="6496" xr:uid="{746C1683-0E6E-43B0-B14F-AC881623A109}"/>
    <cellStyle name="Comma 82 4 2 2" xfId="13822" xr:uid="{2156A1A1-87A9-4B8A-81B2-7D8A35F01616}"/>
    <cellStyle name="Comma 82 4 2 2 2" xfId="27541" xr:uid="{62FF98F2-1DCE-426D-9A1E-762E2E5008B5}"/>
    <cellStyle name="Comma 82 4 2 3" xfId="19585" xr:uid="{4F48E3F6-60D9-418E-8942-56EB997ACAE8}"/>
    <cellStyle name="Comma 82 4 3" xfId="11910" xr:uid="{DEEE8F4A-E379-4BE9-8885-D745FBCB3D4F}"/>
    <cellStyle name="Comma 82 4 3 2" xfId="24629" xr:uid="{CE74BA4D-49B0-472E-82D1-658ED2681055}"/>
    <cellStyle name="Comma 82 4 4" xfId="16673" xr:uid="{3A313AF4-2734-441A-9302-63DFB383F830}"/>
    <cellStyle name="Comma 82 5" xfId="4086" xr:uid="{0074798B-F6F7-4BA5-B4DA-9C0DC0B1DAE3}"/>
    <cellStyle name="Comma 82 5 2" xfId="7042" xr:uid="{35FCE09E-211D-407F-B9D6-EAB1C9B8871E}"/>
    <cellStyle name="Comma 82 5 2 2" xfId="14111" xr:uid="{7EA5183A-20D4-4D65-AD0D-D3E4CA60156A}"/>
    <cellStyle name="Comma 82 5 2 2 2" xfId="28087" xr:uid="{809A3F27-928B-47FA-9DC3-F5FBE7F9EB71}"/>
    <cellStyle name="Comma 82 5 2 3" xfId="20131" xr:uid="{FC03F02B-A6F8-4DEE-9895-67C8CD3B39CB}"/>
    <cellStyle name="Comma 82 5 3" xfId="12203" xr:uid="{06EDBBA8-56CD-45EC-B730-68DF488CEF81}"/>
    <cellStyle name="Comma 82 5 3 2" xfId="25170" xr:uid="{9CAB5DE7-65F4-4CEE-9C6B-50C55280215D}"/>
    <cellStyle name="Comma 82 5 4" xfId="17214" xr:uid="{BB35734B-DA62-40C2-8BA3-3C08F82509C6}"/>
    <cellStyle name="Comma 82 6" xfId="2186" xr:uid="{ED61191B-A889-41A3-9A86-D4BB29A12566}"/>
    <cellStyle name="Comma 82 7" xfId="4643" xr:uid="{D8EF3742-C614-470A-A714-657EFF450F16}"/>
    <cellStyle name="Comma 82 7 2" xfId="12495" xr:uid="{737C1001-A84A-4EEE-9C4A-CAEDC2A2B450}"/>
    <cellStyle name="Comma 82 7 2 2" xfId="25718" xr:uid="{EE537BD5-D9E4-4189-BE36-C86FAF62D5D2}"/>
    <cellStyle name="Comma 82 7 3" xfId="17762" xr:uid="{241A341F-5175-43E8-BE82-20B85C950B19}"/>
    <cellStyle name="Comma 82 8" xfId="10022" xr:uid="{824ED0BA-7917-42E9-B90F-0AECB8B1D3E3}"/>
    <cellStyle name="Comma 82 8 2" xfId="22409" xr:uid="{AA18349A-27D1-4B96-A33C-0F032221BDD0}"/>
    <cellStyle name="Comma 82 9" xfId="9956" xr:uid="{CE41CFB0-ABE5-4451-8B29-19E6F2F8BA32}"/>
    <cellStyle name="Comma 82 9 2" xfId="20492" xr:uid="{F20AD319-ED02-4016-BC2F-8050F17A719F}"/>
    <cellStyle name="Comma 82 9 3" xfId="14454" xr:uid="{1D520771-BA97-4DAC-AD03-137DC8B98039}"/>
    <cellStyle name="Comma 83" xfId="737" xr:uid="{48D92E63-F28B-47F6-A451-D10521F88929}"/>
    <cellStyle name="Comma 83 2" xfId="3684" xr:uid="{6C743B6E-EC26-4ACC-A0C0-E47657C7BBB7}"/>
    <cellStyle name="Comma 83 2 2" xfId="6673" xr:uid="{7E886596-AF84-4F5F-9E76-8C649252D80F}"/>
    <cellStyle name="Comma 83 2 2 2" xfId="13999" xr:uid="{9394A931-5937-47DB-AD03-88A165AF0CE1}"/>
    <cellStyle name="Comma 83 2 2 2 2" xfId="27718" xr:uid="{6D0F0B36-7A30-4EA1-BC17-2A25366588D9}"/>
    <cellStyle name="Comma 83 2 2 3" xfId="19762" xr:uid="{0FEB2ABE-B6E7-4138-8B14-549A6FAFFA61}"/>
    <cellStyle name="Comma 83 2 3" xfId="12087" xr:uid="{5CAE094D-D6C6-47A5-B367-2C6DD5D0D2A9}"/>
    <cellStyle name="Comma 83 2 3 2" xfId="24806" xr:uid="{81CF68FD-F184-4C6D-91A9-9B99D1D27B8C}"/>
    <cellStyle name="Comma 83 2 4" xfId="16850" xr:uid="{698D96C2-1AB9-4A00-A15B-D01EB52F49A4}"/>
    <cellStyle name="Comma 83 3" xfId="4263" xr:uid="{F41F8401-2611-4BBB-8E9A-A19C802A7DAC}"/>
    <cellStyle name="Comma 83 3 2" xfId="7219" xr:uid="{BB61F2EC-5B8E-400C-9123-F99C98511A7B}"/>
    <cellStyle name="Comma 83 3 2 2" xfId="14288" xr:uid="{28A72553-2186-4D93-886D-89A657A580F0}"/>
    <cellStyle name="Comma 83 3 2 2 2" xfId="28264" xr:uid="{C1D76157-4C71-4020-866B-21076D99BE67}"/>
    <cellStyle name="Comma 83 3 2 3" xfId="20308" xr:uid="{9D956989-677E-456D-B4BE-74A708625710}"/>
    <cellStyle name="Comma 83 3 3" xfId="12380" xr:uid="{B56E686D-873D-46E6-8376-530944D10D0C}"/>
    <cellStyle name="Comma 83 3 3 2" xfId="25347" xr:uid="{B07A96B3-D90A-4B0E-B6BC-232DEAE3B7F8}"/>
    <cellStyle name="Comma 83 3 4" xfId="17391" xr:uid="{A666CB5F-7E3E-4725-84D7-E0B9316A9B71}"/>
    <cellStyle name="Comma 83 4" xfId="4946" xr:uid="{E282C572-81CF-4713-8F1F-FC275241C4B3}"/>
    <cellStyle name="Comma 83 4 2" xfId="12677" xr:uid="{61AE8EF3-65E6-4C6D-919E-2F3DC1D6FDFD}"/>
    <cellStyle name="Comma 83 4 2 2" xfId="26001" xr:uid="{F47F534A-E2B8-4A5A-8A63-177E7142C70E}"/>
    <cellStyle name="Comma 83 4 3" xfId="18045" xr:uid="{860DA674-A927-4056-8D39-0D901862DEED}"/>
    <cellStyle name="Comma 83 5" xfId="10273" xr:uid="{4550FD05-F426-48B7-9EAA-4A817C79C5A3}"/>
    <cellStyle name="Comma 83 5 2" xfId="22641" xr:uid="{F3F3EC5F-5E88-48A5-B345-A3A3D671FB19}"/>
    <cellStyle name="Comma 83 6" xfId="14675" xr:uid="{7EE0AF6B-6EB8-42CC-A169-87381A01A73F}"/>
    <cellStyle name="Comma 84" xfId="688" xr:uid="{9CC65C2B-7C71-47FB-901A-A16EF788A69B}"/>
    <cellStyle name="Comma 84 2" xfId="3660" xr:uid="{909DF141-B1AB-4678-82F6-C02853D6CBA9}"/>
    <cellStyle name="Comma 84 2 2" xfId="6649" xr:uid="{B4D2559A-10C2-4755-8BBF-5E448ECFF648}"/>
    <cellStyle name="Comma 84 2 2 2" xfId="13975" xr:uid="{D6DEA595-FA3D-498A-96BD-E1156A458ACD}"/>
    <cellStyle name="Comma 84 2 2 2 2" xfId="27694" xr:uid="{97E54C63-E4CA-469D-8F9B-7744C44A2525}"/>
    <cellStyle name="Comma 84 2 2 3" xfId="19738" xr:uid="{07557505-A6A0-450B-822A-8DCF04F6FC4A}"/>
    <cellStyle name="Comma 84 2 3" xfId="12063" xr:uid="{CE4C0A77-7D02-44E1-A4F7-9B9CCC3EFFBA}"/>
    <cellStyle name="Comma 84 2 3 2" xfId="24782" xr:uid="{AD7FC013-633B-42C7-82A1-39E51C1F4457}"/>
    <cellStyle name="Comma 84 2 4" xfId="16826" xr:uid="{CF013908-9E3F-41D2-8215-B29A65BDEB57}"/>
    <cellStyle name="Comma 84 3" xfId="4239" xr:uid="{693EB4FF-D85A-4A8D-8144-3286F2A3587F}"/>
    <cellStyle name="Comma 84 3 2" xfId="7195" xr:uid="{0E06D8BD-DF45-472D-B865-7842A26B7902}"/>
    <cellStyle name="Comma 84 3 2 2" xfId="14264" xr:uid="{17810CFA-8141-4865-856E-AFF899A19CAF}"/>
    <cellStyle name="Comma 84 3 2 2 2" xfId="28240" xr:uid="{43A4C86A-C644-444F-860E-7360B48395F6}"/>
    <cellStyle name="Comma 84 3 2 3" xfId="20284" xr:uid="{40FC9C3A-508F-4733-A896-A40647E2CBB1}"/>
    <cellStyle name="Comma 84 3 3" xfId="12356" xr:uid="{2615849E-2F03-422D-96A4-1474AC350E7E}"/>
    <cellStyle name="Comma 84 3 3 2" xfId="25323" xr:uid="{3F1F0613-F3DD-4DAE-871D-ED18E4AE0018}"/>
    <cellStyle name="Comma 84 3 4" xfId="17367" xr:uid="{7D5D471B-D410-452C-80CA-38C081E7C508}"/>
    <cellStyle name="Comma 84 4" xfId="4920" xr:uid="{C809CC75-ADEA-4618-9182-9F68E4BEABBE}"/>
    <cellStyle name="Comma 84 4 2" xfId="12653" xr:uid="{528A99AF-B997-4771-A19A-D6EF24FB33C7}"/>
    <cellStyle name="Comma 84 4 2 2" xfId="25975" xr:uid="{1EC3EC5F-0303-4113-941D-ADC9C2FF3215}"/>
    <cellStyle name="Comma 84 4 3" xfId="18019" xr:uid="{EAAB47A1-133C-4DA7-ADD3-C9037E1CF8AD}"/>
    <cellStyle name="Comma 84 5" xfId="10247" xr:uid="{296C54E1-3BA0-4EC4-8D56-8D918BAB2A1D}"/>
    <cellStyle name="Comma 84 5 2" xfId="22615" xr:uid="{102FF141-985E-41F6-9416-1208F650F0EA}"/>
    <cellStyle name="Comma 84 6" xfId="14651" xr:uid="{6B1E968B-7618-469A-8DE3-15CA70EF01E9}"/>
    <cellStyle name="Comma 85" xfId="736" xr:uid="{E7928CF4-C10F-45CB-8EA1-5AC1997B516A}"/>
    <cellStyle name="Comma 85 2" xfId="3683" xr:uid="{DA6664C5-B396-4100-8420-A7376037B848}"/>
    <cellStyle name="Comma 85 2 2" xfId="6672" xr:uid="{3830FD70-F7C2-4827-B874-63C93F71E511}"/>
    <cellStyle name="Comma 85 2 2 2" xfId="13998" xr:uid="{E6F649B7-A165-476D-B0B2-2F60BD2F43D7}"/>
    <cellStyle name="Comma 85 2 2 2 2" xfId="27717" xr:uid="{610A5EBC-1590-4A81-9AAF-80C4A5D491A2}"/>
    <cellStyle name="Comma 85 2 2 3" xfId="19761" xr:uid="{26F5BC94-BF1F-4E31-9E44-41344D72B0DC}"/>
    <cellStyle name="Comma 85 2 3" xfId="12086" xr:uid="{4B441C93-0FE5-4962-85E5-F432F0569712}"/>
    <cellStyle name="Comma 85 2 3 2" xfId="24805" xr:uid="{04253946-2FBC-46D7-847B-96A5A3C0A27A}"/>
    <cellStyle name="Comma 85 2 4" xfId="16849" xr:uid="{4CB3053F-A34F-42E8-9C0E-553F23C0928E}"/>
    <cellStyle name="Comma 85 3" xfId="4262" xr:uid="{D74B6BD9-3591-4082-AA77-EB3F52543DCE}"/>
    <cellStyle name="Comma 85 3 2" xfId="7218" xr:uid="{029BDDF0-8574-4C13-A02A-4F859C3C0401}"/>
    <cellStyle name="Comma 85 3 2 2" xfId="14287" xr:uid="{0D78F6DF-2C3F-4103-A85B-5E5B16930A17}"/>
    <cellStyle name="Comma 85 3 2 2 2" xfId="28263" xr:uid="{55D0A37E-41B7-471F-A4BC-07F81024B217}"/>
    <cellStyle name="Comma 85 3 2 3" xfId="20307" xr:uid="{D014575D-B953-4186-951D-48093934B53F}"/>
    <cellStyle name="Comma 85 3 3" xfId="12379" xr:uid="{7FD05AC4-D321-4C6D-A58C-76D89F5D5C54}"/>
    <cellStyle name="Comma 85 3 3 2" xfId="25346" xr:uid="{A1CCFC5A-7C8C-488F-9BF1-20D04E71B514}"/>
    <cellStyle name="Comma 85 3 4" xfId="17390" xr:uid="{40B37C0C-6632-4381-A447-418F013C9589}"/>
    <cellStyle name="Comma 85 4" xfId="4945" xr:uid="{B8F85814-6DC4-4F20-B780-263FFE99BC90}"/>
    <cellStyle name="Comma 85 4 2" xfId="12676" xr:uid="{DDBFB523-B8AC-4142-9727-DA7DD7AC388C}"/>
    <cellStyle name="Comma 85 4 2 2" xfId="26000" xr:uid="{33BF2903-536C-4DC0-BBB2-E3AB114C40EA}"/>
    <cellStyle name="Comma 85 4 3" xfId="18044" xr:uid="{5ADF23D0-163D-43BA-BDAB-894E027F4776}"/>
    <cellStyle name="Comma 85 5" xfId="10272" xr:uid="{B2FCC2BB-A58E-414A-8E58-B3489F87714A}"/>
    <cellStyle name="Comma 85 5 2" xfId="22640" xr:uid="{96167CEC-A0A4-46FA-993C-112C9DAF8DD6}"/>
    <cellStyle name="Comma 85 6" xfId="14674" xr:uid="{C29DAD70-D87A-4821-8BDB-10F497AB759C}"/>
    <cellStyle name="Comma 86" xfId="757" xr:uid="{143C8E84-C753-4177-83FB-1224FC0C7846}"/>
    <cellStyle name="Comma 86 2" xfId="3703" xr:uid="{EFA9FBE0-F193-46A3-AC15-E6D3E935F486}"/>
    <cellStyle name="Comma 86 2 2" xfId="6692" xr:uid="{B8072774-EC61-482F-8AC5-290894B376AB}"/>
    <cellStyle name="Comma 86 2 2 2" xfId="14018" xr:uid="{4139081E-EAAF-485C-A7D8-D828F8311921}"/>
    <cellStyle name="Comma 86 2 2 2 2" xfId="27737" xr:uid="{B92FC2DD-096D-4DB8-8A21-2C32E270D8F8}"/>
    <cellStyle name="Comma 86 2 2 3" xfId="19781" xr:uid="{72D8128E-1152-4AD3-949C-72C87A73360F}"/>
    <cellStyle name="Comma 86 2 3" xfId="12106" xr:uid="{95153F52-41B6-4E5E-AF41-AF660EB754AB}"/>
    <cellStyle name="Comma 86 2 3 2" xfId="24825" xr:uid="{C4FEE47E-B9AF-4E1C-A35D-A20DD076A138}"/>
    <cellStyle name="Comma 86 2 4" xfId="16869" xr:uid="{21DEFA04-E22F-4CCB-9465-CFBB52BB1BCB}"/>
    <cellStyle name="Comma 86 3" xfId="4282" xr:uid="{53F7713C-EEE5-4CB4-A3D7-5F80BEB3589C}"/>
    <cellStyle name="Comma 86 3 2" xfId="7238" xr:uid="{018D52BC-538C-4F0A-8D79-4F26AB9A3CD2}"/>
    <cellStyle name="Comma 86 3 2 2" xfId="14307" xr:uid="{682C7E48-B5CB-4617-8F0E-9C6D72D9C2EB}"/>
    <cellStyle name="Comma 86 3 2 2 2" xfId="28283" xr:uid="{F9C723F9-0A7B-44E0-9606-0B33E8FE886E}"/>
    <cellStyle name="Comma 86 3 2 3" xfId="20327" xr:uid="{0E3ACADE-61ED-4EF3-A27A-5EE5D009A643}"/>
    <cellStyle name="Comma 86 3 3" xfId="12399" xr:uid="{1E19A2FF-C6F7-45F1-8BDB-29FEB06F0ECD}"/>
    <cellStyle name="Comma 86 3 3 2" xfId="25366" xr:uid="{EA5AE66D-2F1B-4CE8-B986-5EAF59B7D9C1}"/>
    <cellStyle name="Comma 86 3 4" xfId="17410" xr:uid="{FE0999AE-4AC6-4DDC-8F28-DA9B8EAB75AC}"/>
    <cellStyle name="Comma 86 4" xfId="4965" xr:uid="{BD4069A5-D6B5-4C5D-8EE2-4D0954127927}"/>
    <cellStyle name="Comma 86 4 2" xfId="12696" xr:uid="{48EB6D0D-912A-4366-95AD-34FD9FADEF28}"/>
    <cellStyle name="Comma 86 4 2 2" xfId="26020" xr:uid="{08D9CE4A-9DAA-4949-A2BE-228AD7911284}"/>
    <cellStyle name="Comma 86 4 3" xfId="18064" xr:uid="{83DD0668-4256-4727-AF59-4E7524B2A313}"/>
    <cellStyle name="Comma 86 5" xfId="10292" xr:uid="{DC42417A-9D9B-4479-BE3F-37438B300B04}"/>
    <cellStyle name="Comma 86 5 2" xfId="22660" xr:uid="{3D476275-0FF5-44F2-A37B-380C95935FBD}"/>
    <cellStyle name="Comma 86 6" xfId="14694" xr:uid="{C3F95A29-66D2-4FF9-BE63-07A733803705}"/>
    <cellStyle name="Comma 87" xfId="734" xr:uid="{90AC4710-9486-4008-AC54-3981B1A2AC74}"/>
    <cellStyle name="Comma 87 2" xfId="3682" xr:uid="{5AB5D044-5E4E-411B-B4F9-9BA1C18A479C}"/>
    <cellStyle name="Comma 87 2 2" xfId="6671" xr:uid="{9F454C8C-F264-41F1-856E-DAE725E793AC}"/>
    <cellStyle name="Comma 87 2 2 2" xfId="13997" xr:uid="{F99E8246-5FEF-4F63-B9B9-CB8642F58171}"/>
    <cellStyle name="Comma 87 2 2 2 2" xfId="27716" xr:uid="{9A06C83E-3BAF-4C46-87E8-19B9630D2D56}"/>
    <cellStyle name="Comma 87 2 2 3" xfId="19760" xr:uid="{1C198489-6C5D-4FF9-A2F3-DFE6A5DD734E}"/>
    <cellStyle name="Comma 87 2 3" xfId="12085" xr:uid="{3D38F7CC-B70D-486C-8B9F-92680A1DF9C3}"/>
    <cellStyle name="Comma 87 2 3 2" xfId="24804" xr:uid="{4D626819-28EB-4D35-AAB2-8C7276B3777C}"/>
    <cellStyle name="Comma 87 2 4" xfId="16848" xr:uid="{56C6A1E1-D169-4750-B6BD-FA1E12753DA7}"/>
    <cellStyle name="Comma 87 3" xfId="4261" xr:uid="{507D5E51-45C5-4214-9A5E-7137B167473E}"/>
    <cellStyle name="Comma 87 3 2" xfId="7217" xr:uid="{8CE0CEB3-3008-48FF-8590-8BA0E9B511F6}"/>
    <cellStyle name="Comma 87 3 2 2" xfId="14286" xr:uid="{81C4FF53-51CA-4CBE-84A4-34945D988F1F}"/>
    <cellStyle name="Comma 87 3 2 2 2" xfId="28262" xr:uid="{9EDF66E5-E756-45E1-A42B-2EB9787A58BC}"/>
    <cellStyle name="Comma 87 3 2 3" xfId="20306" xr:uid="{AAA61427-F5AB-4456-8B3F-7128524A151A}"/>
    <cellStyle name="Comma 87 3 3" xfId="12378" xr:uid="{7AE0DC0E-5735-42C9-8575-0567FEC1C85B}"/>
    <cellStyle name="Comma 87 3 3 2" xfId="25345" xr:uid="{26C980FB-C3A9-4BA1-8A58-E0AF1E011159}"/>
    <cellStyle name="Comma 87 3 4" xfId="17389" xr:uid="{0E701E5E-C173-4718-B2A9-144D1B3DE5F7}"/>
    <cellStyle name="Comma 87 4" xfId="4944" xr:uid="{FF7AD4A6-CB29-4FBB-8908-99981CB7F52E}"/>
    <cellStyle name="Comma 87 4 2" xfId="12675" xr:uid="{956AAC4E-9DDB-48A9-B943-B58DC8CBF064}"/>
    <cellStyle name="Comma 87 4 2 2" xfId="25999" xr:uid="{3B9239CC-9710-4EE2-BDA6-E626C922F3BE}"/>
    <cellStyle name="Comma 87 4 3" xfId="18043" xr:uid="{070F18FA-04C9-413A-A05D-72BFCE7B27EB}"/>
    <cellStyle name="Comma 87 5" xfId="10271" xr:uid="{D4B9AB32-FE8C-4CEA-9A4B-7F3CEB2EB483}"/>
    <cellStyle name="Comma 87 5 2" xfId="22639" xr:uid="{783C211E-DF3C-42ED-BB6C-B011A4708196}"/>
    <cellStyle name="Comma 87 6" xfId="14673" xr:uid="{072E3715-7552-436E-BA84-B9D460DCB888}"/>
    <cellStyle name="Comma 88" xfId="759" xr:uid="{DECCD136-4272-4BE1-9051-2F1DB7B6F0FC}"/>
    <cellStyle name="Comma 89" xfId="761" xr:uid="{1BF2A511-1EC3-482C-9ECA-A4DE3A5AAB02}"/>
    <cellStyle name="Comma 9" xfId="275" xr:uid="{6EEA6A84-0C48-45C4-B136-21B70D5C2AFE}"/>
    <cellStyle name="Comma 9 10" xfId="9643" xr:uid="{6811E4EE-A785-4927-989F-7B634FAF512C}"/>
    <cellStyle name="Comma 9 2" xfId="293" xr:uid="{25FE3D95-E688-4BB8-B74F-C40F18078DD4}"/>
    <cellStyle name="Comma 9 2 10" xfId="4710" xr:uid="{215B64BE-254E-4378-BA86-8784958E6109}"/>
    <cellStyle name="Comma 9 2 10 2" xfId="12513" xr:uid="{21BDC076-FBB3-4918-B035-0C384FA6F726}"/>
    <cellStyle name="Comma 9 2 10 2 2" xfId="25777" xr:uid="{016C128B-6228-4AD3-A6D2-1F6D956A7133}"/>
    <cellStyle name="Comma 9 2 10 3" xfId="17821" xr:uid="{B7F2EAFF-AF3D-4660-84D8-65BA044DF91C}"/>
    <cellStyle name="Comma 9 2 11" xfId="10067" xr:uid="{08942AF5-588F-475B-BE89-AC7D659CAEB2}"/>
    <cellStyle name="Comma 9 2 11 2" xfId="22443" xr:uid="{72CDF0D9-E1F1-46C3-92F9-292286460740}"/>
    <cellStyle name="Comma 9 2 12" xfId="9745" xr:uid="{29F592C3-E98E-4454-BAA0-C38E089CD2B5}"/>
    <cellStyle name="Comma 9 2 12 2" xfId="20428" xr:uid="{B91EC7CC-BD81-4A3D-A925-9D55F82BF2D6}"/>
    <cellStyle name="Comma 9 2 12 3" xfId="14496" xr:uid="{A8FEA05B-3973-487D-8F03-7D73B4633955}"/>
    <cellStyle name="Comma 9 2 2" xfId="573" xr:uid="{93D9DC47-6EA4-427B-B0E0-1DF8485E1013}"/>
    <cellStyle name="Comma 9 2 2 2" xfId="2309" xr:uid="{A36E98AE-6618-47BB-8EF4-DB73A50D07B6}"/>
    <cellStyle name="Comma 9 2 2 3" xfId="1985" xr:uid="{9B4E1AF6-8CA4-4376-96C5-AB80374B721E}"/>
    <cellStyle name="Comma 9 2 2 3 2" xfId="10869" xr:uid="{F98DEBD7-31D8-43FD-BEC5-E319704D8430}"/>
    <cellStyle name="Comma 9 2 2 3 2 2" xfId="23340" xr:uid="{95393138-4E6E-4F3D-BFD1-7CEE0FF93B96}"/>
    <cellStyle name="Comma 9 2 2 3 3" xfId="15363" xr:uid="{A5911A32-8BD3-4078-B667-23A127DCDF28}"/>
    <cellStyle name="Comma 9 2 2 4" xfId="9929" xr:uid="{38D38BB2-03CD-451C-AE0B-48AE93B107D2}"/>
    <cellStyle name="Comma 9 2 3" xfId="1906" xr:uid="{C24B0255-26A1-4AD5-AAFB-9FC39B6A50EA}"/>
    <cellStyle name="Comma 9 2 3 2" xfId="5437" xr:uid="{A0121406-83AE-47D7-8DA6-E348565D64DD}"/>
    <cellStyle name="Comma 9 2 3 2 2" xfId="12812" xr:uid="{D1762642-FDA0-432B-BB1C-6B5C37555BED}"/>
    <cellStyle name="Comma 9 2 3 2 2 2" xfId="26488" xr:uid="{A00D4220-24F5-4DFE-B15F-10D515C97CCB}"/>
    <cellStyle name="Comma 9 2 3 2 3" xfId="18532" xr:uid="{53194057-472B-4AF1-ACBE-2C9743701AC7}"/>
    <cellStyle name="Comma 9 2 3 3" xfId="10813" xr:uid="{FBDA003B-77B1-4741-AC26-D0414BE956D1}"/>
    <cellStyle name="Comma 9 2 3 3 2" xfId="23284" xr:uid="{0620E40C-0B16-4726-878B-BDF8B9579465}"/>
    <cellStyle name="Comma 9 2 3 4" xfId="15309" xr:uid="{E9DE124C-F8BC-427D-BC5A-82D2DB70F912}"/>
    <cellStyle name="Comma 9 2 3 5" xfId="31280" xr:uid="{28311CD8-292D-4FF6-B84F-059A2AB0968D}"/>
    <cellStyle name="Comma 9 2 4" xfId="2839" xr:uid="{5CB1123F-25E5-4CE0-B740-656D365C99B0}"/>
    <cellStyle name="Comma 9 2 4 2" xfId="5842" xr:uid="{B58B75FF-302E-4651-BA8C-70C41304FCD7}"/>
    <cellStyle name="Comma 9 2 4 2 2" xfId="13169" xr:uid="{26AC4F6F-2201-4B96-B360-C59BBCE452C2}"/>
    <cellStyle name="Comma 9 2 4 2 2 2" xfId="26887" xr:uid="{8298331E-A6BF-4C4A-9E81-74DC4CC9692A}"/>
    <cellStyle name="Comma 9 2 4 2 3" xfId="18931" xr:uid="{FEE423B5-ACB2-402E-AF5A-7C599874EDE4}"/>
    <cellStyle name="Comma 9 2 4 3" xfId="11253" xr:uid="{ED6690D1-6A81-47F5-85E1-F69644C8C714}"/>
    <cellStyle name="Comma 9 2 4 3 2" xfId="23973" xr:uid="{2818E5CF-A055-45BC-A36E-A9ED1239D785}"/>
    <cellStyle name="Comma 9 2 4 4" xfId="16018" xr:uid="{4860FC28-6E89-4ACC-8CEA-18CE4251ADFD}"/>
    <cellStyle name="Comma 9 2 5" xfId="3103" xr:uid="{8D1040D9-384C-4426-906B-FF0B7C234FDB}"/>
    <cellStyle name="Comma 9 2 5 2" xfId="6100" xr:uid="{EFBFB308-E8B5-4F61-ABEF-076443119175}"/>
    <cellStyle name="Comma 9 2 5 2 2" xfId="13427" xr:uid="{D1D81780-17E3-4971-9F84-626E7E60AEBA}"/>
    <cellStyle name="Comma 9 2 5 2 2 2" xfId="27145" xr:uid="{C7B36FAA-F527-4E44-B220-C0434D2E44A4}"/>
    <cellStyle name="Comma 9 2 5 2 3" xfId="19189" xr:uid="{8F9B9DA4-B2F1-4A51-9EDC-67E3EAC5215F}"/>
    <cellStyle name="Comma 9 2 5 3" xfId="11513" xr:uid="{5233D3D4-3588-47F7-92E7-CCE8DB99B795}"/>
    <cellStyle name="Comma 9 2 5 3 2" xfId="24233" xr:uid="{FE12DDC0-59AB-4998-A4D6-4D66851B5C41}"/>
    <cellStyle name="Comma 9 2 5 4" xfId="16278" xr:uid="{6878FF0D-D6D0-4FBE-B104-C0ABEDED8F31}"/>
    <cellStyle name="Comma 9 2 6" xfId="3348" xr:uid="{64571829-E3A1-4EE1-AE40-8226165D27FB}"/>
    <cellStyle name="Comma 9 2 6 2" xfId="6345" xr:uid="{8F15B351-C309-4D64-A07B-AB7C08587D0A}"/>
    <cellStyle name="Comma 9 2 6 2 2" xfId="13672" xr:uid="{4A7D441B-F9A7-4629-BF4A-C58A03FF76D5}"/>
    <cellStyle name="Comma 9 2 6 2 2 2" xfId="27390" xr:uid="{04453329-4251-438F-B294-D3EC83FFB744}"/>
    <cellStyle name="Comma 9 2 6 2 3" xfId="19434" xr:uid="{F80CB4DC-44F2-4EE9-A6E3-681A8CBF5003}"/>
    <cellStyle name="Comma 9 2 6 3" xfId="11758" xr:uid="{D0E61805-EFDA-4B0E-A830-68CEB866C349}"/>
    <cellStyle name="Comma 9 2 6 3 2" xfId="24478" xr:uid="{EFD25DA5-AE63-4E12-830C-B57C043A7976}"/>
    <cellStyle name="Comma 9 2 6 4" xfId="16523" xr:uid="{A441A9E5-F3CA-43CA-BAD7-92169DFFF5AD}"/>
    <cellStyle name="Comma 9 2 7" xfId="3525" xr:uid="{208B43B4-4B8C-496E-981D-6A802F8E7AEA}"/>
    <cellStyle name="Comma 9 2 7 2" xfId="6514" xr:uid="{0C8924E5-BA0A-4123-82C6-F5999126B4C8}"/>
    <cellStyle name="Comma 9 2 7 2 2" xfId="13840" xr:uid="{EBF064E8-F710-4DF2-B5E2-505F70CBE6AD}"/>
    <cellStyle name="Comma 9 2 7 2 2 2" xfId="27559" xr:uid="{DA3CF80F-B746-4E2E-B5E7-159F64D3560A}"/>
    <cellStyle name="Comma 9 2 7 2 3" xfId="19603" xr:uid="{CFFD54EC-0555-487C-A916-035E36C58753}"/>
    <cellStyle name="Comma 9 2 7 3" xfId="11928" xr:uid="{4AB4B395-D250-492F-A594-CC092F0127B6}"/>
    <cellStyle name="Comma 9 2 7 3 2" xfId="24647" xr:uid="{15A73927-AA3B-4B37-8DE5-9BA4A6A62A57}"/>
    <cellStyle name="Comma 9 2 7 4" xfId="16691" xr:uid="{7953C301-E8D3-4125-94D5-E966D44395A5}"/>
    <cellStyle name="Comma 9 2 8" xfId="4104" xr:uid="{F8B61B00-94BB-429E-A304-550D7F13E8BA}"/>
    <cellStyle name="Comma 9 2 8 2" xfId="7060" xr:uid="{5DAA68BA-B6AA-467E-A957-9E8741B93D46}"/>
    <cellStyle name="Comma 9 2 8 2 2" xfId="14129" xr:uid="{269EE7B2-DDF1-4929-9014-C792E74F17AF}"/>
    <cellStyle name="Comma 9 2 8 2 2 2" xfId="28105" xr:uid="{D78794C5-9557-4A01-8168-0969BA5C75F6}"/>
    <cellStyle name="Comma 9 2 8 2 3" xfId="20149" xr:uid="{EA585710-E0D9-416D-9AA7-130FB975297F}"/>
    <cellStyle name="Comma 9 2 8 3" xfId="12221" xr:uid="{F79F3DFC-3ACA-4B71-8E6F-552F11C249E6}"/>
    <cellStyle name="Comma 9 2 8 3 2" xfId="25188" xr:uid="{F64A2EE3-4E0B-4B4F-91E3-C757C2EC2645}"/>
    <cellStyle name="Comma 9 2 8 4" xfId="17232" xr:uid="{610D9533-3486-4452-BCF4-563CBED16B04}"/>
    <cellStyle name="Comma 9 2 9" xfId="1684" xr:uid="{1D99220C-66E8-4EEE-A869-6AB2E1E73CAA}"/>
    <cellStyle name="Comma 9 2 9 2" xfId="10628" xr:uid="{5338CC48-47A9-430D-A0A1-13F8E8C6A658}"/>
    <cellStyle name="Comma 9 2 9 2 2" xfId="23098" xr:uid="{E8DC0DA8-4FFE-412C-A746-22F925D3132A}"/>
    <cellStyle name="Comma 9 2 9 3" xfId="15131" xr:uid="{BDDE799D-6C5A-4665-9242-79C4060F413A}"/>
    <cellStyle name="Comma 9 3" xfId="472" xr:uid="{1AA01B75-8412-474E-985F-507962ACC229}"/>
    <cellStyle name="Comma 9 3 2" xfId="2269" xr:uid="{21B0DC9F-34B4-46EA-9577-1F2880243FBA}"/>
    <cellStyle name="Comma 9 3 2 2" xfId="5636" xr:uid="{1F55651B-81FF-4A4C-8097-7CD9072D180A}"/>
    <cellStyle name="Comma 9 3 2 2 2" xfId="12976" xr:uid="{196ABCD7-ED33-4757-872D-965496B7946D}"/>
    <cellStyle name="Comma 9 3 2 2 2 2" xfId="26683" xr:uid="{FAEDF42D-BB0A-4E2D-8A91-9E8F9325938B}"/>
    <cellStyle name="Comma 9 3 2 2 3" xfId="18727" xr:uid="{DF5DEC8C-5DC2-4B46-B57A-A0E5FA6EFB45}"/>
    <cellStyle name="Comma 9 3 2 3" xfId="11039" xr:uid="{5B6D4277-B3DD-49F5-81D9-9DE144A78282}"/>
    <cellStyle name="Comma 9 3 2 3 2" xfId="23521" xr:uid="{C9C0B88B-D57E-4008-A31A-0D2F79987FD1}"/>
    <cellStyle name="Comma 9 3 2 4" xfId="15546" xr:uid="{DC15A817-3B1B-4302-BF91-DA8C788FB040}"/>
    <cellStyle name="Comma 9 3 3" xfId="3580" xr:uid="{53E4E975-648C-4062-B77E-802E75850CE6}"/>
    <cellStyle name="Comma 9 3 3 2" xfId="6569" xr:uid="{5117D23C-63FB-4379-9121-FCBBE750BBE7}"/>
    <cellStyle name="Comma 9 3 3 2 2" xfId="13895" xr:uid="{F234A0D8-0B42-42A1-95BD-51EA4FF80A99}"/>
    <cellStyle name="Comma 9 3 3 2 2 2" xfId="27614" xr:uid="{2ECA51C5-6F31-404F-8600-22EFFAFBF315}"/>
    <cellStyle name="Comma 9 3 3 2 3" xfId="19658" xr:uid="{0E4C99CC-E5AD-4A68-9E58-F6539EA83E44}"/>
    <cellStyle name="Comma 9 3 3 3" xfId="11983" xr:uid="{533F503B-B51E-441B-8FE9-D230740CF706}"/>
    <cellStyle name="Comma 9 3 3 3 2" xfId="24702" xr:uid="{4B9967A5-287C-4986-BBF8-CBECB2F0E265}"/>
    <cellStyle name="Comma 9 3 3 4" xfId="16746" xr:uid="{B114D5E7-8D8F-442A-B657-3EC8751AC7F8}"/>
    <cellStyle name="Comma 9 3 4" xfId="4159" xr:uid="{7B096CF9-58C2-4920-A8BA-CD96F1759B4D}"/>
    <cellStyle name="Comma 9 3 4 2" xfId="7115" xr:uid="{2224C65E-EFB0-4311-A6A1-8F6843E0876D}"/>
    <cellStyle name="Comma 9 3 4 2 2" xfId="14184" xr:uid="{A4EE000E-7952-4A6B-A053-4C17FF6FDB41}"/>
    <cellStyle name="Comma 9 3 4 2 2 2" xfId="28160" xr:uid="{8C9652EB-A680-4FA4-B9D5-410112772962}"/>
    <cellStyle name="Comma 9 3 4 2 3" xfId="20204" xr:uid="{295E1FA3-6D1D-4B59-A93A-051405025139}"/>
    <cellStyle name="Comma 9 3 4 3" xfId="12276" xr:uid="{980CE4BA-5A65-40E7-B231-2243AAF58120}"/>
    <cellStyle name="Comma 9 3 4 3 2" xfId="25243" xr:uid="{B9BF794D-AFA9-4ABB-B038-1963D0811272}"/>
    <cellStyle name="Comma 9 3 4 4" xfId="17287" xr:uid="{D039B9F9-A599-49EC-9F71-971D6BC8C2FD}"/>
    <cellStyle name="Comma 9 3 5" xfId="1871" xr:uid="{C0D458B7-7D48-4EA9-B3D8-D9600244682E}"/>
    <cellStyle name="Comma 9 3 5 2" xfId="10779" xr:uid="{C84407F3-CC81-4B3D-9FF9-F215D0A1B308}"/>
    <cellStyle name="Comma 9 3 5 2 2" xfId="23250" xr:uid="{24CE12C9-E831-4722-BBC3-9AE8A5D557FF}"/>
    <cellStyle name="Comma 9 3 5 3" xfId="15275" xr:uid="{5EFC7F4D-8749-4A64-8E2E-9BA367B388BC}"/>
    <cellStyle name="Comma 9 3 6" xfId="4797" xr:uid="{20D64A59-8C71-44A4-BA69-70E1203F2C01}"/>
    <cellStyle name="Comma 9 3 6 2" xfId="12571" xr:uid="{9E439548-3FAE-405A-9F71-3FE92C580140}"/>
    <cellStyle name="Comma 9 3 6 2 2" xfId="25857" xr:uid="{7FCC7CDF-AEA8-4721-8DAE-C638E88E7C34}"/>
    <cellStyle name="Comma 9 3 6 3" xfId="17901" xr:uid="{AE047764-B94B-4B63-B9D0-A8F81ADFFD19}"/>
    <cellStyle name="Comma 9 3 7" xfId="10147" xr:uid="{F6446CC6-6935-41A4-B537-DAB770AE066A}"/>
    <cellStyle name="Comma 9 3 7 2" xfId="22517" xr:uid="{26C4B57D-5A07-402B-89B7-A4DC9B79780F}"/>
    <cellStyle name="Comma 9 3 8" xfId="9890" xr:uid="{62891797-9B7B-4070-BF79-B0A90A10ED7F}"/>
    <cellStyle name="Comma 9 3 8 2" xfId="20477" xr:uid="{16633823-F736-4BF8-B7E6-354A56D4683B}"/>
    <cellStyle name="Comma 9 3 8 3" xfId="14554" xr:uid="{F6EEBAF0-7571-420D-A479-51635F7312D1}"/>
    <cellStyle name="Comma 9 4" xfId="888" xr:uid="{B9345310-FB22-47E3-B4BE-86D73C9D5731}"/>
    <cellStyle name="Comma 9 5" xfId="2138" xr:uid="{AA0E602E-0C1E-45FB-A1B7-FA165D380D50}"/>
    <cellStyle name="Comma 9 5 2" xfId="32261" xr:uid="{00A9DA68-69AD-4328-869A-56A1A27AB1D3}"/>
    <cellStyle name="Comma 9 5 3" xfId="31279" xr:uid="{71FFD79E-9CBD-44B8-93C4-D6003602AE5F}"/>
    <cellStyle name="Comma 9 6" xfId="2751" xr:uid="{2ED2E596-AD57-4477-B0B6-E205F059D4AE}"/>
    <cellStyle name="Comma 9 6 2" xfId="5755" xr:uid="{80AA5289-6CDA-49EF-877D-5CCFCF80ABE1}"/>
    <cellStyle name="Comma 9 6 2 2" xfId="13082" xr:uid="{6F17A744-5CEC-46BE-BE6E-F72771484D0B}"/>
    <cellStyle name="Comma 9 6 2 2 2" xfId="26800" xr:uid="{180ADA19-F542-4020-94E0-8ED4BD32BEF9}"/>
    <cellStyle name="Comma 9 6 2 3" xfId="18844" xr:uid="{864020DA-C164-4DCD-AC27-B77BF1BABFAC}"/>
    <cellStyle name="Comma 9 6 3" xfId="11165" xr:uid="{BDF16CF9-CC8E-4935-9B54-B25BA917DA2E}"/>
    <cellStyle name="Comma 9 6 3 2" xfId="23885" xr:uid="{37368A1F-05B1-40AF-9269-1C7C60F0D166}"/>
    <cellStyle name="Comma 9 6 4" xfId="15931" xr:uid="{A350BB1A-629F-4087-BF5D-73D443B11FC0}"/>
    <cellStyle name="Comma 9 7" xfId="3015" xr:uid="{5E6B5922-EFE5-460A-A1F4-4A61309BEFA8}"/>
    <cellStyle name="Comma 9 7 2" xfId="6012" xr:uid="{AD27EE02-FD13-4DA9-BCD7-7994E6C1049A}"/>
    <cellStyle name="Comma 9 7 2 2" xfId="13339" xr:uid="{F1D39838-D74B-45AA-8AF7-727C49602DC2}"/>
    <cellStyle name="Comma 9 7 2 2 2" xfId="27057" xr:uid="{4F4A3D12-8407-4F3E-8445-ADA823629B82}"/>
    <cellStyle name="Comma 9 7 2 3" xfId="19101" xr:uid="{FDE0C978-87AD-421D-A71D-504E92AA616D}"/>
    <cellStyle name="Comma 9 7 3" xfId="11425" xr:uid="{90F4A5B0-E09D-427E-828F-2532C1A496F5}"/>
    <cellStyle name="Comma 9 7 3 2" xfId="24145" xr:uid="{04229F52-46E9-4BF8-BB34-105866628577}"/>
    <cellStyle name="Comma 9 7 4" xfId="16190" xr:uid="{7FDEFBF1-C646-496E-81F3-9171E93BB349}"/>
    <cellStyle name="Comma 9 8" xfId="3260" xr:uid="{7FC28D23-7E34-4C73-901F-3802ABA073AC}"/>
    <cellStyle name="Comma 9 8 2" xfId="6257" xr:uid="{1CC65854-CA06-4629-99D4-58557CA42BF1}"/>
    <cellStyle name="Comma 9 8 2 2" xfId="13584" xr:uid="{B62DB1C3-19FF-4D93-8B53-39EF2050B006}"/>
    <cellStyle name="Comma 9 8 2 2 2" xfId="27302" xr:uid="{F8E87DF3-547B-4E49-BCC0-7BF8BE5DB108}"/>
    <cellStyle name="Comma 9 8 2 3" xfId="19346" xr:uid="{D80C74C5-114C-4F03-9374-FBF131432F93}"/>
    <cellStyle name="Comma 9 8 3" xfId="11670" xr:uid="{ECEBD124-B977-470E-BC40-4D215F68FB33}"/>
    <cellStyle name="Comma 9 8 3 2" xfId="24390" xr:uid="{A028736C-27AC-44D6-9A3F-8645E02D8E39}"/>
    <cellStyle name="Comma 9 8 4" xfId="16435" xr:uid="{9C13CAB6-F88F-4294-9A30-8400F5A61937}"/>
    <cellStyle name="Comma 9 9" xfId="1580" xr:uid="{2418CF49-E7AB-4DDB-A06A-57881AB65C0B}"/>
    <cellStyle name="Comma 9 9 2" xfId="10577" xr:uid="{C2FB9950-7213-42AB-8909-6E69E91F79D6}"/>
    <cellStyle name="Comma 9 9 2 2" xfId="23047" xr:uid="{DF61E90F-9037-4141-B177-F1E0D8E392AA}"/>
    <cellStyle name="Comma 9 9 3" xfId="15080" xr:uid="{606CF753-2D08-4BC0-8329-C48DF433FE30}"/>
    <cellStyle name="Comma 90" xfId="771" xr:uid="{3E296986-5A03-419C-B8E5-99BD10A489F1}"/>
    <cellStyle name="Comma 91" xfId="781" xr:uid="{0905268E-7734-47F1-9033-F3559C349B40}"/>
    <cellStyle name="Comma 91 2" xfId="2397" xr:uid="{FE0250F2-AC21-48E9-92B5-D1543CCF1788}"/>
    <cellStyle name="Comma 91 3" xfId="1810" xr:uid="{8198A827-FD04-4943-8F87-17E623623401}"/>
    <cellStyle name="Comma 91 4" xfId="9850" xr:uid="{CCAC46E1-218D-462E-A091-4EE237A6DF97}"/>
    <cellStyle name="Comma 92" xfId="782" xr:uid="{D041F765-9C58-4097-B94A-C13D2EBA97E2}"/>
    <cellStyle name="Comma 93" xfId="791" xr:uid="{F8FE8CC8-929E-4CFB-92ED-063C935E3443}"/>
    <cellStyle name="Comma 94" xfId="785" xr:uid="{6C0DB708-32E7-4E3D-806A-E0D993F9F42D}"/>
    <cellStyle name="Comma 95" xfId="784" xr:uid="{15DD5324-A866-4D8C-BF5E-8EF455AF62FF}"/>
    <cellStyle name="Comma 96" xfId="788" xr:uid="{629F76D5-188F-4E5A-8A51-688BC626F986}"/>
    <cellStyle name="Comma 97" xfId="783" xr:uid="{ADF4089E-22DB-421C-80BD-DF020210027B}"/>
    <cellStyle name="Comma 98" xfId="790" xr:uid="{88B282CD-A617-4BF4-AA8A-98A0A14A54DD}"/>
    <cellStyle name="Comma 99" xfId="786" xr:uid="{A0F426A6-A680-4646-992C-FC0132E724F5}"/>
    <cellStyle name="Comma0" xfId="465" xr:uid="{8ECF86AD-254F-46CD-8737-53B2A2039EB0}"/>
    <cellStyle name="Comma0 2" xfId="588" xr:uid="{0A6CF1FA-083D-474D-8B00-A6E6643896CE}"/>
    <cellStyle name="Currency" xfId="2" builtinId="4" customBuiltin="1"/>
    <cellStyle name="Currency [0] 2" xfId="492" xr:uid="{B01F8665-35B7-43B9-9B6E-8AFAFCA5319B}"/>
    <cellStyle name="Currency [0] 2 2" xfId="1794" xr:uid="{64A70F19-2C04-4E3C-B73C-CFAE357737C5}"/>
    <cellStyle name="Currency 10" xfId="723" xr:uid="{8320F03F-880C-4FF4-9B08-3BD5895A74A0}"/>
    <cellStyle name="Currency 10 2" xfId="3671" xr:uid="{35B0FE21-2614-4231-8424-67FE122C4CB5}"/>
    <cellStyle name="Currency 10 2 2" xfId="6660" xr:uid="{C51E3590-E3FD-441B-83A0-C454EA19FB29}"/>
    <cellStyle name="Currency 10 2 2 2" xfId="13986" xr:uid="{810D5611-750E-4BFC-B417-606E3CB05DB6}"/>
    <cellStyle name="Currency 10 2 2 2 2" xfId="27705" xr:uid="{70272999-5275-4409-8D71-CFEDBB17D4B2}"/>
    <cellStyle name="Currency 10 2 2 3" xfId="19749" xr:uid="{E7615282-CA10-4538-8348-D069CA6C8981}"/>
    <cellStyle name="Currency 10 2 3" xfId="12074" xr:uid="{4CB6C45F-C0D4-4976-B9E9-D510F77E151F}"/>
    <cellStyle name="Currency 10 2 3 2" xfId="24793" xr:uid="{5CD07564-C6D6-405D-9FEE-233474F155F8}"/>
    <cellStyle name="Currency 10 2 4" xfId="16837" xr:uid="{E90C360D-3FD5-4B26-A075-3EA0BBD9F245}"/>
    <cellStyle name="Currency 10 3" xfId="4250" xr:uid="{54064A0E-2B8E-490A-AFE3-11A8610B052A}"/>
    <cellStyle name="Currency 10 3 2" xfId="7206" xr:uid="{C2F63EF9-9CFE-40AE-B635-C6814DD870A5}"/>
    <cellStyle name="Currency 10 3 2 2" xfId="14275" xr:uid="{CF9B17A7-FAE0-4F15-98B9-CD74711DE1AF}"/>
    <cellStyle name="Currency 10 3 2 2 2" xfId="28251" xr:uid="{A1ABEFB7-53E0-46AC-B298-87CDD11A02A9}"/>
    <cellStyle name="Currency 10 3 2 3" xfId="20295" xr:uid="{C5833797-65B3-4DF8-A80C-0721D107A23F}"/>
    <cellStyle name="Currency 10 3 3" xfId="12367" xr:uid="{F0E52E4E-EB15-449E-9E5E-012441C6476A}"/>
    <cellStyle name="Currency 10 3 3 2" xfId="25334" xr:uid="{BCCBB9AC-CD9A-4BBC-8A09-641E4A27978F}"/>
    <cellStyle name="Currency 10 3 4" xfId="17378" xr:uid="{2886A67C-53D6-4E3A-9255-78343D2AE2B1}"/>
    <cellStyle name="Currency 10 4" xfId="4933" xr:uid="{7A5D8A25-90DA-4C07-9660-EACD0F620DBA}"/>
    <cellStyle name="Currency 10 4 2" xfId="12664" xr:uid="{518E7F2C-5F35-431B-96DB-FA07A0C0AB9E}"/>
    <cellStyle name="Currency 10 4 2 2" xfId="25988" xr:uid="{F91F9373-403A-46CF-BB2F-638181BD0D17}"/>
    <cellStyle name="Currency 10 4 3" xfId="18032" xr:uid="{FDAD613E-503A-4E29-917A-564D527B6977}"/>
    <cellStyle name="Currency 10 5" xfId="10260" xr:uid="{823AF6F6-3F15-43DB-933C-52C2069E4825}"/>
    <cellStyle name="Currency 10 5 2" xfId="22628" xr:uid="{93A2126C-660F-4C5E-89C2-B8F988FA7E1A}"/>
    <cellStyle name="Currency 10 6" xfId="14662" xr:uid="{003CC4FE-520A-481B-AA42-F7CE1710FE57}"/>
    <cellStyle name="Currency 11" xfId="725" xr:uid="{958FD907-EEF0-4203-94F6-5335F69ADE2A}"/>
    <cellStyle name="Currency 11 2" xfId="3673" xr:uid="{BC6D324B-5E00-4584-B9E9-C56172BBAF88}"/>
    <cellStyle name="Currency 11 2 2" xfId="6662" xr:uid="{9E747761-3475-4698-B30D-75914637F03D}"/>
    <cellStyle name="Currency 11 2 2 2" xfId="13988" xr:uid="{2B9B80A6-146A-4915-B295-D199984DA51D}"/>
    <cellStyle name="Currency 11 2 2 2 2" xfId="27707" xr:uid="{C30933F8-4DDC-4E6F-9A22-F1A79B898C93}"/>
    <cellStyle name="Currency 11 2 2 3" xfId="19751" xr:uid="{4921E8D0-5024-437C-8559-5F242D7614FA}"/>
    <cellStyle name="Currency 11 2 3" xfId="12076" xr:uid="{00BAB46D-7427-47E1-92E8-C1D63B6483B3}"/>
    <cellStyle name="Currency 11 2 3 2" xfId="24795" xr:uid="{3BEB6667-73E3-4B10-9CC2-B3B3F4115218}"/>
    <cellStyle name="Currency 11 2 4" xfId="16839" xr:uid="{BAAA33EF-1F03-4CCF-AA60-801DDB06047D}"/>
    <cellStyle name="Currency 11 3" xfId="4252" xr:uid="{ECE9D679-0669-4DD1-B340-8835ED9EAC8C}"/>
    <cellStyle name="Currency 11 3 2" xfId="7208" xr:uid="{0DC4F1BD-2179-42A8-AB90-3D5F057DC6EA}"/>
    <cellStyle name="Currency 11 3 2 2" xfId="14277" xr:uid="{BC66F110-3B3F-4517-A813-BD5C873AB061}"/>
    <cellStyle name="Currency 11 3 2 2 2" xfId="28253" xr:uid="{2D28961A-DC1D-44A8-9352-73658885D8D4}"/>
    <cellStyle name="Currency 11 3 2 3" xfId="20297" xr:uid="{4AA001BD-3AEB-461B-B1AA-65985EE36AC7}"/>
    <cellStyle name="Currency 11 3 3" xfId="12369" xr:uid="{4AEA4501-42FB-440D-AC38-7F73EA6DC948}"/>
    <cellStyle name="Currency 11 3 3 2" xfId="25336" xr:uid="{0E1AB199-F616-46FF-B2A9-07C62F1F40B4}"/>
    <cellStyle name="Currency 11 3 4" xfId="17380" xr:uid="{54A358FB-F8C6-4CDD-9EAE-6064426D7299}"/>
    <cellStyle name="Currency 11 4" xfId="4935" xr:uid="{4F3F574F-C289-4F42-908C-2F0EA54FEAA2}"/>
    <cellStyle name="Currency 11 4 2" xfId="12666" xr:uid="{7EA42228-8A8A-4073-9C47-AEBA78BF78D7}"/>
    <cellStyle name="Currency 11 4 2 2" xfId="25990" xr:uid="{D26E2835-2124-4611-971B-409ABA57A064}"/>
    <cellStyle name="Currency 11 4 3" xfId="18034" xr:uid="{275C26D0-9DB7-4CD1-8D22-0D0968CE6CB6}"/>
    <cellStyle name="Currency 11 5" xfId="10262" xr:uid="{F85F3C41-4CD3-4A77-A741-21FA454BD1A9}"/>
    <cellStyle name="Currency 11 5 2" xfId="22630" xr:uid="{299BCFF6-45CF-4E17-96A6-C25D19133AD3}"/>
    <cellStyle name="Currency 11 6" xfId="14664" xr:uid="{1DE64028-5EDE-48E4-83B9-EF53DE7E6FD9}"/>
    <cellStyle name="Currency 12" xfId="658" xr:uid="{EC7DDCDE-9022-4D74-8911-98D51D1AD35C}"/>
    <cellStyle name="Currency 12 2" xfId="3650" xr:uid="{71A60918-BF96-4501-9ECB-839CCA15B764}"/>
    <cellStyle name="Currency 12 2 2" xfId="6639" xr:uid="{C228733E-BF7B-44BC-95EB-07C5BCD2846F}"/>
    <cellStyle name="Currency 12 2 2 2" xfId="13965" xr:uid="{EECE1C85-5C90-4064-8062-6FDFBB01AD20}"/>
    <cellStyle name="Currency 12 2 2 2 2" xfId="27684" xr:uid="{F25CB5AD-1A6A-43E9-986A-C3FF88B8349D}"/>
    <cellStyle name="Currency 12 2 2 3" xfId="19728" xr:uid="{9F0CF038-0CE5-4E33-A1D9-EB0B408507A6}"/>
    <cellStyle name="Currency 12 2 3" xfId="12053" xr:uid="{0C1D9D39-7451-4ABE-9073-DA85326E9965}"/>
    <cellStyle name="Currency 12 2 3 2" xfId="24772" xr:uid="{2F97D7F1-4DF2-4F2D-B20C-B51B86F0D6B3}"/>
    <cellStyle name="Currency 12 2 4" xfId="16816" xr:uid="{31F3F164-753C-44C7-9BE5-FCCD50059F54}"/>
    <cellStyle name="Currency 12 3" xfId="4229" xr:uid="{79AC145C-25D0-46FB-82FE-954DCAD10618}"/>
    <cellStyle name="Currency 12 3 2" xfId="7185" xr:uid="{74F14842-D3D6-4FC1-9F1F-DD4421845E42}"/>
    <cellStyle name="Currency 12 3 2 2" xfId="14254" xr:uid="{16A14D3D-D2D0-414F-A754-6ED15C4A478B}"/>
    <cellStyle name="Currency 12 3 2 2 2" xfId="28230" xr:uid="{696574A5-3B50-4BE1-BF97-68CEDAF5DF16}"/>
    <cellStyle name="Currency 12 3 2 3" xfId="20274" xr:uid="{AFB7E649-9DCE-42D8-9030-824828604475}"/>
    <cellStyle name="Currency 12 3 3" xfId="12346" xr:uid="{755AA623-D4A1-499C-8D8A-56855DCE4DCF}"/>
    <cellStyle name="Currency 12 3 3 2" xfId="25313" xr:uid="{EA2F0C83-59B3-48C0-8887-3115A43F85A8}"/>
    <cellStyle name="Currency 12 3 4" xfId="17357" xr:uid="{4A58A536-2DC1-4140-A0B8-224FF6D2946B}"/>
    <cellStyle name="Currency 12 4" xfId="4905" xr:uid="{C3D2CAA4-7356-4736-AC2B-AFDE310A9AC4}"/>
    <cellStyle name="Currency 12 4 2" xfId="12642" xr:uid="{774B43FF-9D43-4A5D-9E18-2934843FF2A3}"/>
    <cellStyle name="Currency 12 4 2 2" xfId="25962" xr:uid="{CAC48EB0-447E-41C0-B7A4-84FD957A9E57}"/>
    <cellStyle name="Currency 12 4 3" xfId="18006" xr:uid="{C317B526-CC59-4353-A10F-ECC6DD651AFB}"/>
    <cellStyle name="Currency 12 5" xfId="10234" xr:uid="{EFECCC63-BCDD-45D4-A08C-91B35F9FA58D}"/>
    <cellStyle name="Currency 12 5 2" xfId="22602" xr:uid="{6C883988-7712-43A4-B77A-427B57BB65EC}"/>
    <cellStyle name="Currency 12 6" xfId="14641" xr:uid="{E03B840E-968C-493B-A3B5-51E8309CA6B9}"/>
    <cellStyle name="Currency 13" xfId="729" xr:uid="{0B4B0A67-4934-4E9D-97E2-9F2EC176CA4E}"/>
    <cellStyle name="Currency 13 2" xfId="3677" xr:uid="{32353B06-7895-4E68-B9D7-75F6DB6BB758}"/>
    <cellStyle name="Currency 13 2 2" xfId="6666" xr:uid="{41C7CC0C-6B3C-426C-B322-CB29E7AAED6C}"/>
    <cellStyle name="Currency 13 2 2 2" xfId="13992" xr:uid="{3BDE979D-29F5-4BD1-A392-49265A17D786}"/>
    <cellStyle name="Currency 13 2 2 2 2" xfId="27711" xr:uid="{69FD4D54-19B9-4B76-8924-9D57A4A235EF}"/>
    <cellStyle name="Currency 13 2 2 3" xfId="19755" xr:uid="{F77239F1-21F6-4938-867E-E510E3187C5F}"/>
    <cellStyle name="Currency 13 2 3" xfId="12080" xr:uid="{09CC21C8-1C94-4048-A359-F167BFB67F92}"/>
    <cellStyle name="Currency 13 2 3 2" xfId="24799" xr:uid="{E862536B-DBE2-4E14-A4C7-AD5EC5F88EAC}"/>
    <cellStyle name="Currency 13 2 4" xfId="16843" xr:uid="{3E27F916-2A5F-4636-842B-D8A46C232760}"/>
    <cellStyle name="Currency 13 3" xfId="4256" xr:uid="{A0D92580-EC78-44DC-B080-05A26E7DBDFE}"/>
    <cellStyle name="Currency 13 3 2" xfId="7212" xr:uid="{0CC088F0-FE9B-46F6-A12D-EA4BE3D95E22}"/>
    <cellStyle name="Currency 13 3 2 2" xfId="14281" xr:uid="{2639A59B-EF3E-4BAF-ACA5-F5455C3436F0}"/>
    <cellStyle name="Currency 13 3 2 2 2" xfId="28257" xr:uid="{AA8C524F-FC89-478A-A218-D9C0D5B9F585}"/>
    <cellStyle name="Currency 13 3 2 3" xfId="20301" xr:uid="{12D2C05D-EEBF-408D-85E0-34EFEA7107C8}"/>
    <cellStyle name="Currency 13 3 3" xfId="12373" xr:uid="{E61AD0E8-8F0F-47AB-B9BD-DA699BFDFB31}"/>
    <cellStyle name="Currency 13 3 3 2" xfId="25340" xr:uid="{B1EFB17B-B494-4E8C-96B9-91BEE2E9AC2E}"/>
    <cellStyle name="Currency 13 3 4" xfId="17384" xr:uid="{80E3C04E-3B1A-490C-9957-0F9F0B64F1D5}"/>
    <cellStyle name="Currency 13 4" xfId="4939" xr:uid="{A469E064-654A-4A21-AA3E-411BB16CD905}"/>
    <cellStyle name="Currency 13 4 2" xfId="12670" xr:uid="{A7FC2AD4-AE22-4687-A1F6-60FFAD3EB2D5}"/>
    <cellStyle name="Currency 13 4 2 2" xfId="25994" xr:uid="{9615F32D-830D-4F24-9E01-812977398FE5}"/>
    <cellStyle name="Currency 13 4 3" xfId="18038" xr:uid="{E5A9CD3E-D154-470F-9CBB-02CEAA67FFA1}"/>
    <cellStyle name="Currency 13 5" xfId="10266" xr:uid="{CB99D839-45A3-4D4D-B6D5-E91BCD2DB116}"/>
    <cellStyle name="Currency 13 5 2" xfId="22634" xr:uid="{4C7A42CB-A3E6-4285-9ED3-4655AB7AF24D}"/>
    <cellStyle name="Currency 13 6" xfId="14668" xr:uid="{EB6B5BAE-9B09-428D-9F55-68EF45EC6103}"/>
    <cellStyle name="Currency 14" xfId="732" xr:uid="{3C98DFAB-D2C9-4467-B624-F452ED7C4017}"/>
    <cellStyle name="Currency 14 2" xfId="3680" xr:uid="{EC4B4852-CE49-41AD-9B34-0B6780B51366}"/>
    <cellStyle name="Currency 14 2 2" xfId="6669" xr:uid="{3C50D50D-EDA9-4A35-9C99-F1AEDA9F9C97}"/>
    <cellStyle name="Currency 14 2 2 2" xfId="13995" xr:uid="{F72FEC3E-A18D-409F-8D45-D9EF2385B034}"/>
    <cellStyle name="Currency 14 2 2 2 2" xfId="27714" xr:uid="{5471215B-4316-464E-A991-25AB582A7F25}"/>
    <cellStyle name="Currency 14 2 2 3" xfId="19758" xr:uid="{812684EA-E96F-4706-BE16-7FCE57098A87}"/>
    <cellStyle name="Currency 14 2 3" xfId="12083" xr:uid="{564F4ED5-E2E2-4913-98D4-B9935D6DE5BE}"/>
    <cellStyle name="Currency 14 2 3 2" xfId="24802" xr:uid="{33C7B99B-CC77-482D-B324-326BC132D8EF}"/>
    <cellStyle name="Currency 14 2 4" xfId="16846" xr:uid="{7D1FEA5E-AB56-440E-A498-3E90A1ECE90C}"/>
    <cellStyle name="Currency 14 3" xfId="4259" xr:uid="{6D5B78C5-ACA5-40E5-AD64-3AE578928563}"/>
    <cellStyle name="Currency 14 3 2" xfId="7215" xr:uid="{46120C1F-DA75-4376-9297-B7E128C859DF}"/>
    <cellStyle name="Currency 14 3 2 2" xfId="14284" xr:uid="{FDAF5B02-BC39-4DAC-87E6-7A01E2FF81D7}"/>
    <cellStyle name="Currency 14 3 2 2 2" xfId="28260" xr:uid="{33123D34-001B-4FE8-907A-A044E749E5DE}"/>
    <cellStyle name="Currency 14 3 2 3" xfId="20304" xr:uid="{26E7EE98-1F73-4803-8DD8-FC7A6175506C}"/>
    <cellStyle name="Currency 14 3 3" xfId="12376" xr:uid="{311E7A3F-52B3-45D8-91F0-51858BF6ED8D}"/>
    <cellStyle name="Currency 14 3 3 2" xfId="25343" xr:uid="{71B18F86-B365-423F-BB04-18DC0FAACB38}"/>
    <cellStyle name="Currency 14 3 4" xfId="17387" xr:uid="{E430062D-76B0-46A0-B9CC-D7F5765BC548}"/>
    <cellStyle name="Currency 14 4" xfId="4942" xr:uid="{B4704F80-2008-4175-B198-84F4A72A0465}"/>
    <cellStyle name="Currency 14 4 2" xfId="12673" xr:uid="{DE36BFFD-9333-4033-BF92-A2C41C16E733}"/>
    <cellStyle name="Currency 14 4 2 2" xfId="25997" xr:uid="{1D0FB066-9721-473A-8A8A-DB16FBAFB07B}"/>
    <cellStyle name="Currency 14 4 3" xfId="18041" xr:uid="{409AB9F3-744F-44C4-B0D5-B966D61CB7B2}"/>
    <cellStyle name="Currency 14 5" xfId="10269" xr:uid="{A5D2800E-9F16-4121-AFF7-A52B8BBE542A}"/>
    <cellStyle name="Currency 14 5 2" xfId="22637" xr:uid="{2DBC2AD7-AFD4-434B-80B7-EEA683146B7B}"/>
    <cellStyle name="Currency 14 6" xfId="14671" xr:uid="{C38B718D-30AA-45E1-A38F-74C0A308C44F}"/>
    <cellStyle name="Currency 15" xfId="731" xr:uid="{B2904C38-AC45-4827-8F78-A2EF7931B5CF}"/>
    <cellStyle name="Currency 15 2" xfId="3679" xr:uid="{D6FAE03C-CFC9-4C5D-BC2B-BB4A2719C80C}"/>
    <cellStyle name="Currency 15 2 2" xfId="6668" xr:uid="{8471A4C8-7A2A-4343-8630-F41477B1F829}"/>
    <cellStyle name="Currency 15 2 2 2" xfId="13994" xr:uid="{3E201CAF-66F1-4CFF-94E4-3BF8E96D5320}"/>
    <cellStyle name="Currency 15 2 2 2 2" xfId="27713" xr:uid="{33AEC4C3-A6B8-4476-9B80-E7B54E4D317E}"/>
    <cellStyle name="Currency 15 2 2 3" xfId="19757" xr:uid="{E853B43B-227E-48B4-AF57-E6D038166D19}"/>
    <cellStyle name="Currency 15 2 3" xfId="12082" xr:uid="{BFD90C82-1B62-40D3-B060-F88AFDBA1AA0}"/>
    <cellStyle name="Currency 15 2 3 2" xfId="24801" xr:uid="{5987D85A-390A-4DA7-941B-B924B5C3823D}"/>
    <cellStyle name="Currency 15 2 4" xfId="16845" xr:uid="{759EA832-25E8-4E09-976C-E46C1430C161}"/>
    <cellStyle name="Currency 15 3" xfId="4258" xr:uid="{CE150038-A1E8-4FB8-A34B-8FB8172FCA60}"/>
    <cellStyle name="Currency 15 3 2" xfId="7214" xr:uid="{D7AE9603-0DDA-498A-ABFD-4AF5FB53FF9D}"/>
    <cellStyle name="Currency 15 3 2 2" xfId="14283" xr:uid="{8C249CB0-7875-4D0F-A181-8990D5774FA5}"/>
    <cellStyle name="Currency 15 3 2 2 2" xfId="28259" xr:uid="{40012D4B-3355-4EF4-8AE8-C943216B73B5}"/>
    <cellStyle name="Currency 15 3 2 3" xfId="20303" xr:uid="{16780827-E8D2-4D31-84BB-18520365092D}"/>
    <cellStyle name="Currency 15 3 3" xfId="12375" xr:uid="{E4BB8D5E-6697-40AA-9B1C-775E7E251DE0}"/>
    <cellStyle name="Currency 15 3 3 2" xfId="25342" xr:uid="{93E1E9EC-AA5F-4523-B719-7C18FCD48934}"/>
    <cellStyle name="Currency 15 3 4" xfId="17386" xr:uid="{6B30CEDD-9EA6-417C-9364-ED8046036B91}"/>
    <cellStyle name="Currency 15 4" xfId="4941" xr:uid="{4ADEE66B-ABD9-45AA-8E56-E6DB4B306427}"/>
    <cellStyle name="Currency 15 4 2" xfId="12672" xr:uid="{F5913A02-7A94-4B70-8A4B-044AFE36F113}"/>
    <cellStyle name="Currency 15 4 2 2" xfId="25996" xr:uid="{FCD11540-CC6A-44D9-A29A-1FA459D98775}"/>
    <cellStyle name="Currency 15 4 3" xfId="18040" xr:uid="{930CFB85-99CA-4814-AA6A-A39518BF64AF}"/>
    <cellStyle name="Currency 15 5" xfId="10268" xr:uid="{316BAA71-1B89-4DA6-AE61-CFCA4F824675}"/>
    <cellStyle name="Currency 15 5 2" xfId="22636" xr:uid="{DD46A146-2D9B-49F4-8F18-33260A568BC8}"/>
    <cellStyle name="Currency 15 6" xfId="14670" xr:uid="{78BED025-94DB-43A1-B529-F5374E685E0C}"/>
    <cellStyle name="Currency 16" xfId="657" xr:uid="{5669835A-E9AC-4D32-9FD4-C4B3B3521DA7}"/>
    <cellStyle name="Currency 16 2" xfId="3649" xr:uid="{8D244E42-7C9B-4824-BA75-7120B96D8E0A}"/>
    <cellStyle name="Currency 16 2 2" xfId="6638" xr:uid="{6DF075D6-90CE-4959-8933-389528C62EB2}"/>
    <cellStyle name="Currency 16 2 2 2" xfId="13964" xr:uid="{DCD3BA5A-977E-4369-B5C4-FAA5EEB2C429}"/>
    <cellStyle name="Currency 16 2 2 2 2" xfId="27683" xr:uid="{B741CED3-BFC4-4958-AC27-BF31C56FA612}"/>
    <cellStyle name="Currency 16 2 2 3" xfId="19727" xr:uid="{926D2341-8E7E-4581-8302-F6165A60E69A}"/>
    <cellStyle name="Currency 16 2 3" xfId="12052" xr:uid="{8C89B0E0-2ED5-417D-951B-68285E881734}"/>
    <cellStyle name="Currency 16 2 3 2" xfId="24771" xr:uid="{A8909810-DF51-43EA-BF13-6E36E2853360}"/>
    <cellStyle name="Currency 16 2 4" xfId="16815" xr:uid="{2D64DFA7-E9DB-4C51-B633-CA408D00E37D}"/>
    <cellStyle name="Currency 16 3" xfId="4228" xr:uid="{C6B22047-40A5-4061-8B92-0AEA42BF8FC0}"/>
    <cellStyle name="Currency 16 3 2" xfId="7184" xr:uid="{CB185240-0851-4CD9-82CB-E30BAB73C652}"/>
    <cellStyle name="Currency 16 3 2 2" xfId="14253" xr:uid="{B05B2A4F-ED93-4D13-B4B5-E715A9C01C45}"/>
    <cellStyle name="Currency 16 3 2 2 2" xfId="28229" xr:uid="{3C1889A2-54B5-4AC6-B1A9-1C7F81D949FD}"/>
    <cellStyle name="Currency 16 3 2 3" xfId="20273" xr:uid="{A3EDF08D-6467-47E4-92F0-56B72409753A}"/>
    <cellStyle name="Currency 16 3 3" xfId="12345" xr:uid="{35FB52A2-5DDC-4507-9A05-F31FEA8CF64A}"/>
    <cellStyle name="Currency 16 3 3 2" xfId="25312" xr:uid="{D33622E7-DA9C-4CF3-9D99-83589046797D}"/>
    <cellStyle name="Currency 16 3 4" xfId="17356" xr:uid="{0A7AFBAB-0B26-4734-8D41-446CA7E0BEF3}"/>
    <cellStyle name="Currency 16 4" xfId="4904" xr:uid="{8BF7D9E0-C739-406E-9844-F7679446C7BF}"/>
    <cellStyle name="Currency 16 4 2" xfId="12641" xr:uid="{CDB1A4D3-88EA-4A99-8B0F-C08858F9A5B3}"/>
    <cellStyle name="Currency 16 4 2 2" xfId="25961" xr:uid="{112E0F7E-F872-4A1D-8490-5BDA4A25195F}"/>
    <cellStyle name="Currency 16 4 3" xfId="18005" xr:uid="{094E2481-24F5-4DD3-A028-5C5BEEB42E96}"/>
    <cellStyle name="Currency 16 5" xfId="10233" xr:uid="{04CADDD4-8C3F-4D50-B4F8-EC8E15B48ADB}"/>
    <cellStyle name="Currency 16 5 2" xfId="22601" xr:uid="{3443CA9C-F9AE-42CA-A82C-514D8B73B681}"/>
    <cellStyle name="Currency 16 6" xfId="14640" xr:uid="{224B126A-1C73-4412-A94B-CF91BFD6AA3C}"/>
    <cellStyle name="Currency 17" xfId="743" xr:uid="{CAF94486-AD3A-44D8-8876-212E79A5DC57}"/>
    <cellStyle name="Currency 17 2" xfId="3689" xr:uid="{32DAA669-7C00-4313-85DE-F9A482CB70F4}"/>
    <cellStyle name="Currency 17 2 2" xfId="6678" xr:uid="{BD2683C8-2D32-4604-A268-62DD53DBACED}"/>
    <cellStyle name="Currency 17 2 2 2" xfId="14004" xr:uid="{661A88C5-CDB8-4BC6-8B23-1B6392F16482}"/>
    <cellStyle name="Currency 17 2 2 2 2" xfId="27723" xr:uid="{1A65B261-7556-411F-AFA6-B8E5B0B51EBF}"/>
    <cellStyle name="Currency 17 2 2 3" xfId="19767" xr:uid="{6AA04140-AD02-478E-A7E4-7526117B75F9}"/>
    <cellStyle name="Currency 17 2 3" xfId="12092" xr:uid="{5597BC32-6340-4937-8509-D532651DE189}"/>
    <cellStyle name="Currency 17 2 3 2" xfId="24811" xr:uid="{E262AE92-9F0C-44D3-A243-6F5CD4CAAF9C}"/>
    <cellStyle name="Currency 17 2 4" xfId="16855" xr:uid="{62F837CA-EDEB-4B9C-A14F-451AA6DED900}"/>
    <cellStyle name="Currency 17 3" xfId="4268" xr:uid="{5FB4CE4D-73E5-40BB-9E2D-CE30720AF26A}"/>
    <cellStyle name="Currency 17 3 2" xfId="7224" xr:uid="{3ED6B238-3106-442A-B8E6-E7B4194B3655}"/>
    <cellStyle name="Currency 17 3 2 2" xfId="14293" xr:uid="{7EE43C62-4C04-4A1F-8672-8F5C4E92EE0B}"/>
    <cellStyle name="Currency 17 3 2 2 2" xfId="28269" xr:uid="{ED7278CC-5137-470C-8B76-BC4F22D8CDA8}"/>
    <cellStyle name="Currency 17 3 2 3" xfId="20313" xr:uid="{79954AFB-0648-4A6E-BE85-DD929D5D8D5A}"/>
    <cellStyle name="Currency 17 3 3" xfId="12385" xr:uid="{7FFAC0F0-266B-413E-AAD5-1805318F4316}"/>
    <cellStyle name="Currency 17 3 3 2" xfId="25352" xr:uid="{63D3111D-CAA4-41CF-B921-63203A352A6F}"/>
    <cellStyle name="Currency 17 3 4" xfId="17396" xr:uid="{88C73BAB-203C-4755-BB82-A5EE57523FD4}"/>
    <cellStyle name="Currency 17 4" xfId="4951" xr:uid="{9B4DEDFA-3823-4266-BE6B-2D3CFDA4110C}"/>
    <cellStyle name="Currency 17 4 2" xfId="12682" xr:uid="{FFB06DF5-6362-487F-961E-93ADA44FAE8B}"/>
    <cellStyle name="Currency 17 4 2 2" xfId="26006" xr:uid="{D75E6003-7C61-4A98-BEB1-98104F12C8EE}"/>
    <cellStyle name="Currency 17 4 3" xfId="18050" xr:uid="{78F0F227-C8BD-48EA-ABEB-EC41BEE67743}"/>
    <cellStyle name="Currency 17 5" xfId="10278" xr:uid="{9CA43994-B48E-4EC3-863B-6E8E077CDC72}"/>
    <cellStyle name="Currency 17 5 2" xfId="22646" xr:uid="{FB05448D-5785-4A89-A664-72379E47BA02}"/>
    <cellStyle name="Currency 17 6" xfId="14680" xr:uid="{C5B2710B-7BAA-41FA-898C-6D0505D7570E}"/>
    <cellStyle name="Currency 18" xfId="744" xr:uid="{0A20297F-D1D1-4D08-8DC9-2E0F6301A3EC}"/>
    <cellStyle name="Currency 18 2" xfId="3690" xr:uid="{4709DEC1-F960-4B1F-9AC1-DB2BA477E156}"/>
    <cellStyle name="Currency 18 2 2" xfId="6679" xr:uid="{E9CEE01F-D283-48F3-B97C-CAB309DAF03A}"/>
    <cellStyle name="Currency 18 2 2 2" xfId="14005" xr:uid="{E7D13540-2F97-45F7-9DD0-825DC2C0A505}"/>
    <cellStyle name="Currency 18 2 2 2 2" xfId="27724" xr:uid="{B0390BD9-6B14-471C-A492-35EA8D255BAF}"/>
    <cellStyle name="Currency 18 2 2 3" xfId="19768" xr:uid="{E1A0C0C1-77D4-4258-AF14-C2FA7C92DB53}"/>
    <cellStyle name="Currency 18 2 3" xfId="12093" xr:uid="{23D6CA78-4689-4849-9FCB-52FE41569578}"/>
    <cellStyle name="Currency 18 2 3 2" xfId="24812" xr:uid="{9F2033B7-BFFD-4B82-A12C-F616A2777A15}"/>
    <cellStyle name="Currency 18 2 4" xfId="16856" xr:uid="{36D75F67-2D2D-46E9-9058-5C6AB429C2F0}"/>
    <cellStyle name="Currency 18 3" xfId="4269" xr:uid="{E2131300-3485-4194-90CD-90EDFE61F69F}"/>
    <cellStyle name="Currency 18 3 2" xfId="7225" xr:uid="{F3121CCF-21ED-4C15-B1D8-14CDE5BAD52D}"/>
    <cellStyle name="Currency 18 3 2 2" xfId="14294" xr:uid="{B6D5780B-1387-49D0-8DF0-0355958F4BCD}"/>
    <cellStyle name="Currency 18 3 2 2 2" xfId="28270" xr:uid="{69CCEA3C-B60B-4B76-A6D3-B54C99A245F1}"/>
    <cellStyle name="Currency 18 3 2 3" xfId="20314" xr:uid="{669B6AC0-185A-4A95-8CB9-0650DF2DCF5F}"/>
    <cellStyle name="Currency 18 3 3" xfId="12386" xr:uid="{813EBAA6-A657-444E-A470-630A6063ECEA}"/>
    <cellStyle name="Currency 18 3 3 2" xfId="25353" xr:uid="{EF8F468A-4E18-4F80-924B-FA5ACA191E65}"/>
    <cellStyle name="Currency 18 3 4" xfId="17397" xr:uid="{35A5A438-CC8A-47CF-A74A-6FDCE72C0F38}"/>
    <cellStyle name="Currency 18 4" xfId="4952" xr:uid="{3559AB59-123F-442C-9946-0BCF4E0A1341}"/>
    <cellStyle name="Currency 18 4 2" xfId="12683" xr:uid="{9EC0445D-3BDA-4DED-9BDF-8EDB2AEF4663}"/>
    <cellStyle name="Currency 18 4 2 2" xfId="26007" xr:uid="{2923858D-DEC8-4D0E-B1CF-F7AC6D085A92}"/>
    <cellStyle name="Currency 18 4 3" xfId="18051" xr:uid="{6244736C-353E-4D17-A3F1-C5869B9EE1A5}"/>
    <cellStyle name="Currency 18 5" xfId="10279" xr:uid="{4E83A477-716E-447D-9BBD-39A00C58EE45}"/>
    <cellStyle name="Currency 18 5 2" xfId="22647" xr:uid="{47569753-0215-4881-828D-FC2F6F5A6D1F}"/>
    <cellStyle name="Currency 18 6" xfId="14681" xr:uid="{9F6173B2-551A-49BF-889E-38C9D2A99342}"/>
    <cellStyle name="Currency 19" xfId="747" xr:uid="{FD852D90-1C38-4F38-8E0E-1E2E504C3F2C}"/>
    <cellStyle name="Currency 19 2" xfId="3693" xr:uid="{7110E1F0-AF1F-409E-B6D5-4190BBEA66CC}"/>
    <cellStyle name="Currency 19 2 2" xfId="6682" xr:uid="{8B40080B-B94C-446C-AB5F-09B22B670E74}"/>
    <cellStyle name="Currency 19 2 2 2" xfId="14008" xr:uid="{8433B41D-CB72-4205-991E-06A09ED545A4}"/>
    <cellStyle name="Currency 19 2 2 2 2" xfId="27727" xr:uid="{44EE3B46-2ECE-42F2-8815-CB52429C328D}"/>
    <cellStyle name="Currency 19 2 2 3" xfId="19771" xr:uid="{EAF02FBB-3F47-46ED-B32D-7EAE0434087F}"/>
    <cellStyle name="Currency 19 2 3" xfId="12096" xr:uid="{1B9FC2EF-C0D8-480F-9F38-A74399B2E3F2}"/>
    <cellStyle name="Currency 19 2 3 2" xfId="24815" xr:uid="{BAD9A602-C9F1-4ACF-AF58-18E4C398EC93}"/>
    <cellStyle name="Currency 19 2 4" xfId="16859" xr:uid="{BEF5EEBD-364A-4B62-AFB8-5147A4A54C26}"/>
    <cellStyle name="Currency 19 3" xfId="4272" xr:uid="{E3A3BDBF-6438-48D0-B024-11828052D6CC}"/>
    <cellStyle name="Currency 19 3 2" xfId="7228" xr:uid="{701383C0-F311-47BB-8642-36D26207622A}"/>
    <cellStyle name="Currency 19 3 2 2" xfId="14297" xr:uid="{896DE4A6-33C0-4542-A804-7CEA8479D815}"/>
    <cellStyle name="Currency 19 3 2 2 2" xfId="28273" xr:uid="{BE756558-1B59-4AAD-A6B9-C790BCF55464}"/>
    <cellStyle name="Currency 19 3 2 3" xfId="20317" xr:uid="{8686350D-E720-4ED6-9982-17A409751D7A}"/>
    <cellStyle name="Currency 19 3 3" xfId="12389" xr:uid="{7FC1D73D-857D-4F10-B122-D04DFD88D3DC}"/>
    <cellStyle name="Currency 19 3 3 2" xfId="25356" xr:uid="{ABFA6EC7-E6C2-4F30-8E07-52849CF97EDF}"/>
    <cellStyle name="Currency 19 3 4" xfId="17400" xr:uid="{B3AC6725-A335-41A2-8A07-31FF70983807}"/>
    <cellStyle name="Currency 19 4" xfId="4955" xr:uid="{2C4DDB8B-5438-47BE-A770-99A330D8C681}"/>
    <cellStyle name="Currency 19 4 2" xfId="12686" xr:uid="{7FD4827F-145E-494A-8C74-798EE96A6447}"/>
    <cellStyle name="Currency 19 4 2 2" xfId="26010" xr:uid="{17030688-4FFA-44BB-90F7-5ACDF70F6FA0}"/>
    <cellStyle name="Currency 19 4 3" xfId="18054" xr:uid="{36FD9CCB-7F42-480C-8B83-C9EA38F9DCAB}"/>
    <cellStyle name="Currency 19 5" xfId="10282" xr:uid="{66C2B6FE-A284-467F-B024-B8D0F2B4B32A}"/>
    <cellStyle name="Currency 19 5 2" xfId="22650" xr:uid="{7A46B759-8B6A-47FD-9FE2-876584580358}"/>
    <cellStyle name="Currency 19 6" xfId="14684" xr:uid="{9C283684-73F2-4521-B728-CD2C275DC75A}"/>
    <cellStyle name="Currency 2" xfId="224" xr:uid="{F58CE2F7-D7DD-4482-BAF2-3BAE06561DE7}"/>
    <cellStyle name="Currency 2 2" xfId="1793" xr:uid="{9A0D81C9-917C-4B6E-968C-C2C3C00A4826}"/>
    <cellStyle name="Currency 2 2 2" xfId="32226" xr:uid="{C9AE8BE9-E679-41F4-ACE6-1BE12FDA64E4}"/>
    <cellStyle name="Currency 20" xfId="749" xr:uid="{BFE35FE1-F2EB-4E1E-8179-7B95C6E51038}"/>
    <cellStyle name="Currency 20 2" xfId="3695" xr:uid="{E1EA047B-5470-4A0B-9167-A37147CB979B}"/>
    <cellStyle name="Currency 20 2 2" xfId="6684" xr:uid="{9BD1BEF1-1535-49C2-AEAD-205085AE7C0E}"/>
    <cellStyle name="Currency 20 2 2 2" xfId="14010" xr:uid="{D4FDFCE4-452A-4B67-8260-C5EF17D93437}"/>
    <cellStyle name="Currency 20 2 2 2 2" xfId="27729" xr:uid="{5C16BABC-2377-446D-A700-DB25E606F114}"/>
    <cellStyle name="Currency 20 2 2 3" xfId="19773" xr:uid="{1D863D09-5E4A-4281-BE23-56DBC47EC811}"/>
    <cellStyle name="Currency 20 2 3" xfId="12098" xr:uid="{8773B83C-C1DA-4BC1-8DF7-4BD6DD16F474}"/>
    <cellStyle name="Currency 20 2 3 2" xfId="24817" xr:uid="{14FD6524-CCD1-4B8C-9EF6-53272D483A54}"/>
    <cellStyle name="Currency 20 2 4" xfId="16861" xr:uid="{5D0C0A01-F6F1-4208-9F8E-783E01C036E8}"/>
    <cellStyle name="Currency 20 3" xfId="4274" xr:uid="{17A4641E-B329-49F9-A1BC-0DD204A5F38C}"/>
    <cellStyle name="Currency 20 3 2" xfId="7230" xr:uid="{1325D4B2-94C1-4101-AF9D-F0233F57108C}"/>
    <cellStyle name="Currency 20 3 2 2" xfId="14299" xr:uid="{D2AF20CA-903A-48EA-8252-8980C0F7B988}"/>
    <cellStyle name="Currency 20 3 2 2 2" xfId="28275" xr:uid="{9CCE13BC-6DA7-476D-8103-84C7D02188FE}"/>
    <cellStyle name="Currency 20 3 2 3" xfId="20319" xr:uid="{3411436B-F0FE-4AB5-9B29-A8BBC6E797BB}"/>
    <cellStyle name="Currency 20 3 3" xfId="12391" xr:uid="{5F957B44-443F-44C4-A97E-D4B1D74753E6}"/>
    <cellStyle name="Currency 20 3 3 2" xfId="25358" xr:uid="{43C2B005-58B3-4F7C-83E7-40DC5E12C06E}"/>
    <cellStyle name="Currency 20 3 4" xfId="17402" xr:uid="{9F885239-0AF9-4C2D-9B7F-7BD7461DF4D2}"/>
    <cellStyle name="Currency 20 4" xfId="4957" xr:uid="{059FCC32-529E-4EE8-9055-6F14D85152A3}"/>
    <cellStyle name="Currency 20 4 2" xfId="12688" xr:uid="{3F27282F-B81A-4143-9B08-126691A88CF4}"/>
    <cellStyle name="Currency 20 4 2 2" xfId="26012" xr:uid="{CF3ED272-86BE-45B9-A112-85804C09101A}"/>
    <cellStyle name="Currency 20 4 3" xfId="18056" xr:uid="{F7646ED2-BCC4-4474-A2F6-B46E31CE032E}"/>
    <cellStyle name="Currency 20 5" xfId="10284" xr:uid="{355A9D7E-2C2F-46F4-B601-51C57518E952}"/>
    <cellStyle name="Currency 20 5 2" xfId="22652" xr:uid="{06BC3A42-6D0C-43B7-9AC7-88035553E0D9}"/>
    <cellStyle name="Currency 20 6" xfId="14686" xr:uid="{3C5D6D9E-3EC8-4114-B27F-A86B57B4BF13}"/>
    <cellStyle name="Currency 21" xfId="752" xr:uid="{BDF66345-8CD7-4C33-A6A9-932745CE6ED8}"/>
    <cellStyle name="Currency 21 2" xfId="3698" xr:uid="{269CFC89-1E7A-4C41-B650-2A314267CF73}"/>
    <cellStyle name="Currency 21 2 2" xfId="6687" xr:uid="{F45E87E0-42A5-4B05-B60B-5EEC8C10F8E1}"/>
    <cellStyle name="Currency 21 2 2 2" xfId="14013" xr:uid="{6E3C424B-B386-4B78-B3F5-6F92E8BC9579}"/>
    <cellStyle name="Currency 21 2 2 2 2" xfId="27732" xr:uid="{C13CBB79-7311-4C91-806B-1A1F0DA7A243}"/>
    <cellStyle name="Currency 21 2 2 3" xfId="19776" xr:uid="{CF92ACC2-9D2D-4351-9DB0-138ED61ABD5B}"/>
    <cellStyle name="Currency 21 2 3" xfId="12101" xr:uid="{0CBF99CD-F92E-4F2B-A651-66F97E7EA74C}"/>
    <cellStyle name="Currency 21 2 3 2" xfId="24820" xr:uid="{FCD6C294-961A-433C-94DC-21CB48B4BD41}"/>
    <cellStyle name="Currency 21 2 4" xfId="16864" xr:uid="{B0F8F7B2-B1CE-4B5E-AD6E-95ADBBE4B80C}"/>
    <cellStyle name="Currency 21 3" xfId="4277" xr:uid="{48315B8B-B531-430C-BACD-BD98DFA4B8CA}"/>
    <cellStyle name="Currency 21 3 2" xfId="7233" xr:uid="{0A514138-6D53-4130-9305-B4354D5BE538}"/>
    <cellStyle name="Currency 21 3 2 2" xfId="14302" xr:uid="{6C4AA150-3B69-4384-A97A-2B37761EB3B2}"/>
    <cellStyle name="Currency 21 3 2 2 2" xfId="28278" xr:uid="{7FDC8F41-E8D6-4F23-B6DB-4132AC5CE5C2}"/>
    <cellStyle name="Currency 21 3 2 3" xfId="20322" xr:uid="{ADDE4F3A-41DA-46B0-825E-753FE2C04818}"/>
    <cellStyle name="Currency 21 3 3" xfId="12394" xr:uid="{37349FE8-1CF1-4E58-A099-5F9E6DFE3B73}"/>
    <cellStyle name="Currency 21 3 3 2" xfId="25361" xr:uid="{1897158A-4EBA-4EAA-811A-A17DBBF55F6A}"/>
    <cellStyle name="Currency 21 3 4" xfId="17405" xr:uid="{DBF45576-89C4-4273-9E99-5AE142D037B0}"/>
    <cellStyle name="Currency 21 4" xfId="4960" xr:uid="{8D2F81AC-BF6C-414D-9F5A-52106C916014}"/>
    <cellStyle name="Currency 21 4 2" xfId="12691" xr:uid="{87FE2CF1-5364-49D5-BE0C-45DFE4683765}"/>
    <cellStyle name="Currency 21 4 2 2" xfId="26015" xr:uid="{D1DB9357-EC12-4BA8-8417-9D5899C5CB48}"/>
    <cellStyle name="Currency 21 4 3" xfId="18059" xr:uid="{B4D61DF5-22F5-4A64-A655-19825732B5CD}"/>
    <cellStyle name="Currency 21 5" xfId="10287" xr:uid="{0EAAAA1F-5B7F-4D41-B3F4-B5A774BF7C08}"/>
    <cellStyle name="Currency 21 5 2" xfId="22655" xr:uid="{73B2B251-ED74-41E9-BAC9-A56C71BC4B18}"/>
    <cellStyle name="Currency 21 6" xfId="14689" xr:uid="{85767825-9F80-4728-8111-C5ACA670F2A1}"/>
    <cellStyle name="Currency 22" xfId="745" xr:uid="{4C77035D-71AD-4BD7-9DAC-2D964D6AEF00}"/>
    <cellStyle name="Currency 22 2" xfId="3691" xr:uid="{BAC01F7A-F0E9-46A8-AFB1-8F46DA25A4C3}"/>
    <cellStyle name="Currency 22 2 2" xfId="6680" xr:uid="{5082242D-D80A-438F-970C-43366A0CAF6F}"/>
    <cellStyle name="Currency 22 2 2 2" xfId="14006" xr:uid="{C222979A-A6CA-4078-83E9-3F94114B0798}"/>
    <cellStyle name="Currency 22 2 2 2 2" xfId="27725" xr:uid="{76F59265-7CC0-445F-B2F5-1F6532CE700E}"/>
    <cellStyle name="Currency 22 2 2 3" xfId="19769" xr:uid="{B461082E-5123-4719-963E-470D1787EB78}"/>
    <cellStyle name="Currency 22 2 3" xfId="12094" xr:uid="{4F547BB0-1271-44F7-B129-EA80E5C5AA84}"/>
    <cellStyle name="Currency 22 2 3 2" xfId="24813" xr:uid="{9BA2C6B9-12CF-45E0-B614-F59F98EB3704}"/>
    <cellStyle name="Currency 22 2 4" xfId="16857" xr:uid="{8A90BEF7-DB6C-475F-9436-50785E21FCF0}"/>
    <cellStyle name="Currency 22 3" xfId="4270" xr:uid="{48360A92-F311-468D-8139-046A1C9BA9E5}"/>
    <cellStyle name="Currency 22 3 2" xfId="7226" xr:uid="{03820463-E5C5-4694-83B6-FF3AB50826DA}"/>
    <cellStyle name="Currency 22 3 2 2" xfId="14295" xr:uid="{114F01B4-FDE4-4956-91D3-03D710E66E6B}"/>
    <cellStyle name="Currency 22 3 2 2 2" xfId="28271" xr:uid="{5FEA7ABF-FA15-48DA-B0D1-22696618D005}"/>
    <cellStyle name="Currency 22 3 2 3" xfId="20315" xr:uid="{0A548902-9653-4171-B56A-2B7BBC320B6B}"/>
    <cellStyle name="Currency 22 3 3" xfId="12387" xr:uid="{929D25BA-03ED-4B50-A43A-2FDA1849AAEC}"/>
    <cellStyle name="Currency 22 3 3 2" xfId="25354" xr:uid="{325EB4D2-9B6D-4FCA-B89F-6F0A639A5EE9}"/>
    <cellStyle name="Currency 22 3 4" xfId="17398" xr:uid="{23E1464A-23E4-444A-8166-B17BE18DE86A}"/>
    <cellStyle name="Currency 22 4" xfId="4953" xr:uid="{3B658D44-8E40-41F5-8D3F-068EFDE67C9B}"/>
    <cellStyle name="Currency 22 4 2" xfId="12684" xr:uid="{59050170-3637-40CC-A29B-1D5DA5E29A65}"/>
    <cellStyle name="Currency 22 4 2 2" xfId="26008" xr:uid="{D69C67AC-6270-4A70-B976-1BAC84FBA0C7}"/>
    <cellStyle name="Currency 22 4 3" xfId="18052" xr:uid="{B6B6E786-719A-4AD8-946A-EC990F8E9922}"/>
    <cellStyle name="Currency 22 5" xfId="10280" xr:uid="{99D2FEDA-F226-4CF6-AE48-996A866D1C02}"/>
    <cellStyle name="Currency 22 5 2" xfId="22648" xr:uid="{540F6E2E-A0A8-49B8-AAA1-60D27BEE0262}"/>
    <cellStyle name="Currency 22 6" xfId="14682" xr:uid="{BB3EE83C-B03C-4059-9790-53821FD47721}"/>
    <cellStyle name="Currency 23" xfId="756" xr:uid="{ACF5583D-3A8C-43F5-A6C3-14B2A920928D}"/>
    <cellStyle name="Currency 23 2" xfId="3702" xr:uid="{E336F8D6-2434-4A47-9A34-C7E99B67E42B}"/>
    <cellStyle name="Currency 23 2 2" xfId="6691" xr:uid="{F1347693-6289-46FD-A933-20B6B0181DF8}"/>
    <cellStyle name="Currency 23 2 2 2" xfId="14017" xr:uid="{C99FC762-CB79-4B81-B1BD-F536DDFA8D89}"/>
    <cellStyle name="Currency 23 2 2 2 2" xfId="27736" xr:uid="{7CC3F61C-622D-444E-B174-206C9C7CB49F}"/>
    <cellStyle name="Currency 23 2 2 3" xfId="19780" xr:uid="{F0C8BD4B-3EEC-4680-9198-A0231140175D}"/>
    <cellStyle name="Currency 23 2 3" xfId="12105" xr:uid="{1F355A47-7E7A-4488-876F-0E11BD293776}"/>
    <cellStyle name="Currency 23 2 3 2" xfId="24824" xr:uid="{5063D796-C161-474D-AE78-6093DF654DC9}"/>
    <cellStyle name="Currency 23 2 4" xfId="16868" xr:uid="{7FD0F327-54D9-4119-812C-BA179AB25144}"/>
    <cellStyle name="Currency 23 3" xfId="4281" xr:uid="{767839BE-DBAC-43CB-AEC0-AD0C42D309A4}"/>
    <cellStyle name="Currency 23 3 2" xfId="7237" xr:uid="{C5F598C7-947E-4A50-9294-CEB79E760B6B}"/>
    <cellStyle name="Currency 23 3 2 2" xfId="14306" xr:uid="{88829EB9-A8A6-4C4C-B8AE-8D21A6F75576}"/>
    <cellStyle name="Currency 23 3 2 2 2" xfId="28282" xr:uid="{64C026A1-A4F1-417D-8949-BB86AC4B1791}"/>
    <cellStyle name="Currency 23 3 2 3" xfId="20326" xr:uid="{9111A4E3-F4D2-460E-8719-CED0E2A889B8}"/>
    <cellStyle name="Currency 23 3 3" xfId="12398" xr:uid="{06150A10-546E-481C-A223-BD95D6B52C6F}"/>
    <cellStyle name="Currency 23 3 3 2" xfId="25365" xr:uid="{F1E8F629-8F00-4418-A7B7-CDDC35635A63}"/>
    <cellStyle name="Currency 23 3 4" xfId="17409" xr:uid="{1219A006-0254-4A86-B015-00582660338E}"/>
    <cellStyle name="Currency 23 4" xfId="4964" xr:uid="{B1D9E28F-C54F-4854-AB0A-24B4D2E965E2}"/>
    <cellStyle name="Currency 23 4 2" xfId="12695" xr:uid="{AECEE9BC-01AA-448D-BD72-E802776951AD}"/>
    <cellStyle name="Currency 23 4 2 2" xfId="26019" xr:uid="{3BBC05F9-93E0-4118-A35A-B30E566491AC}"/>
    <cellStyle name="Currency 23 4 3" xfId="18063" xr:uid="{75909A97-A96E-4F9E-9373-87037B5D59E8}"/>
    <cellStyle name="Currency 23 5" xfId="10291" xr:uid="{0C5A4EEF-D470-4F8A-AD2A-A34DB2799546}"/>
    <cellStyle name="Currency 23 5 2" xfId="22659" xr:uid="{B8AF7E1C-9FAE-4248-BB9E-F5BF36DDD1E2}"/>
    <cellStyle name="Currency 23 6" xfId="14693" xr:uid="{9E8313E0-576A-4C12-A362-CC2EBCD8D3EA}"/>
    <cellStyle name="Currency 24" xfId="739" xr:uid="{24065EA9-59CE-484F-AE35-8A4E2EF48437}"/>
    <cellStyle name="Currency 24 2" xfId="3686" xr:uid="{80C1C4FC-3FD4-42CE-B397-C296256BEAB2}"/>
    <cellStyle name="Currency 24 2 2" xfId="6675" xr:uid="{6EB174C8-E465-4B0F-B7BA-0BFE7A0F7F78}"/>
    <cellStyle name="Currency 24 2 2 2" xfId="14001" xr:uid="{1F950551-97E3-4C74-A656-090703F7252F}"/>
    <cellStyle name="Currency 24 2 2 2 2" xfId="27720" xr:uid="{1C4472FB-A277-4E71-B335-7F23BD188292}"/>
    <cellStyle name="Currency 24 2 2 3" xfId="19764" xr:uid="{76277E52-8818-4505-9E11-974AB607E006}"/>
    <cellStyle name="Currency 24 2 3" xfId="12089" xr:uid="{946B6EBE-7D69-4EC4-B15F-BF209B07EA69}"/>
    <cellStyle name="Currency 24 2 3 2" xfId="24808" xr:uid="{A18FFA8F-4F83-4E4F-AEDC-50F29A7A155E}"/>
    <cellStyle name="Currency 24 2 4" xfId="16852" xr:uid="{D6B41126-A542-461A-B93B-694D9AE26BCB}"/>
    <cellStyle name="Currency 24 3" xfId="4265" xr:uid="{A5CA551E-EE07-4BF5-A097-DE770402690D}"/>
    <cellStyle name="Currency 24 3 2" xfId="7221" xr:uid="{03A78897-D0B2-4A7D-A6BE-814654FAD091}"/>
    <cellStyle name="Currency 24 3 2 2" xfId="14290" xr:uid="{C8746798-530C-4C61-9256-D06235600D30}"/>
    <cellStyle name="Currency 24 3 2 2 2" xfId="28266" xr:uid="{FFE35279-2E6A-439F-82E2-0FE8ED400FB0}"/>
    <cellStyle name="Currency 24 3 2 3" xfId="20310" xr:uid="{DDD26BF0-46ED-49AF-8EBA-444A48FCA6FF}"/>
    <cellStyle name="Currency 24 3 3" xfId="12382" xr:uid="{919024CF-8E53-41EA-BD6C-928847BC4BA3}"/>
    <cellStyle name="Currency 24 3 3 2" xfId="25349" xr:uid="{C19F16B7-4E5E-44CB-A6B9-76DF32F08733}"/>
    <cellStyle name="Currency 24 3 4" xfId="17393" xr:uid="{11684888-783E-4AD6-8D04-063E6FA1F2D5}"/>
    <cellStyle name="Currency 24 4" xfId="4948" xr:uid="{4E4F8A7F-FCD6-4EC7-B79A-40E59C191712}"/>
    <cellStyle name="Currency 24 4 2" xfId="12679" xr:uid="{DC1A90CE-7441-4D9D-963F-A121CEA6F5DF}"/>
    <cellStyle name="Currency 24 4 2 2" xfId="26003" xr:uid="{4E10BD85-4C57-4556-BF59-9B5AE6699BD4}"/>
    <cellStyle name="Currency 24 4 3" xfId="18047" xr:uid="{8B6E13A9-89B6-4F7C-A470-E532FDF513FB}"/>
    <cellStyle name="Currency 24 5" xfId="10275" xr:uid="{1CA8B893-9544-4306-BCEA-0157F1DBD179}"/>
    <cellStyle name="Currency 24 5 2" xfId="22643" xr:uid="{852EA733-68F3-4FC0-8913-D4A18835F071}"/>
    <cellStyle name="Currency 24 6" xfId="14677" xr:uid="{39C3BB0C-9FA1-4545-AE66-BC707217C7B5}"/>
    <cellStyle name="Currency 25" xfId="750" xr:uid="{BF0440DC-6A68-4053-82A7-9272065CCC39}"/>
    <cellStyle name="Currency 25 2" xfId="3696" xr:uid="{69D4EB45-FCDE-4906-AD65-85184C7DB2B5}"/>
    <cellStyle name="Currency 25 2 2" xfId="6685" xr:uid="{26EC3675-27C7-4A1B-BE6C-0DF698E7DB39}"/>
    <cellStyle name="Currency 25 2 2 2" xfId="14011" xr:uid="{5CB0F76E-6FBE-4D6B-B881-FC9942B6AE7A}"/>
    <cellStyle name="Currency 25 2 2 2 2" xfId="27730" xr:uid="{4A75A7C0-A7AF-47BD-B98E-15641169E6A4}"/>
    <cellStyle name="Currency 25 2 2 3" xfId="19774" xr:uid="{E89482AE-B049-4CAF-9705-FC522ADFAA05}"/>
    <cellStyle name="Currency 25 2 3" xfId="12099" xr:uid="{C51B4137-B857-473D-AEB1-564F0AA6B28A}"/>
    <cellStyle name="Currency 25 2 3 2" xfId="24818" xr:uid="{4E831FB1-32FC-4F2A-8C79-D4657FED901E}"/>
    <cellStyle name="Currency 25 2 4" xfId="16862" xr:uid="{5240B9E4-9B3D-4179-B386-0C28D59B4172}"/>
    <cellStyle name="Currency 25 3" xfId="4275" xr:uid="{6B82F942-15F3-4653-A511-2E56127517F4}"/>
    <cellStyle name="Currency 25 3 2" xfId="7231" xr:uid="{1D5F6576-6EED-448D-ACC7-9E0DF9EF3C38}"/>
    <cellStyle name="Currency 25 3 2 2" xfId="14300" xr:uid="{36BEB2EE-9214-4025-B547-B86CD47BE461}"/>
    <cellStyle name="Currency 25 3 2 2 2" xfId="28276" xr:uid="{1557635F-F851-407A-982D-853BC3DDC572}"/>
    <cellStyle name="Currency 25 3 2 3" xfId="20320" xr:uid="{903A8E91-2CA1-4F8D-A634-625C9E6F7FFD}"/>
    <cellStyle name="Currency 25 3 3" xfId="12392" xr:uid="{5FDA2627-3688-499F-9CBC-49583FF11363}"/>
    <cellStyle name="Currency 25 3 3 2" xfId="25359" xr:uid="{F62460E5-CDC3-4239-B0B1-67DBA2F4BC06}"/>
    <cellStyle name="Currency 25 3 4" xfId="17403" xr:uid="{4A1F3B6D-33CC-4F98-86FD-8934D7593E10}"/>
    <cellStyle name="Currency 25 4" xfId="4958" xr:uid="{CD860C2B-D325-4EE1-BA63-0A908BA32AAF}"/>
    <cellStyle name="Currency 25 4 2" xfId="12689" xr:uid="{15F9145E-35D1-4A70-8A39-CD7CFEE84D82}"/>
    <cellStyle name="Currency 25 4 2 2" xfId="26013" xr:uid="{1260014A-438C-4002-AF09-BF124A7CC489}"/>
    <cellStyle name="Currency 25 4 3" xfId="18057" xr:uid="{E2E9DCBA-000A-42F9-B8B1-ED3DC9BB6E89}"/>
    <cellStyle name="Currency 25 5" xfId="10285" xr:uid="{9BFFA5C3-4A61-4870-836A-370FD850A2B1}"/>
    <cellStyle name="Currency 25 5 2" xfId="22653" xr:uid="{B96BD3C6-5E16-428A-BB72-463B59254F97}"/>
    <cellStyle name="Currency 25 6" xfId="14687" xr:uid="{6568128A-836C-4141-91AF-31917677D79B}"/>
    <cellStyle name="Currency 26" xfId="417" xr:uid="{A81F9526-222A-40DC-A918-6EB7459A7471}"/>
    <cellStyle name="Currency 26 2" xfId="3560" xr:uid="{1B6DC9F6-95EB-4620-8D50-DE1C8137CAAA}"/>
    <cellStyle name="Currency 26 2 2" xfId="6549" xr:uid="{CA6904E2-640F-408A-9525-36B41FEA5AB6}"/>
    <cellStyle name="Currency 26 2 2 2" xfId="13875" xr:uid="{B7298B3D-51E1-4571-BEAC-65D54BCB593A}"/>
    <cellStyle name="Currency 26 2 2 2 2" xfId="27594" xr:uid="{13C25534-2A13-4D10-9C0C-DF99009B416E}"/>
    <cellStyle name="Currency 26 2 2 3" xfId="19638" xr:uid="{D476FAF2-1522-41CE-B212-3DAF8A21DB44}"/>
    <cellStyle name="Currency 26 2 3" xfId="11963" xr:uid="{30C76C5B-0E19-48DD-960E-D3F3D83E3A34}"/>
    <cellStyle name="Currency 26 2 3 2" xfId="24682" xr:uid="{640ACF34-8ABA-4E92-A386-32FBD59C282D}"/>
    <cellStyle name="Currency 26 2 4" xfId="16726" xr:uid="{F675A239-927F-447A-8DF5-9F59E04D36DB}"/>
    <cellStyle name="Currency 26 3" xfId="4139" xr:uid="{428C3158-A94D-4550-964C-17977CEB9834}"/>
    <cellStyle name="Currency 26 3 2" xfId="7095" xr:uid="{469C0CDB-1B1E-4300-AEAE-6CACA4B8B134}"/>
    <cellStyle name="Currency 26 3 2 2" xfId="14164" xr:uid="{E9AC4986-AB3B-4351-81C5-D599D3164302}"/>
    <cellStyle name="Currency 26 3 2 2 2" xfId="28140" xr:uid="{BAA75037-AE57-40A1-B743-268985641A48}"/>
    <cellStyle name="Currency 26 3 2 3" xfId="20184" xr:uid="{FDC3DF4C-D8A7-454E-8B2F-E6D2C85DE003}"/>
    <cellStyle name="Currency 26 3 3" xfId="12256" xr:uid="{096DEFB2-EDC0-4471-A356-F1E9CF7164DF}"/>
    <cellStyle name="Currency 26 3 3 2" xfId="25223" xr:uid="{767FF872-3FA0-471E-A163-68A38EE30950}"/>
    <cellStyle name="Currency 26 3 4" xfId="17267" xr:uid="{3A4630F3-7C34-4A74-B4AE-D4C146E07F3B}"/>
    <cellStyle name="Currency 26 4" xfId="4770" xr:uid="{C1140799-6A9E-49CB-9F22-8FF2E06BBE3E}"/>
    <cellStyle name="Currency 26 4 2" xfId="12548" xr:uid="{DB5964E0-A926-4817-BE4F-78DEE80A7A9F}"/>
    <cellStyle name="Currency 26 4 2 2" xfId="25831" xr:uid="{AD0942C5-EFB6-44BD-9557-74F2A2E24324}"/>
    <cellStyle name="Currency 26 4 3" xfId="17875" xr:uid="{10688F61-E642-49BE-A4BD-09DC7F24304D}"/>
    <cellStyle name="Currency 26 5" xfId="10124" xr:uid="{99125F37-D6B6-409F-9740-6E1AA8D4FB77}"/>
    <cellStyle name="Currency 26 5 2" xfId="22494" xr:uid="{AAE842EC-6AE2-450E-AF8B-366D6BF5B3C7}"/>
    <cellStyle name="Currency 26 6" xfId="14532" xr:uid="{0D491CAC-BA08-42D1-A263-8C49E9937FCB}"/>
    <cellStyle name="Currency 27" xfId="857" xr:uid="{4A51D431-EB6D-47C7-A507-D2BAF38AFA5E}"/>
    <cellStyle name="Currency 27 2" xfId="3707" xr:uid="{6DF7F5ED-8E02-4890-87C7-DB469AE21AE6}"/>
    <cellStyle name="Currency 27 2 2" xfId="6696" xr:uid="{17B2C0A8-9033-41F2-AA7F-44E261B4E3AB}"/>
    <cellStyle name="Currency 27 2 2 2" xfId="14022" xr:uid="{A48B61ED-66B1-4AB8-9BAF-3289FFF4E91A}"/>
    <cellStyle name="Currency 27 2 2 2 2" xfId="27741" xr:uid="{4A02E3B1-E1E4-4130-9251-8F19975055C5}"/>
    <cellStyle name="Currency 27 2 2 3" xfId="19785" xr:uid="{CDDB9217-55BC-47E7-A1FE-7E7CE35117EB}"/>
    <cellStyle name="Currency 27 2 3" xfId="12110" xr:uid="{0C57EC04-1D57-4DFD-8404-406E8B214846}"/>
    <cellStyle name="Currency 27 2 3 2" xfId="24829" xr:uid="{DBF7A842-D775-4949-98C3-D9C76E342F13}"/>
    <cellStyle name="Currency 27 2 4" xfId="16873" xr:uid="{C6549822-56B2-4C13-A1D5-6D45F5A716EA}"/>
    <cellStyle name="Currency 27 3" xfId="4286" xr:uid="{E4FD8E05-AA5A-477B-8695-D179B38692D7}"/>
    <cellStyle name="Currency 27 3 2" xfId="7242" xr:uid="{8C57787D-FE13-4D34-8C34-93F9FBD622A8}"/>
    <cellStyle name="Currency 27 3 2 2" xfId="14311" xr:uid="{1949156C-F96F-448F-80ED-B46CF2ECB2B8}"/>
    <cellStyle name="Currency 27 3 2 2 2" xfId="28287" xr:uid="{7ADE749E-CA16-4887-98E8-5AB427740441}"/>
    <cellStyle name="Currency 27 3 2 3" xfId="20331" xr:uid="{724A86DA-C9F7-4DB0-9B18-0CC0B1CCD80B}"/>
    <cellStyle name="Currency 27 3 3" xfId="12403" xr:uid="{74DC4550-C79F-4839-ADAA-41A5E0052F92}"/>
    <cellStyle name="Currency 27 3 3 2" xfId="25370" xr:uid="{D72C99B0-5873-4730-8B15-0D9CA317D0C1}"/>
    <cellStyle name="Currency 27 3 4" xfId="17414" xr:uid="{BDC86469-78E8-4E92-BBD1-6F6207F31B9B}"/>
    <cellStyle name="Currency 27 4" xfId="5007" xr:uid="{B3979F1A-766E-4722-A256-84FB7D19A14B}"/>
    <cellStyle name="Currency 27 4 2" xfId="12700" xr:uid="{03B26739-AA78-472D-8E4F-82AB07D63C29}"/>
    <cellStyle name="Currency 27 4 2 2" xfId="26062" xr:uid="{D3DAE6C7-F6D3-480D-87B6-BE05438513AB}"/>
    <cellStyle name="Currency 27 4 3" xfId="18106" xr:uid="{6A0CCAD0-D4BE-4153-9E5C-CE92E8BAC86C}"/>
    <cellStyle name="Currency 27 5" xfId="10323" xr:uid="{EA4D22B5-CC61-49BB-A313-245DCDE8EB78}"/>
    <cellStyle name="Currency 27 5 2" xfId="22679" xr:uid="{A3E2A5A2-808E-439D-9483-4549282DD9EE}"/>
    <cellStyle name="Currency 27 6" xfId="14721" xr:uid="{11E3739B-69AA-49E7-AD35-5F95B3CF4ACB}"/>
    <cellStyle name="Currency 28" xfId="945" xr:uid="{9592EA89-7F59-411A-817F-0B414D63CA8A}"/>
    <cellStyle name="Currency 28 2" xfId="3725" xr:uid="{0B96E76D-2058-4EB9-9A11-B607D5570086}"/>
    <cellStyle name="Currency 28 2 2" xfId="6714" xr:uid="{664887A7-1BE1-47CB-A878-1BAAB8F1372D}"/>
    <cellStyle name="Currency 28 2 2 2" xfId="14040" xr:uid="{08C582FA-4A61-444D-AE7F-3790CDBF556A}"/>
    <cellStyle name="Currency 28 2 2 2 2" xfId="27759" xr:uid="{B85A9FC6-317F-466F-9A2D-1B745897463F}"/>
    <cellStyle name="Currency 28 2 2 3" xfId="19803" xr:uid="{E1021E64-CE57-428A-8CD6-981D21C440D2}"/>
    <cellStyle name="Currency 28 2 3" xfId="12128" xr:uid="{8C17A505-07A6-4B5A-B33F-2237FD70DC4A}"/>
    <cellStyle name="Currency 28 2 3 2" xfId="24847" xr:uid="{2B4EE588-993F-46F4-A663-0B3280D7E161}"/>
    <cellStyle name="Currency 28 2 4" xfId="16891" xr:uid="{893175C5-B1D3-4EF5-91AA-FE70276F2B7F}"/>
    <cellStyle name="Currency 28 3" xfId="4304" xr:uid="{24580CE9-B1D8-4258-954E-7C11040B1954}"/>
    <cellStyle name="Currency 28 3 2" xfId="7260" xr:uid="{B528652A-7390-4BA8-8EFD-601E57B87E49}"/>
    <cellStyle name="Currency 28 3 2 2" xfId="14329" xr:uid="{356D383D-7FC9-4147-912F-7C443A848E4F}"/>
    <cellStyle name="Currency 28 3 2 2 2" xfId="28305" xr:uid="{EA848BCB-7F8C-4AE2-909F-F24054DC304E}"/>
    <cellStyle name="Currency 28 3 2 3" xfId="20349" xr:uid="{819191E1-1CB1-43E3-AFDB-A8D0FA615BFC}"/>
    <cellStyle name="Currency 28 3 3" xfId="12421" xr:uid="{BC89290A-0F2E-4794-9E9C-546AA885E9D0}"/>
    <cellStyle name="Currency 28 3 3 2" xfId="25388" xr:uid="{86D4EC52-B021-42D7-8679-A185C3569F30}"/>
    <cellStyle name="Currency 28 3 4" xfId="17432" xr:uid="{AD993E97-2D88-433C-B4C9-9CD22B44EB11}"/>
    <cellStyle name="Currency 28 4" xfId="5036" xr:uid="{B86D0EB1-C0D1-425D-96EE-75AC7AFF78F1}"/>
    <cellStyle name="Currency 28 4 2" xfId="12718" xr:uid="{A326C673-71FA-414E-87B0-FE094A048B45}"/>
    <cellStyle name="Currency 28 4 2 2" xfId="26090" xr:uid="{A38C446C-E8EB-43D6-B992-034F4DCD72DB}"/>
    <cellStyle name="Currency 28 4 3" xfId="18134" xr:uid="{485633FB-5C69-40AF-881B-AECE66C0BD86}"/>
    <cellStyle name="Currency 28 5" xfId="10346" xr:uid="{A74AEFA2-6E09-4A79-99FD-A918D8BB796F}"/>
    <cellStyle name="Currency 28 5 2" xfId="22701" xr:uid="{73064DAF-AB2F-4B87-9C56-D06DF837C152}"/>
    <cellStyle name="Currency 28 6" xfId="14742" xr:uid="{EF76D682-877A-4B72-BB72-1BEA760FBD41}"/>
    <cellStyle name="Currency 29" xfId="947" xr:uid="{D9A06C50-5FE2-40EC-9397-3C8C885FE05F}"/>
    <cellStyle name="Currency 29 2" xfId="3726" xr:uid="{E9F23E62-FDB2-4734-A550-A5E2C1FC1ED0}"/>
    <cellStyle name="Currency 29 2 2" xfId="6715" xr:uid="{D8F006A2-4651-4187-A9A1-ABCC0807490B}"/>
    <cellStyle name="Currency 29 2 2 2" xfId="14041" xr:uid="{ABC4EDCE-98D6-4BD5-B6A8-72922B2D46E1}"/>
    <cellStyle name="Currency 29 2 2 2 2" xfId="27760" xr:uid="{2215A1CB-BB39-4C28-B138-14B52B4F78E4}"/>
    <cellStyle name="Currency 29 2 2 3" xfId="19804" xr:uid="{698A749C-A9E5-4264-A180-D2FE1B8D2E04}"/>
    <cellStyle name="Currency 29 2 3" xfId="12129" xr:uid="{A863BD0B-839C-42FC-B46C-7F1223054C72}"/>
    <cellStyle name="Currency 29 2 3 2" xfId="24848" xr:uid="{499AC3D7-E201-4E15-B5DD-F0A830D30C2A}"/>
    <cellStyle name="Currency 29 2 4" xfId="16892" xr:uid="{E72798B2-B433-4636-A265-5D8F272B51CD}"/>
    <cellStyle name="Currency 29 3" xfId="4305" xr:uid="{B3E3432F-556F-426B-AB09-9A2D52A1E6DF}"/>
    <cellStyle name="Currency 29 3 2" xfId="7261" xr:uid="{1FC6414D-91CC-4F49-B261-0408A24BB96A}"/>
    <cellStyle name="Currency 29 3 2 2" xfId="14330" xr:uid="{D27C5F16-596F-47CF-B15E-9B64395E881C}"/>
    <cellStyle name="Currency 29 3 2 2 2" xfId="28306" xr:uid="{4738F79B-DBDC-405F-8DFD-2169043B519C}"/>
    <cellStyle name="Currency 29 3 2 3" xfId="20350" xr:uid="{B56B7027-872D-4207-9AFD-768E0AD018B7}"/>
    <cellStyle name="Currency 29 3 3" xfId="12422" xr:uid="{BD669DE5-F296-4065-9F09-131FE267C1F7}"/>
    <cellStyle name="Currency 29 3 3 2" xfId="25389" xr:uid="{1A6AC9E0-33B5-4BE7-8790-9941F458C680}"/>
    <cellStyle name="Currency 29 3 4" xfId="17433" xr:uid="{1BE5AB99-3F78-4CA5-8863-1BF3F2A4BAFB}"/>
    <cellStyle name="Currency 29 4" xfId="5037" xr:uid="{84CDDD0D-7183-4CDE-A148-B31477CEC212}"/>
    <cellStyle name="Currency 29 4 2" xfId="12719" xr:uid="{CA5A14A4-38F2-40A9-AD10-E86B41C54665}"/>
    <cellStyle name="Currency 29 4 2 2" xfId="26091" xr:uid="{957AB224-5404-49D2-B3D7-6AEFF731596C}"/>
    <cellStyle name="Currency 29 4 3" xfId="18135" xr:uid="{C0567769-2D9D-4D91-B54A-E6775E362687}"/>
    <cellStyle name="Currency 29 5" xfId="10347" xr:uid="{EEA5E269-D8A2-48A2-A083-8ACD323B0B20}"/>
    <cellStyle name="Currency 29 5 2" xfId="22702" xr:uid="{4DC55849-B6B0-4720-A3B4-D22DFD04FD18}"/>
    <cellStyle name="Currency 29 6" xfId="14743" xr:uid="{54AB2369-646F-4B97-A2A8-166EDD43CC45}"/>
    <cellStyle name="Currency 3" xfId="225" xr:uid="{9BED3B3D-0042-4D09-8888-F7DF9824CF4C}"/>
    <cellStyle name="Currency 3 2" xfId="617" xr:uid="{09AB473E-71FA-42D5-AD65-F2C3113CC84E}"/>
    <cellStyle name="Currency 3 2 2" xfId="3644" xr:uid="{4F0850FA-7AD9-4C81-B6F6-3CCC34AB463C}"/>
    <cellStyle name="Currency 3 2 2 2" xfId="6633" xr:uid="{12BC7190-6A76-4DDB-BC20-FB2BE4356150}"/>
    <cellStyle name="Currency 3 2 2 2 2" xfId="13959" xr:uid="{37F0FBB4-8778-4B3B-AAF0-A35A1ACA8C19}"/>
    <cellStyle name="Currency 3 2 2 2 2 2" xfId="27678" xr:uid="{B1F39B21-C08B-4AFE-8DE6-8ADFD7FA1457}"/>
    <cellStyle name="Currency 3 2 2 2 3" xfId="19722" xr:uid="{5A963E86-6F27-451F-B005-BEED8B80C983}"/>
    <cellStyle name="Currency 3 2 2 3" xfId="12047" xr:uid="{FBA97F14-99F8-4C39-9172-0A9D0CD49552}"/>
    <cellStyle name="Currency 3 2 2 3 2" xfId="24766" xr:uid="{7CAAA4A7-5335-464A-B39A-350C577E8155}"/>
    <cellStyle name="Currency 3 2 2 4" xfId="16810" xr:uid="{630732A2-8129-4FBA-96CF-9B4D7D250A32}"/>
    <cellStyle name="Currency 3 2 3" xfId="4223" xr:uid="{188C4FE3-4C65-4674-B937-6F649FFB4EED}"/>
    <cellStyle name="Currency 3 2 3 2" xfId="7179" xr:uid="{2C7736F7-AABA-43CA-BF83-D0535230C322}"/>
    <cellStyle name="Currency 3 2 3 2 2" xfId="14248" xr:uid="{8717C3FB-54E7-41F7-9671-7C86B09F8B4F}"/>
    <cellStyle name="Currency 3 2 3 2 2 2" xfId="28224" xr:uid="{FF9E69BB-CE4A-4F5B-B360-A83033793E24}"/>
    <cellStyle name="Currency 3 2 3 2 3" xfId="20268" xr:uid="{03EFCC61-CD4B-4235-8EA0-82677711CB11}"/>
    <cellStyle name="Currency 3 2 3 3" xfId="12340" xr:uid="{1346C895-ABC1-4963-96BD-1A51461893D2}"/>
    <cellStyle name="Currency 3 2 3 3 2" xfId="25307" xr:uid="{4B683B9E-CE32-4A36-A24C-B3F934B65EFB}"/>
    <cellStyle name="Currency 3 2 3 4" xfId="17351" xr:uid="{5FA3C847-A472-4887-AEB1-3E91CB610159}"/>
    <cellStyle name="Currency 3 2 4" xfId="4888" xr:uid="{087D5F66-13F7-4E21-B1FE-36717001007F}"/>
    <cellStyle name="Currency 3 2 4 2" xfId="12636" xr:uid="{E77D6364-DE8F-4BAB-9AC8-118C9522F680}"/>
    <cellStyle name="Currency 3 2 4 2 2" xfId="25946" xr:uid="{3B887991-DAE0-4C10-B254-4B904F8E09C2}"/>
    <cellStyle name="Currency 3 2 4 3" xfId="17990" xr:uid="{74330BF0-EF66-49F0-A53F-96A748C7FEFE}"/>
    <cellStyle name="Currency 3 2 5" xfId="10225" xr:uid="{715BA637-9BF1-4254-99C4-4557A64017E2}"/>
    <cellStyle name="Currency 3 2 5 2" xfId="22594" xr:uid="{3B50E296-FC5C-47F9-B51D-962AE1DF220E}"/>
    <cellStyle name="Currency 3 2 6" xfId="14622" xr:uid="{72FF4572-5807-41A6-B28E-6FF329560140}"/>
    <cellStyle name="Currency 30" xfId="1134" xr:uid="{2D3C188C-52AE-409D-8478-D4A4A39255F5}"/>
    <cellStyle name="Currency 30 2" xfId="3767" xr:uid="{93E48116-F435-4CE1-B146-2088AC70EA08}"/>
    <cellStyle name="Currency 30 2 2" xfId="6756" xr:uid="{8CE971B4-AEE0-4602-9387-2B8CE2B1C671}"/>
    <cellStyle name="Currency 30 2 2 2" xfId="14082" xr:uid="{90550369-D407-445D-BC99-27B84809A7B8}"/>
    <cellStyle name="Currency 30 2 2 2 2" xfId="27801" xr:uid="{458B0915-AD42-43C5-8601-E57E8FC9367A}"/>
    <cellStyle name="Currency 30 2 2 3" xfId="19845" xr:uid="{3E285F83-FCE8-44F7-80ED-8AA0741D4C26}"/>
    <cellStyle name="Currency 30 2 3" xfId="12170" xr:uid="{D21C6CB7-6ADF-4555-BC77-FC7E83B6F6CE}"/>
    <cellStyle name="Currency 30 2 3 2" xfId="24889" xr:uid="{B9F5EC7F-9EF7-41E7-9FE7-4F52426A8BF7}"/>
    <cellStyle name="Currency 30 2 4" xfId="16933" xr:uid="{2B3E6B5A-4E8F-43F9-B572-BBF858FCC0CC}"/>
    <cellStyle name="Currency 30 3" xfId="4346" xr:uid="{1234A8B9-F9E4-4BA4-85AF-034F7025CD29}"/>
    <cellStyle name="Currency 30 3 2" xfId="7302" xr:uid="{6C7BAA80-C99D-4D69-823D-81F1AEA29E19}"/>
    <cellStyle name="Currency 30 3 2 2" xfId="14371" xr:uid="{91C44B7F-AA15-4E21-8CC5-9B903D4DF0F4}"/>
    <cellStyle name="Currency 30 3 2 2 2" xfId="28347" xr:uid="{28D9290C-19B4-4C11-B4E0-393A186C6495}"/>
    <cellStyle name="Currency 30 3 2 3" xfId="20391" xr:uid="{143CDC19-3085-42E0-9B17-2A381B280877}"/>
    <cellStyle name="Currency 30 3 3" xfId="12463" xr:uid="{5F06BC8B-CC5E-4A55-876B-5FA5FD63783F}"/>
    <cellStyle name="Currency 30 3 3 2" xfId="25430" xr:uid="{A5540243-329A-47F5-A5C4-9471887CA2D8}"/>
    <cellStyle name="Currency 30 3 4" xfId="17474" xr:uid="{938CC69F-F6E7-4526-9A13-2C17CE58C703}"/>
    <cellStyle name="Currency 30 4" xfId="5107" xr:uid="{383D9B3B-6255-4D1D-9AB0-0E3BF756D9E6}"/>
    <cellStyle name="Currency 30 4 2" xfId="12760" xr:uid="{0AE8BE53-FBB7-4E6D-8C47-A67DF2FA512F}"/>
    <cellStyle name="Currency 30 4 2 2" xfId="26160" xr:uid="{9315651B-D3F0-4AA2-9FDF-78A95BD26B5F}"/>
    <cellStyle name="Currency 30 4 3" xfId="18204" xr:uid="{FA4EEA5C-0772-4A94-A42E-AA1771DB99AC}"/>
    <cellStyle name="Currency 30 5" xfId="10404" xr:uid="{0BA7F888-A243-4CC9-B8EB-398B3E26CC12}"/>
    <cellStyle name="Currency 30 5 2" xfId="22757" xr:uid="{62B33223-E392-4F67-B35C-C1531C5F4F8E}"/>
    <cellStyle name="Currency 30 6" xfId="14799" xr:uid="{2692DAE7-5F69-4468-B0D3-637D44F22057}"/>
    <cellStyle name="Currency 31" xfId="1135" xr:uid="{0830B296-BA75-4A12-9864-0D96D7378B7B}"/>
    <cellStyle name="Currency 31 2" xfId="3768" xr:uid="{9938AC57-EDE8-49E6-9776-EBA98B2CCA69}"/>
    <cellStyle name="Currency 31 2 2" xfId="6757" xr:uid="{739805FE-464B-4B2E-907E-D2D5B428C3BA}"/>
    <cellStyle name="Currency 31 2 2 2" xfId="14083" xr:uid="{9B4305E4-68C3-492A-8680-77FF263E4646}"/>
    <cellStyle name="Currency 31 2 2 2 2" xfId="27802" xr:uid="{5C91C476-EFEE-4F19-BB84-36D45FF7CAC7}"/>
    <cellStyle name="Currency 31 2 2 3" xfId="19846" xr:uid="{B6DCE593-16C3-4791-A28C-1FBA89BF35F5}"/>
    <cellStyle name="Currency 31 2 3" xfId="12171" xr:uid="{BB16EB51-2898-41FC-A02D-9E0C578EDCE2}"/>
    <cellStyle name="Currency 31 2 3 2" xfId="24890" xr:uid="{DBD206C9-E5EB-4D3E-A498-E98A739F7545}"/>
    <cellStyle name="Currency 31 2 4" xfId="16934" xr:uid="{9D4E63AC-2701-462C-9329-93FB46D5DD75}"/>
    <cellStyle name="Currency 31 3" xfId="4347" xr:uid="{8C3B2013-4182-490B-B8AD-6A0CC81AC476}"/>
    <cellStyle name="Currency 31 3 2" xfId="7303" xr:uid="{F343908A-D345-408C-9A1B-EDE0265B446D}"/>
    <cellStyle name="Currency 31 3 2 2" xfId="14372" xr:uid="{3FA45043-6F16-4132-9B4C-B542FDB34BCC}"/>
    <cellStyle name="Currency 31 3 2 2 2" xfId="28348" xr:uid="{7E8ACBF6-3DD7-4900-9AF2-6533C81FE011}"/>
    <cellStyle name="Currency 31 3 2 3" xfId="20392" xr:uid="{13412787-60A0-4AEE-ABA0-FE936099BF29}"/>
    <cellStyle name="Currency 31 3 3" xfId="12464" xr:uid="{61CD2EEA-F9A3-4DF0-88CB-9B056C66C7AA}"/>
    <cellStyle name="Currency 31 3 3 2" xfId="25431" xr:uid="{309D191E-6CFD-4C2E-BFBE-F810AA2CDD33}"/>
    <cellStyle name="Currency 31 3 4" xfId="17475" xr:uid="{8D027139-B18E-44C0-AFF1-F6DD037289B0}"/>
    <cellStyle name="Currency 31 4" xfId="5108" xr:uid="{1F6247DA-7661-4CC2-AEE8-6278BB94033D}"/>
    <cellStyle name="Currency 31 4 2" xfId="12761" xr:uid="{96293E4A-B7B4-4AA2-B49F-224FD5A5C00C}"/>
    <cellStyle name="Currency 31 4 2 2" xfId="26161" xr:uid="{6356A8EA-8C22-4BCD-9501-7FA0724F5800}"/>
    <cellStyle name="Currency 31 4 3" xfId="18205" xr:uid="{A53522EC-AACC-491B-8440-F5B75EFF5C10}"/>
    <cellStyle name="Currency 31 5" xfId="10405" xr:uid="{A85B8774-349A-4E89-AC3E-1D7C4037C384}"/>
    <cellStyle name="Currency 31 5 2" xfId="22758" xr:uid="{471B4008-3BA5-423B-BBB7-3A3AB0F6C5EC}"/>
    <cellStyle name="Currency 31 6" xfId="14800" xr:uid="{CD94C1E8-0B89-4B72-BB87-147920DD3418}"/>
    <cellStyle name="Currency 31 7" xfId="28385" xr:uid="{49E6651E-296E-4190-9B97-5AC2F572888C}"/>
    <cellStyle name="Currency 32" xfId="1136" xr:uid="{EE2BCBED-4AA7-4AAE-980F-2FFE460A87C7}"/>
    <cellStyle name="Currency 32 2" xfId="3769" xr:uid="{9E81C544-6108-421C-9B2B-FF91B4592FDF}"/>
    <cellStyle name="Currency 32 2 2" xfId="6758" xr:uid="{AF962809-8668-47EB-9D7E-BA4C77819502}"/>
    <cellStyle name="Currency 32 2 2 2" xfId="14084" xr:uid="{4C0758A1-0047-43EC-81DA-329CEC7B79ED}"/>
    <cellStyle name="Currency 32 2 2 2 2" xfId="27803" xr:uid="{D7014D45-0DDE-49DC-A637-38B717FB20E2}"/>
    <cellStyle name="Currency 32 2 2 3" xfId="19847" xr:uid="{FD67658F-363F-4B3B-8606-8E675A8EE807}"/>
    <cellStyle name="Currency 32 2 3" xfId="12172" xr:uid="{16A5AA4A-EFE0-4ECB-AF45-BAA68C226E8C}"/>
    <cellStyle name="Currency 32 2 3 2" xfId="24891" xr:uid="{7C695E91-C9AB-49DE-BAB1-99B8ABD7CD71}"/>
    <cellStyle name="Currency 32 2 4" xfId="16935" xr:uid="{43F86AEC-4C74-4BF1-85B4-685543DF8A03}"/>
    <cellStyle name="Currency 32 3" xfId="4348" xr:uid="{759B4A97-850B-4D6B-A080-793911CF4207}"/>
    <cellStyle name="Currency 32 3 2" xfId="7304" xr:uid="{973B49CA-870A-416E-98BC-7B432D725683}"/>
    <cellStyle name="Currency 32 3 2 2" xfId="14373" xr:uid="{52B3AF6B-D003-48F9-8F01-C99D0CAC685A}"/>
    <cellStyle name="Currency 32 3 2 2 2" xfId="28349" xr:uid="{6C9C4EB2-47EF-4DD8-8F8D-4B00601E98E9}"/>
    <cellStyle name="Currency 32 3 2 3" xfId="20393" xr:uid="{CBFA67BB-6B0F-4D80-8A23-FAB336B3BD2B}"/>
    <cellStyle name="Currency 32 3 3" xfId="12465" xr:uid="{205803FE-C225-402E-BA9B-60C5CE4B4B7C}"/>
    <cellStyle name="Currency 32 3 3 2" xfId="25432" xr:uid="{011B0BA5-83B3-4202-A66A-88013C14973B}"/>
    <cellStyle name="Currency 32 3 4" xfId="17476" xr:uid="{0D39CB1F-DC9D-4C0C-A626-CB5295C8323F}"/>
    <cellStyle name="Currency 32 4" xfId="5109" xr:uid="{E7094D45-DF6D-4A3C-AEB0-5A913874C184}"/>
    <cellStyle name="Currency 32 4 2" xfId="12762" xr:uid="{A7552464-7168-4B8B-A4A7-ADAAD39C0B33}"/>
    <cellStyle name="Currency 32 4 2 2" xfId="26162" xr:uid="{53F2FF37-3858-4110-82FF-084AEBB975DC}"/>
    <cellStyle name="Currency 32 4 3" xfId="18206" xr:uid="{7F0C6F71-52A7-4B36-BB2B-5556F47380B6}"/>
    <cellStyle name="Currency 32 5" xfId="10406" xr:uid="{B83962A0-AF0D-4860-A4B4-C7761B345E4B}"/>
    <cellStyle name="Currency 32 5 2" xfId="22759" xr:uid="{E153FC54-07F5-4498-85D7-E0984A0E8C6A}"/>
    <cellStyle name="Currency 32 6" xfId="14801" xr:uid="{BC500A37-3891-42EA-A37E-2A1545626D45}"/>
    <cellStyle name="Currency 33" xfId="1137" xr:uid="{D8C4BB9D-84D2-4A0B-AD9A-5BC5E54DE98B}"/>
    <cellStyle name="Currency 33 2" xfId="3770" xr:uid="{583545FA-1F91-4106-99FC-F5C617CF5A17}"/>
    <cellStyle name="Currency 33 2 2" xfId="6759" xr:uid="{4F3F839D-4F4D-4D72-8352-D6B1BF62B0F9}"/>
    <cellStyle name="Currency 33 2 2 2" xfId="14085" xr:uid="{39CE6FD5-6B02-409C-8EA0-BB67081A921A}"/>
    <cellStyle name="Currency 33 2 2 2 2" xfId="27804" xr:uid="{C5259603-7F8A-447B-9BF6-3B7973744AC1}"/>
    <cellStyle name="Currency 33 2 2 3" xfId="19848" xr:uid="{FE9F2A1E-0DC0-495B-A280-2E94007C439E}"/>
    <cellStyle name="Currency 33 2 3" xfId="12173" xr:uid="{83BCB295-193B-46C6-BACD-4566FA6934F1}"/>
    <cellStyle name="Currency 33 2 3 2" xfId="24892" xr:uid="{A59FE677-0AAE-4CAC-A41F-B6DAA5650EB0}"/>
    <cellStyle name="Currency 33 2 4" xfId="16936" xr:uid="{B17138E2-1E6F-4E53-82DA-C79768A1482D}"/>
    <cellStyle name="Currency 33 3" xfId="4349" xr:uid="{DC34A73E-F815-4EAE-9C72-E38DD1E30294}"/>
    <cellStyle name="Currency 33 3 2" xfId="7305" xr:uid="{0A5E768B-3F8D-4940-902D-AB77949ACF53}"/>
    <cellStyle name="Currency 33 3 2 2" xfId="14374" xr:uid="{5B8AFC15-4693-45A3-8455-27010BC92ED0}"/>
    <cellStyle name="Currency 33 3 2 2 2" xfId="28350" xr:uid="{EFBDF0DA-3CC1-4F01-B68A-4E99F18C145E}"/>
    <cellStyle name="Currency 33 3 2 3" xfId="20394" xr:uid="{308CBE1C-FF4F-4B53-A2D1-EA8D68DD6B18}"/>
    <cellStyle name="Currency 33 3 3" xfId="12466" xr:uid="{A33ACB74-A000-47A5-A709-A0792651BD35}"/>
    <cellStyle name="Currency 33 3 3 2" xfId="25433" xr:uid="{6FC2D5BB-F018-4815-9459-ECB9A8B3BDD5}"/>
    <cellStyle name="Currency 33 3 4" xfId="17477" xr:uid="{BC6A35F6-ED2B-4D85-A0F3-95B19C1FE4E3}"/>
    <cellStyle name="Currency 33 4" xfId="5110" xr:uid="{81421981-3016-4BC6-8350-58E274203CC3}"/>
    <cellStyle name="Currency 33 4 2" xfId="12763" xr:uid="{8C81829C-BA60-4A10-A3B5-20608C0454F3}"/>
    <cellStyle name="Currency 33 4 2 2" xfId="26163" xr:uid="{70F507B7-2388-48C4-8B1F-24C72E50C2E7}"/>
    <cellStyle name="Currency 33 4 3" xfId="18207" xr:uid="{06C96B06-24AC-43A9-B725-2E37CA5D0AC8}"/>
    <cellStyle name="Currency 33 5" xfId="10407" xr:uid="{699D4276-70FD-4922-8A49-BC87048D0C39}"/>
    <cellStyle name="Currency 33 5 2" xfId="22760" xr:uid="{310FF6B5-1B4A-4611-BD0E-D9D493A3F8DB}"/>
    <cellStyle name="Currency 33 6" xfId="14802" xr:uid="{6B3BC30A-8A30-4C51-BE74-08C224115109}"/>
    <cellStyle name="Currency 34" xfId="1138" xr:uid="{E4A322F6-7176-49D9-98FD-9527A790D63A}"/>
    <cellStyle name="Currency 34 2" xfId="3771" xr:uid="{5B033364-4491-49C6-90E3-C0137969A393}"/>
    <cellStyle name="Currency 34 2 2" xfId="6760" xr:uid="{A8F967E8-6D0F-40BD-A8D5-13DC960D0418}"/>
    <cellStyle name="Currency 34 2 2 2" xfId="14086" xr:uid="{434A4DA2-2C04-45A5-B682-CED602FF4B71}"/>
    <cellStyle name="Currency 34 2 2 2 2" xfId="27805" xr:uid="{04AC6EF5-0054-476C-A1FD-D09520B9B2C3}"/>
    <cellStyle name="Currency 34 2 2 3" xfId="19849" xr:uid="{DDABFB17-41BD-4133-8F3C-53FE9A410214}"/>
    <cellStyle name="Currency 34 2 3" xfId="12174" xr:uid="{F69CBF2E-51A8-4E13-B583-22C00A90DC9C}"/>
    <cellStyle name="Currency 34 2 3 2" xfId="24893" xr:uid="{7450BF41-F017-45BA-850E-643C8A927BF0}"/>
    <cellStyle name="Currency 34 2 4" xfId="16937" xr:uid="{C262EAD6-A608-4176-8260-FD6766EF765D}"/>
    <cellStyle name="Currency 34 3" xfId="4350" xr:uid="{7CDCA923-69EA-4C90-9E57-A4E890800006}"/>
    <cellStyle name="Currency 34 3 2" xfId="7306" xr:uid="{0660F5D6-41E2-4821-969F-DAC998166769}"/>
    <cellStyle name="Currency 34 3 2 2" xfId="14375" xr:uid="{4DC2E161-18A8-46B6-921A-ABF799D07294}"/>
    <cellStyle name="Currency 34 3 2 2 2" xfId="28351" xr:uid="{4C3B163C-26AB-44CB-828A-F0E828DFE4C5}"/>
    <cellStyle name="Currency 34 3 2 3" xfId="20395" xr:uid="{6AA9862F-3CD1-43BC-A16B-676A389AE2C8}"/>
    <cellStyle name="Currency 34 3 3" xfId="12467" xr:uid="{B5A0D855-00E5-432B-9D14-8CEC6FAC5F65}"/>
    <cellStyle name="Currency 34 3 3 2" xfId="25434" xr:uid="{1249976A-19DB-40CC-861C-209EEB6EB1F4}"/>
    <cellStyle name="Currency 34 3 4" xfId="17478" xr:uid="{DC3B95CD-F286-4681-9472-130EE3A93686}"/>
    <cellStyle name="Currency 34 4" xfId="5111" xr:uid="{3E1BFF80-57C2-4D61-8A11-B134979B55BD}"/>
    <cellStyle name="Currency 34 4 2" xfId="12764" xr:uid="{DA2FC67F-DD3D-4EC4-91B0-2F570776F38C}"/>
    <cellStyle name="Currency 34 4 2 2" xfId="26164" xr:uid="{AFE75304-1AA9-44CF-8B23-C8F6E9F15054}"/>
    <cellStyle name="Currency 34 4 3" xfId="18208" xr:uid="{CD3E4CBB-AAFD-4597-8B57-CACF5EDFD5D8}"/>
    <cellStyle name="Currency 34 5" xfId="10408" xr:uid="{24E2C4BB-FDDC-4364-A772-76CEFD1439F1}"/>
    <cellStyle name="Currency 34 5 2" xfId="22761" xr:uid="{C45D1659-BEEA-4780-B7EE-051F2E6245F5}"/>
    <cellStyle name="Currency 34 6" xfId="14803" xr:uid="{AE22A98C-2988-49F2-9254-021D2D44EECB}"/>
    <cellStyle name="Currency 35" xfId="1139" xr:uid="{FB2E55C8-0444-4D3D-9CC5-6BA79E5E20E8}"/>
    <cellStyle name="Currency 35 2" xfId="3772" xr:uid="{390AA43E-C0B8-4EC1-931D-7DEE60467BED}"/>
    <cellStyle name="Currency 35 2 2" xfId="6761" xr:uid="{213D36F5-548D-47FC-91BE-AF5E7BE8F17F}"/>
    <cellStyle name="Currency 35 2 2 2" xfId="14087" xr:uid="{5592A149-D243-4E37-ADCA-2475DE2C421E}"/>
    <cellStyle name="Currency 35 2 2 2 2" xfId="27806" xr:uid="{ED09B441-CFBA-45AB-BC00-231B111347B6}"/>
    <cellStyle name="Currency 35 2 2 3" xfId="19850" xr:uid="{EF56F7BB-9B4D-4BEA-B1F1-A3FF53CD8642}"/>
    <cellStyle name="Currency 35 2 3" xfId="12175" xr:uid="{1267BBCF-C1DD-4F6B-9DD7-DE2864E3DEB4}"/>
    <cellStyle name="Currency 35 2 3 2" xfId="24894" xr:uid="{9998E3FE-10C8-44C2-8E52-F16588A96430}"/>
    <cellStyle name="Currency 35 2 4" xfId="16938" xr:uid="{AE7C6683-AC64-4C3B-8EED-4F570F0C440D}"/>
    <cellStyle name="Currency 35 3" xfId="4351" xr:uid="{6003E34C-A7F2-4E86-A008-26485A9F0C38}"/>
    <cellStyle name="Currency 35 3 2" xfId="7307" xr:uid="{BFFD15E5-1884-44BF-9A8B-D7B4EBB6E088}"/>
    <cellStyle name="Currency 35 3 2 2" xfId="14376" xr:uid="{1727C808-30FA-403A-AF46-6BC303E062F0}"/>
    <cellStyle name="Currency 35 3 2 2 2" xfId="28352" xr:uid="{645DBAA8-142F-4C2A-A3A6-F81CDD2B9873}"/>
    <cellStyle name="Currency 35 3 2 3" xfId="20396" xr:uid="{B1714FE7-67C3-4D01-92D4-563C028DE075}"/>
    <cellStyle name="Currency 35 3 3" xfId="12468" xr:uid="{218C4BD8-023A-4CD2-8FE4-CC487EFB340F}"/>
    <cellStyle name="Currency 35 3 3 2" xfId="25435" xr:uid="{223A4555-8387-4070-82E6-1C2CCAE53B7F}"/>
    <cellStyle name="Currency 35 3 4" xfId="17479" xr:uid="{C097FBEE-F198-430C-B627-19EFC1602AA8}"/>
    <cellStyle name="Currency 35 4" xfId="5112" xr:uid="{8008FDA3-2002-4BC5-821C-EC976FC13273}"/>
    <cellStyle name="Currency 35 4 2" xfId="12765" xr:uid="{D91F8012-D88A-47A4-AD8F-31D34DAE800A}"/>
    <cellStyle name="Currency 35 4 2 2" xfId="26165" xr:uid="{79FFE2EA-E1F0-4505-A7DF-F66FD0EEC7F1}"/>
    <cellStyle name="Currency 35 4 3" xfId="18209" xr:uid="{5AC66BF4-EDE8-4A91-B3C5-16FAC405044F}"/>
    <cellStyle name="Currency 35 5" xfId="10409" xr:uid="{E666E135-D458-4DD8-880E-FE8E93A316E6}"/>
    <cellStyle name="Currency 35 5 2" xfId="22762" xr:uid="{EC320330-04EA-40EE-B080-BCBEC6B1CA31}"/>
    <cellStyle name="Currency 35 6" xfId="14804" xr:uid="{B8D0247D-C3FB-40F8-A2F9-B410B3A7FF58}"/>
    <cellStyle name="Currency 36" xfId="1512" xr:uid="{DF60D3CB-2FC7-4E9E-8D52-E357F53AF4AF}"/>
    <cellStyle name="Currency 36 2" xfId="4048" xr:uid="{C13F9C7A-206D-4929-B823-DF2406467C72}"/>
    <cellStyle name="Currency 36 3" xfId="2226" xr:uid="{1ABA0548-A0A2-4BB7-8DB4-57E3D4CFC5C4}"/>
    <cellStyle name="Currency 36 3 2" xfId="11023" xr:uid="{BC3F09FC-7A3B-438E-A78B-DFB3985F66AC}"/>
    <cellStyle name="Currency 36 3 2 2" xfId="23501" xr:uid="{40D661D1-D61D-487C-B810-355F8A021323}"/>
    <cellStyle name="Currency 36 3 3" xfId="15528" xr:uid="{807B692D-CF17-45D5-A262-34FF457B4134}"/>
    <cellStyle name="Currency 37" xfId="1309" xr:uid="{5D530A0D-1805-4205-A265-199FE07C6815}"/>
    <cellStyle name="Currency 37 2" xfId="3848" xr:uid="{DDB0F9CA-635A-4739-8C52-990206803094}"/>
    <cellStyle name="Currency 37 3" xfId="2214" xr:uid="{3BD83AB0-D0FD-43DF-8C6D-1C510A7AA4FA}"/>
    <cellStyle name="Currency 37 3 2" xfId="11022" xr:uid="{A89BE9C7-E8EA-481B-A099-7C7B4EF47EEF}"/>
    <cellStyle name="Currency 37 3 2 2" xfId="23500" xr:uid="{E081F195-196A-4336-B97E-5EE2E08F4485}"/>
    <cellStyle name="Currency 37 3 3" xfId="15520" xr:uid="{EB4BF3A0-FF5A-42E9-B943-BF5CB7B0ACA1}"/>
    <cellStyle name="Currency 38" xfId="1249" xr:uid="{6648EC39-03D5-4CBD-A2B5-2D40FFBD25B0}"/>
    <cellStyle name="Currency 38 2" xfId="3795" xr:uid="{BCE9DB83-B391-4066-B866-718E2C15B7FA}"/>
    <cellStyle name="Currency 38 3" xfId="2472" xr:uid="{C02422D2-FDD5-4E41-AAA8-51CB45A64E78}"/>
    <cellStyle name="Currency 38 3 2" xfId="11100" xr:uid="{3A9ED17A-8D42-4554-B7F3-3AE8E1EEA5AD}"/>
    <cellStyle name="Currency 38 3 2 2" xfId="23609" xr:uid="{9970F905-A86E-4177-B3D4-537DDF4E6588}"/>
    <cellStyle name="Currency 38 3 3" xfId="15656" xr:uid="{D926889B-0CE6-4AAE-86D2-05C761BFB138}"/>
    <cellStyle name="Currency 39" xfId="1337" xr:uid="{FC25B085-0A91-4C2E-A0E6-1D5AFE61AE1D}"/>
    <cellStyle name="Currency 39 2" xfId="3876" xr:uid="{FA049880-F0CE-4965-A3AD-961F3CCA9AAB}"/>
    <cellStyle name="Currency 39 3" xfId="2504" xr:uid="{7EB334D5-618C-4CD7-95B0-D0532EFEABE3}"/>
    <cellStyle name="Currency 39 3 2" xfId="11103" xr:uid="{144AC6DE-3EE6-476A-917A-41AD4B6BABFB}"/>
    <cellStyle name="Currency 39 3 2 2" xfId="23641" xr:uid="{3EB7A06B-244C-478C-89CB-B70A526A8CD4}"/>
    <cellStyle name="Currency 39 3 3" xfId="15688" xr:uid="{4E085CEA-BD9C-42FB-B069-12B60AF54D62}"/>
    <cellStyle name="Currency 4" xfId="248" xr:uid="{E5EF66AD-92DB-4016-B39D-175C0A57DF18}"/>
    <cellStyle name="Currency 4 2" xfId="3514" xr:uid="{F2B7A2AE-3027-44E8-860E-259B7B390E2F}"/>
    <cellStyle name="Currency 4 2 2" xfId="6503" xr:uid="{4EEF4D87-752A-4417-B07F-30FBF478E6A8}"/>
    <cellStyle name="Currency 4 2 2 2" xfId="13829" xr:uid="{1506CF5A-5EC0-44C9-A2E3-C639D1FFD4DD}"/>
    <cellStyle name="Currency 4 2 2 2 2" xfId="27548" xr:uid="{9F823DE9-7414-4760-A842-1FEC48BAFF43}"/>
    <cellStyle name="Currency 4 2 2 3" xfId="19592" xr:uid="{013F0A4F-B74C-4A74-A5B3-357BF966D30B}"/>
    <cellStyle name="Currency 4 2 3" xfId="11917" xr:uid="{96D4ED8B-BA13-44D6-B7CB-7275CAB89378}"/>
    <cellStyle name="Currency 4 2 3 2" xfId="24636" xr:uid="{18299E12-FB09-410D-8BAD-F361FED2566E}"/>
    <cellStyle name="Currency 4 2 4" xfId="16680" xr:uid="{FBC5ED37-CF0E-471D-9B24-70D0216FBA23}"/>
    <cellStyle name="Currency 4 3" xfId="4093" xr:uid="{588EFA16-7B04-424B-9E30-0848E7A22331}"/>
    <cellStyle name="Currency 4 3 2" xfId="7049" xr:uid="{C966B9CB-A000-4F2B-86B8-8C2FFEE4885F}"/>
    <cellStyle name="Currency 4 3 2 2" xfId="14118" xr:uid="{09A90A28-89DB-45E5-AB96-535B5A0AB011}"/>
    <cellStyle name="Currency 4 3 2 2 2" xfId="28094" xr:uid="{386C1921-2CCF-4BEB-B61D-7D42D9C26AD5}"/>
    <cellStyle name="Currency 4 3 2 3" xfId="20138" xr:uid="{231B955F-58DD-46CE-B4CF-238A48E88D08}"/>
    <cellStyle name="Currency 4 3 3" xfId="12210" xr:uid="{5C714273-95B2-4294-8126-F63F4E7FF3BA}"/>
    <cellStyle name="Currency 4 3 3 2" xfId="25177" xr:uid="{53B31929-D7F9-438B-9376-3486CC5DC3A7}"/>
    <cellStyle name="Currency 4 3 4" xfId="17221" xr:uid="{4E8D3C80-C6F3-41D2-9F5B-72AD6609111B}"/>
    <cellStyle name="Currency 4 4" xfId="4689" xr:uid="{62E915B9-61FE-4492-BA4A-373BE31A2257}"/>
    <cellStyle name="Currency 4 4 2" xfId="12502" xr:uid="{A7A1F459-64C1-46BA-A238-3D48B943E95F}"/>
    <cellStyle name="Currency 4 4 2 2" xfId="25761" xr:uid="{5977B7C7-76E4-4439-B442-D801C3B8B775}"/>
    <cellStyle name="Currency 4 4 3" xfId="17805" xr:uid="{900B206E-5CFF-4ABF-97BD-D784FC781192}"/>
    <cellStyle name="Currency 4 5" xfId="10046" xr:uid="{B8760F6A-A8A5-4165-B343-A4AD93DA2B56}"/>
    <cellStyle name="Currency 4 5 2" xfId="22425" xr:uid="{2ED4DDA3-0257-43AB-8F46-271F5F34E60A}"/>
    <cellStyle name="Currency 4 6" xfId="14485" xr:uid="{435C0238-C9E4-467E-AFC8-C641ED9C9267}"/>
    <cellStyle name="Currency 40" xfId="1284" xr:uid="{2DD85DB5-3783-44EC-A683-5EF4CF4434F8}"/>
    <cellStyle name="Currency 40 2" xfId="3826" xr:uid="{87E09659-6269-4099-8444-8BE966D4C999}"/>
    <cellStyle name="Currency 40 3" xfId="2533" xr:uid="{81C1B7CF-CF7A-48D4-8936-732B4D5F954A}"/>
    <cellStyle name="Currency 40 3 2" xfId="11106" xr:uid="{CCAFE707-A1A1-4FB9-B531-E67135921FD7}"/>
    <cellStyle name="Currency 40 3 2 2" xfId="23669" xr:uid="{2F91B20E-BE19-4004-882D-C7D9465E9C81}"/>
    <cellStyle name="Currency 40 3 3" xfId="15716" xr:uid="{D8F30913-AC4A-4833-B0C0-B9D5D537D186}"/>
    <cellStyle name="Currency 41" xfId="1230" xr:uid="{96243B60-EF7F-4BE6-A768-34765E810E22}"/>
    <cellStyle name="Currency 41 2" xfId="3776" xr:uid="{2AE7F778-8FBF-4807-9078-CA2B86B14BD9}"/>
    <cellStyle name="Currency 41 3" xfId="2486" xr:uid="{1F6792A6-A92E-47A0-836C-3EA49DE344A4}"/>
    <cellStyle name="Currency 41 3 2" xfId="11102" xr:uid="{0BCCCA4D-DD5B-4457-A412-6BE38E79480A}"/>
    <cellStyle name="Currency 41 3 2 2" xfId="23623" xr:uid="{1F784A0F-0583-4DA0-BE47-1FB012C2F89C}"/>
    <cellStyle name="Currency 41 3 3" xfId="15670" xr:uid="{6D36CA75-8425-4C75-9D46-CF228200EE35}"/>
    <cellStyle name="Currency 42" xfId="1296" xr:uid="{875677A0-FDB0-4717-9D3D-3291B3DBBB23}"/>
    <cellStyle name="Currency 42 2" xfId="3836" xr:uid="{29C35ED3-B438-4E8D-9DA9-FF219F20CDD2}"/>
    <cellStyle name="Currency 42 3" xfId="2620" xr:uid="{F9B3FD1D-D96C-4600-97AD-DBC4B32F4AC4}"/>
    <cellStyle name="Currency 42 3 2" xfId="11107" xr:uid="{1A2138C3-2C69-49AF-9A66-0D1119F482DB}"/>
    <cellStyle name="Currency 42 3 2 2" xfId="23756" xr:uid="{E158FE9B-7416-4DE2-8060-1B5C5504E5A8}"/>
    <cellStyle name="Currency 42 3 3" xfId="15803" xr:uid="{CD25EA5D-4CDF-43B3-8101-0E0FE193E186}"/>
    <cellStyle name="Currency 43" xfId="1519" xr:uid="{E6FA6CFA-BDB6-4B30-9FBE-29F49F93ACCC}"/>
    <cellStyle name="Currency 44" xfId="1521" xr:uid="{74FCD0D3-4E4B-4E8F-9EB9-DE04BB59696F}"/>
    <cellStyle name="Currency 45" xfId="1524" xr:uid="{77ADAEEC-D2C3-4DA8-93B4-D56D1E6BA6F2}"/>
    <cellStyle name="Currency 46" xfId="1525" xr:uid="{5B5F62F8-7E35-45FF-BAB5-993615B17DBD}"/>
    <cellStyle name="Currency 47" xfId="1529" xr:uid="{47D6D033-6AB3-4F38-8C27-0A07942EC5FB}"/>
    <cellStyle name="Currency 48" xfId="1531" xr:uid="{144F46D9-74C7-45ED-A9B8-4CA6E0E1550B}"/>
    <cellStyle name="Currency 49" xfId="1513" xr:uid="{27A26C1E-002A-461A-9B56-2A1E331327AB}"/>
    <cellStyle name="Currency 5" xfId="671" xr:uid="{D6EA39CA-5E8E-4850-B767-BE6994C48233}"/>
    <cellStyle name="Currency 5 2" xfId="2352" xr:uid="{1C7313AF-E914-460E-906F-C3C985588876}"/>
    <cellStyle name="Currency 5 2 2" xfId="5673" xr:uid="{3944B3D7-2CCA-4124-B7D7-84A95C820541}"/>
    <cellStyle name="Currency 5 2 2 2" xfId="13006" xr:uid="{2AFEB889-223C-49EA-BF39-C7BA28F13A84}"/>
    <cellStyle name="Currency 5 2 2 2 2" xfId="26719" xr:uid="{EC78C2B4-4306-4233-900D-C3FF520F12BF}"/>
    <cellStyle name="Currency 5 2 2 3" xfId="18763" xr:uid="{084FA6BF-6E9E-4923-8A41-6DEADDC340A9}"/>
    <cellStyle name="Currency 5 2 3" xfId="11075" xr:uid="{2FBD57CA-D848-4A5D-90A2-97867530FDE8}"/>
    <cellStyle name="Currency 5 2 3 2" xfId="23564" xr:uid="{FB38A1E9-0FE3-4DDE-A071-AA15B73965D3}"/>
    <cellStyle name="Currency 5 2 4" xfId="15592" xr:uid="{65EBD439-E212-4DE0-82BE-6F5B857BCC41}"/>
    <cellStyle name="Currency 5 3" xfId="3655" xr:uid="{7AD6B057-20F1-4357-A3A7-E329179B2685}"/>
    <cellStyle name="Currency 5 3 2" xfId="6644" xr:uid="{C8F68365-D3FB-4BB0-B44C-974687F49DF4}"/>
    <cellStyle name="Currency 5 3 2 2" xfId="13970" xr:uid="{FBB6F203-069B-4E73-8C8E-A407019758B1}"/>
    <cellStyle name="Currency 5 3 2 2 2" xfId="27689" xr:uid="{879A18E5-9FC8-46FC-AA5D-65D87DEE8902}"/>
    <cellStyle name="Currency 5 3 2 3" xfId="19733" xr:uid="{BF0C3E11-9EB0-4370-96E9-22DE6B9C2DE4}"/>
    <cellStyle name="Currency 5 3 3" xfId="12058" xr:uid="{23F404F3-77E0-483F-9683-F08C4F6CD415}"/>
    <cellStyle name="Currency 5 3 3 2" xfId="24777" xr:uid="{1C5FFCA5-ADED-4F68-BB29-5CD7872BB588}"/>
    <cellStyle name="Currency 5 3 4" xfId="16821" xr:uid="{07842336-5028-40AD-9F6F-8A1BCE8793FC}"/>
    <cellStyle name="Currency 5 4" xfId="4234" xr:uid="{CF2026FF-8881-472B-A1D6-739F78B59E3D}"/>
    <cellStyle name="Currency 5 4 2" xfId="7190" xr:uid="{FA93FFC6-1A00-475C-B32A-468E0F13D6B8}"/>
    <cellStyle name="Currency 5 4 2 2" xfId="14259" xr:uid="{C12EDA1B-DD2B-4BCE-9354-01266021DF8E}"/>
    <cellStyle name="Currency 5 4 2 2 2" xfId="28235" xr:uid="{6B74C135-A0A2-4BC8-9F9D-495F484E1BBD}"/>
    <cellStyle name="Currency 5 4 2 3" xfId="20279" xr:uid="{A7697947-20D7-4AA9-A894-EA3A486831A9}"/>
    <cellStyle name="Currency 5 4 3" xfId="12351" xr:uid="{1BD32B76-8395-4531-AC00-BEF8A414450E}"/>
    <cellStyle name="Currency 5 4 3 2" xfId="25318" xr:uid="{93DE65FD-6C2F-4141-8286-115B8AE1F1FF}"/>
    <cellStyle name="Currency 5 4 4" xfId="17362" xr:uid="{9DE6FA10-6EFB-436F-A685-6CD8D3D0C10E}"/>
    <cellStyle name="Currency 5 5" xfId="1884" xr:uid="{839B34DD-33A6-435C-AAD1-873C03869C9E}"/>
    <cellStyle name="Currency 5 6" xfId="4911" xr:uid="{68D7790F-F7E5-4621-8CD1-1EC72D5E516D}"/>
    <cellStyle name="Currency 5 6 2" xfId="12647" xr:uid="{3550D682-D673-46F0-85A5-F9A0604927BC}"/>
    <cellStyle name="Currency 5 6 2 2" xfId="25967" xr:uid="{138D81EE-832B-485A-B2BD-EF8EDEF9BA47}"/>
    <cellStyle name="Currency 5 6 3" xfId="18011" xr:uid="{DE6A6DFB-56A2-4A99-96A0-076E2CA9F126}"/>
    <cellStyle name="Currency 5 7" xfId="10240" xr:uid="{3EE5A592-68AE-44C5-82B8-B50490A243AF}"/>
    <cellStyle name="Currency 5 7 2" xfId="22608" xr:uid="{8922006F-EE5C-4049-8759-8F62073F5C01}"/>
    <cellStyle name="Currency 5 8" xfId="9897" xr:uid="{BC079B20-9A99-472C-A6BD-800E8945683D}"/>
    <cellStyle name="Currency 5 8 2" xfId="20481" xr:uid="{532143AB-CC07-4546-BB10-A222FC2151A1}"/>
    <cellStyle name="Currency 5 8 3" xfId="14646" xr:uid="{AC5EC249-A100-47AE-A869-78233EF64DF1}"/>
    <cellStyle name="Currency 50" xfId="1538" xr:uid="{84A6BB47-B1F9-4BA0-B52B-339596F2ED8B}"/>
    <cellStyle name="Currency 51" xfId="1540" xr:uid="{991C8D31-95B8-4BFE-8506-AB43DC16663A}"/>
    <cellStyle name="Currency 52" xfId="1541" xr:uid="{CD9B7E3F-12FE-4153-83C6-D7712CDA2D38}"/>
    <cellStyle name="Currency 53" xfId="1545" xr:uid="{07D3BF07-9C31-40F5-9B04-9CCF6E367A8F}"/>
    <cellStyle name="Currency 54" xfId="1547" xr:uid="{DAD5BE2E-AE9D-47A2-8A4A-A621DFA387E4}"/>
    <cellStyle name="Currency 55" xfId="1549" xr:uid="{DE6B8B10-D40D-4067-BAE3-DD645C58C9EC}"/>
    <cellStyle name="Currency 56" xfId="1551" xr:uid="{E556DA84-20B3-4622-9B02-9816B777B843}"/>
    <cellStyle name="Currency 57" xfId="1553" xr:uid="{0ADF7CD9-2921-48E1-9071-702485D84E80}"/>
    <cellStyle name="Currency 58" xfId="1555" xr:uid="{98B92315-D063-4C4C-8D0E-ECFFD5DDF057}"/>
    <cellStyle name="Currency 59" xfId="1294" xr:uid="{CCF0E83E-6F83-4921-856C-946C5A958AAC}"/>
    <cellStyle name="Currency 6" xfId="716" xr:uid="{BF238138-312F-444A-997A-5AFE2CFEE5B5}"/>
    <cellStyle name="Currency 6 2" xfId="2365" xr:uid="{0DDC65EB-F103-4204-B7C3-7416B1644F57}"/>
    <cellStyle name="Currency 6 2 2" xfId="5677" xr:uid="{3E32D0D9-8200-4E73-A827-E051471F6D62}"/>
    <cellStyle name="Currency 6 2 2 2" xfId="13010" xr:uid="{B93BC92F-56FC-4954-ABB3-87F8E6489B61}"/>
    <cellStyle name="Currency 6 2 2 2 2" xfId="26723" xr:uid="{6676F596-E9B9-428B-BF69-BD20086FC31C}"/>
    <cellStyle name="Currency 6 2 2 3" xfId="18767" xr:uid="{BADFE327-6A98-4DCC-A5E8-C16355E619FB}"/>
    <cellStyle name="Currency 6 2 3" xfId="11079" xr:uid="{104AF662-ACE0-445D-9E2D-9346F9483F84}"/>
    <cellStyle name="Currency 6 2 3 2" xfId="23568" xr:uid="{A96FE17D-BECA-46E1-9B97-9F3C35EB85FA}"/>
    <cellStyle name="Currency 6 2 4" xfId="15596" xr:uid="{87A21E93-62F1-45AF-B0B1-51BA7A291365}"/>
    <cellStyle name="Currency 6 3" xfId="3664" xr:uid="{84CD45B9-90EA-4F4D-B0C9-C1108DCB2D5E}"/>
    <cellStyle name="Currency 6 3 2" xfId="6653" xr:uid="{991F2C17-7FE3-4EC3-8440-E548C71D84CC}"/>
    <cellStyle name="Currency 6 3 2 2" xfId="13979" xr:uid="{05EC033B-B4C5-476D-BB37-068A7424B4B3}"/>
    <cellStyle name="Currency 6 3 2 2 2" xfId="27698" xr:uid="{1FBCE465-9ED1-44D2-80A1-219DAC22F33E}"/>
    <cellStyle name="Currency 6 3 2 3" xfId="19742" xr:uid="{13F7EFC9-D6FE-4189-921E-3F5A9DD40612}"/>
    <cellStyle name="Currency 6 3 3" xfId="12067" xr:uid="{928577AF-2F10-4151-ACF3-1CB917F6ADD6}"/>
    <cellStyle name="Currency 6 3 3 2" xfId="24786" xr:uid="{0F098380-4B08-48B9-AED8-62D4F5655C52}"/>
    <cellStyle name="Currency 6 3 4" xfId="16830" xr:uid="{FB0BEF53-CA40-42CA-9238-30F32C79A71F}"/>
    <cellStyle name="Currency 6 4" xfId="4243" xr:uid="{5B2BA6A2-6E5B-4983-A414-58865EF226A7}"/>
    <cellStyle name="Currency 6 4 2" xfId="7199" xr:uid="{04184CB3-214B-400F-AEC2-FFCFD3287FBD}"/>
    <cellStyle name="Currency 6 4 2 2" xfId="14268" xr:uid="{7D0605D7-26A1-4DA2-960C-EF5EBCD179AB}"/>
    <cellStyle name="Currency 6 4 2 2 2" xfId="28244" xr:uid="{289F03E4-A1CC-40B0-A64E-03FF7981D18C}"/>
    <cellStyle name="Currency 6 4 2 3" xfId="20288" xr:uid="{CDFF2C91-B4F0-46CA-9E1E-80E2C96588AF}"/>
    <cellStyle name="Currency 6 4 3" xfId="12360" xr:uid="{DE9DA64B-2C23-460E-B870-5B87A117288E}"/>
    <cellStyle name="Currency 6 4 3 2" xfId="25327" xr:uid="{F899657A-E78D-418D-A29B-D33739191880}"/>
    <cellStyle name="Currency 6 4 4" xfId="17371" xr:uid="{D7D8A6E5-A7C8-4DCB-A30C-EC56F706FF4B}"/>
    <cellStyle name="Currency 6 5" xfId="2052" xr:uid="{E7464233-5594-4CC2-B40E-425D8D435688}"/>
    <cellStyle name="Currency 6 6" xfId="4926" xr:uid="{15C3A7DD-FF2B-496F-B0E5-D61F5AE015D7}"/>
    <cellStyle name="Currency 6 6 2" xfId="12657" xr:uid="{1C91DDCA-045E-4F86-BF10-78CDA75FC8E7}"/>
    <cellStyle name="Currency 6 6 2 2" xfId="25981" xr:uid="{BD474123-5C54-44DD-BE37-E2C7D47C064E}"/>
    <cellStyle name="Currency 6 6 3" xfId="18025" xr:uid="{5AD0A3DA-B94B-4EF9-987D-A3B4C81DC6CB}"/>
    <cellStyle name="Currency 6 7" xfId="10253" xr:uid="{07FC3458-9574-4B4D-93F8-19D650AED6B7}"/>
    <cellStyle name="Currency 6 7 2" xfId="22621" xr:uid="{ED130DCA-BA70-4EE2-BF80-E3D7E78AA3FD}"/>
    <cellStyle name="Currency 6 8" xfId="9942" xr:uid="{C9CDA4CD-7926-41F1-ACA9-D1AF61351668}"/>
    <cellStyle name="Currency 6 8 2" xfId="20488" xr:uid="{024C903D-AEDA-4327-89AE-284A266942E3}"/>
    <cellStyle name="Currency 6 8 3" xfId="14655" xr:uid="{A7038755-7CCB-4E4E-819B-A69168DF4DE2}"/>
    <cellStyle name="Currency 60" xfId="1559" xr:uid="{B801E885-BC72-4225-8E48-30811C002DAF}"/>
    <cellStyle name="Currency 61" xfId="1561" xr:uid="{A80F49EF-B530-4D20-B4F0-ED4A115861BF}"/>
    <cellStyle name="Currency 62" xfId="1564" xr:uid="{B7531A0C-43D0-497D-B634-D7D340440473}"/>
    <cellStyle name="Currency 63" xfId="3483" xr:uid="{33D460B2-5264-4E56-88AC-1C6DF4C71D8B}"/>
    <cellStyle name="Currency 63 2" xfId="6480" xr:uid="{E26CE5C1-6E22-4A75-B180-E5D5058B9377}"/>
    <cellStyle name="Currency 63 2 2" xfId="13807" xr:uid="{391DB0EF-F73B-4C8F-AADB-6A7D31F4BC4F}"/>
    <cellStyle name="Currency 63 2 2 2" xfId="27525" xr:uid="{9E5F7D09-D261-4910-AF29-D65FB7915041}"/>
    <cellStyle name="Currency 63 2 3" xfId="19569" xr:uid="{3AA1C753-B1E1-4AB4-92D1-29585C30E05E}"/>
    <cellStyle name="Currency 63 3" xfId="11893" xr:uid="{E1C852C7-8DC4-4120-B366-E3F522D804FB}"/>
    <cellStyle name="Currency 63 3 2" xfId="24613" xr:uid="{9569971F-88E3-4BB7-9138-CF8F2361B11F}"/>
    <cellStyle name="Currency 63 4" xfId="16658" xr:uid="{D6085C81-41D1-4440-9B12-1DCBE044354F}"/>
    <cellStyle name="Currency 64" xfId="4068" xr:uid="{E4A86FAF-F5A9-41EF-BA5A-966B4DD3F19A}"/>
    <cellStyle name="Currency 64 2" xfId="7024" xr:uid="{215D5FBE-5495-4671-AF3E-36D398778D37}"/>
    <cellStyle name="Currency 64 2 2" xfId="14093" xr:uid="{E3D6A0B9-9F8D-409C-A6DE-CD645C06889B}"/>
    <cellStyle name="Currency 64 2 2 2" xfId="28069" xr:uid="{9DED5E98-14F3-4CFF-913B-432527C85D6E}"/>
    <cellStyle name="Currency 64 2 3" xfId="20113" xr:uid="{E8B2D12E-CE90-4458-B48D-B2B404A516C0}"/>
    <cellStyle name="Currency 64 3" xfId="12185" xr:uid="{F6FFDF91-3DE9-4635-B2D3-F57B743254F2}"/>
    <cellStyle name="Currency 64 3 2" xfId="25152" xr:uid="{A46E333D-C8AD-496C-A40E-D24DC5FDC5C3}"/>
    <cellStyle name="Currency 64 4" xfId="17196" xr:uid="{31E75C5B-AE5E-4B70-8038-EE57F8408880}"/>
    <cellStyle name="Currency 65" xfId="1721" xr:uid="{A9FDD09B-6107-48B3-BD7E-DD9358A183D1}"/>
    <cellStyle name="Currency 66" xfId="2450" xr:uid="{2202D43C-64DF-41CD-956D-5702915D5263}"/>
    <cellStyle name="Currency 67" xfId="2225" xr:uid="{C0E07C92-30C4-4E69-8A6F-B13620418AD6}"/>
    <cellStyle name="Currency 68" xfId="4616" xr:uid="{164E46CB-AFDC-47C8-A5FF-53715BBF3D14}"/>
    <cellStyle name="Currency 68 2" xfId="12477" xr:uid="{CDBFDB03-8425-4DBF-B5DC-7FB0CFF0DE6A}"/>
    <cellStyle name="Currency 68 2 2" xfId="25696" xr:uid="{5CE435AC-92E2-423F-B9BC-56FA06DECF7E}"/>
    <cellStyle name="Currency 68 3" xfId="17740" xr:uid="{673F1766-1CA2-4CD6-A021-3C32DF9E4141}"/>
    <cellStyle name="Currency 69" xfId="4793" xr:uid="{DEF1F3CE-8E81-42C6-B2EA-D4CAE48FB24D}"/>
    <cellStyle name="Currency 69 2" xfId="12567" xr:uid="{AB4BC624-8049-4676-8CDE-BEAB8C816164}"/>
    <cellStyle name="Currency 69 2 2" xfId="25853" xr:uid="{B256994D-9D4F-4987-BA5F-1066F45EC1CA}"/>
    <cellStyle name="Currency 69 3" xfId="17897" xr:uid="{B0A98F5D-E060-43EB-AB86-060447CC4345}"/>
    <cellStyle name="Currency 7" xfId="718" xr:uid="{C3B981F9-F6F3-4CF6-8B93-22C4BC5A19BA}"/>
    <cellStyle name="Currency 7 2" xfId="2367" xr:uid="{6806B39D-B955-4BF0-9153-196E8DC95953}"/>
    <cellStyle name="Currency 7 2 2" xfId="5679" xr:uid="{668B99E4-84C4-460E-B529-269319C33C98}"/>
    <cellStyle name="Currency 7 2 2 2" xfId="13012" xr:uid="{9DC232CB-8E44-40F7-A50F-48BB879445BD}"/>
    <cellStyle name="Currency 7 2 2 2 2" xfId="26725" xr:uid="{220AA175-824A-4582-9EB9-240260058CFE}"/>
    <cellStyle name="Currency 7 2 2 3" xfId="18769" xr:uid="{32937AF6-C680-4D85-8F86-6651029049CA}"/>
    <cellStyle name="Currency 7 2 3" xfId="11081" xr:uid="{03BF7C04-98D3-49E1-A786-3CBBD2096B16}"/>
    <cellStyle name="Currency 7 2 3 2" xfId="23570" xr:uid="{43CC6756-DB5D-4AE6-9DBA-7B8D8CDC8681}"/>
    <cellStyle name="Currency 7 2 4" xfId="15598" xr:uid="{8C77E3C0-88EE-4606-95A8-C5C16CD023BD}"/>
    <cellStyle name="Currency 7 3" xfId="3666" xr:uid="{7B6C6182-B8F2-4E30-BBC7-B7EA48778B46}"/>
    <cellStyle name="Currency 7 3 2" xfId="6655" xr:uid="{CB369B09-2D10-41A4-8C25-DCE9655DFEAD}"/>
    <cellStyle name="Currency 7 3 2 2" xfId="13981" xr:uid="{09418C86-581C-4688-AC2A-8D6372A91B42}"/>
    <cellStyle name="Currency 7 3 2 2 2" xfId="27700" xr:uid="{952395A5-B940-4A5A-A52A-AC7979FB0DF7}"/>
    <cellStyle name="Currency 7 3 2 3" xfId="19744" xr:uid="{B02A3214-62DA-49C5-AD66-8167828ADD2A}"/>
    <cellStyle name="Currency 7 3 3" xfId="12069" xr:uid="{7EA81351-88DF-46FC-B935-EEA901544D78}"/>
    <cellStyle name="Currency 7 3 3 2" xfId="24788" xr:uid="{6B276DF8-EE42-4057-AD38-325781A4E31A}"/>
    <cellStyle name="Currency 7 3 4" xfId="16832" xr:uid="{69331E3E-6A14-41C6-82CF-00F2010EE4E9}"/>
    <cellStyle name="Currency 7 4" xfId="4245" xr:uid="{FAD457D3-1412-4CDC-B215-E924F6710465}"/>
    <cellStyle name="Currency 7 4 2" xfId="7201" xr:uid="{A9D4B776-2978-496F-AFF0-4D3EDEA23078}"/>
    <cellStyle name="Currency 7 4 2 2" xfId="14270" xr:uid="{8007C142-17BE-40E1-881E-A11C3E506211}"/>
    <cellStyle name="Currency 7 4 2 2 2" xfId="28246" xr:uid="{4F840D88-6FEE-4A40-8A6A-2B6EE5001019}"/>
    <cellStyle name="Currency 7 4 2 3" xfId="20290" xr:uid="{3D4CCDC6-B78F-4CD7-B3F4-BC71F0781B05}"/>
    <cellStyle name="Currency 7 4 3" xfId="12362" xr:uid="{2DB0EDFC-BE09-4FB7-BC5D-D858FB510F02}"/>
    <cellStyle name="Currency 7 4 3 2" xfId="25329" xr:uid="{A5FF24B0-012B-40EB-9B8E-82F2504ABB7D}"/>
    <cellStyle name="Currency 7 4 4" xfId="17373" xr:uid="{44B5AEBE-F057-45DB-BC2F-3EFF547D395A}"/>
    <cellStyle name="Currency 7 5" xfId="2209" xr:uid="{7F701585-2BBA-4AD7-8169-B5FBF7B114EB}"/>
    <cellStyle name="Currency 7 6" xfId="4928" xr:uid="{55840DAC-1B99-478E-9B9E-454DCBD776EE}"/>
    <cellStyle name="Currency 7 6 2" xfId="12659" xr:uid="{9DD719F0-B079-4DF0-B58F-B593CA93C251}"/>
    <cellStyle name="Currency 7 6 2 2" xfId="25983" xr:uid="{30E5C2AE-0A17-438E-B962-1811D1C4CAFB}"/>
    <cellStyle name="Currency 7 6 3" xfId="18027" xr:uid="{F486FD0B-9F23-492C-A89C-B77557FC3776}"/>
    <cellStyle name="Currency 7 7" xfId="10255" xr:uid="{8BD6B2A9-865F-4102-A29D-84D13A4AABFE}"/>
    <cellStyle name="Currency 7 7 2" xfId="22623" xr:uid="{42A4C735-FEFD-4DF7-AB38-42185049A31A}"/>
    <cellStyle name="Currency 7 8" xfId="9959" xr:uid="{36F8CF08-9B55-41DC-A64A-48115887E5F6}"/>
    <cellStyle name="Currency 7 8 2" xfId="20493" xr:uid="{ED8B5D83-6F45-4F49-8B24-FF5A48C09D21}"/>
    <cellStyle name="Currency 7 8 3" xfId="14657" xr:uid="{84E6154E-BD7E-4025-AF51-9C90F29A36D9}"/>
    <cellStyle name="Currency 70" xfId="4918" xr:uid="{930B1AAA-FAD1-4D7B-8A8F-14B753FF1832}"/>
    <cellStyle name="Currency 70 2" xfId="12652" xr:uid="{96A7BBEB-4D57-4651-A5AD-408E941757B4}"/>
    <cellStyle name="Currency 70 2 2" xfId="25973" xr:uid="{46E23974-74D2-48A5-8AC4-431D9FB70EAF}"/>
    <cellStyle name="Currency 70 3" xfId="18017" xr:uid="{64F74B0C-EAE8-4A3B-966E-A66FEE20C877}"/>
    <cellStyle name="Currency 71" xfId="4613" xr:uid="{64EAF7DD-BE33-4076-B0EB-7CA740529724}"/>
    <cellStyle name="Currency 72" xfId="7533" xr:uid="{8F7B4AF4-7743-4D72-AE50-0A6DC56F9F72}"/>
    <cellStyle name="Currency 72 2" xfId="20405" xr:uid="{01E92DAB-20AB-4C16-A5C8-0B762FAB595F}"/>
    <cellStyle name="Currency 73" xfId="7540" xr:uid="{510939D7-82D7-4F57-9A80-30138F962252}"/>
    <cellStyle name="Currency 73 2" xfId="22387" xr:uid="{13FB3E1D-C7CB-46A2-A0CD-FA34D7F3F3D4}"/>
    <cellStyle name="Currency 74" xfId="10176" xr:uid="{918BFE81-4310-4E45-AC0D-94299FA7B26E}"/>
    <cellStyle name="Currency 74 2" xfId="22545" xr:uid="{5E80BF75-24D9-49A4-B0BB-202E28EF962D}"/>
    <cellStyle name="Currency 75" xfId="9781" xr:uid="{FEA6E6D3-2094-441A-BFF4-B2B2ADFB056F}"/>
    <cellStyle name="Currency 75 2" xfId="20448" xr:uid="{A220A060-F776-4B8D-A564-2831B23D1A63}"/>
    <cellStyle name="Currency 75 3" xfId="14435" xr:uid="{665FE41A-998C-4084-B2F9-908F996087CD}"/>
    <cellStyle name="Currency 76" xfId="9991" xr:uid="{A6D0CFE9-7367-494B-A360-36437EB03C7B}"/>
    <cellStyle name="Currency 77" xfId="14415" xr:uid="{155A8430-3E47-4937-810E-A55085CA8846}"/>
    <cellStyle name="Currency 78" xfId="14411" xr:uid="{1821F33B-E7DC-46D4-856A-A5ECEE1FA51F}"/>
    <cellStyle name="Currency 79" xfId="9990" xr:uid="{621E97F4-198F-44D4-80BB-D21190FC2134}"/>
    <cellStyle name="Currency 8" xfId="714" xr:uid="{B579FDD9-D30D-43CD-8AF6-5BDDB2C0DE92}"/>
    <cellStyle name="Currency 8 2" xfId="3662" xr:uid="{8026B2C1-137D-4178-BD25-A225C5E57FDA}"/>
    <cellStyle name="Currency 8 2 2" xfId="6651" xr:uid="{08E51B6E-C78B-4E3C-BDF7-D0D05DE087CE}"/>
    <cellStyle name="Currency 8 2 2 2" xfId="13977" xr:uid="{B4DE6B5C-CD1B-488D-9DFE-3C0E7D9F38D9}"/>
    <cellStyle name="Currency 8 2 2 2 2" xfId="27696" xr:uid="{EB532527-5216-4B99-A324-8B41817F6283}"/>
    <cellStyle name="Currency 8 2 2 3" xfId="19740" xr:uid="{2950E3CD-A585-4523-8726-1C91F873EB45}"/>
    <cellStyle name="Currency 8 2 3" xfId="12065" xr:uid="{0812C948-C0B3-4129-B3DE-80AB5AAF315C}"/>
    <cellStyle name="Currency 8 2 3 2" xfId="24784" xr:uid="{F2F38C5D-6BB5-45CF-8F0E-D3BDC2B36997}"/>
    <cellStyle name="Currency 8 2 4" xfId="16828" xr:uid="{1381E64E-FAD1-46D4-9753-912B90ADF2FE}"/>
    <cellStyle name="Currency 8 3" xfId="4241" xr:uid="{72E3392B-FE52-4860-A1B6-5FB31830B3F6}"/>
    <cellStyle name="Currency 8 3 2" xfId="7197" xr:uid="{A8C4FB83-6AB9-42BC-AB57-56866129A4CA}"/>
    <cellStyle name="Currency 8 3 2 2" xfId="14266" xr:uid="{8E54A2F8-F781-4AEF-A89E-6A363577BD20}"/>
    <cellStyle name="Currency 8 3 2 2 2" xfId="28242" xr:uid="{71819D53-A448-482B-B76E-40F8DB2B72A9}"/>
    <cellStyle name="Currency 8 3 2 3" xfId="20286" xr:uid="{1ACCC83A-82A5-41CA-8448-7DC9F50BE3E0}"/>
    <cellStyle name="Currency 8 3 3" xfId="12358" xr:uid="{B7D0A395-5ED9-482D-8537-7A613AB4D6D6}"/>
    <cellStyle name="Currency 8 3 3 2" xfId="25325" xr:uid="{86497DAC-1955-481C-B4C8-0AF836127B5C}"/>
    <cellStyle name="Currency 8 3 4" xfId="17369" xr:uid="{389CDF0F-DB0C-488B-B626-52034E149122}"/>
    <cellStyle name="Currency 8 4" xfId="4924" xr:uid="{E2AAF472-D064-4327-8447-70FB1CB71CF5}"/>
    <cellStyle name="Currency 8 4 2" xfId="12655" xr:uid="{2D4B4D53-5396-43F3-8C46-EDC7862D9376}"/>
    <cellStyle name="Currency 8 4 2 2" xfId="25979" xr:uid="{A0E9EAFE-793F-4AFF-84BD-2B563AD560E8}"/>
    <cellStyle name="Currency 8 4 3" xfId="18023" xr:uid="{387F6978-30B9-4415-97A4-14654CF77E01}"/>
    <cellStyle name="Currency 8 5" xfId="10251" xr:uid="{2B1CFDD5-0B43-4037-B1B8-E86CCCA5D762}"/>
    <cellStyle name="Currency 8 5 2" xfId="22619" xr:uid="{BECC4D6B-FFD2-4EA2-8CEE-7868CC5CA2D2}"/>
    <cellStyle name="Currency 8 6" xfId="14653" xr:uid="{E5CBDF61-18C2-4A46-B469-9B0297336823}"/>
    <cellStyle name="Currency 80" xfId="14408" xr:uid="{C6C998CB-032B-4218-A52A-5AB723746686}"/>
    <cellStyle name="Currency 81" xfId="14403" xr:uid="{857DA989-F7DC-4152-9216-04D5594EA388}"/>
    <cellStyle name="Currency 82" xfId="14392" xr:uid="{C66C0E5A-C39D-4C4D-A50A-7F626F44E07C}"/>
    <cellStyle name="Currency 83" xfId="14399" xr:uid="{E2C4E7C3-DD88-4D11-90BF-5BBB27CD0354}"/>
    <cellStyle name="Currency 84" xfId="14579" xr:uid="{7C099241-E7D3-401A-B743-BF0C965F9455}"/>
    <cellStyle name="Currency 85" xfId="14404" xr:uid="{3A27820E-E839-4528-BBD8-6D34C4552FCB}"/>
    <cellStyle name="Currency 86" xfId="32380" xr:uid="{325E969F-1457-4AE4-BA0E-8D78DA5DB5A1}"/>
    <cellStyle name="Currency 87" xfId="9444" xr:uid="{11D0615B-ADC8-40EB-B6CE-051806363E02}"/>
    <cellStyle name="Currency 9" xfId="721" xr:uid="{3821871B-2132-49B3-86D1-52828803938B}"/>
    <cellStyle name="Currency 9 2" xfId="3669" xr:uid="{14D47450-1FDE-478E-9AB6-92A581FFDC64}"/>
    <cellStyle name="Currency 9 2 2" xfId="6658" xr:uid="{72AE375E-8DD1-4AF0-9D14-70FDA1723474}"/>
    <cellStyle name="Currency 9 2 2 2" xfId="13984" xr:uid="{4BE8EEAF-7C5E-45BA-98D9-659D348B13D6}"/>
    <cellStyle name="Currency 9 2 2 2 2" xfId="27703" xr:uid="{BB4C20AB-FA8C-4D1C-AA0A-340162A97EAD}"/>
    <cellStyle name="Currency 9 2 2 3" xfId="19747" xr:uid="{26DC397C-6269-4A2B-BA4F-1BCEEA953296}"/>
    <cellStyle name="Currency 9 2 3" xfId="12072" xr:uid="{78F84271-469A-4762-9AD5-A4843D925CFB}"/>
    <cellStyle name="Currency 9 2 3 2" xfId="24791" xr:uid="{405DE771-0C7F-430F-A706-34782DDA9946}"/>
    <cellStyle name="Currency 9 2 4" xfId="16835" xr:uid="{6142341B-7B1E-4876-8D86-8BA422636F2C}"/>
    <cellStyle name="Currency 9 3" xfId="4248" xr:uid="{C895E4C7-E604-4387-92C8-B02EEBE313A1}"/>
    <cellStyle name="Currency 9 3 2" xfId="7204" xr:uid="{166A89C9-1497-4149-A955-765C7CE36A1C}"/>
    <cellStyle name="Currency 9 3 2 2" xfId="14273" xr:uid="{ABA63964-EE3C-4696-95F4-B1F01865B584}"/>
    <cellStyle name="Currency 9 3 2 2 2" xfId="28249" xr:uid="{37ACBD63-56EF-4BC9-A519-820612EB2B64}"/>
    <cellStyle name="Currency 9 3 2 3" xfId="20293" xr:uid="{98D805B9-76DC-4DAB-8D88-FB58232D70FC}"/>
    <cellStyle name="Currency 9 3 3" xfId="12365" xr:uid="{03DA1660-4A60-4787-938B-52D45EF4B335}"/>
    <cellStyle name="Currency 9 3 3 2" xfId="25332" xr:uid="{2E280BD8-641A-4F9B-9C48-02AFFEA97BC2}"/>
    <cellStyle name="Currency 9 3 4" xfId="17376" xr:uid="{EF7D8B67-F15C-4AAE-BD19-88CFE452A542}"/>
    <cellStyle name="Currency 9 4" xfId="4931" xr:uid="{1D2D35AB-B9F6-47D4-BD0C-7C3187D5536B}"/>
    <cellStyle name="Currency 9 4 2" xfId="12662" xr:uid="{26057B47-AC08-421E-A381-4B5616CC98A4}"/>
    <cellStyle name="Currency 9 4 2 2" xfId="25986" xr:uid="{FC6982B6-1C7A-469B-A46B-C90A3B194024}"/>
    <cellStyle name="Currency 9 4 3" xfId="18030" xr:uid="{8F92E36A-953D-4295-864E-D50EC15CFA8A}"/>
    <cellStyle name="Currency 9 5" xfId="10258" xr:uid="{D088D1B0-90FF-46CE-A33C-48373E43DC89}"/>
    <cellStyle name="Currency 9 5 2" xfId="22626" xr:uid="{B7E9CF2D-3584-4B89-A650-7CEFE73096B4}"/>
    <cellStyle name="Currency 9 6" xfId="14660" xr:uid="{53E47506-C3EB-4774-B992-9B79FA224549}"/>
    <cellStyle name="Currency0" xfId="450" xr:uid="{C6DCA9DF-95DC-43D3-B18B-AA4EC6562D3B}"/>
    <cellStyle name="Currency0 2" xfId="583" xr:uid="{A9A4EAC1-2EFC-429C-A8E8-77CC62894C0C}"/>
    <cellStyle name="Date" xfId="449" xr:uid="{21EDB96C-46A4-45ED-B26A-3D3E04F57B31}"/>
    <cellStyle name="Date 2" xfId="586" xr:uid="{419C8C77-9593-4BFF-918C-10A6D4069830}"/>
    <cellStyle name="Excel Built-in Comma" xfId="456" xr:uid="{0F3DB5B2-F816-4820-ADE3-0F0F5D3B65BB}"/>
    <cellStyle name="Excel Built-in Comma 1" xfId="32198" xr:uid="{06A51208-63D9-4915-B2A7-11F18E055F76}"/>
    <cellStyle name="Excel Built-in Comma 1 2" xfId="32204" xr:uid="{2EFA68C9-3B69-4F28-8AF0-FA37D4DEFD5A}"/>
    <cellStyle name="Excel Built-in Comma 1 3" xfId="32242" xr:uid="{5AD027EF-4825-43AC-9BEB-DC3A91BC95D6}"/>
    <cellStyle name="Excel Built-in Comma 2" xfId="31281" xr:uid="{F6739DD8-B51C-44A7-93D7-D2071C08FA45}"/>
    <cellStyle name="Excel Built-in Explanatory Text" xfId="32231" xr:uid="{D15BD35F-79D2-4081-9250-09ABA33ACC28}"/>
    <cellStyle name="Excel Built-in Normal" xfId="7" xr:uid="{E6D2B1A3-6E3D-45B6-A388-738717CBFB13}"/>
    <cellStyle name="Excel Built-in Normal 1" xfId="31283" xr:uid="{EDF3A9B8-9E59-4D0D-821F-8D3870810403}"/>
    <cellStyle name="Excel Built-in Normal 1 1" xfId="32228" xr:uid="{14906677-4234-4B43-BFC2-E54623DD5B04}"/>
    <cellStyle name="Excel Built-in Normal 1 2" xfId="32201" xr:uid="{318AAC7D-B8FF-4C5E-A101-4D2609B01A9C}"/>
    <cellStyle name="Excel Built-in Normal 2" xfId="453" xr:uid="{4BFE6AB6-FEF1-4FBC-A6AB-84E675E551B2}"/>
    <cellStyle name="Excel Built-in Normal 2 2" xfId="32267" xr:uid="{22B4A7A7-DE2F-4A21-B6E2-30E32C74CCED}"/>
    <cellStyle name="Excel Built-in Normal 2 3" xfId="32213" xr:uid="{2C5FF4C6-B662-4FA7-9146-D2DDBDE491DD}"/>
    <cellStyle name="Excel Built-in Normal 2 4" xfId="31282" xr:uid="{8847D088-95F0-4016-B39F-19393E1A8447}"/>
    <cellStyle name="Excel Built-in Normal 3" xfId="3493" xr:uid="{81A1F6FC-DA49-4CD9-8460-85F78BD6C698}"/>
    <cellStyle name="Excel Built-in Normal 3 2" xfId="32266" xr:uid="{A902D80E-7ED9-4C80-998E-2326B3929113}"/>
    <cellStyle name="Excel Built-in Normal 4" xfId="78" xr:uid="{E25A3565-2F26-4EA8-98D4-A590F202EC32}"/>
    <cellStyle name="Excel Built-in Normal 4 2" xfId="32202" xr:uid="{11C17BB7-9D67-40FA-83C2-5F1F447349FD}"/>
    <cellStyle name="Excel Built-in Normal 5" xfId="32199" xr:uid="{1D92B881-4C10-46D2-976C-0B95F794CF3D}"/>
    <cellStyle name="Excel_BuiltIn_Comma 2" xfId="31284" xr:uid="{7D86C20D-5EA9-4986-86D5-BC4A4E2ABDAB}"/>
    <cellStyle name="Explanatory Text" xfId="44" builtinId="53" customBuiltin="1"/>
    <cellStyle name="Explanatory Text 1" xfId="31286" xr:uid="{014913AD-A46C-4989-AA2A-977A578B3D78}"/>
    <cellStyle name="Explanatory Text 1 2" xfId="31287" xr:uid="{361BEF97-EB13-48A6-9613-0B139EB5D434}"/>
    <cellStyle name="Explanatory Text 1 2 2" xfId="31288" xr:uid="{B0CD0123-FCD7-4E33-810E-51890F234FC1}"/>
    <cellStyle name="Explanatory Text 1 3" xfId="31289" xr:uid="{4D4630D4-B375-4F87-A240-88A43B9B9053}"/>
    <cellStyle name="Explanatory Text 10" xfId="31290" xr:uid="{9DBFB3A7-B9E0-4164-8FC2-9D3A9A72B500}"/>
    <cellStyle name="Explanatory Text 10 2" xfId="31291" xr:uid="{18EE0FD1-5B3C-4C33-A760-117BB0E4FF4A}"/>
    <cellStyle name="Explanatory Text 11" xfId="31292" xr:uid="{F4005635-8A09-4F1A-8431-B66743AA5C8E}"/>
    <cellStyle name="Explanatory Text 11 2" xfId="31293" xr:uid="{39577FCE-4D39-468B-B691-23618A5C8025}"/>
    <cellStyle name="Explanatory Text 12" xfId="31294" xr:uid="{5E0FA89F-1DAE-4343-A16F-B327C82141C8}"/>
    <cellStyle name="Explanatory Text 12 2" xfId="31295" xr:uid="{274D2ED0-4876-4F5A-8A5E-09AF9AED61D2}"/>
    <cellStyle name="Explanatory Text 13" xfId="31296" xr:uid="{220F6442-869E-4FDF-AE41-B4DBAD2D373D}"/>
    <cellStyle name="Explanatory Text 13 2" xfId="31297" xr:uid="{30B93DE3-6A04-4AF4-B2A9-4CE1D938479C}"/>
    <cellStyle name="Explanatory Text 14" xfId="31298" xr:uid="{73769CD2-C30A-436D-839D-AB8CE6E99B65}"/>
    <cellStyle name="Explanatory Text 15" xfId="31299" xr:uid="{5D4C208A-5DE4-4387-B18B-331D2AE16657}"/>
    <cellStyle name="Explanatory Text 16" xfId="31300" xr:uid="{E7545443-7D2F-42E0-A986-63C73841608A}"/>
    <cellStyle name="Explanatory Text 17" xfId="31301" xr:uid="{BA9849C3-7D58-4BA8-A2E7-6AE8574C5E0C}"/>
    <cellStyle name="Explanatory Text 18" xfId="31302" xr:uid="{3D93DCE9-8D89-47BD-9036-52922D365519}"/>
    <cellStyle name="Explanatory Text 19" xfId="31303" xr:uid="{1CADA406-5763-4F0B-8E32-571798FBC17C}"/>
    <cellStyle name="Explanatory Text 19 2" xfId="31304" xr:uid="{4286930E-B3FD-48D2-B114-4811C391A93F}"/>
    <cellStyle name="Explanatory Text 2" xfId="226" xr:uid="{49255FAD-7FE6-4540-AFE9-6D09EFE07224}"/>
    <cellStyle name="Explanatory Text 2 2" xfId="522" xr:uid="{F3166450-B512-4F28-9057-A8CA01400C1E}"/>
    <cellStyle name="Explanatory Text 2 2 2" xfId="31307" xr:uid="{64761674-0DAC-4E9B-B6FA-ABDE1C81EC83}"/>
    <cellStyle name="Explanatory Text 2 2 3" xfId="31308" xr:uid="{D54734D5-591A-402F-A0C5-CA2F21B0F859}"/>
    <cellStyle name="Explanatory Text 2 2 4" xfId="31306" xr:uid="{84C7BC02-03FB-4BA3-BE7B-9B5AA5DDF023}"/>
    <cellStyle name="Explanatory Text 2 3" xfId="2121" xr:uid="{956FA760-7F9D-4F9E-95E6-655033AD22DE}"/>
    <cellStyle name="Explanatory Text 2 3 2" xfId="31305" xr:uid="{9A0A8B19-3680-425F-9C02-00AAB336998D}"/>
    <cellStyle name="Explanatory Text 20" xfId="31309" xr:uid="{17036990-33CE-420B-8247-3D4AF8641A5F}"/>
    <cellStyle name="Explanatory Text 21" xfId="31285" xr:uid="{5417D4AE-A9C9-4CFB-9223-77FD396E84E2}"/>
    <cellStyle name="Explanatory Text 22" xfId="9524" xr:uid="{3A7952F8-7561-45A3-A443-283427CCA55A}"/>
    <cellStyle name="Explanatory Text 3" xfId="369" xr:uid="{319F5169-396E-4789-A0F4-DABA09668D39}"/>
    <cellStyle name="Explanatory Text 3 2" xfId="993" xr:uid="{0F8803E7-6964-436D-B0B2-7496FC698F3A}"/>
    <cellStyle name="Explanatory Text 3 2 2" xfId="31311" xr:uid="{7A80EF72-4C69-43FD-A6F5-E7E0F8A8EF86}"/>
    <cellStyle name="Explanatory Text 3 3" xfId="31310" xr:uid="{99D29B3F-2B67-4F68-9539-0FE137C4BA79}"/>
    <cellStyle name="Explanatory Text 4" xfId="158" xr:uid="{BD6B6EED-E683-4A39-B8BB-4CBAF8FA109E}"/>
    <cellStyle name="Explanatory Text 4 2" xfId="31313" xr:uid="{B9E8966B-9D06-47B1-A661-CF065F5A1765}"/>
    <cellStyle name="Explanatory Text 4 3" xfId="31312" xr:uid="{7412B5DD-DF5D-4320-81A0-DFCCC3BDFADF}"/>
    <cellStyle name="Explanatory Text 5" xfId="31314" xr:uid="{B0E80956-BC46-44CC-B829-E1183D37EC75}"/>
    <cellStyle name="Explanatory Text 5 2" xfId="31315" xr:uid="{2AF16E64-705C-45FD-86F6-264F6ED8C558}"/>
    <cellStyle name="Explanatory Text 6" xfId="31316" xr:uid="{3532CD6D-11EF-4F75-AF14-0FBA120499AD}"/>
    <cellStyle name="Explanatory Text 6 2" xfId="31317" xr:uid="{2F40B392-90E4-4C72-9B39-63838B646599}"/>
    <cellStyle name="Explanatory Text 6 3" xfId="31318" xr:uid="{702F75C2-3D81-4279-AAC6-194F70956A04}"/>
    <cellStyle name="Explanatory Text 7" xfId="31319" xr:uid="{47067AE3-FCCF-4170-A2DD-02F6B793E7B8}"/>
    <cellStyle name="Explanatory Text 7 2" xfId="31320" xr:uid="{702FE66D-D947-4C2A-A852-58E8417CE8FA}"/>
    <cellStyle name="Explanatory Text 8" xfId="31321" xr:uid="{67FB43A4-85CE-4925-993A-F90A0CCA7AA5}"/>
    <cellStyle name="Explanatory Text 9" xfId="31322" xr:uid="{51F1EA61-4865-4A69-B845-37666FF30540}"/>
    <cellStyle name="Fixed" xfId="462" xr:uid="{6EB96574-1781-4F52-8F0E-91E56BE51A75}"/>
    <cellStyle name="Fixed 2" xfId="590" xr:uid="{9C3AAB78-2A84-4423-BDF7-9966EE22564C}"/>
    <cellStyle name="Followed Hyperlink" xfId="1020" builtinId="9" customBuiltin="1"/>
    <cellStyle name="Followed Hyperlink 2" xfId="2443" xr:uid="{68F8669F-74FA-4A14-8D41-30332809F1F1}"/>
    <cellStyle name="Followed Hyperlink 3" xfId="9494" xr:uid="{78BD0249-B4D7-4A9A-992A-488837E4B792}"/>
    <cellStyle name="Good" xfId="36" builtinId="26" customBuiltin="1"/>
    <cellStyle name="Good 1" xfId="31324" xr:uid="{F274F98F-800E-402C-9EE1-3A00D3057DA4}"/>
    <cellStyle name="Good 1 2" xfId="31325" xr:uid="{446B1311-1241-4045-AAB1-3C0C27FA1F5A}"/>
    <cellStyle name="Good 1 2 2" xfId="31326" xr:uid="{244333FA-44AF-466F-8669-8B7C1DC35890}"/>
    <cellStyle name="Good 1 3" xfId="31327" xr:uid="{972437E3-4DEC-44DA-8793-A0BC36FD72DE}"/>
    <cellStyle name="Good 10" xfId="31328" xr:uid="{286EEF4B-8DB7-4214-B9B4-7770705DD1B3}"/>
    <cellStyle name="Good 11" xfId="31329" xr:uid="{C6BC5C6F-7DCE-4D1A-9F42-59DE4417DFF2}"/>
    <cellStyle name="Good 12" xfId="31330" xr:uid="{6D6B7D0E-A23B-4C5C-9CD2-89FC19EF42FB}"/>
    <cellStyle name="Good 13" xfId="31331" xr:uid="{23BFB2E0-408B-4334-BD21-451120E846D1}"/>
    <cellStyle name="Good 14" xfId="31332" xr:uid="{1B9C0D96-BD77-4E30-9BFA-FD173D2ABC37}"/>
    <cellStyle name="Good 15" xfId="31333" xr:uid="{F1494993-4245-4598-ABB9-7B991E4B99D3}"/>
    <cellStyle name="Good 16" xfId="31334" xr:uid="{09249BB8-41E0-4ED5-8E36-7E8664EA2DAB}"/>
    <cellStyle name="Good 17" xfId="31335" xr:uid="{496F9808-C117-451C-A4B1-97725408A397}"/>
    <cellStyle name="Good 18" xfId="31336" xr:uid="{54674D80-11EE-4A6A-A646-4E6ED3704329}"/>
    <cellStyle name="Good 19" xfId="31337" xr:uid="{CF0E9D2D-8700-47B0-A423-6A4B2418AA36}"/>
    <cellStyle name="Good 19 2" xfId="31338" xr:uid="{9B1E8F4E-9583-4372-84CF-9D164F7D2711}"/>
    <cellStyle name="Good 2" xfId="227" xr:uid="{7BD0845C-E888-4578-BB35-A01FC077C459}"/>
    <cellStyle name="Good 2 2" xfId="523" xr:uid="{36AE07D3-86CB-4CDD-9BCE-92F1286CE969}"/>
    <cellStyle name="Good 2 2 2" xfId="31341" xr:uid="{5EA22D27-7EE2-4AEB-923A-B050754A89C6}"/>
    <cellStyle name="Good 2 2 3" xfId="31342" xr:uid="{334ECCC6-047A-425F-A67D-4902475626EB}"/>
    <cellStyle name="Good 2 2 4" xfId="31340" xr:uid="{A70286E9-9C31-4E8E-8C94-730963E85A31}"/>
    <cellStyle name="Good 2 3" xfId="1088" xr:uid="{1A0B46B4-A47F-4EC0-BF47-97131CE4C690}"/>
    <cellStyle name="Good 2 3 2" xfId="32247" xr:uid="{41B9F349-83C2-4B0A-918A-51ACAD89478C}"/>
    <cellStyle name="Good 2 3 3" xfId="31343" xr:uid="{13CB0976-7F55-4A1C-B828-A3E2370EA40B}"/>
    <cellStyle name="Good 2 4" xfId="2190" xr:uid="{758297B9-8013-48AF-A3D8-1ABC0416F5F1}"/>
    <cellStyle name="Good 2 4 2" xfId="32272" xr:uid="{1B45FCC0-9A9F-4237-9FB0-48AFBB2863BB}"/>
    <cellStyle name="Good 2 4 3" xfId="31344" xr:uid="{F526E1C0-DDDC-4BD8-8627-9263D7F8DCE7}"/>
    <cellStyle name="Good 2 5" xfId="1657" xr:uid="{193769C5-0327-4EA8-99C1-ADC9B2148973}"/>
    <cellStyle name="Good 2 5 2" xfId="31339" xr:uid="{90FF63D5-A113-413D-995A-7E4CD88CA478}"/>
    <cellStyle name="Good 2 6" xfId="9718" xr:uid="{8360FB0F-C736-4204-8500-BD5F956ECA9E}"/>
    <cellStyle name="Good 2 7" xfId="9466" xr:uid="{F082F522-7E9B-41AF-9D15-2616A8E777B5}"/>
    <cellStyle name="Good 20" xfId="31345" xr:uid="{D6E83FCD-1330-45DB-83DE-58496ED5C281}"/>
    <cellStyle name="Good 21" xfId="31323" xr:uid="{D9E7205E-8D25-44E7-B3FC-8BF63A50396A}"/>
    <cellStyle name="Good 3" xfId="394" xr:uid="{CC7F1E69-4289-4C4E-9502-57B0290BA5FE}"/>
    <cellStyle name="Good 3 2" xfId="983" xr:uid="{A9A34617-9ED2-4C75-956E-6D2957C5D85B}"/>
    <cellStyle name="Good 3 2 2" xfId="31348" xr:uid="{3C836B8C-93A6-466D-A63D-E1060B980033}"/>
    <cellStyle name="Good 3 2 3" xfId="31347" xr:uid="{1875DB03-FB65-4D12-94E5-52AC4E99C779}"/>
    <cellStyle name="Good 3 3" xfId="2242" xr:uid="{CA16E918-3B37-4577-99C3-ECB757A5944D}"/>
    <cellStyle name="Good 3 3 2" xfId="31346" xr:uid="{F1B5C5B7-D496-449D-AF80-BFD73A8EC247}"/>
    <cellStyle name="Good 3 4" xfId="1641" xr:uid="{F9197354-E345-4DC2-BE03-0B172557651E}"/>
    <cellStyle name="Good 3 5" xfId="9703" xr:uid="{FA9DDE5C-BDC6-4E30-9D42-54A8EAC19410}"/>
    <cellStyle name="Good 4" xfId="1140" xr:uid="{F3EE2530-03E3-42B7-8FDB-C1B400525582}"/>
    <cellStyle name="Good 4 2" xfId="31350" xr:uid="{81C6EAEF-94D3-4E5B-9A0E-68E5762FE561}"/>
    <cellStyle name="Good 4 3" xfId="31351" xr:uid="{9A6FE556-827A-4BF3-AD15-D65E72DB095D}"/>
    <cellStyle name="Good 4 4" xfId="31349" xr:uid="{129F6221-F052-4D5C-A6D3-15E4B0A09A0C}"/>
    <cellStyle name="Good 5" xfId="89" xr:uid="{82878365-8FE0-4703-8A3A-FDD2A8A93E9D}"/>
    <cellStyle name="Good 5 2" xfId="31353" xr:uid="{99CB4E66-B409-4C35-9AD8-2C37A6A0B32E}"/>
    <cellStyle name="Good 5 3" xfId="31352" xr:uid="{5F22CB2A-3721-4BC2-8592-FDE4E662D8E0}"/>
    <cellStyle name="Good 6" xfId="31354" xr:uid="{BBBC02E7-EAC9-4A74-83FF-43A9F142B1D3}"/>
    <cellStyle name="Good 7" xfId="31355" xr:uid="{AC62EE8A-1840-4C61-8F64-7C2655891D7B}"/>
    <cellStyle name="Good 8" xfId="31356" xr:uid="{9E95121D-A7F4-4F82-808F-0B45538BB7E5}"/>
    <cellStyle name="Good 9" xfId="31357" xr:uid="{10DE163C-54EA-42F1-89FA-DE5DA8A2E938}"/>
    <cellStyle name="Heading 1" xfId="32" builtinId="16" customBuiltin="1"/>
    <cellStyle name="Heading 1 1" xfId="31358" xr:uid="{B5E782BA-2B52-47F6-B9FF-7423CDE65D53}"/>
    <cellStyle name="Heading 1 1 2" xfId="31359" xr:uid="{636CB9CE-14BD-4F7B-9D2C-A579F0FE0EE4}"/>
    <cellStyle name="Heading 1 1 2 2" xfId="31360" xr:uid="{4B2A9C7E-DA05-4730-B891-C3EE358FB42D}"/>
    <cellStyle name="Heading 1 1 3" xfId="31361" xr:uid="{A8D9DE0F-BA33-426D-8398-D2405ACF49F4}"/>
    <cellStyle name="Heading 1 10" xfId="31362" xr:uid="{779AC048-4F8B-4D76-B21A-BEC4DD789936}"/>
    <cellStyle name="Heading 1 11" xfId="31363" xr:uid="{F6E00923-5235-4BD2-B541-CB0C31A1E302}"/>
    <cellStyle name="Heading 1 12" xfId="31364" xr:uid="{4E47DE8A-0D63-4373-BF29-110740298868}"/>
    <cellStyle name="Heading 1 13" xfId="31365" xr:uid="{11A44FA4-0191-4BA9-8182-C5049B0FC501}"/>
    <cellStyle name="Heading 1 14" xfId="31366" xr:uid="{A926AAA4-12C9-4338-AF99-86B8D95DC5EB}"/>
    <cellStyle name="Heading 1 15" xfId="31367" xr:uid="{AE34B086-8184-4602-A2BB-33D35B6F8840}"/>
    <cellStyle name="Heading 1 16" xfId="31368" xr:uid="{DCF2ADB3-533B-453A-A7AF-9E83F14B746A}"/>
    <cellStyle name="Heading 1 17" xfId="31369" xr:uid="{12A88789-1CF2-4C73-A724-F057E8231809}"/>
    <cellStyle name="Heading 1 18" xfId="31370" xr:uid="{081D48D2-8A28-4B5A-BEBB-B47C4369FC7C}"/>
    <cellStyle name="Heading 1 19" xfId="31371" xr:uid="{AA13D331-B9EA-43D0-B4FC-91E1481EF058}"/>
    <cellStyle name="Heading 1 2" xfId="228" xr:uid="{49E031B0-56A5-4E2B-B485-916FF57F0A56}"/>
    <cellStyle name="Heading 1 2 2" xfId="524" xr:uid="{39A84B20-62FA-471A-BE2C-635BA093B85E}"/>
    <cellStyle name="Heading 1 2 2 2" xfId="31374" xr:uid="{1E14048B-9197-490C-BF94-25ED8716D831}"/>
    <cellStyle name="Heading 1 2 2 3" xfId="31375" xr:uid="{F8E3834A-CDC1-48AC-A512-7CE93EE03513}"/>
    <cellStyle name="Heading 1 2 2 4" xfId="31373" xr:uid="{7F5B6328-58AA-4775-AC04-E3918D8A7993}"/>
    <cellStyle name="Heading 1 2 3" xfId="2144" xr:uid="{AABF9701-DC88-4C4B-96D9-145339103FF2}"/>
    <cellStyle name="Heading 1 2 3 2" xfId="31376" xr:uid="{48713126-04F8-470F-A4A3-0F9C807FC77B}"/>
    <cellStyle name="Heading 1 2 4" xfId="31372" xr:uid="{77AA4BD6-EA12-424A-A688-3BC8FD75F0C5}"/>
    <cellStyle name="Heading 1 20" xfId="31377" xr:uid="{83CAEC30-8355-4EA1-A666-0996C687BF1B}"/>
    <cellStyle name="Heading 1 21" xfId="31378" xr:uid="{48217138-D284-4D84-A252-398A8C4AC0B0}"/>
    <cellStyle name="Heading 1 22" xfId="31379" xr:uid="{C4A1A954-6207-431B-82CD-62952BE13734}"/>
    <cellStyle name="Heading 1 23" xfId="31380" xr:uid="{14B1423D-068B-43BE-9A2F-BA846A40CA41}"/>
    <cellStyle name="Heading 1 24" xfId="31381" xr:uid="{1C9E05A5-54E5-462D-BE19-8D303F881524}"/>
    <cellStyle name="Heading 1 25" xfId="9514" xr:uid="{6D799F0E-45A4-4564-B96C-63930F47C22C}"/>
    <cellStyle name="Heading 1 3" xfId="402" xr:uid="{B472800B-116B-4794-AC95-08F79C984758}"/>
    <cellStyle name="Heading 1 3 2" xfId="979" xr:uid="{1E335532-8397-4226-9E27-FAADEBA770AE}"/>
    <cellStyle name="Heading 1 3 2 2" xfId="31384" xr:uid="{81EA0F3C-3BFB-44BF-B459-585E2B54892F}"/>
    <cellStyle name="Heading 1 3 2 3" xfId="31383" xr:uid="{04718177-8641-43BE-9CE1-4CCB98C18C0A}"/>
    <cellStyle name="Heading 1 3 3" xfId="31382" xr:uid="{D9A407BE-3C2B-475F-A9CC-9022FF568FEC}"/>
    <cellStyle name="Heading 1 4" xfId="148" xr:uid="{F87BCBC6-DD44-4A8C-A1E4-2BDB5C238CA4}"/>
    <cellStyle name="Heading 1 4 2" xfId="31386" xr:uid="{95753DEB-5E21-437D-9BE6-E1CCAD8375BC}"/>
    <cellStyle name="Heading 1 4 3" xfId="31387" xr:uid="{FC34B1BE-D64D-47DA-900B-87B875100A31}"/>
    <cellStyle name="Heading 1 4 4" xfId="31388" xr:uid="{53E19051-8185-47BA-8FBA-CCFEB66925C7}"/>
    <cellStyle name="Heading 1 4 5" xfId="31389" xr:uid="{F9F6FD4C-3027-48DE-B171-591161B5542F}"/>
    <cellStyle name="Heading 1 4 6" xfId="31390" xr:uid="{7188C6EC-B36D-4602-9B37-DA4667A3ED62}"/>
    <cellStyle name="Heading 1 4 7" xfId="31385" xr:uid="{11B64C26-D75F-4335-9A62-5489E083993C}"/>
    <cellStyle name="Heading 1 5" xfId="31391" xr:uid="{38B7CD6B-B3AC-460A-9415-C35FBC447D17}"/>
    <cellStyle name="Heading 1 5 2" xfId="31392" xr:uid="{326613DB-3BE4-42FF-982A-90F6E943236A}"/>
    <cellStyle name="Heading 1 6" xfId="31393" xr:uid="{7D7C982A-5CE0-4AED-BC7E-C9E72A320FA5}"/>
    <cellStyle name="Heading 1 7" xfId="31394" xr:uid="{E6335E87-6E5F-4FFB-8E77-8044EDABB8A5}"/>
    <cellStyle name="Heading 1 8" xfId="31395" xr:uid="{8681F897-DAED-4E0D-A23D-6252A1D5130B}"/>
    <cellStyle name="Heading 1 9" xfId="31396" xr:uid="{0D5DB386-68C0-41F2-993D-A359674E2B37}"/>
    <cellStyle name="Heading 2" xfId="33" builtinId="17" customBuiltin="1"/>
    <cellStyle name="Heading 2 1" xfId="31397" xr:uid="{61D09AF1-070C-4338-8F2F-4ECC02034E70}"/>
    <cellStyle name="Heading 2 1 2" xfId="31398" xr:uid="{B6B1E7AC-B5A5-4FBF-AFF1-CC63BA5BA283}"/>
    <cellStyle name="Heading 2 1 2 2" xfId="31399" xr:uid="{622D04F1-1EFF-4C77-8444-6466F4E437DB}"/>
    <cellStyle name="Heading 2 1 3" xfId="31400" xr:uid="{027B3CE6-336B-4C54-A28F-276F8BC4D13D}"/>
    <cellStyle name="Heading 2 10" xfId="31401" xr:uid="{8EF7A310-3C70-4B07-A152-F319D623A1A4}"/>
    <cellStyle name="Heading 2 11" xfId="31402" xr:uid="{FBF60734-041E-4DBB-A0A4-10D00E786A96}"/>
    <cellStyle name="Heading 2 12" xfId="31403" xr:uid="{7D4796FB-1541-4B07-A02F-C166EC74AE5A}"/>
    <cellStyle name="Heading 2 13" xfId="31404" xr:uid="{91065655-C408-49AD-AD6A-E157647A408E}"/>
    <cellStyle name="Heading 2 14" xfId="31405" xr:uid="{F999125E-5449-43B4-A82D-8E3A86A1BCE9}"/>
    <cellStyle name="Heading 2 15" xfId="31406" xr:uid="{67855CB2-B621-4AE7-934D-5775FE21A884}"/>
    <cellStyle name="Heading 2 16" xfId="31407" xr:uid="{6E30B5E2-9DB5-463B-A01C-C00A98E5620A}"/>
    <cellStyle name="Heading 2 17" xfId="31408" xr:uid="{A3200602-B6ED-461D-980B-5CC223D0C75E}"/>
    <cellStyle name="Heading 2 18" xfId="31409" xr:uid="{93A4B9DC-1207-4EB8-861E-A6B9CA1F1656}"/>
    <cellStyle name="Heading 2 19" xfId="31410" xr:uid="{FCF2A2B8-9011-4E90-9A83-B57D407D81A9}"/>
    <cellStyle name="Heading 2 19 2" xfId="31411" xr:uid="{211F684F-7607-4FF8-8252-E41B37B563A0}"/>
    <cellStyle name="Heading 2 2" xfId="229" xr:uid="{7D4DEECA-AB1F-4E05-B427-6F915B71C4A1}"/>
    <cellStyle name="Heading 2 2 2" xfId="525" xr:uid="{E9A59345-4870-45D1-B3B9-B3BBE3770C8E}"/>
    <cellStyle name="Heading 2 2 2 2" xfId="31414" xr:uid="{FDF67B8C-556E-4570-BDE1-A50529BE96BE}"/>
    <cellStyle name="Heading 2 2 2 3" xfId="31415" xr:uid="{033B6AD8-02CF-4B5B-AB43-56CE0EFA06B5}"/>
    <cellStyle name="Heading 2 2 2 4" xfId="31413" xr:uid="{7E893BE8-2860-44A7-85CE-DF83A32F28FF}"/>
    <cellStyle name="Heading 2 2 3" xfId="2197" xr:uid="{B73A811C-A5EE-4DB2-97C4-BBC0B0C545DA}"/>
    <cellStyle name="Heading 2 2 3 2" xfId="32271" xr:uid="{6CAFC47E-1504-4C6E-B310-58232E0465A7}"/>
    <cellStyle name="Heading 2 2 3 3" xfId="31416" xr:uid="{3FB456CC-0504-4E2C-A338-D507B2C243D9}"/>
    <cellStyle name="Heading 2 2 4" xfId="1656" xr:uid="{E2E8C477-ECE4-4576-9F65-01CA0FBB0E98}"/>
    <cellStyle name="Heading 2 2 4 2" xfId="31417" xr:uid="{8998841A-809F-4840-8734-1AF81E93ECD7}"/>
    <cellStyle name="Heading 2 2 5" xfId="9717" xr:uid="{7271ECDE-D510-4B36-A586-BA6B3B20A24B}"/>
    <cellStyle name="Heading 2 2 5 2" xfId="31412" xr:uid="{DFA33DBC-353B-447A-86CE-F9A6F5A2292D}"/>
    <cellStyle name="Heading 2 20" xfId="31418" xr:uid="{8EC82992-8BD4-4513-9AE4-115AD5B03129}"/>
    <cellStyle name="Heading 2 21" xfId="31419" xr:uid="{7146F8A7-2726-4104-8074-6052FF6E69B8}"/>
    <cellStyle name="Heading 2 22" xfId="31420" xr:uid="{A7616238-CDD9-41F8-94A9-9F516A73B409}"/>
    <cellStyle name="Heading 2 23" xfId="31421" xr:uid="{4DD410C4-2028-486B-9200-464EEBD38BD7}"/>
    <cellStyle name="Heading 2 24" xfId="31422" xr:uid="{57A098DF-48A4-4EA0-9971-0EFA9DF51147}"/>
    <cellStyle name="Heading 2 25" xfId="9515" xr:uid="{CF500C1D-80AA-4ADD-940F-9717EA8B46C7}"/>
    <cellStyle name="Heading 2 3" xfId="400" xr:uid="{644E32E6-2AB6-4518-87D0-A5211C4C749C}"/>
    <cellStyle name="Heading 2 3 2" xfId="980" xr:uid="{E9DED32F-7645-414F-B15F-1D23066259DC}"/>
    <cellStyle name="Heading 2 3 2 2" xfId="31425" xr:uid="{14687FC9-1909-4A8A-B443-2D8954A1B512}"/>
    <cellStyle name="Heading 2 3 2 3" xfId="31424" xr:uid="{2C3B8D4C-FA01-4F02-8207-4519237E4B7B}"/>
    <cellStyle name="Heading 2 3 3" xfId="2245" xr:uid="{118493D7-9ACA-4A76-B7BF-E109A6A1460E}"/>
    <cellStyle name="Heading 2 3 3 2" xfId="31423" xr:uid="{7A5D7118-966E-4632-999D-013821263569}"/>
    <cellStyle name="Heading 2 3 4" xfId="1642" xr:uid="{4283CFA5-605F-4932-A9D9-8CB4D65E411F}"/>
    <cellStyle name="Heading 2 3 5" xfId="9704" xr:uid="{8E92705C-E7C6-41DA-95C0-03DDC99490C6}"/>
    <cellStyle name="Heading 2 4" xfId="149" xr:uid="{31EDE11A-F06C-42CE-9625-79683B17CC33}"/>
    <cellStyle name="Heading 2 4 2" xfId="31427" xr:uid="{CE0FC6BD-D0F8-40AA-82C9-6ADDE921F506}"/>
    <cellStyle name="Heading 2 4 3" xfId="31428" xr:uid="{EBCED2E6-5E72-4A0D-8849-3A1F861AA3F6}"/>
    <cellStyle name="Heading 2 4 4" xfId="31429" xr:uid="{FC584D60-0E53-4C8A-AF2C-F70CB2EC0D0A}"/>
    <cellStyle name="Heading 2 4 5" xfId="31430" xr:uid="{20F3231E-F390-4238-A92B-B2888262D2BF}"/>
    <cellStyle name="Heading 2 4 6" xfId="31431" xr:uid="{4CC1E27F-DA9C-4388-8F58-F63ADD210E3E}"/>
    <cellStyle name="Heading 2 4 7" xfId="31426" xr:uid="{073A40D7-3AE0-4C4F-9711-E1D407EBF946}"/>
    <cellStyle name="Heading 2 5" xfId="31432" xr:uid="{6839E7FE-AF82-46D2-988E-58BBCEC6DAEB}"/>
    <cellStyle name="Heading 2 5 2" xfId="31433" xr:uid="{B8B67A70-4E32-4498-AC39-423B01D78F78}"/>
    <cellStyle name="Heading 2 6" xfId="31434" xr:uid="{58D319D2-B336-477D-8767-9731E0771262}"/>
    <cellStyle name="Heading 2 7" xfId="31435" xr:uid="{08002DDB-E63B-4181-9581-BD65AF759AA9}"/>
    <cellStyle name="Heading 2 8" xfId="31436" xr:uid="{027B9D5A-AE6F-477B-B01D-22F32AC51BD7}"/>
    <cellStyle name="Heading 2 9" xfId="31437" xr:uid="{E0570A86-1BF2-4024-9EE8-DCA8501023FA}"/>
    <cellStyle name="Heading 3" xfId="34" builtinId="18" customBuiltin="1"/>
    <cellStyle name="Heading 3 1" xfId="31438" xr:uid="{EE311A77-CF57-42FE-849E-B3F6502FDDF0}"/>
    <cellStyle name="Heading 3 1 2" xfId="31439" xr:uid="{CF7C9B10-9D56-4FD6-B1AF-4568AF7D5BC9}"/>
    <cellStyle name="Heading 3 1 2 2" xfId="31440" xr:uid="{DB014E7A-0FB3-4EDC-BE3D-7E60A3964C18}"/>
    <cellStyle name="Heading 3 1 2 3" xfId="32295" xr:uid="{154ACCF0-6234-4808-99FE-D491F2AC3AC2}"/>
    <cellStyle name="Heading 3 1 3" xfId="31441" xr:uid="{63A73B0D-28AA-4639-BEAE-F08457F00F88}"/>
    <cellStyle name="Heading 3 1 3 2" xfId="32296" xr:uid="{67B96B1E-2376-446F-AD64-3F06CDFDC8C1}"/>
    <cellStyle name="Heading 3 1 4" xfId="32294" xr:uid="{CCE6D885-0B32-43B6-BCA1-B35EB5B2850C}"/>
    <cellStyle name="Heading 3 10" xfId="31442" xr:uid="{8769A26E-9A29-44D8-9478-2DEDD24A24E1}"/>
    <cellStyle name="Heading 3 10 2" xfId="32297" xr:uid="{1A9D32CA-F0CC-4A92-AE48-D92B75D3022C}"/>
    <cellStyle name="Heading 3 11" xfId="31443" xr:uid="{48EFD709-0A0F-4797-AE3C-77220B00DE8B}"/>
    <cellStyle name="Heading 3 11 2" xfId="32298" xr:uid="{62CA9E9C-9508-47C1-81DC-DE725D1C16E3}"/>
    <cellStyle name="Heading 3 12" xfId="31444" xr:uid="{4E356289-4225-47AA-B7D6-989805D76FE1}"/>
    <cellStyle name="Heading 3 12 2" xfId="32299" xr:uid="{4A1B92B7-47DA-4B0A-BADD-FE79AD30EFE0}"/>
    <cellStyle name="Heading 3 13" xfId="31445" xr:uid="{EEEACAFD-25AB-4E12-BE6C-7ABCAFC56280}"/>
    <cellStyle name="Heading 3 13 2" xfId="32300" xr:uid="{BB4C9553-1409-4F97-A386-4560AA9EE4E6}"/>
    <cellStyle name="Heading 3 14" xfId="31446" xr:uid="{2997C300-C031-47D2-B796-2046458771DC}"/>
    <cellStyle name="Heading 3 14 2" xfId="32301" xr:uid="{39E81FAE-A8AF-4ACC-B803-0368AA0DB02B}"/>
    <cellStyle name="Heading 3 15" xfId="31447" xr:uid="{1C856AB7-D3CC-4E4F-86D2-1A40959FDD24}"/>
    <cellStyle name="Heading 3 15 2" xfId="32302" xr:uid="{D5DB7062-A2F8-4AE7-81BC-0AAF6F512DC8}"/>
    <cellStyle name="Heading 3 16" xfId="31448" xr:uid="{67AAF7A9-ADC6-40EE-87F2-7139E637D546}"/>
    <cellStyle name="Heading 3 16 2" xfId="32303" xr:uid="{2CEE88F3-CE2B-465D-9AD9-FC9E42D0BE87}"/>
    <cellStyle name="Heading 3 17" xfId="31449" xr:uid="{FC34167E-5338-4697-AD2B-D3CA19870D6C}"/>
    <cellStyle name="Heading 3 17 2" xfId="32304" xr:uid="{9106057F-ED2F-4731-9F68-DF5495765E81}"/>
    <cellStyle name="Heading 3 18" xfId="31450" xr:uid="{8EDBA4D6-A5DB-40D1-90D8-7FCADA975B8D}"/>
    <cellStyle name="Heading 3 18 2" xfId="32305" xr:uid="{54455AA3-6442-4D6F-9995-D885B910680D}"/>
    <cellStyle name="Heading 3 19" xfId="31451" xr:uid="{352FCFE7-FE9E-4643-A12F-5B8697600CDD}"/>
    <cellStyle name="Heading 3 19 2" xfId="31452" xr:uid="{E71A079C-403A-49A3-9005-B1BC704BDE39}"/>
    <cellStyle name="Heading 3 19 2 2" xfId="32307" xr:uid="{FF0EEA33-8EA4-45C7-8E7C-BFF969333D5D}"/>
    <cellStyle name="Heading 3 19 3" xfId="32306" xr:uid="{5D672A73-FCE9-48AF-8019-5794E227395E}"/>
    <cellStyle name="Heading 3 2" xfId="230" xr:uid="{A69C1644-1C17-4C36-8C6B-8673068D6F08}"/>
    <cellStyle name="Heading 3 2 10" xfId="1246" xr:uid="{70ECF70C-87BF-4D8F-A0A2-C3E5B966D67B}"/>
    <cellStyle name="Heading 3 2 10 10" xfId="14821" xr:uid="{8D431D30-475B-429C-AB8A-D92CA494A882}"/>
    <cellStyle name="Heading 3 2 10 11" xfId="14636" xr:uid="{D808FFE2-01AE-4661-AAFA-EC1CF440DBB5}"/>
    <cellStyle name="Heading 3 2 10 2" xfId="3792" xr:uid="{508FB051-2B35-4655-81F7-0981486D8A4F}"/>
    <cellStyle name="Heading 3 2 10 2 2" xfId="6778" xr:uid="{2CC1B31D-C46F-4D8F-AD0D-445A448F4D18}"/>
    <cellStyle name="Heading 3 2 10 2 2 2" xfId="8973" xr:uid="{44A9728F-AE74-4B5F-9A52-DD1DA15A4AAC}"/>
    <cellStyle name="Heading 3 2 10 2 2 2 2" xfId="27823" xr:uid="{D7C08586-501A-4D61-B9CF-5884F7F452D8}"/>
    <cellStyle name="Heading 3 2 10 2 2 3" xfId="19867" xr:uid="{D6AAFC03-7865-405F-A95D-7BE9DEB226D6}"/>
    <cellStyle name="Heading 3 2 10 2 2 4" xfId="21924" xr:uid="{4CB2DE49-0F09-484C-AC3B-8048CAE437EF}"/>
    <cellStyle name="Heading 3 2 10 2 3" xfId="7934" xr:uid="{3BC2E97E-3E33-4F1B-94B8-23CE082923B9}"/>
    <cellStyle name="Heading 3 2 10 2 3 2" xfId="24911" xr:uid="{3D0DB0FD-F9F0-4075-9396-6C096D525020}"/>
    <cellStyle name="Heading 3 2 10 2 4" xfId="16955" xr:uid="{B1722B20-22BB-4E6F-A648-ED54723F68E4}"/>
    <cellStyle name="Heading 3 2 10 2 5" xfId="20633" xr:uid="{D0B5EF5A-2C3D-4FF9-AC2C-88D1C8076AA6}"/>
    <cellStyle name="Heading 3 2 10 3" xfId="4368" xr:uid="{E7FC782F-ED41-41E5-9452-EED9A25520D7}"/>
    <cellStyle name="Heading 3 2 10 3 2" xfId="8186" xr:uid="{2383AA9F-D982-4E9E-8752-6F216595FFB4}"/>
    <cellStyle name="Heading 3 2 10 3 2 2" xfId="25452" xr:uid="{D0283460-BC4F-4971-96ED-336E30937749}"/>
    <cellStyle name="Heading 3 2 10 3 3" xfId="17496" xr:uid="{CD5EA39C-C8DD-460F-A23A-B7C738EC558A}"/>
    <cellStyle name="Heading 3 2 10 3 4" xfId="20885" xr:uid="{562DF4F9-4E4C-42C6-8805-0D2040F7A80F}"/>
    <cellStyle name="Heading 3 2 10 4" xfId="2203" xr:uid="{D499ABED-9821-4CAB-A816-206297B242AD}"/>
    <cellStyle name="Heading 3 2 10 4 2" xfId="7675" xr:uid="{E9FE142C-08FB-4CE6-A1EB-EB412283EBEB}"/>
    <cellStyle name="Heading 3 2 10 4 2 2" xfId="23496" xr:uid="{C6593401-BD85-49DF-B44C-94524CAF82F3}"/>
    <cellStyle name="Heading 3 2 10 4 3" xfId="15515" xr:uid="{C928F9C2-CB59-4D55-8A36-65B968382588}"/>
    <cellStyle name="Heading 3 2 10 4 4" xfId="21641" xr:uid="{C154F5AF-1B78-4723-9CA0-327C7739A306}"/>
    <cellStyle name="Heading 3 2 10 5" xfId="5130" xr:uid="{E40042D6-359F-4F08-9109-26BD1DFA10C7}"/>
    <cellStyle name="Heading 3 2 10 5 2" xfId="8647" xr:uid="{BBD33576-8AB6-4E97-9EED-E916927AFA53}"/>
    <cellStyle name="Heading 3 2 10 5 2 2" xfId="26183" xr:uid="{542436E8-6EDA-4984-B835-2DC7398EBE4C}"/>
    <cellStyle name="Heading 3 2 10 5 3" xfId="18227" xr:uid="{5FAF79A0-B61F-470E-BAC1-C2AC7A6A3C92}"/>
    <cellStyle name="Heading 3 2 10 5 4" xfId="21346" xr:uid="{25407049-45E0-4FE6-A7E6-724B1F90EE43}"/>
    <cellStyle name="Heading 3 2 10 6" xfId="5292" xr:uid="{A781499F-763A-442C-B7CB-0F20C273027B}"/>
    <cellStyle name="Heading 3 2 10 6 2" xfId="8809" xr:uid="{ED459443-83FF-4173-B83F-EF2956519819}"/>
    <cellStyle name="Heading 3 2 10 6 2 2" xfId="26345" xr:uid="{1740EB78-9D8A-4689-8E53-FFFC76BDEDD1}"/>
    <cellStyle name="Heading 3 2 10 6 3" xfId="18389" xr:uid="{07A49BD9-BE5C-47C0-88A8-B5D2454B5A7C}"/>
    <cellStyle name="Heading 3 2 10 6 4" xfId="21508" xr:uid="{7BE18C9D-F614-451F-BD57-CE16D6D1ADD1}"/>
    <cellStyle name="Heading 3 2 10 7" xfId="7503" xr:uid="{8D457740-0A00-47D2-8874-47B5E0AA1D4C}"/>
    <cellStyle name="Heading 3 2 10 7 2" xfId="9406" xr:uid="{13D48048-0311-411C-BAEC-2A55744658F5}"/>
    <cellStyle name="Heading 3 2 10 7 3" xfId="22357" xr:uid="{D22A249F-6297-4447-BA41-C86C88B1428D}"/>
    <cellStyle name="Heading 3 2 10 8" xfId="7544" xr:uid="{2FF2EAA6-E0AB-4EC4-AC12-168DB1E6CCC0}"/>
    <cellStyle name="Heading 3 2 10 8 2" xfId="22779" xr:uid="{F9D323EA-5EE1-437A-8A24-19F8C8DC1781}"/>
    <cellStyle name="Heading 3 2 10 9" xfId="10550" xr:uid="{3E923511-958D-4FF4-86E1-68CF3D0FB80B}"/>
    <cellStyle name="Heading 3 2 10 9 2" xfId="23024" xr:uid="{81B10AE1-425B-4DEC-BA3D-C239B2F18574}"/>
    <cellStyle name="Heading 3 2 11" xfId="1248" xr:uid="{0C68D85F-2517-40D1-A71D-1ED39016C5E6}"/>
    <cellStyle name="Heading 3 2 11 10" xfId="20504" xr:uid="{8E6D7DDA-BFCF-41D8-B57C-95E0710521B8}"/>
    <cellStyle name="Heading 3 2 11 2" xfId="3794" xr:uid="{8473D211-E5BC-474D-BF6D-2E08D209292D}"/>
    <cellStyle name="Heading 3 2 11 2 2" xfId="6780" xr:uid="{E56D55E9-99B3-4265-A17A-0284930BEF5C}"/>
    <cellStyle name="Heading 3 2 11 2 2 2" xfId="8975" xr:uid="{0459DE75-E563-4C19-8EF1-C25B731635B0}"/>
    <cellStyle name="Heading 3 2 11 2 2 2 2" xfId="27825" xr:uid="{F7FF196E-B32F-4030-AB6A-EC4752EE3271}"/>
    <cellStyle name="Heading 3 2 11 2 2 3" xfId="19869" xr:uid="{EB7F1791-F90C-4825-8ADE-FAC1AA4117E6}"/>
    <cellStyle name="Heading 3 2 11 2 2 4" xfId="21926" xr:uid="{C13D930C-DA28-4FCE-8CEC-DB1B4667E550}"/>
    <cellStyle name="Heading 3 2 11 2 3" xfId="7936" xr:uid="{3242DD04-AF29-4660-8396-859FF4ED5283}"/>
    <cellStyle name="Heading 3 2 11 2 3 2" xfId="24913" xr:uid="{C72272A1-E98B-45C3-B285-36DDAD2B2C52}"/>
    <cellStyle name="Heading 3 2 11 2 4" xfId="16957" xr:uid="{017CCDD0-32E1-4ABA-A32B-9570908516E6}"/>
    <cellStyle name="Heading 3 2 11 2 5" xfId="20635" xr:uid="{F3E1C4D8-4DA6-490F-9A2A-4B17B77C8AB6}"/>
    <cellStyle name="Heading 3 2 11 3" xfId="4370" xr:uid="{4797E979-5B80-418A-BBD3-C776E306D83B}"/>
    <cellStyle name="Heading 3 2 11 3 2" xfId="8188" xr:uid="{82C3C2CD-9512-440A-9D69-E4C218C2FFA6}"/>
    <cellStyle name="Heading 3 2 11 3 2 2" xfId="25454" xr:uid="{BCB767F8-9428-49DA-8167-3F1854CBA2EE}"/>
    <cellStyle name="Heading 3 2 11 3 3" xfId="17498" xr:uid="{8A2BA02B-BEC4-4E57-88FB-1A8B9AA0F9DD}"/>
    <cellStyle name="Heading 3 2 11 3 4" xfId="20887" xr:uid="{73C10976-557B-48C0-92E0-1F5D5EAF8256}"/>
    <cellStyle name="Heading 3 2 11 4" xfId="2470" xr:uid="{48615651-1DBF-4569-A3E1-68A76F648004}"/>
    <cellStyle name="Heading 3 2 11 4 2" xfId="7709" xr:uid="{ABF3298D-1B6E-43F3-8533-FC4C8D6C0E1E}"/>
    <cellStyle name="Heading 3 2 11 4 2 2" xfId="23608" xr:uid="{20755891-CCDA-4954-A513-BFA4924FCEFA}"/>
    <cellStyle name="Heading 3 2 11 4 3" xfId="15655" xr:uid="{6DD9CBFE-3A5B-4630-8F80-2AA87DE8B213}"/>
    <cellStyle name="Heading 3 2 11 4 4" xfId="21698" xr:uid="{D720E986-E2F4-43E6-B60B-134162064AA8}"/>
    <cellStyle name="Heading 3 2 11 5" xfId="5132" xr:uid="{44AD8D07-6A36-41B5-B96A-E6D425F726CB}"/>
    <cellStyle name="Heading 3 2 11 5 2" xfId="8649" xr:uid="{3224E482-2ABD-430C-9D9D-98991A04FBC2}"/>
    <cellStyle name="Heading 3 2 11 5 2 2" xfId="26185" xr:uid="{0EA0478D-03CA-45F3-9DFD-E06A68DE0D96}"/>
    <cellStyle name="Heading 3 2 11 5 3" xfId="18229" xr:uid="{0CC9A844-7D23-4366-9A62-5CC7747CB40F}"/>
    <cellStyle name="Heading 3 2 11 5 4" xfId="21348" xr:uid="{9511948F-B84E-4110-80A5-8BA168618614}"/>
    <cellStyle name="Heading 3 2 11 6" xfId="5160" xr:uid="{92BC0BD9-CE6F-4D21-B759-89C55BA18B33}"/>
    <cellStyle name="Heading 3 2 11 6 2" xfId="8677" xr:uid="{5B2860F9-53DE-4BAC-8050-BA37BC8570A1}"/>
    <cellStyle name="Heading 3 2 11 6 2 2" xfId="26213" xr:uid="{6F7021C1-FEDA-4760-BB81-122FC89A3222}"/>
    <cellStyle name="Heading 3 2 11 6 3" xfId="18257" xr:uid="{D682C559-F3C2-4EC1-9E34-2E4C6E990A70}"/>
    <cellStyle name="Heading 3 2 11 6 4" xfId="21376" xr:uid="{85597375-BCF3-405F-99AB-40774900652A}"/>
    <cellStyle name="Heading 3 2 11 7" xfId="4907" xr:uid="{227DFB78-FC56-44EA-A8CC-65C5DEA33460}"/>
    <cellStyle name="Heading 3 2 11 7 2" xfId="8549" xr:uid="{600350C5-8F21-4136-ACC7-DC77527051B5}"/>
    <cellStyle name="Heading 3 2 11 7 3" xfId="21248" xr:uid="{C174348C-A3D0-4981-B650-E6272ABBABDC}"/>
    <cellStyle name="Heading 3 2 11 8" xfId="10426" xr:uid="{29A48BCC-1746-4EAB-ADE1-0650FE8BA356}"/>
    <cellStyle name="Heading 3 2 11 8 2" xfId="22781" xr:uid="{08D4DC37-433B-4978-B873-515CED413137}"/>
    <cellStyle name="Heading 3 2 11 9" xfId="14823" xr:uid="{5C90AB47-396F-4085-95F2-2E27854A47ED}"/>
    <cellStyle name="Heading 3 2 12" xfId="2529" xr:uid="{8B82E3C5-DE2D-4A62-80B0-3831728674D7}"/>
    <cellStyle name="Heading 3 2 12 2" xfId="5702" xr:uid="{91EAAF83-F139-43AC-98BE-5B692B0D26E8}"/>
    <cellStyle name="Heading 3 2 12 2 2" xfId="8958" xr:uid="{D458FFE0-95AA-4DEC-895D-B054DEE92C52}"/>
    <cellStyle name="Heading 3 2 12 2 2 2" xfId="26747" xr:uid="{5981E267-2EDB-4006-9D53-8DDE2F42A14A}"/>
    <cellStyle name="Heading 3 2 12 2 3" xfId="18791" xr:uid="{F7A393CA-6BF6-42FB-A9C1-B1583243F416}"/>
    <cellStyle name="Heading 3 2 12 2 4" xfId="21749" xr:uid="{C5EEC9E3-48FD-4F30-BB0D-D9BFD9E44396}"/>
    <cellStyle name="Heading 3 2 12 3" xfId="7760" xr:uid="{C2CADAFD-6B17-4A35-9E57-9899A74BB7E8}"/>
    <cellStyle name="Heading 3 2 12 3 2" xfId="23665" xr:uid="{42907836-2161-4CE2-A96C-23BFF1261BA6}"/>
    <cellStyle name="Heading 3 2 12 4" xfId="15712" xr:uid="{9871A48C-CC7B-4274-941D-E3E1CC2234A2}"/>
    <cellStyle name="Heading 3 2 12 5" xfId="20526" xr:uid="{93D369F2-BBAE-41AC-A6AB-EA2931D21648}"/>
    <cellStyle name="Heading 3 2 13" xfId="28376" xr:uid="{BDEBF483-9D70-4257-99DE-EADBFBD111BE}"/>
    <cellStyle name="Heading 3 2 14" xfId="32365" xr:uid="{B41C1337-6389-4325-85E3-BCD750F048C6}"/>
    <cellStyle name="Heading 3 2 2" xfId="343" xr:uid="{DFBCA73C-E79F-493A-8065-F7ED985154D4}"/>
    <cellStyle name="Heading 3 2 2 10" xfId="1277" xr:uid="{F0070F5C-BD0D-4746-8376-0501575B1E72}"/>
    <cellStyle name="Heading 3 2 2 10 10" xfId="20606" xr:uid="{E6451BD6-D6AC-4944-9159-E270379CDEC4}"/>
    <cellStyle name="Heading 3 2 2 10 2" xfId="3820" xr:uid="{1B8846B7-4CFF-4115-B88D-F0757D24D4EA}"/>
    <cellStyle name="Heading 3 2 2 10 2 2" xfId="6801" xr:uid="{0FB6E581-6241-4689-956B-2420AC79EFB5}"/>
    <cellStyle name="Heading 3 2 2 10 2 2 2" xfId="8996" xr:uid="{97834C25-7D90-4E06-A995-A069B5C324A6}"/>
    <cellStyle name="Heading 3 2 2 10 2 2 2 2" xfId="27846" xr:uid="{2B343549-6262-431B-9632-249B8908ABDB}"/>
    <cellStyle name="Heading 3 2 2 10 2 2 3" xfId="19890" xr:uid="{976FD3A9-6F10-45D9-8093-ADB2641CDB3B}"/>
    <cellStyle name="Heading 3 2 2 10 2 2 4" xfId="21947" xr:uid="{A3193F69-35DD-4741-8992-9566D9ED0E8C}"/>
    <cellStyle name="Heading 3 2 2 10 2 3" xfId="7954" xr:uid="{633E2A2D-2355-4B89-A093-7A659BD88DC0}"/>
    <cellStyle name="Heading 3 2 2 10 2 3 2" xfId="24931" xr:uid="{D7E4FF51-BFF3-4119-9AD2-9D6F2E46D8C6}"/>
    <cellStyle name="Heading 3 2 2 10 2 4" xfId="16975" xr:uid="{0801BD2C-3164-4A5F-8C1B-BE66F9EBFC1F}"/>
    <cellStyle name="Heading 3 2 2 10 2 5" xfId="20653" xr:uid="{F0521B05-7C98-4CC3-BAEE-5EC1C5056220}"/>
    <cellStyle name="Heading 3 2 2 10 3" xfId="4388" xr:uid="{E6B40EBE-7ADB-49F9-B5FE-B783C1B7C149}"/>
    <cellStyle name="Heading 3 2 2 10 3 2" xfId="8206" xr:uid="{23D95E07-D966-408E-9B3F-E6B0D1DB5F6F}"/>
    <cellStyle name="Heading 3 2 2 10 3 2 2" xfId="25472" xr:uid="{213AAA73-C243-49DF-A1CE-24E20A8F85CE}"/>
    <cellStyle name="Heading 3 2 2 10 3 3" xfId="17516" xr:uid="{F6EAFDF3-1FCE-4D33-80C6-97A7201AF973}"/>
    <cellStyle name="Heading 3 2 2 10 3 4" xfId="20905" xr:uid="{5466F9C6-F136-4946-A5CA-CE1293A3209C}"/>
    <cellStyle name="Heading 3 2 2 10 4" xfId="2683" xr:uid="{A3E3D3D8-3CAC-4E3E-9617-F6DE3EF2E77B}"/>
    <cellStyle name="Heading 3 2 2 10 4 2" xfId="7907" xr:uid="{450368B4-9B1A-49A5-8A47-2F78ED32E00A}"/>
    <cellStyle name="Heading 3 2 2 10 4 2 2" xfId="23817" xr:uid="{15424A55-0C87-4F92-967B-9CBF74B03CAB}"/>
    <cellStyle name="Heading 3 2 2 10 4 3" xfId="15864" xr:uid="{B869513B-0FA6-4727-884C-8C0FA5812720}"/>
    <cellStyle name="Heading 3 2 2 10 4 4" xfId="21896" xr:uid="{D2CDE550-10B7-497F-B6E0-49BDF1B9CCB2}"/>
    <cellStyle name="Heading 3 2 2 10 5" xfId="5154" xr:uid="{7C0704CE-BD98-4F20-AEB8-E3252B329192}"/>
    <cellStyle name="Heading 3 2 2 10 5 2" xfId="8671" xr:uid="{F4E19C36-FDCE-4789-A0D9-B025991DFC6D}"/>
    <cellStyle name="Heading 3 2 2 10 5 2 2" xfId="26207" xr:uid="{120716BC-346E-47CE-B9FF-0001D607F80F}"/>
    <cellStyle name="Heading 3 2 2 10 5 3" xfId="18251" xr:uid="{CF39DA10-9AD6-44D6-8F68-2BBCE5D8A0D3}"/>
    <cellStyle name="Heading 3 2 2 10 5 4" xfId="21370" xr:uid="{DD776EBE-4979-455A-8BB4-A69042A426E4}"/>
    <cellStyle name="Heading 3 2 2 10 6" xfId="5041" xr:uid="{564D27D3-2B29-4BEB-870D-7714DF5AAAB6}"/>
    <cellStyle name="Heading 3 2 2 10 6 2" xfId="8605" xr:uid="{1161B105-AD24-4444-86E1-BA7397BBA016}"/>
    <cellStyle name="Heading 3 2 2 10 6 2 2" xfId="26095" xr:uid="{16704CE6-C512-4FD8-98DD-9948EB865BE6}"/>
    <cellStyle name="Heading 3 2 2 10 6 3" xfId="18139" xr:uid="{4C7FDB71-1A1F-4ED2-8005-EAB36EA790EC}"/>
    <cellStyle name="Heading 3 2 2 10 6 4" xfId="21304" xr:uid="{F2EA5081-AEBB-48A4-A7DE-BD24A27E903B}"/>
    <cellStyle name="Heading 3 2 2 10 7" xfId="7405" xr:uid="{7D206081-A2BD-4AC3-B64E-10498B855AD0}"/>
    <cellStyle name="Heading 3 2 2 10 7 2" xfId="9308" xr:uid="{F9C80BF6-F5BC-4264-82A0-AD7C774E2AE4}"/>
    <cellStyle name="Heading 3 2 2 10 7 3" xfId="22259" xr:uid="{42DF2CFB-A09A-4ECD-9047-9B75C1E83FC0}"/>
    <cellStyle name="Heading 3 2 2 10 8" xfId="10444" xr:uid="{576E05CB-876D-4A78-8DA7-C0F384EC176C}"/>
    <cellStyle name="Heading 3 2 2 10 8 2" xfId="22802" xr:uid="{7E05637B-5D88-4BBC-AF49-71FDF223A242}"/>
    <cellStyle name="Heading 3 2 2 10 9" xfId="14841" xr:uid="{DFE41995-BFBC-4A41-9525-CA19A517C4AE}"/>
    <cellStyle name="Heading 3 2 2 11" xfId="28373" xr:uid="{E3AC2ABF-F928-43C0-99C8-F177D659CD7A}"/>
    <cellStyle name="Heading 3 2 2 12" xfId="32366" xr:uid="{C2492B25-32B8-4FAC-9F1E-EBC94922556E}"/>
    <cellStyle name="Heading 3 2 2 2" xfId="970" xr:uid="{593CDAF9-2D81-4974-96E2-5ABD4FE1B568}"/>
    <cellStyle name="Heading 3 2 2 2 2" xfId="1041" xr:uid="{3851CC33-8CC6-47B1-B73F-5DBFAFF505D2}"/>
    <cellStyle name="Heading 3 2 2 2 2 2" xfId="1141" xr:uid="{552C5298-A6F1-4984-8441-0E3170DF78DB}"/>
    <cellStyle name="Heading 3 2 2 2 2 2 2" xfId="1339" xr:uid="{649FAAEF-5BF1-4125-B341-726E0CFC1F15}"/>
    <cellStyle name="Heading 3 2 2 2 2 2 2 10" xfId="14892" xr:uid="{1EAB9295-F4F0-4EC8-9A0A-8B2C22354C3C}"/>
    <cellStyle name="Heading 3 2 2 2 2 2 2 11" xfId="15621" xr:uid="{41E6CDED-A272-45BB-835B-CD655A7C18C7}"/>
    <cellStyle name="Heading 3 2 2 2 2 2 2 2" xfId="3877" xr:uid="{2CF19BBD-08CD-476E-8442-6FE29F734BF6}"/>
    <cellStyle name="Heading 3 2 2 2 2 2 2 2 2" xfId="6853" xr:uid="{83A8E62B-EA81-45DA-904B-B95A07D7FD7B}"/>
    <cellStyle name="Heading 3 2 2 2 2 2 2 2 2 2" xfId="9048" xr:uid="{DF33C97B-E14B-4E5A-AA1D-FC5D21FC96E9}"/>
    <cellStyle name="Heading 3 2 2 2 2 2 2 2 2 2 2" xfId="27898" xr:uid="{5693C5CC-3DA3-457E-80EF-C6AFF80D1D3A}"/>
    <cellStyle name="Heading 3 2 2 2 2 2 2 2 2 3" xfId="19942" xr:uid="{20CC337E-121A-4760-9386-9EE221E0D366}"/>
    <cellStyle name="Heading 3 2 2 2 2 2 2 2 2 4" xfId="21999" xr:uid="{6AEF56A8-1197-4DE3-B5A1-A07B52482DA8}"/>
    <cellStyle name="Heading 3 2 2 2 2 2 2 2 3" xfId="8005" xr:uid="{028D9EE0-C6C3-4836-A89F-C70C11D509BA}"/>
    <cellStyle name="Heading 3 2 2 2 2 2 2 2 3 2" xfId="24982" xr:uid="{F08108D4-03AE-48A7-8AC5-025284C15ABE}"/>
    <cellStyle name="Heading 3 2 2 2 2 2 2 2 4" xfId="17026" xr:uid="{D8B4DAB0-FB65-4D5D-B6A5-C3B328030AAF}"/>
    <cellStyle name="Heading 3 2 2 2 2 2 2 2 5" xfId="20704" xr:uid="{71A409D8-740F-47E2-9C4F-7CB3FC4580B3}"/>
    <cellStyle name="Heading 3 2 2 2 2 2 2 3" xfId="4439" xr:uid="{61D1EAC9-A804-4DEF-9290-A789469AACDF}"/>
    <cellStyle name="Heading 3 2 2 2 2 2 2 3 2" xfId="8257" xr:uid="{3ADEA73A-7A2C-4889-A696-23496515B46B}"/>
    <cellStyle name="Heading 3 2 2 2 2 2 2 3 2 2" xfId="25523" xr:uid="{8FC92083-02D6-4EC2-A793-58D421DD7C6D}"/>
    <cellStyle name="Heading 3 2 2 2 2 2 2 3 3" xfId="17567" xr:uid="{546DC370-B75F-42CB-9582-D1A340856506}"/>
    <cellStyle name="Heading 3 2 2 2 2 2 2 3 4" xfId="20956" xr:uid="{7C36880E-43D2-43A0-B8BA-E220A4ADA0FA}"/>
    <cellStyle name="Heading 3 2 2 2 2 2 2 4" xfId="2564" xr:uid="{CDCB998B-A692-4621-B8DB-7E9CD5940B5F}"/>
    <cellStyle name="Heading 3 2 2 2 2 2 2 4 2" xfId="7794" xr:uid="{AACF34E3-5BE1-4324-8D0C-97B95F5830AD}"/>
    <cellStyle name="Heading 3 2 2 2 2 2 2 4 2 2" xfId="23700" xr:uid="{F60350A7-6F16-4302-9501-6E5709667991}"/>
    <cellStyle name="Heading 3 2 2 2 2 2 2 4 3" xfId="15747" xr:uid="{52A61FB9-F3F0-4742-8CB2-9171F2EF223A}"/>
    <cellStyle name="Heading 3 2 2 2 2 2 2 4 4" xfId="21783" xr:uid="{28F85504-3387-45EA-8AF5-C6EE32DC0CB7}"/>
    <cellStyle name="Heading 3 2 2 2 2 2 2 5" xfId="5207" xr:uid="{4C154BDC-9948-4E36-AB17-A279CF14BC89}"/>
    <cellStyle name="Heading 3 2 2 2 2 2 2 5 2" xfId="8724" xr:uid="{7B1A5D0B-E94F-464C-A3D6-C75522094F7C}"/>
    <cellStyle name="Heading 3 2 2 2 2 2 2 5 2 2" xfId="26260" xr:uid="{2AAEA628-431D-48F0-8B1C-A335E292132A}"/>
    <cellStyle name="Heading 3 2 2 2 2 2 2 5 3" xfId="18304" xr:uid="{0C2F2638-C172-4B41-929A-96D5DD2D255D}"/>
    <cellStyle name="Heading 3 2 2 2 2 2 2 5 4" xfId="21423" xr:uid="{DFE329DC-EA58-4FC9-B194-4C1A83657607}"/>
    <cellStyle name="Heading 3 2 2 2 2 2 2 6" xfId="4698" xr:uid="{853F283B-524B-47E9-99AE-8E6045528008}"/>
    <cellStyle name="Heading 3 2 2 2 2 2 2 6 2" xfId="8478" xr:uid="{822124F2-1400-43C5-A803-FF3384FAB837}"/>
    <cellStyle name="Heading 3 2 2 2 2 2 2 6 2 2" xfId="25769" xr:uid="{9757397E-6BC6-42F4-A259-DE43916B0A86}"/>
    <cellStyle name="Heading 3 2 2 2 2 2 2 6 3" xfId="17813" xr:uid="{3C4F0B89-4224-475B-820F-CEC6AAEA33C4}"/>
    <cellStyle name="Heading 3 2 2 2 2 2 2 6 4" xfId="21177" xr:uid="{2FF25271-9706-4444-82E8-4692A90386FA}"/>
    <cellStyle name="Heading 3 2 2 2 2 2 2 7" xfId="7404" xr:uid="{E1BA2D87-DBC2-40F6-992B-1CEE0CDA9EF2}"/>
    <cellStyle name="Heading 3 2 2 2 2 2 2 7 2" xfId="9307" xr:uid="{DB3472FD-35C3-422A-99C7-EF3FD770145C}"/>
    <cellStyle name="Heading 3 2 2 2 2 2 2 7 3" xfId="22258" xr:uid="{1797CEBF-A4E3-4A83-9898-9A587053842C}"/>
    <cellStyle name="Heading 3 2 2 2 2 2 2 8" xfId="7584" xr:uid="{43878D34-C98D-449B-8C16-39C8B4C66460}"/>
    <cellStyle name="Heading 3 2 2 2 2 2 2 8 2" xfId="22854" xr:uid="{E70DEE42-C0A6-44F4-B109-14D936A372B1}"/>
    <cellStyle name="Heading 3 2 2 2 2 2 2 9" xfId="11899" xr:uid="{6F482FD4-C493-4732-A040-5C54BCB65605}"/>
    <cellStyle name="Heading 3 2 2 2 2 2 2 9 2" xfId="24619" xr:uid="{747C3514-41BC-4A2B-BDDC-02ED90635C5D}"/>
    <cellStyle name="Heading 3 2 2 2 2 2 3" xfId="1425" xr:uid="{4B20948A-180E-4F8D-B90F-6B0CDBADE0FF}"/>
    <cellStyle name="Heading 3 2 2 2 2 2 3 10" xfId="20506" xr:uid="{23671623-000B-4FB7-9300-F5A7457C24DA}"/>
    <cellStyle name="Heading 3 2 2 2 2 2 3 2" xfId="3962" xr:uid="{5A0D1AE6-182A-48D0-9FC2-01C295ACBB41}"/>
    <cellStyle name="Heading 3 2 2 2 2 2 3 2 2" xfId="6938" xr:uid="{85A73FEB-9CDF-49F4-9C23-EEAE90499734}"/>
    <cellStyle name="Heading 3 2 2 2 2 2 3 2 2 2" xfId="9133" xr:uid="{4EDB1421-DEE7-4E56-B894-4D6AD1191DD5}"/>
    <cellStyle name="Heading 3 2 2 2 2 2 3 2 2 2 2" xfId="27983" xr:uid="{0D76DDA0-70C2-4A31-9854-0FFE41785624}"/>
    <cellStyle name="Heading 3 2 2 2 2 2 3 2 2 3" xfId="20027" xr:uid="{D32E42A5-DABB-41A7-A8CC-7CF0E011DFC8}"/>
    <cellStyle name="Heading 3 2 2 2 2 2 3 2 2 4" xfId="22084" xr:uid="{81A6D19E-4E83-4341-A752-E2ECF349ECED}"/>
    <cellStyle name="Heading 3 2 2 2 2 2 3 2 3" xfId="8089" xr:uid="{4F36783C-8CCD-4CBB-9162-086A341E5D53}"/>
    <cellStyle name="Heading 3 2 2 2 2 2 3 2 3 2" xfId="25066" xr:uid="{6BEFBB7F-E9D3-4800-B438-2A6F4C6E2FC5}"/>
    <cellStyle name="Heading 3 2 2 2 2 2 3 2 4" xfId="17110" xr:uid="{56865409-BB63-4652-9CC3-9AEEEB1FDBD7}"/>
    <cellStyle name="Heading 3 2 2 2 2 2 3 2 5" xfId="20788" xr:uid="{81D2C376-8451-46AF-A735-C84E15D0B6AC}"/>
    <cellStyle name="Heading 3 2 2 2 2 2 3 3" xfId="4523" xr:uid="{B00846B8-FA53-4A1A-9FDE-65ECE88B02BB}"/>
    <cellStyle name="Heading 3 2 2 2 2 2 3 3 2" xfId="8341" xr:uid="{B9F870CB-8C41-466F-A31A-A4AB7EACA45A}"/>
    <cellStyle name="Heading 3 2 2 2 2 2 3 3 2 2" xfId="25607" xr:uid="{C88050E5-C650-425A-86D6-0B0D1025D958}"/>
    <cellStyle name="Heading 3 2 2 2 2 2 3 3 3" xfId="17651" xr:uid="{E8C91F18-DE87-416A-8410-1DEB5DAEBCE1}"/>
    <cellStyle name="Heading 3 2 2 2 2 2 3 3 4" xfId="21040" xr:uid="{564D2CFB-3C08-46EB-8232-B10D92BA48E5}"/>
    <cellStyle name="Heading 3 2 2 2 2 2 3 4" xfId="2474" xr:uid="{81EA06BD-7C17-431C-B122-765EC0B2E2B5}"/>
    <cellStyle name="Heading 3 2 2 2 2 2 3 4 2" xfId="7711" xr:uid="{2A714A41-D61E-419B-A699-2622DD0AD47D}"/>
    <cellStyle name="Heading 3 2 2 2 2 2 3 4 2 2" xfId="23611" xr:uid="{5FA3B317-48DF-4FF7-A0C6-1318193D4310}"/>
    <cellStyle name="Heading 3 2 2 2 2 2 3 4 3" xfId="15658" xr:uid="{95D175E4-30FB-44B9-B6A2-470DA46146FA}"/>
    <cellStyle name="Heading 3 2 2 2 2 2 3 4 4" xfId="21700" xr:uid="{3A60B2F5-DC81-45A5-96E7-9E9EC401252B}"/>
    <cellStyle name="Heading 3 2 2 2 2 2 3 5" xfId="5293" xr:uid="{7B1D88CE-EC61-4814-BD03-84E0DC3490DC}"/>
    <cellStyle name="Heading 3 2 2 2 2 2 3 5 2" xfId="8810" xr:uid="{82B58555-43EB-40DD-999D-E59E1729644A}"/>
    <cellStyle name="Heading 3 2 2 2 2 2 3 5 2 2" xfId="26346" xr:uid="{1405AC02-C1B1-455B-A825-7831E10EEE3C}"/>
    <cellStyle name="Heading 3 2 2 2 2 2 3 5 3" xfId="18390" xr:uid="{BDD3A60C-F41C-47FE-8C0E-B2E7361B2C63}"/>
    <cellStyle name="Heading 3 2 2 2 2 2 3 5 4" xfId="21509" xr:uid="{6FFF4E37-CCAB-4E3E-90E1-16E59CB9304A}"/>
    <cellStyle name="Heading 3 2 2 2 2 2 3 6" xfId="4750" xr:uid="{F50B8E5E-A73C-458E-9E3F-822B5ABBB46D}"/>
    <cellStyle name="Heading 3 2 2 2 2 2 3 6 2" xfId="8499" xr:uid="{861B1876-E56B-4834-B82A-F09899201F7C}"/>
    <cellStyle name="Heading 3 2 2 2 2 2 3 6 2 2" xfId="25814" xr:uid="{8377D879-E6EC-475A-AFA1-FCCB4C5857CB}"/>
    <cellStyle name="Heading 3 2 2 2 2 2 3 6 3" xfId="17858" xr:uid="{00C9A6A9-7A26-4796-9D98-E2BC479852A3}"/>
    <cellStyle name="Heading 3 2 2 2 2 2 3 6 4" xfId="21198" xr:uid="{BAA34CC1-0118-4D3C-9237-8110CF74EC25}"/>
    <cellStyle name="Heading 3 2 2 2 2 2 3 7" xfId="7512" xr:uid="{61BB65B2-4207-4B44-BE7A-2797BD300312}"/>
    <cellStyle name="Heading 3 2 2 2 2 2 3 7 2" xfId="9415" xr:uid="{E588F8E4-9ECC-44EE-BA33-19F8B2E4B606}"/>
    <cellStyle name="Heading 3 2 2 2 2 2 3 7 3" xfId="22366" xr:uid="{76925F97-D097-4FEB-AF3A-B2EB80313A6D}"/>
    <cellStyle name="Heading 3 2 2 2 2 2 3 8" xfId="10465" xr:uid="{94E147F1-92F8-4ACE-A984-0D9B8E88728B}"/>
    <cellStyle name="Heading 3 2 2 2 2 2 3 8 2" xfId="22939" xr:uid="{4D60C972-F405-41E6-9669-FA3E7F17A537}"/>
    <cellStyle name="Heading 3 2 2 2 2 2 3 9" xfId="14976" xr:uid="{7DE51255-8524-432B-8D0F-4FAE90550B9E}"/>
    <cellStyle name="Heading 3 2 2 2 2 3" xfId="1142" xr:uid="{50E95F46-7733-485A-8880-1878FC88A90D}"/>
    <cellStyle name="Heading 3 2 2 2 2 3 2" xfId="1340" xr:uid="{3B0CFE0B-4AB2-4CB1-8C1C-4C3F486A385E}"/>
    <cellStyle name="Heading 3 2 2 2 2 3 2 10" xfId="14893" xr:uid="{B889A27A-3D1F-4FE0-A2F5-281F91070A30}"/>
    <cellStyle name="Heading 3 2 2 2 2 3 2 11" xfId="14703" xr:uid="{49E7AAC3-BE82-4C2C-A75D-351AF19BB0C3}"/>
    <cellStyle name="Heading 3 2 2 2 2 3 2 2" xfId="3878" xr:uid="{170377F3-3A73-46E0-99A4-693573A3B272}"/>
    <cellStyle name="Heading 3 2 2 2 2 3 2 2 2" xfId="6854" xr:uid="{D4B8ABC8-9E19-4598-9D5E-B10D28373637}"/>
    <cellStyle name="Heading 3 2 2 2 2 3 2 2 2 2" xfId="9049" xr:uid="{F00C5084-7CDC-4DD0-9FBF-C90C6DD22B08}"/>
    <cellStyle name="Heading 3 2 2 2 2 3 2 2 2 2 2" xfId="27899" xr:uid="{F9DC5A83-9247-4DF2-8E24-A732C395F439}"/>
    <cellStyle name="Heading 3 2 2 2 2 3 2 2 2 3" xfId="19943" xr:uid="{8BF21552-C8FE-45F2-A795-E687C67DFFBC}"/>
    <cellStyle name="Heading 3 2 2 2 2 3 2 2 2 4" xfId="22000" xr:uid="{24955AB1-9FC6-4D87-978E-E5C43D8D70DB}"/>
    <cellStyle name="Heading 3 2 2 2 2 3 2 2 3" xfId="8006" xr:uid="{29F223A2-9DC4-47DE-BA68-21786AF7D428}"/>
    <cellStyle name="Heading 3 2 2 2 2 3 2 2 3 2" xfId="24983" xr:uid="{3FCD0682-ECD4-4A3E-A5A6-ABBCBD1DFF41}"/>
    <cellStyle name="Heading 3 2 2 2 2 3 2 2 4" xfId="17027" xr:uid="{FDD91565-0CCB-49FF-B7D3-57176978B040}"/>
    <cellStyle name="Heading 3 2 2 2 2 3 2 2 5" xfId="20705" xr:uid="{F505E104-0A59-4682-925A-0778EF6C2AFF}"/>
    <cellStyle name="Heading 3 2 2 2 2 3 2 3" xfId="4440" xr:uid="{FA693A60-7243-4DD1-8E1B-161203DDD8E7}"/>
    <cellStyle name="Heading 3 2 2 2 2 3 2 3 2" xfId="8258" xr:uid="{347426FF-7CE4-46FD-AB6C-E6EFB20A8FA9}"/>
    <cellStyle name="Heading 3 2 2 2 2 3 2 3 2 2" xfId="25524" xr:uid="{9E98FF2E-FE2C-4A76-987E-60C682BAC8F0}"/>
    <cellStyle name="Heading 3 2 2 2 2 3 2 3 3" xfId="17568" xr:uid="{E985919F-F0FF-47BC-8369-D1FB4EA642D2}"/>
    <cellStyle name="Heading 3 2 2 2 2 3 2 3 4" xfId="20957" xr:uid="{87AD4DB5-3CF6-4DDA-B2BE-89C4C5D9EDE5}"/>
    <cellStyle name="Heading 3 2 2 2 2 3 2 4" xfId="2647" xr:uid="{B8DF084D-0F76-4613-809B-754282D51BC1}"/>
    <cellStyle name="Heading 3 2 2 2 2 3 2 4 2" xfId="7875" xr:uid="{2C115CC7-37E4-4980-8C32-21855449BDFC}"/>
    <cellStyle name="Heading 3 2 2 2 2 3 2 4 2 2" xfId="23782" xr:uid="{8D1987D5-2186-463E-B4DB-D7810FC8EC2B}"/>
    <cellStyle name="Heading 3 2 2 2 2 3 2 4 3" xfId="15829" xr:uid="{6AA453CD-ACA2-402D-B4DC-52C2B22BE162}"/>
    <cellStyle name="Heading 3 2 2 2 2 3 2 4 4" xfId="21864" xr:uid="{5B703C67-CBB1-49F0-9180-EDD86DD17208}"/>
    <cellStyle name="Heading 3 2 2 2 2 3 2 5" xfId="5208" xr:uid="{E48D0F04-1F15-4FFE-980A-A70F138C1D45}"/>
    <cellStyle name="Heading 3 2 2 2 2 3 2 5 2" xfId="8725" xr:uid="{87D1F0D3-CF59-41D5-99BB-7D807136FA2B}"/>
    <cellStyle name="Heading 3 2 2 2 2 3 2 5 2 2" xfId="26261" xr:uid="{21BCFCD7-CAD9-4B79-8DD0-E66C0B221736}"/>
    <cellStyle name="Heading 3 2 2 2 2 3 2 5 3" xfId="18305" xr:uid="{23C70287-ADE8-4EAE-9CC8-51B691225444}"/>
    <cellStyle name="Heading 3 2 2 2 2 3 2 5 4" xfId="21424" xr:uid="{2E9E8443-39F0-45D0-BEBD-B50456991F7A}"/>
    <cellStyle name="Heading 3 2 2 2 2 3 2 6" xfId="4648" xr:uid="{5619E1D5-B652-474B-B3ED-1201C9166F67}"/>
    <cellStyle name="Heading 3 2 2 2 2 3 2 6 2" xfId="8435" xr:uid="{169DAD7A-E45B-4082-AE0F-EDB39FFAABC6}"/>
    <cellStyle name="Heading 3 2 2 2 2 3 2 6 2 2" xfId="25723" xr:uid="{E911370D-FAEF-45AF-A97B-5772C8B0E2ED}"/>
    <cellStyle name="Heading 3 2 2 2 2 3 2 6 3" xfId="17767" xr:uid="{9AE2D7C7-A283-4F0D-8D66-8FFF9A5BFD4E}"/>
    <cellStyle name="Heading 3 2 2 2 2 3 2 6 4" xfId="21134" xr:uid="{DD2714A9-4111-48B2-A398-F5228D2C9915}"/>
    <cellStyle name="Heading 3 2 2 2 2 3 2 7" xfId="7376" xr:uid="{4390DAC2-F638-46C6-A5C0-16328F66E619}"/>
    <cellStyle name="Heading 3 2 2 2 2 3 2 7 2" xfId="9279" xr:uid="{3D11B559-44A2-4FE9-96E5-7968B1433DE8}"/>
    <cellStyle name="Heading 3 2 2 2 2 3 2 7 3" xfId="22230" xr:uid="{F05CCF48-EEC2-49BE-8CF8-C4E963B053DB}"/>
    <cellStyle name="Heading 3 2 2 2 2 3 2 8" xfId="7585" xr:uid="{ED63207E-B574-4A0E-B2A9-D7395BE2FC43}"/>
    <cellStyle name="Heading 3 2 2 2 2 3 2 8 2" xfId="22855" xr:uid="{3FBF5989-FAE7-473A-9BF0-3506B90CA037}"/>
    <cellStyle name="Heading 3 2 2 2 2 3 2 9" xfId="10463" xr:uid="{1F251573-1F2E-4B3B-ACAA-D33CE21BA77D}"/>
    <cellStyle name="Heading 3 2 2 2 2 3 2 9 2" xfId="22938" xr:uid="{E3117A42-569E-48D7-857C-3911AB5642FA}"/>
    <cellStyle name="Heading 3 2 2 2 2 3 3" xfId="1426" xr:uid="{AE122A24-E038-4497-97D8-06CAECDBECFA}"/>
    <cellStyle name="Heading 3 2 2 2 2 3 3 10" xfId="20548" xr:uid="{DE84FD14-B9B2-4306-941B-26A8A33E0F04}"/>
    <cellStyle name="Heading 3 2 2 2 2 3 3 2" xfId="3963" xr:uid="{C4421063-240A-4197-9908-D3D212155886}"/>
    <cellStyle name="Heading 3 2 2 2 2 3 3 2 2" xfId="6939" xr:uid="{2CF6D87D-77E4-49C2-86EB-687A3CA2AD71}"/>
    <cellStyle name="Heading 3 2 2 2 2 3 3 2 2 2" xfId="9134" xr:uid="{627DA211-AD22-4AC2-B190-F546F15D60CB}"/>
    <cellStyle name="Heading 3 2 2 2 2 3 3 2 2 2 2" xfId="27984" xr:uid="{E09D037A-79B3-48DF-A58F-969D7F280F31}"/>
    <cellStyle name="Heading 3 2 2 2 2 3 3 2 2 3" xfId="20028" xr:uid="{37408F59-15A4-4319-AD0A-E7EF957E2951}"/>
    <cellStyle name="Heading 3 2 2 2 2 3 3 2 2 4" xfId="22085" xr:uid="{90FCAC4E-626B-4624-B3D2-1539BC813322}"/>
    <cellStyle name="Heading 3 2 2 2 2 3 3 2 3" xfId="8090" xr:uid="{07AFF4C2-7FBA-43AA-8276-CB566033D533}"/>
    <cellStyle name="Heading 3 2 2 2 2 3 3 2 3 2" xfId="25067" xr:uid="{7BAFDD9A-37E0-47E8-9260-16820AF45233}"/>
    <cellStyle name="Heading 3 2 2 2 2 3 3 2 4" xfId="17111" xr:uid="{DC3323AD-CEA1-43FE-8BE3-28C4B2D93DA9}"/>
    <cellStyle name="Heading 3 2 2 2 2 3 3 2 5" xfId="20789" xr:uid="{C47E0CC6-9175-42C1-8613-7BE4B98AD763}"/>
    <cellStyle name="Heading 3 2 2 2 2 3 3 3" xfId="4524" xr:uid="{09715E4F-8F65-40E4-B5A1-A63071F414FB}"/>
    <cellStyle name="Heading 3 2 2 2 2 3 3 3 2" xfId="8342" xr:uid="{87DDE023-29B3-44AA-9A4B-1C89F962385D}"/>
    <cellStyle name="Heading 3 2 2 2 2 3 3 3 2 2" xfId="25608" xr:uid="{9BE37409-E1FA-413D-9B60-065BA3363F3B}"/>
    <cellStyle name="Heading 3 2 2 2 2 3 3 3 3" xfId="17652" xr:uid="{268C2646-6A8E-45BF-96C8-ADCE01DB1E5D}"/>
    <cellStyle name="Heading 3 2 2 2 2 3 3 3 4" xfId="21041" xr:uid="{11800EC2-363C-47D4-9469-7957976A1F9A}"/>
    <cellStyle name="Heading 3 2 2 2 2 3 3 4" xfId="2566" xr:uid="{36FDD687-BB97-4CF0-B8B8-C58877DAE0F9}"/>
    <cellStyle name="Heading 3 2 2 2 2 3 3 4 2" xfId="7796" xr:uid="{D3B37052-377E-46F5-97DA-B8DBC270A853}"/>
    <cellStyle name="Heading 3 2 2 2 2 3 3 4 2 2" xfId="23702" xr:uid="{83AB5867-E494-4E09-BE55-A7FE200AF11F}"/>
    <cellStyle name="Heading 3 2 2 2 2 3 3 4 3" xfId="15749" xr:uid="{9CF8C9D1-1104-4C5C-ACC9-CF626643AEEE}"/>
    <cellStyle name="Heading 3 2 2 2 2 3 3 4 4" xfId="21785" xr:uid="{AA0D1CB0-DEFC-451C-A454-01CDE3769627}"/>
    <cellStyle name="Heading 3 2 2 2 2 3 3 5" xfId="5294" xr:uid="{5D131121-D278-48E1-81B6-CF725A079D7C}"/>
    <cellStyle name="Heading 3 2 2 2 2 3 3 5 2" xfId="8811" xr:uid="{9D9390BE-CB7E-4CA0-995E-C8E0BBBBA176}"/>
    <cellStyle name="Heading 3 2 2 2 2 3 3 5 2 2" xfId="26347" xr:uid="{FA4F75A6-8E53-4912-9DCB-D5BD29AE66CC}"/>
    <cellStyle name="Heading 3 2 2 2 2 3 3 5 3" xfId="18391" xr:uid="{4BB775F1-5680-407A-9C4B-48D756CBB54B}"/>
    <cellStyle name="Heading 3 2 2 2 2 3 3 5 4" xfId="21510" xr:uid="{6950E847-2424-4BEF-917F-C835788880ED}"/>
    <cellStyle name="Heading 3 2 2 2 2 3 3 6" xfId="5588" xr:uid="{12F4A0D5-E911-4E6F-BFB0-4A76A39B3B16}"/>
    <cellStyle name="Heading 3 2 2 2 2 3 3 6 2" xfId="8919" xr:uid="{0CB93046-F592-4E26-B68C-9B7EE4455B66}"/>
    <cellStyle name="Heading 3 2 2 2 2 3 3 6 2 2" xfId="26638" xr:uid="{12183D98-3F04-436A-8B8B-41C6A24C2924}"/>
    <cellStyle name="Heading 3 2 2 2 2 3 3 6 3" xfId="18682" xr:uid="{76B35179-F18D-47AD-BBAC-BDBC407B92B6}"/>
    <cellStyle name="Heading 3 2 2 2 2 3 3 6 4" xfId="21619" xr:uid="{FE8A3426-0EC3-432A-9B67-CFDD209E3DA5}"/>
    <cellStyle name="Heading 3 2 2 2 2 3 3 7" xfId="7439" xr:uid="{7C9F6788-EBD8-4A6E-954B-2F6999B65B37}"/>
    <cellStyle name="Heading 3 2 2 2 2 3 3 7 2" xfId="9342" xr:uid="{EC6FB3AD-D3E1-4EEE-906D-159FC7A1602C}"/>
    <cellStyle name="Heading 3 2 2 2 2 3 3 7 3" xfId="22293" xr:uid="{ADA32A57-BE24-4431-B150-9CC12162750A}"/>
    <cellStyle name="Heading 3 2 2 2 2 3 3 8" xfId="10466" xr:uid="{65F79F51-E044-4113-9443-CCE75410E5DA}"/>
    <cellStyle name="Heading 3 2 2 2 2 3 3 8 2" xfId="22940" xr:uid="{2C3B480A-A5F1-45BF-B2A3-5724034DC5B2}"/>
    <cellStyle name="Heading 3 2 2 2 2 3 3 9" xfId="14977" xr:uid="{47555514-DD97-4F81-96D0-BDD280D18E16}"/>
    <cellStyle name="Heading 3 2 2 2 2 4" xfId="1326" xr:uid="{31A71CC2-A32D-4441-86D7-0B067D567399}"/>
    <cellStyle name="Heading 3 2 2 2 2 4 10" xfId="14881" xr:uid="{AC4F9AAA-ECAD-4B17-A824-86F5BD355114}"/>
    <cellStyle name="Heading 3 2 2 2 2 4 11" xfId="14696" xr:uid="{A9226EDC-1479-4E51-B9DF-83DCB634077D}"/>
    <cellStyle name="Heading 3 2 2 2 2 4 2" xfId="3865" xr:uid="{12CE5CEB-4025-4C64-A632-0EABD3D842DB}"/>
    <cellStyle name="Heading 3 2 2 2 2 4 2 2" xfId="6842" xr:uid="{A2A04CCB-705B-4CF7-ABCA-07D4FEB89553}"/>
    <cellStyle name="Heading 3 2 2 2 2 4 2 2 2" xfId="9037" xr:uid="{40A75FDC-EF77-411A-9D36-92E074371CB4}"/>
    <cellStyle name="Heading 3 2 2 2 2 4 2 2 2 2" xfId="27887" xr:uid="{8F093839-5E96-4F09-8BDB-8D7A42F22461}"/>
    <cellStyle name="Heading 3 2 2 2 2 4 2 2 3" xfId="19931" xr:uid="{EA54ED78-8569-40D1-BC69-710A65598054}"/>
    <cellStyle name="Heading 3 2 2 2 2 4 2 2 4" xfId="21988" xr:uid="{55503DD5-1302-46AA-AC5C-BFBABBA05E2B}"/>
    <cellStyle name="Heading 3 2 2 2 2 4 2 3" xfId="7994" xr:uid="{23E0208D-21BC-4E45-8F8D-7C7352E4B0A8}"/>
    <cellStyle name="Heading 3 2 2 2 2 4 2 3 2" xfId="24971" xr:uid="{CCEDADF2-89C0-4F88-86F3-81C1F21AD339}"/>
    <cellStyle name="Heading 3 2 2 2 2 4 2 4" xfId="17015" xr:uid="{2A4AEC6E-F196-4795-BECB-821E7B0085BE}"/>
    <cellStyle name="Heading 3 2 2 2 2 4 2 5" xfId="20693" xr:uid="{9994B795-E61E-4995-94F3-98A873D268DC}"/>
    <cellStyle name="Heading 3 2 2 2 2 4 3" xfId="4428" xr:uid="{0C573218-DED2-4FC0-9366-3A5E65D55236}"/>
    <cellStyle name="Heading 3 2 2 2 2 4 3 2" xfId="8246" xr:uid="{7E010E8D-21AD-4535-AEE0-8B192AD6550C}"/>
    <cellStyle name="Heading 3 2 2 2 2 4 3 2 2" xfId="25512" xr:uid="{D96A0BC8-F9F4-4BB4-954B-C46B1476E355}"/>
    <cellStyle name="Heading 3 2 2 2 2 4 3 3" xfId="17556" xr:uid="{39221A36-3718-478F-AF6A-20537B0529DF}"/>
    <cellStyle name="Heading 3 2 2 2 2 4 3 4" xfId="20945" xr:uid="{4F955A0F-969A-421F-BC13-C74C9EF07ECC}"/>
    <cellStyle name="Heading 3 2 2 2 2 4 4" xfId="2501" xr:uid="{E51EFD4F-5898-4BFD-ABF8-854D2DEDCB11}"/>
    <cellStyle name="Heading 3 2 2 2 2 4 4 2" xfId="7736" xr:uid="{23B2C800-BDA3-4411-A8BB-9AA27CBDD618}"/>
    <cellStyle name="Heading 3 2 2 2 2 4 4 2 2" xfId="23638" xr:uid="{A8B3D11A-F26F-4739-BCC0-429034896184}"/>
    <cellStyle name="Heading 3 2 2 2 2 4 4 3" xfId="15685" xr:uid="{7078AAA3-7862-49A7-A42E-4DE5832DC1D8}"/>
    <cellStyle name="Heading 3 2 2 2 2 4 4 4" xfId="21725" xr:uid="{48535254-B10D-4AA3-BCA1-70A2049E59D3}"/>
    <cellStyle name="Heading 3 2 2 2 2 4 5" xfId="5196" xr:uid="{F4FD0F34-0D8F-414D-A301-9F55B5B8D45B}"/>
    <cellStyle name="Heading 3 2 2 2 2 4 5 2" xfId="8713" xr:uid="{7C297B90-FCA8-4BB2-88D3-1359D6C7BB09}"/>
    <cellStyle name="Heading 3 2 2 2 2 4 5 2 2" xfId="26249" xr:uid="{B57D53DE-9E2C-4D31-A0B1-3740AD62FB85}"/>
    <cellStyle name="Heading 3 2 2 2 2 4 5 3" xfId="18293" xr:uid="{752CCD86-2A6E-4F11-9980-BDD8235D3B06}"/>
    <cellStyle name="Heading 3 2 2 2 2 4 5 4" xfId="21412" xr:uid="{F057423F-7818-4D6E-8F0E-71E6D6286C0B}"/>
    <cellStyle name="Heading 3 2 2 2 2 4 6" xfId="4714" xr:uid="{99888307-FC8C-4642-9792-7A192AD44FE0}"/>
    <cellStyle name="Heading 3 2 2 2 2 4 6 2" xfId="8484" xr:uid="{6CDC5842-D8FE-4349-BFC2-DCBCAF5C0C7C}"/>
    <cellStyle name="Heading 3 2 2 2 2 4 6 2 2" xfId="25780" xr:uid="{36B73A68-7712-4A34-A296-5711716835A3}"/>
    <cellStyle name="Heading 3 2 2 2 2 4 6 3" xfId="17824" xr:uid="{D65F02AB-53E4-4AC4-B676-99C94FC30BF8}"/>
    <cellStyle name="Heading 3 2 2 2 2 4 6 4" xfId="21183" xr:uid="{26C4D1B5-E100-47C0-8ADC-05BA1CB17D3E}"/>
    <cellStyle name="Heading 3 2 2 2 2 4 7" xfId="4721" xr:uid="{C3E65BC4-3219-494F-9F44-EF6D757FCC89}"/>
    <cellStyle name="Heading 3 2 2 2 2 4 7 2" xfId="8488" xr:uid="{C473C00B-E1E5-41F0-8C26-C98631D0DF0C}"/>
    <cellStyle name="Heading 3 2 2 2 2 4 7 3" xfId="21187" xr:uid="{8889CFCD-A3A9-4052-A848-2F0726904CCA}"/>
    <cellStyle name="Heading 3 2 2 2 2 4 8" xfId="7573" xr:uid="{37453469-A45E-44C6-A430-B47662048FF3}"/>
    <cellStyle name="Heading 3 2 2 2 2 4 8 2" xfId="22843" xr:uid="{F9F0C16D-CB35-4D7F-84BA-AF6951BA2BD5}"/>
    <cellStyle name="Heading 3 2 2 2 2 4 9" xfId="10069" xr:uid="{9CE8479F-C726-483B-A73E-117577A3BDE6}"/>
    <cellStyle name="Heading 3 2 2 2 2 4 9 2" xfId="22445" xr:uid="{BAAC09A0-016F-40A5-B0A5-C6D95D3956D6}"/>
    <cellStyle name="Heading 3 2 2 2 2 5" xfId="1280" xr:uid="{B05512D1-5262-45D0-924C-63701A937D38}"/>
    <cellStyle name="Heading 3 2 2 2 2 5 10" xfId="20496" xr:uid="{EDDC5F0C-F68C-4852-8CAD-17B5F3F3078E}"/>
    <cellStyle name="Heading 3 2 2 2 2 5 2" xfId="3822" xr:uid="{6512AF4F-FA5E-4D6F-9DBC-D9684FE82582}"/>
    <cellStyle name="Heading 3 2 2 2 2 5 2 2" xfId="6803" xr:uid="{BBA21DBA-C592-4E33-A267-AA2044F5EB21}"/>
    <cellStyle name="Heading 3 2 2 2 2 5 2 2 2" xfId="8998" xr:uid="{98C0C228-255D-4EC0-838E-FFB0ACB6A564}"/>
    <cellStyle name="Heading 3 2 2 2 2 5 2 2 2 2" xfId="27848" xr:uid="{4C8A01E0-EAE4-4A4D-BE39-31E06103D76E}"/>
    <cellStyle name="Heading 3 2 2 2 2 5 2 2 3" xfId="19892" xr:uid="{559ECB9C-C531-4AD5-815F-E687C979B687}"/>
    <cellStyle name="Heading 3 2 2 2 2 5 2 2 4" xfId="21949" xr:uid="{00C93B79-C84F-40D9-956C-0924480C08AD}"/>
    <cellStyle name="Heading 3 2 2 2 2 5 2 3" xfId="7956" xr:uid="{E44C995E-126B-4820-9E74-74CC9097A8E6}"/>
    <cellStyle name="Heading 3 2 2 2 2 5 2 3 2" xfId="24933" xr:uid="{20F1DD02-08CE-4430-95CD-B9C42FD6E0C0}"/>
    <cellStyle name="Heading 3 2 2 2 2 5 2 4" xfId="16977" xr:uid="{3FEFBEA2-3505-4FBA-A531-1AD9601B7116}"/>
    <cellStyle name="Heading 3 2 2 2 2 5 2 5" xfId="20655" xr:uid="{B1958A4F-1CB2-42B5-AA47-63272FBA7130}"/>
    <cellStyle name="Heading 3 2 2 2 2 5 3" xfId="4390" xr:uid="{CC95141C-971F-457E-A250-A158C838956E}"/>
    <cellStyle name="Heading 3 2 2 2 2 5 3 2" xfId="8208" xr:uid="{29DC4027-023A-434F-8AFB-E4AE0F0672F1}"/>
    <cellStyle name="Heading 3 2 2 2 2 5 3 2 2" xfId="25474" xr:uid="{AA37298C-3E38-4AF0-917D-41CEA55D2AC3}"/>
    <cellStyle name="Heading 3 2 2 2 2 5 3 3" xfId="17518" xr:uid="{16BC3F30-B843-45F9-BDDD-E91EF31013E5}"/>
    <cellStyle name="Heading 3 2 2 2 2 5 3 4" xfId="20907" xr:uid="{4BBA2244-15D7-4B09-BFE0-BA5D7B3ACBED}"/>
    <cellStyle name="Heading 3 2 2 2 2 5 4" xfId="2319" xr:uid="{3F0A3C10-F852-4C71-8E57-4F122B486B37}"/>
    <cellStyle name="Heading 3 2 2 2 2 5 4 2" xfId="7686" xr:uid="{4DD75DC3-F707-4243-B377-D47EE546F4B2}"/>
    <cellStyle name="Heading 3 2 2 2 2 5 4 2 2" xfId="23554" xr:uid="{66FCBAAD-1999-450A-B690-0711DB992F78}"/>
    <cellStyle name="Heading 3 2 2 2 2 5 4 3" xfId="15574" xr:uid="{6872A7FA-D700-4D99-B861-82DE994D3E11}"/>
    <cellStyle name="Heading 3 2 2 2 2 5 4 4" xfId="21667" xr:uid="{E0AB8379-5CC4-40A6-AB52-9C5D0D1834C9}"/>
    <cellStyle name="Heading 3 2 2 2 2 5 5" xfId="5156" xr:uid="{A00342D9-D3A3-4EF9-A9FE-45FAE7021A3D}"/>
    <cellStyle name="Heading 3 2 2 2 2 5 5 2" xfId="8673" xr:uid="{055EE4FC-1556-4260-B9CD-02614DDE0591}"/>
    <cellStyle name="Heading 3 2 2 2 2 5 5 2 2" xfId="26209" xr:uid="{BFBDD685-D5A2-4842-8930-72D2B6779B81}"/>
    <cellStyle name="Heading 3 2 2 2 2 5 5 3" xfId="18253" xr:uid="{173D1A3C-0CBA-4B90-ABA0-817A389E2926}"/>
    <cellStyle name="Heading 3 2 2 2 2 5 5 4" xfId="21372" xr:uid="{ABA0F391-A4E0-4EEB-A113-13AE453BEA54}"/>
    <cellStyle name="Heading 3 2 2 2 2 5 6" xfId="5035" xr:uid="{38D34A41-0994-4D95-A96F-F72441C449AE}"/>
    <cellStyle name="Heading 3 2 2 2 2 5 6 2" xfId="8603" xr:uid="{1164A20C-4CB1-4B38-8844-136249C9522A}"/>
    <cellStyle name="Heading 3 2 2 2 2 5 6 2 2" xfId="26089" xr:uid="{58980310-4768-4483-AFE6-6CBAFEE40F6E}"/>
    <cellStyle name="Heading 3 2 2 2 2 5 6 3" xfId="18133" xr:uid="{EE51CF6C-416A-41C8-B4A3-B6689CC1D37C}"/>
    <cellStyle name="Heading 3 2 2 2 2 5 6 4" xfId="21302" xr:uid="{50E001A2-F3BF-406A-9FF8-8D3C52D192BA}"/>
    <cellStyle name="Heading 3 2 2 2 2 5 7" xfId="7453" xr:uid="{1E98E8FA-858C-4394-BC76-DE1262C89E77}"/>
    <cellStyle name="Heading 3 2 2 2 2 5 7 2" xfId="9356" xr:uid="{00AB35B0-AE31-46AD-93B7-4B05AC14C032}"/>
    <cellStyle name="Heading 3 2 2 2 2 5 7 3" xfId="22307" xr:uid="{E613D9A2-1752-4DC7-82EA-F627D275CF9A}"/>
    <cellStyle name="Heading 3 2 2 2 2 5 8" xfId="10446" xr:uid="{872B2549-03BF-401C-8E83-19BF56A82CC6}"/>
    <cellStyle name="Heading 3 2 2 2 2 5 8 2" xfId="22804" xr:uid="{9D801C9B-7DA6-4FCC-8DF8-74ECDF301221}"/>
    <cellStyle name="Heading 3 2 2 2 2 5 9" xfId="14843" xr:uid="{29944448-225A-42C7-BC2C-EC3A4E9EC4BB}"/>
    <cellStyle name="Heading 3 2 2 2 2 6" xfId="31454" xr:uid="{14320701-33D6-4CD5-802A-ED54CB1BCE7E}"/>
    <cellStyle name="Heading 3 2 2 2 2 7" xfId="32309" xr:uid="{067622AB-0EF7-41FC-BFC2-57159EC094B0}"/>
    <cellStyle name="Heading 3 2 2 2 3" xfId="1048" xr:uid="{A1CEBE41-1402-4194-8224-C70217CC141D}"/>
    <cellStyle name="Heading 3 2 2 2 3 2" xfId="1143" xr:uid="{BBE5E7C1-0B1D-47F6-92C7-F9B82F29C5E3}"/>
    <cellStyle name="Heading 3 2 2 2 3 2 2" xfId="1341" xr:uid="{545C9F27-3B10-45FE-A068-68878A8FEB2D}"/>
    <cellStyle name="Heading 3 2 2 2 3 2 2 10" xfId="14894" xr:uid="{28CD8426-3B3E-43A3-8AF2-4D1AC2F75E43}"/>
    <cellStyle name="Heading 3 2 2 2 3 2 2 11" xfId="15585" xr:uid="{4BAEF7F2-EEB1-4553-8A66-C3629391CAD5}"/>
    <cellStyle name="Heading 3 2 2 2 3 2 2 2" xfId="3879" xr:uid="{646F4925-8A7D-4643-A9BF-4D2EB58D3DCE}"/>
    <cellStyle name="Heading 3 2 2 2 3 2 2 2 2" xfId="6855" xr:uid="{51BE4F83-F2A2-4408-A35D-3454C5290D4D}"/>
    <cellStyle name="Heading 3 2 2 2 3 2 2 2 2 2" xfId="9050" xr:uid="{AB5E774C-22F7-4C34-96D9-0F62CFBA281D}"/>
    <cellStyle name="Heading 3 2 2 2 3 2 2 2 2 2 2" xfId="27900" xr:uid="{E9CF65B0-BAD5-481F-91FD-22532DC71CC3}"/>
    <cellStyle name="Heading 3 2 2 2 3 2 2 2 2 3" xfId="19944" xr:uid="{108167F7-37D9-47D8-B0A5-8767748C874C}"/>
    <cellStyle name="Heading 3 2 2 2 3 2 2 2 2 4" xfId="22001" xr:uid="{8CABAFE4-EC39-4BC1-A81E-13DE0B0155B2}"/>
    <cellStyle name="Heading 3 2 2 2 3 2 2 2 3" xfId="8007" xr:uid="{31371E4B-BB9B-41DA-BCC9-90DB774DF2F4}"/>
    <cellStyle name="Heading 3 2 2 2 3 2 2 2 3 2" xfId="24984" xr:uid="{01E06B90-6947-4230-9C03-B19C8A9E1F2D}"/>
    <cellStyle name="Heading 3 2 2 2 3 2 2 2 4" xfId="17028" xr:uid="{AB4E632A-2E1D-41CF-A033-482413EB001D}"/>
    <cellStyle name="Heading 3 2 2 2 3 2 2 2 5" xfId="20706" xr:uid="{C34618BD-E7B6-4BCD-A0E1-1AED7AE835C9}"/>
    <cellStyle name="Heading 3 2 2 2 3 2 2 3" xfId="4441" xr:uid="{451D6FE2-80AE-4092-BC5E-E78467887302}"/>
    <cellStyle name="Heading 3 2 2 2 3 2 2 3 2" xfId="8259" xr:uid="{4737640C-1FA1-4080-9034-C332922AFF8F}"/>
    <cellStyle name="Heading 3 2 2 2 3 2 2 3 2 2" xfId="25525" xr:uid="{B317A5AF-5923-4FC5-BA35-FE43B3F8F4CB}"/>
    <cellStyle name="Heading 3 2 2 2 3 2 2 3 3" xfId="17569" xr:uid="{632EE89F-376B-4CA0-AFF1-75FF8482B14B}"/>
    <cellStyle name="Heading 3 2 2 2 3 2 2 3 4" xfId="20958" xr:uid="{9692FDB2-1F0E-4C72-B532-87CACE650D6D}"/>
    <cellStyle name="Heading 3 2 2 2 3 2 2 4" xfId="2507" xr:uid="{B5C75AE4-AD8A-41DE-8799-CFD3F3035108}"/>
    <cellStyle name="Heading 3 2 2 2 3 2 2 4 2" xfId="7741" xr:uid="{608026D5-C821-44D3-A769-75A8C12731F9}"/>
    <cellStyle name="Heading 3 2 2 2 3 2 2 4 2 2" xfId="23644" xr:uid="{8A13D726-19AC-4122-9886-059D3E0A020E}"/>
    <cellStyle name="Heading 3 2 2 2 3 2 2 4 3" xfId="15691" xr:uid="{A0359134-2ABF-4DE8-8FE8-7E88D7F9484E}"/>
    <cellStyle name="Heading 3 2 2 2 3 2 2 4 4" xfId="21730" xr:uid="{9D33C1C7-8448-4C80-91EB-38229A843AB4}"/>
    <cellStyle name="Heading 3 2 2 2 3 2 2 5" xfId="5209" xr:uid="{9172A423-50A3-4F62-B24E-4865AC859C05}"/>
    <cellStyle name="Heading 3 2 2 2 3 2 2 5 2" xfId="8726" xr:uid="{A2B06FBE-6AC0-4419-A3A8-04EC67D31095}"/>
    <cellStyle name="Heading 3 2 2 2 3 2 2 5 2 2" xfId="26262" xr:uid="{4F569ABF-8AFF-4C80-B039-B0CD879FE6E0}"/>
    <cellStyle name="Heading 3 2 2 2 3 2 2 5 3" xfId="18306" xr:uid="{0CD76757-FB18-4F2F-BD3C-BFE698FEDB46}"/>
    <cellStyle name="Heading 3 2 2 2 3 2 2 5 4" xfId="21425" xr:uid="{BC4E6B66-9A8C-495A-86F7-A9798FE810E0}"/>
    <cellStyle name="Heading 3 2 2 2 3 2 2 6" xfId="4766" xr:uid="{98B93BDD-2878-4EED-A063-BA7942EC00AC}"/>
    <cellStyle name="Heading 3 2 2 2 3 2 2 6 2" xfId="8507" xr:uid="{5BDE7D82-A8CC-41E3-88CA-253491C78958}"/>
    <cellStyle name="Heading 3 2 2 2 3 2 2 6 2 2" xfId="25827" xr:uid="{EE317AE3-3980-4643-9E62-1B183D21EC29}"/>
    <cellStyle name="Heading 3 2 2 2 3 2 2 6 3" xfId="17871" xr:uid="{C91F49B7-21A5-4F55-84DD-CE7512FBBB68}"/>
    <cellStyle name="Heading 3 2 2 2 3 2 2 6 4" xfId="21206" xr:uid="{E92B6AD5-637A-4D4B-B21C-D567CF14D81F}"/>
    <cellStyle name="Heading 3 2 2 2 3 2 2 7" xfId="7520" xr:uid="{1747DB71-79AA-4203-8184-7538F090BBF1}"/>
    <cellStyle name="Heading 3 2 2 2 3 2 2 7 2" xfId="9423" xr:uid="{57246579-CFF5-4DE7-BE1C-7B015FD24A7E}"/>
    <cellStyle name="Heading 3 2 2 2 3 2 2 7 3" xfId="22374" xr:uid="{FCE25368-D29F-4EB9-8033-1C74D3D7D48E}"/>
    <cellStyle name="Heading 3 2 2 2 3 2 2 8" xfId="7586" xr:uid="{5588EA8A-A597-4EAC-86B6-891EBF59F4D6}"/>
    <cellStyle name="Heading 3 2 2 2 3 2 2 8 2" xfId="22856" xr:uid="{BD77DD7F-151D-4116-8927-ECC4336537A1}"/>
    <cellStyle name="Heading 3 2 2 2 3 2 2 9" xfId="10336" xr:uid="{24D9BE0F-0DF7-4D37-9537-FD8920FC59E6}"/>
    <cellStyle name="Heading 3 2 2 2 3 2 2 9 2" xfId="22691" xr:uid="{C5E60FB2-F084-4B9A-AFAE-43246C458F55}"/>
    <cellStyle name="Heading 3 2 2 2 3 2 3" xfId="1427" xr:uid="{A3451DC5-3CAC-4174-8C1B-C88F6ABA790B}"/>
    <cellStyle name="Heading 3 2 2 2 3 2 3 10" xfId="20591" xr:uid="{0B31CD6D-1E7B-4A3D-A4EB-D3427C11C504}"/>
    <cellStyle name="Heading 3 2 2 2 3 2 3 2" xfId="3964" xr:uid="{CFB22C9C-A497-4740-BE4B-7F15CEDA5B2E}"/>
    <cellStyle name="Heading 3 2 2 2 3 2 3 2 2" xfId="6940" xr:uid="{5005F436-DC83-468D-9CB3-54FC6D2BD1E0}"/>
    <cellStyle name="Heading 3 2 2 2 3 2 3 2 2 2" xfId="9135" xr:uid="{7BB355E3-95F5-49E1-99CF-38F2AB78D6BE}"/>
    <cellStyle name="Heading 3 2 2 2 3 2 3 2 2 2 2" xfId="27985" xr:uid="{02D81D3F-89F2-4BD1-B3DE-58C6E2758C39}"/>
    <cellStyle name="Heading 3 2 2 2 3 2 3 2 2 3" xfId="20029" xr:uid="{1746148F-A944-47AE-8E6A-CCA52FBA98A4}"/>
    <cellStyle name="Heading 3 2 2 2 3 2 3 2 2 4" xfId="22086" xr:uid="{6A6FBFFA-5440-4498-AEBF-41CE8873885E}"/>
    <cellStyle name="Heading 3 2 2 2 3 2 3 2 3" xfId="8091" xr:uid="{3D446A6A-428E-4879-875E-6BC5C9B37F6B}"/>
    <cellStyle name="Heading 3 2 2 2 3 2 3 2 3 2" xfId="25068" xr:uid="{EEF0EA02-E5F2-439E-B22F-89D9685DACDD}"/>
    <cellStyle name="Heading 3 2 2 2 3 2 3 2 4" xfId="17112" xr:uid="{265C6B74-0349-438C-99BA-21282B13263F}"/>
    <cellStyle name="Heading 3 2 2 2 3 2 3 2 5" xfId="20790" xr:uid="{DD3B8D04-B9FF-4A7C-B56F-AE0937715E87}"/>
    <cellStyle name="Heading 3 2 2 2 3 2 3 3" xfId="4525" xr:uid="{621ED88D-D04A-4846-B098-1ED704F88A18}"/>
    <cellStyle name="Heading 3 2 2 2 3 2 3 3 2" xfId="8343" xr:uid="{07A3E62F-EC65-4054-8873-0DE475755C12}"/>
    <cellStyle name="Heading 3 2 2 2 3 2 3 3 2 2" xfId="25609" xr:uid="{48F5ADF5-DC8E-4F2A-852A-A48E996D97AB}"/>
    <cellStyle name="Heading 3 2 2 2 3 2 3 3 3" xfId="17653" xr:uid="{66165A73-A166-42BD-8DA0-F06BE77E9A38}"/>
    <cellStyle name="Heading 3 2 2 2 3 2 3 3 4" xfId="21042" xr:uid="{93F6C3E7-735E-495F-A601-90BD55E10C94}"/>
    <cellStyle name="Heading 3 2 2 2 3 2 3 4" xfId="2659" xr:uid="{10720F09-687C-4C80-B0FD-181A9454FC45}"/>
    <cellStyle name="Heading 3 2 2 2 3 2 3 4 2" xfId="7885" xr:uid="{1DBB9722-3BAA-4C00-91DD-20DE48EA02D9}"/>
    <cellStyle name="Heading 3 2 2 2 3 2 3 4 2 2" xfId="23794" xr:uid="{27A7700A-D159-445F-97EC-F5604D31F5BD}"/>
    <cellStyle name="Heading 3 2 2 2 3 2 3 4 3" xfId="15841" xr:uid="{69C9265E-4532-49BA-B78C-9036F2BB8ABC}"/>
    <cellStyle name="Heading 3 2 2 2 3 2 3 4 4" xfId="21874" xr:uid="{56F2C25C-3793-41DA-B2F0-50E1696030A1}"/>
    <cellStyle name="Heading 3 2 2 2 3 2 3 5" xfId="5295" xr:uid="{10165C39-4D59-41B4-92FA-4D37453738CD}"/>
    <cellStyle name="Heading 3 2 2 2 3 2 3 5 2" xfId="8812" xr:uid="{54D8DB22-27C4-4B05-90EA-E7BED83D1D16}"/>
    <cellStyle name="Heading 3 2 2 2 3 2 3 5 2 2" xfId="26348" xr:uid="{53B0903B-EC10-4B44-BE3A-C3B7C2668415}"/>
    <cellStyle name="Heading 3 2 2 2 3 2 3 5 3" xfId="18392" xr:uid="{095296C6-2F4D-486A-AA7C-9E3EF0E7AB25}"/>
    <cellStyle name="Heading 3 2 2 2 3 2 3 5 4" xfId="21511" xr:uid="{1AF14A2D-214C-4410-BE9E-F32ED04EA968}"/>
    <cellStyle name="Heading 3 2 2 2 3 2 3 6" xfId="4829" xr:uid="{DC2A70EC-2B76-4A68-9A97-16484CE0417D}"/>
    <cellStyle name="Heading 3 2 2 2 3 2 3 6 2" xfId="8523" xr:uid="{A7A42488-7041-4B9D-8730-C4340BA4C404}"/>
    <cellStyle name="Heading 3 2 2 2 3 2 3 6 2 2" xfId="25888" xr:uid="{18643AEA-9980-4650-B824-0D858535DE99}"/>
    <cellStyle name="Heading 3 2 2 2 3 2 3 6 3" xfId="17932" xr:uid="{2A1252C8-9192-450D-9FC5-4AD8039D8A17}"/>
    <cellStyle name="Heading 3 2 2 2 3 2 3 6 4" xfId="21222" xr:uid="{7EE02898-04B9-4BF9-BBA0-52BBF3EEEA1D}"/>
    <cellStyle name="Heading 3 2 2 2 3 2 3 7" xfId="7315" xr:uid="{7D1A944C-2DF2-4190-962F-8711AB9FB1A6}"/>
    <cellStyle name="Heading 3 2 2 2 3 2 3 7 2" xfId="9218" xr:uid="{B7E91CF7-C43C-43D5-8AEB-99CD02007F8E}"/>
    <cellStyle name="Heading 3 2 2 2 3 2 3 7 3" xfId="22169" xr:uid="{5E446D4D-9643-42B2-B5C0-F34A9B02C434}"/>
    <cellStyle name="Heading 3 2 2 2 3 2 3 8" xfId="10467" xr:uid="{05DEEADA-7593-4412-AD51-463E22C0952B}"/>
    <cellStyle name="Heading 3 2 2 2 3 2 3 8 2" xfId="22941" xr:uid="{D2729E9A-DBC5-49B3-A2AD-6F02B3A530BC}"/>
    <cellStyle name="Heading 3 2 2 2 3 2 3 9" xfId="14978" xr:uid="{93D7224A-A961-4375-A658-9911E1CA89ED}"/>
    <cellStyle name="Heading 3 2 2 2 3 3" xfId="1144" xr:uid="{9D729DBD-39CA-49CE-A064-191E7B9999E5}"/>
    <cellStyle name="Heading 3 2 2 2 3 3 2" xfId="1342" xr:uid="{A11BCDC6-B3D3-4439-8CD6-681175FCA29D}"/>
    <cellStyle name="Heading 3 2 2 2 3 3 2 10" xfId="14895" xr:uid="{3438437A-3AD5-462F-BAF4-F1F8E5A81715}"/>
    <cellStyle name="Heading 3 2 2 2 3 3 2 11" xfId="14635" xr:uid="{7BDDF022-3064-4D56-8D69-A07F8E57D52F}"/>
    <cellStyle name="Heading 3 2 2 2 3 3 2 2" xfId="3880" xr:uid="{38521458-772B-4657-A70C-7F241E68398B}"/>
    <cellStyle name="Heading 3 2 2 2 3 3 2 2 2" xfId="6856" xr:uid="{9D591755-FD87-4E9A-88A5-5E8E29D6BF56}"/>
    <cellStyle name="Heading 3 2 2 2 3 3 2 2 2 2" xfId="9051" xr:uid="{6AB72CE1-DF84-4051-B01C-E1D6F83327C5}"/>
    <cellStyle name="Heading 3 2 2 2 3 3 2 2 2 2 2" xfId="27901" xr:uid="{EC303A1F-9AF9-4F81-83BF-9A7E2A742502}"/>
    <cellStyle name="Heading 3 2 2 2 3 3 2 2 2 3" xfId="19945" xr:uid="{E848A38D-B37C-4F0B-902C-0C90D422D7C5}"/>
    <cellStyle name="Heading 3 2 2 2 3 3 2 2 2 4" xfId="22002" xr:uid="{3F6ECCBB-0F83-4017-9FBA-6C6BBF37B41B}"/>
    <cellStyle name="Heading 3 2 2 2 3 3 2 2 3" xfId="8008" xr:uid="{59798262-E0F3-40DE-9388-BACC5A00AA13}"/>
    <cellStyle name="Heading 3 2 2 2 3 3 2 2 3 2" xfId="24985" xr:uid="{DDB60DFA-EAE4-4FE5-B398-A2DA4792BC34}"/>
    <cellStyle name="Heading 3 2 2 2 3 3 2 2 4" xfId="17029" xr:uid="{954347EA-735D-4AD7-B9A0-3A06D1A8A975}"/>
    <cellStyle name="Heading 3 2 2 2 3 3 2 2 5" xfId="20707" xr:uid="{04166485-1949-47D7-B7FA-D4BFE656B031}"/>
    <cellStyle name="Heading 3 2 2 2 3 3 2 3" xfId="4442" xr:uid="{5B3105BB-3BAE-4590-9B2C-0AFA1FA6150A}"/>
    <cellStyle name="Heading 3 2 2 2 3 3 2 3 2" xfId="8260" xr:uid="{8D1E80A3-5B2F-4C37-83C1-0DC1F4982F8F}"/>
    <cellStyle name="Heading 3 2 2 2 3 3 2 3 2 2" xfId="25526" xr:uid="{0FAC78E2-2A6E-4397-9441-4E652594C046}"/>
    <cellStyle name="Heading 3 2 2 2 3 3 2 3 3" xfId="17570" xr:uid="{DA85A90B-4F41-410A-9331-7CCE1C6A6CDE}"/>
    <cellStyle name="Heading 3 2 2 2 3 3 2 3 4" xfId="20959" xr:uid="{EC3BADF2-8604-4DA4-A441-10AD7A1C1871}"/>
    <cellStyle name="Heading 3 2 2 2 3 3 2 4" xfId="2526" xr:uid="{8DDE1164-2E24-4638-857D-3265B710BBAA}"/>
    <cellStyle name="Heading 3 2 2 2 3 3 2 4 2" xfId="7758" xr:uid="{5C50CC6D-56F5-49C2-B04B-8D0844321B47}"/>
    <cellStyle name="Heading 3 2 2 2 3 3 2 4 2 2" xfId="23663" xr:uid="{696340C9-C423-45C4-B866-9C2AA1B45BF5}"/>
    <cellStyle name="Heading 3 2 2 2 3 3 2 4 3" xfId="15710" xr:uid="{5815CDDC-07EE-4327-A835-50F791D31CBF}"/>
    <cellStyle name="Heading 3 2 2 2 3 3 2 4 4" xfId="21747" xr:uid="{AC8E2E60-081D-4A4C-88BD-BDC29231A6C5}"/>
    <cellStyle name="Heading 3 2 2 2 3 3 2 5" xfId="5210" xr:uid="{EC6116CC-FF2E-4781-8FE1-BE08CDA97F55}"/>
    <cellStyle name="Heading 3 2 2 2 3 3 2 5 2" xfId="8727" xr:uid="{F21C36F4-983F-4BB4-8E67-186C66EE54A8}"/>
    <cellStyle name="Heading 3 2 2 2 3 3 2 5 2 2" xfId="26263" xr:uid="{56C78D1B-3AF2-4265-BFAD-41738C65B068}"/>
    <cellStyle name="Heading 3 2 2 2 3 3 2 5 3" xfId="18307" xr:uid="{119ED10A-2FD8-479C-9EDF-7AE8C48987BC}"/>
    <cellStyle name="Heading 3 2 2 2 3 3 2 5 4" xfId="21426" xr:uid="{8A03ECB2-8B8E-4224-9C19-D52A026E4A91}"/>
    <cellStyle name="Heading 3 2 2 2 3 3 2 6" xfId="5001" xr:uid="{1B6DFAFF-13DA-455E-B744-22376BF35410}"/>
    <cellStyle name="Heading 3 2 2 2 3 3 2 6 2" xfId="8590" xr:uid="{C121DB74-8A80-4EE3-9069-D5BDA9E98389}"/>
    <cellStyle name="Heading 3 2 2 2 3 3 2 6 2 2" xfId="26056" xr:uid="{76E0F97A-5BB5-4AC2-AB72-1A3EB9447D4A}"/>
    <cellStyle name="Heading 3 2 2 2 3 3 2 6 3" xfId="18100" xr:uid="{7435DA72-CB2C-4C6C-A143-B47F0A9126B8}"/>
    <cellStyle name="Heading 3 2 2 2 3 3 2 6 4" xfId="21289" xr:uid="{A7AA2000-5BD5-4748-927E-0AA9B8539FCD}"/>
    <cellStyle name="Heading 3 2 2 2 3 3 2 7" xfId="7447" xr:uid="{43151DE1-211C-488B-9597-79AA07EA0C48}"/>
    <cellStyle name="Heading 3 2 2 2 3 3 2 7 2" xfId="9350" xr:uid="{3B493AB3-CAA7-4AE8-8A2D-4E2A7FAF680F}"/>
    <cellStyle name="Heading 3 2 2 2 3 3 2 7 3" xfId="22301" xr:uid="{53D8958F-3B5B-40B6-B8EB-B4397F7A30E9}"/>
    <cellStyle name="Heading 3 2 2 2 3 3 2 8" xfId="7587" xr:uid="{15CE52AD-56F7-49E7-9FE5-914F9D2A598D}"/>
    <cellStyle name="Heading 3 2 2 2 3 3 2 8 2" xfId="22857" xr:uid="{C58C2825-53BC-414E-B8B3-84219BE241E6}"/>
    <cellStyle name="Heading 3 2 2 2 3 3 2 9" xfId="10011" xr:uid="{3A0D5D9F-0423-47EA-A9C3-E8DBED4E3B61}"/>
    <cellStyle name="Heading 3 2 2 2 3 3 2 9 2" xfId="22397" xr:uid="{16FB3EDC-40B1-4ED5-91E2-9E84BFB78519}"/>
    <cellStyle name="Heading 3 2 2 2 3 3 3" xfId="1428" xr:uid="{D2FCA343-D753-4ED9-BE05-9C93D7C0F69B}"/>
    <cellStyle name="Heading 3 2 2 2 3 3 3 10" xfId="20516" xr:uid="{F9473CEB-4B6A-4F6D-9422-0873AFF27829}"/>
    <cellStyle name="Heading 3 2 2 2 3 3 3 2" xfId="3965" xr:uid="{589B128E-1D8C-41DC-87E4-B77A9A455AB7}"/>
    <cellStyle name="Heading 3 2 2 2 3 3 3 2 2" xfId="6941" xr:uid="{63E293A3-03F0-4FAA-9031-51F3A4C62CB1}"/>
    <cellStyle name="Heading 3 2 2 2 3 3 3 2 2 2" xfId="9136" xr:uid="{0B9BBB41-5D2B-4C0B-9650-6359FD03A7AD}"/>
    <cellStyle name="Heading 3 2 2 2 3 3 3 2 2 2 2" xfId="27986" xr:uid="{A38BDA56-E035-439C-B3E5-961A050CCE6B}"/>
    <cellStyle name="Heading 3 2 2 2 3 3 3 2 2 3" xfId="20030" xr:uid="{51D9907A-3E4E-4AC8-AF24-87DBD3F3BB2E}"/>
    <cellStyle name="Heading 3 2 2 2 3 3 3 2 2 4" xfId="22087" xr:uid="{844CF4DE-193A-46EE-9782-99F4ADF71A30}"/>
    <cellStyle name="Heading 3 2 2 2 3 3 3 2 3" xfId="8092" xr:uid="{A55180FF-E020-476A-BA3E-6E3CCCDDDF39}"/>
    <cellStyle name="Heading 3 2 2 2 3 3 3 2 3 2" xfId="25069" xr:uid="{1D842F7B-2BFB-425E-A807-17A58C8708CA}"/>
    <cellStyle name="Heading 3 2 2 2 3 3 3 2 4" xfId="17113" xr:uid="{BF6E21F6-6DD2-4689-AE75-78169CB42B2A}"/>
    <cellStyle name="Heading 3 2 2 2 3 3 3 2 5" xfId="20791" xr:uid="{BCFC56BD-906E-4D2A-874F-83F64AD20D5D}"/>
    <cellStyle name="Heading 3 2 2 2 3 3 3 3" xfId="4526" xr:uid="{DFBD950A-65CA-474C-B303-52AE1D981098}"/>
    <cellStyle name="Heading 3 2 2 2 3 3 3 3 2" xfId="8344" xr:uid="{81F2A7B7-360D-48BF-BA4F-A7D1725D3D2F}"/>
    <cellStyle name="Heading 3 2 2 2 3 3 3 3 2 2" xfId="25610" xr:uid="{A709DE7F-7C9B-49ED-BCC5-D26BC7E93700}"/>
    <cellStyle name="Heading 3 2 2 2 3 3 3 3 3" xfId="17654" xr:uid="{E9D72898-D9BA-4594-973D-1D72C9E2EFE6}"/>
    <cellStyle name="Heading 3 2 2 2 3 3 3 3 4" xfId="21043" xr:uid="{362080EF-2A19-4766-B90F-1A1F4D096B86}"/>
    <cellStyle name="Heading 3 2 2 2 3 3 3 4" xfId="2492" xr:uid="{D28E11B5-6562-44BC-8CF2-9C29FE19A0BF}"/>
    <cellStyle name="Heading 3 2 2 2 3 3 3 4 2" xfId="7727" xr:uid="{ACFE820B-9017-4BAD-8D7E-AD14C69A383B}"/>
    <cellStyle name="Heading 3 2 2 2 3 3 3 4 2 2" xfId="23629" xr:uid="{06318886-C54C-4A76-AF34-EA32E6C71816}"/>
    <cellStyle name="Heading 3 2 2 2 3 3 3 4 3" xfId="15676" xr:uid="{E1B6D295-584A-455F-865E-D3A8F1E9D677}"/>
    <cellStyle name="Heading 3 2 2 2 3 3 3 4 4" xfId="21716" xr:uid="{ED6D3C9C-6184-40A6-AEBD-B588521BF4D3}"/>
    <cellStyle name="Heading 3 2 2 2 3 3 3 5" xfId="5296" xr:uid="{1AF6415B-CAC6-4BF6-9B13-2CAE9006C424}"/>
    <cellStyle name="Heading 3 2 2 2 3 3 3 5 2" xfId="8813" xr:uid="{64DF7FCC-2222-4DF6-99F1-4D5C7CDC699E}"/>
    <cellStyle name="Heading 3 2 2 2 3 3 3 5 2 2" xfId="26349" xr:uid="{A6F6B31C-E5EC-405E-AECD-A624019E6303}"/>
    <cellStyle name="Heading 3 2 2 2 3 3 3 5 3" xfId="18393" xr:uid="{3F026553-079C-4757-A363-594319907B26}"/>
    <cellStyle name="Heading 3 2 2 2 3 3 3 5 4" xfId="21512" xr:uid="{17918BDB-B035-43D5-89FE-DC1AD986437F}"/>
    <cellStyle name="Heading 3 2 2 2 3 3 3 6" xfId="4678" xr:uid="{D275B418-8CBF-4B7F-AC0E-E0A2D5A3EDCC}"/>
    <cellStyle name="Heading 3 2 2 2 3 3 3 6 2" xfId="8464" xr:uid="{ADFDF8C8-DEDA-440A-8944-13AB5D5C038D}"/>
    <cellStyle name="Heading 3 2 2 2 3 3 3 6 2 2" xfId="25751" xr:uid="{35BDE975-756D-496D-A218-A6B78506D931}"/>
    <cellStyle name="Heading 3 2 2 2 3 3 3 6 3" xfId="17795" xr:uid="{72682663-F438-46D6-88D9-220400336206}"/>
    <cellStyle name="Heading 3 2 2 2 3 3 3 6 4" xfId="21163" xr:uid="{F1CBDD37-8674-4DCE-A890-87ADC4345F7C}"/>
    <cellStyle name="Heading 3 2 2 2 3 3 3 7" xfId="7486" xr:uid="{18F7E362-5BA6-4CDE-BE55-525D43C0C1E4}"/>
    <cellStyle name="Heading 3 2 2 2 3 3 3 7 2" xfId="9389" xr:uid="{5360F6C6-5BCD-4797-8FCF-BCC8171F1051}"/>
    <cellStyle name="Heading 3 2 2 2 3 3 3 7 3" xfId="22340" xr:uid="{147F5BED-A7A1-498C-BB43-7D63DC4DAE07}"/>
    <cellStyle name="Heading 3 2 2 2 3 3 3 8" xfId="10468" xr:uid="{13D9A6D8-F576-4B46-8D83-FE336E26DDDA}"/>
    <cellStyle name="Heading 3 2 2 2 3 3 3 8 2" xfId="22942" xr:uid="{BC272E76-D705-464B-8FD3-A8E83492695A}"/>
    <cellStyle name="Heading 3 2 2 2 3 3 3 9" xfId="14979" xr:uid="{5477661B-1FAE-4900-B845-9BC1BE3D80D5}"/>
    <cellStyle name="Heading 3 2 2 2 3 4" xfId="1332" xr:uid="{4C9548AB-2358-45E9-A6E1-5F919820E113}"/>
    <cellStyle name="Heading 3 2 2 2 3 4 10" xfId="14887" xr:uid="{2D2477AC-B441-4E4E-84A6-F7727182251D}"/>
    <cellStyle name="Heading 3 2 2 2 3 4 11" xfId="14574" xr:uid="{AFAACEF3-7AB6-4C72-BDB7-B0864A217A83}"/>
    <cellStyle name="Heading 3 2 2 2 3 4 2" xfId="3871" xr:uid="{5CE9C0EB-0A4C-45F8-932E-1593A69F7C4E}"/>
    <cellStyle name="Heading 3 2 2 2 3 4 2 2" xfId="6848" xr:uid="{F431772C-FA63-401E-95D8-6C90A747B225}"/>
    <cellStyle name="Heading 3 2 2 2 3 4 2 2 2" xfId="9043" xr:uid="{AA737321-C838-4476-B0D9-B70C4B0F4FD8}"/>
    <cellStyle name="Heading 3 2 2 2 3 4 2 2 2 2" xfId="27893" xr:uid="{1DEF8F9B-C1C8-4C63-A23D-500DEB000497}"/>
    <cellStyle name="Heading 3 2 2 2 3 4 2 2 3" xfId="19937" xr:uid="{7EFD892E-2FE1-49E8-B8EA-18D68BB3A943}"/>
    <cellStyle name="Heading 3 2 2 2 3 4 2 2 4" xfId="21994" xr:uid="{FF12FEA6-2361-42FB-B99F-67CB7E96EC6C}"/>
    <cellStyle name="Heading 3 2 2 2 3 4 2 3" xfId="8000" xr:uid="{F01BE4FF-8320-4F72-8A60-3388155C568F}"/>
    <cellStyle name="Heading 3 2 2 2 3 4 2 3 2" xfId="24977" xr:uid="{7FD64EBC-2FDA-419C-9278-5CFD3D710C24}"/>
    <cellStyle name="Heading 3 2 2 2 3 4 2 4" xfId="17021" xr:uid="{8CBB7BA8-DE54-4772-952D-AAC58D3E3FDE}"/>
    <cellStyle name="Heading 3 2 2 2 3 4 2 5" xfId="20699" xr:uid="{8C3257EF-642A-4724-893C-2096192B718F}"/>
    <cellStyle name="Heading 3 2 2 2 3 4 3" xfId="4434" xr:uid="{BC240CBE-DBED-4EDD-9481-2D214F5B6E1C}"/>
    <cellStyle name="Heading 3 2 2 2 3 4 3 2" xfId="8252" xr:uid="{0BB58689-736C-4F34-BC64-625F1AEA5E6B}"/>
    <cellStyle name="Heading 3 2 2 2 3 4 3 2 2" xfId="25518" xr:uid="{0F856645-0FBB-48B0-9218-518622D70F31}"/>
    <cellStyle name="Heading 3 2 2 2 3 4 3 3" xfId="17562" xr:uid="{837CC1C2-5429-460C-A931-7808C6765E6C}"/>
    <cellStyle name="Heading 3 2 2 2 3 4 3 4" xfId="20951" xr:uid="{F15CE487-247B-414A-A86D-F0200D667275}"/>
    <cellStyle name="Heading 3 2 2 2 3 4 4" xfId="2508" xr:uid="{483CF0EB-9032-4B4D-8674-012C66694E3E}"/>
    <cellStyle name="Heading 3 2 2 2 3 4 4 2" xfId="7742" xr:uid="{83456505-C7D4-47DB-ABF8-4A28FFD48697}"/>
    <cellStyle name="Heading 3 2 2 2 3 4 4 2 2" xfId="23645" xr:uid="{838DBFBB-3B1A-4F3A-A08A-D717920CE87B}"/>
    <cellStyle name="Heading 3 2 2 2 3 4 4 3" xfId="15692" xr:uid="{34F1B976-702B-453A-81DD-291A9944E819}"/>
    <cellStyle name="Heading 3 2 2 2 3 4 4 4" xfId="21731" xr:uid="{A703CF6F-241F-4E8C-A6C9-DEFD9B111F7A}"/>
    <cellStyle name="Heading 3 2 2 2 3 4 5" xfId="5202" xr:uid="{D7099056-0F55-4F81-981E-A074D2E999AB}"/>
    <cellStyle name="Heading 3 2 2 2 3 4 5 2" xfId="8719" xr:uid="{B71AFF6B-F360-407D-9062-930A10A6618D}"/>
    <cellStyle name="Heading 3 2 2 2 3 4 5 2 2" xfId="26255" xr:uid="{2B96E621-FE8A-4DA7-B78F-F91760C0CA39}"/>
    <cellStyle name="Heading 3 2 2 2 3 4 5 3" xfId="18299" xr:uid="{A918EF34-F210-47D3-986C-D6D699AC9E2E}"/>
    <cellStyle name="Heading 3 2 2 2 3 4 5 4" xfId="21418" xr:uid="{922C48E3-F150-4557-9A11-19F2AF5034A9}"/>
    <cellStyle name="Heading 3 2 2 2 3 4 6" xfId="4719" xr:uid="{36F046FD-B6A7-4314-B8B5-DD063649D9C0}"/>
    <cellStyle name="Heading 3 2 2 2 3 4 6 2" xfId="8487" xr:uid="{421BFDC9-016D-49BE-9564-63992818D4AD}"/>
    <cellStyle name="Heading 3 2 2 2 3 4 6 2 2" xfId="25784" xr:uid="{2AD4DFEC-0F4D-4578-9E08-6484CB1BD5D8}"/>
    <cellStyle name="Heading 3 2 2 2 3 4 6 3" xfId="17828" xr:uid="{6F50E8C8-0159-4AB3-8AE3-1F49A1F16A0C}"/>
    <cellStyle name="Heading 3 2 2 2 3 4 6 4" xfId="21186" xr:uid="{96384AF4-59A8-409A-A966-A8614CA69574}"/>
    <cellStyle name="Heading 3 2 2 2 3 4 7" xfId="7425" xr:uid="{729DEA39-6856-4343-9812-5C8E133C9F6E}"/>
    <cellStyle name="Heading 3 2 2 2 3 4 7 2" xfId="9328" xr:uid="{26D7CA94-A72E-4CA9-A389-6719FA1A4A34}"/>
    <cellStyle name="Heading 3 2 2 2 3 4 7 3" xfId="22279" xr:uid="{969ED461-D441-4B99-A417-9A86936BE0A7}"/>
    <cellStyle name="Heading 3 2 2 2 3 4 8" xfId="7579" xr:uid="{A365E4A9-A07F-4F77-AEFB-3094E97E8F67}"/>
    <cellStyle name="Heading 3 2 2 2 3 4 8 2" xfId="22849" xr:uid="{03AA0CAC-6DDB-4279-91F5-E2183E6DE970}"/>
    <cellStyle name="Heading 3 2 2 2 3 4 9" xfId="10353" xr:uid="{C19C258B-0329-421B-83C8-9FBB0CB2F425}"/>
    <cellStyle name="Heading 3 2 2 2 3 4 9 2" xfId="22708" xr:uid="{42CD4560-D012-4D90-A258-3254F3354F02}"/>
    <cellStyle name="Heading 3 2 2 2 3 5" xfId="1287" xr:uid="{3AD77024-F829-4C47-BAAB-851C246CB009}"/>
    <cellStyle name="Heading 3 2 2 2 3 5 10" xfId="20569" xr:uid="{657552D9-D884-4003-B5CF-0309F48ED405}"/>
    <cellStyle name="Heading 3 2 2 2 3 5 2" xfId="3829" xr:uid="{5E722D44-0938-4678-9EEA-2A85FAF5F641}"/>
    <cellStyle name="Heading 3 2 2 2 3 5 2 2" xfId="6809" xr:uid="{5500E7AD-4E67-4390-B134-1DA9D106E4D1}"/>
    <cellStyle name="Heading 3 2 2 2 3 5 2 2 2" xfId="9004" xr:uid="{E37A2340-009F-4660-8B68-26F959AF4B10}"/>
    <cellStyle name="Heading 3 2 2 2 3 5 2 2 2 2" xfId="27854" xr:uid="{DBBD93E9-AD6D-4D18-8A3E-0C613FC9B0BF}"/>
    <cellStyle name="Heading 3 2 2 2 3 5 2 2 3" xfId="19898" xr:uid="{866C0785-BBDD-414E-B509-60A1CCA9AB8C}"/>
    <cellStyle name="Heading 3 2 2 2 3 5 2 2 4" xfId="21955" xr:uid="{B8B1DEE6-A7D4-46DB-A72D-E58786A7492C}"/>
    <cellStyle name="Heading 3 2 2 2 3 5 2 3" xfId="7961" xr:uid="{E9F9FF2B-A81F-4520-8270-113B8B2CA4EA}"/>
    <cellStyle name="Heading 3 2 2 2 3 5 2 3 2" xfId="24938" xr:uid="{F1B932BF-1887-4D89-96CE-9FF7B48F9A85}"/>
    <cellStyle name="Heading 3 2 2 2 3 5 2 4" xfId="16982" xr:uid="{5550C171-7F7B-4383-A76E-AF317261DC66}"/>
    <cellStyle name="Heading 3 2 2 2 3 5 2 5" xfId="20660" xr:uid="{45F93892-2CEB-4C02-82AF-166D12B749F5}"/>
    <cellStyle name="Heading 3 2 2 2 3 5 3" xfId="4395" xr:uid="{90943A9B-A29E-4218-A59A-CAF60FF0041F}"/>
    <cellStyle name="Heading 3 2 2 2 3 5 3 2" xfId="8213" xr:uid="{C120F42D-3182-4304-87AB-C76C471F389A}"/>
    <cellStyle name="Heading 3 2 2 2 3 5 3 2 2" xfId="25479" xr:uid="{34C8142D-240C-4958-8C2E-18FC3D73DB94}"/>
    <cellStyle name="Heading 3 2 2 2 3 5 3 3" xfId="17523" xr:uid="{8E089DD5-B17A-4678-A51E-185BFDC725B2}"/>
    <cellStyle name="Heading 3 2 2 2 3 5 3 4" xfId="20912" xr:uid="{D7E723A6-4E8D-42E4-9901-6935E28F00A6}"/>
    <cellStyle name="Heading 3 2 2 2 3 5 4" xfId="2604" xr:uid="{92875B06-DE9C-488A-BC8F-4135AF111C07}"/>
    <cellStyle name="Heading 3 2 2 2 3 5 4 2" xfId="7834" xr:uid="{3E970B7B-AFAC-4AB2-A357-EA156EC3D2EF}"/>
    <cellStyle name="Heading 3 2 2 2 3 5 4 2 2" xfId="23740" xr:uid="{F8980EE8-7090-44F9-836B-025BCC2BE8CE}"/>
    <cellStyle name="Heading 3 2 2 2 3 5 4 3" xfId="15787" xr:uid="{0F791994-8BD5-4B15-90B8-45895EC9EFF8}"/>
    <cellStyle name="Heading 3 2 2 2 3 5 4 4" xfId="21823" xr:uid="{A80338B9-3A01-4B72-8304-4C8D33772BC9}"/>
    <cellStyle name="Heading 3 2 2 2 3 5 5" xfId="5162" xr:uid="{D6BF504B-6330-48DF-9B16-39A47783F4B6}"/>
    <cellStyle name="Heading 3 2 2 2 3 5 5 2" xfId="8679" xr:uid="{D294F45C-E5C8-4685-AA9C-DBE711A13A2C}"/>
    <cellStyle name="Heading 3 2 2 2 3 5 5 2 2" xfId="26215" xr:uid="{27E46183-DFC9-49EE-96AE-D17F605E817E}"/>
    <cellStyle name="Heading 3 2 2 2 3 5 5 3" xfId="18259" xr:uid="{255CC45E-DE3F-415D-A934-2A0D31BCE221}"/>
    <cellStyle name="Heading 3 2 2 2 3 5 5 4" xfId="21378" xr:uid="{438ADD9B-83DA-4812-A7B2-381EB59AF060}"/>
    <cellStyle name="Heading 3 2 2 2 3 5 6" xfId="4991" xr:uid="{3B3BFE4A-3DCF-448A-9DD4-C5F8DCB933F8}"/>
    <cellStyle name="Heading 3 2 2 2 3 5 6 2" xfId="8580" xr:uid="{7583FC5D-6BD8-47E2-9541-CB0BA6FA4B2A}"/>
    <cellStyle name="Heading 3 2 2 2 3 5 6 2 2" xfId="26046" xr:uid="{FC8168BE-07EA-499E-A872-6E55CD079D52}"/>
    <cellStyle name="Heading 3 2 2 2 3 5 6 3" xfId="18090" xr:uid="{CF35F6A0-6626-4397-B4B0-499FE8EDAFB7}"/>
    <cellStyle name="Heading 3 2 2 2 3 5 6 4" xfId="21279" xr:uid="{48A87E0D-8116-41EC-AE6A-7C5973DBE549}"/>
    <cellStyle name="Heading 3 2 2 2 3 5 7" xfId="7452" xr:uid="{391985A3-F33E-45A8-A854-F07894879471}"/>
    <cellStyle name="Heading 3 2 2 2 3 5 7 2" xfId="9355" xr:uid="{C09BFD28-8DC8-48E4-A6AD-28871A886E46}"/>
    <cellStyle name="Heading 3 2 2 2 3 5 7 3" xfId="22306" xr:uid="{7AEFECF1-0F93-4BBB-975A-BFE8BE5F1A93}"/>
    <cellStyle name="Heading 3 2 2 2 3 5 8" xfId="10452" xr:uid="{DCA99177-F8E8-47F1-9979-794765B18D22}"/>
    <cellStyle name="Heading 3 2 2 2 3 5 8 2" xfId="22809" xr:uid="{4E6875B4-2A2B-4F84-A622-AB8ACF09F210}"/>
    <cellStyle name="Heading 3 2 2 2 3 5 9" xfId="14848" xr:uid="{1E2A46CE-67B8-4E5F-B131-427C356857AC}"/>
    <cellStyle name="Heading 3 2 2 2 4" xfId="1145" xr:uid="{55BEF03D-3EE2-410A-A99D-E0791278E4D4}"/>
    <cellStyle name="Heading 3 2 2 2 4 2" xfId="1343" xr:uid="{F159F120-5D7C-45E1-B011-142105411FA5}"/>
    <cellStyle name="Heading 3 2 2 2 4 2 10" xfId="14896" xr:uid="{92703C93-E303-47ED-AC80-8E733C31BB59}"/>
    <cellStyle name="Heading 3 2 2 2 4 2 11" xfId="15632" xr:uid="{1EB892FC-322D-44D5-B889-618A61B31612}"/>
    <cellStyle name="Heading 3 2 2 2 4 2 2" xfId="3881" xr:uid="{D744AB13-3CCF-4063-BDA0-77CD7C3F2B29}"/>
    <cellStyle name="Heading 3 2 2 2 4 2 2 2" xfId="6857" xr:uid="{E0C95049-B6BE-466E-A697-1A38590A9534}"/>
    <cellStyle name="Heading 3 2 2 2 4 2 2 2 2" xfId="9052" xr:uid="{F1638CEB-498D-4671-B331-69A6E0803133}"/>
    <cellStyle name="Heading 3 2 2 2 4 2 2 2 2 2" xfId="27902" xr:uid="{68026597-B506-4C99-B7F6-82DFEBF9CC89}"/>
    <cellStyle name="Heading 3 2 2 2 4 2 2 2 3" xfId="19946" xr:uid="{12EBE4E9-5D21-424E-B679-341ABC606EDA}"/>
    <cellStyle name="Heading 3 2 2 2 4 2 2 2 4" xfId="22003" xr:uid="{6F4536F4-7F23-4436-A23B-1697D80ECB01}"/>
    <cellStyle name="Heading 3 2 2 2 4 2 2 3" xfId="8009" xr:uid="{2BE0A51A-AE48-4058-8795-443F1E9C3D49}"/>
    <cellStyle name="Heading 3 2 2 2 4 2 2 3 2" xfId="24986" xr:uid="{DA9B8DBF-5BE9-4817-8DD7-B888C81E7DC8}"/>
    <cellStyle name="Heading 3 2 2 2 4 2 2 4" xfId="17030" xr:uid="{A61F60C7-3416-435F-9E1A-B1CD2EBCF795}"/>
    <cellStyle name="Heading 3 2 2 2 4 2 2 5" xfId="20708" xr:uid="{EE9F796D-FD45-4E44-B85D-2114CB04F2CF}"/>
    <cellStyle name="Heading 3 2 2 2 4 2 3" xfId="4443" xr:uid="{33AF3851-69A5-4628-9116-6866B47B13CE}"/>
    <cellStyle name="Heading 3 2 2 2 4 2 3 2" xfId="8261" xr:uid="{2F1812F0-8D32-46B3-A06B-49965D343D2E}"/>
    <cellStyle name="Heading 3 2 2 2 4 2 3 2 2" xfId="25527" xr:uid="{0EBA5F4F-F76D-415B-A2E6-36AEC8B27B92}"/>
    <cellStyle name="Heading 3 2 2 2 4 2 3 3" xfId="17571" xr:uid="{97DC2C8C-E742-49B6-A7EA-5A7128DACC17}"/>
    <cellStyle name="Heading 3 2 2 2 4 2 3 4" xfId="20960" xr:uid="{E2572879-541D-40D2-AC07-99B96151A823}"/>
    <cellStyle name="Heading 3 2 2 2 4 2 4" xfId="2461" xr:uid="{36D4A030-0FB9-499D-BECC-35F3AC3C198E}"/>
    <cellStyle name="Heading 3 2 2 2 4 2 4 2" xfId="7701" xr:uid="{897B4512-F25B-4B21-A5A5-5350C4373C6A}"/>
    <cellStyle name="Heading 3 2 2 2 4 2 4 2 2" xfId="23599" xr:uid="{A5E43A8B-345A-4828-BE89-6C8252F59942}"/>
    <cellStyle name="Heading 3 2 2 2 4 2 4 3" xfId="15646" xr:uid="{1CE1E2DC-E89B-4E9A-A6AA-913F8C251EF2}"/>
    <cellStyle name="Heading 3 2 2 2 4 2 4 4" xfId="21690" xr:uid="{D0FE42F1-2578-4B4F-A1DD-A17453F8709C}"/>
    <cellStyle name="Heading 3 2 2 2 4 2 5" xfId="5211" xr:uid="{EDBC6284-371E-4D2B-B42A-F1390DF1EB6D}"/>
    <cellStyle name="Heading 3 2 2 2 4 2 5 2" xfId="8728" xr:uid="{12CFD079-BFC2-4A90-B26B-40D753CD61C0}"/>
    <cellStyle name="Heading 3 2 2 2 4 2 5 2 2" xfId="26264" xr:uid="{31732F65-9CBA-4B3D-A49B-4E6EB1CD930F}"/>
    <cellStyle name="Heading 3 2 2 2 4 2 5 3" xfId="18308" xr:uid="{B552253D-7EEA-4342-9389-660798E556D9}"/>
    <cellStyle name="Heading 3 2 2 2 4 2 5 4" xfId="21427" xr:uid="{E44AE881-181F-4DC4-A65B-499BBAE2D8F2}"/>
    <cellStyle name="Heading 3 2 2 2 4 2 6" xfId="4913" xr:uid="{C35725E0-2A2A-4285-A4DD-58893DF1EAA6}"/>
    <cellStyle name="Heading 3 2 2 2 4 2 6 2" xfId="8550" xr:uid="{5DCFF964-ABDE-41F5-9910-FC47F6F1067A}"/>
    <cellStyle name="Heading 3 2 2 2 4 2 6 2 2" xfId="25969" xr:uid="{73AFF1B2-48DD-4EDF-9CAB-0348D5307DE9}"/>
    <cellStyle name="Heading 3 2 2 2 4 2 6 3" xfId="18013" xr:uid="{38052E89-EE9D-4714-AEF6-869B4B28C183}"/>
    <cellStyle name="Heading 3 2 2 2 4 2 6 4" xfId="21249" xr:uid="{EE9DBDB8-A630-441B-B933-DBDBC97D35A6}"/>
    <cellStyle name="Heading 3 2 2 2 4 2 7" xfId="7314" xr:uid="{B2F2E2B8-548D-4D6C-AA6A-49D95EE0C1A4}"/>
    <cellStyle name="Heading 3 2 2 2 4 2 7 2" xfId="9217" xr:uid="{1AF7A32E-58CC-4D7A-9357-9C246A07096E}"/>
    <cellStyle name="Heading 3 2 2 2 4 2 7 3" xfId="22168" xr:uid="{C88D67C3-4E0D-4E27-A884-0A05620949BB}"/>
    <cellStyle name="Heading 3 2 2 2 4 2 8" xfId="7588" xr:uid="{EEF4A8C2-3E38-4153-B0DD-F795CB527268}"/>
    <cellStyle name="Heading 3 2 2 2 4 2 8 2" xfId="22858" xr:uid="{4BED2F41-E07D-4711-9D5F-59864B2F977F}"/>
    <cellStyle name="Heading 3 2 2 2 4 2 9" xfId="11061" xr:uid="{F14ED727-195B-4274-8F02-965BA798C86D}"/>
    <cellStyle name="Heading 3 2 2 2 4 2 9 2" xfId="23543" xr:uid="{1A0EC54E-1E45-4990-9693-0C2E8EAEE203}"/>
    <cellStyle name="Heading 3 2 2 2 4 3" xfId="1429" xr:uid="{BB798A2D-2B5E-4904-AC68-14E02143898A}"/>
    <cellStyle name="Heading 3 2 2 2 4 3 10" xfId="20583" xr:uid="{16086029-46D3-4CA6-91A6-8B3B45492372}"/>
    <cellStyle name="Heading 3 2 2 2 4 3 2" xfId="3966" xr:uid="{39B4D61A-54CA-4269-839F-773D26180202}"/>
    <cellStyle name="Heading 3 2 2 2 4 3 2 2" xfId="6942" xr:uid="{E96AC6C3-A232-4269-AD1F-F3D2FCC84CE6}"/>
    <cellStyle name="Heading 3 2 2 2 4 3 2 2 2" xfId="9137" xr:uid="{18F98F82-E777-4802-B2CA-D5FBC91A9D04}"/>
    <cellStyle name="Heading 3 2 2 2 4 3 2 2 2 2" xfId="27987" xr:uid="{D39C4DA3-DC7B-416A-9ACE-C2DC35E3815E}"/>
    <cellStyle name="Heading 3 2 2 2 4 3 2 2 3" xfId="20031" xr:uid="{1DBD169D-0833-414D-8A3A-81878DC58A82}"/>
    <cellStyle name="Heading 3 2 2 2 4 3 2 2 4" xfId="22088" xr:uid="{38F764C7-27C0-445E-85B5-596340FA2E9C}"/>
    <cellStyle name="Heading 3 2 2 2 4 3 2 3" xfId="8093" xr:uid="{1C57310A-5B7D-4D91-A459-208319ED271C}"/>
    <cellStyle name="Heading 3 2 2 2 4 3 2 3 2" xfId="25070" xr:uid="{AEDEDAFE-1F42-4B08-9DD1-78EA892335E9}"/>
    <cellStyle name="Heading 3 2 2 2 4 3 2 4" xfId="17114" xr:uid="{0A63D644-F074-4B50-8D66-D7097B4074E8}"/>
    <cellStyle name="Heading 3 2 2 2 4 3 2 5" xfId="20792" xr:uid="{F5F56297-4DD7-43E5-8655-6EF9AC0F6B74}"/>
    <cellStyle name="Heading 3 2 2 2 4 3 3" xfId="4527" xr:uid="{6BDF878F-CC32-443B-926F-C486376E5C4A}"/>
    <cellStyle name="Heading 3 2 2 2 4 3 3 2" xfId="8345" xr:uid="{2A61EA6C-B149-4C96-9095-BFDD0E3CA9E1}"/>
    <cellStyle name="Heading 3 2 2 2 4 3 3 2 2" xfId="25611" xr:uid="{0A3D8D0C-6C5E-4FDF-AE7E-7986CC3DAF4A}"/>
    <cellStyle name="Heading 3 2 2 2 4 3 3 3" xfId="17655" xr:uid="{0AD497B1-8957-4A18-98AD-1041B85093A4}"/>
    <cellStyle name="Heading 3 2 2 2 4 3 3 4" xfId="21044" xr:uid="{91215C31-CE2E-4751-9C48-43EDF537B6A8}"/>
    <cellStyle name="Heading 3 2 2 2 4 3 4" xfId="2634" xr:uid="{BD139EEC-E96B-4D3E-A994-9C776EAE47C7}"/>
    <cellStyle name="Heading 3 2 2 2 4 3 4 2" xfId="7862" xr:uid="{9478226D-705F-406B-89CC-70E36CA9FC9C}"/>
    <cellStyle name="Heading 3 2 2 2 4 3 4 2 2" xfId="23769" xr:uid="{1EAFE20D-ABF6-4DA3-A291-06525CB41D83}"/>
    <cellStyle name="Heading 3 2 2 2 4 3 4 3" xfId="15816" xr:uid="{9B31E205-8AC3-4DC1-B34C-5D0A14C50590}"/>
    <cellStyle name="Heading 3 2 2 2 4 3 4 4" xfId="21851" xr:uid="{33B12602-9294-489B-827C-00DCE59CC8B4}"/>
    <cellStyle name="Heading 3 2 2 2 4 3 5" xfId="5297" xr:uid="{0CB9F962-06D8-4317-9627-1BC77FCE1C4B}"/>
    <cellStyle name="Heading 3 2 2 2 4 3 5 2" xfId="8814" xr:uid="{60D9F091-C017-45E3-AFD6-B7C37A1F7CB1}"/>
    <cellStyle name="Heading 3 2 2 2 4 3 5 2 2" xfId="26350" xr:uid="{51AC75A0-8AEF-4C65-955C-1E5E06B44002}"/>
    <cellStyle name="Heading 3 2 2 2 4 3 5 3" xfId="18394" xr:uid="{BC09CA9F-65DD-4E96-9759-31FABADA3386}"/>
    <cellStyle name="Heading 3 2 2 2 4 3 5 4" xfId="21513" xr:uid="{921C30A3-7541-4C16-97A5-D0811B834882}"/>
    <cellStyle name="Heading 3 2 2 2 4 3 6" xfId="5391" xr:uid="{22680588-9F57-472C-8B2C-480F234CBC28}"/>
    <cellStyle name="Heading 3 2 2 2 4 3 6 2" xfId="8903" xr:uid="{2B52DC5E-8FC4-416F-89A6-56516A499EC7}"/>
    <cellStyle name="Heading 3 2 2 2 4 3 6 2 2" xfId="26442" xr:uid="{D12B2842-D509-4765-A26B-C008E3A948D8}"/>
    <cellStyle name="Heading 3 2 2 2 4 3 6 3" xfId="18486" xr:uid="{AFCEF24A-D17E-4D89-AA25-923173686621}"/>
    <cellStyle name="Heading 3 2 2 2 4 3 6 4" xfId="21602" xr:uid="{B28D818C-1AE3-454D-BB98-06ECBA309210}"/>
    <cellStyle name="Heading 3 2 2 2 4 3 7" xfId="7416" xr:uid="{59CA6871-8358-4606-8E94-9F9804BB579A}"/>
    <cellStyle name="Heading 3 2 2 2 4 3 7 2" xfId="9319" xr:uid="{7A7D8E47-952B-480D-A3B2-F3F2949B7771}"/>
    <cellStyle name="Heading 3 2 2 2 4 3 7 3" xfId="22270" xr:uid="{DD845228-2AFD-4400-926D-6EF661BED502}"/>
    <cellStyle name="Heading 3 2 2 2 4 3 8" xfId="10469" xr:uid="{88F123A2-571F-44BE-B938-35C341A7810A}"/>
    <cellStyle name="Heading 3 2 2 2 4 3 8 2" xfId="22943" xr:uid="{577E54E9-3BBD-4683-8469-694A49981825}"/>
    <cellStyle name="Heading 3 2 2 2 4 3 9" xfId="14980" xr:uid="{93C5F8E1-C4D3-45D0-8710-228DB082A4DE}"/>
    <cellStyle name="Heading 3 2 2 2 5" xfId="1146" xr:uid="{083DE9A7-4392-4588-8FB1-073E68D4D93F}"/>
    <cellStyle name="Heading 3 2 2 2 5 2" xfId="1344" xr:uid="{606426AB-D91F-4431-BB17-956344FBD46A}"/>
    <cellStyle name="Heading 3 2 2 2 5 2 10" xfId="14897" xr:uid="{50416605-FBC7-4F87-88FD-627DD1611CF8}"/>
    <cellStyle name="Heading 3 2 2 2 5 2 11" xfId="14755" xr:uid="{DAC2F5ED-7651-475B-92A4-2476CB333AA5}"/>
    <cellStyle name="Heading 3 2 2 2 5 2 2" xfId="3882" xr:uid="{B7883589-45F5-4F32-A1F0-A62A0EC5AD11}"/>
    <cellStyle name="Heading 3 2 2 2 5 2 2 2" xfId="6858" xr:uid="{F23A7376-4957-4648-BBA9-CA320B1DA446}"/>
    <cellStyle name="Heading 3 2 2 2 5 2 2 2 2" xfId="9053" xr:uid="{212C4911-86C2-42F2-8918-ED7B6F1D5AA5}"/>
    <cellStyle name="Heading 3 2 2 2 5 2 2 2 2 2" xfId="27903" xr:uid="{05FEDEB1-41B5-4180-9699-C2A0705A8D44}"/>
    <cellStyle name="Heading 3 2 2 2 5 2 2 2 3" xfId="19947" xr:uid="{E0EAB796-8F7A-41A9-AF39-97A607D53673}"/>
    <cellStyle name="Heading 3 2 2 2 5 2 2 2 4" xfId="22004" xr:uid="{43BF3889-EDE2-43A0-9CAD-C56545FFF5FD}"/>
    <cellStyle name="Heading 3 2 2 2 5 2 2 3" xfId="8010" xr:uid="{DFFEFEF0-CD77-42B1-9E22-4A568950926C}"/>
    <cellStyle name="Heading 3 2 2 2 5 2 2 3 2" xfId="24987" xr:uid="{69EC254E-BFCB-4BAF-B1F3-8DCEC54BB6D8}"/>
    <cellStyle name="Heading 3 2 2 2 5 2 2 4" xfId="17031" xr:uid="{6321987E-39DC-4188-B54C-58FD13D8645A}"/>
    <cellStyle name="Heading 3 2 2 2 5 2 2 5" xfId="20709" xr:uid="{E3A58D1A-2E04-46BC-8223-1AA04B836D58}"/>
    <cellStyle name="Heading 3 2 2 2 5 2 3" xfId="4444" xr:uid="{505651D0-3474-4A6E-B7B6-6286438EBA83}"/>
    <cellStyle name="Heading 3 2 2 2 5 2 3 2" xfId="8262" xr:uid="{0CFA4E36-6A53-4DB6-A267-26C0E134D311}"/>
    <cellStyle name="Heading 3 2 2 2 5 2 3 2 2" xfId="25528" xr:uid="{65494260-568B-4D1A-9421-1C49D62469D3}"/>
    <cellStyle name="Heading 3 2 2 2 5 2 3 3" xfId="17572" xr:uid="{0B9598B5-F25D-4214-9CEF-310D20A02322}"/>
    <cellStyle name="Heading 3 2 2 2 5 2 3 4" xfId="20961" xr:uid="{BB9E15C8-2043-4329-B81E-B7A3AAE740D8}"/>
    <cellStyle name="Heading 3 2 2 2 5 2 4" xfId="2163" xr:uid="{E40A1DAD-53E8-4E96-9CA8-B18596BF4C68}"/>
    <cellStyle name="Heading 3 2 2 2 5 2 4 2" xfId="7672" xr:uid="{52935220-4906-4AF6-9909-4768D0AF6B51}"/>
    <cellStyle name="Heading 3 2 2 2 5 2 4 2 2" xfId="23482" xr:uid="{9FFA05A5-26A4-45CC-A9FA-47F62CB0009B}"/>
    <cellStyle name="Heading 3 2 2 2 5 2 4 3" xfId="15503" xr:uid="{3959EC68-A670-416A-8251-E0EC787E5337}"/>
    <cellStyle name="Heading 3 2 2 2 5 2 4 4" xfId="21630" xr:uid="{FBFE5EA9-35B0-41EE-B34F-C6C1F3C098BF}"/>
    <cellStyle name="Heading 3 2 2 2 5 2 5" xfId="5212" xr:uid="{3189317A-5AB7-4C86-9F72-54D379887FB1}"/>
    <cellStyle name="Heading 3 2 2 2 5 2 5 2" xfId="8729" xr:uid="{48EDDB39-5C85-45EA-B36C-D2E09B020D0D}"/>
    <cellStyle name="Heading 3 2 2 2 5 2 5 2 2" xfId="26265" xr:uid="{F981478F-07FF-4DF3-878A-94171CB8AB53}"/>
    <cellStyle name="Heading 3 2 2 2 5 2 5 3" xfId="18309" xr:uid="{AC7B281C-F496-4CA8-8609-2C70B1DC30D7}"/>
    <cellStyle name="Heading 3 2 2 2 5 2 5 4" xfId="21428" xr:uid="{CA4070BF-E46F-4388-B6DD-DB67CC7F1A81}"/>
    <cellStyle name="Heading 3 2 2 2 5 2 6" xfId="5666" xr:uid="{E947D9FA-1955-435E-BEC5-D056D58CD096}"/>
    <cellStyle name="Heading 3 2 2 2 5 2 6 2" xfId="8950" xr:uid="{4DE877F2-33C7-41BD-8713-9F16D30CEAA0}"/>
    <cellStyle name="Heading 3 2 2 2 5 2 6 2 2" xfId="26712" xr:uid="{265352F1-E9DB-43BF-ADFB-EF4C45919B9C}"/>
    <cellStyle name="Heading 3 2 2 2 5 2 6 3" xfId="18756" xr:uid="{6A3157AD-B365-4B70-992A-873EDDCAE888}"/>
    <cellStyle name="Heading 3 2 2 2 5 2 6 4" xfId="21670" xr:uid="{05F20BE6-30AE-4C86-93E0-B2777A453865}"/>
    <cellStyle name="Heading 3 2 2 2 5 2 7" xfId="7494" xr:uid="{DDB0BEFB-2313-4495-B936-9ADB7D0C929B}"/>
    <cellStyle name="Heading 3 2 2 2 5 2 7 2" xfId="9397" xr:uid="{8F90AD85-15AF-448E-A3F3-8EE988CFE47D}"/>
    <cellStyle name="Heading 3 2 2 2 5 2 7 3" xfId="22348" xr:uid="{9BEEAD63-6045-4DBF-97E6-091B44F12276}"/>
    <cellStyle name="Heading 3 2 2 2 5 2 8" xfId="7589" xr:uid="{D3995BC9-EB32-443B-90F9-18B96B9B1F3A}"/>
    <cellStyle name="Heading 3 2 2 2 5 2 8 2" xfId="22859" xr:uid="{326224FC-F742-4BE4-BB5F-513CEA32035E}"/>
    <cellStyle name="Heading 3 2 2 2 5 2 9" xfId="10549" xr:uid="{56F6F9AA-9490-4DDF-A128-4D3056BBB422}"/>
    <cellStyle name="Heading 3 2 2 2 5 2 9 2" xfId="23023" xr:uid="{246DC6E8-D5E8-4A44-BE08-D36FD5FB7F1B}"/>
    <cellStyle name="Heading 3 2 2 2 5 3" xfId="1430" xr:uid="{F8705697-541B-4AEC-A002-04D9BFBCDA3F}"/>
    <cellStyle name="Heading 3 2 2 2 5 3 10" xfId="20523" xr:uid="{8E54C2C0-D95C-4CA3-AB99-67FA3E338018}"/>
    <cellStyle name="Heading 3 2 2 2 5 3 2" xfId="3967" xr:uid="{4E6C9865-9B69-4EED-9A41-81ED5AF8E2F8}"/>
    <cellStyle name="Heading 3 2 2 2 5 3 2 2" xfId="6943" xr:uid="{A576CFA6-BABB-4418-AA12-B4E94E60A737}"/>
    <cellStyle name="Heading 3 2 2 2 5 3 2 2 2" xfId="9138" xr:uid="{AEEFE986-4974-49B9-907A-18E360602E99}"/>
    <cellStyle name="Heading 3 2 2 2 5 3 2 2 2 2" xfId="27988" xr:uid="{B29E76E6-B3D1-4EF4-9F23-1B8F2686D30A}"/>
    <cellStyle name="Heading 3 2 2 2 5 3 2 2 3" xfId="20032" xr:uid="{5299A5BB-5C17-4ED9-9E3E-EB58E430DA04}"/>
    <cellStyle name="Heading 3 2 2 2 5 3 2 2 4" xfId="22089" xr:uid="{3B327BD2-6C4E-49FD-A9B2-A348DA08ECAC}"/>
    <cellStyle name="Heading 3 2 2 2 5 3 2 3" xfId="8094" xr:uid="{76BFACDD-1C3B-4595-A12A-21593D06909E}"/>
    <cellStyle name="Heading 3 2 2 2 5 3 2 3 2" xfId="25071" xr:uid="{3C13DDD6-D4C4-4600-AD3C-13CA7FE7025D}"/>
    <cellStyle name="Heading 3 2 2 2 5 3 2 4" xfId="17115" xr:uid="{6F512482-979C-4FF8-BD07-2EA8D619ACB3}"/>
    <cellStyle name="Heading 3 2 2 2 5 3 2 5" xfId="20793" xr:uid="{DCC5B66B-E8C9-4EE4-A53A-DEC9C69300D6}"/>
    <cellStyle name="Heading 3 2 2 2 5 3 3" xfId="4528" xr:uid="{F608972E-904C-40F9-B3D9-37ED2318C3EA}"/>
    <cellStyle name="Heading 3 2 2 2 5 3 3 2" xfId="8346" xr:uid="{6973327A-0315-4BCF-B2EA-C84B03919216}"/>
    <cellStyle name="Heading 3 2 2 2 5 3 3 2 2" xfId="25612" xr:uid="{2F15590E-5955-45F4-9662-0D549F783787}"/>
    <cellStyle name="Heading 3 2 2 2 5 3 3 3" xfId="17656" xr:uid="{8E6A52DB-5920-44F8-81F9-2CA3A68E5509}"/>
    <cellStyle name="Heading 3 2 2 2 5 3 3 4" xfId="21045" xr:uid="{A4DA723C-3E8E-4E57-B4F1-F560944E942E}"/>
    <cellStyle name="Heading 3 2 2 2 5 3 4" xfId="2512" xr:uid="{4D9D94BD-B0F9-46E5-AF5C-8AD7C9B628CB}"/>
    <cellStyle name="Heading 3 2 2 2 5 3 4 2" xfId="7746" xr:uid="{B8D39C14-EF4D-4B09-AF85-9D94DF650620}"/>
    <cellStyle name="Heading 3 2 2 2 5 3 4 2 2" xfId="23649" xr:uid="{E12D713A-0D22-44CC-AA35-AF239B3DBCDD}"/>
    <cellStyle name="Heading 3 2 2 2 5 3 4 3" xfId="15696" xr:uid="{FB5C9002-BF8C-4C57-B8B2-4D0C2AB6A819}"/>
    <cellStyle name="Heading 3 2 2 2 5 3 4 4" xfId="21735" xr:uid="{C803BF0E-C9AF-41AF-86EE-2878910DDF9F}"/>
    <cellStyle name="Heading 3 2 2 2 5 3 5" xfId="5298" xr:uid="{B6B14816-6749-459A-B38D-E96AEDEADFA3}"/>
    <cellStyle name="Heading 3 2 2 2 5 3 5 2" xfId="8815" xr:uid="{8C2B329D-1C58-4213-B9F8-C7800A955A04}"/>
    <cellStyle name="Heading 3 2 2 2 5 3 5 2 2" xfId="26351" xr:uid="{B20C4683-555D-4B19-8724-B0463B87B2F7}"/>
    <cellStyle name="Heading 3 2 2 2 5 3 5 3" xfId="18395" xr:uid="{8CECD9BA-937E-4D45-A5C3-2EE25986C926}"/>
    <cellStyle name="Heading 3 2 2 2 5 3 5 4" xfId="21514" xr:uid="{72AA5A13-93A7-4749-8399-AAB1EA09AECA}"/>
    <cellStyle name="Heading 3 2 2 2 5 3 6" xfId="4655" xr:uid="{1EBD5F74-1FC1-4B71-BF4E-98AF0AA893B7}"/>
    <cellStyle name="Heading 3 2 2 2 5 3 6 2" xfId="8441" xr:uid="{34A1265E-73C8-4BF0-8103-7A212EC1B743}"/>
    <cellStyle name="Heading 3 2 2 2 5 3 6 2 2" xfId="25728" xr:uid="{0EB14BED-121C-4988-8E8B-259F7A3E5037}"/>
    <cellStyle name="Heading 3 2 2 2 5 3 6 3" xfId="17772" xr:uid="{6005B59A-B9E7-4664-85D7-E41AC2424110}"/>
    <cellStyle name="Heading 3 2 2 2 5 3 6 4" xfId="21140" xr:uid="{D4E2349F-4B62-4D7A-AF18-20D9F92244AF}"/>
    <cellStyle name="Heading 3 2 2 2 5 3 7" xfId="4686" xr:uid="{46AA39CD-1813-4141-A224-06CB1B33DEB5}"/>
    <cellStyle name="Heading 3 2 2 2 5 3 7 2" xfId="8472" xr:uid="{68CF2451-18AC-424A-B2F8-5FB5E900E20F}"/>
    <cellStyle name="Heading 3 2 2 2 5 3 7 3" xfId="21171" xr:uid="{19758FD1-9A80-4FBF-AAE7-B3FDE18D6DAC}"/>
    <cellStyle name="Heading 3 2 2 2 5 3 8" xfId="10470" xr:uid="{DA65E3F3-05F8-46A8-8013-D0A637BC79E4}"/>
    <cellStyle name="Heading 3 2 2 2 5 3 8 2" xfId="22944" xr:uid="{9508E27D-90DE-4606-AFED-5CF2C581AA13}"/>
    <cellStyle name="Heading 3 2 2 2 5 3 9" xfId="14981" xr:uid="{FCAAE99B-C478-494B-9335-E54114E0C760}"/>
    <cellStyle name="Heading 3 2 2 2 6" xfId="1304" xr:uid="{2ACBA45F-E5E3-48B6-A320-E8BE18104744}"/>
    <cellStyle name="Heading 3 2 2 2 6 10" xfId="14861" xr:uid="{44B6B4EE-C230-4D74-9A41-60DF808536C9}"/>
    <cellStyle name="Heading 3 2 2 2 6 11" xfId="14513" xr:uid="{4D409C60-9C46-4A93-9414-2E13D303C259}"/>
    <cellStyle name="Heading 3 2 2 2 6 2" xfId="3843" xr:uid="{E5E9256A-4115-4F5A-B527-888968F9C783}"/>
    <cellStyle name="Heading 3 2 2 2 6 2 2" xfId="6822" xr:uid="{76F060C6-1579-44F7-8246-FB9F75E49EE6}"/>
    <cellStyle name="Heading 3 2 2 2 6 2 2 2" xfId="9017" xr:uid="{C0F32015-EAFD-4DEB-8587-56106260B219}"/>
    <cellStyle name="Heading 3 2 2 2 6 2 2 2 2" xfId="27867" xr:uid="{EA5DC910-0B7C-4199-95CC-3290766C9FDB}"/>
    <cellStyle name="Heading 3 2 2 2 6 2 2 3" xfId="19911" xr:uid="{14630B91-D5E8-4241-8CC9-C1AE35725BC4}"/>
    <cellStyle name="Heading 3 2 2 2 6 2 2 4" xfId="21968" xr:uid="{35C79C6B-F647-4848-896F-498804CBCD02}"/>
    <cellStyle name="Heading 3 2 2 2 6 2 3" xfId="7974" xr:uid="{A4354620-C68A-4433-ADDD-FD6B3B08565A}"/>
    <cellStyle name="Heading 3 2 2 2 6 2 3 2" xfId="24951" xr:uid="{56CE0680-8C4B-4F78-9A78-664D4A9E7F9D}"/>
    <cellStyle name="Heading 3 2 2 2 6 2 4" xfId="16995" xr:uid="{E52CABE2-D5A0-467E-B94C-3313FE189D14}"/>
    <cellStyle name="Heading 3 2 2 2 6 2 5" xfId="20673" xr:uid="{5F340F81-3576-4347-913E-EC53ABF0719D}"/>
    <cellStyle name="Heading 3 2 2 2 6 3" xfId="4408" xr:uid="{E57AB369-2810-4551-B575-4C0111047001}"/>
    <cellStyle name="Heading 3 2 2 2 6 3 2" xfId="8226" xr:uid="{18E72A7F-E6C2-4DAF-8581-A7089FBDF467}"/>
    <cellStyle name="Heading 3 2 2 2 6 3 2 2" xfId="25492" xr:uid="{C45DBCCC-B78B-418C-98A5-BC891FB1D597}"/>
    <cellStyle name="Heading 3 2 2 2 6 3 3" xfId="17536" xr:uid="{2D14354D-9D7F-4114-9A1A-0B23038D6B51}"/>
    <cellStyle name="Heading 3 2 2 2 6 3 4" xfId="20925" xr:uid="{CCFF93B6-E263-4193-8217-DFDCA901F596}"/>
    <cellStyle name="Heading 3 2 2 2 6 4" xfId="2668" xr:uid="{96718C9B-765B-4B81-9AFB-EB13DA9D2F24}"/>
    <cellStyle name="Heading 3 2 2 2 6 4 2" xfId="7894" xr:uid="{1F126E70-C97C-48A3-B809-D97301D11D8A}"/>
    <cellStyle name="Heading 3 2 2 2 6 4 2 2" xfId="23803" xr:uid="{A37D6B22-A8B5-4701-BB2E-2562670C3B63}"/>
    <cellStyle name="Heading 3 2 2 2 6 4 3" xfId="15850" xr:uid="{A7414FD6-4F0C-4ED1-B5DF-2B328AC7BEA0}"/>
    <cellStyle name="Heading 3 2 2 2 6 4 4" xfId="21883" xr:uid="{71DC810B-8674-46AA-8F3A-85635BEACCEA}"/>
    <cellStyle name="Heading 3 2 2 2 6 5" xfId="5176" xr:uid="{010D325E-6667-45AA-96A5-FD3C104CFE1B}"/>
    <cellStyle name="Heading 3 2 2 2 6 5 2" xfId="8693" xr:uid="{F8722639-66CE-497A-8493-F352A0AB6011}"/>
    <cellStyle name="Heading 3 2 2 2 6 5 2 2" xfId="26229" xr:uid="{2DEB4A1B-9DC8-4796-8016-9D978D55D603}"/>
    <cellStyle name="Heading 3 2 2 2 6 5 3" xfId="18273" xr:uid="{10C2D2FE-355E-459B-A291-1930A22D6E39}"/>
    <cellStyle name="Heading 3 2 2 2 6 5 4" xfId="21392" xr:uid="{55976A24-025A-44D8-8F73-9CAC5A30D7D8}"/>
    <cellStyle name="Heading 3 2 2 2 6 6" xfId="5656" xr:uid="{ECE1B970-7F1A-4852-A5AC-43E3C5869B9A}"/>
    <cellStyle name="Heading 3 2 2 2 6 6 2" xfId="8947" xr:uid="{4B660F10-16D6-4F03-9046-EFC662A36AF5}"/>
    <cellStyle name="Heading 3 2 2 2 6 6 2 2" xfId="26703" xr:uid="{B83D7206-92FB-47CE-AD7B-6DCFD1600F6F}"/>
    <cellStyle name="Heading 3 2 2 2 6 6 3" xfId="18747" xr:uid="{54DD89C1-1358-490E-ACBD-D6C3CEBF2248}"/>
    <cellStyle name="Heading 3 2 2 2 6 6 4" xfId="21661" xr:uid="{DE45471E-455A-4737-9AC4-3CF2334F067B}"/>
    <cellStyle name="Heading 3 2 2 2 6 7" xfId="7428" xr:uid="{564E2363-748B-4A8E-A70A-159F624A6D39}"/>
    <cellStyle name="Heading 3 2 2 2 6 7 2" xfId="9331" xr:uid="{ED33E206-EB6F-4442-9A3F-5347B90F4115}"/>
    <cellStyle name="Heading 3 2 2 2 6 7 3" xfId="22282" xr:uid="{8554DB3B-531E-49DD-B4C6-9996A24B043D}"/>
    <cellStyle name="Heading 3 2 2 2 6 8" xfId="7555" xr:uid="{E4C97738-EF5D-4500-9813-9DF173408B5A}"/>
    <cellStyle name="Heading 3 2 2 2 6 8 2" xfId="22823" xr:uid="{D0A24FF7-4DED-4E23-B52A-D4AB7FB78757}"/>
    <cellStyle name="Heading 3 2 2 2 6 9" xfId="10158" xr:uid="{511DC01A-30FA-454B-8D8D-025CD77A835E}"/>
    <cellStyle name="Heading 3 2 2 2 6 9 2" xfId="22528" xr:uid="{3FE29BC9-ABEB-4C5D-9071-613773F52B5B}"/>
    <cellStyle name="Heading 3 2 2 2 7" xfId="1268" xr:uid="{681B5073-267D-45E6-AE9C-AD8815ABC5B0}"/>
    <cellStyle name="Heading 3 2 2 2 7 10" xfId="20601" xr:uid="{5E04A0A7-F76D-47BB-91DC-FD77AD0B8960}"/>
    <cellStyle name="Heading 3 2 2 2 7 2" xfId="3813" xr:uid="{00BB673C-F5A2-446B-9511-1C67A844C94D}"/>
    <cellStyle name="Heading 3 2 2 2 7 2 2" xfId="6794" xr:uid="{CFE273A2-B9C5-4411-AD74-DC36D68AD3D8}"/>
    <cellStyle name="Heading 3 2 2 2 7 2 2 2" xfId="8989" xr:uid="{FF447E46-3E41-4364-A469-87F4AEFE334E}"/>
    <cellStyle name="Heading 3 2 2 2 7 2 2 2 2" xfId="27839" xr:uid="{5FF356EE-D659-4694-82E0-54769BFD0EA9}"/>
    <cellStyle name="Heading 3 2 2 2 7 2 2 3" xfId="19883" xr:uid="{91D90672-E0FD-4F63-AD2D-250F2A82BFAC}"/>
    <cellStyle name="Heading 3 2 2 2 7 2 2 4" xfId="21940" xr:uid="{C330FA63-D1A4-4CA6-AB41-86F952B8317F}"/>
    <cellStyle name="Heading 3 2 2 2 7 2 3" xfId="7948" xr:uid="{0EC9787F-5C05-4FE4-AB4D-D6B633CD5BDD}"/>
    <cellStyle name="Heading 3 2 2 2 7 2 3 2" xfId="24925" xr:uid="{8A808432-DEDB-48D0-8CD2-F05C2C30D609}"/>
    <cellStyle name="Heading 3 2 2 2 7 2 4" xfId="16969" xr:uid="{20DB373A-7A55-460C-A30B-5E2C648EA83B}"/>
    <cellStyle name="Heading 3 2 2 2 7 2 5" xfId="20647" xr:uid="{58E2E548-D47D-480B-B03A-450A6F13E32C}"/>
    <cellStyle name="Heading 3 2 2 2 7 3" xfId="4382" xr:uid="{44C6CD9D-25E1-4253-ACF3-A7EC3E812B48}"/>
    <cellStyle name="Heading 3 2 2 2 7 3 2" xfId="8200" xr:uid="{D8F5B938-9EE2-4EB3-8600-B2C6448C8E21}"/>
    <cellStyle name="Heading 3 2 2 2 7 3 2 2" xfId="25466" xr:uid="{D381FA10-A4A0-496D-A950-17EE187D4A78}"/>
    <cellStyle name="Heading 3 2 2 2 7 3 3" xfId="17510" xr:uid="{CB64A37E-42CB-4E18-8EDA-BCAA0C6AC0FC}"/>
    <cellStyle name="Heading 3 2 2 2 7 3 4" xfId="20899" xr:uid="{9F9F12BB-1DE2-4165-8168-AF05BA713C27}"/>
    <cellStyle name="Heading 3 2 2 2 7 4" xfId="2676" xr:uid="{DC1EE286-EC24-4989-A9E5-38FF6E390E60}"/>
    <cellStyle name="Heading 3 2 2 2 7 4 2" xfId="7902" xr:uid="{D66C88BC-FF05-480E-ABAC-488E4A1DC90A}"/>
    <cellStyle name="Heading 3 2 2 2 7 4 2 2" xfId="23811" xr:uid="{5264A04C-9891-4A5C-A7E2-0A5D8063F6FD}"/>
    <cellStyle name="Heading 3 2 2 2 7 4 3" xfId="15858" xr:uid="{52CB115B-8397-452C-B338-4F49848E75B7}"/>
    <cellStyle name="Heading 3 2 2 2 7 4 4" xfId="21891" xr:uid="{D4577570-F631-4046-AE62-B5B6E50AA456}"/>
    <cellStyle name="Heading 3 2 2 2 7 5" xfId="5147" xr:uid="{F18A0B52-3DFF-40AF-99E4-301AF6B3B3F3}"/>
    <cellStyle name="Heading 3 2 2 2 7 5 2" xfId="8664" xr:uid="{41CE3068-1C23-46E9-B78C-7FD5D43E00B3}"/>
    <cellStyle name="Heading 3 2 2 2 7 5 2 2" xfId="26200" xr:uid="{E61B65EF-FBEA-432A-AE64-7056126C1B6B}"/>
    <cellStyle name="Heading 3 2 2 2 7 5 3" xfId="18244" xr:uid="{3656D5A8-9FB4-455B-B369-9577BDE3D412}"/>
    <cellStyle name="Heading 3 2 2 2 7 5 4" xfId="21363" xr:uid="{810D5C1B-64BF-4E6F-B4C8-73E986608852}"/>
    <cellStyle name="Heading 3 2 2 2 7 6" xfId="5603" xr:uid="{18F842EA-8E9B-44B9-8A6E-AC5B5C383373}"/>
    <cellStyle name="Heading 3 2 2 2 7 6 2" xfId="8930" xr:uid="{BFF8997E-CBB9-40D7-B870-3BCC2154A3AE}"/>
    <cellStyle name="Heading 3 2 2 2 7 6 2 2" xfId="26653" xr:uid="{F05FAD58-1BBE-4755-8E90-00C8D648D62A}"/>
    <cellStyle name="Heading 3 2 2 2 7 6 3" xfId="18697" xr:uid="{A98FF66B-FD4B-4EDC-B5D6-F6415AA595AF}"/>
    <cellStyle name="Heading 3 2 2 2 7 6 4" xfId="21635" xr:uid="{8F3A19CF-073E-4411-8DFD-591476221BF6}"/>
    <cellStyle name="Heading 3 2 2 2 7 7" xfId="7324" xr:uid="{C67868B6-7370-4EC3-9A24-2D7C3AAEBDCE}"/>
    <cellStyle name="Heading 3 2 2 2 7 7 2" xfId="9227" xr:uid="{7A02D0A7-8A83-40E0-A748-7076968E7021}"/>
    <cellStyle name="Heading 3 2 2 2 7 7 3" xfId="22178" xr:uid="{DB374AB6-853C-4EA0-A176-A9A1056DD3FE}"/>
    <cellStyle name="Heading 3 2 2 2 7 8" xfId="10436" xr:uid="{C1997044-4330-40AA-945D-4123C435E0B7}"/>
    <cellStyle name="Heading 3 2 2 2 7 8 2" xfId="22794" xr:uid="{A34BABF5-D9E7-465D-AF64-31B01F253EC2}"/>
    <cellStyle name="Heading 3 2 2 2 7 9" xfId="14835" xr:uid="{FBD5E04D-DEA8-4B5F-87B1-E81CE8AD3747}"/>
    <cellStyle name="Heading 3 2 2 2 8" xfId="29304" xr:uid="{1E3AF479-0E79-44C3-802A-9B81B2ECC3A6}"/>
    <cellStyle name="Heading 3 2 2 2 9" xfId="32367" xr:uid="{985DCCE4-9540-43AA-B30A-DF4850646647}"/>
    <cellStyle name="Heading 3 2 2 3" xfId="966" xr:uid="{F7890AC0-9DBB-4CC8-9319-A6D43216D57C}"/>
    <cellStyle name="Heading 3 2 2 3 2" xfId="1031" xr:uid="{719AB89E-53FD-4C59-A70D-3036AA9D687D}"/>
    <cellStyle name="Heading 3 2 2 3 2 2" xfId="1147" xr:uid="{ED852CC9-1CD3-4CA5-9C64-00961E42CA30}"/>
    <cellStyle name="Heading 3 2 2 3 2 2 2" xfId="1345" xr:uid="{67D997B4-AC69-4FA9-B2B8-4DE07004D0CB}"/>
    <cellStyle name="Heading 3 2 2 3 2 2 2 10" xfId="14898" xr:uid="{3FA2DFCB-F110-479A-B667-82C0D9FA510B}"/>
    <cellStyle name="Heading 3 2 2 3 2 2 2 11" xfId="15494" xr:uid="{C465808F-AAE9-47FA-89DD-1DAE824DA4FB}"/>
    <cellStyle name="Heading 3 2 2 3 2 2 2 2" xfId="3883" xr:uid="{1E58136D-9F76-4A9D-ADE7-378625D56EED}"/>
    <cellStyle name="Heading 3 2 2 3 2 2 2 2 2" xfId="6859" xr:uid="{736DE51A-8005-4405-8ADE-98716CC30138}"/>
    <cellStyle name="Heading 3 2 2 3 2 2 2 2 2 2" xfId="9054" xr:uid="{DAD7939F-B2DD-4CDB-A69E-4CA42000AA1C}"/>
    <cellStyle name="Heading 3 2 2 3 2 2 2 2 2 2 2" xfId="27904" xr:uid="{BDC86920-FD48-4063-B96A-661FA1A0781D}"/>
    <cellStyle name="Heading 3 2 2 3 2 2 2 2 2 3" xfId="19948" xr:uid="{08ED00C4-27C9-484A-AFAE-DFD4973A353B}"/>
    <cellStyle name="Heading 3 2 2 3 2 2 2 2 2 4" xfId="22005" xr:uid="{F2EC5758-9F25-4AE5-8ADB-1ED963940198}"/>
    <cellStyle name="Heading 3 2 2 3 2 2 2 2 3" xfId="8011" xr:uid="{51CBBB8F-1DC6-44F3-AE59-27F5C2127BB6}"/>
    <cellStyle name="Heading 3 2 2 3 2 2 2 2 3 2" xfId="24988" xr:uid="{9B19744C-55B1-4174-9920-1C9FA22587AA}"/>
    <cellStyle name="Heading 3 2 2 3 2 2 2 2 4" xfId="17032" xr:uid="{47A93947-AEA7-4214-B09E-7E6171B37358}"/>
    <cellStyle name="Heading 3 2 2 3 2 2 2 2 5" xfId="20710" xr:uid="{E5FFCCFA-EE13-4021-A6C3-9A04707554FF}"/>
    <cellStyle name="Heading 3 2 2 3 2 2 2 3" xfId="4445" xr:uid="{A1665D3E-466E-4A04-B0A5-8207BB867656}"/>
    <cellStyle name="Heading 3 2 2 3 2 2 2 3 2" xfId="8263" xr:uid="{04D145B9-7F0C-45F4-A328-971ABCCAA498}"/>
    <cellStyle name="Heading 3 2 2 3 2 2 2 3 2 2" xfId="25529" xr:uid="{DFC61B7F-88AE-4945-BFC9-8AC69EF951B1}"/>
    <cellStyle name="Heading 3 2 2 3 2 2 2 3 3" xfId="17573" xr:uid="{1665CB3D-C92F-4730-98C9-948F50999FF0}"/>
    <cellStyle name="Heading 3 2 2 3 2 2 2 3 4" xfId="20962" xr:uid="{57E54198-5D8B-43C9-90AA-D1325388DB02}"/>
    <cellStyle name="Heading 3 2 2 3 2 2 2 4" xfId="2614" xr:uid="{288FEBE0-5CA7-4D35-895F-E9D2D9891188}"/>
    <cellStyle name="Heading 3 2 2 3 2 2 2 4 2" xfId="7844" xr:uid="{B1A3B477-F413-4ADA-B741-B9A3168729A0}"/>
    <cellStyle name="Heading 3 2 2 3 2 2 2 4 2 2" xfId="23750" xr:uid="{6A93C6BD-11D2-461E-8714-3AD938B62DAD}"/>
    <cellStyle name="Heading 3 2 2 3 2 2 2 4 3" xfId="15797" xr:uid="{01313D22-C01F-45FF-8CC9-4F7B2A913989}"/>
    <cellStyle name="Heading 3 2 2 3 2 2 2 4 4" xfId="21833" xr:uid="{E3F5C453-639F-4A54-B580-0010D1A25FEB}"/>
    <cellStyle name="Heading 3 2 2 3 2 2 2 5" xfId="5213" xr:uid="{2A1182B1-E092-45CC-BBE8-4DDE91B4F9F5}"/>
    <cellStyle name="Heading 3 2 2 3 2 2 2 5 2" xfId="8730" xr:uid="{4655E586-7E0F-4D41-9DF1-998A4B1D738C}"/>
    <cellStyle name="Heading 3 2 2 3 2 2 2 5 2 2" xfId="26266" xr:uid="{6104CFA3-2308-423F-8B88-00BB20AD9737}"/>
    <cellStyle name="Heading 3 2 2 3 2 2 2 5 3" xfId="18310" xr:uid="{3C7CB306-858B-4DCD-A82E-052578067280}"/>
    <cellStyle name="Heading 3 2 2 3 2 2 2 5 4" xfId="21429" xr:uid="{4779CDFB-5463-4E6D-A30E-F4023890799D}"/>
    <cellStyle name="Heading 3 2 2 3 2 2 2 6" xfId="4922" xr:uid="{F7E41E71-E2C1-49E9-B5CC-538131403FAB}"/>
    <cellStyle name="Heading 3 2 2 3 2 2 2 6 2" xfId="8553" xr:uid="{04815C91-40FA-4A20-9138-141EE628F4E0}"/>
    <cellStyle name="Heading 3 2 2 3 2 2 2 6 2 2" xfId="25977" xr:uid="{D147D623-5F68-4562-B78E-5274C7D12F04}"/>
    <cellStyle name="Heading 3 2 2 3 2 2 2 6 3" xfId="18021" xr:uid="{36897BDD-50B4-4B50-8844-F37B6E4D01A8}"/>
    <cellStyle name="Heading 3 2 2 3 2 2 2 6 4" xfId="21252" xr:uid="{7CC6AB3E-5D7D-4932-A7D9-F91FF857FB15}"/>
    <cellStyle name="Heading 3 2 2 3 2 2 2 7" xfId="7424" xr:uid="{B2B3C135-A4D4-477F-AD3A-74E8FF42C929}"/>
    <cellStyle name="Heading 3 2 2 3 2 2 2 7 2" xfId="9327" xr:uid="{B83FB282-53E7-48FE-AF23-825CAEE21567}"/>
    <cellStyle name="Heading 3 2 2 3 2 2 2 7 3" xfId="22278" xr:uid="{98D87F9C-1CE8-4C3C-B263-1821C93E69C1}"/>
    <cellStyle name="Heading 3 2 2 3 2 2 2 8" xfId="7590" xr:uid="{EB745B57-886B-4C29-BD31-6C31A3B2369C}"/>
    <cellStyle name="Heading 3 2 2 3 2 2 2 8 2" xfId="22860" xr:uid="{2C4AEFAF-028F-4A4B-AEC3-432EE51DAACD}"/>
    <cellStyle name="Heading 3 2 2 3 2 2 2 9" xfId="10008" xr:uid="{6CE9B23C-50CA-40FB-9B5E-67F4684B24CC}"/>
    <cellStyle name="Heading 3 2 2 3 2 2 2 9 2" xfId="22394" xr:uid="{52A1FB32-0642-4A19-9DC0-C925CA6B7282}"/>
    <cellStyle name="Heading 3 2 2 3 2 2 3" xfId="1431" xr:uid="{70B80E73-415B-405B-AC7F-BD92828A0C7B}"/>
    <cellStyle name="Heading 3 2 2 3 2 2 3 10" xfId="20565" xr:uid="{C9CF1398-9D1B-46E0-B276-50674F0FA7FA}"/>
    <cellStyle name="Heading 3 2 2 3 2 2 3 2" xfId="3968" xr:uid="{07D19B4E-D362-4A4D-AFF9-B5B69F8F9C58}"/>
    <cellStyle name="Heading 3 2 2 3 2 2 3 2 2" xfId="6944" xr:uid="{F86717BE-3587-4D1C-80BA-F95B2B1E17B5}"/>
    <cellStyle name="Heading 3 2 2 3 2 2 3 2 2 2" xfId="9139" xr:uid="{9C7ACCCA-EF02-4B74-B0F7-96C8D0B7C54D}"/>
    <cellStyle name="Heading 3 2 2 3 2 2 3 2 2 2 2" xfId="27989" xr:uid="{266F1150-D770-4445-9809-F2D9A58DEB74}"/>
    <cellStyle name="Heading 3 2 2 3 2 2 3 2 2 3" xfId="20033" xr:uid="{12C8CD75-71EB-4C50-8272-39C3EC0881DA}"/>
    <cellStyle name="Heading 3 2 2 3 2 2 3 2 2 4" xfId="22090" xr:uid="{D173469B-0364-4A26-B77B-8EDF983B015D}"/>
    <cellStyle name="Heading 3 2 2 3 2 2 3 2 3" xfId="8095" xr:uid="{E87E7BF6-2772-43F1-BB8B-E1A5C9604A13}"/>
    <cellStyle name="Heading 3 2 2 3 2 2 3 2 3 2" xfId="25072" xr:uid="{EB41F969-6E95-4913-9D39-7985EE423C87}"/>
    <cellStyle name="Heading 3 2 2 3 2 2 3 2 4" xfId="17116" xr:uid="{CE50CBF1-8F78-4A82-B491-021433C05B07}"/>
    <cellStyle name="Heading 3 2 2 3 2 2 3 2 5" xfId="20794" xr:uid="{A2652C59-2989-496C-B8BB-606CFB51943E}"/>
    <cellStyle name="Heading 3 2 2 3 2 2 3 3" xfId="4529" xr:uid="{096DC1C3-400D-4D53-AB8E-733945F286B0}"/>
    <cellStyle name="Heading 3 2 2 3 2 2 3 3 2" xfId="8347" xr:uid="{EBC382A2-9C08-41E0-9F37-549C6593E6B0}"/>
    <cellStyle name="Heading 3 2 2 3 2 2 3 3 2 2" xfId="25613" xr:uid="{0B82145D-1EFC-4CC1-BF21-43966601CFA1}"/>
    <cellStyle name="Heading 3 2 2 3 2 2 3 3 3" xfId="17657" xr:uid="{EFEF5C90-4A61-4C5D-BC7F-350111B6976F}"/>
    <cellStyle name="Heading 3 2 2 3 2 2 3 3 4" xfId="21046" xr:uid="{05AA0F6E-0607-4156-B837-5D00457C9770}"/>
    <cellStyle name="Heading 3 2 2 3 2 2 3 4" xfId="2594" xr:uid="{8820D822-653D-43CA-A774-E672303EF0E3}"/>
    <cellStyle name="Heading 3 2 2 3 2 2 3 4 2" xfId="7824" xr:uid="{DE11060C-E85B-4BFF-AF24-0D7A3E0FC095}"/>
    <cellStyle name="Heading 3 2 2 3 2 2 3 4 2 2" xfId="23730" xr:uid="{E1EB90AD-6930-412F-B75A-74F010D12ED8}"/>
    <cellStyle name="Heading 3 2 2 3 2 2 3 4 3" xfId="15777" xr:uid="{5E6100E6-CB45-4D22-AAFA-25D0C4341E7B}"/>
    <cellStyle name="Heading 3 2 2 3 2 2 3 4 4" xfId="21813" xr:uid="{A6B9D438-397E-47B3-8E0C-5FFC4D09DF18}"/>
    <cellStyle name="Heading 3 2 2 3 2 2 3 5" xfId="5299" xr:uid="{8504F6B2-6100-4847-BCEE-8BDC26524949}"/>
    <cellStyle name="Heading 3 2 2 3 2 2 3 5 2" xfId="8816" xr:uid="{17DC77E7-C64B-4CBE-B6B7-97B9A2AA6FD9}"/>
    <cellStyle name="Heading 3 2 2 3 2 2 3 5 2 2" xfId="26352" xr:uid="{604613FC-417D-4AC4-8CA3-76289B0F986A}"/>
    <cellStyle name="Heading 3 2 2 3 2 2 3 5 3" xfId="18396" xr:uid="{CB052449-AD91-4DFE-9553-3144F742E02C}"/>
    <cellStyle name="Heading 3 2 2 3 2 2 3 5 4" xfId="21515" xr:uid="{1008FE10-D613-4ED6-8314-B4F08284A06F}"/>
    <cellStyle name="Heading 3 2 2 3 2 2 3 6" xfId="5415" xr:uid="{14512A17-ADAA-44FC-B1BA-E2B6F3707B04}"/>
    <cellStyle name="Heading 3 2 2 3 2 2 3 6 2" xfId="8910" xr:uid="{70D230A5-B8A5-4D32-B6DF-B145B5495D92}"/>
    <cellStyle name="Heading 3 2 2 3 2 2 3 6 2 2" xfId="26466" xr:uid="{4D18C196-7D3B-431D-BA30-FE47B1B956C6}"/>
    <cellStyle name="Heading 3 2 2 3 2 2 3 6 3" xfId="18510" xr:uid="{7441331D-F3A1-4D5F-9225-5FE90CB34D3F}"/>
    <cellStyle name="Heading 3 2 2 3 2 2 3 6 4" xfId="21609" xr:uid="{843BDEE6-A12C-4371-A7DB-761C4CF70F78}"/>
    <cellStyle name="Heading 3 2 2 3 2 2 3 7" xfId="7334" xr:uid="{BC3C0397-542A-4D83-8870-6B2D282E5746}"/>
    <cellStyle name="Heading 3 2 2 3 2 2 3 7 2" xfId="9237" xr:uid="{2023492C-7059-44B4-B2B0-F81156619E06}"/>
    <cellStyle name="Heading 3 2 2 3 2 2 3 7 3" xfId="22188" xr:uid="{02507228-7DC6-4207-BA2C-8C950C291B9B}"/>
    <cellStyle name="Heading 3 2 2 3 2 2 3 8" xfId="10471" xr:uid="{55F6E717-955B-4D1A-AE2A-56E4C83DBA25}"/>
    <cellStyle name="Heading 3 2 2 3 2 2 3 8 2" xfId="22945" xr:uid="{5A1F8882-4789-4CEC-A76C-F577BAF56468}"/>
    <cellStyle name="Heading 3 2 2 3 2 2 3 9" xfId="14982" xr:uid="{DDC5308E-79D2-4ECD-A4D4-621B47EA29A7}"/>
    <cellStyle name="Heading 3 2 2 3 2 3" xfId="1148" xr:uid="{DFF8FEA6-4232-423F-A173-EF8D8456C517}"/>
    <cellStyle name="Heading 3 2 2 3 2 3 2" xfId="1346" xr:uid="{E206589C-176A-4B26-B4E1-BDDF1EE78A19}"/>
    <cellStyle name="Heading 3 2 2 3 2 3 2 10" xfId="14899" xr:uid="{240A1238-F983-4598-AA2C-B71E0B7DEF18}"/>
    <cellStyle name="Heading 3 2 2 3 2 3 2 11" xfId="14478" xr:uid="{9EEC12E6-013F-4D74-9B5B-6B58B654BD03}"/>
    <cellStyle name="Heading 3 2 2 3 2 3 2 2" xfId="3884" xr:uid="{B88EBBA1-ECFB-45FD-9194-B4B54BC0EC87}"/>
    <cellStyle name="Heading 3 2 2 3 2 3 2 2 2" xfId="6860" xr:uid="{6495CE38-A527-4D06-959A-705EFD5A8025}"/>
    <cellStyle name="Heading 3 2 2 3 2 3 2 2 2 2" xfId="9055" xr:uid="{DF05DD34-913D-43D9-AD5B-1253B4F75DC7}"/>
    <cellStyle name="Heading 3 2 2 3 2 3 2 2 2 2 2" xfId="27905" xr:uid="{D87D2924-6CF5-485B-BFC5-32127747DBC1}"/>
    <cellStyle name="Heading 3 2 2 3 2 3 2 2 2 3" xfId="19949" xr:uid="{4D293044-266E-49F4-B3E9-EA6DE03FD199}"/>
    <cellStyle name="Heading 3 2 2 3 2 3 2 2 2 4" xfId="22006" xr:uid="{4DDB2B4C-CDF6-4F41-AF02-563C0DB44699}"/>
    <cellStyle name="Heading 3 2 2 3 2 3 2 2 3" xfId="8012" xr:uid="{51401592-8A30-4891-9422-A00C641C0BA4}"/>
    <cellStyle name="Heading 3 2 2 3 2 3 2 2 3 2" xfId="24989" xr:uid="{CE905395-3F27-4937-AC8A-46123D0329C3}"/>
    <cellStyle name="Heading 3 2 2 3 2 3 2 2 4" xfId="17033" xr:uid="{9D8C48C0-5B51-405C-96A4-44B40E0109F0}"/>
    <cellStyle name="Heading 3 2 2 3 2 3 2 2 5" xfId="20711" xr:uid="{FE599694-C8A7-458C-9CBF-A72D5DA8C01C}"/>
    <cellStyle name="Heading 3 2 2 3 2 3 2 3" xfId="4446" xr:uid="{43EBFD7D-CD61-479F-B33E-2B74747DFA37}"/>
    <cellStyle name="Heading 3 2 2 3 2 3 2 3 2" xfId="8264" xr:uid="{35A81290-7F3A-4C86-ABDC-5D87D405BE83}"/>
    <cellStyle name="Heading 3 2 2 3 2 3 2 3 2 2" xfId="25530" xr:uid="{F7522020-B065-4A58-9A71-84816B1AC2EA}"/>
    <cellStyle name="Heading 3 2 2 3 2 3 2 3 3" xfId="17574" xr:uid="{8D3A6B4C-9E88-4725-BF3E-C2F9A75BF261}"/>
    <cellStyle name="Heading 3 2 2 3 2 3 2 3 4" xfId="20963" xr:uid="{76D9A25F-7E76-49C4-AFCD-C54B3507A2D4}"/>
    <cellStyle name="Heading 3 2 2 3 2 3 2 4" xfId="2590" xr:uid="{A17E405C-C6FB-4CDE-B103-B5C1F52E67B0}"/>
    <cellStyle name="Heading 3 2 2 3 2 3 2 4 2" xfId="7820" xr:uid="{50149F6D-1D46-485E-BD57-02C127C03512}"/>
    <cellStyle name="Heading 3 2 2 3 2 3 2 4 2 2" xfId="23726" xr:uid="{443DA1F7-04A4-4B46-B776-518F2645654B}"/>
    <cellStyle name="Heading 3 2 2 3 2 3 2 4 3" xfId="15773" xr:uid="{93C34EBB-1963-4E71-82CA-5AF5554E6F2D}"/>
    <cellStyle name="Heading 3 2 2 3 2 3 2 4 4" xfId="21809" xr:uid="{64714EDD-D383-4AFD-83F4-839E72AEED7D}"/>
    <cellStyle name="Heading 3 2 2 3 2 3 2 5" xfId="5214" xr:uid="{EAFB502F-40F8-4A15-BDC3-DE0972BF8131}"/>
    <cellStyle name="Heading 3 2 2 3 2 3 2 5 2" xfId="8731" xr:uid="{991087C6-E028-4F5E-876E-A817B0AE4C1A}"/>
    <cellStyle name="Heading 3 2 2 3 2 3 2 5 2 2" xfId="26267" xr:uid="{A67DCF48-C4D7-4411-AAA6-60C60E19C5C4}"/>
    <cellStyle name="Heading 3 2 2 3 2 3 2 5 3" xfId="18311" xr:uid="{67C41015-2ABA-49C7-A066-AF7C61A7700C}"/>
    <cellStyle name="Heading 3 2 2 3 2 3 2 5 4" xfId="21430" xr:uid="{E82EE786-A31B-46D2-BD98-F58F8604F783}"/>
    <cellStyle name="Heading 3 2 2 3 2 3 2 6" xfId="4891" xr:uid="{E6EE78C5-9DD6-4350-B070-C9CF8C50F873}"/>
    <cellStyle name="Heading 3 2 2 3 2 3 2 6 2" xfId="8538" xr:uid="{E9D885D3-F472-40EF-A609-8FC35D305CEC}"/>
    <cellStyle name="Heading 3 2 2 3 2 3 2 6 2 2" xfId="25949" xr:uid="{C1D4A3B5-D606-430F-9A16-3C4479C681E1}"/>
    <cellStyle name="Heading 3 2 2 3 2 3 2 6 3" xfId="17993" xr:uid="{8544C741-2246-4CA4-8409-E57BCBA5772A}"/>
    <cellStyle name="Heading 3 2 2 3 2 3 2 6 4" xfId="21237" xr:uid="{A982C96A-6FDA-4699-B7EC-C2E612130005}"/>
    <cellStyle name="Heading 3 2 2 3 2 3 2 7" xfId="4761" xr:uid="{916FDA88-C7D6-4034-B0AD-1644AB06D3E4}"/>
    <cellStyle name="Heading 3 2 2 3 2 3 2 7 2" xfId="8504" xr:uid="{594887AF-C02F-468D-B944-23E9F7F24E54}"/>
    <cellStyle name="Heading 3 2 2 3 2 3 2 7 3" xfId="21203" xr:uid="{A42E44EB-84FF-4B23-B609-0CA6E97EA591}"/>
    <cellStyle name="Heading 3 2 2 3 2 3 2 8" xfId="7591" xr:uid="{34CFB9CA-21B6-47ED-8332-20075CF7FA10}"/>
    <cellStyle name="Heading 3 2 2 3 2 3 2 8 2" xfId="22861" xr:uid="{E2164C43-FD65-4789-95BA-BE026330D882}"/>
    <cellStyle name="Heading 3 2 2 3 2 3 2 9" xfId="10194" xr:uid="{ED62BAAF-05AF-40ED-B9D2-82C7421EDEDE}"/>
    <cellStyle name="Heading 3 2 2 3 2 3 2 9 2" xfId="22563" xr:uid="{B7E1F2DC-B4D8-48EB-97CA-761C61E56236}"/>
    <cellStyle name="Heading 3 2 2 3 2 3 3" xfId="1432" xr:uid="{37D64D4C-4D6D-4789-AFF8-81C1B542DB30}"/>
    <cellStyle name="Heading 3 2 2 3 2 3 3 10" xfId="20513" xr:uid="{EBC02615-A31F-4587-873D-E1D1C03B5277}"/>
    <cellStyle name="Heading 3 2 2 3 2 3 3 2" xfId="3969" xr:uid="{BEDF4F19-72FC-422E-864A-C79DEA29DFEE}"/>
    <cellStyle name="Heading 3 2 2 3 2 3 3 2 2" xfId="6945" xr:uid="{B35FDF7E-B8ED-42F4-A334-FF7CDBC33566}"/>
    <cellStyle name="Heading 3 2 2 3 2 3 3 2 2 2" xfId="9140" xr:uid="{F0438494-8F77-4DC6-B6E7-F09C9E3CFD20}"/>
    <cellStyle name="Heading 3 2 2 3 2 3 3 2 2 2 2" xfId="27990" xr:uid="{F65BE2D4-3401-49C0-9D3B-957E5887947E}"/>
    <cellStyle name="Heading 3 2 2 3 2 3 3 2 2 3" xfId="20034" xr:uid="{0CE605B6-D02F-48D6-B673-C3D86DF85ADD}"/>
    <cellStyle name="Heading 3 2 2 3 2 3 3 2 2 4" xfId="22091" xr:uid="{A419B50B-63DC-4CB2-BAB7-2DE0BEEE767E}"/>
    <cellStyle name="Heading 3 2 2 3 2 3 3 2 3" xfId="8096" xr:uid="{5074EC64-3299-45D2-AF35-6FF1DE1E7BD6}"/>
    <cellStyle name="Heading 3 2 2 3 2 3 3 2 3 2" xfId="25073" xr:uid="{3BE1DDB7-0134-45FF-B18C-EB243ED3D2E1}"/>
    <cellStyle name="Heading 3 2 2 3 2 3 3 2 4" xfId="17117" xr:uid="{CACEE1A9-6A1A-471F-AEB2-CFD57F4D680D}"/>
    <cellStyle name="Heading 3 2 2 3 2 3 3 2 5" xfId="20795" xr:uid="{A6D1C8F3-6C94-40FF-84BF-2BFB87870A6A}"/>
    <cellStyle name="Heading 3 2 2 3 2 3 3 3" xfId="4530" xr:uid="{56684472-5FBA-4AA0-9661-40255B677078}"/>
    <cellStyle name="Heading 3 2 2 3 2 3 3 3 2" xfId="8348" xr:uid="{2E9F0683-2087-4ED0-B186-A633D155C9C7}"/>
    <cellStyle name="Heading 3 2 2 3 2 3 3 3 2 2" xfId="25614" xr:uid="{4A62B1AF-DFA8-435B-A595-1C81E206900F}"/>
    <cellStyle name="Heading 3 2 2 3 2 3 3 3 3" xfId="17658" xr:uid="{79D8517B-092E-4FFA-9BEB-A9B2824B762B}"/>
    <cellStyle name="Heading 3 2 2 3 2 3 3 3 4" xfId="21047" xr:uid="{5012106B-172F-4E4B-806C-498175EA807A}"/>
    <cellStyle name="Heading 3 2 2 3 2 3 3 4" xfId="2482" xr:uid="{5CE38032-2C7B-4EE4-80E3-3F0A1F81DB97}"/>
    <cellStyle name="Heading 3 2 2 3 2 3 3 4 2" xfId="7719" xr:uid="{4000CFDB-BC32-4510-8829-67A943EC80DE}"/>
    <cellStyle name="Heading 3 2 2 3 2 3 3 4 2 2" xfId="23619" xr:uid="{D038F103-A97F-4764-BF46-F4CDD6CF703C}"/>
    <cellStyle name="Heading 3 2 2 3 2 3 3 4 3" xfId="15666" xr:uid="{CAECDB58-63F1-4F87-AD62-C4779076A790}"/>
    <cellStyle name="Heading 3 2 2 3 2 3 3 4 4" xfId="21708" xr:uid="{CBD0E1F0-3BA3-4256-9726-DA0DCEEE8C23}"/>
    <cellStyle name="Heading 3 2 2 3 2 3 3 5" xfId="5300" xr:uid="{1975DF64-0D53-485F-B708-E7756AD5D1F1}"/>
    <cellStyle name="Heading 3 2 2 3 2 3 3 5 2" xfId="8817" xr:uid="{DBF71BA3-5555-4D0E-A218-3C5699D68C24}"/>
    <cellStyle name="Heading 3 2 2 3 2 3 3 5 2 2" xfId="26353" xr:uid="{406622DB-1009-4627-8480-4A630BC6AEAC}"/>
    <cellStyle name="Heading 3 2 2 3 2 3 3 5 3" xfId="18397" xr:uid="{62AC66DB-F462-4378-B17F-5635282D878D}"/>
    <cellStyle name="Heading 3 2 2 3 2 3 3 5 4" xfId="21516" xr:uid="{1FF128D1-126E-45B8-ACA9-86887558B66B}"/>
    <cellStyle name="Heading 3 2 2 3 2 3 3 6" xfId="5049" xr:uid="{2E423E62-5863-4C32-B2A2-2BFBAF709108}"/>
    <cellStyle name="Heading 3 2 2 3 2 3 3 6 2" xfId="8613" xr:uid="{5500756D-56FF-475E-8017-DE74D72095B3}"/>
    <cellStyle name="Heading 3 2 2 3 2 3 3 6 2 2" xfId="26102" xr:uid="{4848E1A4-B368-4A99-97B2-4FB725327EE5}"/>
    <cellStyle name="Heading 3 2 2 3 2 3 3 6 3" xfId="18146" xr:uid="{345EE6D6-1396-4FE9-B13F-EA7D0FECEC05}"/>
    <cellStyle name="Heading 3 2 2 3 2 3 3 6 4" xfId="21312" xr:uid="{0FD8D3C5-6C15-455F-B319-A4EAFF20EE88}"/>
    <cellStyle name="Heading 3 2 2 3 2 3 3 7" xfId="7511" xr:uid="{157B65B7-DB98-42A2-9D15-0724E21B46F4}"/>
    <cellStyle name="Heading 3 2 2 3 2 3 3 7 2" xfId="9414" xr:uid="{CE1C01D2-B5C9-402B-953F-5741F5C9343A}"/>
    <cellStyle name="Heading 3 2 2 3 2 3 3 7 3" xfId="22365" xr:uid="{A2B6EFB5-ECF3-4536-98F3-60C1022B9470}"/>
    <cellStyle name="Heading 3 2 2 3 2 3 3 8" xfId="10472" xr:uid="{0A01E925-768E-4935-BC87-1F863F969C22}"/>
    <cellStyle name="Heading 3 2 2 3 2 3 3 8 2" xfId="22946" xr:uid="{4A89918C-249A-4E56-A668-C840B0957365}"/>
    <cellStyle name="Heading 3 2 2 3 2 3 3 9" xfId="14983" xr:uid="{ACC79AD2-B26D-4474-B140-63A26CBDD4D1}"/>
    <cellStyle name="Heading 3 2 2 3 2 4" xfId="1319" xr:uid="{058F7F6C-12C0-4009-92DB-03DEEF5DB8D6}"/>
    <cellStyle name="Heading 3 2 2 3 2 4 10" xfId="14874" xr:uid="{2849A8F4-4DE3-4F26-B9D7-AE22475D80F3}"/>
    <cellStyle name="Heading 3 2 2 3 2 4 11" xfId="15121" xr:uid="{4B73B733-29A8-44AB-B166-D1C6F70B94C9}"/>
    <cellStyle name="Heading 3 2 2 3 2 4 2" xfId="3858" xr:uid="{E6564296-2C88-4250-B83F-2B5701910E15}"/>
    <cellStyle name="Heading 3 2 2 3 2 4 2 2" xfId="6835" xr:uid="{1AE67B7A-5677-4EEC-8CE0-98294940F04A}"/>
    <cellStyle name="Heading 3 2 2 3 2 4 2 2 2" xfId="9030" xr:uid="{60AFE9E5-F5D7-4753-8569-B4D25F276C37}"/>
    <cellStyle name="Heading 3 2 2 3 2 4 2 2 2 2" xfId="27880" xr:uid="{70DD623B-FBD4-4A35-AECD-B5E1D18CF179}"/>
    <cellStyle name="Heading 3 2 2 3 2 4 2 2 3" xfId="19924" xr:uid="{B3D4ACB2-455E-4B2E-80AF-20207CF43E70}"/>
    <cellStyle name="Heading 3 2 2 3 2 4 2 2 4" xfId="21981" xr:uid="{546CB062-886D-4746-A87D-EA21B302D479}"/>
    <cellStyle name="Heading 3 2 2 3 2 4 2 3" xfId="7987" xr:uid="{3DF8E992-5898-4195-A303-58894DA63A34}"/>
    <cellStyle name="Heading 3 2 2 3 2 4 2 3 2" xfId="24964" xr:uid="{25DE2EC2-121D-492B-9A44-7700098EAD46}"/>
    <cellStyle name="Heading 3 2 2 3 2 4 2 4" xfId="17008" xr:uid="{A12078CF-9327-47DF-AE70-BB593EBA7644}"/>
    <cellStyle name="Heading 3 2 2 3 2 4 2 5" xfId="20686" xr:uid="{26105AB9-BFD8-4CFB-BF96-35A4E8176BD7}"/>
    <cellStyle name="Heading 3 2 2 3 2 4 3" xfId="4421" xr:uid="{5ADCD8FD-DE4A-4364-BA38-E396D56F52D1}"/>
    <cellStyle name="Heading 3 2 2 3 2 4 3 2" xfId="8239" xr:uid="{16088FDC-32BA-4C2E-A184-9489FE0C10A6}"/>
    <cellStyle name="Heading 3 2 2 3 2 4 3 2 2" xfId="25505" xr:uid="{E48C255F-1646-4804-B863-284CD8D6AC80}"/>
    <cellStyle name="Heading 3 2 2 3 2 4 3 3" xfId="17549" xr:uid="{44D0831C-3363-4618-9159-3767FF2D3D42}"/>
    <cellStyle name="Heading 3 2 2 3 2 4 3 4" xfId="20938" xr:uid="{BF05E800-12B7-4D99-B174-DD24B0A19C8D}"/>
    <cellStyle name="Heading 3 2 2 3 2 4 4" xfId="2497" xr:uid="{855CFB7A-2FF3-4906-8BF8-4CABD3981C9D}"/>
    <cellStyle name="Heading 3 2 2 3 2 4 4 2" xfId="7732" xr:uid="{EF39F158-DF89-4C7F-A8FD-D6F86EF79F98}"/>
    <cellStyle name="Heading 3 2 2 3 2 4 4 2 2" xfId="23634" xr:uid="{D44A08B6-1E3E-4037-95CA-DC99AA46B91A}"/>
    <cellStyle name="Heading 3 2 2 3 2 4 4 3" xfId="15681" xr:uid="{50059368-F018-47F9-A8DC-6995FE126216}"/>
    <cellStyle name="Heading 3 2 2 3 2 4 4 4" xfId="21721" xr:uid="{E8855D89-EAE1-4C90-B8AC-0C14095A0911}"/>
    <cellStyle name="Heading 3 2 2 3 2 4 5" xfId="5189" xr:uid="{BD24BB0E-86BA-4043-87B4-FA0FC46BFF00}"/>
    <cellStyle name="Heading 3 2 2 3 2 4 5 2" xfId="8706" xr:uid="{B9B1E058-3857-4C76-8642-E9DD12C1A3E7}"/>
    <cellStyle name="Heading 3 2 2 3 2 4 5 2 2" xfId="26242" xr:uid="{9067BFBB-80D3-441A-83FB-9B1A5F485067}"/>
    <cellStyle name="Heading 3 2 2 3 2 4 5 3" xfId="18286" xr:uid="{B5588E01-DC93-4FE9-95C3-C8E9D1CFFB51}"/>
    <cellStyle name="Heading 3 2 2 3 2 4 5 4" xfId="21405" xr:uid="{FA7A5E8C-7188-4AC4-B458-775758BAB90E}"/>
    <cellStyle name="Heading 3 2 2 3 2 4 6" xfId="4977" xr:uid="{3884EF13-8816-4AD0-8193-D2F394D70A1F}"/>
    <cellStyle name="Heading 3 2 2 3 2 4 6 2" xfId="8566" xr:uid="{375F0910-8104-4B5E-8D33-F1E80B354FA2}"/>
    <cellStyle name="Heading 3 2 2 3 2 4 6 2 2" xfId="26032" xr:uid="{9C95C244-A1B3-4CDB-A3B0-A7736577E66F}"/>
    <cellStyle name="Heading 3 2 2 3 2 4 6 3" xfId="18076" xr:uid="{FFB404E3-EF5D-4145-85F5-A75876312115}"/>
    <cellStyle name="Heading 3 2 2 3 2 4 6 4" xfId="21265" xr:uid="{EA42F801-200C-4470-9A85-0A62EE119963}"/>
    <cellStyle name="Heading 3 2 2 3 2 4 7" xfId="7400" xr:uid="{5E3E0159-1623-48AF-A439-5FD4CCE6E905}"/>
    <cellStyle name="Heading 3 2 2 3 2 4 7 2" xfId="9303" xr:uid="{065B3857-90DC-4C6A-A124-CFDB17CA20CC}"/>
    <cellStyle name="Heading 3 2 2 3 2 4 7 3" xfId="22254" xr:uid="{B6EFBE5E-F316-476E-8EAF-CDDBF910D07D}"/>
    <cellStyle name="Heading 3 2 2 3 2 4 8" xfId="7566" xr:uid="{75434518-B705-4750-A524-FE0C0CD779BB}"/>
    <cellStyle name="Heading 3 2 2 3 2 4 8 2" xfId="22836" xr:uid="{2337C128-00C1-4033-991F-B8F85721CE4C}"/>
    <cellStyle name="Heading 3 2 2 3 2 4 9" xfId="10177" xr:uid="{E21CBFC4-C8BB-42A1-8E27-F906B86692A2}"/>
    <cellStyle name="Heading 3 2 2 3 2 4 9 2" xfId="22546" xr:uid="{D885170F-4087-409C-B8BF-79B9E315E714}"/>
    <cellStyle name="Heading 3 2 2 3 2 5" xfId="1236" xr:uid="{5EBAB7D2-1A18-404F-AE49-9884456E7226}"/>
    <cellStyle name="Heading 3 2 2 3 2 5 10" xfId="20540" xr:uid="{A9248802-112A-4762-A4E5-A081E306CAAF}"/>
    <cellStyle name="Heading 3 2 2 3 2 5 2" xfId="3782" xr:uid="{BBAD5985-4CCA-4ACF-ABD9-179DF0787D50}"/>
    <cellStyle name="Heading 3 2 2 3 2 5 2 2" xfId="6769" xr:uid="{41BEB7C5-5580-4DBD-A199-6F5AACEB1745}"/>
    <cellStyle name="Heading 3 2 2 3 2 5 2 2 2" xfId="8964" xr:uid="{17A6B6F4-F2ED-4CE1-8E54-1AE96F5D0515}"/>
    <cellStyle name="Heading 3 2 2 3 2 5 2 2 2 2" xfId="27814" xr:uid="{CBD6FCB8-7B66-4833-A7A2-A4010DEE6B9F}"/>
    <cellStyle name="Heading 3 2 2 3 2 5 2 2 3" xfId="19858" xr:uid="{A1463A96-9BB9-4F37-ADA3-A80A684E62C4}"/>
    <cellStyle name="Heading 3 2 2 3 2 5 2 2 4" xfId="21915" xr:uid="{A058A389-0E89-45A7-8D3B-3C02FCA6CEAC}"/>
    <cellStyle name="Heading 3 2 2 3 2 5 2 3" xfId="7925" xr:uid="{398F5BD6-E8C1-4102-A332-7473DB15319F}"/>
    <cellStyle name="Heading 3 2 2 3 2 5 2 3 2" xfId="24902" xr:uid="{FE9C713C-0A3B-4971-AA42-53BF60729E85}"/>
    <cellStyle name="Heading 3 2 2 3 2 5 2 4" xfId="16946" xr:uid="{3DBEC007-83EB-471C-B785-0C28F64A2FB6}"/>
    <cellStyle name="Heading 3 2 2 3 2 5 2 5" xfId="20624" xr:uid="{F25187B3-28DC-4BCD-B41E-159468089DBE}"/>
    <cellStyle name="Heading 3 2 2 3 2 5 3" xfId="4359" xr:uid="{DCECBB3A-D93B-4BDC-B6ED-C50D5172A3A9}"/>
    <cellStyle name="Heading 3 2 2 3 2 5 3 2" xfId="8177" xr:uid="{4222B0C0-E856-4C69-A7F1-645F57E681F3}"/>
    <cellStyle name="Heading 3 2 2 3 2 5 3 2 2" xfId="25443" xr:uid="{73B7C683-2EF9-40A0-BFDA-902FFE9CF086}"/>
    <cellStyle name="Heading 3 2 2 3 2 5 3 3" xfId="17487" xr:uid="{BBC3D178-650F-4E8A-9FFD-50186A44CF31}"/>
    <cellStyle name="Heading 3 2 2 3 2 5 3 4" xfId="20876" xr:uid="{C6FE9B2F-FA0E-46F9-9BD2-E8BBA4A55F44}"/>
    <cellStyle name="Heading 3 2 2 3 2 5 4" xfId="2547" xr:uid="{A56EED38-5B64-49EB-A86C-805B45A9F656}"/>
    <cellStyle name="Heading 3 2 2 3 2 5 4 2" xfId="7777" xr:uid="{FEFCC147-2B5C-40DE-8F34-6365847C5AFA}"/>
    <cellStyle name="Heading 3 2 2 3 2 5 4 2 2" xfId="23683" xr:uid="{75018500-A4AF-48CC-B6D8-8150D7BFF267}"/>
    <cellStyle name="Heading 3 2 2 3 2 5 4 3" xfId="15730" xr:uid="{B9EE7A1F-E553-4D35-981C-4A9E36093CCE}"/>
    <cellStyle name="Heading 3 2 2 3 2 5 4 4" xfId="21766" xr:uid="{C91A897C-68E7-42B1-BA3C-D5DD60D20913}"/>
    <cellStyle name="Heading 3 2 2 3 2 5 5" xfId="5121" xr:uid="{E5CE3869-3136-4891-B3BF-DE8CE5638566}"/>
    <cellStyle name="Heading 3 2 2 3 2 5 5 2" xfId="8638" xr:uid="{0761DE77-6EF4-42EA-AD88-1963DA3EEC74}"/>
    <cellStyle name="Heading 3 2 2 3 2 5 5 2 2" xfId="26174" xr:uid="{653E0045-25D6-4D01-BA2F-30F68CCB8C2C}"/>
    <cellStyle name="Heading 3 2 2 3 2 5 5 3" xfId="18218" xr:uid="{4871A2D3-835D-49B7-8FFC-CD89363A16DB}"/>
    <cellStyle name="Heading 3 2 2 3 2 5 5 4" xfId="21337" xr:uid="{9CEF04DA-7AB5-419B-A848-E30D3877E113}"/>
    <cellStyle name="Heading 3 2 2 3 2 5 6" xfId="4693" xr:uid="{E6608A6B-8210-47AC-9A33-15F911750E0A}"/>
    <cellStyle name="Heading 3 2 2 3 2 5 6 2" xfId="8475" xr:uid="{57E43EF3-1074-4945-87DD-B7A5BB23E81C}"/>
    <cellStyle name="Heading 3 2 2 3 2 5 6 2 2" xfId="25765" xr:uid="{E25BE564-3DA7-4423-8C75-1ECBECA92D6E}"/>
    <cellStyle name="Heading 3 2 2 3 2 5 6 3" xfId="17809" xr:uid="{8C541F1B-6739-4E58-A66A-7F596FED7086}"/>
    <cellStyle name="Heading 3 2 2 3 2 5 6 4" xfId="21174" xr:uid="{D2ECECB3-BDB5-467E-9837-6F5408332D21}"/>
    <cellStyle name="Heading 3 2 2 3 2 5 7" xfId="7323" xr:uid="{F38C8544-3710-494D-9BFB-4DB26A2A3166}"/>
    <cellStyle name="Heading 3 2 2 3 2 5 7 2" xfId="9226" xr:uid="{85C6CB6C-E2C4-4394-B342-95526C329EE9}"/>
    <cellStyle name="Heading 3 2 2 3 2 5 7 3" xfId="22177" xr:uid="{3048CE4A-BA60-472F-90DB-CABFC9AFAA32}"/>
    <cellStyle name="Heading 3 2 2 3 2 5 8" xfId="10416" xr:uid="{69BFFA6A-FF35-4C43-8753-8D9DAB8106B9}"/>
    <cellStyle name="Heading 3 2 2 3 2 5 8 2" xfId="22770" xr:uid="{B693DA51-AEC6-4727-926C-0A18DE65E203}"/>
    <cellStyle name="Heading 3 2 2 3 2 5 9" xfId="14812" xr:uid="{A6ABF631-E96C-4FDE-BFDB-4DDBC0F1C315}"/>
    <cellStyle name="Heading 3 2 2 3 2 6" xfId="31455" xr:uid="{8BE15D60-13AE-4669-B84E-AEFA17E04BDC}"/>
    <cellStyle name="Heading 3 2 2 3 3" xfId="1050" xr:uid="{CD95E5C5-9987-475A-B518-38374A576B5C}"/>
    <cellStyle name="Heading 3 2 2 3 3 2" xfId="1149" xr:uid="{23E8EF1B-32F4-451D-9ECB-FBDEB8E70B8D}"/>
    <cellStyle name="Heading 3 2 2 3 3 2 2" xfId="1347" xr:uid="{D609BA55-CE02-4B2A-BA29-3E63642A9B68}"/>
    <cellStyle name="Heading 3 2 2 3 3 2 2 10" xfId="14900" xr:uid="{C3DB7F47-6ADE-4241-A13A-36A072141673}"/>
    <cellStyle name="Heading 3 2 2 3 3 2 2 11" xfId="14464" xr:uid="{E7F80CEE-179C-4264-88BF-66CCEDA85D6D}"/>
    <cellStyle name="Heading 3 2 2 3 3 2 2 2" xfId="3885" xr:uid="{388A15DB-999C-4DE0-8B94-956C1F2F0A5D}"/>
    <cellStyle name="Heading 3 2 2 3 3 2 2 2 2" xfId="6861" xr:uid="{D3416954-9A9B-4935-BF7E-7C51DC53BA0F}"/>
    <cellStyle name="Heading 3 2 2 3 3 2 2 2 2 2" xfId="9056" xr:uid="{F2DEFA8B-802C-43AD-8E6E-5DFA1252ED4C}"/>
    <cellStyle name="Heading 3 2 2 3 3 2 2 2 2 2 2" xfId="27906" xr:uid="{161D0402-2460-428B-93F8-5934562133CC}"/>
    <cellStyle name="Heading 3 2 2 3 3 2 2 2 2 3" xfId="19950" xr:uid="{1DA0BA85-B9D0-4122-ADBC-BFBEA93F2F66}"/>
    <cellStyle name="Heading 3 2 2 3 3 2 2 2 2 4" xfId="22007" xr:uid="{4E3ADD5B-5FBC-46CB-8499-0033D729B206}"/>
    <cellStyle name="Heading 3 2 2 3 3 2 2 2 3" xfId="8013" xr:uid="{273C7712-51B9-4639-94F5-9447532AE9C9}"/>
    <cellStyle name="Heading 3 2 2 3 3 2 2 2 3 2" xfId="24990" xr:uid="{83A8167C-FFB3-4406-9FBB-46D506737214}"/>
    <cellStyle name="Heading 3 2 2 3 3 2 2 2 4" xfId="17034" xr:uid="{DE527826-EE2F-4A57-B235-F57DF76338FC}"/>
    <cellStyle name="Heading 3 2 2 3 3 2 2 2 5" xfId="20712" xr:uid="{28D549D3-A171-4AFE-88D8-F877AC0865D4}"/>
    <cellStyle name="Heading 3 2 2 3 3 2 2 3" xfId="4447" xr:uid="{611A218F-E4DE-4571-9D93-18E46DE08642}"/>
    <cellStyle name="Heading 3 2 2 3 3 2 2 3 2" xfId="8265" xr:uid="{5F2757F7-4624-4064-9239-C9384012BBD7}"/>
    <cellStyle name="Heading 3 2 2 3 3 2 2 3 2 2" xfId="25531" xr:uid="{C7D9FD98-8D78-4904-9546-660312C96A6E}"/>
    <cellStyle name="Heading 3 2 2 3 3 2 2 3 3" xfId="17575" xr:uid="{91EB21DA-46E2-4CFE-8BCD-64386B92ECC4}"/>
    <cellStyle name="Heading 3 2 2 3 3 2 2 3 4" xfId="20964" xr:uid="{976E0316-16DD-44C8-8FB1-08B9A5FB57F1}"/>
    <cellStyle name="Heading 3 2 2 3 3 2 2 4" xfId="2562" xr:uid="{239EF420-BD27-41AE-B657-D36CDBEAC083}"/>
    <cellStyle name="Heading 3 2 2 3 3 2 2 4 2" xfId="7792" xr:uid="{73EE0261-CAB6-4162-8C4E-ED1D2C326B19}"/>
    <cellStyle name="Heading 3 2 2 3 3 2 2 4 2 2" xfId="23698" xr:uid="{FF7AC2E8-0B51-4E57-A4BF-467C08C14602}"/>
    <cellStyle name="Heading 3 2 2 3 3 2 2 4 3" xfId="15745" xr:uid="{30BF3F72-5C87-4E07-AD3D-D62AF1AD32B5}"/>
    <cellStyle name="Heading 3 2 2 3 3 2 2 4 4" xfId="21781" xr:uid="{2025DB69-9D88-4932-80A7-69D4CD260FD0}"/>
    <cellStyle name="Heading 3 2 2 3 3 2 2 5" xfId="5215" xr:uid="{54F8720B-3246-47FE-92E2-E141C7CA77D2}"/>
    <cellStyle name="Heading 3 2 2 3 3 2 2 5 2" xfId="8732" xr:uid="{781030DD-4511-4C3D-9BA0-4D27339F1972}"/>
    <cellStyle name="Heading 3 2 2 3 3 2 2 5 2 2" xfId="26268" xr:uid="{A145B5B3-D7F2-49A9-8B65-6019E5936A4A}"/>
    <cellStyle name="Heading 3 2 2 3 3 2 2 5 3" xfId="18312" xr:uid="{25AC3CC8-AFF6-4D82-AAC4-2BE63C81F536}"/>
    <cellStyle name="Heading 3 2 2 3 3 2 2 5 4" xfId="21431" xr:uid="{35262AD9-6B7D-4B68-A43F-56B99C0CB214}"/>
    <cellStyle name="Heading 3 2 2 3 3 2 2 6" xfId="5658" xr:uid="{3ED0DD76-4BFF-4CEF-AA31-FE4E81196D35}"/>
    <cellStyle name="Heading 3 2 2 3 3 2 2 6 2" xfId="8949" xr:uid="{A0195616-FB25-4A39-9AA9-96DEA877EEE0}"/>
    <cellStyle name="Heading 3 2 2 3 3 2 2 6 2 2" xfId="26704" xr:uid="{90052D43-2A56-431B-A5A8-9A6BFC9A4462}"/>
    <cellStyle name="Heading 3 2 2 3 3 2 2 6 3" xfId="18748" xr:uid="{69987C1D-CD84-4721-80AA-0D6A1155587A}"/>
    <cellStyle name="Heading 3 2 2 3 3 2 2 6 4" xfId="21663" xr:uid="{7793DBBD-1742-45C0-91F1-406DA3797D8F}"/>
    <cellStyle name="Heading 3 2 2 3 3 2 2 7" xfId="7356" xr:uid="{617E8967-6818-4AC1-B220-352F5DA642A6}"/>
    <cellStyle name="Heading 3 2 2 3 3 2 2 7 2" xfId="9259" xr:uid="{ECC173CC-4E9A-4B2E-8AAF-7852999ECD2C}"/>
    <cellStyle name="Heading 3 2 2 3 3 2 2 7 3" xfId="22210" xr:uid="{F326DB45-32EF-4E89-8660-8D7FB6642E6C}"/>
    <cellStyle name="Heading 3 2 2 3 3 2 2 8" xfId="7592" xr:uid="{98DB709A-53D5-4A05-B9B7-E505518CC9C5}"/>
    <cellStyle name="Heading 3 2 2 3 3 2 2 8 2" xfId="22862" xr:uid="{CAD252CF-3D35-413C-B722-55ECC3735778}"/>
    <cellStyle name="Heading 3 2 2 3 3 2 2 9" xfId="10386" xr:uid="{AC2B5889-D4C4-47D9-9316-39232E1D4221}"/>
    <cellStyle name="Heading 3 2 2 3 3 2 2 9 2" xfId="22739" xr:uid="{2E0BC90D-C98E-407B-AD4E-989ED38B9D4C}"/>
    <cellStyle name="Heading 3 2 2 3 3 2 3" xfId="1433" xr:uid="{3DCB16CC-FA1D-463B-B765-9C9B5DBAB296}"/>
    <cellStyle name="Heading 3 2 2 3 3 2 3 10" xfId="20557" xr:uid="{8C73620D-7EE0-4C59-B14C-0C3CF4EA9F70}"/>
    <cellStyle name="Heading 3 2 2 3 3 2 3 2" xfId="3970" xr:uid="{D631EF6D-671D-42D8-9FCF-478CD19245EC}"/>
    <cellStyle name="Heading 3 2 2 3 3 2 3 2 2" xfId="6946" xr:uid="{FCB62412-2C6F-4CC1-8019-FF7E69F295F1}"/>
    <cellStyle name="Heading 3 2 2 3 3 2 3 2 2 2" xfId="9141" xr:uid="{BB3EA729-D151-48DE-8C39-FF598424A3EA}"/>
    <cellStyle name="Heading 3 2 2 3 3 2 3 2 2 2 2" xfId="27991" xr:uid="{35E6B294-2D3C-40CE-93E4-90FE2636D6A6}"/>
    <cellStyle name="Heading 3 2 2 3 3 2 3 2 2 3" xfId="20035" xr:uid="{C3650AFB-EC7D-457D-8E9D-5D5786D964B5}"/>
    <cellStyle name="Heading 3 2 2 3 3 2 3 2 2 4" xfId="22092" xr:uid="{4AE6643A-3A2F-40D2-BAD9-0CFBEA36EA71}"/>
    <cellStyle name="Heading 3 2 2 3 3 2 3 2 3" xfId="8097" xr:uid="{8C00A6A5-AA1D-45D3-A64A-E54DFFAD9B91}"/>
    <cellStyle name="Heading 3 2 2 3 3 2 3 2 3 2" xfId="25074" xr:uid="{03CDA8A9-C373-4BE3-8B22-7BA6624CC632}"/>
    <cellStyle name="Heading 3 2 2 3 3 2 3 2 4" xfId="17118" xr:uid="{C7F23918-700A-499A-B1A5-7C00B686553F}"/>
    <cellStyle name="Heading 3 2 2 3 3 2 3 2 5" xfId="20796" xr:uid="{8C48B89A-14D0-42F5-8B0B-8ECBD022B4AA}"/>
    <cellStyle name="Heading 3 2 2 3 3 2 3 3" xfId="4531" xr:uid="{BD7F4138-BAC4-49CF-B47A-AE92AF2B0E5B}"/>
    <cellStyle name="Heading 3 2 2 3 3 2 3 3 2" xfId="8349" xr:uid="{80B542D9-41E1-4CF6-A8FF-69AD282C60FF}"/>
    <cellStyle name="Heading 3 2 2 3 3 2 3 3 2 2" xfId="25615" xr:uid="{865B1AE1-45D7-484E-B1F4-A2E31423E8BB}"/>
    <cellStyle name="Heading 3 2 2 3 3 2 3 3 3" xfId="17659" xr:uid="{1BD786F9-898F-48EC-9A52-9B75FA79DAEC}"/>
    <cellStyle name="Heading 3 2 2 3 3 2 3 3 4" xfId="21048" xr:uid="{8286EFFC-E4B6-4C57-A1A0-40AFA00AC8D2}"/>
    <cellStyle name="Heading 3 2 2 3 3 2 3 4" xfId="2576" xr:uid="{CE427159-E9A5-4B65-BB4F-C684FD1C6F4C}"/>
    <cellStyle name="Heading 3 2 2 3 3 2 3 4 2" xfId="7806" xr:uid="{1E373AD4-A653-41BA-A8C7-DB0203BF7355}"/>
    <cellStyle name="Heading 3 2 2 3 3 2 3 4 2 2" xfId="23712" xr:uid="{DE2DF8DC-428E-4ACB-A1AB-56B37C012057}"/>
    <cellStyle name="Heading 3 2 2 3 3 2 3 4 3" xfId="15759" xr:uid="{D00DBFA4-54C8-4A82-B71F-03684A07A69F}"/>
    <cellStyle name="Heading 3 2 2 3 3 2 3 4 4" xfId="21795" xr:uid="{B9A3DEA6-5E80-4D30-A65E-352A59937732}"/>
    <cellStyle name="Heading 3 2 2 3 3 2 3 5" xfId="5301" xr:uid="{CE7B043F-B925-41AE-9492-AA60F4313F6F}"/>
    <cellStyle name="Heading 3 2 2 3 3 2 3 5 2" xfId="8818" xr:uid="{77980FDD-0F8D-41C3-AB4B-2F961EFC4F73}"/>
    <cellStyle name="Heading 3 2 2 3 3 2 3 5 2 2" xfId="26354" xr:uid="{716AF4B0-711D-4CE0-89AE-31F12A2173B4}"/>
    <cellStyle name="Heading 3 2 2 3 3 2 3 5 3" xfId="18398" xr:uid="{75A2B181-4A8F-47F9-AE34-C868AE0E4C15}"/>
    <cellStyle name="Heading 3 2 2 3 3 2 3 5 4" xfId="21517" xr:uid="{299372CE-96D2-42F2-A38C-030B7202DA07}"/>
    <cellStyle name="Heading 3 2 2 3 3 2 3 6" xfId="4740" xr:uid="{3432747B-9E23-4ED0-9305-E6AA087677D8}"/>
    <cellStyle name="Heading 3 2 2 3 3 2 3 6 2" xfId="8496" xr:uid="{D6D2BDFC-726D-4B07-AAA8-1B2233BB989F}"/>
    <cellStyle name="Heading 3 2 2 3 3 2 3 6 2 2" xfId="25804" xr:uid="{C8ADEA90-8BB0-43BA-BC7E-FD76B42C5226}"/>
    <cellStyle name="Heading 3 2 2 3 3 2 3 6 3" xfId="17848" xr:uid="{DDE73270-3572-4BAA-9285-1D47392DCF00}"/>
    <cellStyle name="Heading 3 2 2 3 3 2 3 6 4" xfId="21195" xr:uid="{92E16BBE-A438-40C4-B7B2-9B64FCBDFFDF}"/>
    <cellStyle name="Heading 3 2 2 3 3 2 3 7" xfId="7438" xr:uid="{2A79063A-ACD6-4332-8818-C18C8D816376}"/>
    <cellStyle name="Heading 3 2 2 3 3 2 3 7 2" xfId="9341" xr:uid="{597CD62F-0F7B-4CDD-853F-681A23F0C259}"/>
    <cellStyle name="Heading 3 2 2 3 3 2 3 7 3" xfId="22292" xr:uid="{68A3A586-C3CC-4991-95D7-88487F5C535C}"/>
    <cellStyle name="Heading 3 2 2 3 3 2 3 8" xfId="10473" xr:uid="{15316C1B-58F5-43F3-9CB4-386820DF1139}"/>
    <cellStyle name="Heading 3 2 2 3 3 2 3 8 2" xfId="22947" xr:uid="{EFB3C793-ED15-4DF9-8803-7AD03F52338C}"/>
    <cellStyle name="Heading 3 2 2 3 3 2 3 9" xfId="14984" xr:uid="{CFD1FF17-9908-427E-B4D0-9F051FBDCA9F}"/>
    <cellStyle name="Heading 3 2 2 3 3 3" xfId="1150" xr:uid="{B9FAD1EC-1716-45C2-B9DD-14ABCF3EC945}"/>
    <cellStyle name="Heading 3 2 2 3 3 3 2" xfId="1348" xr:uid="{2C66F3D0-4CA1-4D55-B061-05E27FDEA764}"/>
    <cellStyle name="Heading 3 2 2 3 3 3 2 10" xfId="14901" xr:uid="{EC22076B-4A46-4505-B32B-B58854F6AE1D}"/>
    <cellStyle name="Heading 3 2 2 3 3 3 2 11" xfId="14712" xr:uid="{BF7316B3-9853-4123-AD50-CDA6DE5C1D0A}"/>
    <cellStyle name="Heading 3 2 2 3 3 3 2 2" xfId="3886" xr:uid="{C51AA7BA-C896-4A22-B827-4DFD474782E0}"/>
    <cellStyle name="Heading 3 2 2 3 3 3 2 2 2" xfId="6862" xr:uid="{203C1B19-B770-4A41-93CA-C9F3EC341FD8}"/>
    <cellStyle name="Heading 3 2 2 3 3 3 2 2 2 2" xfId="9057" xr:uid="{D8DB5FFC-8B6D-42D7-818C-CE9D593C9504}"/>
    <cellStyle name="Heading 3 2 2 3 3 3 2 2 2 2 2" xfId="27907" xr:uid="{24C7FCBD-E4C2-410F-AB4F-D79B4AA00A0F}"/>
    <cellStyle name="Heading 3 2 2 3 3 3 2 2 2 3" xfId="19951" xr:uid="{2F1DA1D3-C8E2-44F8-B795-044CE6AC75F1}"/>
    <cellStyle name="Heading 3 2 2 3 3 3 2 2 2 4" xfId="22008" xr:uid="{C1B92DCA-5BD4-4AA4-A634-1D7DCC03D84E}"/>
    <cellStyle name="Heading 3 2 2 3 3 3 2 2 3" xfId="8014" xr:uid="{8AF484C3-4FF9-44E9-879F-99137F7D8532}"/>
    <cellStyle name="Heading 3 2 2 3 3 3 2 2 3 2" xfId="24991" xr:uid="{C9A9F3CB-C963-48B5-84D5-DFB9D423AC95}"/>
    <cellStyle name="Heading 3 2 2 3 3 3 2 2 4" xfId="17035" xr:uid="{47CBB822-78E7-4F76-89E6-8C2ACB5D86EE}"/>
    <cellStyle name="Heading 3 2 2 3 3 3 2 2 5" xfId="20713" xr:uid="{15B22409-94E8-4DF7-82B9-1BBDEA542EDB}"/>
    <cellStyle name="Heading 3 2 2 3 3 3 2 3" xfId="4448" xr:uid="{5D7F0C3C-3DF9-4B67-994C-246C77CA6D10}"/>
    <cellStyle name="Heading 3 2 2 3 3 3 2 3 2" xfId="8266" xr:uid="{C03E6E38-4DB6-4DFF-B0A1-748B0B43C473}"/>
    <cellStyle name="Heading 3 2 2 3 3 3 2 3 2 2" xfId="25532" xr:uid="{D59AD8E3-0F32-475B-99BB-7AD3DB7415D1}"/>
    <cellStyle name="Heading 3 2 2 3 3 3 2 3 3" xfId="17576" xr:uid="{AF12628A-9016-48ED-B414-51D48FBEBE34}"/>
    <cellStyle name="Heading 3 2 2 3 3 3 2 3 4" xfId="20965" xr:uid="{E1D0F7D9-9365-451A-ABC4-FC33574E63CC}"/>
    <cellStyle name="Heading 3 2 2 3 3 3 2 4" xfId="2644" xr:uid="{5FD77423-0CD2-4ACC-B83D-43B5064E9D91}"/>
    <cellStyle name="Heading 3 2 2 3 3 3 2 4 2" xfId="7872" xr:uid="{8B8571AF-3A8C-4429-97EE-0FCD2B1E365B}"/>
    <cellStyle name="Heading 3 2 2 3 3 3 2 4 2 2" xfId="23779" xr:uid="{98E63753-2FB3-4036-AA68-7814A9BA9F6A}"/>
    <cellStyle name="Heading 3 2 2 3 3 3 2 4 3" xfId="15826" xr:uid="{8923FF76-FDD1-4338-BF59-A367F4E068CA}"/>
    <cellStyle name="Heading 3 2 2 3 3 3 2 4 4" xfId="21861" xr:uid="{52CD09E3-A5CE-44B5-BBD1-BBB7FF868AAA}"/>
    <cellStyle name="Heading 3 2 2 3 3 3 2 5" xfId="5216" xr:uid="{EE099887-9B83-47A7-9231-B5E92C875603}"/>
    <cellStyle name="Heading 3 2 2 3 3 3 2 5 2" xfId="8733" xr:uid="{36D280DB-F077-4064-8073-0DB6853BC825}"/>
    <cellStyle name="Heading 3 2 2 3 3 3 2 5 2 2" xfId="26269" xr:uid="{A7BC7B6B-0E30-4BEC-99AE-FF7D03D08B3C}"/>
    <cellStyle name="Heading 3 2 2 3 3 3 2 5 3" xfId="18313" xr:uid="{9E07F114-3EA0-4A79-AC20-4C357786A710}"/>
    <cellStyle name="Heading 3 2 2 3 3 3 2 5 4" xfId="21432" xr:uid="{0BCACC2B-0755-48AF-8DF1-E627DC49FA53}"/>
    <cellStyle name="Heading 3 2 2 3 3 3 2 6" xfId="5002" xr:uid="{498A46C1-0F77-446A-A2CE-F7ED996477EC}"/>
    <cellStyle name="Heading 3 2 2 3 3 3 2 6 2" xfId="8591" xr:uid="{3DD8C902-84D5-4DBC-9F33-AE94C776C42D}"/>
    <cellStyle name="Heading 3 2 2 3 3 3 2 6 2 2" xfId="26057" xr:uid="{192484BB-A827-4CB1-B994-7D1E8689BF08}"/>
    <cellStyle name="Heading 3 2 2 3 3 3 2 6 3" xfId="18101" xr:uid="{9875F214-2C19-469A-9880-F852ECD4863D}"/>
    <cellStyle name="Heading 3 2 2 3 3 3 2 6 4" xfId="21290" xr:uid="{5C1D0619-C3EB-446C-AF56-36FFCE849D3A}"/>
    <cellStyle name="Heading 3 2 2 3 3 3 2 7" xfId="7519" xr:uid="{BAD02006-F371-4980-A0E1-C9726D965D35}"/>
    <cellStyle name="Heading 3 2 2 3 3 3 2 7 2" xfId="9422" xr:uid="{8A3A2892-E3F3-4853-8E18-90D75A9E180D}"/>
    <cellStyle name="Heading 3 2 2 3 3 3 2 7 3" xfId="22373" xr:uid="{7BACAFF8-4DEA-4520-91C8-D2F3D13F35A4}"/>
    <cellStyle name="Heading 3 2 2 3 3 3 2 8" xfId="7593" xr:uid="{EBABEDC6-3BD9-45B3-A455-48E60DF5E24E}"/>
    <cellStyle name="Heading 3 2 2 3 3 3 2 8 2" xfId="22863" xr:uid="{1DD70C67-1E45-4F99-97C2-DA2877888CE2}"/>
    <cellStyle name="Heading 3 2 2 3 3 3 2 9" xfId="10390" xr:uid="{7B578CED-52E5-4D37-BDEF-FD658852B0DD}"/>
    <cellStyle name="Heading 3 2 2 3 3 3 2 9 2" xfId="22743" xr:uid="{27FA0DBD-4E19-40BB-A410-C8E2E25FD15E}"/>
    <cellStyle name="Heading 3 2 2 3 3 3 3" xfId="1434" xr:uid="{6001B631-6F87-4BDA-8388-16806DB91F7A}"/>
    <cellStyle name="Heading 3 2 2 3 3 3 3 10" xfId="20533" xr:uid="{6E51BEB5-A330-47E9-B2C5-0E34A04047C8}"/>
    <cellStyle name="Heading 3 2 2 3 3 3 3 2" xfId="3971" xr:uid="{B75E6C6F-7508-4B03-9AD1-A3F126895EE2}"/>
    <cellStyle name="Heading 3 2 2 3 3 3 3 2 2" xfId="6947" xr:uid="{F1A9C9F2-D680-4280-B8F3-EB72DC703D27}"/>
    <cellStyle name="Heading 3 2 2 3 3 3 3 2 2 2" xfId="9142" xr:uid="{3CE9E53C-2303-4934-A80A-0EFEF79ED164}"/>
    <cellStyle name="Heading 3 2 2 3 3 3 3 2 2 2 2" xfId="27992" xr:uid="{39FC495C-BB73-4018-9466-2AB672727AEC}"/>
    <cellStyle name="Heading 3 2 2 3 3 3 3 2 2 3" xfId="20036" xr:uid="{96D35E8D-1A23-420B-930C-6B10C3256906}"/>
    <cellStyle name="Heading 3 2 2 3 3 3 3 2 2 4" xfId="22093" xr:uid="{5D391081-2086-4E5F-A798-53E8A9D24533}"/>
    <cellStyle name="Heading 3 2 2 3 3 3 3 2 3" xfId="8098" xr:uid="{F7C93C06-4CB0-44C5-AD00-D727B71DFFA8}"/>
    <cellStyle name="Heading 3 2 2 3 3 3 3 2 3 2" xfId="25075" xr:uid="{E7D94353-246D-4FA8-8642-B29496B423CF}"/>
    <cellStyle name="Heading 3 2 2 3 3 3 3 2 4" xfId="17119" xr:uid="{F8187551-5967-44A7-A637-DC7D0F5FEE62}"/>
    <cellStyle name="Heading 3 2 2 3 3 3 3 2 5" xfId="20797" xr:uid="{6933A29D-DE29-49A4-AAEE-2FCE16D09CA9}"/>
    <cellStyle name="Heading 3 2 2 3 3 3 3 3" xfId="4532" xr:uid="{F1D055A8-0952-4D6E-89D8-A0C4921292EF}"/>
    <cellStyle name="Heading 3 2 2 3 3 3 3 3 2" xfId="8350" xr:uid="{BB47D31F-0C0B-4865-88C7-38287F4AE5E5}"/>
    <cellStyle name="Heading 3 2 2 3 3 3 3 3 2 2" xfId="25616" xr:uid="{BD5BE156-8744-4D70-B565-00EC70AA42AB}"/>
    <cellStyle name="Heading 3 2 2 3 3 3 3 3 3" xfId="17660" xr:uid="{16B17CA4-EFF2-42D2-A2E0-E94F702024A1}"/>
    <cellStyle name="Heading 3 2 2 3 3 3 3 3 4" xfId="21049" xr:uid="{4C24675E-1229-43D9-AAAD-622F9F70926E}"/>
    <cellStyle name="Heading 3 2 2 3 3 3 3 4" xfId="2540" xr:uid="{6FC04A1E-C9A7-4BDC-94B5-E1A087DDD563}"/>
    <cellStyle name="Heading 3 2 2 3 3 3 3 4 2" xfId="7770" xr:uid="{EC715572-645E-487B-92B5-FAD111450D63}"/>
    <cellStyle name="Heading 3 2 2 3 3 3 3 4 2 2" xfId="23676" xr:uid="{881CD8E9-B4EB-4DED-9981-6EB2370E1177}"/>
    <cellStyle name="Heading 3 2 2 3 3 3 3 4 3" xfId="15723" xr:uid="{8A86815D-C33A-4BFD-B6B1-919EDDE8EE9F}"/>
    <cellStyle name="Heading 3 2 2 3 3 3 3 4 4" xfId="21759" xr:uid="{4D3C1536-C4E7-428E-ACD8-9C6577B174A8}"/>
    <cellStyle name="Heading 3 2 2 3 3 3 3 5" xfId="5302" xr:uid="{1EF4F240-7C9D-4028-B34A-2F5534D94C0F}"/>
    <cellStyle name="Heading 3 2 2 3 3 3 3 5 2" xfId="8819" xr:uid="{B5A38288-F3C1-4B62-AABD-C8B0340DA42F}"/>
    <cellStyle name="Heading 3 2 2 3 3 3 3 5 2 2" xfId="26355" xr:uid="{6544D178-4E16-417D-B720-DDBE93492BD8}"/>
    <cellStyle name="Heading 3 2 2 3 3 3 3 5 3" xfId="18399" xr:uid="{AF85BC05-79E5-4EA7-822C-53E5F917A3E7}"/>
    <cellStyle name="Heading 3 2 2 3 3 3 3 5 4" xfId="21518" xr:uid="{DB084948-C2D1-49DF-9222-FE17AEB6CB00}"/>
    <cellStyle name="Heading 3 2 2 3 3 3 3 6" xfId="5468" xr:uid="{AA0DA0E9-212E-4F26-AFC9-0506F366325C}"/>
    <cellStyle name="Heading 3 2 2 3 3 3 3 6 2" xfId="8916" xr:uid="{4466E463-D45C-4C8C-BF7E-984F1A220F25}"/>
    <cellStyle name="Heading 3 2 2 3 3 3 3 6 2 2" xfId="26518" xr:uid="{290B2CFC-8DCC-4A74-B42C-2770B1564289}"/>
    <cellStyle name="Heading 3 2 2 3 3 3 3 6 3" xfId="18562" xr:uid="{F304AEB1-F81F-4284-BC73-4BCE87318619}"/>
    <cellStyle name="Heading 3 2 2 3 3 3 3 6 4" xfId="21616" xr:uid="{70596D33-B06D-4F73-8992-4FF39073E885}"/>
    <cellStyle name="Heading 3 2 2 3 3 3 3 7" xfId="7326" xr:uid="{8C1BD653-9C72-4D7A-B89C-B1E87DEF19A8}"/>
    <cellStyle name="Heading 3 2 2 3 3 3 3 7 2" xfId="9229" xr:uid="{9EAC4EB7-B232-4A2A-BA72-F872532CDA57}"/>
    <cellStyle name="Heading 3 2 2 3 3 3 3 7 3" xfId="22180" xr:uid="{F58D79C1-0CFA-446A-B1D0-21C6E8C9756B}"/>
    <cellStyle name="Heading 3 2 2 3 3 3 3 8" xfId="10474" xr:uid="{93686C30-326C-4A5D-AE06-C06E212CF5A4}"/>
    <cellStyle name="Heading 3 2 2 3 3 3 3 8 2" xfId="22948" xr:uid="{BEEA2392-7623-45A0-8236-C4C67DC80BEB}"/>
    <cellStyle name="Heading 3 2 2 3 3 3 3 9" xfId="14985" xr:uid="{8D008696-ABE1-4BE3-A4A8-DC4998D96E63}"/>
    <cellStyle name="Heading 3 2 2 3 3 4" xfId="1334" xr:uid="{6319B1C2-4B6B-45F8-B45B-916F71D8902E}"/>
    <cellStyle name="Heading 3 2 2 3 3 4 10" xfId="14889" xr:uid="{E6180926-9EB4-40B0-A14B-8FB725E7C03D}"/>
    <cellStyle name="Heading 3 2 2 3 3 4 11" xfId="14468" xr:uid="{4AA87093-4F38-4B65-9A2C-E9FF2B632BFE}"/>
    <cellStyle name="Heading 3 2 2 3 3 4 2" xfId="3873" xr:uid="{0173CD7F-1BE0-4210-BCA8-982EEE0B970D}"/>
    <cellStyle name="Heading 3 2 2 3 3 4 2 2" xfId="6850" xr:uid="{FA7E01F3-BF9A-42AF-8043-024ECFC3BE5A}"/>
    <cellStyle name="Heading 3 2 2 3 3 4 2 2 2" xfId="9045" xr:uid="{6AFE8B30-D098-4BEC-8343-B7530410A0CB}"/>
    <cellStyle name="Heading 3 2 2 3 3 4 2 2 2 2" xfId="27895" xr:uid="{4CCF0A83-C85C-4762-8887-DBC49CE69941}"/>
    <cellStyle name="Heading 3 2 2 3 3 4 2 2 3" xfId="19939" xr:uid="{60539564-9AD6-4735-8B17-E7A2B10CB84C}"/>
    <cellStyle name="Heading 3 2 2 3 3 4 2 2 4" xfId="21996" xr:uid="{94441CB0-AE4F-435A-8683-AF6D208BE81A}"/>
    <cellStyle name="Heading 3 2 2 3 3 4 2 3" xfId="8002" xr:uid="{91E3A88B-2472-4D92-9BF2-941307DDCB39}"/>
    <cellStyle name="Heading 3 2 2 3 3 4 2 3 2" xfId="24979" xr:uid="{99485BE8-09B9-42FB-BE24-D32F9DF52CA0}"/>
    <cellStyle name="Heading 3 2 2 3 3 4 2 4" xfId="17023" xr:uid="{AB239F6A-83C6-43BA-B387-28C94D3170AC}"/>
    <cellStyle name="Heading 3 2 2 3 3 4 2 5" xfId="20701" xr:uid="{EBC85776-F34D-4819-97D3-AB73F49C9662}"/>
    <cellStyle name="Heading 3 2 2 3 3 4 3" xfId="4436" xr:uid="{57E3CC67-E5A0-4791-BFB5-F72EDF3E72A9}"/>
    <cellStyle name="Heading 3 2 2 3 3 4 3 2" xfId="8254" xr:uid="{A3A28602-0E88-4690-9D17-0CB4A8609E2C}"/>
    <cellStyle name="Heading 3 2 2 3 3 4 3 2 2" xfId="25520" xr:uid="{C4BBB298-5AF8-4FAD-80B5-415A620860D6}"/>
    <cellStyle name="Heading 3 2 2 3 3 4 3 3" xfId="17564" xr:uid="{AD5F2EA3-9781-44E4-A94A-124AF946ABEA}"/>
    <cellStyle name="Heading 3 2 2 3 3 4 3 4" xfId="20953" xr:uid="{6545A589-7B6C-4E1E-AE76-6C8640929F0C}"/>
    <cellStyle name="Heading 3 2 2 3 3 4 4" xfId="2462" xr:uid="{E587D1BA-84BE-45A6-BF8C-368D7A764C2B}"/>
    <cellStyle name="Heading 3 2 2 3 3 4 4 2" xfId="7702" xr:uid="{04D48BD8-452F-4971-BEE0-10FAECB175DC}"/>
    <cellStyle name="Heading 3 2 2 3 3 4 4 2 2" xfId="23600" xr:uid="{72E80864-CC61-4E2A-8208-4935D944B1AD}"/>
    <cellStyle name="Heading 3 2 2 3 3 4 4 3" xfId="15647" xr:uid="{27685B9B-0331-4708-ACDA-6190B7E6B814}"/>
    <cellStyle name="Heading 3 2 2 3 3 4 4 4" xfId="21691" xr:uid="{11BC69D2-224B-401F-BE92-84A7CF49D954}"/>
    <cellStyle name="Heading 3 2 2 3 3 4 5" xfId="5204" xr:uid="{DA217DA4-0297-4A77-9292-41D36CEB7AF6}"/>
    <cellStyle name="Heading 3 2 2 3 3 4 5 2" xfId="8721" xr:uid="{A08C405A-B4F7-4A47-BB7B-64CB36039E04}"/>
    <cellStyle name="Heading 3 2 2 3 3 4 5 2 2" xfId="26257" xr:uid="{AC470BA8-740D-4734-A419-0EA738C2EBA5}"/>
    <cellStyle name="Heading 3 2 2 3 3 4 5 3" xfId="18301" xr:uid="{49CD63E2-4DDD-4E24-9643-67B5F5B00543}"/>
    <cellStyle name="Heading 3 2 2 3 3 4 5 4" xfId="21420" xr:uid="{A831ADDF-2330-4502-A941-CA7588283BB0}"/>
    <cellStyle name="Heading 3 2 2 3 3 4 6" xfId="4759" xr:uid="{872689C4-C6A1-4F65-9CDB-23C74587A7F5}"/>
    <cellStyle name="Heading 3 2 2 3 3 4 6 2" xfId="8502" xr:uid="{7CCF2994-4CB6-4672-8171-510CD0874438}"/>
    <cellStyle name="Heading 3 2 2 3 3 4 6 2 2" xfId="25823" xr:uid="{0B39EC48-66E8-42EB-A5E5-1F2E4B72A5FE}"/>
    <cellStyle name="Heading 3 2 2 3 3 4 6 3" xfId="17867" xr:uid="{711874BF-2FFF-4DD1-8499-4CFC8DF75ABC}"/>
    <cellStyle name="Heading 3 2 2 3 3 4 6 4" xfId="21201" xr:uid="{99EC946B-2D4B-464D-9910-C014DD227E2A}"/>
    <cellStyle name="Heading 3 2 2 3 3 4 7" xfId="7365" xr:uid="{22DC9038-4208-4E14-92F5-1019A480D9FB}"/>
    <cellStyle name="Heading 3 2 2 3 3 4 7 2" xfId="9268" xr:uid="{0F367B18-590D-4054-92E9-FB066B9E3944}"/>
    <cellStyle name="Heading 3 2 2 3 3 4 7 3" xfId="22219" xr:uid="{ED9E2E4E-BEA0-4853-BEE7-E912C02DB1A1}"/>
    <cellStyle name="Heading 3 2 2 3 3 4 8" xfId="7581" xr:uid="{F359FEA9-61FC-41C6-9C34-FFC4FE188178}"/>
    <cellStyle name="Heading 3 2 2 3 3 4 8 2" xfId="22851" xr:uid="{705907F1-36A4-4B0D-B110-CBAA24903B45}"/>
    <cellStyle name="Heading 3 2 2 3 3 4 9" xfId="10352" xr:uid="{7554738C-308C-4C83-A3D7-F03F7E9A2542}"/>
    <cellStyle name="Heading 3 2 2 3 3 4 9 2" xfId="22707" xr:uid="{8AA2EDCA-ADFF-43E5-AAB5-0B924832CFB4}"/>
    <cellStyle name="Heading 3 2 2 3 3 5" xfId="1273" xr:uid="{3C5B1081-83C6-4305-A87C-DD4963E720A0}"/>
    <cellStyle name="Heading 3 2 2 3 3 5 10" xfId="20599" xr:uid="{872B20F9-B452-4237-863C-BB77778600FD}"/>
    <cellStyle name="Heading 3 2 2 3 3 5 2" xfId="3816" xr:uid="{DD785414-F80C-496E-ADC3-A2BE5168FCC3}"/>
    <cellStyle name="Heading 3 2 2 3 3 5 2 2" xfId="6797" xr:uid="{08408F60-A4D6-4C92-B61A-9A8E658738D1}"/>
    <cellStyle name="Heading 3 2 2 3 3 5 2 2 2" xfId="8992" xr:uid="{BC78F91F-B894-445F-9697-B7F644A12F33}"/>
    <cellStyle name="Heading 3 2 2 3 3 5 2 2 2 2" xfId="27842" xr:uid="{41A7E654-0ED6-47E8-A7D6-80D878CC6AED}"/>
    <cellStyle name="Heading 3 2 2 3 3 5 2 2 3" xfId="19886" xr:uid="{C81D9F3B-B1FF-494D-9E5A-14B845677896}"/>
    <cellStyle name="Heading 3 2 2 3 3 5 2 2 4" xfId="21943" xr:uid="{8F309065-C0DF-4EBA-B22B-A622951691B3}"/>
    <cellStyle name="Heading 3 2 2 3 3 5 2 3" xfId="7950" xr:uid="{E135B0B3-80CF-43F8-AD70-1D82D8AE5F30}"/>
    <cellStyle name="Heading 3 2 2 3 3 5 2 3 2" xfId="24927" xr:uid="{BDBE0B58-F1D0-4FAD-A94A-363AD53BC35C}"/>
    <cellStyle name="Heading 3 2 2 3 3 5 2 4" xfId="16971" xr:uid="{C9904241-2A23-4194-B490-F78C71F43E10}"/>
    <cellStyle name="Heading 3 2 2 3 3 5 2 5" xfId="20649" xr:uid="{37734D05-8EA4-4A72-9195-DBB88EDA7564}"/>
    <cellStyle name="Heading 3 2 2 3 3 5 3" xfId="4384" xr:uid="{26F7DC36-6384-438B-B48D-E29A88CE69E7}"/>
    <cellStyle name="Heading 3 2 2 3 3 5 3 2" xfId="8202" xr:uid="{6A50FFE9-05F6-4DF3-9510-079B1660D336}"/>
    <cellStyle name="Heading 3 2 2 3 3 5 3 2 2" xfId="25468" xr:uid="{8FF66FA1-4853-4079-BD8F-C13CFBC5FFC9}"/>
    <cellStyle name="Heading 3 2 2 3 3 5 3 3" xfId="17512" xr:uid="{2FE15655-CA4C-43EA-9F23-49AD72A950A5}"/>
    <cellStyle name="Heading 3 2 2 3 3 5 3 4" xfId="20901" xr:uid="{4F5F8F3C-C372-4E0B-8CB1-2D0F6A7D7EB0}"/>
    <cellStyle name="Heading 3 2 2 3 3 5 4" xfId="2672" xr:uid="{B86536DA-A90E-41F9-AD72-66DF52F720BB}"/>
    <cellStyle name="Heading 3 2 2 3 3 5 4 2" xfId="7898" xr:uid="{721FB6D2-6854-4A7B-B14B-56C4F2BE3408}"/>
    <cellStyle name="Heading 3 2 2 3 3 5 4 2 2" xfId="23807" xr:uid="{2DB52D68-C44A-46F8-8E17-F1314D650DFF}"/>
    <cellStyle name="Heading 3 2 2 3 3 5 4 3" xfId="15854" xr:uid="{FF7D2B8A-9C04-457D-BE2E-121F230B046F}"/>
    <cellStyle name="Heading 3 2 2 3 3 5 4 4" xfId="21887" xr:uid="{7662B9E0-5595-4667-B17F-EEEECEE47ED4}"/>
    <cellStyle name="Heading 3 2 2 3 3 5 5" xfId="5150" xr:uid="{4C0CE4C6-8AB8-46BD-BBAF-5F5C51698902}"/>
    <cellStyle name="Heading 3 2 2 3 3 5 5 2" xfId="8667" xr:uid="{CA27721C-596C-45A7-9F5E-B881560FB9F3}"/>
    <cellStyle name="Heading 3 2 2 3 3 5 5 2 2" xfId="26203" xr:uid="{ED8BE78E-D38C-4637-9293-662C81B99896}"/>
    <cellStyle name="Heading 3 2 2 3 3 5 5 3" xfId="18247" xr:uid="{157772E9-84E0-4729-BE8C-D8065B8E17DB}"/>
    <cellStyle name="Heading 3 2 2 3 3 5 5 4" xfId="21366" xr:uid="{94653A5C-8949-4634-882C-EC78DCCFEEA7}"/>
    <cellStyle name="Heading 3 2 2 3 3 5 6" xfId="5045" xr:uid="{DC0DA34C-DEAA-4BF0-9204-4562BCFD3702}"/>
    <cellStyle name="Heading 3 2 2 3 3 5 6 2" xfId="8609" xr:uid="{CD49521F-F695-4BBD-9B20-E7D6A54B0830}"/>
    <cellStyle name="Heading 3 2 2 3 3 5 6 2 2" xfId="26098" xr:uid="{AEA22E50-06D1-4C6E-BDF3-33E3BB604F94}"/>
    <cellStyle name="Heading 3 2 2 3 3 5 6 3" xfId="18142" xr:uid="{751A6E51-B354-48F1-88FF-9DC81B453328}"/>
    <cellStyle name="Heading 3 2 2 3 3 5 6 4" xfId="21308" xr:uid="{181F340A-7358-427C-9931-F9D6698BBCF7}"/>
    <cellStyle name="Heading 3 2 2 3 3 5 7" xfId="7463" xr:uid="{F3F412B8-4C82-4077-A247-3316F43CC2F1}"/>
    <cellStyle name="Heading 3 2 2 3 3 5 7 2" xfId="9366" xr:uid="{3B3A2025-2CC2-40AF-A4D9-E32BED4DF17B}"/>
    <cellStyle name="Heading 3 2 2 3 3 5 7 3" xfId="22317" xr:uid="{9EA8F09A-EA0D-4304-9944-908E9E34760A}"/>
    <cellStyle name="Heading 3 2 2 3 3 5 8" xfId="10440" xr:uid="{8B0B4530-C603-4541-925E-2FA015194BF9}"/>
    <cellStyle name="Heading 3 2 2 3 3 5 8 2" xfId="22798" xr:uid="{EF29D168-E397-476F-A93D-E0460C5E1C34}"/>
    <cellStyle name="Heading 3 2 2 3 3 5 9" xfId="14837" xr:uid="{5B755FEF-3E35-4C30-A905-674D78583AD4}"/>
    <cellStyle name="Heading 3 2 2 3 4" xfId="1151" xr:uid="{077359D3-D101-4ECA-ACCA-F0022A1C1842}"/>
    <cellStyle name="Heading 3 2 2 3 4 2" xfId="1349" xr:uid="{43F02841-A2B6-461A-8295-FD20BBDE58FC}"/>
    <cellStyle name="Heading 3 2 2 3 4 2 10" xfId="14902" xr:uid="{DB81B301-8CA6-4116-909A-0F810FFBE2CD}"/>
    <cellStyle name="Heading 3 2 2 3 4 2 11" xfId="15619" xr:uid="{35669924-4864-4B18-9566-11105ACBCAD4}"/>
    <cellStyle name="Heading 3 2 2 3 4 2 2" xfId="3887" xr:uid="{A43484AA-B78B-40E1-99D3-C16E56D9159A}"/>
    <cellStyle name="Heading 3 2 2 3 4 2 2 2" xfId="6863" xr:uid="{B959CD1B-A40D-45FA-82A5-3A15993C7C6B}"/>
    <cellStyle name="Heading 3 2 2 3 4 2 2 2 2" xfId="9058" xr:uid="{36CE1A9A-4217-4551-8B2B-DEBEF5981D58}"/>
    <cellStyle name="Heading 3 2 2 3 4 2 2 2 2 2" xfId="27908" xr:uid="{537B4B90-9D0A-47FA-9FA8-38F1956B065E}"/>
    <cellStyle name="Heading 3 2 2 3 4 2 2 2 3" xfId="19952" xr:uid="{C8363E41-DD9C-4AEF-8F9B-75E6EDA0BCAE}"/>
    <cellStyle name="Heading 3 2 2 3 4 2 2 2 4" xfId="22009" xr:uid="{7627CD8D-CD93-4434-A9E4-0718497552F8}"/>
    <cellStyle name="Heading 3 2 2 3 4 2 2 3" xfId="8015" xr:uid="{2F2D5F07-9FE0-48E2-B1E3-56FC04C0781B}"/>
    <cellStyle name="Heading 3 2 2 3 4 2 2 3 2" xfId="24992" xr:uid="{07E70B27-9A46-4DFB-90AC-4229C68E1446}"/>
    <cellStyle name="Heading 3 2 2 3 4 2 2 4" xfId="17036" xr:uid="{F18A57D9-8C5D-4F2C-A934-A9CEF30CF983}"/>
    <cellStyle name="Heading 3 2 2 3 4 2 2 5" xfId="20714" xr:uid="{F8E28C6A-43D5-42A1-915E-EA60A2FF6FF9}"/>
    <cellStyle name="Heading 3 2 2 3 4 2 3" xfId="4449" xr:uid="{845608A3-164E-4DDD-BF95-174AF60C4B4F}"/>
    <cellStyle name="Heading 3 2 2 3 4 2 3 2" xfId="8267" xr:uid="{C4D3A806-2216-4C2A-B1EC-CAE3977BD0E6}"/>
    <cellStyle name="Heading 3 2 2 3 4 2 3 2 2" xfId="25533" xr:uid="{83A31FF7-967A-4206-9152-41F91B50B22B}"/>
    <cellStyle name="Heading 3 2 2 3 4 2 3 3" xfId="17577" xr:uid="{7EA891FC-9873-44C7-AB46-A3A12D2FEB84}"/>
    <cellStyle name="Heading 3 2 2 3 4 2 3 4" xfId="20966" xr:uid="{32BE1598-455B-43EF-AC1E-31D29C7DB02E}"/>
    <cellStyle name="Heading 3 2 2 3 4 2 4" xfId="2487" xr:uid="{C80D375B-3676-4491-A146-E488C7C821EB}"/>
    <cellStyle name="Heading 3 2 2 3 4 2 4 2" xfId="7722" xr:uid="{9591C62D-EC48-461A-ACCF-F8EFB49B5331}"/>
    <cellStyle name="Heading 3 2 2 3 4 2 4 2 2" xfId="23624" xr:uid="{DF60AC95-3ABD-423C-898D-56DC6CEEEFF3}"/>
    <cellStyle name="Heading 3 2 2 3 4 2 4 3" xfId="15671" xr:uid="{0C46EB68-0B08-4546-8A43-05EDF130F373}"/>
    <cellStyle name="Heading 3 2 2 3 4 2 4 4" xfId="21711" xr:uid="{1B2D4164-3B0A-4ADA-AF5A-461882991BF7}"/>
    <cellStyle name="Heading 3 2 2 3 4 2 5" xfId="5217" xr:uid="{A3AF264C-E413-43F4-BD63-4FC40AC31F8D}"/>
    <cellStyle name="Heading 3 2 2 3 4 2 5 2" xfId="8734" xr:uid="{E5C126A4-97E1-4434-B698-F418933E864F}"/>
    <cellStyle name="Heading 3 2 2 3 4 2 5 2 2" xfId="26270" xr:uid="{24F78DB6-9228-4927-951B-BD26E41650DA}"/>
    <cellStyle name="Heading 3 2 2 3 4 2 5 3" xfId="18314" xr:uid="{370D63D2-427A-49DF-A792-9634490099D4}"/>
    <cellStyle name="Heading 3 2 2 3 4 2 5 4" xfId="21433" xr:uid="{5B2F92BC-350B-4DD5-9976-CFD35F4EB3DE}"/>
    <cellStyle name="Heading 3 2 2 3 4 2 6" xfId="4919" xr:uid="{44BE4B21-7A47-4372-A3B0-EB121B5C3A49}"/>
    <cellStyle name="Heading 3 2 2 3 4 2 6 2" xfId="8552" xr:uid="{077A7DBC-0087-40FA-8ED3-36CEAD897E84}"/>
    <cellStyle name="Heading 3 2 2 3 4 2 6 2 2" xfId="25974" xr:uid="{98562CE9-9C5A-4E3A-946B-6E55472CAF99}"/>
    <cellStyle name="Heading 3 2 2 3 4 2 6 3" xfId="18018" xr:uid="{ED05E525-9431-4D7C-945B-F87DDB3FFD27}"/>
    <cellStyle name="Heading 3 2 2 3 4 2 6 4" xfId="21251" xr:uid="{2D725966-A3DA-40F3-AD0E-D196E1A4626E}"/>
    <cellStyle name="Heading 3 2 2 3 4 2 7" xfId="7446" xr:uid="{B3617382-182A-41EB-B1EC-6E1EE4372FFC}"/>
    <cellStyle name="Heading 3 2 2 3 4 2 7 2" xfId="9349" xr:uid="{7C4AEED3-30B1-43D9-B814-BA1FBCC3F1F1}"/>
    <cellStyle name="Heading 3 2 2 3 4 2 7 3" xfId="22300" xr:uid="{376A8DD4-C1E4-45D8-A3B0-148D5DDB1F5F}"/>
    <cellStyle name="Heading 3 2 2 3 4 2 8" xfId="7594" xr:uid="{97C31BCD-8987-4705-BE5E-01C4CAA2CA86}"/>
    <cellStyle name="Heading 3 2 2 3 4 2 8 2" xfId="22864" xr:uid="{1C450E9A-DA41-4133-93F5-3178B46BF58A}"/>
    <cellStyle name="Heading 3 2 2 3 4 2 9" xfId="10300" xr:uid="{CF29D61F-BAEA-4C3F-9A44-3589741FA91A}"/>
    <cellStyle name="Heading 3 2 2 3 4 2 9 2" xfId="22667" xr:uid="{EF340256-DA42-4736-BCC6-55BFA3EDED9F}"/>
    <cellStyle name="Heading 3 2 2 3 4 3" xfId="1435" xr:uid="{9227E24B-8D67-412B-B687-FFE153884B00}"/>
    <cellStyle name="Heading 3 2 2 3 4 3 10" xfId="20564" xr:uid="{F7A8873D-5D94-4901-BCDD-D2CB5A64A839}"/>
    <cellStyle name="Heading 3 2 2 3 4 3 2" xfId="3972" xr:uid="{520B37C7-FB00-4C04-914B-69F4ECABA282}"/>
    <cellStyle name="Heading 3 2 2 3 4 3 2 2" xfId="6948" xr:uid="{107F7D60-D1DF-4D07-8EDE-EA35AF440988}"/>
    <cellStyle name="Heading 3 2 2 3 4 3 2 2 2" xfId="9143" xr:uid="{804E66BF-260C-43FC-9196-252ABE114228}"/>
    <cellStyle name="Heading 3 2 2 3 4 3 2 2 2 2" xfId="27993" xr:uid="{BA4319B5-2FB3-48BD-BE51-0707642D5BDC}"/>
    <cellStyle name="Heading 3 2 2 3 4 3 2 2 3" xfId="20037" xr:uid="{6F8E1FAC-0CAD-4FA5-B948-A985A3707E6C}"/>
    <cellStyle name="Heading 3 2 2 3 4 3 2 2 4" xfId="22094" xr:uid="{E9CB2B30-71EC-4899-BA91-A8D74D00CFA7}"/>
    <cellStyle name="Heading 3 2 2 3 4 3 2 3" xfId="8099" xr:uid="{CEB2C506-EB0B-4E69-A16E-757576CC1D62}"/>
    <cellStyle name="Heading 3 2 2 3 4 3 2 3 2" xfId="25076" xr:uid="{4942004C-AFA2-4E95-8C64-1D06B4871C9A}"/>
    <cellStyle name="Heading 3 2 2 3 4 3 2 4" xfId="17120" xr:uid="{1A35824A-42AA-449E-A97F-9EC86D052C20}"/>
    <cellStyle name="Heading 3 2 2 3 4 3 2 5" xfId="20798" xr:uid="{D40ABDD6-6281-48B7-8318-450C1CEC06EE}"/>
    <cellStyle name="Heading 3 2 2 3 4 3 3" xfId="4533" xr:uid="{9095057B-7EF5-4B7F-B279-6450850BBF68}"/>
    <cellStyle name="Heading 3 2 2 3 4 3 3 2" xfId="8351" xr:uid="{8F5FA3F6-4E66-4543-9F42-CA3FD3EE268E}"/>
    <cellStyle name="Heading 3 2 2 3 4 3 3 2 2" xfId="25617" xr:uid="{6C682073-0A9D-4EA7-A140-16868DFCC711}"/>
    <cellStyle name="Heading 3 2 2 3 4 3 3 3" xfId="17661" xr:uid="{F990488C-1F10-4BF2-8B79-227B844D542B}"/>
    <cellStyle name="Heading 3 2 2 3 4 3 3 4" xfId="21050" xr:uid="{87D90722-9BFD-4A5D-A3CE-DEBC030C22D5}"/>
    <cellStyle name="Heading 3 2 2 3 4 3 4" xfId="2592" xr:uid="{9B590336-BF2C-4B66-94DC-0A5E1EF78C06}"/>
    <cellStyle name="Heading 3 2 2 3 4 3 4 2" xfId="7822" xr:uid="{C73D19C4-7220-4BFB-A1E7-36B8BB26B82D}"/>
    <cellStyle name="Heading 3 2 2 3 4 3 4 2 2" xfId="23728" xr:uid="{F2601403-E965-4DA6-8835-4845C6FB022C}"/>
    <cellStyle name="Heading 3 2 2 3 4 3 4 3" xfId="15775" xr:uid="{4C1B5FE0-4E55-4E9E-9B6A-6E8F69DB6F51}"/>
    <cellStyle name="Heading 3 2 2 3 4 3 4 4" xfId="21811" xr:uid="{8FF6BAB0-B69E-4B5F-81DC-904945D61299}"/>
    <cellStyle name="Heading 3 2 2 3 4 3 5" xfId="5303" xr:uid="{526C3E90-0DBF-4991-9BF5-A3EAE9C77B54}"/>
    <cellStyle name="Heading 3 2 2 3 4 3 5 2" xfId="8820" xr:uid="{F2013914-BFF9-4C10-B2D7-EEFC473C269C}"/>
    <cellStyle name="Heading 3 2 2 3 4 3 5 2 2" xfId="26356" xr:uid="{5BE79F9F-6551-4BBD-9F45-F72D77E01986}"/>
    <cellStyle name="Heading 3 2 2 3 4 3 5 3" xfId="18400" xr:uid="{B26DF22D-DA9D-4CDF-8774-9C0167352E2B}"/>
    <cellStyle name="Heading 3 2 2 3 4 3 5 4" xfId="21519" xr:uid="{0319F7CB-91ED-4355-AD36-F32DA84A7A97}"/>
    <cellStyle name="Heading 3 2 2 3 4 3 6" xfId="4828" xr:uid="{5087F3F1-F378-43FF-9641-FD967DB0D869}"/>
    <cellStyle name="Heading 3 2 2 3 4 3 6 2" xfId="8522" xr:uid="{A87C0BAC-ABE5-4EB0-A17D-E35B380FB605}"/>
    <cellStyle name="Heading 3 2 2 3 4 3 6 2 2" xfId="25887" xr:uid="{995D6E82-7A88-4D56-AFDA-65FE4EDD0E62}"/>
    <cellStyle name="Heading 3 2 2 3 4 3 6 3" xfId="17931" xr:uid="{C8C59639-1390-49CB-AC40-CECE81F443EB}"/>
    <cellStyle name="Heading 3 2 2 3 4 3 6 4" xfId="21221" xr:uid="{CA128877-A3ED-4C56-A078-21A596EE3B85}"/>
    <cellStyle name="Heading 3 2 2 3 4 3 7" xfId="7485" xr:uid="{669D8DC1-2646-46E0-B0C1-7AA8115332FD}"/>
    <cellStyle name="Heading 3 2 2 3 4 3 7 2" xfId="9388" xr:uid="{08ED2469-A850-47AC-B0DB-73C2176D3189}"/>
    <cellStyle name="Heading 3 2 2 3 4 3 7 3" xfId="22339" xr:uid="{E3EDEC73-1E23-4B17-B8D6-E5950FE43E96}"/>
    <cellStyle name="Heading 3 2 2 3 4 3 8" xfId="10475" xr:uid="{0178D938-806A-4D34-8128-9661A048D113}"/>
    <cellStyle name="Heading 3 2 2 3 4 3 8 2" xfId="22949" xr:uid="{4F6B5CA7-CB75-4A44-95CA-624024793DBA}"/>
    <cellStyle name="Heading 3 2 2 3 4 3 9" xfId="14986" xr:uid="{1FEC69EE-6D10-4D0D-AB5E-8E223B737795}"/>
    <cellStyle name="Heading 3 2 2 3 5" xfId="1152" xr:uid="{CFD224A9-E929-4652-88F8-D2A0F8B9A143}"/>
    <cellStyle name="Heading 3 2 2 3 5 2" xfId="1350" xr:uid="{AF02D150-14CD-4CBB-A8FE-F45D7995B0B9}"/>
    <cellStyle name="Heading 3 2 2 3 5 2 10" xfId="14903" xr:uid="{4085E3BD-D801-48EB-9F1F-0CF42B311F79}"/>
    <cellStyle name="Heading 3 2 2 3 5 2 11" xfId="14701" xr:uid="{4FF7A656-823E-4871-B87E-C93B620819C7}"/>
    <cellStyle name="Heading 3 2 2 3 5 2 2" xfId="3888" xr:uid="{C279816E-2FF8-4CA7-99DE-D2A5FC8DEC42}"/>
    <cellStyle name="Heading 3 2 2 3 5 2 2 2" xfId="6864" xr:uid="{86D0A4C1-5B92-4BED-BE19-E816709A6261}"/>
    <cellStyle name="Heading 3 2 2 3 5 2 2 2 2" xfId="9059" xr:uid="{D15F6BA7-AC1D-4702-9007-3AC6540A0FF5}"/>
    <cellStyle name="Heading 3 2 2 3 5 2 2 2 2 2" xfId="27909" xr:uid="{3824F9BB-8282-4B9C-9EFE-CD301134BE06}"/>
    <cellStyle name="Heading 3 2 2 3 5 2 2 2 3" xfId="19953" xr:uid="{BF8B2532-E742-416A-A8F7-AC360B2E4619}"/>
    <cellStyle name="Heading 3 2 2 3 5 2 2 2 4" xfId="22010" xr:uid="{09060316-F69E-4A4B-8525-640A8A61AF07}"/>
    <cellStyle name="Heading 3 2 2 3 5 2 2 3" xfId="8016" xr:uid="{223F96F9-96BB-4E7A-B772-9C83BF9050A3}"/>
    <cellStyle name="Heading 3 2 2 3 5 2 2 3 2" xfId="24993" xr:uid="{633FB2CC-D66E-4D12-A760-4E7C5A5B00B3}"/>
    <cellStyle name="Heading 3 2 2 3 5 2 2 4" xfId="17037" xr:uid="{B7B10D50-6700-48E8-8FE0-D6A2046488ED}"/>
    <cellStyle name="Heading 3 2 2 3 5 2 2 5" xfId="20715" xr:uid="{E30D433D-11CC-47FA-A999-6CE39CEED80F}"/>
    <cellStyle name="Heading 3 2 2 3 5 2 3" xfId="4450" xr:uid="{A0DD22A7-53B1-473D-AE95-2770F427A7CD}"/>
    <cellStyle name="Heading 3 2 2 3 5 2 3 2" xfId="8268" xr:uid="{60D9AE30-5255-49FE-8B89-3DF9B8C8A4C2}"/>
    <cellStyle name="Heading 3 2 2 3 5 2 3 2 2" xfId="25534" xr:uid="{28284208-38A2-437F-B495-9E299B4B2BB6}"/>
    <cellStyle name="Heading 3 2 2 3 5 2 3 3" xfId="17578" xr:uid="{48A5B4F2-3800-4E32-9FAC-FCCE910259C5}"/>
    <cellStyle name="Heading 3 2 2 3 5 2 3 4" xfId="20967" xr:uid="{0DDC19BD-CD76-427F-9388-0F9A7038C1F1}"/>
    <cellStyle name="Heading 3 2 2 3 5 2 4" xfId="2525" xr:uid="{406BDC56-7E9E-4958-8BC2-45A5F6AB5236}"/>
    <cellStyle name="Heading 3 2 2 3 5 2 4 2" xfId="7757" xr:uid="{710A625C-B01A-475F-9AF5-D1856C33A727}"/>
    <cellStyle name="Heading 3 2 2 3 5 2 4 2 2" xfId="23662" xr:uid="{9427C65D-C916-4EB4-8E89-C7786B7B49CA}"/>
    <cellStyle name="Heading 3 2 2 3 5 2 4 3" xfId="15709" xr:uid="{62650D58-8277-4B1E-8943-290779A08217}"/>
    <cellStyle name="Heading 3 2 2 3 5 2 4 4" xfId="21746" xr:uid="{FE66619F-9214-4984-A967-D6AE11D0C46A}"/>
    <cellStyle name="Heading 3 2 2 3 5 2 5" xfId="5218" xr:uid="{30DFA543-C1ED-4A6E-9FF7-D534DDCC6E93}"/>
    <cellStyle name="Heading 3 2 2 3 5 2 5 2" xfId="8735" xr:uid="{B1A4C940-BC85-4263-BAE7-F6E059D22E7C}"/>
    <cellStyle name="Heading 3 2 2 3 5 2 5 2 2" xfId="26271" xr:uid="{832B609A-E51D-4AD5-ACB0-EAEDA20CE208}"/>
    <cellStyle name="Heading 3 2 2 3 5 2 5 3" xfId="18315" xr:uid="{425F1001-5A66-4405-8CBF-5077439D205A}"/>
    <cellStyle name="Heading 3 2 2 3 5 2 5 4" xfId="21434" xr:uid="{C6857FE5-CFE7-4144-97B3-A7309962A429}"/>
    <cellStyle name="Heading 3 2 2 3 5 2 6" xfId="4923" xr:uid="{FB03D9E5-68B3-4DCF-AA68-6B66F66C40E4}"/>
    <cellStyle name="Heading 3 2 2 3 5 2 6 2" xfId="8554" xr:uid="{9F5BDA0E-FCDF-4537-893D-8C6771C4894D}"/>
    <cellStyle name="Heading 3 2 2 3 5 2 6 2 2" xfId="25978" xr:uid="{C195A2DF-8BD4-4C91-A906-94AAD0B2423F}"/>
    <cellStyle name="Heading 3 2 2 3 5 2 6 3" xfId="18022" xr:uid="{1867368A-62FD-495B-89D6-7D106F570D78}"/>
    <cellStyle name="Heading 3 2 2 3 5 2 6 4" xfId="21253" xr:uid="{B668E0E2-F56E-474D-8920-E14DC477FBA1}"/>
    <cellStyle name="Heading 3 2 2 3 5 2 7" xfId="7325" xr:uid="{A97F2D2E-8FAF-46E9-BA09-1C07BB242151}"/>
    <cellStyle name="Heading 3 2 2 3 5 2 7 2" xfId="9228" xr:uid="{50BFEC13-512A-4057-83F9-8AFD5C52C898}"/>
    <cellStyle name="Heading 3 2 2 3 5 2 7 3" xfId="22179" xr:uid="{FF562EA0-0C96-4AE8-B654-40BDB2BE4B7B}"/>
    <cellStyle name="Heading 3 2 2 3 5 2 8" xfId="7595" xr:uid="{7B3692F0-98BA-4CAB-822D-8BA801C27998}"/>
    <cellStyle name="Heading 3 2 2 3 5 2 8 2" xfId="22865" xr:uid="{FFB777A5-4DC4-41A8-AF2B-04FC42A69CA7}"/>
    <cellStyle name="Heading 3 2 2 3 5 2 9" xfId="10388" xr:uid="{DC1EB09C-A18F-48E6-AEE5-E3AAC3BB9166}"/>
    <cellStyle name="Heading 3 2 2 3 5 2 9 2" xfId="22741" xr:uid="{15F23841-16FC-4968-B562-AFB786CD2042}"/>
    <cellStyle name="Heading 3 2 2 3 5 3" xfId="1436" xr:uid="{F3DCCF98-C209-4896-8DAD-9399CFC53AF8}"/>
    <cellStyle name="Heading 3 2 2 3 5 3 10" xfId="20524" xr:uid="{AAADB40F-9814-4330-B899-B0A4C3012DF5}"/>
    <cellStyle name="Heading 3 2 2 3 5 3 2" xfId="3973" xr:uid="{EF421E76-9B55-46F6-A68F-98B953A8CE99}"/>
    <cellStyle name="Heading 3 2 2 3 5 3 2 2" xfId="6949" xr:uid="{52E73FF8-7A92-4E4E-934B-773AC5635EF6}"/>
    <cellStyle name="Heading 3 2 2 3 5 3 2 2 2" xfId="9144" xr:uid="{E75BBC53-90DA-4C46-B708-154E3FA81CE0}"/>
    <cellStyle name="Heading 3 2 2 3 5 3 2 2 2 2" xfId="27994" xr:uid="{B66103BF-0FA3-41B9-853C-4E0AC0C706B6}"/>
    <cellStyle name="Heading 3 2 2 3 5 3 2 2 3" xfId="20038" xr:uid="{AEA21172-8909-48D3-B4B4-5BD0A3B1902C}"/>
    <cellStyle name="Heading 3 2 2 3 5 3 2 2 4" xfId="22095" xr:uid="{522AEA1E-5FDF-4447-A4F6-6D5967217E99}"/>
    <cellStyle name="Heading 3 2 2 3 5 3 2 3" xfId="8100" xr:uid="{7D9C0A96-C28F-495E-8895-6565DFC93CF2}"/>
    <cellStyle name="Heading 3 2 2 3 5 3 2 3 2" xfId="25077" xr:uid="{83C77C51-D229-47E9-A662-7F2F7584FB0B}"/>
    <cellStyle name="Heading 3 2 2 3 5 3 2 4" xfId="17121" xr:uid="{7549E639-19DB-4AE2-A080-1C1E383A8E6E}"/>
    <cellStyle name="Heading 3 2 2 3 5 3 2 5" xfId="20799" xr:uid="{6C261D47-7E9D-45D4-BB5F-76D6D9EB9957}"/>
    <cellStyle name="Heading 3 2 2 3 5 3 3" xfId="4534" xr:uid="{C84804CB-E33C-4E9C-A4F1-7F5009BFC844}"/>
    <cellStyle name="Heading 3 2 2 3 5 3 3 2" xfId="8352" xr:uid="{380C94BD-445B-49B8-832E-8D8E93D6DB61}"/>
    <cellStyle name="Heading 3 2 2 3 5 3 3 2 2" xfId="25618" xr:uid="{961B8575-D648-4AB6-A141-8A5A425F1309}"/>
    <cellStyle name="Heading 3 2 2 3 5 3 3 3" xfId="17662" xr:uid="{EB2C5F70-6B0E-47F9-908D-9D016F3363CB}"/>
    <cellStyle name="Heading 3 2 2 3 5 3 3 4" xfId="21051" xr:uid="{8267DB8F-08CB-43B4-815C-3EDDFB745B36}"/>
    <cellStyle name="Heading 3 2 2 3 5 3 4" xfId="2513" xr:uid="{28948077-B190-4F45-8203-3DD15F0A9FA8}"/>
    <cellStyle name="Heading 3 2 2 3 5 3 4 2" xfId="7747" xr:uid="{DF116080-5EEB-43CE-8C13-90E2C74E4F0E}"/>
    <cellStyle name="Heading 3 2 2 3 5 3 4 2 2" xfId="23650" xr:uid="{71177144-8F0D-42ED-9C6E-EA418AE815C7}"/>
    <cellStyle name="Heading 3 2 2 3 5 3 4 3" xfId="15697" xr:uid="{BAEE7E2C-7FD0-4007-AE3D-4F255901B03C}"/>
    <cellStyle name="Heading 3 2 2 3 5 3 4 4" xfId="21736" xr:uid="{9AB30C6D-A875-4C8C-BFA3-A49D191B51F2}"/>
    <cellStyle name="Heading 3 2 2 3 5 3 5" xfId="5304" xr:uid="{9E9C5125-5492-474F-AC1D-EADBCFD1F59A}"/>
    <cellStyle name="Heading 3 2 2 3 5 3 5 2" xfId="8821" xr:uid="{1B572AFE-16DF-45E9-B65F-E2258BEE8672}"/>
    <cellStyle name="Heading 3 2 2 3 5 3 5 2 2" xfId="26357" xr:uid="{901131E2-D46E-4ABB-A759-079A3A26EC83}"/>
    <cellStyle name="Heading 3 2 2 3 5 3 5 3" xfId="18401" xr:uid="{C09A561E-2EBC-4D3B-900E-5FBAE22683A9}"/>
    <cellStyle name="Heading 3 2 2 3 5 3 5 4" xfId="21520" xr:uid="{F0E13981-C9C2-46C3-9829-734755E24706}"/>
    <cellStyle name="Heading 3 2 2 3 5 3 6" xfId="4677" xr:uid="{B433F877-9003-4B0D-9C82-8FCB3D443391}"/>
    <cellStyle name="Heading 3 2 2 3 5 3 6 2" xfId="8463" xr:uid="{89A38D81-56BE-413A-857C-1346B61813EA}"/>
    <cellStyle name="Heading 3 2 2 3 5 3 6 2 2" xfId="25750" xr:uid="{92C766BC-D6EB-4FCA-B59A-751B621502E2}"/>
    <cellStyle name="Heading 3 2 2 3 5 3 6 3" xfId="17794" xr:uid="{2DF61D35-23CB-4EF7-BCB5-891AA1847DC7}"/>
    <cellStyle name="Heading 3 2 2 3 5 3 6 4" xfId="21162" xr:uid="{B21DFF35-689F-423E-B12A-285BD5736DC8}"/>
    <cellStyle name="Heading 3 2 2 3 5 3 7" xfId="7415" xr:uid="{0F7F0992-409A-4B98-85EF-0199595A6D47}"/>
    <cellStyle name="Heading 3 2 2 3 5 3 7 2" xfId="9318" xr:uid="{27309FDE-7703-4F1D-A8D6-6950D9E84FB2}"/>
    <cellStyle name="Heading 3 2 2 3 5 3 7 3" xfId="22269" xr:uid="{DE8051DB-3CA1-4197-8451-E430318D02BC}"/>
    <cellStyle name="Heading 3 2 2 3 5 3 8" xfId="10476" xr:uid="{00DDDDA3-517F-4EA5-9AE4-242BBC35E24E}"/>
    <cellStyle name="Heading 3 2 2 3 5 3 8 2" xfId="22950" xr:uid="{E76861BA-E8D2-4C26-A623-9282CE6A27CD}"/>
    <cellStyle name="Heading 3 2 2 3 5 3 9" xfId="14987" xr:uid="{D04CF1B1-59B7-4E08-8A20-DACD75931E7B}"/>
    <cellStyle name="Heading 3 2 2 3 6" xfId="1303" xr:uid="{6D500478-D359-48A1-B9E0-24CF00ECBDED}"/>
    <cellStyle name="Heading 3 2 2 3 6 10" xfId="14860" xr:uid="{CBFCEC82-7278-474C-B506-3125AA97B934}"/>
    <cellStyle name="Heading 3 2 2 3 6 11" xfId="14720" xr:uid="{53EB7FBD-70D3-4080-BDE4-3305FF2F09A8}"/>
    <cellStyle name="Heading 3 2 2 3 6 2" xfId="3842" xr:uid="{CB51B2A2-F4EE-432B-A7CB-04B2C9147628}"/>
    <cellStyle name="Heading 3 2 2 3 6 2 2" xfId="6821" xr:uid="{D2668D0B-899E-44CC-9461-8893717F6AE9}"/>
    <cellStyle name="Heading 3 2 2 3 6 2 2 2" xfId="9016" xr:uid="{4DB78861-8F3A-47C0-B131-2200266F1F52}"/>
    <cellStyle name="Heading 3 2 2 3 6 2 2 2 2" xfId="27866" xr:uid="{8AFF99B2-2AD4-4DB5-A262-36DEE3D1A1D1}"/>
    <cellStyle name="Heading 3 2 2 3 6 2 2 3" xfId="19910" xr:uid="{B17649F8-A57D-4FD4-932D-B710C2356101}"/>
    <cellStyle name="Heading 3 2 2 3 6 2 2 4" xfId="21967" xr:uid="{AA60C5A5-43B8-4697-B0EA-DC758DF48A27}"/>
    <cellStyle name="Heading 3 2 2 3 6 2 3" xfId="7973" xr:uid="{0301385D-2D3D-444D-98F1-EF19E990542C}"/>
    <cellStyle name="Heading 3 2 2 3 6 2 3 2" xfId="24950" xr:uid="{ABD63D22-F628-4F12-B313-4EBDF24B5D86}"/>
    <cellStyle name="Heading 3 2 2 3 6 2 4" xfId="16994" xr:uid="{E64BA119-2D1A-4D3A-BEA2-6417C32F0513}"/>
    <cellStyle name="Heading 3 2 2 3 6 2 5" xfId="20672" xr:uid="{B71C6CD2-FA13-4A55-A4ED-F31E306CB6B1}"/>
    <cellStyle name="Heading 3 2 2 3 6 3" xfId="4407" xr:uid="{E4A12006-09C1-495A-8892-F9D15344F783}"/>
    <cellStyle name="Heading 3 2 2 3 6 3 2" xfId="8225" xr:uid="{66BA8ADC-8706-41F3-9BCF-9C6ADD5A66EF}"/>
    <cellStyle name="Heading 3 2 2 3 6 3 2 2" xfId="25491" xr:uid="{06453DFA-51D4-4B25-84A4-12F1F1C45D16}"/>
    <cellStyle name="Heading 3 2 2 3 6 3 3" xfId="17535" xr:uid="{BDB6F2AD-7B6D-446E-8266-08EA163F21C2}"/>
    <cellStyle name="Heading 3 2 2 3 6 3 4" xfId="20924" xr:uid="{A6C3A173-2D74-4E40-B943-21C4D2CEE582}"/>
    <cellStyle name="Heading 3 2 2 3 6 4" xfId="2624" xr:uid="{2B2BFFC2-69C2-4B09-9F9F-6956BF90A92D}"/>
    <cellStyle name="Heading 3 2 2 3 6 4 2" xfId="7853" xr:uid="{F1AC8B19-9A02-4000-8C81-996C206E2BB2}"/>
    <cellStyle name="Heading 3 2 2 3 6 4 2 2" xfId="23760" xr:uid="{02B5BABC-4E2D-4114-8042-2E018AC5449F}"/>
    <cellStyle name="Heading 3 2 2 3 6 4 3" xfId="15807" xr:uid="{15EC9C5F-2BCA-4843-B031-C7CB2B674F4D}"/>
    <cellStyle name="Heading 3 2 2 3 6 4 4" xfId="21842" xr:uid="{E66325FE-73D3-47C5-BDF4-5F78E51D4CF1}"/>
    <cellStyle name="Heading 3 2 2 3 6 5" xfId="5175" xr:uid="{D712B2A8-6AEC-4C5A-BE30-814602F0FAAA}"/>
    <cellStyle name="Heading 3 2 2 3 6 5 2" xfId="8692" xr:uid="{4BC6FCE6-EE31-40AE-9DA8-2B772AD32109}"/>
    <cellStyle name="Heading 3 2 2 3 6 5 2 2" xfId="26228" xr:uid="{FB5089CD-9EF6-4925-BD28-921BF50DFA76}"/>
    <cellStyle name="Heading 3 2 2 3 6 5 3" xfId="18272" xr:uid="{5919C98A-9424-4F3F-B406-C4A6F7B3E2E0}"/>
    <cellStyle name="Heading 3 2 2 3 6 5 4" xfId="21391" xr:uid="{1EF2BB56-A1F3-49BC-BAB4-23B42682EAA8}"/>
    <cellStyle name="Heading 3 2 2 3 6 6" xfId="4628" xr:uid="{AEE80C5A-07E5-4ED3-81DC-A3F6F88F3A53}"/>
    <cellStyle name="Heading 3 2 2 3 6 6 2" xfId="8430" xr:uid="{D95DEC71-1836-457D-991A-BE74C0EFD419}"/>
    <cellStyle name="Heading 3 2 2 3 6 6 2 2" xfId="25706" xr:uid="{AE716AC8-600F-4A72-B704-46F125C34414}"/>
    <cellStyle name="Heading 3 2 2 3 6 6 3" xfId="17750" xr:uid="{F083054B-20C5-405B-86FD-ED0E5C683492}"/>
    <cellStyle name="Heading 3 2 2 3 6 6 4" xfId="21129" xr:uid="{CE8B208D-1F8E-4992-8F72-6E253ECBB685}"/>
    <cellStyle name="Heading 3 2 2 3 6 7" xfId="7498" xr:uid="{FA5B184B-D308-446F-AFBD-8CF0851F4981}"/>
    <cellStyle name="Heading 3 2 2 3 6 7 2" xfId="9401" xr:uid="{3D63928B-DD2D-4F73-B567-B0799571F1AD}"/>
    <cellStyle name="Heading 3 2 2 3 6 7 3" xfId="22352" xr:uid="{9D913E77-2E0B-4A32-8058-F7754B344D01}"/>
    <cellStyle name="Heading 3 2 2 3 6 8" xfId="7554" xr:uid="{5DF002C7-EEBC-4561-AA6E-D9D78683B7D2}"/>
    <cellStyle name="Heading 3 2 2 3 6 8 2" xfId="22822" xr:uid="{B0065EFE-CFD1-4DE2-AD6A-B83D41016133}"/>
    <cellStyle name="Heading 3 2 2 3 6 9" xfId="10439" xr:uid="{F2D3DE6B-0F13-40CF-8E80-7A31A496C2DC}"/>
    <cellStyle name="Heading 3 2 2 3 6 9 2" xfId="22797" xr:uid="{B71FC9F1-AB8A-452B-A833-A13C6C14951A}"/>
    <cellStyle name="Heading 3 2 2 3 7" xfId="1283" xr:uid="{8C0DAD88-00DE-46B7-9FC6-54B6337AE71C}"/>
    <cellStyle name="Heading 3 2 2 3 7 10" xfId="20507" xr:uid="{E6914068-2250-455E-91D9-D9BD6947F4E0}"/>
    <cellStyle name="Heading 3 2 2 3 7 2" xfId="3825" xr:uid="{EF108179-2D84-4E7B-8866-04F97451FF2D}"/>
    <cellStyle name="Heading 3 2 2 3 7 2 2" xfId="6806" xr:uid="{C34998D1-015D-4EB5-A2E9-E640AFCF3DFE}"/>
    <cellStyle name="Heading 3 2 2 3 7 2 2 2" xfId="9001" xr:uid="{280C8C9D-380F-4BEE-BD9C-A250972FD810}"/>
    <cellStyle name="Heading 3 2 2 3 7 2 2 2 2" xfId="27851" xr:uid="{2C58D064-F12F-4F38-ABA6-922E9BBC0074}"/>
    <cellStyle name="Heading 3 2 2 3 7 2 2 3" xfId="19895" xr:uid="{2AC7DD33-964C-447B-80D9-70C03DC63447}"/>
    <cellStyle name="Heading 3 2 2 3 7 2 2 4" xfId="21952" xr:uid="{3B760C45-06A7-4DCF-8C56-8BBF101FF16C}"/>
    <cellStyle name="Heading 3 2 2 3 7 2 3" xfId="7959" xr:uid="{7011D7D9-4258-4F16-A067-2562294FF5BA}"/>
    <cellStyle name="Heading 3 2 2 3 7 2 3 2" xfId="24936" xr:uid="{4ADB5D24-91EB-4CF4-B945-2FE29D568517}"/>
    <cellStyle name="Heading 3 2 2 3 7 2 4" xfId="16980" xr:uid="{2FEDE436-5B54-4DCB-A7F5-727387AA3C5B}"/>
    <cellStyle name="Heading 3 2 2 3 7 2 5" xfId="20658" xr:uid="{69FD2399-32E9-4361-925C-737834B4B528}"/>
    <cellStyle name="Heading 3 2 2 3 7 3" xfId="4393" xr:uid="{730AA463-0283-4658-A038-415EA5392225}"/>
    <cellStyle name="Heading 3 2 2 3 7 3 2" xfId="8211" xr:uid="{4BDBA4A4-C653-46C0-943B-7BAA0CCF6DB4}"/>
    <cellStyle name="Heading 3 2 2 3 7 3 2 2" xfId="25477" xr:uid="{35E964E0-B15B-4808-A4AF-0AFF31097FB2}"/>
    <cellStyle name="Heading 3 2 2 3 7 3 3" xfId="17521" xr:uid="{289349D4-1C1F-4FF1-92E5-115C1BE9DB4C}"/>
    <cellStyle name="Heading 3 2 2 3 7 3 4" xfId="20910" xr:uid="{6E9B1533-952C-4A94-92D9-B630D9D0CEDC}"/>
    <cellStyle name="Heading 3 2 2 3 7 4" xfId="2475" xr:uid="{8639C88B-904B-4240-A291-217F70842271}"/>
    <cellStyle name="Heading 3 2 2 3 7 4 2" xfId="7712" xr:uid="{C37B2A3B-FED7-4444-A3A5-EFBE65471E2D}"/>
    <cellStyle name="Heading 3 2 2 3 7 4 2 2" xfId="23612" xr:uid="{B14FE33D-CC25-4DEF-9809-7D4AA46F852B}"/>
    <cellStyle name="Heading 3 2 2 3 7 4 3" xfId="15659" xr:uid="{8F0A76E7-3B8A-492A-8D50-D4C19F6C8BF8}"/>
    <cellStyle name="Heading 3 2 2 3 7 4 4" xfId="21701" xr:uid="{372B624B-0354-4666-BE72-C4558881A727}"/>
    <cellStyle name="Heading 3 2 2 3 7 5" xfId="5159" xr:uid="{673C3683-C4F3-4B1D-A944-53B3D84C2378}"/>
    <cellStyle name="Heading 3 2 2 3 7 5 2" xfId="8676" xr:uid="{D70A8C82-0E0E-4313-ABC3-38486C5EEAEF}"/>
    <cellStyle name="Heading 3 2 2 3 7 5 2 2" xfId="26212" xr:uid="{DF0A45DB-44FE-403A-9F51-49ACA8102EEF}"/>
    <cellStyle name="Heading 3 2 2 3 7 5 3" xfId="18256" xr:uid="{C47F35FC-3307-436A-BF6C-A5E4F3369E7E}"/>
    <cellStyle name="Heading 3 2 2 3 7 5 4" xfId="21375" xr:uid="{AF0DA8E5-ABF3-438D-8476-2D8F439162C1}"/>
    <cellStyle name="Heading 3 2 2 3 7 6" xfId="4716" xr:uid="{0FD0C38B-E64E-408B-9576-289A79129A6F}"/>
    <cellStyle name="Heading 3 2 2 3 7 6 2" xfId="8485" xr:uid="{EE5DEDBE-6FDF-4445-A230-F11C4D0089C7}"/>
    <cellStyle name="Heading 3 2 2 3 7 6 2 2" xfId="25782" xr:uid="{09D49FE1-196B-4BE9-B346-83ADA8D0871D}"/>
    <cellStyle name="Heading 3 2 2 3 7 6 3" xfId="17826" xr:uid="{AC764EE7-8F63-42C8-8686-BB9C204F07A4}"/>
    <cellStyle name="Heading 3 2 2 3 7 6 4" xfId="21184" xr:uid="{604D3A50-89BA-4BBE-8ECD-F24DAECB4646}"/>
    <cellStyle name="Heading 3 2 2 3 7 7" xfId="7430" xr:uid="{7C901A48-FB50-47DF-9152-D9B8E825D5A2}"/>
    <cellStyle name="Heading 3 2 2 3 7 7 2" xfId="9333" xr:uid="{A97C1F3D-01F7-4B9B-BDBF-89C2861D1D4D}"/>
    <cellStyle name="Heading 3 2 2 3 7 7 3" xfId="22284" xr:uid="{E54A0B39-FBF1-4CD0-899C-8010EF3E5458}"/>
    <cellStyle name="Heading 3 2 2 3 7 8" xfId="10449" xr:uid="{44EE1390-873A-4CAD-9E46-AB2D6472F0C8}"/>
    <cellStyle name="Heading 3 2 2 3 7 8 2" xfId="22807" xr:uid="{FE53EB5A-F93E-46A7-BF1D-3DA0B2DA8391}"/>
    <cellStyle name="Heading 3 2 2 3 7 9" xfId="14846" xr:uid="{591CC787-C598-4B6B-9438-F6985705F2BD}"/>
    <cellStyle name="Heading 3 2 2 3 8" xfId="28379" xr:uid="{351B5949-5FF6-4101-A0A1-3F8939398323}"/>
    <cellStyle name="Heading 3 2 2 3 9" xfId="32368" xr:uid="{61137EF7-CB73-4F33-AB96-D198924C0A0D}"/>
    <cellStyle name="Heading 3 2 2 4" xfId="962" xr:uid="{D15A7667-CD9B-4DF5-A874-45DF4ED2AB30}"/>
    <cellStyle name="Heading 3 2 2 4 2" xfId="1028" xr:uid="{8B44EEE1-38D7-41C2-A999-32777B41D728}"/>
    <cellStyle name="Heading 3 2 2 4 2 2" xfId="1153" xr:uid="{FEDC4E26-CD8C-4913-B412-16CA123695BB}"/>
    <cellStyle name="Heading 3 2 2 4 2 2 2" xfId="1351" xr:uid="{B4DFC5C8-2725-48A0-8B02-E88A95D34AF5}"/>
    <cellStyle name="Heading 3 2 2 4 2 2 2 10" xfId="14904" xr:uid="{2BEB5926-E6FB-4C80-9CE8-B3E14746C84A}"/>
    <cellStyle name="Heading 3 2 2 4 2 2 2 11" xfId="15583" xr:uid="{C9166E56-6B3E-423D-8BD5-B31B414E895C}"/>
    <cellStyle name="Heading 3 2 2 4 2 2 2 2" xfId="3889" xr:uid="{5A9DEF14-587A-440A-B6EC-30CFFC6FD6A0}"/>
    <cellStyle name="Heading 3 2 2 4 2 2 2 2 2" xfId="6865" xr:uid="{5566FA08-EB3E-4456-82D3-B92979AB81E9}"/>
    <cellStyle name="Heading 3 2 2 4 2 2 2 2 2 2" xfId="9060" xr:uid="{42CD291E-FB4F-4D76-8A9A-C61DED02D786}"/>
    <cellStyle name="Heading 3 2 2 4 2 2 2 2 2 2 2" xfId="27910" xr:uid="{2750B437-9069-4ABB-B76C-15247DC02C2B}"/>
    <cellStyle name="Heading 3 2 2 4 2 2 2 2 2 3" xfId="19954" xr:uid="{B8F7DA31-A0FE-46F0-99DE-0B3ED455EBA4}"/>
    <cellStyle name="Heading 3 2 2 4 2 2 2 2 2 4" xfId="22011" xr:uid="{2D4F7A8B-DB44-4628-A517-EB5D1110D0E5}"/>
    <cellStyle name="Heading 3 2 2 4 2 2 2 2 3" xfId="8017" xr:uid="{846E52D6-80E1-42D6-B930-3218367299A2}"/>
    <cellStyle name="Heading 3 2 2 4 2 2 2 2 3 2" xfId="24994" xr:uid="{4E3FD3E9-6915-4797-B4D2-EBB83441D582}"/>
    <cellStyle name="Heading 3 2 2 4 2 2 2 2 4" xfId="17038" xr:uid="{9005EA36-A505-499B-BEF4-1CE321BFAD93}"/>
    <cellStyle name="Heading 3 2 2 4 2 2 2 2 5" xfId="20716" xr:uid="{D83B2A67-27B2-4694-8459-294E6263D354}"/>
    <cellStyle name="Heading 3 2 2 4 2 2 2 3" xfId="4451" xr:uid="{E38F3C7E-72FF-49C1-AECE-8751E578423A}"/>
    <cellStyle name="Heading 3 2 2 4 2 2 2 3 2" xfId="8269" xr:uid="{5083BA8C-A700-4669-8140-6D1AABD44899}"/>
    <cellStyle name="Heading 3 2 2 4 2 2 2 3 2 2" xfId="25535" xr:uid="{97A9FE2A-4428-484D-B3EF-F52B741CC21F}"/>
    <cellStyle name="Heading 3 2 2 4 2 2 2 3 3" xfId="17579" xr:uid="{487E9FF8-8736-4DE0-B703-9F1656666BDD}"/>
    <cellStyle name="Heading 3 2 2 4 2 2 2 3 4" xfId="20968" xr:uid="{31F28BD2-EF59-4D11-9CCA-8FD014FD39B3}"/>
    <cellStyle name="Heading 3 2 2 4 2 2 2 4" xfId="2460" xr:uid="{8C857B7A-8FBB-4957-8499-839CF5D6457E}"/>
    <cellStyle name="Heading 3 2 2 4 2 2 2 4 2" xfId="7700" xr:uid="{712829B0-8E6F-4562-A65D-BD0B7B43B6B6}"/>
    <cellStyle name="Heading 3 2 2 4 2 2 2 4 2 2" xfId="23598" xr:uid="{B567B4B8-132F-4303-B970-816DBE432707}"/>
    <cellStyle name="Heading 3 2 2 4 2 2 2 4 3" xfId="15645" xr:uid="{CBCCD6F9-232F-4128-BDC4-86BE164B17F0}"/>
    <cellStyle name="Heading 3 2 2 4 2 2 2 4 4" xfId="21689" xr:uid="{356AF756-32E3-4E93-BE87-0738123E2A08}"/>
    <cellStyle name="Heading 3 2 2 4 2 2 2 5" xfId="5219" xr:uid="{8B07F0C3-27B3-4B0A-8E65-661BB30C709A}"/>
    <cellStyle name="Heading 3 2 2 4 2 2 2 5 2" xfId="8736" xr:uid="{0617508F-9DD9-4BA5-92D6-09DF2E1A634F}"/>
    <cellStyle name="Heading 3 2 2 4 2 2 2 5 2 2" xfId="26272" xr:uid="{0840FD55-65C5-4391-9446-613EC22D5715}"/>
    <cellStyle name="Heading 3 2 2 4 2 2 2 5 3" xfId="18316" xr:uid="{489C4C37-1BA7-409E-8479-4A9EAF2B86EF}"/>
    <cellStyle name="Heading 3 2 2 4 2 2 2 5 4" xfId="21435" xr:uid="{7BB8BB2B-3DE9-4679-9273-877FDBF2AC90}"/>
    <cellStyle name="Heading 3 2 2 4 2 2 2 6" xfId="4893" xr:uid="{C514898F-5707-4063-B6CA-824C0F99C276}"/>
    <cellStyle name="Heading 3 2 2 4 2 2 2 6 2" xfId="8540" xr:uid="{00839251-F5DA-4FD2-9839-DF14AB79A06F}"/>
    <cellStyle name="Heading 3 2 2 4 2 2 2 6 2 2" xfId="25950" xr:uid="{F6046EEF-EB24-488B-B89D-C4B43824CFF2}"/>
    <cellStyle name="Heading 3 2 2 4 2 2 2 6 3" xfId="17994" xr:uid="{266D7EE8-64E7-4687-9279-BA267FD37FBE}"/>
    <cellStyle name="Heading 3 2 2 4 2 2 2 6 4" xfId="21239" xr:uid="{9571939C-23AA-4FDE-A30A-D148DA931683}"/>
    <cellStyle name="Heading 3 2 2 4 2 2 2 7" xfId="7493" xr:uid="{FBF4C295-5DFB-452E-8811-00DA6CF6CF89}"/>
    <cellStyle name="Heading 3 2 2 4 2 2 2 7 2" xfId="9396" xr:uid="{800FC59D-CC26-4DCF-AC35-C8E0FBBA97AB}"/>
    <cellStyle name="Heading 3 2 2 4 2 2 2 7 3" xfId="22347" xr:uid="{D60ECE78-7988-4B8F-9588-18851BAAE0CE}"/>
    <cellStyle name="Heading 3 2 2 4 2 2 2 8" xfId="7596" xr:uid="{F9BA4E3B-6107-4D10-9BBC-163E5A18A737}"/>
    <cellStyle name="Heading 3 2 2 4 2 2 2 8 2" xfId="22866" xr:uid="{4DBC31C6-AE14-464B-9CAF-43950B85D974}"/>
    <cellStyle name="Heading 3 2 2 4 2 2 2 9" xfId="10304" xr:uid="{717E9F5D-81CA-4259-BAF5-D181EBED1CBD}"/>
    <cellStyle name="Heading 3 2 2 4 2 2 2 9 2" xfId="22671" xr:uid="{10EE7E93-C1E1-4A47-9771-E1FB1524C5DD}"/>
    <cellStyle name="Heading 3 2 2 4 2 2 3" xfId="1437" xr:uid="{6610D199-07FA-4FBD-8150-5D573AF8820A}"/>
    <cellStyle name="Heading 3 2 2 4 2 2 3 10" xfId="20567" xr:uid="{C318C502-6486-4EBB-9449-871153979F9D}"/>
    <cellStyle name="Heading 3 2 2 4 2 2 3 2" xfId="3974" xr:uid="{9AA3D7F7-5124-438A-B9C0-BA13FB56F513}"/>
    <cellStyle name="Heading 3 2 2 4 2 2 3 2 2" xfId="6950" xr:uid="{17C119E7-2DB8-45CF-9660-A1ED5A5907DD}"/>
    <cellStyle name="Heading 3 2 2 4 2 2 3 2 2 2" xfId="9145" xr:uid="{46CC90A4-63A1-411C-AA20-9E7C63329FEC}"/>
    <cellStyle name="Heading 3 2 2 4 2 2 3 2 2 2 2" xfId="27995" xr:uid="{60A5C424-C2A2-4E60-A66D-F17C6B8DC19B}"/>
    <cellStyle name="Heading 3 2 2 4 2 2 3 2 2 3" xfId="20039" xr:uid="{57CF9150-C70C-47C7-9C26-AF91E9F5FD0A}"/>
    <cellStyle name="Heading 3 2 2 4 2 2 3 2 2 4" xfId="22096" xr:uid="{1BDC68DF-1196-4262-ADF9-8E32DE76DFDA}"/>
    <cellStyle name="Heading 3 2 2 4 2 2 3 2 3" xfId="8101" xr:uid="{5518C029-E47D-40BD-8713-3D7E3B0A315A}"/>
    <cellStyle name="Heading 3 2 2 4 2 2 3 2 3 2" xfId="25078" xr:uid="{00625A8F-142B-406B-BF4A-68E5B96DB876}"/>
    <cellStyle name="Heading 3 2 2 4 2 2 3 2 4" xfId="17122" xr:uid="{53409984-5E29-4EDF-B541-0DC56FC67CB7}"/>
    <cellStyle name="Heading 3 2 2 4 2 2 3 2 5" xfId="20800" xr:uid="{AF0295CD-0FFF-4A6C-A5B6-D30082063A23}"/>
    <cellStyle name="Heading 3 2 2 4 2 2 3 3" xfId="4535" xr:uid="{75CA9AEF-2701-4C41-B3B7-27F072E576FF}"/>
    <cellStyle name="Heading 3 2 2 4 2 2 3 3 2" xfId="8353" xr:uid="{340F4182-06D5-4159-94B9-E5A4F7AF25E7}"/>
    <cellStyle name="Heading 3 2 2 4 2 2 3 3 2 2" xfId="25619" xr:uid="{6BEA5C28-4E5D-4A70-87B5-31CB472E7D98}"/>
    <cellStyle name="Heading 3 2 2 4 2 2 3 3 3" xfId="17663" xr:uid="{FEECCFDE-C37C-41F7-8568-8C3689D4A59E}"/>
    <cellStyle name="Heading 3 2 2 4 2 2 3 3 4" xfId="21052" xr:uid="{E67FBA0A-D10B-4A47-9EB9-C3F387FB8E20}"/>
    <cellStyle name="Heading 3 2 2 4 2 2 3 4" xfId="2600" xr:uid="{03D115FA-8C44-46E5-8FAE-95260AE2B0D0}"/>
    <cellStyle name="Heading 3 2 2 4 2 2 3 4 2" xfId="7830" xr:uid="{3A03497A-58F1-48EC-9921-D0892966E03B}"/>
    <cellStyle name="Heading 3 2 2 4 2 2 3 4 2 2" xfId="23736" xr:uid="{22EDA52E-C041-4E90-9C8B-941969482E23}"/>
    <cellStyle name="Heading 3 2 2 4 2 2 3 4 3" xfId="15783" xr:uid="{ED16397A-F26A-4ABA-B041-2F6167ED60B1}"/>
    <cellStyle name="Heading 3 2 2 4 2 2 3 4 4" xfId="21819" xr:uid="{30A47CF4-EEE2-4612-AD7C-5319693E559D}"/>
    <cellStyle name="Heading 3 2 2 4 2 2 3 5" xfId="5305" xr:uid="{0D5D4983-F037-44D0-84F5-61E00E0EFA75}"/>
    <cellStyle name="Heading 3 2 2 4 2 2 3 5 2" xfId="8822" xr:uid="{CAEC16B2-E126-4C29-B3A7-51A3FB700374}"/>
    <cellStyle name="Heading 3 2 2 4 2 2 3 5 2 2" xfId="26358" xr:uid="{4C95C782-8D63-4C51-BC90-1E07EA326BEB}"/>
    <cellStyle name="Heading 3 2 2 4 2 2 3 5 3" xfId="18402" xr:uid="{E350B246-234F-49AC-9FEF-3A76AD994716}"/>
    <cellStyle name="Heading 3 2 2 4 2 2 3 5 4" xfId="21521" xr:uid="{8ABC2EA7-8534-41C5-9C93-6FF413CBEF04}"/>
    <cellStyle name="Heading 3 2 2 4 2 2 3 6" xfId="5388" xr:uid="{9EBCA737-117B-4131-A38B-11C1E996CE3A}"/>
    <cellStyle name="Heading 3 2 2 4 2 2 3 6 2" xfId="8902" xr:uid="{FB505988-4107-469F-9A4A-3878E611610A}"/>
    <cellStyle name="Heading 3 2 2 4 2 2 3 6 2 2" xfId="26439" xr:uid="{6FF929B8-3546-4024-A0E4-5CD9BF9EA9AD}"/>
    <cellStyle name="Heading 3 2 2 4 2 2 3 6 3" xfId="18483" xr:uid="{DA7997B9-451A-4AF8-BC10-3C56366BEF73}"/>
    <cellStyle name="Heading 3 2 2 4 2 2 3 6 4" xfId="21601" xr:uid="{EA410F4D-2430-446F-B595-606820E9B366}"/>
    <cellStyle name="Heading 3 2 2 4 2 2 3 7" xfId="4650" xr:uid="{4EA78B6F-2EF5-42E9-8AC1-B31359061887}"/>
    <cellStyle name="Heading 3 2 2 4 2 2 3 7 2" xfId="8437" xr:uid="{BEDFFE29-34B2-4540-90F0-9BBD2DEEB927}"/>
    <cellStyle name="Heading 3 2 2 4 2 2 3 7 3" xfId="21136" xr:uid="{DA085B02-EFC8-4159-960B-33488A99011F}"/>
    <cellStyle name="Heading 3 2 2 4 2 2 3 8" xfId="10477" xr:uid="{F80486A0-216B-4126-806B-9D5D600E2C19}"/>
    <cellStyle name="Heading 3 2 2 4 2 2 3 8 2" xfId="22951" xr:uid="{7F702D10-168F-4700-A3C8-807BCE59EA86}"/>
    <cellStyle name="Heading 3 2 2 4 2 2 3 9" xfId="14988" xr:uid="{D71AA35F-A9B7-485C-A77E-654F46697F0C}"/>
    <cellStyle name="Heading 3 2 2 4 2 3" xfId="1154" xr:uid="{0BB6813E-DBAA-42FC-87C4-04C3815BDB03}"/>
    <cellStyle name="Heading 3 2 2 4 2 3 2" xfId="1352" xr:uid="{F99324CD-FFDB-4D48-8E47-EFA0ABECE40A}"/>
    <cellStyle name="Heading 3 2 2 4 2 3 2 10" xfId="14905" xr:uid="{8E9A5BDB-35A9-4EF2-A37F-8C8EF6DB702E}"/>
    <cellStyle name="Heading 3 2 2 4 2 3 2 11" xfId="14633" xr:uid="{84B97166-33B1-4E57-B356-C6042413868F}"/>
    <cellStyle name="Heading 3 2 2 4 2 3 2 2" xfId="3890" xr:uid="{CBECCCA9-C71E-4D7E-B7DE-4B3BEE356F18}"/>
    <cellStyle name="Heading 3 2 2 4 2 3 2 2 2" xfId="6866" xr:uid="{649BF7D4-8292-42F0-9DAE-043806523B80}"/>
    <cellStyle name="Heading 3 2 2 4 2 3 2 2 2 2" xfId="9061" xr:uid="{C83F7050-7947-4449-9568-F26864E7E03D}"/>
    <cellStyle name="Heading 3 2 2 4 2 3 2 2 2 2 2" xfId="27911" xr:uid="{18B069BE-C02B-4913-AADE-FDD34C381CDC}"/>
    <cellStyle name="Heading 3 2 2 4 2 3 2 2 2 3" xfId="19955" xr:uid="{B9D9D25C-613C-4AE2-9C83-4B74EE429F37}"/>
    <cellStyle name="Heading 3 2 2 4 2 3 2 2 2 4" xfId="22012" xr:uid="{0911DE36-4150-4DA4-8242-8AF9351A54A4}"/>
    <cellStyle name="Heading 3 2 2 4 2 3 2 2 3" xfId="8018" xr:uid="{DC1B6CFA-E309-474B-A646-5AE732D79563}"/>
    <cellStyle name="Heading 3 2 2 4 2 3 2 2 3 2" xfId="24995" xr:uid="{CB9EDD9C-2537-47F5-881F-23F4E216EFBE}"/>
    <cellStyle name="Heading 3 2 2 4 2 3 2 2 4" xfId="17039" xr:uid="{A8EFF8F9-E0E3-4C11-B065-B21CD16F7C95}"/>
    <cellStyle name="Heading 3 2 2 4 2 3 2 2 5" xfId="20717" xr:uid="{2A8F3BD9-1049-4230-A823-7CF5E4EC1F9A}"/>
    <cellStyle name="Heading 3 2 2 4 2 3 2 3" xfId="4452" xr:uid="{9A05A078-524F-4255-AB57-E2BB9D15844C}"/>
    <cellStyle name="Heading 3 2 2 4 2 3 2 3 2" xfId="8270" xr:uid="{6773ECE4-773E-47DF-952E-38E9FC2935A5}"/>
    <cellStyle name="Heading 3 2 2 4 2 3 2 3 2 2" xfId="25536" xr:uid="{43D59959-97AC-47F7-B680-05CD7E2256BF}"/>
    <cellStyle name="Heading 3 2 2 4 2 3 2 3 3" xfId="17580" xr:uid="{86D13627-6B42-4966-B93B-BD298947F4C1}"/>
    <cellStyle name="Heading 3 2 2 4 2 3 2 3 4" xfId="20969" xr:uid="{7F9FC67B-935E-4934-A2EF-4EA02316EC77}"/>
    <cellStyle name="Heading 3 2 2 4 2 3 2 4" xfId="2131" xr:uid="{601066C5-FE0B-454E-8454-9761551313AC}"/>
    <cellStyle name="Heading 3 2 2 4 2 3 2 4 2" xfId="7669" xr:uid="{812283D9-F58B-4A4B-B51F-C897F42F16EA}"/>
    <cellStyle name="Heading 3 2 2 4 2 3 2 4 2 2" xfId="23474" xr:uid="{41FA4A59-EFDE-4128-8332-D566FAB159CF}"/>
    <cellStyle name="Heading 3 2 2 4 2 3 2 4 3" xfId="15496" xr:uid="{A44B563D-FC5D-4524-A1E2-AE1AFCFDC96C}"/>
    <cellStyle name="Heading 3 2 2 4 2 3 2 4 4" xfId="21622" xr:uid="{7E9B9810-1C4C-4007-961C-AED77FEE24FA}"/>
    <cellStyle name="Heading 3 2 2 4 2 3 2 5" xfId="5220" xr:uid="{6E40BE48-541E-4052-8EF8-4CDE9C493A14}"/>
    <cellStyle name="Heading 3 2 2 4 2 3 2 5 2" xfId="8737" xr:uid="{E1925845-3D8B-452E-9BC7-C8C52EB10DFD}"/>
    <cellStyle name="Heading 3 2 2 4 2 3 2 5 2 2" xfId="26273" xr:uid="{950F307F-1F67-4AB2-96FE-944E12E01125}"/>
    <cellStyle name="Heading 3 2 2 4 2 3 2 5 3" xfId="18317" xr:uid="{E848C03E-FA0E-4299-8790-53B95489D41A}"/>
    <cellStyle name="Heading 3 2 2 4 2 3 2 5 4" xfId="21436" xr:uid="{184EC041-0D1D-4A79-91B9-ED0549E67174}"/>
    <cellStyle name="Heading 3 2 2 4 2 3 2 6" xfId="4860" xr:uid="{ACE01AE9-5392-4A06-8A01-342DD6D631C9}"/>
    <cellStyle name="Heading 3 2 2 4 2 3 2 6 2" xfId="8536" xr:uid="{D62BBB61-D214-4818-B489-195F1BC56EB6}"/>
    <cellStyle name="Heading 3 2 2 4 2 3 2 6 2 2" xfId="25918" xr:uid="{A4249045-C2BC-49E4-9C45-CAB634796938}"/>
    <cellStyle name="Heading 3 2 2 4 2 3 2 6 3" xfId="17962" xr:uid="{8AC00ABE-6866-46EF-9F51-C4B2BA439864}"/>
    <cellStyle name="Heading 3 2 2 4 2 3 2 6 4" xfId="21235" xr:uid="{B19E8918-134D-4A43-A4CB-8E2DD834D500}"/>
    <cellStyle name="Heading 3 2 2 4 2 3 2 7" xfId="7423" xr:uid="{3FA584A4-8545-443E-9EC2-386D9B9036FA}"/>
    <cellStyle name="Heading 3 2 2 4 2 3 2 7 2" xfId="9326" xr:uid="{69CBDE76-0486-492B-AE1D-82341E87006C}"/>
    <cellStyle name="Heading 3 2 2 4 2 3 2 7 3" xfId="22277" xr:uid="{15051778-D47B-4536-AB08-0E3D50E2F662}"/>
    <cellStyle name="Heading 3 2 2 4 2 3 2 8" xfId="7597" xr:uid="{0328246A-768A-41C9-91FE-9571FA9E42C5}"/>
    <cellStyle name="Heading 3 2 2 4 2 3 2 8 2" xfId="22867" xr:uid="{B0546396-2767-4219-814C-C1C32D783A8E}"/>
    <cellStyle name="Heading 3 2 2 4 2 3 2 9" xfId="10297" xr:uid="{C7AC4A4E-509F-4D3F-95B9-63BCD061ABF3}"/>
    <cellStyle name="Heading 3 2 2 4 2 3 2 9 2" xfId="22664" xr:uid="{CCC2970E-F8F0-4A2B-9FF8-F7C9998FF6CD}"/>
    <cellStyle name="Heading 3 2 2 4 2 3 3" xfId="1438" xr:uid="{D46D7381-FAFA-4722-ACD3-5051DD56677C}"/>
    <cellStyle name="Heading 3 2 2 4 2 3 3 10" xfId="20584" xr:uid="{F5FE9C63-4C06-4413-B7E5-7F76ADFA25AD}"/>
    <cellStyle name="Heading 3 2 2 4 2 3 3 2" xfId="3975" xr:uid="{9BB6C13F-7B13-4AA1-B8DF-A0CC98233F75}"/>
    <cellStyle name="Heading 3 2 2 4 2 3 3 2 2" xfId="6951" xr:uid="{6B83665F-2F6F-4139-AE7D-AA076DE180D1}"/>
    <cellStyle name="Heading 3 2 2 4 2 3 3 2 2 2" xfId="9146" xr:uid="{AC3AE8EA-ECC2-434D-9E8F-D29072E1B12A}"/>
    <cellStyle name="Heading 3 2 2 4 2 3 3 2 2 2 2" xfId="27996" xr:uid="{8877054E-1F72-42E1-A7BA-0674B416D460}"/>
    <cellStyle name="Heading 3 2 2 4 2 3 3 2 2 3" xfId="20040" xr:uid="{926C320C-B9CD-4FE6-B939-2488B9BE4658}"/>
    <cellStyle name="Heading 3 2 2 4 2 3 3 2 2 4" xfId="22097" xr:uid="{9FDD3EA9-DD00-403B-A4A0-88E8BD29280C}"/>
    <cellStyle name="Heading 3 2 2 4 2 3 3 2 3" xfId="8102" xr:uid="{65B770A1-B4D1-480E-8A54-8BC7E38AB013}"/>
    <cellStyle name="Heading 3 2 2 4 2 3 3 2 3 2" xfId="25079" xr:uid="{395DE33D-AB32-45A0-AB00-5992CF1372C2}"/>
    <cellStyle name="Heading 3 2 2 4 2 3 3 2 4" xfId="17123" xr:uid="{34F0808C-A502-46A3-85D3-C966CBF1BFB8}"/>
    <cellStyle name="Heading 3 2 2 4 2 3 3 2 5" xfId="20801" xr:uid="{4FF3A2BC-E86E-47EE-980C-4DB4CB43B16A}"/>
    <cellStyle name="Heading 3 2 2 4 2 3 3 3" xfId="4536" xr:uid="{6553FDCA-6534-4089-8A23-CFD1E4E1FD81}"/>
    <cellStyle name="Heading 3 2 2 4 2 3 3 3 2" xfId="8354" xr:uid="{FAF1EC73-83F8-4258-97EF-DA23DCBA19A1}"/>
    <cellStyle name="Heading 3 2 2 4 2 3 3 3 2 2" xfId="25620" xr:uid="{72872F49-0F67-4ACE-875D-37F5FB217861}"/>
    <cellStyle name="Heading 3 2 2 4 2 3 3 3 3" xfId="17664" xr:uid="{B23B89EA-E4F2-493E-8A50-513EBF48E5C2}"/>
    <cellStyle name="Heading 3 2 2 4 2 3 3 3 4" xfId="21053" xr:uid="{3A7FDAAC-8003-421A-96CA-8D7C85AA13A6}"/>
    <cellStyle name="Heading 3 2 2 4 2 3 3 4" xfId="2650" xr:uid="{2B05FABA-D8FA-466F-8908-968EC465BED6}"/>
    <cellStyle name="Heading 3 2 2 4 2 3 3 4 2" xfId="7877" xr:uid="{445F41C1-BCDE-4632-8703-D375BF064D30}"/>
    <cellStyle name="Heading 3 2 2 4 2 3 3 4 2 2" xfId="23785" xr:uid="{8AFCA73F-6DE0-4A1C-9C8F-158522C4F6DD}"/>
    <cellStyle name="Heading 3 2 2 4 2 3 3 4 3" xfId="15832" xr:uid="{8507C45F-3837-442C-B6B4-B44497EEA021}"/>
    <cellStyle name="Heading 3 2 2 4 2 3 3 4 4" xfId="21866" xr:uid="{E76F6529-198F-473F-BEC9-34ABC0A75087}"/>
    <cellStyle name="Heading 3 2 2 4 2 3 3 5" xfId="5306" xr:uid="{DF6AC010-ACB6-460C-86C0-5DC9AEFB8884}"/>
    <cellStyle name="Heading 3 2 2 4 2 3 3 5 2" xfId="8823" xr:uid="{3308BD94-1C95-41E4-ACCA-DCEF9F4FEA91}"/>
    <cellStyle name="Heading 3 2 2 4 2 3 3 5 2 2" xfId="26359" xr:uid="{82501D82-B7F6-4296-8625-324E70FD9D06}"/>
    <cellStyle name="Heading 3 2 2 4 2 3 3 5 3" xfId="18403" xr:uid="{382788B2-F98D-43D0-B557-6697174AC258}"/>
    <cellStyle name="Heading 3 2 2 4 2 3 3 5 4" xfId="21522" xr:uid="{A00DAF04-D541-4B30-A52B-73117F4374E5}"/>
    <cellStyle name="Heading 3 2 2 4 2 3 3 6" xfId="4668" xr:uid="{F268F1FA-498D-42AF-B4E3-A517C3B0B22F}"/>
    <cellStyle name="Heading 3 2 2 4 2 3 3 6 2" xfId="8454" xr:uid="{07221AEB-63C7-4C55-8215-F5389BD632E9}"/>
    <cellStyle name="Heading 3 2 2 4 2 3 3 6 2 2" xfId="25741" xr:uid="{9846CA46-E0A9-415F-B243-177A2FC75564}"/>
    <cellStyle name="Heading 3 2 2 4 2 3 3 6 3" xfId="17785" xr:uid="{203D0252-AE3C-47F7-BB75-9D4A6531B882}"/>
    <cellStyle name="Heading 3 2 2 4 2 3 3 6 4" xfId="21153" xr:uid="{A4BD7BFB-4FB0-45B1-B668-64560F916CB6}"/>
    <cellStyle name="Heading 3 2 2 4 2 3 3 7" xfId="4620" xr:uid="{4F63D76C-8907-44B6-8E08-547C62E4F079}"/>
    <cellStyle name="Heading 3 2 2 4 2 3 3 7 2" xfId="8426" xr:uid="{0AC7622A-5D05-4EF3-A1A4-5A666C846B72}"/>
    <cellStyle name="Heading 3 2 2 4 2 3 3 7 3" xfId="21125" xr:uid="{323A8D11-C759-43F1-82D9-5254A471E207}"/>
    <cellStyle name="Heading 3 2 2 4 2 3 3 8" xfId="10478" xr:uid="{AEEB1341-24CD-47DF-AA3B-3FC07929AD08}"/>
    <cellStyle name="Heading 3 2 2 4 2 3 3 8 2" xfId="22952" xr:uid="{30311801-20A0-4DCB-914E-48AB9EECF721}"/>
    <cellStyle name="Heading 3 2 2 4 2 3 3 9" xfId="14989" xr:uid="{609F4F41-CF12-4679-8E9F-B06743EC8759}"/>
    <cellStyle name="Heading 3 2 2 4 2 4" xfId="1316" xr:uid="{1D463C9A-B8DF-4F03-ABC7-1EA12E6FCDBC}"/>
    <cellStyle name="Heading 3 2 2 4 2 4 10" xfId="14871" xr:uid="{D6ABFFFB-26DE-477D-906C-F5C99B07D62B}"/>
    <cellStyle name="Heading 3 2 2 4 2 4 11" xfId="14631" xr:uid="{122DE6BE-2707-475E-ACB6-782E0A1F5975}"/>
    <cellStyle name="Heading 3 2 2 4 2 4 2" xfId="3855" xr:uid="{7238EBC7-28D9-4A4B-9A3B-34BFF543A069}"/>
    <cellStyle name="Heading 3 2 2 4 2 4 2 2" xfId="6832" xr:uid="{5D2202EE-FF53-42B0-8601-41EDFB8AAFC3}"/>
    <cellStyle name="Heading 3 2 2 4 2 4 2 2 2" xfId="9027" xr:uid="{FF8A3704-2902-48FC-8FB1-287F29DD1D0E}"/>
    <cellStyle name="Heading 3 2 2 4 2 4 2 2 2 2" xfId="27877" xr:uid="{EBFCDB5A-882A-42E4-B163-86DCA12C9339}"/>
    <cellStyle name="Heading 3 2 2 4 2 4 2 2 3" xfId="19921" xr:uid="{8C916CA7-A728-43D1-9BA1-944A1AD47294}"/>
    <cellStyle name="Heading 3 2 2 4 2 4 2 2 4" xfId="21978" xr:uid="{BC85AF9C-41FB-4DA7-8CBD-19B4FB2CE2B1}"/>
    <cellStyle name="Heading 3 2 2 4 2 4 2 3" xfId="7984" xr:uid="{8928FFC3-E657-47D8-8916-FFBCC1954E8E}"/>
    <cellStyle name="Heading 3 2 2 4 2 4 2 3 2" xfId="24961" xr:uid="{A43E2EBC-57D7-4AC0-AEAA-CC8A2BAFC394}"/>
    <cellStyle name="Heading 3 2 2 4 2 4 2 4" xfId="17005" xr:uid="{C61C4FE8-9349-47C0-B014-B57F50DDE81A}"/>
    <cellStyle name="Heading 3 2 2 4 2 4 2 5" xfId="20683" xr:uid="{304FBCC1-D450-4E3F-A3D9-3B3120D24129}"/>
    <cellStyle name="Heading 3 2 2 4 2 4 3" xfId="4418" xr:uid="{C6F7BA73-EC31-4489-87EA-F0EE337665DF}"/>
    <cellStyle name="Heading 3 2 2 4 2 4 3 2" xfId="8236" xr:uid="{16E37AFB-21C7-497C-A237-0D0B8C97CE95}"/>
    <cellStyle name="Heading 3 2 2 4 2 4 3 2 2" xfId="25502" xr:uid="{45B78BDC-EE06-40F2-923B-033CF4CEC7B4}"/>
    <cellStyle name="Heading 3 2 2 4 2 4 3 3" xfId="17546" xr:uid="{9A81D0AB-3F7A-449C-9B6A-FAC7931064AD}"/>
    <cellStyle name="Heading 3 2 2 4 2 4 3 4" xfId="20935" xr:uid="{33BB4FC1-E605-461D-8F00-3CBA53F333F4}"/>
    <cellStyle name="Heading 3 2 2 4 2 4 4" xfId="2465" xr:uid="{208CC7E3-02FC-4C4D-8A97-CB0EFA72A1B6}"/>
    <cellStyle name="Heading 3 2 2 4 2 4 4 2" xfId="7705" xr:uid="{38A800F9-945B-4672-B089-6AD86C2A8BCF}"/>
    <cellStyle name="Heading 3 2 2 4 2 4 4 2 2" xfId="23603" xr:uid="{A5E63246-3348-453E-83E1-75062B8C42FB}"/>
    <cellStyle name="Heading 3 2 2 4 2 4 4 3" xfId="15650" xr:uid="{A7F5964A-A2B0-4E34-A194-EA2D08732AB0}"/>
    <cellStyle name="Heading 3 2 2 4 2 4 4 4" xfId="21694" xr:uid="{6BEB377C-E458-45F2-A6F6-1A6F923B6513}"/>
    <cellStyle name="Heading 3 2 2 4 2 4 5" xfId="5186" xr:uid="{C414C1EE-C032-404B-85E8-5E6ADF425FC3}"/>
    <cellStyle name="Heading 3 2 2 4 2 4 5 2" xfId="8703" xr:uid="{E323CC21-B611-47AC-A646-8ACA911202D6}"/>
    <cellStyle name="Heading 3 2 2 4 2 4 5 2 2" xfId="26239" xr:uid="{3A71AA3E-5A40-4B35-B7A0-1B42DB3A2AA4}"/>
    <cellStyle name="Heading 3 2 2 4 2 4 5 3" xfId="18283" xr:uid="{3C519208-796E-4ED8-A5F1-8CCE62F4AA10}"/>
    <cellStyle name="Heading 3 2 2 4 2 4 5 4" xfId="21402" xr:uid="{90179E88-7236-401B-96A6-082D7431390F}"/>
    <cellStyle name="Heading 3 2 2 4 2 4 6" xfId="4979" xr:uid="{82973A34-0595-4044-B598-6D346501655B}"/>
    <cellStyle name="Heading 3 2 2 4 2 4 6 2" xfId="8568" xr:uid="{4BEF0349-F705-452F-8116-5C0EC3721567}"/>
    <cellStyle name="Heading 3 2 2 4 2 4 6 2 2" xfId="26034" xr:uid="{34A99F34-846D-4816-9F44-BC8510C5129B}"/>
    <cellStyle name="Heading 3 2 2 4 2 4 6 3" xfId="18078" xr:uid="{68B591C7-B723-4FAD-863C-92AE4FF66179}"/>
    <cellStyle name="Heading 3 2 2 4 2 4 6 4" xfId="21267" xr:uid="{24CC1587-7576-4717-AC4C-F6A4E0BB9C6C}"/>
    <cellStyle name="Heading 3 2 2 4 2 4 7" xfId="7389" xr:uid="{71903C26-2A34-4557-A965-4837DEA0106A}"/>
    <cellStyle name="Heading 3 2 2 4 2 4 7 2" xfId="9292" xr:uid="{32418394-C9B4-4E93-AF56-BAB39591BC68}"/>
    <cellStyle name="Heading 3 2 2 4 2 4 7 3" xfId="22243" xr:uid="{409DCD8F-6885-40AC-A9A9-B9EC6B8D74F6}"/>
    <cellStyle name="Heading 3 2 2 4 2 4 8" xfId="7563" xr:uid="{3C0A8F50-4C9E-4086-94AF-BACF14874400}"/>
    <cellStyle name="Heading 3 2 2 4 2 4 8 2" xfId="22833" xr:uid="{6E40C295-3ABB-4194-A74B-75A160D8A4AD}"/>
    <cellStyle name="Heading 3 2 2 4 2 4 9" xfId="10027" xr:uid="{2457702C-CD96-4A48-92B8-FA90AB2C0053}"/>
    <cellStyle name="Heading 3 2 2 4 2 4 9 2" xfId="22413" xr:uid="{2F2A7B7D-3C77-4BF6-A205-A7EA964741AF}"/>
    <cellStyle name="Heading 3 2 2 4 2 5" xfId="1257" xr:uid="{503B7B5A-F3E0-4C9C-B5A4-0DF6CC3C5AB6}"/>
    <cellStyle name="Heading 3 2 2 4 2 5 10" xfId="20568" xr:uid="{9E66617C-9C6F-4628-9CE7-921BFF6ADAD1}"/>
    <cellStyle name="Heading 3 2 2 4 2 5 2" xfId="3802" xr:uid="{921B05FE-F1F4-4351-BD55-722F5EA665FC}"/>
    <cellStyle name="Heading 3 2 2 4 2 5 2 2" xfId="6786" xr:uid="{15AFBC8C-3E1C-4553-94D0-DBA9CE8D9559}"/>
    <cellStyle name="Heading 3 2 2 4 2 5 2 2 2" xfId="8981" xr:uid="{EEA6A2BC-DF36-4ACD-BCEF-8B8F387DB09D}"/>
    <cellStyle name="Heading 3 2 2 4 2 5 2 2 2 2" xfId="27831" xr:uid="{AFA3122A-7BEA-403D-8FE8-1AA8CF62F624}"/>
    <cellStyle name="Heading 3 2 2 4 2 5 2 2 3" xfId="19875" xr:uid="{721ED1C0-4298-4B63-ACC1-28851993DC5F}"/>
    <cellStyle name="Heading 3 2 2 4 2 5 2 2 4" xfId="21932" xr:uid="{312DF976-16C6-4462-AE21-61F2C6E6D342}"/>
    <cellStyle name="Heading 3 2 2 4 2 5 2 3" xfId="7941" xr:uid="{3DF2D3D0-2D82-4F04-B605-2C5FD670ACEE}"/>
    <cellStyle name="Heading 3 2 2 4 2 5 2 3 2" xfId="24918" xr:uid="{30A6F664-B3B4-404E-A824-E1C36B58D773}"/>
    <cellStyle name="Heading 3 2 2 4 2 5 2 4" xfId="16962" xr:uid="{3AC666FB-7079-4A54-92F1-3C70EE868639}"/>
    <cellStyle name="Heading 3 2 2 4 2 5 2 5" xfId="20640" xr:uid="{FE90D692-08BB-44DA-901A-1DA7258F0CFB}"/>
    <cellStyle name="Heading 3 2 2 4 2 5 3" xfId="4375" xr:uid="{57D1A4A8-9B5F-4F0E-B2E8-4AFC4679EF22}"/>
    <cellStyle name="Heading 3 2 2 4 2 5 3 2" xfId="8193" xr:uid="{40AC949F-590F-429F-A4E8-1D0E16F4CEAE}"/>
    <cellStyle name="Heading 3 2 2 4 2 5 3 2 2" xfId="25459" xr:uid="{C427F2C3-0A94-46AE-956F-5CCCE080EA5C}"/>
    <cellStyle name="Heading 3 2 2 4 2 5 3 3" xfId="17503" xr:uid="{85486BFF-A7BC-4750-B1F5-1EF246BEE6D8}"/>
    <cellStyle name="Heading 3 2 2 4 2 5 3 4" xfId="20892" xr:uid="{8A59CCCF-731C-4464-AEBA-DD02F347A322}"/>
    <cellStyle name="Heading 3 2 2 4 2 5 4" xfId="2603" xr:uid="{90296DBD-34AF-44D5-9798-B385D7EB1838}"/>
    <cellStyle name="Heading 3 2 2 4 2 5 4 2" xfId="7833" xr:uid="{EFF29EE5-2191-41F1-B3E9-0517A92987C8}"/>
    <cellStyle name="Heading 3 2 2 4 2 5 4 2 2" xfId="23739" xr:uid="{D3848EA8-C2D2-48E1-9B70-D8F3AAAFE00D}"/>
    <cellStyle name="Heading 3 2 2 4 2 5 4 3" xfId="15786" xr:uid="{3E9E7B58-1F8F-4752-9C40-4FA076E6E4AA}"/>
    <cellStyle name="Heading 3 2 2 4 2 5 4 4" xfId="21822" xr:uid="{BF7E9712-0B8E-4E64-A226-55E260E2CE43}"/>
    <cellStyle name="Heading 3 2 2 4 2 5 5" xfId="5138" xr:uid="{5A5FE01E-A161-47AE-8736-2F12667B4707}"/>
    <cellStyle name="Heading 3 2 2 4 2 5 5 2" xfId="8655" xr:uid="{3127F0EC-3EF4-47FA-A24D-75D0BD25945B}"/>
    <cellStyle name="Heading 3 2 2 4 2 5 5 2 2" xfId="26191" xr:uid="{772F49CE-FBDD-4F78-98AC-806B19B75BC1}"/>
    <cellStyle name="Heading 3 2 2 4 2 5 5 3" xfId="18235" xr:uid="{DDEA3839-C5A0-4481-B287-A7645180BA76}"/>
    <cellStyle name="Heading 3 2 2 4 2 5 5 4" xfId="21354" xr:uid="{4269BCE6-1969-4834-9486-CE7900E7BD75}"/>
    <cellStyle name="Heading 3 2 2 4 2 5 6" xfId="4725" xr:uid="{B9E1BB18-62A5-4B33-8A2C-3DCC66ED6EAB}"/>
    <cellStyle name="Heading 3 2 2 4 2 5 6 2" xfId="8492" xr:uid="{739F1EA0-C534-461F-B070-CD1E5E66E7AF}"/>
    <cellStyle name="Heading 3 2 2 4 2 5 6 2 2" xfId="25789" xr:uid="{280FA590-40F6-4F76-9FF3-BA2F9E419914}"/>
    <cellStyle name="Heading 3 2 2 4 2 5 6 3" xfId="17833" xr:uid="{E88174F9-21F5-4CFB-8786-86B30F19C7E6}"/>
    <cellStyle name="Heading 3 2 2 4 2 5 6 4" xfId="21191" xr:uid="{F384F8E9-ADC8-499D-83C7-A5E8DACB24D6}"/>
    <cellStyle name="Heading 3 2 2 4 2 5 7" xfId="5385" xr:uid="{6559D7E7-5C25-4CC6-B6BB-7A31170C84AD}"/>
    <cellStyle name="Heading 3 2 2 4 2 5 7 2" xfId="8899" xr:uid="{51A3C697-F144-4587-9D14-6C764E8EF05C}"/>
    <cellStyle name="Heading 3 2 2 4 2 5 7 3" xfId="21598" xr:uid="{26419717-F206-4253-A8F6-5C68242A9870}"/>
    <cellStyle name="Heading 3 2 2 4 2 5 8" xfId="10430" xr:uid="{8B7BEDA1-26AA-478F-9575-40A17F7555DF}"/>
    <cellStyle name="Heading 3 2 2 4 2 5 8 2" xfId="22787" xr:uid="{17F4B8FE-8237-465F-990C-B5AC9FBBE8E4}"/>
    <cellStyle name="Heading 3 2 2 4 2 5 9" xfId="14828" xr:uid="{953320BC-9C38-4C46-9751-6A06B910EE61}"/>
    <cellStyle name="Heading 3 2 2 4 3" xfId="975" xr:uid="{4701D007-0293-4745-A99C-EEB02B03A3BA}"/>
    <cellStyle name="Heading 3 2 2 4 3 2" xfId="1155" xr:uid="{66D88F89-D4DD-40FF-B442-A1859BB56558}"/>
    <cellStyle name="Heading 3 2 2 4 3 2 2" xfId="1353" xr:uid="{35F8C5C6-0457-4595-9477-2FAF534BCA61}"/>
    <cellStyle name="Heading 3 2 2 4 3 2 2 10" xfId="14906" xr:uid="{E3E32E83-9A30-4192-B2B7-9E0681935C05}"/>
    <cellStyle name="Heading 3 2 2 4 3 2 2 11" xfId="15630" xr:uid="{81BD13DC-1E5D-42C1-9223-97619BCEFFF4}"/>
    <cellStyle name="Heading 3 2 2 4 3 2 2 2" xfId="3891" xr:uid="{040D990C-022C-4AC1-8A68-B08054FBE76A}"/>
    <cellStyle name="Heading 3 2 2 4 3 2 2 2 2" xfId="6867" xr:uid="{6E17E6D1-9C15-4B27-AF79-1F83533A8CE9}"/>
    <cellStyle name="Heading 3 2 2 4 3 2 2 2 2 2" xfId="9062" xr:uid="{A2FF7474-7435-4EA4-BE7F-80A5EC426383}"/>
    <cellStyle name="Heading 3 2 2 4 3 2 2 2 2 2 2" xfId="27912" xr:uid="{BF190A7C-4E81-4335-ABB1-42F695F430E0}"/>
    <cellStyle name="Heading 3 2 2 4 3 2 2 2 2 3" xfId="19956" xr:uid="{0E6175BA-3642-462C-8A80-4BB0C9B69891}"/>
    <cellStyle name="Heading 3 2 2 4 3 2 2 2 2 4" xfId="22013" xr:uid="{3ACC3B70-16BF-4BA2-BAC5-AE116C9E504F}"/>
    <cellStyle name="Heading 3 2 2 4 3 2 2 2 3" xfId="8019" xr:uid="{F49F65A7-90C6-43F2-BF52-14F82D48A7AA}"/>
    <cellStyle name="Heading 3 2 2 4 3 2 2 2 3 2" xfId="24996" xr:uid="{81C37448-9802-43FF-AB40-CE58789718AA}"/>
    <cellStyle name="Heading 3 2 2 4 3 2 2 2 4" xfId="17040" xr:uid="{FBC499E1-76B5-48C7-B979-F580BC93AEB5}"/>
    <cellStyle name="Heading 3 2 2 4 3 2 2 2 5" xfId="20718" xr:uid="{498C9AA6-09C4-423B-9C25-7D54AA116428}"/>
    <cellStyle name="Heading 3 2 2 4 3 2 2 3" xfId="4453" xr:uid="{27190431-2EA3-4DC1-91AD-029A874654BC}"/>
    <cellStyle name="Heading 3 2 2 4 3 2 2 3 2" xfId="8271" xr:uid="{431C0DC2-122C-4F1F-9875-70EBF7F9325F}"/>
    <cellStyle name="Heading 3 2 2 4 3 2 2 3 2 2" xfId="25537" xr:uid="{7A6DB962-CDC6-4EB4-9EEB-79A8F869B125}"/>
    <cellStyle name="Heading 3 2 2 4 3 2 2 3 3" xfId="17581" xr:uid="{D9BFC9E2-C8C3-4003-854E-D4A45CE1CECC}"/>
    <cellStyle name="Heading 3 2 2 4 3 2 2 3 4" xfId="20970" xr:uid="{A0770F02-B5AC-4D2D-9522-61AF03C2A449}"/>
    <cellStyle name="Heading 3 2 2 4 3 2 2 4" xfId="2611" xr:uid="{E63EE260-3319-4FCD-9F87-A3CCDC9B7F55}"/>
    <cellStyle name="Heading 3 2 2 4 3 2 2 4 2" xfId="7841" xr:uid="{FFB897F2-7F84-4DD0-B0C7-945E05B25140}"/>
    <cellStyle name="Heading 3 2 2 4 3 2 2 4 2 2" xfId="23747" xr:uid="{59B3999C-7EB7-4129-8614-46A353DF45B9}"/>
    <cellStyle name="Heading 3 2 2 4 3 2 2 4 3" xfId="15794" xr:uid="{530BDAF4-9A1F-454A-9D6D-99985A2179F3}"/>
    <cellStyle name="Heading 3 2 2 4 3 2 2 4 4" xfId="21830" xr:uid="{8F2E5284-AB83-46C8-9ADC-639DAD550E3D}"/>
    <cellStyle name="Heading 3 2 2 4 3 2 2 5" xfId="5221" xr:uid="{A785F8F8-BC5B-4832-A1B1-FB8AE3965A0D}"/>
    <cellStyle name="Heading 3 2 2 4 3 2 2 5 2" xfId="8738" xr:uid="{1814FCCF-B637-4543-ADD3-9FE7B5DC3C4B}"/>
    <cellStyle name="Heading 3 2 2 4 3 2 2 5 2 2" xfId="26274" xr:uid="{C0D40303-A5B4-4665-AF60-CEC888973017}"/>
    <cellStyle name="Heading 3 2 2 4 3 2 2 5 3" xfId="18318" xr:uid="{2B509CFB-50E3-4419-96EC-980140224AF6}"/>
    <cellStyle name="Heading 3 2 2 4 3 2 2 5 4" xfId="21437" xr:uid="{27AAF87C-8D50-43F7-B52C-FF5917F81C74}"/>
    <cellStyle name="Heading 3 2 2 4 3 2 2 6" xfId="5408" xr:uid="{D31C681B-9119-4558-910A-779B45600223}"/>
    <cellStyle name="Heading 3 2 2 4 3 2 2 6 2" xfId="8908" xr:uid="{19D11936-7979-485B-A62F-665D71A465C3}"/>
    <cellStyle name="Heading 3 2 2 4 3 2 2 6 2 2" xfId="26459" xr:uid="{91C30F50-C200-4598-BCF1-9D94EDBE8926}"/>
    <cellStyle name="Heading 3 2 2 4 3 2 2 6 3" xfId="18503" xr:uid="{F1443868-A839-4E17-BD35-A8CFC176AF9C}"/>
    <cellStyle name="Heading 3 2 2 4 3 2 2 6 4" xfId="21607" xr:uid="{D30FCD47-FDAD-424B-9379-C15111341DED}"/>
    <cellStyle name="Heading 3 2 2 4 3 2 2 7" xfId="4808" xr:uid="{F09E6E7D-F469-43C8-BD03-D2CD779E6BBE}"/>
    <cellStyle name="Heading 3 2 2 4 3 2 2 7 2" xfId="8514" xr:uid="{3D7C81CB-FAC3-4C57-9491-6ACF311864FF}"/>
    <cellStyle name="Heading 3 2 2 4 3 2 2 7 3" xfId="21213" xr:uid="{3C4ACD54-38B0-4CD3-A18D-BE2AF2A3D86F}"/>
    <cellStyle name="Heading 3 2 2 4 3 2 2 8" xfId="7598" xr:uid="{2794E5A1-1D3A-4E19-8E3C-F44F654FD46E}"/>
    <cellStyle name="Heading 3 2 2 4 3 2 2 8 2" xfId="22868" xr:uid="{71852058-1CCC-4968-952D-C6E757E6520B}"/>
    <cellStyle name="Heading 3 2 2 4 3 2 2 9" xfId="10387" xr:uid="{15665AA0-DDF3-45EB-B780-CCFE684B29C5}"/>
    <cellStyle name="Heading 3 2 2 4 3 2 2 9 2" xfId="22740" xr:uid="{57189BE8-ECD6-4032-8E80-24E7A6C851F2}"/>
    <cellStyle name="Heading 3 2 2 4 3 2 3" xfId="1439" xr:uid="{FFD23397-D8AA-4B8C-A202-40B661E7BB79}"/>
    <cellStyle name="Heading 3 2 2 4 3 2 3 10" xfId="20502" xr:uid="{40C36166-59D9-4F6B-9617-C20158A3B885}"/>
    <cellStyle name="Heading 3 2 2 4 3 2 3 2" xfId="3976" xr:uid="{2F06E86B-81DD-4169-89B2-E0E76CC78D49}"/>
    <cellStyle name="Heading 3 2 2 4 3 2 3 2 2" xfId="6952" xr:uid="{9E7FBBB3-9421-4387-9D1F-154E41EF0ED1}"/>
    <cellStyle name="Heading 3 2 2 4 3 2 3 2 2 2" xfId="9147" xr:uid="{623A71D2-1388-40FC-9794-E4A8A15F9C29}"/>
    <cellStyle name="Heading 3 2 2 4 3 2 3 2 2 2 2" xfId="27997" xr:uid="{A0C08339-8863-4AD8-A8BC-AB82FA1D804F}"/>
    <cellStyle name="Heading 3 2 2 4 3 2 3 2 2 3" xfId="20041" xr:uid="{C9A87FA3-76BA-400A-B062-7A8EE530CAD1}"/>
    <cellStyle name="Heading 3 2 2 4 3 2 3 2 2 4" xfId="22098" xr:uid="{DF966C60-0E80-498E-B6D7-BCBFC097D703}"/>
    <cellStyle name="Heading 3 2 2 4 3 2 3 2 3" xfId="8103" xr:uid="{B2604AB1-B706-4E45-85F5-3FDA0E0C58CB}"/>
    <cellStyle name="Heading 3 2 2 4 3 2 3 2 3 2" xfId="25080" xr:uid="{596E9AD2-E3AD-41C0-8131-9A7311E6E0DC}"/>
    <cellStyle name="Heading 3 2 2 4 3 2 3 2 4" xfId="17124" xr:uid="{4737C399-C92D-465F-A54A-2FBDDB1B7DA4}"/>
    <cellStyle name="Heading 3 2 2 4 3 2 3 2 5" xfId="20802" xr:uid="{C88F1144-475C-488E-9064-50F2151E5147}"/>
    <cellStyle name="Heading 3 2 2 4 3 2 3 3" xfId="4537" xr:uid="{80677607-3C76-483A-AE25-13B670993160}"/>
    <cellStyle name="Heading 3 2 2 4 3 2 3 3 2" xfId="8355" xr:uid="{61A32E96-7DA0-4ECB-84BD-E73136DA5535}"/>
    <cellStyle name="Heading 3 2 2 4 3 2 3 3 2 2" xfId="25621" xr:uid="{03D48BA2-0FF4-44BF-956A-C6EE966AE1B1}"/>
    <cellStyle name="Heading 3 2 2 4 3 2 3 3 3" xfId="17665" xr:uid="{0B1C8A22-3D2E-4320-9DBF-2D5F1676043D}"/>
    <cellStyle name="Heading 3 2 2 4 3 2 3 3 4" xfId="21054" xr:uid="{9C9A60DE-D30D-40FE-B63A-EC979A361157}"/>
    <cellStyle name="Heading 3 2 2 4 3 2 3 4" xfId="2466" xr:uid="{3CC73445-5D43-4DA9-8B4D-88AD98C48DB1}"/>
    <cellStyle name="Heading 3 2 2 4 3 2 3 4 2" xfId="7706" xr:uid="{BB23473B-588F-4DFA-86BF-4A19670B0340}"/>
    <cellStyle name="Heading 3 2 2 4 3 2 3 4 2 2" xfId="23604" xr:uid="{16BF262B-4041-4E99-960E-3BBF09ACFD3E}"/>
    <cellStyle name="Heading 3 2 2 4 3 2 3 4 3" xfId="15651" xr:uid="{E3A88FE5-BEA9-48D9-9344-7200AA510CB1}"/>
    <cellStyle name="Heading 3 2 2 4 3 2 3 4 4" xfId="21695" xr:uid="{8CF3BFFC-D6F6-47F0-8C10-0872686134CC}"/>
    <cellStyle name="Heading 3 2 2 4 3 2 3 5" xfId="5307" xr:uid="{9875C869-A8B2-46B0-8CF8-32EDF38C4675}"/>
    <cellStyle name="Heading 3 2 2 4 3 2 3 5 2" xfId="8824" xr:uid="{F6636E97-6A54-4407-B059-FBE237A9B9A9}"/>
    <cellStyle name="Heading 3 2 2 4 3 2 3 5 2 2" xfId="26360" xr:uid="{9D500C51-0C36-468D-895F-58FDAF31BD3F}"/>
    <cellStyle name="Heading 3 2 2 4 3 2 3 5 3" xfId="18404" xr:uid="{CFB362FC-76AA-4EEA-BAB3-1FE5E40094C0}"/>
    <cellStyle name="Heading 3 2 2 4 3 2 3 5 4" xfId="21523" xr:uid="{95F7666B-7710-4F63-8791-7E39185813F8}"/>
    <cellStyle name="Heading 3 2 2 4 3 2 3 6" xfId="5017" xr:uid="{37E100DC-6B8B-4F0A-AF20-BEBC80ABFAF7}"/>
    <cellStyle name="Heading 3 2 2 4 3 2 3 6 2" xfId="8595" xr:uid="{5729B9B2-7A06-4088-B7AF-5CD03562F637}"/>
    <cellStyle name="Heading 3 2 2 4 3 2 3 6 2 2" xfId="26072" xr:uid="{38B3354A-9DF2-4F97-BC64-29313F79BA09}"/>
    <cellStyle name="Heading 3 2 2 4 3 2 3 6 3" xfId="18116" xr:uid="{0E185B1B-1BB0-4783-8123-EA8554AA091D}"/>
    <cellStyle name="Heading 3 2 2 4 3 2 3 6 4" xfId="21294" xr:uid="{96BDFA5A-1316-4C8D-B100-20B299C977A4}"/>
    <cellStyle name="Heading 3 2 2 4 3 2 3 7" xfId="4631" xr:uid="{6F57500D-3807-4603-98E7-879A053654A5}"/>
    <cellStyle name="Heading 3 2 2 4 3 2 3 7 2" xfId="8431" xr:uid="{525DD0E5-E141-4E39-AC62-4132AD7B7A29}"/>
    <cellStyle name="Heading 3 2 2 4 3 2 3 7 3" xfId="21130" xr:uid="{EA0444C9-EA7C-411C-AA37-CCFF77952F90}"/>
    <cellStyle name="Heading 3 2 2 4 3 2 3 8" xfId="10479" xr:uid="{9BC1C9C9-1B20-47C6-97A8-E3A18A875B0D}"/>
    <cellStyle name="Heading 3 2 2 4 3 2 3 8 2" xfId="22953" xr:uid="{9F0BD3FE-67BA-492A-B6D7-82D74D06E11C}"/>
    <cellStyle name="Heading 3 2 2 4 3 2 3 9" xfId="14990" xr:uid="{F4B8B919-197D-415F-BCF9-B61826221432}"/>
    <cellStyle name="Heading 3 2 2 4 3 3" xfId="1156" xr:uid="{D5BE4BA0-8DD6-4933-9245-2F27FCB30380}"/>
    <cellStyle name="Heading 3 2 2 4 3 3 2" xfId="1354" xr:uid="{B4F993C0-6CA7-41C5-893A-1D71BFE499C6}"/>
    <cellStyle name="Heading 3 2 2 4 3 3 2 10" xfId="14907" xr:uid="{E2819FC4-B8F1-4FB9-ABF0-20097787ABE0}"/>
    <cellStyle name="Heading 3 2 2 4 3 3 2 11" xfId="14753" xr:uid="{17D51BAA-1204-4B32-BACB-C762BFCC3EA7}"/>
    <cellStyle name="Heading 3 2 2 4 3 3 2 2" xfId="3892" xr:uid="{928484DF-AEB0-4694-A3C1-2C6FABF1E5C0}"/>
    <cellStyle name="Heading 3 2 2 4 3 3 2 2 2" xfId="6868" xr:uid="{87E5BFD4-0B01-4F19-A767-AD07BA364B07}"/>
    <cellStyle name="Heading 3 2 2 4 3 3 2 2 2 2" xfId="9063" xr:uid="{9E20CEBF-1E77-450E-9DBD-A20385BFC094}"/>
    <cellStyle name="Heading 3 2 2 4 3 3 2 2 2 2 2" xfId="27913" xr:uid="{D9D42062-791D-461A-AF44-5231F0A1D18F}"/>
    <cellStyle name="Heading 3 2 2 4 3 3 2 2 2 3" xfId="19957" xr:uid="{0F4C8F62-1594-47E2-9F5D-D1A12511C2F2}"/>
    <cellStyle name="Heading 3 2 2 4 3 3 2 2 2 4" xfId="22014" xr:uid="{CF2AD022-2CCC-4CBB-BA88-5F5216E4E0DB}"/>
    <cellStyle name="Heading 3 2 2 4 3 3 2 2 3" xfId="8020" xr:uid="{1D413023-4C97-4347-9EF3-5CCB916F16F8}"/>
    <cellStyle name="Heading 3 2 2 4 3 3 2 2 3 2" xfId="24997" xr:uid="{B922E1A8-F98C-4DC7-9255-792A0A9B166C}"/>
    <cellStyle name="Heading 3 2 2 4 3 3 2 2 4" xfId="17041" xr:uid="{CC924AF7-580C-426C-B529-2734476A237F}"/>
    <cellStyle name="Heading 3 2 2 4 3 3 2 2 5" xfId="20719" xr:uid="{0E232DB6-9AF7-4213-9D81-823CEA7468DD}"/>
    <cellStyle name="Heading 3 2 2 4 3 3 2 3" xfId="4454" xr:uid="{CA60076D-36A2-4DE5-996D-CB0AB32541C6}"/>
    <cellStyle name="Heading 3 2 2 4 3 3 2 3 2" xfId="8272" xr:uid="{F00A2037-CA62-46DB-88BD-D0E217766010}"/>
    <cellStyle name="Heading 3 2 2 4 3 3 2 3 2 2" xfId="25538" xr:uid="{E1B63BAF-070A-47F1-9600-F603E3B8A1F5}"/>
    <cellStyle name="Heading 3 2 2 4 3 3 2 3 3" xfId="17582" xr:uid="{545A9A32-68CC-4624-B80E-19FABD28ECA8}"/>
    <cellStyle name="Heading 3 2 2 4 3 3 2 3 4" xfId="20971" xr:uid="{F432709E-AEF7-41D2-901E-5E89E7A18EEF}"/>
    <cellStyle name="Heading 3 2 2 4 3 3 2 4" xfId="2587" xr:uid="{3A6B8C60-DA3D-4B7D-9446-9EDB5C68F537}"/>
    <cellStyle name="Heading 3 2 2 4 3 3 2 4 2" xfId="7817" xr:uid="{42325A6E-E8D4-4DD9-B93C-A5C82D4F3C3A}"/>
    <cellStyle name="Heading 3 2 2 4 3 3 2 4 2 2" xfId="23723" xr:uid="{515B7A02-0C19-406F-B3A8-E0D1879DD7EA}"/>
    <cellStyle name="Heading 3 2 2 4 3 3 2 4 3" xfId="15770" xr:uid="{6F8EE283-0736-473A-BF4D-CB60EE4E262D}"/>
    <cellStyle name="Heading 3 2 2 4 3 3 2 4 4" xfId="21806" xr:uid="{30DD3DDD-F0BD-4439-A4FE-57F82D1BE051}"/>
    <cellStyle name="Heading 3 2 2 4 3 3 2 5" xfId="5222" xr:uid="{71AD6F57-EF22-4478-B916-D3E7D9C052DC}"/>
    <cellStyle name="Heading 3 2 2 4 3 3 2 5 2" xfId="8739" xr:uid="{D64E303E-8CAB-4F1B-8B1B-808BE77B3D69}"/>
    <cellStyle name="Heading 3 2 2 4 3 3 2 5 2 2" xfId="26275" xr:uid="{1D3B8D0F-4CB2-4B7C-BE0B-80D41C9B6DDD}"/>
    <cellStyle name="Heading 3 2 2 4 3 3 2 5 3" xfId="18319" xr:uid="{565E7CB6-146C-42E1-9B2A-164A75DF7F01}"/>
    <cellStyle name="Heading 3 2 2 4 3 3 2 5 4" xfId="21438" xr:uid="{893804F3-CFBE-413F-ABCA-C92CE289E006}"/>
    <cellStyle name="Heading 3 2 2 4 3 3 2 6" xfId="4809" xr:uid="{B5DBBD6F-54EE-4BA0-BCBC-935AA0C7A853}"/>
    <cellStyle name="Heading 3 2 2 4 3 3 2 6 2" xfId="8515" xr:uid="{AD30020C-9A8E-4FC5-8F55-01236C1A6D45}"/>
    <cellStyle name="Heading 3 2 2 4 3 3 2 6 2 2" xfId="25868" xr:uid="{BDC83A14-5E16-410F-856C-BB4160579930}"/>
    <cellStyle name="Heading 3 2 2 4 3 3 2 6 3" xfId="17912" xr:uid="{9D007F74-771D-4B11-BFF3-D8C7DED45114}"/>
    <cellStyle name="Heading 3 2 2 4 3 3 2 6 4" xfId="21214" xr:uid="{D829A663-5CC1-4CFD-9E6E-069EE4D5E011}"/>
    <cellStyle name="Heading 3 2 2 4 3 3 2 7" xfId="5698" xr:uid="{CA819AAC-A94B-4A10-84F0-DAEA13BEE894}"/>
    <cellStyle name="Heading 3 2 2 4 3 3 2 7 2" xfId="8955" xr:uid="{6723259C-FBC4-4AC9-880D-3289F3EDE1AE}"/>
    <cellStyle name="Heading 3 2 2 4 3 3 2 7 3" xfId="21676" xr:uid="{4BE5923A-3990-48D9-88E9-B56BC5143A6A}"/>
    <cellStyle name="Heading 3 2 2 4 3 3 2 8" xfId="7599" xr:uid="{02082055-53A3-4FBA-AE50-F73287789399}"/>
    <cellStyle name="Heading 3 2 2 4 3 3 2 8 2" xfId="22869" xr:uid="{50BDF522-1A0D-472E-AC54-9D0D71C69AA9}"/>
    <cellStyle name="Heading 3 2 2 4 3 3 2 9" xfId="10301" xr:uid="{6951EF3E-D3E6-481A-BF07-23EF8DD03F89}"/>
    <cellStyle name="Heading 3 2 2 4 3 3 2 9 2" xfId="22668" xr:uid="{2B97F3A7-EA70-41DA-84D6-42ADB7F212BF}"/>
    <cellStyle name="Heading 3 2 2 4 3 3 3" xfId="1440" xr:uid="{D9696F68-E36C-4DE4-AED9-B795D2554811}"/>
    <cellStyle name="Heading 3 2 2 4 3 3 3 10" xfId="20560" xr:uid="{4A9AB316-0B07-4F0E-8A85-6F4F01674FF0}"/>
    <cellStyle name="Heading 3 2 2 4 3 3 3 2" xfId="3977" xr:uid="{9D132523-8DF7-4276-ACDF-0E4AEEA24B8F}"/>
    <cellStyle name="Heading 3 2 2 4 3 3 3 2 2" xfId="6953" xr:uid="{3F858B67-DDB7-436F-AA6D-D85E117AF932}"/>
    <cellStyle name="Heading 3 2 2 4 3 3 3 2 2 2" xfId="9148" xr:uid="{9961035B-6EF9-44FB-AF51-362CF62502F1}"/>
    <cellStyle name="Heading 3 2 2 4 3 3 3 2 2 2 2" xfId="27998" xr:uid="{19638A36-BC90-491F-93EC-BBBF9936BC17}"/>
    <cellStyle name="Heading 3 2 2 4 3 3 3 2 2 3" xfId="20042" xr:uid="{44919701-0C96-4609-A2B5-6802C83471AD}"/>
    <cellStyle name="Heading 3 2 2 4 3 3 3 2 2 4" xfId="22099" xr:uid="{45424829-2B80-4F3E-A9F3-4B3544F41E9F}"/>
    <cellStyle name="Heading 3 2 2 4 3 3 3 2 3" xfId="8104" xr:uid="{37379700-6839-49A9-9A1D-283E6C48E499}"/>
    <cellStyle name="Heading 3 2 2 4 3 3 3 2 3 2" xfId="25081" xr:uid="{CB79F572-E0EF-4A94-A158-4CCCEA91E641}"/>
    <cellStyle name="Heading 3 2 2 4 3 3 3 2 4" xfId="17125" xr:uid="{2F472C86-C810-4D7A-A3FD-6C2DEBC1156B}"/>
    <cellStyle name="Heading 3 2 2 4 3 3 3 2 5" xfId="20803" xr:uid="{40C13C50-387E-450A-8FDF-4BEB86948587}"/>
    <cellStyle name="Heading 3 2 2 4 3 3 3 3" xfId="4538" xr:uid="{F29E509F-94A7-47B0-9963-02898D241126}"/>
    <cellStyle name="Heading 3 2 2 4 3 3 3 3 2" xfId="8356" xr:uid="{C94D3EFA-5DE3-4616-A738-0B833CCDF1B4}"/>
    <cellStyle name="Heading 3 2 2 4 3 3 3 3 2 2" xfId="25622" xr:uid="{CEC564E2-4892-4839-9A41-AD25B9AF7F0A}"/>
    <cellStyle name="Heading 3 2 2 4 3 3 3 3 3" xfId="17666" xr:uid="{C3213A29-E15A-456C-966F-A69E1E94234D}"/>
    <cellStyle name="Heading 3 2 2 4 3 3 3 3 4" xfId="21055" xr:uid="{1AC22C55-2A31-47B6-A5DB-100704FBD3C7}"/>
    <cellStyle name="Heading 3 2 2 4 3 3 3 4" xfId="2579" xr:uid="{8E6EB163-64D1-43E1-B506-7582E62ABBEA}"/>
    <cellStyle name="Heading 3 2 2 4 3 3 3 4 2" xfId="7809" xr:uid="{4E28A9B3-ACC1-403B-A483-DC830314DB23}"/>
    <cellStyle name="Heading 3 2 2 4 3 3 3 4 2 2" xfId="23715" xr:uid="{F138DE52-8081-4BB2-BFDB-2B22038F1260}"/>
    <cellStyle name="Heading 3 2 2 4 3 3 3 4 3" xfId="15762" xr:uid="{ED3013C8-7D66-40F2-A4F2-362BB8469331}"/>
    <cellStyle name="Heading 3 2 2 4 3 3 3 4 4" xfId="21798" xr:uid="{9856F85F-5A9F-4F82-A650-9CF1754F2B1C}"/>
    <cellStyle name="Heading 3 2 2 4 3 3 3 5" xfId="5308" xr:uid="{059ACFFD-12B7-4848-AB9E-9A5E19D94061}"/>
    <cellStyle name="Heading 3 2 2 4 3 3 3 5 2" xfId="8825" xr:uid="{3D421612-9DAD-4945-A3D0-7266B444B84B}"/>
    <cellStyle name="Heading 3 2 2 4 3 3 3 5 2 2" xfId="26361" xr:uid="{D692822B-D240-4A21-AF41-AF990B4DC4D8}"/>
    <cellStyle name="Heading 3 2 2 4 3 3 3 5 3" xfId="18405" xr:uid="{1C5ABB39-7B20-4A9D-B17B-25E497D779E6}"/>
    <cellStyle name="Heading 3 2 2 4 3 3 3 5 4" xfId="21524" xr:uid="{F23F1B5D-C1D2-4971-9355-239C5C9FB128}"/>
    <cellStyle name="Heading 3 2 2 4 3 3 3 6" xfId="5000" xr:uid="{EF6CECF3-6BAA-4EB8-B872-CE17FB94465E}"/>
    <cellStyle name="Heading 3 2 2 4 3 3 3 6 2" xfId="8589" xr:uid="{FC2B5A8F-F125-49E3-ACCF-4236084CD399}"/>
    <cellStyle name="Heading 3 2 2 4 3 3 3 6 2 2" xfId="26055" xr:uid="{7C08A107-D921-4690-B8EE-C88182A1E066}"/>
    <cellStyle name="Heading 3 2 2 4 3 3 3 6 3" xfId="18099" xr:uid="{531F811E-E160-4AED-BB97-B7970821C7A1}"/>
    <cellStyle name="Heading 3 2 2 4 3 3 3 6 4" xfId="21288" xr:uid="{CA8F6A4D-4C05-4A72-A15A-64CD1A0A2C74}"/>
    <cellStyle name="Heading 3 2 2 4 3 3 3 7" xfId="7364" xr:uid="{E8BD4402-DB4E-4BA5-949E-926835A0F34A}"/>
    <cellStyle name="Heading 3 2 2 4 3 3 3 7 2" xfId="9267" xr:uid="{AA1A34C4-A687-42BA-A988-6DB66F4224C1}"/>
    <cellStyle name="Heading 3 2 2 4 3 3 3 7 3" xfId="22218" xr:uid="{A23EC1E6-3717-44DF-B7C3-E90AD5D6BD7E}"/>
    <cellStyle name="Heading 3 2 2 4 3 3 3 8" xfId="10480" xr:uid="{2DCF0965-3769-4C8E-B44B-C412D69BFBBA}"/>
    <cellStyle name="Heading 3 2 2 4 3 3 3 8 2" xfId="22954" xr:uid="{70882D64-0AA3-4BEC-9344-045F6AB9DBC1}"/>
    <cellStyle name="Heading 3 2 2 4 3 3 3 9" xfId="14991" xr:uid="{281DC2FD-A277-4F4B-B07C-8585EE9744FA}"/>
    <cellStyle name="Heading 3 2 2 4 3 4" xfId="1308" xr:uid="{29427B7B-4801-4745-B71B-8C3CEBBA05B1}"/>
    <cellStyle name="Heading 3 2 2 4 3 4 10" xfId="14865" xr:uid="{9A2851D0-D4C6-4509-9EDF-C49D62BBF93E}"/>
    <cellStyle name="Heading 3 2 2 4 3 4 11" xfId="15517" xr:uid="{4360E517-F2DA-4AAA-AA46-140928EC45D8}"/>
    <cellStyle name="Heading 3 2 2 4 3 4 2" xfId="3847" xr:uid="{69AFF97D-0E4E-4836-BF65-F78A4750486A}"/>
    <cellStyle name="Heading 3 2 2 4 3 4 2 2" xfId="6826" xr:uid="{2AAAEDC2-038E-443E-BC78-F6F8441E4668}"/>
    <cellStyle name="Heading 3 2 2 4 3 4 2 2 2" xfId="9021" xr:uid="{1128B59A-0DD1-4198-8102-D4087B2D098C}"/>
    <cellStyle name="Heading 3 2 2 4 3 4 2 2 2 2" xfId="27871" xr:uid="{C2A45608-089F-4575-A9E1-BB10C1FBCD53}"/>
    <cellStyle name="Heading 3 2 2 4 3 4 2 2 3" xfId="19915" xr:uid="{89269B47-3E14-4EF7-AB6E-362F4937929A}"/>
    <cellStyle name="Heading 3 2 2 4 3 4 2 2 4" xfId="21972" xr:uid="{0D436F5E-9449-40D7-96B0-B82E618129D8}"/>
    <cellStyle name="Heading 3 2 2 4 3 4 2 3" xfId="7978" xr:uid="{5F60ED96-DF09-417F-B62B-78C1CB87630C}"/>
    <cellStyle name="Heading 3 2 2 4 3 4 2 3 2" xfId="24955" xr:uid="{AABA6351-8081-43A2-8653-91675A98E5D3}"/>
    <cellStyle name="Heading 3 2 2 4 3 4 2 4" xfId="16999" xr:uid="{E27D208B-755D-4F13-93D8-EA728F0AB02B}"/>
    <cellStyle name="Heading 3 2 2 4 3 4 2 5" xfId="20677" xr:uid="{D84C975B-431F-4FD4-89D0-BF8D6DD8A12F}"/>
    <cellStyle name="Heading 3 2 2 4 3 4 3" xfId="4412" xr:uid="{F229F8A1-4D3F-496A-AA5A-585B59B19515}"/>
    <cellStyle name="Heading 3 2 2 4 3 4 3 2" xfId="8230" xr:uid="{1D77FE0B-D7BE-4DA8-9870-F05C06CBF005}"/>
    <cellStyle name="Heading 3 2 2 4 3 4 3 2 2" xfId="25496" xr:uid="{5BCBE35A-60AB-43E5-ACC1-001087CD923C}"/>
    <cellStyle name="Heading 3 2 2 4 3 4 3 3" xfId="17540" xr:uid="{6FE63539-6865-4BF6-B043-96465CF4AAA4}"/>
    <cellStyle name="Heading 3 2 2 4 3 4 3 4" xfId="20929" xr:uid="{97EC56B8-E7C8-4397-AE03-2810F30D11F6}"/>
    <cellStyle name="Heading 3 2 2 4 3 4 4" xfId="2675" xr:uid="{6ED54BDD-1235-49A5-9B8F-AF223D6DB6F6}"/>
    <cellStyle name="Heading 3 2 2 4 3 4 4 2" xfId="7901" xr:uid="{6DFBDE13-9A4B-4557-A3F2-818FEA90985C}"/>
    <cellStyle name="Heading 3 2 2 4 3 4 4 2 2" xfId="23810" xr:uid="{06D46EB7-F822-4EDA-929D-FE542FC38DE1}"/>
    <cellStyle name="Heading 3 2 2 4 3 4 4 3" xfId="15857" xr:uid="{2C0EC95E-59A0-45B2-ADC3-D0FC1F80AAD5}"/>
    <cellStyle name="Heading 3 2 2 4 3 4 4 4" xfId="21890" xr:uid="{40215023-B6CB-4352-ADCE-4A220295C60F}"/>
    <cellStyle name="Heading 3 2 2 4 3 4 5" xfId="5180" xr:uid="{4E528006-A702-499A-9708-1B8C570D7F1F}"/>
    <cellStyle name="Heading 3 2 2 4 3 4 5 2" xfId="8697" xr:uid="{84017EE6-3012-40C5-94CF-AB7E260A9CE1}"/>
    <cellStyle name="Heading 3 2 2 4 3 4 5 2 2" xfId="26233" xr:uid="{B53EF092-898D-47C7-BCE3-B988493807D8}"/>
    <cellStyle name="Heading 3 2 2 4 3 4 5 3" xfId="18277" xr:uid="{EED8CE71-200D-4EEF-A7B5-AB669C061FEF}"/>
    <cellStyle name="Heading 3 2 2 4 3 4 5 4" xfId="21396" xr:uid="{073637A5-02CD-4FEB-8A38-FF9C47938E51}"/>
    <cellStyle name="Heading 3 2 2 4 3 4 6" xfId="5089" xr:uid="{C8CC02C0-BCB7-44F9-8B82-0E8C99DB321D}"/>
    <cellStyle name="Heading 3 2 2 4 3 4 6 2" xfId="8629" xr:uid="{B42C9200-66F5-4262-9282-7EF76B8D8F17}"/>
    <cellStyle name="Heading 3 2 2 4 3 4 6 2 2" xfId="26142" xr:uid="{A4CA9A80-9BBA-4E1A-B4BA-68C37CC61F4C}"/>
    <cellStyle name="Heading 3 2 2 4 3 4 6 3" xfId="18186" xr:uid="{584AE034-FA5B-43A4-99A3-CC4D3CCF869E}"/>
    <cellStyle name="Heading 3 2 2 4 3 4 6 4" xfId="21328" xr:uid="{DD8752D2-AAEF-46DC-8070-C69579E7BEFB}"/>
    <cellStyle name="Heading 3 2 2 4 3 4 7" xfId="7450" xr:uid="{52272DA4-9156-47F5-9707-45C772999A9F}"/>
    <cellStyle name="Heading 3 2 2 4 3 4 7 2" xfId="9353" xr:uid="{1F18C4D6-73A2-4035-A1B0-56DD38341C16}"/>
    <cellStyle name="Heading 3 2 2 4 3 4 7 3" xfId="22304" xr:uid="{AEEA418F-223B-4BF4-B6A5-8B408296AD32}"/>
    <cellStyle name="Heading 3 2 2 4 3 4 8" xfId="7559" xr:uid="{EB1CD7A2-0392-4D29-92CF-00E4390B868F}"/>
    <cellStyle name="Heading 3 2 2 4 3 4 8 2" xfId="22827" xr:uid="{548DB3E7-02CD-4E5B-B942-538A975251E5}"/>
    <cellStyle name="Heading 3 2 2 4 3 4 9" xfId="11004" xr:uid="{2E0DAE6A-9D53-40CA-9DEA-3D68705E8F1A}"/>
    <cellStyle name="Heading 3 2 2 4 3 4 9 2" xfId="23476" xr:uid="{558E8AF8-B9B4-47D2-B81C-5C8961120CF6}"/>
    <cellStyle name="Heading 3 2 2 4 3 5" xfId="1282" xr:uid="{B791E80E-5C46-46C4-AF7D-1105AF85239E}"/>
    <cellStyle name="Heading 3 2 2 4 3 5 10" xfId="20512" xr:uid="{26D4F76C-907F-4299-B782-35EE9EDA3877}"/>
    <cellStyle name="Heading 3 2 2 4 3 5 2" xfId="3824" xr:uid="{9404E130-825C-4D13-91DD-EEE3BE693D54}"/>
    <cellStyle name="Heading 3 2 2 4 3 5 2 2" xfId="6805" xr:uid="{94B967B9-EC35-4499-8F5A-150A8D7667BF}"/>
    <cellStyle name="Heading 3 2 2 4 3 5 2 2 2" xfId="9000" xr:uid="{1E48B3FE-7E72-47B5-BA53-89BA96EA3D45}"/>
    <cellStyle name="Heading 3 2 2 4 3 5 2 2 2 2" xfId="27850" xr:uid="{A13D487B-CAD9-4558-9235-2995F336FCBF}"/>
    <cellStyle name="Heading 3 2 2 4 3 5 2 2 3" xfId="19894" xr:uid="{65465D52-739D-4F23-8BD3-7902939897C7}"/>
    <cellStyle name="Heading 3 2 2 4 3 5 2 2 4" xfId="21951" xr:uid="{1655340F-F307-4525-9C0D-F9BB49360B03}"/>
    <cellStyle name="Heading 3 2 2 4 3 5 2 3" xfId="7958" xr:uid="{82589DA1-6375-4FBD-9F94-4A70C3F3A50D}"/>
    <cellStyle name="Heading 3 2 2 4 3 5 2 3 2" xfId="24935" xr:uid="{88268913-9484-4047-8360-FA88094F9F03}"/>
    <cellStyle name="Heading 3 2 2 4 3 5 2 4" xfId="16979" xr:uid="{68F465FD-F04C-4F32-B37A-86905F1D0F4A}"/>
    <cellStyle name="Heading 3 2 2 4 3 5 2 5" xfId="20657" xr:uid="{BCC68ECB-941D-4281-AD01-6785A5845B29}"/>
    <cellStyle name="Heading 3 2 2 4 3 5 3" xfId="4392" xr:uid="{CFE02F46-49E7-4C30-94F8-8B89A6F41BE5}"/>
    <cellStyle name="Heading 3 2 2 4 3 5 3 2" xfId="8210" xr:uid="{94EF2D26-40DE-49A8-909A-9FBECAA40356}"/>
    <cellStyle name="Heading 3 2 2 4 3 5 3 2 2" xfId="25476" xr:uid="{2584F85C-1DD9-4A4F-9675-7B027AFDB3DB}"/>
    <cellStyle name="Heading 3 2 2 4 3 5 3 3" xfId="17520" xr:uid="{1B4A9BC8-80E1-48C2-AB49-C173A87914F9}"/>
    <cellStyle name="Heading 3 2 2 4 3 5 3 4" xfId="20909" xr:uid="{53A55BD2-450A-463A-824B-FFF1A151EB1D}"/>
    <cellStyle name="Heading 3 2 2 4 3 5 4" xfId="2481" xr:uid="{B89E5F3B-C033-4C20-BDB6-037EFCBF08D2}"/>
    <cellStyle name="Heading 3 2 2 4 3 5 4 2" xfId="7718" xr:uid="{877C2EAC-7673-4213-9BFA-9CB19492E0C9}"/>
    <cellStyle name="Heading 3 2 2 4 3 5 4 2 2" xfId="23618" xr:uid="{413F5BA2-3BB8-4657-8B43-8568EEB827AC}"/>
    <cellStyle name="Heading 3 2 2 4 3 5 4 3" xfId="15665" xr:uid="{FB086ACC-7904-438E-ADAC-CB2C610B3000}"/>
    <cellStyle name="Heading 3 2 2 4 3 5 4 4" xfId="21707" xr:uid="{01B2E5AC-D065-450E-A42C-B56AD36EDB9B}"/>
    <cellStyle name="Heading 3 2 2 4 3 5 5" xfId="5158" xr:uid="{ACCD5DAD-6DB1-450B-B79F-9CC004958704}"/>
    <cellStyle name="Heading 3 2 2 4 3 5 5 2" xfId="8675" xr:uid="{E34BBAA9-FF1E-4F76-88B8-3EA1DB66F9CF}"/>
    <cellStyle name="Heading 3 2 2 4 3 5 5 2 2" xfId="26211" xr:uid="{F70E78BF-64BB-43EB-883D-F59E8B21E131}"/>
    <cellStyle name="Heading 3 2 2 4 3 5 5 3" xfId="18255" xr:uid="{72B4AF63-1288-4063-873B-7ECCF945450F}"/>
    <cellStyle name="Heading 3 2 2 4 3 5 5 4" xfId="21374" xr:uid="{8D61D496-F3C6-4496-8114-75040DBFB246}"/>
    <cellStyle name="Heading 3 2 2 4 3 5 6" xfId="5597" xr:uid="{303057CB-E364-40E2-A740-9AA578B720D2}"/>
    <cellStyle name="Heading 3 2 2 4 3 5 6 2" xfId="8926" xr:uid="{9E0F801D-FFB0-4B4A-AB98-0EB4806091B3}"/>
    <cellStyle name="Heading 3 2 2 4 3 5 6 2 2" xfId="26647" xr:uid="{EF31EAE7-A5C5-454C-859E-10EEE28C17CC}"/>
    <cellStyle name="Heading 3 2 2 4 3 5 6 3" xfId="18691" xr:uid="{1379212B-50DE-49BA-9A49-3E888F6DFB3E}"/>
    <cellStyle name="Heading 3 2 2 4 3 5 6 4" xfId="21629" xr:uid="{3D8BA028-3D7A-4132-BC45-5245B6FDB2FC}"/>
    <cellStyle name="Heading 3 2 2 4 3 5 7" xfId="7500" xr:uid="{AE8D177D-D425-4039-BA64-857E695DD59B}"/>
    <cellStyle name="Heading 3 2 2 4 3 5 7 2" xfId="9403" xr:uid="{EF4C98B0-10B0-4A9B-A460-D72008799224}"/>
    <cellStyle name="Heading 3 2 2 4 3 5 7 3" xfId="22354" xr:uid="{A53FA5E0-4D76-48DE-B451-5825DA8275FB}"/>
    <cellStyle name="Heading 3 2 2 4 3 5 8" xfId="10448" xr:uid="{C897FCD3-1D11-41C5-86EC-2DFE529F0A1A}"/>
    <cellStyle name="Heading 3 2 2 4 3 5 8 2" xfId="22806" xr:uid="{E2E600CD-A419-4AF6-86A4-9CE015E0AB99}"/>
    <cellStyle name="Heading 3 2 2 4 3 5 9" xfId="14845" xr:uid="{D79085DC-A071-495C-A72F-CC3B21488CD1}"/>
    <cellStyle name="Heading 3 2 2 4 4" xfId="1157" xr:uid="{147FEA79-E101-477E-8EC9-3891CEACA098}"/>
    <cellStyle name="Heading 3 2 2 4 4 2" xfId="1355" xr:uid="{66489981-A496-454E-B60B-284BA6CB41C9}"/>
    <cellStyle name="Heading 3 2 2 4 4 2 10" xfId="14908" xr:uid="{467528DD-0B68-46EB-ACAA-EA720E24EBE7}"/>
    <cellStyle name="Heading 3 2 2 4 4 2 11" xfId="15509" xr:uid="{021A3574-053E-47B5-A33A-00630628D4F0}"/>
    <cellStyle name="Heading 3 2 2 4 4 2 2" xfId="3893" xr:uid="{B79D1B6D-662D-44B8-9215-8EEB376B4774}"/>
    <cellStyle name="Heading 3 2 2 4 4 2 2 2" xfId="6869" xr:uid="{69260E66-C868-4BDC-9A32-1E00FD9A70F7}"/>
    <cellStyle name="Heading 3 2 2 4 4 2 2 2 2" xfId="9064" xr:uid="{7B29BBD4-50A3-4434-ABC6-99C5CED7E185}"/>
    <cellStyle name="Heading 3 2 2 4 4 2 2 2 2 2" xfId="27914" xr:uid="{248E2DC2-40A0-44B1-A8BC-2BF805B1365D}"/>
    <cellStyle name="Heading 3 2 2 4 4 2 2 2 3" xfId="19958" xr:uid="{5E05D08E-8C55-4BEF-B699-EAEA2385355F}"/>
    <cellStyle name="Heading 3 2 2 4 4 2 2 2 4" xfId="22015" xr:uid="{6FC1AE56-7106-48E5-A9A9-2E32117ADF91}"/>
    <cellStyle name="Heading 3 2 2 4 4 2 2 3" xfId="8021" xr:uid="{E4CE63BB-C652-42FA-AC65-B428E1C07F0A}"/>
    <cellStyle name="Heading 3 2 2 4 4 2 2 3 2" xfId="24998" xr:uid="{4E8F6318-F494-45ED-9AFC-C0514318A954}"/>
    <cellStyle name="Heading 3 2 2 4 4 2 2 4" xfId="17042" xr:uid="{53AFFB8B-191B-45FD-A9C0-4A1A1861206B}"/>
    <cellStyle name="Heading 3 2 2 4 4 2 2 5" xfId="20720" xr:uid="{63C5CEAA-1239-44B8-9F0E-FCA6ABE33D09}"/>
    <cellStyle name="Heading 3 2 2 4 4 2 3" xfId="4455" xr:uid="{FFCA2340-7FD4-4AB5-AB95-B29DCB74BCE0}"/>
    <cellStyle name="Heading 3 2 2 4 4 2 3 2" xfId="8273" xr:uid="{A848031D-971D-49E5-B36E-4639B1426A8C}"/>
    <cellStyle name="Heading 3 2 2 4 4 2 3 2 2" xfId="25539" xr:uid="{A064A69B-5B08-4DFA-9E13-7933C1B831EB}"/>
    <cellStyle name="Heading 3 2 2 4 4 2 3 3" xfId="17583" xr:uid="{F593C950-C14D-4C3D-A89A-3A647E1A0329}"/>
    <cellStyle name="Heading 3 2 2 4 4 2 3 4" xfId="20972" xr:uid="{7370671A-EE61-45F7-A57A-6AED7D49A5D1}"/>
    <cellStyle name="Heading 3 2 2 4 4 2 4" xfId="2560" xr:uid="{5753187A-333D-4976-88DF-08AE9E01C74C}"/>
    <cellStyle name="Heading 3 2 2 4 4 2 4 2" xfId="7790" xr:uid="{1F5A953C-7822-4B30-A072-9ADA7ACE2C92}"/>
    <cellStyle name="Heading 3 2 2 4 4 2 4 2 2" xfId="23696" xr:uid="{5A05A614-3F58-489E-9B63-410895D3ACEC}"/>
    <cellStyle name="Heading 3 2 2 4 4 2 4 3" xfId="15743" xr:uid="{5F829B16-6928-45BA-8A17-B126441DE1A9}"/>
    <cellStyle name="Heading 3 2 2 4 4 2 4 4" xfId="21779" xr:uid="{BEC2AD8F-BF35-4C38-A8E3-A29A7E074A7A}"/>
    <cellStyle name="Heading 3 2 2 4 4 2 5" xfId="5223" xr:uid="{A64B527F-29CA-46D4-85E5-A16C8D44309C}"/>
    <cellStyle name="Heading 3 2 2 4 4 2 5 2" xfId="8740" xr:uid="{9956051D-889A-4E75-AEA4-F15C07B74863}"/>
    <cellStyle name="Heading 3 2 2 4 4 2 5 2 2" xfId="26276" xr:uid="{5B3B4309-9224-42BF-83F9-2736F33B7D2C}"/>
    <cellStyle name="Heading 3 2 2 4 4 2 5 3" xfId="18320" xr:uid="{B94C3518-93FB-4C3E-92FB-2203EE202FB4}"/>
    <cellStyle name="Heading 3 2 2 4 4 2 5 4" xfId="21439" xr:uid="{B2405FA7-178B-4AEE-811F-3477582A1AE6}"/>
    <cellStyle name="Heading 3 2 2 4 4 2 6" xfId="4691" xr:uid="{7550402E-FD10-4D92-B179-B39C3EBB6772}"/>
    <cellStyle name="Heading 3 2 2 4 4 2 6 2" xfId="8473" xr:uid="{9BD678F3-7553-4B96-9287-78FFDF34020D}"/>
    <cellStyle name="Heading 3 2 2 4 4 2 6 2 2" xfId="25763" xr:uid="{C20093DA-F9D0-4ADC-A3A7-09A5E76FA565}"/>
    <cellStyle name="Heading 3 2 2 4 4 2 6 3" xfId="17807" xr:uid="{E116CDEA-A450-4DA7-A990-AC132BA9B79F}"/>
    <cellStyle name="Heading 3 2 2 4 4 2 6 4" xfId="21172" xr:uid="{912DD7A7-EF10-429C-84A8-7AE74D48521F}"/>
    <cellStyle name="Heading 3 2 2 4 4 2 7" xfId="7338" xr:uid="{E09B0189-72E1-43AE-A254-6129E800321A}"/>
    <cellStyle name="Heading 3 2 2 4 4 2 7 2" xfId="9241" xr:uid="{F04EEB7D-48B9-4E2C-8488-6525AE202ECC}"/>
    <cellStyle name="Heading 3 2 2 4 4 2 7 3" xfId="22192" xr:uid="{541DFD7F-C64F-4169-85D4-3B67CF63F7BF}"/>
    <cellStyle name="Heading 3 2 2 4 4 2 8" xfId="7600" xr:uid="{FEEFA77A-BFEE-46B2-A0C5-1A1527822F58}"/>
    <cellStyle name="Heading 3 2 2 4 4 2 8 2" xfId="22870" xr:uid="{593ACC80-6D48-4F2C-9342-DC7206FA7FF1}"/>
    <cellStyle name="Heading 3 2 2 4 4 2 9" xfId="10298" xr:uid="{1DDB53BC-335F-4C89-A2E0-B128A739D25C}"/>
    <cellStyle name="Heading 3 2 2 4 4 2 9 2" xfId="22665" xr:uid="{E9726ACB-8A64-4768-8A2E-158E016A23BB}"/>
    <cellStyle name="Heading 3 2 2 4 4 3" xfId="1441" xr:uid="{93CDA131-0374-4977-B421-7C8B3A315DEC}"/>
    <cellStyle name="Heading 3 2 2 4 4 3 10" xfId="20515" xr:uid="{6D086BDE-E2AC-4D2C-9AC0-D5D8FE0936E8}"/>
    <cellStyle name="Heading 3 2 2 4 4 3 2" xfId="3978" xr:uid="{70CD27E1-96A2-402C-9C91-915BF005C7D7}"/>
    <cellStyle name="Heading 3 2 2 4 4 3 2 2" xfId="6954" xr:uid="{AF0821A0-EC1E-430B-AEF3-43ADF2B4667F}"/>
    <cellStyle name="Heading 3 2 2 4 4 3 2 2 2" xfId="9149" xr:uid="{74A5BD2B-FB34-460A-BB27-E4FFBFA77DAE}"/>
    <cellStyle name="Heading 3 2 2 4 4 3 2 2 2 2" xfId="27999" xr:uid="{B871AA9A-F9E1-40EC-9ED6-7EF0200E7193}"/>
    <cellStyle name="Heading 3 2 2 4 4 3 2 2 3" xfId="20043" xr:uid="{BDA79E52-BB09-421E-86B2-61284C542F5E}"/>
    <cellStyle name="Heading 3 2 2 4 4 3 2 2 4" xfId="22100" xr:uid="{7B158CE6-C9F6-4EF4-9FEB-6A307680628B}"/>
    <cellStyle name="Heading 3 2 2 4 4 3 2 3" xfId="8105" xr:uid="{773B3E8A-2664-49A9-AE12-4363D31531D9}"/>
    <cellStyle name="Heading 3 2 2 4 4 3 2 3 2" xfId="25082" xr:uid="{C585396E-03D3-4181-86E8-4BE30E78ADFE}"/>
    <cellStyle name="Heading 3 2 2 4 4 3 2 4" xfId="17126" xr:uid="{10F3C432-F78A-418D-BE01-08ABF8EB9E1D}"/>
    <cellStyle name="Heading 3 2 2 4 4 3 2 5" xfId="20804" xr:uid="{78AEB077-9516-4580-B822-0AB6BDC22C36}"/>
    <cellStyle name="Heading 3 2 2 4 4 3 3" xfId="4539" xr:uid="{6FB5B0BF-9A9A-4D38-8301-59CDD0595260}"/>
    <cellStyle name="Heading 3 2 2 4 4 3 3 2" xfId="8357" xr:uid="{B56A476E-5A27-4B4D-9B07-182FD09223B9}"/>
    <cellStyle name="Heading 3 2 2 4 4 3 3 2 2" xfId="25623" xr:uid="{81D7C7E4-130C-46CA-AB60-7EB1EF5A2598}"/>
    <cellStyle name="Heading 3 2 2 4 4 3 3 3" xfId="17667" xr:uid="{163AADF8-1538-4C7B-8009-6996717263ED}"/>
    <cellStyle name="Heading 3 2 2 4 4 3 3 4" xfId="21056" xr:uid="{D154CEED-4142-4BEE-B4FC-86A4A5EEEDA7}"/>
    <cellStyle name="Heading 3 2 2 4 4 3 4" xfId="2485" xr:uid="{F72BAD5A-90CC-4C52-8D75-CBC2045AF452}"/>
    <cellStyle name="Heading 3 2 2 4 4 3 4 2" xfId="7721" xr:uid="{1204196B-73A1-446B-9323-062E6855A924}"/>
    <cellStyle name="Heading 3 2 2 4 4 3 4 2 2" xfId="23622" xr:uid="{79ADB40D-0F2A-4A08-825A-5196FD85A4F7}"/>
    <cellStyle name="Heading 3 2 2 4 4 3 4 3" xfId="15669" xr:uid="{EF97488F-DA92-4BC1-9753-6C2A252FFD96}"/>
    <cellStyle name="Heading 3 2 2 4 4 3 4 4" xfId="21710" xr:uid="{E5C9B082-2091-4BC0-BEE8-5B57700CCA5F}"/>
    <cellStyle name="Heading 3 2 2 4 4 3 5" xfId="5309" xr:uid="{2EA6BD29-8704-4692-A317-DBA17F1BC83D}"/>
    <cellStyle name="Heading 3 2 2 4 4 3 5 2" xfId="8826" xr:uid="{DB0D03E2-D2FA-428E-8B58-E36432A859DD}"/>
    <cellStyle name="Heading 3 2 2 4 4 3 5 2 2" xfId="26362" xr:uid="{FB5585D4-EC5B-497B-AD73-BCB9B1D681A4}"/>
    <cellStyle name="Heading 3 2 2 4 4 3 5 3" xfId="18406" xr:uid="{0F3D2F80-9B3B-43C4-A8B3-0AC73C2DA991}"/>
    <cellStyle name="Heading 3 2 2 4 4 3 5 4" xfId="21525" xr:uid="{5EE598D7-1664-4D2D-8672-75D694DB1627}"/>
    <cellStyle name="Heading 3 2 2 4 4 3 6" xfId="4973" xr:uid="{EC95AB4B-860F-4D4C-A1F8-2535E0A619F6}"/>
    <cellStyle name="Heading 3 2 2 4 4 3 6 2" xfId="8562" xr:uid="{9AE92F39-2B7E-4241-90DF-A1CA7962AFF5}"/>
    <cellStyle name="Heading 3 2 2 4 4 3 6 2 2" xfId="26028" xr:uid="{45E3B5A5-F017-4760-BEBC-CBD50776ADC3}"/>
    <cellStyle name="Heading 3 2 2 4 4 3 6 3" xfId="18072" xr:uid="{4E48E2FE-FEB6-4D7D-896C-93129946354F}"/>
    <cellStyle name="Heading 3 2 2 4 4 3 6 4" xfId="21261" xr:uid="{C3133027-B05A-4D36-9417-222DE646ACB2}"/>
    <cellStyle name="Heading 3 2 2 4 4 3 7" xfId="7461" xr:uid="{07EF6AE1-C4E2-43F3-9AFD-29227F83824A}"/>
    <cellStyle name="Heading 3 2 2 4 4 3 7 2" xfId="9364" xr:uid="{A7B7B33D-6F02-404C-B0E0-7752E5B533AE}"/>
    <cellStyle name="Heading 3 2 2 4 4 3 7 3" xfId="22315" xr:uid="{6D9FBA66-B346-4088-9194-6DA769378464}"/>
    <cellStyle name="Heading 3 2 2 4 4 3 8" xfId="10481" xr:uid="{9DC690CF-EFD2-4DEA-86E9-A3DB9F1E337B}"/>
    <cellStyle name="Heading 3 2 2 4 4 3 8 2" xfId="22955" xr:uid="{0E53B195-8F95-429B-8EA5-28C4CC9EDEC2}"/>
    <cellStyle name="Heading 3 2 2 4 4 3 9" xfId="14992" xr:uid="{869DE2DC-147F-41BB-AB26-C3BD59A7D7EA}"/>
    <cellStyle name="Heading 3 2 2 4 5" xfId="1158" xr:uid="{EEE7BE2C-F837-471E-A920-DF9A97D181AD}"/>
    <cellStyle name="Heading 3 2 2 4 5 2" xfId="1356" xr:uid="{3336409E-147F-429D-AC08-447B01470A7B}"/>
    <cellStyle name="Heading 3 2 2 4 5 2 10" xfId="14909" xr:uid="{B5CCBFA6-A20C-46D1-9610-6A2619B87431}"/>
    <cellStyle name="Heading 3 2 2 4 5 2 11" xfId="14477" xr:uid="{54B84EE8-852B-4C23-8602-07AF5D397DEE}"/>
    <cellStyle name="Heading 3 2 2 4 5 2 2" xfId="3894" xr:uid="{1617772C-B9FC-44EC-979B-7EED8040975F}"/>
    <cellStyle name="Heading 3 2 2 4 5 2 2 2" xfId="6870" xr:uid="{47D97E1D-26C2-4967-9C8A-935F534595EB}"/>
    <cellStyle name="Heading 3 2 2 4 5 2 2 2 2" xfId="9065" xr:uid="{FB95C553-6993-4774-95F6-041022FE5787}"/>
    <cellStyle name="Heading 3 2 2 4 5 2 2 2 2 2" xfId="27915" xr:uid="{BE8D39FB-1834-46D9-BD89-8E399A7728A6}"/>
    <cellStyle name="Heading 3 2 2 4 5 2 2 2 3" xfId="19959" xr:uid="{0DDF8586-159D-4D1B-A5C5-7C2250D8D601}"/>
    <cellStyle name="Heading 3 2 2 4 5 2 2 2 4" xfId="22016" xr:uid="{AE7A3571-65EA-40B5-998A-F1D85E28769F}"/>
    <cellStyle name="Heading 3 2 2 4 5 2 2 3" xfId="8022" xr:uid="{0B51775E-2030-41B3-A97C-13698485CB53}"/>
    <cellStyle name="Heading 3 2 2 4 5 2 2 3 2" xfId="24999" xr:uid="{0A400BDE-C7E1-4282-BDF4-3B152CD369CC}"/>
    <cellStyle name="Heading 3 2 2 4 5 2 2 4" xfId="17043" xr:uid="{385D0921-E7A2-4C84-B64F-C12AB1DB46E6}"/>
    <cellStyle name="Heading 3 2 2 4 5 2 2 5" xfId="20721" xr:uid="{B41A05D7-8366-46D3-BE38-8BDAF76690B8}"/>
    <cellStyle name="Heading 3 2 2 4 5 2 3" xfId="4456" xr:uid="{E4B4AE7B-C008-405F-BC8F-115D20805261}"/>
    <cellStyle name="Heading 3 2 2 4 5 2 3 2" xfId="8274" xr:uid="{BE85D310-A633-4DA7-A888-76CABE78E5E5}"/>
    <cellStyle name="Heading 3 2 2 4 5 2 3 2 2" xfId="25540" xr:uid="{EE1A1470-843F-4A24-AA2A-E91B063ED97D}"/>
    <cellStyle name="Heading 3 2 2 4 5 2 3 3" xfId="17584" xr:uid="{358E1686-2080-4D8C-A1ED-3609906FA46F}"/>
    <cellStyle name="Heading 3 2 2 4 5 2 3 4" xfId="20973" xr:uid="{F4B723C5-77BA-48B3-9535-6FCE725D6F26}"/>
    <cellStyle name="Heading 3 2 2 4 5 2 4" xfId="2642" xr:uid="{4EA316D3-B964-4879-AD60-9692FD5A5C0B}"/>
    <cellStyle name="Heading 3 2 2 4 5 2 4 2" xfId="7870" xr:uid="{5DB19F01-3E86-4F45-9034-E9E01758A843}"/>
    <cellStyle name="Heading 3 2 2 4 5 2 4 2 2" xfId="23777" xr:uid="{A9117BDB-E8F7-4B7C-84AA-48D5FACB9659}"/>
    <cellStyle name="Heading 3 2 2 4 5 2 4 3" xfId="15824" xr:uid="{A60FE7B1-89B7-4397-9614-28F3068A0A38}"/>
    <cellStyle name="Heading 3 2 2 4 5 2 4 4" xfId="21859" xr:uid="{D02DC174-A0E0-4CAF-A75E-17408B92DE7C}"/>
    <cellStyle name="Heading 3 2 2 4 5 2 5" xfId="5224" xr:uid="{9F090911-E590-4F94-8A61-ABD28D5BEA8E}"/>
    <cellStyle name="Heading 3 2 2 4 5 2 5 2" xfId="8741" xr:uid="{377B8915-3F71-4337-9902-602C63C5187D}"/>
    <cellStyle name="Heading 3 2 2 4 5 2 5 2 2" xfId="26277" xr:uid="{F0D5B840-6823-4564-B49F-85AA538C79B8}"/>
    <cellStyle name="Heading 3 2 2 4 5 2 5 3" xfId="18321" xr:uid="{745F5556-5E13-456A-A318-6853036312BA}"/>
    <cellStyle name="Heading 3 2 2 4 5 2 5 4" xfId="21440" xr:uid="{E0C7A516-F5C1-4518-B2F0-6315B397DF16}"/>
    <cellStyle name="Heading 3 2 2 4 5 2 6" xfId="4861" xr:uid="{14D74069-8FEE-404A-B49D-2DB3C1022739}"/>
    <cellStyle name="Heading 3 2 2 4 5 2 6 2" xfId="8537" xr:uid="{0835100C-0E4F-4CB5-98A9-AD57B816CABE}"/>
    <cellStyle name="Heading 3 2 2 4 5 2 6 2 2" xfId="25919" xr:uid="{7FC42565-CEF7-4D33-A3CA-92DA56375A24}"/>
    <cellStyle name="Heading 3 2 2 4 5 2 6 3" xfId="17963" xr:uid="{78ED9CDA-1235-46BA-A4B7-44973AE7CD2E}"/>
    <cellStyle name="Heading 3 2 2 4 5 2 6 4" xfId="21236" xr:uid="{D0B81776-2A3D-4B50-8604-BB8C2E9CDDA2}"/>
    <cellStyle name="Heading 3 2 2 4 5 2 7" xfId="7457" xr:uid="{5AEA9B45-5B63-464F-BA78-D9DCA57F755C}"/>
    <cellStyle name="Heading 3 2 2 4 5 2 7 2" xfId="9360" xr:uid="{0047D040-B36D-4089-87CE-24E8335EF648}"/>
    <cellStyle name="Heading 3 2 2 4 5 2 7 3" xfId="22311" xr:uid="{DA09B4A4-D706-4868-A253-C50C0D01CB63}"/>
    <cellStyle name="Heading 3 2 2 4 5 2 8" xfId="7601" xr:uid="{E2A97DDD-C7B1-46C1-BE6E-14C431DD4437}"/>
    <cellStyle name="Heading 3 2 2 4 5 2 8 2" xfId="22871" xr:uid="{F3278DFF-46B3-47BF-A40E-1EE301D05BC9}"/>
    <cellStyle name="Heading 3 2 2 4 5 2 9" xfId="10299" xr:uid="{8C6D8DEE-97C2-40C6-97AC-0C1E6C7EA119}"/>
    <cellStyle name="Heading 3 2 2 4 5 2 9 2" xfId="22666" xr:uid="{110B4B6E-F989-45E7-80DE-4B185ECD4CE5}"/>
    <cellStyle name="Heading 3 2 2 4 5 3" xfId="1442" xr:uid="{3D059EFB-340A-4518-870E-05ED1243B9E3}"/>
    <cellStyle name="Heading 3 2 2 4 5 3 10" xfId="20616" xr:uid="{DA6CFA1E-507A-4FA3-85BF-D0766943656A}"/>
    <cellStyle name="Heading 3 2 2 4 5 3 2" xfId="3979" xr:uid="{49647469-0814-41A0-9219-EECF11D01EC7}"/>
    <cellStyle name="Heading 3 2 2 4 5 3 2 2" xfId="6955" xr:uid="{3402C402-477D-41AC-8133-DEAE9B30AA84}"/>
    <cellStyle name="Heading 3 2 2 4 5 3 2 2 2" xfId="9150" xr:uid="{DE10E4E6-715D-4294-8347-1757DC4791C7}"/>
    <cellStyle name="Heading 3 2 2 4 5 3 2 2 2 2" xfId="28000" xr:uid="{54B39F19-EAE0-4805-AC72-7A2BCBCC79CC}"/>
    <cellStyle name="Heading 3 2 2 4 5 3 2 2 3" xfId="20044" xr:uid="{4888180C-0AE1-46B7-BA72-259806290BFA}"/>
    <cellStyle name="Heading 3 2 2 4 5 3 2 2 4" xfId="22101" xr:uid="{6B5793AE-4BAC-4E5B-A66A-6E54D19AAD75}"/>
    <cellStyle name="Heading 3 2 2 4 5 3 2 3" xfId="8106" xr:uid="{45B54138-5AC5-45C3-8010-9D479FD622E0}"/>
    <cellStyle name="Heading 3 2 2 4 5 3 2 3 2" xfId="25083" xr:uid="{12D3B87E-9A1F-4820-9233-496E97CF03EC}"/>
    <cellStyle name="Heading 3 2 2 4 5 3 2 4" xfId="17127" xr:uid="{D72B73BD-F93A-4739-94F4-92BF8ECF6097}"/>
    <cellStyle name="Heading 3 2 2 4 5 3 2 5" xfId="20805" xr:uid="{4448A878-B414-4ECA-B501-A9FD3CE82F01}"/>
    <cellStyle name="Heading 3 2 2 4 5 3 3" xfId="4540" xr:uid="{6914A111-4893-4DAF-87D0-92E94026471C}"/>
    <cellStyle name="Heading 3 2 2 4 5 3 3 2" xfId="8358" xr:uid="{3489F932-B8D1-408F-A194-E758BD4CE273}"/>
    <cellStyle name="Heading 3 2 2 4 5 3 3 2 2" xfId="25624" xr:uid="{DD819AAA-2F78-475E-83C9-C65BA3698DD7}"/>
    <cellStyle name="Heading 3 2 2 4 5 3 3 3" xfId="17668" xr:uid="{35F7E484-BE62-4934-96A8-28371CBC3D41}"/>
    <cellStyle name="Heading 3 2 2 4 5 3 3 4" xfId="21057" xr:uid="{582C98F4-D8CB-4025-80E1-901233A9D99B}"/>
    <cellStyle name="Heading 3 2 2 4 5 3 4" xfId="2694" xr:uid="{E1514FB6-3BE2-4071-8378-2AA7AAB12018}"/>
    <cellStyle name="Heading 3 2 2 4 5 3 4 2" xfId="7917" xr:uid="{2658EB36-0286-4B78-9FFD-36B10905B650}"/>
    <cellStyle name="Heading 3 2 2 4 5 3 4 2 2" xfId="23828" xr:uid="{3F2758B6-38B8-46FE-BF41-E2650183AE32}"/>
    <cellStyle name="Heading 3 2 2 4 5 3 4 3" xfId="15875" xr:uid="{9C9570B9-6CC9-43FC-87BD-5E8B3FCAC50D}"/>
    <cellStyle name="Heading 3 2 2 4 5 3 4 4" xfId="21906" xr:uid="{8EA6A8BF-944B-4852-B185-C894EFE76E11}"/>
    <cellStyle name="Heading 3 2 2 4 5 3 5" xfId="5310" xr:uid="{54EBDC40-6500-4B1E-B5B0-6F9951BCF13F}"/>
    <cellStyle name="Heading 3 2 2 4 5 3 5 2" xfId="8827" xr:uid="{8D2A159E-EDE3-415C-AF75-5AA76EE29546}"/>
    <cellStyle name="Heading 3 2 2 4 5 3 5 2 2" xfId="26363" xr:uid="{49B5D2AE-5F41-4FAD-902D-906CFB2A23F5}"/>
    <cellStyle name="Heading 3 2 2 4 5 3 5 3" xfId="18407" xr:uid="{D5AF4EF7-1066-46C0-AE5B-51D8DAB4917A}"/>
    <cellStyle name="Heading 3 2 2 4 5 3 5 4" xfId="21526" xr:uid="{7BACDB01-1403-4C82-9E21-E93F09477B6D}"/>
    <cellStyle name="Heading 3 2 2 4 5 3 6" xfId="4902" xr:uid="{D8BFF5BE-DED3-46F6-A776-2D1F3B9FDB96}"/>
    <cellStyle name="Heading 3 2 2 4 5 3 6 2" xfId="8548" xr:uid="{12AB985B-FF71-4115-9B4E-0A9B81927300}"/>
    <cellStyle name="Heading 3 2 2 4 5 3 6 2 2" xfId="25959" xr:uid="{F092A124-CFF1-4FF7-B519-31BB2BBA82F1}"/>
    <cellStyle name="Heading 3 2 2 4 5 3 6 3" xfId="18003" xr:uid="{6DAB2F40-7E4C-43FE-B33E-AB4B45D5DD02}"/>
    <cellStyle name="Heading 3 2 2 4 5 3 6 4" xfId="21247" xr:uid="{66264483-4A28-4244-B444-6D30249BF385}"/>
    <cellStyle name="Heading 3 2 2 4 5 3 7" xfId="7390" xr:uid="{703B44C8-AB0D-455E-B183-C2DE7F96360B}"/>
    <cellStyle name="Heading 3 2 2 4 5 3 7 2" xfId="9293" xr:uid="{B6BDC2B8-D20F-49A9-A326-B2B2900DEA36}"/>
    <cellStyle name="Heading 3 2 2 4 5 3 7 3" xfId="22244" xr:uid="{9B0951C5-EC04-4C1E-879F-534336DB815C}"/>
    <cellStyle name="Heading 3 2 2 4 5 3 8" xfId="10482" xr:uid="{71393992-BADB-4F41-B409-2C533B613F4E}"/>
    <cellStyle name="Heading 3 2 2 4 5 3 8 2" xfId="22956" xr:uid="{E9CABB07-B5EF-41D1-9884-BE53D81229D3}"/>
    <cellStyle name="Heading 3 2 2 4 5 3 9" xfId="14993" xr:uid="{003B09D9-3088-4F67-89A1-75AB404F4F59}"/>
    <cellStyle name="Heading 3 2 2 4 6" xfId="1299" xr:uid="{78E6A8ED-0882-4FB7-BD12-21A037676452}"/>
    <cellStyle name="Heading 3 2 2 4 6 10" xfId="14856" xr:uid="{374BCF40-C7BE-424F-8E88-391B28A573E8}"/>
    <cellStyle name="Heading 3 2 2 4 6 11" xfId="14748" xr:uid="{3208F5E3-3E02-4258-8400-1C594445DE4C}"/>
    <cellStyle name="Heading 3 2 2 4 6 2" xfId="3838" xr:uid="{85F8D4C4-03D0-4D33-87F4-CC42C2C85243}"/>
    <cellStyle name="Heading 3 2 2 4 6 2 2" xfId="6817" xr:uid="{CCF82502-44C5-4D0E-978C-E208650D71CA}"/>
    <cellStyle name="Heading 3 2 2 4 6 2 2 2" xfId="9012" xr:uid="{246D080F-4228-46A0-A06A-41A9C2C8BE6D}"/>
    <cellStyle name="Heading 3 2 2 4 6 2 2 2 2" xfId="27862" xr:uid="{A64F3D44-D434-48C7-BB55-393B007F17FB}"/>
    <cellStyle name="Heading 3 2 2 4 6 2 2 3" xfId="19906" xr:uid="{07F297E6-87F2-4764-98D8-84E41FA11EC3}"/>
    <cellStyle name="Heading 3 2 2 4 6 2 2 4" xfId="21963" xr:uid="{E1D49134-55AC-4F48-93AD-58A15A22B4CB}"/>
    <cellStyle name="Heading 3 2 2 4 6 2 3" xfId="7969" xr:uid="{7220DEAB-4712-41DF-B8C1-F58DE237E7E5}"/>
    <cellStyle name="Heading 3 2 2 4 6 2 3 2" xfId="24946" xr:uid="{2105BBF9-4E6B-4DF0-84FB-FB90337CCC38}"/>
    <cellStyle name="Heading 3 2 2 4 6 2 4" xfId="16990" xr:uid="{815B88B5-3F69-4B54-87A6-AD6E942366B5}"/>
    <cellStyle name="Heading 3 2 2 4 6 2 5" xfId="20668" xr:uid="{B1E526A9-6C52-4DBB-A28B-5F53E7442031}"/>
    <cellStyle name="Heading 3 2 2 4 6 3" xfId="4403" xr:uid="{C99E52F1-C112-4C93-95BC-7E46DFCF39E5}"/>
    <cellStyle name="Heading 3 2 2 4 6 3 2" xfId="8221" xr:uid="{7896FE28-621C-40C6-8D02-CFBC51202813}"/>
    <cellStyle name="Heading 3 2 2 4 6 3 2 2" xfId="25487" xr:uid="{D1F42536-BF3D-4769-9122-D2D8D0D8244B}"/>
    <cellStyle name="Heading 3 2 2 4 6 3 3" xfId="17531" xr:uid="{22093FFC-572A-47BE-BDFC-75BD1380421A}"/>
    <cellStyle name="Heading 3 2 2 4 6 3 4" xfId="20920" xr:uid="{CB1D1462-2EAB-4FDF-A17C-F3CA7AB1E21C}"/>
    <cellStyle name="Heading 3 2 2 4 6 4" xfId="2601" xr:uid="{A00AB00F-4D48-4957-B5D4-62167DAEA8B3}"/>
    <cellStyle name="Heading 3 2 2 4 6 4 2" xfId="7831" xr:uid="{86A15783-E3B5-4A4E-9A78-BF452C43E47C}"/>
    <cellStyle name="Heading 3 2 2 4 6 4 2 2" xfId="23737" xr:uid="{CE99E59C-6710-4BA4-AF43-35DAA7D41E42}"/>
    <cellStyle name="Heading 3 2 2 4 6 4 3" xfId="15784" xr:uid="{1C59677C-40B4-4CCC-B307-2E633BBAEAA5}"/>
    <cellStyle name="Heading 3 2 2 4 6 4 4" xfId="21820" xr:uid="{D450B567-63D1-45E9-8A61-F264BFD1C304}"/>
    <cellStyle name="Heading 3 2 2 4 6 5" xfId="5171" xr:uid="{BF90B0B8-D88C-4CFC-8151-70C11C1EBA1C}"/>
    <cellStyle name="Heading 3 2 2 4 6 5 2" xfId="8688" xr:uid="{82653E4F-CAD0-4F59-A53F-766669FD0D20}"/>
    <cellStyle name="Heading 3 2 2 4 6 5 2 2" xfId="26224" xr:uid="{E4A3AF58-BEBE-409C-ABB2-4F06AD0E0593}"/>
    <cellStyle name="Heading 3 2 2 4 6 5 3" xfId="18268" xr:uid="{7A59AF2F-5AED-4DFD-8F0A-A1B04677526B}"/>
    <cellStyle name="Heading 3 2 2 4 6 5 4" xfId="21387" xr:uid="{E7359329-436D-4A27-96DB-15A0BFAFE11D}"/>
    <cellStyle name="Heading 3 2 2 4 6 6" xfId="4975" xr:uid="{39B26EEB-C9E5-4E64-BA02-38DCD8BEA3C4}"/>
    <cellStyle name="Heading 3 2 2 4 6 6 2" xfId="8564" xr:uid="{5561E5A5-5C71-4480-B250-9DD15BAC01C1}"/>
    <cellStyle name="Heading 3 2 2 4 6 6 2 2" xfId="26030" xr:uid="{D35BCE94-C83B-4A93-9B38-C679A12F73F6}"/>
    <cellStyle name="Heading 3 2 2 4 6 6 3" xfId="18074" xr:uid="{0B051B06-6E89-4D40-A1D2-C15BFAF2510D}"/>
    <cellStyle name="Heading 3 2 2 4 6 6 4" xfId="21263" xr:uid="{7B111C75-5F9D-4D38-A5EF-635BB0324BB3}"/>
    <cellStyle name="Heading 3 2 2 4 6 7" xfId="7321" xr:uid="{7E860857-A2B5-452E-AB8C-FD42C9C5C64D}"/>
    <cellStyle name="Heading 3 2 2 4 6 7 2" xfId="9224" xr:uid="{05DF208C-9DB9-49B3-B8A1-D2E540C122F0}"/>
    <cellStyle name="Heading 3 2 2 4 6 7 3" xfId="22175" xr:uid="{43015723-825F-4F29-854E-3A6634F80278}"/>
    <cellStyle name="Heading 3 2 2 4 6 8" xfId="7550" xr:uid="{0C7885F2-6AA7-487E-87E9-0B7CBE93BA96}"/>
    <cellStyle name="Heading 3 2 2 4 6 8 2" xfId="22818" xr:uid="{287B0147-527C-467C-9405-1059813B2FDB}"/>
    <cellStyle name="Heading 3 2 2 4 6 9" xfId="10117" xr:uid="{4F514007-B638-4313-8484-ECBD6640CFBE}"/>
    <cellStyle name="Heading 3 2 2 4 6 9 2" xfId="22487" xr:uid="{5E3E9FBC-EED1-4CF4-BF25-03AB6FDB0731}"/>
    <cellStyle name="Heading 3 2 2 4 7" xfId="1245" xr:uid="{CEF9905D-10DE-4360-9612-0BCFEFA3C317}"/>
    <cellStyle name="Heading 3 2 2 4 7 10" xfId="20500" xr:uid="{94FCD9BD-5DAC-4DF8-998D-38B3EC77ACD3}"/>
    <cellStyle name="Heading 3 2 2 4 7 2" xfId="3791" xr:uid="{8CFDD8AE-07C3-41AC-AF98-B741DA46EDCC}"/>
    <cellStyle name="Heading 3 2 2 4 7 2 2" xfId="6777" xr:uid="{7CD1B319-D6DD-409D-AEAC-29E87C8EAFD4}"/>
    <cellStyle name="Heading 3 2 2 4 7 2 2 2" xfId="8972" xr:uid="{7FFAF948-4AC7-4F6F-B740-5D199B87C20A}"/>
    <cellStyle name="Heading 3 2 2 4 7 2 2 2 2" xfId="27822" xr:uid="{B81A2802-C2AA-4190-8BAA-CF5731F00C88}"/>
    <cellStyle name="Heading 3 2 2 4 7 2 2 3" xfId="19866" xr:uid="{7191330D-3C85-47BC-B837-51D9150F0436}"/>
    <cellStyle name="Heading 3 2 2 4 7 2 2 4" xfId="21923" xr:uid="{6BE804CD-2474-4114-BF97-32E8AD7F2C58}"/>
    <cellStyle name="Heading 3 2 2 4 7 2 3" xfId="7933" xr:uid="{57FB3A6F-1193-4711-8E2E-1DC12E012705}"/>
    <cellStyle name="Heading 3 2 2 4 7 2 3 2" xfId="24910" xr:uid="{96CD6680-B83F-4B62-82B8-9F9DD32334F4}"/>
    <cellStyle name="Heading 3 2 2 4 7 2 4" xfId="16954" xr:uid="{A38C108F-C199-416C-B766-BCDA85296711}"/>
    <cellStyle name="Heading 3 2 2 4 7 2 5" xfId="20632" xr:uid="{B6E31F80-E679-41AD-939A-2FA1A5DD3A52}"/>
    <cellStyle name="Heading 3 2 2 4 7 3" xfId="4367" xr:uid="{073DDC28-EB51-4F96-8E26-87B30DB0F816}"/>
    <cellStyle name="Heading 3 2 2 4 7 3 2" xfId="8185" xr:uid="{6EA01F63-67A4-47F4-9EC5-1DF5F1BD5231}"/>
    <cellStyle name="Heading 3 2 2 4 7 3 2 2" xfId="25451" xr:uid="{17429450-1719-49D3-8832-BCE993CF1D54}"/>
    <cellStyle name="Heading 3 2 2 4 7 3 3" xfId="17495" xr:uid="{A14CBCBE-51B4-42AC-92B7-A3C971937FCF}"/>
    <cellStyle name="Heading 3 2 2 4 7 3 4" xfId="20884" xr:uid="{2962B3B7-FB53-4919-A8EB-9C46678FB374}"/>
    <cellStyle name="Heading 3 2 2 4 7 4" xfId="2417" xr:uid="{B86F1B1F-0CB5-4611-9D2E-F7ABFE06906A}"/>
    <cellStyle name="Heading 3 2 2 4 7 4 2" xfId="7690" xr:uid="{C19775BA-5FA3-4CFB-9FA7-9941701AE7AE}"/>
    <cellStyle name="Heading 3 2 2 4 7 4 2 2" xfId="23587" xr:uid="{0FEAB9E7-A452-4683-A169-B9436226B086}"/>
    <cellStyle name="Heading 3 2 2 4 7 4 3" xfId="15625" xr:uid="{89FE7E27-5E8B-4FD8-800B-82492C2DFAEE}"/>
    <cellStyle name="Heading 3 2 2 4 7 4 4" xfId="21677" xr:uid="{DB802B42-C553-4D3A-B3A5-627E8733728D}"/>
    <cellStyle name="Heading 3 2 2 4 7 5" xfId="5129" xr:uid="{C972F78A-EF87-47D7-99BB-39E4B59D8406}"/>
    <cellStyle name="Heading 3 2 2 4 7 5 2" xfId="8646" xr:uid="{123F10EA-EC7F-4668-8CB0-4A7C476A505C}"/>
    <cellStyle name="Heading 3 2 2 4 7 5 2 2" xfId="26182" xr:uid="{3AF3B697-217B-4748-9BB4-1A547FBDB7A7}"/>
    <cellStyle name="Heading 3 2 2 4 7 5 3" xfId="18226" xr:uid="{24CB9B7B-AEC2-42DE-8DB0-E00438A9B76D}"/>
    <cellStyle name="Heading 3 2 2 4 7 5 4" xfId="21345" xr:uid="{01607049-95E5-47AE-8BAB-D1DDC997E119}"/>
    <cellStyle name="Heading 3 2 2 4 7 6" xfId="6937" xr:uid="{AA9B9EB9-A8D3-4191-8B5D-2BC3AB1B9B4E}"/>
    <cellStyle name="Heading 3 2 2 4 7 6 2" xfId="9132" xr:uid="{A7624111-D056-4E03-84A3-6CF93E0F4296}"/>
    <cellStyle name="Heading 3 2 2 4 7 6 2 2" xfId="27982" xr:uid="{87CBFDEA-B47C-44FF-A629-11FF354DF6DB}"/>
    <cellStyle name="Heading 3 2 2 4 7 6 3" xfId="20026" xr:uid="{6C519B07-DB7B-4B04-8BB4-CC868F5060A8}"/>
    <cellStyle name="Heading 3 2 2 4 7 6 4" xfId="22083" xr:uid="{0C93F687-5061-46E3-9E4E-59DDDBF17DCD}"/>
    <cellStyle name="Heading 3 2 2 4 7 7" xfId="7352" xr:uid="{5873E9AA-77EF-4C35-B5B4-72FAAFD4B89E}"/>
    <cellStyle name="Heading 3 2 2 4 7 7 2" xfId="9255" xr:uid="{DD6BECC8-8929-435C-93A8-176F7BCB5C2C}"/>
    <cellStyle name="Heading 3 2 2 4 7 7 3" xfId="22206" xr:uid="{FEA7C801-EFCD-4C60-9009-3BD9F17A64E9}"/>
    <cellStyle name="Heading 3 2 2 4 7 8" xfId="10424" xr:uid="{301527D6-3263-4C2D-84B5-819035139E9B}"/>
    <cellStyle name="Heading 3 2 2 4 7 8 2" xfId="22778" xr:uid="{DDD62AE9-DD6E-4634-812C-763C0846D0DC}"/>
    <cellStyle name="Heading 3 2 2 4 7 9" xfId="14820" xr:uid="{BFB74F00-AF34-4E61-81C1-98CB80438383}"/>
    <cellStyle name="Heading 3 2 2 4 8" xfId="32287" xr:uid="{254FAD49-F9EC-4AD3-82B9-35D47B725C3A}"/>
    <cellStyle name="Heading 3 2 2 4 9" xfId="32369" xr:uid="{D8F10032-9B0D-4F1A-8D23-D4BF991CE709}"/>
    <cellStyle name="Heading 3 2 2 5" xfId="1037" xr:uid="{43771570-7595-430E-9259-E459173430CF}"/>
    <cellStyle name="Heading 3 2 2 5 2" xfId="1159" xr:uid="{B0621C85-FF68-4243-BF44-3822C9B9AA6C}"/>
    <cellStyle name="Heading 3 2 2 5 2 2" xfId="1357" xr:uid="{D568928E-B66A-4707-AC0C-C944A8197B97}"/>
    <cellStyle name="Heading 3 2 2 5 2 2 10" xfId="14910" xr:uid="{B778D7FA-6FB1-4E25-B476-93260551FDCB}"/>
    <cellStyle name="Heading 3 2 2 5 2 2 11" xfId="14462" xr:uid="{48FA0592-C356-4031-A9DB-6D3924157600}"/>
    <cellStyle name="Heading 3 2 2 5 2 2 2" xfId="3895" xr:uid="{6AC105C4-672E-45C7-B412-84E3B92171D4}"/>
    <cellStyle name="Heading 3 2 2 5 2 2 2 2" xfId="6871" xr:uid="{91ADC9D8-4ACE-4623-9446-D71661203D3A}"/>
    <cellStyle name="Heading 3 2 2 5 2 2 2 2 2" xfId="9066" xr:uid="{706CADC8-C8C0-4633-AF7B-FB7F20692214}"/>
    <cellStyle name="Heading 3 2 2 5 2 2 2 2 2 2" xfId="27916" xr:uid="{A26D2112-0AFB-4B3B-A5CC-323B4DD66967}"/>
    <cellStyle name="Heading 3 2 2 5 2 2 2 2 3" xfId="19960" xr:uid="{CCF25EF6-2F11-41BE-AD8C-7CFD159891AC}"/>
    <cellStyle name="Heading 3 2 2 5 2 2 2 2 4" xfId="22017" xr:uid="{D7004D73-B87D-4D3A-99E8-89318C4E5AFC}"/>
    <cellStyle name="Heading 3 2 2 5 2 2 2 3" xfId="8023" xr:uid="{FC4EB6FA-4C30-4DF8-AB9D-A21D2E152D1A}"/>
    <cellStyle name="Heading 3 2 2 5 2 2 2 3 2" xfId="25000" xr:uid="{73B0307F-5DC7-404E-A1CC-6894F2CD6153}"/>
    <cellStyle name="Heading 3 2 2 5 2 2 2 4" xfId="17044" xr:uid="{518B5E5A-8E8D-49F2-92DA-4B07D1F736B5}"/>
    <cellStyle name="Heading 3 2 2 5 2 2 2 5" xfId="20722" xr:uid="{8D35B3D4-0813-48BA-B983-2793EAE443B2}"/>
    <cellStyle name="Heading 3 2 2 5 2 2 3" xfId="4457" xr:uid="{7AF9D4A2-DBA9-4A04-88E2-32B43E3316F4}"/>
    <cellStyle name="Heading 3 2 2 5 2 2 3 2" xfId="8275" xr:uid="{22AAB716-8628-49A9-8EDB-1A6F57B40589}"/>
    <cellStyle name="Heading 3 2 2 5 2 2 3 2 2" xfId="25541" xr:uid="{50661B02-A930-40B5-AA88-BCCC76213BF0}"/>
    <cellStyle name="Heading 3 2 2 5 2 2 3 3" xfId="17585" xr:uid="{55044EC1-4EB7-4E5F-83B3-6EC39A0CF01F}"/>
    <cellStyle name="Heading 3 2 2 5 2 2 3 4" xfId="20974" xr:uid="{F8C6AF4A-AD53-47DC-8D90-275CEFE32197}"/>
    <cellStyle name="Heading 3 2 2 5 2 2 4" xfId="2491" xr:uid="{64E3D266-6BD9-4F2D-906A-8C1B9B7F82BD}"/>
    <cellStyle name="Heading 3 2 2 5 2 2 4 2" xfId="7726" xr:uid="{98F9C8E3-A564-4E08-ABBD-CC55EE06FE32}"/>
    <cellStyle name="Heading 3 2 2 5 2 2 4 2 2" xfId="23628" xr:uid="{BA9B741E-0CCC-4D16-91B2-AF746C829B3B}"/>
    <cellStyle name="Heading 3 2 2 5 2 2 4 3" xfId="15675" xr:uid="{9DFAB509-A34D-49FA-89B8-E787B3771A4E}"/>
    <cellStyle name="Heading 3 2 2 5 2 2 4 4" xfId="21715" xr:uid="{1B3A0227-EDCE-4AFE-ABC6-FF50D2651F78}"/>
    <cellStyle name="Heading 3 2 2 5 2 2 5" xfId="5225" xr:uid="{ECC38354-7E33-4BD4-8D1A-4D8BDF2B022C}"/>
    <cellStyle name="Heading 3 2 2 5 2 2 5 2" xfId="8742" xr:uid="{02B41EFD-41ED-4190-8110-D72F04FA1FE7}"/>
    <cellStyle name="Heading 3 2 2 5 2 2 5 2 2" xfId="26278" xr:uid="{3936D80F-0AF2-4513-9BA2-7229606E0C00}"/>
    <cellStyle name="Heading 3 2 2 5 2 2 5 3" xfId="18322" xr:uid="{8977344E-2C01-44CB-9350-DF76EA666BC3}"/>
    <cellStyle name="Heading 3 2 2 5 2 2 5 4" xfId="21441" xr:uid="{F316DC74-0E95-499B-B0C3-44660E88B20F}"/>
    <cellStyle name="Heading 3 2 2 5 2 2 6" xfId="4854" xr:uid="{BB22AD09-EBED-4FEA-A01E-82F0753121E9}"/>
    <cellStyle name="Heading 3 2 2 5 2 2 6 2" xfId="8532" xr:uid="{529651DA-5C19-4A82-B7A1-41A78B039032}"/>
    <cellStyle name="Heading 3 2 2 5 2 2 6 2 2" xfId="25913" xr:uid="{A2FB2EFA-6290-44D8-A5F9-E89E5C842FC3}"/>
    <cellStyle name="Heading 3 2 2 5 2 2 6 3" xfId="17957" xr:uid="{ED4998D6-3B00-4ACE-9775-0E6140CFC96A}"/>
    <cellStyle name="Heading 3 2 2 5 2 2 6 4" xfId="21231" xr:uid="{5556985B-14C6-4D7F-835A-7BC8948E344D}"/>
    <cellStyle name="Heading 3 2 2 5 2 2 7" xfId="7385" xr:uid="{B027D234-2D2D-4B85-A650-F760628A864C}"/>
    <cellStyle name="Heading 3 2 2 5 2 2 7 2" xfId="9288" xr:uid="{A6EC1506-CBC5-4EC2-BDFF-CDBD5D5A7C42}"/>
    <cellStyle name="Heading 3 2 2 5 2 2 7 3" xfId="22239" xr:uid="{851D9CCF-3172-4003-9E21-F6B579CCDBB9}"/>
    <cellStyle name="Heading 3 2 2 5 2 2 8" xfId="7602" xr:uid="{A44F47AD-546E-4DA7-8AC0-EB9DB0DCF999}"/>
    <cellStyle name="Heading 3 2 2 5 2 2 8 2" xfId="22872" xr:uid="{6EEFEABE-9E30-4347-A6C5-7CBF93B21BEA}"/>
    <cellStyle name="Heading 3 2 2 5 2 2 9" xfId="10305" xr:uid="{6A2244EF-002E-42C0-8C47-6E0C8F3C039F}"/>
    <cellStyle name="Heading 3 2 2 5 2 2 9 2" xfId="22672" xr:uid="{00CE8E86-EFBC-4C0C-AD95-8C79BE4D91F2}"/>
    <cellStyle name="Heading 3 2 2 5 2 3" xfId="1443" xr:uid="{7CC1E2D3-0C5F-4724-A9FE-0CA5137BF9D8}"/>
    <cellStyle name="Heading 3 2 2 5 2 3 10" xfId="20563" xr:uid="{1F1A7805-5251-43E9-8056-7112EAA857E2}"/>
    <cellStyle name="Heading 3 2 2 5 2 3 2" xfId="3980" xr:uid="{927C6A7F-E36B-4FB4-A855-CF03F8669189}"/>
    <cellStyle name="Heading 3 2 2 5 2 3 2 2" xfId="6956" xr:uid="{BFDC2E55-C789-460B-ADB0-548A8E5E8D91}"/>
    <cellStyle name="Heading 3 2 2 5 2 3 2 2 2" xfId="9151" xr:uid="{C9D94B50-69DC-4F8C-B51A-9F4D79DF571C}"/>
    <cellStyle name="Heading 3 2 2 5 2 3 2 2 2 2" xfId="28001" xr:uid="{E0DD2C21-E088-4D1C-8B8B-F5CEA40AE387}"/>
    <cellStyle name="Heading 3 2 2 5 2 3 2 2 3" xfId="20045" xr:uid="{DD4CA31A-7744-4307-B656-61C2E38E4E07}"/>
    <cellStyle name="Heading 3 2 2 5 2 3 2 2 4" xfId="22102" xr:uid="{AA93CB63-1D2E-496F-8E0C-30C153F2EFBE}"/>
    <cellStyle name="Heading 3 2 2 5 2 3 2 3" xfId="8107" xr:uid="{096E1258-643A-4E55-84F2-02BB9E1918E0}"/>
    <cellStyle name="Heading 3 2 2 5 2 3 2 3 2" xfId="25084" xr:uid="{7DD2FDDC-22D3-4CA0-AFCB-3B50A3BA73CB}"/>
    <cellStyle name="Heading 3 2 2 5 2 3 2 4" xfId="17128" xr:uid="{60EA1E96-5625-407D-AE04-1785DAE5F4B3}"/>
    <cellStyle name="Heading 3 2 2 5 2 3 2 5" xfId="20806" xr:uid="{27033668-06D0-4519-A28D-B12753977697}"/>
    <cellStyle name="Heading 3 2 2 5 2 3 3" xfId="4541" xr:uid="{74BA0C44-2082-45EF-B44F-F4A097F5EB94}"/>
    <cellStyle name="Heading 3 2 2 5 2 3 3 2" xfId="8359" xr:uid="{C5E57C39-FA63-43C6-B1EB-D0FED8901CF2}"/>
    <cellStyle name="Heading 3 2 2 5 2 3 3 2 2" xfId="25625" xr:uid="{A6F53E87-1591-4C1D-85CF-F23BA026D7F1}"/>
    <cellStyle name="Heading 3 2 2 5 2 3 3 3" xfId="17669" xr:uid="{CB1F8292-C1C2-41D4-957A-963B5B6F2518}"/>
    <cellStyle name="Heading 3 2 2 5 2 3 3 4" xfId="21058" xr:uid="{DBCA557D-E062-4D60-9A4A-E65C0D8ACE43}"/>
    <cellStyle name="Heading 3 2 2 5 2 3 4" xfId="2588" xr:uid="{CE552272-EE62-4E03-89DC-31F1B4B57806}"/>
    <cellStyle name="Heading 3 2 2 5 2 3 4 2" xfId="7818" xr:uid="{FBEC2F22-B341-4B30-9778-C74808A3AB4C}"/>
    <cellStyle name="Heading 3 2 2 5 2 3 4 2 2" xfId="23724" xr:uid="{A1832735-D5AB-461A-96D4-350E3BD18288}"/>
    <cellStyle name="Heading 3 2 2 5 2 3 4 3" xfId="15771" xr:uid="{2F1257A4-E637-4AD6-ABB4-3B3BC9070093}"/>
    <cellStyle name="Heading 3 2 2 5 2 3 4 4" xfId="21807" xr:uid="{E1010C1F-12D5-4DC0-AD39-0BD6CF62C36C}"/>
    <cellStyle name="Heading 3 2 2 5 2 3 5" xfId="5311" xr:uid="{2737FAE2-C5D0-4A0D-AF20-D96CC8059749}"/>
    <cellStyle name="Heading 3 2 2 5 2 3 5 2" xfId="8828" xr:uid="{8B26FC16-F52C-44DC-9051-E6407F1F3845}"/>
    <cellStyle name="Heading 3 2 2 5 2 3 5 2 2" xfId="26364" xr:uid="{56BFE710-1F45-435F-9347-2892469F0662}"/>
    <cellStyle name="Heading 3 2 2 5 2 3 5 3" xfId="18408" xr:uid="{9A6382B6-AEAB-4833-BE5D-70470D84E1A6}"/>
    <cellStyle name="Heading 3 2 2 5 2 3 5 4" xfId="21527" xr:uid="{5924B33B-5C3A-4299-8A45-BB9ED0B3681F}"/>
    <cellStyle name="Heading 3 2 2 5 2 3 6" xfId="5060" xr:uid="{C1D2FDA0-5FE4-438D-AA87-4774B53EC23A}"/>
    <cellStyle name="Heading 3 2 2 5 2 3 6 2" xfId="8624" xr:uid="{0FA253CD-5E34-4E8B-9AC6-8918B26BA965}"/>
    <cellStyle name="Heading 3 2 2 5 2 3 6 2 2" xfId="26113" xr:uid="{333B520B-7D19-4135-9262-C4A6B10C8EEC}"/>
    <cellStyle name="Heading 3 2 2 5 2 3 6 3" xfId="18157" xr:uid="{BDCFF25B-93E7-4B96-BE53-6E06CC6C613C}"/>
    <cellStyle name="Heading 3 2 2 5 2 3 6 4" xfId="21323" xr:uid="{889EACF9-FC1A-47EA-BD5F-3503573F957C}"/>
    <cellStyle name="Heading 3 2 2 5 2 3 7" xfId="7328" xr:uid="{8B6D817B-BBA1-4198-9F39-E758BB4786BD}"/>
    <cellStyle name="Heading 3 2 2 5 2 3 7 2" xfId="9231" xr:uid="{F47BF9C4-6380-4CDE-AF10-00AADFE7D2C3}"/>
    <cellStyle name="Heading 3 2 2 5 2 3 7 3" xfId="22182" xr:uid="{7F193441-E9DB-4218-B509-E179503FA159}"/>
    <cellStyle name="Heading 3 2 2 5 2 3 8" xfId="10483" xr:uid="{ADBD677E-0E36-4927-9E1B-A83D216584F7}"/>
    <cellStyle name="Heading 3 2 2 5 2 3 8 2" xfId="22957" xr:uid="{6C618136-ABCA-48D8-B135-95E37877510B}"/>
    <cellStyle name="Heading 3 2 2 5 2 3 9" xfId="14994" xr:uid="{932B1CF3-ECA2-4B41-BE5F-4E6FE41FE3A4}"/>
    <cellStyle name="Heading 3 2 2 5 3" xfId="1160" xr:uid="{AA59725B-415D-46BC-BF52-5D89BC0EDA49}"/>
    <cellStyle name="Heading 3 2 2 5 3 2" xfId="1358" xr:uid="{C906CEFA-51A8-42C0-BA9C-E1DC92458EF2}"/>
    <cellStyle name="Heading 3 2 2 5 3 2 10" xfId="14911" xr:uid="{2EA9D74D-00E7-4E0C-B1FE-68C71472B27C}"/>
    <cellStyle name="Heading 3 2 2 5 3 2 11" xfId="14709" xr:uid="{B47551A7-3D3D-450E-979A-3BA0C1DD8596}"/>
    <cellStyle name="Heading 3 2 2 5 3 2 2" xfId="3896" xr:uid="{3D4D24F3-1E7C-4699-ABA3-7242CE6B283A}"/>
    <cellStyle name="Heading 3 2 2 5 3 2 2 2" xfId="6872" xr:uid="{00F4239C-2E11-4245-A1C7-361A7FE0175B}"/>
    <cellStyle name="Heading 3 2 2 5 3 2 2 2 2" xfId="9067" xr:uid="{1EA7BEB7-50F2-48AB-80EF-10187FCFE73F}"/>
    <cellStyle name="Heading 3 2 2 5 3 2 2 2 2 2" xfId="27917" xr:uid="{0B481725-FB48-4414-B265-E972D6B1CA98}"/>
    <cellStyle name="Heading 3 2 2 5 3 2 2 2 3" xfId="19961" xr:uid="{C6D8262A-16DE-4320-A0A7-1792F863F96E}"/>
    <cellStyle name="Heading 3 2 2 5 3 2 2 2 4" xfId="22018" xr:uid="{4B0B4519-8018-41B3-B3BA-C59B81A1615D}"/>
    <cellStyle name="Heading 3 2 2 5 3 2 2 3" xfId="8024" xr:uid="{BB661495-7472-4C1F-A60E-6F6D3526C547}"/>
    <cellStyle name="Heading 3 2 2 5 3 2 2 3 2" xfId="25001" xr:uid="{52BDF0B5-0620-4685-95F3-E183604F198F}"/>
    <cellStyle name="Heading 3 2 2 5 3 2 2 4" xfId="17045" xr:uid="{7F42D327-53A6-43F2-B96D-785F65C0214B}"/>
    <cellStyle name="Heading 3 2 2 5 3 2 2 5" xfId="20723" xr:uid="{A2663875-CCDD-4805-99EC-E4BCD4EA23D8}"/>
    <cellStyle name="Heading 3 2 2 5 3 2 3" xfId="4458" xr:uid="{ABD7AF6C-4D48-417D-86A6-19661BB07B71}"/>
    <cellStyle name="Heading 3 2 2 5 3 2 3 2" xfId="8276" xr:uid="{E5DCD587-D3E3-4836-BD96-933A6398B533}"/>
    <cellStyle name="Heading 3 2 2 5 3 2 3 2 2" xfId="25542" xr:uid="{DDA46DD5-AB31-46B5-A3C3-55C024EFB284}"/>
    <cellStyle name="Heading 3 2 2 5 3 2 3 3" xfId="17586" xr:uid="{B0577219-D26B-4393-AFB2-BB61E63DD6D0}"/>
    <cellStyle name="Heading 3 2 2 5 3 2 3 4" xfId="20975" xr:uid="{4B6A2395-E585-45D8-8014-AD121FD08984}"/>
    <cellStyle name="Heading 3 2 2 5 3 2 4" xfId="2524" xr:uid="{D439F24B-BA4A-4373-A691-CB8BC83D6A51}"/>
    <cellStyle name="Heading 3 2 2 5 3 2 4 2" xfId="7756" xr:uid="{073D85C5-9E80-4710-B818-E4172863252F}"/>
    <cellStyle name="Heading 3 2 2 5 3 2 4 2 2" xfId="23661" xr:uid="{C0D00154-0AA5-4C38-A83C-19B2793B64F1}"/>
    <cellStyle name="Heading 3 2 2 5 3 2 4 3" xfId="15708" xr:uid="{F93C7D2C-8DA3-448A-95BE-185E3DF1834D}"/>
    <cellStyle name="Heading 3 2 2 5 3 2 4 4" xfId="21745" xr:uid="{AE347325-BDCA-4367-93A8-32C65EF53DA4}"/>
    <cellStyle name="Heading 3 2 2 5 3 2 5" xfId="5226" xr:uid="{96C7F39E-F683-4EED-B0C6-8B41B794CCD4}"/>
    <cellStyle name="Heading 3 2 2 5 3 2 5 2" xfId="8743" xr:uid="{42C24D30-6AAF-41FC-B69A-BB9FFD70F58B}"/>
    <cellStyle name="Heading 3 2 2 5 3 2 5 2 2" xfId="26279" xr:uid="{B674E2C6-419F-4E50-AC47-C89DEBECA679}"/>
    <cellStyle name="Heading 3 2 2 5 3 2 5 3" xfId="18323" xr:uid="{E5ADB98A-C46A-4052-8263-9644B75B0924}"/>
    <cellStyle name="Heading 3 2 2 5 3 2 5 4" xfId="21442" xr:uid="{CE5DED4F-A2F2-4C80-A236-CA268F6E0BC8}"/>
    <cellStyle name="Heading 3 2 2 5 3 2 6" xfId="4787" xr:uid="{86259CF2-84C3-4C20-9DFF-BAEFB796E7C2}"/>
    <cellStyle name="Heading 3 2 2 5 3 2 6 2" xfId="8510" xr:uid="{C2E0A713-5BD4-49E0-AC33-5399B1A8962A}"/>
    <cellStyle name="Heading 3 2 2 5 3 2 6 2 2" xfId="25848" xr:uid="{FDBF078C-1274-4C82-B13A-463B2710533E}"/>
    <cellStyle name="Heading 3 2 2 5 3 2 6 3" xfId="17892" xr:uid="{FC30A6CB-4CCF-407E-B887-7E4BD305A6E9}"/>
    <cellStyle name="Heading 3 2 2 5 3 2 6 4" xfId="21209" xr:uid="{67BD6AFD-8A6C-4FCB-AAAB-5D161524735C}"/>
    <cellStyle name="Heading 3 2 2 5 3 2 7" xfId="7316" xr:uid="{153872D7-1E1C-4A04-BBB6-93E480F04DD8}"/>
    <cellStyle name="Heading 3 2 2 5 3 2 7 2" xfId="9219" xr:uid="{714CE784-E989-458B-8FC8-F5AEB7CEFF50}"/>
    <cellStyle name="Heading 3 2 2 5 3 2 7 3" xfId="22170" xr:uid="{401B5A41-2362-4E99-9A43-5A5290E6FD46}"/>
    <cellStyle name="Heading 3 2 2 5 3 2 8" xfId="7603" xr:uid="{411CDBA2-CFC6-4E41-A099-190B3631CC1C}"/>
    <cellStyle name="Heading 3 2 2 5 3 2 8 2" xfId="22873" xr:uid="{77B65DD7-55C0-4E05-9F8C-CFC7BB7FC322}"/>
    <cellStyle name="Heading 3 2 2 5 3 2 9" xfId="10296" xr:uid="{95C966C3-CBB4-4573-A154-BED343E0BCA7}"/>
    <cellStyle name="Heading 3 2 2 5 3 2 9 2" xfId="22663" xr:uid="{62510567-5D44-4101-8C45-04BCEA447F17}"/>
    <cellStyle name="Heading 3 2 2 5 3 3" xfId="1444" xr:uid="{7B209DF1-27C0-4505-BC45-90990AB3975B}"/>
    <cellStyle name="Heading 3 2 2 5 3 3 10" xfId="20549" xr:uid="{78C36BFB-324B-459E-A7C0-9ADE319D3D89}"/>
    <cellStyle name="Heading 3 2 2 5 3 3 2" xfId="3981" xr:uid="{1AFCBEE3-46C4-4248-AB15-D3B4DE52EC1C}"/>
    <cellStyle name="Heading 3 2 2 5 3 3 2 2" xfId="6957" xr:uid="{D542C47E-A740-4EC9-A2D5-AF5B6302D0E6}"/>
    <cellStyle name="Heading 3 2 2 5 3 3 2 2 2" xfId="9152" xr:uid="{AFACA9ED-A6DF-429D-A5F1-9A2FC1996110}"/>
    <cellStyle name="Heading 3 2 2 5 3 3 2 2 2 2" xfId="28002" xr:uid="{BC150D20-ECD6-4BE7-BC51-5A775E0C8AD8}"/>
    <cellStyle name="Heading 3 2 2 5 3 3 2 2 3" xfId="20046" xr:uid="{2C5D1163-55CE-4161-94ED-1F845E5A9156}"/>
    <cellStyle name="Heading 3 2 2 5 3 3 2 2 4" xfId="22103" xr:uid="{02FCB4EA-06E6-4D14-9B81-BF381209D9A0}"/>
    <cellStyle name="Heading 3 2 2 5 3 3 2 3" xfId="8108" xr:uid="{86152F9D-79BD-480F-BBE8-390AACACCFDD}"/>
    <cellStyle name="Heading 3 2 2 5 3 3 2 3 2" xfId="25085" xr:uid="{B2D6D7E0-129E-4D5D-A502-DA9C25FE5AD2}"/>
    <cellStyle name="Heading 3 2 2 5 3 3 2 4" xfId="17129" xr:uid="{87C637C8-5A97-4F5C-8660-CD6092589966}"/>
    <cellStyle name="Heading 3 2 2 5 3 3 2 5" xfId="20807" xr:uid="{BDDD114A-600C-4A70-8A55-7F902F7BB14C}"/>
    <cellStyle name="Heading 3 2 2 5 3 3 3" xfId="4542" xr:uid="{110323A4-E00F-45EE-87A3-D8A344B27054}"/>
    <cellStyle name="Heading 3 2 2 5 3 3 3 2" xfId="8360" xr:uid="{33581A89-496E-4402-8E5C-CB635F49CDD1}"/>
    <cellStyle name="Heading 3 2 2 5 3 3 3 2 2" xfId="25626" xr:uid="{F9236757-2246-4CBF-B2CF-E99F2AF466C9}"/>
    <cellStyle name="Heading 3 2 2 5 3 3 3 3" xfId="17670" xr:uid="{B6FF28AA-020C-404D-BF24-3256B1D7427A}"/>
    <cellStyle name="Heading 3 2 2 5 3 3 3 4" xfId="21059" xr:uid="{31C3951C-E4D5-432D-B677-37C45D86202E}"/>
    <cellStyle name="Heading 3 2 2 5 3 3 4" xfId="2568" xr:uid="{B86F87F5-0C38-4BD7-9F35-F2B614CB0FF1}"/>
    <cellStyle name="Heading 3 2 2 5 3 3 4 2" xfId="7798" xr:uid="{F4E850E4-A6C0-4098-94B6-2608946A99C2}"/>
    <cellStyle name="Heading 3 2 2 5 3 3 4 2 2" xfId="23704" xr:uid="{DCA412A8-595E-411B-A5A9-672B9B19C445}"/>
    <cellStyle name="Heading 3 2 2 5 3 3 4 3" xfId="15751" xr:uid="{A17BB201-5504-4C9B-A15A-83BF7B4B9911}"/>
    <cellStyle name="Heading 3 2 2 5 3 3 4 4" xfId="21787" xr:uid="{7A0B4B10-3186-4CDC-B14F-686E10DA4281}"/>
    <cellStyle name="Heading 3 2 2 5 3 3 5" xfId="5312" xr:uid="{027F84B7-20D4-4123-9C2B-0C2E2B9D8788}"/>
    <cellStyle name="Heading 3 2 2 5 3 3 5 2" xfId="8829" xr:uid="{81554065-52AA-486A-8A77-33A431A04285}"/>
    <cellStyle name="Heading 3 2 2 5 3 3 5 2 2" xfId="26365" xr:uid="{672AF7E8-818D-4313-ACA9-83DFBC0EF263}"/>
    <cellStyle name="Heading 3 2 2 5 3 3 5 3" xfId="18409" xr:uid="{8C14D8F6-3B77-4BF1-8AD0-07F150E66AFD}"/>
    <cellStyle name="Heading 3 2 2 5 3 3 5 4" xfId="21528" xr:uid="{A6AAC6CA-61A7-4251-BC5D-D07C7AC8E563}"/>
    <cellStyle name="Heading 3 2 2 5 3 3 6" xfId="5587" xr:uid="{B8C73F23-43B9-4B9A-9E5D-BC3BAA1BDAA6}"/>
    <cellStyle name="Heading 3 2 2 5 3 3 6 2" xfId="8918" xr:uid="{D395C26A-BC7E-4B81-AD80-FE65D5EDBA20}"/>
    <cellStyle name="Heading 3 2 2 5 3 3 6 2 2" xfId="26637" xr:uid="{8A385B24-BBF2-4AE6-A73D-1297935B243B}"/>
    <cellStyle name="Heading 3 2 2 5 3 3 6 3" xfId="18681" xr:uid="{CEF61BD3-324E-4995-AF99-AF721B5B0F1B}"/>
    <cellStyle name="Heading 3 2 2 5 3 3 6 4" xfId="21618" xr:uid="{2133A721-29B9-4028-A1AB-E1F213F4E64C}"/>
    <cellStyle name="Heading 3 2 2 5 3 3 7" xfId="7462" xr:uid="{C9FDA8AC-6EBB-4ADE-9A87-FD185706758A}"/>
    <cellStyle name="Heading 3 2 2 5 3 3 7 2" xfId="9365" xr:uid="{E1444D14-9626-4614-B565-DD001A139D95}"/>
    <cellStyle name="Heading 3 2 2 5 3 3 7 3" xfId="22316" xr:uid="{57642B39-3E9B-488A-8316-E7AFE7E801DB}"/>
    <cellStyle name="Heading 3 2 2 5 3 3 8" xfId="10484" xr:uid="{7049168B-F8A2-49DA-81EE-95C412AED242}"/>
    <cellStyle name="Heading 3 2 2 5 3 3 8 2" xfId="22958" xr:uid="{59A39B4C-9A92-46DD-8CEE-07003311D4B7}"/>
    <cellStyle name="Heading 3 2 2 5 3 3 9" xfId="14995" xr:uid="{EFEE9D57-6D14-47F2-9E16-299A335E3073}"/>
    <cellStyle name="Heading 3 2 2 5 4" xfId="1323" xr:uid="{D8941B4E-DC26-4165-A9DF-5FC8B018F408}"/>
    <cellStyle name="Heading 3 2 2 5 4 10" xfId="14878" xr:uid="{7CD33C05-1A09-427C-888D-44D3AA4CC548}"/>
    <cellStyle name="Heading 3 2 2 5 4 11" xfId="14460" xr:uid="{0AF00582-6A38-473D-971C-D461F1CEE426}"/>
    <cellStyle name="Heading 3 2 2 5 4 2" xfId="3862" xr:uid="{989BBD07-87B9-4096-9A33-BAB15337F629}"/>
    <cellStyle name="Heading 3 2 2 5 4 2 2" xfId="6839" xr:uid="{89B43549-E0F2-4980-8734-C2B75376997D}"/>
    <cellStyle name="Heading 3 2 2 5 4 2 2 2" xfId="9034" xr:uid="{4825A1FB-33F0-484F-8210-FE94F96E23D1}"/>
    <cellStyle name="Heading 3 2 2 5 4 2 2 2 2" xfId="27884" xr:uid="{78039C0D-48A3-4A3C-921C-D76346059D00}"/>
    <cellStyle name="Heading 3 2 2 5 4 2 2 3" xfId="19928" xr:uid="{CDF5A1FB-F48F-4318-A34D-193AFD9F279C}"/>
    <cellStyle name="Heading 3 2 2 5 4 2 2 4" xfId="21985" xr:uid="{C53B29DA-8C1A-456A-BDB1-12279A98DD2C}"/>
    <cellStyle name="Heading 3 2 2 5 4 2 3" xfId="7991" xr:uid="{21B6B3F4-775A-4FD1-B3CA-A482F993E377}"/>
    <cellStyle name="Heading 3 2 2 5 4 2 3 2" xfId="24968" xr:uid="{28DD838C-5AEB-4E67-ADA1-E12B2B8817D2}"/>
    <cellStyle name="Heading 3 2 2 5 4 2 4" xfId="17012" xr:uid="{94826B0E-6FC4-4610-A3DA-0434BB12F57F}"/>
    <cellStyle name="Heading 3 2 2 5 4 2 5" xfId="20690" xr:uid="{87925887-3236-4F04-9F5C-5AE0AF417937}"/>
    <cellStyle name="Heading 3 2 2 5 4 3" xfId="4425" xr:uid="{D1BEEE22-4E12-4B97-AE89-DC9F518D8613}"/>
    <cellStyle name="Heading 3 2 2 5 4 3 2" xfId="8243" xr:uid="{AC3EEF04-DA97-4463-B215-822AA05E2182}"/>
    <cellStyle name="Heading 3 2 2 5 4 3 2 2" xfId="25509" xr:uid="{02067063-1EAD-4014-82A3-52F7464C8006}"/>
    <cellStyle name="Heading 3 2 2 5 4 3 3" xfId="17553" xr:uid="{48603998-9B18-45DE-86E5-B3CDABA3B0AE}"/>
    <cellStyle name="Heading 3 2 2 5 4 3 4" xfId="20942" xr:uid="{43816421-DB2E-4F28-941D-42B03C823C3D}"/>
    <cellStyle name="Heading 3 2 2 5 4 4" xfId="2495" xr:uid="{D8C5CB05-A951-4669-A74B-22EAC02E75FF}"/>
    <cellStyle name="Heading 3 2 2 5 4 4 2" xfId="7730" xr:uid="{AED2F861-8A7E-4C81-ADAC-7ACAAED3A82C}"/>
    <cellStyle name="Heading 3 2 2 5 4 4 2 2" xfId="23632" xr:uid="{9A8D7BE6-B7F7-4832-A0E8-3FB631227123}"/>
    <cellStyle name="Heading 3 2 2 5 4 4 3" xfId="15679" xr:uid="{B7256B5A-FA26-4B1C-A0C8-011A0EB0C404}"/>
    <cellStyle name="Heading 3 2 2 5 4 4 4" xfId="21719" xr:uid="{4C8816EE-B6B5-4D3E-8743-D722CE7F2077}"/>
    <cellStyle name="Heading 3 2 2 5 4 5" xfId="5193" xr:uid="{9FF04AA1-F890-4C3D-87E4-F7C1E4849A87}"/>
    <cellStyle name="Heading 3 2 2 5 4 5 2" xfId="8710" xr:uid="{EAF9A626-BF61-4C3A-BBF0-176CF984AFF3}"/>
    <cellStyle name="Heading 3 2 2 5 4 5 2 2" xfId="26246" xr:uid="{9B298479-D552-4668-9647-BECF6FC0AD9C}"/>
    <cellStyle name="Heading 3 2 2 5 4 5 3" xfId="18290" xr:uid="{7A6DD96D-1818-4139-8824-DAE226F41CD4}"/>
    <cellStyle name="Heading 3 2 2 5 4 5 4" xfId="21409" xr:uid="{CBE5A3D8-2DE3-4DA4-BC5C-C8B1E4EFB33A}"/>
    <cellStyle name="Heading 3 2 2 5 4 6" xfId="5024" xr:uid="{1279D291-CAF4-4039-9401-02AC23E584D4}"/>
    <cellStyle name="Heading 3 2 2 5 4 6 2" xfId="8600" xr:uid="{54096832-0F05-4E7C-B5A9-A3C6D7B6F862}"/>
    <cellStyle name="Heading 3 2 2 5 4 6 2 2" xfId="26079" xr:uid="{57C5671F-1D32-4F7D-B935-0592F0992550}"/>
    <cellStyle name="Heading 3 2 2 5 4 6 3" xfId="18123" xr:uid="{93E95607-E3DC-4CC5-B107-CBF1B7C53B2F}"/>
    <cellStyle name="Heading 3 2 2 5 4 6 4" xfId="21299" xr:uid="{8445E377-9E09-4EA6-A220-4285B8D3F1EA}"/>
    <cellStyle name="Heading 3 2 2 5 4 7" xfId="7353" xr:uid="{770311BB-4C0C-418A-9928-2BD98E3CD85F}"/>
    <cellStyle name="Heading 3 2 2 5 4 7 2" xfId="9256" xr:uid="{89D499FF-A5FE-42B5-8527-27591A1EF1E8}"/>
    <cellStyle name="Heading 3 2 2 5 4 7 3" xfId="22207" xr:uid="{3A0190FA-A1DF-45F0-868E-82D1340209AF}"/>
    <cellStyle name="Heading 3 2 2 5 4 8" xfId="7570" xr:uid="{5D4B9F47-620E-496E-B292-9BDA5338AAC8}"/>
    <cellStyle name="Heading 3 2 2 5 4 8 2" xfId="22840" xr:uid="{0CECDCD7-AFA7-4981-BC83-9CD25E9012B3}"/>
    <cellStyle name="Heading 3 2 2 5 4 9" xfId="11014" xr:uid="{FBF48279-57F5-497E-9826-D2FF0B5B884A}"/>
    <cellStyle name="Heading 3 2 2 5 4 9 2" xfId="23489" xr:uid="{4E950AC7-EEC0-4929-9FCE-6159502D3B6F}"/>
    <cellStyle name="Heading 3 2 2 5 5" xfId="1266" xr:uid="{8F5D6530-9B58-424F-8A83-7FF4FCCB7B37}"/>
    <cellStyle name="Heading 3 2 2 5 5 10" xfId="20544" xr:uid="{C90FA74F-CB30-4199-8944-EC626C5EDAAF}"/>
    <cellStyle name="Heading 3 2 2 5 5 2" xfId="3811" xr:uid="{D16EAB5C-21D4-4B76-A0DD-A5ACB95FD8B4}"/>
    <cellStyle name="Heading 3 2 2 5 5 2 2" xfId="6792" xr:uid="{D71D4BBA-E485-49D5-AF65-9297EC485667}"/>
    <cellStyle name="Heading 3 2 2 5 5 2 2 2" xfId="8987" xr:uid="{02436CCE-6F5C-4305-8F65-D91345D7AA68}"/>
    <cellStyle name="Heading 3 2 2 5 5 2 2 2 2" xfId="27837" xr:uid="{D61EFF25-4DB5-44AD-A654-FFF8E040AFFE}"/>
    <cellStyle name="Heading 3 2 2 5 5 2 2 3" xfId="19881" xr:uid="{82FA2FE8-C081-48C8-8E9F-AC9EE87D1A19}"/>
    <cellStyle name="Heading 3 2 2 5 5 2 2 4" xfId="21938" xr:uid="{0EF07039-4101-4064-9DA3-26B781BF2B22}"/>
    <cellStyle name="Heading 3 2 2 5 5 2 3" xfId="7946" xr:uid="{B35C63EB-F95A-497B-92BF-C89F1C8B372C}"/>
    <cellStyle name="Heading 3 2 2 5 5 2 3 2" xfId="24923" xr:uid="{E034ED2B-1AA8-410F-88D3-FDE70F8C80B7}"/>
    <cellStyle name="Heading 3 2 2 5 5 2 4" xfId="16967" xr:uid="{8C84922F-7811-48A5-8964-FAF4AF715EA7}"/>
    <cellStyle name="Heading 3 2 2 5 5 2 5" xfId="20645" xr:uid="{C0B6097D-439B-431A-9770-C095A4FFC8D8}"/>
    <cellStyle name="Heading 3 2 2 5 5 3" xfId="4380" xr:uid="{201486D8-DCF2-449C-96F7-273DB26E80C6}"/>
    <cellStyle name="Heading 3 2 2 5 5 3 2" xfId="8198" xr:uid="{C8B62AD5-C544-4418-BD02-DD58C0DD23FB}"/>
    <cellStyle name="Heading 3 2 2 5 5 3 2 2" xfId="25464" xr:uid="{8090C82B-2472-4FC9-BDCF-7D13DBC0B329}"/>
    <cellStyle name="Heading 3 2 2 5 5 3 3" xfId="17508" xr:uid="{BE9CD28E-8AC2-4744-96DD-9E150D164E18}"/>
    <cellStyle name="Heading 3 2 2 5 5 3 4" xfId="20897" xr:uid="{CE2C246E-F48C-44CB-91A8-05334DCC3F09}"/>
    <cellStyle name="Heading 3 2 2 5 5 4" xfId="2551" xr:uid="{7E434CB2-052F-443A-8AF9-5AF6470184F9}"/>
    <cellStyle name="Heading 3 2 2 5 5 4 2" xfId="7781" xr:uid="{EC490209-09CB-4B0E-8686-C44715BC2F67}"/>
    <cellStyle name="Heading 3 2 2 5 5 4 2 2" xfId="23687" xr:uid="{DE5D6784-F650-4BE6-8DC6-93715A4700A7}"/>
    <cellStyle name="Heading 3 2 2 5 5 4 3" xfId="15734" xr:uid="{6A08682C-ABC1-4C2C-A4D8-F7F2E32C9E0C}"/>
    <cellStyle name="Heading 3 2 2 5 5 4 4" xfId="21770" xr:uid="{F56824AE-E481-41C8-9C81-FE260CD19AA6}"/>
    <cellStyle name="Heading 3 2 2 5 5 5" xfId="5145" xr:uid="{D6D3AE27-797D-40A0-B0FB-15CDC801C4EF}"/>
    <cellStyle name="Heading 3 2 2 5 5 5 2" xfId="8662" xr:uid="{D4F19580-D30C-409C-B4FE-9E0EFD8D83C9}"/>
    <cellStyle name="Heading 3 2 2 5 5 5 2 2" xfId="26198" xr:uid="{7D26EF0E-6259-48AB-8B7A-0204504D3924}"/>
    <cellStyle name="Heading 3 2 2 5 5 5 3" xfId="18242" xr:uid="{59201E80-3D9C-426B-BE6B-089E07C0A30A}"/>
    <cellStyle name="Heading 3 2 2 5 5 5 4" xfId="21361" xr:uid="{04C234E5-1222-4F43-BD5A-9FFCAFBE0035}"/>
    <cellStyle name="Heading 3 2 2 5 5 6" xfId="4722" xr:uid="{AC1C25BC-7DBB-45CA-B13C-17E383CD6C9F}"/>
    <cellStyle name="Heading 3 2 2 5 5 6 2" xfId="8489" xr:uid="{292CCF74-B541-4007-83CC-7D5D1C462C5F}"/>
    <cellStyle name="Heading 3 2 2 5 5 6 2 2" xfId="25786" xr:uid="{4EC1BC33-0C06-449B-B1D5-6E02757C8DE7}"/>
    <cellStyle name="Heading 3 2 2 5 5 6 3" xfId="17830" xr:uid="{65A3207F-73D3-435C-AD80-A9B7A38429AB}"/>
    <cellStyle name="Heading 3 2 2 5 5 6 4" xfId="21188" xr:uid="{A78F72AD-6A86-4DE0-8DB5-C40C403AC944}"/>
    <cellStyle name="Heading 3 2 2 5 5 7" xfId="7527" xr:uid="{74885505-C768-4B4D-8685-14428E071928}"/>
    <cellStyle name="Heading 3 2 2 5 5 7 2" xfId="9430" xr:uid="{ABC64ED4-245B-41B3-83C2-50BD3C6F9317}"/>
    <cellStyle name="Heading 3 2 2 5 5 7 3" xfId="22381" xr:uid="{5635EBAD-0CFE-4ED1-B61C-37FE9E579640}"/>
    <cellStyle name="Heading 3 2 2 5 5 8" xfId="10434" xr:uid="{A32B08E5-D26B-486E-BB63-CFCC102B527A}"/>
    <cellStyle name="Heading 3 2 2 5 5 8 2" xfId="22792" xr:uid="{CC182712-91FB-40EC-ADAE-E1D0063FA993}"/>
    <cellStyle name="Heading 3 2 2 5 5 9" xfId="14833" xr:uid="{6F9BD30D-1E65-4F48-9075-4F34BA32D561}"/>
    <cellStyle name="Heading 3 2 2 6" xfId="126" xr:uid="{EFD57059-DA50-4489-9CB7-ABC0CCD44E47}"/>
    <cellStyle name="Heading 3 2 2 6 2" xfId="1161" xr:uid="{AA23E8F5-E2C6-431D-B0FF-B8EACC216D4E}"/>
    <cellStyle name="Heading 3 2 2 6 2 2" xfId="1359" xr:uid="{5987A21E-548B-453F-9553-2C6564F12EA0}"/>
    <cellStyle name="Heading 3 2 2 6 2 2 10" xfId="14912" xr:uid="{20B58589-F38F-414B-A42B-B4F9D83ADAC9}"/>
    <cellStyle name="Heading 3 2 2 6 2 2 11" xfId="15617" xr:uid="{DB7BFEA6-3D78-4AE3-A285-075CBF51469F}"/>
    <cellStyle name="Heading 3 2 2 6 2 2 2" xfId="3897" xr:uid="{105150DB-B464-4DE5-99AD-B538BCB761D3}"/>
    <cellStyle name="Heading 3 2 2 6 2 2 2 2" xfId="6873" xr:uid="{EAA1B92E-4518-4EC1-A770-D094FD9091E4}"/>
    <cellStyle name="Heading 3 2 2 6 2 2 2 2 2" xfId="9068" xr:uid="{DBB33F8A-7EC8-47DF-91AB-B1D5153056DC}"/>
    <cellStyle name="Heading 3 2 2 6 2 2 2 2 2 2" xfId="27918" xr:uid="{EF62DE1F-2CAD-4CFD-822C-A4C4EA60FEBC}"/>
    <cellStyle name="Heading 3 2 2 6 2 2 2 2 3" xfId="19962" xr:uid="{8AF9DA00-70E1-42DC-83EE-6157E0FB0246}"/>
    <cellStyle name="Heading 3 2 2 6 2 2 2 2 4" xfId="22019" xr:uid="{4BB514DD-3A7D-4449-977B-DB021C8983D2}"/>
    <cellStyle name="Heading 3 2 2 6 2 2 2 3" xfId="8025" xr:uid="{2E66D521-E56B-49F7-B9F8-C260E1AAF248}"/>
    <cellStyle name="Heading 3 2 2 6 2 2 2 3 2" xfId="25002" xr:uid="{F663B80A-A35B-4D01-9E68-9C603FAC3B4D}"/>
    <cellStyle name="Heading 3 2 2 6 2 2 2 4" xfId="17046" xr:uid="{50085675-A805-4B51-85C6-78911DCBD466}"/>
    <cellStyle name="Heading 3 2 2 6 2 2 2 5" xfId="20724" xr:uid="{A0B91604-9C91-49D4-B2BA-CD3916E42324}"/>
    <cellStyle name="Heading 3 2 2 6 2 2 3" xfId="4459" xr:uid="{41CC5B73-C340-40C4-B2A6-ED4E3F26C786}"/>
    <cellStyle name="Heading 3 2 2 6 2 2 3 2" xfId="8277" xr:uid="{620B1F24-1ACA-4DB5-AC28-F74AFDC385B9}"/>
    <cellStyle name="Heading 3 2 2 6 2 2 3 2 2" xfId="25543" xr:uid="{8C870943-16A0-425A-A134-BF06B47F6E30}"/>
    <cellStyle name="Heading 3 2 2 6 2 2 3 3" xfId="17587" xr:uid="{795719EB-E1D4-484C-AE7D-EC1BF19A8363}"/>
    <cellStyle name="Heading 3 2 2 6 2 2 3 4" xfId="20976" xr:uid="{778A9608-A1CE-431B-BA39-36669A3B4963}"/>
    <cellStyle name="Heading 3 2 2 6 2 2 4" xfId="2459" xr:uid="{5DBA2733-183A-4607-8A2D-32577A37C295}"/>
    <cellStyle name="Heading 3 2 2 6 2 2 4 2" xfId="7699" xr:uid="{DC2114C9-D72A-4824-974A-B1C2EA90FCAC}"/>
    <cellStyle name="Heading 3 2 2 6 2 2 4 2 2" xfId="23597" xr:uid="{EAC20F31-DDB3-438F-9D13-1A13B54BD284}"/>
    <cellStyle name="Heading 3 2 2 6 2 2 4 3" xfId="15644" xr:uid="{51F83E73-5176-4BF4-8A54-4A3DB50B2AF5}"/>
    <cellStyle name="Heading 3 2 2 6 2 2 4 4" xfId="21688" xr:uid="{C75DFF30-66C9-4180-AF30-FF204EB80A18}"/>
    <cellStyle name="Heading 3 2 2 6 2 2 5" xfId="5227" xr:uid="{9C38509B-0BDE-4047-8465-0A968DFBE1BF}"/>
    <cellStyle name="Heading 3 2 2 6 2 2 5 2" xfId="8744" xr:uid="{CE749953-196C-4361-9E17-561A653AE576}"/>
    <cellStyle name="Heading 3 2 2 6 2 2 5 2 2" xfId="26280" xr:uid="{C93AA336-2521-4301-9E42-0FA8A0E9BA7C}"/>
    <cellStyle name="Heading 3 2 2 6 2 2 5 3" xfId="18324" xr:uid="{CD6F4D8E-0109-46FD-AFEE-BE3B2C890482}"/>
    <cellStyle name="Heading 3 2 2 6 2 2 5 4" xfId="21443" xr:uid="{0D355A48-CBF4-4755-9C0E-BC83F9642889}"/>
    <cellStyle name="Heading 3 2 2 6 2 2 6" xfId="4654" xr:uid="{8549D622-F225-4E79-B615-CFAAA5F1171E}"/>
    <cellStyle name="Heading 3 2 2 6 2 2 6 2" xfId="8440" xr:uid="{5408B7EC-BAC4-45BE-A7A7-5B2949654FF9}"/>
    <cellStyle name="Heading 3 2 2 6 2 2 6 2 2" xfId="25727" xr:uid="{BB5D46BB-3C50-46E9-B935-DA71139351C0}"/>
    <cellStyle name="Heading 3 2 2 6 2 2 6 3" xfId="17771" xr:uid="{0FCF2B2F-85AF-4847-A9D6-11730FF8FA58}"/>
    <cellStyle name="Heading 3 2 2 6 2 2 6 4" xfId="21139" xr:uid="{FE8CC649-D21F-4757-9E75-B4ED3B942996}"/>
    <cellStyle name="Heading 3 2 2 6 2 2 7" xfId="7477" xr:uid="{71865D10-C615-41CE-90B1-463498B0D8C4}"/>
    <cellStyle name="Heading 3 2 2 6 2 2 7 2" xfId="9380" xr:uid="{04DC5C34-E795-4E17-9DEA-DCD14D295C3F}"/>
    <cellStyle name="Heading 3 2 2 6 2 2 7 3" xfId="22331" xr:uid="{557E2CEF-53FB-4C14-9B94-85144870F73D}"/>
    <cellStyle name="Heading 3 2 2 6 2 2 8" xfId="7604" xr:uid="{FF4355F3-4F18-4D99-A2FB-FCA31935F9DB}"/>
    <cellStyle name="Heading 3 2 2 6 2 2 8 2" xfId="22874" xr:uid="{A3180F89-FE3B-4DAA-8B61-DB329283FF01}"/>
    <cellStyle name="Heading 3 2 2 6 2 2 9" xfId="10295" xr:uid="{4CE295C3-D628-4FC1-9632-D460A9E5FB1B}"/>
    <cellStyle name="Heading 3 2 2 6 2 2 9 2" xfId="22662" xr:uid="{56E42E17-E790-4ECB-98CF-8BA0A25E9708}"/>
    <cellStyle name="Heading 3 2 2 6 2 3" xfId="1445" xr:uid="{37AA18F8-DDC9-4E1D-848E-5F931683D7E1}"/>
    <cellStyle name="Heading 3 2 2 6 2 3 10" xfId="20561" xr:uid="{E38244A7-E5AB-4DCB-82C4-58349A79138A}"/>
    <cellStyle name="Heading 3 2 2 6 2 3 2" xfId="3982" xr:uid="{04D3DF53-FB59-4E8A-B51A-03BC1C8668E0}"/>
    <cellStyle name="Heading 3 2 2 6 2 3 2 2" xfId="6958" xr:uid="{677C0059-81F9-4B54-A186-5682CF4E7C7B}"/>
    <cellStyle name="Heading 3 2 2 6 2 3 2 2 2" xfId="9153" xr:uid="{665B79E0-C180-4DEF-87EC-1241FECC5A89}"/>
    <cellStyle name="Heading 3 2 2 6 2 3 2 2 2 2" xfId="28003" xr:uid="{4249EB85-EBBD-47CC-A70E-DA328C7D84DE}"/>
    <cellStyle name="Heading 3 2 2 6 2 3 2 2 3" xfId="20047" xr:uid="{9A75BC51-A27A-47F8-9B74-128A0BFE704C}"/>
    <cellStyle name="Heading 3 2 2 6 2 3 2 2 4" xfId="22104" xr:uid="{46FF7582-DE50-4930-BFFA-932738CF450F}"/>
    <cellStyle name="Heading 3 2 2 6 2 3 2 3" xfId="8109" xr:uid="{036BCE6F-11F8-408E-B62D-27F466C0CACC}"/>
    <cellStyle name="Heading 3 2 2 6 2 3 2 3 2" xfId="25086" xr:uid="{AA026D7E-0451-4D43-84DB-F264A774EBC4}"/>
    <cellStyle name="Heading 3 2 2 6 2 3 2 4" xfId="17130" xr:uid="{0875F6E1-D87F-46DC-BA24-4D7527741D59}"/>
    <cellStyle name="Heading 3 2 2 6 2 3 2 5" xfId="20808" xr:uid="{8FD783A9-19FD-434E-A040-7BC06EA73B8A}"/>
    <cellStyle name="Heading 3 2 2 6 2 3 3" xfId="4543" xr:uid="{C8D8B6EB-097F-4DE8-A99A-169F9EEC4109}"/>
    <cellStyle name="Heading 3 2 2 6 2 3 3 2" xfId="8361" xr:uid="{72437A25-9BFF-42AB-8DB9-3D0C3C709510}"/>
    <cellStyle name="Heading 3 2 2 6 2 3 3 2 2" xfId="25627" xr:uid="{8BD0D434-F71E-4BE0-8204-B17676E51834}"/>
    <cellStyle name="Heading 3 2 2 6 2 3 3 3" xfId="17671" xr:uid="{D28A422F-DC80-4AE3-A55A-202FADE7BA0E}"/>
    <cellStyle name="Heading 3 2 2 6 2 3 3 4" xfId="21060" xr:uid="{C5565C48-75DF-4F57-825D-8D4731A11244}"/>
    <cellStyle name="Heading 3 2 2 6 2 3 4" xfId="2580" xr:uid="{950B01DE-7FAE-4221-9A64-435CC97A4B8E}"/>
    <cellStyle name="Heading 3 2 2 6 2 3 4 2" xfId="7810" xr:uid="{20633A8E-359C-4D2D-BEBB-6EFE6DFAFB51}"/>
    <cellStyle name="Heading 3 2 2 6 2 3 4 2 2" xfId="23716" xr:uid="{E3340329-D05C-4FC8-BD68-DC68237A26DC}"/>
    <cellStyle name="Heading 3 2 2 6 2 3 4 3" xfId="15763" xr:uid="{E39C4A64-CD0D-40CB-8E51-8FD504671879}"/>
    <cellStyle name="Heading 3 2 2 6 2 3 4 4" xfId="21799" xr:uid="{C3350BD9-BDE0-4C03-A62A-0CB9F2EEF6AD}"/>
    <cellStyle name="Heading 3 2 2 6 2 3 5" xfId="5313" xr:uid="{249138F7-E05A-4E2C-B4D9-5E25EECDCB90}"/>
    <cellStyle name="Heading 3 2 2 6 2 3 5 2" xfId="8830" xr:uid="{4ABC4BB6-AC1B-4C21-AA85-627C63CC95FA}"/>
    <cellStyle name="Heading 3 2 2 6 2 3 5 2 2" xfId="26366" xr:uid="{608E3D12-9038-4069-AF76-9742C8782E42}"/>
    <cellStyle name="Heading 3 2 2 6 2 3 5 3" xfId="18410" xr:uid="{B8AFA330-ADB1-4740-B6C9-1678FD062BA6}"/>
    <cellStyle name="Heading 3 2 2 6 2 3 5 4" xfId="21529" xr:uid="{C8AF9822-1F54-4FAA-AD00-99B446E284D4}"/>
    <cellStyle name="Heading 3 2 2 6 2 3 6" xfId="4827" xr:uid="{739310B0-310B-4EFF-8ABB-987F4EFF87D3}"/>
    <cellStyle name="Heading 3 2 2 6 2 3 6 2" xfId="8521" xr:uid="{D939A1DA-2FE0-43FC-94F3-039398161653}"/>
    <cellStyle name="Heading 3 2 2 6 2 3 6 2 2" xfId="25886" xr:uid="{9406C145-7D09-415D-A7BF-F50BF00E43E2}"/>
    <cellStyle name="Heading 3 2 2 6 2 3 6 3" xfId="17930" xr:uid="{47279E6C-B493-49A9-9E3B-AFE96F905F9B}"/>
    <cellStyle name="Heading 3 2 2 6 2 3 6 4" xfId="21220" xr:uid="{9F32444D-5AC3-4EE1-AC19-DE7725E81E94}"/>
    <cellStyle name="Heading 3 2 2 6 2 3 7" xfId="7391" xr:uid="{A2BA39F6-BF64-400E-9623-A3BB5D14C032}"/>
    <cellStyle name="Heading 3 2 2 6 2 3 7 2" xfId="9294" xr:uid="{2BA8B523-47CB-447E-BDC2-33B7D8FC0681}"/>
    <cellStyle name="Heading 3 2 2 6 2 3 7 3" xfId="22245" xr:uid="{28A3F67D-C976-421A-9185-181DD787594E}"/>
    <cellStyle name="Heading 3 2 2 6 2 3 8" xfId="10485" xr:uid="{FB3B2B4D-AB52-49A4-B3E4-55D63C4B10AE}"/>
    <cellStyle name="Heading 3 2 2 6 2 3 8 2" xfId="22959" xr:uid="{89AE5009-6E3A-4FEC-B1D6-3DE9320E041F}"/>
    <cellStyle name="Heading 3 2 2 6 2 3 9" xfId="14996" xr:uid="{4289BBFE-090F-4042-B46C-74C378F3FA93}"/>
    <cellStyle name="Heading 3 2 2 6 3" xfId="1162" xr:uid="{FDFF4904-B397-471F-813C-B37561991CD7}"/>
    <cellStyle name="Heading 3 2 2 6 3 2" xfId="1360" xr:uid="{AE7BC5A9-01FD-4048-B0C0-C92A9A27E1E8}"/>
    <cellStyle name="Heading 3 2 2 6 3 2 10" xfId="14913" xr:uid="{48E14522-1B02-4475-B68B-F8C4644C4F4D}"/>
    <cellStyle name="Heading 3 2 2 6 3 2 11" xfId="14698" xr:uid="{EDD221AC-67CC-47F4-B1F8-7AD9B9889993}"/>
    <cellStyle name="Heading 3 2 2 6 3 2 2" xfId="3898" xr:uid="{96534559-9734-4B15-A0EE-C40E7E5F3FDA}"/>
    <cellStyle name="Heading 3 2 2 6 3 2 2 2" xfId="6874" xr:uid="{FA4FF9B6-6222-4023-B93E-607565F97112}"/>
    <cellStyle name="Heading 3 2 2 6 3 2 2 2 2" xfId="9069" xr:uid="{6C84D3B8-838B-4D25-B25A-1C911C1CF4A5}"/>
    <cellStyle name="Heading 3 2 2 6 3 2 2 2 2 2" xfId="27919" xr:uid="{7F7C39F0-AFDD-4FB5-B938-9B54ABFD1D7F}"/>
    <cellStyle name="Heading 3 2 2 6 3 2 2 2 3" xfId="19963" xr:uid="{8BB73B70-DA39-42C8-91F1-5F945F0A8460}"/>
    <cellStyle name="Heading 3 2 2 6 3 2 2 2 4" xfId="22020" xr:uid="{D45DAE1D-2916-468E-89DB-CCA15F036297}"/>
    <cellStyle name="Heading 3 2 2 6 3 2 2 3" xfId="8026" xr:uid="{C933A3D3-4420-4098-9420-E5A1288515DF}"/>
    <cellStyle name="Heading 3 2 2 6 3 2 2 3 2" xfId="25003" xr:uid="{D92E67B5-47AF-4A44-B51E-DD507915F3CC}"/>
    <cellStyle name="Heading 3 2 2 6 3 2 2 4" xfId="17047" xr:uid="{E13D0D99-06CF-443F-BBA0-AF5AD32C4B7E}"/>
    <cellStyle name="Heading 3 2 2 6 3 2 2 5" xfId="20725" xr:uid="{4A8A22CF-676F-490D-8966-F91A825E6207}"/>
    <cellStyle name="Heading 3 2 2 6 3 2 3" xfId="4460" xr:uid="{B5F15A91-E605-4A8E-B805-F6BBC7D4CC27}"/>
    <cellStyle name="Heading 3 2 2 6 3 2 3 2" xfId="8278" xr:uid="{17D0401E-255E-4861-8F27-BC6A26FE1E7A}"/>
    <cellStyle name="Heading 3 2 2 6 3 2 3 2 2" xfId="25544" xr:uid="{99177750-31A7-4497-8152-C024617ABC0C}"/>
    <cellStyle name="Heading 3 2 2 6 3 2 3 3" xfId="17588" xr:uid="{67889B9E-FDCE-4F07-AEDF-E024BB55DA95}"/>
    <cellStyle name="Heading 3 2 2 6 3 2 3 4" xfId="20977" xr:uid="{0D774362-AAC0-43D5-8675-4A8C750CAF45}"/>
    <cellStyle name="Heading 3 2 2 6 3 2 4" xfId="2205" xr:uid="{12105E89-826C-4399-8CB7-8377BFBF5804}"/>
    <cellStyle name="Heading 3 2 2 6 3 2 4 2" xfId="7676" xr:uid="{3156B3F4-52A9-4A8C-AACD-4BE03C4BAD02}"/>
    <cellStyle name="Heading 3 2 2 6 3 2 4 2 2" xfId="23497" xr:uid="{4F34F729-99B7-48AB-A4BE-2BA5241A04A8}"/>
    <cellStyle name="Heading 3 2 2 6 3 2 4 3" xfId="15516" xr:uid="{DC7FECA7-F7F3-45E0-9561-35560DB35DB6}"/>
    <cellStyle name="Heading 3 2 2 6 3 2 4 4" xfId="21643" xr:uid="{CEE50DA4-A965-49AB-9CF3-146D6AB2302C}"/>
    <cellStyle name="Heading 3 2 2 6 3 2 5" xfId="5228" xr:uid="{870E668A-9C41-4E77-AD10-CBFE8BAFE397}"/>
    <cellStyle name="Heading 3 2 2 6 3 2 5 2" xfId="8745" xr:uid="{FE85387B-6C86-47CC-89A3-A31E1740B3A0}"/>
    <cellStyle name="Heading 3 2 2 6 3 2 5 2 2" xfId="26281" xr:uid="{CD270362-9608-4D43-B8F1-0E3D74BF8DDE}"/>
    <cellStyle name="Heading 3 2 2 6 3 2 5 3" xfId="18325" xr:uid="{E16126D8-C547-4BC0-802F-8960BD56D937}"/>
    <cellStyle name="Heading 3 2 2 6 3 2 5 4" xfId="21444" xr:uid="{8B388385-86D4-4A5D-B570-63A9123D8361}"/>
    <cellStyle name="Heading 3 2 2 6 3 2 6" xfId="5617" xr:uid="{1998C301-469A-41FF-B892-E60B6218C174}"/>
    <cellStyle name="Heading 3 2 2 6 3 2 6 2" xfId="8939" xr:uid="{57939C7D-19D6-4591-A1AB-BE6CA3D2047E}"/>
    <cellStyle name="Heading 3 2 2 6 3 2 6 2 2" xfId="26666" xr:uid="{EEBD0503-CE78-498B-A0B2-3653F093426A}"/>
    <cellStyle name="Heading 3 2 2 6 3 2 6 3" xfId="18710" xr:uid="{001E0E24-2C03-4866-A321-B3F7C641DFD8}"/>
    <cellStyle name="Heading 3 2 2 6 3 2 6 4" xfId="21648" xr:uid="{4C3BE4EB-7C8C-47A8-9BB2-B13F5B9ADD8B}"/>
    <cellStyle name="Heading 3 2 2 6 3 2 7" xfId="7407" xr:uid="{BCF7CF42-8338-4237-8A7E-C2668845281A}"/>
    <cellStyle name="Heading 3 2 2 6 3 2 7 2" xfId="9310" xr:uid="{C28211CD-25BF-4D11-B131-47F41675699D}"/>
    <cellStyle name="Heading 3 2 2 6 3 2 7 3" xfId="22261" xr:uid="{3BA247BD-D5D7-4B46-AF90-E267A343F8D5}"/>
    <cellStyle name="Heading 3 2 2 6 3 2 8" xfId="7605" xr:uid="{770B5CD7-47D8-4208-8309-81BDD204540D}"/>
    <cellStyle name="Heading 3 2 2 6 3 2 8 2" xfId="22875" xr:uid="{FD075DE3-C0EF-467D-830B-1D26903C7C94}"/>
    <cellStyle name="Heading 3 2 2 6 3 2 9" xfId="10293" xr:uid="{DF17236D-32FC-4819-BAFB-AD6151053D10}"/>
    <cellStyle name="Heading 3 2 2 6 3 2 9 2" xfId="22661" xr:uid="{071AB76A-2910-4050-A0CE-F8330FE975F5}"/>
    <cellStyle name="Heading 3 2 2 6 3 3" xfId="1446" xr:uid="{1651D9B7-3E0D-4832-A308-A797C757456F}"/>
    <cellStyle name="Heading 3 2 2 6 3 3 10" xfId="20598" xr:uid="{0EE5E2DB-85B0-421F-8646-36F97E59EFD1}"/>
    <cellStyle name="Heading 3 2 2 6 3 3 2" xfId="3983" xr:uid="{43A9F4AB-004D-4795-B813-F812E4DD4E0E}"/>
    <cellStyle name="Heading 3 2 2 6 3 3 2 2" xfId="6959" xr:uid="{BE9DCCD1-EE9E-4862-B43A-E4093113C742}"/>
    <cellStyle name="Heading 3 2 2 6 3 3 2 2 2" xfId="9154" xr:uid="{85C98D3C-D12A-44DF-AC94-738191BC552A}"/>
    <cellStyle name="Heading 3 2 2 6 3 3 2 2 2 2" xfId="28004" xr:uid="{EAEAEA26-333B-4B8A-A5F7-E1684D6DCAEB}"/>
    <cellStyle name="Heading 3 2 2 6 3 3 2 2 3" xfId="20048" xr:uid="{63A557A0-6AC6-432D-9CCB-FF5260375B73}"/>
    <cellStyle name="Heading 3 2 2 6 3 3 2 2 4" xfId="22105" xr:uid="{447487D5-DAB4-43F4-83AB-4597E7D0598C}"/>
    <cellStyle name="Heading 3 2 2 6 3 3 2 3" xfId="8110" xr:uid="{4FE856EF-6D26-471C-8019-E7C895C3CF18}"/>
    <cellStyle name="Heading 3 2 2 6 3 3 2 3 2" xfId="25087" xr:uid="{9B7DEFC1-F36D-4499-A0F1-31EC1D7274F8}"/>
    <cellStyle name="Heading 3 2 2 6 3 3 2 4" xfId="17131" xr:uid="{908C002C-E771-4695-9FC8-A8AFB571268D}"/>
    <cellStyle name="Heading 3 2 2 6 3 3 2 5" xfId="20809" xr:uid="{9D8986F5-0C56-4199-A59D-F58908C26538}"/>
    <cellStyle name="Heading 3 2 2 6 3 3 3" xfId="4544" xr:uid="{A6798CAA-679F-41C8-B158-67BD800FBC5E}"/>
    <cellStyle name="Heading 3 2 2 6 3 3 3 2" xfId="8362" xr:uid="{F78DA8D0-F39A-479E-98CF-755777738AE0}"/>
    <cellStyle name="Heading 3 2 2 6 3 3 3 2 2" xfId="25628" xr:uid="{D7F3C50A-8935-4E7E-9A78-7CB94DF274EC}"/>
    <cellStyle name="Heading 3 2 2 6 3 3 3 3" xfId="17672" xr:uid="{A330EE8E-1340-40F2-B0D5-3D9497C20386}"/>
    <cellStyle name="Heading 3 2 2 6 3 3 3 4" xfId="21061" xr:uid="{84C51874-A09D-4C57-9179-8F8FF9B9DDFB}"/>
    <cellStyle name="Heading 3 2 2 6 3 3 4" xfId="2669" xr:uid="{AB9EB3B5-3AA3-4174-9B2B-C6E03F95657A}"/>
    <cellStyle name="Heading 3 2 2 6 3 3 4 2" xfId="7895" xr:uid="{3566F49E-D647-4BE8-9ECB-D21E8D035CFF}"/>
    <cellStyle name="Heading 3 2 2 6 3 3 4 2 2" xfId="23804" xr:uid="{96D3296C-E7CD-427D-80F9-D3C7CC2B2190}"/>
    <cellStyle name="Heading 3 2 2 6 3 3 4 3" xfId="15851" xr:uid="{CB1696F2-8AAA-4171-9269-7924A0599692}"/>
    <cellStyle name="Heading 3 2 2 6 3 3 4 4" xfId="21884" xr:uid="{755EF33D-6C9C-46FD-859C-1DFB15C3A2A5}"/>
    <cellStyle name="Heading 3 2 2 6 3 3 5" xfId="5314" xr:uid="{B092206F-C6E5-47A5-B278-718F26625A65}"/>
    <cellStyle name="Heading 3 2 2 6 3 3 5 2" xfId="8831" xr:uid="{2A4F0EFE-D6CC-4439-9C0B-CB6BB74EAEC9}"/>
    <cellStyle name="Heading 3 2 2 6 3 3 5 2 2" xfId="26367" xr:uid="{6CC4F5AF-51FE-4A7F-9F2B-4C2716EA684A}"/>
    <cellStyle name="Heading 3 2 2 6 3 3 5 3" xfId="18411" xr:uid="{40AE4A7E-8290-4B51-A775-05B717969F32}"/>
    <cellStyle name="Heading 3 2 2 6 3 3 5 4" xfId="21530" xr:uid="{DEAE7766-E05F-4721-9EB3-841490C80FE0}"/>
    <cellStyle name="Heading 3 2 2 6 3 3 6" xfId="4676" xr:uid="{D16ADEBB-5D5D-45A0-BD5B-3ACB7DB4D915}"/>
    <cellStyle name="Heading 3 2 2 6 3 3 6 2" xfId="8462" xr:uid="{2F8F6011-C404-4D15-8096-B342D1777055}"/>
    <cellStyle name="Heading 3 2 2 6 3 3 6 2 2" xfId="25749" xr:uid="{FE5782BE-9E14-45AE-9F17-A93E48BAC7CF}"/>
    <cellStyle name="Heading 3 2 2 6 3 3 6 3" xfId="17793" xr:uid="{DB7F7DCD-0B86-46DE-A86F-77F703CC2FF2}"/>
    <cellStyle name="Heading 3 2 2 6 3 3 6 4" xfId="21161" xr:uid="{D932040E-C1C0-4662-AB19-A0AD8C183A65}"/>
    <cellStyle name="Heading 3 2 2 6 3 3 7" xfId="7343" xr:uid="{BB7C867E-2CE0-4580-A2E8-512EACD72B95}"/>
    <cellStyle name="Heading 3 2 2 6 3 3 7 2" xfId="9246" xr:uid="{B435EDFE-1361-4A89-BAAD-7A4D491836ED}"/>
    <cellStyle name="Heading 3 2 2 6 3 3 7 3" xfId="22197" xr:uid="{F15637CE-760A-4798-9BEB-F93C43EF4D84}"/>
    <cellStyle name="Heading 3 2 2 6 3 3 8" xfId="10486" xr:uid="{ECE0E2C0-1DC2-40DF-987F-69DDF7F61439}"/>
    <cellStyle name="Heading 3 2 2 6 3 3 8 2" xfId="22960" xr:uid="{E3982746-A3B5-4150-B8C4-923A4B2F6160}"/>
    <cellStyle name="Heading 3 2 2 6 3 3 9" xfId="14997" xr:uid="{4FF1A1B0-E78B-429F-96FE-8A21DD025EA5}"/>
    <cellStyle name="Heading 3 2 2 6 4" xfId="1231" xr:uid="{D0FBED7C-16D2-4867-8F5F-AD333C20D899}"/>
    <cellStyle name="Heading 3 2 2 6 4 10" xfId="14808" xr:uid="{030750B2-B2EB-472D-9ABD-149D5199A885}"/>
    <cellStyle name="Heading 3 2 2 6 4 11" xfId="15067" xr:uid="{85BC2807-0863-4DA3-90E7-9CBC85030E23}"/>
    <cellStyle name="Heading 3 2 2 6 4 2" xfId="3777" xr:uid="{4AE8261F-4964-4F3E-96B8-889CFCB150B2}"/>
    <cellStyle name="Heading 3 2 2 6 4 2 2" xfId="6765" xr:uid="{996BA8F7-AF97-4CB8-ACD4-FAA48081B436}"/>
    <cellStyle name="Heading 3 2 2 6 4 2 2 2" xfId="8960" xr:uid="{D2998B7D-EF63-41C2-879F-8366568A3867}"/>
    <cellStyle name="Heading 3 2 2 6 4 2 2 2 2" xfId="27810" xr:uid="{B98E3DBD-2449-40FD-AC78-EF3C5288B6C0}"/>
    <cellStyle name="Heading 3 2 2 6 4 2 2 3" xfId="19854" xr:uid="{2AD8F897-31BD-4979-A08F-C67BAB83B7CD}"/>
    <cellStyle name="Heading 3 2 2 6 4 2 2 4" xfId="21911" xr:uid="{F1E384BA-5485-4337-85E2-4B589ACF1E72}"/>
    <cellStyle name="Heading 3 2 2 6 4 2 3" xfId="7921" xr:uid="{DFBC161A-12D1-41C8-B835-9170C273811F}"/>
    <cellStyle name="Heading 3 2 2 6 4 2 3 2" xfId="24898" xr:uid="{6E9D65E3-BB16-455A-A7E8-806EB7C281C1}"/>
    <cellStyle name="Heading 3 2 2 6 4 2 4" xfId="16942" xr:uid="{417C7017-9810-4833-B8D9-0BB2829FCFA3}"/>
    <cellStyle name="Heading 3 2 2 6 4 2 5" xfId="20620" xr:uid="{C64D1C63-C4D2-4854-AA14-54E110D12CE4}"/>
    <cellStyle name="Heading 3 2 2 6 4 3" xfId="4355" xr:uid="{27D6875F-2C74-4C02-8E4A-0FC0C0B50B25}"/>
    <cellStyle name="Heading 3 2 2 6 4 3 2" xfId="8173" xr:uid="{09ABEDAC-97C9-42C3-811B-DE09BE5CEBA0}"/>
    <cellStyle name="Heading 3 2 2 6 4 3 2 2" xfId="25439" xr:uid="{BC7FA9A1-F1E7-425D-92C3-51887AB643F4}"/>
    <cellStyle name="Heading 3 2 2 6 4 3 3" xfId="17483" xr:uid="{2F28074A-504A-42E9-A0F1-88F3EB3914DB}"/>
    <cellStyle name="Heading 3 2 2 6 4 3 4" xfId="20872" xr:uid="{3DD15794-BC76-483D-83B5-DAF12B7FC38A}"/>
    <cellStyle name="Heading 3 2 2 6 4 4" xfId="2628" xr:uid="{FE2ED252-40AD-432A-BA2C-EEB3799165C6}"/>
    <cellStyle name="Heading 3 2 2 6 4 4 2" xfId="7856" xr:uid="{934C9850-30AA-4D1D-B00F-691098B1B255}"/>
    <cellStyle name="Heading 3 2 2 6 4 4 2 2" xfId="23763" xr:uid="{E9F82DC2-60CB-4900-8CF0-15179A9FF386}"/>
    <cellStyle name="Heading 3 2 2 6 4 4 3" xfId="15810" xr:uid="{AB805040-3360-4A85-BDC0-70081721276F}"/>
    <cellStyle name="Heading 3 2 2 6 4 4 4" xfId="21845" xr:uid="{A1328765-93FC-4516-B7CF-8CB0D91F6E16}"/>
    <cellStyle name="Heading 3 2 2 6 4 5" xfId="5116" xr:uid="{F27A694F-2B1A-4179-AB49-B55ABB94AAE6}"/>
    <cellStyle name="Heading 3 2 2 6 4 5 2" xfId="8633" xr:uid="{9D14FE10-53B2-4F42-8D5F-860AA07CA188}"/>
    <cellStyle name="Heading 3 2 2 6 4 5 2 2" xfId="26169" xr:uid="{71DE0BE4-5E9A-45F9-BC3B-97544B213BEA}"/>
    <cellStyle name="Heading 3 2 2 6 4 5 3" xfId="18213" xr:uid="{DAF2C291-136D-4EE5-A19D-03F27FFCDADE}"/>
    <cellStyle name="Heading 3 2 2 6 4 5 4" xfId="21332" xr:uid="{773A98A0-2D93-40B9-95EE-F85074C78682}"/>
    <cellStyle name="Heading 3 2 2 6 4 6" xfId="5169" xr:uid="{50FB773A-3416-46E6-9A34-53AC50B9FB8E}"/>
    <cellStyle name="Heading 3 2 2 6 4 6 2" xfId="8686" xr:uid="{6E1E0EC0-A135-4CB7-A76D-572B3289F840}"/>
    <cellStyle name="Heading 3 2 2 6 4 6 2 2" xfId="26222" xr:uid="{1A6046FD-3AE9-4B23-AAF1-11BC7E3421BA}"/>
    <cellStyle name="Heading 3 2 2 6 4 6 3" xfId="18266" xr:uid="{790E8E37-F829-41A7-9E2B-4F7B10E13AB3}"/>
    <cellStyle name="Heading 3 2 2 6 4 6 4" xfId="21385" xr:uid="{0C728A9D-6491-44D5-8983-26F0F988E397}"/>
    <cellStyle name="Heading 3 2 2 6 4 7" xfId="7346" xr:uid="{58792572-8C07-430E-989F-F8FE8A3B3E85}"/>
    <cellStyle name="Heading 3 2 2 6 4 7 2" xfId="9249" xr:uid="{771D3C8B-628F-47E4-AF02-1549D2D1C61B}"/>
    <cellStyle name="Heading 3 2 2 6 4 7 3" xfId="22200" xr:uid="{E9604C9D-C21D-4368-8EC0-2CAD75527742}"/>
    <cellStyle name="Heading 3 2 2 6 4 8" xfId="7542" xr:uid="{6E5D5373-E770-41EC-B06C-80F599089998}"/>
    <cellStyle name="Heading 3 2 2 6 4 8 2" xfId="22766" xr:uid="{99AC1D89-55C3-4EC9-ABE3-ED943454455B}"/>
    <cellStyle name="Heading 3 2 2 6 4 9" xfId="10737" xr:uid="{1DE98BD5-A547-4CD0-A07B-7ED0F8280E3D}"/>
    <cellStyle name="Heading 3 2 2 6 4 9 2" xfId="23207" xr:uid="{691EA92F-E678-4C49-90D6-F91F3A3664EE}"/>
    <cellStyle name="Heading 3 2 2 6 5" xfId="1295" xr:uid="{A9F46ADB-3D84-4643-A5DE-221021C9A52A}"/>
    <cellStyle name="Heading 3 2 2 6 5 10" xfId="20530" xr:uid="{E32EBCEE-A751-4EE2-99C2-EE1F285AB367}"/>
    <cellStyle name="Heading 3 2 2 6 5 2" xfId="3835" xr:uid="{7D5B2BFF-F33A-4CEA-97EA-5CB3516898CD}"/>
    <cellStyle name="Heading 3 2 2 6 5 2 2" xfId="6815" xr:uid="{1696F0C9-3B7B-463F-B87E-99FF0265BF05}"/>
    <cellStyle name="Heading 3 2 2 6 5 2 2 2" xfId="9010" xr:uid="{E533CF90-7F2C-4026-A4E6-5E48D5E19982}"/>
    <cellStyle name="Heading 3 2 2 6 5 2 2 2 2" xfId="27860" xr:uid="{6CAD9730-E072-4979-A826-2B801FF268A0}"/>
    <cellStyle name="Heading 3 2 2 6 5 2 2 3" xfId="19904" xr:uid="{5D77C5F3-AEE4-4D88-B334-3212736CE0C7}"/>
    <cellStyle name="Heading 3 2 2 6 5 2 2 4" xfId="21961" xr:uid="{A0CEFE57-68BF-448F-818C-1480C738427E}"/>
    <cellStyle name="Heading 3 2 2 6 5 2 3" xfId="7967" xr:uid="{AC4D120A-0796-4325-A3CD-27C00015EADC}"/>
    <cellStyle name="Heading 3 2 2 6 5 2 3 2" xfId="24944" xr:uid="{8D1EC632-5884-4549-BBA1-9EFD43DCEC86}"/>
    <cellStyle name="Heading 3 2 2 6 5 2 4" xfId="16988" xr:uid="{D27BDFD5-B25B-4C6C-925F-17B9D1A202B6}"/>
    <cellStyle name="Heading 3 2 2 6 5 2 5" xfId="20666" xr:uid="{AD186501-678E-4A5E-B57B-DDF16B59F61A}"/>
    <cellStyle name="Heading 3 2 2 6 5 3" xfId="4401" xr:uid="{9D112210-8F55-4209-86CB-0172CA0FC9E3}"/>
    <cellStyle name="Heading 3 2 2 6 5 3 2" xfId="8219" xr:uid="{E5D17473-6D75-4F11-813A-E6DE51CDA043}"/>
    <cellStyle name="Heading 3 2 2 6 5 3 2 2" xfId="25485" xr:uid="{EDCF9A56-5A2F-4632-87F8-AD9182123A82}"/>
    <cellStyle name="Heading 3 2 2 6 5 3 3" xfId="17529" xr:uid="{E23136E2-7F3A-4F3F-B200-49B23E82E101}"/>
    <cellStyle name="Heading 3 2 2 6 5 3 4" xfId="20918" xr:uid="{B1BEFEE1-F8C7-41E8-872C-DDEA7391184A}"/>
    <cellStyle name="Heading 3 2 2 6 5 4" xfId="2537" xr:uid="{916A8A75-CD9A-4B62-BC48-486BA1DECC09}"/>
    <cellStyle name="Heading 3 2 2 6 5 4 2" xfId="7767" xr:uid="{08AAB066-2814-4ACC-9356-7C9D3B6A9D53}"/>
    <cellStyle name="Heading 3 2 2 6 5 4 2 2" xfId="23673" xr:uid="{8B5BE0E9-A295-4047-8A35-5F6BB3E477A7}"/>
    <cellStyle name="Heading 3 2 2 6 5 4 3" xfId="15720" xr:uid="{EC7F7A9C-0D69-4BBD-AF8C-30310BABE06D}"/>
    <cellStyle name="Heading 3 2 2 6 5 4 4" xfId="21756" xr:uid="{FD3DF125-9757-465B-9A39-1E778A1A9DD1}"/>
    <cellStyle name="Heading 3 2 2 6 5 5" xfId="5168" xr:uid="{68657926-E0AE-4BD5-8E31-5C32B6B19C55}"/>
    <cellStyle name="Heading 3 2 2 6 5 5 2" xfId="8685" xr:uid="{A2DE2D14-C659-4665-BDC3-65BFECA80978}"/>
    <cellStyle name="Heading 3 2 2 6 5 5 2 2" xfId="26221" xr:uid="{F4D7DE3D-B406-4D1E-A9BB-4965A178C850}"/>
    <cellStyle name="Heading 3 2 2 6 5 5 3" xfId="18265" xr:uid="{D59D0C7D-834B-42BD-B328-5700A60E6412}"/>
    <cellStyle name="Heading 3 2 2 6 5 5 4" xfId="21384" xr:uid="{65B2BB09-1000-46DD-A81A-924B7E436677}"/>
    <cellStyle name="Heading 3 2 2 6 5 6" xfId="4986" xr:uid="{7BA41B24-6FE4-4FB2-A176-E7B0076484E0}"/>
    <cellStyle name="Heading 3 2 2 6 5 6 2" xfId="8575" xr:uid="{1169349F-36E2-4757-93A8-848B01FDF3DF}"/>
    <cellStyle name="Heading 3 2 2 6 5 6 2 2" xfId="26041" xr:uid="{6BE7804D-ABF6-42CB-B471-56696232D3A2}"/>
    <cellStyle name="Heading 3 2 2 6 5 6 3" xfId="18085" xr:uid="{96DE68B8-2497-4C7F-889C-437E38CD623B}"/>
    <cellStyle name="Heading 3 2 2 6 5 6 4" xfId="21274" xr:uid="{274CD74D-30A5-4141-BC2D-D6D600BC199F}"/>
    <cellStyle name="Heading 3 2 2 6 5 7" xfId="7396" xr:uid="{2197A491-F5ED-45B9-9A1E-14FBD3B70A93}"/>
    <cellStyle name="Heading 3 2 2 6 5 7 2" xfId="9299" xr:uid="{8D1E1880-8A5C-4B95-B6C3-9A06EC92E5DD}"/>
    <cellStyle name="Heading 3 2 2 6 5 7 3" xfId="22250" xr:uid="{B0B24DB2-5C25-4A0A-953C-E1CC12FEB6E2}"/>
    <cellStyle name="Heading 3 2 2 6 5 8" xfId="10458" xr:uid="{B32377F1-A82D-4994-915B-F173BF419750}"/>
    <cellStyle name="Heading 3 2 2 6 5 8 2" xfId="22815" xr:uid="{C9A2569C-534D-4319-AAFB-D1350A3D0B5F}"/>
    <cellStyle name="Heading 3 2 2 6 5 9" xfId="14854" xr:uid="{66C31238-E348-4B27-9E66-8E0A7DC23F64}"/>
    <cellStyle name="Heading 3 2 2 7" xfId="1163" xr:uid="{E57F6663-0FAD-4689-BCEC-912F180AF460}"/>
    <cellStyle name="Heading 3 2 2 7 2" xfId="1361" xr:uid="{59873E50-2358-4B46-A12F-71E114E46C34}"/>
    <cellStyle name="Heading 3 2 2 7 2 10" xfId="14914" xr:uid="{B0A99C94-12DB-43C9-BC63-0A8FE28835FA}"/>
    <cellStyle name="Heading 3 2 2 7 2 11" xfId="15581" xr:uid="{3362CB79-2249-470F-BEF1-ED03DA3C0639}"/>
    <cellStyle name="Heading 3 2 2 7 2 2" xfId="3899" xr:uid="{BAD5A87B-7988-4E87-B57E-F2D0F60E7F49}"/>
    <cellStyle name="Heading 3 2 2 7 2 2 2" xfId="6875" xr:uid="{AF41F544-06B3-4650-B4F6-E06C43055E00}"/>
    <cellStyle name="Heading 3 2 2 7 2 2 2 2" xfId="9070" xr:uid="{26A33E2A-D9FC-4A80-94C6-01A1433D2564}"/>
    <cellStyle name="Heading 3 2 2 7 2 2 2 2 2" xfId="27920" xr:uid="{9234A45E-2EF4-4014-85F1-1D941A34862D}"/>
    <cellStyle name="Heading 3 2 2 7 2 2 2 3" xfId="19964" xr:uid="{BA7006DF-F94B-4171-B481-E41E50D357B6}"/>
    <cellStyle name="Heading 3 2 2 7 2 2 2 4" xfId="22021" xr:uid="{7DFFC10E-8613-46BC-AEEA-FCF7239E096F}"/>
    <cellStyle name="Heading 3 2 2 7 2 2 3" xfId="8027" xr:uid="{84B8D7AE-A196-43A1-B8C5-F7AC67BC64DE}"/>
    <cellStyle name="Heading 3 2 2 7 2 2 3 2" xfId="25004" xr:uid="{69CD8410-8973-43D1-AF3C-3874F3B56EA2}"/>
    <cellStyle name="Heading 3 2 2 7 2 2 4" xfId="17048" xr:uid="{2ED966F8-B416-4CAE-BEAE-9E1737A27934}"/>
    <cellStyle name="Heading 3 2 2 7 2 2 5" xfId="20726" xr:uid="{862DAF3C-C178-446C-A5E5-98AA6F87B131}"/>
    <cellStyle name="Heading 3 2 2 7 2 3" xfId="4461" xr:uid="{A7EA4FAA-0EE1-49E9-97BA-B3CDFBF96CFF}"/>
    <cellStyle name="Heading 3 2 2 7 2 3 2" xfId="8279" xr:uid="{A5A5AB1B-4CFF-4D6D-BBA1-4A2F5AE5EF75}"/>
    <cellStyle name="Heading 3 2 2 7 2 3 2 2" xfId="25545" xr:uid="{12364AAA-F3C2-4A18-B793-55D9B541FFED}"/>
    <cellStyle name="Heading 3 2 2 7 2 3 3" xfId="17589" xr:uid="{511AA135-92AD-49CF-BBFA-F8FE7C2CBA85}"/>
    <cellStyle name="Heading 3 2 2 7 2 3 4" xfId="20978" xr:uid="{B2712B4D-E591-4B76-A773-936923EA08EB}"/>
    <cellStyle name="Heading 3 2 2 7 2 4" xfId="2609" xr:uid="{4F755FC1-8B88-49F9-BFE8-A1AEA70D1F83}"/>
    <cellStyle name="Heading 3 2 2 7 2 4 2" xfId="7839" xr:uid="{E8343B01-F9D0-42DA-8877-E717A6956F18}"/>
    <cellStyle name="Heading 3 2 2 7 2 4 2 2" xfId="23745" xr:uid="{9C0D1406-E8C3-4453-A266-87ED0AA24593}"/>
    <cellStyle name="Heading 3 2 2 7 2 4 3" xfId="15792" xr:uid="{5B535D24-C0C0-4AFA-92C4-DA740DDF5466}"/>
    <cellStyle name="Heading 3 2 2 7 2 4 4" xfId="21828" xr:uid="{B1184977-3ECC-4E82-8857-1D2C55D9C666}"/>
    <cellStyle name="Heading 3 2 2 7 2 5" xfId="5229" xr:uid="{ABE8BB18-7AE6-4313-B20C-A768337FD58B}"/>
    <cellStyle name="Heading 3 2 2 7 2 5 2" xfId="8746" xr:uid="{95994DD4-D0FC-4D9F-B274-84824C0720FA}"/>
    <cellStyle name="Heading 3 2 2 7 2 5 2 2" xfId="26282" xr:uid="{DA782AB8-DD5C-481A-ABBA-38929C3027A3}"/>
    <cellStyle name="Heading 3 2 2 7 2 5 3" xfId="18326" xr:uid="{3415402C-79A4-4EF7-B5B6-D9B800234B22}"/>
    <cellStyle name="Heading 3 2 2 7 2 5 4" xfId="21445" xr:uid="{5D7EAD3C-5F33-4315-BE75-656C17022BA1}"/>
    <cellStyle name="Heading 3 2 2 7 2 6" xfId="5048" xr:uid="{CD941E1C-89D3-4942-9D51-CACB5D0BF0D2}"/>
    <cellStyle name="Heading 3 2 2 7 2 6 2" xfId="8612" xr:uid="{E20AF94F-1D5D-4433-A54F-7DA6BA934E95}"/>
    <cellStyle name="Heading 3 2 2 7 2 6 2 2" xfId="26101" xr:uid="{CC2767EE-FB2E-411B-8715-4921D7EC824E}"/>
    <cellStyle name="Heading 3 2 2 7 2 6 3" xfId="18145" xr:uid="{81A59A3F-A80B-41DD-972E-993E56FC3AEA}"/>
    <cellStyle name="Heading 3 2 2 7 2 6 4" xfId="21311" xr:uid="{054D524F-63C6-4AF4-8D0A-4E60BB912471}"/>
    <cellStyle name="Heading 3 2 2 7 2 7" xfId="7351" xr:uid="{6B9C687F-C6CA-42E5-BDC4-8AF1488575C0}"/>
    <cellStyle name="Heading 3 2 2 7 2 7 2" xfId="9254" xr:uid="{2756390F-D5CC-4DF1-B95F-9DB6C2B8CC94}"/>
    <cellStyle name="Heading 3 2 2 7 2 7 3" xfId="22205" xr:uid="{0F84C763-13FC-4C28-86D1-A6559AB7411E}"/>
    <cellStyle name="Heading 3 2 2 7 2 8" xfId="7606" xr:uid="{EEDDDF32-E8F8-470E-9C32-54D903434BFA}"/>
    <cellStyle name="Heading 3 2 2 7 2 8 2" xfId="22876" xr:uid="{02D82EBB-05BC-4B60-8B35-D897FB4E8F66}"/>
    <cellStyle name="Heading 3 2 2 7 2 9" xfId="10054" xr:uid="{80FBD59E-29E2-4781-86B0-A043DE3E0BDC}"/>
    <cellStyle name="Heading 3 2 2 7 2 9 2" xfId="22432" xr:uid="{0EA61EE8-7A62-4E4F-B07E-D06D54FE298C}"/>
    <cellStyle name="Heading 3 2 2 7 3" xfId="1447" xr:uid="{EBEBB4C7-3C1E-438D-9243-4AF737F1A7C7}"/>
    <cellStyle name="Heading 3 2 2 7 3 10" xfId="20595" xr:uid="{BE493C6B-8F12-41A6-AF8B-113A86F20FE6}"/>
    <cellStyle name="Heading 3 2 2 7 3 2" xfId="3984" xr:uid="{D25381C6-7519-496F-9D91-BFE451F713B0}"/>
    <cellStyle name="Heading 3 2 2 7 3 2 2" xfId="6960" xr:uid="{91FC3704-641E-4D6F-941E-0C40DF699FF1}"/>
    <cellStyle name="Heading 3 2 2 7 3 2 2 2" xfId="9155" xr:uid="{D6F072FF-B748-4B2A-8E8D-0F17B2FA4F0C}"/>
    <cellStyle name="Heading 3 2 2 7 3 2 2 2 2" xfId="28005" xr:uid="{49277EFD-2B6A-4C78-B161-396C4BAC8214}"/>
    <cellStyle name="Heading 3 2 2 7 3 2 2 3" xfId="20049" xr:uid="{A6469F06-57AE-44BA-87FF-2F3FD3FCEBF3}"/>
    <cellStyle name="Heading 3 2 2 7 3 2 2 4" xfId="22106" xr:uid="{14C1CF1C-E759-40E8-B418-CF38FE07F64F}"/>
    <cellStyle name="Heading 3 2 2 7 3 2 3" xfId="8111" xr:uid="{A2F97BE1-ACBC-4B07-BFC0-53BDA6E024EC}"/>
    <cellStyle name="Heading 3 2 2 7 3 2 3 2" xfId="25088" xr:uid="{22290715-E238-48D2-8110-2409594D4081}"/>
    <cellStyle name="Heading 3 2 2 7 3 2 4" xfId="17132" xr:uid="{EF216EE9-5E53-4600-B30C-20DC1563F8D8}"/>
    <cellStyle name="Heading 3 2 2 7 3 2 5" xfId="20810" xr:uid="{C153C21A-DEA4-4701-AEFC-E57D4612C9DF}"/>
    <cellStyle name="Heading 3 2 2 7 3 3" xfId="4545" xr:uid="{56457A13-50E5-4879-8B06-D43B3F4E781F}"/>
    <cellStyle name="Heading 3 2 2 7 3 3 2" xfId="8363" xr:uid="{69F09CF5-C95A-461A-B4A8-8966D3E7F4C5}"/>
    <cellStyle name="Heading 3 2 2 7 3 3 2 2" xfId="25629" xr:uid="{9E3A319D-0E17-4FB3-8ABC-D97953EBB621}"/>
    <cellStyle name="Heading 3 2 2 7 3 3 3" xfId="17673" xr:uid="{67C4E15F-EFA5-49DB-8626-DA37D97EC8F4}"/>
    <cellStyle name="Heading 3 2 2 7 3 3 4" xfId="21062" xr:uid="{0D043DB5-36E9-4A82-9DE8-04EB96C08E64}"/>
    <cellStyle name="Heading 3 2 2 7 3 4" xfId="2665" xr:uid="{A0F1FE9C-9CD8-4438-B58B-9998016D5711}"/>
    <cellStyle name="Heading 3 2 2 7 3 4 2" xfId="7891" xr:uid="{F60E3E8F-226F-493D-ACFB-B6C280E1D37B}"/>
    <cellStyle name="Heading 3 2 2 7 3 4 2 2" xfId="23800" xr:uid="{4A29DE54-DF4C-4E42-8449-EF155BE81C67}"/>
    <cellStyle name="Heading 3 2 2 7 3 4 3" xfId="15847" xr:uid="{5F65C655-8257-4548-88A0-BDB129BF2825}"/>
    <cellStyle name="Heading 3 2 2 7 3 4 4" xfId="21880" xr:uid="{E3911502-0D85-43D5-A38C-4E53789CB1BD}"/>
    <cellStyle name="Heading 3 2 2 7 3 5" xfId="5315" xr:uid="{777ABF4C-C485-4C19-A9A1-1F33578B3FC0}"/>
    <cellStyle name="Heading 3 2 2 7 3 5 2" xfId="8832" xr:uid="{E6AEB297-538A-4C7D-AD39-17AEA55E7C7B}"/>
    <cellStyle name="Heading 3 2 2 7 3 5 2 2" xfId="26368" xr:uid="{4B2E7E83-D5F2-4C9A-8FA7-2FAFFB5BA25B}"/>
    <cellStyle name="Heading 3 2 2 7 3 5 3" xfId="18412" xr:uid="{CF981880-6FC6-4CA0-8528-353B0FB27001}"/>
    <cellStyle name="Heading 3 2 2 7 3 5 4" xfId="21531" xr:uid="{4CA04588-93E6-4072-AC91-2209F0BFDA5E}"/>
    <cellStyle name="Heading 3 2 2 7 3 6" xfId="4665" xr:uid="{C4C11AC4-9A0F-4CDA-9AE0-FA1ACEF80D23}"/>
    <cellStyle name="Heading 3 2 2 7 3 6 2" xfId="8451" xr:uid="{12C858B2-DFF8-4AC8-96DF-CF378C0A29BD}"/>
    <cellStyle name="Heading 3 2 2 7 3 6 2 2" xfId="25738" xr:uid="{B8F8F279-7441-4496-AE02-2B27FB158696}"/>
    <cellStyle name="Heading 3 2 2 7 3 6 3" xfId="17782" xr:uid="{E599DF0E-4BA6-446D-916A-1AE25A4726E1}"/>
    <cellStyle name="Heading 3 2 2 7 3 6 4" xfId="21150" xr:uid="{DBDB35F0-C01B-4897-9CC8-67DA42450E59}"/>
    <cellStyle name="Heading 3 2 2 7 3 7" xfId="7510" xr:uid="{DF26130C-981B-4D83-B1EA-12C6F4DD13F6}"/>
    <cellStyle name="Heading 3 2 2 7 3 7 2" xfId="9413" xr:uid="{D5C2A531-38B3-49E4-A8B3-5E13DC7F47D7}"/>
    <cellStyle name="Heading 3 2 2 7 3 7 3" xfId="22364" xr:uid="{5FBAF355-7039-4771-8618-D9A479BDD7E7}"/>
    <cellStyle name="Heading 3 2 2 7 3 8" xfId="10487" xr:uid="{DC7F31FB-3D7C-4251-AEBC-2881AD6C0BC9}"/>
    <cellStyle name="Heading 3 2 2 7 3 8 2" xfId="22961" xr:uid="{0074BA71-D5DC-49C0-BAA5-2D1E3B7CB807}"/>
    <cellStyle name="Heading 3 2 2 7 3 9" xfId="14998" xr:uid="{8F62A34C-22B6-4055-BDCA-03ACFD66B3BD}"/>
    <cellStyle name="Heading 3 2 2 8" xfId="1164" xr:uid="{2BF7503E-D498-4CDE-A278-497492240F3D}"/>
    <cellStyle name="Heading 3 2 2 8 2" xfId="1362" xr:uid="{AEF577C5-E05D-42CE-A4DD-5FB61ADC7A96}"/>
    <cellStyle name="Heading 3 2 2 8 2 10" xfId="14915" xr:uid="{4A8A56A3-95A0-443A-9FDF-CFFB359233EC}"/>
    <cellStyle name="Heading 3 2 2 8 2 11" xfId="14630" xr:uid="{37106F13-29B6-466D-966E-F8BF23B5D1EB}"/>
    <cellStyle name="Heading 3 2 2 8 2 2" xfId="3900" xr:uid="{9B5EC3C6-EDB0-4EBE-86BD-AFA38E9B9131}"/>
    <cellStyle name="Heading 3 2 2 8 2 2 2" xfId="6876" xr:uid="{0A932DB8-CCC2-495C-B63C-42078D61A54F}"/>
    <cellStyle name="Heading 3 2 2 8 2 2 2 2" xfId="9071" xr:uid="{95F1DE6F-143D-4E66-8C2C-5CA2A5AB7822}"/>
    <cellStyle name="Heading 3 2 2 8 2 2 2 2 2" xfId="27921" xr:uid="{744E354A-C787-4278-BAA8-EA2BEFF10C34}"/>
    <cellStyle name="Heading 3 2 2 8 2 2 2 3" xfId="19965" xr:uid="{EEE57AC2-E92C-4BD2-BAE8-5051A5366509}"/>
    <cellStyle name="Heading 3 2 2 8 2 2 2 4" xfId="22022" xr:uid="{164DA46F-84BD-4C3D-84F7-EEF43B25D6F5}"/>
    <cellStyle name="Heading 3 2 2 8 2 2 3" xfId="8028" xr:uid="{8E20E1A0-9163-4AED-9C21-BD3EF4704DE5}"/>
    <cellStyle name="Heading 3 2 2 8 2 2 3 2" xfId="25005" xr:uid="{596F5FCF-1EA5-4C30-A2CA-94E254EFCC14}"/>
    <cellStyle name="Heading 3 2 2 8 2 2 4" xfId="17049" xr:uid="{CC510D73-B63F-48DF-A86C-F919EA1A451E}"/>
    <cellStyle name="Heading 3 2 2 8 2 2 5" xfId="20727" xr:uid="{8D82C92A-BADB-4944-B55D-84520E4AC113}"/>
    <cellStyle name="Heading 3 2 2 8 2 3" xfId="4462" xr:uid="{0370CB22-D8B5-47BF-9386-3D073EDFD4BE}"/>
    <cellStyle name="Heading 3 2 2 8 2 3 2" xfId="8280" xr:uid="{EBE01050-E6A9-4DF4-91A8-C10F73C88715}"/>
    <cellStyle name="Heading 3 2 2 8 2 3 2 2" xfId="25546" xr:uid="{50E6356C-E392-408F-9698-7E6A42BC8EF9}"/>
    <cellStyle name="Heading 3 2 2 8 2 3 3" xfId="17590" xr:uid="{A54A45D1-353F-476D-9961-60949D72ACF9}"/>
    <cellStyle name="Heading 3 2 2 8 2 3 4" xfId="20979" xr:uid="{3DD61909-5C77-42A0-AAB6-7B88D006EF9F}"/>
    <cellStyle name="Heading 3 2 2 8 2 4" xfId="2585" xr:uid="{3023046C-D9F3-4F48-B0CE-C97BFBD26811}"/>
    <cellStyle name="Heading 3 2 2 8 2 4 2" xfId="7815" xr:uid="{AF53A0C2-F7CE-48DF-B582-DE11A0AA8146}"/>
    <cellStyle name="Heading 3 2 2 8 2 4 2 2" xfId="23721" xr:uid="{877EAFBC-4181-48FD-8B50-BA980B4D1415}"/>
    <cellStyle name="Heading 3 2 2 8 2 4 3" xfId="15768" xr:uid="{92165154-1724-4F00-9F97-83D33759F3EA}"/>
    <cellStyle name="Heading 3 2 2 8 2 4 4" xfId="21804" xr:uid="{D2D59DD0-F780-44E8-B207-D388BA812344}"/>
    <cellStyle name="Heading 3 2 2 8 2 5" xfId="5230" xr:uid="{66BCD1D9-693A-40E3-AE7C-F1CC22215D6C}"/>
    <cellStyle name="Heading 3 2 2 8 2 5 2" xfId="8747" xr:uid="{541ECB68-2A43-4BA4-A5A1-F18DEA823A96}"/>
    <cellStyle name="Heading 3 2 2 8 2 5 2 2" xfId="26283" xr:uid="{FBCE3B1D-90E5-4856-A27E-52F7B21A372C}"/>
    <cellStyle name="Heading 3 2 2 8 2 5 3" xfId="18327" xr:uid="{3A902D15-517B-4560-8807-302B4E916249}"/>
    <cellStyle name="Heading 3 2 2 8 2 5 4" xfId="21446" xr:uid="{CA9268C7-040C-4C26-818E-F66FEE1F993D}"/>
    <cellStyle name="Heading 3 2 2 8 2 6" xfId="4746" xr:uid="{0F72E302-FB3B-4BF4-B601-D4A968841A58}"/>
    <cellStyle name="Heading 3 2 2 8 2 6 2" xfId="8497" xr:uid="{5E278EB7-1AB9-4B17-90EE-5CE6D3500027}"/>
    <cellStyle name="Heading 3 2 2 8 2 6 2 2" xfId="25810" xr:uid="{D8BB1E42-FBCB-4318-87C2-58ED74DED7F8}"/>
    <cellStyle name="Heading 3 2 2 8 2 6 3" xfId="17854" xr:uid="{248AE6A8-1BD0-4896-98C8-79632CB4A873}"/>
    <cellStyle name="Heading 3 2 2 8 2 6 4" xfId="21196" xr:uid="{BB7009F3-082C-4EB1-A1A9-71973351CD7A}"/>
    <cellStyle name="Heading 3 2 2 8 2 7" xfId="7518" xr:uid="{82BC672B-6379-4717-B545-4CCD5916C3A8}"/>
    <cellStyle name="Heading 3 2 2 8 2 7 2" xfId="9421" xr:uid="{630324B9-F487-457B-A618-EB0220331A13}"/>
    <cellStyle name="Heading 3 2 2 8 2 7 3" xfId="22372" xr:uid="{2509CD48-8EF4-41FC-BB74-ACCD178208D8}"/>
    <cellStyle name="Heading 3 2 2 8 2 8" xfId="7607" xr:uid="{C66E3EF3-75E6-4DC5-9ACC-873FF3BB3507}"/>
    <cellStyle name="Heading 3 2 2 8 2 8 2" xfId="22877" xr:uid="{D1448174-C2FD-46EE-A90B-58952600AD78}"/>
    <cellStyle name="Heading 3 2 2 8 2 9" xfId="10335" xr:uid="{4AA97514-4BDD-4102-92A9-DDBC0307EAAD}"/>
    <cellStyle name="Heading 3 2 2 8 2 9 2" xfId="22690" xr:uid="{FF44ED5A-5A94-457A-BC43-1E2C28FFB58C}"/>
    <cellStyle name="Heading 3 2 2 8 3" xfId="1448" xr:uid="{C49E3C78-D3F7-4CB8-B7D9-D73F842645A5}"/>
    <cellStyle name="Heading 3 2 2 8 3 10" xfId="20574" xr:uid="{A0225DB9-3D94-48D4-AEF7-C8F0306A84BC}"/>
    <cellStyle name="Heading 3 2 2 8 3 2" xfId="3985" xr:uid="{06C3F313-C5D6-4560-A185-90F828FF66C8}"/>
    <cellStyle name="Heading 3 2 2 8 3 2 2" xfId="6961" xr:uid="{AD8271DB-E09A-4011-BF98-DDA6D0AA35FE}"/>
    <cellStyle name="Heading 3 2 2 8 3 2 2 2" xfId="9156" xr:uid="{621E2A0B-5F34-458D-BCD4-87AF3F6C4F6B}"/>
    <cellStyle name="Heading 3 2 2 8 3 2 2 2 2" xfId="28006" xr:uid="{F8730F56-924D-4053-ABA6-57E6CC4520E2}"/>
    <cellStyle name="Heading 3 2 2 8 3 2 2 3" xfId="20050" xr:uid="{2B443AAC-F7D4-48C6-9FB3-AFC053EAEF82}"/>
    <cellStyle name="Heading 3 2 2 8 3 2 2 4" xfId="22107" xr:uid="{DAAF4FAA-651E-4E56-BD36-A4287A54D515}"/>
    <cellStyle name="Heading 3 2 2 8 3 2 3" xfId="8112" xr:uid="{13FC3725-6A4D-4A50-A799-AECEE025C4F4}"/>
    <cellStyle name="Heading 3 2 2 8 3 2 3 2" xfId="25089" xr:uid="{07E4F624-BED4-4991-840F-D1841B6E6A8E}"/>
    <cellStyle name="Heading 3 2 2 8 3 2 4" xfId="17133" xr:uid="{79EA745B-23BD-48A1-8217-0B7983DEE24A}"/>
    <cellStyle name="Heading 3 2 2 8 3 2 5" xfId="20811" xr:uid="{F0B0EC78-6EB8-4E2D-9721-B346BDA3DEF4}"/>
    <cellStyle name="Heading 3 2 2 8 3 3" xfId="4546" xr:uid="{3221EBE9-21AA-4BEB-AF73-DD8A514459D7}"/>
    <cellStyle name="Heading 3 2 2 8 3 3 2" xfId="8364" xr:uid="{F5BBB7A2-F22F-48AB-A86B-AB0A45B34D3E}"/>
    <cellStyle name="Heading 3 2 2 8 3 3 2 2" xfId="25630" xr:uid="{C5A866B4-FE65-44A1-B458-A308382D77A8}"/>
    <cellStyle name="Heading 3 2 2 8 3 3 3" xfId="17674" xr:uid="{ADD6CC11-8362-4104-8D00-CF906A348871}"/>
    <cellStyle name="Heading 3 2 2 8 3 3 4" xfId="21063" xr:uid="{E964E382-3ADF-473A-8C75-C64F03C7CBD2}"/>
    <cellStyle name="Heading 3 2 2 8 3 4" xfId="2621" xr:uid="{0C51CCF9-6CE9-426F-B1D7-20388DE9C587}"/>
    <cellStyle name="Heading 3 2 2 8 3 4 2" xfId="7850" xr:uid="{54062EF1-69EE-41D6-9AB3-8318C7B6399B}"/>
    <cellStyle name="Heading 3 2 2 8 3 4 2 2" xfId="23757" xr:uid="{0B0E6A69-DEC4-4D42-9A8D-8B3B80E6B37B}"/>
    <cellStyle name="Heading 3 2 2 8 3 4 3" xfId="15804" xr:uid="{13E427BF-E63E-48D4-ABFF-E9500D7C6FEA}"/>
    <cellStyle name="Heading 3 2 2 8 3 4 4" xfId="21839" xr:uid="{708BB00F-9E19-4378-A53C-B4567DF5ECD1}"/>
    <cellStyle name="Heading 3 2 2 8 3 5" xfId="5316" xr:uid="{7F8F9455-D643-43D8-AAC7-A4940AD39D39}"/>
    <cellStyle name="Heading 3 2 2 8 3 5 2" xfId="8833" xr:uid="{4F42580C-8EB4-4CAF-A47E-B1F882F27245}"/>
    <cellStyle name="Heading 3 2 2 8 3 5 2 2" xfId="26369" xr:uid="{5E853A97-9AB4-4379-B822-305D715A293C}"/>
    <cellStyle name="Heading 3 2 2 8 3 5 3" xfId="18413" xr:uid="{508557C1-D2E9-42A5-B690-D54E7703D7D0}"/>
    <cellStyle name="Heading 3 2 2 8 3 5 4" xfId="21532" xr:uid="{D64B5EF1-646F-4D22-9060-D3FB922E819F}"/>
    <cellStyle name="Heading 3 2 2 8 3 6" xfId="5006" xr:uid="{DDC19E1D-E79D-4BCD-8B99-6A008A2DD298}"/>
    <cellStyle name="Heading 3 2 2 8 3 6 2" xfId="8592" xr:uid="{24FA98CD-64F6-4685-8AD8-FDCDBAE49EF2}"/>
    <cellStyle name="Heading 3 2 2 8 3 6 2 2" xfId="26061" xr:uid="{7454B240-7127-40C5-B7ED-13B469C0487E}"/>
    <cellStyle name="Heading 3 2 2 8 3 6 3" xfId="18105" xr:uid="{5301E1AA-4AD0-416D-9834-ADD14A168A6F}"/>
    <cellStyle name="Heading 3 2 2 8 3 6 4" xfId="21291" xr:uid="{3D20B72D-573B-4D08-904E-D7CC261C9F84}"/>
    <cellStyle name="Heading 3 2 2 8 3 7" xfId="7437" xr:uid="{DD7F8E41-8456-4B5C-B85B-6771FAF9A1AC}"/>
    <cellStyle name="Heading 3 2 2 8 3 7 2" xfId="9340" xr:uid="{5293E1CE-87A7-40FD-BF26-D160CB1DD395}"/>
    <cellStyle name="Heading 3 2 2 8 3 7 3" xfId="22291" xr:uid="{7716FB8C-734F-41CA-8E7B-2EB423299F96}"/>
    <cellStyle name="Heading 3 2 2 8 3 8" xfId="10488" xr:uid="{2CD18164-5D2E-424D-83C8-5CAADEA9C361}"/>
    <cellStyle name="Heading 3 2 2 8 3 8 2" xfId="22962" xr:uid="{D4255CE4-6CCD-46A7-89A1-1D6FBC5EBD52}"/>
    <cellStyle name="Heading 3 2 2 8 3 9" xfId="14999" xr:uid="{1A481D9B-A569-435F-8ED1-6557F90D6555}"/>
    <cellStyle name="Heading 3 2 2 9" xfId="1253" xr:uid="{8974BFEB-8199-429A-9644-8CBF2BEFAACC}"/>
    <cellStyle name="Heading 3 2 2 9 10" xfId="14826" xr:uid="{72C2C021-8A46-4B68-BC20-ADA40BF63D82}"/>
    <cellStyle name="Heading 3 2 2 9 11" xfId="14481" xr:uid="{C4058056-8745-454F-94A5-3702E27FE2B3}"/>
    <cellStyle name="Heading 3 2 2 9 2" xfId="3799" xr:uid="{DB929FBF-E784-4449-A19F-C80F910719F5}"/>
    <cellStyle name="Heading 3 2 2 9 2 2" xfId="6783" xr:uid="{7C127DF0-9F4E-4C8D-AD5C-E001BE3E020B}"/>
    <cellStyle name="Heading 3 2 2 9 2 2 2" xfId="8978" xr:uid="{F9B692E8-3A90-468E-8621-A41D158013AD}"/>
    <cellStyle name="Heading 3 2 2 9 2 2 2 2" xfId="27828" xr:uid="{76909640-B01E-4FDA-8EFE-821BDEB09935}"/>
    <cellStyle name="Heading 3 2 2 9 2 2 3" xfId="19872" xr:uid="{AF6D5DE0-01E5-4C01-9B45-4D77AF66B173}"/>
    <cellStyle name="Heading 3 2 2 9 2 2 4" xfId="21929" xr:uid="{CA918E77-5729-445C-BED1-B6182BF57589}"/>
    <cellStyle name="Heading 3 2 2 9 2 3" xfId="7939" xr:uid="{0F4DF64E-6CDD-48EF-87CA-6AA955BBC926}"/>
    <cellStyle name="Heading 3 2 2 9 2 3 2" xfId="24916" xr:uid="{21685EC7-1C55-4BA8-AA7F-4DD9A8610D36}"/>
    <cellStyle name="Heading 3 2 2 9 2 4" xfId="16960" xr:uid="{1C0C431E-2AAB-4347-A9B6-AEABC77C4F52}"/>
    <cellStyle name="Heading 3 2 2 9 2 5" xfId="20638" xr:uid="{D8EABF63-BF5C-496F-99BF-EB6E1F2CDB43}"/>
    <cellStyle name="Heading 3 2 2 9 3" xfId="4373" xr:uid="{97371630-50F0-484F-A45D-624AC8B36F6E}"/>
    <cellStyle name="Heading 3 2 2 9 3 2" xfId="8191" xr:uid="{AA35BC7D-57AB-4CFF-BA5F-2F9F8F63AE02}"/>
    <cellStyle name="Heading 3 2 2 9 3 2 2" xfId="25457" xr:uid="{FF1162B8-20B1-403C-9815-0125E33C0CBA}"/>
    <cellStyle name="Heading 3 2 2 9 3 3" xfId="17501" xr:uid="{5807B0FD-797C-4BE5-A9BC-57A588693EE1}"/>
    <cellStyle name="Heading 3 2 2 9 3 4" xfId="20890" xr:uid="{EA5B1834-7742-476E-B906-6BA035870339}"/>
    <cellStyle name="Heading 3 2 2 9 4" xfId="2567" xr:uid="{1DC68283-A1F8-44AE-A437-763FFD13C3AD}"/>
    <cellStyle name="Heading 3 2 2 9 4 2" xfId="7797" xr:uid="{71AB01DE-252A-47B5-B669-9FE0AB2EB81C}"/>
    <cellStyle name="Heading 3 2 2 9 4 2 2" xfId="23703" xr:uid="{0ACFE35A-F458-4D31-8FA8-BA1FB5B0F7C2}"/>
    <cellStyle name="Heading 3 2 2 9 4 3" xfId="15750" xr:uid="{123DA6F6-06F8-43F8-B15F-D93C6BA56B8C}"/>
    <cellStyle name="Heading 3 2 2 9 4 4" xfId="21786" xr:uid="{E4DE5C4E-7E0E-4DCA-B630-75AB90A1DB20}"/>
    <cellStyle name="Heading 3 2 2 9 5" xfId="5135" xr:uid="{0A10883C-1CD8-4908-9DC0-5B0C4C8B3B60}"/>
    <cellStyle name="Heading 3 2 2 9 5 2" xfId="8652" xr:uid="{DDA661E4-058B-4D6F-811F-684BC8055887}"/>
    <cellStyle name="Heading 3 2 2 9 5 2 2" xfId="26188" xr:uid="{B03773E8-F025-450D-9B43-E029DEC1CA24}"/>
    <cellStyle name="Heading 3 2 2 9 5 3" xfId="18232" xr:uid="{202A8CF6-F1BE-4A1C-84B3-79AA0C81C50E}"/>
    <cellStyle name="Heading 3 2 2 9 5 4" xfId="21351" xr:uid="{9FC0D692-B253-4034-B8D8-F21CBFABD9E0}"/>
    <cellStyle name="Heading 3 2 2 9 6" xfId="6784" xr:uid="{9BC6AB97-6F54-45DB-B797-B88301E95077}"/>
    <cellStyle name="Heading 3 2 2 9 6 2" xfId="8979" xr:uid="{2134626E-CE23-42E9-875F-DBECD783C5BA}"/>
    <cellStyle name="Heading 3 2 2 9 6 2 2" xfId="27829" xr:uid="{6C59EA00-CCF2-4212-8B08-15AFF1C7FE72}"/>
    <cellStyle name="Heading 3 2 2 9 6 3" xfId="19873" xr:uid="{C0C9BCB1-0637-4FAA-B3AD-EB04C17B3115}"/>
    <cellStyle name="Heading 3 2 2 9 6 4" xfId="21930" xr:uid="{4C90ED21-AC66-424F-849D-5F2202935788}"/>
    <cellStyle name="Heading 3 2 2 9 7" xfId="7502" xr:uid="{A06C3F71-BA87-4E1A-83A1-616E0B0E7126}"/>
    <cellStyle name="Heading 3 2 2 9 7 2" xfId="9405" xr:uid="{1D0E5680-A0AA-47F9-A611-68FC509B56B0}"/>
    <cellStyle name="Heading 3 2 2 9 7 3" xfId="22356" xr:uid="{04D7F5D0-B0CA-4E09-A2E8-B3313203B3B8}"/>
    <cellStyle name="Heading 3 2 2 9 8" xfId="7546" xr:uid="{36B0BC4B-DC60-434E-81AB-E213BCB03174}"/>
    <cellStyle name="Heading 3 2 2 9 8 2" xfId="22784" xr:uid="{BC3C3C55-1BC5-4A0B-A5DE-F729C6BF96C6}"/>
    <cellStyle name="Heading 3 2 2 9 9" xfId="10739" xr:uid="{DD086D36-0B5B-479E-8F2C-76E725E119B3}"/>
    <cellStyle name="Heading 3 2 2 9 9 2" xfId="23209" xr:uid="{0C6025B2-94FC-4ECD-A74C-001F40CDDDB9}"/>
    <cellStyle name="Heading 3 2 3" xfId="341" xr:uid="{B38CE968-DAA7-4D05-84D4-35B965131F19}"/>
    <cellStyle name="Heading 3 2 3 10" xfId="1250" xr:uid="{E026F7D3-1FBA-430F-8188-5F0907F7BC0D}"/>
    <cellStyle name="Heading 3 2 3 10 10" xfId="20587" xr:uid="{6D6833E0-5261-4C3A-96BD-AF43783E130F}"/>
    <cellStyle name="Heading 3 2 3 10 2" xfId="3796" xr:uid="{98AF0A71-12E4-41AF-BE2B-136AA690BC67}"/>
    <cellStyle name="Heading 3 2 3 10 2 2" xfId="6781" xr:uid="{66C54F6F-0A5D-4E76-91C8-AA75CD3FFAF8}"/>
    <cellStyle name="Heading 3 2 3 10 2 2 2" xfId="8976" xr:uid="{85B32777-E436-41F2-831F-75F783AC4120}"/>
    <cellStyle name="Heading 3 2 3 10 2 2 2 2" xfId="27826" xr:uid="{5663C1A6-D62C-46F6-B2AD-CB2430FFDA22}"/>
    <cellStyle name="Heading 3 2 3 10 2 2 3" xfId="19870" xr:uid="{E3B0055A-6E9D-43DF-B466-762510886185}"/>
    <cellStyle name="Heading 3 2 3 10 2 2 4" xfId="21927" xr:uid="{67B3DBA4-3DBF-47A7-B670-22203DD3A2FA}"/>
    <cellStyle name="Heading 3 2 3 10 2 3" xfId="7937" xr:uid="{F9E45B89-33A1-48E1-BC04-FC863A918E6E}"/>
    <cellStyle name="Heading 3 2 3 10 2 3 2" xfId="24914" xr:uid="{0F0A6B2E-3D32-4423-9AC2-F06885156B03}"/>
    <cellStyle name="Heading 3 2 3 10 2 4" xfId="16958" xr:uid="{498A8529-9E1C-42C1-AEF4-4530CFDA6E35}"/>
    <cellStyle name="Heading 3 2 3 10 2 5" xfId="20636" xr:uid="{1B02EAC4-90F2-45C6-824D-EE0BECD3E62E}"/>
    <cellStyle name="Heading 3 2 3 10 3" xfId="4371" xr:uid="{1BCE6936-472A-498E-ABE5-005E4F348185}"/>
    <cellStyle name="Heading 3 2 3 10 3 2" xfId="8189" xr:uid="{FC76B279-E8E9-4221-A6CA-A08A63D4CD08}"/>
    <cellStyle name="Heading 3 2 3 10 3 2 2" xfId="25455" xr:uid="{A86C4DDA-CB80-485D-A87A-32FCD37B63D2}"/>
    <cellStyle name="Heading 3 2 3 10 3 3" xfId="17499" xr:uid="{ED24C1B1-99C3-4408-A396-2AA1A1496111}"/>
    <cellStyle name="Heading 3 2 3 10 3 4" xfId="20888" xr:uid="{C075213B-6F17-4F4A-89DB-4DC802F51E97}"/>
    <cellStyle name="Heading 3 2 3 10 4" xfId="2653" xr:uid="{BB68C8CD-7C2A-488E-B091-6331B98BCBC2}"/>
    <cellStyle name="Heading 3 2 3 10 4 2" xfId="7880" xr:uid="{FBEE4630-8F92-471A-8DCB-D8A90958A951}"/>
    <cellStyle name="Heading 3 2 3 10 4 2 2" xfId="23788" xr:uid="{191931F6-64D7-4AD6-BBFE-C89018A75B4E}"/>
    <cellStyle name="Heading 3 2 3 10 4 3" xfId="15835" xr:uid="{0D3BEBA1-40DE-49F7-A2D6-702EB9A6AF9B}"/>
    <cellStyle name="Heading 3 2 3 10 4 4" xfId="21869" xr:uid="{7CE4A4EB-E3F8-4AEB-B02D-E3AC6926D9B6}"/>
    <cellStyle name="Heading 3 2 3 10 5" xfId="5133" xr:uid="{8B889839-9540-4052-A569-86E84BC0F57A}"/>
    <cellStyle name="Heading 3 2 3 10 5 2" xfId="8650" xr:uid="{54747F78-EFC3-4D00-84D2-28558D5ADDFE}"/>
    <cellStyle name="Heading 3 2 3 10 5 2 2" xfId="26186" xr:uid="{DDCB2292-BBC8-4FB8-8EA2-2EB13C5A3636}"/>
    <cellStyle name="Heading 3 2 3 10 5 3" xfId="18230" xr:uid="{62FAF9D4-158D-41F2-AFC4-70C8FD260375}"/>
    <cellStyle name="Heading 3 2 3 10 5 4" xfId="21349" xr:uid="{F3797A53-7D68-41B0-8898-318D3C9F1D21}"/>
    <cellStyle name="Heading 3 2 3 10 6" xfId="5143" xr:uid="{10BEA45D-3EB2-41EF-A0D9-60B292207785}"/>
    <cellStyle name="Heading 3 2 3 10 6 2" xfId="8660" xr:uid="{41270D40-B850-422A-80F3-30C5C5DEADBF}"/>
    <cellStyle name="Heading 3 2 3 10 6 2 2" xfId="26196" xr:uid="{1B2A79D2-1D69-4235-B0D7-A9BA007C1EF6}"/>
    <cellStyle name="Heading 3 2 3 10 6 3" xfId="18240" xr:uid="{DE7EBD9F-194D-44C3-ADAE-A959DD76BFBA}"/>
    <cellStyle name="Heading 3 2 3 10 6 4" xfId="21359" xr:uid="{4C70CB88-42DA-45F6-820A-41BCCF3A662E}"/>
    <cellStyle name="Heading 3 2 3 10 7" xfId="7529" xr:uid="{DD260CA2-FD30-484C-99A1-B824886A03BF}"/>
    <cellStyle name="Heading 3 2 3 10 7 2" xfId="9432" xr:uid="{34BD3F3B-E4D7-4DB6-B3B4-5F9863C83013}"/>
    <cellStyle name="Heading 3 2 3 10 7 3" xfId="22383" xr:uid="{DBE9307A-01AD-4022-A0B0-9A57B7CE654E}"/>
    <cellStyle name="Heading 3 2 3 10 8" xfId="10427" xr:uid="{834F30D3-1FBF-4D76-A805-0F93232FB0BC}"/>
    <cellStyle name="Heading 3 2 3 10 8 2" xfId="22782" xr:uid="{CD9BA483-6B80-4A4A-BC84-04544D4DAA6B}"/>
    <cellStyle name="Heading 3 2 3 10 9" xfId="14824" xr:uid="{5F53762C-4398-4EBE-807D-BEF0E0BEE89B}"/>
    <cellStyle name="Heading 3 2 3 11" xfId="28374" xr:uid="{AF0A95C5-3221-4198-8D09-3B36559C9DEE}"/>
    <cellStyle name="Heading 3 2 3 12" xfId="32370" xr:uid="{3C9F0137-413C-4450-B5D6-D92C123DEB9E}"/>
    <cellStyle name="Heading 3 2 3 2" xfId="965" xr:uid="{A3D31D08-C79E-46A4-BE3D-9E51287A5445}"/>
    <cellStyle name="Heading 3 2 3 2 2" xfId="1026" xr:uid="{097FE67F-84DD-4571-9C9C-CF2A985C8BA1}"/>
    <cellStyle name="Heading 3 2 3 2 2 2" xfId="1165" xr:uid="{812284E3-3A8D-4E2A-BD87-60409F5D7E19}"/>
    <cellStyle name="Heading 3 2 3 2 2 2 2" xfId="1363" xr:uid="{ED510AD9-A649-4D4E-9AF5-D157A29C3E35}"/>
    <cellStyle name="Heading 3 2 3 2 2 2 2 10" xfId="14916" xr:uid="{0669A442-82BE-4D64-9F58-C8B67995C44A}"/>
    <cellStyle name="Heading 3 2 3 2 2 2 2 11" xfId="15628" xr:uid="{CF573832-6792-408F-B050-785D4D8A7C4D}"/>
    <cellStyle name="Heading 3 2 3 2 2 2 2 2" xfId="3901" xr:uid="{F5940C14-F5DF-4460-B56D-8F1FC1B18DA2}"/>
    <cellStyle name="Heading 3 2 3 2 2 2 2 2 2" xfId="6877" xr:uid="{0006EFFD-DD4C-425F-BAA3-955B8C84E61E}"/>
    <cellStyle name="Heading 3 2 3 2 2 2 2 2 2 2" xfId="9072" xr:uid="{917DC0EF-5988-4C30-95B4-7F0D2C2ED51E}"/>
    <cellStyle name="Heading 3 2 3 2 2 2 2 2 2 2 2" xfId="27922" xr:uid="{04F4831D-D2E3-4286-88B5-2CD7ED18BC98}"/>
    <cellStyle name="Heading 3 2 3 2 2 2 2 2 2 3" xfId="19966" xr:uid="{B0A4C5BB-6092-40A2-A6C9-52C7FF4C507E}"/>
    <cellStyle name="Heading 3 2 3 2 2 2 2 2 2 4" xfId="22023" xr:uid="{E9E60AA6-9A61-4EBA-9DC8-14AC041725B5}"/>
    <cellStyle name="Heading 3 2 3 2 2 2 2 2 3" xfId="8029" xr:uid="{86FF4E64-76FE-4C89-A73E-CB4E3D5C9CA0}"/>
    <cellStyle name="Heading 3 2 3 2 2 2 2 2 3 2" xfId="25006" xr:uid="{DBBE50D4-1CFF-4331-9A82-4DAC356826A5}"/>
    <cellStyle name="Heading 3 2 3 2 2 2 2 2 4" xfId="17050" xr:uid="{4566FF75-EF51-4E78-ADA2-A693B943CE41}"/>
    <cellStyle name="Heading 3 2 3 2 2 2 2 2 5" xfId="20728" xr:uid="{C5032DDD-5F9C-4F20-992D-A34A04076495}"/>
    <cellStyle name="Heading 3 2 3 2 2 2 2 3" xfId="4463" xr:uid="{EE30F71F-915A-4C2C-A63D-237EB4D989F6}"/>
    <cellStyle name="Heading 3 2 3 2 2 2 2 3 2" xfId="8281" xr:uid="{8DA8D356-4B6E-488D-950B-D42740CAD0D6}"/>
    <cellStyle name="Heading 3 2 3 2 2 2 2 3 2 2" xfId="25547" xr:uid="{CAA8FA53-A617-4090-AD8D-7623E1619971}"/>
    <cellStyle name="Heading 3 2 3 2 2 2 2 3 3" xfId="17591" xr:uid="{1370C7BA-AEEB-49CE-8224-3AD10DD27872}"/>
    <cellStyle name="Heading 3 2 3 2 2 2 2 3 4" xfId="20980" xr:uid="{C3DF70DE-909A-44B0-8372-A417C1700621}"/>
    <cellStyle name="Heading 3 2 3 2 2 2 2 4" xfId="2558" xr:uid="{2107AB39-92E9-4F08-B233-B5364C371FF1}"/>
    <cellStyle name="Heading 3 2 3 2 2 2 2 4 2" xfId="7788" xr:uid="{AD059D61-FCB3-4C52-839F-ADA4DE7E083A}"/>
    <cellStyle name="Heading 3 2 3 2 2 2 2 4 2 2" xfId="23694" xr:uid="{F2874097-FA61-40CF-8F01-B1C663D45A98}"/>
    <cellStyle name="Heading 3 2 3 2 2 2 2 4 3" xfId="15741" xr:uid="{9FA4CD9E-5CF0-4FFD-A501-97F0238D8CE3}"/>
    <cellStyle name="Heading 3 2 3 2 2 2 2 4 4" xfId="21777" xr:uid="{E06068D1-1173-45F2-9F61-1143DCBCAE22}"/>
    <cellStyle name="Heading 3 2 3 2 2 2 2 5" xfId="5231" xr:uid="{5FC3CDCD-1183-45C1-829C-E022DA65B48C}"/>
    <cellStyle name="Heading 3 2 3 2 2 2 2 5 2" xfId="8748" xr:uid="{1A9C20FF-F698-4044-99D4-397BF12E99E8}"/>
    <cellStyle name="Heading 3 2 3 2 2 2 2 5 2 2" xfId="26284" xr:uid="{6C84DC61-D2DC-4197-8074-2A4938D987B1}"/>
    <cellStyle name="Heading 3 2 3 2 2 2 2 5 3" xfId="18328" xr:uid="{2DDAD134-3A2F-49EE-9E4D-25FD12CA3BDB}"/>
    <cellStyle name="Heading 3 2 3 2 2 2 2 5 4" xfId="21447" xr:uid="{574F1D64-CFC8-410A-8948-D26E2AB80406}"/>
    <cellStyle name="Heading 3 2 3 2 2 2 2 6" xfId="5602" xr:uid="{AED8C9F2-2C78-4BDB-8A4E-E1B02D453EFF}"/>
    <cellStyle name="Heading 3 2 3 2 2 2 2 6 2" xfId="8929" xr:uid="{30B6B5A9-F305-471A-A554-73901F12936A}"/>
    <cellStyle name="Heading 3 2 3 2 2 2 2 6 2 2" xfId="26652" xr:uid="{669A1BB8-06B1-4D28-AAD5-0F3CD3C04D31}"/>
    <cellStyle name="Heading 3 2 3 2 2 2 2 6 3" xfId="18696" xr:uid="{2E26CD6E-8339-468B-85FC-3249B70CBD1D}"/>
    <cellStyle name="Heading 3 2 3 2 2 2 2 6 4" xfId="21634" xr:uid="{3CC1F993-6D1C-441A-96AB-1F6D70DAC220}"/>
    <cellStyle name="Heading 3 2 3 2 2 2 2 7" xfId="7445" xr:uid="{C6325E0D-1062-4E47-BD23-C92EED18F57D}"/>
    <cellStyle name="Heading 3 2 3 2 2 2 2 7 2" xfId="9348" xr:uid="{776F935A-391B-4D05-8B5E-C0E983966C40}"/>
    <cellStyle name="Heading 3 2 3 2 2 2 2 7 3" xfId="22299" xr:uid="{693B517F-0FCE-4EB8-9D20-7E2E4C9AB1F5}"/>
    <cellStyle name="Heading 3 2 3 2 2 2 2 8" xfId="7608" xr:uid="{DE79A377-9373-4AFA-B39C-343A47CE5E46}"/>
    <cellStyle name="Heading 3 2 3 2 2 2 2 8 2" xfId="22878" xr:uid="{E17F728E-6375-456C-A7FF-AABB4CD9650D}"/>
    <cellStyle name="Heading 3 2 3 2 2 2 2 9" xfId="10114" xr:uid="{151BD1C2-B450-4588-A77E-E35380DD1859}"/>
    <cellStyle name="Heading 3 2 3 2 2 2 2 9 2" xfId="22485" xr:uid="{BB4DC52F-FD4B-4848-B262-FE2CD34EF9C5}"/>
    <cellStyle name="Heading 3 2 3 2 2 2 3" xfId="1449" xr:uid="{F6A02B78-16AF-439B-83F4-640BDBA66CD4}"/>
    <cellStyle name="Heading 3 2 3 2 2 2 3 10" xfId="20522" xr:uid="{8CEBECDB-EEB7-4111-A08C-6CB205415A39}"/>
    <cellStyle name="Heading 3 2 3 2 2 2 3 2" xfId="3986" xr:uid="{353FB99B-905F-46B0-82F3-5836BC44F67E}"/>
    <cellStyle name="Heading 3 2 3 2 2 2 3 2 2" xfId="6962" xr:uid="{AE7D2DA8-FD44-4C50-8857-79A4348AE28E}"/>
    <cellStyle name="Heading 3 2 3 2 2 2 3 2 2 2" xfId="9157" xr:uid="{AD512532-7C72-45E2-AE6E-489C5931A24F}"/>
    <cellStyle name="Heading 3 2 3 2 2 2 3 2 2 2 2" xfId="28007" xr:uid="{C3EFC849-A75C-41C9-B766-4C3A0C2A309C}"/>
    <cellStyle name="Heading 3 2 3 2 2 2 3 2 2 3" xfId="20051" xr:uid="{97E7AC52-FD23-43A9-B92D-F6DD1A087ECB}"/>
    <cellStyle name="Heading 3 2 3 2 2 2 3 2 2 4" xfId="22108" xr:uid="{FBA32F53-A0EF-482A-81E3-4D62D5396FFC}"/>
    <cellStyle name="Heading 3 2 3 2 2 2 3 2 3" xfId="8113" xr:uid="{0715CF0A-DEC4-4B67-9516-BA2020C83213}"/>
    <cellStyle name="Heading 3 2 3 2 2 2 3 2 3 2" xfId="25090" xr:uid="{D2382DBB-C73C-4F83-BB66-6E9C7A4347B4}"/>
    <cellStyle name="Heading 3 2 3 2 2 2 3 2 4" xfId="17134" xr:uid="{5C6E243A-7EFA-4E37-B937-89D6C84D1945}"/>
    <cellStyle name="Heading 3 2 3 2 2 2 3 2 5" xfId="20812" xr:uid="{6CBE76EF-B993-4D97-80FB-378D41BF00DB}"/>
    <cellStyle name="Heading 3 2 3 2 2 2 3 3" xfId="4547" xr:uid="{7410E038-7891-4BA3-AE85-89CFB052B48A}"/>
    <cellStyle name="Heading 3 2 3 2 2 2 3 3 2" xfId="8365" xr:uid="{E82672C1-87D5-48FF-9BE1-3BAD7D69B0EA}"/>
    <cellStyle name="Heading 3 2 3 2 2 2 3 3 2 2" xfId="25631" xr:uid="{9C899FE1-5DCF-491E-B7AC-4903AD0B4184}"/>
    <cellStyle name="Heading 3 2 3 2 2 2 3 3 3" xfId="17675" xr:uid="{AA12461C-F820-4CFA-A976-2FD081527F18}"/>
    <cellStyle name="Heading 3 2 3 2 2 2 3 3 4" xfId="21064" xr:uid="{0D977864-3F1D-4E13-834B-BAC7B4A2CC8C}"/>
    <cellStyle name="Heading 3 2 3 2 2 2 3 4" xfId="2510" xr:uid="{75F7A0A3-6F32-4941-870C-4BFCB8720796}"/>
    <cellStyle name="Heading 3 2 3 2 2 2 3 4 2" xfId="7744" xr:uid="{481F4DEB-428E-487C-AE9F-3C177B2D6B58}"/>
    <cellStyle name="Heading 3 2 3 2 2 2 3 4 2 2" xfId="23647" xr:uid="{028DED21-9251-499B-8A56-31CBE78C2B73}"/>
    <cellStyle name="Heading 3 2 3 2 2 2 3 4 3" xfId="15694" xr:uid="{4BB5BDDE-5201-4246-91C7-94008089DB1B}"/>
    <cellStyle name="Heading 3 2 3 2 2 2 3 4 4" xfId="21733" xr:uid="{8CC6F86C-17AE-43F9-9B39-3CE2158A7E4D}"/>
    <cellStyle name="Heading 3 2 3 2 2 2 3 5" xfId="5317" xr:uid="{74A7471D-3ADF-4F66-A226-2960F0F45411}"/>
    <cellStyle name="Heading 3 2 3 2 2 2 3 5 2" xfId="8834" xr:uid="{75C84E99-9142-40A5-9FDA-C9E9F0106A23}"/>
    <cellStyle name="Heading 3 2 3 2 2 2 3 5 2 2" xfId="26370" xr:uid="{7D4DD73C-96B2-4D5F-83D4-EE39CBCDD042}"/>
    <cellStyle name="Heading 3 2 3 2 2 2 3 5 3" xfId="18414" xr:uid="{0E89C86B-E706-4806-B405-9ECED8113CFF}"/>
    <cellStyle name="Heading 3 2 3 2 2 2 3 5 4" xfId="21533" xr:uid="{CCC71652-D29A-4656-AFCC-CBE1005B4931}"/>
    <cellStyle name="Heading 3 2 3 2 2 2 3 6" xfId="4998" xr:uid="{EE8EF247-4F63-440F-B966-C7D65F228ABD}"/>
    <cellStyle name="Heading 3 2 3 2 2 2 3 6 2" xfId="8587" xr:uid="{5395540C-AEE5-4339-94E5-38D9B660B862}"/>
    <cellStyle name="Heading 3 2 3 2 2 2 3 6 2 2" xfId="26053" xr:uid="{07BDF417-6F8B-4713-B20E-DB8AAB901E9D}"/>
    <cellStyle name="Heading 3 2 3 2 2 2 3 6 3" xfId="18097" xr:uid="{0F8D9B15-F645-477A-ADA9-D9FC6105720B}"/>
    <cellStyle name="Heading 3 2 3 2 2 2 3 6 4" xfId="21286" xr:uid="{420C4AC5-9420-414C-92B3-106741E49392}"/>
    <cellStyle name="Heading 3 2 3 2 2 2 3 7" xfId="7337" xr:uid="{CA88CE4E-9BC4-4BDE-BBA1-21068FAF1973}"/>
    <cellStyle name="Heading 3 2 3 2 2 2 3 7 2" xfId="9240" xr:uid="{BA892E1E-A09E-4221-BEFD-CC211AF3C8B0}"/>
    <cellStyle name="Heading 3 2 3 2 2 2 3 7 3" xfId="22191" xr:uid="{07320030-A6F2-4BF4-AE87-3E4DA155FBBA}"/>
    <cellStyle name="Heading 3 2 3 2 2 2 3 8" xfId="10489" xr:uid="{2EC749C5-8863-4B3D-B2BD-F587F1F7095A}"/>
    <cellStyle name="Heading 3 2 3 2 2 2 3 8 2" xfId="22963" xr:uid="{069FE430-82EC-48B3-A081-2EEB145566FE}"/>
    <cellStyle name="Heading 3 2 3 2 2 2 3 9" xfId="15000" xr:uid="{C5B9FC51-876E-4715-936B-FC3349C7AF95}"/>
    <cellStyle name="Heading 3 2 3 2 2 3" xfId="1166" xr:uid="{9F348FC1-D8FE-44F1-AE1E-E76735CEC8EF}"/>
    <cellStyle name="Heading 3 2 3 2 2 3 2" xfId="1364" xr:uid="{1A71BEEE-068F-48B9-8D88-127ADEB46863}"/>
    <cellStyle name="Heading 3 2 3 2 2 3 2 10" xfId="14917" xr:uid="{43ECFEF2-74B9-4506-B84F-F8454BA31AE6}"/>
    <cellStyle name="Heading 3 2 3 2 2 3 2 11" xfId="14749" xr:uid="{780A29E0-71CF-4095-AE58-7EC3F6E68C64}"/>
    <cellStyle name="Heading 3 2 3 2 2 3 2 2" xfId="3902" xr:uid="{F62B2439-E212-42B6-96EE-93B9BA17DC65}"/>
    <cellStyle name="Heading 3 2 3 2 2 3 2 2 2" xfId="6878" xr:uid="{DAC36D02-FFCC-48C7-AECD-CB57D8B8D38D}"/>
    <cellStyle name="Heading 3 2 3 2 2 3 2 2 2 2" xfId="9073" xr:uid="{42482B2A-5379-4493-A5F0-EF1A96F01940}"/>
    <cellStyle name="Heading 3 2 3 2 2 3 2 2 2 2 2" xfId="27923" xr:uid="{2E09E9DA-7A04-457E-B0C3-2B1AC0397AA7}"/>
    <cellStyle name="Heading 3 2 3 2 2 3 2 2 2 3" xfId="19967" xr:uid="{4073F660-5BE3-424C-9BD1-C6D30EE33491}"/>
    <cellStyle name="Heading 3 2 3 2 2 3 2 2 2 4" xfId="22024" xr:uid="{E8CFE3C5-96D9-443E-8A78-BC3428D0EA00}"/>
    <cellStyle name="Heading 3 2 3 2 2 3 2 2 3" xfId="8030" xr:uid="{3B0E0400-4DF2-49F2-BDA1-B6736F19AA2D}"/>
    <cellStyle name="Heading 3 2 3 2 2 3 2 2 3 2" xfId="25007" xr:uid="{27FA6161-6965-42EE-AF96-3E96ACF55648}"/>
    <cellStyle name="Heading 3 2 3 2 2 3 2 2 4" xfId="17051" xr:uid="{93516F37-4EFC-4CE0-8850-B0E488F2AB2E}"/>
    <cellStyle name="Heading 3 2 3 2 2 3 2 2 5" xfId="20729" xr:uid="{69719A86-1482-411F-A185-493C5A5F6B2A}"/>
    <cellStyle name="Heading 3 2 3 2 2 3 2 3" xfId="4464" xr:uid="{E2BBD25A-025F-48F3-899D-4604001FC4FC}"/>
    <cellStyle name="Heading 3 2 3 2 2 3 2 3 2" xfId="8282" xr:uid="{BAEF67AC-C09F-43E4-AD14-80215F25FB3B}"/>
    <cellStyle name="Heading 3 2 3 2 2 3 2 3 2 2" xfId="25548" xr:uid="{A179749F-E34E-4979-AE16-71E9E380011C}"/>
    <cellStyle name="Heading 3 2 3 2 2 3 2 3 3" xfId="17592" xr:uid="{46ED4900-3C2D-4301-A846-B8CF21A4086B}"/>
    <cellStyle name="Heading 3 2 3 2 2 3 2 3 4" xfId="20981" xr:uid="{759479C7-C683-4896-B8D1-8A806E2AC85C}"/>
    <cellStyle name="Heading 3 2 3 2 2 3 2 4" xfId="2640" xr:uid="{06F596AE-CE77-4F9B-91BF-86FE31F7481D}"/>
    <cellStyle name="Heading 3 2 3 2 2 3 2 4 2" xfId="7868" xr:uid="{E3785A21-713C-4764-8C58-D739DEFED441}"/>
    <cellStyle name="Heading 3 2 3 2 2 3 2 4 2 2" xfId="23775" xr:uid="{B08B780D-9CB2-413D-B4F3-E3CC9121F0A2}"/>
    <cellStyle name="Heading 3 2 3 2 2 3 2 4 3" xfId="15822" xr:uid="{6E06D6D0-81E0-49E4-A2C1-77D319E0C885}"/>
    <cellStyle name="Heading 3 2 3 2 2 3 2 4 4" xfId="21857" xr:uid="{43A4EAC7-B5B2-47D0-93C8-3F7A8B3BE463}"/>
    <cellStyle name="Heading 3 2 3 2 2 3 2 5" xfId="5232" xr:uid="{430F486A-6AE9-4C69-9469-EB3907D2D7D1}"/>
    <cellStyle name="Heading 3 2 3 2 2 3 2 5 2" xfId="8749" xr:uid="{D558A195-717A-47A9-B1F7-D6D4F4E71DC2}"/>
    <cellStyle name="Heading 3 2 3 2 2 3 2 5 2 2" xfId="26285" xr:uid="{FE36DCCC-9781-41DF-BD93-237DAB0A3FAA}"/>
    <cellStyle name="Heading 3 2 3 2 2 3 2 5 3" xfId="18329" xr:uid="{97E68324-D910-4200-B20F-6E31D292288D}"/>
    <cellStyle name="Heading 3 2 3 2 2 3 2 5 4" xfId="21448" xr:uid="{0CF52D9A-D7E6-451E-86E2-06DA02BC6D01}"/>
    <cellStyle name="Heading 3 2 3 2 2 3 2 6" xfId="4837" xr:uid="{0FAC6089-284B-4CB1-8791-BB97FB0BDD96}"/>
    <cellStyle name="Heading 3 2 3 2 2 3 2 6 2" xfId="8530" xr:uid="{2739A7D9-7AE0-44B8-A6B8-B351B6256B3E}"/>
    <cellStyle name="Heading 3 2 3 2 2 3 2 6 2 2" xfId="25896" xr:uid="{CACCB83F-CCB3-4FCD-A06E-2A7E7D970DE5}"/>
    <cellStyle name="Heading 3 2 3 2 2 3 2 6 3" xfId="17940" xr:uid="{467A17F7-44F4-4485-8AD1-46703B4AA2FF}"/>
    <cellStyle name="Heading 3 2 3 2 2 3 2 6 4" xfId="21229" xr:uid="{F6A5B35E-6D4B-441F-8692-21D4C133F1B0}"/>
    <cellStyle name="Heading 3 2 3 2 2 3 2 7" xfId="7336" xr:uid="{37FF8527-D116-4F31-8964-2BC3A5E661D9}"/>
    <cellStyle name="Heading 3 2 3 2 2 3 2 7 2" xfId="9239" xr:uid="{C356DC5F-12DE-4DC9-B61B-26341633CCB0}"/>
    <cellStyle name="Heading 3 2 3 2 2 3 2 7 3" xfId="22190" xr:uid="{C4FE7A22-30F7-492F-8A6F-0CA15002A52E}"/>
    <cellStyle name="Heading 3 2 3 2 2 3 2 8" xfId="7609" xr:uid="{C8D641B9-898C-4A5F-9BBD-7B5ABD94277B}"/>
    <cellStyle name="Heading 3 2 3 2 2 3 2 8 2" xfId="22879" xr:uid="{761FD4B5-D7C4-445E-8CD3-2B9BE9765E48}"/>
    <cellStyle name="Heading 3 2 3 2 2 3 2 9" xfId="10195" xr:uid="{DBD8BF7D-A2C1-438E-9915-A81AFA750414}"/>
    <cellStyle name="Heading 3 2 3 2 2 3 2 9 2" xfId="22564" xr:uid="{6A2B3EDB-F63A-4133-AFB7-CFF9EBB46A97}"/>
    <cellStyle name="Heading 3 2 3 2 2 3 3" xfId="1450" xr:uid="{745218C9-2A4F-4721-AD73-82126E0003B1}"/>
    <cellStyle name="Heading 3 2 3 2 2 3 3 10" xfId="20556" xr:uid="{D892D779-B752-449A-A79B-88B9D94F6ABE}"/>
    <cellStyle name="Heading 3 2 3 2 2 3 3 2" xfId="3987" xr:uid="{C230F1BA-7941-48C9-99A1-E687B6EED428}"/>
    <cellStyle name="Heading 3 2 3 2 2 3 3 2 2" xfId="6963" xr:uid="{C93E1405-C7A2-4764-8C2C-2B0546EBD2F2}"/>
    <cellStyle name="Heading 3 2 3 2 2 3 3 2 2 2" xfId="9158" xr:uid="{6E3A800D-C44A-4044-930F-4EA69947CC54}"/>
    <cellStyle name="Heading 3 2 3 2 2 3 3 2 2 2 2" xfId="28008" xr:uid="{9104523C-9A84-468C-B2E6-C603F46C9D4A}"/>
    <cellStyle name="Heading 3 2 3 2 2 3 3 2 2 3" xfId="20052" xr:uid="{F11B10E2-12C8-4C18-B13D-B58FC204B5D5}"/>
    <cellStyle name="Heading 3 2 3 2 2 3 3 2 2 4" xfId="22109" xr:uid="{B20997C8-544E-46AE-A03B-E27BB3F2437F}"/>
    <cellStyle name="Heading 3 2 3 2 2 3 3 2 3" xfId="8114" xr:uid="{88EB1977-B2D7-4C4E-9603-263FC3095648}"/>
    <cellStyle name="Heading 3 2 3 2 2 3 3 2 3 2" xfId="25091" xr:uid="{FFDC52D8-D98C-4810-927F-7BBC281918DC}"/>
    <cellStyle name="Heading 3 2 3 2 2 3 3 2 4" xfId="17135" xr:uid="{562CF062-69F3-4678-B22A-6C18DD8FB29E}"/>
    <cellStyle name="Heading 3 2 3 2 2 3 3 2 5" xfId="20813" xr:uid="{FFB658AD-0238-429C-9F44-2E090DABDF92}"/>
    <cellStyle name="Heading 3 2 3 2 2 3 3 3" xfId="4548" xr:uid="{8DFFE837-72BB-404A-AB7D-557C45B1224D}"/>
    <cellStyle name="Heading 3 2 3 2 2 3 3 3 2" xfId="8366" xr:uid="{F13D272F-81B9-494E-8084-638710F0BB58}"/>
    <cellStyle name="Heading 3 2 3 2 2 3 3 3 2 2" xfId="25632" xr:uid="{4281E8D5-6FA3-428D-B0CA-3DADE924B30F}"/>
    <cellStyle name="Heading 3 2 3 2 2 3 3 3 3" xfId="17676" xr:uid="{4103DEC4-90FC-4E34-95F2-7E0046772577}"/>
    <cellStyle name="Heading 3 2 3 2 2 3 3 3 4" xfId="21065" xr:uid="{8BFA5A2F-7813-4FA9-B9EE-65C49D8CA999}"/>
    <cellStyle name="Heading 3 2 3 2 2 3 3 4" xfId="2575" xr:uid="{0CB706A1-CB27-46E8-81A5-5FA8C7662D70}"/>
    <cellStyle name="Heading 3 2 3 2 2 3 3 4 2" xfId="7805" xr:uid="{D4446204-78BD-439F-BEF1-2F620400A43C}"/>
    <cellStyle name="Heading 3 2 3 2 2 3 3 4 2 2" xfId="23711" xr:uid="{83DE26B1-06B9-45DA-AE20-73988DB364EB}"/>
    <cellStyle name="Heading 3 2 3 2 2 3 3 4 3" xfId="15758" xr:uid="{841A40D0-0809-4E1F-ACAB-7ACF44FB693C}"/>
    <cellStyle name="Heading 3 2 3 2 2 3 3 4 4" xfId="21794" xr:uid="{A3CC9E6F-A016-4372-95FB-794BE1F6FCEA}"/>
    <cellStyle name="Heading 3 2 3 2 2 3 3 5" xfId="5318" xr:uid="{1FFB2657-7E4C-4635-9D28-CCE66FA22B3F}"/>
    <cellStyle name="Heading 3 2 3 2 2 3 3 5 2" xfId="8835" xr:uid="{DDCC4975-0453-4070-A5DF-0C596BBCA07D}"/>
    <cellStyle name="Heading 3 2 3 2 2 3 3 5 2 2" xfId="26371" xr:uid="{625CB326-C898-4ED9-894B-A7319875F8D1}"/>
    <cellStyle name="Heading 3 2 3 2 2 3 3 5 3" xfId="18415" xr:uid="{6FF5C487-2105-4B06-8668-370A310B91B7}"/>
    <cellStyle name="Heading 3 2 3 2 2 3 3 5 4" xfId="21534" xr:uid="{491AF509-7A6C-4F79-8430-E4312F1ABADA}"/>
    <cellStyle name="Heading 3 2 3 2 2 3 3 6" xfId="4971" xr:uid="{861A9EE5-7218-4492-A1A2-B5BFFC8AC9E4}"/>
    <cellStyle name="Heading 3 2 3 2 2 3 3 6 2" xfId="8560" xr:uid="{3F6F77FA-8095-4601-940C-4308EB64C144}"/>
    <cellStyle name="Heading 3 2 3 2 2 3 3 6 2 2" xfId="26026" xr:uid="{99ABA81E-31EE-4E6A-89AB-7215BBBDCC2C}"/>
    <cellStyle name="Heading 3 2 3 2 2 3 3 6 3" xfId="18070" xr:uid="{E69F3B28-3C5B-4270-B20E-8E34AE0AFE07}"/>
    <cellStyle name="Heading 3 2 3 2 2 3 3 6 4" xfId="21259" xr:uid="{071C256E-0DB1-4ECA-BC6D-E1F3FB79A784}"/>
    <cellStyle name="Heading 3 2 3 2 2 3 3 7" xfId="7484" xr:uid="{45ECFC28-69A7-42B6-9F50-36B7651B45BE}"/>
    <cellStyle name="Heading 3 2 3 2 2 3 3 7 2" xfId="9387" xr:uid="{2DE4CC94-0AEF-45E3-8754-597498ED90C8}"/>
    <cellStyle name="Heading 3 2 3 2 2 3 3 7 3" xfId="22338" xr:uid="{B0FDCD33-7FE0-4FD3-BFF6-CA9F36883BBE}"/>
    <cellStyle name="Heading 3 2 3 2 2 3 3 8" xfId="10490" xr:uid="{C8D72625-FACF-4C2B-8FA2-126432D5BAE4}"/>
    <cellStyle name="Heading 3 2 3 2 2 3 3 8 2" xfId="22964" xr:uid="{54D7765C-FB7E-4935-9BAC-EB45E6D7BEB1}"/>
    <cellStyle name="Heading 3 2 3 2 2 3 3 9" xfId="15001" xr:uid="{71493BE4-0769-4004-B97A-CF3D31FF5D80}"/>
    <cellStyle name="Heading 3 2 3 2 2 4" xfId="1315" xr:uid="{6F811BB5-6C20-4618-9A6B-2CB312E75695}"/>
    <cellStyle name="Heading 3 2 3 2 2 4 10" xfId="14870" xr:uid="{91E86EFB-914F-4D0D-9983-8B18A0B8C7F0}"/>
    <cellStyle name="Heading 3 2 3 2 2 4 11" xfId="14699" xr:uid="{22EC4473-9CFE-4BFC-847A-4B82D816B6C7}"/>
    <cellStyle name="Heading 3 2 3 2 2 4 2" xfId="3854" xr:uid="{1191063C-4EBC-4730-80B4-C8865EB1988E}"/>
    <cellStyle name="Heading 3 2 3 2 2 4 2 2" xfId="6831" xr:uid="{15ACC0C1-8784-4CD3-AB5D-B925D40BDCED}"/>
    <cellStyle name="Heading 3 2 3 2 2 4 2 2 2" xfId="9026" xr:uid="{34E8DB94-83C0-41FC-8AC6-4B2A89F83DF1}"/>
    <cellStyle name="Heading 3 2 3 2 2 4 2 2 2 2" xfId="27876" xr:uid="{826202E0-4A3B-4A9D-9031-D5496428E87E}"/>
    <cellStyle name="Heading 3 2 3 2 2 4 2 2 3" xfId="19920" xr:uid="{B1947CC0-E077-46C6-BEDB-552FF1C414AA}"/>
    <cellStyle name="Heading 3 2 3 2 2 4 2 2 4" xfId="21977" xr:uid="{38193651-15FE-4BF8-9B80-8D905FDB35E7}"/>
    <cellStyle name="Heading 3 2 3 2 2 4 2 3" xfId="7983" xr:uid="{EAD41D4A-040A-45A8-9305-A4DA8F047866}"/>
    <cellStyle name="Heading 3 2 3 2 2 4 2 3 2" xfId="24960" xr:uid="{6C8A850C-56D8-4C36-98F4-0391E41B3DB8}"/>
    <cellStyle name="Heading 3 2 3 2 2 4 2 4" xfId="17004" xr:uid="{0EC4CFE7-A204-4819-A42D-53E430F3E780}"/>
    <cellStyle name="Heading 3 2 3 2 2 4 2 5" xfId="20682" xr:uid="{3CA78DAF-E3DD-48F0-8DF7-8BBC71E2FCB8}"/>
    <cellStyle name="Heading 3 2 3 2 2 4 3" xfId="4417" xr:uid="{75C02EC8-7EAB-46B8-9E9B-5A10A699B4B6}"/>
    <cellStyle name="Heading 3 2 3 2 2 4 3 2" xfId="8235" xr:uid="{C0041817-0EDF-4901-9862-CD8D8BDF9799}"/>
    <cellStyle name="Heading 3 2 3 2 2 4 3 2 2" xfId="25501" xr:uid="{DC07644C-C878-4795-ACB1-6264C2C98D40}"/>
    <cellStyle name="Heading 3 2 3 2 2 4 3 3" xfId="17545" xr:uid="{9897D07B-DEAB-4E40-B5D6-620DD1A9A110}"/>
    <cellStyle name="Heading 3 2 3 2 2 4 3 4" xfId="20934" xr:uid="{08B12226-AB4F-4D4E-AFD3-FA835BAB083F}"/>
    <cellStyle name="Heading 3 2 3 2 2 4 4" xfId="2494" xr:uid="{A07202E8-F364-4507-99C9-30C3AB9A0B8E}"/>
    <cellStyle name="Heading 3 2 3 2 2 4 4 2" xfId="7729" xr:uid="{D2BD453B-B2F6-4344-8984-887740CB32C4}"/>
    <cellStyle name="Heading 3 2 3 2 2 4 4 2 2" xfId="23631" xr:uid="{DC77D36D-5259-49E7-9B3E-86838ABB1F74}"/>
    <cellStyle name="Heading 3 2 3 2 2 4 4 3" xfId="15678" xr:uid="{80246F44-B139-4EE8-A088-CAD4733DD160}"/>
    <cellStyle name="Heading 3 2 3 2 2 4 4 4" xfId="21718" xr:uid="{3F6DCC01-BB52-4483-8EE0-E4717DB4E469}"/>
    <cellStyle name="Heading 3 2 3 2 2 4 5" xfId="5185" xr:uid="{5F1CEE51-B6A0-4869-A9A8-BC035EBFC3C0}"/>
    <cellStyle name="Heading 3 2 3 2 2 4 5 2" xfId="8702" xr:uid="{064D285A-215A-4EB9-B60B-913CEF1A47E6}"/>
    <cellStyle name="Heading 3 2 3 2 2 4 5 2 2" xfId="26238" xr:uid="{703BC013-FAE1-4BB3-88B1-1CFE1A4515F8}"/>
    <cellStyle name="Heading 3 2 3 2 2 4 5 3" xfId="18282" xr:uid="{B4E8C714-66D4-4DD1-BBDC-62EDDC782F08}"/>
    <cellStyle name="Heading 3 2 3 2 2 4 5 4" xfId="21401" xr:uid="{FD9DC852-8425-43F5-A991-02BFD861F40E}"/>
    <cellStyle name="Heading 3 2 3 2 2 4 6" xfId="4982" xr:uid="{2526F911-2816-4FB4-984E-5DBD68E5D7E6}"/>
    <cellStyle name="Heading 3 2 3 2 2 4 6 2" xfId="8571" xr:uid="{AFE60DA7-18B1-4715-B698-42A0A9D24E5E}"/>
    <cellStyle name="Heading 3 2 3 2 2 4 6 2 2" xfId="26037" xr:uid="{14F62AED-447A-4634-8513-EADB2874E324}"/>
    <cellStyle name="Heading 3 2 3 2 2 4 6 3" xfId="18081" xr:uid="{7B372AE8-7D68-4A51-9B90-E2A1C5B7DF0D}"/>
    <cellStyle name="Heading 3 2 3 2 2 4 6 4" xfId="21270" xr:uid="{5F8B280E-3CFD-4147-A6DE-59F834B659E9}"/>
    <cellStyle name="Heading 3 2 3 2 2 4 7" xfId="7460" xr:uid="{FB1632E5-74CA-4886-9E48-E4AE57D3624A}"/>
    <cellStyle name="Heading 3 2 3 2 2 4 7 2" xfId="9363" xr:uid="{3B21D3A7-F558-41AD-9F6B-C7AC2DF72B12}"/>
    <cellStyle name="Heading 3 2 3 2 2 4 7 3" xfId="22314" xr:uid="{45CD84DF-A39F-416F-B491-DDEBC1598009}"/>
    <cellStyle name="Heading 3 2 3 2 2 4 8" xfId="7562" xr:uid="{C1F06E79-3390-4056-A222-6A4C96AF7839}"/>
    <cellStyle name="Heading 3 2 3 2 2 4 8 2" xfId="22832" xr:uid="{79BE480F-D811-4043-A0F3-AEDBE41E360B}"/>
    <cellStyle name="Heading 3 2 3 2 2 4 9" xfId="10082" xr:uid="{844A170B-B676-491E-B85C-CC0421894359}"/>
    <cellStyle name="Heading 3 2 3 2 2 4 9 2" xfId="22455" xr:uid="{E5ADB555-162A-4311-AE88-1F196FE80D69}"/>
    <cellStyle name="Heading 3 2 3 2 2 5" xfId="1276" xr:uid="{D87B8D5E-D501-46E7-A11E-5FFC668D3ED3}"/>
    <cellStyle name="Heading 3 2 3 2 2 5 10" xfId="20586" xr:uid="{1EAF5D34-93F4-43EE-9216-363F3A76935A}"/>
    <cellStyle name="Heading 3 2 3 2 2 5 2" xfId="3819" xr:uid="{22793240-DED7-458C-87B4-58657940A80C}"/>
    <cellStyle name="Heading 3 2 3 2 2 5 2 2" xfId="6800" xr:uid="{4118C236-8CC8-44AC-AC15-81F2845F7578}"/>
    <cellStyle name="Heading 3 2 3 2 2 5 2 2 2" xfId="8995" xr:uid="{D55A7B95-3825-499C-A887-5C99DCF981D6}"/>
    <cellStyle name="Heading 3 2 3 2 2 5 2 2 2 2" xfId="27845" xr:uid="{745458F8-3A64-4E44-B744-FC364BEE65B6}"/>
    <cellStyle name="Heading 3 2 3 2 2 5 2 2 3" xfId="19889" xr:uid="{FAB83A43-217E-49CF-987C-B3A1677CB2BA}"/>
    <cellStyle name="Heading 3 2 3 2 2 5 2 2 4" xfId="21946" xr:uid="{7B5D490C-FC30-4E84-BBB7-DC7F1D5BCC0F}"/>
    <cellStyle name="Heading 3 2 3 2 2 5 2 3" xfId="7953" xr:uid="{31EF94C1-A1AE-4CBB-9811-188C9C83DAB0}"/>
    <cellStyle name="Heading 3 2 3 2 2 5 2 3 2" xfId="24930" xr:uid="{05B6F27F-7E5A-4197-A227-AC80767D4C55}"/>
    <cellStyle name="Heading 3 2 3 2 2 5 2 4" xfId="16974" xr:uid="{21149E25-96AB-44F7-A903-28C1CDBDD011}"/>
    <cellStyle name="Heading 3 2 3 2 2 5 2 5" xfId="20652" xr:uid="{464A3A56-97A2-41DD-981A-D37ED1E7EAA2}"/>
    <cellStyle name="Heading 3 2 3 2 2 5 3" xfId="4387" xr:uid="{36DEA60E-0505-4B55-9A02-F611A0D425C8}"/>
    <cellStyle name="Heading 3 2 3 2 2 5 3 2" xfId="8205" xr:uid="{D6CB1FAE-9C88-496C-BA1F-930BEF0E4C91}"/>
    <cellStyle name="Heading 3 2 3 2 2 5 3 2 2" xfId="25471" xr:uid="{D046BDD7-8569-4346-A306-2FA13E5210DC}"/>
    <cellStyle name="Heading 3 2 3 2 2 5 3 3" xfId="17515" xr:uid="{4C7C2CF6-B77F-49C5-AC47-D9D9A0B9D412}"/>
    <cellStyle name="Heading 3 2 3 2 2 5 3 4" xfId="20904" xr:uid="{BE019E45-0FDD-4B94-91BE-2806B5FC9C96}"/>
    <cellStyle name="Heading 3 2 3 2 2 5 4" xfId="2652" xr:uid="{EC2D3F45-3D21-44BC-B402-A55D23DB7C87}"/>
    <cellStyle name="Heading 3 2 3 2 2 5 4 2" xfId="7879" xr:uid="{75B27955-16BE-44E5-8F4E-DB0040351DAC}"/>
    <cellStyle name="Heading 3 2 3 2 2 5 4 2 2" xfId="23787" xr:uid="{B21A3D12-F0EA-4871-B0E7-A6C4787211B0}"/>
    <cellStyle name="Heading 3 2 3 2 2 5 4 3" xfId="15834" xr:uid="{0B076768-2CD3-4EA0-8AD0-448038F6D7FB}"/>
    <cellStyle name="Heading 3 2 3 2 2 5 4 4" xfId="21868" xr:uid="{4FA21C83-1894-464A-85CD-2E745CD0B4CD}"/>
    <cellStyle name="Heading 3 2 3 2 2 5 5" xfId="5153" xr:uid="{76043D5D-D4E9-4EAB-9C4B-93C6B0A9BCFB}"/>
    <cellStyle name="Heading 3 2 3 2 2 5 5 2" xfId="8670" xr:uid="{27CA0A8D-95FE-4371-A363-2D4C9E49F44F}"/>
    <cellStyle name="Heading 3 2 3 2 2 5 5 2 2" xfId="26206" xr:uid="{6AB8F960-2808-4FDC-8162-85D88A34E406}"/>
    <cellStyle name="Heading 3 2 3 2 2 5 5 3" xfId="18250" xr:uid="{48FC372E-363D-4AF4-A9A2-BAC8CE341450}"/>
    <cellStyle name="Heading 3 2 3 2 2 5 5 4" xfId="21369" xr:uid="{53B0A0BE-4802-4313-9328-FD154AA93F0D}"/>
    <cellStyle name="Heading 3 2 3 2 2 5 6" xfId="5043" xr:uid="{4A8C0F04-2C45-4EBF-9914-D2C44A0FA2FD}"/>
    <cellStyle name="Heading 3 2 3 2 2 5 6 2" xfId="8607" xr:uid="{F9F426B7-A64A-4306-AA11-58D1175D1B40}"/>
    <cellStyle name="Heading 3 2 3 2 2 5 6 2 2" xfId="26096" xr:uid="{F7AF15CA-D065-424B-9F26-4F574213630B}"/>
    <cellStyle name="Heading 3 2 3 2 2 5 6 3" xfId="18140" xr:uid="{C2A904F4-3CA8-4953-B153-48709DA9BD9A}"/>
    <cellStyle name="Heading 3 2 3 2 2 5 6 4" xfId="21306" xr:uid="{D38C3371-189A-4A54-BE3F-6DA0DF52DA95}"/>
    <cellStyle name="Heading 3 2 3 2 2 5 7" xfId="7475" xr:uid="{62FDCCB6-0464-4D6B-B570-6FAFCAFC7455}"/>
    <cellStyle name="Heading 3 2 3 2 2 5 7 2" xfId="9378" xr:uid="{EC12F011-F00C-4180-A692-74D5AB9BF077}"/>
    <cellStyle name="Heading 3 2 3 2 2 5 7 3" xfId="22329" xr:uid="{5A14E71C-01F8-4BA0-BE22-F2753C709D98}"/>
    <cellStyle name="Heading 3 2 3 2 2 5 8" xfId="10443" xr:uid="{C99804E1-E90B-4ABB-BE5B-C357715A4BA1}"/>
    <cellStyle name="Heading 3 2 3 2 2 5 8 2" xfId="22801" xr:uid="{043B8580-5189-470B-BA28-0E4936C006EC}"/>
    <cellStyle name="Heading 3 2 3 2 2 5 9" xfId="14840" xr:uid="{FA64B2C5-442A-4FE7-ABDB-77EAA669D59C}"/>
    <cellStyle name="Heading 3 2 3 2 3" xfId="1043" xr:uid="{34E36210-C780-444D-845F-29A45D9903F6}"/>
    <cellStyle name="Heading 3 2 3 2 3 2" xfId="1167" xr:uid="{AE46E2E0-6DE9-4D0C-9CFD-45244DB41306}"/>
    <cellStyle name="Heading 3 2 3 2 3 2 2" xfId="1365" xr:uid="{1BF83D00-7F9E-4FC9-972B-869DBAA53E89}"/>
    <cellStyle name="Heading 3 2 3 2 3 2 2 10" xfId="14918" xr:uid="{EBFE7973-EA29-4C78-85A2-1860F243AC32}"/>
    <cellStyle name="Heading 3 2 3 2 3 2 2 11" xfId="15499" xr:uid="{73E00991-7F09-440F-960A-9A4D0375DF1D}"/>
    <cellStyle name="Heading 3 2 3 2 3 2 2 2" xfId="3903" xr:uid="{2EA88DF7-C63E-438B-94CF-714E9A830131}"/>
    <cellStyle name="Heading 3 2 3 2 3 2 2 2 2" xfId="6879" xr:uid="{85FED1C9-66C7-4677-8B32-20AA301DEDEE}"/>
    <cellStyle name="Heading 3 2 3 2 3 2 2 2 2 2" xfId="9074" xr:uid="{05FC023C-8ECC-4D97-8E13-755FF6D071D2}"/>
    <cellStyle name="Heading 3 2 3 2 3 2 2 2 2 2 2" xfId="27924" xr:uid="{6684B020-396D-4976-98E8-79D4D60BA229}"/>
    <cellStyle name="Heading 3 2 3 2 3 2 2 2 2 3" xfId="19968" xr:uid="{4C4C1372-75EB-4C9E-8461-A2C808EB3249}"/>
    <cellStyle name="Heading 3 2 3 2 3 2 2 2 2 4" xfId="22025" xr:uid="{BB34D8C5-3A94-4887-871C-EBB454F28499}"/>
    <cellStyle name="Heading 3 2 3 2 3 2 2 2 3" xfId="8031" xr:uid="{620F11D1-42A4-4F5A-B12B-D7011600A39F}"/>
    <cellStyle name="Heading 3 2 3 2 3 2 2 2 3 2" xfId="25008" xr:uid="{DA5ECEB5-81E1-44CF-83BF-E4FD9697967A}"/>
    <cellStyle name="Heading 3 2 3 2 3 2 2 2 4" xfId="17052" xr:uid="{36008F40-E833-456B-8481-3B851317E637}"/>
    <cellStyle name="Heading 3 2 3 2 3 2 2 2 5" xfId="20730" xr:uid="{5D2B1CD5-4B93-44FC-9724-8DDC9B3AC030}"/>
    <cellStyle name="Heading 3 2 3 2 3 2 2 3" xfId="4465" xr:uid="{A8952D0B-4161-49C6-B663-B6D867241FB7}"/>
    <cellStyle name="Heading 3 2 3 2 3 2 2 3 2" xfId="8283" xr:uid="{17F8480D-E632-4BAD-AE16-F4BEFE52F20C}"/>
    <cellStyle name="Heading 3 2 3 2 3 2 2 3 2 2" xfId="25549" xr:uid="{F930C878-9DBD-4E09-BF17-4C2C75B6555B}"/>
    <cellStyle name="Heading 3 2 3 2 3 2 2 3 3" xfId="17593" xr:uid="{A3A7BAB6-04F1-42DC-973B-227892B26DC8}"/>
    <cellStyle name="Heading 3 2 3 2 3 2 2 3 4" xfId="20982" xr:uid="{CC835D0B-F793-4F51-95E6-3989B85189FE}"/>
    <cellStyle name="Heading 3 2 3 2 3 2 2 4" xfId="2498" xr:uid="{82617225-6739-4117-B05C-D7E9370D6187}"/>
    <cellStyle name="Heading 3 2 3 2 3 2 2 4 2" xfId="7733" xr:uid="{63E8BCA5-1188-4A51-92E3-69FA2CA26A91}"/>
    <cellStyle name="Heading 3 2 3 2 3 2 2 4 2 2" xfId="23635" xr:uid="{443DA3C7-6A45-4287-A500-DF3AFB76229D}"/>
    <cellStyle name="Heading 3 2 3 2 3 2 2 4 3" xfId="15682" xr:uid="{DAFD29FE-2854-475A-8AB6-806F4DB96A34}"/>
    <cellStyle name="Heading 3 2 3 2 3 2 2 4 4" xfId="21722" xr:uid="{258CA0FD-FFB4-4AD3-8548-37CE3B80B6A1}"/>
    <cellStyle name="Heading 3 2 3 2 3 2 2 5" xfId="5233" xr:uid="{1F595EF5-01E0-4533-93B2-34984DB35594}"/>
    <cellStyle name="Heading 3 2 3 2 3 2 2 5 2" xfId="8750" xr:uid="{17DFC7EF-9987-4404-AD5F-DBD8740FBB46}"/>
    <cellStyle name="Heading 3 2 3 2 3 2 2 5 2 2" xfId="26286" xr:uid="{FE7FE2D5-C3A9-40E9-A29F-159A7823302F}"/>
    <cellStyle name="Heading 3 2 3 2 3 2 2 5 3" xfId="18330" xr:uid="{674007CA-7B0E-497C-BCC7-12864ACAF8C5}"/>
    <cellStyle name="Heading 3 2 3 2 3 2 2 5 4" xfId="21449" xr:uid="{CE8AB467-FD44-4EC2-BFC7-53D8B8582045}"/>
    <cellStyle name="Heading 3 2 3 2 3 2 2 6" xfId="4685" xr:uid="{033E201F-7689-4CDF-A7C6-74B1BED6BE67}"/>
    <cellStyle name="Heading 3 2 3 2 3 2 2 6 2" xfId="8471" xr:uid="{C6D740E5-89E3-4287-A0CF-94E1340284E7}"/>
    <cellStyle name="Heading 3 2 3 2 3 2 2 6 2 2" xfId="25758" xr:uid="{8A80B679-9994-4230-8232-897534F2CA1D}"/>
    <cellStyle name="Heading 3 2 3 2 3 2 2 6 3" xfId="17802" xr:uid="{1902FCF8-CFEF-4A1E-A6E5-76A5338A6942}"/>
    <cellStyle name="Heading 3 2 3 2 3 2 2 6 4" xfId="21170" xr:uid="{03FA07AD-50C8-4998-8736-51C645805744}"/>
    <cellStyle name="Heading 3 2 3 2 3 2 2 7" xfId="7492" xr:uid="{C54E9775-E695-42A6-9071-8FC972C58F87}"/>
    <cellStyle name="Heading 3 2 3 2 3 2 2 7 2" xfId="9395" xr:uid="{31EF0270-1401-4EDC-8BAD-A7FD2B2512E3}"/>
    <cellStyle name="Heading 3 2 3 2 3 2 2 7 3" xfId="22346" xr:uid="{11197622-219E-4924-956B-3E2926C36B84}"/>
    <cellStyle name="Heading 3 2 3 2 3 2 2 8" xfId="7610" xr:uid="{E4C892E1-8E16-4096-85EC-3D9E51B9EF41}"/>
    <cellStyle name="Heading 3 2 3 2 3 2 2 8 2" xfId="22880" xr:uid="{C6F2CF95-3443-488A-A477-F81746C71052}"/>
    <cellStyle name="Heading 3 2 3 2 3 2 2 9" xfId="10072" xr:uid="{C48F8BAA-ED7F-419A-977D-1CC37B003624}"/>
    <cellStyle name="Heading 3 2 3 2 3 2 2 9 2" xfId="22448" xr:uid="{0C96CB74-3783-486A-97D9-5D211582D253}"/>
    <cellStyle name="Heading 3 2 3 2 3 2 3" xfId="1451" xr:uid="{7DC173BC-9F53-4D12-92DF-0098B8920995}"/>
    <cellStyle name="Heading 3 2 3 2 3 2 3 10" xfId="20539" xr:uid="{4255A004-7A05-4A4E-B479-C54B38F96521}"/>
    <cellStyle name="Heading 3 2 3 2 3 2 3 2" xfId="3988" xr:uid="{CEAE11AE-5321-4F18-82A9-DBF068F5EED3}"/>
    <cellStyle name="Heading 3 2 3 2 3 2 3 2 2" xfId="6964" xr:uid="{BB2C869C-5F35-4391-8613-8DC72137E4C0}"/>
    <cellStyle name="Heading 3 2 3 2 3 2 3 2 2 2" xfId="9159" xr:uid="{484A773A-1AAF-4B15-8210-FEBFAC5701E5}"/>
    <cellStyle name="Heading 3 2 3 2 3 2 3 2 2 2 2" xfId="28009" xr:uid="{5612B6A2-059C-4B2C-958B-4C6F72EFE39D}"/>
    <cellStyle name="Heading 3 2 3 2 3 2 3 2 2 3" xfId="20053" xr:uid="{1B527140-30CD-47C5-BBC6-4FD70DEF5769}"/>
    <cellStyle name="Heading 3 2 3 2 3 2 3 2 2 4" xfId="22110" xr:uid="{1FDF72E8-53E2-4EDA-A6CB-A00DEE836713}"/>
    <cellStyle name="Heading 3 2 3 2 3 2 3 2 3" xfId="8115" xr:uid="{855D461D-2B92-4BEB-974C-8CAF47392487}"/>
    <cellStyle name="Heading 3 2 3 2 3 2 3 2 3 2" xfId="25092" xr:uid="{AC15CBD8-1F36-449B-AE79-733EFBEF2090}"/>
    <cellStyle name="Heading 3 2 3 2 3 2 3 2 4" xfId="17136" xr:uid="{71894E48-DE8E-4253-83C9-7E1E40264BC3}"/>
    <cellStyle name="Heading 3 2 3 2 3 2 3 2 5" xfId="20814" xr:uid="{99DD7472-4109-4994-BEE6-83A32DEF034C}"/>
    <cellStyle name="Heading 3 2 3 2 3 2 3 3" xfId="4549" xr:uid="{24B2C3BD-C5CC-4423-8E88-3087D6ECD10C}"/>
    <cellStyle name="Heading 3 2 3 2 3 2 3 3 2" xfId="8367" xr:uid="{C6C755A4-6264-4216-A384-24F853A9E691}"/>
    <cellStyle name="Heading 3 2 3 2 3 2 3 3 2 2" xfId="25633" xr:uid="{19C4A91A-8033-490A-BE5E-133D15F987F2}"/>
    <cellStyle name="Heading 3 2 3 2 3 2 3 3 3" xfId="17677" xr:uid="{553D5E9A-27E0-44A5-BAFB-32706C86AA4D}"/>
    <cellStyle name="Heading 3 2 3 2 3 2 3 3 4" xfId="21066" xr:uid="{A9027F81-B8B9-4A0E-88E0-EEBD723F7F81}"/>
    <cellStyle name="Heading 3 2 3 2 3 2 3 4" xfId="2546" xr:uid="{DB550729-9374-4006-8221-521AD1494CFA}"/>
    <cellStyle name="Heading 3 2 3 2 3 2 3 4 2" xfId="7776" xr:uid="{404FD12A-C9B4-4A1D-8E53-BB15DE27DE95}"/>
    <cellStyle name="Heading 3 2 3 2 3 2 3 4 2 2" xfId="23682" xr:uid="{605A6CA6-CE37-4652-A7A0-2C5638EA0722}"/>
    <cellStyle name="Heading 3 2 3 2 3 2 3 4 3" xfId="15729" xr:uid="{80DE643F-EBAE-45D1-9AAA-40FCD5380864}"/>
    <cellStyle name="Heading 3 2 3 2 3 2 3 4 4" xfId="21765" xr:uid="{B2F140D7-35C5-465A-A02E-FF8669DD60EA}"/>
    <cellStyle name="Heading 3 2 3 2 3 2 3 5" xfId="5319" xr:uid="{ED1EB49D-33A5-4B46-A865-5A447A3F881D}"/>
    <cellStyle name="Heading 3 2 3 2 3 2 3 5 2" xfId="8836" xr:uid="{D2622361-1886-40EC-951C-F3F9F2E8A8E5}"/>
    <cellStyle name="Heading 3 2 3 2 3 2 3 5 2 2" xfId="26372" xr:uid="{6BBDEF9C-2941-4BAE-9E1E-CA883CAE445E}"/>
    <cellStyle name="Heading 3 2 3 2 3 2 3 5 3" xfId="18416" xr:uid="{30A57F32-EF0F-4C29-80F0-A7457AF92767}"/>
    <cellStyle name="Heading 3 2 3 2 3 2 3 5 4" xfId="21535" xr:uid="{5502088E-E6F7-4D2C-9B9D-77778CD8E890}"/>
    <cellStyle name="Heading 3 2 3 2 3 2 3 6" xfId="4900" xr:uid="{01D4BDD2-4CF6-4A2F-9E3E-40A9C174956A}"/>
    <cellStyle name="Heading 3 2 3 2 3 2 3 6 2" xfId="8546" xr:uid="{795C9AC2-2DE2-48D2-8994-4F1AC0F79C37}"/>
    <cellStyle name="Heading 3 2 3 2 3 2 3 6 2 2" xfId="25957" xr:uid="{FE03851D-4ABD-411C-9C36-4AF47832D574}"/>
    <cellStyle name="Heading 3 2 3 2 3 2 3 6 3" xfId="18001" xr:uid="{779CC671-9BB1-4CC0-B889-6DB04D7F0B5E}"/>
    <cellStyle name="Heading 3 2 3 2 3 2 3 6 4" xfId="21245" xr:uid="{0806C14B-784F-4E08-983A-67A70247C558}"/>
    <cellStyle name="Heading 3 2 3 2 3 2 3 7" xfId="7414" xr:uid="{26B7502D-A862-4363-91D1-FD3C7199AB30}"/>
    <cellStyle name="Heading 3 2 3 2 3 2 3 7 2" xfId="9317" xr:uid="{4A00E5D8-14F7-4455-AC1E-EFAEDFCED3BB}"/>
    <cellStyle name="Heading 3 2 3 2 3 2 3 7 3" xfId="22268" xr:uid="{9B067508-0224-42C2-8060-391EACBA22C4}"/>
    <cellStyle name="Heading 3 2 3 2 3 2 3 8" xfId="10491" xr:uid="{8C1C36A7-A296-402C-8E5B-0AEC60DBBEA7}"/>
    <cellStyle name="Heading 3 2 3 2 3 2 3 8 2" xfId="22965" xr:uid="{2B0CC2EE-6356-44D6-9454-5B9A3A6382D8}"/>
    <cellStyle name="Heading 3 2 3 2 3 2 3 9" xfId="15002" xr:uid="{E6A734A4-6881-4E69-9A79-A1427F47D3DB}"/>
    <cellStyle name="Heading 3 2 3 2 3 3" xfId="1168" xr:uid="{B388C52F-7819-4146-AE7B-BE9281443341}"/>
    <cellStyle name="Heading 3 2 3 2 3 3 2" xfId="1366" xr:uid="{7C3032CA-6A59-49C6-A149-BF6B79C2FFCF}"/>
    <cellStyle name="Heading 3 2 3 2 3 3 2 10" xfId="14919" xr:uid="{8703ECDC-7F33-45A7-A2C1-805D5665D689}"/>
    <cellStyle name="Heading 3 2 3 2 3 3 2 11" xfId="14476" xr:uid="{702C61A5-8058-4F9B-8CC1-EA2321624D52}"/>
    <cellStyle name="Heading 3 2 3 2 3 3 2 2" xfId="3904" xr:uid="{45C3166F-31BF-47DE-8921-61579B11782B}"/>
    <cellStyle name="Heading 3 2 3 2 3 3 2 2 2" xfId="6880" xr:uid="{92CF3E9E-0829-4585-8829-6AD7997D62EA}"/>
    <cellStyle name="Heading 3 2 3 2 3 3 2 2 2 2" xfId="9075" xr:uid="{C00BFB75-C1D4-47E4-986D-7472AD5AC4B8}"/>
    <cellStyle name="Heading 3 2 3 2 3 3 2 2 2 2 2" xfId="27925" xr:uid="{B65DCE6D-0D7E-4502-AF50-29EDD7135F02}"/>
    <cellStyle name="Heading 3 2 3 2 3 3 2 2 2 3" xfId="19969" xr:uid="{AB4B0688-CB56-40A7-8186-C7E5852ECFB6}"/>
    <cellStyle name="Heading 3 2 3 2 3 3 2 2 2 4" xfId="22026" xr:uid="{55587C26-4671-45A0-8E20-AC464B7D3A39}"/>
    <cellStyle name="Heading 3 2 3 2 3 3 2 2 3" xfId="8032" xr:uid="{B0F2842A-5E07-479C-B5E3-DD40500DEB73}"/>
    <cellStyle name="Heading 3 2 3 2 3 3 2 2 3 2" xfId="25009" xr:uid="{CE726FA2-5932-466C-A4C0-455FDB3A155D}"/>
    <cellStyle name="Heading 3 2 3 2 3 3 2 2 4" xfId="17053" xr:uid="{620BB37A-F6B9-442C-94CE-0D4C8E1BE565}"/>
    <cellStyle name="Heading 3 2 3 2 3 3 2 2 5" xfId="20731" xr:uid="{3A2DB1F0-0DE5-4E60-904F-76D9EEDF951D}"/>
    <cellStyle name="Heading 3 2 3 2 3 3 2 3" xfId="4466" xr:uid="{6DF0889A-861C-4259-9D02-F7515C30E5D7}"/>
    <cellStyle name="Heading 3 2 3 2 3 3 2 3 2" xfId="8284" xr:uid="{FEA31F1F-CA7F-4127-9DF3-7D3EA3BBEBE2}"/>
    <cellStyle name="Heading 3 2 3 2 3 3 2 3 2 2" xfId="25550" xr:uid="{C5FA4E29-0D9A-4C31-837A-B2B92D1421C3}"/>
    <cellStyle name="Heading 3 2 3 2 3 3 2 3 3" xfId="17594" xr:uid="{529AF445-F73E-4412-9BE2-5E0F0B41D7CB}"/>
    <cellStyle name="Heading 3 2 3 2 3 3 2 3 4" xfId="20983" xr:uid="{00D4BFF4-9890-4699-9037-E961F90DEEC5}"/>
    <cellStyle name="Heading 3 2 3 2 3 3 2 4" xfId="2523" xr:uid="{89888869-30F7-40DB-B40F-6E3FF5ED390E}"/>
    <cellStyle name="Heading 3 2 3 2 3 3 2 4 2" xfId="7755" xr:uid="{97571BF5-8D36-4611-8A89-92EB27D9942B}"/>
    <cellStyle name="Heading 3 2 3 2 3 3 2 4 2 2" xfId="23660" xr:uid="{EDFDA366-F287-42FC-AF72-116EEB6C033A}"/>
    <cellStyle name="Heading 3 2 3 2 3 3 2 4 3" xfId="15707" xr:uid="{6560DF2B-05EB-4FFE-8D84-200F5ADD1DD0}"/>
    <cellStyle name="Heading 3 2 3 2 3 3 2 4 4" xfId="21744" xr:uid="{FF94AEBD-783F-4E58-AB33-C0175431918E}"/>
    <cellStyle name="Heading 3 2 3 2 3 3 2 5" xfId="5234" xr:uid="{CDC36AA5-AF0D-440F-8AC3-DCD81A62FC1A}"/>
    <cellStyle name="Heading 3 2 3 2 3 3 2 5 2" xfId="8751" xr:uid="{5F0A3D6C-BA88-4775-AC4C-247197D6E049}"/>
    <cellStyle name="Heading 3 2 3 2 3 3 2 5 2 2" xfId="26287" xr:uid="{6D00743E-690C-4B68-A5DB-9648C312994E}"/>
    <cellStyle name="Heading 3 2 3 2 3 3 2 5 3" xfId="18331" xr:uid="{BC4F5374-5F9B-4555-B586-07A8FFCD728C}"/>
    <cellStyle name="Heading 3 2 3 2 3 3 2 5 4" xfId="21450" xr:uid="{F0055886-3C2F-491A-BD7F-25EE7AA856D6}"/>
    <cellStyle name="Heading 3 2 3 2 3 3 2 6" xfId="5387" xr:uid="{B4154782-8177-44AF-9B4D-42E5CD955FF1}"/>
    <cellStyle name="Heading 3 2 3 2 3 3 2 6 2" xfId="8901" xr:uid="{4FAE3F22-8B7B-4F4E-92DF-F2CE19C4BD45}"/>
    <cellStyle name="Heading 3 2 3 2 3 3 2 6 2 2" xfId="26438" xr:uid="{BB670986-6889-4867-BE67-E6AB9DFAE660}"/>
    <cellStyle name="Heading 3 2 3 2 3 3 2 6 3" xfId="18482" xr:uid="{2E7CF8AA-9BE9-471F-A7A0-0371BA94165B}"/>
    <cellStyle name="Heading 3 2 3 2 3 3 2 6 4" xfId="21600" xr:uid="{B90548F6-7639-48EF-A1D3-D55F573D562B}"/>
    <cellStyle name="Heading 3 2 3 2 3 3 2 7" xfId="7422" xr:uid="{18279322-038C-44BD-9DAE-16BFB1215A14}"/>
    <cellStyle name="Heading 3 2 3 2 3 3 2 7 2" xfId="9325" xr:uid="{1D0BCA96-EC6B-4441-A691-9EBC38D0D1B3}"/>
    <cellStyle name="Heading 3 2 3 2 3 3 2 7 3" xfId="22276" xr:uid="{CDA5DC7A-2D3E-4676-A79E-8FAE42031F73}"/>
    <cellStyle name="Heading 3 2 3 2 3 3 2 8" xfId="7611" xr:uid="{69EB0824-0E3B-4323-B079-2C39F6CECD60}"/>
    <cellStyle name="Heading 3 2 3 2 3 3 2 8 2" xfId="22881" xr:uid="{D7EADD75-A307-47A8-9413-298CAF9B460D}"/>
    <cellStyle name="Heading 3 2 3 2 3 3 2 9" xfId="10572" xr:uid="{33CFD9C1-F3C5-4AC7-8912-3780062CEE84}"/>
    <cellStyle name="Heading 3 2 3 2 3 3 2 9 2" xfId="23042" xr:uid="{DAD45F24-FB98-4042-AAC4-2FAB1071BAA2}"/>
    <cellStyle name="Heading 3 2 3 2 3 3 3" xfId="1452" xr:uid="{B1A4CBA6-31A9-4073-A2E6-064669045AFB}"/>
    <cellStyle name="Heading 3 2 3 2 3 3 3 10" xfId="20562" xr:uid="{46ADEAE1-BB35-46D4-B251-4427DA6DFEB0}"/>
    <cellStyle name="Heading 3 2 3 2 3 3 3 2" xfId="3989" xr:uid="{2E5B53A9-0CE5-4D7A-9238-1DE250BF2565}"/>
    <cellStyle name="Heading 3 2 3 2 3 3 3 2 2" xfId="6965" xr:uid="{6759C1BE-95FF-4DED-B256-F5D3809DAEF6}"/>
    <cellStyle name="Heading 3 2 3 2 3 3 3 2 2 2" xfId="9160" xr:uid="{E472DAF9-194E-446B-9734-83132774A71E}"/>
    <cellStyle name="Heading 3 2 3 2 3 3 3 2 2 2 2" xfId="28010" xr:uid="{83A9F686-9262-4F0E-A51A-904C7CF8F7D0}"/>
    <cellStyle name="Heading 3 2 3 2 3 3 3 2 2 3" xfId="20054" xr:uid="{4AEB1B85-8079-4F53-9115-B53F1916AB04}"/>
    <cellStyle name="Heading 3 2 3 2 3 3 3 2 2 4" xfId="22111" xr:uid="{9EE52647-04AE-44F7-AA60-1B035D5B621F}"/>
    <cellStyle name="Heading 3 2 3 2 3 3 3 2 3" xfId="8116" xr:uid="{1E0A3136-1982-495F-B4FB-F241E0DCD0BD}"/>
    <cellStyle name="Heading 3 2 3 2 3 3 3 2 3 2" xfId="25093" xr:uid="{3E5D8BCE-0E0C-4D69-A8FD-BE2D3510722A}"/>
    <cellStyle name="Heading 3 2 3 2 3 3 3 2 4" xfId="17137" xr:uid="{C25ACDCD-7E96-48BF-B945-A679D2DF15F8}"/>
    <cellStyle name="Heading 3 2 3 2 3 3 3 2 5" xfId="20815" xr:uid="{EC090993-D169-43BA-968A-05BA83F5126A}"/>
    <cellStyle name="Heading 3 2 3 2 3 3 3 3" xfId="4550" xr:uid="{D4D3F261-CA43-47A8-80EC-5D11A5792C9C}"/>
    <cellStyle name="Heading 3 2 3 2 3 3 3 3 2" xfId="8368" xr:uid="{57D678D6-7966-48B7-94B7-DD3B04ED2684}"/>
    <cellStyle name="Heading 3 2 3 2 3 3 3 3 2 2" xfId="25634" xr:uid="{F13E216A-FC7A-4B73-A47E-9F3B523953A1}"/>
    <cellStyle name="Heading 3 2 3 2 3 3 3 3 3" xfId="17678" xr:uid="{EA9351C9-190F-413B-8960-97C6205AF576}"/>
    <cellStyle name="Heading 3 2 3 2 3 3 3 3 4" xfId="21067" xr:uid="{60AB7356-F726-4B00-8FAD-DB993424A751}"/>
    <cellStyle name="Heading 3 2 3 2 3 3 3 4" xfId="2581" xr:uid="{E84F7FCE-C56B-47C0-9E51-58721D0EC9FB}"/>
    <cellStyle name="Heading 3 2 3 2 3 3 3 4 2" xfId="7811" xr:uid="{6E5E170D-C4B0-4FA7-8335-AF955D0D2CE6}"/>
    <cellStyle name="Heading 3 2 3 2 3 3 3 4 2 2" xfId="23717" xr:uid="{60416C6A-7876-4F55-A93D-34CFF8F8C1A9}"/>
    <cellStyle name="Heading 3 2 3 2 3 3 3 4 3" xfId="15764" xr:uid="{565A5ED8-33BE-49C2-B7BC-EC0338E83BED}"/>
    <cellStyle name="Heading 3 2 3 2 3 3 3 4 4" xfId="21800" xr:uid="{D5CB069C-8D87-413C-AF3C-00017E9B5804}"/>
    <cellStyle name="Heading 3 2 3 2 3 3 3 5" xfId="5320" xr:uid="{FB699FB3-AFE4-43E9-B949-E27D7ACCC61A}"/>
    <cellStyle name="Heading 3 2 3 2 3 3 3 5 2" xfId="8837" xr:uid="{14466B25-5A44-4257-A4BC-0EFB6921E880}"/>
    <cellStyle name="Heading 3 2 3 2 3 3 3 5 2 2" xfId="26373" xr:uid="{B4D828BA-7B74-405A-96D1-18B0F0183E19}"/>
    <cellStyle name="Heading 3 2 3 2 3 3 3 5 3" xfId="18417" xr:uid="{DFA69820-35F7-424D-A56E-A1339229F7B1}"/>
    <cellStyle name="Heading 3 2 3 2 3 3 3 5 4" xfId="21536" xr:uid="{5BF495A2-2DA5-4AD5-9F19-747D9ACD747F}"/>
    <cellStyle name="Heading 3 2 3 2 3 3 3 6" xfId="5057" xr:uid="{EA64CCC5-BB0A-4A58-A753-D58342971D3C}"/>
    <cellStyle name="Heading 3 2 3 2 3 3 3 6 2" xfId="8621" xr:uid="{67F6D987-E41C-4231-A4FB-851D233DC749}"/>
    <cellStyle name="Heading 3 2 3 2 3 3 3 6 2 2" xfId="26110" xr:uid="{7B87A5AA-A5D0-4351-8CA6-1D7E908DAFF7}"/>
    <cellStyle name="Heading 3 2 3 2 3 3 3 6 3" xfId="18154" xr:uid="{C592BFE6-3651-4678-AF10-E7B9B57929D2}"/>
    <cellStyle name="Heading 3 2 3 2 3 3 3 6 4" xfId="21320" xr:uid="{161DFCB8-FB5C-4A58-961A-654FCF5814A5}"/>
    <cellStyle name="Heading 3 2 3 2 3 3 3 7" xfId="4640" xr:uid="{05DF0339-569F-435C-83ED-680B4A98392F}"/>
    <cellStyle name="Heading 3 2 3 2 3 3 3 7 2" xfId="8432" xr:uid="{653AB2EE-558A-4516-9E85-F74381A2712B}"/>
    <cellStyle name="Heading 3 2 3 2 3 3 3 7 3" xfId="21131" xr:uid="{7F60CC48-FF98-4AEB-984F-4FB8CA3B16B7}"/>
    <cellStyle name="Heading 3 2 3 2 3 3 3 8" xfId="10492" xr:uid="{197C60D9-6027-4083-A74D-E3A80865E570}"/>
    <cellStyle name="Heading 3 2 3 2 3 3 3 8 2" xfId="22966" xr:uid="{971011D7-AF55-436A-B0DA-310B6738C067}"/>
    <cellStyle name="Heading 3 2 3 2 3 3 3 9" xfId="15003" xr:uid="{A64B7D85-103E-48F8-8ABD-A313C4A292DF}"/>
    <cellStyle name="Heading 3 2 3 2 3 4" xfId="1328" xr:uid="{295FCE49-554B-4A7F-95D4-3CC836F1315E}"/>
    <cellStyle name="Heading 3 2 3 2 3 4 10" xfId="14883" xr:uid="{4887D1EC-2A16-4A10-94FF-06F3FA4F688E}"/>
    <cellStyle name="Heading 3 2 3 2 3 4 11" xfId="15112" xr:uid="{C5EB465D-9357-4BF7-ADBA-CD9C4A1A40BC}"/>
    <cellStyle name="Heading 3 2 3 2 3 4 2" xfId="3867" xr:uid="{CE20F775-FC4F-4FC2-9E9C-F83390859CB0}"/>
    <cellStyle name="Heading 3 2 3 2 3 4 2 2" xfId="6844" xr:uid="{5C033A4C-4866-410E-AC28-1DFAA988A411}"/>
    <cellStyle name="Heading 3 2 3 2 3 4 2 2 2" xfId="9039" xr:uid="{E1AA1FE5-491B-4699-A8BD-F3544777D1F0}"/>
    <cellStyle name="Heading 3 2 3 2 3 4 2 2 2 2" xfId="27889" xr:uid="{93833619-AA0C-4ED4-B6E6-22F461BCF632}"/>
    <cellStyle name="Heading 3 2 3 2 3 4 2 2 3" xfId="19933" xr:uid="{32383B03-BD63-4C98-958A-6DB8AD16864D}"/>
    <cellStyle name="Heading 3 2 3 2 3 4 2 2 4" xfId="21990" xr:uid="{11FCEC44-74F2-43CA-BCDB-B1C7BA9246A0}"/>
    <cellStyle name="Heading 3 2 3 2 3 4 2 3" xfId="7996" xr:uid="{FDE58747-5C3A-4F73-A395-051DABAB59FB}"/>
    <cellStyle name="Heading 3 2 3 2 3 4 2 3 2" xfId="24973" xr:uid="{9320297B-C899-46A5-8BE7-B044D0993CD8}"/>
    <cellStyle name="Heading 3 2 3 2 3 4 2 4" xfId="17017" xr:uid="{3411D136-785A-422D-B836-DCBFE024BA55}"/>
    <cellStyle name="Heading 3 2 3 2 3 4 2 5" xfId="20695" xr:uid="{9663135B-59FF-4B89-AB65-86DECB5C7F91}"/>
    <cellStyle name="Heading 3 2 3 2 3 4 3" xfId="4430" xr:uid="{E271238B-0605-42CD-85E0-057EC107B69E}"/>
    <cellStyle name="Heading 3 2 3 2 3 4 3 2" xfId="8248" xr:uid="{A8C5346F-3267-48DD-9220-B8312143C33B}"/>
    <cellStyle name="Heading 3 2 3 2 3 4 3 2 2" xfId="25514" xr:uid="{876FD2C3-CF96-48B2-B288-938EB8D42591}"/>
    <cellStyle name="Heading 3 2 3 2 3 4 3 3" xfId="17558" xr:uid="{17AE2773-AC2F-4630-BEE3-95871A85A818}"/>
    <cellStyle name="Heading 3 2 3 2 3 4 3 4" xfId="20947" xr:uid="{6E0A9555-EEFB-4D80-B43B-CA7146298C47}"/>
    <cellStyle name="Heading 3 2 3 2 3 4 4" xfId="2531" xr:uid="{55CE2BB9-A476-4C6E-8344-30CB5A8F0A3D}"/>
    <cellStyle name="Heading 3 2 3 2 3 4 4 2" xfId="7762" xr:uid="{E08BE177-4556-4965-A1C5-695A552FFB71}"/>
    <cellStyle name="Heading 3 2 3 2 3 4 4 2 2" xfId="23667" xr:uid="{3D398E19-9945-449F-8FE5-1E0162A26586}"/>
    <cellStyle name="Heading 3 2 3 2 3 4 4 3" xfId="15714" xr:uid="{002152C7-6BDC-4CBC-ACF8-9FB98EDB42FB}"/>
    <cellStyle name="Heading 3 2 3 2 3 4 4 4" xfId="21751" xr:uid="{9E323BAD-336A-4C07-B278-A43DB57607D4}"/>
    <cellStyle name="Heading 3 2 3 2 3 4 5" xfId="5198" xr:uid="{D03B2734-BF88-4505-84EC-BD90B8148774}"/>
    <cellStyle name="Heading 3 2 3 2 3 4 5 2" xfId="8715" xr:uid="{B3C184E8-1BAD-4434-8979-75DF200B5CB7}"/>
    <cellStyle name="Heading 3 2 3 2 3 4 5 2 2" xfId="26251" xr:uid="{25E9BAF6-81E0-4B4F-AC6A-A1A5282F0A7F}"/>
    <cellStyle name="Heading 3 2 3 2 3 4 5 3" xfId="18295" xr:uid="{6C8767D9-BC27-409B-8ED8-E8BDB3F31F75}"/>
    <cellStyle name="Heading 3 2 3 2 3 4 5 4" xfId="21414" xr:uid="{34824D89-1B7D-44C5-BE1F-A93C4FA32163}"/>
    <cellStyle name="Heading 3 2 3 2 3 4 6" xfId="4802" xr:uid="{36C515BB-502D-4AFC-9F6A-C4010ED312E2}"/>
    <cellStyle name="Heading 3 2 3 2 3 4 6 2" xfId="8512" xr:uid="{32839074-CA0B-4655-8781-884609864BCD}"/>
    <cellStyle name="Heading 3 2 3 2 3 4 6 2 2" xfId="25862" xr:uid="{7D424550-A039-4871-BD94-A2CBC0701718}"/>
    <cellStyle name="Heading 3 2 3 2 3 4 6 3" xfId="17906" xr:uid="{FA7D3037-98FA-4FFB-8E8D-515AE06C0C11}"/>
    <cellStyle name="Heading 3 2 3 2 3 4 6 4" xfId="21211" xr:uid="{158DD6CE-E671-4319-8A65-0CC592BC3B87}"/>
    <cellStyle name="Heading 3 2 3 2 3 4 7" xfId="7521" xr:uid="{57C783E7-056E-4961-A34F-D4EE50661408}"/>
    <cellStyle name="Heading 3 2 3 2 3 4 7 2" xfId="9424" xr:uid="{7D88A32B-54FD-4EE3-A005-425873217839}"/>
    <cellStyle name="Heading 3 2 3 2 3 4 7 3" xfId="22375" xr:uid="{01A8C4B2-5D37-4243-8383-8295027830B1}"/>
    <cellStyle name="Heading 3 2 3 2 3 4 8" xfId="7575" xr:uid="{D6EEBAF0-71E0-450F-9ACC-B2B25B8A0CE8}"/>
    <cellStyle name="Heading 3 2 3 2 3 4 8 2" xfId="22845" xr:uid="{361BD6E6-9E19-4588-8AE1-C33318952EB4}"/>
    <cellStyle name="Heading 3 2 3 2 3 4 9" xfId="10085" xr:uid="{16978D71-BC2E-4166-A311-BA42A9C49D1F}"/>
    <cellStyle name="Heading 3 2 3 2 3 4 9 2" xfId="22457" xr:uid="{22682683-B6F5-4904-B4BE-4020317DD5D9}"/>
    <cellStyle name="Heading 3 2 3 2 3 5" xfId="1311" xr:uid="{E30A0374-DEF5-4723-B3FA-1733DD1776F9}"/>
    <cellStyle name="Heading 3 2 3 2 3 5 10" xfId="20511" xr:uid="{57936EB7-0056-4A93-BFA7-CA2CAE7D6C94}"/>
    <cellStyle name="Heading 3 2 3 2 3 5 2" xfId="3850" xr:uid="{1FF3C86C-4977-4C07-A413-3E2094428FAC}"/>
    <cellStyle name="Heading 3 2 3 2 3 5 2 2" xfId="6828" xr:uid="{DBC500FD-0705-4818-964B-CED6683E5A0C}"/>
    <cellStyle name="Heading 3 2 3 2 3 5 2 2 2" xfId="9023" xr:uid="{367E10B2-1C48-4E14-AA14-FE3F34746E6A}"/>
    <cellStyle name="Heading 3 2 3 2 3 5 2 2 2 2" xfId="27873" xr:uid="{FA6379DB-CAD4-4654-AE69-31FA2EDEFDC8}"/>
    <cellStyle name="Heading 3 2 3 2 3 5 2 2 3" xfId="19917" xr:uid="{13C56996-BC07-477E-9114-E472A11E8AF6}"/>
    <cellStyle name="Heading 3 2 3 2 3 5 2 2 4" xfId="21974" xr:uid="{C37DCF29-D56E-42B9-B21B-7F8BE7960AD5}"/>
    <cellStyle name="Heading 3 2 3 2 3 5 2 3" xfId="7980" xr:uid="{6E08A1F9-D236-4830-A3F3-BED5C8B5DCA8}"/>
    <cellStyle name="Heading 3 2 3 2 3 5 2 3 2" xfId="24957" xr:uid="{393179FA-D9D9-4C71-A27C-EAFEA011BA1E}"/>
    <cellStyle name="Heading 3 2 3 2 3 5 2 4" xfId="17001" xr:uid="{DDEDAC91-7456-4941-B442-F9C9E6653C4D}"/>
    <cellStyle name="Heading 3 2 3 2 3 5 2 5" xfId="20679" xr:uid="{82AFD479-73F4-48AD-8C33-2CB906235B2B}"/>
    <cellStyle name="Heading 3 2 3 2 3 5 3" xfId="4414" xr:uid="{6F38714D-1E8D-48B2-BAAD-5F6076782FFB}"/>
    <cellStyle name="Heading 3 2 3 2 3 5 3 2" xfId="8232" xr:uid="{5DAAE401-0D80-4ECA-BB85-A58F2FA4BEAD}"/>
    <cellStyle name="Heading 3 2 3 2 3 5 3 2 2" xfId="25498" xr:uid="{610D2C5D-FAB8-40CC-A11B-911CCB99A4C3}"/>
    <cellStyle name="Heading 3 2 3 2 3 5 3 3" xfId="17542" xr:uid="{BD4BDC25-D960-468E-AB7A-E50F0ED8743A}"/>
    <cellStyle name="Heading 3 2 3 2 3 5 3 4" xfId="20931" xr:uid="{F7F3CA3E-AFCB-4F81-AA0C-C691154B60CD}"/>
    <cellStyle name="Heading 3 2 3 2 3 5 4" xfId="2480" xr:uid="{CEC3CB54-705C-44B8-9DBE-581C8C424BA1}"/>
    <cellStyle name="Heading 3 2 3 2 3 5 4 2" xfId="7717" xr:uid="{6E574BA4-2285-44CC-B3B2-CD6DAF83CE10}"/>
    <cellStyle name="Heading 3 2 3 2 3 5 4 2 2" xfId="23617" xr:uid="{4E184A2B-6970-4FA4-A1CE-72E4BAB6AF52}"/>
    <cellStyle name="Heading 3 2 3 2 3 5 4 3" xfId="15664" xr:uid="{E6D7C79E-7B3B-4A26-AFC8-CE9E6259F126}"/>
    <cellStyle name="Heading 3 2 3 2 3 5 4 4" xfId="21706" xr:uid="{040D2372-91C2-4091-AD2F-D3B1D8A492ED}"/>
    <cellStyle name="Heading 3 2 3 2 3 5 5" xfId="5182" xr:uid="{7FDCD827-C944-49B2-A7A8-B26D326B6910}"/>
    <cellStyle name="Heading 3 2 3 2 3 5 5 2" xfId="8699" xr:uid="{0B3FA25E-CFB7-4084-9998-AC24AC902AAE}"/>
    <cellStyle name="Heading 3 2 3 2 3 5 5 2 2" xfId="26235" xr:uid="{D913FD5F-C188-4B6F-BFD9-D9C06FA2EABC}"/>
    <cellStyle name="Heading 3 2 3 2 3 5 5 3" xfId="18279" xr:uid="{66BFB348-33BF-426A-8C55-06B8D5FD1EBE}"/>
    <cellStyle name="Heading 3 2 3 2 3 5 5 4" xfId="21398" xr:uid="{56F2BD89-5684-4282-9E1C-B64AC698830D}"/>
    <cellStyle name="Heading 3 2 3 2 3 5 6" xfId="5091" xr:uid="{7DE93CDB-BD4C-4BD3-A615-006E0A52729F}"/>
    <cellStyle name="Heading 3 2 3 2 3 5 6 2" xfId="8631" xr:uid="{7C19B4A5-D971-48F1-9B57-12D09A95DBAF}"/>
    <cellStyle name="Heading 3 2 3 2 3 5 6 2 2" xfId="26144" xr:uid="{F945BE55-AC6F-4FFA-B770-DE75B0074DFA}"/>
    <cellStyle name="Heading 3 2 3 2 3 5 6 3" xfId="18188" xr:uid="{666D8459-C6BD-4FCE-8F7B-2E147080A361}"/>
    <cellStyle name="Heading 3 2 3 2 3 5 6 4" xfId="21330" xr:uid="{5016CECB-A139-47F8-9DCA-CF4F097F997F}"/>
    <cellStyle name="Heading 3 2 3 2 3 5 7" xfId="7427" xr:uid="{B8D690EC-634B-4837-BB1F-A40B08645A90}"/>
    <cellStyle name="Heading 3 2 3 2 3 5 7 2" xfId="9330" xr:uid="{E159A1B3-7BC4-47D4-B32A-2D28C3836CF5}"/>
    <cellStyle name="Heading 3 2 3 2 3 5 7 3" xfId="22281" xr:uid="{28B546C0-78A7-4271-9502-18DA071C943D}"/>
    <cellStyle name="Heading 3 2 3 2 3 5 8" xfId="10461" xr:uid="{E78F4E90-2D1A-4BAB-892D-95847C0064F8}"/>
    <cellStyle name="Heading 3 2 3 2 3 5 8 2" xfId="22829" xr:uid="{03CCE8B4-12B0-40B0-8596-A45A1676560C}"/>
    <cellStyle name="Heading 3 2 3 2 3 5 9" xfId="14867" xr:uid="{0814079F-5039-4F8E-BF5F-089223F86E54}"/>
    <cellStyle name="Heading 3 2 3 2 4" xfId="1169" xr:uid="{8D3D6913-CE4B-4FD0-999A-83E3A29F4144}"/>
    <cellStyle name="Heading 3 2 3 2 4 2" xfId="1367" xr:uid="{CB0794A4-0168-494D-9B7E-2B67B0A3FC3E}"/>
    <cellStyle name="Heading 3 2 3 2 4 2 10" xfId="14920" xr:uid="{DDBC4A9A-237F-4314-88D6-5A5FA4D9B9E5}"/>
    <cellStyle name="Heading 3 2 3 2 4 2 11" xfId="14459" xr:uid="{207CD145-7E3E-4986-8233-234EDC61E65D}"/>
    <cellStyle name="Heading 3 2 3 2 4 2 2" xfId="3905" xr:uid="{8AEB8DD1-4B87-4D30-8B65-4F1C49177BB9}"/>
    <cellStyle name="Heading 3 2 3 2 4 2 2 2" xfId="6881" xr:uid="{85A28C53-8A07-40FC-B7DE-2A4D042FA82D}"/>
    <cellStyle name="Heading 3 2 3 2 4 2 2 2 2" xfId="9076" xr:uid="{15623AA3-E23C-4C20-A1AA-76D9127481AE}"/>
    <cellStyle name="Heading 3 2 3 2 4 2 2 2 2 2" xfId="27926" xr:uid="{03CDC540-5217-4BFC-BE8E-324C05B79F7F}"/>
    <cellStyle name="Heading 3 2 3 2 4 2 2 2 3" xfId="19970" xr:uid="{C29F1084-A53A-4294-A939-1B2CA82C77F9}"/>
    <cellStyle name="Heading 3 2 3 2 4 2 2 2 4" xfId="22027" xr:uid="{5FC9162E-2DAF-47DB-80D4-CD1F798BE7ED}"/>
    <cellStyle name="Heading 3 2 3 2 4 2 2 3" xfId="8033" xr:uid="{D7AAC215-6B6C-44B5-A85C-14000BFACB53}"/>
    <cellStyle name="Heading 3 2 3 2 4 2 2 3 2" xfId="25010" xr:uid="{3A7E0BD6-D7A6-4063-95F2-8A5DC525314A}"/>
    <cellStyle name="Heading 3 2 3 2 4 2 2 4" xfId="17054" xr:uid="{7EEB1800-7A08-4F5C-B78F-288EC60EAD7D}"/>
    <cellStyle name="Heading 3 2 3 2 4 2 2 5" xfId="20732" xr:uid="{3E22A790-075F-4045-87A8-F1FC81B22638}"/>
    <cellStyle name="Heading 3 2 3 2 4 2 3" xfId="4467" xr:uid="{4DF0D17C-EBD1-49A3-9893-D56706663621}"/>
    <cellStyle name="Heading 3 2 3 2 4 2 3 2" xfId="8285" xr:uid="{20A2BE64-F00A-4F5E-AF3D-DACF0E4ECCE1}"/>
    <cellStyle name="Heading 3 2 3 2 4 2 3 2 2" xfId="25551" xr:uid="{488C5FE1-166E-4BC8-B6FB-C32FF144B8C4}"/>
    <cellStyle name="Heading 3 2 3 2 4 2 3 3" xfId="17595" xr:uid="{B1D5B287-22B7-4629-BA31-A16E00E8E4AE}"/>
    <cellStyle name="Heading 3 2 3 2 4 2 3 4" xfId="20984" xr:uid="{EB1617BF-6E2F-4790-BEEB-166697688357}"/>
    <cellStyle name="Heading 3 2 3 2 4 2 4" xfId="2458" xr:uid="{D18B338C-9AEB-47C5-9A54-E73F25286D12}"/>
    <cellStyle name="Heading 3 2 3 2 4 2 4 2" xfId="7698" xr:uid="{34D45B01-3457-457D-B1A1-AE95882291ED}"/>
    <cellStyle name="Heading 3 2 3 2 4 2 4 2 2" xfId="23596" xr:uid="{0BDCDD89-31B7-4073-9790-24048F711940}"/>
    <cellStyle name="Heading 3 2 3 2 4 2 4 3" xfId="15643" xr:uid="{D4DDAADD-C3F0-4266-A730-7E773EA90ED4}"/>
    <cellStyle name="Heading 3 2 3 2 4 2 4 4" xfId="21687" xr:uid="{2CD2E198-9432-4357-992D-6521E856BFEB}"/>
    <cellStyle name="Heading 3 2 3 2 4 2 5" xfId="5235" xr:uid="{FD7C80A0-0A32-4B15-9E03-43CA3B902E76}"/>
    <cellStyle name="Heading 3 2 3 2 4 2 5 2" xfId="8752" xr:uid="{02F3B54E-B138-4A4F-9E89-0302ADC8F732}"/>
    <cellStyle name="Heading 3 2 3 2 4 2 5 2 2" xfId="26288" xr:uid="{EF95F795-6988-4135-BC5B-3ADAB270417D}"/>
    <cellStyle name="Heading 3 2 3 2 4 2 5 3" xfId="18332" xr:uid="{6A738932-68FB-4070-BBAC-10AACA53CF73}"/>
    <cellStyle name="Heading 3 2 3 2 4 2 5 4" xfId="21451" xr:uid="{B874D0E3-9555-4CD0-B37B-40080DF2D863}"/>
    <cellStyle name="Heading 3 2 3 2 4 2 6" xfId="4653" xr:uid="{5D33B1E6-817A-4E9D-A7A5-E7A1BB74DC8A}"/>
    <cellStyle name="Heading 3 2 3 2 4 2 6 2" xfId="8439" xr:uid="{A40436D7-9791-431D-9F3D-62519ABA7221}"/>
    <cellStyle name="Heading 3 2 3 2 4 2 6 2 2" xfId="25726" xr:uid="{894844BF-82A8-4C1C-BDC4-D3834E78A470}"/>
    <cellStyle name="Heading 3 2 3 2 4 2 6 3" xfId="17770" xr:uid="{44EC9FC0-120B-4ABF-A6D4-AF8FF896CC4E}"/>
    <cellStyle name="Heading 3 2 3 2 4 2 6 4" xfId="21138" xr:uid="{F951CE5C-9462-46FA-96D5-5E92BA0A7EF3}"/>
    <cellStyle name="Heading 3 2 3 2 4 2 7" xfId="4699" xr:uid="{9C553148-70FB-4357-82C1-A39FFD64DCBB}"/>
    <cellStyle name="Heading 3 2 3 2 4 2 7 2" xfId="8479" xr:uid="{1273525A-A951-4D4F-82C1-0E91EED6FEAC}"/>
    <cellStyle name="Heading 3 2 3 2 4 2 7 3" xfId="21178" xr:uid="{16E42BC2-7DD6-4677-8CAE-9B31F6BF8747}"/>
    <cellStyle name="Heading 3 2 3 2 4 2 8" xfId="7612" xr:uid="{AE353BAC-8FAF-4042-A95A-B0DEFF1FFC5E}"/>
    <cellStyle name="Heading 3 2 3 2 4 2 8 2" xfId="22882" xr:uid="{BEAE390D-22A7-497A-A417-2CD42FED1104}"/>
    <cellStyle name="Heading 3 2 3 2 4 2 9" xfId="11010" xr:uid="{DC2A759E-30B5-47EA-AC81-60532140A180}"/>
    <cellStyle name="Heading 3 2 3 2 4 2 9 2" xfId="23485" xr:uid="{FBECBCF9-8381-41BC-B708-6BB4F60D0B3C}"/>
    <cellStyle name="Heading 3 2 3 2 4 3" xfId="1453" xr:uid="{605CC94C-14A8-4FA6-85C2-6C363024F03C}"/>
    <cellStyle name="Heading 3 2 3 2 4 3 10" xfId="20605" xr:uid="{9AD3CF31-0D20-4885-A7AF-E8FEC59B31E0}"/>
    <cellStyle name="Heading 3 2 3 2 4 3 2" xfId="3990" xr:uid="{2E3460B0-58AB-437E-906D-4CE0A27353F8}"/>
    <cellStyle name="Heading 3 2 3 2 4 3 2 2" xfId="6966" xr:uid="{48A56974-AC05-4576-B1E9-9BA44B0CABCA}"/>
    <cellStyle name="Heading 3 2 3 2 4 3 2 2 2" xfId="9161" xr:uid="{F425128D-4E65-4D94-A589-3EFB809E0B12}"/>
    <cellStyle name="Heading 3 2 3 2 4 3 2 2 2 2" xfId="28011" xr:uid="{AA84BF69-8F25-4D3D-B754-79EA5F164040}"/>
    <cellStyle name="Heading 3 2 3 2 4 3 2 2 3" xfId="20055" xr:uid="{DB53F85F-4BCA-41EE-B545-CA4552C5A3DC}"/>
    <cellStyle name="Heading 3 2 3 2 4 3 2 2 4" xfId="22112" xr:uid="{FE582848-E8D0-410E-9457-30C9DCD994E9}"/>
    <cellStyle name="Heading 3 2 3 2 4 3 2 3" xfId="8117" xr:uid="{A0ABB5D9-9D61-4E13-AF33-F334E772D74C}"/>
    <cellStyle name="Heading 3 2 3 2 4 3 2 3 2" xfId="25094" xr:uid="{9A3CB5AA-DEEE-434E-9DD9-D731464621C4}"/>
    <cellStyle name="Heading 3 2 3 2 4 3 2 4" xfId="17138" xr:uid="{DA7C6641-3A15-49B5-8F0B-287719FFDE78}"/>
    <cellStyle name="Heading 3 2 3 2 4 3 2 5" xfId="20816" xr:uid="{90A0365B-EC07-4DE5-9A38-5021D70280CD}"/>
    <cellStyle name="Heading 3 2 3 2 4 3 3" xfId="4551" xr:uid="{D1B880ED-B2D3-4B4D-9957-C1B8C1E548DC}"/>
    <cellStyle name="Heading 3 2 3 2 4 3 3 2" xfId="8369" xr:uid="{D1A7E0D3-9538-452D-B5F6-992257FAE6EA}"/>
    <cellStyle name="Heading 3 2 3 2 4 3 3 2 2" xfId="25635" xr:uid="{2FABC0C7-F5EF-4FBE-9167-E62F450F9D50}"/>
    <cellStyle name="Heading 3 2 3 2 4 3 3 3" xfId="17679" xr:uid="{6C0B6196-BA02-4B0B-825D-094147B7D768}"/>
    <cellStyle name="Heading 3 2 3 2 4 3 3 4" xfId="21068" xr:uid="{7A8327C7-7BE0-4FC4-85AF-11E2C6A7CEB4}"/>
    <cellStyle name="Heading 3 2 3 2 4 3 4" xfId="2682" xr:uid="{924930E6-AFC3-42F0-B2D8-C458933F3B4A}"/>
    <cellStyle name="Heading 3 2 3 2 4 3 4 2" xfId="7906" xr:uid="{BDB28F09-0702-4257-8C4D-2775DBAF9AAB}"/>
    <cellStyle name="Heading 3 2 3 2 4 3 4 2 2" xfId="23816" xr:uid="{4653B5CB-7FF1-43C6-8999-10B4D4371E06}"/>
    <cellStyle name="Heading 3 2 3 2 4 3 4 3" xfId="15863" xr:uid="{79B4D34B-4E3D-4CBD-A12D-560268E0C4FE}"/>
    <cellStyle name="Heading 3 2 3 2 4 3 4 4" xfId="21895" xr:uid="{0BFD2E84-7396-4341-80B3-27C3852DE2F5}"/>
    <cellStyle name="Heading 3 2 3 2 4 3 5" xfId="5321" xr:uid="{CC60BD78-AF09-4BED-94E0-6B7DDC57A722}"/>
    <cellStyle name="Heading 3 2 3 2 4 3 5 2" xfId="8838" xr:uid="{2EE8DDAF-25B8-400D-9C25-C8B788D6B089}"/>
    <cellStyle name="Heading 3 2 3 2 4 3 5 2 2" xfId="26374" xr:uid="{F5CDA21E-379E-4E84-AD40-B5A61952E8A4}"/>
    <cellStyle name="Heading 3 2 3 2 4 3 5 3" xfId="18418" xr:uid="{BCCBD27D-888C-4987-B658-5651F6D27B4D}"/>
    <cellStyle name="Heading 3 2 3 2 4 3 5 4" xfId="21537" xr:uid="{1E7A43B2-5A82-4C08-ABBD-AC48F42829B7}"/>
    <cellStyle name="Heading 3 2 3 2 4 3 6" xfId="5460" xr:uid="{DC0DAA38-7D0C-45E9-AA2C-BB7E2D2C65AA}"/>
    <cellStyle name="Heading 3 2 3 2 4 3 6 2" xfId="8913" xr:uid="{31E3DD58-002A-4BDC-8AF8-4EFE9C6A5FB5}"/>
    <cellStyle name="Heading 3 2 3 2 4 3 6 2 2" xfId="26511" xr:uid="{52994435-C235-43EE-A4E3-5CD0AD852946}"/>
    <cellStyle name="Heading 3 2 3 2 4 3 6 3" xfId="18555" xr:uid="{B754359D-A41A-4B22-9782-864D8D52D000}"/>
    <cellStyle name="Heading 3 2 3 2 4 3 6 4" xfId="21613" xr:uid="{F75EC536-1DDB-4127-9745-CCA964BD05D9}"/>
    <cellStyle name="Heading 3 2 3 2 4 3 7" xfId="7382" xr:uid="{11981188-0101-4F5C-829A-B9BD89D0B47C}"/>
    <cellStyle name="Heading 3 2 3 2 4 3 7 2" xfId="9285" xr:uid="{ECCEA482-1358-4458-8C26-E61E0CAD73D8}"/>
    <cellStyle name="Heading 3 2 3 2 4 3 7 3" xfId="22236" xr:uid="{A5374951-D656-468A-BB16-A769FFD9003F}"/>
    <cellStyle name="Heading 3 2 3 2 4 3 8" xfId="10493" xr:uid="{1E32F1F3-D2D8-4EE4-831E-8B5B8E8D58A2}"/>
    <cellStyle name="Heading 3 2 3 2 4 3 8 2" xfId="22967" xr:uid="{3BEC3538-A9AC-4BD5-9B1C-F2B9C6541C9E}"/>
    <cellStyle name="Heading 3 2 3 2 4 3 9" xfId="15004" xr:uid="{5D709D6A-01C2-4F3F-B205-FFA3767EA3D2}"/>
    <cellStyle name="Heading 3 2 3 2 5" xfId="1170" xr:uid="{C5BC4D29-E28A-4D16-B879-0FB797CA421E}"/>
    <cellStyle name="Heading 3 2 3 2 5 2" xfId="1368" xr:uid="{41EE04AD-30C6-4AFB-92EC-E3560BEF79FB}"/>
    <cellStyle name="Heading 3 2 3 2 5 2 10" xfId="14921" xr:uid="{DB2F3B52-F0E5-4AB4-9C1D-C525E4F182FB}"/>
    <cellStyle name="Heading 3 2 3 2 5 2 11" xfId="14706" xr:uid="{48BAEB4D-5568-49D5-91F6-702FAFCB8BDA}"/>
    <cellStyle name="Heading 3 2 3 2 5 2 2" xfId="3906" xr:uid="{BF579D9D-4C3E-416A-AA36-649D759331FC}"/>
    <cellStyle name="Heading 3 2 3 2 5 2 2 2" xfId="6882" xr:uid="{2BDF1CCF-DCCB-4736-887F-A0F79B00EB18}"/>
    <cellStyle name="Heading 3 2 3 2 5 2 2 2 2" xfId="9077" xr:uid="{073E682F-175F-4A1B-8053-405718D6108B}"/>
    <cellStyle name="Heading 3 2 3 2 5 2 2 2 2 2" xfId="27927" xr:uid="{E1B17A0A-0EEF-4862-923B-F74BD9762CFC}"/>
    <cellStyle name="Heading 3 2 3 2 5 2 2 2 3" xfId="19971" xr:uid="{6FBFCC9B-A885-4C86-B47E-93825CD843FD}"/>
    <cellStyle name="Heading 3 2 3 2 5 2 2 2 4" xfId="22028" xr:uid="{D342E013-033A-49E3-82E6-31AB6580F6D1}"/>
    <cellStyle name="Heading 3 2 3 2 5 2 2 3" xfId="8034" xr:uid="{352B6941-675C-4D20-86C8-8E1F106FAC9E}"/>
    <cellStyle name="Heading 3 2 3 2 5 2 2 3 2" xfId="25011" xr:uid="{1D9664AC-446B-4FD3-B0A7-853084A0345A}"/>
    <cellStyle name="Heading 3 2 3 2 5 2 2 4" xfId="17055" xr:uid="{DA4C3DEF-919F-4BC3-9E17-AD32FB81495D}"/>
    <cellStyle name="Heading 3 2 3 2 5 2 2 5" xfId="20733" xr:uid="{39098214-23D7-4597-92E6-E24F580EB285}"/>
    <cellStyle name="Heading 3 2 3 2 5 2 3" xfId="4468" xr:uid="{B3BB5669-1B2B-4FC9-9BB8-514F50560FE1}"/>
    <cellStyle name="Heading 3 2 3 2 5 2 3 2" xfId="8286" xr:uid="{E9146B2E-F121-405A-81F1-15FC90BACB1F}"/>
    <cellStyle name="Heading 3 2 3 2 5 2 3 2 2" xfId="25552" xr:uid="{F01B0F75-CC9D-4811-95B9-A995E62FB877}"/>
    <cellStyle name="Heading 3 2 3 2 5 2 3 3" xfId="17596" xr:uid="{36C125B4-1AE9-49B8-A00C-3126B3AD972D}"/>
    <cellStyle name="Heading 3 2 3 2 5 2 3 4" xfId="20985" xr:uid="{21B077E3-DFE8-4343-9E66-1DBF5B951A0C}"/>
    <cellStyle name="Heading 3 2 3 2 5 2 4" xfId="2304" xr:uid="{31638BC4-8EBE-4923-BC56-218797AF3BB0}"/>
    <cellStyle name="Heading 3 2 3 2 5 2 4 2" xfId="7683" xr:uid="{9F02C067-324D-4A4D-885D-35B3297546F3}"/>
    <cellStyle name="Heading 3 2 3 2 5 2 4 2 2" xfId="23547" xr:uid="{86FF45D6-2467-46F6-AFD3-6018D7606C58}"/>
    <cellStyle name="Heading 3 2 3 2 5 2 4 3" xfId="15567" xr:uid="{C394594B-87EE-447A-B10D-DBB8BC4429BF}"/>
    <cellStyle name="Heading 3 2 3 2 5 2 4 4" xfId="21664" xr:uid="{D423CAA3-A448-4CBF-B105-FB0230AFDA04}"/>
    <cellStyle name="Heading 3 2 3 2 5 2 5" xfId="5236" xr:uid="{2E8A3809-3006-45D7-B129-A6CFD8C18210}"/>
    <cellStyle name="Heading 3 2 3 2 5 2 5 2" xfId="8753" xr:uid="{EC6A9504-8037-416A-A2AD-C817CA855AB7}"/>
    <cellStyle name="Heading 3 2 3 2 5 2 5 2 2" xfId="26289" xr:uid="{C7D11A4A-D3BE-4A33-B070-BA7B9DB7E48E}"/>
    <cellStyle name="Heading 3 2 3 2 5 2 5 3" xfId="18333" xr:uid="{73F60315-B275-4149-A801-A4A26877CD64}"/>
    <cellStyle name="Heading 3 2 3 2 5 2 5 4" xfId="21452" xr:uid="{9912324D-C06B-4A75-AE36-9CF82BF781B6}"/>
    <cellStyle name="Heading 3 2 3 2 5 2 6" xfId="5622" xr:uid="{6C357F02-CD94-4186-B02E-6811EADF3683}"/>
    <cellStyle name="Heading 3 2 3 2 5 2 6 2" xfId="8940" xr:uid="{FD7B53C2-CB59-4A43-A442-3D6926B21E2B}"/>
    <cellStyle name="Heading 3 2 3 2 5 2 6 2 2" xfId="26671" xr:uid="{597A21AB-E4BD-4AF6-ABBA-0DF12370109A}"/>
    <cellStyle name="Heading 3 2 3 2 5 2 6 3" xfId="18715" xr:uid="{9D4D65CC-906A-47E6-A784-AC0F519F2AD5}"/>
    <cellStyle name="Heading 3 2 3 2 5 2 6 4" xfId="21650" xr:uid="{7AB356F8-99C5-48C3-BB45-75298E9C4E0E}"/>
    <cellStyle name="Heading 3 2 3 2 5 2 7" xfId="7345" xr:uid="{D5E8D6BF-D4B5-4CFB-BCA4-4C5A92184CD8}"/>
    <cellStyle name="Heading 3 2 3 2 5 2 7 2" xfId="9248" xr:uid="{CFE80231-0B99-4C2B-967F-F684E30AF366}"/>
    <cellStyle name="Heading 3 2 3 2 5 2 7 3" xfId="22199" xr:uid="{A3C967A0-555A-4ED6-B8BC-A0B1199DA04A}"/>
    <cellStyle name="Heading 3 2 3 2 5 2 8" xfId="7613" xr:uid="{16640977-546D-4EFA-84F6-22B9BA49DC86}"/>
    <cellStyle name="Heading 3 2 3 2 5 2 8 2" xfId="22883" xr:uid="{485D4523-8870-4C23-8317-25FDEC06836B}"/>
    <cellStyle name="Heading 3 2 3 2 5 2 9" xfId="10153" xr:uid="{5F16D11E-DF80-4A18-95C7-C0BDBECE9CB8}"/>
    <cellStyle name="Heading 3 2 3 2 5 2 9 2" xfId="22523" xr:uid="{06DC6060-5BA2-4BD2-A92A-17A1D3DE1DCF}"/>
    <cellStyle name="Heading 3 2 3 2 5 3" xfId="1454" xr:uid="{F79B56C8-D229-4B24-B16C-8C3A049F949B}"/>
    <cellStyle name="Heading 3 2 3 2 5 3 10" xfId="20529" xr:uid="{A50F5331-142C-4B9B-8FDD-B61E6ADE0BD7}"/>
    <cellStyle name="Heading 3 2 3 2 5 3 2" xfId="3991" xr:uid="{8BCA29F9-C445-4312-A4E1-EC3A90D2C265}"/>
    <cellStyle name="Heading 3 2 3 2 5 3 2 2" xfId="6967" xr:uid="{09C94B54-446E-489C-9733-204D744E9D5F}"/>
    <cellStyle name="Heading 3 2 3 2 5 3 2 2 2" xfId="9162" xr:uid="{7A3A887C-86ED-4338-876E-7B45541D9E3F}"/>
    <cellStyle name="Heading 3 2 3 2 5 3 2 2 2 2" xfId="28012" xr:uid="{1DE5D812-DEC1-4BBA-A8F2-4CA39ADCE43E}"/>
    <cellStyle name="Heading 3 2 3 2 5 3 2 2 3" xfId="20056" xr:uid="{E92A73E9-8863-4E20-8584-CC36CE54E991}"/>
    <cellStyle name="Heading 3 2 3 2 5 3 2 2 4" xfId="22113" xr:uid="{9E455772-3A29-4F70-9392-AA792D85D2F6}"/>
    <cellStyle name="Heading 3 2 3 2 5 3 2 3" xfId="8118" xr:uid="{F0D400FE-8ED8-4912-8783-4490D14ED2DA}"/>
    <cellStyle name="Heading 3 2 3 2 5 3 2 3 2" xfId="25095" xr:uid="{DAE2F221-BB76-4E09-90F2-8A9C70A6C18F}"/>
    <cellStyle name="Heading 3 2 3 2 5 3 2 4" xfId="17139" xr:uid="{DD6481DB-B1C8-462E-B4E2-ADA722FD3DDD}"/>
    <cellStyle name="Heading 3 2 3 2 5 3 2 5" xfId="20817" xr:uid="{08960B73-3C8F-403D-9317-FA1E834533CC}"/>
    <cellStyle name="Heading 3 2 3 2 5 3 3" xfId="4552" xr:uid="{1F621AB7-1869-4867-BA17-56AD6F263B65}"/>
    <cellStyle name="Heading 3 2 3 2 5 3 3 2" xfId="8370" xr:uid="{A3A2FEED-7BB8-4F30-A76F-F3BFB408C863}"/>
    <cellStyle name="Heading 3 2 3 2 5 3 3 2 2" xfId="25636" xr:uid="{7757DABC-DEE3-44EF-BE4D-ECBFC14C7EFD}"/>
    <cellStyle name="Heading 3 2 3 2 5 3 3 3" xfId="17680" xr:uid="{0C0C3FFB-909D-46F4-91E7-B1503A956BE2}"/>
    <cellStyle name="Heading 3 2 3 2 5 3 3 4" xfId="21069" xr:uid="{1770D113-BA08-4964-9618-2559248360E2}"/>
    <cellStyle name="Heading 3 2 3 2 5 3 4" xfId="2535" xr:uid="{9A67AEC1-6207-4698-87E9-6A3E94D2D169}"/>
    <cellStyle name="Heading 3 2 3 2 5 3 4 2" xfId="7765" xr:uid="{E92BC846-4C7F-4716-A887-CE1A42E91CF6}"/>
    <cellStyle name="Heading 3 2 3 2 5 3 4 2 2" xfId="23671" xr:uid="{2F3004DF-E695-480F-9B18-9E59E7EFF889}"/>
    <cellStyle name="Heading 3 2 3 2 5 3 4 3" xfId="15718" xr:uid="{CB58728A-155A-4223-9DE5-B57712E231E1}"/>
    <cellStyle name="Heading 3 2 3 2 5 3 4 4" xfId="21754" xr:uid="{013DB26F-9B37-4C92-89F5-0E22D5A441E6}"/>
    <cellStyle name="Heading 3 2 3 2 5 3 5" xfId="5322" xr:uid="{4735F5DD-0360-4BDB-9CB3-0B513A355D24}"/>
    <cellStyle name="Heading 3 2 3 2 5 3 5 2" xfId="8839" xr:uid="{68C494E3-75D8-450A-87C8-1D8740707310}"/>
    <cellStyle name="Heading 3 2 3 2 5 3 5 2 2" xfId="26375" xr:uid="{88B13079-E5C8-4E87-8EE1-DFFEC0BC5697}"/>
    <cellStyle name="Heading 3 2 3 2 5 3 5 3" xfId="18419" xr:uid="{FB849F57-D668-402C-B904-81A565AD63E3}"/>
    <cellStyle name="Heading 3 2 3 2 5 3 5 4" xfId="21538" xr:uid="{B89CADC6-63E0-4F28-952F-ADF4CD18A074}"/>
    <cellStyle name="Heading 3 2 3 2 5 3 6" xfId="4826" xr:uid="{4D6B3C2E-2797-475C-B314-3F84913FF90C}"/>
    <cellStyle name="Heading 3 2 3 2 5 3 6 2" xfId="8520" xr:uid="{969F6869-D965-41E6-B6E0-85E1B6CA70B3}"/>
    <cellStyle name="Heading 3 2 3 2 5 3 6 2 2" xfId="25885" xr:uid="{DD19B8EA-B5EA-43D7-86BC-2B2E87C04D52}"/>
    <cellStyle name="Heading 3 2 3 2 5 3 6 3" xfId="17929" xr:uid="{A3BD8BFD-AA7A-494D-8FA6-0D28456B90AC}"/>
    <cellStyle name="Heading 3 2 3 2 5 3 6 4" xfId="21219" xr:uid="{A170F400-E9D6-45CD-AF1A-2A3DC60F24C7}"/>
    <cellStyle name="Heading 3 2 3 2 5 3 7" xfId="7509" xr:uid="{BC2EC614-8CBF-43FA-BA8A-ECE6D315AA8F}"/>
    <cellStyle name="Heading 3 2 3 2 5 3 7 2" xfId="9412" xr:uid="{2A98B2CA-ED3D-468A-8E35-8D513EA64445}"/>
    <cellStyle name="Heading 3 2 3 2 5 3 7 3" xfId="22363" xr:uid="{1535ABC2-EF2C-4C13-B9BB-27C3759D9871}"/>
    <cellStyle name="Heading 3 2 3 2 5 3 8" xfId="10494" xr:uid="{F8BEBE41-2F75-4164-81E1-5F563BDD8279}"/>
    <cellStyle name="Heading 3 2 3 2 5 3 8 2" xfId="22968" xr:uid="{FFFDFE02-066F-41B7-A9C9-16DC8FECA2F1}"/>
    <cellStyle name="Heading 3 2 3 2 5 3 9" xfId="15005" xr:uid="{D354E0B9-5FD4-4073-A2C1-6F0016962CC2}"/>
    <cellStyle name="Heading 3 2 3 2 6" xfId="1302" xr:uid="{17E3EB36-4FD1-4315-88FB-0B5A782CE821}"/>
    <cellStyle name="Heading 3 2 3 2 6 10" xfId="14859" xr:uid="{D4323A49-9522-4CBF-AE59-F5BB63A5C69A}"/>
    <cellStyle name="Heading 3 2 3 2 6 11" xfId="15070" xr:uid="{0BD20091-0E36-44E8-9FA4-857568AEBBA3}"/>
    <cellStyle name="Heading 3 2 3 2 6 2" xfId="3841" xr:uid="{4A48079E-E977-4184-9D72-CF95312AF750}"/>
    <cellStyle name="Heading 3 2 3 2 6 2 2" xfId="6820" xr:uid="{1CB3211E-E865-4232-9A2D-B4430BDE69CE}"/>
    <cellStyle name="Heading 3 2 3 2 6 2 2 2" xfId="9015" xr:uid="{A630D3A1-7819-4DE0-8139-50BACDCBE9F8}"/>
    <cellStyle name="Heading 3 2 3 2 6 2 2 2 2" xfId="27865" xr:uid="{DDA8E4D3-D9EA-411D-9477-193335FC734D}"/>
    <cellStyle name="Heading 3 2 3 2 6 2 2 3" xfId="19909" xr:uid="{C0661540-5C3F-4BE2-9A9D-5E53D1F17CA1}"/>
    <cellStyle name="Heading 3 2 3 2 6 2 2 4" xfId="21966" xr:uid="{B0F80C29-A115-4155-B758-C3DA02CEF1ED}"/>
    <cellStyle name="Heading 3 2 3 2 6 2 3" xfId="7972" xr:uid="{B77F9C78-0C86-4F76-8F49-1407A7E00DEF}"/>
    <cellStyle name="Heading 3 2 3 2 6 2 3 2" xfId="24949" xr:uid="{1AD82DB7-C6C7-4108-91CC-93E74223FD8C}"/>
    <cellStyle name="Heading 3 2 3 2 6 2 4" xfId="16993" xr:uid="{196F63A1-99B3-40FC-A080-D15FA18C38D7}"/>
    <cellStyle name="Heading 3 2 3 2 6 2 5" xfId="20671" xr:uid="{A6A99DDE-5C5B-4EF2-BEB8-16C79A454CB5}"/>
    <cellStyle name="Heading 3 2 3 2 6 3" xfId="4406" xr:uid="{595C2B07-3180-441D-B011-7A81861053A0}"/>
    <cellStyle name="Heading 3 2 3 2 6 3 2" xfId="8224" xr:uid="{16AEEA4A-B985-4C0C-AC38-AB5586FBA9AC}"/>
    <cellStyle name="Heading 3 2 3 2 6 3 2 2" xfId="25490" xr:uid="{9F837083-C201-4CF9-BB6E-EDB5417F2E3D}"/>
    <cellStyle name="Heading 3 2 3 2 6 3 3" xfId="17534" xr:uid="{B75B3DFE-F2B6-47FC-8BF1-059B774EE6A3}"/>
    <cellStyle name="Heading 3 2 3 2 6 3 4" xfId="20923" xr:uid="{AB900F59-483C-4727-866F-98416C3A388D}"/>
    <cellStyle name="Heading 3 2 3 2 6 4" xfId="2595" xr:uid="{BC8A700C-773C-4953-B88F-82E69625F256}"/>
    <cellStyle name="Heading 3 2 3 2 6 4 2" xfId="7825" xr:uid="{BA65B264-E86F-43B1-A763-C5046681372B}"/>
    <cellStyle name="Heading 3 2 3 2 6 4 2 2" xfId="23731" xr:uid="{43952576-BA87-4523-B7D0-31D612FF0CD5}"/>
    <cellStyle name="Heading 3 2 3 2 6 4 3" xfId="15778" xr:uid="{0556041C-F2CD-4FBA-A7B9-97385EA4B70C}"/>
    <cellStyle name="Heading 3 2 3 2 6 4 4" xfId="21814" xr:uid="{CAA15C87-80E5-4303-B317-BE2079553AB6}"/>
    <cellStyle name="Heading 3 2 3 2 6 5" xfId="5174" xr:uid="{098FF5CD-D316-4D87-86A2-C5F58A27AA86}"/>
    <cellStyle name="Heading 3 2 3 2 6 5 2" xfId="8691" xr:uid="{0D5E7FA3-589D-4CB4-9E08-2EEF1CE5E93D}"/>
    <cellStyle name="Heading 3 2 3 2 6 5 2 2" xfId="26227" xr:uid="{185678AB-C549-45A2-A3A0-CD6FA90325F1}"/>
    <cellStyle name="Heading 3 2 3 2 6 5 3" xfId="18271" xr:uid="{F7FDE207-BC1E-41F1-BF60-45A572AE9EAB}"/>
    <cellStyle name="Heading 3 2 3 2 6 5 4" xfId="21390" xr:uid="{C5A89C00-7C8F-479C-A501-4D9A82F49EB1}"/>
    <cellStyle name="Heading 3 2 3 2 6 6" xfId="5025" xr:uid="{85CD9A50-8B40-4936-A578-3B5270C06742}"/>
    <cellStyle name="Heading 3 2 3 2 6 6 2" xfId="8601" xr:uid="{95D64900-74F5-432B-A88C-E791FAC2AB04}"/>
    <cellStyle name="Heading 3 2 3 2 6 6 2 2" xfId="26080" xr:uid="{65BE4B7B-D49B-4826-B1CE-E0E13AADDD00}"/>
    <cellStyle name="Heading 3 2 3 2 6 6 3" xfId="18124" xr:uid="{DCB41B6A-5759-43C9-A2E1-C530E512F8DB}"/>
    <cellStyle name="Heading 3 2 3 2 6 6 4" xfId="21300" xr:uid="{BC5FBA6F-5DD2-474B-8BA5-BA36C6764C5C}"/>
    <cellStyle name="Heading 3 2 3 2 6 7" xfId="7369" xr:uid="{17B666A3-1928-4BA1-B40F-2F7B2318AE72}"/>
    <cellStyle name="Heading 3 2 3 2 6 7 2" xfId="9272" xr:uid="{BD928D2E-D532-441C-8C81-14B40FD21D20}"/>
    <cellStyle name="Heading 3 2 3 2 6 7 3" xfId="22223" xr:uid="{C89C95EA-4FF8-493B-97D1-A85F02E9DA4F}"/>
    <cellStyle name="Heading 3 2 3 2 6 8" xfId="7553" xr:uid="{FC16854A-DB06-460D-8C87-A218BE8A0C42}"/>
    <cellStyle name="Heading 3 2 3 2 6 8 2" xfId="22821" xr:uid="{918EE367-66AC-4685-9427-C77F886265FA}"/>
    <cellStyle name="Heading 3 2 3 2 6 9" xfId="10053" xr:uid="{D5AA666A-20A0-4B5F-8DA4-38E6E36720AD}"/>
    <cellStyle name="Heading 3 2 3 2 6 9 2" xfId="22431" xr:uid="{1BDFB31F-85C6-4238-8583-4236101740EA}"/>
    <cellStyle name="Heading 3 2 3 2 7" xfId="1290" xr:uid="{75817848-9BB1-49EB-85CC-B85F524A6AE4}"/>
    <cellStyle name="Heading 3 2 3 2 7 10" xfId="20612" xr:uid="{5266DD43-0820-438B-9CB5-AD1CBFF6DCAD}"/>
    <cellStyle name="Heading 3 2 3 2 7 2" xfId="3832" xr:uid="{05F3910F-86AA-4F1B-BED3-89708864DE27}"/>
    <cellStyle name="Heading 3 2 3 2 7 2 2" xfId="6812" xr:uid="{EC35024A-283E-4E00-A5CA-8D98131E27C8}"/>
    <cellStyle name="Heading 3 2 3 2 7 2 2 2" xfId="9007" xr:uid="{B7B091EC-F251-4887-9039-444F6E64D253}"/>
    <cellStyle name="Heading 3 2 3 2 7 2 2 2 2" xfId="27857" xr:uid="{622A82E1-0B78-4746-9DCC-E5F395DFDCC0}"/>
    <cellStyle name="Heading 3 2 3 2 7 2 2 3" xfId="19901" xr:uid="{870693F9-FE62-4425-A432-7AD7037218EC}"/>
    <cellStyle name="Heading 3 2 3 2 7 2 2 4" xfId="21958" xr:uid="{1EC1402A-1C12-4183-96C7-EF6E5C9D1236}"/>
    <cellStyle name="Heading 3 2 3 2 7 2 3" xfId="7964" xr:uid="{01F820B2-DBE8-4526-9CBC-27278C11833C}"/>
    <cellStyle name="Heading 3 2 3 2 7 2 3 2" xfId="24941" xr:uid="{5631D62C-1850-4DB7-AFAC-A095D9B17A3C}"/>
    <cellStyle name="Heading 3 2 3 2 7 2 4" xfId="16985" xr:uid="{E3E97094-2C48-472F-8205-BDB0FE9D1E18}"/>
    <cellStyle name="Heading 3 2 3 2 7 2 5" xfId="20663" xr:uid="{02650C33-2D1C-4ECC-97EA-0F0B333819DC}"/>
    <cellStyle name="Heading 3 2 3 2 7 3" xfId="4398" xr:uid="{66FF7EAD-C872-4593-B825-326B8BD374A3}"/>
    <cellStyle name="Heading 3 2 3 2 7 3 2" xfId="8216" xr:uid="{B3098372-033C-42B6-99A1-3F799C171445}"/>
    <cellStyle name="Heading 3 2 3 2 7 3 2 2" xfId="25482" xr:uid="{6E2CCB17-FDE2-4979-A78B-F0EC71D5B1BB}"/>
    <cellStyle name="Heading 3 2 3 2 7 3 3" xfId="17526" xr:uid="{2D497F6C-D075-4A22-8AD1-A301FE2F4800}"/>
    <cellStyle name="Heading 3 2 3 2 7 3 4" xfId="20915" xr:uid="{83F8DCC3-AD88-45DF-B125-9DA799662068}"/>
    <cellStyle name="Heading 3 2 3 2 7 4" xfId="2690" xr:uid="{BF673F8A-56E5-47B5-B81D-4E68550D845E}"/>
    <cellStyle name="Heading 3 2 3 2 7 4 2" xfId="7913" xr:uid="{3FF259F9-865A-46FA-B62E-BDBE9A23B1B7}"/>
    <cellStyle name="Heading 3 2 3 2 7 4 2 2" xfId="23824" xr:uid="{D7969B9D-A557-41CA-BEC3-1224937367E0}"/>
    <cellStyle name="Heading 3 2 3 2 7 4 3" xfId="15871" xr:uid="{5B5C5B04-290E-4F6C-A000-1C5312D951E6}"/>
    <cellStyle name="Heading 3 2 3 2 7 4 4" xfId="21902" xr:uid="{30F23346-4B4C-4764-AFD8-81CB3EBFAB88}"/>
    <cellStyle name="Heading 3 2 3 2 7 5" xfId="5165" xr:uid="{11CDEC16-0275-4C7B-B7CC-AAB3D420AD33}"/>
    <cellStyle name="Heading 3 2 3 2 7 5 2" xfId="8682" xr:uid="{DE961623-AC6F-40FD-93A7-7B12B8EA8446}"/>
    <cellStyle name="Heading 3 2 3 2 7 5 2 2" xfId="26218" xr:uid="{313044BA-6F06-4565-95F5-8C5CBE998025}"/>
    <cellStyle name="Heading 3 2 3 2 7 5 3" xfId="18262" xr:uid="{CCEA5A0D-733F-4D90-93C3-B297AC129857}"/>
    <cellStyle name="Heading 3 2 3 2 7 5 4" xfId="21381" xr:uid="{346057CB-F399-4C95-85CA-A5EC358E9E9D}"/>
    <cellStyle name="Heading 3 2 3 2 7 6" xfId="4992" xr:uid="{C868E973-460E-48AE-821E-E14ECA15413E}"/>
    <cellStyle name="Heading 3 2 3 2 7 6 2" xfId="8581" xr:uid="{2FCBD912-5ECF-4AE4-9E18-33721D877124}"/>
    <cellStyle name="Heading 3 2 3 2 7 6 2 2" xfId="26047" xr:uid="{BB4CA81A-F6D1-43E6-84AC-75914BE658CC}"/>
    <cellStyle name="Heading 3 2 3 2 7 6 3" xfId="18091" xr:uid="{51FC4770-68C0-47C7-AF05-1A4E9BB5BEDB}"/>
    <cellStyle name="Heading 3 2 3 2 7 6 4" xfId="21280" xr:uid="{71BB8CE5-80B8-4A89-B417-DEF47A8BC547}"/>
    <cellStyle name="Heading 3 2 3 2 7 7" xfId="7429" xr:uid="{FE2AE422-18DC-49D3-9094-9D93DC0C8CFB}"/>
    <cellStyle name="Heading 3 2 3 2 7 7 2" xfId="9332" xr:uid="{320DAD92-433A-4FD9-8B9C-5E96E20C9FE3}"/>
    <cellStyle name="Heading 3 2 3 2 7 7 3" xfId="22283" xr:uid="{8DD69CA7-7E92-4203-BB08-A06F2D4FE45B}"/>
    <cellStyle name="Heading 3 2 3 2 7 8" xfId="10455" xr:uid="{F2853661-C4E2-41C6-BC93-45076D9A5416}"/>
    <cellStyle name="Heading 3 2 3 2 7 8 2" xfId="22812" xr:uid="{7AA9B625-24F4-4D94-8DD0-B3FB17D3819B}"/>
    <cellStyle name="Heading 3 2 3 2 7 9" xfId="14851" xr:uid="{670A8AA8-139D-408F-B375-157C8EBA0871}"/>
    <cellStyle name="Heading 3 2 3 2 8" xfId="28370" xr:uid="{66A6EE43-DDA3-4B15-8156-891BE68D1D2C}"/>
    <cellStyle name="Heading 3 2 3 2 9" xfId="32371" xr:uid="{41393B43-62B4-4D4F-BA35-42671D3E0C02}"/>
    <cellStyle name="Heading 3 2 3 3" xfId="963" xr:uid="{97C97645-2733-4CB9-95D0-119DC29F6116}"/>
    <cellStyle name="Heading 3 2 3 3 2" xfId="1042" xr:uid="{E2CC4769-76BA-4B03-9E85-33AE712553AC}"/>
    <cellStyle name="Heading 3 2 3 3 2 2" xfId="1171" xr:uid="{4E7A6AD6-1770-47F4-B059-8F044BE59E7C}"/>
    <cellStyle name="Heading 3 2 3 3 2 2 2" xfId="1369" xr:uid="{CE802D33-3E9C-4B16-AC20-4A7CCFFE2BD4}"/>
    <cellStyle name="Heading 3 2 3 3 2 2 2 10" xfId="14922" xr:uid="{130C32BF-37B1-4479-9558-B9D33B12D392}"/>
    <cellStyle name="Heading 3 2 3 3 2 2 2 11" xfId="15615" xr:uid="{5763935B-6FEC-4BEB-94FC-C262E18766F8}"/>
    <cellStyle name="Heading 3 2 3 3 2 2 2 2" xfId="3907" xr:uid="{ED1085B8-6840-4FD0-A08A-E63E845CA6E8}"/>
    <cellStyle name="Heading 3 2 3 3 2 2 2 2 2" xfId="6883" xr:uid="{FDB69C6F-2378-4900-BB06-E68114A9A85A}"/>
    <cellStyle name="Heading 3 2 3 3 2 2 2 2 2 2" xfId="9078" xr:uid="{55A49E36-DED7-4533-BCF3-EA313A344D67}"/>
    <cellStyle name="Heading 3 2 3 3 2 2 2 2 2 2 2" xfId="27928" xr:uid="{79CF2115-2257-41A3-8B1B-553C4138ACC0}"/>
    <cellStyle name="Heading 3 2 3 3 2 2 2 2 2 3" xfId="19972" xr:uid="{DA861A68-EBFE-4CD4-95C4-A13603D8283E}"/>
    <cellStyle name="Heading 3 2 3 3 2 2 2 2 2 4" xfId="22029" xr:uid="{1580F7E6-825C-4825-BD16-B546190CBC6A}"/>
    <cellStyle name="Heading 3 2 3 3 2 2 2 2 3" xfId="8035" xr:uid="{444B5DB7-30DF-4A73-B499-E59AD9F3A43C}"/>
    <cellStyle name="Heading 3 2 3 3 2 2 2 2 3 2" xfId="25012" xr:uid="{77B56F8A-38BB-41D5-9911-1224154CDAF1}"/>
    <cellStyle name="Heading 3 2 3 3 2 2 2 2 4" xfId="17056" xr:uid="{DFD4DEB5-8E5B-4524-8908-D6E9A34C487A}"/>
    <cellStyle name="Heading 3 2 3 3 2 2 2 2 5" xfId="20734" xr:uid="{59F5EE13-523A-4405-BD1B-73C994081725}"/>
    <cellStyle name="Heading 3 2 3 3 2 2 2 3" xfId="4469" xr:uid="{35B360CA-0AE5-42A0-A528-8AD653A4A3EA}"/>
    <cellStyle name="Heading 3 2 3 3 2 2 2 3 2" xfId="8287" xr:uid="{84432517-94A4-4E03-9977-A23D7B1A9DA0}"/>
    <cellStyle name="Heading 3 2 3 3 2 2 2 3 2 2" xfId="25553" xr:uid="{1B107C74-8DC2-4786-80BE-F6775DDEA853}"/>
    <cellStyle name="Heading 3 2 3 3 2 2 2 3 3" xfId="17597" xr:uid="{8C47F15A-B23F-4927-84BA-DA3E90042C40}"/>
    <cellStyle name="Heading 3 2 3 3 2 2 2 3 4" xfId="20986" xr:uid="{8DC92A8E-7641-4D9B-8F14-F17C6B1C8E58}"/>
    <cellStyle name="Heading 3 2 3 3 2 2 2 4" xfId="2607" xr:uid="{6D6E64BB-3401-4CDA-BED9-39210BD6520B}"/>
    <cellStyle name="Heading 3 2 3 3 2 2 2 4 2" xfId="7837" xr:uid="{D123FC2B-3646-434F-AF7C-DB708FAF17ED}"/>
    <cellStyle name="Heading 3 2 3 3 2 2 2 4 2 2" xfId="23743" xr:uid="{B3FE474B-6488-45AD-87EE-489D074972F3}"/>
    <cellStyle name="Heading 3 2 3 3 2 2 2 4 3" xfId="15790" xr:uid="{CC7CCEAF-021C-4613-9E8F-8C85C0AB4105}"/>
    <cellStyle name="Heading 3 2 3 3 2 2 2 4 4" xfId="21826" xr:uid="{3608E298-1EF0-4716-A126-60BC6C2CE626}"/>
    <cellStyle name="Heading 3 2 3 3 2 2 2 5" xfId="5237" xr:uid="{49AA9E75-1A02-4192-B3DD-00EB90C615DC}"/>
    <cellStyle name="Heading 3 2 3 3 2 2 2 5 2" xfId="8754" xr:uid="{9234126F-E281-4008-BD64-E83B52E5501B}"/>
    <cellStyle name="Heading 3 2 3 3 2 2 2 5 2 2" xfId="26290" xr:uid="{82599DF0-792A-4DA6-B8B7-DB905B9356F0}"/>
    <cellStyle name="Heading 3 2 3 3 2 2 2 5 3" xfId="18334" xr:uid="{48A1296D-1E2A-4786-881B-ED4A57D46032}"/>
    <cellStyle name="Heading 3 2 3 3 2 2 2 5 4" xfId="21453" xr:uid="{F41EF41D-0604-4429-BDC2-3AE63E09AF4F}"/>
    <cellStyle name="Heading 3 2 3 3 2 2 2 6" xfId="5047" xr:uid="{A1A8A9DD-2E22-4513-9F79-73BAC8E6C35E}"/>
    <cellStyle name="Heading 3 2 3 3 2 2 2 6 2" xfId="8611" xr:uid="{DCE4DEBF-A7C2-4624-B027-47DDC011808E}"/>
    <cellStyle name="Heading 3 2 3 3 2 2 2 6 2 2" xfId="26100" xr:uid="{A04CEEDE-622B-40F3-BF00-0E0D897C745B}"/>
    <cellStyle name="Heading 3 2 3 3 2 2 2 6 3" xfId="18144" xr:uid="{B2E02273-89E9-4AEB-A395-E29BA0A75715}"/>
    <cellStyle name="Heading 3 2 3 3 2 2 2 6 4" xfId="21310" xr:uid="{03EC3B91-7089-4CF5-B102-7ABBCB347319}"/>
    <cellStyle name="Heading 3 2 3 3 2 2 2 7" xfId="7517" xr:uid="{9B139C64-4486-432E-B5F6-6391DE4DBDFB}"/>
    <cellStyle name="Heading 3 2 3 3 2 2 2 7 2" xfId="9420" xr:uid="{DAD224B7-3E94-4BC6-B653-BC1EB276F3A4}"/>
    <cellStyle name="Heading 3 2 3 3 2 2 2 7 3" xfId="22371" xr:uid="{1D2445A2-F118-4CB5-AA6C-8AE5E19C196F}"/>
    <cellStyle name="Heading 3 2 3 3 2 2 2 8" xfId="7614" xr:uid="{1A924C14-2EAC-4545-91E6-6D6ACB6A812B}"/>
    <cellStyle name="Heading 3 2 3 3 2 2 2 8 2" xfId="22884" xr:uid="{94B368C2-D3F2-4A13-A50B-C6137A4A8E22}"/>
    <cellStyle name="Heading 3 2 3 3 2 2 2 9" xfId="10671" xr:uid="{27D622E5-AC74-48F6-84D8-A97E3FC1E683}"/>
    <cellStyle name="Heading 3 2 3 3 2 2 2 9 2" xfId="23141" xr:uid="{23F6E002-F430-4995-A432-5B3110A38BC4}"/>
    <cellStyle name="Heading 3 2 3 3 2 2 3" xfId="1455" xr:uid="{FD9031EA-4317-4E9D-AA1C-E4D4E30BDA82}"/>
    <cellStyle name="Heading 3 2 3 3 2 2 3 10" xfId="20553" xr:uid="{A315C8D4-8125-46D3-8FCF-E21471E72928}"/>
    <cellStyle name="Heading 3 2 3 3 2 2 3 2" xfId="3992" xr:uid="{71E66A14-1073-41EB-9203-527999DF8AE0}"/>
    <cellStyle name="Heading 3 2 3 3 2 2 3 2 2" xfId="6968" xr:uid="{CB840F70-CF4A-4EBE-8942-CA2AE396C35B}"/>
    <cellStyle name="Heading 3 2 3 3 2 2 3 2 2 2" xfId="9163" xr:uid="{2FCAD7BD-76DF-4D3B-81A9-F54A7DE20AED}"/>
    <cellStyle name="Heading 3 2 3 3 2 2 3 2 2 2 2" xfId="28013" xr:uid="{9F4E7B16-F903-461C-8546-F58A38BF0C5B}"/>
    <cellStyle name="Heading 3 2 3 3 2 2 3 2 2 3" xfId="20057" xr:uid="{37B38024-3BD9-41F1-8227-CC824757FECD}"/>
    <cellStyle name="Heading 3 2 3 3 2 2 3 2 2 4" xfId="22114" xr:uid="{688EE3C9-B2F2-436A-933B-5998CE1EADB1}"/>
    <cellStyle name="Heading 3 2 3 3 2 2 3 2 3" xfId="8119" xr:uid="{19A196CD-8C5B-4CA5-8D0E-C168B38607B4}"/>
    <cellStyle name="Heading 3 2 3 3 2 2 3 2 3 2" xfId="25096" xr:uid="{63118123-A49D-4807-A1CF-1A813CB3B422}"/>
    <cellStyle name="Heading 3 2 3 3 2 2 3 2 4" xfId="17140" xr:uid="{5B5A1989-EFF0-4A98-AFF2-A60070EC8341}"/>
    <cellStyle name="Heading 3 2 3 3 2 2 3 2 5" xfId="20818" xr:uid="{691C0BC8-FDA5-45BF-9581-70FB6CDBA496}"/>
    <cellStyle name="Heading 3 2 3 3 2 2 3 3" xfId="4553" xr:uid="{2FF1CB62-1856-4F14-B781-EDC06A7197CB}"/>
    <cellStyle name="Heading 3 2 3 3 2 2 3 3 2" xfId="8371" xr:uid="{E6EC74BD-8161-4D6F-9D73-A9E5EC099241}"/>
    <cellStyle name="Heading 3 2 3 3 2 2 3 3 2 2" xfId="25637" xr:uid="{F7053D8E-FF62-4DFF-B08D-BBEC38062F72}"/>
    <cellStyle name="Heading 3 2 3 3 2 2 3 3 3" xfId="17681" xr:uid="{7C4DB7ED-E51B-4AC2-9F96-9515F36CAC71}"/>
    <cellStyle name="Heading 3 2 3 3 2 2 3 3 4" xfId="21070" xr:uid="{3622267D-6FC8-4BE9-B6D9-3D1CFEDAC062}"/>
    <cellStyle name="Heading 3 2 3 3 2 2 3 4" xfId="2572" xr:uid="{DFC3229E-5E51-45BB-B0B8-CA0386A56677}"/>
    <cellStyle name="Heading 3 2 3 3 2 2 3 4 2" xfId="7802" xr:uid="{6E9DF84E-644D-4DB4-92A6-02FE51E9C16B}"/>
    <cellStyle name="Heading 3 2 3 3 2 2 3 4 2 2" xfId="23708" xr:uid="{4FA9EFFB-D99C-4CEB-94EB-D27760E97163}"/>
    <cellStyle name="Heading 3 2 3 3 2 2 3 4 3" xfId="15755" xr:uid="{9350FFAF-062A-43C4-A9B0-433C4257A303}"/>
    <cellStyle name="Heading 3 2 3 3 2 2 3 4 4" xfId="21791" xr:uid="{D1152836-054E-4C1A-A823-00F4720F8ED0}"/>
    <cellStyle name="Heading 3 2 3 3 2 2 3 5" xfId="5323" xr:uid="{91D88FDC-AE59-4CF8-82A8-C03F4BAAF263}"/>
    <cellStyle name="Heading 3 2 3 3 2 2 3 5 2" xfId="8840" xr:uid="{59A1F7E9-B639-4055-917E-F4B7CF4F32EE}"/>
    <cellStyle name="Heading 3 2 3 3 2 2 3 5 2 2" xfId="26376" xr:uid="{5F02EBF5-D8AF-4F0F-B688-3EAD9EB413B4}"/>
    <cellStyle name="Heading 3 2 3 3 2 2 3 5 3" xfId="18420" xr:uid="{F73446BB-68AF-4ECA-B160-DE01BC936EC0}"/>
    <cellStyle name="Heading 3 2 3 3 2 2 3 5 4" xfId="21539" xr:uid="{3CD526D1-BACB-413E-B98E-B3F2F7B6DA68}"/>
    <cellStyle name="Heading 3 2 3 3 2 2 3 6" xfId="4675" xr:uid="{40555AAA-143F-4AFE-BF6F-A15C3F779D19}"/>
    <cellStyle name="Heading 3 2 3 3 2 2 3 6 2" xfId="8461" xr:uid="{3E7FC1CC-4845-4BE8-B4FE-CFB571C1B253}"/>
    <cellStyle name="Heading 3 2 3 3 2 2 3 6 2 2" xfId="25748" xr:uid="{13433E1E-7981-4B6A-A139-9B1962DD1614}"/>
    <cellStyle name="Heading 3 2 3 3 2 2 3 6 3" xfId="17792" xr:uid="{CC7C38BB-B1AE-4EC3-9E86-E43CC078207F}"/>
    <cellStyle name="Heading 3 2 3 3 2 2 3 6 4" xfId="21160" xr:uid="{1D5B933C-0B30-4BF1-B52E-B475FA592F3F}"/>
    <cellStyle name="Heading 3 2 3 3 2 2 3 7" xfId="7436" xr:uid="{A30CBF16-C234-4430-A6E5-007084308D70}"/>
    <cellStyle name="Heading 3 2 3 3 2 2 3 7 2" xfId="9339" xr:uid="{5EAF8400-5C02-4706-A790-2BFFB50BA658}"/>
    <cellStyle name="Heading 3 2 3 3 2 2 3 7 3" xfId="22290" xr:uid="{1251AA83-5AC0-4F18-801B-C3AFE02BD594}"/>
    <cellStyle name="Heading 3 2 3 3 2 2 3 8" xfId="10495" xr:uid="{E72B0E4D-0A7E-4CDF-9F9C-C38E917ABCF4}"/>
    <cellStyle name="Heading 3 2 3 3 2 2 3 8 2" xfId="22969" xr:uid="{AC796DCB-563F-425E-8FAC-B6407FCD784F}"/>
    <cellStyle name="Heading 3 2 3 3 2 2 3 9" xfId="15006" xr:uid="{D8B24EC0-B2D8-4D64-BEDF-BC744DD3F855}"/>
    <cellStyle name="Heading 3 2 3 3 2 3" xfId="1172" xr:uid="{0A0B3FAB-2FF1-4AC5-A872-38660033AF13}"/>
    <cellStyle name="Heading 3 2 3 3 2 3 2" xfId="1370" xr:uid="{B141E1D7-3224-4C9A-8430-2D3D34E8A5E1}"/>
    <cellStyle name="Heading 3 2 3 3 2 3 2 10" xfId="14923" xr:uid="{DE52FD08-E916-4425-AD98-56A65A554AF9}"/>
    <cellStyle name="Heading 3 2 3 3 2 3 2 11" xfId="14695" xr:uid="{5C71AEB3-B36B-4956-AC40-BC96E37566D6}"/>
    <cellStyle name="Heading 3 2 3 3 2 3 2 2" xfId="3908" xr:uid="{9152C978-C0A2-4701-A958-84E42583BDEE}"/>
    <cellStyle name="Heading 3 2 3 3 2 3 2 2 2" xfId="6884" xr:uid="{E92A2A44-6BB1-481C-A0C1-DCBAA4899C99}"/>
    <cellStyle name="Heading 3 2 3 3 2 3 2 2 2 2" xfId="9079" xr:uid="{DE6C45AF-6C4E-48EC-97CD-4B743333B870}"/>
    <cellStyle name="Heading 3 2 3 3 2 3 2 2 2 2 2" xfId="27929" xr:uid="{01C285FD-450F-4640-9677-451103ADA8EC}"/>
    <cellStyle name="Heading 3 2 3 3 2 3 2 2 2 3" xfId="19973" xr:uid="{613B15A1-7F88-4056-917F-B0BE13AC029B}"/>
    <cellStyle name="Heading 3 2 3 3 2 3 2 2 2 4" xfId="22030" xr:uid="{550C1A96-B3A8-4822-A4E2-4494105171B7}"/>
    <cellStyle name="Heading 3 2 3 3 2 3 2 2 3" xfId="8036" xr:uid="{69438B60-C2A4-44D5-A735-D8FCA55A54C3}"/>
    <cellStyle name="Heading 3 2 3 3 2 3 2 2 3 2" xfId="25013" xr:uid="{535DB7B1-F11D-40C3-8AB0-453CC266C2B0}"/>
    <cellStyle name="Heading 3 2 3 3 2 3 2 2 4" xfId="17057" xr:uid="{032F0B42-B11C-46DF-BE9F-9C50FB24E9B0}"/>
    <cellStyle name="Heading 3 2 3 3 2 3 2 2 5" xfId="20735" xr:uid="{44ADF830-BCD0-4886-B9F6-C5EB52428701}"/>
    <cellStyle name="Heading 3 2 3 3 2 3 2 3" xfId="4470" xr:uid="{5BB043CC-89C2-48F4-B86A-4238393A54DB}"/>
    <cellStyle name="Heading 3 2 3 3 2 3 2 3 2" xfId="8288" xr:uid="{000F9B69-CF1E-4514-A490-6D6114221F22}"/>
    <cellStyle name="Heading 3 2 3 3 2 3 2 3 2 2" xfId="25554" xr:uid="{9DDEE3B6-335F-4975-A6DD-2F68B3EF77B5}"/>
    <cellStyle name="Heading 3 2 3 3 2 3 2 3 3" xfId="17598" xr:uid="{1542C594-EC44-4E38-A4FE-E7E636CD1A3E}"/>
    <cellStyle name="Heading 3 2 3 3 2 3 2 3 4" xfId="20987" xr:uid="{6632AC1B-D336-4138-B2D4-4FF3459B3908}"/>
    <cellStyle name="Heading 3 2 3 3 2 3 2 4" xfId="2583" xr:uid="{CB164098-9FCA-418B-83C5-6664859A2906}"/>
    <cellStyle name="Heading 3 2 3 3 2 3 2 4 2" xfId="7813" xr:uid="{9C336B97-D98D-4F6B-91AE-63D5E69E256C}"/>
    <cellStyle name="Heading 3 2 3 3 2 3 2 4 2 2" xfId="23719" xr:uid="{B2C1D6EC-007C-4BEF-A0BC-D5A5828714A5}"/>
    <cellStyle name="Heading 3 2 3 3 2 3 2 4 3" xfId="15766" xr:uid="{BBA421B3-FF86-4A72-AFA1-2728A5133D91}"/>
    <cellStyle name="Heading 3 2 3 3 2 3 2 4 4" xfId="21802" xr:uid="{AD14E82B-AB7C-471B-A6DE-9CBD3AE31F0D}"/>
    <cellStyle name="Heading 3 2 3 3 2 3 2 5" xfId="5238" xr:uid="{FC66EC5C-4101-4109-B1DB-B3D0BA7735B0}"/>
    <cellStyle name="Heading 3 2 3 3 2 3 2 5 2" xfId="8755" xr:uid="{7AB07957-2C03-4727-A4C5-DE633CA054CE}"/>
    <cellStyle name="Heading 3 2 3 3 2 3 2 5 2 2" xfId="26291" xr:uid="{8BF43159-45B4-499A-AD90-A3ECFA9F38ED}"/>
    <cellStyle name="Heading 3 2 3 3 2 3 2 5 3" xfId="18335" xr:uid="{D37F6AE4-349C-44AD-A251-70B4AF877E05}"/>
    <cellStyle name="Heading 3 2 3 3 2 3 2 5 4" xfId="21454" xr:uid="{1C6E8A58-6634-42DE-829E-A7079A015C47}"/>
    <cellStyle name="Heading 3 2 3 3 2 3 2 6" xfId="4754" xr:uid="{2C3D698B-1092-4D89-AE95-3662AAC7CAB0}"/>
    <cellStyle name="Heading 3 2 3 3 2 3 2 6 2" xfId="8500" xr:uid="{90F01C20-185A-4043-BF66-8BC139853090}"/>
    <cellStyle name="Heading 3 2 3 3 2 3 2 6 2 2" xfId="25818" xr:uid="{626257DB-2D01-4D89-A9CB-4AC15F3BC920}"/>
    <cellStyle name="Heading 3 2 3 3 2 3 2 6 3" xfId="17862" xr:uid="{EF1C5625-A8CC-4C7C-AFD6-5CE1664DA37C}"/>
    <cellStyle name="Heading 3 2 3 3 2 3 2 6 4" xfId="21199" xr:uid="{6CC164A4-6777-4853-AA40-FB51F929A5FC}"/>
    <cellStyle name="Heading 3 2 3 3 2 3 2 7" xfId="7444" xr:uid="{0F357555-CB8D-4BE2-A207-38A1EB73E828}"/>
    <cellStyle name="Heading 3 2 3 3 2 3 2 7 2" xfId="9347" xr:uid="{141E9B44-7361-47CE-B030-3DABCA98D66C}"/>
    <cellStyle name="Heading 3 2 3 3 2 3 2 7 3" xfId="22298" xr:uid="{69431ABE-D576-44EA-A8C8-D30D64B2F170}"/>
    <cellStyle name="Heading 3 2 3 3 2 3 2 8" xfId="7615" xr:uid="{FBBB9949-FD00-4A27-B1E8-94E3AC282ECE}"/>
    <cellStyle name="Heading 3 2 3 3 2 3 2 8 2" xfId="22885" xr:uid="{F60CE6BE-5EAF-476A-85EA-DCEAA2651B92}"/>
    <cellStyle name="Heading 3 2 3 3 2 3 2 9" xfId="10736" xr:uid="{F9FFA4DD-7283-42DC-8B34-FB63A2319879}"/>
    <cellStyle name="Heading 3 2 3 3 2 3 2 9 2" xfId="23206" xr:uid="{C6CC9302-00D8-43BF-A426-174F7C7F36AF}"/>
    <cellStyle name="Heading 3 2 3 3 2 3 3" xfId="1456" xr:uid="{D7A24A99-3227-455F-82E1-7C12585D6DC8}"/>
    <cellStyle name="Heading 3 2 3 3 2 3 3 10" xfId="20490" xr:uid="{15BA71A0-B970-4326-93C4-3974C3C46D6C}"/>
    <cellStyle name="Heading 3 2 3 3 2 3 3 2" xfId="3993" xr:uid="{6B7ED3A6-4808-4980-A0DF-37598896E20C}"/>
    <cellStyle name="Heading 3 2 3 3 2 3 3 2 2" xfId="6969" xr:uid="{016E0D06-4D6B-4E3B-BD61-D38C18B2F9B8}"/>
    <cellStyle name="Heading 3 2 3 3 2 3 3 2 2 2" xfId="9164" xr:uid="{86C3B7F5-2F39-45A2-A984-33AE28D7AA89}"/>
    <cellStyle name="Heading 3 2 3 3 2 3 3 2 2 2 2" xfId="28014" xr:uid="{6B89B61F-63A1-40B5-B02D-CD2300025462}"/>
    <cellStyle name="Heading 3 2 3 3 2 3 3 2 2 3" xfId="20058" xr:uid="{146A2BF2-E41E-42B3-B58B-2CD65BB4F13C}"/>
    <cellStyle name="Heading 3 2 3 3 2 3 3 2 2 4" xfId="22115" xr:uid="{8BBE3367-DBDA-4F8C-8375-FF6DDAA3FD2D}"/>
    <cellStyle name="Heading 3 2 3 3 2 3 3 2 3" xfId="8120" xr:uid="{B4B2AD0B-1856-4BEB-BE3C-62474EFA1111}"/>
    <cellStyle name="Heading 3 2 3 3 2 3 3 2 3 2" xfId="25097" xr:uid="{8D942610-E109-47EA-B0DD-4527E80F4DB2}"/>
    <cellStyle name="Heading 3 2 3 3 2 3 3 2 4" xfId="17141" xr:uid="{2E3598E6-767A-4E82-B82C-818A1A542D8E}"/>
    <cellStyle name="Heading 3 2 3 3 2 3 3 2 5" xfId="20819" xr:uid="{4DF19BB6-513E-4467-BE5B-4F59DA386635}"/>
    <cellStyle name="Heading 3 2 3 3 2 3 3 3" xfId="4554" xr:uid="{FF9C27CF-1E04-4A68-9EE6-DD3B1932DBD3}"/>
    <cellStyle name="Heading 3 2 3 3 2 3 3 3 2" xfId="8372" xr:uid="{4B351148-A1DC-4526-929D-A78BEC66A584}"/>
    <cellStyle name="Heading 3 2 3 3 2 3 3 3 2 2" xfId="25638" xr:uid="{E3462060-19A5-4996-879C-8498795A58EC}"/>
    <cellStyle name="Heading 3 2 3 3 2 3 3 3 3" xfId="17682" xr:uid="{3884D2ED-95BE-4765-9187-8DCC18F574BB}"/>
    <cellStyle name="Heading 3 2 3 3 2 3 3 3 4" xfId="21071" xr:uid="{1A25D3F5-99DE-43C7-92A2-8B8D75848062}"/>
    <cellStyle name="Heading 3 2 3 3 2 3 3 4" xfId="2152" xr:uid="{E8883AE0-56C9-4285-BD8A-3D3A1F99C936}"/>
    <cellStyle name="Heading 3 2 3 3 2 3 3 4 2" xfId="7670" xr:uid="{09A79C80-1CF5-4631-A4A3-3F3860A9706B}"/>
    <cellStyle name="Heading 3 2 3 3 2 3 3 4 2 2" xfId="23478" xr:uid="{0A1E519C-D9E6-45BE-9907-F209B426103A}"/>
    <cellStyle name="Heading 3 2 3 3 2 3 3 4 3" xfId="15500" xr:uid="{581FA568-23F4-442B-BA97-C3A96D9F17EE}"/>
    <cellStyle name="Heading 3 2 3 3 2 3 3 4 4" xfId="21626" xr:uid="{3F709168-F250-4461-B58B-341BF87B60D8}"/>
    <cellStyle name="Heading 3 2 3 3 2 3 3 5" xfId="5324" xr:uid="{32D57A7A-291F-44CB-9AA2-DA6160373A32}"/>
    <cellStyle name="Heading 3 2 3 3 2 3 3 5 2" xfId="8841" xr:uid="{9616708F-2773-403E-9F8B-EC4E756B92AC}"/>
    <cellStyle name="Heading 3 2 3 3 2 3 3 5 2 2" xfId="26377" xr:uid="{9830ED2E-85CD-4D4A-9411-7C0796BDF03A}"/>
    <cellStyle name="Heading 3 2 3 3 2 3 3 5 3" xfId="18421" xr:uid="{FD66ED88-205F-484B-A347-18D8A0F2F178}"/>
    <cellStyle name="Heading 3 2 3 3 2 3 3 5 4" xfId="21540" xr:uid="{5840753C-DC41-4CC7-B515-848E42F7C8A5}"/>
    <cellStyle name="Heading 3 2 3 3 2 3 3 6" xfId="4662" xr:uid="{8A1D680B-BE84-4073-9848-A345F5020489}"/>
    <cellStyle name="Heading 3 2 3 3 2 3 3 6 2" xfId="8448" xr:uid="{641FFDB5-A9FF-4EA4-8BF6-EF389A9B07CF}"/>
    <cellStyle name="Heading 3 2 3 3 2 3 3 6 2 2" xfId="25735" xr:uid="{26DEAC6E-C014-4487-ABF9-11948ACB7D66}"/>
    <cellStyle name="Heading 3 2 3 3 2 3 3 6 3" xfId="17779" xr:uid="{AE83F834-024E-4543-B57B-1C331D3EC9E2}"/>
    <cellStyle name="Heading 3 2 3 3 2 3 3 6 4" xfId="21147" xr:uid="{0CC5946E-7EC8-46BA-A9CD-8EF4AAF58E02}"/>
    <cellStyle name="Heading 3 2 3 3 2 3 3 7" xfId="7330" xr:uid="{F0DB61AB-2DB3-4782-BC1C-3831771934A8}"/>
    <cellStyle name="Heading 3 2 3 3 2 3 3 7 2" xfId="9233" xr:uid="{200A9D5A-B4F4-49EF-986F-CDC80536B7E2}"/>
    <cellStyle name="Heading 3 2 3 3 2 3 3 7 3" xfId="22184" xr:uid="{E25C0C85-A27C-4E2E-B528-D08983E9084A}"/>
    <cellStyle name="Heading 3 2 3 3 2 3 3 8" xfId="10496" xr:uid="{F147CB02-347A-447B-8D36-43DB9E29FB3B}"/>
    <cellStyle name="Heading 3 2 3 3 2 3 3 8 2" xfId="22970" xr:uid="{4DD5F92A-AE9E-438D-AEEB-D1971EDE0822}"/>
    <cellStyle name="Heading 3 2 3 3 2 3 3 9" xfId="15007" xr:uid="{E660ED2B-9914-4042-B27A-FF60D6284696}"/>
    <cellStyle name="Heading 3 2 3 3 2 4" xfId="1327" xr:uid="{9F35C3D7-0851-4663-BBEC-D85B3E82369F}"/>
    <cellStyle name="Heading 3 2 3 3 2 4 10" xfId="14882" xr:uid="{440DDBC5-E698-4758-8D42-F0C0FFBD2A5F}"/>
    <cellStyle name="Heading 3 2 3 3 2 4 11" xfId="14628" xr:uid="{609A3241-CEE4-493B-8DF3-2CC974238785}"/>
    <cellStyle name="Heading 3 2 3 3 2 4 2" xfId="3866" xr:uid="{36E08655-BC57-4FF1-AC04-BE6B4C08065D}"/>
    <cellStyle name="Heading 3 2 3 3 2 4 2 2" xfId="6843" xr:uid="{84D0286C-D2CF-4818-BB5C-A93522E52B3D}"/>
    <cellStyle name="Heading 3 2 3 3 2 4 2 2 2" xfId="9038" xr:uid="{4E395042-4F91-4392-96A3-E33F623DF77C}"/>
    <cellStyle name="Heading 3 2 3 3 2 4 2 2 2 2" xfId="27888" xr:uid="{A8738B29-1089-4247-8C68-5D681718610E}"/>
    <cellStyle name="Heading 3 2 3 3 2 4 2 2 3" xfId="19932" xr:uid="{84B8C168-BD96-48FB-9DC6-262C68D6A412}"/>
    <cellStyle name="Heading 3 2 3 3 2 4 2 2 4" xfId="21989" xr:uid="{EA9B68DD-8876-4D95-B685-813DF656932A}"/>
    <cellStyle name="Heading 3 2 3 3 2 4 2 3" xfId="7995" xr:uid="{3EDE167E-ADC7-4D77-94B5-92231ED18188}"/>
    <cellStyle name="Heading 3 2 3 3 2 4 2 3 2" xfId="24972" xr:uid="{CB6A9112-1745-440E-9BC2-90A20D6745EE}"/>
    <cellStyle name="Heading 3 2 3 3 2 4 2 4" xfId="17016" xr:uid="{021E5FCC-8409-4A34-B83E-BD0651FE97F5}"/>
    <cellStyle name="Heading 3 2 3 3 2 4 2 5" xfId="20694" xr:uid="{88D1B39B-8530-4573-982E-8E574EB143DA}"/>
    <cellStyle name="Heading 3 2 3 3 2 4 3" xfId="4429" xr:uid="{0113DEA3-C6B2-4044-976D-615277AD736D}"/>
    <cellStyle name="Heading 3 2 3 3 2 4 3 2" xfId="8247" xr:uid="{B62464B8-9C00-4A6E-A211-EF101E72D686}"/>
    <cellStyle name="Heading 3 2 3 3 2 4 3 2 2" xfId="25513" xr:uid="{91A4295C-AB73-4018-BB37-ED235A51C0C4}"/>
    <cellStyle name="Heading 3 2 3 3 2 4 3 3" xfId="17557" xr:uid="{65CFDCB4-12DE-478E-ABB7-CFD04E933334}"/>
    <cellStyle name="Heading 3 2 3 3 2 4 3 4" xfId="20946" xr:uid="{2A41D38A-9394-46E9-B0BB-080BE737B39C}"/>
    <cellStyle name="Heading 3 2 3 3 2 4 4" xfId="2664" xr:uid="{B13A5558-CFDA-442D-86DF-A61FE9817230}"/>
    <cellStyle name="Heading 3 2 3 3 2 4 4 2" xfId="7890" xr:uid="{BEB7044B-8801-4866-865C-D8CC5F6A7644}"/>
    <cellStyle name="Heading 3 2 3 3 2 4 4 2 2" xfId="23799" xr:uid="{827BE4E7-9CBF-4C40-B46E-DB5DBA7BC53A}"/>
    <cellStyle name="Heading 3 2 3 3 2 4 4 3" xfId="15846" xr:uid="{7AB88D68-D46D-4862-802E-4ECCB33725ED}"/>
    <cellStyle name="Heading 3 2 3 3 2 4 4 4" xfId="21879" xr:uid="{024FC750-9B3E-406B-960A-198A5BC4050C}"/>
    <cellStyle name="Heading 3 2 3 3 2 4 5" xfId="5197" xr:uid="{F20BA64B-8307-480A-A8F2-481FBE3627D9}"/>
    <cellStyle name="Heading 3 2 3 3 2 4 5 2" xfId="8714" xr:uid="{8013431C-8015-4DDB-B215-1F377B704364}"/>
    <cellStyle name="Heading 3 2 3 3 2 4 5 2 2" xfId="26250" xr:uid="{48C11882-742A-4F76-8C43-3A679A10F488}"/>
    <cellStyle name="Heading 3 2 3 3 2 4 5 3" xfId="18294" xr:uid="{06B3FEFF-6E32-4B1A-A560-8A1F02723CB9}"/>
    <cellStyle name="Heading 3 2 3 3 2 4 5 4" xfId="21413" xr:uid="{B139D09D-4ED5-4EC3-B2F6-4B7270FDECB3}"/>
    <cellStyle name="Heading 3 2 3 3 2 4 6" xfId="5599" xr:uid="{0A114077-02D4-4C45-ADBA-1B93D19212D6}"/>
    <cellStyle name="Heading 3 2 3 3 2 4 6 2" xfId="8927" xr:uid="{38B2EF30-713B-475C-B5A5-101C00F55660}"/>
    <cellStyle name="Heading 3 2 3 3 2 4 6 2 2" xfId="26649" xr:uid="{1C20F165-48FC-42B2-A7FA-E953238BC574}"/>
    <cellStyle name="Heading 3 2 3 3 2 4 6 3" xfId="18693" xr:uid="{AF8D528C-9947-4813-A11D-1012EA748083}"/>
    <cellStyle name="Heading 3 2 3 3 2 4 6 4" xfId="21632" xr:uid="{6B15A13D-D26D-415A-AB29-8DAE713575DC}"/>
    <cellStyle name="Heading 3 2 3 3 2 4 7" xfId="7383" xr:uid="{9D6568FF-EED0-46E9-A547-98F97661D6E0}"/>
    <cellStyle name="Heading 3 2 3 3 2 4 7 2" xfId="9286" xr:uid="{1321FD55-510E-401B-B447-944C4A1E6CD5}"/>
    <cellStyle name="Heading 3 2 3 3 2 4 7 3" xfId="22237" xr:uid="{D841B563-0042-4F3F-BE8D-CA360CE982F7}"/>
    <cellStyle name="Heading 3 2 3 3 2 4 8" xfId="7574" xr:uid="{6EBF7215-3167-4B32-B94B-74BC145F02AE}"/>
    <cellStyle name="Heading 3 2 3 3 2 4 8 2" xfId="22844" xr:uid="{64E103D7-796A-4F17-A67D-8FF30EBE46B5}"/>
    <cellStyle name="Heading 3 2 3 3 2 4 9" xfId="10048" xr:uid="{018ACFAF-A5A5-401C-9AB6-2F5CBE638903}"/>
    <cellStyle name="Heading 3 2 3 3 2 4 9 2" xfId="22427" xr:uid="{E63B5B91-8EED-4BFE-A3D4-0845EE14FE91}"/>
    <cellStyle name="Heading 3 2 3 3 2 5" xfId="1274" xr:uid="{34A78E22-0107-48E2-9BEE-E65DF64D47E4}"/>
    <cellStyle name="Heading 3 2 3 3 2 5 10" xfId="20615" xr:uid="{C115F880-19AA-4D8D-BD54-D58C7DD9E880}"/>
    <cellStyle name="Heading 3 2 3 3 2 5 2" xfId="3817" xr:uid="{A85AF6EF-E494-44C0-956D-A6B0935432D0}"/>
    <cellStyle name="Heading 3 2 3 3 2 5 2 2" xfId="6798" xr:uid="{C65CB6F6-D019-44D7-BBDE-509E922E37E9}"/>
    <cellStyle name="Heading 3 2 3 3 2 5 2 2 2" xfId="8993" xr:uid="{A5C4D323-32EE-47D1-BD08-9BDC241626AE}"/>
    <cellStyle name="Heading 3 2 3 3 2 5 2 2 2 2" xfId="27843" xr:uid="{2C6C665F-8265-4A53-BC0F-5DB4FC531551}"/>
    <cellStyle name="Heading 3 2 3 3 2 5 2 2 3" xfId="19887" xr:uid="{721BC544-BD5B-4307-965F-960D9397846F}"/>
    <cellStyle name="Heading 3 2 3 3 2 5 2 2 4" xfId="21944" xr:uid="{33949334-142C-4B54-8440-4E007EF09BC1}"/>
    <cellStyle name="Heading 3 2 3 3 2 5 2 3" xfId="7951" xr:uid="{501D264A-1763-430A-82E3-BA9BA3B82DD9}"/>
    <cellStyle name="Heading 3 2 3 3 2 5 2 3 2" xfId="24928" xr:uid="{2BEE2608-9F98-4B94-9183-D56D96B5A44F}"/>
    <cellStyle name="Heading 3 2 3 3 2 5 2 4" xfId="16972" xr:uid="{FC74B678-2CDA-4397-930E-A597975BC7B9}"/>
    <cellStyle name="Heading 3 2 3 3 2 5 2 5" xfId="20650" xr:uid="{152A1D3F-F68D-4B7D-948A-3DAD5BB52332}"/>
    <cellStyle name="Heading 3 2 3 3 2 5 3" xfId="4385" xr:uid="{60656B8C-204D-4E1E-9980-D23B3F37E41A}"/>
    <cellStyle name="Heading 3 2 3 3 2 5 3 2" xfId="8203" xr:uid="{5F0038D6-56C2-44D7-9AD9-E51FDA8E889F}"/>
    <cellStyle name="Heading 3 2 3 3 2 5 3 2 2" xfId="25469" xr:uid="{42DABC6D-EC7A-45E7-B70B-5A24697B9739}"/>
    <cellStyle name="Heading 3 2 3 3 2 5 3 3" xfId="17513" xr:uid="{C1D9549C-A832-4F82-878B-ED042CEE82C1}"/>
    <cellStyle name="Heading 3 2 3 3 2 5 3 4" xfId="20902" xr:uid="{73AE6130-83C7-4C43-ACDC-C988FE2EF2DE}"/>
    <cellStyle name="Heading 3 2 3 3 2 5 4" xfId="2693" xr:uid="{52256239-4BE2-4E13-9896-BBBB1B9A6097}"/>
    <cellStyle name="Heading 3 2 3 3 2 5 4 2" xfId="7916" xr:uid="{5FE7A36E-798C-4033-995D-00A4485EB9BB}"/>
    <cellStyle name="Heading 3 2 3 3 2 5 4 2 2" xfId="23827" xr:uid="{279E35F9-2AC3-4DBA-B84E-033D89DF1D46}"/>
    <cellStyle name="Heading 3 2 3 3 2 5 4 3" xfId="15874" xr:uid="{F9374F8F-7743-4C6D-A932-32B4DB5D378A}"/>
    <cellStyle name="Heading 3 2 3 3 2 5 4 4" xfId="21905" xr:uid="{F6CDA017-0BAB-4870-8FCE-EF292BE7F0E4}"/>
    <cellStyle name="Heading 3 2 3 3 2 5 5" xfId="5151" xr:uid="{3E261497-20DC-4DDC-94BB-90ED355008A4}"/>
    <cellStyle name="Heading 3 2 3 3 2 5 5 2" xfId="8668" xr:uid="{8E2F1F89-1C8F-42DF-B190-47DBB97C8A42}"/>
    <cellStyle name="Heading 3 2 3 3 2 5 5 2 2" xfId="26204" xr:uid="{074EFE88-7459-41AB-978D-37EAE66EC8BA}"/>
    <cellStyle name="Heading 3 2 3 3 2 5 5 3" xfId="18248" xr:uid="{6B1AB7A1-C187-4422-BF46-29A3DB479876}"/>
    <cellStyle name="Heading 3 2 3 3 2 5 5 4" xfId="21367" xr:uid="{50A4E285-F62E-4EBE-B2B1-ACB4FDE8D389}"/>
    <cellStyle name="Heading 3 2 3 3 2 5 6" xfId="4726" xr:uid="{E3210D54-093F-499B-AC97-D98B6871D00A}"/>
    <cellStyle name="Heading 3 2 3 3 2 5 6 2" xfId="8493" xr:uid="{422E49EB-852B-4FFC-859B-B6D38113D582}"/>
    <cellStyle name="Heading 3 2 3 3 2 5 6 2 2" xfId="25790" xr:uid="{FF212B0F-F11D-4EAF-A501-4FFF4D70F3C1}"/>
    <cellStyle name="Heading 3 2 3 3 2 5 6 3" xfId="17834" xr:uid="{3E1957BF-2D77-410B-98C9-A8B9D80852BA}"/>
    <cellStyle name="Heading 3 2 3 3 2 5 6 4" xfId="21192" xr:uid="{18C42E56-0149-4595-938D-B2FF714C3C30}"/>
    <cellStyle name="Heading 3 2 3 3 2 5 7" xfId="7392" xr:uid="{428B465E-6D8C-434B-BEDB-5B221B082DCA}"/>
    <cellStyle name="Heading 3 2 3 3 2 5 7 2" xfId="9295" xr:uid="{82F0A320-29E6-489A-BDCF-A1A00CBC6696}"/>
    <cellStyle name="Heading 3 2 3 3 2 5 7 3" xfId="22246" xr:uid="{1E05C2E8-494E-4F19-80CD-7415E6F4C853}"/>
    <cellStyle name="Heading 3 2 3 3 2 5 8" xfId="10441" xr:uid="{C22CB686-48E9-4728-B986-229F8A3760FC}"/>
    <cellStyle name="Heading 3 2 3 3 2 5 8 2" xfId="22799" xr:uid="{66C6FD00-6B15-4FFC-A1D7-BEF1FB42BE17}"/>
    <cellStyle name="Heading 3 2 3 3 2 5 9" xfId="14838" xr:uid="{5AC39EEF-40D9-4502-8474-21ED4235E11A}"/>
    <cellStyle name="Heading 3 2 3 3 3" xfId="1034" xr:uid="{980944B2-D6F9-4412-B6FF-72BC2D18C8FE}"/>
    <cellStyle name="Heading 3 2 3 3 3 2" xfId="1173" xr:uid="{E72716FE-219C-4BA0-9D90-B12353961224}"/>
    <cellStyle name="Heading 3 2 3 3 3 2 2" xfId="1371" xr:uid="{74360D3E-96F5-4311-B5CD-3B5466D7FE35}"/>
    <cellStyle name="Heading 3 2 3 3 3 2 2 10" xfId="14924" xr:uid="{F3AC7F1B-402B-41D6-8460-741F97465052}"/>
    <cellStyle name="Heading 3 2 3 3 3 2 2 11" xfId="15579" xr:uid="{5671F7BC-7DFF-495F-966B-3925EA729C7A}"/>
    <cellStyle name="Heading 3 2 3 3 3 2 2 2" xfId="3909" xr:uid="{4B7219BE-6823-43CA-A014-13CE6F024068}"/>
    <cellStyle name="Heading 3 2 3 3 3 2 2 2 2" xfId="6885" xr:uid="{F890EC8B-C496-43D2-90D8-CA61A90EDEFD}"/>
    <cellStyle name="Heading 3 2 3 3 3 2 2 2 2 2" xfId="9080" xr:uid="{468AE479-B262-4720-95C4-D62548341245}"/>
    <cellStyle name="Heading 3 2 3 3 3 2 2 2 2 2 2" xfId="27930" xr:uid="{7EDE8936-6B04-4500-9221-73C946122D12}"/>
    <cellStyle name="Heading 3 2 3 3 3 2 2 2 2 3" xfId="19974" xr:uid="{13510A21-2E2E-4456-9CD9-2BC1E13B2DAF}"/>
    <cellStyle name="Heading 3 2 3 3 3 2 2 2 2 4" xfId="22031" xr:uid="{DC44EFCE-8D97-417E-A052-630D7445AB35}"/>
    <cellStyle name="Heading 3 2 3 3 3 2 2 2 3" xfId="8037" xr:uid="{A2C83976-C294-4DA3-BCF9-711988DC4EDF}"/>
    <cellStyle name="Heading 3 2 3 3 3 2 2 2 3 2" xfId="25014" xr:uid="{48AA5BC9-6BAA-4868-A41D-122C4CBBBA1D}"/>
    <cellStyle name="Heading 3 2 3 3 3 2 2 2 4" xfId="17058" xr:uid="{501FCB62-04D8-42B2-9B51-0F9BB8E1A70B}"/>
    <cellStyle name="Heading 3 2 3 3 3 2 2 2 5" xfId="20736" xr:uid="{80118FFB-9FF6-4633-9C89-79A79DCA04CD}"/>
    <cellStyle name="Heading 3 2 3 3 3 2 2 3" xfId="4471" xr:uid="{863D85D3-009E-47A5-B4B3-DCBA7514DE49}"/>
    <cellStyle name="Heading 3 2 3 3 3 2 2 3 2" xfId="8289" xr:uid="{FFD06EC7-DBEC-4A06-BD5A-3C8B916D1E02}"/>
    <cellStyle name="Heading 3 2 3 3 3 2 2 3 2 2" xfId="25555" xr:uid="{7C7C0FEB-736E-497B-AAD8-8F00D1D940EE}"/>
    <cellStyle name="Heading 3 2 3 3 3 2 2 3 3" xfId="17599" xr:uid="{19E774BF-8709-4145-8624-1C4B3AC41390}"/>
    <cellStyle name="Heading 3 2 3 3 3 2 2 3 4" xfId="20988" xr:uid="{6A9945BE-CBF6-4DF2-940D-2AFB5D92CD71}"/>
    <cellStyle name="Heading 3 2 3 3 3 2 2 4" xfId="2556" xr:uid="{6247A0A9-37C2-40DD-84AB-378B787A8BB5}"/>
    <cellStyle name="Heading 3 2 3 3 3 2 2 4 2" xfId="7786" xr:uid="{C41758D8-89AD-4815-AF11-3A1A1B7BBF51}"/>
    <cellStyle name="Heading 3 2 3 3 3 2 2 4 2 2" xfId="23692" xr:uid="{FACDA447-DC21-4BBE-9820-EC8CAB996956}"/>
    <cellStyle name="Heading 3 2 3 3 3 2 2 4 3" xfId="15739" xr:uid="{23BF80EC-AA99-49E4-907B-92A398D3F866}"/>
    <cellStyle name="Heading 3 2 3 3 3 2 2 4 4" xfId="21775" xr:uid="{3830F5EF-75D2-4855-9876-A7693877AAA0}"/>
    <cellStyle name="Heading 3 2 3 3 3 2 2 5" xfId="5239" xr:uid="{A3BDD6E8-9235-4AC6-A7F5-95182F401892}"/>
    <cellStyle name="Heading 3 2 3 3 3 2 2 5 2" xfId="8756" xr:uid="{BDAC7590-C602-41FA-8B42-0FDADB8CC069}"/>
    <cellStyle name="Heading 3 2 3 3 3 2 2 5 2 2" xfId="26292" xr:uid="{2A773F49-B676-4FDF-BDDC-74EBD6443293}"/>
    <cellStyle name="Heading 3 2 3 3 3 2 2 5 3" xfId="18336" xr:uid="{CD886259-EA56-451D-8FDD-9B04A3EEABDE}"/>
    <cellStyle name="Heading 3 2 3 3 3 2 2 5 4" xfId="21455" xr:uid="{6D2F4BB7-1B27-478F-989D-71DDD89AF52D}"/>
    <cellStyle name="Heading 3 2 3 3 3 2 2 6" xfId="5596" xr:uid="{217E6DDC-C4D0-41C7-9E9E-79B683B632F2}"/>
    <cellStyle name="Heading 3 2 3 3 3 2 2 6 2" xfId="8925" xr:uid="{7980B504-FC8B-4B81-A705-451291554A00}"/>
    <cellStyle name="Heading 3 2 3 3 3 2 2 6 2 2" xfId="26646" xr:uid="{BAACB4AB-01BB-4690-BD85-B30151A09878}"/>
    <cellStyle name="Heading 3 2 3 3 3 2 2 6 3" xfId="18690" xr:uid="{E25FA2FA-757F-43FC-B676-5067C87C814D}"/>
    <cellStyle name="Heading 3 2 3 3 3 2 2 6 4" xfId="21627" xr:uid="{55CA3579-F4DA-4AFB-9E4A-8AFFFB25CBDF}"/>
    <cellStyle name="Heading 3 2 3 3 3 2 2 7" xfId="7333" xr:uid="{050B5162-7D7F-40CC-9C64-E733E78AE68C}"/>
    <cellStyle name="Heading 3 2 3 3 3 2 2 7 2" xfId="9236" xr:uid="{15562C39-CDA1-4354-A94A-B421E3202BD8}"/>
    <cellStyle name="Heading 3 2 3 3 3 2 2 7 3" xfId="22187" xr:uid="{B848BD6C-FE0A-4108-8D8C-87D158623893}"/>
    <cellStyle name="Heading 3 2 3 3 3 2 2 8" xfId="7616" xr:uid="{4298A045-7E9E-4BAD-A7FC-D75CB8C991A3}"/>
    <cellStyle name="Heading 3 2 3 3 3 2 2 8 2" xfId="22886" xr:uid="{C844A334-2CD6-4ECD-BB51-2B641124DEC2}"/>
    <cellStyle name="Heading 3 2 3 3 3 2 2 9" xfId="11043" xr:uid="{8CCDE929-2624-4F65-A76B-2CAED4C2B713}"/>
    <cellStyle name="Heading 3 2 3 3 3 2 2 9 2" xfId="23525" xr:uid="{3719E5BD-3E18-427B-AC04-724E675B3779}"/>
    <cellStyle name="Heading 3 2 3 3 3 2 3" xfId="1457" xr:uid="{0605C2A5-F5D9-47F9-8104-3BAC89C81F29}"/>
    <cellStyle name="Heading 3 2 3 3 3 2 3 10" xfId="20619" xr:uid="{F9FB12BD-62B6-4245-96F0-E4C2AA5E815D}"/>
    <cellStyle name="Heading 3 2 3 3 3 2 3 2" xfId="3994" xr:uid="{CB5F1862-76E4-481A-AE4D-A7423B707FE7}"/>
    <cellStyle name="Heading 3 2 3 3 3 2 3 2 2" xfId="6970" xr:uid="{2CCC1464-D61B-4746-B829-C0890663CB91}"/>
    <cellStyle name="Heading 3 2 3 3 3 2 3 2 2 2" xfId="9165" xr:uid="{D5815106-E76C-49B8-9E21-618AD753F147}"/>
    <cellStyle name="Heading 3 2 3 3 3 2 3 2 2 2 2" xfId="28015" xr:uid="{57D838D3-814E-4759-8840-FDB4EAC029E9}"/>
    <cellStyle name="Heading 3 2 3 3 3 2 3 2 2 3" xfId="20059" xr:uid="{E6758441-7EE7-4866-91CB-87C0F82528F2}"/>
    <cellStyle name="Heading 3 2 3 3 3 2 3 2 2 4" xfId="22116" xr:uid="{1546907B-31C5-4889-BDD3-D76F93226A34}"/>
    <cellStyle name="Heading 3 2 3 3 3 2 3 2 3" xfId="8121" xr:uid="{6324E6BA-B6F5-467E-8E17-7CB0124B935B}"/>
    <cellStyle name="Heading 3 2 3 3 3 2 3 2 3 2" xfId="25098" xr:uid="{13677747-6683-45A4-A34E-192632AFA59E}"/>
    <cellStyle name="Heading 3 2 3 3 3 2 3 2 4" xfId="17142" xr:uid="{79BD169C-3630-4F95-B95B-FEAA960D9948}"/>
    <cellStyle name="Heading 3 2 3 3 3 2 3 2 5" xfId="20820" xr:uid="{DE21FED6-702F-4EEC-A603-209E40189F69}"/>
    <cellStyle name="Heading 3 2 3 3 3 2 3 3" xfId="4555" xr:uid="{07010A2B-9C6F-4FCA-875C-2C28AA9A3D3F}"/>
    <cellStyle name="Heading 3 2 3 3 3 2 3 3 2" xfId="8373" xr:uid="{544B526D-0AC4-4CDA-8881-897B73752EE7}"/>
    <cellStyle name="Heading 3 2 3 3 3 2 3 3 2 2" xfId="25639" xr:uid="{D125FC07-58B2-473B-BA26-BE505ECFA4C6}"/>
    <cellStyle name="Heading 3 2 3 3 3 2 3 3 3" xfId="17683" xr:uid="{0CE65848-632E-4A03-8352-FF3E9BC5CF23}"/>
    <cellStyle name="Heading 3 2 3 3 3 2 3 3 4" xfId="21072" xr:uid="{FE2317EC-43CB-4A22-B717-CA98974C0008}"/>
    <cellStyle name="Heading 3 2 3 3 3 2 3 4" xfId="2698" xr:uid="{48371F2C-2FCA-4062-A16F-FD530B5CB095}"/>
    <cellStyle name="Heading 3 2 3 3 3 2 3 4 2" xfId="7920" xr:uid="{9B1DD2E4-38D4-4D93-9119-C73A2FCD12EE}"/>
    <cellStyle name="Heading 3 2 3 3 3 2 3 4 2 2" xfId="23832" xr:uid="{294BA6AD-E7CD-42E8-A485-3356CEAB2A2A}"/>
    <cellStyle name="Heading 3 2 3 3 3 2 3 4 3" xfId="15879" xr:uid="{52669E67-DDEF-4D49-8CE3-A45F00BF26CE}"/>
    <cellStyle name="Heading 3 2 3 3 3 2 3 4 4" xfId="21909" xr:uid="{F10787BE-DE77-4073-88E3-5CA96DE75030}"/>
    <cellStyle name="Heading 3 2 3 3 3 2 3 5" xfId="5325" xr:uid="{BECAA536-6DCF-482D-AC71-01B9E0640E26}"/>
    <cellStyle name="Heading 3 2 3 3 3 2 3 5 2" xfId="8842" xr:uid="{80C6BF99-C593-47A6-B335-A28CAD9468B6}"/>
    <cellStyle name="Heading 3 2 3 3 3 2 3 5 2 2" xfId="26378" xr:uid="{182EAC3A-EDAF-4FAD-BB87-706219506E57}"/>
    <cellStyle name="Heading 3 2 3 3 3 2 3 5 3" xfId="18422" xr:uid="{8198A56C-6F62-4BE9-84C3-98E8831BC170}"/>
    <cellStyle name="Heading 3 2 3 3 3 2 3 5 4" xfId="21541" xr:uid="{0380B528-14EF-4DED-8CA9-17B6A62B5E9D}"/>
    <cellStyle name="Heading 3 2 3 3 3 2 3 6" xfId="5019" xr:uid="{F67627FB-96FD-4BA4-8C09-B267D185671D}"/>
    <cellStyle name="Heading 3 2 3 3 3 2 3 6 2" xfId="8597" xr:uid="{0DBBEF7D-F98A-436F-AEE4-C3A96AFF5263}"/>
    <cellStyle name="Heading 3 2 3 3 3 2 3 6 2 2" xfId="26074" xr:uid="{DFC79108-1DD8-4FAB-9550-8D614EE46CFD}"/>
    <cellStyle name="Heading 3 2 3 3 3 2 3 6 3" xfId="18118" xr:uid="{E68278D7-6979-46F6-8ADC-3899C9ED58C2}"/>
    <cellStyle name="Heading 3 2 3 3 3 2 3 6 4" xfId="21296" xr:uid="{2E5569E7-D380-4FF6-ADFA-3AC97EEECF58}"/>
    <cellStyle name="Heading 3 2 3 3 3 2 3 7" xfId="7483" xr:uid="{F0578A8F-2214-40C4-8687-E110E06303AC}"/>
    <cellStyle name="Heading 3 2 3 3 3 2 3 7 2" xfId="9386" xr:uid="{AC0587EE-5E1A-4246-A86D-FD827CFC1CF2}"/>
    <cellStyle name="Heading 3 2 3 3 3 2 3 7 3" xfId="22337" xr:uid="{C1F05ECD-4477-470F-9EF4-273BE41A0588}"/>
    <cellStyle name="Heading 3 2 3 3 3 2 3 8" xfId="10497" xr:uid="{0C5BB357-AF36-4829-B09B-75815844120E}"/>
    <cellStyle name="Heading 3 2 3 3 3 2 3 8 2" xfId="22971" xr:uid="{31A9598B-BB31-4219-BFCF-F6B4F3F00CD7}"/>
    <cellStyle name="Heading 3 2 3 3 3 2 3 9" xfId="15008" xr:uid="{283F2612-721B-41B8-B21F-B71922BA6788}"/>
    <cellStyle name="Heading 3 2 3 3 3 3" xfId="1174" xr:uid="{ED287A73-3C43-40D8-B589-BCEEFD591B87}"/>
    <cellStyle name="Heading 3 2 3 3 3 3 2" xfId="1372" xr:uid="{79C420F0-F5A3-478D-AC07-9CB4344F7F9B}"/>
    <cellStyle name="Heading 3 2 3 3 3 3 2 10" xfId="14925" xr:uid="{699B3880-CB5E-4210-8A3F-91B817E3BDB1}"/>
    <cellStyle name="Heading 3 2 3 3 3 3 2 11" xfId="14627" xr:uid="{45BBB514-758F-4327-A9B5-F86F648FF6D1}"/>
    <cellStyle name="Heading 3 2 3 3 3 3 2 2" xfId="3910" xr:uid="{CBDE40AB-9C9E-4166-93E8-43F6785D2C09}"/>
    <cellStyle name="Heading 3 2 3 3 3 3 2 2 2" xfId="6886" xr:uid="{21D1AA55-82AB-4AA6-ADB1-D4C8F8CB1239}"/>
    <cellStyle name="Heading 3 2 3 3 3 3 2 2 2 2" xfId="9081" xr:uid="{8698127B-03B4-4057-A1D9-21E5F3036B10}"/>
    <cellStyle name="Heading 3 2 3 3 3 3 2 2 2 2 2" xfId="27931" xr:uid="{88DE89A0-54E2-4871-811D-15FE9340300C}"/>
    <cellStyle name="Heading 3 2 3 3 3 3 2 2 2 3" xfId="19975" xr:uid="{C7C0A0A2-3742-4010-9975-665B12EB8D2E}"/>
    <cellStyle name="Heading 3 2 3 3 3 3 2 2 2 4" xfId="22032" xr:uid="{F04A8469-3AA4-4F6D-91F2-674BECA1BCAC}"/>
    <cellStyle name="Heading 3 2 3 3 3 3 2 2 3" xfId="8038" xr:uid="{ED7C8C30-1CFC-4CFC-B7D4-14138272D47B}"/>
    <cellStyle name="Heading 3 2 3 3 3 3 2 2 3 2" xfId="25015" xr:uid="{1B2A83A3-6527-47D7-9B16-DE57B44CA1B5}"/>
    <cellStyle name="Heading 3 2 3 3 3 3 2 2 4" xfId="17059" xr:uid="{BCECEF6A-DCA3-452F-A16D-334768DE6A69}"/>
    <cellStyle name="Heading 3 2 3 3 3 3 2 2 5" xfId="20737" xr:uid="{B6282BA6-C6C8-4ACE-B965-36EE0B46422F}"/>
    <cellStyle name="Heading 3 2 3 3 3 3 2 3" xfId="4472" xr:uid="{971486CB-BC0D-493F-85AA-1ACE4EE1AFCC}"/>
    <cellStyle name="Heading 3 2 3 3 3 3 2 3 2" xfId="8290" xr:uid="{EB462423-353F-4FBA-979C-CF370228A33F}"/>
    <cellStyle name="Heading 3 2 3 3 3 3 2 3 2 2" xfId="25556" xr:uid="{3D2C8DFD-BDF1-4A4C-9207-E48F0001AE50}"/>
    <cellStyle name="Heading 3 2 3 3 3 3 2 3 3" xfId="17600" xr:uid="{4E7E4C62-4E00-48BE-9FEC-0E86152C38B2}"/>
    <cellStyle name="Heading 3 2 3 3 3 3 2 3 4" xfId="20989" xr:uid="{BD971F58-10A6-4E42-B5F7-81E6A04071EA}"/>
    <cellStyle name="Heading 3 2 3 3 3 3 2 4" xfId="2638" xr:uid="{626851FF-DBDB-4850-AD54-D9988CBCE822}"/>
    <cellStyle name="Heading 3 2 3 3 3 3 2 4 2" xfId="7866" xr:uid="{33723346-BBD6-4BE1-B803-C7DDF3B03B2F}"/>
    <cellStyle name="Heading 3 2 3 3 3 3 2 4 2 2" xfId="23773" xr:uid="{0FD39D20-FF03-404F-B509-1BDD1C88C1F7}"/>
    <cellStyle name="Heading 3 2 3 3 3 3 2 4 3" xfId="15820" xr:uid="{E5DFD54E-CB00-4D9E-B0F7-80E829F4AAE6}"/>
    <cellStyle name="Heading 3 2 3 3 3 3 2 4 4" xfId="21855" xr:uid="{B0064F03-E876-41FE-AE09-1E988ED310E3}"/>
    <cellStyle name="Heading 3 2 3 3 3 3 2 5" xfId="5240" xr:uid="{91B5E46F-CD89-47C5-B7CE-2DAA15CD4F3E}"/>
    <cellStyle name="Heading 3 2 3 3 3 3 2 5 2" xfId="8757" xr:uid="{8ADC96ED-EEF8-4F4D-A47A-D3BFF3DC391D}"/>
    <cellStyle name="Heading 3 2 3 3 3 3 2 5 2 2" xfId="26293" xr:uid="{DEFF0D7E-AFBA-4867-8916-ED4A9DB0CC4D}"/>
    <cellStyle name="Heading 3 2 3 3 3 3 2 5 3" xfId="18337" xr:uid="{06FEDF4A-7C10-4D84-8ABE-9A7C8120D1AF}"/>
    <cellStyle name="Heading 3 2 3 3 3 3 2 5 4" xfId="21456" xr:uid="{C4742D70-DE3A-4423-BB64-59799047B070}"/>
    <cellStyle name="Heading 3 2 3 3 3 3 2 6" xfId="5070" xr:uid="{71CF318F-58E8-4FA1-BBF4-DE1B612FD333}"/>
    <cellStyle name="Heading 3 2 3 3 3 3 2 6 2" xfId="8625" xr:uid="{8F3D084F-43FB-4EDB-A88B-90D6686902C0}"/>
    <cellStyle name="Heading 3 2 3 3 3 3 2 6 2 2" xfId="26123" xr:uid="{2791670E-9468-4AAE-BD69-5836F0B146EF}"/>
    <cellStyle name="Heading 3 2 3 3 3 3 2 6 3" xfId="18167" xr:uid="{46804871-8CEE-4E48-99D7-B1A7FBB8B323}"/>
    <cellStyle name="Heading 3 2 3 3 3 3 2 6 4" xfId="21324" xr:uid="{DA5E93A8-B5E1-441B-8A2E-00793A68B073}"/>
    <cellStyle name="Heading 3 2 3 3 3 3 2 7" xfId="7491" xr:uid="{0B49286C-C43B-4569-9AEF-9B91ECDE651A}"/>
    <cellStyle name="Heading 3 2 3 3 3 3 2 7 2" xfId="9394" xr:uid="{F1101734-91EC-44BA-8496-6FD01E585F60}"/>
    <cellStyle name="Heading 3 2 3 3 3 3 2 7 3" xfId="22345" xr:uid="{4AA7D4AD-FCC3-4075-AAA7-982A8555CFAB}"/>
    <cellStyle name="Heading 3 2 3 3 3 3 2 8" xfId="7617" xr:uid="{432BFBF3-1433-46DA-B767-0AC1818A4302}"/>
    <cellStyle name="Heading 3 2 3 3 3 3 2 8 2" xfId="22887" xr:uid="{334B9908-4AD5-445D-91C2-48E0D8FDCD9F}"/>
    <cellStyle name="Heading 3 2 3 3 3 3 2 9" xfId="10154" xr:uid="{F85C9DCF-3B20-42CD-A981-9C57C7A16D52}"/>
    <cellStyle name="Heading 3 2 3 3 3 3 2 9 2" xfId="22524" xr:uid="{E98BCF25-CFB1-48D5-96D5-63FC9EA3D2C5}"/>
    <cellStyle name="Heading 3 2 3 3 3 3 3" xfId="1458" xr:uid="{D03C9139-8E78-4692-A38F-98726F46CA69}"/>
    <cellStyle name="Heading 3 2 3 3 3 3 3 10" xfId="20617" xr:uid="{3C38B182-AD70-4695-A64E-77C7296D33D3}"/>
    <cellStyle name="Heading 3 2 3 3 3 3 3 2" xfId="3995" xr:uid="{6F74EC92-C00D-4292-BDD7-E69F48707A4E}"/>
    <cellStyle name="Heading 3 2 3 3 3 3 3 2 2" xfId="6971" xr:uid="{B03A29C1-7ECF-4635-8F37-E6CA74534234}"/>
    <cellStyle name="Heading 3 2 3 3 3 3 3 2 2 2" xfId="9166" xr:uid="{7A5BB2D7-82F6-4AF4-9657-4011994523A8}"/>
    <cellStyle name="Heading 3 2 3 3 3 3 3 2 2 2 2" xfId="28016" xr:uid="{24167632-2B3E-4C21-A7EF-DFD3D63C2198}"/>
    <cellStyle name="Heading 3 2 3 3 3 3 3 2 2 3" xfId="20060" xr:uid="{8C1C66F0-4475-4CA7-8675-158A11E24BEB}"/>
    <cellStyle name="Heading 3 2 3 3 3 3 3 2 2 4" xfId="22117" xr:uid="{4D7362FA-FC7D-462B-9CC0-CC814DCD2682}"/>
    <cellStyle name="Heading 3 2 3 3 3 3 3 2 3" xfId="8122" xr:uid="{8E87D7A3-C4B7-40D5-960C-ED6572E8E82E}"/>
    <cellStyle name="Heading 3 2 3 3 3 3 3 2 3 2" xfId="25099" xr:uid="{D5A064F2-5B9C-41CB-B543-C51AEFD941E7}"/>
    <cellStyle name="Heading 3 2 3 3 3 3 3 2 4" xfId="17143" xr:uid="{257114EC-B01C-498C-BCE4-3E6C123D7E30}"/>
    <cellStyle name="Heading 3 2 3 3 3 3 3 2 5" xfId="20821" xr:uid="{C6B8F412-BB3D-4993-9617-3901C0CC2CE3}"/>
    <cellStyle name="Heading 3 2 3 3 3 3 3 3" xfId="4556" xr:uid="{27DC5F9C-A895-4D0C-84F6-106F5DEFF4DE}"/>
    <cellStyle name="Heading 3 2 3 3 3 3 3 3 2" xfId="8374" xr:uid="{C1B5EED5-32D4-46FF-8A88-DA1115045CCA}"/>
    <cellStyle name="Heading 3 2 3 3 3 3 3 3 2 2" xfId="25640" xr:uid="{A2F76FD6-7940-407C-BD48-4393174EDF91}"/>
    <cellStyle name="Heading 3 2 3 3 3 3 3 3 3" xfId="17684" xr:uid="{E25374B8-245F-4101-ACB0-A7B4DDA47DC1}"/>
    <cellStyle name="Heading 3 2 3 3 3 3 3 3 4" xfId="21073" xr:uid="{89BE9401-2AB2-4896-8257-41B144EEB9EE}"/>
    <cellStyle name="Heading 3 2 3 3 3 3 3 4" xfId="2695" xr:uid="{F9A9E843-B9B8-414B-BC06-16FF69CBFEDB}"/>
    <cellStyle name="Heading 3 2 3 3 3 3 3 4 2" xfId="7918" xr:uid="{07962DF3-4481-45E6-963E-7EEE7837BB66}"/>
    <cellStyle name="Heading 3 2 3 3 3 3 3 4 2 2" xfId="23829" xr:uid="{17BBE80F-29FF-4AB2-BFFF-6E41E820B5FC}"/>
    <cellStyle name="Heading 3 2 3 3 3 3 3 4 3" xfId="15876" xr:uid="{922468B7-4C7F-4DED-A7E1-AAE5A08BD3A7}"/>
    <cellStyle name="Heading 3 2 3 3 3 3 3 4 4" xfId="21907" xr:uid="{B070C383-37EC-4C1B-9E6E-EB4D564CFDDE}"/>
    <cellStyle name="Heading 3 2 3 3 3 3 3 5" xfId="5326" xr:uid="{07DDC9EC-898E-4E25-BF9D-F67D3D48EFE5}"/>
    <cellStyle name="Heading 3 2 3 3 3 3 3 5 2" xfId="8843" xr:uid="{95A9A702-B216-4DAE-A025-153DD0DAC6B3}"/>
    <cellStyle name="Heading 3 2 3 3 3 3 3 5 2 2" xfId="26379" xr:uid="{3D45E115-7EE6-44B4-91B7-B36BD6F6BD63}"/>
    <cellStyle name="Heading 3 2 3 3 3 3 3 5 3" xfId="18423" xr:uid="{D6F03CD1-98A4-4289-8D58-D4DBBF2923AB}"/>
    <cellStyle name="Heading 3 2 3 3 3 3 3 5 4" xfId="21542" xr:uid="{48F199DE-AA4D-47AF-BD3A-02BF78FFFF9E}"/>
    <cellStyle name="Heading 3 2 3 3 3 3 3 6" xfId="4996" xr:uid="{5EDDEB4A-9A82-4A9C-B024-984266EF38CB}"/>
    <cellStyle name="Heading 3 2 3 3 3 3 3 6 2" xfId="8585" xr:uid="{64DB8A36-88F9-4842-8B6E-3EF162D0DD6E}"/>
    <cellStyle name="Heading 3 2 3 3 3 3 3 6 2 2" xfId="26051" xr:uid="{09EA3C3A-2DCD-4D1E-8852-47CE7661AC91}"/>
    <cellStyle name="Heading 3 2 3 3 3 3 3 6 3" xfId="18095" xr:uid="{5569B5C2-6854-47C0-8793-50114B73F39C}"/>
    <cellStyle name="Heading 3 2 3 3 3 3 3 6 4" xfId="21284" xr:uid="{1F5C4310-72F4-4BBF-9A61-BE587683E399}"/>
    <cellStyle name="Heading 3 2 3 3 3 3 3 7" xfId="7413" xr:uid="{25DEEC96-5BAD-4213-ABEA-D485BD1EE779}"/>
    <cellStyle name="Heading 3 2 3 3 3 3 3 7 2" xfId="9316" xr:uid="{D4CC9C55-1E1D-4A31-8B10-7B1B1A55B38A}"/>
    <cellStyle name="Heading 3 2 3 3 3 3 3 7 3" xfId="22267" xr:uid="{3A10543C-58F4-45AE-BFF6-39F21C63FEB3}"/>
    <cellStyle name="Heading 3 2 3 3 3 3 3 8" xfId="10498" xr:uid="{3B46AD9F-51E2-4443-8B79-FCCC12ECF87F}"/>
    <cellStyle name="Heading 3 2 3 3 3 3 3 8 2" xfId="22972" xr:uid="{156AD586-826E-4BAA-A31F-5EC982A7DC51}"/>
    <cellStyle name="Heading 3 2 3 3 3 3 3 9" xfId="15009" xr:uid="{EBD29FD5-3D69-4F3A-8682-D39BCAAFA7DE}"/>
    <cellStyle name="Heading 3 2 3 3 3 4" xfId="1322" xr:uid="{1BBF829B-6A6A-430A-8E8D-932A1DD585A3}"/>
    <cellStyle name="Heading 3 2 3 3 3 4 10" xfId="14877" xr:uid="{2CFA2F93-51BF-4433-ABE4-8E3E5FD2E7B3}"/>
    <cellStyle name="Heading 3 2 3 3 3 4 11" xfId="14480" xr:uid="{559320FF-9433-4687-A781-EB177D0F00A4}"/>
    <cellStyle name="Heading 3 2 3 3 3 4 2" xfId="3861" xr:uid="{9BA4978D-742B-4666-8FD4-A6FF7C2E43D7}"/>
    <cellStyle name="Heading 3 2 3 3 3 4 2 2" xfId="6838" xr:uid="{70A7AB79-B5F2-40FD-87AA-0409C7870747}"/>
    <cellStyle name="Heading 3 2 3 3 3 4 2 2 2" xfId="9033" xr:uid="{34775D3E-CC12-4B3F-A68A-B3755D052AB5}"/>
    <cellStyle name="Heading 3 2 3 3 3 4 2 2 2 2" xfId="27883" xr:uid="{EE5B87CD-2F8E-4F67-A2F6-DF98031F9376}"/>
    <cellStyle name="Heading 3 2 3 3 3 4 2 2 3" xfId="19927" xr:uid="{67322EBB-BE5E-4ABF-AC82-AA62BEF597A1}"/>
    <cellStyle name="Heading 3 2 3 3 3 4 2 2 4" xfId="21984" xr:uid="{B3F94438-76E1-4E1C-98D3-127A708FC765}"/>
    <cellStyle name="Heading 3 2 3 3 3 4 2 3" xfId="7990" xr:uid="{5EFB64F1-B8B1-4E53-A908-67D40DF68792}"/>
    <cellStyle name="Heading 3 2 3 3 3 4 2 3 2" xfId="24967" xr:uid="{2D810F29-9EB6-44E7-BB59-D734E064F825}"/>
    <cellStyle name="Heading 3 2 3 3 3 4 2 4" xfId="17011" xr:uid="{54A157E7-5A05-4E2F-80EC-D75272A2BE0E}"/>
    <cellStyle name="Heading 3 2 3 3 3 4 2 5" xfId="20689" xr:uid="{CAC231D2-4AA6-40F8-B5A2-F5A1E6145120}"/>
    <cellStyle name="Heading 3 2 3 3 3 4 3" xfId="4424" xr:uid="{E17C910F-06FB-4BFA-BDEF-9E96C93D1E6B}"/>
    <cellStyle name="Heading 3 2 3 3 3 4 3 2" xfId="8242" xr:uid="{A00B56C7-1690-46B7-A150-030D8EF61567}"/>
    <cellStyle name="Heading 3 2 3 3 3 4 3 2 2" xfId="25508" xr:uid="{4D1B84A7-6F88-4128-9213-C94EB82D9333}"/>
    <cellStyle name="Heading 3 2 3 3 3 4 3 3" xfId="17552" xr:uid="{453DFE46-772E-4E89-AE7A-9E6AB66ABE3E}"/>
    <cellStyle name="Heading 3 2 3 3 3 4 3 4" xfId="20941" xr:uid="{3F4DB3D6-3C9A-4EBA-AFC9-DCBAFEC816D0}"/>
    <cellStyle name="Heading 3 2 3 3 3 4 4" xfId="2623" xr:uid="{ABEB5DEB-1E2D-4DA0-AB0E-F4219D5A5855}"/>
    <cellStyle name="Heading 3 2 3 3 3 4 4 2" xfId="7852" xr:uid="{8239B5F1-6E0A-49E0-B455-09F6D9EB2B45}"/>
    <cellStyle name="Heading 3 2 3 3 3 4 4 2 2" xfId="23759" xr:uid="{89DDE305-74E1-4A16-895C-3478ECE84FC3}"/>
    <cellStyle name="Heading 3 2 3 3 3 4 4 3" xfId="15806" xr:uid="{FC018DD5-DBCD-4C84-9490-83F93BAD8499}"/>
    <cellStyle name="Heading 3 2 3 3 3 4 4 4" xfId="21841" xr:uid="{3B9A74BD-7B4A-4308-99CA-AC35B65360C6}"/>
    <cellStyle name="Heading 3 2 3 3 3 4 5" xfId="5192" xr:uid="{4CDC58E9-8549-468D-AB50-F7B1F4E70DED}"/>
    <cellStyle name="Heading 3 2 3 3 3 4 5 2" xfId="8709" xr:uid="{8D5CF0DA-DC2A-4CB7-A1D2-0D2D6724DE95}"/>
    <cellStyle name="Heading 3 2 3 3 3 4 5 2 2" xfId="26245" xr:uid="{91EF347A-CABD-423F-8130-971C60DA04EC}"/>
    <cellStyle name="Heading 3 2 3 3 3 4 5 3" xfId="18289" xr:uid="{D20F5369-580F-4976-B304-13068F6B365E}"/>
    <cellStyle name="Heading 3 2 3 3 3 4 5 4" xfId="21408" xr:uid="{1DA8F413-DFE1-4D5F-BDC5-38C7180C229F}"/>
    <cellStyle name="Heading 3 2 3 3 3 4 6" xfId="4694" xr:uid="{C80FACAF-1415-4B09-AC95-B948427F71E1}"/>
    <cellStyle name="Heading 3 2 3 3 3 4 6 2" xfId="8476" xr:uid="{02D1D89D-E840-434E-B80E-B0B4790573CF}"/>
    <cellStyle name="Heading 3 2 3 3 3 4 6 2 2" xfId="25766" xr:uid="{BE41808E-06C3-4AA5-A671-3CB98DF0FA64}"/>
    <cellStyle name="Heading 3 2 3 3 3 4 6 3" xfId="17810" xr:uid="{559413BB-9CC2-4954-BAEB-3922D3E9BEBF}"/>
    <cellStyle name="Heading 3 2 3 3 3 4 6 4" xfId="21175" xr:uid="{269EC8C5-75D3-42DE-B23C-98A6EF7D89C4}"/>
    <cellStyle name="Heading 3 2 3 3 3 4 7" xfId="7449" xr:uid="{7B74608D-FB47-453F-9095-717F8073C010}"/>
    <cellStyle name="Heading 3 2 3 3 3 4 7 2" xfId="9352" xr:uid="{18894A90-E940-4AE3-A6E8-57D8EA50AC46}"/>
    <cellStyle name="Heading 3 2 3 3 3 4 7 3" xfId="22303" xr:uid="{DA308969-19CF-40F9-B12B-78DC94E04C37}"/>
    <cellStyle name="Heading 3 2 3 3 3 4 8" xfId="7569" xr:uid="{C21FA246-7E46-429D-8AF5-3776C2C98EC3}"/>
    <cellStyle name="Heading 3 2 3 3 3 4 8 2" xfId="22839" xr:uid="{CF9BBE17-EBC8-405E-B6E2-2CC652CDA37A}"/>
    <cellStyle name="Heading 3 2 3 3 3 4 9" xfId="10354" xr:uid="{DCF4E7F5-A4C9-44B1-8368-1B4DEB9B4110}"/>
    <cellStyle name="Heading 3 2 3 3 3 4 9 2" xfId="22709" xr:uid="{ACCC15BC-AC5C-41B3-A059-1EEF8EF43789}"/>
    <cellStyle name="Heading 3 2 3 3 3 5" xfId="1275" xr:uid="{ACEE42C6-37D1-4B29-8BE4-73436B936E50}"/>
    <cellStyle name="Heading 3 2 3 3 3 5 10" xfId="20510" xr:uid="{F43FD221-CF86-4B56-8D24-501722C31CE6}"/>
    <cellStyle name="Heading 3 2 3 3 3 5 2" xfId="3818" xr:uid="{150AEE9F-E7AB-48A7-877A-7ACC4F6415AB}"/>
    <cellStyle name="Heading 3 2 3 3 3 5 2 2" xfId="6799" xr:uid="{899D580F-374B-488C-A666-60F8BC77C245}"/>
    <cellStyle name="Heading 3 2 3 3 3 5 2 2 2" xfId="8994" xr:uid="{1BC36EF3-3813-41A3-B7C5-3D8E58874659}"/>
    <cellStyle name="Heading 3 2 3 3 3 5 2 2 2 2" xfId="27844" xr:uid="{354534C2-9457-40E2-B3E6-6A8B30A5FA38}"/>
    <cellStyle name="Heading 3 2 3 3 3 5 2 2 3" xfId="19888" xr:uid="{4931F62C-F2FF-49AB-B1BF-DF38C164B4F9}"/>
    <cellStyle name="Heading 3 2 3 3 3 5 2 2 4" xfId="21945" xr:uid="{C40F15DA-64DF-45E3-B93C-7069E4644A25}"/>
    <cellStyle name="Heading 3 2 3 3 3 5 2 3" xfId="7952" xr:uid="{8A2EE209-85FE-4B16-8497-8E7184BB0FC6}"/>
    <cellStyle name="Heading 3 2 3 3 3 5 2 3 2" xfId="24929" xr:uid="{24445A78-D676-4B3A-89DA-F2C248070FC0}"/>
    <cellStyle name="Heading 3 2 3 3 3 5 2 4" xfId="16973" xr:uid="{296EECAF-8914-4372-BD65-91A22DA4D66F}"/>
    <cellStyle name="Heading 3 2 3 3 3 5 2 5" xfId="20651" xr:uid="{A5175544-37B8-4172-B4CC-553BC6E29FDA}"/>
    <cellStyle name="Heading 3 2 3 3 3 5 3" xfId="4386" xr:uid="{EDA504B1-44EA-4A7B-9D28-73DB97444528}"/>
    <cellStyle name="Heading 3 2 3 3 3 5 3 2" xfId="8204" xr:uid="{17D16A3C-B86E-4B27-9035-7FDEDBBB0FE8}"/>
    <cellStyle name="Heading 3 2 3 3 3 5 3 2 2" xfId="25470" xr:uid="{0BC1EA9E-9B50-4CA8-ABE2-339BC80D5B65}"/>
    <cellStyle name="Heading 3 2 3 3 3 5 3 3" xfId="17514" xr:uid="{5166CFAB-3D41-471E-8224-DB7046FA1220}"/>
    <cellStyle name="Heading 3 2 3 3 3 5 3 4" xfId="20903" xr:uid="{A5358D0B-DC7D-4C74-B7C9-31DEDF620BEE}"/>
    <cellStyle name="Heading 3 2 3 3 3 5 4" xfId="2479" xr:uid="{C55D98AF-B6E0-48CF-8505-A7F1EDBB3389}"/>
    <cellStyle name="Heading 3 2 3 3 3 5 4 2" xfId="7716" xr:uid="{5D5F9012-7FB2-4B8B-93D5-209D907C3230}"/>
    <cellStyle name="Heading 3 2 3 3 3 5 4 2 2" xfId="23616" xr:uid="{F59C79B8-C6DE-429D-B4A0-779E47217266}"/>
    <cellStyle name="Heading 3 2 3 3 3 5 4 3" xfId="15663" xr:uid="{ADA46E5C-5AE4-45FF-8174-DA25EEDB7F3B}"/>
    <cellStyle name="Heading 3 2 3 3 3 5 4 4" xfId="21705" xr:uid="{D169F71B-F633-43A9-8E87-3181C12AE0DF}"/>
    <cellStyle name="Heading 3 2 3 3 3 5 5" xfId="5152" xr:uid="{5D12397E-ED5A-4596-9DC4-94CD2ED5881B}"/>
    <cellStyle name="Heading 3 2 3 3 3 5 5 2" xfId="8669" xr:uid="{ACD73F45-D317-46DC-8461-7804A6866B1A}"/>
    <cellStyle name="Heading 3 2 3 3 3 5 5 2 2" xfId="26205" xr:uid="{27454FAC-41FB-46C0-BB61-86C2C986278A}"/>
    <cellStyle name="Heading 3 2 3 3 3 5 5 3" xfId="18249" xr:uid="{51A62972-9353-4CA5-B2BF-470CEDB37BF6}"/>
    <cellStyle name="Heading 3 2 3 3 3 5 5 4" xfId="21368" xr:uid="{3E9B584A-13E3-4264-A5FB-2F59532745F2}"/>
    <cellStyle name="Heading 3 2 3 3 3 5 6" xfId="4669" xr:uid="{417D18CF-C1EA-4AC1-A5C2-036F9B661591}"/>
    <cellStyle name="Heading 3 2 3 3 3 5 6 2" xfId="8455" xr:uid="{202392DC-121C-4C79-8DA1-EC4DDCE5E42C}"/>
    <cellStyle name="Heading 3 2 3 3 3 5 6 2 2" xfId="25742" xr:uid="{C22FC2AD-A5B6-482A-A50C-46C65B3AE208}"/>
    <cellStyle name="Heading 3 2 3 3 3 5 6 3" xfId="17786" xr:uid="{DB1D4E1F-17EB-4087-B9EB-DA95CF7C22F4}"/>
    <cellStyle name="Heading 3 2 3 3 3 5 6 4" xfId="21154" xr:uid="{9318E496-245A-41DA-AA80-1448001A023B}"/>
    <cellStyle name="Heading 3 2 3 3 3 5 7" xfId="7327" xr:uid="{D2C178E8-DB3F-4F07-9EC8-A52EAACABE02}"/>
    <cellStyle name="Heading 3 2 3 3 3 5 7 2" xfId="9230" xr:uid="{A5150161-60C9-488E-A6E1-0AC31EE0EAFF}"/>
    <cellStyle name="Heading 3 2 3 3 3 5 7 3" xfId="22181" xr:uid="{0D78FFF1-7040-4121-B4EB-3E98D115253E}"/>
    <cellStyle name="Heading 3 2 3 3 3 5 8" xfId="10442" xr:uid="{FA0D8B71-85E8-4F2C-A73D-104F693E6AF2}"/>
    <cellStyle name="Heading 3 2 3 3 3 5 8 2" xfId="22800" xr:uid="{897B7B59-D918-44C9-8D99-AA910AC60DAE}"/>
    <cellStyle name="Heading 3 2 3 3 3 5 9" xfId="14839" xr:uid="{A9AFA17D-33C2-4940-9F87-8449C3CF9955}"/>
    <cellStyle name="Heading 3 2 3 3 4" xfId="1175" xr:uid="{1C0A295F-6705-4F12-BDB2-558E4207A83E}"/>
    <cellStyle name="Heading 3 2 3 3 4 2" xfId="1373" xr:uid="{8BB05AF9-3B94-4283-9A1F-5F8F7A8B29C4}"/>
    <cellStyle name="Heading 3 2 3 3 4 2 10" xfId="14926" xr:uid="{8E70F945-91FF-40BD-9ADF-52F825223AEC}"/>
    <cellStyle name="Heading 3 2 3 3 4 2 11" xfId="15627" xr:uid="{C24AC0C9-141A-4389-8EA6-E03558F44B24}"/>
    <cellStyle name="Heading 3 2 3 3 4 2 2" xfId="3911" xr:uid="{95505395-1558-4CFA-898C-2A592EEA4C4C}"/>
    <cellStyle name="Heading 3 2 3 3 4 2 2 2" xfId="6887" xr:uid="{9364E446-07EB-4317-A502-96B85A32C4AB}"/>
    <cellStyle name="Heading 3 2 3 3 4 2 2 2 2" xfId="9082" xr:uid="{6033E959-4046-4A73-95EE-89C7B4DB1F32}"/>
    <cellStyle name="Heading 3 2 3 3 4 2 2 2 2 2" xfId="27932" xr:uid="{466F3855-C406-4C5A-BE12-3AC2EF4D201E}"/>
    <cellStyle name="Heading 3 2 3 3 4 2 2 2 3" xfId="19976" xr:uid="{800D1FE5-4740-42A2-AF7B-6263BCEBE889}"/>
    <cellStyle name="Heading 3 2 3 3 4 2 2 2 4" xfId="22033" xr:uid="{A257CFEB-09E6-413A-96D0-0DD625CF47BB}"/>
    <cellStyle name="Heading 3 2 3 3 4 2 2 3" xfId="8039" xr:uid="{B65B5D3B-E79F-4E11-8226-3F0BA66C2AC0}"/>
    <cellStyle name="Heading 3 2 3 3 4 2 2 3 2" xfId="25016" xr:uid="{99E4AB32-A45D-4C1C-8434-B7632A998C1D}"/>
    <cellStyle name="Heading 3 2 3 3 4 2 2 4" xfId="17060" xr:uid="{3C0B0296-688A-437D-8D42-4CF962DA82F1}"/>
    <cellStyle name="Heading 3 2 3 3 4 2 2 5" xfId="20738" xr:uid="{48EEC24A-A88A-47B6-8C6E-54A8FCC1A8B6}"/>
    <cellStyle name="Heading 3 2 3 3 4 2 3" xfId="4473" xr:uid="{8FE5CD5F-6A57-4D6D-9CEB-990F31B0EFE6}"/>
    <cellStyle name="Heading 3 2 3 3 4 2 3 2" xfId="8291" xr:uid="{01107F90-FC1F-445C-97E6-DCC7BBB79C3F}"/>
    <cellStyle name="Heading 3 2 3 3 4 2 3 2 2" xfId="25557" xr:uid="{F190F85B-33F3-46AB-B5AA-CB492374D349}"/>
    <cellStyle name="Heading 3 2 3 3 4 2 3 3" xfId="17601" xr:uid="{6D253D49-52D5-40A8-9204-8ACB3345A4E8}"/>
    <cellStyle name="Heading 3 2 3 3 4 2 3 4" xfId="20990" xr:uid="{802F5324-711D-45EC-9558-BF9ACA62D956}"/>
    <cellStyle name="Heading 3 2 3 3 4 2 4" xfId="2500" xr:uid="{C3A29428-6524-41BA-9BFE-C7A42FD21126}"/>
    <cellStyle name="Heading 3 2 3 3 4 2 4 2" xfId="7735" xr:uid="{D008621A-FBC2-4FA7-9E8C-E7BB5347DE03}"/>
    <cellStyle name="Heading 3 2 3 3 4 2 4 2 2" xfId="23637" xr:uid="{B285EB9A-8B0A-4D1B-A3CE-528BFCAE6556}"/>
    <cellStyle name="Heading 3 2 3 3 4 2 4 3" xfId="15684" xr:uid="{6DAA4499-C965-4250-875F-DBCBD3C9811F}"/>
    <cellStyle name="Heading 3 2 3 3 4 2 4 4" xfId="21724" xr:uid="{7A59FCCD-9FF0-411A-B578-50D44B7DA407}"/>
    <cellStyle name="Heading 3 2 3 3 4 2 5" xfId="5241" xr:uid="{FF77E8B6-2734-46E7-B1C0-91B3DE8151B2}"/>
    <cellStyle name="Heading 3 2 3 3 4 2 5 2" xfId="8758" xr:uid="{3B66129D-F094-4F04-87D7-40AA58853785}"/>
    <cellStyle name="Heading 3 2 3 3 4 2 5 2 2" xfId="26294" xr:uid="{71F998C9-968F-4EC7-B597-CF06777B4CA8}"/>
    <cellStyle name="Heading 3 2 3 3 4 2 5 3" xfId="18338" xr:uid="{D49C95C3-D9F0-47F6-8421-55C192D2EC58}"/>
    <cellStyle name="Heading 3 2 3 3 4 2 5 4" xfId="21457" xr:uid="{4F7D282C-AECC-43FB-A8B2-06DD88A63FD8}"/>
    <cellStyle name="Heading 3 2 3 3 4 2 6" xfId="5073" xr:uid="{47CF0EC7-E070-464E-A2E3-79F9EAE0B29D}"/>
    <cellStyle name="Heading 3 2 3 3 4 2 6 2" xfId="8627" xr:uid="{9CCB5551-03D6-4288-8734-DB8ABDDA4EFE}"/>
    <cellStyle name="Heading 3 2 3 3 4 2 6 2 2" xfId="26126" xr:uid="{E6ADC396-75BF-410C-92DA-71A55BB404D3}"/>
    <cellStyle name="Heading 3 2 3 3 4 2 6 3" xfId="18170" xr:uid="{BFF5FA41-139E-4EE1-8A89-08BD7347AD98}"/>
    <cellStyle name="Heading 3 2 3 3 4 2 6 4" xfId="21326" xr:uid="{FD9E86BF-1DFC-4421-AE99-19588DEE07A6}"/>
    <cellStyle name="Heading 3 2 3 3 4 2 7" xfId="7421" xr:uid="{13F0E826-B336-4E0A-94C0-23EFFED924C5}"/>
    <cellStyle name="Heading 3 2 3 3 4 2 7 2" xfId="9324" xr:uid="{30125A26-BF8F-4DAE-A833-A4134C809340}"/>
    <cellStyle name="Heading 3 2 3 3 4 2 7 3" xfId="22275" xr:uid="{7105A0A5-D2FB-49AD-83EA-75F954B89AB3}"/>
    <cellStyle name="Heading 3 2 3 3 4 2 8" xfId="7618" xr:uid="{3F02197E-E371-43EA-8152-512334110A70}"/>
    <cellStyle name="Heading 3 2 3 3 4 2 8 2" xfId="22888" xr:uid="{9353CA18-C2A1-41DC-9C07-8F82E7B77E6F}"/>
    <cellStyle name="Heading 3 2 3 3 4 2 9" xfId="10006" xr:uid="{166A0722-CB27-4964-A2DD-1970FB22ADB3}"/>
    <cellStyle name="Heading 3 2 3 3 4 2 9 2" xfId="22391" xr:uid="{28224481-3DA0-442E-A53D-9849795E0872}"/>
    <cellStyle name="Heading 3 2 3 3 4 3" xfId="1459" xr:uid="{D9D1EF83-10D8-4ADE-A447-48107C51C01B}"/>
    <cellStyle name="Heading 3 2 3 3 4 3 10" xfId="20554" xr:uid="{8285DCF4-EC62-4363-9CBC-8333BCC4CF76}"/>
    <cellStyle name="Heading 3 2 3 3 4 3 2" xfId="3996" xr:uid="{F39795D1-CCCD-45ED-88E4-FDC08F13F77F}"/>
    <cellStyle name="Heading 3 2 3 3 4 3 2 2" xfId="6972" xr:uid="{522A5874-7803-4C69-92B5-832CC0380BE4}"/>
    <cellStyle name="Heading 3 2 3 3 4 3 2 2 2" xfId="9167" xr:uid="{116AD3A3-0584-4283-8612-25E831722A18}"/>
    <cellStyle name="Heading 3 2 3 3 4 3 2 2 2 2" xfId="28017" xr:uid="{DD6ED475-31A0-47A2-A158-475E3AA795F3}"/>
    <cellStyle name="Heading 3 2 3 3 4 3 2 2 3" xfId="20061" xr:uid="{2ECD1ECF-B5CD-4B84-8D29-A893AC6DBBFC}"/>
    <cellStyle name="Heading 3 2 3 3 4 3 2 2 4" xfId="22118" xr:uid="{817F7329-8353-48A5-B912-1B9A39D0184A}"/>
    <cellStyle name="Heading 3 2 3 3 4 3 2 3" xfId="8123" xr:uid="{4C2488AB-B82B-4815-ACD1-6C5C459571B2}"/>
    <cellStyle name="Heading 3 2 3 3 4 3 2 3 2" xfId="25100" xr:uid="{8D1F5DEB-ED8B-498D-92B7-72CF9263C81D}"/>
    <cellStyle name="Heading 3 2 3 3 4 3 2 4" xfId="17144" xr:uid="{363AEA56-BCB4-48D1-BE3B-ED9602067439}"/>
    <cellStyle name="Heading 3 2 3 3 4 3 2 5" xfId="20822" xr:uid="{BC53D6AE-C901-44FC-8CD3-156B782A4389}"/>
    <cellStyle name="Heading 3 2 3 3 4 3 3" xfId="4557" xr:uid="{2889ED9F-C2C8-400F-8B1B-FA27C5E02847}"/>
    <cellStyle name="Heading 3 2 3 3 4 3 3 2" xfId="8375" xr:uid="{0CC7549B-8853-4736-8507-9B903AE45A55}"/>
    <cellStyle name="Heading 3 2 3 3 4 3 3 2 2" xfId="25641" xr:uid="{5B095C86-3C20-4E6C-A241-A0871D8C10B0}"/>
    <cellStyle name="Heading 3 2 3 3 4 3 3 3" xfId="17685" xr:uid="{3FF8C8B3-9628-479B-804B-E57808716355}"/>
    <cellStyle name="Heading 3 2 3 3 4 3 3 4" xfId="21074" xr:uid="{4FEFC2A4-A218-4556-9EC1-75474CB77043}"/>
    <cellStyle name="Heading 3 2 3 3 4 3 4" xfId="2573" xr:uid="{72737374-3EF5-4A2A-8A94-5CA77575AC5B}"/>
    <cellStyle name="Heading 3 2 3 3 4 3 4 2" xfId="7803" xr:uid="{0F06FD6E-22D7-4677-B7C7-9922B2440078}"/>
    <cellStyle name="Heading 3 2 3 3 4 3 4 2 2" xfId="23709" xr:uid="{1B44C4E4-866C-44CF-8847-268D2CB7CDB4}"/>
    <cellStyle name="Heading 3 2 3 3 4 3 4 3" xfId="15756" xr:uid="{30250D5A-D637-471D-B23F-6B20B28B218F}"/>
    <cellStyle name="Heading 3 2 3 3 4 3 4 4" xfId="21792" xr:uid="{ED9BC9F6-9B72-45B5-9D9F-2EC2D8379473}"/>
    <cellStyle name="Heading 3 2 3 3 4 3 5" xfId="5327" xr:uid="{E0E3B221-FBFA-441B-818D-6460F6D2E229}"/>
    <cellStyle name="Heading 3 2 3 3 4 3 5 2" xfId="8844" xr:uid="{93893DA8-FF73-49DB-93B4-11B56CEBC3BF}"/>
    <cellStyle name="Heading 3 2 3 3 4 3 5 2 2" xfId="26380" xr:uid="{0BADCD5B-2DA0-4B14-A421-D08765B3CDEE}"/>
    <cellStyle name="Heading 3 2 3 3 4 3 5 3" xfId="18424" xr:uid="{D2137A66-C3AA-42C7-8196-579F37B8D7D1}"/>
    <cellStyle name="Heading 3 2 3 3 4 3 5 4" xfId="21543" xr:uid="{8B9C4453-31AC-4FB7-86F9-65CC001D4066}"/>
    <cellStyle name="Heading 3 2 3 3 4 3 6" xfId="4969" xr:uid="{D0E1FB6B-9EC1-4A59-A1B0-402CC00A2442}"/>
    <cellStyle name="Heading 3 2 3 3 4 3 6 2" xfId="8558" xr:uid="{B076B3AF-258F-4139-A769-BAB0F29EB612}"/>
    <cellStyle name="Heading 3 2 3 3 4 3 6 2 2" xfId="26024" xr:uid="{06414E56-2033-4503-8E86-A0BA22621E1E}"/>
    <cellStyle name="Heading 3 2 3 3 4 3 6 3" xfId="18068" xr:uid="{A50CF258-750F-4145-8167-93F236335155}"/>
    <cellStyle name="Heading 3 2 3 3 4 3 6 4" xfId="21257" xr:uid="{2B75F3FF-79B3-479C-AAAA-1FF1BEEAAB79}"/>
    <cellStyle name="Heading 3 2 3 3 4 3 7" xfId="4763" xr:uid="{8202B45A-170A-4650-9D31-4894993953EC}"/>
    <cellStyle name="Heading 3 2 3 3 4 3 7 2" xfId="8506" xr:uid="{6C893A84-8389-4F47-98C6-EDC2D43BA321}"/>
    <cellStyle name="Heading 3 2 3 3 4 3 7 3" xfId="21205" xr:uid="{AF723835-A00F-42E4-8962-D6203CAA4C7B}"/>
    <cellStyle name="Heading 3 2 3 3 4 3 8" xfId="10499" xr:uid="{B55860CD-55EA-41A6-ACC6-81EAEBDC779A}"/>
    <cellStyle name="Heading 3 2 3 3 4 3 8 2" xfId="22973" xr:uid="{02CA5A89-EF98-476D-9365-80D06D2B959D}"/>
    <cellStyle name="Heading 3 2 3 3 4 3 9" xfId="15010" xr:uid="{3AD5AAAC-06BE-4282-9B68-3E6665439ACC}"/>
    <cellStyle name="Heading 3 2 3 3 5" xfId="1176" xr:uid="{28917E8A-4F2A-452B-BDF9-90A42B15990D}"/>
    <cellStyle name="Heading 3 2 3 3 5 2" xfId="1374" xr:uid="{34FFC85F-181C-4AB8-9A88-AED4ACAF6E01}"/>
    <cellStyle name="Heading 3 2 3 3 5 2 10" xfId="14927" xr:uid="{36B90841-C08D-4271-883F-B014FFB3814E}"/>
    <cellStyle name="Heading 3 2 3 3 5 2 11" xfId="14746" xr:uid="{37FF303D-85EC-4872-A78B-4090B15B9DED}"/>
    <cellStyle name="Heading 3 2 3 3 5 2 2" xfId="3912" xr:uid="{B73D21AB-5EBA-4906-8AA4-3FE31CBB0641}"/>
    <cellStyle name="Heading 3 2 3 3 5 2 2 2" xfId="6888" xr:uid="{6D24F3B6-AC3D-469C-889D-897786724948}"/>
    <cellStyle name="Heading 3 2 3 3 5 2 2 2 2" xfId="9083" xr:uid="{F42DFD58-E09E-4FC3-AF60-7DB74F1FCFC5}"/>
    <cellStyle name="Heading 3 2 3 3 5 2 2 2 2 2" xfId="27933" xr:uid="{CB4DCD6C-F61D-4846-8345-F2F9F0F133C4}"/>
    <cellStyle name="Heading 3 2 3 3 5 2 2 2 3" xfId="19977" xr:uid="{DB2FE64B-18AC-4A2C-89F0-2A1B56E28212}"/>
    <cellStyle name="Heading 3 2 3 3 5 2 2 2 4" xfId="22034" xr:uid="{5FDD8EE9-8EA6-4714-95E9-A06E8CD9809F}"/>
    <cellStyle name="Heading 3 2 3 3 5 2 2 3" xfId="8040" xr:uid="{863F0F8D-D080-46C8-B643-D2F71E7B0460}"/>
    <cellStyle name="Heading 3 2 3 3 5 2 2 3 2" xfId="25017" xr:uid="{8713E416-E78D-49D2-9EEC-4AC82579AE5C}"/>
    <cellStyle name="Heading 3 2 3 3 5 2 2 4" xfId="17061" xr:uid="{FC30727E-F1E4-436E-B847-0C5798A8A666}"/>
    <cellStyle name="Heading 3 2 3 3 5 2 2 5" xfId="20739" xr:uid="{1EAA9956-C058-4184-95A5-829333C3E51B}"/>
    <cellStyle name="Heading 3 2 3 3 5 2 3" xfId="4474" xr:uid="{CA62BE09-D7C3-4FAA-AD36-4655AE52E02C}"/>
    <cellStyle name="Heading 3 2 3 3 5 2 3 2" xfId="8292" xr:uid="{1FAEB5D5-29FA-4408-BF6B-283A04B093C7}"/>
    <cellStyle name="Heading 3 2 3 3 5 2 3 2 2" xfId="25558" xr:uid="{48916E10-DF6B-4C5D-AA33-78DC92220585}"/>
    <cellStyle name="Heading 3 2 3 3 5 2 3 3" xfId="17602" xr:uid="{F75F5620-AEF0-4DBD-A2D6-84DF0F40E9B0}"/>
    <cellStyle name="Heading 3 2 3 3 5 2 3 4" xfId="20991" xr:uid="{3F7CFC24-C3CA-45AB-8EFA-33CBF74BF709}"/>
    <cellStyle name="Heading 3 2 3 3 5 2 4" xfId="2522" xr:uid="{099A0148-9B55-457C-95B6-4AFAF6D6D502}"/>
    <cellStyle name="Heading 3 2 3 3 5 2 4 2" xfId="7754" xr:uid="{6253F625-512B-499A-AE76-A2191066F514}"/>
    <cellStyle name="Heading 3 2 3 3 5 2 4 2 2" xfId="23659" xr:uid="{A9EA780F-0953-4A59-80D5-9EBDBD1F96F0}"/>
    <cellStyle name="Heading 3 2 3 3 5 2 4 3" xfId="15706" xr:uid="{1EB8A65C-BC46-4BFF-8B79-AF008F253303}"/>
    <cellStyle name="Heading 3 2 3 3 5 2 4 4" xfId="21743" xr:uid="{ED017156-13B7-47DB-A3A6-BE96E905E7E7}"/>
    <cellStyle name="Heading 3 2 3 3 5 2 5" xfId="5242" xr:uid="{D23E5D51-626A-4863-A30A-DDDC0B0564F9}"/>
    <cellStyle name="Heading 3 2 3 3 5 2 5 2" xfId="8759" xr:uid="{EBA5B9DC-5E3A-4C12-9A01-1AF1683AB1C9}"/>
    <cellStyle name="Heading 3 2 3 3 5 2 5 2 2" xfId="26295" xr:uid="{FFBDDEAD-C601-469B-9352-066600C603DF}"/>
    <cellStyle name="Heading 3 2 3 3 5 2 5 3" xfId="18339" xr:uid="{6BA52BE9-EAFA-4B7E-B9D3-1987D7FF8BBF}"/>
    <cellStyle name="Heading 3 2 3 3 5 2 5 4" xfId="21458" xr:uid="{C8C7DCDC-53F8-43F1-9CC0-B66AF624F01D}"/>
    <cellStyle name="Heading 3 2 3 3 5 2 6" xfId="5022" xr:uid="{2A1B38E2-3315-4A63-80C3-C5E5B17EB1B1}"/>
    <cellStyle name="Heading 3 2 3 3 5 2 6 2" xfId="8598" xr:uid="{8C594B68-427C-4990-AB10-F995177E9BB5}"/>
    <cellStyle name="Heading 3 2 3 3 5 2 6 2 2" xfId="26077" xr:uid="{EE44E531-F41D-4148-9C05-44AF8DD49A7F}"/>
    <cellStyle name="Heading 3 2 3 3 5 2 6 3" xfId="18121" xr:uid="{46F2FF19-6375-485C-AE9C-7FE67220ACC7}"/>
    <cellStyle name="Heading 3 2 3 3 5 2 6 4" xfId="21297" xr:uid="{B804B782-56B8-4AF1-AD87-8F837E0B7460}"/>
    <cellStyle name="Heading 3 2 3 3 5 2 7" xfId="4696" xr:uid="{41AAA52E-C414-45D9-A105-B93D3C706154}"/>
    <cellStyle name="Heading 3 2 3 3 5 2 7 2" xfId="8477" xr:uid="{8F5D59E6-9FAE-4A58-83F1-7A410AB3B69B}"/>
    <cellStyle name="Heading 3 2 3 3 5 2 7 3" xfId="21176" xr:uid="{8C75BB85-9288-4F92-A596-599DD50293C7}"/>
    <cellStyle name="Heading 3 2 3 3 5 2 8" xfId="7619" xr:uid="{2BB31E34-E30D-45EB-BCD3-272EE2665EE5}"/>
    <cellStyle name="Heading 3 2 3 3 5 2 8 2" xfId="22889" xr:uid="{BC176189-5A95-4D61-B42A-A8E173626186}"/>
    <cellStyle name="Heading 3 2 3 3 5 2 9" xfId="10077" xr:uid="{C55861CF-7644-42A0-8276-511C6E65231C}"/>
    <cellStyle name="Heading 3 2 3 3 5 2 9 2" xfId="22451" xr:uid="{8C06A0A5-3ECB-44C5-AF7F-3370587C3909}"/>
    <cellStyle name="Heading 3 2 3 3 5 3" xfId="1460" xr:uid="{A29852CD-2BA5-4234-960B-7A2969E1AAC8}"/>
    <cellStyle name="Heading 3 2 3 3 5 3 10" xfId="20576" xr:uid="{5DFC9A7E-11A4-4299-A8C3-E8C225BCB297}"/>
    <cellStyle name="Heading 3 2 3 3 5 3 2" xfId="3997" xr:uid="{EDF570AE-5165-457F-9024-646E9281A7C7}"/>
    <cellStyle name="Heading 3 2 3 3 5 3 2 2" xfId="6973" xr:uid="{0F4B87C3-893E-463E-97E3-CE39363A1D6C}"/>
    <cellStyle name="Heading 3 2 3 3 5 3 2 2 2" xfId="9168" xr:uid="{127A4FD5-1EE9-4F53-9588-364D57004709}"/>
    <cellStyle name="Heading 3 2 3 3 5 3 2 2 2 2" xfId="28018" xr:uid="{64A14EAE-3816-49A0-80EE-62FBFDF930D6}"/>
    <cellStyle name="Heading 3 2 3 3 5 3 2 2 3" xfId="20062" xr:uid="{D0AD24DF-901E-4442-889D-75AD6C39CEA3}"/>
    <cellStyle name="Heading 3 2 3 3 5 3 2 2 4" xfId="22119" xr:uid="{4C53C8A1-3C96-4D8A-9A7E-215A79978D11}"/>
    <cellStyle name="Heading 3 2 3 3 5 3 2 3" xfId="8124" xr:uid="{D60BFFDF-5BB1-45F7-9678-10AA02BDE544}"/>
    <cellStyle name="Heading 3 2 3 3 5 3 2 3 2" xfId="25101" xr:uid="{E5770F25-84F7-46CE-A96D-957986734BD1}"/>
    <cellStyle name="Heading 3 2 3 3 5 3 2 4" xfId="17145" xr:uid="{3C86A77C-47F3-4971-918B-B2738F5DB188}"/>
    <cellStyle name="Heading 3 2 3 3 5 3 2 5" xfId="20823" xr:uid="{3D067BA7-020F-4937-B27C-54D4C642FF1B}"/>
    <cellStyle name="Heading 3 2 3 3 5 3 3" xfId="4558" xr:uid="{4E034006-C6C5-4CA1-9A7F-BE440B6C06C6}"/>
    <cellStyle name="Heading 3 2 3 3 5 3 3 2" xfId="8376" xr:uid="{7D5F1A36-CB25-4A91-A78E-275B5B97B318}"/>
    <cellStyle name="Heading 3 2 3 3 5 3 3 2 2" xfId="25642" xr:uid="{DF2DA31D-1387-4260-92BA-2E206ACF0FCE}"/>
    <cellStyle name="Heading 3 2 3 3 5 3 3 3" xfId="17686" xr:uid="{CCAA787A-AE35-4671-8B00-CAD29A9F6A41}"/>
    <cellStyle name="Heading 3 2 3 3 5 3 3 4" xfId="21075" xr:uid="{51B4600A-F34D-48E4-AF6E-065AD2AF29ED}"/>
    <cellStyle name="Heading 3 2 3 3 5 3 4" xfId="2625" xr:uid="{A716BD5F-5932-4631-AD9D-3C5666128172}"/>
    <cellStyle name="Heading 3 2 3 3 5 3 4 2" xfId="7854" xr:uid="{46BFF043-7B60-4B10-9663-95DC408F7D3D}"/>
    <cellStyle name="Heading 3 2 3 3 5 3 4 2 2" xfId="23761" xr:uid="{D4F43583-0996-4071-AACA-0BE833C45FD3}"/>
    <cellStyle name="Heading 3 2 3 3 5 3 4 3" xfId="15808" xr:uid="{81ABF7F7-70A2-4A04-BE38-38557FD072DB}"/>
    <cellStyle name="Heading 3 2 3 3 5 3 4 4" xfId="21843" xr:uid="{7EEB419A-0A94-43CD-9EFD-EFE880216F1D}"/>
    <cellStyle name="Heading 3 2 3 3 5 3 5" xfId="5328" xr:uid="{AE17A2D6-FFBC-43AF-85AD-4A225EB6E377}"/>
    <cellStyle name="Heading 3 2 3 3 5 3 5 2" xfId="8845" xr:uid="{6A3DBE57-FA38-4273-996C-2F62EABA5163}"/>
    <cellStyle name="Heading 3 2 3 3 5 3 5 2 2" xfId="26381" xr:uid="{76EF2D31-845D-4C85-A585-41C4FAFCB2C8}"/>
    <cellStyle name="Heading 3 2 3 3 5 3 5 3" xfId="18425" xr:uid="{065FC5F2-9138-460F-A97B-F66E07B37450}"/>
    <cellStyle name="Heading 3 2 3 3 5 3 5 4" xfId="21544" xr:uid="{B8398308-1121-4D8E-89F4-534625AEFE67}"/>
    <cellStyle name="Heading 3 2 3 3 5 3 6" xfId="4898" xr:uid="{95E9FA83-06B2-4B08-BCA8-55DED6E3B9AC}"/>
    <cellStyle name="Heading 3 2 3 3 5 3 6 2" xfId="8544" xr:uid="{42225029-97E4-4A53-8A39-90FC5835FE57}"/>
    <cellStyle name="Heading 3 2 3 3 5 3 6 2 2" xfId="25955" xr:uid="{4250426A-6B4C-4880-BCF1-23B5C5B0E053}"/>
    <cellStyle name="Heading 3 2 3 3 5 3 6 3" xfId="17999" xr:uid="{29FDF243-1241-47DC-A8D6-AD8DAC44525F}"/>
    <cellStyle name="Heading 3 2 3 3 5 3 6 4" xfId="21243" xr:uid="{5761F152-EDE0-432A-BD85-B12BB85DF16B}"/>
    <cellStyle name="Heading 3 2 3 3 5 3 7" xfId="7380" xr:uid="{5EF3A184-DA0D-4A51-856C-B5885F1439D9}"/>
    <cellStyle name="Heading 3 2 3 3 5 3 7 2" xfId="9283" xr:uid="{19C10C06-A930-40D5-A4D9-41BC96BD3C5D}"/>
    <cellStyle name="Heading 3 2 3 3 5 3 7 3" xfId="22234" xr:uid="{84E34CDB-DDD0-413F-9396-13529073DCD1}"/>
    <cellStyle name="Heading 3 2 3 3 5 3 8" xfId="10500" xr:uid="{40493723-BBFB-41CF-9FC5-CE0DC745C521}"/>
    <cellStyle name="Heading 3 2 3 3 5 3 8 2" xfId="22974" xr:uid="{FEEEDFC2-030A-49F1-822C-29EDE246A54E}"/>
    <cellStyle name="Heading 3 2 3 3 5 3 9" xfId="15011" xr:uid="{1EB04A1C-D3C4-490E-9889-373E138D243E}"/>
    <cellStyle name="Heading 3 2 3 3 6" xfId="1300" xr:uid="{298AC4EE-0F92-4600-9A0D-EE0BD7AC2131}"/>
    <cellStyle name="Heading 3 2 3 3 6 10" xfId="14857" xr:uid="{F208A614-BB52-4A2F-A6D3-7BEF81CB2174}"/>
    <cellStyle name="Heading 3 2 3 3 6 11" xfId="15119" xr:uid="{635EBEB7-1A1F-45D5-BC65-49C301E12261}"/>
    <cellStyle name="Heading 3 2 3 3 6 2" xfId="3839" xr:uid="{3CD8DB0B-391C-41AF-BED1-6B009D03A6B5}"/>
    <cellStyle name="Heading 3 2 3 3 6 2 2" xfId="6818" xr:uid="{868C3BC8-24FF-497F-BDDD-588DFA6BA22E}"/>
    <cellStyle name="Heading 3 2 3 3 6 2 2 2" xfId="9013" xr:uid="{4DDFE1BF-FDA1-437B-B050-AFFAD107DCDE}"/>
    <cellStyle name="Heading 3 2 3 3 6 2 2 2 2" xfId="27863" xr:uid="{6BCB117E-7DF9-4AFF-80E4-1DB7B017F966}"/>
    <cellStyle name="Heading 3 2 3 3 6 2 2 3" xfId="19907" xr:uid="{F6F8F6E6-447D-4CF1-9D6C-86FD89122F5E}"/>
    <cellStyle name="Heading 3 2 3 3 6 2 2 4" xfId="21964" xr:uid="{8A0CF0F6-D7D4-45F9-9AD4-D5729D042AC6}"/>
    <cellStyle name="Heading 3 2 3 3 6 2 3" xfId="7970" xr:uid="{CB07F226-B0D8-460A-A12C-F3E858BC00EC}"/>
    <cellStyle name="Heading 3 2 3 3 6 2 3 2" xfId="24947" xr:uid="{CC754D10-3B81-40A4-BDEE-0CF91D45DF67}"/>
    <cellStyle name="Heading 3 2 3 3 6 2 4" xfId="16991" xr:uid="{B13C2045-2290-488E-B64A-497F69C01135}"/>
    <cellStyle name="Heading 3 2 3 3 6 2 5" xfId="20669" xr:uid="{EA8D3BCA-E969-40A3-ADDB-A41DF260C4C6}"/>
    <cellStyle name="Heading 3 2 3 3 6 3" xfId="4404" xr:uid="{F816685D-8D1C-429F-8FFB-A7064EDC466E}"/>
    <cellStyle name="Heading 3 2 3 3 6 3 2" xfId="8222" xr:uid="{1B4CBA9F-2702-4473-8C41-6FDBE72CC8D4}"/>
    <cellStyle name="Heading 3 2 3 3 6 3 2 2" xfId="25488" xr:uid="{A70BE834-58B4-4D86-A8D8-4317AA13DEDD}"/>
    <cellStyle name="Heading 3 2 3 3 6 3 3" xfId="17532" xr:uid="{F0C1F29B-A0E4-40C7-9BC6-5BC072D004D0}"/>
    <cellStyle name="Heading 3 2 3 3 6 3 4" xfId="20921" xr:uid="{E6D8F5CD-9364-462D-85F6-8AEBC7663740}"/>
    <cellStyle name="Heading 3 2 3 3 6 4" xfId="2602" xr:uid="{9DD692BB-9B1D-464E-B4BF-F296E76A3EED}"/>
    <cellStyle name="Heading 3 2 3 3 6 4 2" xfId="7832" xr:uid="{C1081A3D-54C2-45A7-9EE6-D847CBD59B36}"/>
    <cellStyle name="Heading 3 2 3 3 6 4 2 2" xfId="23738" xr:uid="{9F5394E5-ED68-41E4-8019-EDD4EE5A5581}"/>
    <cellStyle name="Heading 3 2 3 3 6 4 3" xfId="15785" xr:uid="{10554404-1B10-408E-9742-4EB4E8A0CC9B}"/>
    <cellStyle name="Heading 3 2 3 3 6 4 4" xfId="21821" xr:uid="{854D7407-5CB0-47B9-9CEF-F71B4569EE0E}"/>
    <cellStyle name="Heading 3 2 3 3 6 5" xfId="5172" xr:uid="{A63748B7-A0E4-437E-B9C6-DCDE2E2C9C46}"/>
    <cellStyle name="Heading 3 2 3 3 6 5 2" xfId="8689" xr:uid="{12226271-8566-49CD-B947-D769D5E4C4D2}"/>
    <cellStyle name="Heading 3 2 3 3 6 5 2 2" xfId="26225" xr:uid="{EEA690D0-7A48-4C07-A80C-A3981848C9BB}"/>
    <cellStyle name="Heading 3 2 3 3 6 5 3" xfId="18269" xr:uid="{6FE6369F-EFAD-4FB2-AAF7-1E36D434E209}"/>
    <cellStyle name="Heading 3 2 3 3 6 5 4" xfId="21388" xr:uid="{6F4216C8-F936-4FA7-A539-FC98FFFFD1AF}"/>
    <cellStyle name="Heading 3 2 3 3 6 6" xfId="6486" xr:uid="{E5760D69-83E9-46C3-800D-F92362D1EBE0}"/>
    <cellStyle name="Heading 3 2 3 3 6 6 2" xfId="8959" xr:uid="{40F4005D-000D-4EA1-9179-20D53D58EDB9}"/>
    <cellStyle name="Heading 3 2 3 3 6 6 2 2" xfId="27531" xr:uid="{4AE68A86-121B-4640-8D74-6143FE5C84B1}"/>
    <cellStyle name="Heading 3 2 3 3 6 6 3" xfId="19575" xr:uid="{5145378A-1F9C-4B77-94FC-54303160BB18}"/>
    <cellStyle name="Heading 3 2 3 3 6 6 4" xfId="21910" xr:uid="{191A780D-5E8F-4923-9000-8BA4EEFBC659}"/>
    <cellStyle name="Heading 3 2 3 3 6 7" xfId="7524" xr:uid="{F09FC809-80D9-4FE8-862F-1130A2FAE75E}"/>
    <cellStyle name="Heading 3 2 3 3 6 7 2" xfId="9427" xr:uid="{105F97D4-206B-4B7B-8FCA-C655B688E643}"/>
    <cellStyle name="Heading 3 2 3 3 6 7 3" xfId="22378" xr:uid="{F6691F77-6F2E-441D-B35D-59AD576A529D}"/>
    <cellStyle name="Heading 3 2 3 3 6 8" xfId="7551" xr:uid="{996FCA8A-0889-4EE0-B86F-48AE64E0A10C}"/>
    <cellStyle name="Heading 3 2 3 3 6 8 2" xfId="22819" xr:uid="{691C9837-0DA2-4893-9D46-EF2AE0515F92}"/>
    <cellStyle name="Heading 3 2 3 3 6 9" xfId="10115" xr:uid="{F1894D12-D635-4EA6-AE7D-7471AD1852C2}"/>
    <cellStyle name="Heading 3 2 3 3 6 9 2" xfId="22486" xr:uid="{D1368C00-87C3-4C6F-A454-A4B780F83276}"/>
    <cellStyle name="Heading 3 2 3 3 7" xfId="1239" xr:uid="{0B634024-ABFC-4B4A-BB92-C7A0C270C25C}"/>
    <cellStyle name="Heading 3 2 3 3 7 10" xfId="20542" xr:uid="{C19CB8CB-9467-4F8C-B386-CA11E2110FD9}"/>
    <cellStyle name="Heading 3 2 3 3 7 2" xfId="3785" xr:uid="{53C0F8A3-216D-44DB-BA8F-D5DAEC0DFF99}"/>
    <cellStyle name="Heading 3 2 3 3 7 2 2" xfId="6771" xr:uid="{04BD9849-C43C-47B6-AFE8-775F148310F2}"/>
    <cellStyle name="Heading 3 2 3 3 7 2 2 2" xfId="8966" xr:uid="{5F806662-B26B-41F3-A98C-A89B9581773D}"/>
    <cellStyle name="Heading 3 2 3 3 7 2 2 2 2" xfId="27816" xr:uid="{52F2FC05-C91D-4C49-B600-EC6C781119DA}"/>
    <cellStyle name="Heading 3 2 3 3 7 2 2 3" xfId="19860" xr:uid="{54A70A1D-E1FD-4E80-BC77-3A6034519121}"/>
    <cellStyle name="Heading 3 2 3 3 7 2 2 4" xfId="21917" xr:uid="{6B96BC85-C5D9-4EDC-BCC4-72C8A347B746}"/>
    <cellStyle name="Heading 3 2 3 3 7 2 3" xfId="7927" xr:uid="{EC96D8C5-5779-4E11-84A1-36DACC522657}"/>
    <cellStyle name="Heading 3 2 3 3 7 2 3 2" xfId="24904" xr:uid="{1AACF1BD-B8E8-4A7A-A381-32AABC203470}"/>
    <cellStyle name="Heading 3 2 3 3 7 2 4" xfId="16948" xr:uid="{FB9A4D2B-5078-4ECB-84FA-4F151C489007}"/>
    <cellStyle name="Heading 3 2 3 3 7 2 5" xfId="20626" xr:uid="{B6059A1C-EA39-497D-AA78-2F7519932F78}"/>
    <cellStyle name="Heading 3 2 3 3 7 3" xfId="4361" xr:uid="{C14A7AA8-5686-467C-91B4-A8B509416383}"/>
    <cellStyle name="Heading 3 2 3 3 7 3 2" xfId="8179" xr:uid="{D1CF96BD-610F-423D-A3BC-82B5B4B4D8D4}"/>
    <cellStyle name="Heading 3 2 3 3 7 3 2 2" xfId="25445" xr:uid="{91D764C5-3190-42A4-824A-19A0EC3D5C6B}"/>
    <cellStyle name="Heading 3 2 3 3 7 3 3" xfId="17489" xr:uid="{E1ADDA99-4AEB-4172-9F52-3E8E436033A3}"/>
    <cellStyle name="Heading 3 2 3 3 7 3 4" xfId="20878" xr:uid="{533DAA44-B4A7-4A0E-9741-7026A61CE31E}"/>
    <cellStyle name="Heading 3 2 3 3 7 4" xfId="2549" xr:uid="{50B4F442-76F0-4051-BEAC-F63EFE6921AA}"/>
    <cellStyle name="Heading 3 2 3 3 7 4 2" xfId="7779" xr:uid="{7FC520B5-0DFC-4E93-A3EE-2D97D9B33F2E}"/>
    <cellStyle name="Heading 3 2 3 3 7 4 2 2" xfId="23685" xr:uid="{A144DF48-F432-4745-A73D-72944F3A8AD6}"/>
    <cellStyle name="Heading 3 2 3 3 7 4 3" xfId="15732" xr:uid="{D39ECF8A-85AF-4594-B743-96D7D373C535}"/>
    <cellStyle name="Heading 3 2 3 3 7 4 4" xfId="21768" xr:uid="{00A826AE-D6A1-4356-BD56-D738520D97E4}"/>
    <cellStyle name="Heading 3 2 3 3 7 5" xfId="5123" xr:uid="{F6D855E0-E9B4-4D6D-A696-7936878D1E2D}"/>
    <cellStyle name="Heading 3 2 3 3 7 5 2" xfId="8640" xr:uid="{970C07A1-88E2-4E50-8610-D5667235A158}"/>
    <cellStyle name="Heading 3 2 3 3 7 5 2 2" xfId="26176" xr:uid="{3037D2B9-828F-4650-934D-2194398B6C02}"/>
    <cellStyle name="Heading 3 2 3 3 7 5 3" xfId="18220" xr:uid="{D0A576AC-11E7-4CAC-904D-C3597988DD3F}"/>
    <cellStyle name="Heading 3 2 3 3 7 5 4" xfId="21339" xr:uid="{EFD8AABF-D00E-457B-A3B9-9410BE3228FA}"/>
    <cellStyle name="Heading 3 2 3 3 7 6" xfId="5137" xr:uid="{6B5EC1A3-172B-49F2-B68F-AF6CCC729AC0}"/>
    <cellStyle name="Heading 3 2 3 3 7 6 2" xfId="8654" xr:uid="{68AFB1E6-BD9C-4A29-A642-17C12D59085E}"/>
    <cellStyle name="Heading 3 2 3 3 7 6 2 2" xfId="26190" xr:uid="{5FAD13C7-882F-4317-81A3-98F288097248}"/>
    <cellStyle name="Heading 3 2 3 3 7 6 3" xfId="18234" xr:uid="{C1B30959-DB78-44EC-9ED7-623CEA8D55DB}"/>
    <cellStyle name="Heading 3 2 3 3 7 6 4" xfId="21353" xr:uid="{0B29821A-4ED1-4BEB-8453-A515E1B1C3E1}"/>
    <cellStyle name="Heading 3 2 3 3 7 7" xfId="7368" xr:uid="{D5E8CDEC-C92B-4333-9951-D3D6BDDB540A}"/>
    <cellStyle name="Heading 3 2 3 3 7 7 2" xfId="9271" xr:uid="{C6DEABC9-C933-43C5-AA88-B0D55F38A08C}"/>
    <cellStyle name="Heading 3 2 3 3 7 7 3" xfId="22222" xr:uid="{D06BA607-5E27-481C-A1D4-A6319BCD9D0E}"/>
    <cellStyle name="Heading 3 2 3 3 7 8" xfId="10418" xr:uid="{8AED1352-B921-4143-A8C9-84C12218EDAF}"/>
    <cellStyle name="Heading 3 2 3 3 7 8 2" xfId="22772" xr:uid="{72462635-E2B2-45C8-9254-EC3BCE3FD8F4}"/>
    <cellStyle name="Heading 3 2 3 3 7 9" xfId="14814" xr:uid="{7A99F82D-98BF-47FD-8AE5-2EC886AEE6E2}"/>
    <cellStyle name="Heading 3 2 3 3 8" xfId="28377" xr:uid="{70959C0E-AC18-4CF7-985C-1B4E4E9950AC}"/>
    <cellStyle name="Heading 3 2 3 3 9" xfId="32372" xr:uid="{99AE4FD8-FB5E-40F4-8940-1B6C43D0DEF1}"/>
    <cellStyle name="Heading 3 2 3 4" xfId="973" xr:uid="{FBD4B357-13F6-460F-A38D-F3AC18B3FBA0}"/>
    <cellStyle name="Heading 3 2 3 4 2" xfId="1023" xr:uid="{7888A7A1-C01F-4652-87D7-FEF06954D14E}"/>
    <cellStyle name="Heading 3 2 3 4 2 2" xfId="1177" xr:uid="{9E48BC6B-ECAA-4939-B489-9349850F7FB9}"/>
    <cellStyle name="Heading 3 2 3 4 2 2 2" xfId="1375" xr:uid="{1C4D93F9-18C4-4670-AF99-C14B14668246}"/>
    <cellStyle name="Heading 3 2 3 4 2 2 2 10" xfId="14928" xr:uid="{D73243ED-49FF-4E87-9CAE-3992F99C7E46}"/>
    <cellStyle name="Heading 3 2 3 4 2 2 2 11" xfId="15514" xr:uid="{E3C78DA7-5E3A-49F8-9B08-ECC161A99982}"/>
    <cellStyle name="Heading 3 2 3 4 2 2 2 2" xfId="3913" xr:uid="{70BD07CC-36C6-40E2-966C-28B7E7DBB9F3}"/>
    <cellStyle name="Heading 3 2 3 4 2 2 2 2 2" xfId="6889" xr:uid="{DB52841B-F143-489F-80B2-7D47C7FF6EC1}"/>
    <cellStyle name="Heading 3 2 3 4 2 2 2 2 2 2" xfId="9084" xr:uid="{4BA62AC1-DE4E-4941-8BB6-11783CAF2273}"/>
    <cellStyle name="Heading 3 2 3 4 2 2 2 2 2 2 2" xfId="27934" xr:uid="{BC974FD6-483D-471C-B7DE-7CD24A0A516B}"/>
    <cellStyle name="Heading 3 2 3 4 2 2 2 2 2 3" xfId="19978" xr:uid="{5FD84C73-9A10-4B07-8D33-0C8E8A5EF312}"/>
    <cellStyle name="Heading 3 2 3 4 2 2 2 2 2 4" xfId="22035" xr:uid="{CE291BA0-2FCA-41D5-831E-10DF94175F37}"/>
    <cellStyle name="Heading 3 2 3 4 2 2 2 2 3" xfId="8041" xr:uid="{6617E769-AB3B-4788-99B9-B1CD73380F38}"/>
    <cellStyle name="Heading 3 2 3 4 2 2 2 2 3 2" xfId="25018" xr:uid="{0AEE6B28-AEAA-4B14-A0C6-65F01B3556CC}"/>
    <cellStyle name="Heading 3 2 3 4 2 2 2 2 4" xfId="17062" xr:uid="{71C0B3AA-0D57-4913-BB99-E4C8F7A9C648}"/>
    <cellStyle name="Heading 3 2 3 4 2 2 2 2 5" xfId="20740" xr:uid="{527B4351-96D4-49BC-8BF0-801C392C4484}"/>
    <cellStyle name="Heading 3 2 3 4 2 2 2 3" xfId="4475" xr:uid="{9AB0144F-FA1A-4CFB-A821-5C0CAB30655B}"/>
    <cellStyle name="Heading 3 2 3 4 2 2 2 3 2" xfId="8293" xr:uid="{E4E57923-2119-4A0C-8404-FF12F4FAA3F2}"/>
    <cellStyle name="Heading 3 2 3 4 2 2 2 3 2 2" xfId="25559" xr:uid="{FED397B4-5B96-42D9-A90D-CE9ACF9E5716}"/>
    <cellStyle name="Heading 3 2 3 4 2 2 2 3 3" xfId="17603" xr:uid="{D0AE6682-CD7E-4C88-8BDB-86E841988A57}"/>
    <cellStyle name="Heading 3 2 3 4 2 2 2 3 4" xfId="20992" xr:uid="{4BBD20A9-B003-49A5-945F-CA141243EF39}"/>
    <cellStyle name="Heading 3 2 3 4 2 2 2 4" xfId="2457" xr:uid="{D52AA92C-0997-44D6-96FA-88BB59EDBCED}"/>
    <cellStyle name="Heading 3 2 3 4 2 2 2 4 2" xfId="7697" xr:uid="{29F593E6-5339-462E-94AF-86294AFC2064}"/>
    <cellStyle name="Heading 3 2 3 4 2 2 2 4 2 2" xfId="23595" xr:uid="{ACDB9BF7-E554-496B-83B7-43E49911B797}"/>
    <cellStyle name="Heading 3 2 3 4 2 2 2 4 3" xfId="15642" xr:uid="{1ED834E0-5082-4FF2-A377-48A37B8E6AA6}"/>
    <cellStyle name="Heading 3 2 3 4 2 2 2 4 4" xfId="21686" xr:uid="{C6B155A6-3139-45A8-BA26-D2B80BD0A40E}"/>
    <cellStyle name="Heading 3 2 3 4 2 2 2 5" xfId="5243" xr:uid="{5309424A-0320-4783-A8B8-4E9DA76D869E}"/>
    <cellStyle name="Heading 3 2 3 4 2 2 2 5 2" xfId="8760" xr:uid="{C348D4EC-0588-4852-BF53-30C46B4507C5}"/>
    <cellStyle name="Heading 3 2 3 4 2 2 2 5 2 2" xfId="26296" xr:uid="{9BC5F5F7-9BF5-417D-9B06-9F604A399C49}"/>
    <cellStyle name="Heading 3 2 3 4 2 2 2 5 3" xfId="18340" xr:uid="{BDB15ED6-6238-487A-B0A5-E3AA6823EB33}"/>
    <cellStyle name="Heading 3 2 3 4 2 2 2 5 4" xfId="21459" xr:uid="{0616E8CC-E79B-4F69-AD55-2B7E4785A8AE}"/>
    <cellStyle name="Heading 3 2 3 4 2 2 2 6" xfId="4835" xr:uid="{9B26712B-46F3-4BDA-8AE2-5F779EB34674}"/>
    <cellStyle name="Heading 3 2 3 4 2 2 2 6 2" xfId="8529" xr:uid="{1CC963D6-91AA-48B8-B0BB-3022B2039489}"/>
    <cellStyle name="Heading 3 2 3 4 2 2 2 6 2 2" xfId="25894" xr:uid="{5F003AD1-E284-443C-9A37-BD70BCE7B4B7}"/>
    <cellStyle name="Heading 3 2 3 4 2 2 2 6 3" xfId="17938" xr:uid="{D06E9E81-2A6D-491D-B1C6-2A79A0916022}"/>
    <cellStyle name="Heading 3 2 3 4 2 2 2 6 4" xfId="21228" xr:uid="{5716AD34-FBF9-4595-A721-0C613BFAF5FB}"/>
    <cellStyle name="Heading 3 2 3 4 2 2 2 7" xfId="4701" xr:uid="{6711919B-477E-4C39-8E6D-4E0947C175D0}"/>
    <cellStyle name="Heading 3 2 3 4 2 2 2 7 2" xfId="8481" xr:uid="{E9F7210F-48FF-49B6-9173-449770557706}"/>
    <cellStyle name="Heading 3 2 3 4 2 2 2 7 3" xfId="21180" xr:uid="{5A2608D5-C632-4578-8C22-51203D9CF5A7}"/>
    <cellStyle name="Heading 3 2 3 4 2 2 2 8" xfId="7620" xr:uid="{DE2EB979-F9B7-484F-8DE9-AA656A96F08F}"/>
    <cellStyle name="Heading 3 2 3 4 2 2 2 8 2" xfId="22890" xr:uid="{C454609C-E709-4984-B3B7-693BBBC54B06}"/>
    <cellStyle name="Heading 3 2 3 4 2 2 2 9" xfId="10005" xr:uid="{19A85E0A-C261-48A2-9605-1C84570617A1}"/>
    <cellStyle name="Heading 3 2 3 4 2 2 2 9 2" xfId="22390" xr:uid="{7E868269-4023-4BFE-A732-5CDA1F26BF8D}"/>
    <cellStyle name="Heading 3 2 3 4 2 2 3" xfId="1461" xr:uid="{72DE5418-E829-466E-8ED2-79A0EC56463E}"/>
    <cellStyle name="Heading 3 2 3 4 2 2 3 10" xfId="20602" xr:uid="{8DAF6D1F-C5D0-4230-9BAA-3CD5628AB61E}"/>
    <cellStyle name="Heading 3 2 3 4 2 2 3 2" xfId="3998" xr:uid="{8C8C0DDD-8010-4F1C-9FFD-5E6248D8E7A2}"/>
    <cellStyle name="Heading 3 2 3 4 2 2 3 2 2" xfId="6974" xr:uid="{6E99DC88-3BF5-4855-A1AA-EBEEF3ED5FD0}"/>
    <cellStyle name="Heading 3 2 3 4 2 2 3 2 2 2" xfId="9169" xr:uid="{B37E4D49-A3F2-4CED-81FA-DBD58358580C}"/>
    <cellStyle name="Heading 3 2 3 4 2 2 3 2 2 2 2" xfId="28019" xr:uid="{E0DF7558-90E3-40A6-9731-107F7348F8F8}"/>
    <cellStyle name="Heading 3 2 3 4 2 2 3 2 2 3" xfId="20063" xr:uid="{57906C95-DBC5-4CB2-9523-5643E369B660}"/>
    <cellStyle name="Heading 3 2 3 4 2 2 3 2 2 4" xfId="22120" xr:uid="{9467FD4D-4986-4977-87D7-43FEB3088D24}"/>
    <cellStyle name="Heading 3 2 3 4 2 2 3 2 3" xfId="8125" xr:uid="{97C7C15A-A7D2-4663-B894-176E83F99744}"/>
    <cellStyle name="Heading 3 2 3 4 2 2 3 2 3 2" xfId="25102" xr:uid="{F814D91C-4D8B-451F-8BA6-A3A67918373B}"/>
    <cellStyle name="Heading 3 2 3 4 2 2 3 2 4" xfId="17146" xr:uid="{EC622DCB-A20F-4198-BA44-269BBAF2449E}"/>
    <cellStyle name="Heading 3 2 3 4 2 2 3 2 5" xfId="20824" xr:uid="{3747C498-8DBA-4C24-89D3-F91A647F077B}"/>
    <cellStyle name="Heading 3 2 3 4 2 2 3 3" xfId="4559" xr:uid="{2C375F30-AF89-45FD-A90B-EAB8C0C5771B}"/>
    <cellStyle name="Heading 3 2 3 4 2 2 3 3 2" xfId="8377" xr:uid="{D426E518-0D0F-4B66-B037-CA75DD4F0C4B}"/>
    <cellStyle name="Heading 3 2 3 4 2 2 3 3 2 2" xfId="25643" xr:uid="{5FFC5F7C-688D-401C-B999-05382EFC62A9}"/>
    <cellStyle name="Heading 3 2 3 4 2 2 3 3 3" xfId="17687" xr:uid="{871010F5-1B34-42A8-B02A-FA02FAC30E17}"/>
    <cellStyle name="Heading 3 2 3 4 2 2 3 3 4" xfId="21076" xr:uid="{28C186FB-26EE-4120-81FE-112584B6F061}"/>
    <cellStyle name="Heading 3 2 3 4 2 2 3 4" xfId="2677" xr:uid="{88F098C5-DA1F-42B5-BFC7-C05066C5558F}"/>
    <cellStyle name="Heading 3 2 3 4 2 2 3 4 2" xfId="7903" xr:uid="{BF8A337C-5A30-49EB-884F-F0FF27943AF8}"/>
    <cellStyle name="Heading 3 2 3 4 2 2 3 4 2 2" xfId="23812" xr:uid="{381BE213-EEDA-499F-AF3F-A7612E8C378C}"/>
    <cellStyle name="Heading 3 2 3 4 2 2 3 4 3" xfId="15859" xr:uid="{7EBD6A4D-3EB2-4A9E-A574-338E5B17AA12}"/>
    <cellStyle name="Heading 3 2 3 4 2 2 3 4 4" xfId="21892" xr:uid="{2703F11A-A95C-4017-953E-95C87319799A}"/>
    <cellStyle name="Heading 3 2 3 4 2 2 3 5" xfId="5329" xr:uid="{BC775E0E-C066-4726-8918-BA63254879FA}"/>
    <cellStyle name="Heading 3 2 3 4 2 2 3 5 2" xfId="8846" xr:uid="{028CFF76-3341-4E09-92D2-DA3CB9D4A63E}"/>
    <cellStyle name="Heading 3 2 3 4 2 2 3 5 2 2" xfId="26382" xr:uid="{3D6DB318-90A5-46DE-A6BF-37E6553B9192}"/>
    <cellStyle name="Heading 3 2 3 4 2 2 3 5 3" xfId="18426" xr:uid="{84EDBB40-506A-435A-9B2C-9C6B375DA38D}"/>
    <cellStyle name="Heading 3 2 3 4 2 2 3 5 4" xfId="21545" xr:uid="{43E33C47-B3ED-4E01-BB25-1B40FC210DCE}"/>
    <cellStyle name="Heading 3 2 3 4 2 2 3 6" xfId="5055" xr:uid="{85C10D1D-B2A8-4AC5-986C-07E42D789DF6}"/>
    <cellStyle name="Heading 3 2 3 4 2 2 3 6 2" xfId="8619" xr:uid="{EC6E0DBA-AA1C-4ED2-8D13-2C663311D581}"/>
    <cellStyle name="Heading 3 2 3 4 2 2 3 6 2 2" xfId="26108" xr:uid="{DE8C7BF9-697C-4EC3-8F31-0F5E85E54625}"/>
    <cellStyle name="Heading 3 2 3 4 2 2 3 6 3" xfId="18152" xr:uid="{2A7EB36A-54D4-434B-ABDC-97197342E8AA}"/>
    <cellStyle name="Heading 3 2 3 4 2 2 3 6 4" xfId="21318" xr:uid="{0E065344-5104-4F3F-83C3-6743E753BB50}"/>
    <cellStyle name="Heading 3 2 3 4 2 2 3 7" xfId="7459" xr:uid="{68439D36-B8F4-47AD-B482-817F438BCA26}"/>
    <cellStyle name="Heading 3 2 3 4 2 2 3 7 2" xfId="9362" xr:uid="{AD6DECBD-0D72-46FE-96E3-7B42B36475D0}"/>
    <cellStyle name="Heading 3 2 3 4 2 2 3 7 3" xfId="22313" xr:uid="{F2A5F817-2A08-4969-A45D-5F843B75B687}"/>
    <cellStyle name="Heading 3 2 3 4 2 2 3 8" xfId="10501" xr:uid="{8D76BAD0-D7BB-4086-8E0E-046DAC39BE11}"/>
    <cellStyle name="Heading 3 2 3 4 2 2 3 8 2" xfId="22975" xr:uid="{782E21FD-BAAA-414D-8552-4F563131BECB}"/>
    <cellStyle name="Heading 3 2 3 4 2 2 3 9" xfId="15012" xr:uid="{10DD3761-044C-4C1F-BCA3-FAD96AA2C520}"/>
    <cellStyle name="Heading 3 2 3 4 2 3" xfId="1178" xr:uid="{1C3632CD-3DB1-44D8-9652-272C33D4F7BD}"/>
    <cellStyle name="Heading 3 2 3 4 2 3 2" xfId="1376" xr:uid="{7A104CDA-12E7-4B98-86CB-022B94DF1586}"/>
    <cellStyle name="Heading 3 2 3 4 2 3 2 10" xfId="14929" xr:uid="{C1F2B3A3-5E6F-4670-AB3F-2D5234AE4980}"/>
    <cellStyle name="Heading 3 2 3 4 2 3 2 11" xfId="14475" xr:uid="{E2462009-3D55-4FB3-952D-8195397123F9}"/>
    <cellStyle name="Heading 3 2 3 4 2 3 2 2" xfId="3914" xr:uid="{17228C10-7FD5-4E56-BBEF-DA5388AE95C4}"/>
    <cellStyle name="Heading 3 2 3 4 2 3 2 2 2" xfId="6890" xr:uid="{CED389A7-CDE2-43AF-9AAC-03C0B99EA04E}"/>
    <cellStyle name="Heading 3 2 3 4 2 3 2 2 2 2" xfId="9085" xr:uid="{C1A3D230-421C-4D3C-A57C-59007EA93183}"/>
    <cellStyle name="Heading 3 2 3 4 2 3 2 2 2 2 2" xfId="27935" xr:uid="{D6FF2BBC-5300-47B9-BCE8-56CB1102D074}"/>
    <cellStyle name="Heading 3 2 3 4 2 3 2 2 2 3" xfId="19979" xr:uid="{70F977FC-FBC5-4A49-B812-110BC8E82D57}"/>
    <cellStyle name="Heading 3 2 3 4 2 3 2 2 2 4" xfId="22036" xr:uid="{219ED4F9-4188-4B7B-B292-CD9D523D25F6}"/>
    <cellStyle name="Heading 3 2 3 4 2 3 2 2 3" xfId="8042" xr:uid="{9D0A5575-2748-44AF-800A-673672439106}"/>
    <cellStyle name="Heading 3 2 3 4 2 3 2 2 3 2" xfId="25019" xr:uid="{D9624D12-5622-40F2-A1C9-DF5879AFED5E}"/>
    <cellStyle name="Heading 3 2 3 4 2 3 2 2 4" xfId="17063" xr:uid="{3DDC3F50-5677-48FC-BCF0-1B22ECCA8B75}"/>
    <cellStyle name="Heading 3 2 3 4 2 3 2 2 5" xfId="20741" xr:uid="{C58025B1-363C-41CB-A145-2D91F7A654E1}"/>
    <cellStyle name="Heading 3 2 3 4 2 3 2 3" xfId="4476" xr:uid="{1ECCF41F-468A-4E90-AC73-AF7F106820D4}"/>
    <cellStyle name="Heading 3 2 3 4 2 3 2 3 2" xfId="8294" xr:uid="{767FE187-0078-4494-BAAC-E6B5C718FAEC}"/>
    <cellStyle name="Heading 3 2 3 4 2 3 2 3 2 2" xfId="25560" xr:uid="{C59F4CF4-D51C-4C1F-BBB1-0C5841D6DE89}"/>
    <cellStyle name="Heading 3 2 3 4 2 3 2 3 3" xfId="17604" xr:uid="{73C52773-5D21-491D-846E-446A3E2C4471}"/>
    <cellStyle name="Heading 3 2 3 4 2 3 2 3 4" xfId="20993" xr:uid="{267E0152-AF53-4BFB-91D3-DF8690A07B2D}"/>
    <cellStyle name="Heading 3 2 3 4 2 3 2 4" xfId="2156" xr:uid="{AE0A025E-6E20-4742-9C52-CEA3736374FE}"/>
    <cellStyle name="Heading 3 2 3 4 2 3 2 4 2" xfId="7671" xr:uid="{2AAAB2B8-EDF2-45F8-B8F0-80690E5E454B}"/>
    <cellStyle name="Heading 3 2 3 4 2 3 2 4 2 2" xfId="23480" xr:uid="{C3EBDCE0-9A1C-4C7F-8E5B-315A981142FD}"/>
    <cellStyle name="Heading 3 2 3 4 2 3 2 4 3" xfId="15501" xr:uid="{5D331604-A4F3-4FDB-A37F-3E6295DCDCCA}"/>
    <cellStyle name="Heading 3 2 3 4 2 3 2 4 4" xfId="21628" xr:uid="{57BA9120-7CBA-4ABA-BE2E-033256D88AF3}"/>
    <cellStyle name="Heading 3 2 3 4 2 3 2 5" xfId="5244" xr:uid="{5C645F35-94C0-4238-9912-9ECDE69701BE}"/>
    <cellStyle name="Heading 3 2 3 4 2 3 2 5 2" xfId="8761" xr:uid="{622C8D8A-5555-4981-8761-82866A8B8CEA}"/>
    <cellStyle name="Heading 3 2 3 4 2 3 2 5 2 2" xfId="26297" xr:uid="{612625D4-2115-445B-965F-8454153DBA76}"/>
    <cellStyle name="Heading 3 2 3 4 2 3 2 5 3" xfId="18341" xr:uid="{1E046497-425A-4590-AF99-032F07CDAB40}"/>
    <cellStyle name="Heading 3 2 3 4 2 3 2 5 4" xfId="21460" xr:uid="{295D2E01-CCCF-4D09-95B5-5392A607ED0F}"/>
    <cellStyle name="Heading 3 2 3 4 2 3 2 6" xfId="5071" xr:uid="{C75A70BD-E0FA-4FE9-9D03-35AB8D972386}"/>
    <cellStyle name="Heading 3 2 3 4 2 3 2 6 2" xfId="8626" xr:uid="{2698A97B-E1BC-4A55-A6D4-51DE7C8B5F65}"/>
    <cellStyle name="Heading 3 2 3 4 2 3 2 6 2 2" xfId="26124" xr:uid="{D53CDBDD-0ECD-4C17-85AE-FCB71C9F46D0}"/>
    <cellStyle name="Heading 3 2 3 4 2 3 2 6 3" xfId="18168" xr:uid="{0B198E3C-DC93-48F4-B4D5-B866759E0C93}"/>
    <cellStyle name="Heading 3 2 3 4 2 3 2 6 4" xfId="21325" xr:uid="{4A7080D7-F208-43E1-9706-2E226AF29CE3}"/>
    <cellStyle name="Heading 3 2 3 4 2 3 2 7" xfId="5380" xr:uid="{C1D1CE2E-3176-44CC-95B6-501B9D3E8ADF}"/>
    <cellStyle name="Heading 3 2 3 4 2 3 2 7 2" xfId="8897" xr:uid="{B21F78BA-AE2E-4974-ADBA-DE17FD292115}"/>
    <cellStyle name="Heading 3 2 3 4 2 3 2 7 3" xfId="21596" xr:uid="{C03D7ADA-4126-47A1-BDFE-04594D435079}"/>
    <cellStyle name="Heading 3 2 3 4 2 3 2 8" xfId="7621" xr:uid="{59B2B7A3-022E-4CB7-957F-97FCC1100BCC}"/>
    <cellStyle name="Heading 3 2 3 4 2 3 2 8 2" xfId="22891" xr:uid="{5E18122C-8073-428D-B917-3BD649921BDF}"/>
    <cellStyle name="Heading 3 2 3 4 2 3 2 9" xfId="10113" xr:uid="{8913C32E-1178-413E-81D6-8958FA3C254C}"/>
    <cellStyle name="Heading 3 2 3 4 2 3 2 9 2" xfId="22484" xr:uid="{84CAEEA7-82DD-4517-9BDB-B6F3FDE2E2B0}"/>
    <cellStyle name="Heading 3 2 3 4 2 3 3" xfId="1462" xr:uid="{6420EFB9-618E-4280-A405-C1040DF1977F}"/>
    <cellStyle name="Heading 3 2 3 4 2 3 3 10" xfId="20552" xr:uid="{270AF761-D1E8-4C67-896B-6F3C2A40A40A}"/>
    <cellStyle name="Heading 3 2 3 4 2 3 3 2" xfId="3999" xr:uid="{FB6C607E-23A8-4935-860E-D56C9D266B1D}"/>
    <cellStyle name="Heading 3 2 3 4 2 3 3 2 2" xfId="6975" xr:uid="{E5176B3A-6A64-4C93-8E0A-839928C9B8CA}"/>
    <cellStyle name="Heading 3 2 3 4 2 3 3 2 2 2" xfId="9170" xr:uid="{0B73DB6D-3089-4D89-81BC-3B5E84A93393}"/>
    <cellStyle name="Heading 3 2 3 4 2 3 3 2 2 2 2" xfId="28020" xr:uid="{BCB42CF9-FB10-4C3B-B56D-942AC68CC1B7}"/>
    <cellStyle name="Heading 3 2 3 4 2 3 3 2 2 3" xfId="20064" xr:uid="{5707DCDB-4604-4522-BB90-4FAD5F3A69B5}"/>
    <cellStyle name="Heading 3 2 3 4 2 3 3 2 2 4" xfId="22121" xr:uid="{F3C6C436-D516-4C07-8BFF-B88372D0A785}"/>
    <cellStyle name="Heading 3 2 3 4 2 3 3 2 3" xfId="8126" xr:uid="{1B4FDA2F-96A1-4C60-8A64-CF445FF38E72}"/>
    <cellStyle name="Heading 3 2 3 4 2 3 3 2 3 2" xfId="25103" xr:uid="{87ADE9FF-2113-4AC6-AF78-FE6A1545FF10}"/>
    <cellStyle name="Heading 3 2 3 4 2 3 3 2 4" xfId="17147" xr:uid="{BC6AB67C-E0A1-4B55-9416-B49EA1B644C7}"/>
    <cellStyle name="Heading 3 2 3 4 2 3 3 2 5" xfId="20825" xr:uid="{313ECAA5-A91A-450C-AA9E-E20629395BBF}"/>
    <cellStyle name="Heading 3 2 3 4 2 3 3 3" xfId="4560" xr:uid="{21C87397-98B8-4450-B983-9DBB900FD726}"/>
    <cellStyle name="Heading 3 2 3 4 2 3 3 3 2" xfId="8378" xr:uid="{E78A0AB9-78CD-4B6C-897E-7660602D5B79}"/>
    <cellStyle name="Heading 3 2 3 4 2 3 3 3 2 2" xfId="25644" xr:uid="{C2B9F3AA-1F39-4858-88F1-4631F80BCB30}"/>
    <cellStyle name="Heading 3 2 3 4 2 3 3 3 3" xfId="17688" xr:uid="{3467058D-56ED-44EF-9C5C-2C05AACC7A23}"/>
    <cellStyle name="Heading 3 2 3 4 2 3 3 3 4" xfId="21077" xr:uid="{440E6C72-7A9A-412D-BB18-8CEB1709E371}"/>
    <cellStyle name="Heading 3 2 3 4 2 3 3 4" xfId="2571" xr:uid="{2E53132E-F342-4F35-9E5D-78451400234C}"/>
    <cellStyle name="Heading 3 2 3 4 2 3 3 4 2" xfId="7801" xr:uid="{5DE5CE1C-AFEF-436B-802E-5444D44EE7E7}"/>
    <cellStyle name="Heading 3 2 3 4 2 3 3 4 2 2" xfId="23707" xr:uid="{B928D366-EB9D-4ADD-94C2-4A9207CC5391}"/>
    <cellStyle name="Heading 3 2 3 4 2 3 3 4 3" xfId="15754" xr:uid="{1418B1C6-52AA-4D94-B4DB-5DCDAE3EF795}"/>
    <cellStyle name="Heading 3 2 3 4 2 3 3 4 4" xfId="21790" xr:uid="{23F17CB0-E52F-411A-BFFF-C631FD77A63F}"/>
    <cellStyle name="Heading 3 2 3 4 2 3 3 5" xfId="5330" xr:uid="{1E677669-6D98-4A4C-90C6-35E5ABB503C0}"/>
    <cellStyle name="Heading 3 2 3 4 2 3 3 5 2" xfId="8847" xr:uid="{4E4B1768-E9CA-43C5-A5A6-47AF757BDA40}"/>
    <cellStyle name="Heading 3 2 3 4 2 3 3 5 2 2" xfId="26383" xr:uid="{6A2B3F0F-C236-4AEC-B880-CC62535F3EDE}"/>
    <cellStyle name="Heading 3 2 3 4 2 3 3 5 3" xfId="18427" xr:uid="{FF08481F-4BF6-421B-B023-75428C842D0D}"/>
    <cellStyle name="Heading 3 2 3 4 2 3 3 5 4" xfId="21546" xr:uid="{799F5F80-2723-4AA4-8D1C-A8F78CA396C7}"/>
    <cellStyle name="Heading 3 2 3 4 2 3 3 6" xfId="5611" xr:uid="{CF598D60-4A71-4B8A-B3CA-749E1120E855}"/>
    <cellStyle name="Heading 3 2 3 4 2 3 3 6 2" xfId="8934" xr:uid="{586F9292-E6FA-4DEB-9974-9BBBF973EC0D}"/>
    <cellStyle name="Heading 3 2 3 4 2 3 3 6 2 2" xfId="26660" xr:uid="{5B41FCA9-BB83-4F4A-AA69-0BB33641EC6C}"/>
    <cellStyle name="Heading 3 2 3 4 2 3 3 6 3" xfId="18704" xr:uid="{581FA6B3-F0E2-46AB-8CCB-7CD6421ACE21}"/>
    <cellStyle name="Heading 3 2 3 4 2 3 3 6 4" xfId="21640" xr:uid="{DBE2AAD2-1121-470D-A99D-67B982CABDF9}"/>
    <cellStyle name="Heading 3 2 3 4 2 3 3 7" xfId="7388" xr:uid="{0D65C476-D966-4A36-9E00-90ED7A85E526}"/>
    <cellStyle name="Heading 3 2 3 4 2 3 3 7 2" xfId="9291" xr:uid="{78D5BB9A-2BFE-4E15-99D5-6B4132ED6DD8}"/>
    <cellStyle name="Heading 3 2 3 4 2 3 3 7 3" xfId="22242" xr:uid="{91394669-A683-4D08-82F2-D673EED21DBA}"/>
    <cellStyle name="Heading 3 2 3 4 2 3 3 8" xfId="10502" xr:uid="{37BFBE76-DA19-4007-948B-9FE6C63AC896}"/>
    <cellStyle name="Heading 3 2 3 4 2 3 3 8 2" xfId="22976" xr:uid="{855952B5-2B1D-4D65-975A-C5993F55C6C7}"/>
    <cellStyle name="Heading 3 2 3 4 2 3 3 9" xfId="15013" xr:uid="{093B1CEA-1EA1-43BF-83B4-861AE98A1FDF}"/>
    <cellStyle name="Heading 3 2 3 4 2 4" xfId="1314" xr:uid="{BCDC42BE-E5FA-4FA6-9A87-4C5A330D757E}"/>
    <cellStyle name="Heading 3 2 3 4 2 4 10" xfId="14869" xr:uid="{05552218-AD16-4CEE-8C9E-243C477BCD83}"/>
    <cellStyle name="Heading 3 2 3 4 2 4 11" xfId="14710" xr:uid="{B936CCE3-7D62-4441-BEA2-A328E13F044C}"/>
    <cellStyle name="Heading 3 2 3 4 2 4 2" xfId="3853" xr:uid="{392EAA98-0780-4D37-944C-A12B8A387D29}"/>
    <cellStyle name="Heading 3 2 3 4 2 4 2 2" xfId="6830" xr:uid="{3F2686A0-C558-4D2D-B1E1-120048F7B0B3}"/>
    <cellStyle name="Heading 3 2 3 4 2 4 2 2 2" xfId="9025" xr:uid="{CDC31949-AF83-4268-8037-B9814900455E}"/>
    <cellStyle name="Heading 3 2 3 4 2 4 2 2 2 2" xfId="27875" xr:uid="{3D58D379-6410-437C-A54D-2EB9A95523E7}"/>
    <cellStyle name="Heading 3 2 3 4 2 4 2 2 3" xfId="19919" xr:uid="{8564ED4D-AA63-4A63-BC47-A18848EB88C9}"/>
    <cellStyle name="Heading 3 2 3 4 2 4 2 2 4" xfId="21976" xr:uid="{442F0019-0F18-422A-8A50-4DC2D38FBC1A}"/>
    <cellStyle name="Heading 3 2 3 4 2 4 2 3" xfId="7982" xr:uid="{D29F207A-31B9-45E2-ACAA-9ED448DFA873}"/>
    <cellStyle name="Heading 3 2 3 4 2 4 2 3 2" xfId="24959" xr:uid="{33A77DD7-CE79-4FF2-A5DD-1EFF3B0AAFD2}"/>
    <cellStyle name="Heading 3 2 3 4 2 4 2 4" xfId="17003" xr:uid="{0332126E-D54A-455A-A373-42D91A182364}"/>
    <cellStyle name="Heading 3 2 3 4 2 4 2 5" xfId="20681" xr:uid="{AB930900-A5B2-4CA9-B516-BDC7765BA109}"/>
    <cellStyle name="Heading 3 2 3 4 2 4 3" xfId="4416" xr:uid="{E44C8DB8-1045-47DE-8511-CC7EA07FFC1E}"/>
    <cellStyle name="Heading 3 2 3 4 2 4 3 2" xfId="8234" xr:uid="{86C8D8E2-BA2D-4F5C-9D87-AB3AC8F5F075}"/>
    <cellStyle name="Heading 3 2 3 4 2 4 3 2 2" xfId="25500" xr:uid="{1A79B729-BA78-4801-9C9E-7FB808458113}"/>
    <cellStyle name="Heading 3 2 3 4 2 4 3 3" xfId="17544" xr:uid="{C2D8247A-6B98-4229-BB2D-D1EF323E57DC}"/>
    <cellStyle name="Heading 3 2 3 4 2 4 3 4" xfId="20933" xr:uid="{1036F639-9357-43EF-9413-113ED300D77B}"/>
    <cellStyle name="Heading 3 2 3 4 2 4 4" xfId="2511" xr:uid="{E9F1D931-478E-4182-938B-ECEB30DC7CD4}"/>
    <cellStyle name="Heading 3 2 3 4 2 4 4 2" xfId="7745" xr:uid="{0E044892-CB18-478C-86A8-DD2DE8CB6699}"/>
    <cellStyle name="Heading 3 2 3 4 2 4 4 2 2" xfId="23648" xr:uid="{5CDC9B71-9DCF-45FD-848C-25342D6D48AA}"/>
    <cellStyle name="Heading 3 2 3 4 2 4 4 3" xfId="15695" xr:uid="{85A5F451-41E9-4583-8731-C565D85F5DA5}"/>
    <cellStyle name="Heading 3 2 3 4 2 4 4 4" xfId="21734" xr:uid="{EF106106-EA26-4421-9A1F-F2C9C6AAD5DE}"/>
    <cellStyle name="Heading 3 2 3 4 2 4 5" xfId="5184" xr:uid="{0F25E1C1-C454-40D3-BE87-B569B1055F84}"/>
    <cellStyle name="Heading 3 2 3 4 2 4 5 2" xfId="8701" xr:uid="{38CD81FF-3CC0-4418-842E-4D6E0511CCA0}"/>
    <cellStyle name="Heading 3 2 3 4 2 4 5 2 2" xfId="26237" xr:uid="{322264B3-96D5-4DF6-BC36-507C97FC10ED}"/>
    <cellStyle name="Heading 3 2 3 4 2 4 5 3" xfId="18281" xr:uid="{F3E47928-258A-4F5F-A53F-476738CB3B15}"/>
    <cellStyle name="Heading 3 2 3 4 2 4 5 4" xfId="21400" xr:uid="{45F00D0F-331C-4646-BCA6-9762C42F254E}"/>
    <cellStyle name="Heading 3 2 3 4 2 4 6" xfId="5090" xr:uid="{36F990F1-AF97-4DC7-AB67-44A01EA9854B}"/>
    <cellStyle name="Heading 3 2 3 4 2 4 6 2" xfId="8630" xr:uid="{168EEE94-933B-4C32-A6F0-B31C6C6F24D6}"/>
    <cellStyle name="Heading 3 2 3 4 2 4 6 2 2" xfId="26143" xr:uid="{FD5DE0AA-8070-425F-983A-D6C5428DA121}"/>
    <cellStyle name="Heading 3 2 3 4 2 4 6 3" xfId="18187" xr:uid="{A2B8B00D-FA92-4EAF-A5D4-65254819236A}"/>
    <cellStyle name="Heading 3 2 3 4 2 4 6 4" xfId="21329" xr:uid="{261AB334-09A3-427B-B286-9ED050C89D14}"/>
    <cellStyle name="Heading 3 2 3 4 2 4 7" xfId="7318" xr:uid="{72CE02BB-194E-4379-BECA-4A13D83D5B0D}"/>
    <cellStyle name="Heading 3 2 3 4 2 4 7 2" xfId="9221" xr:uid="{3C6EFFF4-B6FD-4471-9F41-1F4BDE66E89C}"/>
    <cellStyle name="Heading 3 2 3 4 2 4 7 3" xfId="22172" xr:uid="{4E70D185-AD86-4CDB-8B61-35DF43BD0258}"/>
    <cellStyle name="Heading 3 2 3 4 2 4 8" xfId="7561" xr:uid="{D1A46AE0-E3D7-41AE-A073-9BE80F159D3F}"/>
    <cellStyle name="Heading 3 2 3 4 2 4 8 2" xfId="22831" xr:uid="{74898A15-8423-4013-8521-45BDE35757CB}"/>
    <cellStyle name="Heading 3 2 3 4 2 4 9" xfId="10034" xr:uid="{E901B6EE-E2B3-415E-A308-A35C65C28AFD}"/>
    <cellStyle name="Heading 3 2 3 4 2 4 9 2" xfId="22417" xr:uid="{E5AD5A23-460A-46C1-AAD2-4F50432D9F6C}"/>
    <cellStyle name="Heading 3 2 3 4 2 5" xfId="1238" xr:uid="{B64F8E8B-2940-4B19-BA66-6D99E4D1376A}"/>
    <cellStyle name="Heading 3 2 3 4 2 5 10" xfId="20514" xr:uid="{028E7951-81ED-4C16-9FBF-AE1E92E8780C}"/>
    <cellStyle name="Heading 3 2 3 4 2 5 2" xfId="3784" xr:uid="{137F1D53-DA26-477A-9ABE-9AB6404D0E16}"/>
    <cellStyle name="Heading 3 2 3 4 2 5 2 2" xfId="6770" xr:uid="{D1F53EE4-8A66-422A-93F3-3FA4C7C5F45F}"/>
    <cellStyle name="Heading 3 2 3 4 2 5 2 2 2" xfId="8965" xr:uid="{BFD44DC1-5233-4DE9-8240-1CB5AF4C4D32}"/>
    <cellStyle name="Heading 3 2 3 4 2 5 2 2 2 2" xfId="27815" xr:uid="{971BAD69-93AC-4A8E-B033-A09C9C4BB28A}"/>
    <cellStyle name="Heading 3 2 3 4 2 5 2 2 3" xfId="19859" xr:uid="{4B99A991-7731-4C2D-BB75-D61E4ED42B35}"/>
    <cellStyle name="Heading 3 2 3 4 2 5 2 2 4" xfId="21916" xr:uid="{54E6F7B9-8E47-402F-987D-7924A9DDBD7F}"/>
    <cellStyle name="Heading 3 2 3 4 2 5 2 3" xfId="7926" xr:uid="{18B9BA9B-9FA7-423C-8489-A4C09D9736EF}"/>
    <cellStyle name="Heading 3 2 3 4 2 5 2 3 2" xfId="24903" xr:uid="{9E3BDF27-5D65-49EE-BF84-6C57AA4F47C0}"/>
    <cellStyle name="Heading 3 2 3 4 2 5 2 4" xfId="16947" xr:uid="{9D4BA7C4-175E-4A43-A022-1EB366A43F46}"/>
    <cellStyle name="Heading 3 2 3 4 2 5 2 5" xfId="20625" xr:uid="{6059CBF4-418B-4EC2-8811-4332AAA0FC61}"/>
    <cellStyle name="Heading 3 2 3 4 2 5 3" xfId="4360" xr:uid="{1B1AB59D-213D-402F-825D-48FB3C6FCF83}"/>
    <cellStyle name="Heading 3 2 3 4 2 5 3 2" xfId="8178" xr:uid="{D6CA828A-CEC4-4021-A697-FFCA87CF0799}"/>
    <cellStyle name="Heading 3 2 3 4 2 5 3 2 2" xfId="25444" xr:uid="{4DC0F701-0B14-4DE0-ABEE-C2C6CD3379DF}"/>
    <cellStyle name="Heading 3 2 3 4 2 5 3 3" xfId="17488" xr:uid="{F66026E6-FFF6-4ED8-BB18-1F6B9C921201}"/>
    <cellStyle name="Heading 3 2 3 4 2 5 3 4" xfId="20877" xr:uid="{AE914063-47C5-4578-9DED-A895A8390718}"/>
    <cellStyle name="Heading 3 2 3 4 2 5 4" xfId="2484" xr:uid="{612F870A-193C-4BAA-8590-AE5C200731FD}"/>
    <cellStyle name="Heading 3 2 3 4 2 5 4 2" xfId="7720" xr:uid="{63B1C233-CEAC-4E03-96F8-B6E4D9F938EC}"/>
    <cellStyle name="Heading 3 2 3 4 2 5 4 2 2" xfId="23621" xr:uid="{B1A66031-1A87-49D8-BD8A-9379FC4CE9FA}"/>
    <cellStyle name="Heading 3 2 3 4 2 5 4 3" xfId="15668" xr:uid="{0B7C1B28-3BCB-4ED1-A7E3-EBA733616AD9}"/>
    <cellStyle name="Heading 3 2 3 4 2 5 4 4" xfId="21709" xr:uid="{532321B7-D7EC-42FC-9560-C0C8C6C14199}"/>
    <cellStyle name="Heading 3 2 3 4 2 5 5" xfId="5122" xr:uid="{D315DC0C-F168-4C21-91E8-F5CC1B537CB1}"/>
    <cellStyle name="Heading 3 2 3 4 2 5 5 2" xfId="8639" xr:uid="{13E7023A-04AC-4F77-BEA3-F92419B04120}"/>
    <cellStyle name="Heading 3 2 3 4 2 5 5 2 2" xfId="26175" xr:uid="{F38A097D-784B-48F1-BA60-75E3DA4D0A04}"/>
    <cellStyle name="Heading 3 2 3 4 2 5 5 3" xfId="18219" xr:uid="{9EEDE13F-9D65-442B-A6D1-305A14457B07}"/>
    <cellStyle name="Heading 3 2 3 4 2 5 5 4" xfId="21338" xr:uid="{6B5359E1-064C-4A69-9D24-C1A45E2D45C6}"/>
    <cellStyle name="Heading 3 2 3 4 2 5 6" xfId="5378" xr:uid="{F45BB200-76B4-493D-B74A-1F2613D0BE1E}"/>
    <cellStyle name="Heading 3 2 3 4 2 5 6 2" xfId="8895" xr:uid="{A88DF8AF-2A66-4745-8610-6854BDE96CBE}"/>
    <cellStyle name="Heading 3 2 3 4 2 5 6 2 2" xfId="26431" xr:uid="{D178D517-E115-4C66-B7B8-86F07E4A4C59}"/>
    <cellStyle name="Heading 3 2 3 4 2 5 6 3" xfId="18475" xr:uid="{7D2E6CE9-0F04-4704-AE5B-D19B4042D0C7}"/>
    <cellStyle name="Heading 3 2 3 4 2 5 6 4" xfId="21594" xr:uid="{6008DA51-C94F-42D1-BCBF-DBF019DA4022}"/>
    <cellStyle name="Heading 3 2 3 4 2 5 7" xfId="7387" xr:uid="{2B82AE23-1794-4EA1-831D-22DE424D5774}"/>
    <cellStyle name="Heading 3 2 3 4 2 5 7 2" xfId="9290" xr:uid="{03FCE0DF-DE61-4C2E-A1B6-21A735D58714}"/>
    <cellStyle name="Heading 3 2 3 4 2 5 7 3" xfId="22241" xr:uid="{FFDDBBA0-9A22-4BB2-A727-B08A6075016C}"/>
    <cellStyle name="Heading 3 2 3 4 2 5 8" xfId="10417" xr:uid="{CADE86E5-966A-439C-B759-E59CC9E40CDE}"/>
    <cellStyle name="Heading 3 2 3 4 2 5 8 2" xfId="22771" xr:uid="{82D6AC2F-6D72-4DE4-B885-08E7660F5843}"/>
    <cellStyle name="Heading 3 2 3 4 2 5 9" xfId="14813" xr:uid="{059B9038-9B0C-4B4B-912E-2155896CF14B}"/>
    <cellStyle name="Heading 3 2 3 4 3" xfId="1052" xr:uid="{10450133-8465-4B2D-8727-BDA6E317DC69}"/>
    <cellStyle name="Heading 3 2 3 4 3 2" xfId="1179" xr:uid="{7EC7864D-F098-4A64-957B-FD6CE396D0AE}"/>
    <cellStyle name="Heading 3 2 3 4 3 2 2" xfId="1377" xr:uid="{B363E00F-9FCC-4E4D-A333-20D4D4E177C4}"/>
    <cellStyle name="Heading 3 2 3 4 3 2 2 10" xfId="14930" xr:uid="{DE025997-8DC2-475F-8E7F-0BDD5F477A23}"/>
    <cellStyle name="Heading 3 2 3 4 3 2 2 11" xfId="14467" xr:uid="{6AA42DC7-71AC-488C-B50F-B3FCC8B4117E}"/>
    <cellStyle name="Heading 3 2 3 4 3 2 2 2" xfId="3915" xr:uid="{D237DBDB-B998-4EE6-A629-4D3878B01046}"/>
    <cellStyle name="Heading 3 2 3 4 3 2 2 2 2" xfId="6891" xr:uid="{B5BDEEDC-6B67-4545-8DC9-CD1AD631622F}"/>
    <cellStyle name="Heading 3 2 3 4 3 2 2 2 2 2" xfId="9086" xr:uid="{5BA495A5-0124-457C-8975-05E79F58BD44}"/>
    <cellStyle name="Heading 3 2 3 4 3 2 2 2 2 2 2" xfId="27936" xr:uid="{2D5E0BFA-28F4-41D2-8763-C39636E35FB5}"/>
    <cellStyle name="Heading 3 2 3 4 3 2 2 2 2 3" xfId="19980" xr:uid="{8856BBB6-CA43-4C3B-BA98-76CFCA06D72C}"/>
    <cellStyle name="Heading 3 2 3 4 3 2 2 2 2 4" xfId="22037" xr:uid="{6D9B2B06-5403-4EFA-A8DB-0069E25A7E03}"/>
    <cellStyle name="Heading 3 2 3 4 3 2 2 2 3" xfId="8043" xr:uid="{499CA46C-9302-4523-A534-656F24B39C39}"/>
    <cellStyle name="Heading 3 2 3 4 3 2 2 2 3 2" xfId="25020" xr:uid="{CAE811A7-9188-4CFD-9EC1-C06B64CF5749}"/>
    <cellStyle name="Heading 3 2 3 4 3 2 2 2 4" xfId="17064" xr:uid="{50A50FD5-0E71-48C4-AC3D-A3A6798D69EC}"/>
    <cellStyle name="Heading 3 2 3 4 3 2 2 2 5" xfId="20742" xr:uid="{ABEFC839-0083-40D2-AD4D-C7242BFB7EC6}"/>
    <cellStyle name="Heading 3 2 3 4 3 2 2 3" xfId="4477" xr:uid="{A3E6983F-085F-4C84-AA59-6DF69614EBEB}"/>
    <cellStyle name="Heading 3 2 3 4 3 2 2 3 2" xfId="8295" xr:uid="{608C9C15-246E-4645-BDD0-E17EBB083E86}"/>
    <cellStyle name="Heading 3 2 3 4 3 2 2 3 2 2" xfId="25561" xr:uid="{043AB5D4-AF1B-4ED6-8B7D-785E0BB32B88}"/>
    <cellStyle name="Heading 3 2 3 4 3 2 2 3 3" xfId="17605" xr:uid="{B35AE9C2-59F9-4825-9B5B-A7023C6B104F}"/>
    <cellStyle name="Heading 3 2 3 4 3 2 2 3 4" xfId="20994" xr:uid="{BC61ACC3-38BF-42D1-8BBF-324191A7EEF5}"/>
    <cellStyle name="Heading 3 2 3 4 3 2 2 4" xfId="2616" xr:uid="{9BA54C8A-4C7B-40EB-9F37-3CBCF5DE76B9}"/>
    <cellStyle name="Heading 3 2 3 4 3 2 2 4 2" xfId="7846" xr:uid="{E37AE816-3246-4D1C-81DA-FC0F4DB50640}"/>
    <cellStyle name="Heading 3 2 3 4 3 2 2 4 2 2" xfId="23752" xr:uid="{7DC0F6D0-B9CA-4F9C-99FE-B0E970049173}"/>
    <cellStyle name="Heading 3 2 3 4 3 2 2 4 3" xfId="15799" xr:uid="{A5F34E3C-F5E0-4FEE-AD63-47C788634F16}"/>
    <cellStyle name="Heading 3 2 3 4 3 2 2 4 4" xfId="21835" xr:uid="{2484B31D-9986-4BED-A4EB-9D6748B95DBF}"/>
    <cellStyle name="Heading 3 2 3 4 3 2 2 5" xfId="5245" xr:uid="{A554B766-F32A-4BFC-927D-7CA8523FEA3C}"/>
    <cellStyle name="Heading 3 2 3 4 3 2 2 5 2" xfId="8762" xr:uid="{563AA2E9-02E1-4EC2-A1CE-AF0E0A873248}"/>
    <cellStyle name="Heading 3 2 3 4 3 2 2 5 2 2" xfId="26298" xr:uid="{BA872109-E4ED-4926-B76C-5CA96C9404B2}"/>
    <cellStyle name="Heading 3 2 3 4 3 2 2 5 3" xfId="18342" xr:uid="{E8400D48-ABA9-4533-B0B4-1AEFC44232E6}"/>
    <cellStyle name="Heading 3 2 3 4 3 2 2 5 4" xfId="21461" xr:uid="{B2E2B7A5-9116-4502-AD8E-F7DB2F8262DF}"/>
    <cellStyle name="Heading 3 2 3 4 3 2 2 6" xfId="4747" xr:uid="{9CF35E71-4123-4FD0-A87D-085266E9267C}"/>
    <cellStyle name="Heading 3 2 3 4 3 2 2 6 2" xfId="8498" xr:uid="{71663180-B1FE-4144-80DE-F66241E51659}"/>
    <cellStyle name="Heading 3 2 3 4 3 2 2 6 2 2" xfId="25811" xr:uid="{A4C3C404-2802-4474-B35B-6A393CBD322A}"/>
    <cellStyle name="Heading 3 2 3 4 3 2 2 6 3" xfId="17855" xr:uid="{D63737EA-BF90-43AB-8BB8-B866EBD0DF3D}"/>
    <cellStyle name="Heading 3 2 3 4 3 2 2 6 4" xfId="21197" xr:uid="{C67F3BFB-9647-4722-871E-358C192A0D69}"/>
    <cellStyle name="Heading 3 2 3 4 3 2 2 7" xfId="7375" xr:uid="{CA046768-F9DE-4219-BA62-8599D98D005B}"/>
    <cellStyle name="Heading 3 2 3 4 3 2 2 7 2" xfId="9278" xr:uid="{5466423C-5F41-42C2-94D6-661C83358841}"/>
    <cellStyle name="Heading 3 2 3 4 3 2 2 7 3" xfId="22229" xr:uid="{14B909C3-5F6E-4C5E-8018-F68EAF3D262A}"/>
    <cellStyle name="Heading 3 2 3 4 3 2 2 8" xfId="7622" xr:uid="{A43C63F5-3D8D-4A63-9398-35BB260194AA}"/>
    <cellStyle name="Heading 3 2 3 4 3 2 2 8 2" xfId="22892" xr:uid="{8E811C61-5CB9-49F6-8B79-857F1521F49D}"/>
    <cellStyle name="Heading 3 2 3 4 3 2 2 9" xfId="11000" xr:uid="{D9AEDA13-65AD-43CF-93FE-F5ADA45C41BD}"/>
    <cellStyle name="Heading 3 2 3 4 3 2 2 9 2" xfId="23471" xr:uid="{1A9BBA37-933A-4E0A-9E95-449784D4208A}"/>
    <cellStyle name="Heading 3 2 3 4 3 2 3" xfId="1463" xr:uid="{4555A329-F26A-4144-9757-41CD94A14099}"/>
    <cellStyle name="Heading 3 2 3 4 3 2 3 10" xfId="20508" xr:uid="{A6BCA9A2-9513-4274-90F4-A10FBDBF78DB}"/>
    <cellStyle name="Heading 3 2 3 4 3 2 3 2" xfId="4000" xr:uid="{BC42C614-566E-4497-8397-4FBCFDB398B3}"/>
    <cellStyle name="Heading 3 2 3 4 3 2 3 2 2" xfId="6976" xr:uid="{AB367DBF-DF9A-4A6F-AFC3-EF85B38D2009}"/>
    <cellStyle name="Heading 3 2 3 4 3 2 3 2 2 2" xfId="9171" xr:uid="{2C71552C-8025-4BF6-BDBE-FB908CA9219D}"/>
    <cellStyle name="Heading 3 2 3 4 3 2 3 2 2 2 2" xfId="28021" xr:uid="{B7EB3AC0-CE4E-42F7-8320-84EB54566148}"/>
    <cellStyle name="Heading 3 2 3 4 3 2 3 2 2 3" xfId="20065" xr:uid="{A2582A20-ABB1-428F-BE43-E236BD7EDCCD}"/>
    <cellStyle name="Heading 3 2 3 4 3 2 3 2 2 4" xfId="22122" xr:uid="{1807EEDF-3703-4B11-82D5-58023828A6D2}"/>
    <cellStyle name="Heading 3 2 3 4 3 2 3 2 3" xfId="8127" xr:uid="{1708EC74-80B3-4033-8706-AAAB4172BABE}"/>
    <cellStyle name="Heading 3 2 3 4 3 2 3 2 3 2" xfId="25104" xr:uid="{26E16428-D97E-4161-80E7-706DE9BED8AF}"/>
    <cellStyle name="Heading 3 2 3 4 3 2 3 2 4" xfId="17148" xr:uid="{77F3112D-FC73-4056-966B-FD9F253CA498}"/>
    <cellStyle name="Heading 3 2 3 4 3 2 3 2 5" xfId="20826" xr:uid="{4ADFF1B9-06BB-4604-8E3F-0BFE20B4AA10}"/>
    <cellStyle name="Heading 3 2 3 4 3 2 3 3" xfId="4561" xr:uid="{71B72AAF-E535-45A9-B128-E7C23781445B}"/>
    <cellStyle name="Heading 3 2 3 4 3 2 3 3 2" xfId="8379" xr:uid="{C523659B-6F5F-487A-8DD0-35281DC89A43}"/>
    <cellStyle name="Heading 3 2 3 4 3 2 3 3 2 2" xfId="25645" xr:uid="{23867940-E618-4445-90CF-5BB536E130F7}"/>
    <cellStyle name="Heading 3 2 3 4 3 2 3 3 3" xfId="17689" xr:uid="{A883CEDF-4827-46D6-9547-5C582A581AE6}"/>
    <cellStyle name="Heading 3 2 3 4 3 2 3 3 4" xfId="21078" xr:uid="{87D752EC-B09C-42F3-BF0A-79D674715F3F}"/>
    <cellStyle name="Heading 3 2 3 4 3 2 3 4" xfId="2476" xr:uid="{DDCF6D9F-3B58-46F6-8A3E-E397ABF83E5E}"/>
    <cellStyle name="Heading 3 2 3 4 3 2 3 4 2" xfId="7713" xr:uid="{4EBED801-E2CE-48FA-B395-CF310C96AA3B}"/>
    <cellStyle name="Heading 3 2 3 4 3 2 3 4 2 2" xfId="23613" xr:uid="{A4E6D180-02A5-4829-B5F0-3B083586089A}"/>
    <cellStyle name="Heading 3 2 3 4 3 2 3 4 3" xfId="15660" xr:uid="{8200D8E5-258B-431C-9698-FB33BDF7955D}"/>
    <cellStyle name="Heading 3 2 3 4 3 2 3 4 4" xfId="21702" xr:uid="{993548EE-3E07-41DB-8905-0E0491EC9DC6}"/>
    <cellStyle name="Heading 3 2 3 4 3 2 3 5" xfId="5331" xr:uid="{6E35AD0E-9ACD-4F2F-B36D-94E53B990355}"/>
    <cellStyle name="Heading 3 2 3 4 3 2 3 5 2" xfId="8848" xr:uid="{6EBCA632-B611-46EE-B4D3-2AC425CB9CA2}"/>
    <cellStyle name="Heading 3 2 3 4 3 2 3 5 2 2" xfId="26384" xr:uid="{D0C9FED4-5729-4831-B3CC-D12F0D3813AF}"/>
    <cellStyle name="Heading 3 2 3 4 3 2 3 5 3" xfId="18428" xr:uid="{F31A1FF5-335E-41A5-858D-04E44C9569E0}"/>
    <cellStyle name="Heading 3 2 3 4 3 2 3 5 4" xfId="21547" xr:uid="{4714F8E2-D42D-4563-8AF8-636A927FE55E}"/>
    <cellStyle name="Heading 3 2 3 4 3 2 3 6" xfId="4825" xr:uid="{0D54EF6A-4961-4DF9-A8D9-3F814F1D69C4}"/>
    <cellStyle name="Heading 3 2 3 4 3 2 3 6 2" xfId="8519" xr:uid="{4164D343-2917-4EAE-AC8F-8777DCE63EBA}"/>
    <cellStyle name="Heading 3 2 3 4 3 2 3 6 2 2" xfId="25884" xr:uid="{6373234C-E137-486A-AE41-02321503573D}"/>
    <cellStyle name="Heading 3 2 3 4 3 2 3 6 3" xfId="17928" xr:uid="{180902E6-E95B-4FE5-A690-76A61C6D3CE2}"/>
    <cellStyle name="Heading 3 2 3 4 3 2 3 6 4" xfId="21218" xr:uid="{2320C72C-BB5C-41F7-A0FA-E1DBF84A7DFF}"/>
    <cellStyle name="Heading 3 2 3 4 3 2 3 7" xfId="7340" xr:uid="{7DB662E5-610E-4A33-B6EF-34726E307B81}"/>
    <cellStyle name="Heading 3 2 3 4 3 2 3 7 2" xfId="9243" xr:uid="{0F2E7D12-BE81-4240-A794-F20F9FD51450}"/>
    <cellStyle name="Heading 3 2 3 4 3 2 3 7 3" xfId="22194" xr:uid="{52515294-1935-493C-B3C4-149C295409CA}"/>
    <cellStyle name="Heading 3 2 3 4 3 2 3 8" xfId="10503" xr:uid="{5618F449-1ECF-43CD-B241-88B62C2D9303}"/>
    <cellStyle name="Heading 3 2 3 4 3 2 3 8 2" xfId="22977" xr:uid="{6EE1FF28-504A-4353-834C-49F7BF05D115}"/>
    <cellStyle name="Heading 3 2 3 4 3 2 3 9" xfId="15014" xr:uid="{9E52444A-7FC7-4345-976D-F9D7CD8F9A2F}"/>
    <cellStyle name="Heading 3 2 3 4 3 3" xfId="1180" xr:uid="{B8C1D06D-4A17-4EEB-906D-6D9CA7D88B9B}"/>
    <cellStyle name="Heading 3 2 3 4 3 3 2" xfId="1378" xr:uid="{9EA2DFA7-6EB4-404B-8568-8B0055D8CA5F}"/>
    <cellStyle name="Heading 3 2 3 4 3 3 2 10" xfId="14931" xr:uid="{1F6C9852-5884-4F39-8BC5-9F9D15825B2F}"/>
    <cellStyle name="Heading 3 2 3 4 3 3 2 11" xfId="14715" xr:uid="{3828037D-9807-4F7E-8A54-4EA6DCF39DC3}"/>
    <cellStyle name="Heading 3 2 3 4 3 3 2 2" xfId="3916" xr:uid="{BC2F8685-2A4A-42A9-9EF6-8CEE4A157C75}"/>
    <cellStyle name="Heading 3 2 3 4 3 3 2 2 2" xfId="6892" xr:uid="{2A76F431-0467-4C88-ABC1-A80FDB7FE2DD}"/>
    <cellStyle name="Heading 3 2 3 4 3 3 2 2 2 2" xfId="9087" xr:uid="{AA6A19A2-CDCD-43C0-96A2-DFA5D14D0A26}"/>
    <cellStyle name="Heading 3 2 3 4 3 3 2 2 2 2 2" xfId="27937" xr:uid="{1B65C9E6-3653-4B1D-9131-FA60DD9C9631}"/>
    <cellStyle name="Heading 3 2 3 4 3 3 2 2 2 3" xfId="19981" xr:uid="{83ED6C44-966C-424A-AF87-DAC1EFA91B18}"/>
    <cellStyle name="Heading 3 2 3 4 3 3 2 2 2 4" xfId="22038" xr:uid="{A73C909B-7CFB-4FC6-BF5B-E92699F48F99}"/>
    <cellStyle name="Heading 3 2 3 4 3 3 2 2 3" xfId="8044" xr:uid="{FD1AC524-CC32-41EE-A202-603A83C6A0C9}"/>
    <cellStyle name="Heading 3 2 3 4 3 3 2 2 3 2" xfId="25021" xr:uid="{F962965F-4CCD-4151-9AF1-A44E526143FA}"/>
    <cellStyle name="Heading 3 2 3 4 3 3 2 2 4" xfId="17065" xr:uid="{8D05985A-84F2-48BF-AF57-26F3DBD7A9ED}"/>
    <cellStyle name="Heading 3 2 3 4 3 3 2 2 5" xfId="20743" xr:uid="{D88812A0-8FE2-49BA-B6F3-A51AB6FE4833}"/>
    <cellStyle name="Heading 3 2 3 4 3 3 2 3" xfId="4478" xr:uid="{16B1CD03-CEA9-44D7-893B-22DD3CF51C87}"/>
    <cellStyle name="Heading 3 2 3 4 3 3 2 3 2" xfId="8296" xr:uid="{A6DFD75E-DD96-42F6-8C5A-C59BA14C3A7D}"/>
    <cellStyle name="Heading 3 2 3 4 3 3 2 3 2 2" xfId="25562" xr:uid="{89FB6AB1-8077-493D-ACBF-102D1EF110F0}"/>
    <cellStyle name="Heading 3 2 3 4 3 3 2 3 3" xfId="17606" xr:uid="{4E5CA74A-7790-4FC1-8A31-521B097B1829}"/>
    <cellStyle name="Heading 3 2 3 4 3 3 2 3 4" xfId="20995" xr:uid="{8837AD4B-A956-4C1F-B9FB-8F31D57ECD0B}"/>
    <cellStyle name="Heading 3 2 3 4 3 3 2 4" xfId="2593" xr:uid="{341D837A-2D7B-492E-AED6-6B158D3F0026}"/>
    <cellStyle name="Heading 3 2 3 4 3 3 2 4 2" xfId="7823" xr:uid="{25ED7B9C-9E6B-4B19-A971-B6C59F7F0946}"/>
    <cellStyle name="Heading 3 2 3 4 3 3 2 4 2 2" xfId="23729" xr:uid="{487283A9-4DE6-4671-BB5C-6B0E20D7D06B}"/>
    <cellStyle name="Heading 3 2 3 4 3 3 2 4 3" xfId="15776" xr:uid="{87DFFFEF-3B16-40B7-A239-E482598515DD}"/>
    <cellStyle name="Heading 3 2 3 4 3 3 2 4 4" xfId="21812" xr:uid="{22623369-010B-40FD-8A22-96A8521EB5A7}"/>
    <cellStyle name="Heading 3 2 3 4 3 3 2 5" xfId="5246" xr:uid="{E3225E02-F3CB-4A91-BF74-620CB17A2FDB}"/>
    <cellStyle name="Heading 3 2 3 4 3 3 2 5 2" xfId="8763" xr:uid="{94A76B53-D604-4508-AF1C-A9A5DF926792}"/>
    <cellStyle name="Heading 3 2 3 4 3 3 2 5 2 2" xfId="26299" xr:uid="{64A74DFC-6D94-4FFF-88DD-2E4A54E79494}"/>
    <cellStyle name="Heading 3 2 3 4 3 3 2 5 3" xfId="18343" xr:uid="{EA706715-CB3A-426F-B812-248BDD9766C3}"/>
    <cellStyle name="Heading 3 2 3 4 3 3 2 5 4" xfId="21462" xr:uid="{CF398758-4F4B-49AD-9044-9CB9C4E0B0A5}"/>
    <cellStyle name="Heading 3 2 3 4 3 3 2 6" xfId="4684" xr:uid="{4BABCC1C-A73B-4EC6-9A24-46F166E4B061}"/>
    <cellStyle name="Heading 3 2 3 4 3 3 2 6 2" xfId="8470" xr:uid="{C6127ADA-85A1-4955-97DD-11ED7693E853}"/>
    <cellStyle name="Heading 3 2 3 4 3 3 2 6 2 2" xfId="25757" xr:uid="{6D59DA3F-A755-4199-9083-630572A2F89C}"/>
    <cellStyle name="Heading 3 2 3 4 3 3 2 6 3" xfId="17801" xr:uid="{E03745B0-7167-4D7F-BE1A-C2D3E3BAAB65}"/>
    <cellStyle name="Heading 3 2 3 4 3 3 2 6 4" xfId="21169" xr:uid="{555BD1E9-BABC-4948-8FB6-9A37AC0876E9}"/>
    <cellStyle name="Heading 3 2 3 4 3 3 2 7" xfId="7465" xr:uid="{5570C5C2-33CF-4767-B685-E73424FE1BC6}"/>
    <cellStyle name="Heading 3 2 3 4 3 3 2 7 2" xfId="9368" xr:uid="{EC37DC6A-AA0B-4153-9961-B42AA348DB99}"/>
    <cellStyle name="Heading 3 2 3 4 3 3 2 7 3" xfId="22319" xr:uid="{C247684A-ED26-419D-927F-645923517BB3}"/>
    <cellStyle name="Heading 3 2 3 4 3 3 2 8" xfId="7623" xr:uid="{F287CBAA-3E0A-4B2F-917A-1BB9B71B11E7}"/>
    <cellStyle name="Heading 3 2 3 4 3 3 2 8 2" xfId="22893" xr:uid="{4D98BC9D-9ABB-400C-B6DE-3DD4695CD087}"/>
    <cellStyle name="Heading 3 2 3 4 3 3 2 9" xfId="10050" xr:uid="{82A69E0E-53EC-4782-BD5A-233C2C8A644A}"/>
    <cellStyle name="Heading 3 2 3 4 3 3 2 9 2" xfId="22429" xr:uid="{B69CE4D1-546F-49E5-93B1-8F2F9C5BFC14}"/>
    <cellStyle name="Heading 3 2 3 4 3 3 3" xfId="1464" xr:uid="{BFE0484A-E70E-457D-BBC8-0ACDC9C92051}"/>
    <cellStyle name="Heading 3 2 3 4 3 3 3 10" xfId="20520" xr:uid="{581E0649-3D8A-4BB0-B539-98832DF5072A}"/>
    <cellStyle name="Heading 3 2 3 4 3 3 3 2" xfId="4001" xr:uid="{93B3F38B-67B8-4969-821F-BD173C5ECB6E}"/>
    <cellStyle name="Heading 3 2 3 4 3 3 3 2 2" xfId="6977" xr:uid="{3BDE7136-216A-4B58-9364-352B4E3D05FD}"/>
    <cellStyle name="Heading 3 2 3 4 3 3 3 2 2 2" xfId="9172" xr:uid="{5AEBD48B-B652-4F95-A98F-E72605BF5107}"/>
    <cellStyle name="Heading 3 2 3 4 3 3 3 2 2 2 2" xfId="28022" xr:uid="{248D31E1-2F59-4530-9179-1C3A45030498}"/>
    <cellStyle name="Heading 3 2 3 4 3 3 3 2 2 3" xfId="20066" xr:uid="{770DE56D-1A05-4DC7-8095-400FCFEC66D4}"/>
    <cellStyle name="Heading 3 2 3 4 3 3 3 2 2 4" xfId="22123" xr:uid="{C16E0578-18BE-4AAE-98E2-D35F597EB407}"/>
    <cellStyle name="Heading 3 2 3 4 3 3 3 2 3" xfId="8128" xr:uid="{A1ED9E31-B5A1-4099-8014-DD888F00BA69}"/>
    <cellStyle name="Heading 3 2 3 4 3 3 3 2 3 2" xfId="25105" xr:uid="{9A0A9022-C547-42AE-8E7D-AFB495A79E4B}"/>
    <cellStyle name="Heading 3 2 3 4 3 3 3 2 4" xfId="17149" xr:uid="{91CE4D1F-9C71-4247-81B4-B544F0BA1E1E}"/>
    <cellStyle name="Heading 3 2 3 4 3 3 3 2 5" xfId="20827" xr:uid="{FBFCFCAF-F30F-4C83-83BE-FC9EA0611EEA}"/>
    <cellStyle name="Heading 3 2 3 4 3 3 3 3" xfId="4562" xr:uid="{187B38D2-4724-4DCE-83FC-1EE116810ADD}"/>
    <cellStyle name="Heading 3 2 3 4 3 3 3 3 2" xfId="8380" xr:uid="{CA34F33E-97BE-4AD5-967C-C16ECD6D747C}"/>
    <cellStyle name="Heading 3 2 3 4 3 3 3 3 2 2" xfId="25646" xr:uid="{B1545C8C-9A22-474F-886B-73648F22BB65}"/>
    <cellStyle name="Heading 3 2 3 4 3 3 3 3 3" xfId="17690" xr:uid="{CD3D4D74-A801-41F3-9229-82FAA42F8F63}"/>
    <cellStyle name="Heading 3 2 3 4 3 3 3 3 4" xfId="21079" xr:uid="{2C8257AF-D6F4-48CD-BD57-C3A1029E54C1}"/>
    <cellStyle name="Heading 3 2 3 4 3 3 3 4" xfId="2503" xr:uid="{B1D34612-75A2-49A5-B9E1-F22B68E87448}"/>
    <cellStyle name="Heading 3 2 3 4 3 3 3 4 2" xfId="7738" xr:uid="{8499F14C-23FF-4677-AF82-1166B398FC4F}"/>
    <cellStyle name="Heading 3 2 3 4 3 3 3 4 2 2" xfId="23640" xr:uid="{B7B52344-32EA-4ACE-91CA-EF3C109E9904}"/>
    <cellStyle name="Heading 3 2 3 4 3 3 3 4 3" xfId="15687" xr:uid="{86AA6059-18A0-44E2-B31E-4059F9756B50}"/>
    <cellStyle name="Heading 3 2 3 4 3 3 3 4 4" xfId="21727" xr:uid="{846A4D5F-618D-4D0E-8F45-5619574B4B09}"/>
    <cellStyle name="Heading 3 2 3 4 3 3 3 5" xfId="5332" xr:uid="{64C206D6-9CEF-4091-BC77-97F762AE59F6}"/>
    <cellStyle name="Heading 3 2 3 4 3 3 3 5 2" xfId="8849" xr:uid="{5AE272D5-B068-47EC-AAE6-2032861CA899}"/>
    <cellStyle name="Heading 3 2 3 4 3 3 3 5 2 2" xfId="26385" xr:uid="{589D7AEC-4D4B-4436-875C-A8288FA253B4}"/>
    <cellStyle name="Heading 3 2 3 4 3 3 3 5 3" xfId="18429" xr:uid="{9AF4D378-4B5E-48D9-A016-6FDA27E49922}"/>
    <cellStyle name="Heading 3 2 3 4 3 3 3 5 4" xfId="21548" xr:uid="{3FC29807-D76B-4BD0-88E3-A8B1A267C23D}"/>
    <cellStyle name="Heading 3 2 3 4 3 3 3 6" xfId="4674" xr:uid="{E30B7362-15EC-457C-86A7-520CA717859C}"/>
    <cellStyle name="Heading 3 2 3 4 3 3 3 6 2" xfId="8460" xr:uid="{A1DEE954-E40E-4490-86B4-103252E9B420}"/>
    <cellStyle name="Heading 3 2 3 4 3 3 3 6 2 2" xfId="25747" xr:uid="{21A5EA7D-8B05-4B72-AA9E-E7B1E59DBCB4}"/>
    <cellStyle name="Heading 3 2 3 4 3 3 3 6 3" xfId="17791" xr:uid="{2D1D47BA-5064-4A48-8D19-E637E06B58BB}"/>
    <cellStyle name="Heading 3 2 3 4 3 3 3 6 4" xfId="21159" xr:uid="{04947EFC-CB2B-42AE-AF4B-BA2322D8BD58}"/>
    <cellStyle name="Heading 3 2 3 4 3 3 3 7" xfId="7472" xr:uid="{7B5BA291-90CA-4F1E-AF35-ADEF13BB4160}"/>
    <cellStyle name="Heading 3 2 3 4 3 3 3 7 2" xfId="9375" xr:uid="{A6DEC890-681B-43E5-B445-11C4B320BB1D}"/>
    <cellStyle name="Heading 3 2 3 4 3 3 3 7 3" xfId="22326" xr:uid="{AA50D04F-8652-4E24-80C8-3C171C5CF196}"/>
    <cellStyle name="Heading 3 2 3 4 3 3 3 8" xfId="10504" xr:uid="{A0323503-EE09-41F9-82BB-2A0BA0FA9778}"/>
    <cellStyle name="Heading 3 2 3 4 3 3 3 8 2" xfId="22978" xr:uid="{1AA15281-E6D6-48A9-8F7A-D4FE04178743}"/>
    <cellStyle name="Heading 3 2 3 4 3 3 3 9" xfId="15015" xr:uid="{3F55B5EA-3561-4FD6-934E-A6838AB8F59D}"/>
    <cellStyle name="Heading 3 2 3 4 3 4" xfId="1336" xr:uid="{77BE53D7-6ACD-476F-9B1E-07346CAD7397}"/>
    <cellStyle name="Heading 3 2 3 4 3 4 10" xfId="14891" xr:uid="{705EC91F-7FBE-4561-A39C-133D98135D11}"/>
    <cellStyle name="Heading 3 2 3 4 3 4 11" xfId="15624" xr:uid="{B0630F27-E87B-4193-97DF-E529FDF3A69C}"/>
    <cellStyle name="Heading 3 2 3 4 3 4 2" xfId="3875" xr:uid="{2AE3C3C4-6E74-4035-B2B4-1F795A9CE9F6}"/>
    <cellStyle name="Heading 3 2 3 4 3 4 2 2" xfId="6852" xr:uid="{B98FE84C-FF78-4B49-A54A-95F6222A4D96}"/>
    <cellStyle name="Heading 3 2 3 4 3 4 2 2 2" xfId="9047" xr:uid="{17753D19-2953-49DC-8392-3417820DA19C}"/>
    <cellStyle name="Heading 3 2 3 4 3 4 2 2 2 2" xfId="27897" xr:uid="{44142961-93F0-49FD-A4B1-D52416F71ACF}"/>
    <cellStyle name="Heading 3 2 3 4 3 4 2 2 3" xfId="19941" xr:uid="{BD168E2F-B0D0-4E4A-9664-C53AC7A31FC7}"/>
    <cellStyle name="Heading 3 2 3 4 3 4 2 2 4" xfId="21998" xr:uid="{F082C291-BF7E-4E38-86BF-9608ED9D97CB}"/>
    <cellStyle name="Heading 3 2 3 4 3 4 2 3" xfId="8004" xr:uid="{44977491-ADEB-462A-A51C-5AD6B3290570}"/>
    <cellStyle name="Heading 3 2 3 4 3 4 2 3 2" xfId="24981" xr:uid="{6EC24F03-27E3-4BAA-8F32-C4F0E3E13F2C}"/>
    <cellStyle name="Heading 3 2 3 4 3 4 2 4" xfId="17025" xr:uid="{4BB292CF-9927-47FC-BBA8-C8497AF4319E}"/>
    <cellStyle name="Heading 3 2 3 4 3 4 2 5" xfId="20703" xr:uid="{F8BBF363-B09F-4251-8311-1648450DFF8E}"/>
    <cellStyle name="Heading 3 2 3 4 3 4 3" xfId="4438" xr:uid="{98E606BA-B81B-4618-BCE7-3A6A3335CCC2}"/>
    <cellStyle name="Heading 3 2 3 4 3 4 3 2" xfId="8256" xr:uid="{B1C52356-6465-4D2E-9E32-A937F742284C}"/>
    <cellStyle name="Heading 3 2 3 4 3 4 3 2 2" xfId="25522" xr:uid="{16BC374B-C197-43B9-B25E-11A6171749C9}"/>
    <cellStyle name="Heading 3 2 3 4 3 4 3 3" xfId="17566" xr:uid="{F7495FAA-6B63-463B-A204-70083534DF84}"/>
    <cellStyle name="Heading 3 2 3 4 3 4 3 4" xfId="20955" xr:uid="{469CD9E5-08ED-401D-A2D7-40B84D3CD0D1}"/>
    <cellStyle name="Heading 3 2 3 4 3 4 4" xfId="2645" xr:uid="{6DC78D2C-FF19-42C6-8FE4-0616C6F3BBD6}"/>
    <cellStyle name="Heading 3 2 3 4 3 4 4 2" xfId="7873" xr:uid="{0E316F72-8937-4BF3-BDEA-8B47B1D28578}"/>
    <cellStyle name="Heading 3 2 3 4 3 4 4 2 2" xfId="23780" xr:uid="{32365345-FB43-433B-B4E6-225411836E7C}"/>
    <cellStyle name="Heading 3 2 3 4 3 4 4 3" xfId="15827" xr:uid="{32F13832-F1E2-485A-8199-F3179CF0110F}"/>
    <cellStyle name="Heading 3 2 3 4 3 4 4 4" xfId="21862" xr:uid="{0212A56E-6377-47B3-A3E4-8B3653B04E46}"/>
    <cellStyle name="Heading 3 2 3 4 3 4 5" xfId="5206" xr:uid="{BCA9E3E2-7DFF-4A1B-80FB-B35D75F30157}"/>
    <cellStyle name="Heading 3 2 3 4 3 4 5 2" xfId="8723" xr:uid="{0C95F56B-2D00-4121-9454-EDDBC07FD21B}"/>
    <cellStyle name="Heading 3 2 3 4 3 4 5 2 2" xfId="26259" xr:uid="{212522A1-CD6D-455A-850E-CCC9AFEE5E4C}"/>
    <cellStyle name="Heading 3 2 3 4 3 4 5 3" xfId="18303" xr:uid="{836FFF4A-F6D5-4752-B4C2-FDCADDC50A92}"/>
    <cellStyle name="Heading 3 2 3 4 3 4 5 4" xfId="21422" xr:uid="{0BAEC921-A3F5-4893-B74E-D27765DBA6AC}"/>
    <cellStyle name="Heading 3 2 3 4 3 4 6" xfId="4692" xr:uid="{AD3EB009-BE5A-4AA6-8D72-96EF996CA550}"/>
    <cellStyle name="Heading 3 2 3 4 3 4 6 2" xfId="8474" xr:uid="{517249F8-8F3F-460C-B152-F3BBEF5BF43E}"/>
    <cellStyle name="Heading 3 2 3 4 3 4 6 2 2" xfId="25764" xr:uid="{92D69886-5044-4943-9EF5-9D61DA44A363}"/>
    <cellStyle name="Heading 3 2 3 4 3 4 6 3" xfId="17808" xr:uid="{CD8C7521-8915-4110-9DCA-76D25303B44F}"/>
    <cellStyle name="Heading 3 2 3 4 3 4 6 4" xfId="21173" xr:uid="{CE9E446A-EC13-4B4C-B86B-A3452F110E13}"/>
    <cellStyle name="Heading 3 2 3 4 3 4 7" xfId="7386" xr:uid="{ACF41F0A-4BEF-4F84-8F28-7086C9CE9801}"/>
    <cellStyle name="Heading 3 2 3 4 3 4 7 2" xfId="9289" xr:uid="{A3A48466-207C-4F03-983C-2C643B8F5B84}"/>
    <cellStyle name="Heading 3 2 3 4 3 4 7 3" xfId="22240" xr:uid="{33227EEB-B5E4-4CF6-9F9E-F8FA17E6EE84}"/>
    <cellStyle name="Heading 3 2 3 4 3 4 8" xfId="7583" xr:uid="{84567FA9-DF1D-4018-A086-3CAEE07CF513}"/>
    <cellStyle name="Heading 3 2 3 4 3 4 8 2" xfId="22853" xr:uid="{C936CC29-FC59-486C-B752-EDAE0A64EEB0}"/>
    <cellStyle name="Heading 3 2 3 4 3 4 9" xfId="10345" xr:uid="{311C15DB-AD9A-4464-9CF0-0B64E530E2D8}"/>
    <cellStyle name="Heading 3 2 3 4 3 4 9 2" xfId="22700" xr:uid="{4AA8862A-21EE-442C-8CDE-410EFBDB1CA3}"/>
    <cellStyle name="Heading 3 2 3 4 3 5" xfId="1260" xr:uid="{7E552483-17D0-43D4-AA35-5F596D7D7D57}"/>
    <cellStyle name="Heading 3 2 3 4 3 5 10" xfId="20537" xr:uid="{D5266BD0-3C75-456B-9AF3-8392D19DCA3E}"/>
    <cellStyle name="Heading 3 2 3 4 3 5 2" xfId="3805" xr:uid="{B701A382-1C41-4353-A344-E00C93529131}"/>
    <cellStyle name="Heading 3 2 3 4 3 5 2 2" xfId="6789" xr:uid="{F4E4148C-BFA3-4053-8137-35790DF492B1}"/>
    <cellStyle name="Heading 3 2 3 4 3 5 2 2 2" xfId="8984" xr:uid="{3D147375-D6A3-4334-820A-785D53C7795A}"/>
    <cellStyle name="Heading 3 2 3 4 3 5 2 2 2 2" xfId="27834" xr:uid="{CF9AF3F4-181B-4954-B3E0-6196B8D214E5}"/>
    <cellStyle name="Heading 3 2 3 4 3 5 2 2 3" xfId="19878" xr:uid="{4DAA5B2A-ED65-4556-B599-DD89CAE44AA7}"/>
    <cellStyle name="Heading 3 2 3 4 3 5 2 2 4" xfId="21935" xr:uid="{0256A4C7-AF25-4E00-AECB-1E5A07EA4BE0}"/>
    <cellStyle name="Heading 3 2 3 4 3 5 2 3" xfId="7943" xr:uid="{92E338F4-D7B6-471B-853B-8E0BE1A39915}"/>
    <cellStyle name="Heading 3 2 3 4 3 5 2 3 2" xfId="24920" xr:uid="{6D1218E3-7798-4861-9AC6-8DBA87D052C2}"/>
    <cellStyle name="Heading 3 2 3 4 3 5 2 4" xfId="16964" xr:uid="{A3438FC6-5D4E-4BB0-888A-E7C10423C902}"/>
    <cellStyle name="Heading 3 2 3 4 3 5 2 5" xfId="20642" xr:uid="{041E8CBC-F53C-4D99-9940-08B4DD313764}"/>
    <cellStyle name="Heading 3 2 3 4 3 5 3" xfId="4377" xr:uid="{3B06BCCB-A6D4-47CB-B34F-C4950546EB6A}"/>
    <cellStyle name="Heading 3 2 3 4 3 5 3 2" xfId="8195" xr:uid="{6476CF7A-90BC-404E-B9A3-9E925A11FFAC}"/>
    <cellStyle name="Heading 3 2 3 4 3 5 3 2 2" xfId="25461" xr:uid="{C707F4BC-B6BE-495B-BB58-60E87C7FF538}"/>
    <cellStyle name="Heading 3 2 3 4 3 5 3 3" xfId="17505" xr:uid="{76410E80-B22D-4AFF-A379-ACA96ADB755A}"/>
    <cellStyle name="Heading 3 2 3 4 3 5 3 4" xfId="20894" xr:uid="{DE8175E3-1EFF-4872-87B6-0B5696CA6F63}"/>
    <cellStyle name="Heading 3 2 3 4 3 5 4" xfId="2544" xr:uid="{67DA42A8-D0C3-4D89-9EBD-AE168AD09DC9}"/>
    <cellStyle name="Heading 3 2 3 4 3 5 4 2" xfId="7774" xr:uid="{9CDDA471-1504-498E-AD17-B2B7B7877812}"/>
    <cellStyle name="Heading 3 2 3 4 3 5 4 2 2" xfId="23680" xr:uid="{4504DB20-B9EE-452E-ADA0-9A686D7078FB}"/>
    <cellStyle name="Heading 3 2 3 4 3 5 4 3" xfId="15727" xr:uid="{48293610-B669-43D8-9D0E-FDE4CF4B65E4}"/>
    <cellStyle name="Heading 3 2 3 4 3 5 4 4" xfId="21763" xr:uid="{23E1BF03-EE61-41CE-83BA-2EAF211F6AA5}"/>
    <cellStyle name="Heading 3 2 3 4 3 5 5" xfId="5141" xr:uid="{671FBB6A-0173-4A1B-9D9E-D2FF8A78AD36}"/>
    <cellStyle name="Heading 3 2 3 4 3 5 5 2" xfId="8658" xr:uid="{C7374D33-4666-4322-909E-88DC8AEE5D35}"/>
    <cellStyle name="Heading 3 2 3 4 3 5 5 2 2" xfId="26194" xr:uid="{F0BB4E77-447D-41AD-A914-6B10520B8851}"/>
    <cellStyle name="Heading 3 2 3 4 3 5 5 3" xfId="18238" xr:uid="{33CB3236-862A-45C0-AA5B-A5B320C45ACA}"/>
    <cellStyle name="Heading 3 2 3 4 3 5 5 4" xfId="21357" xr:uid="{61698AE2-603D-4701-B144-A6D68B4658D7}"/>
    <cellStyle name="Heading 3 2 3 4 3 5 6" xfId="4652" xr:uid="{4EEEB6B5-57F4-4E1D-B93F-2DFF9F26C013}"/>
    <cellStyle name="Heading 3 2 3 4 3 5 6 2" xfId="8438" xr:uid="{E70D8193-A4F7-4433-A3AE-3737874FEB81}"/>
    <cellStyle name="Heading 3 2 3 4 3 5 6 2 2" xfId="25725" xr:uid="{CCF7A179-CA3C-40BA-B8AA-E4CD182DF7BF}"/>
    <cellStyle name="Heading 3 2 3 4 3 5 6 3" xfId="17769" xr:uid="{A45AD6C9-7E98-4658-844D-413FD0219C3B}"/>
    <cellStyle name="Heading 3 2 3 4 3 5 6 4" xfId="21137" xr:uid="{21E58F4B-1EE7-4149-B53B-260971B380E9}"/>
    <cellStyle name="Heading 3 2 3 4 3 5 7" xfId="7455" xr:uid="{7C4CDCE4-63E3-4409-9397-956B239E98E2}"/>
    <cellStyle name="Heading 3 2 3 4 3 5 7 2" xfId="9358" xr:uid="{411F2AAE-DB55-4445-88CC-290EE6442CA6}"/>
    <cellStyle name="Heading 3 2 3 4 3 5 7 3" xfId="22309" xr:uid="{F33B7773-9EF6-45BC-A7DE-CD434A0520E8}"/>
    <cellStyle name="Heading 3 2 3 4 3 5 8" xfId="10432" xr:uid="{8133D955-F7EC-43FB-B8D2-3813CBF139A5}"/>
    <cellStyle name="Heading 3 2 3 4 3 5 8 2" xfId="22789" xr:uid="{F77A7473-A138-40B5-8AA6-D1080ED72CD7}"/>
    <cellStyle name="Heading 3 2 3 4 3 5 9" xfId="14830" xr:uid="{CA4DAD3B-31B3-4983-88F5-958F9F05AE2A}"/>
    <cellStyle name="Heading 3 2 3 4 4" xfId="1181" xr:uid="{0AA8AC64-BB61-4155-AAA0-8CF10D8238D2}"/>
    <cellStyle name="Heading 3 2 3 4 4 2" xfId="1379" xr:uid="{092C2D77-C51F-4EBD-9F48-AD9BFF792708}"/>
    <cellStyle name="Heading 3 2 3 4 4 2 10" xfId="14932" xr:uid="{EEA749D7-5856-4FA8-BCA8-6DA50359A78D}"/>
    <cellStyle name="Heading 3 2 3 4 4 2 11" xfId="15623" xr:uid="{735BA961-9BBB-45B1-AF47-7CD4EC6EA592}"/>
    <cellStyle name="Heading 3 2 3 4 4 2 2" xfId="3917" xr:uid="{C3F98017-9604-455C-9096-CBCC9424E3BE}"/>
    <cellStyle name="Heading 3 2 3 4 4 2 2 2" xfId="6893" xr:uid="{BBB977F3-329D-418E-A180-2E03C8055FDB}"/>
    <cellStyle name="Heading 3 2 3 4 4 2 2 2 2" xfId="9088" xr:uid="{4D06CD97-785B-4933-B8BA-8EFC66032D53}"/>
    <cellStyle name="Heading 3 2 3 4 4 2 2 2 2 2" xfId="27938" xr:uid="{64C7AF63-E9D7-42E6-BD13-C7440A70F519}"/>
    <cellStyle name="Heading 3 2 3 4 4 2 2 2 3" xfId="19982" xr:uid="{0041F4BC-FF7D-4FF4-BC5E-4328786737AB}"/>
    <cellStyle name="Heading 3 2 3 4 4 2 2 2 4" xfId="22039" xr:uid="{5F384775-E580-44CC-9042-78A40BBE59E6}"/>
    <cellStyle name="Heading 3 2 3 4 4 2 2 3" xfId="8045" xr:uid="{B9E209A8-C676-4493-8C7E-AA674FE8EB33}"/>
    <cellStyle name="Heading 3 2 3 4 4 2 2 3 2" xfId="25022" xr:uid="{604F72EB-E128-4EDA-A7EE-3362FD435F30}"/>
    <cellStyle name="Heading 3 2 3 4 4 2 2 4" xfId="17066" xr:uid="{27B28D28-5B25-481B-98C9-D3D339D6FD64}"/>
    <cellStyle name="Heading 3 2 3 4 4 2 2 5" xfId="20744" xr:uid="{3F9987B5-A542-436D-A8D4-741D3E9204BD}"/>
    <cellStyle name="Heading 3 2 3 4 4 2 3" xfId="4479" xr:uid="{C9333226-A274-453F-A3FC-0DAB228BA499}"/>
    <cellStyle name="Heading 3 2 3 4 4 2 3 2" xfId="8297" xr:uid="{E68202E9-17DA-410C-B864-831FFCC3EBEC}"/>
    <cellStyle name="Heading 3 2 3 4 4 2 3 2 2" xfId="25563" xr:uid="{DFA426E1-2973-48F2-9631-C8D338F1EA8C}"/>
    <cellStyle name="Heading 3 2 3 4 4 2 3 3" xfId="17607" xr:uid="{43D41BF8-F25D-4507-99A8-63404C2A955D}"/>
    <cellStyle name="Heading 3 2 3 4 4 2 3 4" xfId="20996" xr:uid="{580B7854-FD4D-4641-A8E9-7C09D50AE3C3}"/>
    <cellStyle name="Heading 3 2 3 4 4 2 4" xfId="2565" xr:uid="{E1D07669-C57A-41A4-8188-8A14795559A8}"/>
    <cellStyle name="Heading 3 2 3 4 4 2 4 2" xfId="7795" xr:uid="{B84248EB-7AF2-4A8E-9828-6B29E6E579E5}"/>
    <cellStyle name="Heading 3 2 3 4 4 2 4 2 2" xfId="23701" xr:uid="{23C14328-D38A-4AF7-B664-3E5501E0C90D}"/>
    <cellStyle name="Heading 3 2 3 4 4 2 4 3" xfId="15748" xr:uid="{4D010B2F-A169-4850-9896-7B82EDA7677D}"/>
    <cellStyle name="Heading 3 2 3 4 4 2 4 4" xfId="21784" xr:uid="{43DC7FA1-40E1-4F98-8A10-CB982BB07209}"/>
    <cellStyle name="Heading 3 2 3 4 4 2 5" xfId="5247" xr:uid="{DCA4220A-FF2A-4669-B221-63FD31374572}"/>
    <cellStyle name="Heading 3 2 3 4 4 2 5 2" xfId="8764" xr:uid="{433C406F-0757-407D-A87E-574CF18A6B17}"/>
    <cellStyle name="Heading 3 2 3 4 4 2 5 2 2" xfId="26300" xr:uid="{35D425EF-CEA0-4DB0-8AF1-8E67BF2C46EE}"/>
    <cellStyle name="Heading 3 2 3 4 4 2 5 3" xfId="18344" xr:uid="{16FB0B69-FF19-4DB0-9D5D-9E49F2B0F8E6}"/>
    <cellStyle name="Heading 3 2 3 4 4 2 5 4" xfId="21463" xr:uid="{31AF1F1D-D223-49A5-9B98-E254E7BDCC07}"/>
    <cellStyle name="Heading 3 2 3 4 4 2 6" xfId="5386" xr:uid="{294256D5-4C6C-4D4B-8330-3BE1C8A0509E}"/>
    <cellStyle name="Heading 3 2 3 4 4 2 6 2" xfId="8900" xr:uid="{307DD3BF-09B6-4465-AA8F-4B5A656B2F26}"/>
    <cellStyle name="Heading 3 2 3 4 4 2 6 2 2" xfId="26437" xr:uid="{7D3FE0BA-2D09-4971-90F3-A6212777776D}"/>
    <cellStyle name="Heading 3 2 3 4 4 2 6 3" xfId="18481" xr:uid="{91F58889-130F-4A58-96D1-D6D78185AD5D}"/>
    <cellStyle name="Heading 3 2 3 4 4 2 6 4" xfId="21599" xr:uid="{040C1BAE-C8F0-4468-B994-B48BB633FAE7}"/>
    <cellStyle name="Heading 3 2 3 4 4 2 7" xfId="7394" xr:uid="{FFC8240F-6451-4C1F-ABF0-39F238A8737B}"/>
    <cellStyle name="Heading 3 2 3 4 4 2 7 2" xfId="9297" xr:uid="{7559C6C8-9AEB-4476-A991-B7DE68FFDAE0}"/>
    <cellStyle name="Heading 3 2 3 4 4 2 7 3" xfId="22248" xr:uid="{B8694794-6875-438D-B478-9F1367D4AD6D}"/>
    <cellStyle name="Heading 3 2 3 4 4 2 8" xfId="7624" xr:uid="{915F46B7-A622-4857-B73D-A09F468E50FE}"/>
    <cellStyle name="Heading 3 2 3 4 4 2 8 2" xfId="22894" xr:uid="{38195F81-504E-40B9-A042-971C47B7E704}"/>
    <cellStyle name="Heading 3 2 3 4 4 2 9" xfId="10051" xr:uid="{76897C0D-3428-4BA7-98C1-A83623F791F6}"/>
    <cellStyle name="Heading 3 2 3 4 4 2 9 2" xfId="22430" xr:uid="{E73E8D00-D28C-4D6C-879D-CB71E105DF09}"/>
    <cellStyle name="Heading 3 2 3 4 4 3" xfId="1465" xr:uid="{97F17F1E-383B-4798-AFF9-F00E79F991D2}"/>
    <cellStyle name="Heading 3 2 3 4 4 3 10" xfId="20501" xr:uid="{27EB7F2E-BE8F-4737-B94B-4352B417868D}"/>
    <cellStyle name="Heading 3 2 3 4 4 3 2" xfId="4002" xr:uid="{FF3B52B4-DE51-456A-90C8-2CECEF6B15B1}"/>
    <cellStyle name="Heading 3 2 3 4 4 3 2 2" xfId="6978" xr:uid="{4FFF8B75-4877-41F7-B08F-FB39656EADA9}"/>
    <cellStyle name="Heading 3 2 3 4 4 3 2 2 2" xfId="9173" xr:uid="{6A9FAD74-1497-475B-B227-BEFADBFABF91}"/>
    <cellStyle name="Heading 3 2 3 4 4 3 2 2 2 2" xfId="28023" xr:uid="{F5CA2554-30EA-4D36-A8A8-C0BF6D09D826}"/>
    <cellStyle name="Heading 3 2 3 4 4 3 2 2 3" xfId="20067" xr:uid="{8246601D-6BD0-4D27-8760-0177E879B02A}"/>
    <cellStyle name="Heading 3 2 3 4 4 3 2 2 4" xfId="22124" xr:uid="{A63C5649-7DB9-4F8A-A822-2426E3EB50DB}"/>
    <cellStyle name="Heading 3 2 3 4 4 3 2 3" xfId="8129" xr:uid="{F6515113-AAF6-4443-814C-AA587A95C863}"/>
    <cellStyle name="Heading 3 2 3 4 4 3 2 3 2" xfId="25106" xr:uid="{6F9927D1-F66F-474A-B67E-D10DB0BF1DA3}"/>
    <cellStyle name="Heading 3 2 3 4 4 3 2 4" xfId="17150" xr:uid="{4626E330-2078-43D2-B06C-76F470524B49}"/>
    <cellStyle name="Heading 3 2 3 4 4 3 2 5" xfId="20828" xr:uid="{9CC59BA1-8FDF-4A36-BF9C-DA59B51D20DD}"/>
    <cellStyle name="Heading 3 2 3 4 4 3 3" xfId="4563" xr:uid="{CFE2EE96-7E1F-4219-881B-18DE38F2E2E6}"/>
    <cellStyle name="Heading 3 2 3 4 4 3 3 2" xfId="8381" xr:uid="{C6F2DBA1-30EA-4FFF-B0CF-75BE72E5A490}"/>
    <cellStyle name="Heading 3 2 3 4 4 3 3 2 2" xfId="25647" xr:uid="{C53640DA-542B-4F2A-843F-FBA18CBEBDBE}"/>
    <cellStyle name="Heading 3 2 3 4 4 3 3 3" xfId="17691" xr:uid="{6E5A1BF0-E4F3-47EF-B113-6EB492781FD7}"/>
    <cellStyle name="Heading 3 2 3 4 4 3 3 4" xfId="21080" xr:uid="{4E183A7E-E3B2-496B-B25C-D486756116B6}"/>
    <cellStyle name="Heading 3 2 3 4 4 3 4" xfId="2444" xr:uid="{BEF0D144-4AD3-4B1F-9B1F-A5F1481D279E}"/>
    <cellStyle name="Heading 3 2 3 4 4 3 4 2" xfId="7691" xr:uid="{A4952317-47B6-459E-B3A8-CAB570E54852}"/>
    <cellStyle name="Heading 3 2 3 4 4 3 4 2 2" xfId="23588" xr:uid="{AF492E58-4FD1-4E53-BA31-F8F773F77941}"/>
    <cellStyle name="Heading 3 2 3 4 4 3 4 3" xfId="15635" xr:uid="{B90BDC9A-70F8-4EB3-8D26-BA8EC842117A}"/>
    <cellStyle name="Heading 3 2 3 4 4 3 4 4" xfId="21680" xr:uid="{355A070F-F610-4E9E-BE78-5699F4A54176}"/>
    <cellStyle name="Heading 3 2 3 4 4 3 5" xfId="5333" xr:uid="{9A908736-0A0E-4E75-A789-167BC72B3058}"/>
    <cellStyle name="Heading 3 2 3 4 4 3 5 2" xfId="8850" xr:uid="{128E2F5E-3B27-46C7-B8E6-FA9E4E43748B}"/>
    <cellStyle name="Heading 3 2 3 4 4 3 5 2 2" xfId="26386" xr:uid="{36A26D22-A3C6-4D8D-B805-433BA59616F7}"/>
    <cellStyle name="Heading 3 2 3 4 4 3 5 3" xfId="18430" xr:uid="{ADF0DB6D-9A7E-46E0-8BCA-DD76C8B34361}"/>
    <cellStyle name="Heading 3 2 3 4 4 3 5 4" xfId="21549" xr:uid="{7CEDF842-AC03-44BE-9FEC-18AB0A09C233}"/>
    <cellStyle name="Heading 3 2 3 4 4 3 6" xfId="4660" xr:uid="{CCBA5E14-65F2-4AE3-BD85-4BD20BBD9649}"/>
    <cellStyle name="Heading 3 2 3 4 4 3 6 2" xfId="8446" xr:uid="{F8A9127E-3CAC-4DAD-A76E-6832EDEFA532}"/>
    <cellStyle name="Heading 3 2 3 4 4 3 6 2 2" xfId="25733" xr:uid="{1517677B-31D2-49A7-88FD-39A051D8C23C}"/>
    <cellStyle name="Heading 3 2 3 4 4 3 6 3" xfId="17777" xr:uid="{190E6B5D-2BB0-48FC-B9AA-80DD1AC92B4D}"/>
    <cellStyle name="Heading 3 2 3 4 4 3 6 4" xfId="21145" xr:uid="{3B33C515-5306-4FBB-9E88-88D2C7507BA2}"/>
    <cellStyle name="Heading 3 2 3 4 4 3 7" xfId="7402" xr:uid="{372A864D-7064-477A-AF60-A282CAC797E5}"/>
    <cellStyle name="Heading 3 2 3 4 4 3 7 2" xfId="9305" xr:uid="{12E4E748-9E18-4788-A838-32E385A016A7}"/>
    <cellStyle name="Heading 3 2 3 4 4 3 7 3" xfId="22256" xr:uid="{9BC2F8FB-4685-4BBC-A867-ED27DBE7937E}"/>
    <cellStyle name="Heading 3 2 3 4 4 3 8" xfId="10505" xr:uid="{D193D7D2-CF41-4549-8EEB-59C9C2E34B39}"/>
    <cellStyle name="Heading 3 2 3 4 4 3 8 2" xfId="22979" xr:uid="{A3EC972D-863D-4182-823C-A65D1EA12FAC}"/>
    <cellStyle name="Heading 3 2 3 4 4 3 9" xfId="15016" xr:uid="{69DAD0EF-663D-4972-815D-8AC38122D8A1}"/>
    <cellStyle name="Heading 3 2 3 4 5" xfId="1182" xr:uid="{16147FCA-9BEA-4E77-81AE-9B74EEFB1CD6}"/>
    <cellStyle name="Heading 3 2 3 4 5 2" xfId="1380" xr:uid="{1AE754CC-B546-49BB-AA6F-209ACF3E2956}"/>
    <cellStyle name="Heading 3 2 3 4 5 2 10" xfId="14933" xr:uid="{6085946A-BBB6-40F2-BD6D-8D7594012156}"/>
    <cellStyle name="Heading 3 2 3 4 5 2 11" xfId="14705" xr:uid="{E0B634D4-F523-4524-88C4-00F4D3B10379}"/>
    <cellStyle name="Heading 3 2 3 4 5 2 2" xfId="3918" xr:uid="{1EE188D0-7982-4946-910D-D7DFE3ADCE42}"/>
    <cellStyle name="Heading 3 2 3 4 5 2 2 2" xfId="6894" xr:uid="{39AE7BD3-C2FA-40D9-83F9-760837B4E462}"/>
    <cellStyle name="Heading 3 2 3 4 5 2 2 2 2" xfId="9089" xr:uid="{D61B055F-77AF-4D18-A7B1-253B032CE097}"/>
    <cellStyle name="Heading 3 2 3 4 5 2 2 2 2 2" xfId="27939" xr:uid="{2F916782-1A75-4867-96F3-822202A84C24}"/>
    <cellStyle name="Heading 3 2 3 4 5 2 2 2 3" xfId="19983" xr:uid="{8F35D8E7-4295-41E0-AA9F-C34033705393}"/>
    <cellStyle name="Heading 3 2 3 4 5 2 2 2 4" xfId="22040" xr:uid="{592F9C74-416B-4945-BEA6-7DE8113148C8}"/>
    <cellStyle name="Heading 3 2 3 4 5 2 2 3" xfId="8046" xr:uid="{52FF57E6-DCFB-49B0-AF97-7228DADEF38A}"/>
    <cellStyle name="Heading 3 2 3 4 5 2 2 3 2" xfId="25023" xr:uid="{AD285A00-DC46-4CD6-AA7E-BFE468994AB0}"/>
    <cellStyle name="Heading 3 2 3 4 5 2 2 4" xfId="17067" xr:uid="{6EF91B78-2FD8-4149-B930-A2F193324466}"/>
    <cellStyle name="Heading 3 2 3 4 5 2 2 5" xfId="20745" xr:uid="{421B7AD1-E207-4759-A244-C5EC42A533C6}"/>
    <cellStyle name="Heading 3 2 3 4 5 2 3" xfId="4480" xr:uid="{E69F7434-413B-49AC-97C9-850F58F433F3}"/>
    <cellStyle name="Heading 3 2 3 4 5 2 3 2" xfId="8298" xr:uid="{4CBD6332-7649-4BC5-83C4-225E7A5C61A7}"/>
    <cellStyle name="Heading 3 2 3 4 5 2 3 2 2" xfId="25564" xr:uid="{B76C47AB-B1E5-4D54-AB75-B9BB7E644644}"/>
    <cellStyle name="Heading 3 2 3 4 5 2 3 3" xfId="17608" xr:uid="{30BD18DA-17F4-49FB-80E7-6D1EEBE93E30}"/>
    <cellStyle name="Heading 3 2 3 4 5 2 3 4" xfId="20997" xr:uid="{90A336A7-1324-4C18-9058-71E700A4C6F1}"/>
    <cellStyle name="Heading 3 2 3 4 5 2 4" xfId="2648" xr:uid="{566088E4-FA04-4144-8F90-101BFDE78083}"/>
    <cellStyle name="Heading 3 2 3 4 5 2 4 2" xfId="7876" xr:uid="{ED67F7F4-811B-4B45-AB38-B8BA3E829757}"/>
    <cellStyle name="Heading 3 2 3 4 5 2 4 2 2" xfId="23783" xr:uid="{42B13CCA-3F55-4B3A-A81F-4E1A26B2BC7A}"/>
    <cellStyle name="Heading 3 2 3 4 5 2 4 3" xfId="15830" xr:uid="{5A8A87AF-16DD-42CF-9272-51ADF1C55C6F}"/>
    <cellStyle name="Heading 3 2 3 4 5 2 4 4" xfId="21865" xr:uid="{E44A9A09-D70A-437D-B277-4188B62C8B4B}"/>
    <cellStyle name="Heading 3 2 3 4 5 2 5" xfId="5248" xr:uid="{C8E258BA-9D28-4A56-962E-205104BC9039}"/>
    <cellStyle name="Heading 3 2 3 4 5 2 5 2" xfId="8765" xr:uid="{09F83FC9-6F99-4BC9-BE1F-F45C9487088D}"/>
    <cellStyle name="Heading 3 2 3 4 5 2 5 2 2" xfId="26301" xr:uid="{CC53DC1A-FCA4-4074-8B35-42FA371C4A45}"/>
    <cellStyle name="Heading 3 2 3 4 5 2 5 3" xfId="18345" xr:uid="{2C4DB43E-D9E6-409E-A1DB-32C7B0005C8E}"/>
    <cellStyle name="Heading 3 2 3 4 5 2 5 4" xfId="21464" xr:uid="{9F7868A8-CDF2-45A7-B4E1-69401DE2B7C3}"/>
    <cellStyle name="Heading 3 2 3 4 5 2 6" xfId="4647" xr:uid="{E3A24FC7-5684-4FAF-AF46-2F98AD1CD3AD}"/>
    <cellStyle name="Heading 3 2 3 4 5 2 6 2" xfId="8434" xr:uid="{D7974C78-0FCF-41F5-B697-E1A8FD44F9C1}"/>
    <cellStyle name="Heading 3 2 3 4 5 2 6 2 2" xfId="25722" xr:uid="{84F03393-7DAE-41D3-B9E8-15A99BF027B5}"/>
    <cellStyle name="Heading 3 2 3 4 5 2 6 3" xfId="17766" xr:uid="{3B5E5A6C-425F-4B64-B4E9-D5AB06C9D7D6}"/>
    <cellStyle name="Heading 3 2 3 4 5 2 6 4" xfId="21133" xr:uid="{7C532EF8-49D6-492F-A5CB-8E65CE0AD98B}"/>
    <cellStyle name="Heading 3 2 3 4 5 2 7" xfId="7358" xr:uid="{0CE00E96-1DA1-4344-B940-DA533BDBCC65}"/>
    <cellStyle name="Heading 3 2 3 4 5 2 7 2" xfId="9261" xr:uid="{00C9DBD6-4E61-42B9-8A41-3213B6D1CCCC}"/>
    <cellStyle name="Heading 3 2 3 4 5 2 7 3" xfId="22212" xr:uid="{66AEA57B-F33C-41D8-A771-132B73287F10}"/>
    <cellStyle name="Heading 3 2 3 4 5 2 8" xfId="7625" xr:uid="{47F57921-73DF-4D95-99C6-1904BFDC3560}"/>
    <cellStyle name="Heading 3 2 3 4 5 2 8 2" xfId="22895" xr:uid="{D89151F5-334A-4F18-A31F-EAF702FDFF3A}"/>
    <cellStyle name="Heading 3 2 3 4 5 2 9" xfId="10599" xr:uid="{EDF5A2D1-1428-4A2D-A588-649D8C321EBF}"/>
    <cellStyle name="Heading 3 2 3 4 5 2 9 2" xfId="23069" xr:uid="{EDBEC4E8-964C-4DB2-8447-5C4F4F0A8FC8}"/>
    <cellStyle name="Heading 3 2 3 4 5 3" xfId="1466" xr:uid="{BCAA1E5F-942E-44A1-B4A8-BDADD0C349E2}"/>
    <cellStyle name="Heading 3 2 3 4 5 3 10" xfId="20597" xr:uid="{6555394B-1AF7-48E4-8F36-EB9E70990807}"/>
    <cellStyle name="Heading 3 2 3 4 5 3 2" xfId="4003" xr:uid="{5243D179-6AA1-4F50-8DD0-4F8F6ADA1D72}"/>
    <cellStyle name="Heading 3 2 3 4 5 3 2 2" xfId="6979" xr:uid="{B9446EC0-A049-444F-B0E5-B90578CC19B7}"/>
    <cellStyle name="Heading 3 2 3 4 5 3 2 2 2" xfId="9174" xr:uid="{F1966D54-7425-4019-93C5-18CF24CCEA20}"/>
    <cellStyle name="Heading 3 2 3 4 5 3 2 2 2 2" xfId="28024" xr:uid="{443B08DC-1ECC-4409-97A0-C8A45200FDC5}"/>
    <cellStyle name="Heading 3 2 3 4 5 3 2 2 3" xfId="20068" xr:uid="{8F7B0129-1166-44D1-8E44-C91102865000}"/>
    <cellStyle name="Heading 3 2 3 4 5 3 2 2 4" xfId="22125" xr:uid="{6555B349-8892-49CE-82EA-AE7281683A86}"/>
    <cellStyle name="Heading 3 2 3 4 5 3 2 3" xfId="8130" xr:uid="{C07F3AEC-5853-4E46-8135-7A1604EFE507}"/>
    <cellStyle name="Heading 3 2 3 4 5 3 2 3 2" xfId="25107" xr:uid="{A86B10E1-64D3-40B9-AB50-CA4A1FB1187D}"/>
    <cellStyle name="Heading 3 2 3 4 5 3 2 4" xfId="17151" xr:uid="{8F01C13C-2DC6-4616-BBE0-FD2DA7225177}"/>
    <cellStyle name="Heading 3 2 3 4 5 3 2 5" xfId="20829" xr:uid="{53177FF6-F5A4-40FD-A879-DA4AB073556F}"/>
    <cellStyle name="Heading 3 2 3 4 5 3 3" xfId="4564" xr:uid="{E456A96D-9613-4B32-824E-BF5F5F0A1459}"/>
    <cellStyle name="Heading 3 2 3 4 5 3 3 2" xfId="8382" xr:uid="{C8197ED8-B7B1-420D-BA8D-606518F1F023}"/>
    <cellStyle name="Heading 3 2 3 4 5 3 3 2 2" xfId="25648" xr:uid="{ACFE2F24-F904-4564-9062-5334979A019A}"/>
    <cellStyle name="Heading 3 2 3 4 5 3 3 3" xfId="17692" xr:uid="{4C4AAFED-0B47-4A75-B6E3-C9597E8CBC31}"/>
    <cellStyle name="Heading 3 2 3 4 5 3 3 4" xfId="21081" xr:uid="{4C126470-CFB2-4E8C-AC9B-DE43FA0C3925}"/>
    <cellStyle name="Heading 3 2 3 4 5 3 4" xfId="2667" xr:uid="{1079E31E-FB06-45D2-BBB8-53318CCC80A8}"/>
    <cellStyle name="Heading 3 2 3 4 5 3 4 2" xfId="7893" xr:uid="{DE5DA4BA-9AF4-4361-BD47-BB0B7479066D}"/>
    <cellStyle name="Heading 3 2 3 4 5 3 4 2 2" xfId="23802" xr:uid="{8B0C13A2-D98B-49F0-A8A2-9666D7A764B0}"/>
    <cellStyle name="Heading 3 2 3 4 5 3 4 3" xfId="15849" xr:uid="{416A079C-7B8C-44F6-98C0-4608BB9672B5}"/>
    <cellStyle name="Heading 3 2 3 4 5 3 4 4" xfId="21882" xr:uid="{35EACB96-5FFF-4419-AE57-727C2418905C}"/>
    <cellStyle name="Heading 3 2 3 4 5 3 5" xfId="5334" xr:uid="{FE4E348E-6A05-4F5D-83BA-5A031C9675DA}"/>
    <cellStyle name="Heading 3 2 3 4 5 3 5 2" xfId="8851" xr:uid="{4F159E50-34A6-469B-B5DA-2D7EBE4F0A03}"/>
    <cellStyle name="Heading 3 2 3 4 5 3 5 2 2" xfId="26387" xr:uid="{FA3B5633-E8E5-4A6C-94E4-E5A1AC423697}"/>
    <cellStyle name="Heading 3 2 3 4 5 3 5 3" xfId="18431" xr:uid="{D91E4F1B-78AF-44E9-833E-319664DE0338}"/>
    <cellStyle name="Heading 3 2 3 4 5 3 5 4" xfId="21550" xr:uid="{8FEF8731-0542-42CC-881B-44D08F4B6F85}"/>
    <cellStyle name="Heading 3 2 3 4 5 3 6" xfId="5018" xr:uid="{4A675FB2-2C27-4EB0-A9B7-39AF554907E4}"/>
    <cellStyle name="Heading 3 2 3 4 5 3 6 2" xfId="8596" xr:uid="{BA23E9FE-0751-49F4-BEDA-E9C0D30F3F10}"/>
    <cellStyle name="Heading 3 2 3 4 5 3 6 2 2" xfId="26073" xr:uid="{B6E2196A-9EC3-472B-A82B-BDF203C23F4E}"/>
    <cellStyle name="Heading 3 2 3 4 5 3 6 3" xfId="18117" xr:uid="{A27CCD54-2BFC-4A1D-8FB9-4EC6F200EBE5}"/>
    <cellStyle name="Heading 3 2 3 4 5 3 6 4" xfId="21295" xr:uid="{DE9921F8-D256-49BF-869A-73AF8885453E}"/>
    <cellStyle name="Heading 3 2 3 4 5 3 7" xfId="7373" xr:uid="{CF1D333A-52D9-4241-9EBF-BC607570C8D6}"/>
    <cellStyle name="Heading 3 2 3 4 5 3 7 2" xfId="9276" xr:uid="{446D90FA-E666-489C-BBC0-1569B4DA69F1}"/>
    <cellStyle name="Heading 3 2 3 4 5 3 7 3" xfId="22227" xr:uid="{8B5FA077-63B8-4D83-835C-F52A69696E06}"/>
    <cellStyle name="Heading 3 2 3 4 5 3 8" xfId="10506" xr:uid="{C8CCC757-5A5F-435D-B4D8-3F9C53478580}"/>
    <cellStyle name="Heading 3 2 3 4 5 3 8 2" xfId="22980" xr:uid="{236F0007-C111-4129-961D-3E06E7FD1CCA}"/>
    <cellStyle name="Heading 3 2 3 4 5 3 9" xfId="15017" xr:uid="{E7741EEE-3A4E-4590-9121-188DC4F7913C}"/>
    <cellStyle name="Heading 3 2 3 4 6" xfId="1306" xr:uid="{C54D9AD7-3060-4C50-B90B-32CC6D89DDD6}"/>
    <cellStyle name="Heading 3 2 3 4 6 10" xfId="14863" xr:uid="{C1635F2B-07BB-4506-81BF-6A0A56BDF1F1}"/>
    <cellStyle name="Heading 3 2 3 4 6 11" xfId="14758" xr:uid="{E751FD49-39BB-4F0C-8B0F-0BC9A16AC367}"/>
    <cellStyle name="Heading 3 2 3 4 6 2" xfId="3845" xr:uid="{0C5D2DB1-61D8-4BEF-9C33-12A786EE127B}"/>
    <cellStyle name="Heading 3 2 3 4 6 2 2" xfId="6824" xr:uid="{A2591BF9-54FC-42EF-9211-A28DFD0DC4DA}"/>
    <cellStyle name="Heading 3 2 3 4 6 2 2 2" xfId="9019" xr:uid="{67315D8A-FB22-4C8A-919D-1809281F3AF7}"/>
    <cellStyle name="Heading 3 2 3 4 6 2 2 2 2" xfId="27869" xr:uid="{7D7D582D-D450-4201-AEFA-46D385C4F4F4}"/>
    <cellStyle name="Heading 3 2 3 4 6 2 2 3" xfId="19913" xr:uid="{074955A7-7E7A-40B9-AE6F-8704E1E0EB3B}"/>
    <cellStyle name="Heading 3 2 3 4 6 2 2 4" xfId="21970" xr:uid="{F929CFDD-4165-4BC1-8E1E-053D85F85A90}"/>
    <cellStyle name="Heading 3 2 3 4 6 2 3" xfId="7976" xr:uid="{1FB536CC-D8D8-4DAC-9A58-BFD60F2504C0}"/>
    <cellStyle name="Heading 3 2 3 4 6 2 3 2" xfId="24953" xr:uid="{AA6C74D4-222C-4A91-A4E1-E9462F6DF261}"/>
    <cellStyle name="Heading 3 2 3 4 6 2 4" xfId="16997" xr:uid="{421A7A4D-9EB6-41E8-8D32-A8E86C554E39}"/>
    <cellStyle name="Heading 3 2 3 4 6 2 5" xfId="20675" xr:uid="{9902C2C6-7B8D-4AD6-9BF7-18903C9C3D49}"/>
    <cellStyle name="Heading 3 2 3 4 6 3" xfId="4410" xr:uid="{BD455826-48D2-4E6E-99EA-AF76C1D27DF8}"/>
    <cellStyle name="Heading 3 2 3 4 6 3 2" xfId="8228" xr:uid="{7AFC4AD4-6D38-401D-84FB-E82E1C4E12B3}"/>
    <cellStyle name="Heading 3 2 3 4 6 3 2 2" xfId="25494" xr:uid="{7CC25AA0-C13E-49D4-96DF-929E67E30034}"/>
    <cellStyle name="Heading 3 2 3 4 6 3 3" xfId="17538" xr:uid="{88F6EFAC-DB11-425B-B7D6-C2073174B956}"/>
    <cellStyle name="Heading 3 2 3 4 6 3 4" xfId="20927" xr:uid="{B7C01C38-AC00-402F-BB9A-2FB5EC88DCDC}"/>
    <cellStyle name="Heading 3 2 3 4 6 4" xfId="2670" xr:uid="{F97A21F9-2526-448E-9524-1D57145F34D0}"/>
    <cellStyle name="Heading 3 2 3 4 6 4 2" xfId="7896" xr:uid="{EB39A37E-F290-4250-A40F-38364ED34DE6}"/>
    <cellStyle name="Heading 3 2 3 4 6 4 2 2" xfId="23805" xr:uid="{5D8479B5-E5F1-49C1-90CE-5FB5EE938ADB}"/>
    <cellStyle name="Heading 3 2 3 4 6 4 3" xfId="15852" xr:uid="{84FEFA54-9FE0-401F-87A9-66BBB66A34C3}"/>
    <cellStyle name="Heading 3 2 3 4 6 4 4" xfId="21885" xr:uid="{E9458E9A-5AAD-4582-972B-9C6EC4EDF759}"/>
    <cellStyle name="Heading 3 2 3 4 6 5" xfId="5178" xr:uid="{862186BA-E7EA-4DE4-80CF-100CD08D6266}"/>
    <cellStyle name="Heading 3 2 3 4 6 5 2" xfId="8695" xr:uid="{374F44D3-E26D-4B89-8C41-829EE8BFE07E}"/>
    <cellStyle name="Heading 3 2 3 4 6 5 2 2" xfId="26231" xr:uid="{723DEDD5-B24A-417E-AEF7-8679B2E40A53}"/>
    <cellStyle name="Heading 3 2 3 4 6 5 3" xfId="18275" xr:uid="{B4EC3038-9A9E-4243-AC94-5088005967F1}"/>
    <cellStyle name="Heading 3 2 3 4 6 5 4" xfId="21394" xr:uid="{0EF188FD-F88E-457A-89C0-3ACEBCA732D0}"/>
    <cellStyle name="Heading 3 2 3 4 6 6" xfId="4625" xr:uid="{9B2468AD-055C-4033-94BB-F78AA6331331}"/>
    <cellStyle name="Heading 3 2 3 4 6 6 2" xfId="8429" xr:uid="{02C0E319-8A1D-46E6-8F23-ECFBFD12BA4F}"/>
    <cellStyle name="Heading 3 2 3 4 6 6 2 2" xfId="25703" xr:uid="{E9A9C959-6BDC-4DC8-8E11-7D616149764E}"/>
    <cellStyle name="Heading 3 2 3 4 6 6 3" xfId="17747" xr:uid="{EF468756-40F5-412E-BB97-297AC1373672}"/>
    <cellStyle name="Heading 3 2 3 4 6 6 4" xfId="21128" xr:uid="{486EC7A8-C460-4046-8C8E-EA3290C07BAE}"/>
    <cellStyle name="Heading 3 2 3 4 6 7" xfId="7342" xr:uid="{93F676A8-3266-458B-9017-44DDB91EF783}"/>
    <cellStyle name="Heading 3 2 3 4 6 7 2" xfId="9245" xr:uid="{FDF2A9C7-0E78-4CE6-899A-A9DE0F5E17C8}"/>
    <cellStyle name="Heading 3 2 3 4 6 7 3" xfId="22196" xr:uid="{0AC8119C-8F50-447B-BD15-47879CABF051}"/>
    <cellStyle name="Heading 3 2 3 4 6 8" xfId="7557" xr:uid="{DA13CC3A-1FAF-446B-8F18-674A458CE2AF}"/>
    <cellStyle name="Heading 3 2 3 4 6 8 2" xfId="22825" xr:uid="{1CEC88DE-2865-4850-985A-7898C6AC74B3}"/>
    <cellStyle name="Heading 3 2 3 4 6 9" xfId="10459" xr:uid="{28449F1B-2283-4C27-ACE3-994928DB04DB}"/>
    <cellStyle name="Heading 3 2 3 4 6 9 2" xfId="22816" xr:uid="{13523D28-17C1-419E-AF74-566DBE4EFCFD}"/>
    <cellStyle name="Heading 3 2 3 4 7" xfId="1293" xr:uid="{AE25E93F-60FB-4B44-83EF-7D721D61E671}"/>
    <cellStyle name="Heading 3 2 3 4 7 10" xfId="20585" xr:uid="{7D1161C4-A4B4-4CCB-BE54-C8DECFABEB10}"/>
    <cellStyle name="Heading 3 2 3 4 7 2" xfId="3834" xr:uid="{7DD245F1-A961-470A-9957-73693C43F974}"/>
    <cellStyle name="Heading 3 2 3 4 7 2 2" xfId="6814" xr:uid="{4C58CDF9-92DD-4C17-8725-22377A14A34B}"/>
    <cellStyle name="Heading 3 2 3 4 7 2 2 2" xfId="9009" xr:uid="{9352C793-09F6-4DA4-8BFA-D95B44104557}"/>
    <cellStyle name="Heading 3 2 3 4 7 2 2 2 2" xfId="27859" xr:uid="{5EC8090A-A91D-441D-A495-42F2FA06C41A}"/>
    <cellStyle name="Heading 3 2 3 4 7 2 2 3" xfId="19903" xr:uid="{6319AF7E-7DA0-482C-95BB-A6344AA420CE}"/>
    <cellStyle name="Heading 3 2 3 4 7 2 2 4" xfId="21960" xr:uid="{D93C4F8A-7497-41FC-ACD1-9A754ECD5ED5}"/>
    <cellStyle name="Heading 3 2 3 4 7 2 3" xfId="7966" xr:uid="{8CB5F222-6E16-4FA9-852B-5F61676D99FA}"/>
    <cellStyle name="Heading 3 2 3 4 7 2 3 2" xfId="24943" xr:uid="{71833B05-9291-422A-908D-D0AA70A157BA}"/>
    <cellStyle name="Heading 3 2 3 4 7 2 4" xfId="16987" xr:uid="{F6887B60-C6F5-4765-9B03-CF5CD0DBA386}"/>
    <cellStyle name="Heading 3 2 3 4 7 2 5" xfId="20665" xr:uid="{3AFC5543-CCAF-4627-9B1D-396843631AD7}"/>
    <cellStyle name="Heading 3 2 3 4 7 3" xfId="4400" xr:uid="{B79047F5-DFFA-43F0-9529-36CD74CECAD3}"/>
    <cellStyle name="Heading 3 2 3 4 7 3 2" xfId="8218" xr:uid="{03E3C30C-507A-4022-A74C-3ED7F21C32E3}"/>
    <cellStyle name="Heading 3 2 3 4 7 3 2 2" xfId="25484" xr:uid="{AAF5C78A-8233-4E80-8A23-1E5CCB9C1534}"/>
    <cellStyle name="Heading 3 2 3 4 7 3 3" xfId="17528" xr:uid="{7FB0F257-3D83-4085-BB4C-744575F0BC80}"/>
    <cellStyle name="Heading 3 2 3 4 7 3 4" xfId="20917" xr:uid="{8708F645-0717-44A7-AAAB-0D2E49CA7C53}"/>
    <cellStyle name="Heading 3 2 3 4 7 4" xfId="2651" xr:uid="{3FE96F87-9A38-4D35-B548-1A6E0EB34CCF}"/>
    <cellStyle name="Heading 3 2 3 4 7 4 2" xfId="7878" xr:uid="{108D9336-F014-4AB4-A042-A5E068546295}"/>
    <cellStyle name="Heading 3 2 3 4 7 4 2 2" xfId="23786" xr:uid="{A4319AEA-4702-40D9-BC5B-8278D854F9B9}"/>
    <cellStyle name="Heading 3 2 3 4 7 4 3" xfId="15833" xr:uid="{D84D539B-D6BC-4C63-99BE-EF9190F95535}"/>
    <cellStyle name="Heading 3 2 3 4 7 4 4" xfId="21867" xr:uid="{985145FA-72F8-439B-B872-70A780720807}"/>
    <cellStyle name="Heading 3 2 3 4 7 5" xfId="5167" xr:uid="{19C13BAB-7BD5-4F1E-B7CD-CFA9A7BE00D3}"/>
    <cellStyle name="Heading 3 2 3 4 7 5 2" xfId="8684" xr:uid="{575D8C6A-17BD-4F3F-9703-EE770476D37C}"/>
    <cellStyle name="Heading 3 2 3 4 7 5 2 2" xfId="26220" xr:uid="{40E93792-12BE-4D5E-8FB0-0A63D5BEB471}"/>
    <cellStyle name="Heading 3 2 3 4 7 5 3" xfId="18264" xr:uid="{6EDBD80D-E873-4CFE-B0F3-6702D55C07FD}"/>
    <cellStyle name="Heading 3 2 3 4 7 5 4" xfId="21383" xr:uid="{1529500A-A63B-4270-8EBD-0FBDB9C895E3}"/>
    <cellStyle name="Heading 3 2 3 4 7 6" xfId="4988" xr:uid="{B1E4EF27-567E-41B2-8CED-6BEA6542EA75}"/>
    <cellStyle name="Heading 3 2 3 4 7 6 2" xfId="8577" xr:uid="{190D3C7A-5DA9-4DB7-9CED-940AB6F6E023}"/>
    <cellStyle name="Heading 3 2 3 4 7 6 2 2" xfId="26043" xr:uid="{77CF94B7-3170-4797-A18F-B46C86B7E7D9}"/>
    <cellStyle name="Heading 3 2 3 4 7 6 3" xfId="18087" xr:uid="{EFAEC0EF-2A19-4FAC-8569-6FD0C0AD608C}"/>
    <cellStyle name="Heading 3 2 3 4 7 6 4" xfId="21276" xr:uid="{A4A4DCFB-2AC1-4B32-8C09-8CB18AF5EBEB}"/>
    <cellStyle name="Heading 3 2 3 4 7 7" xfId="7366" xr:uid="{B53A0F31-13D7-43E7-B311-83121B83F655}"/>
    <cellStyle name="Heading 3 2 3 4 7 7 2" xfId="9269" xr:uid="{62D25EF3-542C-4540-A4FC-80CC3BFD7C71}"/>
    <cellStyle name="Heading 3 2 3 4 7 7 3" xfId="22220" xr:uid="{0AE02E72-7589-4D63-8DF8-BDC21EA4391B}"/>
    <cellStyle name="Heading 3 2 3 4 7 8" xfId="10457" xr:uid="{0E3DCA9D-45E5-403C-AA56-1BF89FEEA1C0}"/>
    <cellStyle name="Heading 3 2 3 4 7 8 2" xfId="22814" xr:uid="{F0783015-D375-42CC-81BD-AAE855422EBF}"/>
    <cellStyle name="Heading 3 2 3 4 7 9" xfId="14853" xr:uid="{F27495CA-DD92-4BC3-93A4-8CC1BE393556}"/>
    <cellStyle name="Heading 3 2 3 4 8" xfId="28371" xr:uid="{E2E9CCE5-C17D-45D9-BF5A-23DB2A977B5B}"/>
    <cellStyle name="Heading 3 2 3 4 9" xfId="32373" xr:uid="{73CB1E8B-00F8-4A2E-A59D-2F4A8AE616DC}"/>
    <cellStyle name="Heading 3 2 3 5" xfId="1049" xr:uid="{510F5398-C814-4386-B0D8-3111C9C34AA9}"/>
    <cellStyle name="Heading 3 2 3 5 2" xfId="1183" xr:uid="{9981F356-7118-4B43-A149-EF1E35550A39}"/>
    <cellStyle name="Heading 3 2 3 5 2 2" xfId="1381" xr:uid="{52511A4A-08A7-48B9-A714-795F646FE059}"/>
    <cellStyle name="Heading 3 2 3 5 2 2 10" xfId="14934" xr:uid="{47985258-6B3A-425E-BC90-4064878FB1B4}"/>
    <cellStyle name="Heading 3 2 3 5 2 2 11" xfId="15587" xr:uid="{FD0E654A-E928-45A4-9158-CAD3B809CDE0}"/>
    <cellStyle name="Heading 3 2 3 5 2 2 2" xfId="3919" xr:uid="{ED6EF808-AF10-4149-8B4D-55B463C3380A}"/>
    <cellStyle name="Heading 3 2 3 5 2 2 2 2" xfId="6895" xr:uid="{ED39E488-8AD2-4B19-904E-D8DCA7E7E2FB}"/>
    <cellStyle name="Heading 3 2 3 5 2 2 2 2 2" xfId="9090" xr:uid="{E5066876-4A43-462A-9452-CFC29FC4A848}"/>
    <cellStyle name="Heading 3 2 3 5 2 2 2 2 2 2" xfId="27940" xr:uid="{4DEF28FD-FF70-484A-89F9-D84FE970482E}"/>
    <cellStyle name="Heading 3 2 3 5 2 2 2 2 3" xfId="19984" xr:uid="{7A24D604-AD4C-4664-BD35-6F1BFEEA47C5}"/>
    <cellStyle name="Heading 3 2 3 5 2 2 2 2 4" xfId="22041" xr:uid="{B31CCD73-C366-4A2A-AF4A-C5054ED728E8}"/>
    <cellStyle name="Heading 3 2 3 5 2 2 2 3" xfId="8047" xr:uid="{599DC268-A41B-4279-A17E-FD0E29E0EAE1}"/>
    <cellStyle name="Heading 3 2 3 5 2 2 2 3 2" xfId="25024" xr:uid="{AFD98AD3-EFFB-4278-AE4B-226CE561073D}"/>
    <cellStyle name="Heading 3 2 3 5 2 2 2 4" xfId="17068" xr:uid="{795DDE0B-60DF-4344-AE3C-21EA8EB03568}"/>
    <cellStyle name="Heading 3 2 3 5 2 2 2 5" xfId="20746" xr:uid="{69AC4940-83C4-4A8F-90D5-4D1CDFD13755}"/>
    <cellStyle name="Heading 3 2 3 5 2 2 3" xfId="4481" xr:uid="{1EE63996-AC67-4F90-ADC3-660DA3BF958F}"/>
    <cellStyle name="Heading 3 2 3 5 2 2 3 2" xfId="8299" xr:uid="{B8025A12-EC34-4DBC-A397-93D2D67BBFE9}"/>
    <cellStyle name="Heading 3 2 3 5 2 2 3 2 2" xfId="25565" xr:uid="{9533EECD-0A93-426E-A352-27C90760A8E3}"/>
    <cellStyle name="Heading 3 2 3 5 2 2 3 3" xfId="17609" xr:uid="{B4FBA002-2259-40AC-A19B-C43BED98B74A}"/>
    <cellStyle name="Heading 3 2 3 5 2 2 3 4" xfId="20998" xr:uid="{6A626017-EA75-40F6-9E05-85180C258607}"/>
    <cellStyle name="Heading 3 2 3 5 2 2 4" xfId="2509" xr:uid="{AC3079F0-6534-42E9-99DB-1881C6A64628}"/>
    <cellStyle name="Heading 3 2 3 5 2 2 4 2" xfId="7743" xr:uid="{FC182023-E2B6-4EDD-9C4F-0ADFE5B027F3}"/>
    <cellStyle name="Heading 3 2 3 5 2 2 4 2 2" xfId="23646" xr:uid="{8EDB1DC3-0E15-4226-A709-2895251DAE3F}"/>
    <cellStyle name="Heading 3 2 3 5 2 2 4 3" xfId="15693" xr:uid="{3740DBD8-87EC-4C31-BC14-A8A06560B737}"/>
    <cellStyle name="Heading 3 2 3 5 2 2 4 4" xfId="21732" xr:uid="{279E9EBF-4D7E-4735-9B88-682B2F66DCAF}"/>
    <cellStyle name="Heading 3 2 3 5 2 2 5" xfId="5249" xr:uid="{51AF8815-FA76-48E2-B8D3-64DE56ADFBAB}"/>
    <cellStyle name="Heading 3 2 3 5 2 2 5 2" xfId="8766" xr:uid="{D37345F6-FB27-45A9-9923-CF49432F508E}"/>
    <cellStyle name="Heading 3 2 3 5 2 2 5 2 2" xfId="26302" xr:uid="{9F74F667-6251-437F-8CBF-CBD79F7B6B5B}"/>
    <cellStyle name="Heading 3 2 3 5 2 2 5 3" xfId="18346" xr:uid="{A6B9A32A-3D13-482C-A65F-E05C8391240F}"/>
    <cellStyle name="Heading 3 2 3 5 2 2 5 4" xfId="21465" xr:uid="{49FDF643-2692-4E9F-99DA-0A64DCBBDAB4}"/>
    <cellStyle name="Heading 3 2 3 5 2 2 6" xfId="5098" xr:uid="{80030642-DCB2-409E-8416-AC190BB7E0A6}"/>
    <cellStyle name="Heading 3 2 3 5 2 2 6 2" xfId="8632" xr:uid="{D0CD682F-6972-4D0B-BE37-1A3957A3502B}"/>
    <cellStyle name="Heading 3 2 3 5 2 2 6 2 2" xfId="26151" xr:uid="{A61D0B78-83D6-4DB7-998A-64789104ACDB}"/>
    <cellStyle name="Heading 3 2 3 5 2 2 6 3" xfId="18195" xr:uid="{0CFDCB33-3876-4964-B737-2FDAC47177C8}"/>
    <cellStyle name="Heading 3 2 3 5 2 2 6 4" xfId="21331" xr:uid="{F5F5AE88-1023-4576-9228-ABD9E88D7CCB}"/>
    <cellStyle name="Heading 3 2 3 5 2 2 7" xfId="7468" xr:uid="{FD7F0FA9-EA65-4932-AD6D-038946BC9754}"/>
    <cellStyle name="Heading 3 2 3 5 2 2 7 2" xfId="9371" xr:uid="{0851C19D-CFAF-43CA-869B-5B3E4F5A40E9}"/>
    <cellStyle name="Heading 3 2 3 5 2 2 7 3" xfId="22322" xr:uid="{CB5EBE87-192D-4DB4-BEBA-ABCCAFF680F1}"/>
    <cellStyle name="Heading 3 2 3 5 2 2 8" xfId="7626" xr:uid="{AFDDE936-EB0F-4239-AF56-8381BC033C4A}"/>
    <cellStyle name="Heading 3 2 3 5 2 2 8 2" xfId="22896" xr:uid="{2DD14E40-9026-4F01-BFBF-D51F046D0EC0}"/>
    <cellStyle name="Heading 3 2 3 5 2 2 9" xfId="11013" xr:uid="{C80ADF59-BFBF-4B37-9A0E-68130B254C52}"/>
    <cellStyle name="Heading 3 2 3 5 2 2 9 2" xfId="23488" xr:uid="{F1F7968D-BFD6-4CCD-89C5-C0913898A8EF}"/>
    <cellStyle name="Heading 3 2 3 5 2 3" xfId="1467" xr:uid="{FCDF52FE-65AC-4B3F-A52D-57E5A3BFEF8A}"/>
    <cellStyle name="Heading 3 2 3 5 2 3 10" xfId="20581" xr:uid="{97FA340E-50D9-4C5A-A2DF-88F599CDF17B}"/>
    <cellStyle name="Heading 3 2 3 5 2 3 2" xfId="4004" xr:uid="{2C391715-611B-46DD-9E2E-8C7DA4C6CB4A}"/>
    <cellStyle name="Heading 3 2 3 5 2 3 2 2" xfId="6980" xr:uid="{E492CD44-D1EC-44D9-82BB-40F8ACC117E3}"/>
    <cellStyle name="Heading 3 2 3 5 2 3 2 2 2" xfId="9175" xr:uid="{8B4C9F50-EBC4-4180-9DAC-2384CC5CA4BF}"/>
    <cellStyle name="Heading 3 2 3 5 2 3 2 2 2 2" xfId="28025" xr:uid="{2F60DB55-7E1E-4CFD-8395-4E5884CC7786}"/>
    <cellStyle name="Heading 3 2 3 5 2 3 2 2 3" xfId="20069" xr:uid="{378ED1CA-EBAE-41FA-AB15-87F2AFD0FE39}"/>
    <cellStyle name="Heading 3 2 3 5 2 3 2 2 4" xfId="22126" xr:uid="{517566E2-CA15-48DC-89DE-437A9F262C28}"/>
    <cellStyle name="Heading 3 2 3 5 2 3 2 3" xfId="8131" xr:uid="{77369A6A-ABCF-4F80-9867-BFE47AFF8BB3}"/>
    <cellStyle name="Heading 3 2 3 5 2 3 2 3 2" xfId="25108" xr:uid="{D575DA32-01F9-4C19-8A92-65C4CEBCC019}"/>
    <cellStyle name="Heading 3 2 3 5 2 3 2 4" xfId="17152" xr:uid="{2FD424DC-C01B-4141-A4B2-32D69EE87417}"/>
    <cellStyle name="Heading 3 2 3 5 2 3 2 5" xfId="20830" xr:uid="{8461F591-7FD2-4D78-B7A1-5223A90E2642}"/>
    <cellStyle name="Heading 3 2 3 5 2 3 3" xfId="4565" xr:uid="{CE354EBA-C1A6-4CD1-824C-2708E0B2A7CC}"/>
    <cellStyle name="Heading 3 2 3 5 2 3 3 2" xfId="8383" xr:uid="{0D85ADEE-0EFC-4318-A3DB-B32412A4E049}"/>
    <cellStyle name="Heading 3 2 3 5 2 3 3 2 2" xfId="25649" xr:uid="{050011B6-9AB8-4E04-A8C2-73DD896B83C7}"/>
    <cellStyle name="Heading 3 2 3 5 2 3 3 3" xfId="17693" xr:uid="{ABFB01A7-DA6E-49B0-BC7A-92A24CC333EF}"/>
    <cellStyle name="Heading 3 2 3 5 2 3 3 4" xfId="21082" xr:uid="{69F6AD17-B6C1-4C2A-ADD0-046CC19B7048}"/>
    <cellStyle name="Heading 3 2 3 5 2 3 4" xfId="2632" xr:uid="{06318FE0-9347-48D6-B31C-3C67CB594A4A}"/>
    <cellStyle name="Heading 3 2 3 5 2 3 4 2" xfId="7860" xr:uid="{9E3B618C-78F0-409C-BA7A-A37FBCB91869}"/>
    <cellStyle name="Heading 3 2 3 5 2 3 4 2 2" xfId="23767" xr:uid="{7E58AD0B-CF01-48BC-902C-534D0D461ADC}"/>
    <cellStyle name="Heading 3 2 3 5 2 3 4 3" xfId="15814" xr:uid="{EAA118CF-5222-49D8-8EB6-BD5200220964}"/>
    <cellStyle name="Heading 3 2 3 5 2 3 4 4" xfId="21849" xr:uid="{66BD9109-1524-4852-9529-21104F065C4B}"/>
    <cellStyle name="Heading 3 2 3 5 2 3 5" xfId="5335" xr:uid="{C4D475E5-8B84-44A1-A535-85B4196F9548}"/>
    <cellStyle name="Heading 3 2 3 5 2 3 5 2" xfId="8852" xr:uid="{6E2756B4-A936-4B97-888E-BC1F4BFC4657}"/>
    <cellStyle name="Heading 3 2 3 5 2 3 5 2 2" xfId="26388" xr:uid="{A75F9BC9-E673-4281-8ADE-0063C09C0EAF}"/>
    <cellStyle name="Heading 3 2 3 5 2 3 5 3" xfId="18432" xr:uid="{926D1537-0089-47AA-9C2A-EA565DB57F7E}"/>
    <cellStyle name="Heading 3 2 3 5 2 3 5 4" xfId="21551" xr:uid="{6761BBD5-8056-4B44-A12C-62BA45CB7E05}"/>
    <cellStyle name="Heading 3 2 3 5 2 3 6" xfId="4995" xr:uid="{FBC8BDE2-73B2-4DBB-B8A8-8962385C285B}"/>
    <cellStyle name="Heading 3 2 3 5 2 3 6 2" xfId="8584" xr:uid="{3397CFD2-1776-4B4D-86D5-D1CCF4B44DB1}"/>
    <cellStyle name="Heading 3 2 3 5 2 3 6 2 2" xfId="26050" xr:uid="{13AE6D61-601A-4B10-8FD7-0A5B7594834A}"/>
    <cellStyle name="Heading 3 2 3 5 2 3 6 3" xfId="18094" xr:uid="{8D8E9F87-6163-4B2C-A56D-D1BC580839EF}"/>
    <cellStyle name="Heading 3 2 3 5 2 3 6 4" xfId="21283" xr:uid="{A0BD7842-F394-43F2-A40C-B9C5A74CBDFC}"/>
    <cellStyle name="Heading 3 2 3 5 2 3 7" xfId="7508" xr:uid="{4219FAD7-D127-4AD6-A4D2-88BACE61ADFF}"/>
    <cellStyle name="Heading 3 2 3 5 2 3 7 2" xfId="9411" xr:uid="{E95ACAB5-FC6E-4953-B28A-D57B12EBF393}"/>
    <cellStyle name="Heading 3 2 3 5 2 3 7 3" xfId="22362" xr:uid="{155355A3-7D47-4616-BFFD-4BADA64E46BC}"/>
    <cellStyle name="Heading 3 2 3 5 2 3 8" xfId="10507" xr:uid="{FE3521DE-F872-4CE4-9D89-A3C5ACE1C289}"/>
    <cellStyle name="Heading 3 2 3 5 2 3 8 2" xfId="22981" xr:uid="{8C5C79B2-805E-4910-ADBE-F3864A56EFDA}"/>
    <cellStyle name="Heading 3 2 3 5 2 3 9" xfId="15018" xr:uid="{F6D5318A-34D3-4B59-B396-1101E06DC511}"/>
    <cellStyle name="Heading 3 2 3 5 3" xfId="1184" xr:uid="{3268D3F9-CD35-41AE-B010-EAFAA0350D79}"/>
    <cellStyle name="Heading 3 2 3 5 3 2" xfId="1382" xr:uid="{6E8C559F-F21D-4C92-946E-F155B07082C5}"/>
    <cellStyle name="Heading 3 2 3 5 3 2 10" xfId="14935" xr:uid="{EAA11726-81EC-449A-A557-55B5F16C122C}"/>
    <cellStyle name="Heading 3 2 3 5 3 2 11" xfId="14638" xr:uid="{682D7C56-F231-4FCB-99EB-F6BF95F3F015}"/>
    <cellStyle name="Heading 3 2 3 5 3 2 2" xfId="3920" xr:uid="{7351AEFD-83DD-4194-A090-E749E11C92A5}"/>
    <cellStyle name="Heading 3 2 3 5 3 2 2 2" xfId="6896" xr:uid="{8781AEE8-CA44-4B26-BB8F-44AD8ACBE6FB}"/>
    <cellStyle name="Heading 3 2 3 5 3 2 2 2 2" xfId="9091" xr:uid="{4044FC94-DCF4-46DC-9B4E-E7144B51B33E}"/>
    <cellStyle name="Heading 3 2 3 5 3 2 2 2 2 2" xfId="27941" xr:uid="{F1FE192A-A72A-4C43-A797-C05863728458}"/>
    <cellStyle name="Heading 3 2 3 5 3 2 2 2 3" xfId="19985" xr:uid="{E92E4185-F1B8-48A7-B5F1-154F2F0A99B8}"/>
    <cellStyle name="Heading 3 2 3 5 3 2 2 2 4" xfId="22042" xr:uid="{D03E1014-BA65-47BC-B8F5-178D6C6703B4}"/>
    <cellStyle name="Heading 3 2 3 5 3 2 2 3" xfId="8048" xr:uid="{6A40822D-9441-4108-8071-10DD02C78571}"/>
    <cellStyle name="Heading 3 2 3 5 3 2 2 3 2" xfId="25025" xr:uid="{1DE7A07B-65EB-4DD4-A681-83DD53A2CE2C}"/>
    <cellStyle name="Heading 3 2 3 5 3 2 2 4" xfId="17069" xr:uid="{C4B88379-2F08-4A64-BA29-7ABB4CB4EA1F}"/>
    <cellStyle name="Heading 3 2 3 5 3 2 2 5" xfId="20747" xr:uid="{9F4F15E5-1B20-4F0B-B147-283229317AE5}"/>
    <cellStyle name="Heading 3 2 3 5 3 2 3" xfId="4482" xr:uid="{7DC26A88-CAEF-48C4-8CB6-5197B2670E84}"/>
    <cellStyle name="Heading 3 2 3 5 3 2 3 2" xfId="8300" xr:uid="{E6F5C0DA-8A72-4D03-9D08-C4F85C3CB5A7}"/>
    <cellStyle name="Heading 3 2 3 5 3 2 3 2 2" xfId="25566" xr:uid="{F7D2E487-B064-4107-A366-BEC28B435322}"/>
    <cellStyle name="Heading 3 2 3 5 3 2 3 3" xfId="17610" xr:uid="{430E0595-72AB-46DC-81D4-49598822A879}"/>
    <cellStyle name="Heading 3 2 3 5 3 2 3 4" xfId="20999" xr:uid="{20A53C5C-954F-4C8D-826A-E04F14963945}"/>
    <cellStyle name="Heading 3 2 3 5 3 2 4" xfId="2521" xr:uid="{64CA4328-8C63-4745-B6C5-E8CD2F9E12BC}"/>
    <cellStyle name="Heading 3 2 3 5 3 2 4 2" xfId="7753" xr:uid="{315F004E-4B36-4BEC-91C0-CB53011C5970}"/>
    <cellStyle name="Heading 3 2 3 5 3 2 4 2 2" xfId="23658" xr:uid="{A15C27FE-9783-4C98-B2E5-788306BFFBF3}"/>
    <cellStyle name="Heading 3 2 3 5 3 2 4 3" xfId="15705" xr:uid="{4731FE98-452B-4190-B184-CC4D5D388514}"/>
    <cellStyle name="Heading 3 2 3 5 3 2 4 4" xfId="21742" xr:uid="{0E414E71-CE76-44F3-B44A-9BA7550FC706}"/>
    <cellStyle name="Heading 3 2 3 5 3 2 5" xfId="5250" xr:uid="{46515CBF-2329-4099-8FF6-183AC7D43DC2}"/>
    <cellStyle name="Heading 3 2 3 5 3 2 5 2" xfId="8767" xr:uid="{62DECCBD-0FC5-4E4F-B38E-C2C69B0B755B}"/>
    <cellStyle name="Heading 3 2 3 5 3 2 5 2 2" xfId="26303" xr:uid="{33AF70A5-F508-4EFE-9318-1DFC8CDA3F53}"/>
    <cellStyle name="Heading 3 2 3 5 3 2 5 3" xfId="18347" xr:uid="{19300C6C-EBAF-4ACE-8479-34F17D2637F7}"/>
    <cellStyle name="Heading 3 2 3 5 3 2 5 4" xfId="21466" xr:uid="{37D765DA-C3D8-4185-8488-DBC927B2DE92}"/>
    <cellStyle name="Heading 3 2 3 5 3 2 6" xfId="5623" xr:uid="{61D8354D-3C5E-4EEA-B08A-8E859821578C}"/>
    <cellStyle name="Heading 3 2 3 5 3 2 6 2" xfId="8941" xr:uid="{31A85C50-43BC-4B4E-8D4D-13B30C0BD742}"/>
    <cellStyle name="Heading 3 2 3 5 3 2 6 2 2" xfId="26672" xr:uid="{F14C1F3A-7F3C-4788-99DB-154832841660}"/>
    <cellStyle name="Heading 3 2 3 5 3 2 6 3" xfId="18716" xr:uid="{95AB4079-DAB5-4562-A424-D0255480AEFC}"/>
    <cellStyle name="Heading 3 2 3 5 3 2 6 4" xfId="21652" xr:uid="{FBB5706C-13B4-4C6B-B3F7-5E1C988BEFE0}"/>
    <cellStyle name="Heading 3 2 3 5 3 2 7" xfId="7398" xr:uid="{9D84251B-AF90-4C4A-86C2-A5BB5ED0CA3D}"/>
    <cellStyle name="Heading 3 2 3 5 3 2 7 2" xfId="9301" xr:uid="{28E225BE-5F1B-4FD5-9A87-72048E5FC7B3}"/>
    <cellStyle name="Heading 3 2 3 5 3 2 7 3" xfId="22252" xr:uid="{A21631F7-771D-469E-AFE2-3A18A4F75E8D}"/>
    <cellStyle name="Heading 3 2 3 5 3 2 8" xfId="7627" xr:uid="{C6383261-12F2-4132-BA78-018C021B3C92}"/>
    <cellStyle name="Heading 3 2 3 5 3 2 8 2" xfId="22897" xr:uid="{8FB1B412-3AE1-493B-9FBD-008F082D95BF}"/>
    <cellStyle name="Heading 3 2 3 5 3 2 9" xfId="10058" xr:uid="{05959277-DF18-48B5-A120-869E29B246E0}"/>
    <cellStyle name="Heading 3 2 3 5 3 2 9 2" xfId="22435" xr:uid="{97ED2D2C-1A28-47F0-904A-5FBC3487EB0E}"/>
    <cellStyle name="Heading 3 2 3 5 3 3" xfId="1468" xr:uid="{CFE51416-C764-4DD4-8602-443C5F3D80BB}"/>
    <cellStyle name="Heading 3 2 3 5 3 3 10" xfId="20535" xr:uid="{6CC5A65F-E6E4-4437-825C-F7567B28A509}"/>
    <cellStyle name="Heading 3 2 3 5 3 3 2" xfId="4005" xr:uid="{A921C721-6844-4574-9C99-FCEEECFA87A9}"/>
    <cellStyle name="Heading 3 2 3 5 3 3 2 2" xfId="6981" xr:uid="{712CFB56-0A74-4518-A7D7-8C14DB5D0599}"/>
    <cellStyle name="Heading 3 2 3 5 3 3 2 2 2" xfId="9176" xr:uid="{CD71A821-388D-4918-8DFD-2B30F00C9E53}"/>
    <cellStyle name="Heading 3 2 3 5 3 3 2 2 2 2" xfId="28026" xr:uid="{6B455CCE-40D4-4994-BA65-58D1FB124C3F}"/>
    <cellStyle name="Heading 3 2 3 5 3 3 2 2 3" xfId="20070" xr:uid="{AF76AF07-2E58-46EC-9C83-0E9B69AF9DD2}"/>
    <cellStyle name="Heading 3 2 3 5 3 3 2 2 4" xfId="22127" xr:uid="{8950DC8A-2A20-47C2-88FC-E1B0177C7A8B}"/>
    <cellStyle name="Heading 3 2 3 5 3 3 2 3" xfId="8132" xr:uid="{0F2B89C0-26E3-4471-A975-FCDC9D23779C}"/>
    <cellStyle name="Heading 3 2 3 5 3 3 2 3 2" xfId="25109" xr:uid="{A337C7B2-3318-40A9-BB2B-3597EA663755}"/>
    <cellStyle name="Heading 3 2 3 5 3 3 2 4" xfId="17153" xr:uid="{2A92F8AF-2827-4337-943B-FB10927C9690}"/>
    <cellStyle name="Heading 3 2 3 5 3 3 2 5" xfId="20831" xr:uid="{5CA8633B-9A90-4105-8180-22BFDB6E900B}"/>
    <cellStyle name="Heading 3 2 3 5 3 3 3" xfId="4566" xr:uid="{87FE1486-8A7D-4781-B8A5-8EE8A2E62D5E}"/>
    <cellStyle name="Heading 3 2 3 5 3 3 3 2" xfId="8384" xr:uid="{BC895B8A-F48F-4676-8366-7BB94946C454}"/>
    <cellStyle name="Heading 3 2 3 5 3 3 3 2 2" xfId="25650" xr:uid="{B76D4B52-D7B3-43E3-B9B2-D707654437E5}"/>
    <cellStyle name="Heading 3 2 3 5 3 3 3 3" xfId="17694" xr:uid="{45C8DCDD-905A-4820-A2E6-43D183B039A2}"/>
    <cellStyle name="Heading 3 2 3 5 3 3 3 4" xfId="21083" xr:uid="{AA5011BB-7609-4502-8D75-2B09193B9CBC}"/>
    <cellStyle name="Heading 3 2 3 5 3 3 4" xfId="2542" xr:uid="{AB866BF5-9F50-48D0-914C-617D2605AC22}"/>
    <cellStyle name="Heading 3 2 3 5 3 3 4 2" xfId="7772" xr:uid="{163D40C5-FB1C-4CDC-AD4B-CFE5F7B70BF0}"/>
    <cellStyle name="Heading 3 2 3 5 3 3 4 2 2" xfId="23678" xr:uid="{277552B3-6788-40D0-888A-FFD188CAA06E}"/>
    <cellStyle name="Heading 3 2 3 5 3 3 4 3" xfId="15725" xr:uid="{272A9DC8-DB54-486D-BB4B-135ACFB3C0D8}"/>
    <cellStyle name="Heading 3 2 3 5 3 3 4 4" xfId="21761" xr:uid="{EBC7476A-B575-4A66-ACBD-5C9F62E8E573}"/>
    <cellStyle name="Heading 3 2 3 5 3 3 5" xfId="5336" xr:uid="{1730810F-C118-4C5D-ACF2-5E7139415050}"/>
    <cellStyle name="Heading 3 2 3 5 3 3 5 2" xfId="8853" xr:uid="{B5D80442-0818-4644-9AA5-5F05E8F4B5E3}"/>
    <cellStyle name="Heading 3 2 3 5 3 3 5 2 2" xfId="26389" xr:uid="{D219C3F3-43AA-4AE0-B310-D0886A983C54}"/>
    <cellStyle name="Heading 3 2 3 5 3 3 5 3" xfId="18433" xr:uid="{B41741DD-44D2-4D61-B309-FC45E24B60B4}"/>
    <cellStyle name="Heading 3 2 3 5 3 3 5 4" xfId="21552" xr:uid="{73BEDD96-EA96-4C19-8BDE-D0CAF32522C0}"/>
    <cellStyle name="Heading 3 2 3 5 3 3 6" xfId="4968" xr:uid="{E28E0ECC-1143-462A-B7B9-0D362AB4EC27}"/>
    <cellStyle name="Heading 3 2 3 5 3 3 6 2" xfId="8557" xr:uid="{586EFCD9-0527-4017-BAF2-F428D4F31F88}"/>
    <cellStyle name="Heading 3 2 3 5 3 3 6 2 2" xfId="26023" xr:uid="{BB513336-F777-4037-908B-AB85FDE9AB96}"/>
    <cellStyle name="Heading 3 2 3 5 3 3 6 3" xfId="18067" xr:uid="{564431A0-2E29-48A3-972C-A27A6EF572CC}"/>
    <cellStyle name="Heading 3 2 3 5 3 3 6 4" xfId="21256" xr:uid="{A34156C5-C115-42B4-AE22-137DCE1012E3}"/>
    <cellStyle name="Heading 3 2 3 5 3 3 7" xfId="7435" xr:uid="{747E1D18-9314-40DF-A68C-81DF1A4C94C0}"/>
    <cellStyle name="Heading 3 2 3 5 3 3 7 2" xfId="9338" xr:uid="{6268977D-B802-4DEE-9DAA-B6D9DAF148BB}"/>
    <cellStyle name="Heading 3 2 3 5 3 3 7 3" xfId="22289" xr:uid="{49B2A4B7-051B-4F80-93E1-E7BC644AB93A}"/>
    <cellStyle name="Heading 3 2 3 5 3 3 8" xfId="10508" xr:uid="{EFAB58BA-19AC-4B00-A6F2-DEED2A221E24}"/>
    <cellStyle name="Heading 3 2 3 5 3 3 8 2" xfId="22982" xr:uid="{43CF806F-25FC-4119-AB2E-D9B65AFEAD08}"/>
    <cellStyle name="Heading 3 2 3 5 3 3 9" xfId="15019" xr:uid="{96F3A712-5754-493C-92DE-4CBE79C3F41C}"/>
    <cellStyle name="Heading 3 2 3 5 4" xfId="1333" xr:uid="{865E6FEC-B5BC-4E21-AD75-A297061DA805}"/>
    <cellStyle name="Heading 3 2 3 5 4 10" xfId="14888" xr:uid="{66596FC0-425B-4904-BA92-E04085E95D55}"/>
    <cellStyle name="Heading 3 2 3 5 4 11" xfId="14479" xr:uid="{7A06B186-0571-4279-AF9B-0E6010AE2EF8}"/>
    <cellStyle name="Heading 3 2 3 5 4 2" xfId="3872" xr:uid="{58A10E12-FAD9-402A-BD3C-E4EBACD5B88C}"/>
    <cellStyle name="Heading 3 2 3 5 4 2 2" xfId="6849" xr:uid="{B796AF80-152D-4DBD-82FC-5D04DC774950}"/>
    <cellStyle name="Heading 3 2 3 5 4 2 2 2" xfId="9044" xr:uid="{2E0B7680-C1F1-4E18-86B8-20D0F75F5AD3}"/>
    <cellStyle name="Heading 3 2 3 5 4 2 2 2 2" xfId="27894" xr:uid="{4455B049-D3C7-4013-B59D-A7D6C7CD05BA}"/>
    <cellStyle name="Heading 3 2 3 5 4 2 2 3" xfId="19938" xr:uid="{DED7A904-19EE-4006-9814-55A3D49E333A}"/>
    <cellStyle name="Heading 3 2 3 5 4 2 2 4" xfId="21995" xr:uid="{B3EB078D-72AC-4115-B31A-53FEB0868652}"/>
    <cellStyle name="Heading 3 2 3 5 4 2 3" xfId="8001" xr:uid="{88964C86-7989-4566-B08D-2E9B8ACB846F}"/>
    <cellStyle name="Heading 3 2 3 5 4 2 3 2" xfId="24978" xr:uid="{6AC2621A-0D7C-4005-A541-8322C93AB9A1}"/>
    <cellStyle name="Heading 3 2 3 5 4 2 4" xfId="17022" xr:uid="{9B7F6573-CFA2-43C5-A096-0F6256E13797}"/>
    <cellStyle name="Heading 3 2 3 5 4 2 5" xfId="20700" xr:uid="{14489021-7D26-4FAC-B49E-598AE3273F1B}"/>
    <cellStyle name="Heading 3 2 3 5 4 3" xfId="4435" xr:uid="{8011324D-128C-49A0-B227-BE257F27EB92}"/>
    <cellStyle name="Heading 3 2 3 5 4 3 2" xfId="8253" xr:uid="{C54DDADF-CB42-4267-AD32-681EC426732F}"/>
    <cellStyle name="Heading 3 2 3 5 4 3 2 2" xfId="25519" xr:uid="{61F8A923-5B02-429E-8F47-F1B04B3AC934}"/>
    <cellStyle name="Heading 3 2 3 5 4 3 3" xfId="17563" xr:uid="{B437F8F9-583E-45FC-B921-C102EF8D9213}"/>
    <cellStyle name="Heading 3 2 3 5 4 3 4" xfId="20952" xr:uid="{22F48EA2-389C-497D-884F-97F3ACD0FC88}"/>
    <cellStyle name="Heading 3 2 3 5 4 4" xfId="2530" xr:uid="{FB93F1C0-935D-4703-B6CC-F7476F4D9781}"/>
    <cellStyle name="Heading 3 2 3 5 4 4 2" xfId="7761" xr:uid="{573B3A92-0AFC-4CEB-9C1D-AA258CC90B52}"/>
    <cellStyle name="Heading 3 2 3 5 4 4 2 2" xfId="23666" xr:uid="{7D0F9962-5598-47DE-9816-9861038C92DB}"/>
    <cellStyle name="Heading 3 2 3 5 4 4 3" xfId="15713" xr:uid="{E3031A1B-3ABC-461F-AC9C-9677FC7F98F8}"/>
    <cellStyle name="Heading 3 2 3 5 4 4 4" xfId="21750" xr:uid="{6E0EE0A3-C1AD-4E82-826D-C0F233353E44}"/>
    <cellStyle name="Heading 3 2 3 5 4 5" xfId="5203" xr:uid="{E0EDAD7B-4E4F-4D5B-9CA6-792717AD672D}"/>
    <cellStyle name="Heading 3 2 3 5 4 5 2" xfId="8720" xr:uid="{AB7279F4-1F14-4E5B-A2DF-03CB8B42D4EF}"/>
    <cellStyle name="Heading 3 2 3 5 4 5 2 2" xfId="26256" xr:uid="{DB2FC59E-7ADD-4827-AB87-437A842AAE10}"/>
    <cellStyle name="Heading 3 2 3 5 4 5 3" xfId="18300" xr:uid="{B6C3C54F-1AB2-4E90-BA32-EDCB76E53544}"/>
    <cellStyle name="Heading 3 2 3 5 4 5 4" xfId="21419" xr:uid="{9C21D316-5AD9-4E3D-8C4A-E331AB942ACF}"/>
    <cellStyle name="Heading 3 2 3 5 4 6" xfId="4619" xr:uid="{117516E2-092F-45D5-8FE9-B8A4F1DC07DF}"/>
    <cellStyle name="Heading 3 2 3 5 4 6 2" xfId="8425" xr:uid="{0AA1E303-C671-4A8E-8F61-EC344ABFF2E1}"/>
    <cellStyle name="Heading 3 2 3 5 4 6 2 2" xfId="25699" xr:uid="{C0C3311B-5189-48F6-A7C9-12C104E06039}"/>
    <cellStyle name="Heading 3 2 3 5 4 6 3" xfId="17743" xr:uid="{4B808F2A-4920-4979-A25B-75CDD829ACA6}"/>
    <cellStyle name="Heading 3 2 3 5 4 6 4" xfId="21124" xr:uid="{38EB567E-EF9F-4E10-9B59-298B5A76455C}"/>
    <cellStyle name="Heading 3 2 3 5 4 7" xfId="5608" xr:uid="{3B7D1D28-D51A-42CB-A1E3-999D043649B6}"/>
    <cellStyle name="Heading 3 2 3 5 4 7 2" xfId="8933" xr:uid="{54C1AED3-E72E-401C-A072-CD9FCAC58145}"/>
    <cellStyle name="Heading 3 2 3 5 4 7 3" xfId="21639" xr:uid="{CF1002B3-16D8-484B-88C3-69963850C42F}"/>
    <cellStyle name="Heading 3 2 3 5 4 8" xfId="7580" xr:uid="{FE2ED1C8-4CE6-4EE5-9EBB-12E20A64E728}"/>
    <cellStyle name="Heading 3 2 3 5 4 8 2" xfId="22850" xr:uid="{ED2FCBD9-C592-4252-9399-87D6AE779828}"/>
    <cellStyle name="Heading 3 2 3 5 4 9" xfId="10351" xr:uid="{B69F6344-3DB0-4D38-A637-72D928FC716C}"/>
    <cellStyle name="Heading 3 2 3 5 4 9 2" xfId="22706" xr:uid="{8DD8BE62-085A-4B6A-9EA6-C5ADDA5A8580}"/>
    <cellStyle name="Heading 3 2 3 5 5" xfId="1279" xr:uid="{54214ABF-4A9F-4D9A-8D28-196A54EBEDA8}"/>
    <cellStyle name="Heading 3 2 3 5 5 10" xfId="20534" xr:uid="{F925E508-A079-48EA-AC75-9AA7661CD97E}"/>
    <cellStyle name="Heading 3 2 3 5 5 2" xfId="3821" xr:uid="{FDB3C51C-F1EA-4D73-A470-1DEF876EADEE}"/>
    <cellStyle name="Heading 3 2 3 5 5 2 2" xfId="6802" xr:uid="{BCA3D97D-9257-4876-B8C0-439804352990}"/>
    <cellStyle name="Heading 3 2 3 5 5 2 2 2" xfId="8997" xr:uid="{5E6CFDA0-153E-47B0-B6B1-F718EACBA034}"/>
    <cellStyle name="Heading 3 2 3 5 5 2 2 2 2" xfId="27847" xr:uid="{6AE84238-4AA8-4CD6-9D69-5EA4C37C7415}"/>
    <cellStyle name="Heading 3 2 3 5 5 2 2 3" xfId="19891" xr:uid="{0D4A5867-9E6C-4F90-B750-A3C65FF4932B}"/>
    <cellStyle name="Heading 3 2 3 5 5 2 2 4" xfId="21948" xr:uid="{81D1C2C6-2B37-4F25-AEEC-823D508A6E51}"/>
    <cellStyle name="Heading 3 2 3 5 5 2 3" xfId="7955" xr:uid="{9C6A2B81-D4B3-49EC-931A-AB14DE98FBF6}"/>
    <cellStyle name="Heading 3 2 3 5 5 2 3 2" xfId="24932" xr:uid="{91E063F4-5E7A-4718-8C52-237B5575BA5A}"/>
    <cellStyle name="Heading 3 2 3 5 5 2 4" xfId="16976" xr:uid="{412EA318-12A1-409B-947D-433422B783A2}"/>
    <cellStyle name="Heading 3 2 3 5 5 2 5" xfId="20654" xr:uid="{CB9CE59C-F705-488D-8961-CD4F6725D840}"/>
    <cellStyle name="Heading 3 2 3 5 5 3" xfId="4389" xr:uid="{3E90C624-6957-48DD-AEAE-5518B58CBACB}"/>
    <cellStyle name="Heading 3 2 3 5 5 3 2" xfId="8207" xr:uid="{7943153F-6BB5-4667-92DF-4131822E7883}"/>
    <cellStyle name="Heading 3 2 3 5 5 3 2 2" xfId="25473" xr:uid="{0F25F060-31D6-4772-8479-1BF1032F6062}"/>
    <cellStyle name="Heading 3 2 3 5 5 3 3" xfId="17517" xr:uid="{452613E1-1D5A-48E6-9816-ECCAE764D5C2}"/>
    <cellStyle name="Heading 3 2 3 5 5 3 4" xfId="20906" xr:uid="{EA114CD4-F0BC-4C93-B170-BD061CB23771}"/>
    <cellStyle name="Heading 3 2 3 5 5 4" xfId="2541" xr:uid="{53B42543-C01A-4E2B-B0FA-95C6B40BD916}"/>
    <cellStyle name="Heading 3 2 3 5 5 4 2" xfId="7771" xr:uid="{6C6F5128-3BA5-4D0B-A037-827CCA8E0C60}"/>
    <cellStyle name="Heading 3 2 3 5 5 4 2 2" xfId="23677" xr:uid="{12E96344-2C6E-440A-B750-2E4F2E936CB1}"/>
    <cellStyle name="Heading 3 2 3 5 5 4 3" xfId="15724" xr:uid="{32E941EB-17BC-4675-A857-AEEEBE16A6A9}"/>
    <cellStyle name="Heading 3 2 3 5 5 4 4" xfId="21760" xr:uid="{EC45EDE5-6D9A-4B95-9A3C-476BB9822008}"/>
    <cellStyle name="Heading 3 2 3 5 5 5" xfId="5155" xr:uid="{6BBF5292-83F3-4AA8-9FCD-743ED958A105}"/>
    <cellStyle name="Heading 3 2 3 5 5 5 2" xfId="8672" xr:uid="{A0BCC044-3A94-4236-97E2-B5F7C3CB9EE3}"/>
    <cellStyle name="Heading 3 2 3 5 5 5 2 2" xfId="26208" xr:uid="{83AFEE02-7333-4D8F-B7F3-519292021313}"/>
    <cellStyle name="Heading 3 2 3 5 5 5 3" xfId="18252" xr:uid="{2FDE3069-8FE9-4EFF-83E7-334867ED328F}"/>
    <cellStyle name="Heading 3 2 3 5 5 5 4" xfId="21371" xr:uid="{D6712B1D-2ED6-4DF5-B024-E88DE65E9B16}"/>
    <cellStyle name="Heading 3 2 3 5 5 6" xfId="5040" xr:uid="{2FD9F730-A70E-4CE5-A535-4DF8BC45F080}"/>
    <cellStyle name="Heading 3 2 3 5 5 6 2" xfId="8604" xr:uid="{2E59AF51-CD1A-4EDE-8870-F8D6B9845FB0}"/>
    <cellStyle name="Heading 3 2 3 5 5 6 2 2" xfId="26094" xr:uid="{EBE7B48B-E5EE-4307-9B40-F79CC0E98DF9}"/>
    <cellStyle name="Heading 3 2 3 5 5 6 3" xfId="18138" xr:uid="{04436F12-5A46-4541-8582-C4AE374AF7E9}"/>
    <cellStyle name="Heading 3 2 3 5 5 6 4" xfId="21303" xr:uid="{6E62EF40-9A77-4507-8B5C-D8A2E5273182}"/>
    <cellStyle name="Heading 3 2 3 5 5 7" xfId="7526" xr:uid="{3651F9CB-EAA7-4660-9455-4A3DC3E1D4F1}"/>
    <cellStyle name="Heading 3 2 3 5 5 7 2" xfId="9429" xr:uid="{924AB9DE-331C-4ADE-BE73-DC48D1F9B9CD}"/>
    <cellStyle name="Heading 3 2 3 5 5 7 3" xfId="22380" xr:uid="{EEC34FAF-2B2E-42DF-95ED-4D979EB811C6}"/>
    <cellStyle name="Heading 3 2 3 5 5 8" xfId="10445" xr:uid="{8B2876A7-91D6-41A0-8866-B1DCF3E4FE7F}"/>
    <cellStyle name="Heading 3 2 3 5 5 8 2" xfId="22803" xr:uid="{AB397C88-EE99-4E0F-B917-549F0D71B54D}"/>
    <cellStyle name="Heading 3 2 3 5 5 9" xfId="14842" xr:uid="{BC9D7908-CBEB-4B33-8440-26C1633CE1B1}"/>
    <cellStyle name="Heading 3 2 3 5 6" xfId="31456" xr:uid="{A4073A92-7E9A-429D-80C2-01316FDF10B7}"/>
    <cellStyle name="Heading 3 2 3 5 7" xfId="32310" xr:uid="{E47ED6AF-4709-44CE-9BDD-4C25F12402ED}"/>
    <cellStyle name="Heading 3 2 3 6" xfId="974" xr:uid="{E978C788-721F-4DDF-ACF9-842E236E65C4}"/>
    <cellStyle name="Heading 3 2 3 6 2" xfId="1185" xr:uid="{66281EC4-57EF-4177-9745-67965D778A0B}"/>
    <cellStyle name="Heading 3 2 3 6 2 2" xfId="1383" xr:uid="{166EEA54-5BAE-4849-87D8-1AC412AA75F4}"/>
    <cellStyle name="Heading 3 2 3 6 2 2 10" xfId="14936" xr:uid="{6D62C523-DC59-49E6-A15A-905B64DD6893}"/>
    <cellStyle name="Heading 3 2 3 6 2 2 11" xfId="15634" xr:uid="{2DAE0C73-0E0B-4F83-B013-D1DD9ED6A3A8}"/>
    <cellStyle name="Heading 3 2 3 6 2 2 2" xfId="3921" xr:uid="{CEA10CDC-0430-430D-B361-D73330B0857C}"/>
    <cellStyle name="Heading 3 2 3 6 2 2 2 2" xfId="6897" xr:uid="{AE7D8C07-59C1-402C-9F2D-FCF281622A79}"/>
    <cellStyle name="Heading 3 2 3 6 2 2 2 2 2" xfId="9092" xr:uid="{0AE6406C-4CBB-4EFE-BBDC-4B2B082EACA4}"/>
    <cellStyle name="Heading 3 2 3 6 2 2 2 2 2 2" xfId="27942" xr:uid="{147F38BB-A3C1-4386-9FE2-DF617AEEF044}"/>
    <cellStyle name="Heading 3 2 3 6 2 2 2 2 3" xfId="19986" xr:uid="{2E162D44-5FA5-4A18-AB6E-BE511F0A362B}"/>
    <cellStyle name="Heading 3 2 3 6 2 2 2 2 4" xfId="22043" xr:uid="{5692F0C1-D931-4A1E-8ED3-261ADB6440EA}"/>
    <cellStyle name="Heading 3 2 3 6 2 2 2 3" xfId="8049" xr:uid="{BAA3E564-DD86-4660-81C4-08C754403D6E}"/>
    <cellStyle name="Heading 3 2 3 6 2 2 2 3 2" xfId="25026" xr:uid="{29B80AD7-9D00-4173-8B4D-8FFFF15785B0}"/>
    <cellStyle name="Heading 3 2 3 6 2 2 2 4" xfId="17070" xr:uid="{547D24C5-03DF-4FE5-AC3F-5CBA24E44602}"/>
    <cellStyle name="Heading 3 2 3 6 2 2 2 5" xfId="20748" xr:uid="{DA85F1FA-EFC9-4C4A-B67C-7B64E7CE9E18}"/>
    <cellStyle name="Heading 3 2 3 6 2 2 3" xfId="4483" xr:uid="{DD9C9182-8DBD-41A3-82FF-1984A9F7DB5F}"/>
    <cellStyle name="Heading 3 2 3 6 2 2 3 2" xfId="8301" xr:uid="{3DDCDCC4-A056-4D4A-801D-B2C29B598A35}"/>
    <cellStyle name="Heading 3 2 3 6 2 2 3 2 2" xfId="25567" xr:uid="{9333A1EA-8E28-4D12-B568-D787E93E41C4}"/>
    <cellStyle name="Heading 3 2 3 6 2 2 3 3" xfId="17611" xr:uid="{17AAE3AC-43FB-46CE-B106-D94A9ECF594D}"/>
    <cellStyle name="Heading 3 2 3 6 2 2 3 4" xfId="21000" xr:uid="{DDE4CAF8-1C3D-42FA-AB07-120D81D6C3FD}"/>
    <cellStyle name="Heading 3 2 3 6 2 2 4" xfId="2456" xr:uid="{7AE6A55C-26DA-4E8A-9014-09FB703953BD}"/>
    <cellStyle name="Heading 3 2 3 6 2 2 4 2" xfId="7696" xr:uid="{20027A92-8C01-4F8C-98F4-C6E60E785040}"/>
    <cellStyle name="Heading 3 2 3 6 2 2 4 2 2" xfId="23594" xr:uid="{1EC34611-CD54-4CA0-9986-78C14A8E02FE}"/>
    <cellStyle name="Heading 3 2 3 6 2 2 4 3" xfId="15641" xr:uid="{D3D27AA5-7BA4-40A6-8C89-99CF8EBCE1D2}"/>
    <cellStyle name="Heading 3 2 3 6 2 2 4 4" xfId="21685" xr:uid="{575FEC85-F24A-4520-9144-78881F48D3FB}"/>
    <cellStyle name="Heading 3 2 3 6 2 2 5" xfId="5251" xr:uid="{EBD5C905-9F55-4906-AA11-7F397ED1EE43}"/>
    <cellStyle name="Heading 3 2 3 6 2 2 5 2" xfId="8768" xr:uid="{0E87D04D-F754-4AC4-AD2E-04F09916CB49}"/>
    <cellStyle name="Heading 3 2 3 6 2 2 5 2 2" xfId="26304" xr:uid="{96A496EB-AD3C-4546-8778-C1950517D04D}"/>
    <cellStyle name="Heading 3 2 3 6 2 2 5 3" xfId="18348" xr:uid="{BB80E0CA-1090-4EC2-BC1D-10BB0B30360F}"/>
    <cellStyle name="Heading 3 2 3 6 2 2 5 4" xfId="21467" xr:uid="{F50E1EFA-18AC-4AA8-9B0B-BCEEF2622C6C}"/>
    <cellStyle name="Heading 3 2 3 6 2 2 6" xfId="5046" xr:uid="{33DC3673-BCB6-49F5-99AB-8B1C10F98D52}"/>
    <cellStyle name="Heading 3 2 3 6 2 2 6 2" xfId="8610" xr:uid="{81EB71AE-6685-4DF5-9452-72E5370B4F73}"/>
    <cellStyle name="Heading 3 2 3 6 2 2 6 2 2" xfId="26099" xr:uid="{903E8DF6-A27D-4CDB-B2B8-A3456707F25B}"/>
    <cellStyle name="Heading 3 2 3 6 2 2 6 3" xfId="18143" xr:uid="{D9E1A62E-2194-4D43-B5B4-BFF25110E5E6}"/>
    <cellStyle name="Heading 3 2 3 6 2 2 6 4" xfId="21309" xr:uid="{CC1AD950-C6A9-444F-A1D6-8F576AC07C29}"/>
    <cellStyle name="Heading 3 2 3 6 2 2 7" xfId="7332" xr:uid="{D1149D79-E534-46F2-BCD8-44C322DA6A46}"/>
    <cellStyle name="Heading 3 2 3 6 2 2 7 2" xfId="9235" xr:uid="{509E32F1-79E5-4A8A-A4B0-B65A19C2D004}"/>
    <cellStyle name="Heading 3 2 3 6 2 2 7 3" xfId="22186" xr:uid="{0773D691-0794-4265-A9FB-DE852499562A}"/>
    <cellStyle name="Heading 3 2 3 6 2 2 8" xfId="7628" xr:uid="{52039BB1-6A26-47F2-A913-546D2EEDE6AF}"/>
    <cellStyle name="Heading 3 2 3 6 2 2 8 2" xfId="22898" xr:uid="{8CD5E7FE-25CB-4819-9983-C032670E4B8B}"/>
    <cellStyle name="Heading 3 2 3 6 2 2 9" xfId="10030" xr:uid="{943C57C4-9421-4E44-9278-92E99AA9036F}"/>
    <cellStyle name="Heading 3 2 3 6 2 2 9 2" xfId="22415" xr:uid="{6FEBC15C-5B45-4ACB-8568-CB043CCE4514}"/>
    <cellStyle name="Heading 3 2 3 6 2 3" xfId="1469" xr:uid="{90850B56-2E47-412D-BF09-D8406919A8BD}"/>
    <cellStyle name="Heading 3 2 3 6 2 3 10" xfId="20518" xr:uid="{A0EB72FA-483D-4A41-90D0-A06FFC145999}"/>
    <cellStyle name="Heading 3 2 3 6 2 3 2" xfId="4006" xr:uid="{D5DA0B8A-D9A7-46E9-B835-3E191B238221}"/>
    <cellStyle name="Heading 3 2 3 6 2 3 2 2" xfId="6982" xr:uid="{E6C4BB99-52D5-41E4-8750-DB6160B4DDB6}"/>
    <cellStyle name="Heading 3 2 3 6 2 3 2 2 2" xfId="9177" xr:uid="{99968974-255F-4412-9C24-0718D0F4B5A5}"/>
    <cellStyle name="Heading 3 2 3 6 2 3 2 2 2 2" xfId="28027" xr:uid="{B100B605-125E-499A-85A1-282EC15B6F87}"/>
    <cellStyle name="Heading 3 2 3 6 2 3 2 2 3" xfId="20071" xr:uid="{8633953F-98B6-433C-A051-F0FE2C58BB45}"/>
    <cellStyle name="Heading 3 2 3 6 2 3 2 2 4" xfId="22128" xr:uid="{13EFD5CA-D342-4765-A1AD-6BFE9EE34DFF}"/>
    <cellStyle name="Heading 3 2 3 6 2 3 2 3" xfId="8133" xr:uid="{EF0B2073-CFD7-4629-B4D1-6F9A74444768}"/>
    <cellStyle name="Heading 3 2 3 6 2 3 2 3 2" xfId="25110" xr:uid="{12D34DE3-5064-42B9-8C4A-8F6462D2C7B3}"/>
    <cellStyle name="Heading 3 2 3 6 2 3 2 4" xfId="17154" xr:uid="{2449C235-9C60-449C-9CB8-DA6AEAC970DB}"/>
    <cellStyle name="Heading 3 2 3 6 2 3 2 5" xfId="20832" xr:uid="{99DCB89C-0EB7-46AB-BBD4-4D439EA8762E}"/>
    <cellStyle name="Heading 3 2 3 6 2 3 3" xfId="4567" xr:uid="{3E598722-350B-4BE1-9191-B38625BA6044}"/>
    <cellStyle name="Heading 3 2 3 6 2 3 3 2" xfId="8385" xr:uid="{5CAA64F7-B889-42DC-829D-BFCCE7537D1A}"/>
    <cellStyle name="Heading 3 2 3 6 2 3 3 2 2" xfId="25651" xr:uid="{17E35168-489B-40BB-92CC-0C63A78FA75F}"/>
    <cellStyle name="Heading 3 2 3 6 2 3 3 3" xfId="17695" xr:uid="{E2C4DD1A-6627-4715-AA29-CAA454D85D03}"/>
    <cellStyle name="Heading 3 2 3 6 2 3 3 4" xfId="21084" xr:uid="{FE27326A-DE06-4301-9ABA-EADB5EC498EE}"/>
    <cellStyle name="Heading 3 2 3 6 2 3 4" xfId="2499" xr:uid="{F4BC2C86-06E0-464F-8CC3-0E2796344B25}"/>
    <cellStyle name="Heading 3 2 3 6 2 3 4 2" xfId="7734" xr:uid="{B4A98B08-3892-4955-BD93-626D4456176D}"/>
    <cellStyle name="Heading 3 2 3 6 2 3 4 2 2" xfId="23636" xr:uid="{9FBEF011-7372-45C9-BE1E-8EB848A98244}"/>
    <cellStyle name="Heading 3 2 3 6 2 3 4 3" xfId="15683" xr:uid="{6E0E936E-6930-4D4A-B3DB-85AD754DBF21}"/>
    <cellStyle name="Heading 3 2 3 6 2 3 4 4" xfId="21723" xr:uid="{6F2F5066-7BA7-4C08-BBC7-64CD01E6297B}"/>
    <cellStyle name="Heading 3 2 3 6 2 3 5" xfId="5337" xr:uid="{F5D60409-6E00-4C87-92BB-7384D4B4F35E}"/>
    <cellStyle name="Heading 3 2 3 6 2 3 5 2" xfId="8854" xr:uid="{41E752DC-2E70-448A-997D-000D6E582F73}"/>
    <cellStyle name="Heading 3 2 3 6 2 3 5 2 2" xfId="26390" xr:uid="{2502CF38-4CD6-4A5E-8A7F-AD8E8A45F7B9}"/>
    <cellStyle name="Heading 3 2 3 6 2 3 5 3" xfId="18434" xr:uid="{B776870A-6265-4B87-8488-888DA327E80A}"/>
    <cellStyle name="Heading 3 2 3 6 2 3 5 4" xfId="21553" xr:uid="{45383112-04C8-4CEE-81B3-DF325820EAC4}"/>
    <cellStyle name="Heading 3 2 3 6 2 3 6" xfId="4897" xr:uid="{A166ED42-41E8-4C2A-9852-A444663266BE}"/>
    <cellStyle name="Heading 3 2 3 6 2 3 6 2" xfId="8543" xr:uid="{3E606F60-A0BA-4486-8C0F-2E25F32B69BB}"/>
    <cellStyle name="Heading 3 2 3 6 2 3 6 2 2" xfId="25954" xr:uid="{94A728F8-2507-49BA-BD90-9DFAF86B00B9}"/>
    <cellStyle name="Heading 3 2 3 6 2 3 6 3" xfId="17998" xr:uid="{0705DE78-6FBC-42A4-B57A-625B7044E436}"/>
    <cellStyle name="Heading 3 2 3 6 2 3 6 4" xfId="21242" xr:uid="{BC6D3EC5-BF29-45A0-88C1-60C49A97603E}"/>
    <cellStyle name="Heading 3 2 3 6 2 3 7" xfId="7371" xr:uid="{74BA5919-A03A-4DA2-A604-390970E5FFEF}"/>
    <cellStyle name="Heading 3 2 3 6 2 3 7 2" xfId="9274" xr:uid="{F71185E1-9843-4807-88FC-E4631B7FD317}"/>
    <cellStyle name="Heading 3 2 3 6 2 3 7 3" xfId="22225" xr:uid="{FC99B9A1-5517-4B1C-8CCA-A758A3064F39}"/>
    <cellStyle name="Heading 3 2 3 6 2 3 8" xfId="10509" xr:uid="{B9EB1D29-51C4-4062-BE58-86FB07C935BE}"/>
    <cellStyle name="Heading 3 2 3 6 2 3 8 2" xfId="22983" xr:uid="{D1E70BD1-B229-42C2-AA2F-AD388349494F}"/>
    <cellStyle name="Heading 3 2 3 6 2 3 9" xfId="15020" xr:uid="{4D4DEC73-7D66-4048-B250-034803C113B3}"/>
    <cellStyle name="Heading 3 2 3 6 3" xfId="1186" xr:uid="{CEB3A8CC-6740-4DE2-8DA9-D7C1412886E4}"/>
    <cellStyle name="Heading 3 2 3 6 3 2" xfId="1384" xr:uid="{C850C3A3-ECE0-4471-AC04-99F116857BD4}"/>
    <cellStyle name="Heading 3 2 3 6 3 2 10" xfId="14937" xr:uid="{D4E779EA-2046-4256-8AE8-97FCC50733D0}"/>
    <cellStyle name="Heading 3 2 3 6 3 2 11" xfId="14759" xr:uid="{C0F36DA8-334F-48E9-AD40-865D5FCBE6AC}"/>
    <cellStyle name="Heading 3 2 3 6 3 2 2" xfId="3922" xr:uid="{869FDFD9-C45C-40BB-ACB1-69DB3A3FE9FE}"/>
    <cellStyle name="Heading 3 2 3 6 3 2 2 2" xfId="6898" xr:uid="{E87FADB5-67BC-4F7D-89E7-E06198206989}"/>
    <cellStyle name="Heading 3 2 3 6 3 2 2 2 2" xfId="9093" xr:uid="{D6A8488B-6469-445F-84B0-0F0AFD073CFD}"/>
    <cellStyle name="Heading 3 2 3 6 3 2 2 2 2 2" xfId="27943" xr:uid="{5B0641C5-6D3B-49FC-B099-2B764CEEFA61}"/>
    <cellStyle name="Heading 3 2 3 6 3 2 2 2 3" xfId="19987" xr:uid="{79820D7B-6167-4B6A-BF81-7B7CACFE7BBA}"/>
    <cellStyle name="Heading 3 2 3 6 3 2 2 2 4" xfId="22044" xr:uid="{4C7D0F24-094F-41F3-BD03-3AC54B811980}"/>
    <cellStyle name="Heading 3 2 3 6 3 2 2 3" xfId="8050" xr:uid="{1FC6D054-6861-4D44-839F-B39A560CBCBF}"/>
    <cellStyle name="Heading 3 2 3 6 3 2 2 3 2" xfId="25027" xr:uid="{0E624B4F-93BE-4BFE-9BB6-B9A06B18F76A}"/>
    <cellStyle name="Heading 3 2 3 6 3 2 2 4" xfId="17071" xr:uid="{E76DC132-0619-4E1E-B93A-C3876A47AA41}"/>
    <cellStyle name="Heading 3 2 3 6 3 2 2 5" xfId="20749" xr:uid="{52E85E25-500E-4E55-9632-8313608C1716}"/>
    <cellStyle name="Heading 3 2 3 6 3 2 3" xfId="4484" xr:uid="{FAB856D1-E876-4643-BF95-15BF95240CA0}"/>
    <cellStyle name="Heading 3 2 3 6 3 2 3 2" xfId="8302" xr:uid="{B429C070-9268-48D8-8728-AF759D2709C7}"/>
    <cellStyle name="Heading 3 2 3 6 3 2 3 2 2" xfId="25568" xr:uid="{E5A2E576-363D-4389-9A19-71608BA1E3D4}"/>
    <cellStyle name="Heading 3 2 3 6 3 2 3 3" xfId="17612" xr:uid="{7874C380-3EFC-469B-AE5F-1100553E01BF}"/>
    <cellStyle name="Heading 3 2 3 6 3 2 3 4" xfId="21001" xr:uid="{CB948097-CB88-4F08-ACE8-E34FF7A1A36E}"/>
    <cellStyle name="Heading 3 2 3 6 3 2 4" xfId="2257" xr:uid="{61246145-FF16-429C-A423-B29D3CBF0EEB}"/>
    <cellStyle name="Heading 3 2 3 6 3 2 4 2" xfId="7681" xr:uid="{33619DD3-755A-4175-BBA4-E6AE83EE67FE}"/>
    <cellStyle name="Heading 3 2 3 6 3 2 4 2 2" xfId="23515" xr:uid="{52171334-C2E4-4F86-B4F0-BD470F8EB5C5}"/>
    <cellStyle name="Heading 3 2 3 6 3 2 4 3" xfId="15540" xr:uid="{6E620A24-DB6E-4C1D-B45B-29525932D812}"/>
    <cellStyle name="Heading 3 2 3 6 3 2 4 4" xfId="21658" xr:uid="{797C7F20-51FB-43B9-91C5-4B30FE0B94BC}"/>
    <cellStyle name="Heading 3 2 3 6 3 2 5" xfId="5252" xr:uid="{F9BA7C95-7791-4337-8724-C0107DCD96C3}"/>
    <cellStyle name="Heading 3 2 3 6 3 2 5 2" xfId="8769" xr:uid="{98B24044-FEE9-415A-842B-CA87943E9927}"/>
    <cellStyle name="Heading 3 2 3 6 3 2 5 2 2" xfId="26305" xr:uid="{625BE630-DA2D-4809-97CB-95224E577647}"/>
    <cellStyle name="Heading 3 2 3 6 3 2 5 3" xfId="18349" xr:uid="{CF70AB2D-A0D3-436B-A43E-C4A16C8B1B01}"/>
    <cellStyle name="Heading 3 2 3 6 3 2 5 4" xfId="21468" xr:uid="{D0FCCD70-9529-4471-AEDF-125B8B1C9601}"/>
    <cellStyle name="Heading 3 2 3 6 3 2 6" xfId="4758" xr:uid="{D2218482-567C-4743-A870-E4D8A9281ABA}"/>
    <cellStyle name="Heading 3 2 3 6 3 2 6 2" xfId="8501" xr:uid="{78DBA2EE-0DB3-4A7B-99DC-E00C847A70BD}"/>
    <cellStyle name="Heading 3 2 3 6 3 2 6 2 2" xfId="25822" xr:uid="{56628ADC-A44E-41EB-8630-CF8837BC3721}"/>
    <cellStyle name="Heading 3 2 3 6 3 2 6 3" xfId="17866" xr:uid="{6770E3C2-51DD-4B8A-B676-BF5AFECC849F}"/>
    <cellStyle name="Heading 3 2 3 6 3 2 6 4" xfId="21200" xr:uid="{BF6193C5-AAC2-43AB-BF7F-789A0D64A167}"/>
    <cellStyle name="Heading 3 2 3 6 3 2 7" xfId="7516" xr:uid="{A0A909F7-928D-4A12-9293-DB6071B1D0D3}"/>
    <cellStyle name="Heading 3 2 3 6 3 2 7 2" xfId="9419" xr:uid="{C251AB9C-2DAF-4460-B71E-F1C0299BB654}"/>
    <cellStyle name="Heading 3 2 3 6 3 2 7 3" xfId="22370" xr:uid="{D64D243F-333B-40F0-8C93-9462DA934462}"/>
    <cellStyle name="Heading 3 2 3 6 3 2 8" xfId="7629" xr:uid="{17E02C0B-BF8F-41BE-B749-FBBBF3BA463F}"/>
    <cellStyle name="Heading 3 2 3 6 3 2 8 2" xfId="22899" xr:uid="{91BF6BE2-960D-41AE-9413-00969D76441A}"/>
    <cellStyle name="Heading 3 2 3 6 3 2 9" xfId="10120" xr:uid="{781EC00B-2D5D-410A-BAD9-4F9C72D7FCD1}"/>
    <cellStyle name="Heading 3 2 3 6 3 2 9 2" xfId="22490" xr:uid="{2E740BB7-87FC-402E-A4D8-13FE62D9A92A}"/>
    <cellStyle name="Heading 3 2 3 6 3 3" xfId="1470" xr:uid="{1B7A8548-F470-4A5F-A2E4-AF05707A6CFA}"/>
    <cellStyle name="Heading 3 2 3 6 3 3 10" xfId="20603" xr:uid="{7FB76D7F-3DA2-4D44-9FA6-56ED057395A6}"/>
    <cellStyle name="Heading 3 2 3 6 3 3 2" xfId="4007" xr:uid="{06071C81-E90A-41B6-ADAA-E4425941A3E1}"/>
    <cellStyle name="Heading 3 2 3 6 3 3 2 2" xfId="6983" xr:uid="{DC47D1C6-8E38-4045-946D-00D729C65D71}"/>
    <cellStyle name="Heading 3 2 3 6 3 3 2 2 2" xfId="9178" xr:uid="{9960A8B3-2A52-408B-AC21-172266F73684}"/>
    <cellStyle name="Heading 3 2 3 6 3 3 2 2 2 2" xfId="28028" xr:uid="{A8478FD0-6553-430A-B065-1E1562B36CCC}"/>
    <cellStyle name="Heading 3 2 3 6 3 3 2 2 3" xfId="20072" xr:uid="{7DF1C7D0-C959-4967-91DD-34EB93DCDD73}"/>
    <cellStyle name="Heading 3 2 3 6 3 3 2 2 4" xfId="22129" xr:uid="{8CE937DD-28AE-4C6C-9AA0-7417795AFF4D}"/>
    <cellStyle name="Heading 3 2 3 6 3 3 2 3" xfId="8134" xr:uid="{4375B866-043F-46E4-8B74-4339645925D6}"/>
    <cellStyle name="Heading 3 2 3 6 3 3 2 3 2" xfId="25111" xr:uid="{E034F61C-96AB-4D63-A53D-71420DB493D7}"/>
    <cellStyle name="Heading 3 2 3 6 3 3 2 4" xfId="17155" xr:uid="{3C0F5FBD-641A-475F-9457-C32A8BCF2568}"/>
    <cellStyle name="Heading 3 2 3 6 3 3 2 5" xfId="20833" xr:uid="{D586033B-4C99-4670-8673-4A379EF558DB}"/>
    <cellStyle name="Heading 3 2 3 6 3 3 3" xfId="4568" xr:uid="{2DB6D96F-6A48-464E-96D0-939D7628BCC5}"/>
    <cellStyle name="Heading 3 2 3 6 3 3 3 2" xfId="8386" xr:uid="{6DB3A707-8691-464C-B4FF-ABD4F0880291}"/>
    <cellStyle name="Heading 3 2 3 6 3 3 3 2 2" xfId="25652" xr:uid="{F2EAFA3E-5ABF-48E0-B5FB-CA703F873CC9}"/>
    <cellStyle name="Heading 3 2 3 6 3 3 3 3" xfId="17696" xr:uid="{4D05280D-1BD9-4B75-9642-30FCED6A2C91}"/>
    <cellStyle name="Heading 3 2 3 6 3 3 3 4" xfId="21085" xr:uid="{DDBAFFAB-5D80-4917-BCCC-B2F787D107D1}"/>
    <cellStyle name="Heading 3 2 3 6 3 3 4" xfId="2678" xr:uid="{23FEBFA1-30F4-41A0-8144-E3A49E3328B6}"/>
    <cellStyle name="Heading 3 2 3 6 3 3 4 2" xfId="7904" xr:uid="{72543AB7-43AD-4C2D-8B39-16984D81357D}"/>
    <cellStyle name="Heading 3 2 3 6 3 3 4 2 2" xfId="23813" xr:uid="{60A8DFD6-BF54-4112-B577-7C22F3D57097}"/>
    <cellStyle name="Heading 3 2 3 6 3 3 4 3" xfId="15860" xr:uid="{A05B4902-BCCA-4C61-9C06-1568C0BFA057}"/>
    <cellStyle name="Heading 3 2 3 6 3 3 4 4" xfId="21893" xr:uid="{75AA213C-0BB6-4302-A454-D1E99937C7E1}"/>
    <cellStyle name="Heading 3 2 3 6 3 3 5" xfId="5338" xr:uid="{298A490E-E425-43DE-8A7B-483245108055}"/>
    <cellStyle name="Heading 3 2 3 6 3 3 5 2" xfId="8855" xr:uid="{923DAC6B-063C-4002-AA0D-4C9FCF98EA8E}"/>
    <cellStyle name="Heading 3 2 3 6 3 3 5 2 2" xfId="26391" xr:uid="{311052CE-CD65-4B52-95AD-2C9769090BBD}"/>
    <cellStyle name="Heading 3 2 3 6 3 3 5 3" xfId="18435" xr:uid="{9D09E296-E04E-4388-AFCD-41B6E641A83D}"/>
    <cellStyle name="Heading 3 2 3 6 3 3 5 4" xfId="21554" xr:uid="{7E799B80-7747-455F-875B-7C71D92CB349}"/>
    <cellStyle name="Heading 3 2 3 6 3 3 6" xfId="5053" xr:uid="{AABF59B0-9387-4194-AE36-B14B384BFDCE}"/>
    <cellStyle name="Heading 3 2 3 6 3 3 6 2" xfId="8617" xr:uid="{982695C3-C2A6-47E5-AC43-2D824F4EC913}"/>
    <cellStyle name="Heading 3 2 3 6 3 3 6 2 2" xfId="26106" xr:uid="{D4A37559-20E5-45B0-A799-14D325A31545}"/>
    <cellStyle name="Heading 3 2 3 6 3 3 6 3" xfId="18150" xr:uid="{5802D340-8A1E-4A7C-A7DE-67B58F62C0E4}"/>
    <cellStyle name="Heading 3 2 3 6 3 3 6 4" xfId="21316" xr:uid="{4376B399-1FD0-4CD3-A8ED-57E5B6B075B4}"/>
    <cellStyle name="Heading 3 2 3 6 3 3 7" xfId="7482" xr:uid="{96449A83-E335-4C81-A057-27433CC6F045}"/>
    <cellStyle name="Heading 3 2 3 6 3 3 7 2" xfId="9385" xr:uid="{B2432139-7823-4592-BF3E-2B9FA7B0F05E}"/>
    <cellStyle name="Heading 3 2 3 6 3 3 7 3" xfId="22336" xr:uid="{08FDF63F-78F4-4E14-9872-E8B4006067CE}"/>
    <cellStyle name="Heading 3 2 3 6 3 3 8" xfId="10510" xr:uid="{943F432C-FD04-4E4A-B4E1-8294BD493B28}"/>
    <cellStyle name="Heading 3 2 3 6 3 3 8 2" xfId="22984" xr:uid="{6FE7645F-65B0-4074-9E25-BE2AF43A8A1C}"/>
    <cellStyle name="Heading 3 2 3 6 3 3 9" xfId="15021" xr:uid="{4647088E-210A-4D9C-9A5A-BBE9166945D4}"/>
    <cellStyle name="Heading 3 2 3 6 4" xfId="1307" xr:uid="{5D9A7E4D-5C81-4417-8BD5-7F135C8A9C10}"/>
    <cellStyle name="Heading 3 2 3 6 4 10" xfId="14864" xr:uid="{B4E743E4-05DB-4F32-96F1-5852BB3506EC}"/>
    <cellStyle name="Heading 3 2 3 6 4 11" xfId="15122" xr:uid="{09789C33-B163-4ACE-81DD-42F304730BE4}"/>
    <cellStyle name="Heading 3 2 3 6 4 2" xfId="3846" xr:uid="{4E16B7EB-8856-4CD7-8361-1B10C9E7786C}"/>
    <cellStyle name="Heading 3 2 3 6 4 2 2" xfId="6825" xr:uid="{E37A5ECF-A550-4DB5-B4AB-1D81B3689DA0}"/>
    <cellStyle name="Heading 3 2 3 6 4 2 2 2" xfId="9020" xr:uid="{260D67F7-215C-438C-85FF-B5E4E4941672}"/>
    <cellStyle name="Heading 3 2 3 6 4 2 2 2 2" xfId="27870" xr:uid="{D35F5613-E412-4D92-910B-6746C222BD1E}"/>
    <cellStyle name="Heading 3 2 3 6 4 2 2 3" xfId="19914" xr:uid="{B1E98D97-05E5-4B28-BB16-1AF6B3A5C402}"/>
    <cellStyle name="Heading 3 2 3 6 4 2 2 4" xfId="21971" xr:uid="{E395A4C6-D18E-41AF-B5B3-1C309CF9DCD0}"/>
    <cellStyle name="Heading 3 2 3 6 4 2 3" xfId="7977" xr:uid="{58840152-6E58-4A25-9055-03A8A6A3A4F6}"/>
    <cellStyle name="Heading 3 2 3 6 4 2 3 2" xfId="24954" xr:uid="{BD2F1436-DD8C-4F06-803D-0C72115216CD}"/>
    <cellStyle name="Heading 3 2 3 6 4 2 4" xfId="16998" xr:uid="{196E93DF-A91E-44E1-8E19-C617FADD80E4}"/>
    <cellStyle name="Heading 3 2 3 6 4 2 5" xfId="20676" xr:uid="{CD749980-303A-4096-8728-A870EBD79C6A}"/>
    <cellStyle name="Heading 3 2 3 6 4 3" xfId="4411" xr:uid="{29261AB6-6F98-48DC-9D1A-F402C293C3B7}"/>
    <cellStyle name="Heading 3 2 3 6 4 3 2" xfId="8229" xr:uid="{AB55B2C0-3A3E-463C-AE36-F2642DF71760}"/>
    <cellStyle name="Heading 3 2 3 6 4 3 2 2" xfId="25495" xr:uid="{82952880-853C-4253-AD28-6A64905D7A06}"/>
    <cellStyle name="Heading 3 2 3 6 4 3 3" xfId="17539" xr:uid="{EC67ED33-7625-4064-BE22-A07C1DC3014D}"/>
    <cellStyle name="Heading 3 2 3 6 4 3 4" xfId="20928" xr:uid="{A294C215-7697-4542-A6ED-F92F8852B8B5}"/>
    <cellStyle name="Heading 3 2 3 6 4 4" xfId="2597" xr:uid="{CD0260B4-44E4-420A-B406-A13634E08F2C}"/>
    <cellStyle name="Heading 3 2 3 6 4 4 2" xfId="7827" xr:uid="{232D16CA-9CFD-4CA9-A2C2-5E0484B92AC1}"/>
    <cellStyle name="Heading 3 2 3 6 4 4 2 2" xfId="23733" xr:uid="{B75643C3-FBA6-4F8F-A516-FA7C81074649}"/>
    <cellStyle name="Heading 3 2 3 6 4 4 3" xfId="15780" xr:uid="{F6538823-A935-4501-9FBD-4D56AE3BD2BE}"/>
    <cellStyle name="Heading 3 2 3 6 4 4 4" xfId="21816" xr:uid="{CF50FE37-78C1-4A6C-AD78-077A0AA47F88}"/>
    <cellStyle name="Heading 3 2 3 6 4 5" xfId="5179" xr:uid="{CA4C4254-AD1C-4923-98F4-71A68B57FBB0}"/>
    <cellStyle name="Heading 3 2 3 6 4 5 2" xfId="8696" xr:uid="{EA140A66-A958-478A-A5F0-7FB42AD6B493}"/>
    <cellStyle name="Heading 3 2 3 6 4 5 2 2" xfId="26232" xr:uid="{6EF22F91-3FA8-4BB7-AA86-EE49AA863948}"/>
    <cellStyle name="Heading 3 2 3 6 4 5 3" xfId="18276" xr:uid="{C0638893-A261-4313-B996-3160E79D8326}"/>
    <cellStyle name="Heading 3 2 3 6 4 5 4" xfId="21395" xr:uid="{2ECDF2A9-9BC0-4C6A-9D3E-00D129375705}"/>
    <cellStyle name="Heading 3 2 3 6 4 6" xfId="4856" xr:uid="{27B10A8F-7836-42D2-9174-459BCED1F0E2}"/>
    <cellStyle name="Heading 3 2 3 6 4 6 2" xfId="8533" xr:uid="{67333060-F3E6-490E-AE23-632BC74D6818}"/>
    <cellStyle name="Heading 3 2 3 6 4 6 2 2" xfId="25915" xr:uid="{8E3079F5-ABB0-440E-9A33-66364655A546}"/>
    <cellStyle name="Heading 3 2 3 6 4 6 3" xfId="17959" xr:uid="{84ABBBAD-7078-40D0-B62F-0F545D34ABF4}"/>
    <cellStyle name="Heading 3 2 3 6 4 6 4" xfId="21232" xr:uid="{659A5C18-D0D2-4443-888E-29F5E3FF4588}"/>
    <cellStyle name="Heading 3 2 3 6 4 7" xfId="7523" xr:uid="{6A7BD068-8368-4F97-816A-D8C886C43E7A}"/>
    <cellStyle name="Heading 3 2 3 6 4 7 2" xfId="9426" xr:uid="{AF14F0B5-DF24-4567-94C9-7EE1378289BC}"/>
    <cellStyle name="Heading 3 2 3 6 4 7 3" xfId="22377" xr:uid="{7E6B02B4-1B92-43CE-99F4-93FE01758395}"/>
    <cellStyle name="Heading 3 2 3 6 4 8" xfId="7558" xr:uid="{C502C049-DE2B-43F8-8770-A752A6509EE3}"/>
    <cellStyle name="Heading 3 2 3 6 4 8 2" xfId="22826" xr:uid="{A87A9E16-2BF3-4EF5-89AB-2DAEAE9256B6}"/>
    <cellStyle name="Heading 3 2 3 6 4 9" xfId="10428" xr:uid="{6D986136-64E4-44FB-A88F-8AB86E735A09}"/>
    <cellStyle name="Heading 3 2 3 6 4 9 2" xfId="22785" xr:uid="{7409AD62-E36A-4F26-8C8F-7C03E00274B1}"/>
    <cellStyle name="Heading 3 2 3 6 5" xfId="1289" xr:uid="{65C63BBD-94B5-4E68-BDBC-0B9B5546718C}"/>
    <cellStyle name="Heading 3 2 3 6 5 10" xfId="20611" xr:uid="{16ED5D44-ADDC-4DA6-8A72-BC4281D3F275}"/>
    <cellStyle name="Heading 3 2 3 6 5 2" xfId="3831" xr:uid="{055FEB91-EE7C-4A35-8AD6-5B6FAA26928A}"/>
    <cellStyle name="Heading 3 2 3 6 5 2 2" xfId="6811" xr:uid="{F6296A9A-EBBE-448D-826E-1F4608347458}"/>
    <cellStyle name="Heading 3 2 3 6 5 2 2 2" xfId="9006" xr:uid="{8F7B375A-A50B-4C9E-B20F-DB5DF13D5F31}"/>
    <cellStyle name="Heading 3 2 3 6 5 2 2 2 2" xfId="27856" xr:uid="{E990842F-0926-4687-8218-E3DB0084ABC7}"/>
    <cellStyle name="Heading 3 2 3 6 5 2 2 3" xfId="19900" xr:uid="{F852A831-460D-44A2-8AFD-D2D98B3DBB83}"/>
    <cellStyle name="Heading 3 2 3 6 5 2 2 4" xfId="21957" xr:uid="{25B6FF5D-E111-4F94-B790-A989473280D1}"/>
    <cellStyle name="Heading 3 2 3 6 5 2 3" xfId="7963" xr:uid="{4191690B-D842-4C5E-8837-0C5685E5910E}"/>
    <cellStyle name="Heading 3 2 3 6 5 2 3 2" xfId="24940" xr:uid="{065809A8-0F27-4E76-BCC8-989CAA7765F1}"/>
    <cellStyle name="Heading 3 2 3 6 5 2 4" xfId="16984" xr:uid="{98E33F1A-75D2-48D8-9DC9-1BB17717429A}"/>
    <cellStyle name="Heading 3 2 3 6 5 2 5" xfId="20662" xr:uid="{DE12A746-23EB-4E4F-98E8-2686D8894665}"/>
    <cellStyle name="Heading 3 2 3 6 5 3" xfId="4397" xr:uid="{A1069D89-279E-42A9-9AEF-D013EDA0771F}"/>
    <cellStyle name="Heading 3 2 3 6 5 3 2" xfId="8215" xr:uid="{452F3EC3-0370-46A9-AC4F-8B069DC2CFBE}"/>
    <cellStyle name="Heading 3 2 3 6 5 3 2 2" xfId="25481" xr:uid="{ECF26428-85F2-4873-B579-91A9CA3447E3}"/>
    <cellStyle name="Heading 3 2 3 6 5 3 3" xfId="17525" xr:uid="{AE5588F2-6E61-41FB-B12F-8E5B28553E01}"/>
    <cellStyle name="Heading 3 2 3 6 5 3 4" xfId="20914" xr:uid="{82C2DA15-231E-4459-97B3-D312F9CFDA0D}"/>
    <cellStyle name="Heading 3 2 3 6 5 4" xfId="2689" xr:uid="{D4BCBC28-E393-457B-B6B3-833BD7C1C1B4}"/>
    <cellStyle name="Heading 3 2 3 6 5 4 2" xfId="7912" xr:uid="{E8AB98B5-85A6-4DD0-9D73-4567AA431454}"/>
    <cellStyle name="Heading 3 2 3 6 5 4 2 2" xfId="23823" xr:uid="{C5070056-479B-431D-9692-990CB7C49865}"/>
    <cellStyle name="Heading 3 2 3 6 5 4 3" xfId="15870" xr:uid="{3A992CF8-4814-4E24-B8DE-B5AA4C4B3DCB}"/>
    <cellStyle name="Heading 3 2 3 6 5 4 4" xfId="21901" xr:uid="{1F65B331-08A0-48F2-94EB-F21E8B89AE2C}"/>
    <cellStyle name="Heading 3 2 3 6 5 5" xfId="5164" xr:uid="{99C59E93-3379-4393-A6E0-3C91E3EFF1DC}"/>
    <cellStyle name="Heading 3 2 3 6 5 5 2" xfId="8681" xr:uid="{CF1B7777-F024-4078-A158-9823BC0C7C1F}"/>
    <cellStyle name="Heading 3 2 3 6 5 5 2 2" xfId="26217" xr:uid="{13E8A9A2-D55D-4642-8B96-069BC78F46D4}"/>
    <cellStyle name="Heading 3 2 3 6 5 5 3" xfId="18261" xr:uid="{09A0A59D-053D-4EC6-A1A5-74EA3EBE1FB6}"/>
    <cellStyle name="Heading 3 2 3 6 5 5 4" xfId="21380" xr:uid="{1EA13BFD-B9EE-4B10-A12E-921816832486}"/>
    <cellStyle name="Heading 3 2 3 6 5 6" xfId="4990" xr:uid="{C9BDA7B7-61A8-446D-83F1-15C01B370124}"/>
    <cellStyle name="Heading 3 2 3 6 5 6 2" xfId="8579" xr:uid="{0CB39991-9C5A-4107-B261-8961E09248EF}"/>
    <cellStyle name="Heading 3 2 3 6 5 6 2 2" xfId="26045" xr:uid="{18D78A69-218E-4D24-82F0-037DA798D183}"/>
    <cellStyle name="Heading 3 2 3 6 5 6 3" xfId="18089" xr:uid="{8B9139D3-FF6E-41C8-9C0A-92068B97EF41}"/>
    <cellStyle name="Heading 3 2 3 6 5 6 4" xfId="21278" xr:uid="{CB865385-E051-4A65-ADD4-0F06F49783A5}"/>
    <cellStyle name="Heading 3 2 3 6 5 7" xfId="7499" xr:uid="{AB26CA76-EE37-4A4E-A964-2EE11693C6AF}"/>
    <cellStyle name="Heading 3 2 3 6 5 7 2" xfId="9402" xr:uid="{2F7D8958-DC0F-4CEB-9C21-B60CF65E57A2}"/>
    <cellStyle name="Heading 3 2 3 6 5 7 3" xfId="22353" xr:uid="{52B8E2A4-DE6D-43D7-A8F8-3F5C42839981}"/>
    <cellStyle name="Heading 3 2 3 6 5 8" xfId="10454" xr:uid="{ECF6D8CD-D02D-4122-85DC-6B8CD28BE48B}"/>
    <cellStyle name="Heading 3 2 3 6 5 8 2" xfId="22811" xr:uid="{21B7C692-8B06-402C-9454-68A88D67FC25}"/>
    <cellStyle name="Heading 3 2 3 6 5 9" xfId="14850" xr:uid="{20544B6E-2018-44B2-A78F-C5C80B55DD69}"/>
    <cellStyle name="Heading 3 2 3 7" xfId="1187" xr:uid="{5A12727A-03ED-42C4-9F05-54F25D338FAD}"/>
    <cellStyle name="Heading 3 2 3 7 2" xfId="1385" xr:uid="{2E543E8F-5BE8-403D-83D0-1D8ADA96C98F}"/>
    <cellStyle name="Heading 3 2 3 7 2 10" xfId="14938" xr:uid="{78E66FA1-47C0-444C-9A25-EB82C1308295}"/>
    <cellStyle name="Heading 3 2 3 7 2 11" xfId="15523" xr:uid="{13A437D7-FE6C-4086-A969-34CAADE043CB}"/>
    <cellStyle name="Heading 3 2 3 7 2 2" xfId="3923" xr:uid="{3E34CE7C-38E7-409E-AA22-77DB1F243CE0}"/>
    <cellStyle name="Heading 3 2 3 7 2 2 2" xfId="6899" xr:uid="{A37236DB-FDA9-4622-83BB-8D7786511074}"/>
    <cellStyle name="Heading 3 2 3 7 2 2 2 2" xfId="9094" xr:uid="{4DC78098-F520-449C-9227-BC0682983444}"/>
    <cellStyle name="Heading 3 2 3 7 2 2 2 2 2" xfId="27944" xr:uid="{0579A339-9424-47EB-AEAA-52262FF4A797}"/>
    <cellStyle name="Heading 3 2 3 7 2 2 2 3" xfId="19988" xr:uid="{1754BBF1-F5BC-4B36-84A8-1C41D536D44F}"/>
    <cellStyle name="Heading 3 2 3 7 2 2 2 4" xfId="22045" xr:uid="{FC7B6ADE-727C-4BBC-84FE-5F6781CDDCDB}"/>
    <cellStyle name="Heading 3 2 3 7 2 2 3" xfId="8051" xr:uid="{1B56B9F4-9779-4DA9-87F7-FF55BA047C82}"/>
    <cellStyle name="Heading 3 2 3 7 2 2 3 2" xfId="25028" xr:uid="{293E526F-BD5A-4137-AE59-E75D3D402B78}"/>
    <cellStyle name="Heading 3 2 3 7 2 2 4" xfId="17072" xr:uid="{53E368EC-686D-4CE0-B384-70A68F6C10F2}"/>
    <cellStyle name="Heading 3 2 3 7 2 2 5" xfId="20750" xr:uid="{B32DBD86-9130-4A1B-8DDA-500BFA766F38}"/>
    <cellStyle name="Heading 3 2 3 7 2 3" xfId="4485" xr:uid="{56C46965-874F-49BA-9F0D-51FA923D6B20}"/>
    <cellStyle name="Heading 3 2 3 7 2 3 2" xfId="8303" xr:uid="{3B82E1A5-E2FA-4F48-A15E-9C8EBE37DF44}"/>
    <cellStyle name="Heading 3 2 3 7 2 3 2 2" xfId="25569" xr:uid="{1448C128-CE20-45E8-B5F3-61CB174599EA}"/>
    <cellStyle name="Heading 3 2 3 7 2 3 3" xfId="17613" xr:uid="{684C2F28-FFF5-47B1-865D-75E158366D29}"/>
    <cellStyle name="Heading 3 2 3 7 2 3 4" xfId="21002" xr:uid="{9E771CAE-B67B-496D-B508-D8C5ABDDC6A1}"/>
    <cellStyle name="Heading 3 2 3 7 2 4" xfId="2615" xr:uid="{630D09B8-7DC3-4730-83D9-990E02E5F2CB}"/>
    <cellStyle name="Heading 3 2 3 7 2 4 2" xfId="7845" xr:uid="{B4A0E964-EB6B-4F47-B01F-762792783048}"/>
    <cellStyle name="Heading 3 2 3 7 2 4 2 2" xfId="23751" xr:uid="{43F8EFE1-EDB4-4627-9508-F91E6F50C21F}"/>
    <cellStyle name="Heading 3 2 3 7 2 4 3" xfId="15798" xr:uid="{2FB55699-2684-4273-90E5-653FB3CBE06F}"/>
    <cellStyle name="Heading 3 2 3 7 2 4 4" xfId="21834" xr:uid="{D0200D78-6355-4624-91EF-BCA47C6C2244}"/>
    <cellStyle name="Heading 3 2 3 7 2 5" xfId="5253" xr:uid="{45899B88-8B84-4ABF-A769-288281EF956C}"/>
    <cellStyle name="Heading 3 2 3 7 2 5 2" xfId="8770" xr:uid="{5700B572-7EB3-4F1F-A7A4-B9D7D00EE2A5}"/>
    <cellStyle name="Heading 3 2 3 7 2 5 2 2" xfId="26306" xr:uid="{C4E51543-6DB9-4079-8987-3DC1BE6AA358}"/>
    <cellStyle name="Heading 3 2 3 7 2 5 3" xfId="18350" xr:uid="{C737C6F9-0635-4257-A48B-DB38F95922C7}"/>
    <cellStyle name="Heading 3 2 3 7 2 5 4" xfId="21469" xr:uid="{047E84DF-347D-4024-8BB9-FF8747DD828F}"/>
    <cellStyle name="Heading 3 2 3 7 2 6" xfId="5600" xr:uid="{45166EC6-CA56-44CC-85F7-E57B9BD2E3FD}"/>
    <cellStyle name="Heading 3 2 3 7 2 6 2" xfId="8928" xr:uid="{5C77D76B-B601-4663-92DC-19DA03F37C98}"/>
    <cellStyle name="Heading 3 2 3 7 2 6 2 2" xfId="26650" xr:uid="{DED5D44C-E69F-4C2A-9F12-9E6F060022A1}"/>
    <cellStyle name="Heading 3 2 3 7 2 6 3" xfId="18694" xr:uid="{5A90DEDF-2868-4747-B653-BB1F81787A1D}"/>
    <cellStyle name="Heading 3 2 3 7 2 6 4" xfId="21633" xr:uid="{61CD8457-C9EE-40B9-A24C-2ACA94D1B43B}"/>
    <cellStyle name="Heading 3 2 3 7 2 7" xfId="7443" xr:uid="{DEADB3E6-6007-4E0A-B732-6FC3DD9CEA7A}"/>
    <cellStyle name="Heading 3 2 3 7 2 7 2" xfId="9346" xr:uid="{3BEB6C70-7212-40FA-91FC-E7CEE6EAEB90}"/>
    <cellStyle name="Heading 3 2 3 7 2 7 3" xfId="22297" xr:uid="{E0A942DC-F95F-4094-9C07-3D2D8CB89699}"/>
    <cellStyle name="Heading 3 2 3 7 2 8" xfId="7630" xr:uid="{925767C2-027A-40CD-9099-F9066269E832}"/>
    <cellStyle name="Heading 3 2 3 7 2 8 2" xfId="22900" xr:uid="{C9BCFFB9-7687-4452-A7FA-869006007232}"/>
    <cellStyle name="Heading 3 2 3 7 2 9" xfId="10318" xr:uid="{775F0AD5-7D31-49F2-A28B-6222647B8E24}"/>
    <cellStyle name="Heading 3 2 3 7 2 9 2" xfId="22674" xr:uid="{4223C975-0977-4390-BDD0-DCD6C08C6DA0}"/>
    <cellStyle name="Heading 3 2 3 7 3" xfId="1471" xr:uid="{22FE5430-5AC8-4E6D-9196-C7890B4ED17F}"/>
    <cellStyle name="Heading 3 2 3 7 3 10" xfId="20532" xr:uid="{12422977-87D2-4331-A22D-A783BF099280}"/>
    <cellStyle name="Heading 3 2 3 7 3 2" xfId="4008" xr:uid="{98DEF5DE-A2AE-42D8-A239-214EF62B2B15}"/>
    <cellStyle name="Heading 3 2 3 7 3 2 2" xfId="6984" xr:uid="{26980A48-1CE8-4B0D-829C-D77E038742A4}"/>
    <cellStyle name="Heading 3 2 3 7 3 2 2 2" xfId="9179" xr:uid="{1CAF8919-3D4E-4912-9635-FEEBDCCB7638}"/>
    <cellStyle name="Heading 3 2 3 7 3 2 2 2 2" xfId="28029" xr:uid="{72931BC1-0BFE-4F7C-B640-BD5676F17AA0}"/>
    <cellStyle name="Heading 3 2 3 7 3 2 2 3" xfId="20073" xr:uid="{4330B41D-8B8E-4980-B0FC-227A4FA4E01C}"/>
    <cellStyle name="Heading 3 2 3 7 3 2 2 4" xfId="22130" xr:uid="{1C365324-9984-4AC2-B286-3E946C7CD64F}"/>
    <cellStyle name="Heading 3 2 3 7 3 2 3" xfId="8135" xr:uid="{48E99788-10CD-41CF-B394-2F9C5B491599}"/>
    <cellStyle name="Heading 3 2 3 7 3 2 3 2" xfId="25112" xr:uid="{FC1F4ECA-60C0-45D8-ADFD-84C53685CF28}"/>
    <cellStyle name="Heading 3 2 3 7 3 2 4" xfId="17156" xr:uid="{AE5DC55B-0348-482A-89BE-D6729BB4EFA2}"/>
    <cellStyle name="Heading 3 2 3 7 3 2 5" xfId="20834" xr:uid="{0F541EB9-67AC-4E8C-A1ED-973C42E2EEA9}"/>
    <cellStyle name="Heading 3 2 3 7 3 3" xfId="4569" xr:uid="{20A6C818-D4DF-4ED2-91C2-17062E5A5682}"/>
    <cellStyle name="Heading 3 2 3 7 3 3 2" xfId="8387" xr:uid="{5E99ABAF-7BD3-45AC-9339-F1EF96D4861E}"/>
    <cellStyle name="Heading 3 2 3 7 3 3 2 2" xfId="25653" xr:uid="{497278AA-C31F-4B94-AC64-9EA5F46E14E7}"/>
    <cellStyle name="Heading 3 2 3 7 3 3 3" xfId="17697" xr:uid="{C36EEDF7-EBD2-489F-A177-51DD02836D87}"/>
    <cellStyle name="Heading 3 2 3 7 3 3 4" xfId="21086" xr:uid="{FC371D69-0DD0-473B-AEB8-CC8905E1ED97}"/>
    <cellStyle name="Heading 3 2 3 7 3 4" xfId="2539" xr:uid="{47F60A29-0BF0-483F-8579-30F2EDAF34D1}"/>
    <cellStyle name="Heading 3 2 3 7 3 4 2" xfId="7769" xr:uid="{5FFBF3CB-FFF2-462A-8AF8-F9EA089A7E1A}"/>
    <cellStyle name="Heading 3 2 3 7 3 4 2 2" xfId="23675" xr:uid="{C1D97354-B0ED-4155-807F-136DE7489B17}"/>
    <cellStyle name="Heading 3 2 3 7 3 4 3" xfId="15722" xr:uid="{C6DF0767-B738-4A0A-BB53-E1308E3168E4}"/>
    <cellStyle name="Heading 3 2 3 7 3 4 4" xfId="21758" xr:uid="{32C1CB35-C25C-4FA1-893A-9BE4C62AF05E}"/>
    <cellStyle name="Heading 3 2 3 7 3 5" xfId="5339" xr:uid="{4578AC55-3E21-4680-B07B-F3818AD916FB}"/>
    <cellStyle name="Heading 3 2 3 7 3 5 2" xfId="8856" xr:uid="{89A73338-82AA-4CC0-A129-17C704078A44}"/>
    <cellStyle name="Heading 3 2 3 7 3 5 2 2" xfId="26392" xr:uid="{9E26E6A8-4D64-45E3-9B6D-1245F550C08B}"/>
    <cellStyle name="Heading 3 2 3 7 3 5 3" xfId="18436" xr:uid="{A2C2EBF0-C3F7-49E1-B584-36DED38D5D7F}"/>
    <cellStyle name="Heading 3 2 3 7 3 5 4" xfId="21555" xr:uid="{BEDF02F7-18CD-47DA-8BCD-37CD9E9BDE9E}"/>
    <cellStyle name="Heading 3 2 3 7 3 6" xfId="5613" xr:uid="{B5437B81-9138-4FB2-80C3-5CAA55C0A020}"/>
    <cellStyle name="Heading 3 2 3 7 3 6 2" xfId="8936" xr:uid="{217A3415-DC47-472C-8447-AFFFB1C80FF4}"/>
    <cellStyle name="Heading 3 2 3 7 3 6 2 2" xfId="26662" xr:uid="{802A178F-E3E2-4415-A4EF-BF6331292947}"/>
    <cellStyle name="Heading 3 2 3 7 3 6 3" xfId="18706" xr:uid="{D4FFD7F9-B3BC-4F7C-8D71-CD1A6248292D}"/>
    <cellStyle name="Heading 3 2 3 7 3 6 4" xfId="21644" xr:uid="{F89E4D5A-C3B1-46BC-A65B-65F9143B66BE}"/>
    <cellStyle name="Heading 3 2 3 7 3 7" xfId="7412" xr:uid="{233ADF04-10FA-4E00-BFF1-7E21D802C3D3}"/>
    <cellStyle name="Heading 3 2 3 7 3 7 2" xfId="9315" xr:uid="{070E3609-CA69-4229-B450-39A7FF510866}"/>
    <cellStyle name="Heading 3 2 3 7 3 7 3" xfId="22266" xr:uid="{85753738-521F-4011-AC32-A3F40BB2827A}"/>
    <cellStyle name="Heading 3 2 3 7 3 8" xfId="10511" xr:uid="{4109CB50-1797-432E-9C4E-B7BC5DBFDDBC}"/>
    <cellStyle name="Heading 3 2 3 7 3 8 2" xfId="22985" xr:uid="{0B88A697-C73A-43A8-A506-8D693CB83A76}"/>
    <cellStyle name="Heading 3 2 3 7 3 9" xfId="15022" xr:uid="{335515C6-64F1-4313-948E-267201102135}"/>
    <cellStyle name="Heading 3 2 3 8" xfId="1188" xr:uid="{FD6DCCCD-50AD-44DD-882B-714F7DB79A87}"/>
    <cellStyle name="Heading 3 2 3 8 2" xfId="1386" xr:uid="{7F913A7D-6576-4203-8421-5D685D3E711C}"/>
    <cellStyle name="Heading 3 2 3 8 2 10" xfId="14939" xr:uid="{248DC0CA-D316-4CAB-BB66-DBC6C0180DAD}"/>
    <cellStyle name="Heading 3 2 3 8 2 11" xfId="14474" xr:uid="{4E80AD78-D68B-4F4F-B628-A604B0CA683A}"/>
    <cellStyle name="Heading 3 2 3 8 2 2" xfId="3924" xr:uid="{FC0E2328-B431-469A-963F-E0D23B5B4430}"/>
    <cellStyle name="Heading 3 2 3 8 2 2 2" xfId="6900" xr:uid="{09A28EB1-9DCB-46BC-B29B-432D6EFF958A}"/>
    <cellStyle name="Heading 3 2 3 8 2 2 2 2" xfId="9095" xr:uid="{8436E586-944F-4E75-B0FA-D9B0DD990E98}"/>
    <cellStyle name="Heading 3 2 3 8 2 2 2 2 2" xfId="27945" xr:uid="{24E57B4C-4DEE-4567-922A-B9D264D51FD1}"/>
    <cellStyle name="Heading 3 2 3 8 2 2 2 3" xfId="19989" xr:uid="{7D852A1C-A05D-45A2-97D2-29AE0C1D8478}"/>
    <cellStyle name="Heading 3 2 3 8 2 2 2 4" xfId="22046" xr:uid="{5216DA4F-AAA4-4C6F-9E13-D72583170838}"/>
    <cellStyle name="Heading 3 2 3 8 2 2 3" xfId="8052" xr:uid="{0A533480-6715-4F5C-B59D-EA43C8D2EE87}"/>
    <cellStyle name="Heading 3 2 3 8 2 2 3 2" xfId="25029" xr:uid="{357E9950-30CF-4982-A63E-C1D83D899F03}"/>
    <cellStyle name="Heading 3 2 3 8 2 2 4" xfId="17073" xr:uid="{972C12AB-93AB-41C2-A734-8C1F6FB23140}"/>
    <cellStyle name="Heading 3 2 3 8 2 2 5" xfId="20751" xr:uid="{24B3E1EB-8DF6-4D88-8789-CF74BF89DFE8}"/>
    <cellStyle name="Heading 3 2 3 8 2 3" xfId="4486" xr:uid="{BA35F7EB-7EDA-4035-9A36-E7E574B7A321}"/>
    <cellStyle name="Heading 3 2 3 8 2 3 2" xfId="8304" xr:uid="{A957EB85-087F-4130-9D1F-E0430267C5CF}"/>
    <cellStyle name="Heading 3 2 3 8 2 3 2 2" xfId="25570" xr:uid="{FE28BDA9-DB1B-4D5B-96A7-B0CD58D235EF}"/>
    <cellStyle name="Heading 3 2 3 8 2 3 3" xfId="17614" xr:uid="{F48C90CA-AA36-4327-8126-DD29554CB842}"/>
    <cellStyle name="Heading 3 2 3 8 2 3 4" xfId="21003" xr:uid="{323AB948-9287-487D-A81E-2BBE812E3A39}"/>
    <cellStyle name="Heading 3 2 3 8 2 4" xfId="2591" xr:uid="{D15C3E92-98C6-405A-8F35-469D7F661D67}"/>
    <cellStyle name="Heading 3 2 3 8 2 4 2" xfId="7821" xr:uid="{8CAFFC26-5C3B-47D9-8A07-6C508CC09C81}"/>
    <cellStyle name="Heading 3 2 3 8 2 4 2 2" xfId="23727" xr:uid="{D6444218-6595-49FA-A4A1-B35BD56BF3BF}"/>
    <cellStyle name="Heading 3 2 3 8 2 4 3" xfId="15774" xr:uid="{F68AC8CD-E67B-4107-8CF5-6726BA5F8A9E}"/>
    <cellStyle name="Heading 3 2 3 8 2 4 4" xfId="21810" xr:uid="{E0DA9368-5B07-4F6B-8784-EB389F6ECC29}"/>
    <cellStyle name="Heading 3 2 3 8 2 5" xfId="5254" xr:uid="{F371BA2C-056C-460A-BA35-5642F3BF17A8}"/>
    <cellStyle name="Heading 3 2 3 8 2 5 2" xfId="8771" xr:uid="{44B1E932-D678-4454-844F-D896F512A6EC}"/>
    <cellStyle name="Heading 3 2 3 8 2 5 2 2" xfId="26307" xr:uid="{6A1DA2E7-D3C5-493F-879B-9D7573348847}"/>
    <cellStyle name="Heading 3 2 3 8 2 5 3" xfId="18351" xr:uid="{936FDF2E-CCD0-4798-A250-7BA54CF67FC5}"/>
    <cellStyle name="Heading 3 2 3 8 2 5 4" xfId="21470" xr:uid="{F82F8EBF-A2EC-4512-8D06-BEDCB2F6A0C7}"/>
    <cellStyle name="Heading 3 2 3 8 2 6" xfId="5082" xr:uid="{DD9D59AB-8574-4F70-AFCB-B2F7F069653D}"/>
    <cellStyle name="Heading 3 2 3 8 2 6 2" xfId="8628" xr:uid="{DF5782ED-6D84-40EA-82DE-E2AE73D85DDC}"/>
    <cellStyle name="Heading 3 2 3 8 2 6 2 2" xfId="26135" xr:uid="{6AF8DCE6-11EC-42CE-97CD-D70CC30B145D}"/>
    <cellStyle name="Heading 3 2 3 8 2 6 3" xfId="18179" xr:uid="{898E424E-3B22-442B-A712-C9BA4C843FDE}"/>
    <cellStyle name="Heading 3 2 3 8 2 6 4" xfId="21327" xr:uid="{0F341655-2CC3-4690-8029-0D12082BE768}"/>
    <cellStyle name="Heading 3 2 3 8 2 7" xfId="7370" xr:uid="{27E3E78B-2D8C-457C-AC93-256F747913A1}"/>
    <cellStyle name="Heading 3 2 3 8 2 7 2" xfId="9273" xr:uid="{9980A85D-4CC6-44B7-A461-DB7F4804C567}"/>
    <cellStyle name="Heading 3 2 3 8 2 7 3" xfId="22224" xr:uid="{3B9FABAA-392A-47CE-BF75-FB69FA7DBAE7}"/>
    <cellStyle name="Heading 3 2 3 8 2 8" xfId="7631" xr:uid="{078F87F4-C5A8-4F68-B155-9BE41A9A599D}"/>
    <cellStyle name="Heading 3 2 3 8 2 8 2" xfId="22901" xr:uid="{48128D58-0F35-4E4A-9240-9662F21B0581}"/>
    <cellStyle name="Heading 3 2 3 8 2 9" xfId="10242" xr:uid="{EE37E565-CFC5-465B-8FD1-D669CF57400F}"/>
    <cellStyle name="Heading 3 2 3 8 2 9 2" xfId="22610" xr:uid="{127098C5-1BE5-4DEF-B401-6066A5C56B00}"/>
    <cellStyle name="Heading 3 2 3 8 3" xfId="1472" xr:uid="{C0A434AF-0DF4-43F4-BAB4-F1D733DBA9A7}"/>
    <cellStyle name="Heading 3 2 3 8 3 10" xfId="20499" xr:uid="{30E5DD83-99C2-40EF-888B-D93E58A353FD}"/>
    <cellStyle name="Heading 3 2 3 8 3 2" xfId="4009" xr:uid="{5234BD96-DD2F-4CD2-A082-541CB648E289}"/>
    <cellStyle name="Heading 3 2 3 8 3 2 2" xfId="6985" xr:uid="{9F14E11C-8FC9-4F47-89A9-A6B2F2578090}"/>
    <cellStyle name="Heading 3 2 3 8 3 2 2 2" xfId="9180" xr:uid="{219077F0-4ED2-4DB2-B2AA-4106E61D858C}"/>
    <cellStyle name="Heading 3 2 3 8 3 2 2 2 2" xfId="28030" xr:uid="{00B0DFC6-98E8-431F-89FD-7FB46E939B8A}"/>
    <cellStyle name="Heading 3 2 3 8 3 2 2 3" xfId="20074" xr:uid="{7F99B59B-4FE5-4312-AD2D-8B95C8A45F7C}"/>
    <cellStyle name="Heading 3 2 3 8 3 2 2 4" xfId="22131" xr:uid="{E1D7A63F-2189-4558-A8B3-CBD4F13761F0}"/>
    <cellStyle name="Heading 3 2 3 8 3 2 3" xfId="8136" xr:uid="{F2018444-4210-4B85-A06E-EBD513FCB875}"/>
    <cellStyle name="Heading 3 2 3 8 3 2 3 2" xfId="25113" xr:uid="{FF0CB244-7E39-48EF-9522-8D1C04B41250}"/>
    <cellStyle name="Heading 3 2 3 8 3 2 4" xfId="17157" xr:uid="{EC6821B6-4176-4A07-AB51-A0970B9FA5D5}"/>
    <cellStyle name="Heading 3 2 3 8 3 2 5" xfId="20835" xr:uid="{61E8EF6B-CC89-4373-9BA2-7A902865CCE9}"/>
    <cellStyle name="Heading 3 2 3 8 3 3" xfId="4570" xr:uid="{B034D885-ABC7-4342-A2C7-122C3F2A2EB0}"/>
    <cellStyle name="Heading 3 2 3 8 3 3 2" xfId="8388" xr:uid="{3E547F74-8355-4B73-831C-E96F7B708548}"/>
    <cellStyle name="Heading 3 2 3 8 3 3 2 2" xfId="25654" xr:uid="{AFE307DF-CFF5-458F-A86B-8499F9AD536E}"/>
    <cellStyle name="Heading 3 2 3 8 3 3 3" xfId="17698" xr:uid="{7AF39ACC-F837-4018-A148-7A867A8C87FD}"/>
    <cellStyle name="Heading 3 2 3 8 3 3 4" xfId="21087" xr:uid="{EDD99B66-EBB4-4431-969D-50B3FA3DDAC7}"/>
    <cellStyle name="Heading 3 2 3 8 3 4" xfId="2330" xr:uid="{1814BE71-FA78-42F7-9A6E-3452855DD1FF}"/>
    <cellStyle name="Heading 3 2 3 8 3 4 2" xfId="7689" xr:uid="{584F6602-A913-4F21-A601-16312C02D8CB}"/>
    <cellStyle name="Heading 3 2 3 8 3 4 2 2" xfId="23559" xr:uid="{BC7D87F0-F8D2-4FE7-866D-8F6AC5727EDE}"/>
    <cellStyle name="Heading 3 2 3 8 3 4 3" xfId="15578" xr:uid="{B1B07E58-BC15-4EAA-9B56-54BDD183793D}"/>
    <cellStyle name="Heading 3 2 3 8 3 4 4" xfId="21671" xr:uid="{B5DB71C9-B4DC-4FA8-8422-1A5AD313153E}"/>
    <cellStyle name="Heading 3 2 3 8 3 5" xfId="5340" xr:uid="{D5542C4F-07A6-49A8-94F8-999D694F57B2}"/>
    <cellStyle name="Heading 3 2 3 8 3 5 2" xfId="8857" xr:uid="{B3822D28-5093-4273-BD9B-5DBE10E70940}"/>
    <cellStyle name="Heading 3 2 3 8 3 5 2 2" xfId="26393" xr:uid="{18298A54-9637-4424-8C68-1626EB7F7F4D}"/>
    <cellStyle name="Heading 3 2 3 8 3 5 3" xfId="18437" xr:uid="{FE8DCB6F-F08A-40A6-9E52-A3FFCE47D233}"/>
    <cellStyle name="Heading 3 2 3 8 3 5 4" xfId="21556" xr:uid="{DF15B353-3B97-4FE1-B7FA-28B1415CE481}"/>
    <cellStyle name="Heading 3 2 3 8 3 6" xfId="4824" xr:uid="{0F9D14FD-E1B7-4E91-B176-3EF41326AAC7}"/>
    <cellStyle name="Heading 3 2 3 8 3 6 2" xfId="8518" xr:uid="{EC2043C8-E1FF-4C47-A69E-566D2A2D7B10}"/>
    <cellStyle name="Heading 3 2 3 8 3 6 2 2" xfId="25883" xr:uid="{272D65FE-AC56-433F-AA3C-D08E71BA044F}"/>
    <cellStyle name="Heading 3 2 3 8 3 6 3" xfId="17927" xr:uid="{CF0CECE7-029E-474F-A22F-53DD484534ED}"/>
    <cellStyle name="Heading 3 2 3 8 3 6 4" xfId="21217" xr:uid="{2F94FBCB-23AA-4341-B6F2-5F21445B5AAC}"/>
    <cellStyle name="Heading 3 2 3 8 3 7" xfId="5625" xr:uid="{A84D8BE9-EC1C-4CF2-95D6-820EE80F5CD6}"/>
    <cellStyle name="Heading 3 2 3 8 3 7 2" xfId="8943" xr:uid="{2A937362-1FBA-43C8-AB1C-9210EB703F4C}"/>
    <cellStyle name="Heading 3 2 3 8 3 7 3" xfId="21654" xr:uid="{35CD4495-CE66-433B-8FE7-90AF006E382A}"/>
    <cellStyle name="Heading 3 2 3 8 3 8" xfId="10512" xr:uid="{3226D454-79B6-449E-A673-51DD3B9562D9}"/>
    <cellStyle name="Heading 3 2 3 8 3 8 2" xfId="22986" xr:uid="{D92586D4-848E-4C26-892A-CE7A0A86CAB8}"/>
    <cellStyle name="Heading 3 2 3 8 3 9" xfId="15023" xr:uid="{12B2F554-2CB1-418B-975F-4278D3184018}"/>
    <cellStyle name="Heading 3 2 3 9" xfId="1252" xr:uid="{119C5288-E7D1-4876-BF8D-CFC02002152B}"/>
    <cellStyle name="Heading 3 2 3 9 10" xfId="14825" xr:uid="{561DA02C-88F1-4E2E-9636-A9B5F5B26DF7}"/>
    <cellStyle name="Heading 3 2 3 9 11" xfId="14482" xr:uid="{DA42F72C-975F-48B0-944C-9815115327F0}"/>
    <cellStyle name="Heading 3 2 3 9 2" xfId="3798" xr:uid="{54BE1DF8-27D4-48C6-9CE0-70DB70BCDA76}"/>
    <cellStyle name="Heading 3 2 3 9 2 2" xfId="6782" xr:uid="{B16002F2-D5A4-429E-9F8E-73CFBB7B8E6C}"/>
    <cellStyle name="Heading 3 2 3 9 2 2 2" xfId="8977" xr:uid="{5CF7FE9A-2154-478F-B7E7-67528F5085D9}"/>
    <cellStyle name="Heading 3 2 3 9 2 2 2 2" xfId="27827" xr:uid="{65A23542-C8E9-4CAC-8A2C-DB7CABCC4AD6}"/>
    <cellStyle name="Heading 3 2 3 9 2 2 3" xfId="19871" xr:uid="{9A0B1625-AB2F-47A9-B51E-DB9F4FCF64D0}"/>
    <cellStyle name="Heading 3 2 3 9 2 2 4" xfId="21928" xr:uid="{7D6482BE-FA01-4D97-AF18-AFB582B95097}"/>
    <cellStyle name="Heading 3 2 3 9 2 3" xfId="7938" xr:uid="{B2407E30-188F-4606-88EF-423574D66644}"/>
    <cellStyle name="Heading 3 2 3 9 2 3 2" xfId="24915" xr:uid="{6E3C034F-EBB7-4E66-98D4-44D6C8D625F2}"/>
    <cellStyle name="Heading 3 2 3 9 2 4" xfId="16959" xr:uid="{6C7DB158-7D02-4610-83C6-7136B82A3397}"/>
    <cellStyle name="Heading 3 2 3 9 2 5" xfId="20637" xr:uid="{0391F3FB-4869-488F-8484-EAF510200364}"/>
    <cellStyle name="Heading 3 2 3 9 3" xfId="4372" xr:uid="{F92D45AE-5469-4331-9FB6-97BAE8252219}"/>
    <cellStyle name="Heading 3 2 3 9 3 2" xfId="8190" xr:uid="{050F1659-EAAB-4271-861E-3B83B5EFCDE4}"/>
    <cellStyle name="Heading 3 2 3 9 3 2 2" xfId="25456" xr:uid="{5385D02D-1431-47BE-B57C-ECD4A19FBFDF}"/>
    <cellStyle name="Heading 3 2 3 9 3 3" xfId="17500" xr:uid="{D0E318BF-0C08-4E7C-99FD-FA1E21FF1827}"/>
    <cellStyle name="Heading 3 2 3 9 3 4" xfId="20889" xr:uid="{144AA1B2-1198-4E74-BA70-3E9BD3D0426C}"/>
    <cellStyle name="Heading 3 2 3 9 4" xfId="2477" xr:uid="{4394B6BC-E934-495D-BFEC-A382F3D3ACA0}"/>
    <cellStyle name="Heading 3 2 3 9 4 2" xfId="7714" xr:uid="{499F22A9-F7D4-48ED-8E82-CE4166ABC78C}"/>
    <cellStyle name="Heading 3 2 3 9 4 2 2" xfId="23614" xr:uid="{F2F46BCE-C72A-4788-9B06-E71AE53E2CD3}"/>
    <cellStyle name="Heading 3 2 3 9 4 3" xfId="15661" xr:uid="{595C81A8-E3A4-4854-984A-C77141EAEA8B}"/>
    <cellStyle name="Heading 3 2 3 9 4 4" xfId="21703" xr:uid="{E09E832F-2D9D-4D18-A5C8-07CEE82CAE67}"/>
    <cellStyle name="Heading 3 2 3 9 5" xfId="5134" xr:uid="{9A1D4DB6-2274-467B-9206-21D926E78CF8}"/>
    <cellStyle name="Heading 3 2 3 9 5 2" xfId="8651" xr:uid="{C68FDAD0-DC57-40BD-978A-50D8FFBECD41}"/>
    <cellStyle name="Heading 3 2 3 9 5 2 2" xfId="26187" xr:uid="{308BD5F3-36E8-4139-A15D-543EAA968468}"/>
    <cellStyle name="Heading 3 2 3 9 5 3" xfId="18231" xr:uid="{461759C1-7F7A-4EC8-918D-83C92ED39293}"/>
    <cellStyle name="Heading 3 2 3 9 5 4" xfId="21350" xr:uid="{C2C1E352-0BFB-4915-8A4B-AC6F33BD58D3}"/>
    <cellStyle name="Heading 3 2 3 9 6" xfId="5118" xr:uid="{6CFDA81A-9DEA-4EB7-8F72-472642F63577}"/>
    <cellStyle name="Heading 3 2 3 9 6 2" xfId="8635" xr:uid="{A03FCFD8-16AC-44FF-ACC7-FD364CED7930}"/>
    <cellStyle name="Heading 3 2 3 9 6 2 2" xfId="26171" xr:uid="{75A902C0-3DCB-4F87-85BB-60AD0422DC69}"/>
    <cellStyle name="Heading 3 2 3 9 6 3" xfId="18215" xr:uid="{27A7CA61-029A-4B57-9774-7EE9FF9D6F73}"/>
    <cellStyle name="Heading 3 2 3 9 6 4" xfId="21334" xr:uid="{CDC7CE5A-FEA0-40D6-A32F-EE6CA36654E5}"/>
    <cellStyle name="Heading 3 2 3 9 7" xfId="7359" xr:uid="{B2970E2A-BDED-48A5-A638-C3BA738528FF}"/>
    <cellStyle name="Heading 3 2 3 9 7 2" xfId="9262" xr:uid="{FA553979-A623-4866-8238-D08F46BF5D69}"/>
    <cellStyle name="Heading 3 2 3 9 7 3" xfId="22213" xr:uid="{19D4BE48-ABB4-4694-B16E-F69D8FEC68E0}"/>
    <cellStyle name="Heading 3 2 3 9 8" xfId="7545" xr:uid="{85F5A940-C551-47D4-837A-2C43121ED09E}"/>
    <cellStyle name="Heading 3 2 3 9 8 2" xfId="22783" xr:uid="{68658F64-2639-42AB-92EC-7E1B84554096}"/>
    <cellStyle name="Heading 3 2 3 9 9" xfId="10068" xr:uid="{EBBBFD33-9D9C-4188-927A-FE705E290686}"/>
    <cellStyle name="Heading 3 2 3 9 9 2" xfId="22444" xr:uid="{9A141444-3A82-4330-8FD5-1802D23995D4}"/>
    <cellStyle name="Heading 3 2 4" xfId="412" xr:uid="{146A8538-6409-4ACF-9FB6-755CBCA37E43}"/>
    <cellStyle name="Heading 3 2 4 10" xfId="1261" xr:uid="{5570D012-2B5E-46DA-A065-3C0DD40860F8}"/>
    <cellStyle name="Heading 3 2 4 10 10" xfId="14831" xr:uid="{43D8A68F-B54E-4A3C-A181-5CDCCCC53D68}"/>
    <cellStyle name="Heading 3 2 4 10 11" xfId="14756" xr:uid="{04EF5ABE-3032-4DC5-AFEA-01CF0283710A}"/>
    <cellStyle name="Heading 3 2 4 10 2" xfId="3806" xr:uid="{F72B9AB0-C4D4-4931-8554-E6EF65FD47BD}"/>
    <cellStyle name="Heading 3 2 4 10 2 2" xfId="6790" xr:uid="{BECA8284-B89B-4E6F-BB25-7C39A7A597D4}"/>
    <cellStyle name="Heading 3 2 4 10 2 2 2" xfId="8985" xr:uid="{12101D5C-D66C-41E8-AC7E-32A4621C384A}"/>
    <cellStyle name="Heading 3 2 4 10 2 2 2 2" xfId="27835" xr:uid="{E3D3748C-7742-4A40-BDDE-7E7A8D7E5F53}"/>
    <cellStyle name="Heading 3 2 4 10 2 2 3" xfId="19879" xr:uid="{AACF2191-2BC0-42C1-80D1-AB79AE060BF0}"/>
    <cellStyle name="Heading 3 2 4 10 2 2 4" xfId="21936" xr:uid="{F50CAB57-A6C0-42EB-8D5E-3A73BBDA8A23}"/>
    <cellStyle name="Heading 3 2 4 10 2 3" xfId="7944" xr:uid="{D868510D-D645-4C9B-99AE-BB47C0C8E9FE}"/>
    <cellStyle name="Heading 3 2 4 10 2 3 2" xfId="24921" xr:uid="{5F709926-393D-4120-A9E8-6A48424DC26A}"/>
    <cellStyle name="Heading 3 2 4 10 2 4" xfId="16965" xr:uid="{014EF1BF-9874-4233-A6CB-62D309EF0622}"/>
    <cellStyle name="Heading 3 2 4 10 2 5" xfId="20643" xr:uid="{0C6E44C3-0B31-4476-B9C0-8FC107FBFF39}"/>
    <cellStyle name="Heading 3 2 4 10 3" xfId="4378" xr:uid="{D6CFCAF4-2192-4644-B678-85496FAED8C6}"/>
    <cellStyle name="Heading 3 2 4 10 3 2" xfId="8196" xr:uid="{ABAD15D2-19E9-4213-AC73-AE0827CD6D05}"/>
    <cellStyle name="Heading 3 2 4 10 3 2 2" xfId="25462" xr:uid="{B145D470-517B-4F2D-9386-CB8A482D4467}"/>
    <cellStyle name="Heading 3 2 4 10 3 3" xfId="17506" xr:uid="{0878BEDE-7853-43F1-BA8D-5F38C07AE4B0}"/>
    <cellStyle name="Heading 3 2 4 10 3 4" xfId="20895" xr:uid="{EADD47C6-2FF6-46C6-A143-78A6AF89FC1B}"/>
    <cellStyle name="Heading 3 2 4 10 4" xfId="2636" xr:uid="{20A05B13-E0E0-4F1A-BE70-3FC9ECECC3FF}"/>
    <cellStyle name="Heading 3 2 4 10 4 2" xfId="7864" xr:uid="{372A7EEF-7374-4751-9056-AE4E11D4B752}"/>
    <cellStyle name="Heading 3 2 4 10 4 2 2" xfId="23771" xr:uid="{81DF4696-4D78-4BC5-91C0-56170F9F1D50}"/>
    <cellStyle name="Heading 3 2 4 10 4 3" xfId="15818" xr:uid="{657B9369-F143-468C-AC04-8403058748D6}"/>
    <cellStyle name="Heading 3 2 4 10 4 4" xfId="21853" xr:uid="{43507312-3288-446D-BA7F-96D4C68F1DE0}"/>
    <cellStyle name="Heading 3 2 4 10 5" xfId="5142" xr:uid="{F4AA3B98-673E-4F1F-B4EB-D3EA42C92883}"/>
    <cellStyle name="Heading 3 2 4 10 5 2" xfId="8659" xr:uid="{C5348DC6-0991-4C13-A8A5-B38007EAD2F6}"/>
    <cellStyle name="Heading 3 2 4 10 5 2 2" xfId="26195" xr:uid="{2E9F5252-9734-47C3-AD46-0FEA5C269ED7}"/>
    <cellStyle name="Heading 3 2 4 10 5 3" xfId="18239" xr:uid="{2EB1DFE2-0554-4DD3-ABC3-46719D0B5289}"/>
    <cellStyle name="Heading 3 2 4 10 5 4" xfId="21358" xr:uid="{3CA838C7-3564-4F32-A63D-EC17445AAA85}"/>
    <cellStyle name="Heading 3 2 4 10 6" xfId="4724" xr:uid="{EE448C8E-C37A-4A87-BCA7-BC3A067332F6}"/>
    <cellStyle name="Heading 3 2 4 10 6 2" xfId="8491" xr:uid="{F6A50B52-AF89-4CFE-B96B-BDDDE2FEB5B7}"/>
    <cellStyle name="Heading 3 2 4 10 6 2 2" xfId="25788" xr:uid="{441F7E9E-7194-4A09-9253-3E388D75E036}"/>
    <cellStyle name="Heading 3 2 4 10 6 3" xfId="17832" xr:uid="{9F093F91-4DB4-4B85-9E09-BA20F46476FE}"/>
    <cellStyle name="Heading 3 2 4 10 6 4" xfId="21190" xr:uid="{314CA194-40C9-41AE-9AA7-33C42A7F3B70}"/>
    <cellStyle name="Heading 3 2 4 10 7" xfId="7320" xr:uid="{19615209-5C5F-4F82-A13D-25642668642F}"/>
    <cellStyle name="Heading 3 2 4 10 7 2" xfId="9223" xr:uid="{B6EB53D8-C384-492F-A38F-7DDEB067F669}"/>
    <cellStyle name="Heading 3 2 4 10 7 3" xfId="22174" xr:uid="{1CFEEE34-C827-4AB8-97F6-108566082CC1}"/>
    <cellStyle name="Heading 3 2 4 10 8" xfId="7548" xr:uid="{51F182C7-C189-48D5-9559-13B4D51EC861}"/>
    <cellStyle name="Heading 3 2 4 10 8 2" xfId="22790" xr:uid="{567495F2-60E9-4F61-8A2C-CA26190E54FA}"/>
    <cellStyle name="Heading 3 2 4 10 9" xfId="10438" xr:uid="{A482BD28-E6CE-4AA6-ADEF-2CACAF012FE6}"/>
    <cellStyle name="Heading 3 2 4 10 9 2" xfId="22796" xr:uid="{42CFE5EC-99E6-4AA3-A107-44F63B8B2D24}"/>
    <cellStyle name="Heading 3 2 4 11" xfId="1234" xr:uid="{F1548E17-0526-4E30-AE5E-CC883467CF20}"/>
    <cellStyle name="Heading 3 2 4 11 10" xfId="20607" xr:uid="{1998CA05-24BF-408B-BC04-49862856358A}"/>
    <cellStyle name="Heading 3 2 4 11 2" xfId="3780" xr:uid="{883375B9-69FE-4B3B-86F2-0305D3E41C96}"/>
    <cellStyle name="Heading 3 2 4 11 2 2" xfId="6767" xr:uid="{314E0452-FE2E-4C77-AD01-3CC1707096ED}"/>
    <cellStyle name="Heading 3 2 4 11 2 2 2" xfId="8962" xr:uid="{E20159E8-F858-4DCB-8C4B-623CF0537D46}"/>
    <cellStyle name="Heading 3 2 4 11 2 2 2 2" xfId="27812" xr:uid="{08EB63D4-4A8F-4533-8B06-7585C4D4C626}"/>
    <cellStyle name="Heading 3 2 4 11 2 2 3" xfId="19856" xr:uid="{B75A9896-0F41-4A03-8F1A-B0D16BE01892}"/>
    <cellStyle name="Heading 3 2 4 11 2 2 4" xfId="21913" xr:uid="{A5368D73-AF2D-4E15-B17F-AD8E3A2A6EC0}"/>
    <cellStyle name="Heading 3 2 4 11 2 3" xfId="7923" xr:uid="{E05B5D00-B38B-4CAD-9ECA-95B81ACD84C4}"/>
    <cellStyle name="Heading 3 2 4 11 2 3 2" xfId="24900" xr:uid="{BDE9CA1D-88C2-4D10-8549-FB928177B30F}"/>
    <cellStyle name="Heading 3 2 4 11 2 4" xfId="16944" xr:uid="{9D34ACDC-5533-49B0-B8D2-ABE7AC03EB86}"/>
    <cellStyle name="Heading 3 2 4 11 2 5" xfId="20622" xr:uid="{339D87E5-84E5-4793-9267-E049EC5704D2}"/>
    <cellStyle name="Heading 3 2 4 11 3" xfId="4357" xr:uid="{708443A6-FC4A-4448-9737-1E3B517D7A7A}"/>
    <cellStyle name="Heading 3 2 4 11 3 2" xfId="8175" xr:uid="{E14F9D79-30C8-4BA1-9450-CF4221CF3E41}"/>
    <cellStyle name="Heading 3 2 4 11 3 2 2" xfId="25441" xr:uid="{12193ECA-5623-4FF0-B397-5C5E29024B02}"/>
    <cellStyle name="Heading 3 2 4 11 3 3" xfId="17485" xr:uid="{77A14D77-B4CD-4D48-A0EB-F73064244BEF}"/>
    <cellStyle name="Heading 3 2 4 11 3 4" xfId="20874" xr:uid="{D7F89DF4-B871-4DA9-B1C1-ED1953F09998}"/>
    <cellStyle name="Heading 3 2 4 11 4" xfId="2685" xr:uid="{7E3A335C-4A92-42C9-B60E-4619BCB61E06}"/>
    <cellStyle name="Heading 3 2 4 11 4 2" xfId="7908" xr:uid="{4DF2E773-87B0-499B-AF54-4EB063F50954}"/>
    <cellStyle name="Heading 3 2 4 11 4 2 2" xfId="23819" xr:uid="{038F55D2-8240-4D25-9864-E3BE5B02A5E2}"/>
    <cellStyle name="Heading 3 2 4 11 4 3" xfId="15866" xr:uid="{A54B256A-61E4-4DB4-854B-7DC7C18730C6}"/>
    <cellStyle name="Heading 3 2 4 11 4 4" xfId="21897" xr:uid="{24764B79-E15F-441E-A397-BB0361F771F1}"/>
    <cellStyle name="Heading 3 2 4 11 5" xfId="5119" xr:uid="{E327FC83-BA11-499C-AD46-6E8AA153168D}"/>
    <cellStyle name="Heading 3 2 4 11 5 2" xfId="8636" xr:uid="{8B5E8047-A571-4680-B4DE-154F5C642FFA}"/>
    <cellStyle name="Heading 3 2 4 11 5 2 2" xfId="26172" xr:uid="{A264D698-3E7F-40DF-BF2C-4D84CCF91FB6}"/>
    <cellStyle name="Heading 3 2 4 11 5 3" xfId="18216" xr:uid="{735D5256-6F25-408A-81EA-1C9015FE1CBD}"/>
    <cellStyle name="Heading 3 2 4 11 5 4" xfId="21335" xr:uid="{F2527A11-08BA-41CE-8853-F71D211A8ADE}"/>
    <cellStyle name="Heading 3 2 4 11 6" xfId="4723" xr:uid="{43542BA1-1B68-4FDE-8A10-A18814D10DF1}"/>
    <cellStyle name="Heading 3 2 4 11 6 2" xfId="8490" xr:uid="{1C38C9AA-B338-427D-B5D0-6B40344FFCDF}"/>
    <cellStyle name="Heading 3 2 4 11 6 2 2" xfId="25787" xr:uid="{4CE6AA78-90D1-4D78-BBB7-EBCA35C0685D}"/>
    <cellStyle name="Heading 3 2 4 11 6 3" xfId="17831" xr:uid="{936CBD38-177C-461A-8742-A0BFB5C4ADE3}"/>
    <cellStyle name="Heading 3 2 4 11 6 4" xfId="21189" xr:uid="{DAB717C5-D126-40E0-B812-9DD20A90500D}"/>
    <cellStyle name="Heading 3 2 4 11 7" xfId="4622" xr:uid="{A8F491E4-9686-4C4E-AFD4-9546348AE177}"/>
    <cellStyle name="Heading 3 2 4 11 7 2" xfId="8428" xr:uid="{CA38488E-9DF6-4747-9038-F0A55400764A}"/>
    <cellStyle name="Heading 3 2 4 11 7 3" xfId="21127" xr:uid="{FC1CAF06-8F2C-457A-9E28-AD57D0C265FD}"/>
    <cellStyle name="Heading 3 2 4 11 8" xfId="10414" xr:uid="{2418A87F-A9FD-4D4C-B633-C6A11CE9C01B}"/>
    <cellStyle name="Heading 3 2 4 11 8 2" xfId="22768" xr:uid="{120C08A2-E337-4421-ACCD-EAEEED209CB4}"/>
    <cellStyle name="Heading 3 2 4 11 9" xfId="14810" xr:uid="{880EFC70-E67B-43EB-B753-417664D489BE}"/>
    <cellStyle name="Heading 3 2 4 12" xfId="28378" xr:uid="{0FD07437-8769-4AC5-A149-54EF0A2E573E}"/>
    <cellStyle name="Heading 3 2 4 13" xfId="32374" xr:uid="{4C083244-ADE8-437D-9D9C-82DEA744B570}"/>
    <cellStyle name="Heading 3 2 4 2" xfId="964" xr:uid="{029FF0A9-5E16-4FBD-AE83-E02987961EC3}"/>
    <cellStyle name="Heading 3 2 4 2 2" xfId="1039" xr:uid="{0A6808C7-D534-4E41-959C-F35E6B810183}"/>
    <cellStyle name="Heading 3 2 4 2 2 2" xfId="1189" xr:uid="{9BB83446-CAF7-4BC6-B184-FF53DAE119FF}"/>
    <cellStyle name="Heading 3 2 4 2 2 2 2" xfId="1387" xr:uid="{3271272C-B50A-49F2-B0C7-D1073397D0A8}"/>
    <cellStyle name="Heading 3 2 4 2 2 2 2 10" xfId="14940" xr:uid="{DD69483C-1716-430F-9F3E-D60152AE6FBB}"/>
    <cellStyle name="Heading 3 2 4 2 2 2 2 11" xfId="14466" xr:uid="{3C6A52FF-7EEA-4306-8015-E23FDDCD0150}"/>
    <cellStyle name="Heading 3 2 4 2 2 2 2 2" xfId="3925" xr:uid="{1667306A-EA6F-49D6-AA61-645FA144C634}"/>
    <cellStyle name="Heading 3 2 4 2 2 2 2 2 2" xfId="6901" xr:uid="{6FE6E9CA-C3BB-43E8-8B0F-12E3950E6BDA}"/>
    <cellStyle name="Heading 3 2 4 2 2 2 2 2 2 2" xfId="9096" xr:uid="{3A36F0E4-E070-41ED-9D36-C68ED9587B0B}"/>
    <cellStyle name="Heading 3 2 4 2 2 2 2 2 2 2 2" xfId="27946" xr:uid="{344A5C37-8E71-4900-9F9C-9E712834DDF1}"/>
    <cellStyle name="Heading 3 2 4 2 2 2 2 2 2 3" xfId="19990" xr:uid="{70E6C105-91B1-47B4-816F-889B5BD3C339}"/>
    <cellStyle name="Heading 3 2 4 2 2 2 2 2 2 4" xfId="22047" xr:uid="{2D74D4E7-8A8A-49FE-B1CF-DE1003DB4018}"/>
    <cellStyle name="Heading 3 2 4 2 2 2 2 2 3" xfId="8053" xr:uid="{E338C226-24F4-4891-8B2F-03E0B616C5CF}"/>
    <cellStyle name="Heading 3 2 4 2 2 2 2 2 3 2" xfId="25030" xr:uid="{B0CD6D82-188C-4A6F-BCD1-1DE12BEE3EC2}"/>
    <cellStyle name="Heading 3 2 4 2 2 2 2 2 4" xfId="17074" xr:uid="{2C79C52E-B143-4F0C-9A3A-6747133039E1}"/>
    <cellStyle name="Heading 3 2 4 2 2 2 2 2 5" xfId="20752" xr:uid="{457C2898-8668-4D6B-B724-E9860A71D510}"/>
    <cellStyle name="Heading 3 2 4 2 2 2 2 3" xfId="4487" xr:uid="{06857469-DE3D-4350-BD2D-4022002A3C45}"/>
    <cellStyle name="Heading 3 2 4 2 2 2 2 3 2" xfId="8305" xr:uid="{34529F78-A614-4859-8014-08E204BCE798}"/>
    <cellStyle name="Heading 3 2 4 2 2 2 2 3 2 2" xfId="25571" xr:uid="{99C8F1CE-CA78-4496-A10B-CD674F03048F}"/>
    <cellStyle name="Heading 3 2 4 2 2 2 2 3 3" xfId="17615" xr:uid="{19EC203A-0328-47DA-94E4-6C2C7D88CCF5}"/>
    <cellStyle name="Heading 3 2 4 2 2 2 2 3 4" xfId="21004" xr:uid="{B8E13D0D-CD06-440C-A95F-809CE78C3260}"/>
    <cellStyle name="Heading 3 2 4 2 2 2 2 4" xfId="2563" xr:uid="{AF6FE176-9B92-46B6-A6AD-5E7A6BB8D937}"/>
    <cellStyle name="Heading 3 2 4 2 2 2 2 4 2" xfId="7793" xr:uid="{95B799FD-1A6D-4C4D-ABE0-EE662AF30D3A}"/>
    <cellStyle name="Heading 3 2 4 2 2 2 2 4 2 2" xfId="23699" xr:uid="{42C80D02-A907-428E-9221-BC4807ACD6B5}"/>
    <cellStyle name="Heading 3 2 4 2 2 2 2 4 3" xfId="15746" xr:uid="{6ED3C5AB-3164-423F-8F26-37D3B8F65196}"/>
    <cellStyle name="Heading 3 2 4 2 2 2 2 4 4" xfId="21782" xr:uid="{B6603634-05F4-4C3C-B32C-242505AC4989}"/>
    <cellStyle name="Heading 3 2 4 2 2 2 2 5" xfId="5255" xr:uid="{80E68AC7-6209-4976-B227-9A3BD7ED9590}"/>
    <cellStyle name="Heading 3 2 4 2 2 2 2 5 2" xfId="8772" xr:uid="{3E0F69C5-0314-49FC-BD3C-AFA4B4108528}"/>
    <cellStyle name="Heading 3 2 4 2 2 2 2 5 2 2" xfId="26308" xr:uid="{F45EC4FF-8877-473B-8136-821763A36A41}"/>
    <cellStyle name="Heading 3 2 4 2 2 2 2 5 3" xfId="18352" xr:uid="{BC91C886-C3F6-4D82-A362-E95A1D5A22B4}"/>
    <cellStyle name="Heading 3 2 4 2 2 2 2 5 4" xfId="21471" xr:uid="{F363445C-A3FA-41D7-A2B7-6A276DD52C98}"/>
    <cellStyle name="Heading 3 2 4 2 2 2 2 6" xfId="4834" xr:uid="{4B837490-E217-4D37-9C16-F17BB655DA6E}"/>
    <cellStyle name="Heading 3 2 4 2 2 2 2 6 2" xfId="8528" xr:uid="{0A4709F7-5C6E-4760-90A0-C63B1C6430A2}"/>
    <cellStyle name="Heading 3 2 4 2 2 2 2 6 2 2" xfId="25893" xr:uid="{7238E906-7317-4754-A7AC-BC5D10391EAE}"/>
    <cellStyle name="Heading 3 2 4 2 2 2 2 6 3" xfId="17937" xr:uid="{27257664-1693-46C8-8123-69D3C399FACD}"/>
    <cellStyle name="Heading 3 2 4 2 2 2 2 6 4" xfId="21227" xr:uid="{2A09D388-AB8C-4F31-A271-7A6AE275A43F}"/>
    <cellStyle name="Heading 3 2 4 2 2 2 2 7" xfId="7490" xr:uid="{D49A5AFE-5799-4838-974C-C5548EE2BE77}"/>
    <cellStyle name="Heading 3 2 4 2 2 2 2 7 2" xfId="9393" xr:uid="{F2ADFB32-D535-4B30-AFD9-36B24C01FA43}"/>
    <cellStyle name="Heading 3 2 4 2 2 2 2 7 3" xfId="22344" xr:uid="{9DD3367C-1062-44FB-9137-E03D91952867}"/>
    <cellStyle name="Heading 3 2 4 2 2 2 2 8" xfId="7632" xr:uid="{0912D341-D7DD-4D67-90BB-BB37E1A99FD0}"/>
    <cellStyle name="Heading 3 2 4 2 2 2 2 8 2" xfId="22902" xr:uid="{09E1C400-DDDE-41CA-AEDE-FED33A90ACEB}"/>
    <cellStyle name="Heading 3 2 4 2 2 2 2 9" xfId="11070" xr:uid="{0DD89E85-6211-42DF-ACCC-D1CD2F6CF033}"/>
    <cellStyle name="Heading 3 2 4 2 2 2 2 9 2" xfId="23558" xr:uid="{4B234323-D75C-435F-B0CA-AFF5D6316D38}"/>
    <cellStyle name="Heading 3 2 4 2 2 2 3" xfId="1473" xr:uid="{27B877DF-3F12-407B-8F86-8C32803BBFFA}"/>
    <cellStyle name="Heading 3 2 4 2 2 2 3 10" xfId="20505" xr:uid="{1EFB9380-A85C-4508-84AB-EB5A3A1D60E0}"/>
    <cellStyle name="Heading 3 2 4 2 2 2 3 2" xfId="4010" xr:uid="{6F915645-592C-426E-8D8B-027D7597C177}"/>
    <cellStyle name="Heading 3 2 4 2 2 2 3 2 2" xfId="6986" xr:uid="{13125864-67D4-4239-862D-B7ABD5B497CB}"/>
    <cellStyle name="Heading 3 2 4 2 2 2 3 2 2 2" xfId="9181" xr:uid="{1855089E-D4B7-498A-B816-D2A00F2A5F83}"/>
    <cellStyle name="Heading 3 2 4 2 2 2 3 2 2 2 2" xfId="28031" xr:uid="{B215CC05-4280-40BB-AA0D-EACACBAC3987}"/>
    <cellStyle name="Heading 3 2 4 2 2 2 3 2 2 3" xfId="20075" xr:uid="{F9432A8B-6639-49CA-81FB-EABA1442F37A}"/>
    <cellStyle name="Heading 3 2 4 2 2 2 3 2 2 4" xfId="22132" xr:uid="{2A02C658-9E39-4F82-BBB8-065C94230B38}"/>
    <cellStyle name="Heading 3 2 4 2 2 2 3 2 3" xfId="8137" xr:uid="{EC033485-C0B4-4483-BA78-8F9214DD8D11}"/>
    <cellStyle name="Heading 3 2 4 2 2 2 3 2 3 2" xfId="25114" xr:uid="{EB0E6221-40CA-4521-80DF-F15EB5E5B2AA}"/>
    <cellStyle name="Heading 3 2 4 2 2 2 3 2 4" xfId="17158" xr:uid="{A41BFEBD-C498-4B9F-8768-A1AF2327B39B}"/>
    <cellStyle name="Heading 3 2 4 2 2 2 3 2 5" xfId="20836" xr:uid="{265F0F58-4012-4821-BD25-E8AF2F92189A}"/>
    <cellStyle name="Heading 3 2 4 2 2 2 3 3" xfId="4571" xr:uid="{D432757E-7D0F-494D-A013-C8AA614DE324}"/>
    <cellStyle name="Heading 3 2 4 2 2 2 3 3 2" xfId="8389" xr:uid="{0E8F3109-356E-414A-8B3C-44AF015AB168}"/>
    <cellStyle name="Heading 3 2 4 2 2 2 3 3 2 2" xfId="25655" xr:uid="{92B8B802-47A3-4252-B077-5F593DFA33F1}"/>
    <cellStyle name="Heading 3 2 4 2 2 2 3 3 3" xfId="17699" xr:uid="{38F95F4D-1F1D-4E1D-8A77-AEF4F091E49A}"/>
    <cellStyle name="Heading 3 2 4 2 2 2 3 3 4" xfId="21088" xr:uid="{1E538EC9-1951-4B82-95CC-CEDB0F1806BC}"/>
    <cellStyle name="Heading 3 2 4 2 2 2 3 4" xfId="2473" xr:uid="{5F82164F-CE90-42EE-B54C-36B439B7A840}"/>
    <cellStyle name="Heading 3 2 4 2 2 2 3 4 2" xfId="7710" xr:uid="{F1D5F0F8-3ADE-4D71-9595-4441AB323A62}"/>
    <cellStyle name="Heading 3 2 4 2 2 2 3 4 2 2" xfId="23610" xr:uid="{C5A8DFB0-B365-46ED-A9AA-AABBC379DB8B}"/>
    <cellStyle name="Heading 3 2 4 2 2 2 3 4 3" xfId="15657" xr:uid="{6E8BD1B1-E87A-4E4F-BE38-6FF6ABADC919}"/>
    <cellStyle name="Heading 3 2 4 2 2 2 3 4 4" xfId="21699" xr:uid="{1D3AEF84-9979-42C7-B745-872896BB9EB3}"/>
    <cellStyle name="Heading 3 2 4 2 2 2 3 5" xfId="5341" xr:uid="{5D93AC06-8F4B-4B13-B3CE-C58E29B10701}"/>
    <cellStyle name="Heading 3 2 4 2 2 2 3 5 2" xfId="8858" xr:uid="{E733B362-E25E-43FA-9EE8-7C4C23E868A2}"/>
    <cellStyle name="Heading 3 2 4 2 2 2 3 5 2 2" xfId="26394" xr:uid="{0BC88309-5EDE-4A81-BBCB-B397568A738D}"/>
    <cellStyle name="Heading 3 2 4 2 2 2 3 5 3" xfId="18438" xr:uid="{E098B879-289E-45BF-BD09-F07CD548B303}"/>
    <cellStyle name="Heading 3 2 4 2 2 2 3 5 4" xfId="21557" xr:uid="{37A148EF-0E04-403E-9853-099CA52589F6}"/>
    <cellStyle name="Heading 3 2 4 2 2 2 3 6" xfId="4673" xr:uid="{1CE7AC08-470B-4597-A32C-F9793469F856}"/>
    <cellStyle name="Heading 3 2 4 2 2 2 3 6 2" xfId="8459" xr:uid="{B1DB84F4-70CB-4750-9BC8-4E0952B9B233}"/>
    <cellStyle name="Heading 3 2 4 2 2 2 3 6 2 2" xfId="25746" xr:uid="{B88CA25D-B6E0-428E-8600-71A99E79267A}"/>
    <cellStyle name="Heading 3 2 4 2 2 2 3 6 3" xfId="17790" xr:uid="{53F0C998-F2EF-4DA7-B26A-A9CB3FA7D459}"/>
    <cellStyle name="Heading 3 2 4 2 2 2 3 6 4" xfId="21158" xr:uid="{AA1D5B31-7518-4A0B-9AE3-F0ED2D21E803}"/>
    <cellStyle name="Heading 3 2 4 2 2 2 3 7" xfId="7322" xr:uid="{C76B41E0-C1D7-4052-BB1C-F0AA8738555F}"/>
    <cellStyle name="Heading 3 2 4 2 2 2 3 7 2" xfId="9225" xr:uid="{0E18C6E0-10B1-41E2-BEAC-AAEE60740ED2}"/>
    <cellStyle name="Heading 3 2 4 2 2 2 3 7 3" xfId="22176" xr:uid="{1D9C53ED-1D03-415B-83E9-8A5225602B59}"/>
    <cellStyle name="Heading 3 2 4 2 2 2 3 8" xfId="10513" xr:uid="{4E6F849E-8D92-45EA-BD4C-5267EFB05763}"/>
    <cellStyle name="Heading 3 2 4 2 2 2 3 8 2" xfId="22987" xr:uid="{E3EE568B-E2A5-4127-9F2D-A7F1AB62052B}"/>
    <cellStyle name="Heading 3 2 4 2 2 2 3 9" xfId="15024" xr:uid="{B7A3D3D4-634D-45D2-8997-514B4C4CED8D}"/>
    <cellStyle name="Heading 3 2 4 2 2 3" xfId="1190" xr:uid="{2FE32B52-EE8F-4E6A-9391-3F8DF4A6ACAA}"/>
    <cellStyle name="Heading 3 2 4 2 2 3 2" xfId="1388" xr:uid="{5D2C5E8F-6146-47E2-BC20-D6BBBA5E9E6D}"/>
    <cellStyle name="Heading 3 2 4 2 2 3 2 10" xfId="14941" xr:uid="{CABEA7C3-D59C-44AC-8604-ECACC864F7B7}"/>
    <cellStyle name="Heading 3 2 4 2 2 3 2 11" xfId="14714" xr:uid="{8118A578-C7FB-4C29-A9B4-203D34CF572F}"/>
    <cellStyle name="Heading 3 2 4 2 2 3 2 2" xfId="3926" xr:uid="{322F38F2-6C6D-4E94-AA63-9A1AA2E5BEF3}"/>
    <cellStyle name="Heading 3 2 4 2 2 3 2 2 2" xfId="6902" xr:uid="{8748ABFA-6E63-4C81-AF07-1D8AAFAC07D7}"/>
    <cellStyle name="Heading 3 2 4 2 2 3 2 2 2 2" xfId="9097" xr:uid="{0F2A3429-8BFC-4E18-AA2C-BA012386EEA9}"/>
    <cellStyle name="Heading 3 2 4 2 2 3 2 2 2 2 2" xfId="27947" xr:uid="{65ABD43B-6552-4192-AB18-1F429422BCAA}"/>
    <cellStyle name="Heading 3 2 4 2 2 3 2 2 2 3" xfId="19991" xr:uid="{2669A609-D2A5-4322-873F-1D6D79435873}"/>
    <cellStyle name="Heading 3 2 4 2 2 3 2 2 2 4" xfId="22048" xr:uid="{41CAD2C9-F1BD-4882-BB73-51B0C5407F78}"/>
    <cellStyle name="Heading 3 2 4 2 2 3 2 2 3" xfId="8054" xr:uid="{1DC6C96B-8909-49A3-9E67-876CE6A6F6E7}"/>
    <cellStyle name="Heading 3 2 4 2 2 3 2 2 3 2" xfId="25031" xr:uid="{8DAD2228-FC45-4444-A739-190E6664F750}"/>
    <cellStyle name="Heading 3 2 4 2 2 3 2 2 4" xfId="17075" xr:uid="{580BF747-7617-446A-9F30-FF57AE91C28C}"/>
    <cellStyle name="Heading 3 2 4 2 2 3 2 2 5" xfId="20753" xr:uid="{93485731-200F-4799-99DE-0EA0BB40B658}"/>
    <cellStyle name="Heading 3 2 4 2 2 3 2 3" xfId="4488" xr:uid="{9835781E-DC8D-4EA2-B66B-A93077336D45}"/>
    <cellStyle name="Heading 3 2 4 2 2 3 2 3 2" xfId="8306" xr:uid="{594C148F-A512-49E8-B973-5F2BBAB774B4}"/>
    <cellStyle name="Heading 3 2 4 2 2 3 2 3 2 2" xfId="25572" xr:uid="{FAB21252-00E1-48AA-86D0-8DBB54A60ECC}"/>
    <cellStyle name="Heading 3 2 4 2 2 3 2 3 3" xfId="17616" xr:uid="{2124CF09-1837-4257-B8AD-A2CADDFAD5E7}"/>
    <cellStyle name="Heading 3 2 4 2 2 3 2 3 4" xfId="21005" xr:uid="{F2092392-9172-40B2-905F-AC2AC8985B5B}"/>
    <cellStyle name="Heading 3 2 4 2 2 3 2 4" xfId="2646" xr:uid="{1E671629-8534-4D7D-85E4-B9DB48CA326F}"/>
    <cellStyle name="Heading 3 2 4 2 2 3 2 4 2" xfId="7874" xr:uid="{168688FB-A632-4A52-B91E-ACCC610733B4}"/>
    <cellStyle name="Heading 3 2 4 2 2 3 2 4 2 2" xfId="23781" xr:uid="{E62ADCDD-F8F6-45E6-8C92-5792FA7E1385}"/>
    <cellStyle name="Heading 3 2 4 2 2 3 2 4 3" xfId="15828" xr:uid="{09113D61-A4A7-4A7B-9E54-C36FA6ABC7B1}"/>
    <cellStyle name="Heading 3 2 4 2 2 3 2 4 4" xfId="21863" xr:uid="{957FCA50-5ADF-448C-8CC8-77406A8E52E3}"/>
    <cellStyle name="Heading 3 2 4 2 2 3 2 5" xfId="5256" xr:uid="{30059859-48BC-4844-B290-C3D4AAA1A611}"/>
    <cellStyle name="Heading 3 2 4 2 2 3 2 5 2" xfId="8773" xr:uid="{519E8065-D95A-46FB-AB0F-632359B0771D}"/>
    <cellStyle name="Heading 3 2 4 2 2 3 2 5 2 2" xfId="26309" xr:uid="{6BFB8B1F-C763-490B-8D5E-0A4A3F6D6C0B}"/>
    <cellStyle name="Heading 3 2 4 2 2 3 2 5 3" xfId="18353" xr:uid="{9F41792A-5835-4000-B536-16703D7AAAC2}"/>
    <cellStyle name="Heading 3 2 4 2 2 3 2 5 4" xfId="21472" xr:uid="{6FA3998C-9658-4270-B116-1FEDFF687FD9}"/>
    <cellStyle name="Heading 3 2 4 2 2 3 2 6" xfId="4683" xr:uid="{5C877E0C-A912-48A1-8BE5-E35CEB6966F8}"/>
    <cellStyle name="Heading 3 2 4 2 2 3 2 6 2" xfId="8469" xr:uid="{1A452757-48ED-4C05-8ABD-F061A2C2B2D9}"/>
    <cellStyle name="Heading 3 2 4 2 2 3 2 6 2 2" xfId="25756" xr:uid="{9CFBB7ED-D195-46C2-A85C-90295F1F11B2}"/>
    <cellStyle name="Heading 3 2 4 2 2 3 2 6 3" xfId="17800" xr:uid="{79921ED7-9F4C-42EE-BB7E-C9D4D25FD048}"/>
    <cellStyle name="Heading 3 2 4 2 2 3 2 6 4" xfId="21168" xr:uid="{60E5B722-7FCE-4D0E-B9B5-9146CE2F57A5}"/>
    <cellStyle name="Heading 3 2 4 2 2 3 2 7" xfId="7420" xr:uid="{575E4D96-4837-468E-9684-F78D10A71C04}"/>
    <cellStyle name="Heading 3 2 4 2 2 3 2 7 2" xfId="9323" xr:uid="{E400E288-06D0-4FC9-8C6D-014971625D10}"/>
    <cellStyle name="Heading 3 2 4 2 2 3 2 7 3" xfId="22274" xr:uid="{40CAA7EB-010E-43E3-9C05-51184ACFB047}"/>
    <cellStyle name="Heading 3 2 4 2 2 3 2 8" xfId="7633" xr:uid="{10A12CBE-4107-46F4-92D7-1D98FEE0F94C}"/>
    <cellStyle name="Heading 3 2 4 2 2 3 2 8 2" xfId="22903" xr:uid="{F1025321-64E4-4DFD-9EB0-AE1999F01715}"/>
    <cellStyle name="Heading 3 2 4 2 2 3 2 9" xfId="10249" xr:uid="{EB06199B-846C-472E-BF2E-25E573308EC7}"/>
    <cellStyle name="Heading 3 2 4 2 2 3 2 9 2" xfId="22617" xr:uid="{4C31B59B-9AED-4189-BFC9-96DB500BAA9C}"/>
    <cellStyle name="Heading 3 2 4 2 2 3 3" xfId="1474" xr:uid="{86EE6D91-53B6-4E06-814F-F79387AC5518}"/>
    <cellStyle name="Heading 3 2 4 2 2 3 3 10" xfId="20600" xr:uid="{34894236-75B8-4CC8-8DD3-74F9B06BF78A}"/>
    <cellStyle name="Heading 3 2 4 2 2 3 3 2" xfId="4011" xr:uid="{0A66AA72-0F80-4FFD-B612-27DA35E20C20}"/>
    <cellStyle name="Heading 3 2 4 2 2 3 3 2 2" xfId="6987" xr:uid="{13126F12-D56A-45BF-B45C-DBDC2E055E88}"/>
    <cellStyle name="Heading 3 2 4 2 2 3 3 2 2 2" xfId="9182" xr:uid="{B85856DF-11DC-4302-AB6C-82D3802393E0}"/>
    <cellStyle name="Heading 3 2 4 2 2 3 3 2 2 2 2" xfId="28032" xr:uid="{B0077C07-0838-476C-9900-D43A8404EB76}"/>
    <cellStyle name="Heading 3 2 4 2 2 3 3 2 2 3" xfId="20076" xr:uid="{77C17BC8-1495-4417-AE39-FB3572BE6744}"/>
    <cellStyle name="Heading 3 2 4 2 2 3 3 2 2 4" xfId="22133" xr:uid="{C8258679-45BA-4FD7-A188-1027D3765E5E}"/>
    <cellStyle name="Heading 3 2 4 2 2 3 3 2 3" xfId="8138" xr:uid="{1BE6956B-5C76-46BB-AED6-656AD8665A14}"/>
    <cellStyle name="Heading 3 2 4 2 2 3 3 2 3 2" xfId="25115" xr:uid="{E7FE9902-6974-4FDA-9CEE-7EB4889FB3DD}"/>
    <cellStyle name="Heading 3 2 4 2 2 3 3 2 4" xfId="17159" xr:uid="{A0809CA4-A254-4D4C-B00B-FD98399A9E6D}"/>
    <cellStyle name="Heading 3 2 4 2 2 3 3 2 5" xfId="20837" xr:uid="{EE618B10-CF66-45BC-B4E1-BB384B1586C8}"/>
    <cellStyle name="Heading 3 2 4 2 2 3 3 3" xfId="4572" xr:uid="{D521C7FF-69DC-4CD1-9238-FAA9EE70391E}"/>
    <cellStyle name="Heading 3 2 4 2 2 3 3 3 2" xfId="8390" xr:uid="{67B2D363-89F1-4DA7-9890-C29B89F58FC3}"/>
    <cellStyle name="Heading 3 2 4 2 2 3 3 3 2 2" xfId="25656" xr:uid="{DAD32775-B462-4A07-BCD7-7314EA4F67ED}"/>
    <cellStyle name="Heading 3 2 4 2 2 3 3 3 3" xfId="17700" xr:uid="{BC10F2CA-C0BA-4B81-B607-9E4B076AC3B3}"/>
    <cellStyle name="Heading 3 2 4 2 2 3 3 3 4" xfId="21089" xr:uid="{03B4BDC1-FA44-44B7-98D5-B2EEB07A7806}"/>
    <cellStyle name="Heading 3 2 4 2 2 3 3 4" xfId="2673" xr:uid="{7CDD2E28-095D-4911-9E3E-C9150F3CE717}"/>
    <cellStyle name="Heading 3 2 4 2 2 3 3 4 2" xfId="7899" xr:uid="{2E5F3E35-5713-48DE-AD69-C3D92D870CBB}"/>
    <cellStyle name="Heading 3 2 4 2 2 3 3 4 2 2" xfId="23808" xr:uid="{986B1236-BD7F-4FCE-973D-5CA6CB5AA6B9}"/>
    <cellStyle name="Heading 3 2 4 2 2 3 3 4 3" xfId="15855" xr:uid="{9CA86ACF-BEE6-4B12-ACF5-8FD70D2BF1BA}"/>
    <cellStyle name="Heading 3 2 4 2 2 3 3 4 4" xfId="21888" xr:uid="{EAC58390-CD13-4A26-ACA3-3D4195CC296C}"/>
    <cellStyle name="Heading 3 2 4 2 2 3 3 5" xfId="5342" xr:uid="{00138DE2-1727-44AA-AE47-A8C738D9E4D0}"/>
    <cellStyle name="Heading 3 2 4 2 2 3 3 5 2" xfId="8859" xr:uid="{9872CFA5-5CA6-4396-BDF8-0ACE706A2AF8}"/>
    <cellStyle name="Heading 3 2 4 2 2 3 3 5 2 2" xfId="26395" xr:uid="{5C6F0471-5BDB-4A6D-9A55-6767934520D5}"/>
    <cellStyle name="Heading 3 2 4 2 2 3 3 5 3" xfId="18439" xr:uid="{318A44FE-433A-4B75-A6F8-0447E1C36046}"/>
    <cellStyle name="Heading 3 2 4 2 2 3 3 5 4" xfId="21558" xr:uid="{F40525A6-9DD4-400D-8E7C-808625650D73}"/>
    <cellStyle name="Heading 3 2 4 2 2 3 3 6" xfId="4658" xr:uid="{A3A6AB22-6875-4D43-8163-51AB58F3772C}"/>
    <cellStyle name="Heading 3 2 4 2 2 3 3 6 2" xfId="8444" xr:uid="{52A6CF72-E247-46F4-8625-7A944BD3FAB5}"/>
    <cellStyle name="Heading 3 2 4 2 2 3 3 6 2 2" xfId="25731" xr:uid="{6FF20D89-CBFD-4009-9A34-1EC4319EFDCB}"/>
    <cellStyle name="Heading 3 2 4 2 2 3 3 6 3" xfId="17775" xr:uid="{2721226F-6651-407C-8525-53ADFC28A4AA}"/>
    <cellStyle name="Heading 3 2 4 2 2 3 3 6 4" xfId="21143" xr:uid="{E3FB8DAD-7426-490F-9B73-002CE10DCECE}"/>
    <cellStyle name="Heading 3 2 4 2 2 3 3 7" xfId="7507" xr:uid="{C107E3BB-6FCB-45A3-AF40-EE3A10A567E2}"/>
    <cellStyle name="Heading 3 2 4 2 2 3 3 7 2" xfId="9410" xr:uid="{0CDA16B6-4E4A-40D0-91F7-31CFC3E3D2E8}"/>
    <cellStyle name="Heading 3 2 4 2 2 3 3 7 3" xfId="22361" xr:uid="{8B20FB19-5360-4178-9724-A305A081BF45}"/>
    <cellStyle name="Heading 3 2 4 2 2 3 3 8" xfId="10514" xr:uid="{B40777A6-7CD9-4A2B-9C5E-BD0176552CF8}"/>
    <cellStyle name="Heading 3 2 4 2 2 3 3 8 2" xfId="22988" xr:uid="{14B78265-21AA-4FF8-911C-5F84524C99F0}"/>
    <cellStyle name="Heading 3 2 4 2 2 3 3 9" xfId="15025" xr:uid="{F1E5E5EB-0066-45B0-A125-42A72D2E50F1}"/>
    <cellStyle name="Heading 3 2 4 2 2 4" xfId="1325" xr:uid="{798235D2-BE2A-4983-8803-A8AEAA17760C}"/>
    <cellStyle name="Heading 3 2 4 2 2 4 10" xfId="14880" xr:uid="{6E366065-E24B-4596-88D3-87375948D87F}"/>
    <cellStyle name="Heading 3 2 4 2 2 4 11" xfId="14707" xr:uid="{247A359E-828B-449B-B9F1-D79A423E55C2}"/>
    <cellStyle name="Heading 3 2 4 2 2 4 2" xfId="3864" xr:uid="{0BF8D5BF-0727-487C-A376-56D3F82A9364}"/>
    <cellStyle name="Heading 3 2 4 2 2 4 2 2" xfId="6841" xr:uid="{74DE1908-7965-4A55-B9A4-60D73509D99E}"/>
    <cellStyle name="Heading 3 2 4 2 2 4 2 2 2" xfId="9036" xr:uid="{2B259F6B-8D1E-4CA1-B76F-406644B15DB9}"/>
    <cellStyle name="Heading 3 2 4 2 2 4 2 2 2 2" xfId="27886" xr:uid="{3C669B03-9264-4396-AF17-E7DF1697782E}"/>
    <cellStyle name="Heading 3 2 4 2 2 4 2 2 3" xfId="19930" xr:uid="{D13CFACA-E7EF-49C4-A48E-20F5F9F9D8A0}"/>
    <cellStyle name="Heading 3 2 4 2 2 4 2 2 4" xfId="21987" xr:uid="{936DE47A-5EBE-45C6-9B74-E0283EDF7CF9}"/>
    <cellStyle name="Heading 3 2 4 2 2 4 2 3" xfId="7993" xr:uid="{6EEC369C-CA52-477C-AB83-40A2EF0255E7}"/>
    <cellStyle name="Heading 3 2 4 2 2 4 2 3 2" xfId="24970" xr:uid="{7BC34B49-0B81-4D85-B2B8-ABBAB5EFD873}"/>
    <cellStyle name="Heading 3 2 4 2 2 4 2 4" xfId="17014" xr:uid="{1217E37D-95CE-4416-BF45-243DF4ED154E}"/>
    <cellStyle name="Heading 3 2 4 2 2 4 2 5" xfId="20692" xr:uid="{7287B2EF-CF83-4B9A-AD9A-444A99357B37}"/>
    <cellStyle name="Heading 3 2 4 2 2 4 3" xfId="4427" xr:uid="{CD191E74-3899-4719-AD5D-82D1F698D4A9}"/>
    <cellStyle name="Heading 3 2 4 2 2 4 3 2" xfId="8245" xr:uid="{94168009-13C3-4CD1-935C-EDC2639AD1E3}"/>
    <cellStyle name="Heading 3 2 4 2 2 4 3 2 2" xfId="25511" xr:uid="{0B787405-139D-46C0-816D-A546106D4E69}"/>
    <cellStyle name="Heading 3 2 4 2 2 4 3 3" xfId="17555" xr:uid="{7CADBEF3-3F71-4967-AD12-71873C5CFBA0}"/>
    <cellStyle name="Heading 3 2 4 2 2 4 3 4" xfId="20944" xr:uid="{CEF6EC51-1E31-4EE7-89AB-A62C789F810F}"/>
    <cellStyle name="Heading 3 2 4 2 2 4 4" xfId="2674" xr:uid="{1D447CE7-0BBA-4FF0-9D6E-54D51FD6560F}"/>
    <cellStyle name="Heading 3 2 4 2 2 4 4 2" xfId="7900" xr:uid="{73581A32-8CEA-4470-96C9-F1AC31A89B61}"/>
    <cellStyle name="Heading 3 2 4 2 2 4 4 2 2" xfId="23809" xr:uid="{56EFEDE0-8E91-4670-9FD2-93CA0B1B9350}"/>
    <cellStyle name="Heading 3 2 4 2 2 4 4 3" xfId="15856" xr:uid="{06090434-9477-486B-8A1A-A6178ABE29DF}"/>
    <cellStyle name="Heading 3 2 4 2 2 4 4 4" xfId="21889" xr:uid="{66C405E8-3CF3-42D1-B84E-D5CA8210EC48}"/>
    <cellStyle name="Heading 3 2 4 2 2 4 5" xfId="5195" xr:uid="{79B88119-F51F-4D62-A230-80BA630B7F4C}"/>
    <cellStyle name="Heading 3 2 4 2 2 4 5 2" xfId="8712" xr:uid="{6DD4EC68-4466-4B84-9838-CECFB77DB847}"/>
    <cellStyle name="Heading 3 2 4 2 2 4 5 2 2" xfId="26248" xr:uid="{09A44B54-1168-4073-8B5B-3D15550C2FFB}"/>
    <cellStyle name="Heading 3 2 4 2 2 4 5 3" xfId="18292" xr:uid="{A008F34E-761C-4A2E-BF36-3A9ABFF11170}"/>
    <cellStyle name="Heading 3 2 4 2 2 4 5 4" xfId="21411" xr:uid="{8D0848FB-6F7F-4D59-B212-3D51E190749C}"/>
    <cellStyle name="Heading 3 2 4 2 2 4 6" xfId="4857" xr:uid="{6D46006A-5E73-4029-B04B-AC87FEF7C8AB}"/>
    <cellStyle name="Heading 3 2 4 2 2 4 6 2" xfId="8534" xr:uid="{65790E00-91FF-40A2-9DE9-F9E2A0C7E4C5}"/>
    <cellStyle name="Heading 3 2 4 2 2 4 6 2 2" xfId="25916" xr:uid="{0D46F3BB-911A-4FC6-91BB-34DB4BF5B307}"/>
    <cellStyle name="Heading 3 2 4 2 2 4 6 3" xfId="17960" xr:uid="{AE6422CF-C76E-4811-A4C4-E985130744C1}"/>
    <cellStyle name="Heading 3 2 4 2 2 4 6 4" xfId="21233" xr:uid="{16A06EDA-4CD1-47CC-827C-8CAF810CDA84}"/>
    <cellStyle name="Heading 3 2 4 2 2 4 7" xfId="7426" xr:uid="{22CF60BA-091C-4A37-B957-60F14397B724}"/>
    <cellStyle name="Heading 3 2 4 2 2 4 7 2" xfId="9329" xr:uid="{AE579150-B998-4A67-8E0B-ADB9904D3ABB}"/>
    <cellStyle name="Heading 3 2 4 2 2 4 7 3" xfId="22280" xr:uid="{075302B5-EA19-468D-B4B6-6A06972B5C07}"/>
    <cellStyle name="Heading 3 2 4 2 2 4 8" xfId="7572" xr:uid="{04F61CE7-E1F8-4CC2-9E7A-CD226B825DA9}"/>
    <cellStyle name="Heading 3 2 4 2 2 4 8 2" xfId="22842" xr:uid="{26719C36-E9AA-4B11-9489-8FA7D9896316}"/>
    <cellStyle name="Heading 3 2 4 2 2 4 9" xfId="11001" xr:uid="{DF9EF153-76A0-4999-8D1F-09982F1C78EC}"/>
    <cellStyle name="Heading 3 2 4 2 2 4 9 2" xfId="23472" xr:uid="{865652E3-73BA-47DB-902B-C4AE06EF4202}"/>
    <cellStyle name="Heading 3 2 4 2 2 5" xfId="1235" xr:uid="{3964B4D2-4807-43BD-8445-5A28BE449C9A}"/>
    <cellStyle name="Heading 3 2 4 2 2 5 10" xfId="20527" xr:uid="{020A92E2-1B37-49DF-9932-679042656095}"/>
    <cellStyle name="Heading 3 2 4 2 2 5 2" xfId="3781" xr:uid="{F9703189-1B19-4C4C-9244-AEAD1359A0CB}"/>
    <cellStyle name="Heading 3 2 4 2 2 5 2 2" xfId="6768" xr:uid="{45E64AAF-66CB-4DDC-8925-23F36BD76069}"/>
    <cellStyle name="Heading 3 2 4 2 2 5 2 2 2" xfId="8963" xr:uid="{AAF65F7E-B4EB-40B2-937B-A8224035E0A9}"/>
    <cellStyle name="Heading 3 2 4 2 2 5 2 2 2 2" xfId="27813" xr:uid="{8A6B4107-03EF-444D-976E-12B55F869325}"/>
    <cellStyle name="Heading 3 2 4 2 2 5 2 2 3" xfId="19857" xr:uid="{7DC36E78-B468-476C-BCD2-EC0EDFD1070B}"/>
    <cellStyle name="Heading 3 2 4 2 2 5 2 2 4" xfId="21914" xr:uid="{AD92EB6C-6C69-4136-BE14-220D3AB15CC4}"/>
    <cellStyle name="Heading 3 2 4 2 2 5 2 3" xfId="7924" xr:uid="{2D8774A3-0489-4EA1-86C5-7D76B23191A4}"/>
    <cellStyle name="Heading 3 2 4 2 2 5 2 3 2" xfId="24901" xr:uid="{5791993C-878B-4F88-9C3B-6EDA86C07808}"/>
    <cellStyle name="Heading 3 2 4 2 2 5 2 4" xfId="16945" xr:uid="{3AF0A23D-EEEA-4D59-8C7A-8A8A7D8F9231}"/>
    <cellStyle name="Heading 3 2 4 2 2 5 2 5" xfId="20623" xr:uid="{66F09D1D-1769-4139-93EA-DC1716ADC932}"/>
    <cellStyle name="Heading 3 2 4 2 2 5 3" xfId="4358" xr:uid="{6FBCCFD0-220C-4A71-9094-24E0256AC7FE}"/>
    <cellStyle name="Heading 3 2 4 2 2 5 3 2" xfId="8176" xr:uid="{45666F7C-F365-431A-A133-9FF7AB5F1021}"/>
    <cellStyle name="Heading 3 2 4 2 2 5 3 2 2" xfId="25442" xr:uid="{F4AB3D23-E169-44D6-93AE-067EACDFDD81}"/>
    <cellStyle name="Heading 3 2 4 2 2 5 3 3" xfId="17486" xr:uid="{CC4D6848-9219-417D-BF38-F7A96DF83CB8}"/>
    <cellStyle name="Heading 3 2 4 2 2 5 3 4" xfId="20875" xr:uid="{E74A89A3-1312-43EE-8D91-3FD9555BA890}"/>
    <cellStyle name="Heading 3 2 4 2 2 5 4" xfId="2532" xr:uid="{0B984EA4-6917-4B64-A265-13FABD6490FD}"/>
    <cellStyle name="Heading 3 2 4 2 2 5 4 2" xfId="7763" xr:uid="{1C1B66E6-3957-438C-8EBF-E5D71E90F951}"/>
    <cellStyle name="Heading 3 2 4 2 2 5 4 2 2" xfId="23668" xr:uid="{074A1F9C-EDD1-492D-8977-22DF899D33F1}"/>
    <cellStyle name="Heading 3 2 4 2 2 5 4 3" xfId="15715" xr:uid="{869C69CE-B41B-416C-91B2-FD2C9D083F5A}"/>
    <cellStyle name="Heading 3 2 4 2 2 5 4 4" xfId="21752" xr:uid="{F47F53CA-5EF7-4A93-A8AB-E32F43EA5667}"/>
    <cellStyle name="Heading 3 2 4 2 2 5 5" xfId="5120" xr:uid="{55D0B041-0A37-400F-AE4C-6E56B6E7A986}"/>
    <cellStyle name="Heading 3 2 4 2 2 5 5 2" xfId="8637" xr:uid="{7D8C8CEE-F721-4A76-BC94-16F18C306EC5}"/>
    <cellStyle name="Heading 3 2 4 2 2 5 5 2 2" xfId="26173" xr:uid="{14CEDA0A-0DCE-44AF-A685-085E4B4C2C98}"/>
    <cellStyle name="Heading 3 2 4 2 2 5 5 3" xfId="18217" xr:uid="{EEAFD273-B2A8-4BCE-A7D0-3611C7C0963A}"/>
    <cellStyle name="Heading 3 2 4 2 2 5 5 4" xfId="21336" xr:uid="{AE58AF0C-E85A-4F47-B5A3-34072516E054}"/>
    <cellStyle name="Heading 3 2 4 2 2 5 6" xfId="5411" xr:uid="{23F6EFE4-AFB4-4C77-BD01-CFB71CF08588}"/>
    <cellStyle name="Heading 3 2 4 2 2 5 6 2" xfId="8909" xr:uid="{BF6411E0-7633-4995-9DEF-0B0282B0F9A9}"/>
    <cellStyle name="Heading 3 2 4 2 2 5 6 2 2" xfId="26462" xr:uid="{5AABAD90-018F-4A95-9679-7E2445156953}"/>
    <cellStyle name="Heading 3 2 4 2 2 5 6 3" xfId="18506" xr:uid="{198BD431-7C73-4C3F-A587-A3D61FCAEC51}"/>
    <cellStyle name="Heading 3 2 4 2 2 5 6 4" xfId="21608" xr:uid="{D6BF7FB9-CFED-47C0-BE15-BBBAE3B627D7}"/>
    <cellStyle name="Heading 3 2 4 2 2 5 7" xfId="5026" xr:uid="{F138D999-E514-4AF5-BF0E-7E572228A256}"/>
    <cellStyle name="Heading 3 2 4 2 2 5 7 2" xfId="8602" xr:uid="{E294F623-B8D0-43F6-B884-BCD7BCBFE254}"/>
    <cellStyle name="Heading 3 2 4 2 2 5 7 3" xfId="21301" xr:uid="{1027E3AE-E3C0-4ECE-B9D4-89C2FB689F4B}"/>
    <cellStyle name="Heading 3 2 4 2 2 5 8" xfId="10415" xr:uid="{EBB2046A-BC19-4B10-B495-13A9BB2CC65F}"/>
    <cellStyle name="Heading 3 2 4 2 2 5 8 2" xfId="22769" xr:uid="{B1E3E6C9-BA7A-4A65-B6BF-6C9BC18A718C}"/>
    <cellStyle name="Heading 3 2 4 2 2 5 9" xfId="14811" xr:uid="{CF4E55EF-A3C3-4127-9E1C-C1ABF3F24640}"/>
    <cellStyle name="Heading 3 2 4 2 3" xfId="1032" xr:uid="{1FD8F9DA-28A6-4B3B-BCF3-4277096C49ED}"/>
    <cellStyle name="Heading 3 2 4 2 3 2" xfId="1191" xr:uid="{10463B9A-44E0-4A50-B389-F03DB0D2AF69}"/>
    <cellStyle name="Heading 3 2 4 2 3 2 2" xfId="1389" xr:uid="{4DD3AC5F-E5C6-40D3-9423-13FB64C05CFC}"/>
    <cellStyle name="Heading 3 2 4 2 3 2 2 10" xfId="14942" xr:uid="{EC555A9C-DB3D-42FA-A444-21A65FA79C3B}"/>
    <cellStyle name="Heading 3 2 4 2 3 2 2 11" xfId="15622" xr:uid="{EE9FF6F5-E7D7-43A2-85FE-7A4836BDF7BF}"/>
    <cellStyle name="Heading 3 2 4 2 3 2 2 2" xfId="3927" xr:uid="{B91703ED-3A83-472E-A7CE-03B858490D48}"/>
    <cellStyle name="Heading 3 2 4 2 3 2 2 2 2" xfId="6903" xr:uid="{73E17403-E64F-43B4-8EC1-C4092D539DFD}"/>
    <cellStyle name="Heading 3 2 4 2 3 2 2 2 2 2" xfId="9098" xr:uid="{00AD428C-A634-4190-BB17-656CED415F09}"/>
    <cellStyle name="Heading 3 2 4 2 3 2 2 2 2 2 2" xfId="27948" xr:uid="{1835903B-0E73-437D-A462-C8197A1A6D1E}"/>
    <cellStyle name="Heading 3 2 4 2 3 2 2 2 2 3" xfId="19992" xr:uid="{1D8EE971-ED9E-4D30-959E-E54AD2F450D9}"/>
    <cellStyle name="Heading 3 2 4 2 3 2 2 2 2 4" xfId="22049" xr:uid="{E0FFF6BD-163C-4730-A733-91B7EA59744C}"/>
    <cellStyle name="Heading 3 2 4 2 3 2 2 2 3" xfId="8055" xr:uid="{5FE20FEE-F3C5-4EA6-BBFD-264806096BC9}"/>
    <cellStyle name="Heading 3 2 4 2 3 2 2 2 3 2" xfId="25032" xr:uid="{AA478586-3B02-4EB1-9072-106FC467BBAE}"/>
    <cellStyle name="Heading 3 2 4 2 3 2 2 2 4" xfId="17076" xr:uid="{30A4F0AC-FAD2-487F-A568-F04BE9E82307}"/>
    <cellStyle name="Heading 3 2 4 2 3 2 2 2 5" xfId="20754" xr:uid="{5E79E571-07E0-4071-A38F-0F2B046D9E46}"/>
    <cellStyle name="Heading 3 2 4 2 3 2 2 3" xfId="4489" xr:uid="{0435A1EA-7601-4F5B-AC80-1D77F7F9ACCC}"/>
    <cellStyle name="Heading 3 2 4 2 3 2 2 3 2" xfId="8307" xr:uid="{5B4F8E71-67A1-4509-A81E-D52B9E4FAE7A}"/>
    <cellStyle name="Heading 3 2 4 2 3 2 2 3 2 2" xfId="25573" xr:uid="{AA53F494-A656-48C6-BFA0-9E7C29FFDEE1}"/>
    <cellStyle name="Heading 3 2 4 2 3 2 2 3 3" xfId="17617" xr:uid="{4C7E6868-48C6-4716-B5A0-78727B52C643}"/>
    <cellStyle name="Heading 3 2 4 2 3 2 2 3 4" xfId="21006" xr:uid="{6F6B8BA2-CCBF-47AE-BCAF-83935F8C548F}"/>
    <cellStyle name="Heading 3 2 4 2 3 2 2 4" xfId="2506" xr:uid="{9D9D1996-B2B4-4B1E-A924-575C335722C7}"/>
    <cellStyle name="Heading 3 2 4 2 3 2 2 4 2" xfId="7740" xr:uid="{E2B5874A-51D7-4F26-AE31-04E36D031A55}"/>
    <cellStyle name="Heading 3 2 4 2 3 2 2 4 2 2" xfId="23643" xr:uid="{945BC8F3-6C12-4C49-8CE6-1547BEB1ACA9}"/>
    <cellStyle name="Heading 3 2 4 2 3 2 2 4 3" xfId="15690" xr:uid="{9584F8EC-7C1B-41D9-89A2-2B1CDFDACF7A}"/>
    <cellStyle name="Heading 3 2 4 2 3 2 2 4 4" xfId="21729" xr:uid="{745FFC84-C88B-496D-9209-1E7BE77F62C2}"/>
    <cellStyle name="Heading 3 2 4 2 3 2 2 5" xfId="5257" xr:uid="{5862E73F-D84C-4B99-BABE-23F97FF0C40D}"/>
    <cellStyle name="Heading 3 2 4 2 3 2 2 5 2" xfId="8774" xr:uid="{FD6E9DDC-9F7A-4692-A4DA-B94EBAB2E7E5}"/>
    <cellStyle name="Heading 3 2 4 2 3 2 2 5 2 2" xfId="26310" xr:uid="{985959AB-39EC-43D3-80E1-781BEDA2BF41}"/>
    <cellStyle name="Heading 3 2 4 2 3 2 2 5 3" xfId="18354" xr:uid="{8D894CD2-ADF1-4428-A7D7-67136C0949C3}"/>
    <cellStyle name="Heading 3 2 4 2 3 2 2 5 4" xfId="21473" xr:uid="{DCB299FF-D8D6-4537-B542-6DD9EC2B9075}"/>
    <cellStyle name="Heading 3 2 4 2 3 2 2 6" xfId="5384" xr:uid="{84126504-A053-42FE-96FF-2EF14B0914E0}"/>
    <cellStyle name="Heading 3 2 4 2 3 2 2 6 2" xfId="8898" xr:uid="{021D5AA7-7B8D-4C84-9D78-AE8EF3736BE4}"/>
    <cellStyle name="Heading 3 2 4 2 3 2 2 6 2 2" xfId="26436" xr:uid="{9DEF8C53-2BF6-403E-A15A-26A49986B6F2}"/>
    <cellStyle name="Heading 3 2 4 2 3 2 2 6 3" xfId="18480" xr:uid="{1C144C31-83B6-4BF5-B721-848B21CD4B21}"/>
    <cellStyle name="Heading 3 2 4 2 3 2 2 6 4" xfId="21597" xr:uid="{27514563-84AB-4FAA-A1E1-6799C9998BE0}"/>
    <cellStyle name="Heading 3 2 4 2 3 2 2 7" xfId="5463" xr:uid="{78E7B14D-D909-4C72-9B6D-845A137CAA71}"/>
    <cellStyle name="Heading 3 2 4 2 3 2 2 7 2" xfId="8914" xr:uid="{B73AFFD1-4EF2-4CC2-9585-668BB24F128C}"/>
    <cellStyle name="Heading 3 2 4 2 3 2 2 7 3" xfId="21614" xr:uid="{27DB4A6D-E422-4795-9B03-C41FDB9674E8}"/>
    <cellStyle name="Heading 3 2 4 2 3 2 2 8" xfId="7634" xr:uid="{7F8229C6-8CF1-400C-83AF-07BA7E54E15A}"/>
    <cellStyle name="Heading 3 2 4 2 3 2 2 8 2" xfId="22904" xr:uid="{2DEE67C7-DBF9-4885-A0C0-DEE0F9C0B474}"/>
    <cellStyle name="Heading 3 2 4 2 3 2 2 9" xfId="10228" xr:uid="{DAE3B0FC-9F28-4EA0-A01C-3CDE1F2137D3}"/>
    <cellStyle name="Heading 3 2 4 2 3 2 2 9 2" xfId="22597" xr:uid="{2B7A0722-636C-4CD2-862E-7B6039471CBB}"/>
    <cellStyle name="Heading 3 2 4 2 3 2 3" xfId="1475" xr:uid="{06761604-9A35-4669-9671-5BA5B0DD1DB9}"/>
    <cellStyle name="Heading 3 2 4 2 3 2 3 10" xfId="20572" xr:uid="{06CB5817-4077-4FDE-82AA-969969FD5469}"/>
    <cellStyle name="Heading 3 2 4 2 3 2 3 2" xfId="4012" xr:uid="{7021C997-2263-4095-83DE-26909918CF77}"/>
    <cellStyle name="Heading 3 2 4 2 3 2 3 2 2" xfId="6988" xr:uid="{7A8BA2EE-7179-4659-9A76-EA099916FF82}"/>
    <cellStyle name="Heading 3 2 4 2 3 2 3 2 2 2" xfId="9183" xr:uid="{BB89FCB2-3DF5-4E8C-8608-595C8676755E}"/>
    <cellStyle name="Heading 3 2 4 2 3 2 3 2 2 2 2" xfId="28033" xr:uid="{E6573D0D-EB1F-4953-8C08-5C57C916BF7C}"/>
    <cellStyle name="Heading 3 2 4 2 3 2 3 2 2 3" xfId="20077" xr:uid="{9BDDB9AF-F16F-46D9-8829-6B306FDFDC47}"/>
    <cellStyle name="Heading 3 2 4 2 3 2 3 2 2 4" xfId="22134" xr:uid="{98C57998-727C-46DA-8A1E-DE5AA596B1D2}"/>
    <cellStyle name="Heading 3 2 4 2 3 2 3 2 3" xfId="8139" xr:uid="{6D80FFFD-7777-4E1A-872B-B2CCA91EA5A9}"/>
    <cellStyle name="Heading 3 2 4 2 3 2 3 2 3 2" xfId="25116" xr:uid="{3B5E9867-8DE6-46AA-A9CB-7B5E6C29A06A}"/>
    <cellStyle name="Heading 3 2 4 2 3 2 3 2 4" xfId="17160" xr:uid="{6620C645-EFCF-4878-829D-EF56D4C3C866}"/>
    <cellStyle name="Heading 3 2 4 2 3 2 3 2 5" xfId="20838" xr:uid="{4CC0DAB0-B196-4795-A162-6DA9FC02E8F4}"/>
    <cellStyle name="Heading 3 2 4 2 3 2 3 3" xfId="4573" xr:uid="{07C5391A-E087-41FA-B12F-8E1580577A92}"/>
    <cellStyle name="Heading 3 2 4 2 3 2 3 3 2" xfId="8391" xr:uid="{468AC0C8-D2A4-48D7-987F-673A412CF99E}"/>
    <cellStyle name="Heading 3 2 4 2 3 2 3 3 2 2" xfId="25657" xr:uid="{FAEE7BE2-3826-411C-A4CC-5775C0C68675}"/>
    <cellStyle name="Heading 3 2 4 2 3 2 3 3 3" xfId="17701" xr:uid="{6EC245B6-5FA3-429E-B3E9-3FAA34B68857}"/>
    <cellStyle name="Heading 3 2 4 2 3 2 3 3 4" xfId="21090" xr:uid="{2DC91B45-1663-4482-91EF-DFE1F5999EB1}"/>
    <cellStyle name="Heading 3 2 4 2 3 2 3 4" xfId="2618" xr:uid="{E4489EC0-DC14-4B7D-9423-AAE01D91B371}"/>
    <cellStyle name="Heading 3 2 4 2 3 2 3 4 2" xfId="7848" xr:uid="{323BEA03-379D-4551-8DB1-CE4BBF13FE8D}"/>
    <cellStyle name="Heading 3 2 4 2 3 2 3 4 2 2" xfId="23754" xr:uid="{665BB3D8-CDA1-4CE3-9F8D-9A8BB6C32373}"/>
    <cellStyle name="Heading 3 2 4 2 3 2 3 4 3" xfId="15801" xr:uid="{BBE9CBB1-DC20-49C9-8BB6-A4B3F21550F6}"/>
    <cellStyle name="Heading 3 2 4 2 3 2 3 4 4" xfId="21837" xr:uid="{D1826207-0C8A-43CA-B685-7DAFB316C7AB}"/>
    <cellStyle name="Heading 3 2 4 2 3 2 3 5" xfId="5343" xr:uid="{32FDA31F-0CE6-4ADF-BECC-1E4E342218EC}"/>
    <cellStyle name="Heading 3 2 4 2 3 2 3 5 2" xfId="8860" xr:uid="{948912CA-7FC1-4C16-9200-FDB5D421D63B}"/>
    <cellStyle name="Heading 3 2 4 2 3 2 3 5 2 2" xfId="26396" xr:uid="{760FEC8C-1239-41F4-BFBD-FFFBD5EAA8EB}"/>
    <cellStyle name="Heading 3 2 4 2 3 2 3 5 3" xfId="18440" xr:uid="{CCE1AB0E-F38E-4EAC-B7F2-C8F2F4060957}"/>
    <cellStyle name="Heading 3 2 4 2 3 2 3 5 4" xfId="21559" xr:uid="{38A9EB2B-9E24-41A8-99EB-867F52D8ADDB}"/>
    <cellStyle name="Heading 3 2 4 2 3 2 3 6" xfId="5012" xr:uid="{BDCCDB04-B848-4B8E-8A4F-9DCD1611657C}"/>
    <cellStyle name="Heading 3 2 4 2 3 2 3 6 2" xfId="8593" xr:uid="{76B0AEF0-5A1A-4E12-9112-3C25A713F31E}"/>
    <cellStyle name="Heading 3 2 4 2 3 2 3 6 2 2" xfId="26067" xr:uid="{C508D919-407C-49F7-92EB-9ACD24790FFB}"/>
    <cellStyle name="Heading 3 2 4 2 3 2 3 6 3" xfId="18111" xr:uid="{A5E8E393-72C8-4AF7-9500-B596C7564D31}"/>
    <cellStyle name="Heading 3 2 4 2 3 2 3 6 4" xfId="21292" xr:uid="{A89EB05D-076D-4131-8B67-CB8410C2584B}"/>
    <cellStyle name="Heading 3 2 4 2 3 2 3 7" xfId="7434" xr:uid="{9C276D1A-8F0C-418A-8A51-F2BC00B9DA48}"/>
    <cellStyle name="Heading 3 2 4 2 3 2 3 7 2" xfId="9337" xr:uid="{9A5B3937-2309-4EAD-8796-87CEF70E7356}"/>
    <cellStyle name="Heading 3 2 4 2 3 2 3 7 3" xfId="22288" xr:uid="{60A6B6D9-C0FB-494F-97E6-D880970D6CE2}"/>
    <cellStyle name="Heading 3 2 4 2 3 2 3 8" xfId="10515" xr:uid="{5DFA3778-B95F-48EF-88B2-0450329FA9A2}"/>
    <cellStyle name="Heading 3 2 4 2 3 2 3 8 2" xfId="22989" xr:uid="{7650C8B4-3930-4A70-9B4D-12FD9F807021}"/>
    <cellStyle name="Heading 3 2 4 2 3 2 3 9" xfId="15026" xr:uid="{1FF7504E-5C16-4F00-A74D-3095967F849A}"/>
    <cellStyle name="Heading 3 2 4 2 3 3" xfId="1192" xr:uid="{19093EE4-43C5-457E-9DC6-30B1AFEC797E}"/>
    <cellStyle name="Heading 3 2 4 2 3 3 2" xfId="1390" xr:uid="{5195A42D-25C1-4C6E-8EF1-342F8BBC0706}"/>
    <cellStyle name="Heading 3 2 4 2 3 3 2 10" xfId="14943" xr:uid="{EC059058-DE84-4125-B7A7-96DA6CCE0FCD}"/>
    <cellStyle name="Heading 3 2 4 2 3 3 2 11" xfId="14704" xr:uid="{19A6DD04-B83E-4563-913A-090234597DA7}"/>
    <cellStyle name="Heading 3 2 4 2 3 3 2 2" xfId="3928" xr:uid="{D92F5863-7EE4-44FE-AA66-052EBF6B4300}"/>
    <cellStyle name="Heading 3 2 4 2 3 3 2 2 2" xfId="6904" xr:uid="{5ADF126B-EB93-43AD-B320-5F7B2EF3B12D}"/>
    <cellStyle name="Heading 3 2 4 2 3 3 2 2 2 2" xfId="9099" xr:uid="{04203D93-5B1E-4166-8F6D-835F4CF0D377}"/>
    <cellStyle name="Heading 3 2 4 2 3 3 2 2 2 2 2" xfId="27949" xr:uid="{C650CE5A-89C7-4425-9A9F-B696E9A72EE5}"/>
    <cellStyle name="Heading 3 2 4 2 3 3 2 2 2 3" xfId="19993" xr:uid="{94B2BB6E-9107-4D46-9D19-C512D063DA2D}"/>
    <cellStyle name="Heading 3 2 4 2 3 3 2 2 2 4" xfId="22050" xr:uid="{75700D9A-EBE7-4C30-B223-A6EE0146F1F0}"/>
    <cellStyle name="Heading 3 2 4 2 3 3 2 2 3" xfId="8056" xr:uid="{6F4B2A91-7C2E-4BB1-A162-8736AE2E84F2}"/>
    <cellStyle name="Heading 3 2 4 2 3 3 2 2 3 2" xfId="25033" xr:uid="{16B84535-4BC0-40D6-AA4B-E255988A225E}"/>
    <cellStyle name="Heading 3 2 4 2 3 3 2 2 4" xfId="17077" xr:uid="{137EB9B5-7E82-42FB-A34E-451C7607CF2F}"/>
    <cellStyle name="Heading 3 2 4 2 3 3 2 2 5" xfId="20755" xr:uid="{876B8AE7-5361-4CBC-9143-EED887E353ED}"/>
    <cellStyle name="Heading 3 2 4 2 3 3 2 3" xfId="4490" xr:uid="{EDC6DEC5-25E2-4806-8F77-B017FC99F341}"/>
    <cellStyle name="Heading 3 2 4 2 3 3 2 3 2" xfId="8308" xr:uid="{ED6B348C-D427-4CE4-B723-0262FB777BA0}"/>
    <cellStyle name="Heading 3 2 4 2 3 3 2 3 2 2" xfId="25574" xr:uid="{28FF8308-894F-4767-9973-9657B9523412}"/>
    <cellStyle name="Heading 3 2 4 2 3 3 2 3 3" xfId="17618" xr:uid="{13BBA151-93DC-4FA5-BE46-6940AF4011D8}"/>
    <cellStyle name="Heading 3 2 4 2 3 3 2 3 4" xfId="21007" xr:uid="{F7E7B493-FDCF-4DEB-960B-662F52900CC9}"/>
    <cellStyle name="Heading 3 2 4 2 3 3 2 4" xfId="2520" xr:uid="{CA725DE1-3216-477D-8007-3A47848AB0DB}"/>
    <cellStyle name="Heading 3 2 4 2 3 3 2 4 2" xfId="7752" xr:uid="{993A4C5A-C634-4865-83CF-9ADB3834D7F5}"/>
    <cellStyle name="Heading 3 2 4 2 3 3 2 4 2 2" xfId="23657" xr:uid="{F0F07179-7A34-40FD-9D9F-A757D29AC748}"/>
    <cellStyle name="Heading 3 2 4 2 3 3 2 4 3" xfId="15704" xr:uid="{337CFE82-0A71-4640-8D00-6E8338CA4705}"/>
    <cellStyle name="Heading 3 2 4 2 3 3 2 4 4" xfId="21741" xr:uid="{AAE9BA87-21D0-46E2-91AB-C9983613E35F}"/>
    <cellStyle name="Heading 3 2 4 2 3 3 2 5" xfId="5258" xr:uid="{EF3EE7AF-F75E-4EDF-AE14-337425D1C35D}"/>
    <cellStyle name="Heading 3 2 4 2 3 3 2 5 2" xfId="8775" xr:uid="{5BA418E0-9288-4F92-83FC-6F47F0B14250}"/>
    <cellStyle name="Heading 3 2 4 2 3 3 2 5 2 2" xfId="26311" xr:uid="{BB43B206-0C37-4E29-91EB-571F0DEDD7D1}"/>
    <cellStyle name="Heading 3 2 4 2 3 3 2 5 3" xfId="18355" xr:uid="{F7B3961E-9FF8-44D1-8948-BA4963D36C0F}"/>
    <cellStyle name="Heading 3 2 4 2 3 3 2 5 4" xfId="21474" xr:uid="{8D0A7D7D-03B6-44A9-95ED-3BB7473E628F}"/>
    <cellStyle name="Heading 3 2 4 2 3 3 2 6" xfId="4666" xr:uid="{F767C7D3-155F-454B-AD91-BBC8468C0201}"/>
    <cellStyle name="Heading 3 2 4 2 3 3 2 6 2" xfId="8452" xr:uid="{D1F8FB9C-09FD-4DBA-9FA4-6A4189396E8E}"/>
    <cellStyle name="Heading 3 2 4 2 3 3 2 6 2 2" xfId="25739" xr:uid="{8B729D7F-61FF-423B-8DC5-2FC37498781D}"/>
    <cellStyle name="Heading 3 2 4 2 3 3 2 6 3" xfId="17783" xr:uid="{9EDEBA38-E543-4497-A3C8-4F27559248E9}"/>
    <cellStyle name="Heading 3 2 4 2 3 3 2 6 4" xfId="21151" xr:uid="{87EEFE62-818E-42B7-BE44-10DF17FC442A}"/>
    <cellStyle name="Heading 3 2 4 2 3 3 2 7" xfId="7344" xr:uid="{D4275BE8-6DDE-4988-99D9-EB59D6727907}"/>
    <cellStyle name="Heading 3 2 4 2 3 3 2 7 2" xfId="9247" xr:uid="{745C18EA-4BA2-4FE9-BE18-494F9FDAAC89}"/>
    <cellStyle name="Heading 3 2 4 2 3 3 2 7 3" xfId="22198" xr:uid="{CCE22A15-C816-4135-A01A-FDB9F9B4C980}"/>
    <cellStyle name="Heading 3 2 4 2 3 3 2 8" xfId="7635" xr:uid="{DF1469CB-1281-48F7-9F24-351EF59C78D5}"/>
    <cellStyle name="Heading 3 2 4 2 3 3 2 8 2" xfId="22905" xr:uid="{0F9760F3-7DC9-4381-9980-F9367C767E3F}"/>
    <cellStyle name="Heading 3 2 4 2 3 3 2 9" xfId="10672" xr:uid="{1F15E602-E2F4-43FA-BD52-E67568075633}"/>
    <cellStyle name="Heading 3 2 4 2 3 3 2 9 2" xfId="23142" xr:uid="{87B39A1F-E5E6-462A-9001-316E5346A95C}"/>
    <cellStyle name="Heading 3 2 4 2 3 3 3" xfId="1476" xr:uid="{6F4A6AA8-FC33-4DD4-AB68-AC08EB0FB334}"/>
    <cellStyle name="Heading 3 2 4 2 3 3 3 10" xfId="20559" xr:uid="{1617D5BC-1352-41E8-9865-763A5B1AC792}"/>
    <cellStyle name="Heading 3 2 4 2 3 3 3 2" xfId="4013" xr:uid="{E9E32691-7B1F-44F4-B957-F56E5FC72157}"/>
    <cellStyle name="Heading 3 2 4 2 3 3 3 2 2" xfId="6989" xr:uid="{24557F22-59C7-4416-B4EA-ADC0D62A2237}"/>
    <cellStyle name="Heading 3 2 4 2 3 3 3 2 2 2" xfId="9184" xr:uid="{FCF4FECC-57FD-4807-821E-1A0C8446C36C}"/>
    <cellStyle name="Heading 3 2 4 2 3 3 3 2 2 2 2" xfId="28034" xr:uid="{C16996AF-BD2C-4AA5-97FE-F87C0864B685}"/>
    <cellStyle name="Heading 3 2 4 2 3 3 3 2 2 3" xfId="20078" xr:uid="{9429589C-0AA9-44E5-92B1-E9E4D1BEA28D}"/>
    <cellStyle name="Heading 3 2 4 2 3 3 3 2 2 4" xfId="22135" xr:uid="{7FF3DD8F-949E-4DE7-A215-41B4C64F74D6}"/>
    <cellStyle name="Heading 3 2 4 2 3 3 3 2 3" xfId="8140" xr:uid="{DE059281-62EC-49F9-A853-78500A79DFBE}"/>
    <cellStyle name="Heading 3 2 4 2 3 3 3 2 3 2" xfId="25117" xr:uid="{DD205DAA-1F87-491D-8887-E771281B77A5}"/>
    <cellStyle name="Heading 3 2 4 2 3 3 3 2 4" xfId="17161" xr:uid="{0B8CD711-09F3-49D2-A569-A5474ED67A6E}"/>
    <cellStyle name="Heading 3 2 4 2 3 3 3 2 5" xfId="20839" xr:uid="{CAABF404-E4A1-4AC9-AB41-FBBB26F5C355}"/>
    <cellStyle name="Heading 3 2 4 2 3 3 3 3" xfId="4574" xr:uid="{886BD76A-D5C1-4337-AB78-1F00C461DDE7}"/>
    <cellStyle name="Heading 3 2 4 2 3 3 3 3 2" xfId="8392" xr:uid="{7B95EF69-A99C-432B-82C9-BBF4FF9C266D}"/>
    <cellStyle name="Heading 3 2 4 2 3 3 3 3 2 2" xfId="25658" xr:uid="{6566D41A-9DD8-4FF2-859B-868116EE2D7E}"/>
    <cellStyle name="Heading 3 2 4 2 3 3 3 3 3" xfId="17702" xr:uid="{32A7C277-5148-4D4E-B700-4C880BDDD865}"/>
    <cellStyle name="Heading 3 2 4 2 3 3 3 3 4" xfId="21091" xr:uid="{3AED6F30-A349-4D83-8F53-B56DCAFC7B06}"/>
    <cellStyle name="Heading 3 2 4 2 3 3 3 4" xfId="2578" xr:uid="{15351E4D-D393-4426-84C2-BDF3739A23AE}"/>
    <cellStyle name="Heading 3 2 4 2 3 3 3 4 2" xfId="7808" xr:uid="{F343BC62-11D0-406C-BFA3-D4C4F5ED9457}"/>
    <cellStyle name="Heading 3 2 4 2 3 3 3 4 2 2" xfId="23714" xr:uid="{E00FA804-F71E-480C-BD39-18D183780ABA}"/>
    <cellStyle name="Heading 3 2 4 2 3 3 3 4 3" xfId="15761" xr:uid="{3302490C-0F89-4E72-B100-660CE358C095}"/>
    <cellStyle name="Heading 3 2 4 2 3 3 3 4 4" xfId="21797" xr:uid="{E411FEBD-EE19-4CAB-B678-062713396CF8}"/>
    <cellStyle name="Heading 3 2 4 2 3 3 3 5" xfId="5344" xr:uid="{692FE014-C96A-4C9B-BA09-AAAA8A43CCC4}"/>
    <cellStyle name="Heading 3 2 4 2 3 3 3 5 2" xfId="8861" xr:uid="{9D8F7EED-3C62-4F98-91E7-1DABA8F338FB}"/>
    <cellStyle name="Heading 3 2 4 2 3 3 3 5 2 2" xfId="26397" xr:uid="{86ECE4DD-59FF-4BC4-8BBA-1DD1CE4BF79E}"/>
    <cellStyle name="Heading 3 2 4 2 3 3 3 5 3" xfId="18441" xr:uid="{A82636D4-F85A-4D43-8706-29BDDE2E51D4}"/>
    <cellStyle name="Heading 3 2 4 2 3 3 3 5 4" xfId="21560" xr:uid="{8BBD420F-4A97-41E5-AEDA-E5303B93FDA4}"/>
    <cellStyle name="Heading 3 2 4 2 3 3 3 6" xfId="4994" xr:uid="{BC8FCE38-748B-4CE3-B716-F59F07F7A5BC}"/>
    <cellStyle name="Heading 3 2 4 2 3 3 3 6 2" xfId="8583" xr:uid="{3C6B9C07-2E01-49BE-8233-D46D6AA3772C}"/>
    <cellStyle name="Heading 3 2 4 2 3 3 3 6 2 2" xfId="26049" xr:uid="{4B6C0B64-EE3E-43DA-A3ED-29B81902F6D1}"/>
    <cellStyle name="Heading 3 2 4 2 3 3 3 6 3" xfId="18093" xr:uid="{3325C513-5393-4717-B36B-49D50DFF37D5}"/>
    <cellStyle name="Heading 3 2 4 2 3 3 3 6 4" xfId="21282" xr:uid="{C4290764-E4A3-4CE3-AA45-D7CA43156802}"/>
    <cellStyle name="Heading 3 2 4 2 3 3 3 7" xfId="7348" xr:uid="{E3C203C1-AAEA-4887-86C0-6CC35BFC57EF}"/>
    <cellStyle name="Heading 3 2 4 2 3 3 3 7 2" xfId="9251" xr:uid="{49E9A950-5B1D-4C5C-95E2-F0FABDA8F17D}"/>
    <cellStyle name="Heading 3 2 4 2 3 3 3 7 3" xfId="22202" xr:uid="{478222A9-2E5F-4E64-8432-AE6FF546C9E5}"/>
    <cellStyle name="Heading 3 2 4 2 3 3 3 8" xfId="10516" xr:uid="{47AFC45A-AB52-49A3-9503-3112BAD5FDBE}"/>
    <cellStyle name="Heading 3 2 4 2 3 3 3 8 2" xfId="22990" xr:uid="{23E0DEA2-E607-42DA-89A8-84E42EBD9D0F}"/>
    <cellStyle name="Heading 3 2 4 2 3 3 3 9" xfId="15027" xr:uid="{CAC3A633-068D-4DDC-8D92-5D36E5A5B6F5}"/>
    <cellStyle name="Heading 3 2 4 2 3 4" xfId="1320" xr:uid="{BE86EDF6-3146-4A89-B5A1-3AEB03707A4A}"/>
    <cellStyle name="Heading 3 2 4 2 3 4 10" xfId="14875" xr:uid="{BC3C1499-1384-4CD6-8981-BCBD522311DF}"/>
    <cellStyle name="Heading 3 2 4 2 3 4 11" xfId="15521" xr:uid="{53A398CF-3669-461C-91C0-0E920C03F9FD}"/>
    <cellStyle name="Heading 3 2 4 2 3 4 2" xfId="3859" xr:uid="{029A9EC9-5704-4831-B057-FF222493B6CE}"/>
    <cellStyle name="Heading 3 2 4 2 3 4 2 2" xfId="6836" xr:uid="{A578956F-80EB-4315-8594-772DD83DFC54}"/>
    <cellStyle name="Heading 3 2 4 2 3 4 2 2 2" xfId="9031" xr:uid="{8CFFD207-17AB-40E3-BA27-0FB6209631BC}"/>
    <cellStyle name="Heading 3 2 4 2 3 4 2 2 2 2" xfId="27881" xr:uid="{8D8B771A-2860-41E6-ABD8-80BD98C6C1BA}"/>
    <cellStyle name="Heading 3 2 4 2 3 4 2 2 3" xfId="19925" xr:uid="{761848D8-98DF-4C05-858D-3873213B269C}"/>
    <cellStyle name="Heading 3 2 4 2 3 4 2 2 4" xfId="21982" xr:uid="{75E02021-21FA-473A-845D-234B3946732D}"/>
    <cellStyle name="Heading 3 2 4 2 3 4 2 3" xfId="7988" xr:uid="{15D2DCEB-32B8-4090-9F1B-89E281238CCA}"/>
    <cellStyle name="Heading 3 2 4 2 3 4 2 3 2" xfId="24965" xr:uid="{344E4294-8B1B-45C5-88DA-6705702C9702}"/>
    <cellStyle name="Heading 3 2 4 2 3 4 2 4" xfId="17009" xr:uid="{DFB9B4D7-BBDB-436F-A09C-BB74C4A24F3F}"/>
    <cellStyle name="Heading 3 2 4 2 3 4 2 5" xfId="20687" xr:uid="{1FEAFAB6-8054-48FB-84CB-C51BA2B9B02C}"/>
    <cellStyle name="Heading 3 2 4 2 3 4 3" xfId="4422" xr:uid="{2869ADDF-99B4-4C1B-BE4A-52E917CD81B7}"/>
    <cellStyle name="Heading 3 2 4 2 3 4 3 2" xfId="8240" xr:uid="{C97A66A9-DE27-422F-81F3-54A1CB4463F1}"/>
    <cellStyle name="Heading 3 2 4 2 3 4 3 2 2" xfId="25506" xr:uid="{E6262EB4-E9D1-4FFB-8868-E0669081A72D}"/>
    <cellStyle name="Heading 3 2 4 2 3 4 3 3" xfId="17550" xr:uid="{C640C1DD-41CC-48C6-8F23-3626A94DA0DD}"/>
    <cellStyle name="Heading 3 2 4 2 3 4 3 4" xfId="20939" xr:uid="{130E4EBF-4AD5-4D0F-8774-B0C768C8060C}"/>
    <cellStyle name="Heading 3 2 4 2 3 4 4" xfId="2656" xr:uid="{04A7D120-F076-4DA1-BF04-E2905EA13A60}"/>
    <cellStyle name="Heading 3 2 4 2 3 4 4 2" xfId="7882" xr:uid="{E0A0CB74-35AD-4F53-9CA8-39117F99F81A}"/>
    <cellStyle name="Heading 3 2 4 2 3 4 4 2 2" xfId="23791" xr:uid="{0D61A660-FCDA-47B1-B3DC-7BFE05D8E4D2}"/>
    <cellStyle name="Heading 3 2 4 2 3 4 4 3" xfId="15838" xr:uid="{88CBCCEE-FE12-439F-9D5C-349E28834633}"/>
    <cellStyle name="Heading 3 2 4 2 3 4 4 4" xfId="21871" xr:uid="{1618150C-CC1D-4622-87D1-06D9E04BB944}"/>
    <cellStyle name="Heading 3 2 4 2 3 4 5" xfId="5190" xr:uid="{678836BA-6833-4844-9B9D-44B29983F889}"/>
    <cellStyle name="Heading 3 2 4 2 3 4 5 2" xfId="8707" xr:uid="{D8212FD5-CFC2-423D-BECD-E5C4AA13915E}"/>
    <cellStyle name="Heading 3 2 4 2 3 4 5 2 2" xfId="26243" xr:uid="{F87A4FF6-9583-4835-B4BF-24BF755AAECA}"/>
    <cellStyle name="Heading 3 2 4 2 3 4 5 3" xfId="18287" xr:uid="{DC8F7ED7-6317-4DAF-A6A1-E882AFCBF4C2}"/>
    <cellStyle name="Heading 3 2 4 2 3 4 5 4" xfId="21406" xr:uid="{B78D9D2E-C19B-4907-9AB5-53E4F2E7DB46}"/>
    <cellStyle name="Heading 3 2 4 2 3 4 6" xfId="4976" xr:uid="{0A535AC7-2531-4901-BC67-28FB038DB6C5}"/>
    <cellStyle name="Heading 3 2 4 2 3 4 6 2" xfId="8565" xr:uid="{3B6CE5A2-D93D-40AD-BE11-61696D0CC845}"/>
    <cellStyle name="Heading 3 2 4 2 3 4 6 2 2" xfId="26031" xr:uid="{DF6F36D4-5C4A-4AA2-83B6-67FD952B24EB}"/>
    <cellStyle name="Heading 3 2 4 2 3 4 6 3" xfId="18075" xr:uid="{60243423-5944-40C6-A9FA-3F32A27D7536}"/>
    <cellStyle name="Heading 3 2 4 2 3 4 6 4" xfId="21264" xr:uid="{805BAB4E-46FC-498F-9E73-139893226DC8}"/>
    <cellStyle name="Heading 3 2 4 2 3 4 7" xfId="7378" xr:uid="{3DDBB959-4CC3-407B-8423-B304829FF6A1}"/>
    <cellStyle name="Heading 3 2 4 2 3 4 7 2" xfId="9281" xr:uid="{283AA7E7-BCDB-4435-854A-2080F0B95941}"/>
    <cellStyle name="Heading 3 2 4 2 3 4 7 3" xfId="22232" xr:uid="{48C6DFF9-6D04-48F1-9224-4EE1BC9731DD}"/>
    <cellStyle name="Heading 3 2 4 2 3 4 8" xfId="7567" xr:uid="{4F3BA677-5780-4389-BE60-0855DDF6BFBF}"/>
    <cellStyle name="Heading 3 2 4 2 3 4 8 2" xfId="22837" xr:uid="{1AC05AD7-8E01-4475-A565-4B729AAF61CE}"/>
    <cellStyle name="Heading 3 2 4 2 3 4 9" xfId="10594" xr:uid="{06E5565D-429C-42F4-AEA6-A39A9B92D6C4}"/>
    <cellStyle name="Heading 3 2 4 2 3 4 9 2" xfId="23064" xr:uid="{082E1A3C-063E-48E6-A82F-AC53B453D70C}"/>
    <cellStyle name="Heading 3 2 4 2 3 5" xfId="1288" xr:uid="{2140D2BC-A869-4EB3-8452-A85156CBB530}"/>
    <cellStyle name="Heading 3 2 4 2 3 5 10" xfId="20614" xr:uid="{1C2507EA-A186-40DC-B3ED-32B42FEB50B7}"/>
    <cellStyle name="Heading 3 2 4 2 3 5 2" xfId="3830" xr:uid="{B25AD1B2-E5C2-473B-BA53-8387FC5CAD39}"/>
    <cellStyle name="Heading 3 2 4 2 3 5 2 2" xfId="6810" xr:uid="{88B0F06C-2A85-493F-9066-832892AE4BC6}"/>
    <cellStyle name="Heading 3 2 4 2 3 5 2 2 2" xfId="9005" xr:uid="{B9FC9A59-7347-4429-8DF6-340830FF9E32}"/>
    <cellStyle name="Heading 3 2 4 2 3 5 2 2 2 2" xfId="27855" xr:uid="{63DB9F78-8BB6-4BCC-8BF8-5D32F14E7B18}"/>
    <cellStyle name="Heading 3 2 4 2 3 5 2 2 3" xfId="19899" xr:uid="{998E73E8-812B-41F1-82B0-097F43CEA9A1}"/>
    <cellStyle name="Heading 3 2 4 2 3 5 2 2 4" xfId="21956" xr:uid="{A2FC6187-3E4D-43F3-929E-79F05F6AE5A9}"/>
    <cellStyle name="Heading 3 2 4 2 3 5 2 3" xfId="7962" xr:uid="{53A29E1E-CDD0-4047-9F8B-139786DB8965}"/>
    <cellStyle name="Heading 3 2 4 2 3 5 2 3 2" xfId="24939" xr:uid="{09D59080-B0F3-408B-B6B7-F9FC0B1F1D46}"/>
    <cellStyle name="Heading 3 2 4 2 3 5 2 4" xfId="16983" xr:uid="{20C02B52-B75E-4301-84D2-460D5F396FC0}"/>
    <cellStyle name="Heading 3 2 4 2 3 5 2 5" xfId="20661" xr:uid="{D5CF83B1-B841-49E2-967D-485F87A518AE}"/>
    <cellStyle name="Heading 3 2 4 2 3 5 3" xfId="4396" xr:uid="{1E6BA3A7-83DB-4ED3-A307-88FB74F8BAFE}"/>
    <cellStyle name="Heading 3 2 4 2 3 5 3 2" xfId="8214" xr:uid="{0E0F9A22-A466-4B88-8063-FD6B33C8E4AD}"/>
    <cellStyle name="Heading 3 2 4 2 3 5 3 2 2" xfId="25480" xr:uid="{E5E2B989-B786-42EC-AF73-49A3E04B436B}"/>
    <cellStyle name="Heading 3 2 4 2 3 5 3 3" xfId="17524" xr:uid="{A7A8A85C-ACA0-42D0-A212-F9979D29D92A}"/>
    <cellStyle name="Heading 3 2 4 2 3 5 3 4" xfId="20913" xr:uid="{09690FCC-7B55-45CC-9442-6B4781BAB19E}"/>
    <cellStyle name="Heading 3 2 4 2 3 5 4" xfId="2692" xr:uid="{76B11FD4-7456-4247-8E8F-F16B204AD1F7}"/>
    <cellStyle name="Heading 3 2 4 2 3 5 4 2" xfId="7915" xr:uid="{636CB97A-189C-4195-83D5-F81B968B9F16}"/>
    <cellStyle name="Heading 3 2 4 2 3 5 4 2 2" xfId="23826" xr:uid="{9D449160-3664-40E8-9457-B3A0FE10A731}"/>
    <cellStyle name="Heading 3 2 4 2 3 5 4 3" xfId="15873" xr:uid="{C4A2D950-D23F-48AF-820B-580FE2653D2E}"/>
    <cellStyle name="Heading 3 2 4 2 3 5 4 4" xfId="21904" xr:uid="{F52C018D-D8E0-4E97-B3B4-488228F0DD48}"/>
    <cellStyle name="Heading 3 2 4 2 3 5 5" xfId="5163" xr:uid="{10D10949-528F-496A-BADF-760BB72BBC5E}"/>
    <cellStyle name="Heading 3 2 4 2 3 5 5 2" xfId="8680" xr:uid="{C25804F8-2F0A-484C-B737-B52AB7FC74C8}"/>
    <cellStyle name="Heading 3 2 4 2 3 5 5 2 2" xfId="26216" xr:uid="{C2546546-DDD5-4929-A7CF-82504ED55C22}"/>
    <cellStyle name="Heading 3 2 4 2 3 5 5 3" xfId="18260" xr:uid="{9D16531A-18F1-4306-B656-F46D717FECFB}"/>
    <cellStyle name="Heading 3 2 4 2 3 5 5 4" xfId="21379" xr:uid="{024024FF-C6B6-412C-B98F-E9E71F6DD5ED}"/>
    <cellStyle name="Heading 3 2 4 2 3 5 6" xfId="4989" xr:uid="{2B6B2DA2-DDBB-42B8-AE77-A5D4BB9405BA}"/>
    <cellStyle name="Heading 3 2 4 2 3 5 6 2" xfId="8578" xr:uid="{EA45419C-8675-4E1E-A5CB-8B585CB9DD71}"/>
    <cellStyle name="Heading 3 2 4 2 3 5 6 2 2" xfId="26044" xr:uid="{6E2A866C-C430-45D3-B319-C8D7888C051A}"/>
    <cellStyle name="Heading 3 2 4 2 3 5 6 3" xfId="18088" xr:uid="{1C4CBCE6-2564-4995-9EC2-8A6C3BFAD367}"/>
    <cellStyle name="Heading 3 2 4 2 3 5 6 4" xfId="21277" xr:uid="{9850C707-1917-4ED0-BE56-A28D8A6FE29F}"/>
    <cellStyle name="Heading 3 2 4 2 3 5 7" xfId="7331" xr:uid="{95742199-51B6-465E-A69A-958E21423615}"/>
    <cellStyle name="Heading 3 2 4 2 3 5 7 2" xfId="9234" xr:uid="{68067104-89CF-42C4-9AB3-47A35CECB684}"/>
    <cellStyle name="Heading 3 2 4 2 3 5 7 3" xfId="22185" xr:uid="{FF21F77B-B3DB-4AEA-B432-ACA6CE891865}"/>
    <cellStyle name="Heading 3 2 4 2 3 5 8" xfId="10453" xr:uid="{13BE24B0-B1F0-45B2-B030-80A74E186C29}"/>
    <cellStyle name="Heading 3 2 4 2 3 5 8 2" xfId="22810" xr:uid="{194E8654-8ECA-4E80-83D2-2AED4F06712B}"/>
    <cellStyle name="Heading 3 2 4 2 3 5 9" xfId="14849" xr:uid="{9087A688-9D5D-4BB9-89C8-7D66A9ADD756}"/>
    <cellStyle name="Heading 3 2 4 2 4" xfId="1193" xr:uid="{B7E14762-F637-4738-A0EB-2C795851E4BB}"/>
    <cellStyle name="Heading 3 2 4 2 4 2" xfId="1391" xr:uid="{6FB82D29-0FF3-48F4-BC75-EFECC81BB223}"/>
    <cellStyle name="Heading 3 2 4 2 4 2 10" xfId="14944" xr:uid="{E254E1A8-2B3A-40B9-91B8-DE7AF00BFFE1}"/>
    <cellStyle name="Heading 3 2 4 2 4 2 11" xfId="15586" xr:uid="{7B7EDB09-2E16-41C1-9337-90841C21251B}"/>
    <cellStyle name="Heading 3 2 4 2 4 2 2" xfId="3929" xr:uid="{2D1D2BFE-2610-4592-B91F-36527847AD5C}"/>
    <cellStyle name="Heading 3 2 4 2 4 2 2 2" xfId="6905" xr:uid="{EA2B4EC3-2EA7-4480-B3EE-113B3744F7EC}"/>
    <cellStyle name="Heading 3 2 4 2 4 2 2 2 2" xfId="9100" xr:uid="{EC3F5C29-C6F0-47BD-AB31-F9DFA083542E}"/>
    <cellStyle name="Heading 3 2 4 2 4 2 2 2 2 2" xfId="27950" xr:uid="{0DF3427B-9431-4533-AE7F-F6DCB5C74155}"/>
    <cellStyle name="Heading 3 2 4 2 4 2 2 2 3" xfId="19994" xr:uid="{5E6EDF76-B64D-4608-B6B3-E5044D953A31}"/>
    <cellStyle name="Heading 3 2 4 2 4 2 2 2 4" xfId="22051" xr:uid="{9CA13290-8493-446E-A28A-B5D659124333}"/>
    <cellStyle name="Heading 3 2 4 2 4 2 2 3" xfId="8057" xr:uid="{EA8C39BE-CB60-4B0B-AD16-8CDEA73969F4}"/>
    <cellStyle name="Heading 3 2 4 2 4 2 2 3 2" xfId="25034" xr:uid="{0DE9A8C9-3EB6-4991-89F9-A198986652DC}"/>
    <cellStyle name="Heading 3 2 4 2 4 2 2 4" xfId="17078" xr:uid="{DA4C5156-8592-4C34-A367-9D7B4C78BA46}"/>
    <cellStyle name="Heading 3 2 4 2 4 2 2 5" xfId="20756" xr:uid="{0B669683-85A6-4B8B-8834-8ED176B1A8EE}"/>
    <cellStyle name="Heading 3 2 4 2 4 2 3" xfId="4491" xr:uid="{7C70A7E0-33E8-44D6-B135-0382029F2E18}"/>
    <cellStyle name="Heading 3 2 4 2 4 2 3 2" xfId="8309" xr:uid="{6E3487AA-CA64-46EA-BC8E-22B129D7E225}"/>
    <cellStyle name="Heading 3 2 4 2 4 2 3 2 2" xfId="25575" xr:uid="{E1575321-B51B-4667-9D6D-1D2B0A8DF8AD}"/>
    <cellStyle name="Heading 3 2 4 2 4 2 3 3" xfId="17619" xr:uid="{D0FE6832-2263-458E-A880-BF614F7DC16E}"/>
    <cellStyle name="Heading 3 2 4 2 4 2 3 4" xfId="21008" xr:uid="{7DB94ACE-2FDD-44B9-A5C8-FC1DD8568485}"/>
    <cellStyle name="Heading 3 2 4 2 4 2 4" xfId="2455" xr:uid="{121FA628-B0BC-44CB-B42C-04DBF579B31A}"/>
    <cellStyle name="Heading 3 2 4 2 4 2 4 2" xfId="7695" xr:uid="{A72A124B-1346-440C-9D66-1B9DC3AAF24F}"/>
    <cellStyle name="Heading 3 2 4 2 4 2 4 2 2" xfId="23593" xr:uid="{59122A20-BDB3-4DCD-81DE-F6C089DD6E5B}"/>
    <cellStyle name="Heading 3 2 4 2 4 2 4 3" xfId="15640" xr:uid="{8639A506-6FAD-4168-ACD0-4B2F2CBE1272}"/>
    <cellStyle name="Heading 3 2 4 2 4 2 4 4" xfId="21684" xr:uid="{49AD8FC3-E5F3-4860-B610-61BF07486CF5}"/>
    <cellStyle name="Heading 3 2 4 2 4 2 5" xfId="5259" xr:uid="{7A55BC31-2911-4235-8AC9-CC082F161BCB}"/>
    <cellStyle name="Heading 3 2 4 2 4 2 5 2" xfId="8776" xr:uid="{C53DCC13-6CC3-4A43-AFA0-E34423964521}"/>
    <cellStyle name="Heading 3 2 4 2 4 2 5 2 2" xfId="26312" xr:uid="{F5D0E263-CD00-48FC-86F1-E3603858CF16}"/>
    <cellStyle name="Heading 3 2 4 2 4 2 5 3" xfId="18356" xr:uid="{D71CDB3C-34BB-4217-8E44-51FA51D96B94}"/>
    <cellStyle name="Heading 3 2 4 2 4 2 5 4" xfId="21475" xr:uid="{D8B85EF6-9BE0-4010-950E-815B8C8F533B}"/>
    <cellStyle name="Heading 3 2 4 2 4 2 6" xfId="5631" xr:uid="{F8EB66AC-2A27-46E2-B76C-38B1D26891FF}"/>
    <cellStyle name="Heading 3 2 4 2 4 2 6 2" xfId="8945" xr:uid="{351237D8-3185-4DC4-8D1F-56AB97FE53C7}"/>
    <cellStyle name="Heading 3 2 4 2 4 2 6 2 2" xfId="26678" xr:uid="{9C4409B7-A1AA-4C79-8CA3-CE3BC107FB58}"/>
    <cellStyle name="Heading 3 2 4 2 4 2 6 3" xfId="18722" xr:uid="{51B1E92D-5332-4EE9-BB2A-D35BE72A9CF8}"/>
    <cellStyle name="Heading 3 2 4 2 4 2 6 4" xfId="21657" xr:uid="{B8F3E0F1-BF42-4FBA-ABA5-FE7CAFAAECDA}"/>
    <cellStyle name="Heading 3 2 4 2 4 2 7" xfId="7515" xr:uid="{73CA4594-092D-49B8-883E-B8EA8E617ABC}"/>
    <cellStyle name="Heading 3 2 4 2 4 2 7 2" xfId="9418" xr:uid="{BC6671E3-003A-48E7-96CC-09C6AAA96F05}"/>
    <cellStyle name="Heading 3 2 4 2 4 2 7 3" xfId="22369" xr:uid="{8C0F8491-5564-4B01-92E4-B3586946C59D}"/>
    <cellStyle name="Heading 3 2 4 2 4 2 8" xfId="7636" xr:uid="{27A28B0A-EF81-426D-B63A-5E1263CF6F83}"/>
    <cellStyle name="Heading 3 2 4 2 4 2 8 2" xfId="22906" xr:uid="{1A145DA2-75C8-4D2A-8B6B-6AC7378F3920}"/>
    <cellStyle name="Heading 3 2 4 2 4 2 9" xfId="11062" xr:uid="{3BCB0A58-6AB1-494C-8415-7AA0C333BAEC}"/>
    <cellStyle name="Heading 3 2 4 2 4 2 9 2" xfId="23544" xr:uid="{72D64B6C-E122-4415-A431-26F624122BE9}"/>
    <cellStyle name="Heading 3 2 4 2 4 3" xfId="1477" xr:uid="{D30D8F04-DE64-4D6C-96D3-73C927898BD5}"/>
    <cellStyle name="Heading 3 2 4 2 4 3 10" xfId="20588" xr:uid="{B32951B5-42EF-4C6B-97F0-8F9A87AC4DD3}"/>
    <cellStyle name="Heading 3 2 4 2 4 3 2" xfId="4014" xr:uid="{9845D356-0A99-424C-B1F1-FA140AF1B4F9}"/>
    <cellStyle name="Heading 3 2 4 2 4 3 2 2" xfId="6990" xr:uid="{2984B52C-C9CF-4D8B-87F4-F7BEF2506CA0}"/>
    <cellStyle name="Heading 3 2 4 2 4 3 2 2 2" xfId="9185" xr:uid="{893ACF1F-876A-46DD-84BA-673B77E68CE4}"/>
    <cellStyle name="Heading 3 2 4 2 4 3 2 2 2 2" xfId="28035" xr:uid="{545DBE6A-26E9-4D99-9D0F-6308953F7828}"/>
    <cellStyle name="Heading 3 2 4 2 4 3 2 2 3" xfId="20079" xr:uid="{17C1F6D9-1AB7-4CCA-9CEF-FE729EAD4A58}"/>
    <cellStyle name="Heading 3 2 4 2 4 3 2 2 4" xfId="22136" xr:uid="{6CE6CA2A-0189-416C-9600-B5CC6402FD8D}"/>
    <cellStyle name="Heading 3 2 4 2 4 3 2 3" xfId="8141" xr:uid="{7BCC717A-AE22-468C-956B-EA0AD7339667}"/>
    <cellStyle name="Heading 3 2 4 2 4 3 2 3 2" xfId="25118" xr:uid="{53EA809E-4905-4340-90F9-C04AF4397BA2}"/>
    <cellStyle name="Heading 3 2 4 2 4 3 2 4" xfId="17162" xr:uid="{3F886B50-4C21-40BA-B762-303B5E5E6CFC}"/>
    <cellStyle name="Heading 3 2 4 2 4 3 2 5" xfId="20840" xr:uid="{CE951B52-57EB-481D-8F94-D4FC30C30552}"/>
    <cellStyle name="Heading 3 2 4 2 4 3 3" xfId="4575" xr:uid="{2F4A6D2C-A866-4A43-90AB-6D79CEED1955}"/>
    <cellStyle name="Heading 3 2 4 2 4 3 3 2" xfId="8393" xr:uid="{E75C1627-BA2E-43A2-A99F-84163B245685}"/>
    <cellStyle name="Heading 3 2 4 2 4 3 3 2 2" xfId="25659" xr:uid="{CD4D6CFD-1D0B-4498-966B-FB809E07C5B9}"/>
    <cellStyle name="Heading 3 2 4 2 4 3 3 3" xfId="17703" xr:uid="{5B99F9C1-7304-4AAA-9C2E-2CF1BF57CDDF}"/>
    <cellStyle name="Heading 3 2 4 2 4 3 3 4" xfId="21092" xr:uid="{EDEFE35C-9FFF-4C07-B3D9-8761E8D6BE1B}"/>
    <cellStyle name="Heading 3 2 4 2 4 3 4" xfId="2654" xr:uid="{90D838E1-DC86-425F-8016-A98DDDBBAF85}"/>
    <cellStyle name="Heading 3 2 4 2 4 3 4 2" xfId="7881" xr:uid="{84B8257B-0821-41BF-93FB-A362C18933DE}"/>
    <cellStyle name="Heading 3 2 4 2 4 3 4 2 2" xfId="23789" xr:uid="{2275E02E-3BD2-4496-86A5-3BC673A45749}"/>
    <cellStyle name="Heading 3 2 4 2 4 3 4 3" xfId="15836" xr:uid="{22257DA0-6216-412E-8E30-93D5FA65D619}"/>
    <cellStyle name="Heading 3 2 4 2 4 3 4 4" xfId="21870" xr:uid="{B66498BD-8C26-4E51-A4A1-84D536AFF6F3}"/>
    <cellStyle name="Heading 3 2 4 2 4 3 5" xfId="5345" xr:uid="{7011945D-8D13-4E54-AD6E-AC429B936992}"/>
    <cellStyle name="Heading 3 2 4 2 4 3 5 2" xfId="8862" xr:uid="{BB491301-4A16-4CED-B454-AD08F65523AB}"/>
    <cellStyle name="Heading 3 2 4 2 4 3 5 2 2" xfId="26398" xr:uid="{139B6320-F00E-4C62-AA34-0E2C1E9F5CD7}"/>
    <cellStyle name="Heading 3 2 4 2 4 3 5 3" xfId="18442" xr:uid="{518400B1-EF04-49F1-9A8D-EB6B4DE9CF8E}"/>
    <cellStyle name="Heading 3 2 4 2 4 3 5 4" xfId="21561" xr:uid="{7D14A168-B68D-4F36-B748-164928CC46A6}"/>
    <cellStyle name="Heading 3 2 4 2 4 3 6" xfId="4967" xr:uid="{3D20A6EB-7C38-4CE7-9BEC-00B0BD00AD97}"/>
    <cellStyle name="Heading 3 2 4 2 4 3 6 2" xfId="8556" xr:uid="{9CE35400-4BFA-4A21-B4C0-A7ABF765AC79}"/>
    <cellStyle name="Heading 3 2 4 2 4 3 6 2 2" xfId="26022" xr:uid="{F6854EA7-54D8-4F52-8707-D6145380EACA}"/>
    <cellStyle name="Heading 3 2 4 2 4 3 6 3" xfId="18066" xr:uid="{6E9D9AC2-4D0C-4104-9DB9-A7A342F2946D}"/>
    <cellStyle name="Heading 3 2 4 2 4 3 6 4" xfId="21255" xr:uid="{4CAF9732-1FF9-4CA8-85C8-F0C22C1D89BF}"/>
    <cellStyle name="Heading 3 2 4 2 4 3 7" xfId="7481" xr:uid="{05B4EDFC-0447-4E15-BAA9-F8F70CD16351}"/>
    <cellStyle name="Heading 3 2 4 2 4 3 7 2" xfId="9384" xr:uid="{66287788-E6D0-4D38-A0D2-C59A409C9020}"/>
    <cellStyle name="Heading 3 2 4 2 4 3 7 3" xfId="22335" xr:uid="{9FDF5C0E-1762-475E-88A6-6632135227B9}"/>
    <cellStyle name="Heading 3 2 4 2 4 3 8" xfId="10517" xr:uid="{4B92C5E1-8AA3-4E01-854F-9A501351E5F6}"/>
    <cellStyle name="Heading 3 2 4 2 4 3 8 2" xfId="22991" xr:uid="{14162109-CDD3-4B7B-A4EB-90E6A3E03AFC}"/>
    <cellStyle name="Heading 3 2 4 2 4 3 9" xfId="15028" xr:uid="{0DB63046-01FD-411E-9DC9-7A5F0A5B1B69}"/>
    <cellStyle name="Heading 3 2 4 2 5" xfId="1194" xr:uid="{DAF3AD2D-6EEF-4446-A00F-DF0DB1E88876}"/>
    <cellStyle name="Heading 3 2 4 2 5 2" xfId="1392" xr:uid="{7C6BB971-CCB3-461B-9526-0745232DC873}"/>
    <cellStyle name="Heading 3 2 4 2 5 2 10" xfId="14945" xr:uid="{B307649C-15E9-4AD8-8EBF-BD1D5B9B89A9}"/>
    <cellStyle name="Heading 3 2 4 2 5 2 11" xfId="14637" xr:uid="{A7A13A8B-DF35-4E6E-972A-8C0AFC8DDB1F}"/>
    <cellStyle name="Heading 3 2 4 2 5 2 2" xfId="3930" xr:uid="{E4FF84EA-4038-4D6F-B058-2FEC02396765}"/>
    <cellStyle name="Heading 3 2 4 2 5 2 2 2" xfId="6906" xr:uid="{1B5AFC30-6558-4FC8-BA5E-AD66828EFB69}"/>
    <cellStyle name="Heading 3 2 4 2 5 2 2 2 2" xfId="9101" xr:uid="{329872AA-57AC-45B3-96E0-E39A776BB939}"/>
    <cellStyle name="Heading 3 2 4 2 5 2 2 2 2 2" xfId="27951" xr:uid="{10748C77-FA94-4C36-9810-0A21F98C3815}"/>
    <cellStyle name="Heading 3 2 4 2 5 2 2 2 3" xfId="19995" xr:uid="{1B14F891-2EE4-47C5-8C41-FD2540CE56B2}"/>
    <cellStyle name="Heading 3 2 4 2 5 2 2 2 4" xfId="22052" xr:uid="{E111E3FD-8457-4E0B-9A62-4CE8256A9208}"/>
    <cellStyle name="Heading 3 2 4 2 5 2 2 3" xfId="8058" xr:uid="{0E8D3485-D510-4235-B0F9-F88AEF77C545}"/>
    <cellStyle name="Heading 3 2 4 2 5 2 2 3 2" xfId="25035" xr:uid="{2DAC4C82-22DF-4CCF-A614-BFC0B8C23E7E}"/>
    <cellStyle name="Heading 3 2 4 2 5 2 2 4" xfId="17079" xr:uid="{E3ACF32C-559B-4012-93C6-299DD40D93BE}"/>
    <cellStyle name="Heading 3 2 4 2 5 2 2 5" xfId="20757" xr:uid="{4843F6E9-1959-4C91-B222-E4C18F59888D}"/>
    <cellStyle name="Heading 3 2 4 2 5 2 3" xfId="4492" xr:uid="{3EE23750-CA3A-47E2-9539-26CE8D3F88D6}"/>
    <cellStyle name="Heading 3 2 4 2 5 2 3 2" xfId="8310" xr:uid="{70901205-D713-41A7-B1D0-FD05242B9183}"/>
    <cellStyle name="Heading 3 2 4 2 5 2 3 2 2" xfId="25576" xr:uid="{F722C3C2-1029-41D3-B8EF-1D9D819ABEDF}"/>
    <cellStyle name="Heading 3 2 4 2 5 2 3 3" xfId="17620" xr:uid="{1FE1AA13-3F23-4104-A9EE-74353E0715C4}"/>
    <cellStyle name="Heading 3 2 4 2 5 2 3 4" xfId="21009" xr:uid="{F6866E32-F2CF-4101-AB0D-B94380F696D8}"/>
    <cellStyle name="Heading 3 2 4 2 5 2 4" xfId="2193" xr:uid="{D28F9EF8-5FB2-4643-810D-F2E6EC2CB3F0}"/>
    <cellStyle name="Heading 3 2 4 2 5 2 4 2" xfId="7674" xr:uid="{DF2E1C8F-61FE-414F-AEC2-9A02C74FE9AA}"/>
    <cellStyle name="Heading 3 2 4 2 5 2 4 2 2" xfId="23493" xr:uid="{F6B18E05-315F-449F-BC69-B832D0812A72}"/>
    <cellStyle name="Heading 3 2 4 2 5 2 4 3" xfId="15511" xr:uid="{0019A9F7-AEDF-4FDC-ABB3-C8FC446DA54D}"/>
    <cellStyle name="Heading 3 2 4 2 5 2 4 4" xfId="21638" xr:uid="{B254E5B5-90DF-4C51-B802-A514FED0A861}"/>
    <cellStyle name="Heading 3 2 4 2 5 2 5" xfId="5260" xr:uid="{E527E04E-8FF6-44C8-9EAD-B094B144E77F}"/>
    <cellStyle name="Heading 3 2 4 2 5 2 5 2" xfId="8777" xr:uid="{F922B19E-BB76-4316-AF0F-1C09C97400C7}"/>
    <cellStyle name="Heading 3 2 4 2 5 2 5 2 2" xfId="26313" xr:uid="{0D594F02-0046-4C35-A0CE-4E68550659FD}"/>
    <cellStyle name="Heading 3 2 4 2 5 2 5 3" xfId="18357" xr:uid="{DA229AED-BD38-4DE5-A0B1-A923F31D03BC}"/>
    <cellStyle name="Heading 3 2 4 2 5 2 5 4" xfId="21476" xr:uid="{3ED8BEE8-F866-4222-BDC7-3A603AED1959}"/>
    <cellStyle name="Heading 3 2 4 2 5 2 6" xfId="5058" xr:uid="{543323A3-2C8A-4DC2-B784-298F682EB29D}"/>
    <cellStyle name="Heading 3 2 4 2 5 2 6 2" xfId="8622" xr:uid="{54913510-D183-4438-BFBC-ED5354FCF758}"/>
    <cellStyle name="Heading 3 2 4 2 5 2 6 2 2" xfId="26111" xr:uid="{C86D2323-9160-4E11-BE7B-D370EB1F521B}"/>
    <cellStyle name="Heading 3 2 4 2 5 2 6 3" xfId="18155" xr:uid="{EB2C9AF2-2FBD-47BE-B545-AB0EE4125700}"/>
    <cellStyle name="Heading 3 2 4 2 5 2 6 4" xfId="21321" xr:uid="{DD15D0B3-0237-465D-B109-9D48CFFF9232}"/>
    <cellStyle name="Heading 3 2 4 2 5 2 7" xfId="7442" xr:uid="{81408C51-1125-48E0-A987-153021E427CF}"/>
    <cellStyle name="Heading 3 2 4 2 5 2 7 2" xfId="9345" xr:uid="{4F929651-0D6A-44DF-BD83-F2DA6CF33C0A}"/>
    <cellStyle name="Heading 3 2 4 2 5 2 7 3" xfId="22296" xr:uid="{A0ECC14A-540C-41AA-BBD7-9A2814B0BD87}"/>
    <cellStyle name="Heading 3 2 4 2 5 2 8" xfId="7637" xr:uid="{8AC6E622-EB06-4B88-A904-F5A32949A7AE}"/>
    <cellStyle name="Heading 3 2 4 2 5 2 8 2" xfId="22907" xr:uid="{93A38EFD-28E9-48BD-B084-BFBAC8F81DFA}"/>
    <cellStyle name="Heading 3 2 4 2 5 2 9" xfId="10319" xr:uid="{4B01361A-CD66-4D5B-A15C-41BDC272F68A}"/>
    <cellStyle name="Heading 3 2 4 2 5 2 9 2" xfId="22675" xr:uid="{F2148883-72A5-41E8-9942-3F4DB5AA6C33}"/>
    <cellStyle name="Heading 3 2 4 2 5 3" xfId="1478" xr:uid="{4FF6EA75-7747-40C0-B7AB-6D5C37E50DEF}"/>
    <cellStyle name="Heading 3 2 4 2 5 3 10" xfId="20570" xr:uid="{24DEDC4A-C4AB-468C-A9CF-8E4AA34CF167}"/>
    <cellStyle name="Heading 3 2 4 2 5 3 2" xfId="4015" xr:uid="{E814D837-A5E7-48D2-81FC-C56CE57F84F4}"/>
    <cellStyle name="Heading 3 2 4 2 5 3 2 2" xfId="6991" xr:uid="{66EB244F-6459-4B42-91A6-029A8A4EA86D}"/>
    <cellStyle name="Heading 3 2 4 2 5 3 2 2 2" xfId="9186" xr:uid="{178B39A7-E484-4A89-AC32-5759C01DDB70}"/>
    <cellStyle name="Heading 3 2 4 2 5 3 2 2 2 2" xfId="28036" xr:uid="{51484499-0BA1-4040-91BB-00431BC71F4F}"/>
    <cellStyle name="Heading 3 2 4 2 5 3 2 2 3" xfId="20080" xr:uid="{3947ACB3-391D-49EE-AB33-38D2BA4B1DE7}"/>
    <cellStyle name="Heading 3 2 4 2 5 3 2 2 4" xfId="22137" xr:uid="{97566A4C-7C3F-4672-B0C1-1D96C02BE9BA}"/>
    <cellStyle name="Heading 3 2 4 2 5 3 2 3" xfId="8142" xr:uid="{578D1FA6-E54E-4ED0-A8A5-E73D860B5D48}"/>
    <cellStyle name="Heading 3 2 4 2 5 3 2 3 2" xfId="25119" xr:uid="{41CF4E27-782A-43FA-B944-9603CB68E2F5}"/>
    <cellStyle name="Heading 3 2 4 2 5 3 2 4" xfId="17163" xr:uid="{18BAF136-F458-4C2F-BED8-659FC444CB85}"/>
    <cellStyle name="Heading 3 2 4 2 5 3 2 5" xfId="20841" xr:uid="{5C7741D3-7C38-446A-A50D-426B1D6DD6C5}"/>
    <cellStyle name="Heading 3 2 4 2 5 3 3" xfId="4576" xr:uid="{DBC6ADF8-7857-4988-84A4-B3BB6B95BD32}"/>
    <cellStyle name="Heading 3 2 4 2 5 3 3 2" xfId="8394" xr:uid="{31EE112A-9E2E-4DDD-BFE0-2306E641ED2B}"/>
    <cellStyle name="Heading 3 2 4 2 5 3 3 2 2" xfId="25660" xr:uid="{D1BAE00A-3B44-440B-ABCC-A63A6D0BA7D3}"/>
    <cellStyle name="Heading 3 2 4 2 5 3 3 3" xfId="17704" xr:uid="{1F701134-0AB8-48AA-921C-FB23C9D75294}"/>
    <cellStyle name="Heading 3 2 4 2 5 3 3 4" xfId="21093" xr:uid="{0CBAF180-A8D2-47DB-82FE-A2A6D1C021D3}"/>
    <cellStyle name="Heading 3 2 4 2 5 3 4" xfId="2612" xr:uid="{7E14CB1A-BE1D-44CD-9309-A05F13130858}"/>
    <cellStyle name="Heading 3 2 4 2 5 3 4 2" xfId="7842" xr:uid="{C14BD4AA-D5C4-4DB8-BFCA-3C8EB46CFA43}"/>
    <cellStyle name="Heading 3 2 4 2 5 3 4 2 2" xfId="23748" xr:uid="{9A9C4038-254D-48E2-A330-71145AD3E523}"/>
    <cellStyle name="Heading 3 2 4 2 5 3 4 3" xfId="15795" xr:uid="{2D213D5C-0E09-4727-AC81-033E5E48C32A}"/>
    <cellStyle name="Heading 3 2 4 2 5 3 4 4" xfId="21831" xr:uid="{6DEEEE9D-77FE-4E32-8751-9C14684EE225}"/>
    <cellStyle name="Heading 3 2 4 2 5 3 5" xfId="5346" xr:uid="{2DD7B522-36D0-4D25-88A7-ED2282DB4581}"/>
    <cellStyle name="Heading 3 2 4 2 5 3 5 2" xfId="8863" xr:uid="{194BE33E-69D7-4CC3-8D97-CF3DA83F0FFE}"/>
    <cellStyle name="Heading 3 2 4 2 5 3 5 2 2" xfId="26399" xr:uid="{D026AB31-7412-42F0-B1A4-00D4EEC3BD7E}"/>
    <cellStyle name="Heading 3 2 4 2 5 3 5 3" xfId="18443" xr:uid="{CABB21CA-64CC-40F3-8AD3-83DF168249CC}"/>
    <cellStyle name="Heading 3 2 4 2 5 3 5 4" xfId="21562" xr:uid="{1CF566E9-306C-4EA5-BB13-D8FEA47C9254}"/>
    <cellStyle name="Heading 3 2 4 2 5 3 6" xfId="4896" xr:uid="{C04F5F4A-CEBE-45F8-B786-D9A0BB4B4A84}"/>
    <cellStyle name="Heading 3 2 4 2 5 3 6 2" xfId="8542" xr:uid="{E72CED3A-2312-4949-BD1C-7175CC25F1E8}"/>
    <cellStyle name="Heading 3 2 4 2 5 3 6 2 2" xfId="25953" xr:uid="{AA489F47-AD78-4A92-9C6F-E57249FFB455}"/>
    <cellStyle name="Heading 3 2 4 2 5 3 6 3" xfId="17997" xr:uid="{0C79B87E-5569-42D4-A0C8-2633FF673C9A}"/>
    <cellStyle name="Heading 3 2 4 2 5 3 6 4" xfId="21241" xr:uid="{BAF5CEA4-D6E8-4451-BDA4-8CF330C115AD}"/>
    <cellStyle name="Heading 3 2 4 2 5 3 7" xfId="7411" xr:uid="{CBC8225A-B30B-49CC-A274-46BC4533CBD4}"/>
    <cellStyle name="Heading 3 2 4 2 5 3 7 2" xfId="9314" xr:uid="{7712A28E-C45E-4240-A71F-38BB59D3CBF9}"/>
    <cellStyle name="Heading 3 2 4 2 5 3 7 3" xfId="22265" xr:uid="{3E39E888-BA8C-43B2-A531-B18762C532A6}"/>
    <cellStyle name="Heading 3 2 4 2 5 3 8" xfId="10518" xr:uid="{6ACBE008-4E90-4262-971C-54D94E3A90C4}"/>
    <cellStyle name="Heading 3 2 4 2 5 3 8 2" xfId="22992" xr:uid="{37B1BED8-A29E-4A19-8200-DCED357FD068}"/>
    <cellStyle name="Heading 3 2 4 2 5 3 9" xfId="15029" xr:uid="{C7B84F77-F60B-4CF4-98C7-904FC6F02882}"/>
    <cellStyle name="Heading 3 2 4 2 6" xfId="1301" xr:uid="{3A23EEBC-0D6B-4C67-8A18-F06C00305E1C}"/>
    <cellStyle name="Heading 3 2 4 2 6 10" xfId="14858" xr:uid="{ABD01377-C046-4607-AEC1-C803644A5B72}"/>
    <cellStyle name="Heading 3 2 4 2 6 11" xfId="14751" xr:uid="{716ADD7E-8181-43F8-B08A-8FB63890853F}"/>
    <cellStyle name="Heading 3 2 4 2 6 2" xfId="3840" xr:uid="{4E2B6DCE-4725-4AA7-904C-E12D600BA902}"/>
    <cellStyle name="Heading 3 2 4 2 6 2 2" xfId="6819" xr:uid="{B8DE1128-A0DB-4457-971A-5256791B2A6A}"/>
    <cellStyle name="Heading 3 2 4 2 6 2 2 2" xfId="9014" xr:uid="{F23CC644-B0B9-4AEE-9B6D-5F1C32F0D07C}"/>
    <cellStyle name="Heading 3 2 4 2 6 2 2 2 2" xfId="27864" xr:uid="{978A811A-7811-4879-A91D-FB5A89C6EB4E}"/>
    <cellStyle name="Heading 3 2 4 2 6 2 2 3" xfId="19908" xr:uid="{96B5A5FD-3E67-4D12-BE75-8DE76E3CED48}"/>
    <cellStyle name="Heading 3 2 4 2 6 2 2 4" xfId="21965" xr:uid="{61955845-E3CE-4CE7-8D41-CF6FDF1DA58A}"/>
    <cellStyle name="Heading 3 2 4 2 6 2 3" xfId="7971" xr:uid="{F9E86C16-BDFD-4F37-80FC-F6721265CBCF}"/>
    <cellStyle name="Heading 3 2 4 2 6 2 3 2" xfId="24948" xr:uid="{A8676428-3BB6-4AFF-BDD2-6A601643CAC0}"/>
    <cellStyle name="Heading 3 2 4 2 6 2 4" xfId="16992" xr:uid="{4831D1E5-1C42-479E-9A27-6F9CAC30917D}"/>
    <cellStyle name="Heading 3 2 4 2 6 2 5" xfId="20670" xr:uid="{0A40823A-62A8-4614-8B1E-DF7AFC77376F}"/>
    <cellStyle name="Heading 3 2 4 2 6 3" xfId="4405" xr:uid="{81F896F5-62DF-4A72-95DF-C14FCF596843}"/>
    <cellStyle name="Heading 3 2 4 2 6 3 2" xfId="8223" xr:uid="{DCCE5A17-D423-4E66-AEC8-4D03CA3C0D14}"/>
    <cellStyle name="Heading 3 2 4 2 6 3 2 2" xfId="25489" xr:uid="{25603DA3-67C7-4BD1-9B9E-E74F92EE7A65}"/>
    <cellStyle name="Heading 3 2 4 2 6 3 3" xfId="17533" xr:uid="{52EADE87-9E69-4A1F-96BE-4070C85668D3}"/>
    <cellStyle name="Heading 3 2 4 2 6 3 4" xfId="20922" xr:uid="{08FE66BB-73AC-463C-A5C5-80FC81BD9836}"/>
    <cellStyle name="Heading 3 2 4 2 6 4" xfId="2598" xr:uid="{31F67939-7C4F-4E1F-9EC0-7965CB44D2B7}"/>
    <cellStyle name="Heading 3 2 4 2 6 4 2" xfId="7828" xr:uid="{9898DB48-C01D-4D6F-B761-2E988C670270}"/>
    <cellStyle name="Heading 3 2 4 2 6 4 2 2" xfId="23734" xr:uid="{CCC14E74-1828-4B6F-BD25-A8152DDBF574}"/>
    <cellStyle name="Heading 3 2 4 2 6 4 3" xfId="15781" xr:uid="{D7CA788F-B3AB-451E-A947-885DEFF5458E}"/>
    <cellStyle name="Heading 3 2 4 2 6 4 4" xfId="21817" xr:uid="{CE29DA11-A65B-4EAF-A814-425E277683C5}"/>
    <cellStyle name="Heading 3 2 4 2 6 5" xfId="5173" xr:uid="{BB6D52D3-4C4F-4227-859C-DA9999891A3F}"/>
    <cellStyle name="Heading 3 2 4 2 6 5 2" xfId="8690" xr:uid="{89AFE631-6147-48D3-BD67-8A5C661A9AC7}"/>
    <cellStyle name="Heading 3 2 4 2 6 5 2 2" xfId="26226" xr:uid="{419E0C1D-F121-45C5-9423-5DF7F65239C1}"/>
    <cellStyle name="Heading 3 2 4 2 6 5 3" xfId="18270" xr:uid="{8D51B103-C2B2-4431-AE62-13EE878E6814}"/>
    <cellStyle name="Heading 3 2 4 2 6 5 4" xfId="21389" xr:uid="{3771AEA6-A71E-4DA0-99ED-8E18E865BE11}"/>
    <cellStyle name="Heading 3 2 4 2 6 6" xfId="5291" xr:uid="{55289A11-E5CC-4881-ADA4-C84570A60EEB}"/>
    <cellStyle name="Heading 3 2 4 2 6 6 2" xfId="8808" xr:uid="{A2A59631-A59F-4489-8A67-FE9F62769C64}"/>
    <cellStyle name="Heading 3 2 4 2 6 6 2 2" xfId="26344" xr:uid="{34A76294-5BD9-48A1-AA90-645FDFFE8FED}"/>
    <cellStyle name="Heading 3 2 4 2 6 6 3" xfId="18388" xr:uid="{A3A7B894-60A2-4CBA-8F30-E54D091A6D91}"/>
    <cellStyle name="Heading 3 2 4 2 6 6 4" xfId="21507" xr:uid="{29DA643C-0FDA-4DEE-ADA2-6AFD9C79F657}"/>
    <cellStyle name="Heading 3 2 4 2 6 7" xfId="7451" xr:uid="{AD81A629-FBDA-4B4D-8617-3E7966BB8692}"/>
    <cellStyle name="Heading 3 2 4 2 6 7 2" xfId="9354" xr:uid="{E130C1CE-7AFB-41F5-BD77-AE1C22AA66FE}"/>
    <cellStyle name="Heading 3 2 4 2 6 7 3" xfId="22305" xr:uid="{0670C030-C51C-440A-A1AB-C510ACE4145A}"/>
    <cellStyle name="Heading 3 2 4 2 6 8" xfId="7552" xr:uid="{3267DA26-687E-478B-946D-A4CF0DE8029C}"/>
    <cellStyle name="Heading 3 2 4 2 6 8 2" xfId="22820" xr:uid="{8A653863-4C2D-4188-AE9C-B5963B9E708A}"/>
    <cellStyle name="Heading 3 2 4 2 6 9" xfId="10150" xr:uid="{FC52EDDC-30B4-45C4-ACFB-B0DD1BA3FD01}"/>
    <cellStyle name="Heading 3 2 4 2 6 9 2" xfId="22520" xr:uid="{394023A6-3CF0-4FDB-B160-89F42A084728}"/>
    <cellStyle name="Heading 3 2 4 2 7" xfId="1292" xr:uid="{4CF5865C-A70D-47FB-A2A2-47C715DC651B}"/>
    <cellStyle name="Heading 3 2 4 2 7 10" xfId="20582" xr:uid="{C27774D4-F3EC-4402-94BC-A85A795E5DD1}"/>
    <cellStyle name="Heading 3 2 4 2 7 2" xfId="3833" xr:uid="{1F646EBE-B7DD-426F-9073-C86A6B4C7578}"/>
    <cellStyle name="Heading 3 2 4 2 7 2 2" xfId="6813" xr:uid="{7CFCE1D0-D6C9-48B0-A8FE-38C8EF484747}"/>
    <cellStyle name="Heading 3 2 4 2 7 2 2 2" xfId="9008" xr:uid="{315603EA-AC6C-403E-8C81-477064F17203}"/>
    <cellStyle name="Heading 3 2 4 2 7 2 2 2 2" xfId="27858" xr:uid="{188D4BBF-EEC1-4E9D-8BBA-8B51FEB04D31}"/>
    <cellStyle name="Heading 3 2 4 2 7 2 2 3" xfId="19902" xr:uid="{72E8A11C-9A88-4F96-8D4D-927D41F1B3CA}"/>
    <cellStyle name="Heading 3 2 4 2 7 2 2 4" xfId="21959" xr:uid="{24B387DD-D7EC-4ABB-98CD-86694162316D}"/>
    <cellStyle name="Heading 3 2 4 2 7 2 3" xfId="7965" xr:uid="{DF3E36F3-C438-4AA4-995B-AF3D33B0D2F5}"/>
    <cellStyle name="Heading 3 2 4 2 7 2 3 2" xfId="24942" xr:uid="{B0AADE41-9BFE-4EF2-ACF6-C32AF93A71F9}"/>
    <cellStyle name="Heading 3 2 4 2 7 2 4" xfId="16986" xr:uid="{D88604C3-9FC8-4285-9FEE-735CD8CEC3AA}"/>
    <cellStyle name="Heading 3 2 4 2 7 2 5" xfId="20664" xr:uid="{16C93318-DBFC-4987-9C46-7AC7142F3967}"/>
    <cellStyle name="Heading 3 2 4 2 7 3" xfId="4399" xr:uid="{7539683B-602E-4D6A-BE4C-1D0D622CF933}"/>
    <cellStyle name="Heading 3 2 4 2 7 3 2" xfId="8217" xr:uid="{AD8163E6-5452-4F96-81F4-328D2DFFBBCD}"/>
    <cellStyle name="Heading 3 2 4 2 7 3 2 2" xfId="25483" xr:uid="{5AAE2EB3-754B-46D0-AC6B-86D04A9098B8}"/>
    <cellStyle name="Heading 3 2 4 2 7 3 3" xfId="17527" xr:uid="{34349982-FA04-46BF-B24A-F1A4CC54B3EF}"/>
    <cellStyle name="Heading 3 2 4 2 7 3 4" xfId="20916" xr:uid="{7D2B4252-7219-49FE-9D4A-BA9E103B63FD}"/>
    <cellStyle name="Heading 3 2 4 2 7 4" xfId="2633" xr:uid="{6BD0215D-C259-44F9-9E0F-3884034332E3}"/>
    <cellStyle name="Heading 3 2 4 2 7 4 2" xfId="7861" xr:uid="{C2C576A5-2665-4F3C-A11D-623D8D612748}"/>
    <cellStyle name="Heading 3 2 4 2 7 4 2 2" xfId="23768" xr:uid="{518DA2DB-0A4C-4AF6-9929-395A776E63D5}"/>
    <cellStyle name="Heading 3 2 4 2 7 4 3" xfId="15815" xr:uid="{D6D8FA23-E470-476F-9B52-2650C1E61899}"/>
    <cellStyle name="Heading 3 2 4 2 7 4 4" xfId="21850" xr:uid="{397F35F0-0860-4A44-AF3A-EB127731EF83}"/>
    <cellStyle name="Heading 3 2 4 2 7 5" xfId="5166" xr:uid="{8981993B-437F-4F68-AB95-5ABCEC0F51DA}"/>
    <cellStyle name="Heading 3 2 4 2 7 5 2" xfId="8683" xr:uid="{41DAAA86-7457-4364-A373-2AA8C2A2D9C9}"/>
    <cellStyle name="Heading 3 2 4 2 7 5 2 2" xfId="26219" xr:uid="{1597B030-80B2-49AD-8C92-B792284C9662}"/>
    <cellStyle name="Heading 3 2 4 2 7 5 3" xfId="18263" xr:uid="{3D73736F-AE97-45D2-BCA6-1355A25E9547}"/>
    <cellStyle name="Heading 3 2 4 2 7 5 4" xfId="21382" xr:uid="{16725E8C-DC52-4FF3-9E22-2E971A396626}"/>
    <cellStyle name="Heading 3 2 4 2 7 6" xfId="4983" xr:uid="{2CB8D4ED-443B-4C36-988D-23460FF72C75}"/>
    <cellStyle name="Heading 3 2 4 2 7 6 2" xfId="8572" xr:uid="{7BEBEDD6-82E6-4860-8E42-D69EB73418E0}"/>
    <cellStyle name="Heading 3 2 4 2 7 6 2 2" xfId="26038" xr:uid="{29101A3D-7E26-4AD5-865D-444916F5CD31}"/>
    <cellStyle name="Heading 3 2 4 2 7 6 3" xfId="18082" xr:uid="{3EC4746B-9391-49E7-8B56-BC6E933724DC}"/>
    <cellStyle name="Heading 3 2 4 2 7 6 4" xfId="21271" xr:uid="{9628E5E2-ECEC-4B96-A172-F8883F615D17}"/>
    <cellStyle name="Heading 3 2 4 2 7 7" xfId="5657" xr:uid="{1DBDB757-E31B-4184-A051-B3E26F27E747}"/>
    <cellStyle name="Heading 3 2 4 2 7 7 2" xfId="8948" xr:uid="{7E4613E4-5705-413F-A4BF-1833A827C680}"/>
    <cellStyle name="Heading 3 2 4 2 7 7 3" xfId="21662" xr:uid="{21C9A875-600E-462B-A64E-A61BAC932AB4}"/>
    <cellStyle name="Heading 3 2 4 2 7 8" xfId="10456" xr:uid="{8D4A52E0-22B3-4759-B707-9C4D6B4F52CD}"/>
    <cellStyle name="Heading 3 2 4 2 7 8 2" xfId="22813" xr:uid="{40EA2E12-343E-4DA3-8020-5C5130E56B82}"/>
    <cellStyle name="Heading 3 2 4 2 7 9" xfId="14852" xr:uid="{2FD290C4-A78A-4EDB-8088-4445AFB7F340}"/>
    <cellStyle name="Heading 3 2 4 2 8" xfId="28372" xr:uid="{A95AC018-5548-4FBE-B760-062AA975A213}"/>
    <cellStyle name="Heading 3 2 4 2 9" xfId="32375" xr:uid="{E2ECF4D9-0040-42D6-98FC-EC51FFCD69CD}"/>
    <cellStyle name="Heading 3 2 4 3" xfId="348" xr:uid="{823DABA5-16F3-4C76-BB46-4A0F8AF82301}"/>
    <cellStyle name="Heading 3 2 4 3 2" xfId="1045" xr:uid="{9082DE09-8923-49D2-A0C4-A28FFC21D2EF}"/>
    <cellStyle name="Heading 3 2 4 3 2 2" xfId="1195" xr:uid="{180629FF-F3B7-41F4-BD26-C3C8FA5F5299}"/>
    <cellStyle name="Heading 3 2 4 3 2 2 2" xfId="1393" xr:uid="{966839CF-3955-4604-B2D9-B4098987DA02}"/>
    <cellStyle name="Heading 3 2 4 3 2 2 2 10" xfId="14946" xr:uid="{E5DAD388-0428-4E64-B0FC-2AC6634518B9}"/>
    <cellStyle name="Heading 3 2 4 3 2 2 2 11" xfId="15633" xr:uid="{802BA8C5-4437-4DAA-B9A8-F32D8BDBABF6}"/>
    <cellStyle name="Heading 3 2 4 3 2 2 2 2" xfId="3931" xr:uid="{EE203CB7-EF83-4AFF-88A9-65C40B2ADF09}"/>
    <cellStyle name="Heading 3 2 4 3 2 2 2 2 2" xfId="6907" xr:uid="{68772D25-3EC1-45AD-BC23-A671F4AB7357}"/>
    <cellStyle name="Heading 3 2 4 3 2 2 2 2 2 2" xfId="9102" xr:uid="{90DA46DD-7446-434F-86DB-6578C701547C}"/>
    <cellStyle name="Heading 3 2 4 3 2 2 2 2 2 2 2" xfId="27952" xr:uid="{76113236-FE3C-4532-8C0F-E4743FC166F7}"/>
    <cellStyle name="Heading 3 2 4 3 2 2 2 2 2 3" xfId="19996" xr:uid="{CA3A649E-F8DF-45C8-9BAE-D6214F3C1F55}"/>
    <cellStyle name="Heading 3 2 4 3 2 2 2 2 2 4" xfId="22053" xr:uid="{5CDFD9EE-D7CC-4A06-9FAE-64E640A50A36}"/>
    <cellStyle name="Heading 3 2 4 3 2 2 2 2 3" xfId="8059" xr:uid="{841D9091-74DA-4641-ACC3-C646F11AFB1C}"/>
    <cellStyle name="Heading 3 2 4 3 2 2 2 2 3 2" xfId="25036" xr:uid="{4AE48845-8D8A-4C09-A0D9-F759A4AE5415}"/>
    <cellStyle name="Heading 3 2 4 3 2 2 2 2 4" xfId="17080" xr:uid="{67AEA856-7ADA-452A-9E2A-1E56EC1A0940}"/>
    <cellStyle name="Heading 3 2 4 3 2 2 2 2 5" xfId="20758" xr:uid="{0C3532C3-1E15-4E62-A49F-A25DA8767019}"/>
    <cellStyle name="Heading 3 2 4 3 2 2 2 3" xfId="4493" xr:uid="{FB6FD479-B8C4-4516-AE25-D7084E699FA8}"/>
    <cellStyle name="Heading 3 2 4 3 2 2 2 3 2" xfId="8311" xr:uid="{B793AEAF-D3B5-436D-8BAC-8CA5C4B037B4}"/>
    <cellStyle name="Heading 3 2 4 3 2 2 2 3 2 2" xfId="25577" xr:uid="{BACB697E-D7C7-4075-BD79-C13638A9791B}"/>
    <cellStyle name="Heading 3 2 4 3 2 2 2 3 3" xfId="17621" xr:uid="{9F7A6729-0A46-4128-A9B1-4663E02C5225}"/>
    <cellStyle name="Heading 3 2 4 3 2 2 2 3 4" xfId="21010" xr:uid="{03854098-690C-4F13-97D6-96BBC076EEC7}"/>
    <cellStyle name="Heading 3 2 4 3 2 2 2 4" xfId="2613" xr:uid="{FD58B26B-F969-4474-B02D-5509FF7A2C94}"/>
    <cellStyle name="Heading 3 2 4 3 2 2 2 4 2" xfId="7843" xr:uid="{4CAB550F-C451-4989-9C8D-B18287C7FCEC}"/>
    <cellStyle name="Heading 3 2 4 3 2 2 2 4 2 2" xfId="23749" xr:uid="{23D79BA0-9A1A-45DE-9EF1-37F055095BD1}"/>
    <cellStyle name="Heading 3 2 4 3 2 2 2 4 3" xfId="15796" xr:uid="{7724690D-7159-4DEF-8088-C6906779F288}"/>
    <cellStyle name="Heading 3 2 4 3 2 2 2 4 4" xfId="21832" xr:uid="{07902569-4018-47A6-8A43-DDA76EE8A5A0}"/>
    <cellStyle name="Heading 3 2 4 3 2 2 2 5" xfId="5261" xr:uid="{BB6A5F80-B094-4914-A9D2-779CBBD8D367}"/>
    <cellStyle name="Heading 3 2 4 3 2 2 2 5 2" xfId="8778" xr:uid="{1EC859D9-6EF2-4D75-9CB7-5395AC7E82D1}"/>
    <cellStyle name="Heading 3 2 4 3 2 2 2 5 2 2" xfId="26314" xr:uid="{ECE5D2D1-0E31-4D40-89A7-F5BCEB85F83B}"/>
    <cellStyle name="Heading 3 2 4 3 2 2 2 5 3" xfId="18358" xr:uid="{3537FE36-B212-46B3-A6AB-814CA4D5BE3C}"/>
    <cellStyle name="Heading 3 2 4 3 2 2 2 5 4" xfId="21477" xr:uid="{F8AB2245-D73D-4902-AB44-7C271014315B}"/>
    <cellStyle name="Heading 3 2 4 3 2 2 2 6" xfId="4781" xr:uid="{C34153F8-B1B8-400F-AA98-287E26CD2B10}"/>
    <cellStyle name="Heading 3 2 4 3 2 2 2 6 2" xfId="8509" xr:uid="{9397C47E-31BE-4744-8949-081F9DAD11CE}"/>
    <cellStyle name="Heading 3 2 4 3 2 2 2 6 2 2" xfId="25842" xr:uid="{F55372CE-D67B-4C7E-B633-3253E47A6C86}"/>
    <cellStyle name="Heading 3 2 4 3 2 2 2 6 3" xfId="17886" xr:uid="{0928234D-A7EF-459E-A94C-46E848C5E2C6}"/>
    <cellStyle name="Heading 3 2 4 3 2 2 2 6 4" xfId="21208" xr:uid="{04FCF728-CACB-4518-8CFB-2723A20CFA6A}"/>
    <cellStyle name="Heading 3 2 4 3 2 2 2 7" xfId="7347" xr:uid="{5AD8C194-9DD5-43FF-A685-9B9752A81B65}"/>
    <cellStyle name="Heading 3 2 4 3 2 2 2 7 2" xfId="9250" xr:uid="{BB30CED3-144C-4D22-BD9E-72EB8CFDEE13}"/>
    <cellStyle name="Heading 3 2 4 3 2 2 2 7 3" xfId="22201" xr:uid="{31459445-9234-4746-8AB1-8CC0D505C701}"/>
    <cellStyle name="Heading 3 2 4 3 2 2 2 8" xfId="7638" xr:uid="{3C93D50A-5017-4F49-8B9A-DA4A84E689F5}"/>
    <cellStyle name="Heading 3 2 4 3 2 2 2 8 2" xfId="22908" xr:uid="{18714A38-3D8C-4E38-BE4D-620BD50C937A}"/>
    <cellStyle name="Heading 3 2 4 3 2 2 2 9" xfId="10246" xr:uid="{48C1A2EC-E0A9-49AD-99FE-AD6EFB1A4788}"/>
    <cellStyle name="Heading 3 2 4 3 2 2 2 9 2" xfId="22614" xr:uid="{D9FC3487-A1E2-4BFB-AA8C-AFAE4F770178}"/>
    <cellStyle name="Heading 3 2 4 3 2 2 3" xfId="1479" xr:uid="{F878A339-7DC9-41CC-BD80-DDBC3A9A4AAA}"/>
    <cellStyle name="Heading 3 2 4 3 2 2 3 10" xfId="20594" xr:uid="{2430320B-0A64-489C-8F90-8EFD4779EDFB}"/>
    <cellStyle name="Heading 3 2 4 3 2 2 3 2" xfId="4016" xr:uid="{F8B7D94D-8094-446F-B9E0-1D597D7E65F2}"/>
    <cellStyle name="Heading 3 2 4 3 2 2 3 2 2" xfId="6992" xr:uid="{04D4BB1E-6EB1-4EC6-9830-660A11BA5ED6}"/>
    <cellStyle name="Heading 3 2 4 3 2 2 3 2 2 2" xfId="9187" xr:uid="{1C5829CB-40ED-4253-B294-4C932C25BC63}"/>
    <cellStyle name="Heading 3 2 4 3 2 2 3 2 2 2 2" xfId="28037" xr:uid="{C344BB07-7496-401F-A57B-EB14797B26C1}"/>
    <cellStyle name="Heading 3 2 4 3 2 2 3 2 2 3" xfId="20081" xr:uid="{AA08AC26-40EC-42F3-A9B5-F5FA1C22086D}"/>
    <cellStyle name="Heading 3 2 4 3 2 2 3 2 2 4" xfId="22138" xr:uid="{1DCCA94E-2F55-4F72-90AF-2632172BD0A2}"/>
    <cellStyle name="Heading 3 2 4 3 2 2 3 2 3" xfId="8143" xr:uid="{31C2E07C-66E4-4445-B22F-01DD1127FFEE}"/>
    <cellStyle name="Heading 3 2 4 3 2 2 3 2 3 2" xfId="25120" xr:uid="{D1CF6AD3-55ED-4E30-98FB-996B9DD4F415}"/>
    <cellStyle name="Heading 3 2 4 3 2 2 3 2 4" xfId="17164" xr:uid="{A475AF4F-6359-4161-84AA-949E0EA58B81}"/>
    <cellStyle name="Heading 3 2 4 3 2 2 3 2 5" xfId="20842" xr:uid="{B41840BC-599A-48E5-85CE-EF61354D73B1}"/>
    <cellStyle name="Heading 3 2 4 3 2 2 3 3" xfId="4577" xr:uid="{4EAB33EB-89E1-46DE-AC3F-0B73B2FE93B1}"/>
    <cellStyle name="Heading 3 2 4 3 2 2 3 3 2" xfId="8395" xr:uid="{68715A6B-AB0C-40AC-94DC-488F0EF6AA6E}"/>
    <cellStyle name="Heading 3 2 4 3 2 2 3 3 2 2" xfId="25661" xr:uid="{4F77EC03-2BFA-4818-87A6-6FA91F0FDED1}"/>
    <cellStyle name="Heading 3 2 4 3 2 2 3 3 3" xfId="17705" xr:uid="{FFB3950A-05C4-4602-9F47-D352A77A4022}"/>
    <cellStyle name="Heading 3 2 4 3 2 2 3 3 4" xfId="21094" xr:uid="{998B33D3-7625-4F64-9138-5A44BF819804}"/>
    <cellStyle name="Heading 3 2 4 3 2 2 3 4" xfId="2663" xr:uid="{33967233-ED31-4B28-94D8-4954FE99A3CD}"/>
    <cellStyle name="Heading 3 2 4 3 2 2 3 4 2" xfId="7889" xr:uid="{8153F28B-9A0B-441A-A20D-9E3A5464076E}"/>
    <cellStyle name="Heading 3 2 4 3 2 2 3 4 2 2" xfId="23798" xr:uid="{70D95C6C-4CDD-47E2-BFD4-C25F325CDEC7}"/>
    <cellStyle name="Heading 3 2 4 3 2 2 3 4 3" xfId="15845" xr:uid="{A7AF7F25-14B6-4443-AC4B-B4CD2E6F1567}"/>
    <cellStyle name="Heading 3 2 4 3 2 2 3 4 4" xfId="21878" xr:uid="{80AA7B88-23AF-4452-964D-975CF98BC3F1}"/>
    <cellStyle name="Heading 3 2 4 3 2 2 3 5" xfId="5347" xr:uid="{4E31F819-B29D-4DC0-AD84-17B0AB10FFD5}"/>
    <cellStyle name="Heading 3 2 4 3 2 2 3 5 2" xfId="8864" xr:uid="{A919AA34-7BAE-43DF-B9CC-52F274A4FE38}"/>
    <cellStyle name="Heading 3 2 4 3 2 2 3 5 2 2" xfId="26400" xr:uid="{79D99581-4CF5-468C-869C-3F8F98237E0A}"/>
    <cellStyle name="Heading 3 2 4 3 2 2 3 5 3" xfId="18444" xr:uid="{ED7ECDE6-8BF4-45D7-BF22-DFF95E5314CC}"/>
    <cellStyle name="Heading 3 2 4 3 2 2 3 5 4" xfId="21563" xr:uid="{6F134F57-EDB9-48B4-A3FB-582AB5C31FA0}"/>
    <cellStyle name="Heading 3 2 4 3 2 2 3 6" xfId="5051" xr:uid="{426A7393-21B0-4801-93AD-7EB097E693A4}"/>
    <cellStyle name="Heading 3 2 4 3 2 2 3 6 2" xfId="8615" xr:uid="{F1D14256-3E05-429F-B86A-D68B794BBE21}"/>
    <cellStyle name="Heading 3 2 4 3 2 2 3 6 2 2" xfId="26104" xr:uid="{84E28E79-736E-4CBB-898B-E12E7BB24FB3}"/>
    <cellStyle name="Heading 3 2 4 3 2 2 3 6 3" xfId="18148" xr:uid="{3F994FDA-6AFB-40E4-B328-A14FFAF971A0}"/>
    <cellStyle name="Heading 3 2 4 3 2 2 3 6 4" xfId="21314" xr:uid="{02B74E9B-7721-4DFA-8D57-C5FEE1FC009E}"/>
    <cellStyle name="Heading 3 2 4 3 2 2 3 7" xfId="4762" xr:uid="{B00D936C-AB55-49C9-B5A5-735A50E65C63}"/>
    <cellStyle name="Heading 3 2 4 3 2 2 3 7 2" xfId="8505" xr:uid="{7CDC6170-8432-4C7B-9039-5485F7FBFFC4}"/>
    <cellStyle name="Heading 3 2 4 3 2 2 3 7 3" xfId="21204" xr:uid="{1A3C80E2-99CF-40D7-BBFC-E7CC38051258}"/>
    <cellStyle name="Heading 3 2 4 3 2 2 3 8" xfId="10519" xr:uid="{158BCFDB-5066-4B40-97DF-A9499F664710}"/>
    <cellStyle name="Heading 3 2 4 3 2 2 3 8 2" xfId="22993" xr:uid="{83CB9B51-6D5F-419C-A787-347C24252064}"/>
    <cellStyle name="Heading 3 2 4 3 2 2 3 9" xfId="15030" xr:uid="{26982A9C-F6DF-4F62-A1B4-D81F7487AAFE}"/>
    <cellStyle name="Heading 3 2 4 3 2 3" xfId="1196" xr:uid="{6D619C00-FC0F-4368-B3DE-CA5815E6BCB2}"/>
    <cellStyle name="Heading 3 2 4 3 2 3 2" xfId="1394" xr:uid="{C854EF00-D4C0-4470-A5B9-9A2FB0BE08F5}"/>
    <cellStyle name="Heading 3 2 4 3 2 3 2 10" xfId="14947" xr:uid="{8DC3E4BC-1658-4521-B59A-FA1F81F1E712}"/>
    <cellStyle name="Heading 3 2 4 3 2 3 2 11" xfId="14757" xr:uid="{5CB59139-9A7C-4142-A5F5-67972D938AAB}"/>
    <cellStyle name="Heading 3 2 4 3 2 3 2 2" xfId="3932" xr:uid="{D436C5CE-F2A9-4D45-A4D1-A67627104AB0}"/>
    <cellStyle name="Heading 3 2 4 3 2 3 2 2 2" xfId="6908" xr:uid="{C041415F-97F1-4245-B90E-132340D7654D}"/>
    <cellStyle name="Heading 3 2 4 3 2 3 2 2 2 2" xfId="9103" xr:uid="{54FB2E01-5C95-4DCD-A9F9-28BBF583422A}"/>
    <cellStyle name="Heading 3 2 4 3 2 3 2 2 2 2 2" xfId="27953" xr:uid="{0FF481B2-457E-4620-B36E-DCB1507FC6DF}"/>
    <cellStyle name="Heading 3 2 4 3 2 3 2 2 2 3" xfId="19997" xr:uid="{F23D9D83-2E48-4998-B7FD-8B201A6BCEBB}"/>
    <cellStyle name="Heading 3 2 4 3 2 3 2 2 2 4" xfId="22054" xr:uid="{C7F24F85-F347-4163-8662-8182615AA842}"/>
    <cellStyle name="Heading 3 2 4 3 2 3 2 2 3" xfId="8060" xr:uid="{97AC80C6-54D9-430D-B4C3-BDD26A00C607}"/>
    <cellStyle name="Heading 3 2 4 3 2 3 2 2 3 2" xfId="25037" xr:uid="{8B3982A9-94C0-4A88-A745-6ABC7B5E765E}"/>
    <cellStyle name="Heading 3 2 4 3 2 3 2 2 4" xfId="17081" xr:uid="{305D9522-E154-4620-84A4-F5BEAD1FFB02}"/>
    <cellStyle name="Heading 3 2 4 3 2 3 2 2 5" xfId="20759" xr:uid="{58A1CC71-F21E-4FAA-B53F-89209FF218B5}"/>
    <cellStyle name="Heading 3 2 4 3 2 3 2 3" xfId="4494" xr:uid="{8A6B9746-A6FC-4ED0-A1A7-25D3BB0F92ED}"/>
    <cellStyle name="Heading 3 2 4 3 2 3 2 3 2" xfId="8312" xr:uid="{D02BCC1A-838C-460B-83D2-C604053AEF60}"/>
    <cellStyle name="Heading 3 2 4 3 2 3 2 3 2 2" xfId="25578" xr:uid="{35022148-B8C7-4969-AF0E-8F336B5AFC54}"/>
    <cellStyle name="Heading 3 2 4 3 2 3 2 3 3" xfId="17622" xr:uid="{4D6697D1-D3E6-4FCD-A6C5-2D9FF8F5D862}"/>
    <cellStyle name="Heading 3 2 4 3 2 3 2 3 4" xfId="21011" xr:uid="{6AECC157-5C8A-4934-8F13-FDD1520BA05E}"/>
    <cellStyle name="Heading 3 2 4 3 2 3 2 4" xfId="2589" xr:uid="{8DA176B9-6001-458A-827F-C240D2AF7209}"/>
    <cellStyle name="Heading 3 2 4 3 2 3 2 4 2" xfId="7819" xr:uid="{052670DC-902C-480F-8931-5090F941F24D}"/>
    <cellStyle name="Heading 3 2 4 3 2 3 2 4 2 2" xfId="23725" xr:uid="{59B3E35E-10C7-431C-8311-171D468BC52D}"/>
    <cellStyle name="Heading 3 2 4 3 2 3 2 4 3" xfId="15772" xr:uid="{84137013-464C-4286-8743-B06F94ED496C}"/>
    <cellStyle name="Heading 3 2 4 3 2 3 2 4 4" xfId="21808" xr:uid="{18CBCA6C-CAB4-493A-952C-6FFA88AB5618}"/>
    <cellStyle name="Heading 3 2 4 3 2 3 2 5" xfId="5262" xr:uid="{7D183509-C416-4703-83E0-CAEBDBF5C679}"/>
    <cellStyle name="Heading 3 2 4 3 2 3 2 5 2" xfId="8779" xr:uid="{C2BBE6DF-303B-41C1-96F9-42A79F43E6FE}"/>
    <cellStyle name="Heading 3 2 4 3 2 3 2 5 2 2" xfId="26315" xr:uid="{2F5A1C6E-C278-4167-99F5-C2B295D95593}"/>
    <cellStyle name="Heading 3 2 4 3 2 3 2 5 3" xfId="18359" xr:uid="{42FBCE58-BB1B-435E-BC1D-49B31F0E4B06}"/>
    <cellStyle name="Heading 3 2 4 3 2 3 2 5 4" xfId="21478" xr:uid="{145A1C44-4260-4BC4-9235-19069215A120}"/>
    <cellStyle name="Heading 3 2 4 3 2 3 2 6" xfId="5606" xr:uid="{C0C5919D-403C-4A69-A7C0-61BEB01671E2}"/>
    <cellStyle name="Heading 3 2 4 3 2 3 2 6 2" xfId="8932" xr:uid="{9E675BEA-06DD-4584-8744-6FD82C7149A7}"/>
    <cellStyle name="Heading 3 2 4 3 2 3 2 6 2 2" xfId="26656" xr:uid="{6106E0F6-B6F1-463B-8A83-40F8957711A3}"/>
    <cellStyle name="Heading 3 2 4 3 2 3 2 6 3" xfId="18700" xr:uid="{99A63B32-582B-4CBC-9F60-A00236C676E5}"/>
    <cellStyle name="Heading 3 2 4 3 2 3 2 6 4" xfId="21637" xr:uid="{DA17A071-45F9-42A4-9661-9B67297ABC54}"/>
    <cellStyle name="Heading 3 2 4 3 2 3 2 7" xfId="7489" xr:uid="{20501359-789E-4C78-B296-E9F7888D4245}"/>
    <cellStyle name="Heading 3 2 4 3 2 3 2 7 2" xfId="9392" xr:uid="{FEE8A1F1-F147-4B3A-80E6-4B922B930BEB}"/>
    <cellStyle name="Heading 3 2 4 3 2 3 2 7 3" xfId="22343" xr:uid="{63929DAE-8C82-4D23-B87D-B3D3340D39E2}"/>
    <cellStyle name="Heading 3 2 4 3 2 3 2 8" xfId="7639" xr:uid="{2EE20980-7D94-4493-AFCB-4E3B83D5A500}"/>
    <cellStyle name="Heading 3 2 4 3 2 3 2 8 2" xfId="22909" xr:uid="{158235F0-733E-420E-AD71-6B030B2463F8}"/>
    <cellStyle name="Heading 3 2 4 3 2 3 2 9" xfId="10250" xr:uid="{4A0B4EE8-3BAC-45D8-B341-725039A82DFF}"/>
    <cellStyle name="Heading 3 2 4 3 2 3 2 9 2" xfId="22618" xr:uid="{7937CEBE-886C-4BB8-9CF5-DF010526159C}"/>
    <cellStyle name="Heading 3 2 4 3 2 3 3" xfId="1480" xr:uid="{70F346B6-BFBA-4FBE-9EA6-995EF75DFD8A}"/>
    <cellStyle name="Heading 3 2 4 3 2 3 3 10" xfId="20555" xr:uid="{A6DDC640-2A05-4B78-9CE4-5710E25EB34A}"/>
    <cellStyle name="Heading 3 2 4 3 2 3 3 2" xfId="4017" xr:uid="{8CCD206D-FA86-4750-B3BA-5A501E630A21}"/>
    <cellStyle name="Heading 3 2 4 3 2 3 3 2 2" xfId="6993" xr:uid="{35EBE22E-F615-4833-B9FF-BE436855A2C8}"/>
    <cellStyle name="Heading 3 2 4 3 2 3 3 2 2 2" xfId="9188" xr:uid="{BC49E0B3-5A26-4274-90FC-D1C8A9BC4426}"/>
    <cellStyle name="Heading 3 2 4 3 2 3 3 2 2 2 2" xfId="28038" xr:uid="{ADE0A8D7-6B38-45B8-87A3-26095CB8039A}"/>
    <cellStyle name="Heading 3 2 4 3 2 3 3 2 2 3" xfId="20082" xr:uid="{13AAEC11-764D-4918-9EE6-8B589306293C}"/>
    <cellStyle name="Heading 3 2 4 3 2 3 3 2 2 4" xfId="22139" xr:uid="{A8E8C269-3E42-41C0-9A1A-A8BF982915F5}"/>
    <cellStyle name="Heading 3 2 4 3 2 3 3 2 3" xfId="8144" xr:uid="{2871F46B-8DAC-411B-8C9B-9BFECBE3F4A9}"/>
    <cellStyle name="Heading 3 2 4 3 2 3 3 2 3 2" xfId="25121" xr:uid="{001E945B-BF49-47F6-BDAA-BCCEB4273CD5}"/>
    <cellStyle name="Heading 3 2 4 3 2 3 3 2 4" xfId="17165" xr:uid="{C5C940BA-8EC9-4DDE-9C60-DBBB26F73551}"/>
    <cellStyle name="Heading 3 2 4 3 2 3 3 2 5" xfId="20843" xr:uid="{EF622423-D818-4E35-8D8A-D7BA955767E0}"/>
    <cellStyle name="Heading 3 2 4 3 2 3 3 3" xfId="4578" xr:uid="{C5902B8D-D4ED-44D8-9925-30A5EBD58B7E}"/>
    <cellStyle name="Heading 3 2 4 3 2 3 3 3 2" xfId="8396" xr:uid="{D4FEED35-A295-4F3F-B278-FCE6A03A13FA}"/>
    <cellStyle name="Heading 3 2 4 3 2 3 3 3 2 2" xfId="25662" xr:uid="{05B840B1-FF2A-4CB8-ADAD-073BABECBFFE}"/>
    <cellStyle name="Heading 3 2 4 3 2 3 3 3 3" xfId="17706" xr:uid="{EAA5EA8A-2A15-466A-B6E8-68AD662D4307}"/>
    <cellStyle name="Heading 3 2 4 3 2 3 3 3 4" xfId="21095" xr:uid="{7897F2B8-CF6C-4F13-B14E-B7F34D378258}"/>
    <cellStyle name="Heading 3 2 4 3 2 3 3 4" xfId="2574" xr:uid="{89910F9C-87EC-4536-818B-4CF837054B19}"/>
    <cellStyle name="Heading 3 2 4 3 2 3 3 4 2" xfId="7804" xr:uid="{B95FB597-5F42-4BA1-83C5-5F59776DD392}"/>
    <cellStyle name="Heading 3 2 4 3 2 3 3 4 2 2" xfId="23710" xr:uid="{A209C590-E093-4A02-A004-7100DBD60303}"/>
    <cellStyle name="Heading 3 2 4 3 2 3 3 4 3" xfId="15757" xr:uid="{37AB159D-86C7-4A6B-9105-7F614CB7027B}"/>
    <cellStyle name="Heading 3 2 4 3 2 3 3 4 4" xfId="21793" xr:uid="{29E08284-0BC3-491C-8AA9-E8BC9E6B6056}"/>
    <cellStyle name="Heading 3 2 4 3 2 3 3 5" xfId="5348" xr:uid="{3AFCEDBB-ABC5-41B2-B4FD-3E5EF30AC8B0}"/>
    <cellStyle name="Heading 3 2 4 3 2 3 3 5 2" xfId="8865" xr:uid="{5BA35690-DB7E-46A3-B75A-0C0C11D8D5AA}"/>
    <cellStyle name="Heading 3 2 4 3 2 3 3 5 2 2" xfId="26401" xr:uid="{5C12EF4C-2543-47A9-9352-6344B1E015C2}"/>
    <cellStyle name="Heading 3 2 4 3 2 3 3 5 3" xfId="18445" xr:uid="{2B6E8493-3BE3-4C3C-A1DB-D65858C62A7A}"/>
    <cellStyle name="Heading 3 2 4 3 2 3 3 5 4" xfId="21564" xr:uid="{81AF0A44-DC3B-4EB3-9595-DBA30E39D95B}"/>
    <cellStyle name="Heading 3 2 4 3 2 3 3 6" xfId="5615" xr:uid="{735B6F14-8249-4219-9F8F-CC856CBB3CBF}"/>
    <cellStyle name="Heading 3 2 4 3 2 3 3 6 2" xfId="8937" xr:uid="{A6B66677-5768-4B2A-ADFE-138FE6395A8E}"/>
    <cellStyle name="Heading 3 2 4 3 2 3 3 6 2 2" xfId="26664" xr:uid="{8F509097-DADF-4A06-802C-A874F8E14EDE}"/>
    <cellStyle name="Heading 3 2 4 3 2 3 3 6 3" xfId="18708" xr:uid="{1D6FBBF1-A454-4676-8281-71A923624147}"/>
    <cellStyle name="Heading 3 2 4 3 2 3 3 6 4" xfId="21646" xr:uid="{FA972B50-55C7-4AD4-915D-18786825F2AF}"/>
    <cellStyle name="Heading 3 2 4 3 2 3 3 7" xfId="4700" xr:uid="{7A2199C3-3A54-48E5-BB85-6CEEDC47295D}"/>
    <cellStyle name="Heading 3 2 4 3 2 3 3 7 2" xfId="8480" xr:uid="{CFCA8A02-14EA-4AA9-819F-436E8A66D5B2}"/>
    <cellStyle name="Heading 3 2 4 3 2 3 3 7 3" xfId="21179" xr:uid="{40B67907-1EA9-4C89-964C-3B9623A5B92F}"/>
    <cellStyle name="Heading 3 2 4 3 2 3 3 8" xfId="10520" xr:uid="{A09D7F5C-9A57-4C73-B180-734E14171B64}"/>
    <cellStyle name="Heading 3 2 4 3 2 3 3 8 2" xfId="22994" xr:uid="{77076C89-4D67-4FA1-9C7A-918328293DF3}"/>
    <cellStyle name="Heading 3 2 4 3 2 3 3 9" xfId="15031" xr:uid="{4CF9A918-BB65-431E-931B-4C1FA1EAC8AF}"/>
    <cellStyle name="Heading 3 2 4 3 2 4" xfId="1330" xr:uid="{B642C123-729D-426B-BAA3-051A890CCD50}"/>
    <cellStyle name="Heading 3 2 4 3 2 4 10" xfId="14885" xr:uid="{747AEA0E-444E-4341-A212-3F9E1562AD60}"/>
    <cellStyle name="Heading 3 2 4 3 2 4 11" xfId="15120" xr:uid="{0F54378D-44BC-4C0D-9CE7-082DA81735F5}"/>
    <cellStyle name="Heading 3 2 4 3 2 4 2" xfId="3869" xr:uid="{03514D7E-8087-48E9-84FF-40358F6173A0}"/>
    <cellStyle name="Heading 3 2 4 3 2 4 2 2" xfId="6846" xr:uid="{E6C37CA0-97A3-4A41-AB10-E2315F83B11F}"/>
    <cellStyle name="Heading 3 2 4 3 2 4 2 2 2" xfId="9041" xr:uid="{F3549A5B-96B3-4735-B606-E3286743B841}"/>
    <cellStyle name="Heading 3 2 4 3 2 4 2 2 2 2" xfId="27891" xr:uid="{F8CEEEC7-F5A7-4D7F-8379-57A554D10DD5}"/>
    <cellStyle name="Heading 3 2 4 3 2 4 2 2 3" xfId="19935" xr:uid="{8FD61F29-17B0-4E5A-B2DA-34DEFB36DF1E}"/>
    <cellStyle name="Heading 3 2 4 3 2 4 2 2 4" xfId="21992" xr:uid="{31F6A596-106B-44B0-A597-1EED692161C8}"/>
    <cellStyle name="Heading 3 2 4 3 2 4 2 3" xfId="7998" xr:uid="{0E684A8A-7DA4-464A-BE78-E713C1B94C88}"/>
    <cellStyle name="Heading 3 2 4 3 2 4 2 3 2" xfId="24975" xr:uid="{377360C6-B6DB-4E37-8B2E-5771F8903169}"/>
    <cellStyle name="Heading 3 2 4 3 2 4 2 4" xfId="17019" xr:uid="{C2BA638A-3A79-4144-B38B-7FB7DB9C374F}"/>
    <cellStyle name="Heading 3 2 4 3 2 4 2 5" xfId="20697" xr:uid="{B3D8C0B8-2D1E-4839-97FB-40462ECC496B}"/>
    <cellStyle name="Heading 3 2 4 3 2 4 3" xfId="4432" xr:uid="{43183381-2A93-4A84-A3DE-1D1754D4A1DE}"/>
    <cellStyle name="Heading 3 2 4 3 2 4 3 2" xfId="8250" xr:uid="{DEA1E8E3-49FA-4CCA-8DFF-D46FC4DF716F}"/>
    <cellStyle name="Heading 3 2 4 3 2 4 3 2 2" xfId="25516" xr:uid="{F2AAE676-0247-4047-83D5-9847AACC9627}"/>
    <cellStyle name="Heading 3 2 4 3 2 4 3 3" xfId="17560" xr:uid="{22ECC2A8-5C07-40D4-8F3E-2C7D43156004}"/>
    <cellStyle name="Heading 3 2 4 3 2 4 3 4" xfId="20949" xr:uid="{9310AC2C-87C6-4DF1-8986-F6CD52C74455}"/>
    <cellStyle name="Heading 3 2 4 3 2 4 4" xfId="2264" xr:uid="{1B6106EF-84D5-4227-B1D0-B2E21E87F0E4}"/>
    <cellStyle name="Heading 3 2 4 3 2 4 4 2" xfId="7682" xr:uid="{3C61156B-B114-4BF3-94C8-F318378507D2}"/>
    <cellStyle name="Heading 3 2 4 3 2 4 4 2 2" xfId="23519" xr:uid="{998ADE1C-1AC7-4820-85A9-75B9CF85CDC8}"/>
    <cellStyle name="Heading 3 2 4 3 2 4 4 3" xfId="15544" xr:uid="{FCA27A44-154F-44C8-A08F-4A352E9AF4E7}"/>
    <cellStyle name="Heading 3 2 4 3 2 4 4 4" xfId="21659" xr:uid="{7E01EF69-8C01-4531-B7F7-6D05674F8BED}"/>
    <cellStyle name="Heading 3 2 4 3 2 4 5" xfId="5200" xr:uid="{9D319FBB-BCF9-4E2F-88F2-5BD2CDC0F124}"/>
    <cellStyle name="Heading 3 2 4 3 2 4 5 2" xfId="8717" xr:uid="{CFF1AF05-6E4E-4F3C-A217-1AF3666CD2B1}"/>
    <cellStyle name="Heading 3 2 4 3 2 4 5 2 2" xfId="26253" xr:uid="{86BDEE4E-BDE0-47B5-B0E8-3EB58F116428}"/>
    <cellStyle name="Heading 3 2 4 3 2 4 5 3" xfId="18297" xr:uid="{F737EDB6-85E1-44B2-9039-1EC074CB45FD}"/>
    <cellStyle name="Heading 3 2 4 3 2 4 5 4" xfId="21416" xr:uid="{C1BC8853-D33A-46F4-A859-DD9BE95689D6}"/>
    <cellStyle name="Heading 3 2 4 3 2 4 6" xfId="4803" xr:uid="{07302A7E-BEC5-4DDF-9F76-8B02DB036221}"/>
    <cellStyle name="Heading 3 2 4 3 2 4 6 2" xfId="8513" xr:uid="{A5F7C2E4-FDDE-40D9-8B41-65B5D423FBDB}"/>
    <cellStyle name="Heading 3 2 4 3 2 4 6 2 2" xfId="25863" xr:uid="{A84F3DFB-B8BF-4219-A09A-053798458081}"/>
    <cellStyle name="Heading 3 2 4 3 2 4 6 3" xfId="17907" xr:uid="{9302A00B-7038-4726-895F-183963599718}"/>
    <cellStyle name="Heading 3 2 4 3 2 4 6 4" xfId="21212" xr:uid="{D889C0FF-6FA2-4611-8A65-B1FCE101D5FB}"/>
    <cellStyle name="Heading 3 2 4 3 2 4 7" xfId="7360" xr:uid="{BD099952-0616-4073-898D-1CC4D153E56E}"/>
    <cellStyle name="Heading 3 2 4 3 2 4 7 2" xfId="9263" xr:uid="{7FDEDBD2-8388-4ACD-869C-897B03F96F60}"/>
    <cellStyle name="Heading 3 2 4 3 2 4 7 3" xfId="22214" xr:uid="{0D33E72D-C79D-4BED-86DA-A288D2CC137C}"/>
    <cellStyle name="Heading 3 2 4 3 2 4 8" xfId="7577" xr:uid="{81900A7B-37A2-4E1A-A776-1721B5CDA789}"/>
    <cellStyle name="Heading 3 2 4 3 2 4 8 2" xfId="22847" xr:uid="{3A964E23-F1E1-4749-94E7-CCF9595971B7}"/>
    <cellStyle name="Heading 3 2 4 3 2 4 9" xfId="10084" xr:uid="{05D24128-1054-4FB8-B317-73903C2755F6}"/>
    <cellStyle name="Heading 3 2 4 3 2 4 9 2" xfId="22456" xr:uid="{317C2557-5F42-4637-A434-A68F98CA0E4C}"/>
    <cellStyle name="Heading 3 2 4 3 2 5" xfId="1265" xr:uid="{DAE4E2D7-FE91-4805-8193-DB0BA7CD01A4}"/>
    <cellStyle name="Heading 3 2 4 3 2 5 10" xfId="20571" xr:uid="{AAA3FDD3-5C4B-4CD0-9211-55273610658D}"/>
    <cellStyle name="Heading 3 2 4 3 2 5 2" xfId="3810" xr:uid="{7A28267C-D8C3-40ED-BB67-F317E830C075}"/>
    <cellStyle name="Heading 3 2 4 3 2 5 2 2" xfId="6791" xr:uid="{4808E42F-ED6C-4770-9FC6-856C7D9CE38E}"/>
    <cellStyle name="Heading 3 2 4 3 2 5 2 2 2" xfId="8986" xr:uid="{DD748AF2-119B-4727-AB7C-B67F94ABC04E}"/>
    <cellStyle name="Heading 3 2 4 3 2 5 2 2 2 2" xfId="27836" xr:uid="{1012A09F-2897-44EC-8749-3572FC9A6627}"/>
    <cellStyle name="Heading 3 2 4 3 2 5 2 2 3" xfId="19880" xr:uid="{300AD419-BCA0-4E7A-95AE-114F941FA131}"/>
    <cellStyle name="Heading 3 2 4 3 2 5 2 2 4" xfId="21937" xr:uid="{AD39D310-3054-4F9E-8066-6F2DA0739B20}"/>
    <cellStyle name="Heading 3 2 4 3 2 5 2 3" xfId="7945" xr:uid="{458D49DD-71BB-41E0-A1C3-D9A64C27EC44}"/>
    <cellStyle name="Heading 3 2 4 3 2 5 2 3 2" xfId="24922" xr:uid="{E1047BF9-D7DC-4FD5-9F25-2619194AEA4D}"/>
    <cellStyle name="Heading 3 2 4 3 2 5 2 4" xfId="16966" xr:uid="{E5335846-8268-45C4-A53E-71AACEF3734D}"/>
    <cellStyle name="Heading 3 2 4 3 2 5 2 5" xfId="20644" xr:uid="{39CEBBBA-75CD-4EDA-BB13-3C1613653698}"/>
    <cellStyle name="Heading 3 2 4 3 2 5 3" xfId="4379" xr:uid="{10E53045-42BB-4BAD-8DDF-E12434CA6FCB}"/>
    <cellStyle name="Heading 3 2 4 3 2 5 3 2" xfId="8197" xr:uid="{A0B80BF3-019E-4187-B48C-F54529DD51B3}"/>
    <cellStyle name="Heading 3 2 4 3 2 5 3 2 2" xfId="25463" xr:uid="{6C857C05-9C7A-44F3-A5C7-AFBAE65A1DB8}"/>
    <cellStyle name="Heading 3 2 4 3 2 5 3 3" xfId="17507" xr:uid="{CA446353-8CEC-48A6-80F1-66F5E2EA36CF}"/>
    <cellStyle name="Heading 3 2 4 3 2 5 3 4" xfId="20896" xr:uid="{81CEC735-2000-4016-807A-14AB61567490}"/>
    <cellStyle name="Heading 3 2 4 3 2 5 4" xfId="2617" xr:uid="{F297FE4A-D6C8-4F63-B110-F3D9B0F62E28}"/>
    <cellStyle name="Heading 3 2 4 3 2 5 4 2" xfId="7847" xr:uid="{D9497A1E-895B-4366-96DA-51B7DB4EF77D}"/>
    <cellStyle name="Heading 3 2 4 3 2 5 4 2 2" xfId="23753" xr:uid="{D46EC28F-6E07-4D54-AC60-A02414549C66}"/>
    <cellStyle name="Heading 3 2 4 3 2 5 4 3" xfId="15800" xr:uid="{EAB1C15B-2E0C-402B-B000-1F38C2D08494}"/>
    <cellStyle name="Heading 3 2 4 3 2 5 4 4" xfId="21836" xr:uid="{ED878F73-343E-4598-AC2B-0B83C823812F}"/>
    <cellStyle name="Heading 3 2 4 3 2 5 5" xfId="5144" xr:uid="{13C6C8A7-E4F5-4BEB-BE72-8464A1039679}"/>
    <cellStyle name="Heading 3 2 4 3 2 5 5 2" xfId="8661" xr:uid="{7EB741F7-6760-4196-A62C-DD93799712B8}"/>
    <cellStyle name="Heading 3 2 4 3 2 5 5 2 2" xfId="26197" xr:uid="{7D0D7A85-7E97-47EF-9E75-3FD038EC49E7}"/>
    <cellStyle name="Heading 3 2 4 3 2 5 5 3" xfId="18241" xr:uid="{9D0927D7-4415-4CC0-B9BB-796640F5711D}"/>
    <cellStyle name="Heading 3 2 4 3 2 5 5 4" xfId="21360" xr:uid="{125D2AE7-139B-46F8-B67E-904F4F827860}"/>
    <cellStyle name="Heading 3 2 4 3 2 5 6" xfId="4839" xr:uid="{D6BF5EF2-A8CB-4ED6-8F89-1D539F7DC1C9}"/>
    <cellStyle name="Heading 3 2 4 3 2 5 6 2" xfId="8531" xr:uid="{D0A92B91-D75D-44B3-87E9-E43E8B5DAA4F}"/>
    <cellStyle name="Heading 3 2 4 3 2 5 6 2 2" xfId="25898" xr:uid="{BD1B49DD-49D8-43ED-8DEF-DB8716F5F15C}"/>
    <cellStyle name="Heading 3 2 4 3 2 5 6 3" xfId="17942" xr:uid="{B552F460-A08A-406E-AEE4-2AE61063C438}"/>
    <cellStyle name="Heading 3 2 4 3 2 5 6 4" xfId="21230" xr:uid="{A80B4381-F854-4947-8534-9A6B4C68ACF4}"/>
    <cellStyle name="Heading 3 2 4 3 2 5 7" xfId="7372" xr:uid="{00E6721B-EBF4-445B-9163-3FD8A540011C}"/>
    <cellStyle name="Heading 3 2 4 3 2 5 7 2" xfId="9275" xr:uid="{EC7FC644-7218-4308-BC94-7040BD3F344A}"/>
    <cellStyle name="Heading 3 2 4 3 2 5 7 3" xfId="22226" xr:uid="{E7DA70AF-38DC-438D-95AA-17E5990F20C2}"/>
    <cellStyle name="Heading 3 2 4 3 2 5 8" xfId="10433" xr:uid="{1D3969BC-E001-4024-A508-03E1CA0FD38B}"/>
    <cellStyle name="Heading 3 2 4 3 2 5 8 2" xfId="22791" xr:uid="{2CF973AF-DC68-4E12-8DA8-08B50A760871}"/>
    <cellStyle name="Heading 3 2 4 3 2 5 9" xfId="14832" xr:uid="{71A3B7B5-9DAD-40B6-BEA0-6901AFEFAC3E}"/>
    <cellStyle name="Heading 3 2 4 3 3" xfId="1022" xr:uid="{688546AD-EE07-4840-95EC-326C9BCCFB2D}"/>
    <cellStyle name="Heading 3 2 4 3 3 2" xfId="1197" xr:uid="{AADA42F4-A3DC-4447-A691-73C99C283653}"/>
    <cellStyle name="Heading 3 2 4 3 3 2 2" xfId="1395" xr:uid="{8218D8C8-AA11-4D37-BD0B-CD474843E4CB}"/>
    <cellStyle name="Heading 3 2 4 3 3 2 2 10" xfId="14948" xr:uid="{CBC78DC7-9CD0-4650-84B1-5D160B9D71FA}"/>
    <cellStyle name="Heading 3 2 4 3 3 2 2 11" xfId="15524" xr:uid="{8DD5A089-0A92-4C27-8A29-3C5504893406}"/>
    <cellStyle name="Heading 3 2 4 3 3 2 2 2" xfId="3933" xr:uid="{9D98CB1C-281C-43B8-BF2E-9B42E3581F83}"/>
    <cellStyle name="Heading 3 2 4 3 3 2 2 2 2" xfId="6909" xr:uid="{0DF08954-1880-44AB-AFDA-823ABF72D533}"/>
    <cellStyle name="Heading 3 2 4 3 3 2 2 2 2 2" xfId="9104" xr:uid="{D9673CD9-E5AA-4E7B-8289-24A6A9C1E579}"/>
    <cellStyle name="Heading 3 2 4 3 3 2 2 2 2 2 2" xfId="27954" xr:uid="{135E7653-B21C-4D0A-A701-39409FD57941}"/>
    <cellStyle name="Heading 3 2 4 3 3 2 2 2 2 3" xfId="19998" xr:uid="{CBE9351A-86D8-4195-90C4-BA0360DD7AEE}"/>
    <cellStyle name="Heading 3 2 4 3 3 2 2 2 2 4" xfId="22055" xr:uid="{1BB2A09C-3838-479D-9091-4AAB0E7E003A}"/>
    <cellStyle name="Heading 3 2 4 3 3 2 2 2 3" xfId="8061" xr:uid="{B6111B36-0EAB-4F61-82E3-6CF3EBE88121}"/>
    <cellStyle name="Heading 3 2 4 3 3 2 2 2 3 2" xfId="25038" xr:uid="{CFF64009-518F-47EC-8EFD-3B053EF88CDC}"/>
    <cellStyle name="Heading 3 2 4 3 3 2 2 2 4" xfId="17082" xr:uid="{4F04ED87-9E49-4E82-B00C-E22F25DAAC11}"/>
    <cellStyle name="Heading 3 2 4 3 3 2 2 2 5" xfId="20760" xr:uid="{01319A7E-C48B-4FCE-9FF0-E21399FD02DB}"/>
    <cellStyle name="Heading 3 2 4 3 3 2 2 3" xfId="4495" xr:uid="{02689ED7-486B-42BA-9010-BAF0006371C1}"/>
    <cellStyle name="Heading 3 2 4 3 3 2 2 3 2" xfId="8313" xr:uid="{67968381-7F59-43CA-BA40-16477A863F69}"/>
    <cellStyle name="Heading 3 2 4 3 3 2 2 3 2 2" xfId="25579" xr:uid="{8E89C45C-2928-4D1B-9193-C88F5103A61A}"/>
    <cellStyle name="Heading 3 2 4 3 3 2 2 3 3" xfId="17623" xr:uid="{681225D9-F9DE-4F2F-AB20-5FC05164F9A9}"/>
    <cellStyle name="Heading 3 2 4 3 3 2 2 3 4" xfId="21012" xr:uid="{34EF9B73-EEFE-42BF-9F33-9A4A05B63209}"/>
    <cellStyle name="Heading 3 2 4 3 3 2 2 4" xfId="2561" xr:uid="{A676AA7A-866E-4210-B472-DBB617DB290D}"/>
    <cellStyle name="Heading 3 2 4 3 3 2 2 4 2" xfId="7791" xr:uid="{5E5D391E-5294-4E3E-8EC8-AE4F42922A03}"/>
    <cellStyle name="Heading 3 2 4 3 3 2 2 4 2 2" xfId="23697" xr:uid="{22244048-974C-4D2D-8117-CFE02868E35F}"/>
    <cellStyle name="Heading 3 2 4 3 3 2 2 4 3" xfId="15744" xr:uid="{0227B166-052B-4404-8535-12D67F0D7ACA}"/>
    <cellStyle name="Heading 3 2 4 3 3 2 2 4 4" xfId="21780" xr:uid="{D9F5B9C4-111C-4585-9BF3-E140BA0914D2}"/>
    <cellStyle name="Heading 3 2 4 3 3 2 2 5" xfId="5263" xr:uid="{361D7DF7-49C8-4A8F-97CE-030A1DB2D97E}"/>
    <cellStyle name="Heading 3 2 4 3 3 2 2 5 2" xfId="8780" xr:uid="{42566CC9-D684-4B51-80F3-0C0802A9E1F5}"/>
    <cellStyle name="Heading 3 2 4 3 3 2 2 5 2 2" xfId="26316" xr:uid="{F47585CE-978D-4364-87B8-B0A0707822D2}"/>
    <cellStyle name="Heading 3 2 4 3 3 2 2 5 3" xfId="18360" xr:uid="{958DEA37-AC1C-4FA1-8322-08C22BAD2A20}"/>
    <cellStyle name="Heading 3 2 4 3 3 2 2 5 4" xfId="21479" xr:uid="{689C5845-A478-4067-88AA-1AB7BF610659}"/>
    <cellStyle name="Heading 3 2 4 3 3 2 2 6" xfId="4833" xr:uid="{7E92791A-D432-4027-BD3E-D4EB04918DF8}"/>
    <cellStyle name="Heading 3 2 4 3 3 2 2 6 2" xfId="8527" xr:uid="{08DCBC66-B07F-45AB-BFDC-7E1635DCD3FE}"/>
    <cellStyle name="Heading 3 2 4 3 3 2 2 6 2 2" xfId="25892" xr:uid="{E9CD0B03-35E5-4150-BE5D-8292141B8DA8}"/>
    <cellStyle name="Heading 3 2 4 3 3 2 2 6 3" xfId="17936" xr:uid="{7260AAA5-A024-49BA-B912-CC9CEFCD7E82}"/>
    <cellStyle name="Heading 3 2 4 3 3 2 2 6 4" xfId="21226" xr:uid="{7F0B3316-3A38-4FE0-A851-800870CDF23F}"/>
    <cellStyle name="Heading 3 2 4 3 3 2 2 7" xfId="7419" xr:uid="{95BB4D97-B013-4874-BC16-C5DB6C8E232E}"/>
    <cellStyle name="Heading 3 2 4 3 3 2 2 7 2" xfId="9322" xr:uid="{51DC2D0C-8E08-4B42-B8E6-B9C47CE63CDE}"/>
    <cellStyle name="Heading 3 2 4 3 3 2 2 7 3" xfId="22273" xr:uid="{A14285A4-2BF1-4470-AF27-FA0659EF570D}"/>
    <cellStyle name="Heading 3 2 4 3 3 2 2 8" xfId="7640" xr:uid="{4C208D58-F1D3-442C-84E0-7A33F874C62F}"/>
    <cellStyle name="Heading 3 2 4 3 3 2 2 8 2" xfId="22910" xr:uid="{CF864E74-7436-4B46-8EA7-2E7AE16FB798}"/>
    <cellStyle name="Heading 3 2 4 3 3 2 2 9" xfId="10229" xr:uid="{DFB04E3F-36A5-46A0-B166-52CF6FCE1961}"/>
    <cellStyle name="Heading 3 2 4 3 3 2 2 9 2" xfId="22598" xr:uid="{0DF6B0BC-4A46-4573-8E92-A510F6AE6605}"/>
    <cellStyle name="Heading 3 2 4 3 3 2 3" xfId="1481" xr:uid="{CB207BE8-6AD3-4DC8-ABFE-12060ACA8A59}"/>
    <cellStyle name="Heading 3 2 4 3 3 2 3 10" xfId="20497" xr:uid="{F97CFA52-8D8A-4019-AD0C-5A2BF3E272DD}"/>
    <cellStyle name="Heading 3 2 4 3 3 2 3 2" xfId="4018" xr:uid="{9179843F-03D0-481A-AB21-87E40DC1811B}"/>
    <cellStyle name="Heading 3 2 4 3 3 2 3 2 2" xfId="6994" xr:uid="{C5B80753-CD42-4B77-B51E-B6E2D10EB31C}"/>
    <cellStyle name="Heading 3 2 4 3 3 2 3 2 2 2" xfId="9189" xr:uid="{F64168B9-B98C-406F-B206-FD98FD539F90}"/>
    <cellStyle name="Heading 3 2 4 3 3 2 3 2 2 2 2" xfId="28039" xr:uid="{31B2565F-4221-4431-BFC3-CA7816786491}"/>
    <cellStyle name="Heading 3 2 4 3 3 2 3 2 2 3" xfId="20083" xr:uid="{77FD6D3C-BD3D-4BAB-BC46-4BA4EA2D2B9E}"/>
    <cellStyle name="Heading 3 2 4 3 3 2 3 2 2 4" xfId="22140" xr:uid="{93DDBA19-24C8-414E-A011-A406F3B20797}"/>
    <cellStyle name="Heading 3 2 4 3 3 2 3 2 3" xfId="8145" xr:uid="{BA94A12A-7A2F-4157-B111-BD943808561F}"/>
    <cellStyle name="Heading 3 2 4 3 3 2 3 2 3 2" xfId="25122" xr:uid="{2D25597B-4193-46B9-84F5-448BC797B23A}"/>
    <cellStyle name="Heading 3 2 4 3 3 2 3 2 4" xfId="17166" xr:uid="{A419F65A-29F6-4999-904C-8E6427694AED}"/>
    <cellStyle name="Heading 3 2 4 3 3 2 3 2 5" xfId="20844" xr:uid="{EB75BFEA-C9C5-46CD-A807-3C54529BC0A2}"/>
    <cellStyle name="Heading 3 2 4 3 3 2 3 3" xfId="4579" xr:uid="{9917F500-AFC0-4FAB-8782-4EB5C959941B}"/>
    <cellStyle name="Heading 3 2 4 3 3 2 3 3 2" xfId="8397" xr:uid="{C29D820B-318A-4229-82E0-D687BF615B58}"/>
    <cellStyle name="Heading 3 2 4 3 3 2 3 3 2 2" xfId="25663" xr:uid="{F15E1186-E250-4C30-A24C-D21C59E44E38}"/>
    <cellStyle name="Heading 3 2 4 3 3 2 3 3 3" xfId="17707" xr:uid="{547A2569-4AFE-4734-9F99-34EA94A2AAEE}"/>
    <cellStyle name="Heading 3 2 4 3 3 2 3 3 4" xfId="21096" xr:uid="{4EFA3686-B363-4E04-B3B3-43A5C3631FD1}"/>
    <cellStyle name="Heading 3 2 4 3 3 2 3 4" xfId="2320" xr:uid="{DA04E2F8-25CB-4F92-8F6C-D07AE05542E0}"/>
    <cellStyle name="Heading 3 2 4 3 3 2 3 4 2" xfId="7687" xr:uid="{17471742-4A28-490B-A725-C468412B5964}"/>
    <cellStyle name="Heading 3 2 4 3 3 2 3 4 2 2" xfId="23555" xr:uid="{758B4B8D-02E8-4699-9241-20D08F2320A3}"/>
    <cellStyle name="Heading 3 2 4 3 3 2 3 4 3" xfId="15575" xr:uid="{2265826F-CA60-417D-A2F2-B16C55C8BC3B}"/>
    <cellStyle name="Heading 3 2 4 3 3 2 3 4 4" xfId="21668" xr:uid="{354A0BF6-A0E4-4E75-9E07-34D29A91E6D2}"/>
    <cellStyle name="Heading 3 2 4 3 3 2 3 5" xfId="5349" xr:uid="{C5349FC5-FA68-4CA0-9350-43F3A69DAF37}"/>
    <cellStyle name="Heading 3 2 4 3 3 2 3 5 2" xfId="8866" xr:uid="{B6A38ACF-0AC2-48E6-AED5-4DC57AA3C20D}"/>
    <cellStyle name="Heading 3 2 4 3 3 2 3 5 2 2" xfId="26402" xr:uid="{3593801D-F30C-40E0-8266-F3BDF8B888F4}"/>
    <cellStyle name="Heading 3 2 4 3 3 2 3 5 3" xfId="18446" xr:uid="{5B7C2ABD-38D0-459B-A59A-E62FA9612354}"/>
    <cellStyle name="Heading 3 2 4 3 3 2 3 5 4" xfId="21565" xr:uid="{F7243E0C-5026-4EDA-BBAF-F102E6892266}"/>
    <cellStyle name="Heading 3 2 4 3 3 2 3 6" xfId="4823" xr:uid="{2563DDE3-E7E6-44FC-9BA7-436725F31287}"/>
    <cellStyle name="Heading 3 2 4 3 3 2 3 6 2" xfId="8517" xr:uid="{F58E7048-2CE1-4856-8629-68B50DF41039}"/>
    <cellStyle name="Heading 3 2 4 3 3 2 3 6 2 2" xfId="25882" xr:uid="{2B93825F-C17D-47F1-BBF2-C26610F33CED}"/>
    <cellStyle name="Heading 3 2 4 3 3 2 3 6 3" xfId="17926" xr:uid="{AEC70ECD-5A19-4D6B-9ADC-AF2997F739A7}"/>
    <cellStyle name="Heading 3 2 4 3 3 2 3 6 4" xfId="21216" xr:uid="{26C8DCB0-72BB-4995-BEA6-F4ED240A3540}"/>
    <cellStyle name="Heading 3 2 4 3 3 2 3 7" xfId="7363" xr:uid="{679D63C0-53B8-489E-86AB-869E8B81AD63}"/>
    <cellStyle name="Heading 3 2 4 3 3 2 3 7 2" xfId="9266" xr:uid="{A4ADF9C8-49DB-48F3-992B-C3CA944D3EB0}"/>
    <cellStyle name="Heading 3 2 4 3 3 2 3 7 3" xfId="22217" xr:uid="{FCF2BAD0-71F4-4C67-881C-312AEC9D7B0A}"/>
    <cellStyle name="Heading 3 2 4 3 3 2 3 8" xfId="10521" xr:uid="{7E378B13-3170-42B4-91E1-E5C1283B1E44}"/>
    <cellStyle name="Heading 3 2 4 3 3 2 3 8 2" xfId="22995" xr:uid="{0B3551F8-233E-44EF-91E9-2A039A9F12F0}"/>
    <cellStyle name="Heading 3 2 4 3 3 2 3 9" xfId="15032" xr:uid="{D86F7248-1DDE-49DC-BDA7-552FBD140E6D}"/>
    <cellStyle name="Heading 3 2 4 3 3 3" xfId="1198" xr:uid="{D75A92A1-4854-43BA-BDAD-C00E167FE271}"/>
    <cellStyle name="Heading 3 2 4 3 3 3 2" xfId="1396" xr:uid="{3C7162FB-4947-49E5-8962-EF3012E90EA5}"/>
    <cellStyle name="Heading 3 2 4 3 3 3 2 10" xfId="14949" xr:uid="{245E9865-33F0-4E2F-B2A8-5B34DBA59C25}"/>
    <cellStyle name="Heading 3 2 4 3 3 3 2 11" xfId="14473" xr:uid="{BC70741F-D72E-4E5F-824E-7D0A296B0109}"/>
    <cellStyle name="Heading 3 2 4 3 3 3 2 2" xfId="3934" xr:uid="{41F44E3F-E1C0-4BD3-8F13-082774D6BC8B}"/>
    <cellStyle name="Heading 3 2 4 3 3 3 2 2 2" xfId="6910" xr:uid="{30E701AA-E2D3-4724-8ED6-9E802B43C2C8}"/>
    <cellStyle name="Heading 3 2 4 3 3 3 2 2 2 2" xfId="9105" xr:uid="{4FCF78AD-792D-43C1-9A3C-E2A54C8B55E7}"/>
    <cellStyle name="Heading 3 2 4 3 3 3 2 2 2 2 2" xfId="27955" xr:uid="{B06F3AA0-036C-45B3-B1FE-BC001BEC7D3C}"/>
    <cellStyle name="Heading 3 2 4 3 3 3 2 2 2 3" xfId="19999" xr:uid="{66E731D9-BEF7-4325-8108-8B8346002CDD}"/>
    <cellStyle name="Heading 3 2 4 3 3 3 2 2 2 4" xfId="22056" xr:uid="{B5C2DFD1-E9D0-4623-9718-729E65489223}"/>
    <cellStyle name="Heading 3 2 4 3 3 3 2 2 3" xfId="8062" xr:uid="{8106BE5A-8D95-463E-BD95-9292FEE7EA6D}"/>
    <cellStyle name="Heading 3 2 4 3 3 3 2 2 3 2" xfId="25039" xr:uid="{AB732C91-1E7A-4038-9004-CB8E20356699}"/>
    <cellStyle name="Heading 3 2 4 3 3 3 2 2 4" xfId="17083" xr:uid="{6A45FEB6-DF83-40EF-B513-2C18BD1A3C9A}"/>
    <cellStyle name="Heading 3 2 4 3 3 3 2 2 5" xfId="20761" xr:uid="{1499742E-35ED-4924-8A1A-0D190E253A03}"/>
    <cellStyle name="Heading 3 2 4 3 3 3 2 3" xfId="4496" xr:uid="{60B1AA82-CE4E-4AD6-BD57-0B05897AF0C7}"/>
    <cellStyle name="Heading 3 2 4 3 3 3 2 3 2" xfId="8314" xr:uid="{F14470F8-3345-4705-9AEE-7DD77F130EE1}"/>
    <cellStyle name="Heading 3 2 4 3 3 3 2 3 2 2" xfId="25580" xr:uid="{6F6891B8-DCC5-4A56-8370-064393737FDB}"/>
    <cellStyle name="Heading 3 2 4 3 3 3 2 3 3" xfId="17624" xr:uid="{2CE74540-6C88-47DC-AFD3-0361B3EB62E1}"/>
    <cellStyle name="Heading 3 2 4 3 3 3 2 3 4" xfId="21013" xr:uid="{F1B8C343-663D-42AA-9492-1277A1A8E760}"/>
    <cellStyle name="Heading 3 2 4 3 3 3 2 4" xfId="2643" xr:uid="{EC33C584-074D-44CF-A364-85E98E8ACC32}"/>
    <cellStyle name="Heading 3 2 4 3 3 3 2 4 2" xfId="7871" xr:uid="{842F6CCE-C90A-4EC6-B555-7291698260D2}"/>
    <cellStyle name="Heading 3 2 4 3 3 3 2 4 2 2" xfId="23778" xr:uid="{A59E1793-1205-4107-8BF3-781A52483D89}"/>
    <cellStyle name="Heading 3 2 4 3 3 3 2 4 3" xfId="15825" xr:uid="{8EF7BE0D-7CD8-4757-86E1-A2D60F4E0017}"/>
    <cellStyle name="Heading 3 2 4 3 3 3 2 4 4" xfId="21860" xr:uid="{5F5FF94B-EFB1-44BB-9C23-EE67AD44461E}"/>
    <cellStyle name="Heading 3 2 4 3 3 3 2 5" xfId="5264" xr:uid="{43D5B7B0-2E37-4D8F-9FC3-C24BC9512F7B}"/>
    <cellStyle name="Heading 3 2 4 3 3 3 2 5 2" xfId="8781" xr:uid="{D0021A94-B3F5-4FDB-B4B2-EAD94DF0DF75}"/>
    <cellStyle name="Heading 3 2 4 3 3 3 2 5 2 2" xfId="26317" xr:uid="{25DF217F-6A62-4A06-890B-2FB785123F96}"/>
    <cellStyle name="Heading 3 2 4 3 3 3 2 5 3" xfId="18361" xr:uid="{8900B95F-1052-4BB1-8DA3-17C7DE88CB44}"/>
    <cellStyle name="Heading 3 2 4 3 3 3 2 5 4" xfId="21480" xr:uid="{0EE359C3-CD32-44A9-90E8-347B735F9312}"/>
    <cellStyle name="Heading 3 2 4 3 3 3 2 6" xfId="4682" xr:uid="{7D96FC20-E448-42FA-8887-6A65EC407D3B}"/>
    <cellStyle name="Heading 3 2 4 3 3 3 2 6 2" xfId="8468" xr:uid="{21BB3477-01B6-4EB1-B218-CCB69B573FA9}"/>
    <cellStyle name="Heading 3 2 4 3 3 3 2 6 2 2" xfId="25755" xr:uid="{9EE121F3-2394-44BF-BFF3-678CD57E0C52}"/>
    <cellStyle name="Heading 3 2 4 3 3 3 2 6 3" xfId="17799" xr:uid="{012301BB-A30C-4078-B6CC-BC4D9A23E960}"/>
    <cellStyle name="Heading 3 2 4 3 3 3 2 6 4" xfId="21167" xr:uid="{DB2CEB81-4323-4684-B2D0-AB7B03B46FB3}"/>
    <cellStyle name="Heading 3 2 4 3 3 3 2 7" xfId="4702" xr:uid="{DB449AC4-8580-42C2-A31A-85C6D337D787}"/>
    <cellStyle name="Heading 3 2 4 3 3 3 2 7 2" xfId="8482" xr:uid="{584E38D5-1C79-44C0-8325-740DD79BA53B}"/>
    <cellStyle name="Heading 3 2 4 3 3 3 2 7 3" xfId="21181" xr:uid="{C732E0FC-9DB0-49F4-B8A7-5E5116F9E19A}"/>
    <cellStyle name="Heading 3 2 4 3 3 3 2 8" xfId="7641" xr:uid="{2206FA1C-95BA-4BD5-ACFA-F443F8E5ECE6}"/>
    <cellStyle name="Heading 3 2 4 3 3 3 2 8 2" xfId="22911" xr:uid="{D8AC1763-13B7-4CBC-A007-A1269364522C}"/>
    <cellStyle name="Heading 3 2 4 3 3 3 2 9" xfId="10197" xr:uid="{FDC9FD83-CE83-4A8D-9E8A-74E991FAD546}"/>
    <cellStyle name="Heading 3 2 4 3 3 3 2 9 2" xfId="22566" xr:uid="{DD67645A-E6F5-4DE6-905A-C8FCE87A362A}"/>
    <cellStyle name="Heading 3 2 4 3 3 3 3" xfId="1482" xr:uid="{35076713-7F12-4D45-817E-DBF93581688D}"/>
    <cellStyle name="Heading 3 2 4 3 3 3 3 10" xfId="20590" xr:uid="{668C7927-BDAF-44AC-B3F9-A08CE8A981E4}"/>
    <cellStyle name="Heading 3 2 4 3 3 3 3 2" xfId="4019" xr:uid="{B957C108-81D6-4FD8-9B49-9866B6E5D416}"/>
    <cellStyle name="Heading 3 2 4 3 3 3 3 2 2" xfId="6995" xr:uid="{7D4ACBBA-467A-4B09-92ED-09CB1DD5542F}"/>
    <cellStyle name="Heading 3 2 4 3 3 3 3 2 2 2" xfId="9190" xr:uid="{91DECC9E-9D74-4EEB-93DB-AF99C0EB3F7A}"/>
    <cellStyle name="Heading 3 2 4 3 3 3 3 2 2 2 2" xfId="28040" xr:uid="{C2E967A3-7E0F-4F64-BDD9-CFF21AEE573C}"/>
    <cellStyle name="Heading 3 2 4 3 3 3 3 2 2 3" xfId="20084" xr:uid="{C30ACFB0-E569-47BD-8677-FF4D453FF828}"/>
    <cellStyle name="Heading 3 2 4 3 3 3 3 2 2 4" xfId="22141" xr:uid="{82F4E45D-BF51-43EB-B987-69E4406B77CE}"/>
    <cellStyle name="Heading 3 2 4 3 3 3 3 2 3" xfId="8146" xr:uid="{A5261D83-BDAD-4AE7-8FB1-5956115397DC}"/>
    <cellStyle name="Heading 3 2 4 3 3 3 3 2 3 2" xfId="25123" xr:uid="{9754A472-8418-4980-87DE-38A6BDA40202}"/>
    <cellStyle name="Heading 3 2 4 3 3 3 3 2 4" xfId="17167" xr:uid="{B502757F-8D48-46E9-8F1D-0F54A2739726}"/>
    <cellStyle name="Heading 3 2 4 3 3 3 3 2 5" xfId="20845" xr:uid="{9528920A-7D56-4AF0-B622-E5310AF1FC1B}"/>
    <cellStyle name="Heading 3 2 4 3 3 3 3 3" xfId="4580" xr:uid="{72695452-8FF9-4871-9F02-3B1159BE678D}"/>
    <cellStyle name="Heading 3 2 4 3 3 3 3 3 2" xfId="8398" xr:uid="{5CBFAD56-C67A-4931-B0D5-0EA054C0CC52}"/>
    <cellStyle name="Heading 3 2 4 3 3 3 3 3 2 2" xfId="25664" xr:uid="{3101BE9C-5D8E-4CDD-8598-CE56CCDB9588}"/>
    <cellStyle name="Heading 3 2 4 3 3 3 3 3 3" xfId="17708" xr:uid="{138C791A-38E6-4A04-89FB-A9CE6C11301F}"/>
    <cellStyle name="Heading 3 2 4 3 3 3 3 3 4" xfId="21097" xr:uid="{042AC68A-EC1A-450A-B939-28AEEA5992AB}"/>
    <cellStyle name="Heading 3 2 4 3 3 3 3 4" xfId="2658" xr:uid="{27AFCE93-09A4-4483-A301-DE8BA57F4F5A}"/>
    <cellStyle name="Heading 3 2 4 3 3 3 3 4 2" xfId="7884" xr:uid="{F0FF5E09-EC34-4876-A7A2-9FB415117AA6}"/>
    <cellStyle name="Heading 3 2 4 3 3 3 3 4 2 2" xfId="23793" xr:uid="{75EDEB30-9860-478D-875C-818402263C1B}"/>
    <cellStyle name="Heading 3 2 4 3 3 3 3 4 3" xfId="15840" xr:uid="{8ACD0077-CACF-4C69-8F19-9F26941236B3}"/>
    <cellStyle name="Heading 3 2 4 3 3 3 3 4 4" xfId="21873" xr:uid="{56FC2A8A-63F1-4A84-8D89-D094CFA35DFE}"/>
    <cellStyle name="Heading 3 2 4 3 3 3 3 5" xfId="5350" xr:uid="{0CDB9E9D-C706-47A1-93B8-3F6BF4530233}"/>
    <cellStyle name="Heading 3 2 4 3 3 3 3 5 2" xfId="8867" xr:uid="{15942501-90AD-4E22-8D7E-029A37C2DFC4}"/>
    <cellStyle name="Heading 3 2 4 3 3 3 3 5 2 2" xfId="26403" xr:uid="{F36F4DEB-00D5-4BCA-B5E1-3591D8276F47}"/>
    <cellStyle name="Heading 3 2 4 3 3 3 3 5 3" xfId="18447" xr:uid="{F185E018-513B-4C2A-9675-EA94638C2C23}"/>
    <cellStyle name="Heading 3 2 4 3 3 3 3 5 4" xfId="21566" xr:uid="{148AAF2F-A5C7-4F92-AF8D-3AC9A3567FE8}"/>
    <cellStyle name="Heading 3 2 4 3 3 3 3 6" xfId="4672" xr:uid="{586E1C12-0826-4436-AB8F-9A8B8D2C25F8}"/>
    <cellStyle name="Heading 3 2 4 3 3 3 3 6 2" xfId="8458" xr:uid="{7BC71950-49FD-4C14-A300-10BFEAA293A4}"/>
    <cellStyle name="Heading 3 2 4 3 3 3 3 6 2 2" xfId="25745" xr:uid="{5E28724A-5F81-4AFF-916B-BE7175DDDA37}"/>
    <cellStyle name="Heading 3 2 4 3 3 3 3 6 3" xfId="17789" xr:uid="{E5614105-4CFD-48D1-9D27-87A9A6D4EB31}"/>
    <cellStyle name="Heading 3 2 4 3 3 3 3 6 4" xfId="21157" xr:uid="{7E11DEEE-4A9D-44CB-9012-297EE439B8BD}"/>
    <cellStyle name="Heading 3 2 4 3 3 3 3 7" xfId="7464" xr:uid="{139995FD-EACB-4F3E-9942-A84B010083E2}"/>
    <cellStyle name="Heading 3 2 4 3 3 3 3 7 2" xfId="9367" xr:uid="{CD74C20E-7A2D-45E7-88E0-7EB3D460F39B}"/>
    <cellStyle name="Heading 3 2 4 3 3 3 3 7 3" xfId="22318" xr:uid="{4BF94F9B-D5FA-4747-AAAD-4FDB85BE1863}"/>
    <cellStyle name="Heading 3 2 4 3 3 3 3 8" xfId="10522" xr:uid="{BA5F6D58-B97D-4487-A98F-5208E92C31DA}"/>
    <cellStyle name="Heading 3 2 4 3 3 3 3 8 2" xfId="22996" xr:uid="{6B8F4611-A7CE-459A-B4E3-2A63D5D5E760}"/>
    <cellStyle name="Heading 3 2 4 3 3 3 3 9" xfId="15033" xr:uid="{76245BD6-999E-4781-AB08-DA1ABFB12CAB}"/>
    <cellStyle name="Heading 3 2 4 3 3 4" xfId="1313" xr:uid="{15488087-1CE6-4B79-A0C1-921F24F19B3C}"/>
    <cellStyle name="Heading 3 2 4 3 3 4 10" xfId="14868" xr:uid="{42E12428-BE41-4E5B-AEFE-3FA62CD96B3F}"/>
    <cellStyle name="Heading 3 2 4 3 3 4 11" xfId="14726" xr:uid="{BB382AE2-A9C0-46AF-945B-69AD3DBF9DC1}"/>
    <cellStyle name="Heading 3 2 4 3 3 4 2" xfId="3852" xr:uid="{CAC5F4FB-1FD5-43CB-B9AE-5AE8B956B904}"/>
    <cellStyle name="Heading 3 2 4 3 3 4 2 2" xfId="6829" xr:uid="{91CC1217-111F-4EF2-93B0-03E81703DFEF}"/>
    <cellStyle name="Heading 3 2 4 3 3 4 2 2 2" xfId="9024" xr:uid="{ADF32B0C-8FDA-4AF4-BDC4-99B5BCA6B6F0}"/>
    <cellStyle name="Heading 3 2 4 3 3 4 2 2 2 2" xfId="27874" xr:uid="{4ECF250B-556B-4BA4-9357-7BAD537CAAB9}"/>
    <cellStyle name="Heading 3 2 4 3 3 4 2 2 3" xfId="19918" xr:uid="{3C56B48B-8789-4E3F-ACAE-7906D7E54579}"/>
    <cellStyle name="Heading 3 2 4 3 3 4 2 2 4" xfId="21975" xr:uid="{5F1BAF87-26F5-42FB-8705-7A190AE3A0A2}"/>
    <cellStyle name="Heading 3 2 4 3 3 4 2 3" xfId="7981" xr:uid="{DDA33A4E-EAC7-4A49-94C2-973D52FA1173}"/>
    <cellStyle name="Heading 3 2 4 3 3 4 2 3 2" xfId="24958" xr:uid="{1264C19A-B9A9-4464-8E0C-537E28357986}"/>
    <cellStyle name="Heading 3 2 4 3 3 4 2 4" xfId="17002" xr:uid="{E757C54E-959D-4CD4-B891-42345F5C0B8B}"/>
    <cellStyle name="Heading 3 2 4 3 3 4 2 5" xfId="20680" xr:uid="{A2B6B5BE-4D7F-40B1-ABFA-3DF7296452DB}"/>
    <cellStyle name="Heading 3 2 4 3 3 4 3" xfId="4415" xr:uid="{328317BC-3D88-4579-902D-78693F13EFE8}"/>
    <cellStyle name="Heading 3 2 4 3 3 4 3 2" xfId="8233" xr:uid="{D3689E09-1D56-42CB-80B0-00D7233F6B4D}"/>
    <cellStyle name="Heading 3 2 4 3 3 4 3 2 2" xfId="25499" xr:uid="{F1D382A6-E758-47CA-B828-E16BB8AA7D65}"/>
    <cellStyle name="Heading 3 2 4 3 3 4 3 3" xfId="17543" xr:uid="{F41321EF-CB15-44F8-9F13-794388C94A76}"/>
    <cellStyle name="Heading 3 2 4 3 3 4 3 4" xfId="20932" xr:uid="{A8F1328D-47B4-46DA-9580-9D89E7C0E611}"/>
    <cellStyle name="Heading 3 2 4 3 3 4 4" xfId="2536" xr:uid="{C87FA5C1-3E24-4C5B-893F-9DCFCDD39E88}"/>
    <cellStyle name="Heading 3 2 4 3 3 4 4 2" xfId="7766" xr:uid="{E2E36717-FA37-4656-A3EA-C88D4C4E289C}"/>
    <cellStyle name="Heading 3 2 4 3 3 4 4 2 2" xfId="23672" xr:uid="{E41E0E83-6430-4B4B-98A7-9E20C154A9DD}"/>
    <cellStyle name="Heading 3 2 4 3 3 4 4 3" xfId="15719" xr:uid="{17E4B05B-B977-4008-A550-DAEFAEA79572}"/>
    <cellStyle name="Heading 3 2 4 3 3 4 4 4" xfId="21755" xr:uid="{C0769C28-A4BE-41AE-A4C0-CD4052F78091}"/>
    <cellStyle name="Heading 3 2 4 3 3 4 5" xfId="5183" xr:uid="{66B51765-D5FA-4D61-8523-AF8BAF61FDD9}"/>
    <cellStyle name="Heading 3 2 4 3 3 4 5 2" xfId="8700" xr:uid="{A0F44846-5D17-43E5-8053-324F0D426E71}"/>
    <cellStyle name="Heading 3 2 4 3 3 4 5 2 2" xfId="26236" xr:uid="{60EB2446-591A-4075-B8AD-812306294503}"/>
    <cellStyle name="Heading 3 2 4 3 3 4 5 3" xfId="18280" xr:uid="{B89AE541-4582-4D89-A35A-EF6AE3B26BE5}"/>
    <cellStyle name="Heading 3 2 4 3 3 4 5 4" xfId="21399" xr:uid="{943BECC1-F6CF-45C9-BAAA-DF51AF549730}"/>
    <cellStyle name="Heading 3 2 4 3 3 4 6" xfId="4978" xr:uid="{CFEE5FD3-B13A-495F-8261-DFAA87C3EF72}"/>
    <cellStyle name="Heading 3 2 4 3 3 4 6 2" xfId="8567" xr:uid="{E39A470D-C660-4A8E-972C-198016B3C117}"/>
    <cellStyle name="Heading 3 2 4 3 3 4 6 2 2" xfId="26033" xr:uid="{E7F07BD5-0B79-4025-A090-20C5CF9139E5}"/>
    <cellStyle name="Heading 3 2 4 3 3 4 6 3" xfId="18077" xr:uid="{EF1B81C0-7E51-40CD-9931-AB304ABF82E1}"/>
    <cellStyle name="Heading 3 2 4 3 3 4 6 4" xfId="21266" xr:uid="{63631338-055A-4BEF-96B2-4DFE2A667C52}"/>
    <cellStyle name="Heading 3 2 4 3 3 4 7" xfId="5042" xr:uid="{E568F328-02CC-47C0-A09E-3FEAC4AE29D4}"/>
    <cellStyle name="Heading 3 2 4 3 3 4 7 2" xfId="8606" xr:uid="{5812EB77-9AB3-4D51-B6B6-6FBECF72B48D}"/>
    <cellStyle name="Heading 3 2 4 3 3 4 7 3" xfId="21305" xr:uid="{A33FC0B3-B397-4E06-BE9D-0DFB36C27428}"/>
    <cellStyle name="Heading 3 2 4 3 3 4 8" xfId="7560" xr:uid="{AE776D6D-F82F-4CFE-984D-1FF82CFD707E}"/>
    <cellStyle name="Heading 3 2 4 3 3 4 8 2" xfId="22830" xr:uid="{4E9F99B9-3A8E-46EB-9F6A-A00BFF5414B2}"/>
    <cellStyle name="Heading 3 2 4 3 3 4 9" xfId="10824" xr:uid="{837FFC46-6CBC-4EC7-8E3D-5C90685FEF4E}"/>
    <cellStyle name="Heading 3 2 4 3 3 4 9 2" xfId="23295" xr:uid="{32715F61-465D-49E7-B9EA-F8E31372C357}"/>
    <cellStyle name="Heading 3 2 4 3 3 5" xfId="1243" xr:uid="{8FC0BF54-4DB5-401C-8B39-A7DF1506ED6A}"/>
    <cellStyle name="Heading 3 2 4 3 3 5 10" xfId="20604" xr:uid="{E7692562-0F4F-437F-AED0-C512CAD4148E}"/>
    <cellStyle name="Heading 3 2 4 3 3 5 2" xfId="3789" xr:uid="{A253FB37-C375-4C9A-AB0E-8646B235D3A3}"/>
    <cellStyle name="Heading 3 2 4 3 3 5 2 2" xfId="6775" xr:uid="{8C8BF054-D848-46FD-98AF-B3C2D9A15BF7}"/>
    <cellStyle name="Heading 3 2 4 3 3 5 2 2 2" xfId="8970" xr:uid="{5092CE31-D23F-426E-9C62-67DB1FD4B78F}"/>
    <cellStyle name="Heading 3 2 4 3 3 5 2 2 2 2" xfId="27820" xr:uid="{C2C522AC-116B-4214-BFA1-88B2CA56BE20}"/>
    <cellStyle name="Heading 3 2 4 3 3 5 2 2 3" xfId="19864" xr:uid="{8554C664-D82E-4524-A2AE-F057B4D95445}"/>
    <cellStyle name="Heading 3 2 4 3 3 5 2 2 4" xfId="21921" xr:uid="{87F6F041-CBCF-4697-BBBD-51F9D73A8720}"/>
    <cellStyle name="Heading 3 2 4 3 3 5 2 3" xfId="7931" xr:uid="{85E6E6E2-D6DF-44AF-89F2-1D21E8202F8E}"/>
    <cellStyle name="Heading 3 2 4 3 3 5 2 3 2" xfId="24908" xr:uid="{EF741753-32D7-4CAE-8E4F-895D34E0C5FE}"/>
    <cellStyle name="Heading 3 2 4 3 3 5 2 4" xfId="16952" xr:uid="{BF7EC113-9142-4411-AB38-2C20C0FD14CC}"/>
    <cellStyle name="Heading 3 2 4 3 3 5 2 5" xfId="20630" xr:uid="{72DCF36B-28D7-40D2-A6BE-88E40F49B443}"/>
    <cellStyle name="Heading 3 2 4 3 3 5 3" xfId="4365" xr:uid="{305B98F8-D79D-4AE4-9DF8-86D386A53045}"/>
    <cellStyle name="Heading 3 2 4 3 3 5 3 2" xfId="8183" xr:uid="{99B5A882-116B-401F-BC65-1189282E2B25}"/>
    <cellStyle name="Heading 3 2 4 3 3 5 3 2 2" xfId="25449" xr:uid="{1AB3B988-682E-4175-BF15-7DD645918433}"/>
    <cellStyle name="Heading 3 2 4 3 3 5 3 3" xfId="17493" xr:uid="{5ABFA44B-F573-4499-9C34-0C1E17CF75D5}"/>
    <cellStyle name="Heading 3 2 4 3 3 5 3 4" xfId="20882" xr:uid="{0729F522-D3A4-433A-9738-475AE491DCEC}"/>
    <cellStyle name="Heading 3 2 4 3 3 5 4" xfId="2680" xr:uid="{7764F7CF-FCBA-4BB2-9B08-FA914D3BEB70}"/>
    <cellStyle name="Heading 3 2 4 3 3 5 4 2" xfId="7905" xr:uid="{6FB6B112-71A3-4D25-8550-70C53E42DFC6}"/>
    <cellStyle name="Heading 3 2 4 3 3 5 4 2 2" xfId="23814" xr:uid="{BA75B539-6FBD-4781-BDE8-07468B5904B1}"/>
    <cellStyle name="Heading 3 2 4 3 3 5 4 3" xfId="15861" xr:uid="{A211BE01-4B12-4635-8ABD-FE7AA93364F9}"/>
    <cellStyle name="Heading 3 2 4 3 3 5 4 4" xfId="21894" xr:uid="{B7C4A995-EFA2-4C93-AC79-5A7992438201}"/>
    <cellStyle name="Heading 3 2 4 3 3 5 5" xfId="5127" xr:uid="{06FC5F85-62E5-4FE6-A746-DDE3A4A802C8}"/>
    <cellStyle name="Heading 3 2 4 3 3 5 5 2" xfId="8644" xr:uid="{60E3D06E-0728-4BFF-B9A7-DD5BC6670B5D}"/>
    <cellStyle name="Heading 3 2 4 3 3 5 5 2 2" xfId="26180" xr:uid="{F83A1862-91F3-4511-AF59-0BC8F5990E23}"/>
    <cellStyle name="Heading 3 2 4 3 3 5 5 3" xfId="18224" xr:uid="{673C376A-60ED-49F1-B865-5038A7439A50}"/>
    <cellStyle name="Heading 3 2 4 3 3 5 5 4" xfId="21343" xr:uid="{BEC289F7-1195-42F0-91D0-22C5D379E6B6}"/>
    <cellStyle name="Heading 3 2 4 3 3 5 6" xfId="6787" xr:uid="{C2E238F3-1E30-4314-9F64-2A61810C5796}"/>
    <cellStyle name="Heading 3 2 4 3 3 5 6 2" xfId="8982" xr:uid="{3BD5BCC8-2A73-483F-B389-8893B90563C2}"/>
    <cellStyle name="Heading 3 2 4 3 3 5 6 2 2" xfId="27832" xr:uid="{D70DB347-C07B-4703-B09D-90378242888F}"/>
    <cellStyle name="Heading 3 2 4 3 3 5 6 3" xfId="19876" xr:uid="{B7FEA6AD-8283-4800-91A3-EF04A467A17B}"/>
    <cellStyle name="Heading 3 2 4 3 3 5 6 4" xfId="21933" xr:uid="{830928F7-D389-46BE-A4CB-F8DC54F9D171}"/>
    <cellStyle name="Heading 3 2 4 3 3 5 7" xfId="7530" xr:uid="{5A803A0B-2FE2-420A-AB26-110F3E541B10}"/>
    <cellStyle name="Heading 3 2 4 3 3 5 7 2" xfId="9433" xr:uid="{64B97115-DD92-495B-9A95-0400A654BBAB}"/>
    <cellStyle name="Heading 3 2 4 3 3 5 7 3" xfId="22384" xr:uid="{EC3FB4B2-75ED-4FC7-8A49-5E5DAC46BF96}"/>
    <cellStyle name="Heading 3 2 4 3 3 5 8" xfId="10422" xr:uid="{2C4B53E5-70AA-47E5-8A80-C9F8714603C8}"/>
    <cellStyle name="Heading 3 2 4 3 3 5 8 2" xfId="22776" xr:uid="{023A3681-568B-4A38-AB9A-9CB924FD9BAA}"/>
    <cellStyle name="Heading 3 2 4 3 3 5 9" xfId="14818" xr:uid="{2B6B4DDD-4341-4662-B35E-5E0F6A8860AA}"/>
    <cellStyle name="Heading 3 2 4 3 4" xfId="1199" xr:uid="{E2D664E5-987E-41BF-837B-7687A0D56E99}"/>
    <cellStyle name="Heading 3 2 4 3 4 2" xfId="1397" xr:uid="{38DCD67A-117C-4CBD-B7F1-CB496B7EE0F0}"/>
    <cellStyle name="Heading 3 2 4 3 4 2 10" xfId="14950" xr:uid="{C7143395-B006-425B-9086-B5447AD4ACE4}"/>
    <cellStyle name="Heading 3 2 4 3 4 2 11" xfId="14465" xr:uid="{E01C8539-057F-4EDC-8A9D-6F50DAF77417}"/>
    <cellStyle name="Heading 3 2 4 3 4 2 2" xfId="3935" xr:uid="{C9F23466-DAE0-4AB2-8C53-C61A4B2ADA9C}"/>
    <cellStyle name="Heading 3 2 4 3 4 2 2 2" xfId="6911" xr:uid="{F4D4109B-4DB1-48FC-9F72-4FA269E2081E}"/>
    <cellStyle name="Heading 3 2 4 3 4 2 2 2 2" xfId="9106" xr:uid="{15DABAE3-D628-4007-94EB-ED4DA23A5D8E}"/>
    <cellStyle name="Heading 3 2 4 3 4 2 2 2 2 2" xfId="27956" xr:uid="{7CD6C1A7-07DE-43B3-87DB-5CB74CFAAA24}"/>
    <cellStyle name="Heading 3 2 4 3 4 2 2 2 3" xfId="20000" xr:uid="{93453758-C99F-442E-BC05-D0108C3A3494}"/>
    <cellStyle name="Heading 3 2 4 3 4 2 2 2 4" xfId="22057" xr:uid="{E1C3A6BB-CDEB-4364-A8B4-26EB2B929480}"/>
    <cellStyle name="Heading 3 2 4 3 4 2 2 3" xfId="8063" xr:uid="{25235772-A25E-4805-9F5C-EE187D7E3067}"/>
    <cellStyle name="Heading 3 2 4 3 4 2 2 3 2" xfId="25040" xr:uid="{3DA9B8F5-F4E3-4429-965B-B64013CD345E}"/>
    <cellStyle name="Heading 3 2 4 3 4 2 2 4" xfId="17084" xr:uid="{F5314AF8-64CF-4D4D-B0AC-5CF9FFDC4B57}"/>
    <cellStyle name="Heading 3 2 4 3 4 2 2 5" xfId="20762" xr:uid="{DA9A4CB9-531C-485D-8140-6E4ED4BC3094}"/>
    <cellStyle name="Heading 3 2 4 3 4 2 3" xfId="4497" xr:uid="{141990F6-DB49-4B55-BF06-28FFF70D696B}"/>
    <cellStyle name="Heading 3 2 4 3 4 2 3 2" xfId="8315" xr:uid="{CF7F5218-698B-4C84-B0D0-218A95B95A2C}"/>
    <cellStyle name="Heading 3 2 4 3 4 2 3 2 2" xfId="25581" xr:uid="{BAC481DC-BE47-4449-9A42-982BF15C0E57}"/>
    <cellStyle name="Heading 3 2 4 3 4 2 3 3" xfId="17625" xr:uid="{63D89BFB-01CF-4757-87EB-B45642A07765}"/>
    <cellStyle name="Heading 3 2 4 3 4 2 3 4" xfId="21014" xr:uid="{CF503516-B657-4DE3-A327-ECCF4F6CF4BA}"/>
    <cellStyle name="Heading 3 2 4 3 4 2 4" xfId="2489" xr:uid="{33399AE5-753D-44A6-9D0D-AC63D417DB06}"/>
    <cellStyle name="Heading 3 2 4 3 4 2 4 2" xfId="7724" xr:uid="{F58B149A-2256-4C40-9504-349BCE1191DD}"/>
    <cellStyle name="Heading 3 2 4 3 4 2 4 2 2" xfId="23626" xr:uid="{3C79732D-036A-4A53-97E8-1798362010AF}"/>
    <cellStyle name="Heading 3 2 4 3 4 2 4 3" xfId="15673" xr:uid="{BF31F485-BB96-4707-9807-A2B736343707}"/>
    <cellStyle name="Heading 3 2 4 3 4 2 4 4" xfId="21713" xr:uid="{C59D467C-B5DB-4BD9-866F-66BCF1514C0F}"/>
    <cellStyle name="Heading 3 2 4 3 4 2 5" xfId="5265" xr:uid="{F7B457D5-0FE1-43DD-A9AD-B0D6BFE205AD}"/>
    <cellStyle name="Heading 3 2 4 3 4 2 5 2" xfId="8782" xr:uid="{B022C746-C400-4D8C-AB24-718EB3CAA3DC}"/>
    <cellStyle name="Heading 3 2 4 3 4 2 5 2 2" xfId="26318" xr:uid="{FAA9B48A-8D87-4A0D-AB33-9E1A850D7B34}"/>
    <cellStyle name="Heading 3 2 4 3 4 2 5 3" xfId="18362" xr:uid="{76B7D749-F17B-4B88-95DC-914D72014144}"/>
    <cellStyle name="Heading 3 2 4 3 4 2 5 4" xfId="21481" xr:uid="{6D7253E0-C327-45B0-91E9-5691260581E9}"/>
    <cellStyle name="Heading 3 2 4 3 4 2 6" xfId="5403" xr:uid="{00145E35-8EE1-4BEF-B694-B7CCB31CCC9A}"/>
    <cellStyle name="Heading 3 2 4 3 4 2 6 2" xfId="8907" xr:uid="{1DA6F502-992F-4833-B6D5-D74F489B6842}"/>
    <cellStyle name="Heading 3 2 4 3 4 2 6 2 2" xfId="26454" xr:uid="{C1CEA714-85EC-42B1-9BE7-F3C949C42331}"/>
    <cellStyle name="Heading 3 2 4 3 4 2 6 3" xfId="18498" xr:uid="{9DA4D20E-C3B9-4939-9C58-364A62A8D2AE}"/>
    <cellStyle name="Heading 3 2 4 3 4 2 6 4" xfId="21606" xr:uid="{D2B9E346-AAF8-4424-81B6-CE530B1D6207}"/>
    <cellStyle name="Heading 3 2 4 3 4 2 7" xfId="7329" xr:uid="{80BF1D27-3A91-4447-BC24-1BE68E257F1A}"/>
    <cellStyle name="Heading 3 2 4 3 4 2 7 2" xfId="9232" xr:uid="{5A9F5627-0E40-44A8-9168-B18ACBB80648}"/>
    <cellStyle name="Heading 3 2 4 3 4 2 7 3" xfId="22183" xr:uid="{A6788AA8-BD21-42ED-AC9C-C76F884671B5}"/>
    <cellStyle name="Heading 3 2 4 3 4 2 8" xfId="7642" xr:uid="{2000B4E0-5AF1-494F-8DF0-C5F06622BF62}"/>
    <cellStyle name="Heading 3 2 4 3 4 2 8 2" xfId="22912" xr:uid="{9E006977-489D-4FCD-B61E-F1558D359DE6}"/>
    <cellStyle name="Heading 3 2 4 3 4 2 9" xfId="10726" xr:uid="{8BC8C52D-7240-40EC-9C40-1FAC76A039F7}"/>
    <cellStyle name="Heading 3 2 4 3 4 2 9 2" xfId="23196" xr:uid="{696BF29E-E741-415B-BD87-ADEAAE3310D5}"/>
    <cellStyle name="Heading 3 2 4 3 4 3" xfId="1483" xr:uid="{B65C8D42-2B7C-431C-A8E6-02706018EC04}"/>
    <cellStyle name="Heading 3 2 4 3 4 3 10" xfId="20609" xr:uid="{DA90E685-3C36-421E-97F6-431C112B0CB0}"/>
    <cellStyle name="Heading 3 2 4 3 4 3 2" xfId="4020" xr:uid="{F60921F5-EC65-4567-BFBF-6345C1A5D559}"/>
    <cellStyle name="Heading 3 2 4 3 4 3 2 2" xfId="6996" xr:uid="{0A40BCDC-F336-46BA-9347-D909BE4446B7}"/>
    <cellStyle name="Heading 3 2 4 3 4 3 2 2 2" xfId="9191" xr:uid="{1B3DD1AB-B8E6-455F-91FF-F6B9DDBA7C73}"/>
    <cellStyle name="Heading 3 2 4 3 4 3 2 2 2 2" xfId="28041" xr:uid="{94014F17-B439-44DD-83CD-625D0E9C85F2}"/>
    <cellStyle name="Heading 3 2 4 3 4 3 2 2 3" xfId="20085" xr:uid="{F07B1E57-70E9-4799-91A1-3D6DAEDC9AA4}"/>
    <cellStyle name="Heading 3 2 4 3 4 3 2 2 4" xfId="22142" xr:uid="{A1548FBA-5016-4EB8-92D3-4ED4BF8C7FC4}"/>
    <cellStyle name="Heading 3 2 4 3 4 3 2 3" xfId="8147" xr:uid="{2C7CFB39-A058-4823-B685-FED940A033E4}"/>
    <cellStyle name="Heading 3 2 4 3 4 3 2 3 2" xfId="25124" xr:uid="{81D3A8EB-8BE5-428A-BCB8-74934627D289}"/>
    <cellStyle name="Heading 3 2 4 3 4 3 2 4" xfId="17168" xr:uid="{D693E81E-BA27-4D1C-B61A-CCCF2BCE94AD}"/>
    <cellStyle name="Heading 3 2 4 3 4 3 2 5" xfId="20846" xr:uid="{6AB43846-922D-41C9-B2FB-871B53C091AB}"/>
    <cellStyle name="Heading 3 2 4 3 4 3 3" xfId="4581" xr:uid="{0C89EFE4-8BF0-44D9-97F4-168101E640B6}"/>
    <cellStyle name="Heading 3 2 4 3 4 3 3 2" xfId="8399" xr:uid="{1AD13B0F-4222-40D2-9166-6F1D3212EC0C}"/>
    <cellStyle name="Heading 3 2 4 3 4 3 3 2 2" xfId="25665" xr:uid="{12CB218A-9533-47EC-A1DE-7E447E8E10CF}"/>
    <cellStyle name="Heading 3 2 4 3 4 3 3 3" xfId="17709" xr:uid="{1479FA49-5D5F-4766-9477-F0A51A3CE12E}"/>
    <cellStyle name="Heading 3 2 4 3 4 3 3 4" xfId="21098" xr:uid="{38240A06-4971-4904-A494-7013303DCE71}"/>
    <cellStyle name="Heading 3 2 4 3 4 3 4" xfId="2687" xr:uid="{072ADFDF-F298-4DC3-A9D1-6A8DF6F8BF5D}"/>
    <cellStyle name="Heading 3 2 4 3 4 3 4 2" xfId="7910" xr:uid="{8CACA2CD-9C34-4D91-B6C6-A9ECB369599F}"/>
    <cellStyle name="Heading 3 2 4 3 4 3 4 2 2" xfId="23821" xr:uid="{5D5E45CC-E1AF-4308-88E5-929F6678E755}"/>
    <cellStyle name="Heading 3 2 4 3 4 3 4 3" xfId="15868" xr:uid="{E860479E-7E76-4596-B17D-39A0324BBBB0}"/>
    <cellStyle name="Heading 3 2 4 3 4 3 4 4" xfId="21899" xr:uid="{CDDD351D-9054-4996-966A-540D8D5A3662}"/>
    <cellStyle name="Heading 3 2 4 3 4 3 5" xfId="5351" xr:uid="{555E5627-7597-4E7B-BB59-68ECEA74C3FC}"/>
    <cellStyle name="Heading 3 2 4 3 4 3 5 2" xfId="8868" xr:uid="{03AAD528-C7FB-4266-85F2-D4F21C52BA2F}"/>
    <cellStyle name="Heading 3 2 4 3 4 3 5 2 2" xfId="26404" xr:uid="{6BDD85CD-B8B2-4CC4-AEED-564A6C28D95E}"/>
    <cellStyle name="Heading 3 2 4 3 4 3 5 3" xfId="18448" xr:uid="{5C57B10C-2E52-4401-9261-D9B06B2656B2}"/>
    <cellStyle name="Heading 3 2 4 3 4 3 5 4" xfId="21567" xr:uid="{39CC1478-3325-453F-AB43-273C82E7B296}"/>
    <cellStyle name="Heading 3 2 4 3 4 3 6" xfId="4656" xr:uid="{C54B9147-D4F6-419F-ABC0-23AA4E8EB6A4}"/>
    <cellStyle name="Heading 3 2 4 3 4 3 6 2" xfId="8442" xr:uid="{7E6B33BD-D0B6-4EA0-8198-A5AF14B2AA27}"/>
    <cellStyle name="Heading 3 2 4 3 4 3 6 2 2" xfId="25729" xr:uid="{71DEEFB5-311D-407A-8970-79E8CAE99C36}"/>
    <cellStyle name="Heading 3 2 4 3 4 3 6 3" xfId="17773" xr:uid="{C971D2E8-0097-4CBE-B98E-B984A7C0CD35}"/>
    <cellStyle name="Heading 3 2 4 3 4 3 6 4" xfId="21141" xr:uid="{045A26E9-539A-48B1-8B05-1AB9254B3768}"/>
    <cellStyle name="Heading 3 2 4 3 4 3 7" xfId="7393" xr:uid="{05FDF7C0-2F7C-41A3-A93C-34BF723A6735}"/>
    <cellStyle name="Heading 3 2 4 3 4 3 7 2" xfId="9296" xr:uid="{75A9C85B-E5FF-4509-A202-7079EC72772E}"/>
    <cellStyle name="Heading 3 2 4 3 4 3 7 3" xfId="22247" xr:uid="{7E23C451-07E4-4CC0-9CAE-EA64EB18E979}"/>
    <cellStyle name="Heading 3 2 4 3 4 3 8" xfId="10523" xr:uid="{2F01A84C-CDD8-453D-A307-9964B0C719A8}"/>
    <cellStyle name="Heading 3 2 4 3 4 3 8 2" xfId="22997" xr:uid="{F7524636-AF3D-4537-9D19-F8AB30EFF823}"/>
    <cellStyle name="Heading 3 2 4 3 4 3 9" xfId="15034" xr:uid="{F5AF8B27-1D01-4972-A76C-1F9923BA2123}"/>
    <cellStyle name="Heading 3 2 4 3 5" xfId="1200" xr:uid="{0F8470D0-E483-4B2B-A387-03CE35DA518D}"/>
    <cellStyle name="Heading 3 2 4 3 5 2" xfId="1398" xr:uid="{F64B66C8-A7F6-4F77-B2F0-71AE4E51C794}"/>
    <cellStyle name="Heading 3 2 4 3 5 2 10" xfId="14951" xr:uid="{B58B802A-5503-41A7-AE2E-AD9FDD6C57A0}"/>
    <cellStyle name="Heading 3 2 4 3 5 2 11" xfId="14713" xr:uid="{F153076A-AC66-4BFB-90D0-CC9F01117305}"/>
    <cellStyle name="Heading 3 2 4 3 5 2 2" xfId="3936" xr:uid="{B472AE5D-7008-45A6-95F6-2A56A8E67151}"/>
    <cellStyle name="Heading 3 2 4 3 5 2 2 2" xfId="6912" xr:uid="{716BFF16-C735-4612-ADE7-9BB67C8A5F24}"/>
    <cellStyle name="Heading 3 2 4 3 5 2 2 2 2" xfId="9107" xr:uid="{116B0E9D-D958-48EC-9F8A-38D04A065B6B}"/>
    <cellStyle name="Heading 3 2 4 3 5 2 2 2 2 2" xfId="27957" xr:uid="{8152566F-0297-4FAF-AFB8-5C0E3C4F1B78}"/>
    <cellStyle name="Heading 3 2 4 3 5 2 2 2 3" xfId="20001" xr:uid="{03321615-2E25-40B1-886A-B45F0607E82D}"/>
    <cellStyle name="Heading 3 2 4 3 5 2 2 2 4" xfId="22058" xr:uid="{D1BF2D30-5BD8-4580-A414-668A0C64C72A}"/>
    <cellStyle name="Heading 3 2 4 3 5 2 2 3" xfId="8064" xr:uid="{D1A256C6-3972-4CD1-97B6-CA01BEC77EDC}"/>
    <cellStyle name="Heading 3 2 4 3 5 2 2 3 2" xfId="25041" xr:uid="{9A7EF4AD-7AAE-4004-8713-B6DDEF5559F0}"/>
    <cellStyle name="Heading 3 2 4 3 5 2 2 4" xfId="17085" xr:uid="{7DC02A88-B63F-478A-8E21-9D7F31F7E7E9}"/>
    <cellStyle name="Heading 3 2 4 3 5 2 2 5" xfId="20763" xr:uid="{DFC1C041-7B19-4AEC-80A7-6B1019DE31B3}"/>
    <cellStyle name="Heading 3 2 4 3 5 2 3" xfId="4498" xr:uid="{CEB9F86B-B28A-42CE-AF13-F44F5B50CDBE}"/>
    <cellStyle name="Heading 3 2 4 3 5 2 3 2" xfId="8316" xr:uid="{383946AE-ADEF-4EE6-A933-16733E9A678B}"/>
    <cellStyle name="Heading 3 2 4 3 5 2 3 2 2" xfId="25582" xr:uid="{79A0DAF7-CBA4-4AC3-A2FE-91202D5EACAE}"/>
    <cellStyle name="Heading 3 2 4 3 5 2 3 3" xfId="17626" xr:uid="{53101AB0-5B38-4ADC-9F2F-BF730828F735}"/>
    <cellStyle name="Heading 3 2 4 3 5 2 3 4" xfId="21015" xr:uid="{B65EBC5A-EA82-428E-9994-4D675AD16817}"/>
    <cellStyle name="Heading 3 2 4 3 5 2 4" xfId="2519" xr:uid="{D87BC241-2323-4AB5-AC65-FE010BDDB60C}"/>
    <cellStyle name="Heading 3 2 4 3 5 2 4 2" xfId="7751" xr:uid="{4F6A9B9F-8E01-4999-96AE-229FC5F9F501}"/>
    <cellStyle name="Heading 3 2 4 3 5 2 4 2 2" xfId="23656" xr:uid="{4788D728-D0EF-4686-9618-3D9EA5AAD3D3}"/>
    <cellStyle name="Heading 3 2 4 3 5 2 4 3" xfId="15703" xr:uid="{FE2F1E41-2B97-4795-AA72-CE24C00122DA}"/>
    <cellStyle name="Heading 3 2 4 3 5 2 4 4" xfId="21740" xr:uid="{D4ACFF08-D554-4218-AE7E-1DDA96D3C704}"/>
    <cellStyle name="Heading 3 2 4 3 5 2 5" xfId="5266" xr:uid="{32D8DC41-0684-4CE0-9AA1-F14BD40AA208}"/>
    <cellStyle name="Heading 3 2 4 3 5 2 5 2" xfId="8783" xr:uid="{6204810F-45E3-433F-90F5-3D902EFC602E}"/>
    <cellStyle name="Heading 3 2 4 3 5 2 5 2 2" xfId="26319" xr:uid="{4A85EEE4-FCD1-4572-BCDC-042AB482D4C9}"/>
    <cellStyle name="Heading 3 2 4 3 5 2 5 3" xfId="18363" xr:uid="{10F5D873-A137-450D-8BEB-E13A244E5181}"/>
    <cellStyle name="Heading 3 2 4 3 5 2 5 4" xfId="21482" xr:uid="{0898746C-4E1A-49FC-A3BF-A2C011AD7059}"/>
    <cellStyle name="Heading 3 2 4 3 5 2 6" xfId="4663" xr:uid="{548C2F48-F498-4151-8666-7B7580799E2C}"/>
    <cellStyle name="Heading 3 2 4 3 5 2 6 2" xfId="8449" xr:uid="{CF26A576-C899-4D2F-9FAE-AACE7EED2EEB}"/>
    <cellStyle name="Heading 3 2 4 3 5 2 6 2 2" xfId="25736" xr:uid="{09343FC4-5B29-489C-BEEA-A33B24FBBA1E}"/>
    <cellStyle name="Heading 3 2 4 3 5 2 6 3" xfId="17780" xr:uid="{2D364471-FE08-47C7-93B0-1FF6EA6F7551}"/>
    <cellStyle name="Heading 3 2 4 3 5 2 6 4" xfId="21148" xr:uid="{2FD5EAF8-F2FE-4858-AD1A-4D4498525854}"/>
    <cellStyle name="Heading 3 2 4 3 5 2 7" xfId="7471" xr:uid="{97EFE22D-85F4-40B9-B01F-D76B3469BB8B}"/>
    <cellStyle name="Heading 3 2 4 3 5 2 7 2" xfId="9374" xr:uid="{BB99BD6C-DD57-416A-A4EF-AF3D3EA51D00}"/>
    <cellStyle name="Heading 3 2 4 3 5 2 7 3" xfId="22325" xr:uid="{B80DA52C-F752-42F5-B26F-17FAEB193EED}"/>
    <cellStyle name="Heading 3 2 4 3 5 2 8" xfId="7643" xr:uid="{9BF596A3-577D-457F-952F-B89E8A8F73EF}"/>
    <cellStyle name="Heading 3 2 4 3 5 2 8 2" xfId="22913" xr:uid="{CFFA1D66-018B-4D29-ABCE-901A387F8825}"/>
    <cellStyle name="Heading 3 2 4 3 5 2 9" xfId="10159" xr:uid="{56DFE467-9128-43CC-AA60-E999639A545D}"/>
    <cellStyle name="Heading 3 2 4 3 5 2 9 2" xfId="22529" xr:uid="{E985DBEA-8028-4F22-8F9A-BEF9A68DEE3B}"/>
    <cellStyle name="Heading 3 2 4 3 5 3" xfId="1484" xr:uid="{B8B65F03-09D9-403E-8607-45CDDE27CA17}"/>
    <cellStyle name="Heading 3 2 4 3 5 3 10" xfId="20543" xr:uid="{1D8C7081-02D3-4782-A642-0543FAC6349C}"/>
    <cellStyle name="Heading 3 2 4 3 5 3 2" xfId="4021" xr:uid="{5007BB56-DD12-4A10-9417-C0754939E8A3}"/>
    <cellStyle name="Heading 3 2 4 3 5 3 2 2" xfId="6997" xr:uid="{EE1E0384-2C92-4D64-BE3D-93FB2CCFCDE2}"/>
    <cellStyle name="Heading 3 2 4 3 5 3 2 2 2" xfId="9192" xr:uid="{23B93593-E878-4BBE-9FE5-BABEC54950CC}"/>
    <cellStyle name="Heading 3 2 4 3 5 3 2 2 2 2" xfId="28042" xr:uid="{9601365C-BBF1-4F38-AECD-DE942823FDD8}"/>
    <cellStyle name="Heading 3 2 4 3 5 3 2 2 3" xfId="20086" xr:uid="{448DAA4C-3690-45FB-A29F-2010EA9292A9}"/>
    <cellStyle name="Heading 3 2 4 3 5 3 2 2 4" xfId="22143" xr:uid="{FC67F903-0072-45A6-B0E8-ED93AA93E951}"/>
    <cellStyle name="Heading 3 2 4 3 5 3 2 3" xfId="8148" xr:uid="{0618BC31-4FDB-49F3-903B-2E81744C5D05}"/>
    <cellStyle name="Heading 3 2 4 3 5 3 2 3 2" xfId="25125" xr:uid="{BADE69F9-7ACD-4143-87AD-98A270CBC0DA}"/>
    <cellStyle name="Heading 3 2 4 3 5 3 2 4" xfId="17169" xr:uid="{8EB690C7-E589-487A-B6B0-A10103B24360}"/>
    <cellStyle name="Heading 3 2 4 3 5 3 2 5" xfId="20847" xr:uid="{A46BEF74-02E9-4A35-9A91-F37EDCE1E7E5}"/>
    <cellStyle name="Heading 3 2 4 3 5 3 3" xfId="4582" xr:uid="{B79554A2-215E-422F-83F8-73F17217A128}"/>
    <cellStyle name="Heading 3 2 4 3 5 3 3 2" xfId="8400" xr:uid="{8152D491-F751-4F44-8712-D886706F4940}"/>
    <cellStyle name="Heading 3 2 4 3 5 3 3 2 2" xfId="25666" xr:uid="{B398F6CA-AAC5-4477-BE38-B3020EB2DCB3}"/>
    <cellStyle name="Heading 3 2 4 3 5 3 3 3" xfId="17710" xr:uid="{77B6F097-CC2F-48BE-A0B3-8043C4AF959F}"/>
    <cellStyle name="Heading 3 2 4 3 5 3 3 4" xfId="21099" xr:uid="{16C03BC5-CD65-46CF-8464-67755E62F23C}"/>
    <cellStyle name="Heading 3 2 4 3 5 3 4" xfId="2550" xr:uid="{A13D1710-4D23-46C9-8C5E-28A22074AEEC}"/>
    <cellStyle name="Heading 3 2 4 3 5 3 4 2" xfId="7780" xr:uid="{3C2F2BE3-3100-4C60-8173-88C94BA4A735}"/>
    <cellStyle name="Heading 3 2 4 3 5 3 4 2 2" xfId="23686" xr:uid="{1F33BFC4-D40C-4E05-AEE9-C20E2445A3CB}"/>
    <cellStyle name="Heading 3 2 4 3 5 3 4 3" xfId="15733" xr:uid="{332EA3A2-C089-40AC-9621-6F6A17DF7CF6}"/>
    <cellStyle name="Heading 3 2 4 3 5 3 4 4" xfId="21769" xr:uid="{5426ABE3-69CD-4A1A-BFE0-A9355E1F53B9}"/>
    <cellStyle name="Heading 3 2 4 3 5 3 5" xfId="5352" xr:uid="{7096F26E-B0EC-4B80-9939-F20D939DADB6}"/>
    <cellStyle name="Heading 3 2 4 3 5 3 5 2" xfId="8869" xr:uid="{3BF1236C-6229-4C86-964B-FB51632A08A3}"/>
    <cellStyle name="Heading 3 2 4 3 5 3 5 2 2" xfId="26405" xr:uid="{AE5D4D88-D5B9-409A-9D4C-4C3313A5B5C8}"/>
    <cellStyle name="Heading 3 2 4 3 5 3 5 3" xfId="18449" xr:uid="{5B6AB5A6-12DA-418C-9AA1-E0ECB7FA549B}"/>
    <cellStyle name="Heading 3 2 4 3 5 3 5 4" xfId="21568" xr:uid="{43E6B29A-49AA-406F-8E72-77037E54E1C3}"/>
    <cellStyle name="Heading 3 2 4 3 5 3 6" xfId="5013" xr:uid="{AD29F5E0-E8BE-4C57-8AE7-313077ACE031}"/>
    <cellStyle name="Heading 3 2 4 3 5 3 6 2" xfId="8594" xr:uid="{F1710B58-A4CE-4015-B467-8F7BA8E4DB5E}"/>
    <cellStyle name="Heading 3 2 4 3 5 3 6 2 2" xfId="26068" xr:uid="{692AB2BF-E307-4027-8407-CAB9CD236EA3}"/>
    <cellStyle name="Heading 3 2 4 3 5 3 6 3" xfId="18112" xr:uid="{BF0725A1-3CB3-47F2-BACE-389CAA96F4C3}"/>
    <cellStyle name="Heading 3 2 4 3 5 3 6 4" xfId="21293" xr:uid="{3B017AF2-D627-441E-A3C6-A4380F6B1BA4}"/>
    <cellStyle name="Heading 3 2 4 3 5 3 7" xfId="7319" xr:uid="{05E1F823-9F4D-4F35-A25C-7E7384C7EBE9}"/>
    <cellStyle name="Heading 3 2 4 3 5 3 7 2" xfId="9222" xr:uid="{FA496C34-63CE-4550-8614-E2E3746376FA}"/>
    <cellStyle name="Heading 3 2 4 3 5 3 7 3" xfId="22173" xr:uid="{FCCCBC61-15AF-458E-84FC-064D9C56B39D}"/>
    <cellStyle name="Heading 3 2 4 3 5 3 8" xfId="10524" xr:uid="{CA47A61D-EA6E-4E94-83D2-439215C0994B}"/>
    <cellStyle name="Heading 3 2 4 3 5 3 8 2" xfId="22998" xr:uid="{11090753-CAB3-45AD-9CE5-D52D0CAF905B}"/>
    <cellStyle name="Heading 3 2 4 3 5 3 9" xfId="15035" xr:uid="{C0EE307B-2BE7-4CCC-8B56-99797E5A9497}"/>
    <cellStyle name="Heading 3 2 4 3 6" xfId="1255" xr:uid="{13AE0873-5F48-486B-90D3-E652544A759D}"/>
    <cellStyle name="Heading 3 2 4 3 6 10" xfId="14827" xr:uid="{757A1A2B-2A72-4D6E-AF18-120E305A867F}"/>
    <cellStyle name="Heading 3 2 4 3 6 11" xfId="14576" xr:uid="{1A7249CA-15B8-47F7-BF92-1C62B8A86DE5}"/>
    <cellStyle name="Heading 3 2 4 3 6 2" xfId="3801" xr:uid="{B2E12B5D-E5DE-40A0-BE8E-9257F05D6A10}"/>
    <cellStyle name="Heading 3 2 4 3 6 2 2" xfId="6785" xr:uid="{6FBB3D2E-225A-4674-9425-47987908C030}"/>
    <cellStyle name="Heading 3 2 4 3 6 2 2 2" xfId="8980" xr:uid="{9C2BCD01-165F-4490-8C1D-612724D9EA89}"/>
    <cellStyle name="Heading 3 2 4 3 6 2 2 2 2" xfId="27830" xr:uid="{CC73DA18-DC68-4B6B-A5E2-2AF70B4B353D}"/>
    <cellStyle name="Heading 3 2 4 3 6 2 2 3" xfId="19874" xr:uid="{6B01D999-9EEC-46A5-BC8A-A8E3A23BCD2C}"/>
    <cellStyle name="Heading 3 2 4 3 6 2 2 4" xfId="21931" xr:uid="{2A65DB70-B378-4594-B02D-94A5E263512C}"/>
    <cellStyle name="Heading 3 2 4 3 6 2 3" xfId="7940" xr:uid="{51477640-19F8-4271-9CB7-FE5701FF4693}"/>
    <cellStyle name="Heading 3 2 4 3 6 2 3 2" xfId="24917" xr:uid="{E279CA40-EC7C-4818-B46B-CC575A7E03BD}"/>
    <cellStyle name="Heading 3 2 4 3 6 2 4" xfId="16961" xr:uid="{06281610-D313-42B8-9E2F-20AF288A4AA7}"/>
    <cellStyle name="Heading 3 2 4 3 6 2 5" xfId="20639" xr:uid="{F9636607-31B4-4EF2-B206-4980D3445039}"/>
    <cellStyle name="Heading 3 2 4 3 6 3" xfId="4374" xr:uid="{92BF99C0-18CA-4E5D-8D05-E1EDB85775BB}"/>
    <cellStyle name="Heading 3 2 4 3 6 3 2" xfId="8192" xr:uid="{B9021E63-648A-4CAF-9027-79544D2265FF}"/>
    <cellStyle name="Heading 3 2 4 3 6 3 2 2" xfId="25458" xr:uid="{550287BB-ABBA-4963-8D3D-3BE50E766174}"/>
    <cellStyle name="Heading 3 2 4 3 6 3 3" xfId="17502" xr:uid="{CF753EF9-0C66-41BB-9F2A-AA2B361F1955}"/>
    <cellStyle name="Heading 3 2 4 3 6 3 4" xfId="20891" xr:uid="{29685D40-F1A5-4A13-88FA-A0788D7355F2}"/>
    <cellStyle name="Heading 3 2 4 3 6 4" xfId="2469" xr:uid="{DDBA08E6-5B95-42EF-9E6A-B6A6528E2BAF}"/>
    <cellStyle name="Heading 3 2 4 3 6 4 2" xfId="7708" xr:uid="{4DD795A0-8AF0-4B18-8ABD-73135907AB2F}"/>
    <cellStyle name="Heading 3 2 4 3 6 4 2 2" xfId="23607" xr:uid="{12ECE137-0A3B-4DDE-9C3F-83AA4A6EB97A}"/>
    <cellStyle name="Heading 3 2 4 3 6 4 3" xfId="15654" xr:uid="{9CAF3749-0CD2-4725-AA2D-CAB1A27287EC}"/>
    <cellStyle name="Heading 3 2 4 3 6 4 4" xfId="21697" xr:uid="{F4D817D2-DA2C-4618-A1BC-D186AC60A134}"/>
    <cellStyle name="Heading 3 2 4 3 6 5" xfId="5136" xr:uid="{76F31775-8098-49CE-8A68-0914D42C9340}"/>
    <cellStyle name="Heading 3 2 4 3 6 5 2" xfId="8653" xr:uid="{3BF34CB8-D533-4BAA-99A2-E0F271FA0F89}"/>
    <cellStyle name="Heading 3 2 4 3 6 5 2 2" xfId="26189" xr:uid="{8784EE2E-6217-4EB9-84DA-F1EFBB096822}"/>
    <cellStyle name="Heading 3 2 4 3 6 5 3" xfId="18233" xr:uid="{77313652-5175-45E9-95D4-E8FE71E76A87}"/>
    <cellStyle name="Heading 3 2 4 3 6 5 4" xfId="21352" xr:uid="{1EA9C92C-8220-46A9-A3DC-1E43C2C27A30}"/>
    <cellStyle name="Heading 3 2 4 3 6 6" xfId="5593" xr:uid="{C2387239-9E7F-4889-91D3-A398E14A1F8E}"/>
    <cellStyle name="Heading 3 2 4 3 6 6 2" xfId="8924" xr:uid="{0BF52CB5-5C38-4E79-A1AC-4B708D57B663}"/>
    <cellStyle name="Heading 3 2 4 3 6 6 2 2" xfId="26643" xr:uid="{D150FFC3-44F9-47B3-AB71-968EDB18DD5D}"/>
    <cellStyle name="Heading 3 2 4 3 6 6 3" xfId="18687" xr:uid="{05F140A6-526D-436E-ABAB-E8275EF0A37A}"/>
    <cellStyle name="Heading 3 2 4 3 6 6 4" xfId="21625" xr:uid="{17387C21-50AB-48D2-BCD2-B2E1E49C2AF5}"/>
    <cellStyle name="Heading 3 2 4 3 6 7" xfId="4649" xr:uid="{18CF6A66-1CF6-4E55-BFAD-6F9C13987795}"/>
    <cellStyle name="Heading 3 2 4 3 6 7 2" xfId="8436" xr:uid="{7E3975E0-EFA2-4BAC-93DF-3B87A5980587}"/>
    <cellStyle name="Heading 3 2 4 3 6 7 3" xfId="21135" xr:uid="{3CEB7CAA-69FC-4C69-A566-767A6AFDD719}"/>
    <cellStyle name="Heading 3 2 4 3 6 8" xfId="7547" xr:uid="{0AD79BE5-22FD-4348-B077-7BBA38907D2D}"/>
    <cellStyle name="Heading 3 2 4 3 6 8 2" xfId="22786" xr:uid="{7A4FA969-D9D6-4822-A37E-D584CB01FD41}"/>
    <cellStyle name="Heading 3 2 4 3 6 9" xfId="10081" xr:uid="{F6E0C4EE-54B6-4116-BCEE-9A9943EA6427}"/>
    <cellStyle name="Heading 3 2 4 3 6 9 2" xfId="22454" xr:uid="{873141DA-F8D0-4415-9FEC-99B818CE0A7D}"/>
    <cellStyle name="Heading 3 2 4 3 7" xfId="1247" xr:uid="{CEF4D74A-B35E-4384-A6D2-7E0FA91D3DD5}"/>
    <cellStyle name="Heading 3 2 4 3 7 10" xfId="20573" xr:uid="{85E9017B-C966-422F-BCB7-5BD49825497B}"/>
    <cellStyle name="Heading 3 2 4 3 7 2" xfId="3793" xr:uid="{B56A8FD4-0252-4F3F-9C9E-99CFCFA883F6}"/>
    <cellStyle name="Heading 3 2 4 3 7 2 2" xfId="6779" xr:uid="{C6277039-3120-44D0-B162-CB25A5C1C69A}"/>
    <cellStyle name="Heading 3 2 4 3 7 2 2 2" xfId="8974" xr:uid="{F8BA465D-564B-4CAC-9116-F3F945916D8B}"/>
    <cellStyle name="Heading 3 2 4 3 7 2 2 2 2" xfId="27824" xr:uid="{3FEA3560-A4A0-4CF6-B4C1-EA20473DB857}"/>
    <cellStyle name="Heading 3 2 4 3 7 2 2 3" xfId="19868" xr:uid="{E5A56440-905F-41E2-8B8F-85A3AF0EBBEA}"/>
    <cellStyle name="Heading 3 2 4 3 7 2 2 4" xfId="21925" xr:uid="{D6A7E475-5AF7-4016-A6B3-965E07288C38}"/>
    <cellStyle name="Heading 3 2 4 3 7 2 3" xfId="7935" xr:uid="{53D4DF3A-DEE0-43D4-B35C-37E55B74298E}"/>
    <cellStyle name="Heading 3 2 4 3 7 2 3 2" xfId="24912" xr:uid="{2E3D29B3-79DD-4C20-A494-25A94CF94053}"/>
    <cellStyle name="Heading 3 2 4 3 7 2 4" xfId="16956" xr:uid="{5831C5EC-2A0F-4380-8EBC-91A310557F8C}"/>
    <cellStyle name="Heading 3 2 4 3 7 2 5" xfId="20634" xr:uid="{54479274-3FA3-4785-A998-E31D264DEED3}"/>
    <cellStyle name="Heading 3 2 4 3 7 3" xfId="4369" xr:uid="{FA300A87-0AA2-48F5-8D4E-A94462A3DB97}"/>
    <cellStyle name="Heading 3 2 4 3 7 3 2" xfId="8187" xr:uid="{1BD5BD1F-92F9-4088-83A0-9057B4334697}"/>
    <cellStyle name="Heading 3 2 4 3 7 3 2 2" xfId="25453" xr:uid="{899C39EB-83D9-4562-BDCE-632573572D55}"/>
    <cellStyle name="Heading 3 2 4 3 7 3 3" xfId="17497" xr:uid="{DE5BC226-9620-443A-A4D9-E8956A8EA0AA}"/>
    <cellStyle name="Heading 3 2 4 3 7 3 4" xfId="20886" xr:uid="{B98245DD-5E9E-4899-A1F3-791895C3B622}"/>
    <cellStyle name="Heading 3 2 4 3 7 4" xfId="2619" xr:uid="{3889EAE0-2D95-4885-8AAE-F8760775ED19}"/>
    <cellStyle name="Heading 3 2 4 3 7 4 2" xfId="7849" xr:uid="{10B8B29C-E44E-4E3E-8971-32493EBFCB03}"/>
    <cellStyle name="Heading 3 2 4 3 7 4 2 2" xfId="23755" xr:uid="{63829E6E-D853-440B-B423-8B562B9B299B}"/>
    <cellStyle name="Heading 3 2 4 3 7 4 3" xfId="15802" xr:uid="{C1B57BE3-06CC-4EAE-AEFE-81994D9A9413}"/>
    <cellStyle name="Heading 3 2 4 3 7 4 4" xfId="21838" xr:uid="{F4E9208A-7D64-4C2A-894C-8CD29CCC9BE1}"/>
    <cellStyle name="Heading 3 2 4 3 7 5" xfId="5131" xr:uid="{18D3CD06-77AC-41C8-B9A0-0468E2CDC1B0}"/>
    <cellStyle name="Heading 3 2 4 3 7 5 2" xfId="8648" xr:uid="{DF5A375B-0B42-4BEE-8DDF-6636EFF9406C}"/>
    <cellStyle name="Heading 3 2 4 3 7 5 2 2" xfId="26184" xr:uid="{2A3D5328-2C53-4668-B46B-1C33AF40E02D}"/>
    <cellStyle name="Heading 3 2 4 3 7 5 3" xfId="18228" xr:uid="{CCCA000C-A120-4C2E-A2F6-777CA7484445}"/>
    <cellStyle name="Heading 3 2 4 3 7 5 4" xfId="21347" xr:uid="{694155DA-66C7-48F4-9FA7-7081C79D363C}"/>
    <cellStyle name="Heading 3 2 4 3 7 6" xfId="6807" xr:uid="{031887E4-77B2-45B6-86C9-4218E2EE38F6}"/>
    <cellStyle name="Heading 3 2 4 3 7 6 2" xfId="9002" xr:uid="{7C32FDB5-DFFF-4341-8842-702F9061F22D}"/>
    <cellStyle name="Heading 3 2 4 3 7 6 2 2" xfId="27852" xr:uid="{F1315248-A116-4318-BAFF-2D6BBBA8ED86}"/>
    <cellStyle name="Heading 3 2 4 3 7 6 3" xfId="19896" xr:uid="{AF0D5CF9-9C85-4C49-BD06-D541ECF933CC}"/>
    <cellStyle name="Heading 3 2 4 3 7 6 4" xfId="21953" xr:uid="{D13E02FA-E9C1-4EDE-B64A-4187C2FD3C4D}"/>
    <cellStyle name="Heading 3 2 4 3 7 7" xfId="7431" xr:uid="{7BF7B01A-051B-4A37-BF91-8147A5EBDC56}"/>
    <cellStyle name="Heading 3 2 4 3 7 7 2" xfId="9334" xr:uid="{14C91E4C-4CF6-4D74-A015-A6B3EF5ED145}"/>
    <cellStyle name="Heading 3 2 4 3 7 7 3" xfId="22285" xr:uid="{05E03765-A9BF-41D6-AD4B-3480B68DC8AF}"/>
    <cellStyle name="Heading 3 2 4 3 7 8" xfId="10425" xr:uid="{A2119530-7473-4566-A9C8-269EF81DE3E1}"/>
    <cellStyle name="Heading 3 2 4 3 7 8 2" xfId="22780" xr:uid="{E05B8B53-9D53-4DA6-BB57-33D8A68AF212}"/>
    <cellStyle name="Heading 3 2 4 3 7 9" xfId="14822" xr:uid="{02322F99-C822-4524-B32C-E92EC4249C9A}"/>
    <cellStyle name="Heading 3 2 4 3 8" xfId="28375" xr:uid="{BCFE1DA1-F558-43D3-91A2-D39D3CDF05FB}"/>
    <cellStyle name="Heading 3 2 4 3 9" xfId="32376" xr:uid="{6C97DAF2-326E-4008-A81E-6E0320D46205}"/>
    <cellStyle name="Heading 3 2 4 4" xfId="961" xr:uid="{A20DB0BB-4544-463D-9431-64A8E05A07E1}"/>
    <cellStyle name="Heading 3 2 4 4 2" xfId="1033" xr:uid="{9E550609-52D8-41CC-B002-C2B13D7D01D8}"/>
    <cellStyle name="Heading 3 2 4 4 2 2" xfId="1201" xr:uid="{8D6FBB0F-1A61-43F0-86C7-3C7F13D76742}"/>
    <cellStyle name="Heading 3 2 4 4 2 2 2" xfId="1399" xr:uid="{F0105109-523B-47DF-BDF6-9DDDC97F48CA}"/>
    <cellStyle name="Heading 3 2 4 4 2 2 2 10" xfId="14952" xr:uid="{85391AC8-666E-4633-A4B6-C7194E210FE4}"/>
    <cellStyle name="Heading 3 2 4 4 2 2 2 11" xfId="15620" xr:uid="{D6A1F8EC-2DB1-4B21-861A-66261F0D281D}"/>
    <cellStyle name="Heading 3 2 4 4 2 2 2 2" xfId="3937" xr:uid="{E67755D0-C4C2-43BC-90E1-61999E00646C}"/>
    <cellStyle name="Heading 3 2 4 4 2 2 2 2 2" xfId="6913" xr:uid="{42D2E688-2BBA-4DCB-BD94-092034133848}"/>
    <cellStyle name="Heading 3 2 4 4 2 2 2 2 2 2" xfId="9108" xr:uid="{D1F70150-AB17-4073-B642-473F9FFD6A16}"/>
    <cellStyle name="Heading 3 2 4 4 2 2 2 2 2 2 2" xfId="27958" xr:uid="{14D6F08A-8DD6-44D7-AB99-D168104C17F2}"/>
    <cellStyle name="Heading 3 2 4 4 2 2 2 2 2 3" xfId="20002" xr:uid="{A6E7B9E3-B980-4508-AC2E-8490AC89634C}"/>
    <cellStyle name="Heading 3 2 4 4 2 2 2 2 2 4" xfId="22059" xr:uid="{E951C75A-01A4-4E05-AC06-F9E3D08CC470}"/>
    <cellStyle name="Heading 3 2 4 4 2 2 2 2 3" xfId="8065" xr:uid="{940FC965-9384-46A3-9360-9B8CFF4F7259}"/>
    <cellStyle name="Heading 3 2 4 4 2 2 2 2 3 2" xfId="25042" xr:uid="{D36D11C0-78CC-478B-ABBB-C1580679AECD}"/>
    <cellStyle name="Heading 3 2 4 4 2 2 2 2 4" xfId="17086" xr:uid="{7F35A95D-C623-4E33-A761-5F42CEF75712}"/>
    <cellStyle name="Heading 3 2 4 4 2 2 2 2 5" xfId="20764" xr:uid="{7214C6DD-9AFF-4FF3-BD01-400C17E842C0}"/>
    <cellStyle name="Heading 3 2 4 4 2 2 2 3" xfId="4499" xr:uid="{DBD6D740-5BC5-4D51-92F4-8C4CEC1E00B8}"/>
    <cellStyle name="Heading 3 2 4 4 2 2 2 3 2" xfId="8317" xr:uid="{7444A3EF-BF01-483F-A5A8-E36895F4B858}"/>
    <cellStyle name="Heading 3 2 4 4 2 2 2 3 2 2" xfId="25583" xr:uid="{5AFBACC2-5ACD-42B5-B9BC-1D4E7FB27D63}"/>
    <cellStyle name="Heading 3 2 4 4 2 2 2 3 3" xfId="17627" xr:uid="{26846D03-D4A3-42F7-A5FA-94DC1BD4DAE9}"/>
    <cellStyle name="Heading 3 2 4 4 2 2 2 3 4" xfId="21016" xr:uid="{BAC42DB6-279A-4128-9F64-63AACDAF879D}"/>
    <cellStyle name="Heading 3 2 4 4 2 2 2 4" xfId="2454" xr:uid="{E96B584D-4D24-45E5-8B94-EF433FBC89E7}"/>
    <cellStyle name="Heading 3 2 4 4 2 2 2 4 2" xfId="7694" xr:uid="{64EEE92C-2F23-46F9-BF26-2FC0E82E463E}"/>
    <cellStyle name="Heading 3 2 4 4 2 2 2 4 2 2" xfId="23592" xr:uid="{5564B45D-0174-44D2-9C46-A960360AF054}"/>
    <cellStyle name="Heading 3 2 4 4 2 2 2 4 3" xfId="15639" xr:uid="{80519E27-50DB-48F4-BEBB-85078EB94300}"/>
    <cellStyle name="Heading 3 2 4 4 2 2 2 4 4" xfId="21683" xr:uid="{6ED14E47-B2B4-4288-8C11-F4B37A52D535}"/>
    <cellStyle name="Heading 3 2 4 4 2 2 2 5" xfId="5267" xr:uid="{16195898-37C2-473B-A713-C135A9289BEC}"/>
    <cellStyle name="Heading 3 2 4 4 2 2 2 5 2" xfId="8784" xr:uid="{3D3254D5-A5B2-425D-AF96-B42EF3326790}"/>
    <cellStyle name="Heading 3 2 4 4 2 2 2 5 2 2" xfId="26320" xr:uid="{5C4239B9-7A41-48E8-81B1-434BEA23815D}"/>
    <cellStyle name="Heading 3 2 4 4 2 2 2 5 3" xfId="18364" xr:uid="{EBFC7113-9A9C-46EE-B6FF-409CA754CBAA}"/>
    <cellStyle name="Heading 3 2 4 4 2 2 2 5 4" xfId="21483" xr:uid="{0DFACD91-2E93-468F-96F5-6A9F5902F17D}"/>
    <cellStyle name="Heading 3 2 4 4 2 2 2 6" xfId="5629" xr:uid="{B81B0FBC-0B5A-44A4-9853-D189CD8D0A37}"/>
    <cellStyle name="Heading 3 2 4 4 2 2 2 6 2" xfId="8944" xr:uid="{D7D1E079-CE1F-45CE-909B-6DBE89D0C6F9}"/>
    <cellStyle name="Heading 3 2 4 4 2 2 2 6 2 2" xfId="26676" xr:uid="{A93AE501-4E04-4FD7-BE7E-B06E8AEEA592}"/>
    <cellStyle name="Heading 3 2 4 4 2 2 2 6 3" xfId="18720" xr:uid="{CC6B72A2-5B36-45BB-A1FF-B88DAD2D9675}"/>
    <cellStyle name="Heading 3 2 4 4 2 2 2 6 4" xfId="21655" xr:uid="{88F50A21-923B-42B2-A2BA-CD462A4D7396}"/>
    <cellStyle name="Heading 3 2 4 4 2 2 2 7" xfId="7401" xr:uid="{7CE3A1E7-DBA7-4986-84DE-4DDDA883BEF1}"/>
    <cellStyle name="Heading 3 2 4 4 2 2 2 7 2" xfId="9304" xr:uid="{653D1E9A-F663-432E-974D-99E2B60BD727}"/>
    <cellStyle name="Heading 3 2 4 4 2 2 2 7 3" xfId="22255" xr:uid="{04174EAF-551E-4441-AA39-9919AFEE8BB7}"/>
    <cellStyle name="Heading 3 2 4 4 2 2 2 8" xfId="7644" xr:uid="{D96521C2-A134-4A60-A37B-283FC537CA4B}"/>
    <cellStyle name="Heading 3 2 4 4 2 2 2 8 2" xfId="22914" xr:uid="{75FBAC01-4468-4FD5-B4FA-79A9ECCE33A3}"/>
    <cellStyle name="Heading 3 2 4 4 2 2 2 9" xfId="10049" xr:uid="{89690BEE-ECEA-4961-ADE7-2189CE59CDBB}"/>
    <cellStyle name="Heading 3 2 4 4 2 2 2 9 2" xfId="22428" xr:uid="{71A547E9-23A0-4672-A4CB-118E1F9FE0CD}"/>
    <cellStyle name="Heading 3 2 4 4 2 2 3" xfId="1485" xr:uid="{53AE2C84-44C9-4F3C-A3BB-EFA04B0D401A}"/>
    <cellStyle name="Heading 3 2 4 4 2 2 3 10" xfId="20521" xr:uid="{5BEB9831-A388-47ED-BDCA-231744634058}"/>
    <cellStyle name="Heading 3 2 4 4 2 2 3 2" xfId="4022" xr:uid="{FFDE4246-68F3-43EE-B893-9FC8F2E08E43}"/>
    <cellStyle name="Heading 3 2 4 4 2 2 3 2 2" xfId="6998" xr:uid="{30A135C9-138B-4125-9D16-48E1475F75E4}"/>
    <cellStyle name="Heading 3 2 4 4 2 2 3 2 2 2" xfId="9193" xr:uid="{DC0ACF63-388C-4909-83C0-C853BDA1C6D5}"/>
    <cellStyle name="Heading 3 2 4 4 2 2 3 2 2 2 2" xfId="28043" xr:uid="{EDC8A32F-2B6E-4D90-ADCF-C01816EAD27A}"/>
    <cellStyle name="Heading 3 2 4 4 2 2 3 2 2 3" xfId="20087" xr:uid="{489A6165-55CC-4C07-AF65-F400C53A0DD8}"/>
    <cellStyle name="Heading 3 2 4 4 2 2 3 2 2 4" xfId="22144" xr:uid="{A162A19F-4EA0-4B25-8FE6-3AC9CBE57697}"/>
    <cellStyle name="Heading 3 2 4 4 2 2 3 2 3" xfId="8149" xr:uid="{A06CB673-0A7D-4B3D-BB81-AB9C514DA22D}"/>
    <cellStyle name="Heading 3 2 4 4 2 2 3 2 3 2" xfId="25126" xr:uid="{A7427FFD-97CB-463C-BC06-D94CEA1F80FD}"/>
    <cellStyle name="Heading 3 2 4 4 2 2 3 2 4" xfId="17170" xr:uid="{919665E2-EF20-4BC6-9C7F-52333ED4B5A5}"/>
    <cellStyle name="Heading 3 2 4 4 2 2 3 2 5" xfId="20848" xr:uid="{C9E638E7-0D4B-4B7E-8BCF-220A354AB81D}"/>
    <cellStyle name="Heading 3 2 4 4 2 2 3 3" xfId="4583" xr:uid="{11045160-23FE-4FB3-B815-942C30A81FC9}"/>
    <cellStyle name="Heading 3 2 4 4 2 2 3 3 2" xfId="8401" xr:uid="{60741332-6FA5-48B3-9D8C-326495E3D95A}"/>
    <cellStyle name="Heading 3 2 4 4 2 2 3 3 2 2" xfId="25667" xr:uid="{AF973392-C9FD-446B-BE4E-4708E995DD4B}"/>
    <cellStyle name="Heading 3 2 4 4 2 2 3 3 3" xfId="17711" xr:uid="{1455F20B-D6B9-489E-B853-DB1072CEED25}"/>
    <cellStyle name="Heading 3 2 4 4 2 2 3 3 4" xfId="21100" xr:uid="{E4629A49-EDD9-4A54-B6C8-F30FCD9C7DA2}"/>
    <cellStyle name="Heading 3 2 4 4 2 2 3 4" xfId="2505" xr:uid="{AAD57D90-D34C-4EB7-90D2-603EEC8437E0}"/>
    <cellStyle name="Heading 3 2 4 4 2 2 3 4 2" xfId="7739" xr:uid="{00BF39E2-2E53-4487-A26F-C835D58C2214}"/>
    <cellStyle name="Heading 3 2 4 4 2 2 3 4 2 2" xfId="23642" xr:uid="{8A3AC035-6227-43AE-A681-590EB473E92C}"/>
    <cellStyle name="Heading 3 2 4 4 2 2 3 4 3" xfId="15689" xr:uid="{C485E6CC-EA88-4D92-B5DD-0402A2D12B8D}"/>
    <cellStyle name="Heading 3 2 4 4 2 2 3 4 4" xfId="21728" xr:uid="{A98E1F69-1DA5-4AD0-AD95-10BD2DA7E6E2}"/>
    <cellStyle name="Heading 3 2 4 4 2 2 3 5" xfId="5353" xr:uid="{443EDED9-8D18-47D4-B398-79DE7A20A4F4}"/>
    <cellStyle name="Heading 3 2 4 4 2 2 3 5 2" xfId="8870" xr:uid="{A41031FA-77DA-4B60-BF8C-9D7707AB0CF5}"/>
    <cellStyle name="Heading 3 2 4 4 2 2 3 5 2 2" xfId="26406" xr:uid="{C77E12D0-B75B-4E09-8CD6-0E0D036CA36B}"/>
    <cellStyle name="Heading 3 2 4 4 2 2 3 5 3" xfId="18450" xr:uid="{C83DF8AD-E60F-4E95-B8EB-1270BB2143ED}"/>
    <cellStyle name="Heading 3 2 4 4 2 2 3 5 4" xfId="21569" xr:uid="{B1680CD3-9074-414B-B978-89571FAAB254}"/>
    <cellStyle name="Heading 3 2 4 4 2 2 3 6" xfId="4993" xr:uid="{3ADDB28C-5180-40F3-B29F-46E19060D39F}"/>
    <cellStyle name="Heading 3 2 4 4 2 2 3 6 2" xfId="8582" xr:uid="{27CFBA4B-D70C-4F14-9448-EDE1EFD04DC4}"/>
    <cellStyle name="Heading 3 2 4 4 2 2 3 6 2 2" xfId="26048" xr:uid="{3141D0FC-C242-40A0-A662-023F357AA73A}"/>
    <cellStyle name="Heading 3 2 4 4 2 2 3 6 3" xfId="18092" xr:uid="{0748B8C8-3340-46CA-8955-5E5221ECF536}"/>
    <cellStyle name="Heading 3 2 4 4 2 2 3 6 4" xfId="21281" xr:uid="{F75DE1C0-03F2-4EB2-857F-4D922A1D98F7}"/>
    <cellStyle name="Heading 3 2 4 4 2 2 3 7" xfId="7476" xr:uid="{BAC86957-E456-4A90-92D5-C1ABF69ACA00}"/>
    <cellStyle name="Heading 3 2 4 4 2 2 3 7 2" xfId="9379" xr:uid="{D305E967-335E-4344-8D4E-8E18357F3DC3}"/>
    <cellStyle name="Heading 3 2 4 4 2 2 3 7 3" xfId="22330" xr:uid="{11431635-D634-4A13-9277-E03CE6765799}"/>
    <cellStyle name="Heading 3 2 4 4 2 2 3 8" xfId="10525" xr:uid="{92BEED5F-DB74-4486-ACB3-077C42846017}"/>
    <cellStyle name="Heading 3 2 4 4 2 2 3 8 2" xfId="22999" xr:uid="{2231708D-6792-4537-BDDD-421E0ED3E4C9}"/>
    <cellStyle name="Heading 3 2 4 4 2 2 3 9" xfId="15036" xr:uid="{5983571D-F4C6-45B8-B84D-2F04A791BCAB}"/>
    <cellStyle name="Heading 3 2 4 4 2 3" xfId="1202" xr:uid="{29C741C4-EA9E-4821-BE5C-5F0D629D5F6E}"/>
    <cellStyle name="Heading 3 2 4 4 2 3 2" xfId="1400" xr:uid="{3F603C24-BF3D-4E8D-A496-B66B3A6D4FC0}"/>
    <cellStyle name="Heading 3 2 4 4 2 3 2 10" xfId="14953" xr:uid="{258368FE-A8A2-471A-AF48-69465C8C3964}"/>
    <cellStyle name="Heading 3 2 4 4 2 3 2 11" xfId="14702" xr:uid="{1C62A387-F176-47AD-95B0-1F5BD39CC74F}"/>
    <cellStyle name="Heading 3 2 4 4 2 3 2 2" xfId="3938" xr:uid="{BCE33FC3-4855-45A9-A128-9B00C85EAB07}"/>
    <cellStyle name="Heading 3 2 4 4 2 3 2 2 2" xfId="6914" xr:uid="{D936711F-C130-4E66-B4DB-673BFF434F9E}"/>
    <cellStyle name="Heading 3 2 4 4 2 3 2 2 2 2" xfId="9109" xr:uid="{7C280652-F423-47AC-9778-6A5AC878E550}"/>
    <cellStyle name="Heading 3 2 4 4 2 3 2 2 2 2 2" xfId="27959" xr:uid="{2BE742D2-0589-463A-AC5B-DE0C922C756C}"/>
    <cellStyle name="Heading 3 2 4 4 2 3 2 2 2 3" xfId="20003" xr:uid="{8CD4B0BB-25DF-4318-A84B-5FF7562B16CC}"/>
    <cellStyle name="Heading 3 2 4 4 2 3 2 2 2 4" xfId="22060" xr:uid="{EFCBA9ED-2318-4DD6-B65B-DFE0B161EDD0}"/>
    <cellStyle name="Heading 3 2 4 4 2 3 2 2 3" xfId="8066" xr:uid="{274196DA-2755-4789-BB8A-ADE36323D9CD}"/>
    <cellStyle name="Heading 3 2 4 4 2 3 2 2 3 2" xfId="25043" xr:uid="{6E6609AE-E7E9-4A48-85D5-DFEB3B080051}"/>
    <cellStyle name="Heading 3 2 4 4 2 3 2 2 4" xfId="17087" xr:uid="{24731428-D33F-4877-A21F-FB622DE4B91E}"/>
    <cellStyle name="Heading 3 2 4 4 2 3 2 2 5" xfId="20765" xr:uid="{FC8F93EA-960A-468C-B2D6-78C1E5C6480C}"/>
    <cellStyle name="Heading 3 2 4 4 2 3 2 3" xfId="4500" xr:uid="{C2AA4E62-3C63-4AF2-877C-7FC718E9B0B8}"/>
    <cellStyle name="Heading 3 2 4 4 2 3 2 3 2" xfId="8318" xr:uid="{5F7B0FFA-18B4-454B-88CB-16A89C49C41E}"/>
    <cellStyle name="Heading 3 2 4 4 2 3 2 3 2 2" xfId="25584" xr:uid="{ACA35D7E-1281-46FC-BEE3-AEEBEB946C59}"/>
    <cellStyle name="Heading 3 2 4 4 2 3 2 3 3" xfId="17628" xr:uid="{8C0CCE2B-B10D-4986-A935-BB90B7176D60}"/>
    <cellStyle name="Heading 3 2 4 4 2 3 2 3 4" xfId="21017" xr:uid="{F9668182-9A97-4038-9609-FE75DA8E5C04}"/>
    <cellStyle name="Heading 3 2 4 4 2 3 2 4" xfId="2168" xr:uid="{8C9D3F9C-6FD9-4EA8-AE2B-F2091FAF1E0C}"/>
    <cellStyle name="Heading 3 2 4 4 2 3 2 4 2" xfId="7673" xr:uid="{CDDC833E-4778-4606-A420-18C7F3CF02A8}"/>
    <cellStyle name="Heading 3 2 4 4 2 3 2 4 2 2" xfId="23484" xr:uid="{25E7BC45-DDAD-42EF-A1D7-EEA1BE3F2357}"/>
    <cellStyle name="Heading 3 2 4 4 2 3 2 4 3" xfId="15505" xr:uid="{372BAC14-39AD-4DDC-8134-3279D3B165C6}"/>
    <cellStyle name="Heading 3 2 4 4 2 3 2 4 4" xfId="21631" xr:uid="{D2D94092-66CB-4BCE-AFC3-44D478413492}"/>
    <cellStyle name="Heading 3 2 4 4 2 3 2 5" xfId="5268" xr:uid="{70C6D805-CE2E-4534-B6D8-FAF261DA6418}"/>
    <cellStyle name="Heading 3 2 4 4 2 3 2 5 2" xfId="8785" xr:uid="{40671DF1-0629-4AB4-82DD-9C30FEBA5F72}"/>
    <cellStyle name="Heading 3 2 4 4 2 3 2 5 2 2" xfId="26321" xr:uid="{A2CA1349-F849-49EE-A236-A6ADCCBDE5DD}"/>
    <cellStyle name="Heading 3 2 4 4 2 3 2 5 3" xfId="18365" xr:uid="{56520216-0BFD-4CCB-BEDB-0EB398861F80}"/>
    <cellStyle name="Heading 3 2 4 4 2 3 2 5 4" xfId="21484" xr:uid="{96588A45-62CB-4529-98B3-11C66AA09AB6}"/>
    <cellStyle name="Heading 3 2 4 4 2 3 2 6" xfId="5056" xr:uid="{19567B93-D767-47A2-B6CC-0E440A814BF9}"/>
    <cellStyle name="Heading 3 2 4 4 2 3 2 6 2" xfId="8620" xr:uid="{FCA86FD9-256A-472A-B598-3D2B67FEBE38}"/>
    <cellStyle name="Heading 3 2 4 4 2 3 2 6 2 2" xfId="26109" xr:uid="{E5A87E45-0A9A-4B22-8FA2-1EEDD0636728}"/>
    <cellStyle name="Heading 3 2 4 4 2 3 2 6 3" xfId="18153" xr:uid="{F571C323-6D27-417B-A081-F0ADEA3116C5}"/>
    <cellStyle name="Heading 3 2 4 4 2 3 2 6 4" xfId="21319" xr:uid="{9AAA1F66-5946-44F2-B0E2-BA85F173B464}"/>
    <cellStyle name="Heading 3 2 4 4 2 3 2 7" xfId="7317" xr:uid="{25C90BD4-3204-45CD-925E-48932A63D373}"/>
    <cellStyle name="Heading 3 2 4 4 2 3 2 7 2" xfId="9220" xr:uid="{DB7E3D3D-BF11-422A-96E7-90327173EBDA}"/>
    <cellStyle name="Heading 3 2 4 4 2 3 2 7 3" xfId="22171" xr:uid="{B7F6E7E4-6587-4007-B363-EC9EB6A3EBB4}"/>
    <cellStyle name="Heading 3 2 4 4 2 3 2 8" xfId="7645" xr:uid="{E6AB2DE1-0030-493E-97C6-5C307E97BC5A}"/>
    <cellStyle name="Heading 3 2 4 4 2 3 2 8 2" xfId="22915" xr:uid="{3B1A9876-65C1-44A6-A7D5-2EE9D71DD12B}"/>
    <cellStyle name="Heading 3 2 4 4 2 3 2 9" xfId="10198" xr:uid="{5B6ED0A7-A37F-4A47-B492-F5640951BECE}"/>
    <cellStyle name="Heading 3 2 4 4 2 3 2 9 2" xfId="22567" xr:uid="{C1965E54-E95D-49B0-973A-4F7BE2115BB5}"/>
    <cellStyle name="Heading 3 2 4 4 2 3 3" xfId="1486" xr:uid="{EB396FC3-59E1-4F14-999D-55E105DA2B43}"/>
    <cellStyle name="Heading 3 2 4 4 2 3 3 10" xfId="20580" xr:uid="{EE56932B-B689-4284-BE08-D346CB82EB9D}"/>
    <cellStyle name="Heading 3 2 4 4 2 3 3 2" xfId="4023" xr:uid="{BF49E6C9-6851-40E3-9602-369C0EBCEADA}"/>
    <cellStyle name="Heading 3 2 4 4 2 3 3 2 2" xfId="6999" xr:uid="{51DEF22E-9324-4038-951F-B72A29F8D71D}"/>
    <cellStyle name="Heading 3 2 4 4 2 3 3 2 2 2" xfId="9194" xr:uid="{F96B49DC-471F-4DF2-9F8F-81A414C29E1A}"/>
    <cellStyle name="Heading 3 2 4 4 2 3 3 2 2 2 2" xfId="28044" xr:uid="{BFBE7332-767A-40B7-B597-B9594C2C47E2}"/>
    <cellStyle name="Heading 3 2 4 4 2 3 3 2 2 3" xfId="20088" xr:uid="{060AC534-5EDA-4C23-869F-2594A5B6E870}"/>
    <cellStyle name="Heading 3 2 4 4 2 3 3 2 2 4" xfId="22145" xr:uid="{85A0C904-CECD-4982-9EAF-7975A79EC37B}"/>
    <cellStyle name="Heading 3 2 4 4 2 3 3 2 3" xfId="8150" xr:uid="{58C26504-A9A9-43A6-83AA-4BBD90471B78}"/>
    <cellStyle name="Heading 3 2 4 4 2 3 3 2 3 2" xfId="25127" xr:uid="{A7A324C5-9459-476C-ACE3-7980D91FB0C2}"/>
    <cellStyle name="Heading 3 2 4 4 2 3 3 2 4" xfId="17171" xr:uid="{8989DED4-BFB2-424F-9AA7-28A4F81808C4}"/>
    <cellStyle name="Heading 3 2 4 4 2 3 3 2 5" xfId="20849" xr:uid="{F6014235-3089-4A7D-A836-8D099631162F}"/>
    <cellStyle name="Heading 3 2 4 4 2 3 3 3" xfId="4584" xr:uid="{799CC35B-3A98-478B-95F6-87F089AAB3F5}"/>
    <cellStyle name="Heading 3 2 4 4 2 3 3 3 2" xfId="8402" xr:uid="{7BA844CD-C0C3-46B8-AF3F-05FBB73D56AA}"/>
    <cellStyle name="Heading 3 2 4 4 2 3 3 3 2 2" xfId="25668" xr:uid="{30455CAD-6924-4FB2-82B9-417753577D95}"/>
    <cellStyle name="Heading 3 2 4 4 2 3 3 3 3" xfId="17712" xr:uid="{F1EE214F-AED9-47CD-B2CD-02D23D3A8EF6}"/>
    <cellStyle name="Heading 3 2 4 4 2 3 3 3 4" xfId="21101" xr:uid="{2E10AABA-2163-4230-9431-C04AB4E481D5}"/>
    <cellStyle name="Heading 3 2 4 4 2 3 3 4" xfId="2631" xr:uid="{505AE54F-37A7-469B-B264-720563FDFF22}"/>
    <cellStyle name="Heading 3 2 4 4 2 3 3 4 2" xfId="7859" xr:uid="{CC5C6771-FB67-4A0A-8FB7-6F2A57C2D223}"/>
    <cellStyle name="Heading 3 2 4 4 2 3 3 4 2 2" xfId="23766" xr:uid="{6A3DD3B5-59C5-4E3B-8C76-74D2F2618557}"/>
    <cellStyle name="Heading 3 2 4 4 2 3 3 4 3" xfId="15813" xr:uid="{1E4C97CF-A028-4BFE-BEB6-EAA3DA2825C5}"/>
    <cellStyle name="Heading 3 2 4 4 2 3 3 4 4" xfId="21848" xr:uid="{BAF169E8-5474-40E7-BAFC-AF984A6DFE60}"/>
    <cellStyle name="Heading 3 2 4 4 2 3 3 5" xfId="5354" xr:uid="{70D7B3C7-F2DA-40FB-ADD7-61D1A37DE23D}"/>
    <cellStyle name="Heading 3 2 4 4 2 3 3 5 2" xfId="8871" xr:uid="{61D14423-21D5-4373-815D-6E7FC6114F0A}"/>
    <cellStyle name="Heading 3 2 4 4 2 3 3 5 2 2" xfId="26407" xr:uid="{ADDDE80A-15F3-4C51-A08E-5AF8FAC28090}"/>
    <cellStyle name="Heading 3 2 4 4 2 3 3 5 3" xfId="18451" xr:uid="{442221F0-7ABB-4125-8274-57B4E473D3B5}"/>
    <cellStyle name="Heading 3 2 4 4 2 3 3 5 4" xfId="21570" xr:uid="{B816DDF7-7527-42E2-9A18-078F58DEAC86}"/>
    <cellStyle name="Heading 3 2 4 4 2 3 3 6" xfId="4966" xr:uid="{D6B74CFE-6975-4067-A989-B57DA8DDB8EA}"/>
    <cellStyle name="Heading 3 2 4 4 2 3 3 6 2" xfId="8555" xr:uid="{5694D3DF-376E-4DFE-8BCA-F89358D8755F}"/>
    <cellStyle name="Heading 3 2 4 4 2 3 3 6 2 2" xfId="26021" xr:uid="{A18C0D78-284B-44A3-80B8-BF77B21CE794}"/>
    <cellStyle name="Heading 3 2 4 4 2 3 3 6 3" xfId="18065" xr:uid="{5036F0D6-2987-44A9-8531-EF92FE0BD797}"/>
    <cellStyle name="Heading 3 2 4 4 2 3 3 6 4" xfId="21254" xr:uid="{47B81D13-0FF3-4C8E-80D3-52B5C79E9B1E}"/>
    <cellStyle name="Heading 3 2 4 4 2 3 3 7" xfId="7406" xr:uid="{E0D72E78-7332-48D8-A22A-550A66A3BCDC}"/>
    <cellStyle name="Heading 3 2 4 4 2 3 3 7 2" xfId="9309" xr:uid="{823F28F7-622A-499C-9E1B-C49BCBD32CEE}"/>
    <cellStyle name="Heading 3 2 4 4 2 3 3 7 3" xfId="22260" xr:uid="{37A8201E-C838-4556-8A88-2F43456CA335}"/>
    <cellStyle name="Heading 3 2 4 4 2 3 3 8" xfId="10526" xr:uid="{4FDFBA28-53B4-4791-97B8-37076EF4415C}"/>
    <cellStyle name="Heading 3 2 4 4 2 3 3 8 2" xfId="23000" xr:uid="{A6DCDC4E-9F12-4556-A91F-1B8197AFEF5F}"/>
    <cellStyle name="Heading 3 2 4 4 2 3 3 9" xfId="15037" xr:uid="{15C0B03B-2829-4640-A979-12EBB10843B1}"/>
    <cellStyle name="Heading 3 2 4 4 2 4" xfId="1321" xr:uid="{1A8F2170-4456-41B7-A245-1D43DCBCD7B8}"/>
    <cellStyle name="Heading 3 2 4 4 2 4 10" xfId="14876" xr:uid="{54A107AF-9B87-4AEA-B634-484AFF3396A0}"/>
    <cellStyle name="Heading 3 2 4 4 2 4 11" xfId="14575" xr:uid="{932BE8A8-522C-474F-BAF6-ACF7F6B0AFF1}"/>
    <cellStyle name="Heading 3 2 4 4 2 4 2" xfId="3860" xr:uid="{F9FCF1F8-5D0E-4FF6-A7A2-B58D1F685427}"/>
    <cellStyle name="Heading 3 2 4 4 2 4 2 2" xfId="6837" xr:uid="{DA78E45F-7140-49CE-8A97-990E0BAE32BB}"/>
    <cellStyle name="Heading 3 2 4 4 2 4 2 2 2" xfId="9032" xr:uid="{4036BEC2-17DF-42B3-A5EC-A2694F39C92F}"/>
    <cellStyle name="Heading 3 2 4 4 2 4 2 2 2 2" xfId="27882" xr:uid="{6EC2C985-5253-422E-A6BC-36D38831384A}"/>
    <cellStyle name="Heading 3 2 4 4 2 4 2 2 3" xfId="19926" xr:uid="{61F7C51D-6AB3-4566-9AF8-A849FC9140C8}"/>
    <cellStyle name="Heading 3 2 4 4 2 4 2 2 4" xfId="21983" xr:uid="{069F09A2-BE2F-4DC1-930A-5B6FF1BB79C9}"/>
    <cellStyle name="Heading 3 2 4 4 2 4 2 3" xfId="7989" xr:uid="{C4F7C981-A8BD-432B-AA1F-9694D70A627A}"/>
    <cellStyle name="Heading 3 2 4 4 2 4 2 3 2" xfId="24966" xr:uid="{40617A02-BD61-4BAE-AE10-AFB58A87D51F}"/>
    <cellStyle name="Heading 3 2 4 4 2 4 2 4" xfId="17010" xr:uid="{A3E0861A-F9E1-47C0-B206-6F932937912F}"/>
    <cellStyle name="Heading 3 2 4 4 2 4 2 5" xfId="20688" xr:uid="{2585CA16-D198-4450-892B-B6979AF78B35}"/>
    <cellStyle name="Heading 3 2 4 4 2 4 3" xfId="4423" xr:uid="{AF1D18FB-A9EC-4FF5-9D33-4CBF05AFDA7C}"/>
    <cellStyle name="Heading 3 2 4 4 2 4 3 2" xfId="8241" xr:uid="{A7E63698-BE1E-4D40-89B7-E2198CC6B911}"/>
    <cellStyle name="Heading 3 2 4 4 2 4 3 2 2" xfId="25507" xr:uid="{13DEA698-697B-48C2-BA3A-D94A8FC83A83}"/>
    <cellStyle name="Heading 3 2 4 4 2 4 3 3" xfId="17551" xr:uid="{4791036A-E5ED-4844-B844-9F7D513D3259}"/>
    <cellStyle name="Heading 3 2 4 4 2 4 3 4" xfId="20940" xr:uid="{2F143F69-C4E1-4E72-8DA4-7E3245FF908E}"/>
    <cellStyle name="Heading 3 2 4 4 2 4 4" xfId="2660" xr:uid="{F9DF2CE4-7C5D-42BE-887C-4CFAF0F9D3E1}"/>
    <cellStyle name="Heading 3 2 4 4 2 4 4 2" xfId="7886" xr:uid="{587DBE98-B6EF-401C-B81F-5DF28B7A3509}"/>
    <cellStyle name="Heading 3 2 4 4 2 4 4 2 2" xfId="23795" xr:uid="{1AA0103C-DED7-420F-B775-BDB71A7C52F3}"/>
    <cellStyle name="Heading 3 2 4 4 2 4 4 3" xfId="15842" xr:uid="{65FEE036-ABDC-411C-B22C-6DBD7EFBF759}"/>
    <cellStyle name="Heading 3 2 4 4 2 4 4 4" xfId="21875" xr:uid="{78F0A21D-408F-48E3-90F6-FC7E36F44880}"/>
    <cellStyle name="Heading 3 2 4 4 2 4 5" xfId="5191" xr:uid="{9F6D229D-03CF-4C28-A444-D7459D8EA767}"/>
    <cellStyle name="Heading 3 2 4 4 2 4 5 2" xfId="8708" xr:uid="{51404702-AE5E-4357-B656-9755A11125A5}"/>
    <cellStyle name="Heading 3 2 4 4 2 4 5 2 2" xfId="26244" xr:uid="{5F41CB80-0EF8-4667-B88D-808771C08499}"/>
    <cellStyle name="Heading 3 2 4 4 2 4 5 3" xfId="18288" xr:uid="{AF8CFEEC-6B8E-46F4-9F22-B77B98FBC460}"/>
    <cellStyle name="Heading 3 2 4 4 2 4 5 4" xfId="21407" xr:uid="{8990F397-D4E0-484C-A6F6-47D7DE8C1ED0}"/>
    <cellStyle name="Heading 3 2 4 4 2 4 6" xfId="4974" xr:uid="{2CECBFFF-FCBC-443A-AAFD-1AB36B9921A2}"/>
    <cellStyle name="Heading 3 2 4 4 2 4 6 2" xfId="8563" xr:uid="{F310353D-5B1A-46DA-AFE1-E05C90C52AE9}"/>
    <cellStyle name="Heading 3 2 4 4 2 4 6 2 2" xfId="26029" xr:uid="{9C936CCA-6CBF-45A5-A33C-2480431820F7}"/>
    <cellStyle name="Heading 3 2 4 4 2 4 6 3" xfId="18073" xr:uid="{880C2B12-EE0D-4133-B5A6-4A1A871E473B}"/>
    <cellStyle name="Heading 3 2 4 4 2 4 6 4" xfId="21262" xr:uid="{787A8630-0B82-49A6-B989-9E0555F6EE19}"/>
    <cellStyle name="Heading 3 2 4 4 2 4 7" xfId="7522" xr:uid="{DA599F18-00F8-48C0-A8BA-B2E2C3FE84DD}"/>
    <cellStyle name="Heading 3 2 4 4 2 4 7 2" xfId="9425" xr:uid="{8BE4C9CC-33A4-4ABE-A14A-A14D55AFCE63}"/>
    <cellStyle name="Heading 3 2 4 4 2 4 7 3" xfId="22376" xr:uid="{60BB1E97-9C05-444D-A2E1-C636C6BCE173}"/>
    <cellStyle name="Heading 3 2 4 4 2 4 8" xfId="7568" xr:uid="{60D86CA6-D2CF-4CF5-AA32-1316D906AD34}"/>
    <cellStyle name="Heading 3 2 4 4 2 4 8 2" xfId="22838" xr:uid="{714F04CB-97E1-479B-888A-9167683C59C8}"/>
    <cellStyle name="Heading 3 2 4 4 2 4 9" xfId="10080" xr:uid="{45F531DD-1E26-4544-8B00-829A165A2BB1}"/>
    <cellStyle name="Heading 3 2 4 4 2 4 9 2" xfId="22453" xr:uid="{3405EEF5-0DA6-48F4-87AB-704E962035AE}"/>
    <cellStyle name="Heading 3 2 4 4 2 5" xfId="1281" xr:uid="{A328924E-3DF7-459C-A132-88B1CF4DFCC2}"/>
    <cellStyle name="Heading 3 2 4 4 2 5 10" xfId="20528" xr:uid="{53C38B99-1AB9-4ACB-A0A5-0931A0210959}"/>
    <cellStyle name="Heading 3 2 4 4 2 5 2" xfId="3823" xr:uid="{3FDF45C1-661F-409A-8B54-0E183C9D1E9F}"/>
    <cellStyle name="Heading 3 2 4 4 2 5 2 2" xfId="6804" xr:uid="{B2283D2C-0409-44A8-8546-0E3738AEE0CB}"/>
    <cellStyle name="Heading 3 2 4 4 2 5 2 2 2" xfId="8999" xr:uid="{4347F988-82C2-461D-BADE-EE42CF6EFCA4}"/>
    <cellStyle name="Heading 3 2 4 4 2 5 2 2 2 2" xfId="27849" xr:uid="{8B5FC4AC-19ED-4FFB-83FF-8B1D33A68EA5}"/>
    <cellStyle name="Heading 3 2 4 4 2 5 2 2 3" xfId="19893" xr:uid="{215A1019-BDD8-4F61-A2E6-A0119BBB22B0}"/>
    <cellStyle name="Heading 3 2 4 4 2 5 2 2 4" xfId="21950" xr:uid="{FE376963-9536-4029-81A3-6702FC3E3B01}"/>
    <cellStyle name="Heading 3 2 4 4 2 5 2 3" xfId="7957" xr:uid="{A95D1E6F-A521-496A-B82D-24C1C4AAE085}"/>
    <cellStyle name="Heading 3 2 4 4 2 5 2 3 2" xfId="24934" xr:uid="{E431A857-11DB-4505-A80D-B60DCCE3E943}"/>
    <cellStyle name="Heading 3 2 4 4 2 5 2 4" xfId="16978" xr:uid="{D51E782F-8DDA-412B-A6AE-DC7538939DDE}"/>
    <cellStyle name="Heading 3 2 4 4 2 5 2 5" xfId="20656" xr:uid="{176D78EB-22F1-44A8-86FD-72E744719D3B}"/>
    <cellStyle name="Heading 3 2 4 4 2 5 3" xfId="4391" xr:uid="{D51AECA8-AE4E-4633-9C82-B640B29EBF4A}"/>
    <cellStyle name="Heading 3 2 4 4 2 5 3 2" xfId="8209" xr:uid="{3097A5B4-E428-4A1E-B9C5-5AB9A5D38ECD}"/>
    <cellStyle name="Heading 3 2 4 4 2 5 3 2 2" xfId="25475" xr:uid="{7C3F01CE-2245-4199-8F98-2E02F67FBF06}"/>
    <cellStyle name="Heading 3 2 4 4 2 5 3 3" xfId="17519" xr:uid="{20C3168D-CF6A-487F-81BF-FC6EA824A67B}"/>
    <cellStyle name="Heading 3 2 4 4 2 5 3 4" xfId="20908" xr:uid="{0A1CDF38-7500-4598-9969-F6522DFE798B}"/>
    <cellStyle name="Heading 3 2 4 4 2 5 4" xfId="2534" xr:uid="{264ED822-0DAA-4654-94CF-4EA49A468EA3}"/>
    <cellStyle name="Heading 3 2 4 4 2 5 4 2" xfId="7764" xr:uid="{E2E4B38C-8B67-4F87-8B2D-89FEC2FDE574}"/>
    <cellStyle name="Heading 3 2 4 4 2 5 4 2 2" xfId="23670" xr:uid="{06600072-AEDD-4939-895A-BADFAD7B6DE6}"/>
    <cellStyle name="Heading 3 2 4 4 2 5 4 3" xfId="15717" xr:uid="{DBF53280-8C67-4E37-B14D-BE8DE87BE2C6}"/>
    <cellStyle name="Heading 3 2 4 4 2 5 4 4" xfId="21753" xr:uid="{C1F0E4F1-AAA6-4130-9807-48C8E4D34BA7}"/>
    <cellStyle name="Heading 3 2 4 4 2 5 5" xfId="5157" xr:uid="{846C8EFF-5F32-43FB-92FC-006EC1F9337A}"/>
    <cellStyle name="Heading 3 2 4 4 2 5 5 2" xfId="8674" xr:uid="{607244E3-1D43-4D3F-B8F5-0F0889F3F8AE}"/>
    <cellStyle name="Heading 3 2 4 4 2 5 5 2 2" xfId="26210" xr:uid="{787F91CC-9A87-414D-93B5-A3A74F248D22}"/>
    <cellStyle name="Heading 3 2 4 4 2 5 5 3" xfId="18254" xr:uid="{C87CB272-B1EF-46D4-A16E-AAF1471DA8A8}"/>
    <cellStyle name="Heading 3 2 4 4 2 5 5 4" xfId="21373" xr:uid="{579034B0-52FF-48FE-8FCE-5E3537612540}"/>
    <cellStyle name="Heading 3 2 4 4 2 5 6" xfId="5023" xr:uid="{79A700B1-2210-43C3-ADC7-3C9A42A91EA5}"/>
    <cellStyle name="Heading 3 2 4 4 2 5 6 2" xfId="8599" xr:uid="{5900B29C-8FBA-4C6A-BAFD-ADC3428BEA5D}"/>
    <cellStyle name="Heading 3 2 4 4 2 5 6 2 2" xfId="26078" xr:uid="{FCE3BFCB-E379-47AA-90E3-5F556F7023F4}"/>
    <cellStyle name="Heading 3 2 4 4 2 5 6 3" xfId="18122" xr:uid="{74201907-9C24-4199-9DBD-64CA5E1F08AF}"/>
    <cellStyle name="Heading 3 2 4 4 2 5 6 4" xfId="21298" xr:uid="{F2211A87-EC96-4F56-A623-EEB80D065BD4}"/>
    <cellStyle name="Heading 3 2 4 4 2 5 7" xfId="7335" xr:uid="{137CC6A4-B45D-4ED5-9D0B-7EFB790C8613}"/>
    <cellStyle name="Heading 3 2 4 4 2 5 7 2" xfId="9238" xr:uid="{39CB5B06-9641-481C-82BC-801598680E31}"/>
    <cellStyle name="Heading 3 2 4 4 2 5 7 3" xfId="22189" xr:uid="{B2CEE8E3-F8F2-494F-A8EB-C6AFC8DA50AF}"/>
    <cellStyle name="Heading 3 2 4 4 2 5 8" xfId="10447" xr:uid="{38498A1B-89E7-43D1-8802-24D86B17CBBC}"/>
    <cellStyle name="Heading 3 2 4 4 2 5 8 2" xfId="22805" xr:uid="{1B4E9E7E-3B87-4BB0-937A-138B7DCE8BF7}"/>
    <cellStyle name="Heading 3 2 4 4 2 5 9" xfId="14844" xr:uid="{3E4DC314-3DE6-4189-B352-CA226196AA13}"/>
    <cellStyle name="Heading 3 2 4 4 3" xfId="1051" xr:uid="{15D3C3A9-1395-4A3B-82CE-812025EF1993}"/>
    <cellStyle name="Heading 3 2 4 4 3 2" xfId="1203" xr:uid="{800D463C-0BF7-49EE-8C88-4C6CD72C58F6}"/>
    <cellStyle name="Heading 3 2 4 4 3 2 2" xfId="1401" xr:uid="{F8606EA9-50AE-4B8B-B759-A982C0893D36}"/>
    <cellStyle name="Heading 3 2 4 4 3 2 2 10" xfId="14954" xr:uid="{237CB6C9-1200-44BB-965F-64EE337039D6}"/>
    <cellStyle name="Heading 3 2 4 4 3 2 2 11" xfId="15584" xr:uid="{078C147A-D860-400C-98C4-48790CA7C376}"/>
    <cellStyle name="Heading 3 2 4 4 3 2 2 2" xfId="3939" xr:uid="{BF76EA47-AAAF-488F-9F3C-1E81F45931D4}"/>
    <cellStyle name="Heading 3 2 4 4 3 2 2 2 2" xfId="6915" xr:uid="{FB209FBF-D8AC-4285-851E-99EBF29B3BDB}"/>
    <cellStyle name="Heading 3 2 4 4 3 2 2 2 2 2" xfId="9110" xr:uid="{2B98CDC0-5CA6-4AFE-ADD5-10B8B98A8779}"/>
    <cellStyle name="Heading 3 2 4 4 3 2 2 2 2 2 2" xfId="27960" xr:uid="{A4BF07F5-2AF8-4618-BCA0-788D100B5078}"/>
    <cellStyle name="Heading 3 2 4 4 3 2 2 2 2 3" xfId="20004" xr:uid="{F2F8DBE3-B7FD-4968-BEF7-9E1E759B9FA4}"/>
    <cellStyle name="Heading 3 2 4 4 3 2 2 2 2 4" xfId="22061" xr:uid="{44EBC28B-2825-4A0E-93C9-024AB562B1F2}"/>
    <cellStyle name="Heading 3 2 4 4 3 2 2 2 3" xfId="8067" xr:uid="{101133E3-970C-4020-855C-A69EBE29529D}"/>
    <cellStyle name="Heading 3 2 4 4 3 2 2 2 3 2" xfId="25044" xr:uid="{E753427D-48ED-44B0-AB13-354B942828AD}"/>
    <cellStyle name="Heading 3 2 4 4 3 2 2 2 4" xfId="17088" xr:uid="{ADDE54B1-4FC1-4784-9DB0-62815AC49310}"/>
    <cellStyle name="Heading 3 2 4 4 3 2 2 2 5" xfId="20766" xr:uid="{0303A08D-4B64-43A8-B75C-EC2E1D90A6BA}"/>
    <cellStyle name="Heading 3 2 4 4 3 2 2 3" xfId="4501" xr:uid="{D80F4D3E-85B0-4A41-B0AA-E48802C20C5B}"/>
    <cellStyle name="Heading 3 2 4 4 3 2 2 3 2" xfId="8319" xr:uid="{71294E01-F1EB-410D-9214-905A4BEB18A7}"/>
    <cellStyle name="Heading 3 2 4 4 3 2 2 3 2 2" xfId="25585" xr:uid="{14D140C5-C189-4B48-9027-76B6AD409495}"/>
    <cellStyle name="Heading 3 2 4 4 3 2 2 3 3" xfId="17629" xr:uid="{8E627DC2-53AD-4A09-9977-E74B3AACBE38}"/>
    <cellStyle name="Heading 3 2 4 4 3 2 2 3 4" xfId="21018" xr:uid="{D4DF5818-0189-49C5-A2E0-25982DB22069}"/>
    <cellStyle name="Heading 3 2 4 4 3 2 2 4" xfId="2610" xr:uid="{C0FF98AE-26BA-4B81-9DD4-EF99A5635D1E}"/>
    <cellStyle name="Heading 3 2 4 4 3 2 2 4 2" xfId="7840" xr:uid="{03F5A859-DB4A-46C5-B4E9-20717A8828C1}"/>
    <cellStyle name="Heading 3 2 4 4 3 2 2 4 2 2" xfId="23746" xr:uid="{5C1C6F3E-0307-4EAF-8205-263393C8EF97}"/>
    <cellStyle name="Heading 3 2 4 4 3 2 2 4 3" xfId="15793" xr:uid="{66C18DB9-751F-4A11-9EE2-DCA690CBC56F}"/>
    <cellStyle name="Heading 3 2 4 4 3 2 2 4 4" xfId="21829" xr:uid="{2510C3C5-A110-4757-9AEF-A932039DE0A2}"/>
    <cellStyle name="Heading 3 2 4 4 3 2 2 5" xfId="5269" xr:uid="{C6059EF7-011F-46EE-AF09-5ECFCFEEC1B5}"/>
    <cellStyle name="Heading 3 2 4 4 3 2 2 5 2" xfId="8786" xr:uid="{11A54039-3727-4030-9057-7956F82F166E}"/>
    <cellStyle name="Heading 3 2 4 4 3 2 2 5 2 2" xfId="26322" xr:uid="{31CABB32-845D-43A5-A454-403D1C806592}"/>
    <cellStyle name="Heading 3 2 4 4 3 2 2 5 3" xfId="18366" xr:uid="{17D03C22-E973-43D3-A0C2-54BEA079FA8E}"/>
    <cellStyle name="Heading 3 2 4 4 3 2 2 5 4" xfId="21485" xr:uid="{0D0AD0A6-B671-4D48-96EC-582CE9885F7D}"/>
    <cellStyle name="Heading 3 2 4 4 3 2 2 6" xfId="4777" xr:uid="{0CCB8292-6CD1-484B-81C0-95F50E49A3FD}"/>
    <cellStyle name="Heading 3 2 4 4 3 2 2 6 2" xfId="8508" xr:uid="{7C45F077-078F-4A7F-8B47-95CCDC1C8FBA}"/>
    <cellStyle name="Heading 3 2 4 4 3 2 2 6 2 2" xfId="25838" xr:uid="{5B914F45-B01F-4DD1-8565-2F2F97CD59EA}"/>
    <cellStyle name="Heading 3 2 4 4 3 2 2 6 3" xfId="17882" xr:uid="{A73A7321-7703-4BA8-90F2-E4CDCC8C77FD}"/>
    <cellStyle name="Heading 3 2 4 4 3 2 2 6 4" xfId="21207" xr:uid="{659DC52B-5BF4-4369-8B5D-7D9B82ED8238}"/>
    <cellStyle name="Heading 3 2 4 4 3 2 2 7" xfId="7478" xr:uid="{2956A64A-EF34-4E32-868D-48BA8D0E0FC5}"/>
    <cellStyle name="Heading 3 2 4 4 3 2 2 7 2" xfId="9381" xr:uid="{C69D26CC-326D-4EE3-A6EB-72EB4C46602F}"/>
    <cellStyle name="Heading 3 2 4 4 3 2 2 7 3" xfId="22332" xr:uid="{7D0C98CF-6223-4554-918F-B7EA53D6ECBD}"/>
    <cellStyle name="Heading 3 2 4 4 3 2 2 8" xfId="7646" xr:uid="{5006B3CF-798D-4A08-A4FB-22CB41EB0799}"/>
    <cellStyle name="Heading 3 2 4 4 3 2 2 8 2" xfId="22916" xr:uid="{E6F7ADB6-74DC-4728-8135-5A241D1FAA0B}"/>
    <cellStyle name="Heading 3 2 4 4 3 2 2 9" xfId="10192" xr:uid="{879A0569-0BF1-4DC2-8689-F7826096168C}"/>
    <cellStyle name="Heading 3 2 4 4 3 2 2 9 2" xfId="22561" xr:uid="{C828374F-FF1E-4916-B7E8-801B3AEB23AF}"/>
    <cellStyle name="Heading 3 2 4 4 3 2 3" xfId="1487" xr:uid="{7063A2D1-A598-4A21-BC68-1E1381C0AB7C}"/>
    <cellStyle name="Heading 3 2 4 4 3 2 3 10" xfId="20531" xr:uid="{68429001-D606-4EA5-A25A-06DCD9A629E5}"/>
    <cellStyle name="Heading 3 2 4 4 3 2 3 2" xfId="4024" xr:uid="{142A8234-04DB-4C90-8E44-B1BB09A41EB7}"/>
    <cellStyle name="Heading 3 2 4 4 3 2 3 2 2" xfId="7000" xr:uid="{DD21749D-C0E1-44E2-B6CF-5102E7445444}"/>
    <cellStyle name="Heading 3 2 4 4 3 2 3 2 2 2" xfId="9195" xr:uid="{41188A05-B82C-4EFE-9A73-D58274C91F42}"/>
    <cellStyle name="Heading 3 2 4 4 3 2 3 2 2 2 2" xfId="28045" xr:uid="{37B02746-7571-4AF9-8BD5-A9BA733A2D7B}"/>
    <cellStyle name="Heading 3 2 4 4 3 2 3 2 2 3" xfId="20089" xr:uid="{B1D58226-770F-4ACB-8FDB-F822006CA9FD}"/>
    <cellStyle name="Heading 3 2 4 4 3 2 3 2 2 4" xfId="22146" xr:uid="{8196999A-A3BC-4FA6-9719-45CAAD6F2ED2}"/>
    <cellStyle name="Heading 3 2 4 4 3 2 3 2 3" xfId="8151" xr:uid="{860E2CDC-71BF-4424-8FE1-114E053FC1B4}"/>
    <cellStyle name="Heading 3 2 4 4 3 2 3 2 3 2" xfId="25128" xr:uid="{FED9860D-AD1F-4B50-899F-F22DE5D9C391}"/>
    <cellStyle name="Heading 3 2 4 4 3 2 3 2 4" xfId="17172" xr:uid="{E3E0674C-7BF4-4B0D-ADBB-65E93FDCCBD9}"/>
    <cellStyle name="Heading 3 2 4 4 3 2 3 2 5" xfId="20850" xr:uid="{FB615F6A-417D-4725-B6BE-0FE82E35C69D}"/>
    <cellStyle name="Heading 3 2 4 4 3 2 3 3" xfId="4585" xr:uid="{B1129EFC-1535-4230-BCFB-E241CBB5DC80}"/>
    <cellStyle name="Heading 3 2 4 4 3 2 3 3 2" xfId="8403" xr:uid="{3CC11495-8684-482E-82C1-6192CF07FB4D}"/>
    <cellStyle name="Heading 3 2 4 4 3 2 3 3 2 2" xfId="25669" xr:uid="{21ACF9F2-04CE-42A5-A656-A02CE36F9B4D}"/>
    <cellStyle name="Heading 3 2 4 4 3 2 3 3 3" xfId="17713" xr:uid="{86A813F0-D104-4B21-A9CF-353395CA63E1}"/>
    <cellStyle name="Heading 3 2 4 4 3 2 3 3 4" xfId="21102" xr:uid="{BFC468A2-7560-4148-9E14-A2226F8610A1}"/>
    <cellStyle name="Heading 3 2 4 4 3 2 3 4" xfId="2538" xr:uid="{E7A63414-DCBB-469F-A69F-76224339344C}"/>
    <cellStyle name="Heading 3 2 4 4 3 2 3 4 2" xfId="7768" xr:uid="{5C48AB49-51D2-4098-BA23-C6807171ACA9}"/>
    <cellStyle name="Heading 3 2 4 4 3 2 3 4 2 2" xfId="23674" xr:uid="{9040810D-947D-45E2-915E-9E5DBF346D22}"/>
    <cellStyle name="Heading 3 2 4 4 3 2 3 4 3" xfId="15721" xr:uid="{869F089A-4B68-415F-99B7-A519A998B215}"/>
    <cellStyle name="Heading 3 2 4 4 3 2 3 4 4" xfId="21757" xr:uid="{1199F5B9-4389-40EE-843F-FFEFC8183547}"/>
    <cellStyle name="Heading 3 2 4 4 3 2 3 5" xfId="5355" xr:uid="{CADF4DF6-FB8D-45EF-A609-864FEDAB6E38}"/>
    <cellStyle name="Heading 3 2 4 4 3 2 3 5 2" xfId="8872" xr:uid="{1C9A8CEE-F03D-4FE2-A56E-27507497D9AB}"/>
    <cellStyle name="Heading 3 2 4 4 3 2 3 5 2 2" xfId="26408" xr:uid="{7BB541AD-D8F3-4F67-A064-4F2D898BC138}"/>
    <cellStyle name="Heading 3 2 4 4 3 2 3 5 3" xfId="18452" xr:uid="{F5173099-EE03-4B7C-9A2F-4EEEA0873A18}"/>
    <cellStyle name="Heading 3 2 4 4 3 2 3 5 4" xfId="21571" xr:uid="{185494AA-D75B-41A7-BD50-2D6C13B06CA1}"/>
    <cellStyle name="Heading 3 2 4 4 3 2 3 6" xfId="4895" xr:uid="{D41A2341-189A-488E-8D6E-684A88879D9E}"/>
    <cellStyle name="Heading 3 2 4 4 3 2 3 6 2" xfId="8541" xr:uid="{CC68B4BF-614C-4EA4-B756-418618CE1C8F}"/>
    <cellStyle name="Heading 3 2 4 4 3 2 3 6 2 2" xfId="25952" xr:uid="{0B1A1E1E-ED48-4572-9B0A-0FEF6D43FC67}"/>
    <cellStyle name="Heading 3 2 4 4 3 2 3 6 3" xfId="17996" xr:uid="{C5F40898-FEEC-4530-8D23-55409CBB7695}"/>
    <cellStyle name="Heading 3 2 4 4 3 2 3 6 4" xfId="21240" xr:uid="{1FB3496C-A23F-4E55-9569-382F7C1C415E}"/>
    <cellStyle name="Heading 3 2 4 4 3 2 3 7" xfId="7350" xr:uid="{F0EB1C3F-F7A0-4845-B4A0-E939999A3F1A}"/>
    <cellStyle name="Heading 3 2 4 4 3 2 3 7 2" xfId="9253" xr:uid="{F6F5AEB5-4CA6-4493-8D18-8EB48D77497C}"/>
    <cellStyle name="Heading 3 2 4 4 3 2 3 7 3" xfId="22204" xr:uid="{29863092-9207-4358-956C-5E49F3C62D94}"/>
    <cellStyle name="Heading 3 2 4 4 3 2 3 8" xfId="10527" xr:uid="{26A9AC49-B1DC-4145-8D62-735EDF911085}"/>
    <cellStyle name="Heading 3 2 4 4 3 2 3 8 2" xfId="23001" xr:uid="{B4B767E0-C9C5-4A39-8514-F4B8B2FE8CCF}"/>
    <cellStyle name="Heading 3 2 4 4 3 2 3 9" xfId="15038" xr:uid="{66F93B6C-84A8-4CDF-9F9F-A7F0C00CDEFD}"/>
    <cellStyle name="Heading 3 2 4 4 3 3" xfId="1204" xr:uid="{429D43F4-8CA8-4856-B630-C5F411159F96}"/>
    <cellStyle name="Heading 3 2 4 4 3 3 2" xfId="1402" xr:uid="{4D473A8A-0A7E-46BF-AF0E-3AB343622BF8}"/>
    <cellStyle name="Heading 3 2 4 4 3 3 2 10" xfId="14955" xr:uid="{CE739C1E-4510-4B11-991A-33D32520D76A}"/>
    <cellStyle name="Heading 3 2 4 4 3 3 2 11" xfId="14634" xr:uid="{4547CC71-4EDE-4FC4-85F2-3A228E7220F6}"/>
    <cellStyle name="Heading 3 2 4 4 3 3 2 2" xfId="3940" xr:uid="{7C66AB65-2AB9-4C4F-AABB-1A74F8DA29B1}"/>
    <cellStyle name="Heading 3 2 4 4 3 3 2 2 2" xfId="6916" xr:uid="{72804826-5049-4CCF-A0B2-3E03C763D2A5}"/>
    <cellStyle name="Heading 3 2 4 4 3 3 2 2 2 2" xfId="9111" xr:uid="{7CF20D15-83D7-48A0-934E-0DB91B7680C0}"/>
    <cellStyle name="Heading 3 2 4 4 3 3 2 2 2 2 2" xfId="27961" xr:uid="{5849BB64-A586-4E2F-ABD4-8462B8926D77}"/>
    <cellStyle name="Heading 3 2 4 4 3 3 2 2 2 3" xfId="20005" xr:uid="{1CDDA0C0-AD0C-48F3-86F2-A5F897F2E724}"/>
    <cellStyle name="Heading 3 2 4 4 3 3 2 2 2 4" xfId="22062" xr:uid="{FBC24E24-ACA7-4892-9DBF-5BDDFBF9EE2D}"/>
    <cellStyle name="Heading 3 2 4 4 3 3 2 2 3" xfId="8068" xr:uid="{F360D3A7-EA3F-4BFF-9D3F-13A4C76AB40C}"/>
    <cellStyle name="Heading 3 2 4 4 3 3 2 2 3 2" xfId="25045" xr:uid="{24AF6AF3-5CED-49B5-BAD1-9228CAE01DDC}"/>
    <cellStyle name="Heading 3 2 4 4 3 3 2 2 4" xfId="17089" xr:uid="{736A5A64-9FFB-4B04-8A77-77878286B41E}"/>
    <cellStyle name="Heading 3 2 4 4 3 3 2 2 5" xfId="20767" xr:uid="{C5019277-12E4-41D6-A1B3-E99AA13B1CC8}"/>
    <cellStyle name="Heading 3 2 4 4 3 3 2 3" xfId="4502" xr:uid="{C2BDC6E4-DAF4-4A55-9797-6A299F16BD62}"/>
    <cellStyle name="Heading 3 2 4 4 3 3 2 3 2" xfId="8320" xr:uid="{737AB157-BB77-4C0D-AF01-09CB587184BA}"/>
    <cellStyle name="Heading 3 2 4 4 3 3 2 3 2 2" xfId="25586" xr:uid="{72173156-245B-45A7-80C5-2AEA662CCD86}"/>
    <cellStyle name="Heading 3 2 4 4 3 3 2 3 3" xfId="17630" xr:uid="{833988B7-6547-4FCC-A6D1-E16395CA511B}"/>
    <cellStyle name="Heading 3 2 4 4 3 3 2 3 4" xfId="21019" xr:uid="{C9DB9820-C782-407B-A326-63CA658B95FA}"/>
    <cellStyle name="Heading 3 2 4 4 3 3 2 4" xfId="2586" xr:uid="{37FB1E4B-C7A7-471C-A603-0B3751249175}"/>
    <cellStyle name="Heading 3 2 4 4 3 3 2 4 2" xfId="7816" xr:uid="{EDB9D924-869C-4A6F-AD1E-DA101BF1AEBE}"/>
    <cellStyle name="Heading 3 2 4 4 3 3 2 4 2 2" xfId="23722" xr:uid="{D5F5EB53-328F-4698-BE5D-8B540CAC3FA2}"/>
    <cellStyle name="Heading 3 2 4 4 3 3 2 4 3" xfId="15769" xr:uid="{73A70248-104F-42B3-B77D-6E2116A21AC4}"/>
    <cellStyle name="Heading 3 2 4 4 3 3 2 4 4" xfId="21805" xr:uid="{A763535F-964E-49B7-AA1D-7C825F1691FA}"/>
    <cellStyle name="Heading 3 2 4 4 3 3 2 5" xfId="5270" xr:uid="{C87F8388-4F57-4A8C-AB08-0D26A96E1165}"/>
    <cellStyle name="Heading 3 2 4 4 3 3 2 5 2" xfId="8787" xr:uid="{F9F289DD-6689-4686-A33C-97D5431434F2}"/>
    <cellStyle name="Heading 3 2 4 4 3 3 2 5 2 2" xfId="26323" xr:uid="{C1D6F03F-9CBE-4FD7-8398-FEFAE85F2BAE}"/>
    <cellStyle name="Heading 3 2 4 4 3 3 2 5 3" xfId="18367" xr:uid="{B316F61F-3558-4662-8C52-1CE20E230962}"/>
    <cellStyle name="Heading 3 2 4 4 3 3 2 5 4" xfId="21486" xr:uid="{C8E45F9A-4279-416F-B49C-21ABDB5007D7}"/>
    <cellStyle name="Heading 3 2 4 4 3 3 2 6" xfId="5612" xr:uid="{18ECAF5E-8B31-4060-ABDA-0A36383C0F16}"/>
    <cellStyle name="Heading 3 2 4 4 3 3 2 6 2" xfId="8935" xr:uid="{E4341533-C1D5-45F4-85B5-23F3F0D8563E}"/>
    <cellStyle name="Heading 3 2 4 4 3 3 2 6 2 2" xfId="26661" xr:uid="{4E05B261-13D7-41A3-9D78-BA24AEF358F6}"/>
    <cellStyle name="Heading 3 2 4 4 3 3 2 6 3" xfId="18705" xr:uid="{512387EA-3E74-4FBD-BE9E-70FA9F53DA5A}"/>
    <cellStyle name="Heading 3 2 4 4 3 3 2 6 4" xfId="21642" xr:uid="{53B7FB88-94B0-4374-961F-5E194F79DFF8}"/>
    <cellStyle name="Heading 3 2 4 4 3 3 2 7" xfId="7408" xr:uid="{7E84E0E7-37B4-460F-9FE3-F4E3E4C3D525}"/>
    <cellStyle name="Heading 3 2 4 4 3 3 2 7 2" xfId="9311" xr:uid="{2AA0D0F0-FD0A-4971-85D0-8B92B135D6BF}"/>
    <cellStyle name="Heading 3 2 4 4 3 3 2 7 3" xfId="22262" xr:uid="{25CBE03F-777B-4A22-A205-E5C554E597FF}"/>
    <cellStyle name="Heading 3 2 4 4 3 3 2 8" xfId="7647" xr:uid="{2FE0BA47-937A-4949-BF02-5D5818EA9742}"/>
    <cellStyle name="Heading 3 2 4 4 3 3 2 8 2" xfId="22917" xr:uid="{74DD9324-6FF6-4C46-B212-2D000AF9EA7A}"/>
    <cellStyle name="Heading 3 2 4 4 3 3 2 9" xfId="10139" xr:uid="{E6AF0F83-57CC-4143-9B76-91FA28294603}"/>
    <cellStyle name="Heading 3 2 4 4 3 3 2 9 2" xfId="22509" xr:uid="{1AD31B69-CA01-464D-9F22-EAC1CFC96433}"/>
    <cellStyle name="Heading 3 2 4 4 3 3 3" xfId="1488" xr:uid="{96A41BAB-560A-4FAF-8F78-C79248AC9F1D}"/>
    <cellStyle name="Heading 3 2 4 4 3 3 3 10" xfId="20550" xr:uid="{97B23CD1-A8E8-424B-BA2B-F098A372DD65}"/>
    <cellStyle name="Heading 3 2 4 4 3 3 3 2" xfId="4025" xr:uid="{6FE56E8B-8FD7-4338-9E54-DE2185891F29}"/>
    <cellStyle name="Heading 3 2 4 4 3 3 3 2 2" xfId="7001" xr:uid="{AC56E4A1-5451-43CB-913B-83E8BAAA7F67}"/>
    <cellStyle name="Heading 3 2 4 4 3 3 3 2 2 2" xfId="9196" xr:uid="{F2145CF3-235C-4786-B74D-5007E214F2E5}"/>
    <cellStyle name="Heading 3 2 4 4 3 3 3 2 2 2 2" xfId="28046" xr:uid="{F8384B6B-7AC9-494E-9AA8-09BAF7F20CD9}"/>
    <cellStyle name="Heading 3 2 4 4 3 3 3 2 2 3" xfId="20090" xr:uid="{8A0334CA-7CC7-4AD2-9430-DAC77336F3BD}"/>
    <cellStyle name="Heading 3 2 4 4 3 3 3 2 2 4" xfId="22147" xr:uid="{B0E1A346-07AC-4863-9AE0-0D06952F6BFF}"/>
    <cellStyle name="Heading 3 2 4 4 3 3 3 2 3" xfId="8152" xr:uid="{1A792F22-5E7D-4E72-B8B6-1C96733DF010}"/>
    <cellStyle name="Heading 3 2 4 4 3 3 3 2 3 2" xfId="25129" xr:uid="{A3EFDEE8-4AEC-40BE-865D-FAFFBE32D45E}"/>
    <cellStyle name="Heading 3 2 4 4 3 3 3 2 4" xfId="17173" xr:uid="{1F1CBAEF-4E05-4E64-BCFB-E2A2F7EF9B62}"/>
    <cellStyle name="Heading 3 2 4 4 3 3 3 2 5" xfId="20851" xr:uid="{5248D43B-3A40-4948-8B7A-4B54446F62B7}"/>
    <cellStyle name="Heading 3 2 4 4 3 3 3 3" xfId="4586" xr:uid="{58EE09BC-F1D4-46E9-8832-A5BDA5D6A2C7}"/>
    <cellStyle name="Heading 3 2 4 4 3 3 3 3 2" xfId="8404" xr:uid="{F853D710-AF4D-441F-9EB5-531567D27339}"/>
    <cellStyle name="Heading 3 2 4 4 3 3 3 3 2 2" xfId="25670" xr:uid="{15DF5FDD-C27B-4A38-9A85-F6BEC02C188D}"/>
    <cellStyle name="Heading 3 2 4 4 3 3 3 3 3" xfId="17714" xr:uid="{50FEE43A-085A-42A7-8685-3CD43BEE4AD0}"/>
    <cellStyle name="Heading 3 2 4 4 3 3 3 3 4" xfId="21103" xr:uid="{D7E80A8F-3F8A-4DE2-B994-9FBA01A118B7}"/>
    <cellStyle name="Heading 3 2 4 4 3 3 3 4" xfId="2569" xr:uid="{B8A65BD8-C77C-4E55-A541-651F31CE4137}"/>
    <cellStyle name="Heading 3 2 4 4 3 3 3 4 2" xfId="7799" xr:uid="{DECB6F83-C98F-4244-93EF-5C917AF276E3}"/>
    <cellStyle name="Heading 3 2 4 4 3 3 3 4 2 2" xfId="23705" xr:uid="{06F520F6-7D0B-40DD-A531-5858FC1FCB1F}"/>
    <cellStyle name="Heading 3 2 4 4 3 3 3 4 3" xfId="15752" xr:uid="{825CF90A-CEAF-4B25-9734-B8ACFBD34E41}"/>
    <cellStyle name="Heading 3 2 4 4 3 3 3 4 4" xfId="21788" xr:uid="{ED668CA6-9114-4AAE-ACC0-6E6BC54907AE}"/>
    <cellStyle name="Heading 3 2 4 4 3 3 3 5" xfId="5356" xr:uid="{58F617E7-F2A9-439B-A6C6-969B73C04289}"/>
    <cellStyle name="Heading 3 2 4 4 3 3 3 5 2" xfId="8873" xr:uid="{6386F18C-97F0-4753-B9AA-5993C4871BE6}"/>
    <cellStyle name="Heading 3 2 4 4 3 3 3 5 2 2" xfId="26409" xr:uid="{8BE4942C-B8AA-44F0-8400-F25285E959F0}"/>
    <cellStyle name="Heading 3 2 4 4 3 3 3 5 3" xfId="18453" xr:uid="{0C29A740-F9CA-46C5-A37B-83677A763250}"/>
    <cellStyle name="Heading 3 2 4 4 3 3 3 5 4" xfId="21572" xr:uid="{3BC59284-F6B2-493C-9278-C6256A30098E}"/>
    <cellStyle name="Heading 3 2 4 4 3 3 3 6" xfId="5050" xr:uid="{FCD995C1-8462-48C4-98D5-B4E61F39CF81}"/>
    <cellStyle name="Heading 3 2 4 4 3 3 3 6 2" xfId="8614" xr:uid="{5E0F06DF-4782-4D4C-83DD-CF52CD874C08}"/>
    <cellStyle name="Heading 3 2 4 4 3 3 3 6 2 2" xfId="26103" xr:uid="{F2174BCD-045C-45D0-A5D1-8A349D4182E3}"/>
    <cellStyle name="Heading 3 2 4 4 3 3 3 6 3" xfId="18147" xr:uid="{EDFF2487-064D-4D93-BBE1-4BF070BEA00B}"/>
    <cellStyle name="Heading 3 2 4 4 3 3 3 6 4" xfId="21313" xr:uid="{9DF03E08-54A9-4542-9C63-D346638E5499}"/>
    <cellStyle name="Heading 3 2 4 4 3 3 3 7" xfId="7506" xr:uid="{DACD5E09-AC38-4BD0-B2E8-09A750007DF5}"/>
    <cellStyle name="Heading 3 2 4 4 3 3 3 7 2" xfId="9409" xr:uid="{ABB1FC73-BA47-438E-A741-6801DA999FFE}"/>
    <cellStyle name="Heading 3 2 4 4 3 3 3 7 3" xfId="22360" xr:uid="{12AB44F0-8306-4827-81C3-9FDDC3522D3A}"/>
    <cellStyle name="Heading 3 2 4 4 3 3 3 8" xfId="10528" xr:uid="{2C3AA94E-2952-4095-851E-C5A6219D2701}"/>
    <cellStyle name="Heading 3 2 4 4 3 3 3 8 2" xfId="23002" xr:uid="{0F42FA2E-17F1-4240-94A2-F0BDC77B7AF9}"/>
    <cellStyle name="Heading 3 2 4 4 3 3 3 9" xfId="15039" xr:uid="{240275DD-D091-4FD6-A5F2-179D9087993B}"/>
    <cellStyle name="Heading 3 2 4 4 3 4" xfId="1335" xr:uid="{07CB9693-21A6-465E-96D1-CCF03BD3BBC4}"/>
    <cellStyle name="Heading 3 2 4 4 3 4 10" xfId="14890" xr:uid="{0E1620C9-AD6B-449E-A052-75B841F02D45}"/>
    <cellStyle name="Heading 3 2 4 4 3 4 11" xfId="14716" xr:uid="{14977770-4BCF-44B7-A055-6F3D9FDAF9C1}"/>
    <cellStyle name="Heading 3 2 4 4 3 4 2" xfId="3874" xr:uid="{97454901-7605-4DFD-A17F-74E0F338536E}"/>
    <cellStyle name="Heading 3 2 4 4 3 4 2 2" xfId="6851" xr:uid="{C38DBE4E-93EB-490D-9B87-A6682C51BB7B}"/>
    <cellStyle name="Heading 3 2 4 4 3 4 2 2 2" xfId="9046" xr:uid="{FC6874E2-0CAC-4B46-A85D-06959F51E915}"/>
    <cellStyle name="Heading 3 2 4 4 3 4 2 2 2 2" xfId="27896" xr:uid="{A52EED2A-BCC5-4203-BE07-2AA33FE23361}"/>
    <cellStyle name="Heading 3 2 4 4 3 4 2 2 3" xfId="19940" xr:uid="{94946C73-C9CA-47D3-ABB4-CE6E74D0C4C5}"/>
    <cellStyle name="Heading 3 2 4 4 3 4 2 2 4" xfId="21997" xr:uid="{A50D5255-6467-4EF1-8384-E05B98225519}"/>
    <cellStyle name="Heading 3 2 4 4 3 4 2 3" xfId="8003" xr:uid="{5618BA44-D69F-4F0B-AFC7-C01F27DF5F10}"/>
    <cellStyle name="Heading 3 2 4 4 3 4 2 3 2" xfId="24980" xr:uid="{C336E31A-766B-43CD-BF17-ED4D981F21D6}"/>
    <cellStyle name="Heading 3 2 4 4 3 4 2 4" xfId="17024" xr:uid="{54A2BCA3-1055-4ED4-A209-FCB30D5074B3}"/>
    <cellStyle name="Heading 3 2 4 4 3 4 2 5" xfId="20702" xr:uid="{5C103592-B690-4325-9D18-9D60BAB977BF}"/>
    <cellStyle name="Heading 3 2 4 4 3 4 3" xfId="4437" xr:uid="{586BC2D2-6943-4551-B28E-45CE32076A91}"/>
    <cellStyle name="Heading 3 2 4 4 3 4 3 2" xfId="8255" xr:uid="{67E78FCF-CFEE-4F2A-B25C-A8DC00E55AE8}"/>
    <cellStyle name="Heading 3 2 4 4 3 4 3 2 2" xfId="25521" xr:uid="{8BF5ECAE-81B3-430F-AA33-B4D96F4C3833}"/>
    <cellStyle name="Heading 3 2 4 4 3 4 3 3" xfId="17565" xr:uid="{91814F54-3A7C-40AD-8B42-3D5BFBCEB1C5}"/>
    <cellStyle name="Heading 3 2 4 4 3 4 3 4" xfId="20954" xr:uid="{E684358C-F883-491F-AAD6-9A2914CBC15D}"/>
    <cellStyle name="Heading 3 2 4 4 3 4 4" xfId="2238" xr:uid="{CCC8245A-34C7-4D97-9694-9E7EC3F40F07}"/>
    <cellStyle name="Heading 3 2 4 4 3 4 4 2" xfId="7679" xr:uid="{9CF6F29F-0687-4951-97E3-447C2364DC6A}"/>
    <cellStyle name="Heading 3 2 4 4 3 4 4 2 2" xfId="23509" xr:uid="{BCA4C391-50BA-44F5-AC11-4B865C280F1B}"/>
    <cellStyle name="Heading 3 2 4 4 3 4 4 3" xfId="15534" xr:uid="{7B145920-E7AE-4ECD-B162-E92B63776136}"/>
    <cellStyle name="Heading 3 2 4 4 3 4 4 4" xfId="21651" xr:uid="{4CC0DA71-4EDF-401A-B8B3-6E43CF152547}"/>
    <cellStyle name="Heading 3 2 4 4 3 4 5" xfId="5205" xr:uid="{E8F0B6FD-EA85-4A69-9246-E35B2457A925}"/>
    <cellStyle name="Heading 3 2 4 4 3 4 5 2" xfId="8722" xr:uid="{D5BC72C8-BA77-4F0D-A1F2-3E83A7BF1920}"/>
    <cellStyle name="Heading 3 2 4 4 3 4 5 2 2" xfId="26258" xr:uid="{A54D6E7D-592A-476D-AABA-8182154D6106}"/>
    <cellStyle name="Heading 3 2 4 4 3 4 5 3" xfId="18302" xr:uid="{D8752397-3A39-4323-921C-BD380ED83FD1}"/>
    <cellStyle name="Heading 3 2 4 4 3 4 5 4" xfId="21421" xr:uid="{DF69325E-4A6E-40AE-A132-8731BFE5F52E}"/>
    <cellStyle name="Heading 3 2 4 4 3 4 6" xfId="5589" xr:uid="{8B33BF58-7280-4A14-BF15-D8E455D02CA3}"/>
    <cellStyle name="Heading 3 2 4 4 3 4 6 2" xfId="8920" xr:uid="{76CCBDB0-082F-4026-98BB-961699496545}"/>
    <cellStyle name="Heading 3 2 4 4 3 4 6 2 2" xfId="26639" xr:uid="{DCB88E21-53E1-40D5-914F-AD9970FBC04F}"/>
    <cellStyle name="Heading 3 2 4 4 3 4 6 3" xfId="18683" xr:uid="{30954BFB-57C4-4B8A-A031-5FB690046C5B}"/>
    <cellStyle name="Heading 3 2 4 4 3 4 6 4" xfId="21620" xr:uid="{DF358797-1433-4DD0-8E46-FB495FD1DBAE}"/>
    <cellStyle name="Heading 3 2 4 4 3 4 7" xfId="7458" xr:uid="{CFC435EA-2714-454F-BE56-ECA08A5DD104}"/>
    <cellStyle name="Heading 3 2 4 4 3 4 7 2" xfId="9361" xr:uid="{500A94C0-62C1-4371-BDE8-6EA7AFB6CA76}"/>
    <cellStyle name="Heading 3 2 4 4 3 4 7 3" xfId="22312" xr:uid="{B229CE24-465D-42E8-A7AD-067EBDFD48EB}"/>
    <cellStyle name="Heading 3 2 4 4 3 4 8" xfId="7582" xr:uid="{07ED8EAB-E84E-41D3-B3EF-659806065D86}"/>
    <cellStyle name="Heading 3 2 4 4 3 4 8 2" xfId="22852" xr:uid="{6534A77A-6919-49C5-AEAE-97A1B1CE25F6}"/>
    <cellStyle name="Heading 3 2 4 4 3 4 9" xfId="10350" xr:uid="{C3739466-53AA-4080-815A-6BB49A8FB525}"/>
    <cellStyle name="Heading 3 2 4 4 3 4 9 2" xfId="22705" xr:uid="{C98BA653-DCC5-4A93-B2C7-FBB5A9B35B6A}"/>
    <cellStyle name="Heading 3 2 4 4 3 5" xfId="1310" xr:uid="{98DC344D-851F-47F3-98E5-1A89227B895C}"/>
    <cellStyle name="Heading 3 2 4 4 3 5 10" xfId="20509" xr:uid="{838CA70E-7EEA-42DD-A54F-876760B49908}"/>
    <cellStyle name="Heading 3 2 4 4 3 5 2" xfId="3849" xr:uid="{A1D3E2DB-B2F1-40FD-916C-99C508414496}"/>
    <cellStyle name="Heading 3 2 4 4 3 5 2 2" xfId="6827" xr:uid="{FEAFDEE0-02DD-4BC6-8E04-97CBC64AE91B}"/>
    <cellStyle name="Heading 3 2 4 4 3 5 2 2 2" xfId="9022" xr:uid="{C06BB56F-6964-4B86-ADA2-65B955DD48C6}"/>
    <cellStyle name="Heading 3 2 4 4 3 5 2 2 2 2" xfId="27872" xr:uid="{8EC923AB-EF1C-43A5-8E3B-D7C0975BA2CB}"/>
    <cellStyle name="Heading 3 2 4 4 3 5 2 2 3" xfId="19916" xr:uid="{CEC14C39-E406-4D8C-8172-93C43A72F13D}"/>
    <cellStyle name="Heading 3 2 4 4 3 5 2 2 4" xfId="21973" xr:uid="{0B953F03-454D-4BE9-A792-F1E82CADE127}"/>
    <cellStyle name="Heading 3 2 4 4 3 5 2 3" xfId="7979" xr:uid="{5F61CA34-5D9F-4AA8-81FE-82348C9CA86D}"/>
    <cellStyle name="Heading 3 2 4 4 3 5 2 3 2" xfId="24956" xr:uid="{89C3209C-8F8D-45E4-82F6-0BCE5BC611D5}"/>
    <cellStyle name="Heading 3 2 4 4 3 5 2 4" xfId="17000" xr:uid="{EB81C388-8FE6-41F0-8664-DC80B3B97271}"/>
    <cellStyle name="Heading 3 2 4 4 3 5 2 5" xfId="20678" xr:uid="{016EE530-3FAD-45F6-885F-25FFA1E7F461}"/>
    <cellStyle name="Heading 3 2 4 4 3 5 3" xfId="4413" xr:uid="{5C662B01-F7A9-4245-8B69-15B20B401A25}"/>
    <cellStyle name="Heading 3 2 4 4 3 5 3 2" xfId="8231" xr:uid="{792153AC-AA73-43F3-A636-10E5D7DEE24F}"/>
    <cellStyle name="Heading 3 2 4 4 3 5 3 2 2" xfId="25497" xr:uid="{8A4091EE-1FD5-4753-BC81-BC6CC614DD36}"/>
    <cellStyle name="Heading 3 2 4 4 3 5 3 3" xfId="17541" xr:uid="{8AD575AD-5D8F-41E7-8DAD-8DBD3A29016D}"/>
    <cellStyle name="Heading 3 2 4 4 3 5 3 4" xfId="20930" xr:uid="{086FCF46-0F37-4938-B817-3F0CB08FE8CB}"/>
    <cellStyle name="Heading 3 2 4 4 3 5 4" xfId="2478" xr:uid="{4DC7A359-71C1-44AB-81AF-115D26D30FC5}"/>
    <cellStyle name="Heading 3 2 4 4 3 5 4 2" xfId="7715" xr:uid="{0A9EECD6-C27D-4DAA-9F4A-C39DC4D37D2E}"/>
    <cellStyle name="Heading 3 2 4 4 3 5 4 2 2" xfId="23615" xr:uid="{76AD001B-54E4-4116-8090-4E708AA0419E}"/>
    <cellStyle name="Heading 3 2 4 4 3 5 4 3" xfId="15662" xr:uid="{922828F3-FF51-41DC-BDBC-E63964AD0FEB}"/>
    <cellStyle name="Heading 3 2 4 4 3 5 4 4" xfId="21704" xr:uid="{6586DD3A-BA78-4B93-9033-8AE2EDD43998}"/>
    <cellStyle name="Heading 3 2 4 4 3 5 5" xfId="5181" xr:uid="{9D20FE98-5883-4012-BB00-9D05BD3B952C}"/>
    <cellStyle name="Heading 3 2 4 4 3 5 5 2" xfId="8698" xr:uid="{B72363EA-BC1A-4B03-A83C-20CA4C96FB07}"/>
    <cellStyle name="Heading 3 2 4 4 3 5 5 2 2" xfId="26234" xr:uid="{6FC6B024-524F-4648-BD9E-DB7A52FBD02B}"/>
    <cellStyle name="Heading 3 2 4 4 3 5 5 3" xfId="18278" xr:uid="{EED75530-F587-4B2D-9F9C-765670C755F2}"/>
    <cellStyle name="Heading 3 2 4 4 3 5 5 4" xfId="21397" xr:uid="{F8423BFB-8B3A-4359-B94A-FD7617BC6699}"/>
    <cellStyle name="Heading 3 2 4 4 3 5 6" xfId="4981" xr:uid="{716CB9EF-C42D-456E-A34F-132A244769DB}"/>
    <cellStyle name="Heading 3 2 4 4 3 5 6 2" xfId="8570" xr:uid="{07CB19AC-2520-4816-9F4F-B4958215D72F}"/>
    <cellStyle name="Heading 3 2 4 4 3 5 6 2 2" xfId="26036" xr:uid="{DED933A9-3131-4013-A2BC-857EE1DA5DD9}"/>
    <cellStyle name="Heading 3 2 4 4 3 5 6 3" xfId="18080" xr:uid="{DD7D6708-9B9A-4508-940E-D5D48D24A5FF}"/>
    <cellStyle name="Heading 3 2 4 4 3 5 6 4" xfId="21269" xr:uid="{BFF7CCB0-2518-44FF-B21A-2E97BF374F28}"/>
    <cellStyle name="Heading 3 2 4 4 3 5 7" xfId="7497" xr:uid="{E1A30605-2B85-4F5B-A947-33B6BF84792F}"/>
    <cellStyle name="Heading 3 2 4 4 3 5 7 2" xfId="9400" xr:uid="{DB50230C-8C52-41E5-BBCA-E791136E9C86}"/>
    <cellStyle name="Heading 3 2 4 4 3 5 7 3" xfId="22351" xr:uid="{D8706E59-2AE8-4F48-80B4-12F2F62AA390}"/>
    <cellStyle name="Heading 3 2 4 4 3 5 8" xfId="10460" xr:uid="{0130FB26-7F15-48C1-8147-6CFE9B2DA4F8}"/>
    <cellStyle name="Heading 3 2 4 4 3 5 8 2" xfId="22828" xr:uid="{9D54C052-5F0E-42A1-9A1C-32CC8EB19076}"/>
    <cellStyle name="Heading 3 2 4 4 3 5 9" xfId="14866" xr:uid="{2C6B0349-3F67-4B54-A26D-CA6086DADB7A}"/>
    <cellStyle name="Heading 3 2 4 4 4" xfId="1205" xr:uid="{E0D4381C-4C78-4C86-8BF6-8205C04D471B}"/>
    <cellStyle name="Heading 3 2 4 4 4 2" xfId="1403" xr:uid="{EB2D33F0-D8E3-45DF-A30C-B8C5DF59CF3B}"/>
    <cellStyle name="Heading 3 2 4 4 4 2 10" xfId="14956" xr:uid="{DD8F5197-083D-4F20-9C03-559F27AF4DC4}"/>
    <cellStyle name="Heading 3 2 4 4 4 2 11" xfId="15631" xr:uid="{0B6AD16C-4E19-4ACA-9D6C-6F054D6C43BE}"/>
    <cellStyle name="Heading 3 2 4 4 4 2 2" xfId="3941" xr:uid="{D3A6B6B9-35EF-4752-9880-E0592E7CF9AB}"/>
    <cellStyle name="Heading 3 2 4 4 4 2 2 2" xfId="6917" xr:uid="{A4B9DEA0-0E4F-4652-95B7-94B5E9B65F79}"/>
    <cellStyle name="Heading 3 2 4 4 4 2 2 2 2" xfId="9112" xr:uid="{AAB5191B-49D1-416F-80EA-C74FF1FF49C9}"/>
    <cellStyle name="Heading 3 2 4 4 4 2 2 2 2 2" xfId="27962" xr:uid="{3EEF0102-2FDB-4B34-B339-F34FE8A456D9}"/>
    <cellStyle name="Heading 3 2 4 4 4 2 2 2 3" xfId="20006" xr:uid="{B0465161-5CAB-4B4D-B104-B83A299CAFEE}"/>
    <cellStyle name="Heading 3 2 4 4 4 2 2 2 4" xfId="22063" xr:uid="{58EF5AF2-08F3-4D09-8BEB-67150288553C}"/>
    <cellStyle name="Heading 3 2 4 4 4 2 2 3" xfId="8069" xr:uid="{D385C99B-8BFB-4EF3-ADFB-7ECE481F9B67}"/>
    <cellStyle name="Heading 3 2 4 4 4 2 2 3 2" xfId="25046" xr:uid="{64DE843F-B711-4CC7-A548-8F8E52C5641A}"/>
    <cellStyle name="Heading 3 2 4 4 4 2 2 4" xfId="17090" xr:uid="{F691CEF7-9BF5-4204-B4C1-04D789795DDD}"/>
    <cellStyle name="Heading 3 2 4 4 4 2 2 5" xfId="20768" xr:uid="{68EF737E-FD48-4414-A6AC-626994BA32E5}"/>
    <cellStyle name="Heading 3 2 4 4 4 2 3" xfId="4503" xr:uid="{6362C0FE-8CD9-4E87-9261-66CC3A67C8DF}"/>
    <cellStyle name="Heading 3 2 4 4 4 2 3 2" xfId="8321" xr:uid="{4EEAAEFE-6E9F-4076-BD85-9BE30B53C027}"/>
    <cellStyle name="Heading 3 2 4 4 4 2 3 2 2" xfId="25587" xr:uid="{CECD6E1B-4FCB-4E7D-9DE8-7647A545F579}"/>
    <cellStyle name="Heading 3 2 4 4 4 2 3 3" xfId="17631" xr:uid="{F228E469-D100-42FB-BAD9-63DDCA0FA81C}"/>
    <cellStyle name="Heading 3 2 4 4 4 2 3 4" xfId="21020" xr:uid="{D19468FD-3DF3-46E9-BE53-B9885AEC9CA4}"/>
    <cellStyle name="Heading 3 2 4 4 4 2 4" xfId="2559" xr:uid="{7B1EEE10-79C3-42CD-96C5-64893CFF09C4}"/>
    <cellStyle name="Heading 3 2 4 4 4 2 4 2" xfId="7789" xr:uid="{2F8DA976-A09D-4F50-9B6A-23AB5641FC66}"/>
    <cellStyle name="Heading 3 2 4 4 4 2 4 2 2" xfId="23695" xr:uid="{7B8B08C8-E380-45F0-91E7-D64325ED03AC}"/>
    <cellStyle name="Heading 3 2 4 4 4 2 4 3" xfId="15742" xr:uid="{F0779B59-C1F3-4B4C-8BAC-E9A57EABD531}"/>
    <cellStyle name="Heading 3 2 4 4 4 2 4 4" xfId="21778" xr:uid="{DC538E02-3A4E-47A0-8975-7A63BF8BC505}"/>
    <cellStyle name="Heading 3 2 4 4 4 2 5" xfId="5271" xr:uid="{18A7A617-6811-4C62-8E8B-86C11E790337}"/>
    <cellStyle name="Heading 3 2 4 4 4 2 5 2" xfId="8788" xr:uid="{468EB590-F6DD-45D7-A87A-2D76BC9244E1}"/>
    <cellStyle name="Heading 3 2 4 4 4 2 5 2 2" xfId="26324" xr:uid="{555D6800-EAD2-4F38-9501-75C8EFBB858E}"/>
    <cellStyle name="Heading 3 2 4 4 4 2 5 3" xfId="18368" xr:uid="{A0951EDC-DFF3-4235-A431-7BE696C2C79C}"/>
    <cellStyle name="Heading 3 2 4 4 4 2 5 4" xfId="21487" xr:uid="{E57887BF-B3C6-4B54-BBAA-490A04BFA028}"/>
    <cellStyle name="Heading 3 2 4 4 4 2 6" xfId="4832" xr:uid="{85911C43-1AF1-4A62-BAB2-3612B21183C0}"/>
    <cellStyle name="Heading 3 2 4 4 4 2 6 2" xfId="8526" xr:uid="{6B4720A3-23E9-4753-BDA5-F9F5E83B1B3A}"/>
    <cellStyle name="Heading 3 2 4 4 4 2 6 2 2" xfId="25891" xr:uid="{2BC003A3-50B6-4991-AA31-A587510A3EF8}"/>
    <cellStyle name="Heading 3 2 4 4 4 2 6 3" xfId="17935" xr:uid="{70A00967-7358-4FCA-A68F-4689E5B3F136}"/>
    <cellStyle name="Heading 3 2 4 4 4 2 6 4" xfId="21225" xr:uid="{285D9773-0B7D-42D2-B960-0D02F299D0E7}"/>
    <cellStyle name="Heading 3 2 4 4 4 2 7" xfId="7349" xr:uid="{4CB58E00-4BEC-4B5F-A88D-C7CE13E533F1}"/>
    <cellStyle name="Heading 3 2 4 4 4 2 7 2" xfId="9252" xr:uid="{336AE0A0-A5CC-46C0-BAFE-79A7772E9177}"/>
    <cellStyle name="Heading 3 2 4 4 4 2 7 3" xfId="22203" xr:uid="{DEA883DC-6577-4537-8E8E-65D640DE83E8}"/>
    <cellStyle name="Heading 3 2 4 4 4 2 8" xfId="7648" xr:uid="{C8E05C94-17E3-4DF1-9940-4AC56615CA53}"/>
    <cellStyle name="Heading 3 2 4 4 4 2 8 2" xfId="22918" xr:uid="{17C62452-A201-413D-A334-87B9F413708C}"/>
    <cellStyle name="Heading 3 2 4 4 4 2 9" xfId="10038" xr:uid="{1FF0E3CA-0179-4C84-ACCE-9EF2E862EFAB}"/>
    <cellStyle name="Heading 3 2 4 4 4 2 9 2" xfId="22419" xr:uid="{5DF7983E-618A-4373-8E90-827F489CEA3F}"/>
    <cellStyle name="Heading 3 2 4 4 4 3" xfId="1489" xr:uid="{F10B7DE5-E234-4D22-91AA-A399789D5EDF}"/>
    <cellStyle name="Heading 3 2 4 4 4 3 10" xfId="20545" xr:uid="{C36DB0CB-9FDD-40E4-B25D-644D7E9BB727}"/>
    <cellStyle name="Heading 3 2 4 4 4 3 2" xfId="4026" xr:uid="{6E5F752A-C457-45BC-B326-227A526BB96A}"/>
    <cellStyle name="Heading 3 2 4 4 4 3 2 2" xfId="7002" xr:uid="{F11C3856-F23C-40D2-9377-7FDD0416F878}"/>
    <cellStyle name="Heading 3 2 4 4 4 3 2 2 2" xfId="9197" xr:uid="{26678AAA-EB13-42F9-9171-2C25E1C9CC99}"/>
    <cellStyle name="Heading 3 2 4 4 4 3 2 2 2 2" xfId="28047" xr:uid="{E1FE2B7A-8A9D-417C-9DD9-7B013C2AE325}"/>
    <cellStyle name="Heading 3 2 4 4 4 3 2 2 3" xfId="20091" xr:uid="{573157C3-0B6D-4FBA-808B-FA0F77E59899}"/>
    <cellStyle name="Heading 3 2 4 4 4 3 2 2 4" xfId="22148" xr:uid="{90096235-4587-43AB-AEB9-B4C95A4471AE}"/>
    <cellStyle name="Heading 3 2 4 4 4 3 2 3" xfId="8153" xr:uid="{60F2F7C4-D1A2-41C4-BAE9-2496C3E59E5B}"/>
    <cellStyle name="Heading 3 2 4 4 4 3 2 3 2" xfId="25130" xr:uid="{C59B435B-7395-45F6-B473-CEF7631E78C3}"/>
    <cellStyle name="Heading 3 2 4 4 4 3 2 4" xfId="17174" xr:uid="{CC8B52C4-3174-4316-9CDB-4305A2A55BCA}"/>
    <cellStyle name="Heading 3 2 4 4 4 3 2 5" xfId="20852" xr:uid="{49CDF31F-2CA0-42C4-8FA6-4CAF75C242A5}"/>
    <cellStyle name="Heading 3 2 4 4 4 3 3" xfId="4587" xr:uid="{093DC609-8426-4EDF-8C48-2E7D9226DEA8}"/>
    <cellStyle name="Heading 3 2 4 4 4 3 3 2" xfId="8405" xr:uid="{402548A4-E319-406B-89B2-82BC0EFAB49A}"/>
    <cellStyle name="Heading 3 2 4 4 4 3 3 2 2" xfId="25671" xr:uid="{A2E5FB21-DA79-4E65-9110-D4FA94B02496}"/>
    <cellStyle name="Heading 3 2 4 4 4 3 3 3" xfId="17715" xr:uid="{63B1B3DF-F638-4105-AF1D-85F20158335F}"/>
    <cellStyle name="Heading 3 2 4 4 4 3 3 4" xfId="21104" xr:uid="{A812EEBA-6063-43D0-BC92-DD7779C2B2D4}"/>
    <cellStyle name="Heading 3 2 4 4 4 3 4" xfId="2552" xr:uid="{FB0D90E9-508B-43EE-B65B-535A44FA1738}"/>
    <cellStyle name="Heading 3 2 4 4 4 3 4 2" xfId="7782" xr:uid="{41BF9A80-95CA-4BA2-9772-E4659BF64DB6}"/>
    <cellStyle name="Heading 3 2 4 4 4 3 4 2 2" xfId="23688" xr:uid="{840C3A8A-1EB3-4DDC-ADCF-F083717A36FF}"/>
    <cellStyle name="Heading 3 2 4 4 4 3 4 3" xfId="15735" xr:uid="{8841DCE8-BB94-4E58-8184-3398D8C41358}"/>
    <cellStyle name="Heading 3 2 4 4 4 3 4 4" xfId="21771" xr:uid="{CC583B0D-23C1-4740-A142-1FF62F2EA90D}"/>
    <cellStyle name="Heading 3 2 4 4 4 3 5" xfId="5357" xr:uid="{263FAE8C-3590-46A8-93DE-FFA5DBB9C766}"/>
    <cellStyle name="Heading 3 2 4 4 4 3 5 2" xfId="8874" xr:uid="{3F924EEC-230E-4845-9E17-D17121DFDB0F}"/>
    <cellStyle name="Heading 3 2 4 4 4 3 5 2 2" xfId="26410" xr:uid="{6B479BFF-5A86-4575-9137-B300D6C070E2}"/>
    <cellStyle name="Heading 3 2 4 4 4 3 5 3" xfId="18454" xr:uid="{4DA7D170-7049-417B-9A93-1D156FBD0653}"/>
    <cellStyle name="Heading 3 2 4 4 4 3 5 4" xfId="21573" xr:uid="{C35DA56D-053E-4192-8AF7-A159BFC0CC0F}"/>
    <cellStyle name="Heading 3 2 4 4 4 3 6" xfId="5616" xr:uid="{C5B1F4A6-68DD-48E6-9D81-97453C447D00}"/>
    <cellStyle name="Heading 3 2 4 4 4 3 6 2" xfId="8938" xr:uid="{43AA230C-A07C-4CD2-8159-2439CE27F059}"/>
    <cellStyle name="Heading 3 2 4 4 4 3 6 2 2" xfId="26665" xr:uid="{7DECC9FD-D08B-4772-B7BB-16DD1F96249D}"/>
    <cellStyle name="Heading 3 2 4 4 4 3 6 3" xfId="18709" xr:uid="{B9F4668E-9CA9-4535-B31B-85147335BAC5}"/>
    <cellStyle name="Heading 3 2 4 4 4 3 6 4" xfId="21647" xr:uid="{6ABCEC78-6D2B-4A96-84CD-5483B8128C62}"/>
    <cellStyle name="Heading 3 2 4 4 4 3 7" xfId="7433" xr:uid="{B9C45240-B750-4D56-B641-24C56F22312F}"/>
    <cellStyle name="Heading 3 2 4 4 4 3 7 2" xfId="9336" xr:uid="{3BF475D5-31DB-4C85-96AB-FCA296048744}"/>
    <cellStyle name="Heading 3 2 4 4 4 3 7 3" xfId="22287" xr:uid="{EEA91EAB-86CD-4B68-AE4D-8AB72C0EBBFF}"/>
    <cellStyle name="Heading 3 2 4 4 4 3 8" xfId="10529" xr:uid="{44633338-EE68-466C-851C-5F4B9CA48E41}"/>
    <cellStyle name="Heading 3 2 4 4 4 3 8 2" xfId="23003" xr:uid="{50D452F0-F628-437A-8677-67B8B7F9007A}"/>
    <cellStyle name="Heading 3 2 4 4 4 3 9" xfId="15040" xr:uid="{5702671E-21D4-4AB6-AC47-1A59CCB0C93D}"/>
    <cellStyle name="Heading 3 2 4 4 5" xfId="1206" xr:uid="{15262F99-0565-4FC1-92DD-977B084C1A16}"/>
    <cellStyle name="Heading 3 2 4 4 5 2" xfId="1404" xr:uid="{49443E83-7245-4572-9615-8094946721F2}"/>
    <cellStyle name="Heading 3 2 4 4 5 2 10" xfId="14957" xr:uid="{1A7F38F4-3447-4364-AA67-7B149F2F1A37}"/>
    <cellStyle name="Heading 3 2 4 4 5 2 11" xfId="14754" xr:uid="{55EF3DA9-A0E8-49EE-BF69-92094F4D3440}"/>
    <cellStyle name="Heading 3 2 4 4 5 2 2" xfId="3942" xr:uid="{DBA3A1E8-F8BD-455E-A35B-1ADAE6132D8D}"/>
    <cellStyle name="Heading 3 2 4 4 5 2 2 2" xfId="6918" xr:uid="{7DAF3C8F-FDB7-432A-9527-56E71A69BFFE}"/>
    <cellStyle name="Heading 3 2 4 4 5 2 2 2 2" xfId="9113" xr:uid="{4CE60112-C131-4A88-B86D-1D4EB9A9A908}"/>
    <cellStyle name="Heading 3 2 4 4 5 2 2 2 2 2" xfId="27963" xr:uid="{90BD21CB-FC09-4297-9F24-AA0735BC00B5}"/>
    <cellStyle name="Heading 3 2 4 4 5 2 2 2 3" xfId="20007" xr:uid="{26E4ACD0-5805-4CA0-84B6-160B1B2D3802}"/>
    <cellStyle name="Heading 3 2 4 4 5 2 2 2 4" xfId="22064" xr:uid="{3E20D1BA-8C37-4FD7-8119-E5B38C0289EF}"/>
    <cellStyle name="Heading 3 2 4 4 5 2 2 3" xfId="8070" xr:uid="{E1FDC252-42B7-496A-BF01-34EFA16E78B5}"/>
    <cellStyle name="Heading 3 2 4 4 5 2 2 3 2" xfId="25047" xr:uid="{0C0C69CF-98E3-4915-92EE-2416C703E50E}"/>
    <cellStyle name="Heading 3 2 4 4 5 2 2 4" xfId="17091" xr:uid="{329D083B-155B-47C2-9FB6-3127DD1C8A92}"/>
    <cellStyle name="Heading 3 2 4 4 5 2 2 5" xfId="20769" xr:uid="{711A962D-7413-4F9B-BB37-3E4E50A120D0}"/>
    <cellStyle name="Heading 3 2 4 4 5 2 3" xfId="4504" xr:uid="{8C38F67C-E55F-4466-98CA-7BF2DAFD16C6}"/>
    <cellStyle name="Heading 3 2 4 4 5 2 3 2" xfId="8322" xr:uid="{3D5FD7FA-C6AC-4D95-9043-C7C07155AAED}"/>
    <cellStyle name="Heading 3 2 4 4 5 2 3 2 2" xfId="25588" xr:uid="{97A16417-0A97-41D0-8BBE-980055904217}"/>
    <cellStyle name="Heading 3 2 4 4 5 2 3 3" xfId="17632" xr:uid="{CB3DDF81-E1D4-4C7D-B2EE-F7F8B3B72EB9}"/>
    <cellStyle name="Heading 3 2 4 4 5 2 3 4" xfId="21021" xr:uid="{F17E3CE0-9166-41BC-91DF-DFA8F84018E1}"/>
    <cellStyle name="Heading 3 2 4 4 5 2 4" xfId="2641" xr:uid="{99E5BF47-6077-464F-AD60-B59916B30F97}"/>
    <cellStyle name="Heading 3 2 4 4 5 2 4 2" xfId="7869" xr:uid="{C2791FE8-42C2-421C-9ACA-FB3D2BE2242A}"/>
    <cellStyle name="Heading 3 2 4 4 5 2 4 2 2" xfId="23776" xr:uid="{7A53A55E-5038-4B4B-9C0C-9A15992F00D8}"/>
    <cellStyle name="Heading 3 2 4 4 5 2 4 3" xfId="15823" xr:uid="{998B2B66-1EF3-4064-BF49-D4F67F5598A3}"/>
    <cellStyle name="Heading 3 2 4 4 5 2 4 4" xfId="21858" xr:uid="{8D805CCF-17F7-405F-817A-7E6958EF05E5}"/>
    <cellStyle name="Heading 3 2 4 4 5 2 5" xfId="5272" xr:uid="{BF09A35E-DBBC-4475-BB25-A615F41339A7}"/>
    <cellStyle name="Heading 3 2 4 4 5 2 5 2" xfId="8789" xr:uid="{86C18D41-874B-4F19-9F2F-222F1BD7CD56}"/>
    <cellStyle name="Heading 3 2 4 4 5 2 5 2 2" xfId="26325" xr:uid="{0D3EED3D-41D9-4B19-BD03-A47B1D60EA9B}"/>
    <cellStyle name="Heading 3 2 4 4 5 2 5 3" xfId="18369" xr:uid="{7CF82FCE-31E1-4D79-AF0D-7D374542E719}"/>
    <cellStyle name="Heading 3 2 4 4 5 2 5 4" xfId="21488" xr:uid="{41ED6208-7698-4D09-B034-0B07DD89F9CA}"/>
    <cellStyle name="Heading 3 2 4 4 5 2 6" xfId="4681" xr:uid="{C2462597-ABC2-4EBA-8BBB-B31A906D1DCF}"/>
    <cellStyle name="Heading 3 2 4 4 5 2 6 2" xfId="8467" xr:uid="{D94BDEDA-D829-4BAB-8507-8A4FE291E1C5}"/>
    <cellStyle name="Heading 3 2 4 4 5 2 6 2 2" xfId="25754" xr:uid="{FCC845DF-1191-4F15-A3BB-900FAB431490}"/>
    <cellStyle name="Heading 3 2 4 4 5 2 6 3" xfId="17798" xr:uid="{17EA5D1D-2A99-42A3-B130-DF0124C529D1}"/>
    <cellStyle name="Heading 3 2 4 4 5 2 6 4" xfId="21166" xr:uid="{743835DB-8F29-4EAD-A588-994CF2263D59}"/>
    <cellStyle name="Heading 3 2 4 4 5 2 7" xfId="7514" xr:uid="{0DE50BD4-1D16-4C83-85BC-E61C1A95A402}"/>
    <cellStyle name="Heading 3 2 4 4 5 2 7 2" xfId="9417" xr:uid="{7A11AA37-582A-4427-9CD5-C95E2A7AC5B3}"/>
    <cellStyle name="Heading 3 2 4 4 5 2 7 3" xfId="22368" xr:uid="{516240E0-1F68-4718-B4BD-BCFAC45F7D9C}"/>
    <cellStyle name="Heading 3 2 4 4 5 2 8" xfId="7649" xr:uid="{DEBB13A1-5251-46B1-A2E0-7C759F1531AD}"/>
    <cellStyle name="Heading 3 2 4 4 5 2 8 2" xfId="22919" xr:uid="{E8159772-BB73-4225-A86F-844392229B36}"/>
    <cellStyle name="Heading 3 2 4 4 5 2 9" xfId="10614" xr:uid="{775EF0D7-1F3D-4122-A6DB-3198B29C6095}"/>
    <cellStyle name="Heading 3 2 4 4 5 2 9 2" xfId="23084" xr:uid="{309D61E1-7474-45C7-B07A-2570F48BE1B9}"/>
    <cellStyle name="Heading 3 2 4 4 5 3" xfId="1490" xr:uid="{EB5E515C-CE06-4B43-8698-9DAD774C49C0}"/>
    <cellStyle name="Heading 3 2 4 4 5 3 10" xfId="20517" xr:uid="{D02941C6-CFBF-4F23-A073-A9A3634DA7A2}"/>
    <cellStyle name="Heading 3 2 4 4 5 3 2" xfId="4027" xr:uid="{7A675234-7863-44E7-8227-CFF618D52239}"/>
    <cellStyle name="Heading 3 2 4 4 5 3 2 2" xfId="7003" xr:uid="{82290B33-C9B6-4E6C-8372-9A32E410C11C}"/>
    <cellStyle name="Heading 3 2 4 4 5 3 2 2 2" xfId="9198" xr:uid="{A29A9360-882E-4C8F-A4D4-CCAB87AEB236}"/>
    <cellStyle name="Heading 3 2 4 4 5 3 2 2 2 2" xfId="28048" xr:uid="{59B7644B-3116-4860-83D0-0306E9CE6FDE}"/>
    <cellStyle name="Heading 3 2 4 4 5 3 2 2 3" xfId="20092" xr:uid="{6115072C-870F-42F4-80C3-E5C6B7387899}"/>
    <cellStyle name="Heading 3 2 4 4 5 3 2 2 4" xfId="22149" xr:uid="{43066E0F-000C-4E15-8B0D-F479F3C3D25A}"/>
    <cellStyle name="Heading 3 2 4 4 5 3 2 3" xfId="8154" xr:uid="{81E9652C-0CF3-49FD-839E-4D83E55191FD}"/>
    <cellStyle name="Heading 3 2 4 4 5 3 2 3 2" xfId="25131" xr:uid="{30CE1234-9C3E-41EC-88E7-20DBF386EEAB}"/>
    <cellStyle name="Heading 3 2 4 4 5 3 2 4" xfId="17175" xr:uid="{0B22BD1F-E050-4A19-9BC1-8C186B706A3F}"/>
    <cellStyle name="Heading 3 2 4 4 5 3 2 5" xfId="20853" xr:uid="{0421CD81-BF7E-41F8-91FD-60B16B38A591}"/>
    <cellStyle name="Heading 3 2 4 4 5 3 3" xfId="4588" xr:uid="{9EBEC69D-112E-407C-AA87-763FD95092C0}"/>
    <cellStyle name="Heading 3 2 4 4 5 3 3 2" xfId="8406" xr:uid="{FA23F991-7ECF-481E-AAF1-7CCC2FF0CC87}"/>
    <cellStyle name="Heading 3 2 4 4 5 3 3 2 2" xfId="25672" xr:uid="{9252028A-470D-4E16-AC62-B846D9382CE5}"/>
    <cellStyle name="Heading 3 2 4 4 5 3 3 3" xfId="17716" xr:uid="{9F542108-1FE4-4267-8345-31390F06E5FB}"/>
    <cellStyle name="Heading 3 2 4 4 5 3 3 4" xfId="21105" xr:uid="{8C8CE0E5-FE43-4E28-A8D6-C5D313175B36}"/>
    <cellStyle name="Heading 3 2 4 4 5 3 4" xfId="2493" xr:uid="{4585389D-7392-4505-8A24-0AE6217DCCC6}"/>
    <cellStyle name="Heading 3 2 4 4 5 3 4 2" xfId="7728" xr:uid="{C79BFD2F-CC07-4F92-A11C-C897B20C5307}"/>
    <cellStyle name="Heading 3 2 4 4 5 3 4 2 2" xfId="23630" xr:uid="{39084E75-0C99-41E9-9B97-516F8C258EED}"/>
    <cellStyle name="Heading 3 2 4 4 5 3 4 3" xfId="15677" xr:uid="{23FE262E-129A-4FEF-81FF-B2D7D8BEDCCF}"/>
    <cellStyle name="Heading 3 2 4 4 5 3 4 4" xfId="21717" xr:uid="{9368847B-6670-4292-B7AB-C95F0D7BD0A7}"/>
    <cellStyle name="Heading 3 2 4 4 5 3 5" xfId="5358" xr:uid="{96A44D59-24BF-4980-9B6B-AA7C61D2C3BE}"/>
    <cellStyle name="Heading 3 2 4 4 5 3 5 2" xfId="8875" xr:uid="{563EC0F9-1A58-444F-BD44-D6FF1A0432A3}"/>
    <cellStyle name="Heading 3 2 4 4 5 3 5 2 2" xfId="26411" xr:uid="{99C3A69C-0DF7-4856-99D2-2519943FE890}"/>
    <cellStyle name="Heading 3 2 4 4 5 3 5 3" xfId="18455" xr:uid="{860DE2B2-C5DD-4FCC-9CEA-E27AEBC7295E}"/>
    <cellStyle name="Heading 3 2 4 4 5 3 5 4" xfId="21574" xr:uid="{D493B7FB-5576-4D78-821E-072E6B902EE4}"/>
    <cellStyle name="Heading 3 2 4 4 5 3 6" xfId="4822" xr:uid="{C54C8EC7-AA71-471E-98FF-568E9787B600}"/>
    <cellStyle name="Heading 3 2 4 4 5 3 6 2" xfId="8516" xr:uid="{CF1234DF-226A-4ACA-833A-4EE10505068A}"/>
    <cellStyle name="Heading 3 2 4 4 5 3 6 2 2" xfId="25881" xr:uid="{DDF85F36-26E2-432D-8821-7FE470704D59}"/>
    <cellStyle name="Heading 3 2 4 4 5 3 6 3" xfId="17925" xr:uid="{DD67B756-183D-4B4C-8785-11E6B9D28F08}"/>
    <cellStyle name="Heading 3 2 4 4 5 3 6 4" xfId="21215" xr:uid="{B3523B1C-8F3E-4990-B38A-61BEB254FB72}"/>
    <cellStyle name="Heading 3 2 4 4 5 3 7" xfId="7355" xr:uid="{CEF34943-68C2-4DC3-AD98-099A70613FCD}"/>
    <cellStyle name="Heading 3 2 4 4 5 3 7 2" xfId="9258" xr:uid="{B58DAC7B-5880-4780-BB95-95A0B07070F2}"/>
    <cellStyle name="Heading 3 2 4 4 5 3 7 3" xfId="22209" xr:uid="{840B27A2-F492-4E07-BB38-060757EE9762}"/>
    <cellStyle name="Heading 3 2 4 4 5 3 8" xfId="10530" xr:uid="{E339AA17-E157-485F-9BA1-52F76F6596B4}"/>
    <cellStyle name="Heading 3 2 4 4 5 3 8 2" xfId="23004" xr:uid="{10FAFFFA-EBBB-4E3B-9D43-AE4EEE5BD981}"/>
    <cellStyle name="Heading 3 2 4 4 5 3 9" xfId="15041" xr:uid="{768B0609-649C-4E94-9DC6-740CC87CA798}"/>
    <cellStyle name="Heading 3 2 4 4 6" xfId="1298" xr:uid="{1A6E8770-FE8A-43E3-93DC-98DD46C957AA}"/>
    <cellStyle name="Heading 3 2 4 4 6 10" xfId="14855" xr:uid="{9AE0940E-C08B-458E-921D-87DF1D39DB40}"/>
    <cellStyle name="Heading 3 2 4 4 6 11" xfId="14469" xr:uid="{1B61C3CA-EB9A-4E6B-AC20-4EE74DCC3B07}"/>
    <cellStyle name="Heading 3 2 4 4 6 2" xfId="3837" xr:uid="{2EF1E0C1-38AD-4B06-BA04-AD3C50BBCB3B}"/>
    <cellStyle name="Heading 3 2 4 4 6 2 2" xfId="6816" xr:uid="{B3554ED2-4B73-4B22-98AA-85AA7702890D}"/>
    <cellStyle name="Heading 3 2 4 4 6 2 2 2" xfId="9011" xr:uid="{3C21257C-E658-46EC-83BF-68F57D9CC2B6}"/>
    <cellStyle name="Heading 3 2 4 4 6 2 2 2 2" xfId="27861" xr:uid="{3D43E065-4E8D-42AD-A274-456A6EA26E84}"/>
    <cellStyle name="Heading 3 2 4 4 6 2 2 3" xfId="19905" xr:uid="{31D062E7-0688-4533-A6C2-8439EA45024D}"/>
    <cellStyle name="Heading 3 2 4 4 6 2 2 4" xfId="21962" xr:uid="{1C979C96-1CFC-4729-A9CF-B272C29407A4}"/>
    <cellStyle name="Heading 3 2 4 4 6 2 3" xfId="7968" xr:uid="{0AF48825-3E46-45E0-92F0-18868E64DB6D}"/>
    <cellStyle name="Heading 3 2 4 4 6 2 3 2" xfId="24945" xr:uid="{C2F396E6-BBB9-4930-9291-2D99BB447B61}"/>
    <cellStyle name="Heading 3 2 4 4 6 2 4" xfId="16989" xr:uid="{5A027B14-AEA5-4C36-AB8E-7CAF5B14FB9B}"/>
    <cellStyle name="Heading 3 2 4 4 6 2 5" xfId="20667" xr:uid="{E8E9655B-AE8E-482C-8AB3-A1C14762D499}"/>
    <cellStyle name="Heading 3 2 4 4 6 3" xfId="4402" xr:uid="{C78757F4-559E-470F-A931-E327AD2B1890}"/>
    <cellStyle name="Heading 3 2 4 4 6 3 2" xfId="8220" xr:uid="{D21437F5-73E6-4A9B-9705-9AFB7767BD52}"/>
    <cellStyle name="Heading 3 2 4 4 6 3 2 2" xfId="25486" xr:uid="{4D3BB364-A8B2-42D2-B0B3-6711E0420119}"/>
    <cellStyle name="Heading 3 2 4 4 6 3 3" xfId="17530" xr:uid="{E9A861A8-0125-4AAD-AB5B-87FB1DCDD348}"/>
    <cellStyle name="Heading 3 2 4 4 6 3 4" xfId="20919" xr:uid="{25657A9E-958D-4C82-BEC4-4A6E75555CED}"/>
    <cellStyle name="Heading 3 2 4 4 6 4" xfId="2599" xr:uid="{E04F51D2-9D30-4982-BFA1-A5E50344503D}"/>
    <cellStyle name="Heading 3 2 4 4 6 4 2" xfId="7829" xr:uid="{82A4FA1C-A5E7-4A6A-9957-E91D295EE824}"/>
    <cellStyle name="Heading 3 2 4 4 6 4 2 2" xfId="23735" xr:uid="{3DF11D38-5C4D-44E7-909E-6C3845D70050}"/>
    <cellStyle name="Heading 3 2 4 4 6 4 3" xfId="15782" xr:uid="{CE39CEC6-BD63-4D2F-93B1-04AA2EE3FE79}"/>
    <cellStyle name="Heading 3 2 4 4 6 4 4" xfId="21818" xr:uid="{73B203D7-3367-4D51-8F4D-40A8CAA6A136}"/>
    <cellStyle name="Heading 3 2 4 4 6 5" xfId="5170" xr:uid="{E2478036-C825-4471-BDFC-BFE017956449}"/>
    <cellStyle name="Heading 3 2 4 4 6 5 2" xfId="8687" xr:uid="{D68B94F1-2FC2-4879-8B6A-E2C7DA9D3969}"/>
    <cellStyle name="Heading 3 2 4 4 6 5 2 2" xfId="26223" xr:uid="{6D1C9CC8-243D-4F23-A030-FBD7AE5612C5}"/>
    <cellStyle name="Heading 3 2 4 4 6 5 3" xfId="18267" xr:uid="{6755BB9A-ECC2-48C5-8761-34A8712500DB}"/>
    <cellStyle name="Heading 3 2 4 4 6 5 4" xfId="21386" xr:uid="{7D2DE855-10A0-4E8C-ABC3-6B4CF6D86A4E}"/>
    <cellStyle name="Heading 3 2 4 4 6 6" xfId="4985" xr:uid="{24376EF5-8BF4-49D4-B464-BAF5265BD9F9}"/>
    <cellStyle name="Heading 3 2 4 4 6 6 2" xfId="8574" xr:uid="{B02EAE7F-9ACF-45C6-AD09-F317D71D434B}"/>
    <cellStyle name="Heading 3 2 4 4 6 6 2 2" xfId="26040" xr:uid="{E682BC78-B520-4AF2-8765-9A046F201390}"/>
    <cellStyle name="Heading 3 2 4 4 6 6 3" xfId="18084" xr:uid="{C358098B-7D27-4BCF-A1DB-343E28E61CCD}"/>
    <cellStyle name="Heading 3 2 4 4 6 6 4" xfId="21273" xr:uid="{D3B45236-75B5-40ED-B533-397A4C86FC00}"/>
    <cellStyle name="Heading 3 2 4 4 6 7" xfId="7384" xr:uid="{3758380F-7FB9-4229-B43E-0F7BEE8410B7}"/>
    <cellStyle name="Heading 3 2 4 4 6 7 2" xfId="9287" xr:uid="{184742EB-1154-44E3-94B6-B47A359D01DA}"/>
    <cellStyle name="Heading 3 2 4 4 6 7 3" xfId="22238" xr:uid="{AC3EE9C2-5E3D-4D9D-9720-02D82A525013}"/>
    <cellStyle name="Heading 3 2 4 4 6 8" xfId="7549" xr:uid="{9C684D5C-E78C-49ED-93F6-C23475169723}"/>
    <cellStyle name="Heading 3 2 4 4 6 8 2" xfId="22817" xr:uid="{EEC0555A-DC65-4034-8C30-C951BF51AB28}"/>
    <cellStyle name="Heading 3 2 4 4 6 9" xfId="10573" xr:uid="{85189B7A-B2F6-4B0A-AF39-7EDCBD5EC165}"/>
    <cellStyle name="Heading 3 2 4 4 6 9 2" xfId="23043" xr:uid="{22B74FF1-5AB2-4086-9F74-D0B5EA1B96DB}"/>
    <cellStyle name="Heading 3 2 4 4 7" xfId="1269" xr:uid="{04594C33-D7AC-49E7-80EC-379C42BDA9D2}"/>
    <cellStyle name="Heading 3 2 4 4 7 10" xfId="20592" xr:uid="{977169EA-6EED-4D14-B60A-06FA74C27D05}"/>
    <cellStyle name="Heading 3 2 4 4 7 2" xfId="3814" xr:uid="{77E5618E-2425-4B38-822A-E61606115B88}"/>
    <cellStyle name="Heading 3 2 4 4 7 2 2" xfId="6795" xr:uid="{767A138D-4698-4689-9F4E-F9A7006051F2}"/>
    <cellStyle name="Heading 3 2 4 4 7 2 2 2" xfId="8990" xr:uid="{B3A87442-328E-42B7-A069-BC3A9266C76D}"/>
    <cellStyle name="Heading 3 2 4 4 7 2 2 2 2" xfId="27840" xr:uid="{4340AF53-3C72-4C6F-94B7-49E620CD4EA6}"/>
    <cellStyle name="Heading 3 2 4 4 7 2 2 3" xfId="19884" xr:uid="{8C733D33-363B-4777-A1BB-CA4E087F921B}"/>
    <cellStyle name="Heading 3 2 4 4 7 2 2 4" xfId="21941" xr:uid="{F40DD16D-6D0B-4AFC-9109-5605FF045899}"/>
    <cellStyle name="Heading 3 2 4 4 7 2 3" xfId="7949" xr:uid="{71670D70-98E9-4DBB-BEA6-6D5514F55EEA}"/>
    <cellStyle name="Heading 3 2 4 4 7 2 3 2" xfId="24926" xr:uid="{B717D5C0-9DCB-48AF-87C9-12D0438B46A0}"/>
    <cellStyle name="Heading 3 2 4 4 7 2 4" xfId="16970" xr:uid="{1AC213E5-87A9-4661-B724-B2F409502441}"/>
    <cellStyle name="Heading 3 2 4 4 7 2 5" xfId="20648" xr:uid="{4FCA2FF9-177B-4A62-AA34-6E229C4F1022}"/>
    <cellStyle name="Heading 3 2 4 4 7 3" xfId="4383" xr:uid="{6611C642-D94D-474F-88E4-E78114FCDB08}"/>
    <cellStyle name="Heading 3 2 4 4 7 3 2" xfId="8201" xr:uid="{945D9B7C-6212-41E8-A65D-FBAF096BC801}"/>
    <cellStyle name="Heading 3 2 4 4 7 3 2 2" xfId="25467" xr:uid="{9D0B8D37-0F18-40B0-9AEE-3D3B948358C7}"/>
    <cellStyle name="Heading 3 2 4 4 7 3 3" xfId="17511" xr:uid="{B9D8CA8D-6B8C-45BC-B2A4-07CB2EE6BF50}"/>
    <cellStyle name="Heading 3 2 4 4 7 3 4" xfId="20900" xr:uid="{0CC190CE-F833-452E-8D6A-67B6E52C2D07}"/>
    <cellStyle name="Heading 3 2 4 4 7 4" xfId="2661" xr:uid="{DE894D15-32B5-431F-AC80-9E0E613A064E}"/>
    <cellStyle name="Heading 3 2 4 4 7 4 2" xfId="7887" xr:uid="{6347AEE0-E26E-4BEE-B4B8-D115CD77DA34}"/>
    <cellStyle name="Heading 3 2 4 4 7 4 2 2" xfId="23796" xr:uid="{A8A3C51D-62FD-4653-8B6F-521EE525ED60}"/>
    <cellStyle name="Heading 3 2 4 4 7 4 3" xfId="15843" xr:uid="{8D2232F0-6317-4975-8DAC-24029FA0106E}"/>
    <cellStyle name="Heading 3 2 4 4 7 4 4" xfId="21876" xr:uid="{5FF21433-6D67-4FB7-863C-AC0B45742469}"/>
    <cellStyle name="Heading 3 2 4 4 7 5" xfId="5148" xr:uid="{CD1C6992-F79E-493E-BAB1-67A8500A5886}"/>
    <cellStyle name="Heading 3 2 4 4 7 5 2" xfId="8665" xr:uid="{B8CE665A-B91A-4E18-A74B-272A81F0BFD9}"/>
    <cellStyle name="Heading 3 2 4 4 7 5 2 2" xfId="26201" xr:uid="{AB9F839A-1BF3-45BE-ABE0-CB76270E696F}"/>
    <cellStyle name="Heading 3 2 4 4 7 5 3" xfId="18245" xr:uid="{EEB7F4C0-61AE-4E23-A47B-6D9FA5BE2DBD}"/>
    <cellStyle name="Heading 3 2 4 4 7 5 4" xfId="21364" xr:uid="{3CD3759B-E279-45A5-901D-3D7EC4FCC4CE}"/>
    <cellStyle name="Heading 3 2 4 4 7 6" xfId="5590" xr:uid="{F64C4DA5-B3A0-4E06-830F-2F501E1ED689}"/>
    <cellStyle name="Heading 3 2 4 4 7 6 2" xfId="8921" xr:uid="{87C7A30E-34B1-4222-93D5-18A0D371D68E}"/>
    <cellStyle name="Heading 3 2 4 4 7 6 2 2" xfId="26640" xr:uid="{F5CFE5A9-5665-40E2-B312-2B56B4A0F849}"/>
    <cellStyle name="Heading 3 2 4 4 7 6 3" xfId="18684" xr:uid="{B518D45D-CE1B-42E8-BDE6-832A0B3CEBCE}"/>
    <cellStyle name="Heading 3 2 4 4 7 6 4" xfId="21621" xr:uid="{AE01CD0F-0E4B-4C02-B3D6-2402CFFE7A4B}"/>
    <cellStyle name="Heading 3 2 4 4 7 7" xfId="7501" xr:uid="{AF90BCB1-D188-40A1-BF10-BDB7071FAE16}"/>
    <cellStyle name="Heading 3 2 4 4 7 7 2" xfId="9404" xr:uid="{8B2A42E4-C099-445D-9C25-E17D563BEE47}"/>
    <cellStyle name="Heading 3 2 4 4 7 7 3" xfId="22355" xr:uid="{C439CEF2-5711-428C-BB38-B4E142FA093E}"/>
    <cellStyle name="Heading 3 2 4 4 7 8" xfId="10437" xr:uid="{EB98E7CE-CA77-46EC-A3C4-02A88E2FBB8C}"/>
    <cellStyle name="Heading 3 2 4 4 7 8 2" xfId="22795" xr:uid="{8F4DACA5-BE61-4F1F-B7F7-7A2B147FAB8B}"/>
    <cellStyle name="Heading 3 2 4 4 7 9" xfId="14836" xr:uid="{AE1E4FBB-FECC-422B-99F6-DFC3CA37A594}"/>
    <cellStyle name="Heading 3 2 4 4 8" xfId="29420" xr:uid="{8A2424B1-A354-468E-91E4-DE8E919767D6}"/>
    <cellStyle name="Heading 3 2 4 4 9" xfId="32377" xr:uid="{6A575910-4363-4182-8163-2276AA87179F}"/>
    <cellStyle name="Heading 3 2 4 5" xfId="971" xr:uid="{54B607D0-F187-4A30-AE51-3D6DDF84AC0B}"/>
    <cellStyle name="Heading 3 2 4 5 2" xfId="1046" xr:uid="{13AEECAB-8E19-43D1-AFC6-3C73A343016B}"/>
    <cellStyle name="Heading 3 2 4 5 2 2" xfId="1207" xr:uid="{0F0BF8E8-ECFD-4063-BA1F-605A663D97C1}"/>
    <cellStyle name="Heading 3 2 4 5 2 2 2" xfId="1405" xr:uid="{9C61E238-774E-469B-A840-488CB0BA8365}"/>
    <cellStyle name="Heading 3 2 4 5 2 2 2 10" xfId="14958" xr:uid="{6811CD49-0406-434A-89A9-E4CFC6DD1312}"/>
    <cellStyle name="Heading 3 2 4 5 2 2 2 11" xfId="15525" xr:uid="{1C69C760-2179-4496-B5B4-D43D8A6A2757}"/>
    <cellStyle name="Heading 3 2 4 5 2 2 2 2" xfId="3943" xr:uid="{065AAEE0-891E-4A88-825C-929DEF1036B3}"/>
    <cellStyle name="Heading 3 2 4 5 2 2 2 2 2" xfId="6919" xr:uid="{19AD53EB-AF51-461B-AAE0-DB6FE2A4A53D}"/>
    <cellStyle name="Heading 3 2 4 5 2 2 2 2 2 2" xfId="9114" xr:uid="{6AE6FC05-A9BA-4E23-AD35-8235C9C5E4A1}"/>
    <cellStyle name="Heading 3 2 4 5 2 2 2 2 2 2 2" xfId="27964" xr:uid="{8FF3207F-9039-4FCF-A2F3-987079281868}"/>
    <cellStyle name="Heading 3 2 4 5 2 2 2 2 2 3" xfId="20008" xr:uid="{65874D51-ACC3-4A5B-87EA-67FC6A5229BA}"/>
    <cellStyle name="Heading 3 2 4 5 2 2 2 2 2 4" xfId="22065" xr:uid="{69C40AB6-D316-4730-8053-0661457652B9}"/>
    <cellStyle name="Heading 3 2 4 5 2 2 2 2 3" xfId="8071" xr:uid="{2E8B2D64-C4FA-48D4-8BEE-7A7044B42A08}"/>
    <cellStyle name="Heading 3 2 4 5 2 2 2 2 3 2" xfId="25048" xr:uid="{D356EF5F-44D6-45E4-8172-84DFB854E8C7}"/>
    <cellStyle name="Heading 3 2 4 5 2 2 2 2 4" xfId="17092" xr:uid="{65BE1301-E042-46BA-B04E-E31E3D5D3AEE}"/>
    <cellStyle name="Heading 3 2 4 5 2 2 2 2 5" xfId="20770" xr:uid="{B110DD1F-899D-4485-B864-C29869637C2E}"/>
    <cellStyle name="Heading 3 2 4 5 2 2 2 3" xfId="4505" xr:uid="{1A2C3F27-1198-4406-AE72-883EB580F8E2}"/>
    <cellStyle name="Heading 3 2 4 5 2 2 2 3 2" xfId="8323" xr:uid="{9DDA0272-F007-4C4E-9688-CCA564943DC1}"/>
    <cellStyle name="Heading 3 2 4 5 2 2 2 3 2 2" xfId="25589" xr:uid="{2FA5DB22-ABE9-4DBF-BC1D-E13F3B33E84E}"/>
    <cellStyle name="Heading 3 2 4 5 2 2 2 3 3" xfId="17633" xr:uid="{94AF550F-EB5E-4537-A76A-4DDD3E63FF03}"/>
    <cellStyle name="Heading 3 2 4 5 2 2 2 3 4" xfId="21022" xr:uid="{685437C6-3493-4926-B560-FE793A461A29}"/>
    <cellStyle name="Heading 3 2 4 5 2 2 2 4" xfId="2496" xr:uid="{A60A2F65-5CF8-4554-A19E-64ADF7A69B6E}"/>
    <cellStyle name="Heading 3 2 4 5 2 2 2 4 2" xfId="7731" xr:uid="{3F9B6BAC-533A-4383-931F-54F5F788D3AF}"/>
    <cellStyle name="Heading 3 2 4 5 2 2 2 4 2 2" xfId="23633" xr:uid="{31D3C3A4-B7DF-4BCE-ACE7-965CBAA1DC61}"/>
    <cellStyle name="Heading 3 2 4 5 2 2 2 4 3" xfId="15680" xr:uid="{F0198636-9453-45E9-BCBA-17D46BC41E77}"/>
    <cellStyle name="Heading 3 2 4 5 2 2 2 4 4" xfId="21720" xr:uid="{D8ED8A52-A294-4ACF-9C71-3A4324174BB7}"/>
    <cellStyle name="Heading 3 2 4 5 2 2 2 5" xfId="5273" xr:uid="{F86D1CD2-B667-4AC2-9C88-72A578F4D725}"/>
    <cellStyle name="Heading 3 2 4 5 2 2 2 5 2" xfId="8790" xr:uid="{88170481-8BD7-4C68-8956-1350F5B2B0D9}"/>
    <cellStyle name="Heading 3 2 4 5 2 2 2 5 2 2" xfId="26326" xr:uid="{5F1506AE-91A6-4A2D-8610-3E515337CFD8}"/>
    <cellStyle name="Heading 3 2 4 5 2 2 2 5 3" xfId="18370" xr:uid="{2BBFACE5-69C1-45C6-BBEC-CA013F879C7D}"/>
    <cellStyle name="Heading 3 2 4 5 2 2 2 5 4" xfId="21489" xr:uid="{6B3EB936-DCA8-48B5-9C1F-F3E6437A8CCF}"/>
    <cellStyle name="Heading 3 2 4 5 2 2 2 6" xfId="5400" xr:uid="{BEACB10E-086B-42B4-B187-4AC570039933}"/>
    <cellStyle name="Heading 3 2 4 5 2 2 2 6 2" xfId="8906" xr:uid="{F3E133DC-B82F-4D9F-A52C-0B739C97371F}"/>
    <cellStyle name="Heading 3 2 4 5 2 2 2 6 2 2" xfId="26451" xr:uid="{5724D41E-0591-489B-BDA2-E1639D8CF29C}"/>
    <cellStyle name="Heading 3 2 4 5 2 2 2 6 3" xfId="18495" xr:uid="{FD0E10B0-FE12-408A-BD49-28F1E096E86F}"/>
    <cellStyle name="Heading 3 2 4 5 2 2 2 6 4" xfId="21605" xr:uid="{79A42D26-708F-4715-8245-3BDAADBFAE37}"/>
    <cellStyle name="Heading 3 2 4 5 2 2 2 7" xfId="7441" xr:uid="{C78353B7-9567-44EE-A73F-AA2617CAF43D}"/>
    <cellStyle name="Heading 3 2 4 5 2 2 2 7 2" xfId="9344" xr:uid="{290C52F2-F28A-4F60-9283-681F854EE5E5}"/>
    <cellStyle name="Heading 3 2 4 5 2 2 2 7 3" xfId="22295" xr:uid="{FE593943-E584-495D-8A35-E62DF067FB06}"/>
    <cellStyle name="Heading 3 2 4 5 2 2 2 8" xfId="7650" xr:uid="{B2311A68-59EA-4E52-9595-E95F07C46B88}"/>
    <cellStyle name="Heading 3 2 4 5 2 2 2 8 2" xfId="22920" xr:uid="{8F439B7B-82A3-4858-A542-15E6ED2A903D}"/>
    <cellStyle name="Heading 3 2 4 5 2 2 2 9" xfId="11024" xr:uid="{E311DB35-5A35-49F8-80B9-FB1252A50514}"/>
    <cellStyle name="Heading 3 2 4 5 2 2 2 9 2" xfId="23502" xr:uid="{E50BBF85-29C7-4F30-9590-38655C636BC4}"/>
    <cellStyle name="Heading 3 2 4 5 2 2 3" xfId="1491" xr:uid="{497825ED-64F6-4731-A245-89BCFBBA8466}"/>
    <cellStyle name="Heading 3 2 4 5 2 2 3 10" xfId="20547" xr:uid="{7DC6C4EF-0127-4664-8BD9-ECD090317EBC}"/>
    <cellStyle name="Heading 3 2 4 5 2 2 3 2" xfId="4028" xr:uid="{A110BB45-DFC6-447F-A8A5-612D8F8E45F5}"/>
    <cellStyle name="Heading 3 2 4 5 2 2 3 2 2" xfId="7004" xr:uid="{24D836B7-933D-4D69-B8F0-D23809115A5A}"/>
    <cellStyle name="Heading 3 2 4 5 2 2 3 2 2 2" xfId="9199" xr:uid="{CC38CFC8-E2C3-44E4-A4D5-5609A8039245}"/>
    <cellStyle name="Heading 3 2 4 5 2 2 3 2 2 2 2" xfId="28049" xr:uid="{68AA6CEA-DA6F-4DDD-B6AA-6BE041AC54B7}"/>
    <cellStyle name="Heading 3 2 4 5 2 2 3 2 2 3" xfId="20093" xr:uid="{3DBEFAD9-67D6-44FB-8256-9FD50F7F0315}"/>
    <cellStyle name="Heading 3 2 4 5 2 2 3 2 2 4" xfId="22150" xr:uid="{8E694D6F-7F39-41B7-A026-EC9316873561}"/>
    <cellStyle name="Heading 3 2 4 5 2 2 3 2 3" xfId="8155" xr:uid="{059F27ED-FD5B-496F-A1C5-A2EAAE9286AC}"/>
    <cellStyle name="Heading 3 2 4 5 2 2 3 2 3 2" xfId="25132" xr:uid="{B96E811B-D6E0-4A55-8C65-E87A76EF8D21}"/>
    <cellStyle name="Heading 3 2 4 5 2 2 3 2 4" xfId="17176" xr:uid="{90FC226C-F72B-4FBF-B3B4-FAFCFF5DA149}"/>
    <cellStyle name="Heading 3 2 4 5 2 2 3 2 5" xfId="20854" xr:uid="{C6BEF6F0-B955-4059-BDCB-7A33310C868D}"/>
    <cellStyle name="Heading 3 2 4 5 2 2 3 3" xfId="4589" xr:uid="{E88C5E6E-04DF-4EA6-A8E3-F8B53B4B83C6}"/>
    <cellStyle name="Heading 3 2 4 5 2 2 3 3 2" xfId="8407" xr:uid="{BADBAE53-A3D0-4FF8-ACC0-AC28FFDAADBE}"/>
    <cellStyle name="Heading 3 2 4 5 2 2 3 3 2 2" xfId="25673" xr:uid="{63DAAA26-E703-42BA-993B-17CFB6846303}"/>
    <cellStyle name="Heading 3 2 4 5 2 2 3 3 3" xfId="17717" xr:uid="{D2F19C79-B3FF-4647-B483-493B819A7B28}"/>
    <cellStyle name="Heading 3 2 4 5 2 2 3 3 4" xfId="21106" xr:uid="{EE984FA7-7ABE-4F09-99E9-D62BDBDE07BD}"/>
    <cellStyle name="Heading 3 2 4 5 2 2 3 4" xfId="2554" xr:uid="{5BEC59A5-4B6D-488C-9946-BD863F677CEA}"/>
    <cellStyle name="Heading 3 2 4 5 2 2 3 4 2" xfId="7784" xr:uid="{08EF8311-F171-40CF-B532-D1214137BF1C}"/>
    <cellStyle name="Heading 3 2 4 5 2 2 3 4 2 2" xfId="23690" xr:uid="{66651D18-D340-4FE0-ABE8-ECC0B11C3AB8}"/>
    <cellStyle name="Heading 3 2 4 5 2 2 3 4 3" xfId="15737" xr:uid="{8950DB32-0C25-4B50-8FC9-F87927E071DC}"/>
    <cellStyle name="Heading 3 2 4 5 2 2 3 4 4" xfId="21773" xr:uid="{9F297AD6-F7E9-48A7-872A-84E72FA56381}"/>
    <cellStyle name="Heading 3 2 4 5 2 2 3 5" xfId="5359" xr:uid="{9A91D56D-B9DF-4A4D-9022-B14567191513}"/>
    <cellStyle name="Heading 3 2 4 5 2 2 3 5 2" xfId="8876" xr:uid="{3EE7DEB7-FB6F-448E-83DA-80665FA59737}"/>
    <cellStyle name="Heading 3 2 4 5 2 2 3 5 2 2" xfId="26412" xr:uid="{0A6011E9-897D-41BA-9434-B5AA7568AC9F}"/>
    <cellStyle name="Heading 3 2 4 5 2 2 3 5 3" xfId="18456" xr:uid="{7E0615C9-9150-4918-9BC8-7471271BEA8C}"/>
    <cellStyle name="Heading 3 2 4 5 2 2 3 5 4" xfId="21575" xr:uid="{80A81017-F8CB-40BB-A9CB-0E27593F844A}"/>
    <cellStyle name="Heading 3 2 4 5 2 2 3 6" xfId="4671" xr:uid="{187E0D16-325B-4296-AC6C-F4E649F1883F}"/>
    <cellStyle name="Heading 3 2 4 5 2 2 3 6 2" xfId="8457" xr:uid="{9F685D02-5D2D-4F44-B96A-06020411FC8A}"/>
    <cellStyle name="Heading 3 2 4 5 2 2 3 6 2 2" xfId="25744" xr:uid="{09D1CB1B-004D-47A7-AABB-F86C336719A2}"/>
    <cellStyle name="Heading 3 2 4 5 2 2 3 6 3" xfId="17788" xr:uid="{69C1A0FD-3549-4287-A64D-9FDE7B2D6CC5}"/>
    <cellStyle name="Heading 3 2 4 5 2 2 3 6 4" xfId="21156" xr:uid="{599E0AD6-AB8C-4C51-A509-A992220A9FE6}"/>
    <cellStyle name="Heading 3 2 4 5 2 2 3 7" xfId="7480" xr:uid="{08B3A35C-5291-4E37-8BD9-530F82B4138C}"/>
    <cellStyle name="Heading 3 2 4 5 2 2 3 7 2" xfId="9383" xr:uid="{C327CDCE-4DF7-4AE5-B1E3-2DEED8DD7488}"/>
    <cellStyle name="Heading 3 2 4 5 2 2 3 7 3" xfId="22334" xr:uid="{5D534403-3E50-4811-8052-3314C1A7E1D1}"/>
    <cellStyle name="Heading 3 2 4 5 2 2 3 8" xfId="10531" xr:uid="{E6E431CC-4EA2-4029-AD50-8AF1C807A204}"/>
    <cellStyle name="Heading 3 2 4 5 2 2 3 8 2" xfId="23005" xr:uid="{B8DAA1F6-133B-47DF-A663-A9C81551E590}"/>
    <cellStyle name="Heading 3 2 4 5 2 2 3 9" xfId="15042" xr:uid="{064C4768-39F1-41C7-A981-FE3EAEC5CEF2}"/>
    <cellStyle name="Heading 3 2 4 5 2 3" xfId="1208" xr:uid="{310D17B8-604C-4FBE-926E-0C45BDCD5ED4}"/>
    <cellStyle name="Heading 3 2 4 5 2 3 2" xfId="1406" xr:uid="{CB28F174-D6F0-4F68-8B25-F5D0C23E9A41}"/>
    <cellStyle name="Heading 3 2 4 5 2 3 2 10" xfId="14959" xr:uid="{6CA7933C-F4B9-4EE3-BA02-E27D406280B4}"/>
    <cellStyle name="Heading 3 2 4 5 2 3 2 11" xfId="14472" xr:uid="{956EC3FC-4FF9-484F-831D-5D28A121235A}"/>
    <cellStyle name="Heading 3 2 4 5 2 3 2 2" xfId="3944" xr:uid="{BE81BFF8-FDD3-40FF-8294-AC8C88482A8F}"/>
    <cellStyle name="Heading 3 2 4 5 2 3 2 2 2" xfId="6920" xr:uid="{3B23F7D1-4939-4A12-BF70-9439BAAA56E5}"/>
    <cellStyle name="Heading 3 2 4 5 2 3 2 2 2 2" xfId="9115" xr:uid="{57A540CB-E307-4D11-9908-3F06B29D6CDA}"/>
    <cellStyle name="Heading 3 2 4 5 2 3 2 2 2 2 2" xfId="27965" xr:uid="{559DABC4-4E89-49DB-974A-32EAC9CFD335}"/>
    <cellStyle name="Heading 3 2 4 5 2 3 2 2 2 3" xfId="20009" xr:uid="{2B59BF96-4339-4A1E-AE0C-B91FF88CF16D}"/>
    <cellStyle name="Heading 3 2 4 5 2 3 2 2 2 4" xfId="22066" xr:uid="{3FD50EDB-8111-4B3E-9101-F541B261B765}"/>
    <cellStyle name="Heading 3 2 4 5 2 3 2 2 3" xfId="8072" xr:uid="{AAD31325-50F9-4390-92F0-863564C99615}"/>
    <cellStyle name="Heading 3 2 4 5 2 3 2 2 3 2" xfId="25049" xr:uid="{338DF4E5-6D7F-4024-9F3A-37460A84D2A2}"/>
    <cellStyle name="Heading 3 2 4 5 2 3 2 2 4" xfId="17093" xr:uid="{C21307BB-AEE4-4A28-AB97-612A13E8A1EA}"/>
    <cellStyle name="Heading 3 2 4 5 2 3 2 2 5" xfId="20771" xr:uid="{FF524896-C7F0-469B-90BA-B89C655909ED}"/>
    <cellStyle name="Heading 3 2 4 5 2 3 2 3" xfId="4506" xr:uid="{EC3F4BA1-2076-4DA7-9615-FF5E4ED18F07}"/>
    <cellStyle name="Heading 3 2 4 5 2 3 2 3 2" xfId="8324" xr:uid="{A53F31A1-4678-46C8-9F68-4E181A27715A}"/>
    <cellStyle name="Heading 3 2 4 5 2 3 2 3 2 2" xfId="25590" xr:uid="{EC940BAA-36BB-4662-900E-F16144340967}"/>
    <cellStyle name="Heading 3 2 4 5 2 3 2 3 3" xfId="17634" xr:uid="{9B9FD532-0751-4C2F-88C8-A2CBC46D467C}"/>
    <cellStyle name="Heading 3 2 4 5 2 3 2 3 4" xfId="21023" xr:uid="{BE2AA981-781C-493C-B737-8E016BEE7C31}"/>
    <cellStyle name="Heading 3 2 4 5 2 3 2 4" xfId="2518" xr:uid="{DD96AFBC-427C-4A1B-942D-12C7B03A5788}"/>
    <cellStyle name="Heading 3 2 4 5 2 3 2 4 2" xfId="7750" xr:uid="{0E8CB0F7-12AB-4F75-B88D-82773559AE19}"/>
    <cellStyle name="Heading 3 2 4 5 2 3 2 4 2 2" xfId="23655" xr:uid="{3E1121A8-52BC-4D19-BE41-BAFE92BB23CF}"/>
    <cellStyle name="Heading 3 2 4 5 2 3 2 4 3" xfId="15702" xr:uid="{97B9A49C-4E13-4F0F-B398-B6CDE1F9866A}"/>
    <cellStyle name="Heading 3 2 4 5 2 3 2 4 4" xfId="21739" xr:uid="{3191C162-9383-49B1-9124-69BF9B92E09A}"/>
    <cellStyle name="Heading 3 2 4 5 2 3 2 5" xfId="5274" xr:uid="{0894E9DB-FAAB-489B-8345-2355B3B27171}"/>
    <cellStyle name="Heading 3 2 4 5 2 3 2 5 2" xfId="8791" xr:uid="{200FB8E4-850C-465A-A25D-A807ABE6D50D}"/>
    <cellStyle name="Heading 3 2 4 5 2 3 2 5 2 2" xfId="26327" xr:uid="{FC610424-BA43-4BC4-AC7D-BD4668C00A6F}"/>
    <cellStyle name="Heading 3 2 4 5 2 3 2 5 3" xfId="18371" xr:uid="{77EBABF9-EC31-44A1-96B8-5E960895943E}"/>
    <cellStyle name="Heading 3 2 4 5 2 3 2 5 4" xfId="21490" xr:uid="{6FE2169C-ECBD-495D-903E-1F7A232902CC}"/>
    <cellStyle name="Heading 3 2 4 5 2 3 2 6" xfId="4661" xr:uid="{D6442848-2C1F-43B6-972D-E88D14AC1C11}"/>
    <cellStyle name="Heading 3 2 4 5 2 3 2 6 2" xfId="8447" xr:uid="{48288EF9-5947-4154-8F6B-2373E15427C7}"/>
    <cellStyle name="Heading 3 2 4 5 2 3 2 6 2 2" xfId="25734" xr:uid="{51A0AC11-0D58-44D2-84EF-22D2FB2C7736}"/>
    <cellStyle name="Heading 3 2 4 5 2 3 2 6 3" xfId="17778" xr:uid="{00BAFC16-AD40-45D4-8C53-E4964D6EE47F}"/>
    <cellStyle name="Heading 3 2 4 5 2 3 2 6 4" xfId="21146" xr:uid="{F010ED55-C3F4-4C59-A88B-BC119F255BE5}"/>
    <cellStyle name="Heading 3 2 4 5 2 3 2 7" xfId="7354" xr:uid="{DD4DBF14-3907-40A8-BAC1-18BC4E48EF1E}"/>
    <cellStyle name="Heading 3 2 4 5 2 3 2 7 2" xfId="9257" xr:uid="{39E7497B-85FE-49DC-8073-1A44C6A1A9B7}"/>
    <cellStyle name="Heading 3 2 4 5 2 3 2 7 3" xfId="22208" xr:uid="{BDF17BFE-8D4E-486D-9025-283037E7AEF0}"/>
    <cellStyle name="Heading 3 2 4 5 2 3 2 8" xfId="7651" xr:uid="{7BDDEA19-A2D0-40F2-895F-52D4EC620397}"/>
    <cellStyle name="Heading 3 2 4 5 2 3 2 8 2" xfId="22921" xr:uid="{7306FA0A-DBB6-4694-A4E3-A0E0E9F41547}"/>
    <cellStyle name="Heading 3 2 4 5 2 3 2 9" xfId="10357" xr:uid="{4DB33DB5-55EC-4EBD-A238-DCAB6A26D143}"/>
    <cellStyle name="Heading 3 2 4 5 2 3 2 9 2" xfId="22712" xr:uid="{4A208621-F384-4ACF-9A29-4EDC2AC89DBC}"/>
    <cellStyle name="Heading 3 2 4 5 2 3 3" xfId="1492" xr:uid="{BECBAF02-057E-4B54-9E56-BE318AD9A503}"/>
    <cellStyle name="Heading 3 2 4 5 2 3 3 10" xfId="20558" xr:uid="{80FEA026-B8B5-474C-A8EF-CD2F3CF16E6C}"/>
    <cellStyle name="Heading 3 2 4 5 2 3 3 2" xfId="4029" xr:uid="{9CC8D723-ADA6-464C-8ABD-C2F3DA6F391E}"/>
    <cellStyle name="Heading 3 2 4 5 2 3 3 2 2" xfId="7005" xr:uid="{A42BE65D-BA04-4CD6-B8D5-B2CB33D694DE}"/>
    <cellStyle name="Heading 3 2 4 5 2 3 3 2 2 2" xfId="9200" xr:uid="{78E9D458-CCED-4855-96EC-EBEB597F6B2D}"/>
    <cellStyle name="Heading 3 2 4 5 2 3 3 2 2 2 2" xfId="28050" xr:uid="{00FCB9D1-7E15-4201-A496-C45D6DA88F1C}"/>
    <cellStyle name="Heading 3 2 4 5 2 3 3 2 2 3" xfId="20094" xr:uid="{1FDA6570-6918-402D-B137-D50AC515CFD6}"/>
    <cellStyle name="Heading 3 2 4 5 2 3 3 2 2 4" xfId="22151" xr:uid="{BE44A2CC-10FF-4E71-AEA3-F0F788B69953}"/>
    <cellStyle name="Heading 3 2 4 5 2 3 3 2 3" xfId="8156" xr:uid="{84F42367-9EC5-4939-8D5F-40560518ABE3}"/>
    <cellStyle name="Heading 3 2 4 5 2 3 3 2 3 2" xfId="25133" xr:uid="{454E6136-5CF9-4F52-9670-C7B98FD58DC6}"/>
    <cellStyle name="Heading 3 2 4 5 2 3 3 2 4" xfId="17177" xr:uid="{4FA2086C-E124-4142-B560-B6471FB017FA}"/>
    <cellStyle name="Heading 3 2 4 5 2 3 3 2 5" xfId="20855" xr:uid="{CBAD0EE1-47F3-493A-9129-D16F203A6C8F}"/>
    <cellStyle name="Heading 3 2 4 5 2 3 3 3" xfId="4590" xr:uid="{B89F1B5F-EA4D-4785-95DD-468DA04390ED}"/>
    <cellStyle name="Heading 3 2 4 5 2 3 3 3 2" xfId="8408" xr:uid="{9A7B4D4F-E7D5-4B92-B554-5385097D462E}"/>
    <cellStyle name="Heading 3 2 4 5 2 3 3 3 2 2" xfId="25674" xr:uid="{D6ED3C0D-EE81-4D7D-A6BA-A60C8777BC18}"/>
    <cellStyle name="Heading 3 2 4 5 2 3 3 3 3" xfId="17718" xr:uid="{968A0286-5F55-49C1-A088-B225AD21AACD}"/>
    <cellStyle name="Heading 3 2 4 5 2 3 3 3 4" xfId="21107" xr:uid="{9CC0EF70-C98E-4B42-A4F3-E77C9BB1C5D8}"/>
    <cellStyle name="Heading 3 2 4 5 2 3 3 4" xfId="2577" xr:uid="{180BB8D2-F67B-447C-BAAE-C79C5BBC85D0}"/>
    <cellStyle name="Heading 3 2 4 5 2 3 3 4 2" xfId="7807" xr:uid="{61578653-F0C5-444D-B4CA-F4205B9C7890}"/>
    <cellStyle name="Heading 3 2 4 5 2 3 3 4 2 2" xfId="23713" xr:uid="{3E2590A4-69EC-438D-9253-AF03643AA3C8}"/>
    <cellStyle name="Heading 3 2 4 5 2 3 3 4 3" xfId="15760" xr:uid="{D48529B8-354F-4C15-AFA4-A16BB735CFF9}"/>
    <cellStyle name="Heading 3 2 4 5 2 3 3 4 4" xfId="21796" xr:uid="{978E45BD-A870-4063-8169-CE0FBC5E0675}"/>
    <cellStyle name="Heading 3 2 4 5 2 3 3 5" xfId="5360" xr:uid="{542005D7-E071-4DF3-B52B-1BC7D3A3260C}"/>
    <cellStyle name="Heading 3 2 4 5 2 3 3 5 2" xfId="8877" xr:uid="{B093F043-8F86-4022-9F23-9A817511DF89}"/>
    <cellStyle name="Heading 3 2 4 5 2 3 3 5 2 2" xfId="26413" xr:uid="{471EC1B3-F767-4550-9EEB-3843F5294B2C}"/>
    <cellStyle name="Heading 3 2 4 5 2 3 3 5 3" xfId="18457" xr:uid="{6301CDA7-6FD8-459D-B6D3-F22CD78EFDD1}"/>
    <cellStyle name="Heading 3 2 4 5 2 3 3 5 4" xfId="21576" xr:uid="{00AAC789-F177-4DE3-A118-8D0F25C4F501}"/>
    <cellStyle name="Heading 3 2 4 5 2 3 3 6" xfId="4667" xr:uid="{1B0E54EE-C067-4E56-8826-7014F57E813B}"/>
    <cellStyle name="Heading 3 2 4 5 2 3 3 6 2" xfId="8453" xr:uid="{6C1718D4-DB1E-4184-B545-797F7E6EEF8C}"/>
    <cellStyle name="Heading 3 2 4 5 2 3 3 6 2 2" xfId="25740" xr:uid="{9BB0C8DC-815F-443B-B81D-ABC97737302B}"/>
    <cellStyle name="Heading 3 2 4 5 2 3 3 6 3" xfId="17784" xr:uid="{BF0E32BD-FCC6-4D35-B4EE-1B151E228865}"/>
    <cellStyle name="Heading 3 2 4 5 2 3 3 6 4" xfId="21152" xr:uid="{2DF3A591-5B95-40AA-BCD8-06643E688C46}"/>
    <cellStyle name="Heading 3 2 4 5 2 3 3 7" xfId="7410" xr:uid="{0B80397B-AC08-4D68-A3D4-AC93C1D56B3C}"/>
    <cellStyle name="Heading 3 2 4 5 2 3 3 7 2" xfId="9313" xr:uid="{EB966755-6CF2-4A6B-9DE9-F4CBAFF0CC04}"/>
    <cellStyle name="Heading 3 2 4 5 2 3 3 7 3" xfId="22264" xr:uid="{A1A9224B-9B46-4942-913A-E7DE85E4E64D}"/>
    <cellStyle name="Heading 3 2 4 5 2 3 3 8" xfId="10532" xr:uid="{6D85A950-BBAF-491B-9BD1-B110342B75AD}"/>
    <cellStyle name="Heading 3 2 4 5 2 3 3 8 2" xfId="23006" xr:uid="{B687C91D-D9C2-49BA-9681-525A47672C77}"/>
    <cellStyle name="Heading 3 2 4 5 2 3 3 9" xfId="15043" xr:uid="{53ECDF1F-E349-49E0-9A30-1A176323DF6E}"/>
    <cellStyle name="Heading 3 2 4 5 2 4" xfId="1331" xr:uid="{5C613E60-67A0-4402-9332-22E8EC8EE6FB}"/>
    <cellStyle name="Heading 3 2 4 5 2 4 10" xfId="14886" xr:uid="{F501558E-141E-473D-BD69-8C03D9611E66}"/>
    <cellStyle name="Heading 3 2 4 5 2 4 11" xfId="15522" xr:uid="{916E8A5B-7A7A-45BD-8BB2-78C79DAC7701}"/>
    <cellStyle name="Heading 3 2 4 5 2 4 2" xfId="3870" xr:uid="{59A7DB36-B0B7-4FEE-91C7-7B61AAC25247}"/>
    <cellStyle name="Heading 3 2 4 5 2 4 2 2" xfId="6847" xr:uid="{869886DF-E472-4E77-BAEB-A863E7038DF3}"/>
    <cellStyle name="Heading 3 2 4 5 2 4 2 2 2" xfId="9042" xr:uid="{14C8DA46-1BC1-48F8-815F-FAD2C1578545}"/>
    <cellStyle name="Heading 3 2 4 5 2 4 2 2 2 2" xfId="27892" xr:uid="{E20BD3B5-2D0F-4165-893D-24B53F2226E4}"/>
    <cellStyle name="Heading 3 2 4 5 2 4 2 2 3" xfId="19936" xr:uid="{E157C393-949C-48CB-B65A-A300C94AE337}"/>
    <cellStyle name="Heading 3 2 4 5 2 4 2 2 4" xfId="21993" xr:uid="{8B510D29-9786-466F-931B-1150140F99F1}"/>
    <cellStyle name="Heading 3 2 4 5 2 4 2 3" xfId="7999" xr:uid="{8DC4E09F-09B7-4D34-82A7-14379F73C862}"/>
    <cellStyle name="Heading 3 2 4 5 2 4 2 3 2" xfId="24976" xr:uid="{F9E3F185-88D5-453E-B1AE-A942E3D99DF4}"/>
    <cellStyle name="Heading 3 2 4 5 2 4 2 4" xfId="17020" xr:uid="{E9741D1E-EF79-45B4-832F-5BFDD68F875E}"/>
    <cellStyle name="Heading 3 2 4 5 2 4 2 5" xfId="20698" xr:uid="{5C19C118-E884-4833-9B6B-2BD1D8026D77}"/>
    <cellStyle name="Heading 3 2 4 5 2 4 3" xfId="4433" xr:uid="{3782EFDC-55CD-496E-937C-1EA5BF316970}"/>
    <cellStyle name="Heading 3 2 4 5 2 4 3 2" xfId="8251" xr:uid="{C30A9F1E-4A9B-4E35-ACE5-A2DEB0E38D5B}"/>
    <cellStyle name="Heading 3 2 4 5 2 4 3 2 2" xfId="25517" xr:uid="{8DD033D3-2C26-480F-B552-97F0490590A8}"/>
    <cellStyle name="Heading 3 2 4 5 2 4 3 3" xfId="17561" xr:uid="{39CBBE7E-39C3-4E3E-96E1-AF5D5604D7D5}"/>
    <cellStyle name="Heading 3 2 4 5 2 4 3 4" xfId="20950" xr:uid="{A912F8FD-3D90-408D-834B-E04899E5A0BF}"/>
    <cellStyle name="Heading 3 2 4 5 2 4 4" xfId="2228" xr:uid="{A8D44AEB-BF5F-4787-BC06-5FB221DED5B8}"/>
    <cellStyle name="Heading 3 2 4 5 2 4 4 2" xfId="7678" xr:uid="{9FF480C6-53FD-4F0A-AB16-5AA19623187E}"/>
    <cellStyle name="Heading 3 2 4 5 2 4 4 2 2" xfId="23503" xr:uid="{D86A107C-B564-4164-BC5A-FCE75A5F57EC}"/>
    <cellStyle name="Heading 3 2 4 5 2 4 4 3" xfId="15529" xr:uid="{FD899513-3ACE-462F-A42C-1F0139F645E8}"/>
    <cellStyle name="Heading 3 2 4 5 2 4 4 4" xfId="21649" xr:uid="{C33806C1-8A6A-4219-84E2-5F051A573B79}"/>
    <cellStyle name="Heading 3 2 4 5 2 4 5" xfId="5201" xr:uid="{0E5A8756-F93F-4310-8216-788225EBA75F}"/>
    <cellStyle name="Heading 3 2 4 5 2 4 5 2" xfId="8718" xr:uid="{3E1100AD-DF34-477A-9870-A7FD93967439}"/>
    <cellStyle name="Heading 3 2 4 5 2 4 5 2 2" xfId="26254" xr:uid="{3DB38790-0F24-463E-A155-6C9BECC3C8D6}"/>
    <cellStyle name="Heading 3 2 4 5 2 4 5 3" xfId="18298" xr:uid="{FE7EEF07-ECAD-450F-BEF0-8129B306A80E}"/>
    <cellStyle name="Heading 3 2 4 5 2 4 5 4" xfId="21417" xr:uid="{4A553F04-A16E-4DD3-A697-30F4093C3211}"/>
    <cellStyle name="Heading 3 2 4 5 2 4 6" xfId="4621" xr:uid="{1590C142-B7A8-4E73-8DD9-AE9328981B55}"/>
    <cellStyle name="Heading 3 2 4 5 2 4 6 2" xfId="8427" xr:uid="{8C7DDEC2-66B4-4E0E-8214-774FA30D0017}"/>
    <cellStyle name="Heading 3 2 4 5 2 4 6 2 2" xfId="25700" xr:uid="{2E024279-387A-4913-ADA7-423852DCBD95}"/>
    <cellStyle name="Heading 3 2 4 5 2 4 6 3" xfId="17744" xr:uid="{1967CDC6-16DF-4511-9369-B17A6B6AB61D}"/>
    <cellStyle name="Heading 3 2 4 5 2 4 6 4" xfId="21126" xr:uid="{76EAD016-D8EB-4F54-8DE5-4BC5AC81E1FE}"/>
    <cellStyle name="Heading 3 2 4 5 2 4 7" xfId="7495" xr:uid="{BBD09A2D-3EAE-4178-A2BC-699E72B4EEE5}"/>
    <cellStyle name="Heading 3 2 4 5 2 4 7 2" xfId="9398" xr:uid="{2B7D5FC8-9030-4E0C-9089-3DEF025FFA2E}"/>
    <cellStyle name="Heading 3 2 4 5 2 4 7 3" xfId="22349" xr:uid="{6B31BEE0-B6D4-4220-990B-88BCBAB78F60}"/>
    <cellStyle name="Heading 3 2 4 5 2 4 8" xfId="7578" xr:uid="{3D2CA21A-4380-41F3-847F-E7F242FC7A18}"/>
    <cellStyle name="Heading 3 2 4 5 2 4 8 2" xfId="22848" xr:uid="{8788ED32-04B0-477B-82A7-A58F35E6D2D1}"/>
    <cellStyle name="Heading 3 2 4 5 2 4 9" xfId="10039" xr:uid="{5FE883DF-C4FE-4A51-B54E-E0DB01643AF7}"/>
    <cellStyle name="Heading 3 2 4 5 2 4 9 2" xfId="22420" xr:uid="{3CCB443C-0357-4E11-9D77-C891A7AE05E9}"/>
    <cellStyle name="Heading 3 2 4 5 2 5" xfId="1240" xr:uid="{B5A474DA-75BF-4D38-8564-9C6EBEC0234B}"/>
    <cellStyle name="Heading 3 2 4 5 2 5 10" xfId="20525" xr:uid="{2231ABD9-FE37-435C-9D4D-40B907FF9B57}"/>
    <cellStyle name="Heading 3 2 4 5 2 5 2" xfId="3786" xr:uid="{5A8E6669-A192-4E69-936A-71E5D2E539E6}"/>
    <cellStyle name="Heading 3 2 4 5 2 5 2 2" xfId="6772" xr:uid="{8C4ADE3E-E027-4F38-BDDE-319DE6DD4F41}"/>
    <cellStyle name="Heading 3 2 4 5 2 5 2 2 2" xfId="8967" xr:uid="{809864AF-2AB2-4E34-843E-A612AC7781D9}"/>
    <cellStyle name="Heading 3 2 4 5 2 5 2 2 2 2" xfId="27817" xr:uid="{537C48E1-5FDB-472E-837A-ADB5F79E9993}"/>
    <cellStyle name="Heading 3 2 4 5 2 5 2 2 3" xfId="19861" xr:uid="{B4ED72E0-95AB-4A66-8B4E-C2C39F8B6CF6}"/>
    <cellStyle name="Heading 3 2 4 5 2 5 2 2 4" xfId="21918" xr:uid="{3B0A0081-B4AB-4556-A7C3-E9D5C6A23EFE}"/>
    <cellStyle name="Heading 3 2 4 5 2 5 2 3" xfId="7928" xr:uid="{5BFA5AFE-71A1-4E4D-95F9-CC6F0A57DC68}"/>
    <cellStyle name="Heading 3 2 4 5 2 5 2 3 2" xfId="24905" xr:uid="{5837D86C-DEF3-460E-BD69-834B156F1743}"/>
    <cellStyle name="Heading 3 2 4 5 2 5 2 4" xfId="16949" xr:uid="{1B73CB2A-29BD-4348-9148-D6E6BA8634C0}"/>
    <cellStyle name="Heading 3 2 4 5 2 5 2 5" xfId="20627" xr:uid="{829190FC-99F6-48BE-8328-BE40CD0499A4}"/>
    <cellStyle name="Heading 3 2 4 5 2 5 3" xfId="4362" xr:uid="{ECB9F50B-02B2-44B4-8F86-402D17868787}"/>
    <cellStyle name="Heading 3 2 4 5 2 5 3 2" xfId="8180" xr:uid="{5DFC3481-3651-48FE-985B-38CDEEB06339}"/>
    <cellStyle name="Heading 3 2 4 5 2 5 3 2 2" xfId="25446" xr:uid="{B34FF187-2FE0-4CA2-9E2E-74E3C9E18789}"/>
    <cellStyle name="Heading 3 2 4 5 2 5 3 3" xfId="17490" xr:uid="{0401700B-9360-49C9-B36C-392633C01900}"/>
    <cellStyle name="Heading 3 2 4 5 2 5 3 4" xfId="20879" xr:uid="{25D1BE29-A04A-4664-8FA4-3E1D482C21D5}"/>
    <cellStyle name="Heading 3 2 4 5 2 5 4" xfId="2528" xr:uid="{6BEEB12E-A17F-4852-B2BB-EF6617ACBFAB}"/>
    <cellStyle name="Heading 3 2 4 5 2 5 4 2" xfId="7759" xr:uid="{08426818-3B0B-4B1C-8D71-00C3ADB11DF4}"/>
    <cellStyle name="Heading 3 2 4 5 2 5 4 2 2" xfId="23664" xr:uid="{37B20B6E-6EB9-4926-BB9B-D2A404008933}"/>
    <cellStyle name="Heading 3 2 4 5 2 5 4 3" xfId="15711" xr:uid="{DF561367-52CA-4EB2-93BD-7C55065ABB9D}"/>
    <cellStyle name="Heading 3 2 4 5 2 5 4 4" xfId="21748" xr:uid="{64D50C02-563C-4515-AF03-65B859FCF640}"/>
    <cellStyle name="Heading 3 2 4 5 2 5 5" xfId="5124" xr:uid="{772B7065-7652-4455-BA87-64A1E038181E}"/>
    <cellStyle name="Heading 3 2 4 5 2 5 5 2" xfId="8641" xr:uid="{B1497C96-F863-4CD1-93C3-07A27E923CF1}"/>
    <cellStyle name="Heading 3 2 4 5 2 5 5 2 2" xfId="26177" xr:uid="{1B7D5A42-BF81-444B-A2AE-0647488143AB}"/>
    <cellStyle name="Heading 3 2 4 5 2 5 5 3" xfId="18221" xr:uid="{7F633BE7-17A7-4C5F-8EC9-DF6122B0C250}"/>
    <cellStyle name="Heading 3 2 4 5 2 5 5 4" xfId="21340" xr:uid="{9189BFE7-7FE5-43EA-BD68-9D07FED61A44}"/>
    <cellStyle name="Heading 3 2 4 5 2 5 6" xfId="5379" xr:uid="{826894D2-BEDB-4C4C-954F-0EC4365F66E9}"/>
    <cellStyle name="Heading 3 2 4 5 2 5 6 2" xfId="8896" xr:uid="{99C18257-1A1B-4B03-BAE3-97AB4AEF6A1A}"/>
    <cellStyle name="Heading 3 2 4 5 2 5 6 2 2" xfId="26432" xr:uid="{6D920D15-C673-46EA-84F7-716A922D567B}"/>
    <cellStyle name="Heading 3 2 4 5 2 5 6 3" xfId="18476" xr:uid="{4D10255C-C89F-46BE-AA8A-D0A768E8E4AF}"/>
    <cellStyle name="Heading 3 2 4 5 2 5 6 4" xfId="21595" xr:uid="{F1F99E86-50BC-4113-BD47-77634A48E1A1}"/>
    <cellStyle name="Heading 3 2 4 5 2 5 7" xfId="7473" xr:uid="{2CC33867-CE03-47EB-9756-1B472E801D38}"/>
    <cellStyle name="Heading 3 2 4 5 2 5 7 2" xfId="9376" xr:uid="{A424B63A-25AA-4E75-89B3-90738B1CFA17}"/>
    <cellStyle name="Heading 3 2 4 5 2 5 7 3" xfId="22327" xr:uid="{C34EC21E-FCC5-4535-AF1E-B6052ADA8F60}"/>
    <cellStyle name="Heading 3 2 4 5 2 5 8" xfId="10419" xr:uid="{A1D60FA2-7C2D-4BE8-B7F1-F316BAB3664D}"/>
    <cellStyle name="Heading 3 2 4 5 2 5 8 2" xfId="22773" xr:uid="{0C1631BC-5DF8-4BD5-8045-F6208D2D9648}"/>
    <cellStyle name="Heading 3 2 4 5 2 5 9" xfId="14815" xr:uid="{2DB89C09-0C8A-4EE6-A555-F012DF68E576}"/>
    <cellStyle name="Heading 3 2 4 5 3" xfId="1038" xr:uid="{4BA3402C-1022-45A9-B2AF-95A655B4A3FC}"/>
    <cellStyle name="Heading 3 2 4 5 3 2" xfId="1209" xr:uid="{05704DF6-84C0-438E-B118-EC4C25E9547A}"/>
    <cellStyle name="Heading 3 2 4 5 3 2 2" xfId="1407" xr:uid="{0B4CED9A-D178-4E9D-B006-B632909E9E52}"/>
    <cellStyle name="Heading 3 2 4 5 3 2 2 10" xfId="14960" xr:uid="{9B5F29DA-AA6D-4E25-B027-A0F886754F8E}"/>
    <cellStyle name="Heading 3 2 4 5 3 2 2 11" xfId="14463" xr:uid="{A3DE94B5-3351-4ACE-AF04-023121EDC9D8}"/>
    <cellStyle name="Heading 3 2 4 5 3 2 2 2" xfId="3945" xr:uid="{D3572BFA-DD86-4656-9DDB-B5EBD2513DC9}"/>
    <cellStyle name="Heading 3 2 4 5 3 2 2 2 2" xfId="6921" xr:uid="{0EE22958-BCF7-4D3F-A963-8026077F3830}"/>
    <cellStyle name="Heading 3 2 4 5 3 2 2 2 2 2" xfId="9116" xr:uid="{1C9B3293-2FF0-4BB3-BD0A-D62DCAD81788}"/>
    <cellStyle name="Heading 3 2 4 5 3 2 2 2 2 2 2" xfId="27966" xr:uid="{CF8BDA74-30FA-4FBE-9F39-A6AEC407D8EE}"/>
    <cellStyle name="Heading 3 2 4 5 3 2 2 2 2 3" xfId="20010" xr:uid="{05B56B28-48FE-4389-8EDE-30841F4B81D0}"/>
    <cellStyle name="Heading 3 2 4 5 3 2 2 2 2 4" xfId="22067" xr:uid="{AFB80E8A-A24E-4F99-BFDB-0EB4522BF56B}"/>
    <cellStyle name="Heading 3 2 4 5 3 2 2 2 3" xfId="8073" xr:uid="{DBC6EC01-A69D-4D5A-AD96-729ECA8455DD}"/>
    <cellStyle name="Heading 3 2 4 5 3 2 2 2 3 2" xfId="25050" xr:uid="{4E8E6E95-92A0-4361-9122-32E7713A399B}"/>
    <cellStyle name="Heading 3 2 4 5 3 2 2 2 4" xfId="17094" xr:uid="{05067380-43F9-4731-B28E-826490566440}"/>
    <cellStyle name="Heading 3 2 4 5 3 2 2 2 5" xfId="20772" xr:uid="{7B4D6C5C-4F74-4373-B89E-F00857E0EB9A}"/>
    <cellStyle name="Heading 3 2 4 5 3 2 2 3" xfId="4507" xr:uid="{BEC72B20-0D27-4D88-A3EE-31A493E4754A}"/>
    <cellStyle name="Heading 3 2 4 5 3 2 2 3 2" xfId="8325" xr:uid="{3CCA662C-93E2-4BC6-8EBB-293F51BC8246}"/>
    <cellStyle name="Heading 3 2 4 5 3 2 2 3 2 2" xfId="25591" xr:uid="{F31695D9-427D-4DF2-9864-45F155DC587D}"/>
    <cellStyle name="Heading 3 2 4 5 3 2 2 3 3" xfId="17635" xr:uid="{2BA8FA6C-1E77-422B-A36B-4D5BB429F06E}"/>
    <cellStyle name="Heading 3 2 4 5 3 2 2 3 4" xfId="21024" xr:uid="{EA87F28C-17D5-4619-BF9B-1C0BC9268272}"/>
    <cellStyle name="Heading 3 2 4 5 3 2 2 4" xfId="2453" xr:uid="{7CFCCD4F-3F3A-49BD-9B2D-28B9D2FA2C15}"/>
    <cellStyle name="Heading 3 2 4 5 3 2 2 4 2" xfId="7693" xr:uid="{B7C4BB49-953A-49DC-873D-DA03C6DB3C82}"/>
    <cellStyle name="Heading 3 2 4 5 3 2 2 4 2 2" xfId="23591" xr:uid="{53EBF7A2-612B-4884-BFBB-740F1F6BB4AF}"/>
    <cellStyle name="Heading 3 2 4 5 3 2 2 4 3" xfId="15638" xr:uid="{5BB3F54E-B560-48D7-A216-0CF147B8AD26}"/>
    <cellStyle name="Heading 3 2 4 5 3 2 2 4 4" xfId="21682" xr:uid="{6F886380-CABA-4283-84C3-1A7148A375DF}"/>
    <cellStyle name="Heading 3 2 4 5 3 2 2 5" xfId="5275" xr:uid="{D223F7D0-32D4-4EEC-AB27-BECB8264A83C}"/>
    <cellStyle name="Heading 3 2 4 5 3 2 2 5 2" xfId="8792" xr:uid="{02203596-D4F5-43B7-A4B9-76F314F3FD99}"/>
    <cellStyle name="Heading 3 2 4 5 3 2 2 5 2 2" xfId="26328" xr:uid="{D4BBE61B-17C9-4CE7-83AD-872EDB9D6002}"/>
    <cellStyle name="Heading 3 2 4 5 3 2 2 5 3" xfId="18372" xr:uid="{0899B1E0-B008-48DC-BCEA-0FCE763BC98A}"/>
    <cellStyle name="Heading 3 2 4 5 3 2 2 5 4" xfId="21491" xr:uid="{D0134CAA-912B-4D39-B8C9-FE56E9E8A113}"/>
    <cellStyle name="Heading 3 2 4 5 3 2 2 6" xfId="5470" xr:uid="{F32767E5-77DC-41B3-9741-771D4B032871}"/>
    <cellStyle name="Heading 3 2 4 5 3 2 2 6 2" xfId="8917" xr:uid="{305D9113-B54D-4D8F-9BD6-E331059CF536}"/>
    <cellStyle name="Heading 3 2 4 5 3 2 2 6 2 2" xfId="26520" xr:uid="{ABDA7949-13FF-4893-A519-EA12C05BDF9C}"/>
    <cellStyle name="Heading 3 2 4 5 3 2 2 6 3" xfId="18564" xr:uid="{AF275582-AC54-40A0-AAC0-AA753067DAF3}"/>
    <cellStyle name="Heading 3 2 4 5 3 2 2 6 4" xfId="21617" xr:uid="{D539F5FF-D11E-44AA-988C-83106BC9C2E7}"/>
    <cellStyle name="Heading 3 2 4 5 3 2 2 7" xfId="7488" xr:uid="{85ECFAD1-1386-4987-891C-F38E76FDF2F0}"/>
    <cellStyle name="Heading 3 2 4 5 3 2 2 7 2" xfId="9391" xr:uid="{72C190C7-5CD1-4292-9BDE-A4165970A043}"/>
    <cellStyle name="Heading 3 2 4 5 3 2 2 7 3" xfId="22342" xr:uid="{4C532594-00CF-413A-840C-233797D64588}"/>
    <cellStyle name="Heading 3 2 4 5 3 2 2 8" xfId="7652" xr:uid="{AC4B4B47-CBB3-4D1C-8DC9-291986236AB7}"/>
    <cellStyle name="Heading 3 2 4 5 3 2 2 8 2" xfId="22922" xr:uid="{E791B134-AE39-4644-9BDF-683B031BC1E5}"/>
    <cellStyle name="Heading 3 2 4 5 3 2 2 9" xfId="10102" xr:uid="{0AC302E6-B29D-4B60-93E1-10DF60E58077}"/>
    <cellStyle name="Heading 3 2 4 5 3 2 2 9 2" xfId="22474" xr:uid="{00DDE331-E02E-4986-984B-30423EE60405}"/>
    <cellStyle name="Heading 3 2 4 5 3 2 3" xfId="1493" xr:uid="{D3F1ED39-FC18-4716-BB25-A2FD5AD93439}"/>
    <cellStyle name="Heading 3 2 4 5 3 2 3 10" xfId="20566" xr:uid="{87923123-C527-4CC9-B506-862D8A2BB937}"/>
    <cellStyle name="Heading 3 2 4 5 3 2 3 2" xfId="4030" xr:uid="{892D2CAD-CE67-460A-BBB4-DA59220460FF}"/>
    <cellStyle name="Heading 3 2 4 5 3 2 3 2 2" xfId="7006" xr:uid="{32426039-E388-44B5-B124-C3DFEECAC8FE}"/>
    <cellStyle name="Heading 3 2 4 5 3 2 3 2 2 2" xfId="9201" xr:uid="{A13007E1-F46A-42BA-BB38-4C6C34D176B8}"/>
    <cellStyle name="Heading 3 2 4 5 3 2 3 2 2 2 2" xfId="28051" xr:uid="{FDFA7C98-BE1A-4B05-A5A4-6288713F4AD6}"/>
    <cellStyle name="Heading 3 2 4 5 3 2 3 2 2 3" xfId="20095" xr:uid="{33E50694-D292-441B-AE6F-54B313A14BC9}"/>
    <cellStyle name="Heading 3 2 4 5 3 2 3 2 2 4" xfId="22152" xr:uid="{4F27E9DF-469C-42ED-B2F9-E5B278CAEFBE}"/>
    <cellStyle name="Heading 3 2 4 5 3 2 3 2 3" xfId="8157" xr:uid="{3AF22F7C-D78F-4753-BA74-CD07D933C3DB}"/>
    <cellStyle name="Heading 3 2 4 5 3 2 3 2 3 2" xfId="25134" xr:uid="{14A31F52-273C-43F3-818E-43A50C72677A}"/>
    <cellStyle name="Heading 3 2 4 5 3 2 3 2 4" xfId="17178" xr:uid="{E83EB2FA-C7CE-4016-A0A6-69893AAC2749}"/>
    <cellStyle name="Heading 3 2 4 5 3 2 3 2 5" xfId="20856" xr:uid="{1E460DF1-60F9-44DD-9B6E-70056804AB54}"/>
    <cellStyle name="Heading 3 2 4 5 3 2 3 3" xfId="4591" xr:uid="{064AF03B-6457-4874-A754-CFFAB3269F6F}"/>
    <cellStyle name="Heading 3 2 4 5 3 2 3 3 2" xfId="8409" xr:uid="{7E162B0D-83D4-41E4-A697-CD68020CEC3B}"/>
    <cellStyle name="Heading 3 2 4 5 3 2 3 3 2 2" xfId="25675" xr:uid="{1A04B2AD-3F07-4873-8167-8D4A90F3C466}"/>
    <cellStyle name="Heading 3 2 4 5 3 2 3 3 3" xfId="17719" xr:uid="{A7C21D2E-609E-44FE-B704-146697D0A4D0}"/>
    <cellStyle name="Heading 3 2 4 5 3 2 3 3 4" xfId="21108" xr:uid="{B6978EA0-562A-469A-8FE9-8AEDCBDEC523}"/>
    <cellStyle name="Heading 3 2 4 5 3 2 3 4" xfId="2596" xr:uid="{35B1B169-9CD9-4162-A606-457EF89B68CC}"/>
    <cellStyle name="Heading 3 2 4 5 3 2 3 4 2" xfId="7826" xr:uid="{52FC989E-A115-4D04-A746-79D9FEDFAE52}"/>
    <cellStyle name="Heading 3 2 4 5 3 2 3 4 2 2" xfId="23732" xr:uid="{61206D7F-9E5A-45D6-AE87-FE86C0A43800}"/>
    <cellStyle name="Heading 3 2 4 5 3 2 3 4 3" xfId="15779" xr:uid="{50F465F3-8470-41DF-8E82-8C396CD82FEB}"/>
    <cellStyle name="Heading 3 2 4 5 3 2 3 4 4" xfId="21815" xr:uid="{5D305F76-AA83-4325-9D20-5E2E5A673A78}"/>
    <cellStyle name="Heading 3 2 4 5 3 2 3 5" xfId="5361" xr:uid="{BE29AC5B-361A-4FBE-8CFE-E45238823B6F}"/>
    <cellStyle name="Heading 3 2 4 5 3 2 3 5 2" xfId="8878" xr:uid="{EB7F5F64-7806-42CF-B068-AA45EAE2132B}"/>
    <cellStyle name="Heading 3 2 4 5 3 2 3 5 2 2" xfId="26414" xr:uid="{6BE21868-0816-46D7-86E9-EB5D997D2A1F}"/>
    <cellStyle name="Heading 3 2 4 5 3 2 3 5 3" xfId="18458" xr:uid="{22AE65A5-5652-40C6-A00E-403FCF7B566A}"/>
    <cellStyle name="Heading 3 2 4 5 3 2 3 5 4" xfId="21577" xr:uid="{2651A129-D690-45C1-9828-9A14A0A0D49E}"/>
    <cellStyle name="Heading 3 2 4 5 3 2 3 6" xfId="4999" xr:uid="{995FD469-D213-4EF3-B244-DB5772079E37}"/>
    <cellStyle name="Heading 3 2 4 5 3 2 3 6 2" xfId="8588" xr:uid="{78BA038F-DECA-4D3B-AC5B-004622543311}"/>
    <cellStyle name="Heading 3 2 4 5 3 2 3 6 2 2" xfId="26054" xr:uid="{B9030303-33B3-4418-86B9-1304C5A95EFD}"/>
    <cellStyle name="Heading 3 2 4 5 3 2 3 6 3" xfId="18098" xr:uid="{97C1A5A4-E555-4877-B3DB-247ACFBA6CA7}"/>
    <cellStyle name="Heading 3 2 4 5 3 2 3 6 4" xfId="21287" xr:uid="{D8F26BD4-36F9-4644-9C1C-A3E2CD31C974}"/>
    <cellStyle name="Heading 3 2 4 5 3 2 3 7" xfId="5624" xr:uid="{04DF13C7-1BD7-4B9F-8BFF-6DDE532C851D}"/>
    <cellStyle name="Heading 3 2 4 5 3 2 3 7 2" xfId="8942" xr:uid="{F4785417-DB0D-4DE0-877E-874CD195CF64}"/>
    <cellStyle name="Heading 3 2 4 5 3 2 3 7 3" xfId="21653" xr:uid="{4869BB05-CE79-4EA2-AF4B-5BB042334A2B}"/>
    <cellStyle name="Heading 3 2 4 5 3 2 3 8" xfId="10533" xr:uid="{76DD9A0A-B424-47AD-B8CE-A860463293C9}"/>
    <cellStyle name="Heading 3 2 4 5 3 2 3 8 2" xfId="23007" xr:uid="{B5850624-A457-4676-93D8-110DF96BE91F}"/>
    <cellStyle name="Heading 3 2 4 5 3 2 3 9" xfId="15044" xr:uid="{CE22770C-C367-4189-9D67-08B44B476BE5}"/>
    <cellStyle name="Heading 3 2 4 5 3 3" xfId="1210" xr:uid="{57F4ADFD-D0BD-4EB7-8CFE-B55D139EC8B3}"/>
    <cellStyle name="Heading 3 2 4 5 3 3 2" xfId="1408" xr:uid="{9DE962FE-D336-4506-A93C-7BD0731F0227}"/>
    <cellStyle name="Heading 3 2 4 5 3 3 2 10" xfId="14961" xr:uid="{EEC6F4AE-6DF3-42DA-983F-BC2076BD6CF2}"/>
    <cellStyle name="Heading 3 2 4 5 3 3 2 11" xfId="14711" xr:uid="{5D59C147-54D7-4CFB-8006-DE09A7DCE90C}"/>
    <cellStyle name="Heading 3 2 4 5 3 3 2 2" xfId="3946" xr:uid="{FD0F03A6-61F6-4640-8DA0-7265BE88D589}"/>
    <cellStyle name="Heading 3 2 4 5 3 3 2 2 2" xfId="6922" xr:uid="{CFCC09A8-9234-4065-8B73-7769A65FC5D1}"/>
    <cellStyle name="Heading 3 2 4 5 3 3 2 2 2 2" xfId="9117" xr:uid="{A61AF1EA-7EBA-498A-B1ED-3DF741A1D647}"/>
    <cellStyle name="Heading 3 2 4 5 3 3 2 2 2 2 2" xfId="27967" xr:uid="{F67554DC-C474-473A-B58F-C5C4CDF18825}"/>
    <cellStyle name="Heading 3 2 4 5 3 3 2 2 2 3" xfId="20011" xr:uid="{07138776-D62F-4923-86FF-91C2CC570205}"/>
    <cellStyle name="Heading 3 2 4 5 3 3 2 2 2 4" xfId="22068" xr:uid="{4E940718-8BD3-40E7-A2A7-24CD199281D6}"/>
    <cellStyle name="Heading 3 2 4 5 3 3 2 2 3" xfId="8074" xr:uid="{ACC9B07B-9620-4454-B87B-056EAF157B3C}"/>
    <cellStyle name="Heading 3 2 4 5 3 3 2 2 3 2" xfId="25051" xr:uid="{8DDB4082-AE68-40DA-8BD4-1D6278E88ABF}"/>
    <cellStyle name="Heading 3 2 4 5 3 3 2 2 4" xfId="17095" xr:uid="{FA1A7EE3-EE5C-4DAB-98D9-248607418D2B}"/>
    <cellStyle name="Heading 3 2 4 5 3 3 2 2 5" xfId="20773" xr:uid="{2D967B3A-322C-4BB7-B9B7-BE41BA76C805}"/>
    <cellStyle name="Heading 3 2 4 5 3 3 2 3" xfId="4508" xr:uid="{552F2D83-1F37-4E22-8E1B-863640D043E6}"/>
    <cellStyle name="Heading 3 2 4 5 3 3 2 3 2" xfId="8326" xr:uid="{81F0FDB5-D47E-46A6-9AB0-6063B7C12BCE}"/>
    <cellStyle name="Heading 3 2 4 5 3 3 2 3 2 2" xfId="25592" xr:uid="{2464940E-713F-4C65-8932-C6D67873FAEC}"/>
    <cellStyle name="Heading 3 2 4 5 3 3 2 3 3" xfId="17636" xr:uid="{DADFCA82-2A2B-49B3-8DC0-92F711F1EA0B}"/>
    <cellStyle name="Heading 3 2 4 5 3 3 2 3 4" xfId="21025" xr:uid="{87EA2E87-403D-4E7B-9586-84AD71493707}"/>
    <cellStyle name="Heading 3 2 4 5 3 3 2 4" xfId="1856" xr:uid="{C618B77B-5096-4D0A-A440-54BDAE748E61}"/>
    <cellStyle name="Heading 3 2 4 5 3 3 2 4 2" xfId="7668" xr:uid="{5A6476AD-2454-42DD-A323-1008D8D78E9C}"/>
    <cellStyle name="Heading 3 2 4 5 3 3 2 4 2 2" xfId="23235" xr:uid="{D3EEDEEA-A998-4790-BE4D-E673894F746D}"/>
    <cellStyle name="Heading 3 2 4 5 3 3 2 4 3" xfId="15262" xr:uid="{884000D7-3C19-46D0-B3D4-17F65D8BFC66}"/>
    <cellStyle name="Heading 3 2 4 5 3 3 2 4 4" xfId="21610" xr:uid="{0A1AC2BA-32A5-4218-BB6D-0F924B0557FC}"/>
    <cellStyle name="Heading 3 2 4 5 3 3 2 5" xfId="5276" xr:uid="{A8DE8B46-9AC1-405E-96C1-27B5EA5E6766}"/>
    <cellStyle name="Heading 3 2 4 5 3 3 2 5 2" xfId="8793" xr:uid="{3CB98B65-68BE-4E1C-8219-DBC7DC86A246}"/>
    <cellStyle name="Heading 3 2 4 5 3 3 2 5 2 2" xfId="26329" xr:uid="{DBDBEC5B-6C78-4B51-8047-5A043D8935EB}"/>
    <cellStyle name="Heading 3 2 4 5 3 3 2 5 3" xfId="18373" xr:uid="{9C40B223-0FCC-4D60-A86A-BB546EC19803}"/>
    <cellStyle name="Heading 3 2 4 5 3 3 2 5 4" xfId="21492" xr:uid="{6D45E2B2-83EF-4EBD-80AB-B7531B308239}"/>
    <cellStyle name="Heading 3 2 4 5 3 3 2 6" xfId="5054" xr:uid="{BAC0FBFC-BAB0-4D54-9D3F-366A4853035B}"/>
    <cellStyle name="Heading 3 2 4 5 3 3 2 6 2" xfId="8618" xr:uid="{873BAD9F-EE17-4FE0-9A78-C5EFD53ABB2D}"/>
    <cellStyle name="Heading 3 2 4 5 3 3 2 6 2 2" xfId="26107" xr:uid="{720FA2A1-ED14-4809-877C-25EF2D9414C5}"/>
    <cellStyle name="Heading 3 2 4 5 3 3 2 6 3" xfId="18151" xr:uid="{C6C01592-103F-4CCE-B190-978B86CB72FF}"/>
    <cellStyle name="Heading 3 2 4 5 3 3 2 6 4" xfId="21317" xr:uid="{6E848FC8-C868-48F6-9E34-092BDB74F994}"/>
    <cellStyle name="Heading 3 2 4 5 3 3 2 7" xfId="7418" xr:uid="{C2D293A1-9941-4501-8BB6-36D661AE3859}"/>
    <cellStyle name="Heading 3 2 4 5 3 3 2 7 2" xfId="9321" xr:uid="{D218559C-A07A-4BFD-B697-C5F009F97A6D}"/>
    <cellStyle name="Heading 3 2 4 5 3 3 2 7 3" xfId="22272" xr:uid="{D2EDC37E-DB03-4AC0-A277-32253B413520}"/>
    <cellStyle name="Heading 3 2 4 5 3 3 2 8" xfId="7653" xr:uid="{9A22F32B-2785-4DB1-BD6C-2BD40A895F43}"/>
    <cellStyle name="Heading 3 2 4 5 3 3 2 8 2" xfId="22923" xr:uid="{00FB8E0C-337C-459E-8E44-EA9AA2347BCD}"/>
    <cellStyle name="Heading 3 2 4 5 3 3 2 9" xfId="10619" xr:uid="{EFCD92E3-A9D2-40FB-8042-1FDEB293A13B}"/>
    <cellStyle name="Heading 3 2 4 5 3 3 2 9 2" xfId="23089" xr:uid="{6B713BDC-A1B4-4401-B3C7-54E693663196}"/>
    <cellStyle name="Heading 3 2 4 5 3 3 3" xfId="1494" xr:uid="{7F2DB10E-FDC3-4F52-B736-B8B26E230CD4}"/>
    <cellStyle name="Heading 3 2 4 5 3 3 3 10" xfId="20593" xr:uid="{7641BF4A-C972-478C-9B6B-A1D7075F3025}"/>
    <cellStyle name="Heading 3 2 4 5 3 3 3 2" xfId="4031" xr:uid="{4B931968-25D2-4855-952B-A7C5364E3CA9}"/>
    <cellStyle name="Heading 3 2 4 5 3 3 3 2 2" xfId="7007" xr:uid="{8419F02B-9D5A-4498-9883-23351AF518C9}"/>
    <cellStyle name="Heading 3 2 4 5 3 3 3 2 2 2" xfId="9202" xr:uid="{83E130FF-F89E-4902-8DB9-90D398B6CBD2}"/>
    <cellStyle name="Heading 3 2 4 5 3 3 3 2 2 2 2" xfId="28052" xr:uid="{0CA77A48-945F-47EC-93CF-A8F690365850}"/>
    <cellStyle name="Heading 3 2 4 5 3 3 3 2 2 3" xfId="20096" xr:uid="{E9572C1E-9704-44F6-B3B2-7CFB738E2CE5}"/>
    <cellStyle name="Heading 3 2 4 5 3 3 3 2 2 4" xfId="22153" xr:uid="{9188E19F-832F-4C42-B985-250FC4FA513F}"/>
    <cellStyle name="Heading 3 2 4 5 3 3 3 2 3" xfId="8158" xr:uid="{A0AAF117-D6AF-4DCA-8645-57E18AF315EE}"/>
    <cellStyle name="Heading 3 2 4 5 3 3 3 2 3 2" xfId="25135" xr:uid="{4E9FE7E5-B7DC-4F77-8497-9EC67FBA6D6A}"/>
    <cellStyle name="Heading 3 2 4 5 3 3 3 2 4" xfId="17179" xr:uid="{3BA4BF0E-1298-41BD-8FC7-F02DFBF4FBD9}"/>
    <cellStyle name="Heading 3 2 4 5 3 3 3 2 5" xfId="20857" xr:uid="{F3FB44B4-7CED-4961-AB0D-C35205B459CB}"/>
    <cellStyle name="Heading 3 2 4 5 3 3 3 3" xfId="4592" xr:uid="{61B8896D-F8ED-4813-9513-8584FEB60C84}"/>
    <cellStyle name="Heading 3 2 4 5 3 3 3 3 2" xfId="8410" xr:uid="{A45A8698-0748-403A-9217-AF4A8A1D21D8}"/>
    <cellStyle name="Heading 3 2 4 5 3 3 3 3 2 2" xfId="25676" xr:uid="{B94175A4-0D48-4B18-B59A-063A4E8A6B02}"/>
    <cellStyle name="Heading 3 2 4 5 3 3 3 3 3" xfId="17720" xr:uid="{69708F27-4BC9-4258-A9FE-561EE34D682A}"/>
    <cellStyle name="Heading 3 2 4 5 3 3 3 3 4" xfId="21109" xr:uid="{4C10C72F-4432-4749-868A-A8598A8B24EE}"/>
    <cellStyle name="Heading 3 2 4 5 3 3 3 4" xfId="2662" xr:uid="{F58D703F-E901-4586-9804-A66D12B764E7}"/>
    <cellStyle name="Heading 3 2 4 5 3 3 3 4 2" xfId="7888" xr:uid="{76E9BD82-C718-414C-91E3-EB0E2104934E}"/>
    <cellStyle name="Heading 3 2 4 5 3 3 3 4 2 2" xfId="23797" xr:uid="{B81FB613-D771-4140-BEAB-93DC3EC27AFF}"/>
    <cellStyle name="Heading 3 2 4 5 3 3 3 4 3" xfId="15844" xr:uid="{56B267E8-D196-4869-A189-47CF4534FA27}"/>
    <cellStyle name="Heading 3 2 4 5 3 3 3 4 4" xfId="21877" xr:uid="{663CA984-9D11-485A-ADFB-C171F7B54375}"/>
    <cellStyle name="Heading 3 2 4 5 3 3 3 5" xfId="5362" xr:uid="{85CC8BC5-22EF-4C48-A432-EA472F6F8EDF}"/>
    <cellStyle name="Heading 3 2 4 5 3 3 3 5 2" xfId="8879" xr:uid="{ED32ECF1-0C4B-40D0-ABEC-83DBEF417D4F}"/>
    <cellStyle name="Heading 3 2 4 5 3 3 3 5 2 2" xfId="26415" xr:uid="{A1365630-37CC-4702-A72C-11227E546813}"/>
    <cellStyle name="Heading 3 2 4 5 3 3 3 5 3" xfId="18459" xr:uid="{0CB50FF5-66A9-4A4D-9569-BDA27C92ADC9}"/>
    <cellStyle name="Heading 3 2 4 5 3 3 3 5 4" xfId="21578" xr:uid="{92439B93-7706-4330-8BE1-5AD4C0FDF0A4}"/>
    <cellStyle name="Heading 3 2 4 5 3 3 3 6" xfId="5697" xr:uid="{9468B8DF-CF16-4EFF-908C-7B6B00735C12}"/>
    <cellStyle name="Heading 3 2 4 5 3 3 3 6 2" xfId="8954" xr:uid="{2B42AEE4-E9A3-40F7-956D-F64E24909443}"/>
    <cellStyle name="Heading 3 2 4 5 3 3 3 6 2 2" xfId="26743" xr:uid="{41EA151B-D308-423E-94D7-8ED52F44F441}"/>
    <cellStyle name="Heading 3 2 4 5 3 3 3 6 3" xfId="18787" xr:uid="{DE6FE4A9-AE15-4ACB-98A3-2966754E6A86}"/>
    <cellStyle name="Heading 3 2 4 5 3 3 3 6 4" xfId="21675" xr:uid="{1366CDB5-152E-4AF7-BF96-16CCCA8C47C3}"/>
    <cellStyle name="Heading 3 2 4 5 3 3 3 7" xfId="7377" xr:uid="{B3566490-0E86-4454-9B20-4966976A3CF6}"/>
    <cellStyle name="Heading 3 2 4 5 3 3 3 7 2" xfId="9280" xr:uid="{7A44B9DB-6D08-41BB-B207-01F820F9281C}"/>
    <cellStyle name="Heading 3 2 4 5 3 3 3 7 3" xfId="22231" xr:uid="{63C31C42-0670-4FF3-8EE6-A0C099B5A09A}"/>
    <cellStyle name="Heading 3 2 4 5 3 3 3 8" xfId="10534" xr:uid="{1F24FBFB-D6C3-4842-B5C7-18E018B6E1B2}"/>
    <cellStyle name="Heading 3 2 4 5 3 3 3 8 2" xfId="23008" xr:uid="{E36D5E5B-7B2A-456E-A674-665A345D7CB6}"/>
    <cellStyle name="Heading 3 2 4 5 3 3 3 9" xfId="15045" xr:uid="{618B0791-B660-40DC-9025-8EB53ACE7E7E}"/>
    <cellStyle name="Heading 3 2 4 5 3 4" xfId="1324" xr:uid="{C98C8415-C732-44D2-9197-1979C8E4A81C}"/>
    <cellStyle name="Heading 3 2 4 5 3 4 10" xfId="14879" xr:uid="{53388AD8-38F4-4FB4-8F66-A57169206799}"/>
    <cellStyle name="Heading 3 2 4 5 3 4 11" xfId="14727" xr:uid="{7859CE8B-C186-400E-8E49-1242A0DBFC25}"/>
    <cellStyle name="Heading 3 2 4 5 3 4 2" xfId="3863" xr:uid="{FCBB4CCB-879B-475B-A162-C07A6B0ACC28}"/>
    <cellStyle name="Heading 3 2 4 5 3 4 2 2" xfId="6840" xr:uid="{C94690EE-97CE-40AA-8BBA-D4FC9819894C}"/>
    <cellStyle name="Heading 3 2 4 5 3 4 2 2 2" xfId="9035" xr:uid="{A40C2ABD-9296-497B-BD44-E3A446005495}"/>
    <cellStyle name="Heading 3 2 4 5 3 4 2 2 2 2" xfId="27885" xr:uid="{246040CE-5B9C-4C78-A4C0-638A75397CC3}"/>
    <cellStyle name="Heading 3 2 4 5 3 4 2 2 3" xfId="19929" xr:uid="{F9DD2B2F-A5E7-4EFF-918F-56E091C74462}"/>
    <cellStyle name="Heading 3 2 4 5 3 4 2 2 4" xfId="21986" xr:uid="{CB9FD153-803D-41F3-9652-A71B0BA72020}"/>
    <cellStyle name="Heading 3 2 4 5 3 4 2 3" xfId="7992" xr:uid="{B5F4807C-32EE-4551-87B8-B799878F6A7B}"/>
    <cellStyle name="Heading 3 2 4 5 3 4 2 3 2" xfId="24969" xr:uid="{7546F292-8B97-4E19-911D-94FA359FE8F8}"/>
    <cellStyle name="Heading 3 2 4 5 3 4 2 4" xfId="17013" xr:uid="{E0C20ED8-C25B-494C-AAA9-18329B84DBC9}"/>
    <cellStyle name="Heading 3 2 4 5 3 4 2 5" xfId="20691" xr:uid="{10094E70-09C7-498C-8F21-2862823A0DC0}"/>
    <cellStyle name="Heading 3 2 4 5 3 4 3" xfId="4426" xr:uid="{8AAC8884-1A95-43CE-B30D-7737C802C3CE}"/>
    <cellStyle name="Heading 3 2 4 5 3 4 3 2" xfId="8244" xr:uid="{6F7655B4-53AD-4F2A-B760-70808209663F}"/>
    <cellStyle name="Heading 3 2 4 5 3 4 3 2 2" xfId="25510" xr:uid="{595842E7-58F0-4CEE-A0C8-17B359A4D7BF}"/>
    <cellStyle name="Heading 3 2 4 5 3 4 3 3" xfId="17554" xr:uid="{542A6DD3-DA7C-4544-8412-900482D00198}"/>
    <cellStyle name="Heading 3 2 4 5 3 4 3 4" xfId="20943" xr:uid="{31FA21B7-0D3A-4404-8860-FF82D964A229}"/>
    <cellStyle name="Heading 3 2 4 5 3 4 4" xfId="2464" xr:uid="{4EF2C7EE-219A-47AC-ABBA-C67B48A19071}"/>
    <cellStyle name="Heading 3 2 4 5 3 4 4 2" xfId="7704" xr:uid="{9B41F5D1-D35F-4668-93D1-0F39B83268C2}"/>
    <cellStyle name="Heading 3 2 4 5 3 4 4 2 2" xfId="23602" xr:uid="{9A7B88AE-1C45-4ED5-80E8-6EEFA19C649F}"/>
    <cellStyle name="Heading 3 2 4 5 3 4 4 3" xfId="15649" xr:uid="{932BBFC6-2511-409B-B589-691A9D738277}"/>
    <cellStyle name="Heading 3 2 4 5 3 4 4 4" xfId="21693" xr:uid="{4B895E31-A2B9-4B2E-ADE5-F5812A85A422}"/>
    <cellStyle name="Heading 3 2 4 5 3 4 5" xfId="5194" xr:uid="{19CD35A2-FC6C-4F17-94FC-2CCD6CDFF3B6}"/>
    <cellStyle name="Heading 3 2 4 5 3 4 5 2" xfId="8711" xr:uid="{6DD4FFA0-08B6-40BC-AF5C-A12FC2430488}"/>
    <cellStyle name="Heading 3 2 4 5 3 4 5 2 2" xfId="26247" xr:uid="{071750B3-2A5A-4AF7-B041-FA69B6D4CE25}"/>
    <cellStyle name="Heading 3 2 4 5 3 4 5 3" xfId="18291" xr:uid="{4D3F31D0-2213-4B03-AE87-75847FBF0C3D}"/>
    <cellStyle name="Heading 3 2 4 5 3 4 5 4" xfId="21410" xr:uid="{66CA4CF7-A97D-4003-B449-0A7E58664ECE}"/>
    <cellStyle name="Heading 3 2 4 5 3 4 6" xfId="4760" xr:uid="{75AB3976-3376-4DBB-9659-55214C19DDB4}"/>
    <cellStyle name="Heading 3 2 4 5 3 4 6 2" xfId="8503" xr:uid="{7F26C9F7-1D66-4183-B5C9-E2DD0D1BBFDF}"/>
    <cellStyle name="Heading 3 2 4 5 3 4 6 2 2" xfId="25824" xr:uid="{CA81EACA-B385-49DE-B5BF-9C173C953A73}"/>
    <cellStyle name="Heading 3 2 4 5 3 4 6 3" xfId="17868" xr:uid="{261AA94E-8C06-4FE4-A77C-8DE9703D0E0F}"/>
    <cellStyle name="Heading 3 2 4 5 3 4 6 4" xfId="21202" xr:uid="{930E9CF2-6B3B-4925-B913-8B9D26232F39}"/>
    <cellStyle name="Heading 3 2 4 5 3 4 7" xfId="7496" xr:uid="{8CC3710F-FE4C-4F6E-8AB8-8F69CEE30E17}"/>
    <cellStyle name="Heading 3 2 4 5 3 4 7 2" xfId="9399" xr:uid="{349DC43D-F657-4D85-8F23-B3FF7409DAE5}"/>
    <cellStyle name="Heading 3 2 4 5 3 4 7 3" xfId="22350" xr:uid="{18E56321-6F2B-4B6E-B7ED-1506FE3D7A9F}"/>
    <cellStyle name="Heading 3 2 4 5 3 4 8" xfId="7571" xr:uid="{E0199087-B2C2-40ED-98D3-15C441FD0B44}"/>
    <cellStyle name="Heading 3 2 4 5 3 4 8 2" xfId="22841" xr:uid="{6DD8A51A-E79B-4A79-B365-8E12F6E6B174}"/>
    <cellStyle name="Heading 3 2 4 5 3 4 9" xfId="10593" xr:uid="{481B73F6-F3B7-46A0-9FEC-718D2D0CE729}"/>
    <cellStyle name="Heading 3 2 4 5 3 4 9 2" xfId="23063" xr:uid="{C6990F02-37BF-4D5A-94D9-8898FEE6975B}"/>
    <cellStyle name="Heading 3 2 4 5 3 5" xfId="1241" xr:uid="{AA055651-62F9-465E-9775-7DB0B71523F1}"/>
    <cellStyle name="Heading 3 2 4 5 3 5 10" xfId="20575" xr:uid="{F0526E59-FF4F-4851-B048-A63106972318}"/>
    <cellStyle name="Heading 3 2 4 5 3 5 2" xfId="3787" xr:uid="{A437DC8E-EC8B-4805-B69C-E7D5DFE40769}"/>
    <cellStyle name="Heading 3 2 4 5 3 5 2 2" xfId="6773" xr:uid="{E444479D-50ED-4D9B-866B-1361E6122DA5}"/>
    <cellStyle name="Heading 3 2 4 5 3 5 2 2 2" xfId="8968" xr:uid="{FF0982D0-F8D1-430A-82F8-A5409151B5B2}"/>
    <cellStyle name="Heading 3 2 4 5 3 5 2 2 2 2" xfId="27818" xr:uid="{9C1FE4AB-23B2-4449-9E4B-A71808E66CC5}"/>
    <cellStyle name="Heading 3 2 4 5 3 5 2 2 3" xfId="19862" xr:uid="{E76FFE25-91F9-43ED-95B4-D444CA7AF54A}"/>
    <cellStyle name="Heading 3 2 4 5 3 5 2 2 4" xfId="21919" xr:uid="{5AD44B1D-2707-4593-9B9C-92BCEDC7E912}"/>
    <cellStyle name="Heading 3 2 4 5 3 5 2 3" xfId="7929" xr:uid="{AB8F51B1-13CB-489A-9D29-34ADD59DC4EB}"/>
    <cellStyle name="Heading 3 2 4 5 3 5 2 3 2" xfId="24906" xr:uid="{38731E09-16D1-4F08-B4C8-1C9FDC36E090}"/>
    <cellStyle name="Heading 3 2 4 5 3 5 2 4" xfId="16950" xr:uid="{54830E2A-4B64-4667-9FE8-C773B4E134C6}"/>
    <cellStyle name="Heading 3 2 4 5 3 5 2 5" xfId="20628" xr:uid="{4518499D-E016-4B5D-B5BA-43F7E7357B15}"/>
    <cellStyle name="Heading 3 2 4 5 3 5 3" xfId="4363" xr:uid="{2D476C24-EFDF-4C08-8957-A8F168408380}"/>
    <cellStyle name="Heading 3 2 4 5 3 5 3 2" xfId="8181" xr:uid="{1C93567E-F584-4979-B211-C2F842F2411C}"/>
    <cellStyle name="Heading 3 2 4 5 3 5 3 2 2" xfId="25447" xr:uid="{1F20566C-3A0F-4652-AF6C-1E2EDCD5860F}"/>
    <cellStyle name="Heading 3 2 4 5 3 5 3 3" xfId="17491" xr:uid="{564159A1-A89F-4C4A-B89F-55C0886B79EC}"/>
    <cellStyle name="Heading 3 2 4 5 3 5 3 4" xfId="20880" xr:uid="{8264E148-56A0-4F2A-AB7B-01CCB212202F}"/>
    <cellStyle name="Heading 3 2 4 5 3 5 4" xfId="2622" xr:uid="{DCA45852-713E-441D-AE88-B02F9C2FAD7F}"/>
    <cellStyle name="Heading 3 2 4 5 3 5 4 2" xfId="7851" xr:uid="{F2563DF2-E42B-4BD5-818E-CCAB88C58157}"/>
    <cellStyle name="Heading 3 2 4 5 3 5 4 2 2" xfId="23758" xr:uid="{4779B54C-71AD-45AD-8DBF-D2E12706BE5A}"/>
    <cellStyle name="Heading 3 2 4 5 3 5 4 3" xfId="15805" xr:uid="{75F3AD18-F8F3-4C14-960F-A9B606441274}"/>
    <cellStyle name="Heading 3 2 4 5 3 5 4 4" xfId="21840" xr:uid="{FCE6B845-6B75-4B53-A3B6-A0E29A0CC5F1}"/>
    <cellStyle name="Heading 3 2 4 5 3 5 5" xfId="5125" xr:uid="{009C7CED-9872-4CB1-A379-B4A08C645B8D}"/>
    <cellStyle name="Heading 3 2 4 5 3 5 5 2" xfId="8642" xr:uid="{F0555F9F-36BD-45C5-B3BA-D1F47F78D0D1}"/>
    <cellStyle name="Heading 3 2 4 5 3 5 5 2 2" xfId="26178" xr:uid="{EDE8A060-4B6C-4C62-91D0-7961BA485010}"/>
    <cellStyle name="Heading 3 2 4 5 3 5 5 3" xfId="18222" xr:uid="{CE2747E1-D7E5-46C2-B828-ACEF551E0096}"/>
    <cellStyle name="Heading 3 2 4 5 3 5 5 4" xfId="21341" xr:uid="{F560B75D-72D2-4B78-8379-4AB53744ACE2}"/>
    <cellStyle name="Heading 3 2 4 5 3 5 6" xfId="6796" xr:uid="{969B41C0-1B6E-4548-93A5-A107B699BAD1}"/>
    <cellStyle name="Heading 3 2 4 5 3 5 6 2" xfId="8991" xr:uid="{883FAC91-D465-479A-A597-1ABAFA139AB8}"/>
    <cellStyle name="Heading 3 2 4 5 3 5 6 2 2" xfId="27841" xr:uid="{6FE8B9F8-12E4-40B6-86A2-9BA41A7B3DE2}"/>
    <cellStyle name="Heading 3 2 4 5 3 5 6 3" xfId="19885" xr:uid="{3B871C15-0208-401C-96B8-8815699CA9C7}"/>
    <cellStyle name="Heading 3 2 4 5 3 5 6 4" xfId="21942" xr:uid="{BCD78FA8-9AB4-48A1-AD16-5C76CD774777}"/>
    <cellStyle name="Heading 3 2 4 5 3 5 7" xfId="7403" xr:uid="{38F81030-89B5-4336-B399-C978783D0F02}"/>
    <cellStyle name="Heading 3 2 4 5 3 5 7 2" xfId="9306" xr:uid="{6FBC1AEA-3D10-47D2-A9F7-DD0278FDEF4B}"/>
    <cellStyle name="Heading 3 2 4 5 3 5 7 3" xfId="22257" xr:uid="{F3900E06-F938-4A57-94C6-E15753E14CB0}"/>
    <cellStyle name="Heading 3 2 4 5 3 5 8" xfId="10420" xr:uid="{5BDB41FB-8596-44E9-ACBB-6AFC9A6BC379}"/>
    <cellStyle name="Heading 3 2 4 5 3 5 8 2" xfId="22774" xr:uid="{833765CE-D966-496D-8B52-038EF06EC6D0}"/>
    <cellStyle name="Heading 3 2 4 5 3 5 9" xfId="14816" xr:uid="{4E44226D-47B4-495F-9E7C-90D059F1293D}"/>
    <cellStyle name="Heading 3 2 4 5 4" xfId="1211" xr:uid="{66D20A43-E53B-4EE0-90A5-5DE9D436F002}"/>
    <cellStyle name="Heading 3 2 4 5 4 2" xfId="1409" xr:uid="{76E3814F-3841-4AEE-8E04-501075A38425}"/>
    <cellStyle name="Heading 3 2 4 5 4 2 10" xfId="14962" xr:uid="{8F7F3EEB-A8FA-4595-BEA9-DDC9B96118C9}"/>
    <cellStyle name="Heading 3 2 4 5 4 2 11" xfId="15618" xr:uid="{3DD542FA-458B-49BE-A1E0-7B020630B69A}"/>
    <cellStyle name="Heading 3 2 4 5 4 2 2" xfId="3947" xr:uid="{21804288-72D3-4912-8D69-2E23AC805981}"/>
    <cellStyle name="Heading 3 2 4 5 4 2 2 2" xfId="6923" xr:uid="{3A088CC9-D1B2-444C-9377-C528972A07DA}"/>
    <cellStyle name="Heading 3 2 4 5 4 2 2 2 2" xfId="9118" xr:uid="{65E1BBDB-1E22-42ED-A12A-BB9E708F9570}"/>
    <cellStyle name="Heading 3 2 4 5 4 2 2 2 2 2" xfId="27968" xr:uid="{2AAC8D7E-D33B-4B0E-91BF-B1322819E214}"/>
    <cellStyle name="Heading 3 2 4 5 4 2 2 2 3" xfId="20012" xr:uid="{8EA3A37F-838A-428A-AF74-D51253507328}"/>
    <cellStyle name="Heading 3 2 4 5 4 2 2 2 4" xfId="22069" xr:uid="{4F88CDED-D5C8-4342-9893-04719C55E80B}"/>
    <cellStyle name="Heading 3 2 4 5 4 2 2 3" xfId="8075" xr:uid="{31AB7887-C3F4-41BF-A732-0776B8B67B7D}"/>
    <cellStyle name="Heading 3 2 4 5 4 2 2 3 2" xfId="25052" xr:uid="{249A92E6-8073-4E63-98E1-92532A342489}"/>
    <cellStyle name="Heading 3 2 4 5 4 2 2 4" xfId="17096" xr:uid="{7C999DE6-9686-4F5A-8E48-0CB0CA383C4A}"/>
    <cellStyle name="Heading 3 2 4 5 4 2 2 5" xfId="20774" xr:uid="{2222613E-BE69-4DD4-B727-B28060C6337A}"/>
    <cellStyle name="Heading 3 2 4 5 4 2 3" xfId="4509" xr:uid="{9ADBA293-FEC1-4497-98FD-F5630633494F}"/>
    <cellStyle name="Heading 3 2 4 5 4 2 3 2" xfId="8327" xr:uid="{E028CEC1-CFAE-4689-B95D-B1E328C6E0A8}"/>
    <cellStyle name="Heading 3 2 4 5 4 2 3 2 2" xfId="25593" xr:uid="{75A334C6-937B-4CA4-BC60-A40E22206A25}"/>
    <cellStyle name="Heading 3 2 4 5 4 2 3 3" xfId="17637" xr:uid="{1B63CDC5-ABA8-4C1A-B5EE-890BF3D982FF}"/>
    <cellStyle name="Heading 3 2 4 5 4 2 3 4" xfId="21026" xr:uid="{C3B43F06-EE29-43B8-A596-E685BA5059E3}"/>
    <cellStyle name="Heading 3 2 4 5 4 2 4" xfId="2608" xr:uid="{E8ABFA3A-A5F4-4A02-881C-2F80BCD42BEA}"/>
    <cellStyle name="Heading 3 2 4 5 4 2 4 2" xfId="7838" xr:uid="{ABDB21DE-1138-4552-BC6D-3F7F264880B1}"/>
    <cellStyle name="Heading 3 2 4 5 4 2 4 2 2" xfId="23744" xr:uid="{444DB66D-362E-4656-A916-541A01F49249}"/>
    <cellStyle name="Heading 3 2 4 5 4 2 4 3" xfId="15791" xr:uid="{2830BC94-F772-40CD-BC8C-9FAD742711A2}"/>
    <cellStyle name="Heading 3 2 4 5 4 2 4 4" xfId="21827" xr:uid="{C9F35A11-FBC1-4059-8442-4A43A7E5A930}"/>
    <cellStyle name="Heading 3 2 4 5 4 2 5" xfId="5277" xr:uid="{791A71F3-FD00-4DBD-AEB2-1BDD314F73A6}"/>
    <cellStyle name="Heading 3 2 4 5 4 2 5 2" xfId="8794" xr:uid="{E22F1C92-4F20-4432-A69F-2BF31F402E68}"/>
    <cellStyle name="Heading 3 2 4 5 4 2 5 2 2" xfId="26330" xr:uid="{B145AA28-77C8-4AE2-849F-CF51D4163821}"/>
    <cellStyle name="Heading 3 2 4 5 4 2 5 3" xfId="18374" xr:uid="{93051B96-54AC-4F59-AB53-756ABDB0C08E}"/>
    <cellStyle name="Heading 3 2 4 5 4 2 5 4" xfId="21493" xr:uid="{DD16624F-370B-45A7-92DE-BC124705B0E3}"/>
    <cellStyle name="Heading 3 2 4 5 4 2 6" xfId="4735" xr:uid="{E200094F-2D33-4049-9BD0-7662A72272AC}"/>
    <cellStyle name="Heading 3 2 4 5 4 2 6 2" xfId="8495" xr:uid="{8801ED05-33B2-41ED-BBC7-FC0FC2FBCA48}"/>
    <cellStyle name="Heading 3 2 4 5 4 2 6 2 2" xfId="25799" xr:uid="{CAF68582-BDFE-42CA-B00C-77E463750F32}"/>
    <cellStyle name="Heading 3 2 4 5 4 2 6 3" xfId="17843" xr:uid="{12F6F957-C171-47F6-802C-8CD2DAB41A42}"/>
    <cellStyle name="Heading 3 2 4 5 4 2 6 4" xfId="21194" xr:uid="{A2EE41C5-F4CC-4DE7-B3BC-6B85985E8C63}"/>
    <cellStyle name="Heading 3 2 4 5 4 2 7" xfId="4711" xr:uid="{030EE95D-14F9-4091-8C0C-46C5DA0E8B65}"/>
    <cellStyle name="Heading 3 2 4 5 4 2 7 2" xfId="8483" xr:uid="{5B85845B-A1F4-48D6-8ABA-60FD18033BD7}"/>
    <cellStyle name="Heading 3 2 4 5 4 2 7 3" xfId="21182" xr:uid="{75CDC729-8B8C-4524-AA17-0F08C25C0D3C}"/>
    <cellStyle name="Heading 3 2 4 5 4 2 8" xfId="7654" xr:uid="{8144BB5D-63EA-4C76-B308-5990373EA16C}"/>
    <cellStyle name="Heading 3 2 4 5 4 2 8 2" xfId="22924" xr:uid="{BC902AD9-183C-4F4E-908A-0C834EA81209}"/>
    <cellStyle name="Heading 3 2 4 5 4 2 9" xfId="11012" xr:uid="{F24FFB3D-AD70-4639-9630-177DC69C3FB6}"/>
    <cellStyle name="Heading 3 2 4 5 4 2 9 2" xfId="23487" xr:uid="{EC36CA62-B983-4751-949C-BEB27BE48470}"/>
    <cellStyle name="Heading 3 2 4 5 4 3" xfId="1495" xr:uid="{3FABEAA1-FF95-448F-BD4A-6AD2CDA9E151}"/>
    <cellStyle name="Heading 3 2 4 5 4 3 10" xfId="20613" xr:uid="{7D91C4CB-3B23-4B90-9829-307FD9F40C73}"/>
    <cellStyle name="Heading 3 2 4 5 4 3 2" xfId="4032" xr:uid="{59D597B5-78F1-4C9A-94A9-BF3090E5CBD9}"/>
    <cellStyle name="Heading 3 2 4 5 4 3 2 2" xfId="7008" xr:uid="{CE8D463C-CC6C-449C-BE04-A900B4B801BA}"/>
    <cellStyle name="Heading 3 2 4 5 4 3 2 2 2" xfId="9203" xr:uid="{A0DC9470-F717-4D23-8011-CD9C2BD8E066}"/>
    <cellStyle name="Heading 3 2 4 5 4 3 2 2 2 2" xfId="28053" xr:uid="{666CA711-2200-498C-AA10-88B4809910E1}"/>
    <cellStyle name="Heading 3 2 4 5 4 3 2 2 3" xfId="20097" xr:uid="{9B52F10F-D295-4F8B-A1AF-C2228CE85A1E}"/>
    <cellStyle name="Heading 3 2 4 5 4 3 2 2 4" xfId="22154" xr:uid="{DC18663C-0BF0-4F7B-8F45-3D1B04235ADD}"/>
    <cellStyle name="Heading 3 2 4 5 4 3 2 3" xfId="8159" xr:uid="{2FB44A24-0DAF-4C83-B482-0EAC733DF876}"/>
    <cellStyle name="Heading 3 2 4 5 4 3 2 3 2" xfId="25136" xr:uid="{441CC6DF-909E-4474-AE61-45D19E2A5455}"/>
    <cellStyle name="Heading 3 2 4 5 4 3 2 4" xfId="17180" xr:uid="{86CA097F-D211-4956-AD14-049AE6C9BE95}"/>
    <cellStyle name="Heading 3 2 4 5 4 3 2 5" xfId="20858" xr:uid="{40A9C0E9-5061-4D0C-95F2-ADE22C27A3B8}"/>
    <cellStyle name="Heading 3 2 4 5 4 3 3" xfId="4593" xr:uid="{6DC49D16-7387-427E-9A08-CA3C791C5CAD}"/>
    <cellStyle name="Heading 3 2 4 5 4 3 3 2" xfId="8411" xr:uid="{33A9FB65-6985-4C43-B741-D86062ED2C93}"/>
    <cellStyle name="Heading 3 2 4 5 4 3 3 2 2" xfId="25677" xr:uid="{D418BD46-06C5-4DF2-98AA-7DFF9F8049AF}"/>
    <cellStyle name="Heading 3 2 4 5 4 3 3 3" xfId="17721" xr:uid="{ACABBBC2-F607-41E1-A4F3-076810A76C25}"/>
    <cellStyle name="Heading 3 2 4 5 4 3 3 4" xfId="21110" xr:uid="{CDC0E5A3-8DF4-4CF9-AEA8-FCA8A8E81D78}"/>
    <cellStyle name="Heading 3 2 4 5 4 3 4" xfId="2691" xr:uid="{867B1FD7-5E56-4EE9-AE5C-F7C514130478}"/>
    <cellStyle name="Heading 3 2 4 5 4 3 4 2" xfId="7914" xr:uid="{9FC7B91D-CC1C-4B5D-84F7-F0FB7323D77C}"/>
    <cellStyle name="Heading 3 2 4 5 4 3 4 2 2" xfId="23825" xr:uid="{9E6E4436-FA14-4C1A-B51D-5C6FC10A7B72}"/>
    <cellStyle name="Heading 3 2 4 5 4 3 4 3" xfId="15872" xr:uid="{7C57D9A2-1E4E-4DC3-BB42-9380A909950F}"/>
    <cellStyle name="Heading 3 2 4 5 4 3 4 4" xfId="21903" xr:uid="{79DFF64D-20E3-4BF7-BB0B-128A4CCB0403}"/>
    <cellStyle name="Heading 3 2 4 5 4 3 5" xfId="5363" xr:uid="{7CEF3FE5-D3B9-47D9-9D59-FA7101A22118}"/>
    <cellStyle name="Heading 3 2 4 5 4 3 5 2" xfId="8880" xr:uid="{0FFF9778-1EE5-438E-A5E5-A86FC740BA31}"/>
    <cellStyle name="Heading 3 2 4 5 4 3 5 2 2" xfId="26416" xr:uid="{0EDDA585-FB53-438C-B3D0-88FD381763C6}"/>
    <cellStyle name="Heading 3 2 4 5 4 3 5 3" xfId="18460" xr:uid="{088ABED3-4F54-4DBE-AA98-D567CDB4FD33}"/>
    <cellStyle name="Heading 3 2 4 5 4 3 5 4" xfId="21579" xr:uid="{9BA9C0E7-D593-4B8B-B54F-85917545080C}"/>
    <cellStyle name="Heading 3 2 4 5 4 3 6" xfId="4972" xr:uid="{631C678B-F173-4D18-AE3F-EECFB88B4238}"/>
    <cellStyle name="Heading 3 2 4 5 4 3 6 2" xfId="8561" xr:uid="{91CA538D-FD68-42E8-92B4-C8AE302CC93C}"/>
    <cellStyle name="Heading 3 2 4 5 4 3 6 2 2" xfId="26027" xr:uid="{0DCAD9ED-3E5C-4581-91EE-A81AC5C14BB3}"/>
    <cellStyle name="Heading 3 2 4 5 4 3 6 3" xfId="18071" xr:uid="{2137B638-39DA-4A28-A529-D2FF700D0835}"/>
    <cellStyle name="Heading 3 2 4 5 4 3 6 4" xfId="21260" xr:uid="{2BDE8932-5F60-4224-A8E6-BEDD2784A5DB}"/>
    <cellStyle name="Heading 3 2 4 5 4 3 7" xfId="7505" xr:uid="{FC2AD787-7DD7-4854-B0CB-A085C002AA35}"/>
    <cellStyle name="Heading 3 2 4 5 4 3 7 2" xfId="9408" xr:uid="{8552A630-8E74-4DB1-A0C7-E22DCAEC4265}"/>
    <cellStyle name="Heading 3 2 4 5 4 3 7 3" xfId="22359" xr:uid="{A6A3AB68-15F1-4648-ACB3-A598FD19BEA1}"/>
    <cellStyle name="Heading 3 2 4 5 4 3 8" xfId="10535" xr:uid="{4DDF63FF-A710-4173-A70D-FE906B09D0DD}"/>
    <cellStyle name="Heading 3 2 4 5 4 3 8 2" xfId="23009" xr:uid="{13A673F2-B307-4A3B-8A1D-8875F54F4F79}"/>
    <cellStyle name="Heading 3 2 4 5 4 3 9" xfId="15046" xr:uid="{1BA7EB54-B6A6-435A-9D1A-82A626145DAE}"/>
    <cellStyle name="Heading 3 2 4 5 5" xfId="1212" xr:uid="{14491C61-8836-4F51-8048-9F16EED5D2A5}"/>
    <cellStyle name="Heading 3 2 4 5 5 2" xfId="1410" xr:uid="{8C303712-DB94-4BC8-980A-E4574CBBEEE1}"/>
    <cellStyle name="Heading 3 2 4 5 5 2 10" xfId="14963" xr:uid="{EDDDD820-9BCE-440D-9DE4-E11324A239D3}"/>
    <cellStyle name="Heading 3 2 4 5 5 2 11" xfId="14700" xr:uid="{5473A0A1-D5C8-4584-A0BA-1F8A5075BBF5}"/>
    <cellStyle name="Heading 3 2 4 5 5 2 2" xfId="3948" xr:uid="{835638E0-C797-4120-9B8E-AD4935FBE8D6}"/>
    <cellStyle name="Heading 3 2 4 5 5 2 2 2" xfId="6924" xr:uid="{807C9A31-CC07-467B-8197-B7D57C22A506}"/>
    <cellStyle name="Heading 3 2 4 5 5 2 2 2 2" xfId="9119" xr:uid="{33A29EB2-C4BF-4D0C-9795-7BAD8B96C35B}"/>
    <cellStyle name="Heading 3 2 4 5 5 2 2 2 2 2" xfId="27969" xr:uid="{5C860587-54D3-43C6-AC0B-05D98382DC2E}"/>
    <cellStyle name="Heading 3 2 4 5 5 2 2 2 3" xfId="20013" xr:uid="{B9B7563C-C427-4212-85B0-D1D20B2EE060}"/>
    <cellStyle name="Heading 3 2 4 5 5 2 2 2 4" xfId="22070" xr:uid="{007263B5-0041-49C8-8BE7-CDEAFE16C840}"/>
    <cellStyle name="Heading 3 2 4 5 5 2 2 3" xfId="8076" xr:uid="{A396E95D-4892-4095-BAFB-1A1FF4DF5109}"/>
    <cellStyle name="Heading 3 2 4 5 5 2 2 3 2" xfId="25053" xr:uid="{250A8E37-44AD-4B63-A652-5F1F33C04E37}"/>
    <cellStyle name="Heading 3 2 4 5 5 2 2 4" xfId="17097" xr:uid="{7B6DA214-4216-41E0-BAD8-D3AFDFC5B0E7}"/>
    <cellStyle name="Heading 3 2 4 5 5 2 2 5" xfId="20775" xr:uid="{34EFCE8C-BEA3-47BC-9686-B7CE1ED2D5B5}"/>
    <cellStyle name="Heading 3 2 4 5 5 2 3" xfId="4510" xr:uid="{4F2F82D5-CCBF-4D1C-9989-C6562597FB05}"/>
    <cellStyle name="Heading 3 2 4 5 5 2 3 2" xfId="8328" xr:uid="{2EC74C32-946E-4419-983D-099477139843}"/>
    <cellStyle name="Heading 3 2 4 5 5 2 3 2 2" xfId="25594" xr:uid="{946802C9-1A33-429A-8323-D5F91C2DE6B4}"/>
    <cellStyle name="Heading 3 2 4 5 5 2 3 3" xfId="17638" xr:uid="{E6102BB2-7736-4052-B074-6FFB99DB33D4}"/>
    <cellStyle name="Heading 3 2 4 5 5 2 3 4" xfId="21027" xr:uid="{52C234CC-6368-408B-B7BE-5BCB7178D0B0}"/>
    <cellStyle name="Heading 3 2 4 5 5 2 4" xfId="2584" xr:uid="{C3F0944F-A3D3-4410-8611-425152A76C06}"/>
    <cellStyle name="Heading 3 2 4 5 5 2 4 2" xfId="7814" xr:uid="{AD7CEFCD-DF4C-4E6F-B756-0B5FB772F8A8}"/>
    <cellStyle name="Heading 3 2 4 5 5 2 4 2 2" xfId="23720" xr:uid="{E42824F2-D427-487D-BA74-3E854E22B262}"/>
    <cellStyle name="Heading 3 2 4 5 5 2 4 3" xfId="15767" xr:uid="{4ADAB8B0-B5B0-4B88-94DB-BEC1CDAC4C08}"/>
    <cellStyle name="Heading 3 2 4 5 5 2 4 4" xfId="21803" xr:uid="{F33634D3-324D-4858-8034-BF897353AFA4}"/>
    <cellStyle name="Heading 3 2 4 5 5 2 5" xfId="5278" xr:uid="{91E80D0D-2356-4AE2-BD5B-19CE92606D7F}"/>
    <cellStyle name="Heading 3 2 4 5 5 2 5 2" xfId="8795" xr:uid="{511C5B8F-D239-426F-A6BA-D10208AF186E}"/>
    <cellStyle name="Heading 3 2 4 5 5 2 5 2 2" xfId="26331" xr:uid="{C63B1F20-DCA0-4236-8A27-A47BA02F60AB}"/>
    <cellStyle name="Heading 3 2 4 5 5 2 5 3" xfId="18375" xr:uid="{5987A54B-DBAA-4D29-9218-2F7C1D41267D}"/>
    <cellStyle name="Heading 3 2 4 5 5 2 5 4" xfId="21494" xr:uid="{D4174A70-7768-4DDD-A104-6A9C2D98D49E}"/>
    <cellStyle name="Heading 3 2 4 5 5 2 6" xfId="5604" xr:uid="{7A3B1376-5ADD-45DB-B966-4313AD2EE085}"/>
    <cellStyle name="Heading 3 2 4 5 5 2 6 2" xfId="8931" xr:uid="{26377153-F6F1-4903-BF56-CEF2DE73338B}"/>
    <cellStyle name="Heading 3 2 4 5 5 2 6 2 2" xfId="26654" xr:uid="{69142C4E-9D1D-4AA7-877B-F648F7463135}"/>
    <cellStyle name="Heading 3 2 4 5 5 2 6 3" xfId="18698" xr:uid="{6C3848C8-F725-4CDB-B95D-685A210A456D}"/>
    <cellStyle name="Heading 3 2 4 5 5 2 6 4" xfId="21636" xr:uid="{CAEAC400-EC66-4E45-AB78-CCB0DC1026FE}"/>
    <cellStyle name="Heading 3 2 4 5 5 2 7" xfId="7341" xr:uid="{B288A63B-6C4D-42A9-82FD-DABADB3B1B5C}"/>
    <cellStyle name="Heading 3 2 4 5 5 2 7 2" xfId="9244" xr:uid="{DED63CB8-8625-45E4-9A2D-31D829F45665}"/>
    <cellStyle name="Heading 3 2 4 5 5 2 7 3" xfId="22195" xr:uid="{A0887474-0A91-453D-9CBF-4B7F3383A8ED}"/>
    <cellStyle name="Heading 3 2 4 5 5 2 8" xfId="7655" xr:uid="{A406ED44-999B-4E96-AB41-89042D5E0ED0}"/>
    <cellStyle name="Heading 3 2 4 5 5 2 8 2" xfId="22925" xr:uid="{5E9CE285-7F54-45FF-8878-50D63F866EA5}"/>
    <cellStyle name="Heading 3 2 4 5 5 2 9" xfId="10174" xr:uid="{C4CB6DE1-6933-4B8A-9FBC-75AB9DF96DCB}"/>
    <cellStyle name="Heading 3 2 4 5 5 2 9 2" xfId="22543" xr:uid="{7885EB8D-3BDC-442E-8E77-9A7E33B9FDA9}"/>
    <cellStyle name="Heading 3 2 4 5 5 3" xfId="1496" xr:uid="{B71316E5-0AD8-4B5E-B0BE-0B79DB35E930}"/>
    <cellStyle name="Heading 3 2 4 5 5 3 10" xfId="20596" xr:uid="{A0D58916-E610-486A-BDC2-00BFCB758119}"/>
    <cellStyle name="Heading 3 2 4 5 5 3 2" xfId="4033" xr:uid="{C6E69D5C-52D6-4C01-AFE9-523E063D9800}"/>
    <cellStyle name="Heading 3 2 4 5 5 3 2 2" xfId="7009" xr:uid="{5F40A925-C3C4-4E2B-A103-13045A76A106}"/>
    <cellStyle name="Heading 3 2 4 5 5 3 2 2 2" xfId="9204" xr:uid="{C11498DB-F9D0-4E8F-9255-BCC2F0BCF913}"/>
    <cellStyle name="Heading 3 2 4 5 5 3 2 2 2 2" xfId="28054" xr:uid="{8A50ADBB-D501-4518-BF8B-37197C8E9AD1}"/>
    <cellStyle name="Heading 3 2 4 5 5 3 2 2 3" xfId="20098" xr:uid="{9C27A61E-266C-42C9-BB96-CBE1EFDBA2D5}"/>
    <cellStyle name="Heading 3 2 4 5 5 3 2 2 4" xfId="22155" xr:uid="{4CBCBA87-92C9-41EC-95C0-383FAB0F16DF}"/>
    <cellStyle name="Heading 3 2 4 5 5 3 2 3" xfId="8160" xr:uid="{BAD95144-2D3C-4F98-A708-ED4BB1CACCFC}"/>
    <cellStyle name="Heading 3 2 4 5 5 3 2 3 2" xfId="25137" xr:uid="{7A621E3E-4B90-4EF4-8215-459EB2C7B372}"/>
    <cellStyle name="Heading 3 2 4 5 5 3 2 4" xfId="17181" xr:uid="{07DDA0D0-7931-4DF9-863C-F01BCC88B4F4}"/>
    <cellStyle name="Heading 3 2 4 5 5 3 2 5" xfId="20859" xr:uid="{299E223D-AFD8-4F71-B4DE-73020E7EE613}"/>
    <cellStyle name="Heading 3 2 4 5 5 3 3" xfId="4594" xr:uid="{F2AF2846-3E29-460A-99D5-608FCDA90960}"/>
    <cellStyle name="Heading 3 2 4 5 5 3 3 2" xfId="8412" xr:uid="{2F61D98B-0BE9-4E33-9A65-7EE0AB3A5571}"/>
    <cellStyle name="Heading 3 2 4 5 5 3 3 2 2" xfId="25678" xr:uid="{B5C9BAC2-2363-4A07-A25D-482E741FC1C0}"/>
    <cellStyle name="Heading 3 2 4 5 5 3 3 3" xfId="17722" xr:uid="{21F2C1DD-634F-4D9A-B63E-22E7FF93E4AF}"/>
    <cellStyle name="Heading 3 2 4 5 5 3 3 4" xfId="21111" xr:uid="{9E290A91-4097-469B-A907-535EF47DE8F7}"/>
    <cellStyle name="Heading 3 2 4 5 5 3 4" xfId="2666" xr:uid="{68692E84-AF23-4FEB-988A-24A85AD053AB}"/>
    <cellStyle name="Heading 3 2 4 5 5 3 4 2" xfId="7892" xr:uid="{2F2D730E-A6F8-4B1F-A114-0B305B3C48CE}"/>
    <cellStyle name="Heading 3 2 4 5 5 3 4 2 2" xfId="23801" xr:uid="{D063623F-338A-4DBA-A4A6-76D204C2B4BF}"/>
    <cellStyle name="Heading 3 2 4 5 5 3 4 3" xfId="15848" xr:uid="{9E214AF7-0B87-4DA8-97F8-07F345C58E28}"/>
    <cellStyle name="Heading 3 2 4 5 5 3 4 4" xfId="21881" xr:uid="{3712E404-A09B-4AA5-BEC3-643FFED1684A}"/>
    <cellStyle name="Heading 3 2 4 5 5 3 5" xfId="5364" xr:uid="{B58314B8-646B-4A27-A85B-251C8C2AC47A}"/>
    <cellStyle name="Heading 3 2 4 5 5 3 5 2" xfId="8881" xr:uid="{A53294B0-DDB8-4EC0-B166-D1D8EC95E0EC}"/>
    <cellStyle name="Heading 3 2 4 5 5 3 5 2 2" xfId="26417" xr:uid="{A628B14B-EBDC-4679-AD3B-21C68F40C91F}"/>
    <cellStyle name="Heading 3 2 4 5 5 3 5 3" xfId="18461" xr:uid="{8B74D47C-2DE2-48E9-A84F-29DB8C256EDE}"/>
    <cellStyle name="Heading 3 2 4 5 5 3 5 4" xfId="21580" xr:uid="{3644AC9C-2AD7-465C-B953-09AC8BBE11F9}"/>
    <cellStyle name="Heading 3 2 4 5 5 3 6" xfId="5668" xr:uid="{ACF3A562-17C5-4D53-8C28-9B10F8825D8D}"/>
    <cellStyle name="Heading 3 2 4 5 5 3 6 2" xfId="8952" xr:uid="{3E127210-958B-478C-80C4-12B2179A4840}"/>
    <cellStyle name="Heading 3 2 4 5 5 3 6 2 2" xfId="26714" xr:uid="{BE74E10B-DEDF-432C-A8B8-C686F5E58BEA}"/>
    <cellStyle name="Heading 3 2 4 5 5 3 6 3" xfId="18758" xr:uid="{F3B44B60-F176-4DEC-B194-4E1232A4E175}"/>
    <cellStyle name="Heading 3 2 4 5 5 3 6 4" xfId="21673" xr:uid="{8133B703-4366-477D-A286-A68E3AC45807}"/>
    <cellStyle name="Heading 3 2 4 5 5 3 7" xfId="7432" xr:uid="{F5796F8A-D85C-41DF-8009-A8301CE5F89A}"/>
    <cellStyle name="Heading 3 2 4 5 5 3 7 2" xfId="9335" xr:uid="{83E3984E-E8A8-4C55-A669-0111438B28D1}"/>
    <cellStyle name="Heading 3 2 4 5 5 3 7 3" xfId="22286" xr:uid="{EB35D361-C7FB-4142-BC26-88B076F24C11}"/>
    <cellStyle name="Heading 3 2 4 5 5 3 8" xfId="10536" xr:uid="{82E28DCE-745B-4D3E-AB34-D013E00934C7}"/>
    <cellStyle name="Heading 3 2 4 5 5 3 8 2" xfId="23010" xr:uid="{13974F03-1193-45B8-AF6E-7597F867B611}"/>
    <cellStyle name="Heading 3 2 4 5 5 3 9" xfId="15047" xr:uid="{6E23AC00-97F1-4DAB-BA42-1164F897BF7D}"/>
    <cellStyle name="Heading 3 2 4 5 6" xfId="1305" xr:uid="{56077AED-AB8C-46E4-BA1D-5366907AF768}"/>
    <cellStyle name="Heading 3 2 4 5 6 10" xfId="14862" xr:uid="{71C69F35-B7C6-4733-95B3-B55CBF6D6A93}"/>
    <cellStyle name="Heading 3 2 4 5 6 11" xfId="15337" xr:uid="{1ACF3C67-699F-43E5-A1B1-112A051F32A1}"/>
    <cellStyle name="Heading 3 2 4 5 6 2" xfId="3844" xr:uid="{B203A407-9FB5-40CD-89D3-7C0D211B4215}"/>
    <cellStyle name="Heading 3 2 4 5 6 2 2" xfId="6823" xr:uid="{5F0CB87C-A89C-4488-9D44-E6154E93668B}"/>
    <cellStyle name="Heading 3 2 4 5 6 2 2 2" xfId="9018" xr:uid="{26B5FF9C-12D2-4C7E-A56C-840F50B7C554}"/>
    <cellStyle name="Heading 3 2 4 5 6 2 2 2 2" xfId="27868" xr:uid="{52B22C2D-3085-44DB-9E78-E458E1D8ACBD}"/>
    <cellStyle name="Heading 3 2 4 5 6 2 2 3" xfId="19912" xr:uid="{40D3573E-CA08-4502-99A5-3676E33D4761}"/>
    <cellStyle name="Heading 3 2 4 5 6 2 2 4" xfId="21969" xr:uid="{7CD4F1E5-B4AC-45AF-95E3-D85CEA00F012}"/>
    <cellStyle name="Heading 3 2 4 5 6 2 3" xfId="7975" xr:uid="{631B0CC2-2213-4E7D-9BAC-001644DFD3F2}"/>
    <cellStyle name="Heading 3 2 4 5 6 2 3 2" xfId="24952" xr:uid="{7C227A5B-4056-4983-BE58-DA22436E9790}"/>
    <cellStyle name="Heading 3 2 4 5 6 2 4" xfId="16996" xr:uid="{ACDD57EE-2BD3-4258-9C05-45608E17C5A2}"/>
    <cellStyle name="Heading 3 2 4 5 6 2 5" xfId="20674" xr:uid="{7B9D4DC0-780E-4910-80EF-E1378D588E3F}"/>
    <cellStyle name="Heading 3 2 4 5 6 3" xfId="4409" xr:uid="{84D5A558-8004-4491-B398-4C1315E862C3}"/>
    <cellStyle name="Heading 3 2 4 5 6 3 2" xfId="8227" xr:uid="{48F478FA-CFA9-4344-B500-8CB3891F7E94}"/>
    <cellStyle name="Heading 3 2 4 5 6 3 2 2" xfId="25493" xr:uid="{F71F37B2-9277-49EE-BA69-405C4DD6E0D8}"/>
    <cellStyle name="Heading 3 2 4 5 6 3 3" xfId="17537" xr:uid="{E9A6F705-9F05-4566-B28D-952F10DFE392}"/>
    <cellStyle name="Heading 3 2 4 5 6 3 4" xfId="20926" xr:uid="{CC71899B-F19B-42D0-8873-7C9BF2DA1D53}"/>
    <cellStyle name="Heading 3 2 4 5 6 4" xfId="2671" xr:uid="{6D90863F-0611-44FF-82A1-2EFA9A6B7D69}"/>
    <cellStyle name="Heading 3 2 4 5 6 4 2" xfId="7897" xr:uid="{E01EB58E-008C-4803-B7CD-EC3835289413}"/>
    <cellStyle name="Heading 3 2 4 5 6 4 2 2" xfId="23806" xr:uid="{A92F3D6D-047F-497A-9F00-28077D714C43}"/>
    <cellStyle name="Heading 3 2 4 5 6 4 3" xfId="15853" xr:uid="{0E06B0D9-0EE0-43EC-AA95-308B555043F3}"/>
    <cellStyle name="Heading 3 2 4 5 6 4 4" xfId="21886" xr:uid="{71BE84D4-02B8-4C12-B085-8FF8AD536D88}"/>
    <cellStyle name="Heading 3 2 4 5 6 5" xfId="5177" xr:uid="{DF7962F8-E790-470B-B5DA-B6BDCB479CD8}"/>
    <cellStyle name="Heading 3 2 4 5 6 5 2" xfId="8694" xr:uid="{55ABBF9D-73EF-4F58-B7D7-CDCDE6452B46}"/>
    <cellStyle name="Heading 3 2 4 5 6 5 2 2" xfId="26230" xr:uid="{D5BCDD53-C1A3-4553-8F6E-D72BE17F2BE4}"/>
    <cellStyle name="Heading 3 2 4 5 6 5 3" xfId="18274" xr:uid="{5EA689AD-BE37-41B8-949B-CA1107DD8751}"/>
    <cellStyle name="Heading 3 2 4 5 6 5 4" xfId="21393" xr:uid="{6E668494-1531-4508-91BA-76AE8DCD46BD}"/>
    <cellStyle name="Heading 3 2 4 5 6 6" xfId="5377" xr:uid="{CF1C6007-3D23-4239-8615-4E15F9292B1E}"/>
    <cellStyle name="Heading 3 2 4 5 6 6 2" xfId="8894" xr:uid="{8729CA7E-6934-40D4-904D-BE96F3614D68}"/>
    <cellStyle name="Heading 3 2 4 5 6 6 2 2" xfId="26430" xr:uid="{E571B0E9-A4DC-4DA3-91D5-C1F9A66AB666}"/>
    <cellStyle name="Heading 3 2 4 5 6 6 3" xfId="18474" xr:uid="{C8C3BD67-B9C0-4665-A9F2-B51A6F895C59}"/>
    <cellStyle name="Heading 3 2 4 5 6 6 4" xfId="21593" xr:uid="{98504B0E-37A7-4657-8E2C-8519E4EBC74C}"/>
    <cellStyle name="Heading 3 2 4 5 6 7" xfId="4641" xr:uid="{C2F2A538-5A11-4539-9B92-B9E1035C47A5}"/>
    <cellStyle name="Heading 3 2 4 5 6 7 2" xfId="8433" xr:uid="{66F9DF91-01BD-45DE-BF81-E08CB9AE295A}"/>
    <cellStyle name="Heading 3 2 4 5 6 7 3" xfId="21132" xr:uid="{F0DFE34B-3EB0-4F0F-ACCF-A1A83A293B1C}"/>
    <cellStyle name="Heading 3 2 4 5 6 8" xfId="7556" xr:uid="{F60C3CF8-3F0C-4DDE-AA74-687CD78684C0}"/>
    <cellStyle name="Heading 3 2 4 5 6 8 2" xfId="22824" xr:uid="{0D78A91C-E175-4BDD-896D-7196737CCFAB}"/>
    <cellStyle name="Heading 3 2 4 5 6 9" xfId="11041" xr:uid="{1BB6EB89-3B40-4737-A276-7B6C17D122AA}"/>
    <cellStyle name="Heading 3 2 4 5 6 9 2" xfId="23523" xr:uid="{BFBD8D19-25EB-4848-816D-6A9BB0168C8A}"/>
    <cellStyle name="Heading 3 2 4 5 7" xfId="1244" xr:uid="{A0B02869-4FB2-41E5-A15A-3FBD71AB4D62}"/>
    <cellStyle name="Heading 3 2 4 5 7 10" xfId="20494" xr:uid="{A694ABF7-707C-47B2-9889-D85C7FA86248}"/>
    <cellStyle name="Heading 3 2 4 5 7 2" xfId="3790" xr:uid="{DDC0D507-01F4-4D73-976A-8A976FB1F41B}"/>
    <cellStyle name="Heading 3 2 4 5 7 2 2" xfId="6776" xr:uid="{675AB0AE-0607-4A5B-BB59-4B5BBC4C6F44}"/>
    <cellStyle name="Heading 3 2 4 5 7 2 2 2" xfId="8971" xr:uid="{5054CE27-7698-48ED-A841-ACEEECBEE932}"/>
    <cellStyle name="Heading 3 2 4 5 7 2 2 2 2" xfId="27821" xr:uid="{4C2BA1F7-F718-4EE5-A480-312F1E5BF70C}"/>
    <cellStyle name="Heading 3 2 4 5 7 2 2 3" xfId="19865" xr:uid="{59B81DD7-B1C1-41E7-BBBB-5352565EBFA5}"/>
    <cellStyle name="Heading 3 2 4 5 7 2 2 4" xfId="21922" xr:uid="{4E33C4E9-FAEE-49C0-BE9F-534E124CAAA5}"/>
    <cellStyle name="Heading 3 2 4 5 7 2 3" xfId="7932" xr:uid="{2E2D5314-C662-461C-B3C3-E125DC96928E}"/>
    <cellStyle name="Heading 3 2 4 5 7 2 3 2" xfId="24909" xr:uid="{8CD9C193-A68F-4A82-97A7-20153593FD1D}"/>
    <cellStyle name="Heading 3 2 4 5 7 2 4" xfId="16953" xr:uid="{809CE28A-EB7F-4D56-8DFE-251BA14B26B0}"/>
    <cellStyle name="Heading 3 2 4 5 7 2 5" xfId="20631" xr:uid="{CFA33B72-A972-4975-AFDD-00AA5652DF21}"/>
    <cellStyle name="Heading 3 2 4 5 7 3" xfId="4366" xr:uid="{DE909564-386D-43E6-8673-003A09D4F8D4}"/>
    <cellStyle name="Heading 3 2 4 5 7 3 2" xfId="8184" xr:uid="{7AC90A97-6354-48DC-B133-54164A993485}"/>
    <cellStyle name="Heading 3 2 4 5 7 3 2 2" xfId="25450" xr:uid="{BC97E63E-6786-4E5E-8D3D-0AD6617CFF13}"/>
    <cellStyle name="Heading 3 2 4 5 7 3 3" xfId="17494" xr:uid="{38747608-4F89-402E-9AA2-B73FBA371083}"/>
    <cellStyle name="Heading 3 2 4 5 7 3 4" xfId="20883" xr:uid="{88723A74-BDF8-47D7-80D4-A778A1550033}"/>
    <cellStyle name="Heading 3 2 4 5 7 4" xfId="2254" xr:uid="{7C17C7FC-A762-4EA0-8D74-9D28FCCC936A}"/>
    <cellStyle name="Heading 3 2 4 5 7 4 2" xfId="7680" xr:uid="{2B3A7A46-41AD-4CE8-9658-221B3BD95A07}"/>
    <cellStyle name="Heading 3 2 4 5 7 4 2 2" xfId="23513" xr:uid="{765D3CB2-10A3-43C4-8979-E458623F97E1}"/>
    <cellStyle name="Heading 3 2 4 5 7 4 3" xfId="15538" xr:uid="{41CE1D07-1641-46C0-B411-9ABDD1C5A01B}"/>
    <cellStyle name="Heading 3 2 4 5 7 4 4" xfId="21656" xr:uid="{B5E6434F-E42F-4067-8495-CDA200F188D1}"/>
    <cellStyle name="Heading 3 2 4 5 7 5" xfId="5128" xr:uid="{DCCEFFB7-FB1A-4CEA-9CC4-EE4B6A302157}"/>
    <cellStyle name="Heading 3 2 4 5 7 5 2" xfId="8645" xr:uid="{02A9C3C5-3D78-42A6-B74E-2A54D99372ED}"/>
    <cellStyle name="Heading 3 2 4 5 7 5 2 2" xfId="26181" xr:uid="{1CA9F543-29A3-41D0-AEBE-97CF8E8AAB94}"/>
    <cellStyle name="Heading 3 2 4 5 7 5 3" xfId="18225" xr:uid="{5C8DF416-0CAC-4248-BB86-87127C2D9D67}"/>
    <cellStyle name="Heading 3 2 4 5 7 5 4" xfId="21344" xr:uid="{E13E73B2-C314-4529-A2A4-76B778920B16}"/>
    <cellStyle name="Heading 3 2 4 5 7 6" xfId="5139" xr:uid="{679148B6-2B7C-49EC-96A9-D8109B58BB21}"/>
    <cellStyle name="Heading 3 2 4 5 7 6 2" xfId="8656" xr:uid="{CC4E25EC-BCAB-4B3D-8FF9-BC1B2F3D403B}"/>
    <cellStyle name="Heading 3 2 4 5 7 6 2 2" xfId="26192" xr:uid="{FA8B0BF6-2CC2-488C-93B5-AF431ABA9A16}"/>
    <cellStyle name="Heading 3 2 4 5 7 6 3" xfId="18236" xr:uid="{7707E375-1EB7-4447-A38B-9A0D71C35E77}"/>
    <cellStyle name="Heading 3 2 4 5 7 6 4" xfId="21355" xr:uid="{DADB4086-B175-4025-98C7-6235FB764783}"/>
    <cellStyle name="Heading 3 2 4 5 7 7" xfId="7456" xr:uid="{4CECF72E-0EFA-40BB-8A2D-4F4E12BF1176}"/>
    <cellStyle name="Heading 3 2 4 5 7 7 2" xfId="9359" xr:uid="{0944C7C3-90EF-4209-9B20-AE6AE0D57CF2}"/>
    <cellStyle name="Heading 3 2 4 5 7 7 3" xfId="22310" xr:uid="{13039057-DDBD-4D77-83BD-70753F2283E4}"/>
    <cellStyle name="Heading 3 2 4 5 7 8" xfId="10423" xr:uid="{AE48E907-46BB-4A14-868A-1F0CEB3DFBEB}"/>
    <cellStyle name="Heading 3 2 4 5 7 8 2" xfId="22777" xr:uid="{598DADA8-8534-4E48-AF75-26618209423D}"/>
    <cellStyle name="Heading 3 2 4 5 7 9" xfId="14819" xr:uid="{697AF2FF-8665-4310-BBA1-4AEBC882FD6A}"/>
    <cellStyle name="Heading 3 2 4 5 8" xfId="32284" xr:uid="{6CF4E4EF-6088-4399-8D2D-0A03E27D0FF8}"/>
    <cellStyle name="Heading 3 2 4 5 9" xfId="32378" xr:uid="{1FFBDACA-E1F3-4FAA-A5E4-27ACB9A26DD4}"/>
    <cellStyle name="Heading 3 2 4 6" xfId="132" xr:uid="{5E76BB7E-DA01-4136-9FAC-6B6AC370B5FE}"/>
    <cellStyle name="Heading 3 2 4 6 2" xfId="1213" xr:uid="{1974BF3F-E888-4700-A0AC-DB0D07D48502}"/>
    <cellStyle name="Heading 3 2 4 6 2 2" xfId="1411" xr:uid="{5DC23FB6-6855-43CA-B246-38EF6A8BF1D8}"/>
    <cellStyle name="Heading 3 2 4 6 2 2 10" xfId="14964" xr:uid="{EDE39CEE-8400-40A7-83F9-FA878DD2882F}"/>
    <cellStyle name="Heading 3 2 4 6 2 2 11" xfId="15582" xr:uid="{2E3B7F58-7103-4EFF-846A-F2E021A65B06}"/>
    <cellStyle name="Heading 3 2 4 6 2 2 2" xfId="3949" xr:uid="{D6ADC44E-6FE3-4F0D-B9A9-A5BE58B3E755}"/>
    <cellStyle name="Heading 3 2 4 6 2 2 2 2" xfId="6925" xr:uid="{DD84793D-747A-43A4-8555-7E8D26058DBD}"/>
    <cellStyle name="Heading 3 2 4 6 2 2 2 2 2" xfId="9120" xr:uid="{44CDB83B-FCC0-46A3-8A9D-505DEF6D9B17}"/>
    <cellStyle name="Heading 3 2 4 6 2 2 2 2 2 2" xfId="27970" xr:uid="{AF2B984F-3D2E-4E03-B6D0-E6CEB7ADFFEC}"/>
    <cellStyle name="Heading 3 2 4 6 2 2 2 2 3" xfId="20014" xr:uid="{D05CF661-B050-4469-B3C2-EAD35ECF37DE}"/>
    <cellStyle name="Heading 3 2 4 6 2 2 2 2 4" xfId="22071" xr:uid="{BFF6E72F-05FF-402B-95B6-E7DAE31EEB98}"/>
    <cellStyle name="Heading 3 2 4 6 2 2 2 3" xfId="8077" xr:uid="{B4E7706E-1049-409D-B3A6-412430AE3228}"/>
    <cellStyle name="Heading 3 2 4 6 2 2 2 3 2" xfId="25054" xr:uid="{CE96606E-AC8E-4004-A85B-6055808CB0AF}"/>
    <cellStyle name="Heading 3 2 4 6 2 2 2 4" xfId="17098" xr:uid="{D2838527-86A7-42B3-9C3A-7389EDE8F18C}"/>
    <cellStyle name="Heading 3 2 4 6 2 2 2 5" xfId="20776" xr:uid="{3CD1CA6F-B3E0-412F-8DDD-ED4933AC6FF0}"/>
    <cellStyle name="Heading 3 2 4 6 2 2 3" xfId="4511" xr:uid="{479827DC-6098-431B-B117-4AD10E6DB93E}"/>
    <cellStyle name="Heading 3 2 4 6 2 2 3 2" xfId="8329" xr:uid="{D7A9F2DD-861C-4CA1-93C4-6087D4EF520D}"/>
    <cellStyle name="Heading 3 2 4 6 2 2 3 2 2" xfId="25595" xr:uid="{C849DB7B-4859-437D-90FC-EAB0A6A759D3}"/>
    <cellStyle name="Heading 3 2 4 6 2 2 3 3" xfId="17639" xr:uid="{509EA487-CC61-4FAF-841E-442F535982F9}"/>
    <cellStyle name="Heading 3 2 4 6 2 2 3 4" xfId="21028" xr:uid="{569C246C-C667-49E7-B08E-4E2BA60B0E9F}"/>
    <cellStyle name="Heading 3 2 4 6 2 2 4" xfId="2557" xr:uid="{F6BD2A2A-801D-4D4D-8892-0AA9483400F5}"/>
    <cellStyle name="Heading 3 2 4 6 2 2 4 2" xfId="7787" xr:uid="{3A864E20-133A-4D6C-A085-A8CA69609937}"/>
    <cellStyle name="Heading 3 2 4 6 2 2 4 2 2" xfId="23693" xr:uid="{D65BCCB3-3222-4D29-AA6E-E422A1F0AEE1}"/>
    <cellStyle name="Heading 3 2 4 6 2 2 4 3" xfId="15740" xr:uid="{6836E1DD-7989-4217-9365-1BEA409FA691}"/>
    <cellStyle name="Heading 3 2 4 6 2 2 4 4" xfId="21776" xr:uid="{6CF191EF-53F4-4BF9-A111-4C0A4911F083}"/>
    <cellStyle name="Heading 3 2 4 6 2 2 5" xfId="5279" xr:uid="{393BA0E5-1CDD-41F4-A9B8-31DB5D3CECFE}"/>
    <cellStyle name="Heading 3 2 4 6 2 2 5 2" xfId="8796" xr:uid="{9A4365D7-FF11-462B-9B6E-5933D0BC8EC6}"/>
    <cellStyle name="Heading 3 2 4 6 2 2 5 2 2" xfId="26332" xr:uid="{E3B09762-95BD-4300-80BA-4636D91B7817}"/>
    <cellStyle name="Heading 3 2 4 6 2 2 5 3" xfId="18376" xr:uid="{02172F74-C07F-4A95-A8B1-C38313D11568}"/>
    <cellStyle name="Heading 3 2 4 6 2 2 5 4" xfId="21495" xr:uid="{E8526347-B4B4-41C7-BE93-7DD2A636D011}"/>
    <cellStyle name="Heading 3 2 4 6 2 2 6" xfId="4831" xr:uid="{134F310C-4FFB-42A3-8CA7-69EDD8D212FE}"/>
    <cellStyle name="Heading 3 2 4 6 2 2 6 2" xfId="8525" xr:uid="{440D96B9-E0C2-4DF8-A3C9-CBD198C047E4}"/>
    <cellStyle name="Heading 3 2 4 6 2 2 6 2 2" xfId="25890" xr:uid="{97F1007C-68EF-43EE-81F9-A8BAE7834D39}"/>
    <cellStyle name="Heading 3 2 4 6 2 2 6 3" xfId="17934" xr:uid="{1990C8E1-E4BB-42F3-8E8B-F97E4E93C078}"/>
    <cellStyle name="Heading 3 2 4 6 2 2 6 4" xfId="21224" xr:uid="{4832381E-7B9F-4E91-9116-DDAC4CAAE75F}"/>
    <cellStyle name="Heading 3 2 4 6 2 2 7" xfId="7513" xr:uid="{078ABD88-D067-43B5-84AC-940DA0541733}"/>
    <cellStyle name="Heading 3 2 4 6 2 2 7 2" xfId="9416" xr:uid="{F57CD3F5-BB84-47B4-9E8B-F2B82B974AC7}"/>
    <cellStyle name="Heading 3 2 4 6 2 2 7 3" xfId="22367" xr:uid="{7069E854-A17F-4E28-B322-205BE4E4EDF3}"/>
    <cellStyle name="Heading 3 2 4 6 2 2 8" xfId="7656" xr:uid="{BF257F6C-0E09-4285-9FA1-85161886CD1F}"/>
    <cellStyle name="Heading 3 2 4 6 2 2 8 2" xfId="22926" xr:uid="{E0D112F5-7FD7-443A-9470-A10107F20755}"/>
    <cellStyle name="Heading 3 2 4 6 2 2 9" xfId="10041" xr:uid="{9E690DC6-5E74-41B1-814B-1D6156AEBB7A}"/>
    <cellStyle name="Heading 3 2 4 6 2 2 9 2" xfId="22421" xr:uid="{C9F2315E-5EF4-44AA-BCFE-7EE58084C7E1}"/>
    <cellStyle name="Heading 3 2 4 6 2 3" xfId="1497" xr:uid="{3FAD4333-6F1C-4661-A800-4AEC3EEB4E96}"/>
    <cellStyle name="Heading 3 2 4 6 2 3 10" xfId="20541" xr:uid="{EBD9255F-D6E9-4B7E-AD68-9DA4FFC2BD72}"/>
    <cellStyle name="Heading 3 2 4 6 2 3 2" xfId="4034" xr:uid="{8514FB94-F35C-410F-A5B8-BFA757BF00DF}"/>
    <cellStyle name="Heading 3 2 4 6 2 3 2 2" xfId="7010" xr:uid="{485C1DDC-4FC8-4590-A987-BBCFEE0B9589}"/>
    <cellStyle name="Heading 3 2 4 6 2 3 2 2 2" xfId="9205" xr:uid="{05BFEC19-7DFC-4A0F-9682-AFC803D3A66F}"/>
    <cellStyle name="Heading 3 2 4 6 2 3 2 2 2 2" xfId="28055" xr:uid="{D79C8F8D-FD16-4E41-B6AE-6BF44EFBFE95}"/>
    <cellStyle name="Heading 3 2 4 6 2 3 2 2 3" xfId="20099" xr:uid="{35D7CEB5-F7B5-448B-B36F-0A33A45F22C4}"/>
    <cellStyle name="Heading 3 2 4 6 2 3 2 2 4" xfId="22156" xr:uid="{24D7A9DA-E61D-4093-A35E-9DD048FD2C71}"/>
    <cellStyle name="Heading 3 2 4 6 2 3 2 3" xfId="8161" xr:uid="{9F3452E8-4EDF-4367-B722-6D8FD8B888A8}"/>
    <cellStyle name="Heading 3 2 4 6 2 3 2 3 2" xfId="25138" xr:uid="{719C2EDE-720A-4E53-8E3D-F128120E3BD6}"/>
    <cellStyle name="Heading 3 2 4 6 2 3 2 4" xfId="17182" xr:uid="{662EF1C5-C1F0-4202-B32A-151AAC9E3948}"/>
    <cellStyle name="Heading 3 2 4 6 2 3 2 5" xfId="20860" xr:uid="{63380A39-0CB9-4DE5-82F2-847DFAFA74E6}"/>
    <cellStyle name="Heading 3 2 4 6 2 3 3" xfId="4595" xr:uid="{51012CAB-B162-4232-9781-44E0A61C97C4}"/>
    <cellStyle name="Heading 3 2 4 6 2 3 3 2" xfId="8413" xr:uid="{BA2CF1CD-7221-46AC-A6C6-FA0ADEFAC609}"/>
    <cellStyle name="Heading 3 2 4 6 2 3 3 2 2" xfId="25679" xr:uid="{11561C3B-BDAE-41AE-8210-00FA9E72ECA4}"/>
    <cellStyle name="Heading 3 2 4 6 2 3 3 3" xfId="17723" xr:uid="{2F16D88A-0C04-4145-8E0E-3973235C5F63}"/>
    <cellStyle name="Heading 3 2 4 6 2 3 3 4" xfId="21112" xr:uid="{AF08D7A5-C225-41B2-8E7A-E08D493AC7F8}"/>
    <cellStyle name="Heading 3 2 4 6 2 3 4" xfId="2548" xr:uid="{713D5FA8-D099-45F6-A9A7-62CC3F725DB6}"/>
    <cellStyle name="Heading 3 2 4 6 2 3 4 2" xfId="7778" xr:uid="{7D772880-82D2-4D92-9981-80D28877EB0A}"/>
    <cellStyle name="Heading 3 2 4 6 2 3 4 2 2" xfId="23684" xr:uid="{E73072C3-1975-4852-A1C0-1499ECF98221}"/>
    <cellStyle name="Heading 3 2 4 6 2 3 4 3" xfId="15731" xr:uid="{28342E47-D7E5-4C24-821F-B3C2628D776B}"/>
    <cellStyle name="Heading 3 2 4 6 2 3 4 4" xfId="21767" xr:uid="{A3947718-2BCA-4E1C-AC47-694E6A26D3F6}"/>
    <cellStyle name="Heading 3 2 4 6 2 3 5" xfId="5365" xr:uid="{AC20955C-A6AF-4055-A3E8-A9AAFD1B5411}"/>
    <cellStyle name="Heading 3 2 4 6 2 3 5 2" xfId="8882" xr:uid="{91E159B5-83B8-4398-9276-753A0D3A8939}"/>
    <cellStyle name="Heading 3 2 4 6 2 3 5 2 2" xfId="26418" xr:uid="{0B0D5397-0F87-4BB9-ADE0-21B372D8DD0F}"/>
    <cellStyle name="Heading 3 2 4 6 2 3 5 3" xfId="18462" xr:uid="{3439355D-FB26-4CA1-8616-FE87E7A10C07}"/>
    <cellStyle name="Heading 3 2 4 6 2 3 5 4" xfId="21581" xr:uid="{C00C2E5F-2DC7-41FC-80A5-95AD9B4758C0}"/>
    <cellStyle name="Heading 3 2 4 6 2 3 6" xfId="4901" xr:uid="{36415286-B610-4936-92A8-D80676839989}"/>
    <cellStyle name="Heading 3 2 4 6 2 3 6 2" xfId="8547" xr:uid="{6E816965-39A7-48A7-B02C-69D6D8839AFC}"/>
    <cellStyle name="Heading 3 2 4 6 2 3 6 2 2" xfId="25958" xr:uid="{DDB1599B-EC4B-44BC-96BD-EB65E4B55156}"/>
    <cellStyle name="Heading 3 2 4 6 2 3 6 3" xfId="18002" xr:uid="{A3596115-406C-4FF6-8EF4-69AD17F6196D}"/>
    <cellStyle name="Heading 3 2 4 6 2 3 6 4" xfId="21246" xr:uid="{50347B75-7E36-4719-AA23-C2596F42EB61}"/>
    <cellStyle name="Heading 3 2 4 6 2 3 7" xfId="7362" xr:uid="{00BA6679-1AED-4854-9A74-76E87FD006B2}"/>
    <cellStyle name="Heading 3 2 4 6 2 3 7 2" xfId="9265" xr:uid="{EDB22548-FB45-47F1-AEEE-CF512A17054A}"/>
    <cellStyle name="Heading 3 2 4 6 2 3 7 3" xfId="22216" xr:uid="{C0620AE2-2F0F-410C-A60E-E264E8C8C2A8}"/>
    <cellStyle name="Heading 3 2 4 6 2 3 8" xfId="10537" xr:uid="{BDE682F0-05C5-42F0-B322-0102DEACD131}"/>
    <cellStyle name="Heading 3 2 4 6 2 3 8 2" xfId="23011" xr:uid="{B3F0CF5F-F713-4B4D-B748-ABF633B9EF86}"/>
    <cellStyle name="Heading 3 2 4 6 2 3 9" xfId="15048" xr:uid="{3FB1F9AD-D7D8-4F0B-938D-C1F458248175}"/>
    <cellStyle name="Heading 3 2 4 6 3" xfId="1214" xr:uid="{96500A2A-2E72-4077-AF3A-3943ED4694B6}"/>
    <cellStyle name="Heading 3 2 4 6 3 2" xfId="1412" xr:uid="{7EA529BB-4BBA-4CEE-9717-2DEEAAA469CE}"/>
    <cellStyle name="Heading 3 2 4 6 3 2 10" xfId="14965" xr:uid="{EDBF8CC6-391B-4DE4-A3CC-1256BEEF02EE}"/>
    <cellStyle name="Heading 3 2 4 6 3 2 11" xfId="14632" xr:uid="{5D467B87-BBA8-44C9-A4D0-BD3EC1A7F876}"/>
    <cellStyle name="Heading 3 2 4 6 3 2 2" xfId="3950" xr:uid="{21C530E3-5E84-404B-B0F8-6CB62BBE05C3}"/>
    <cellStyle name="Heading 3 2 4 6 3 2 2 2" xfId="6926" xr:uid="{6521E206-9836-491B-847A-927A30A7D5F2}"/>
    <cellStyle name="Heading 3 2 4 6 3 2 2 2 2" xfId="9121" xr:uid="{BF0AD533-E172-41BE-9730-F051E22E2E56}"/>
    <cellStyle name="Heading 3 2 4 6 3 2 2 2 2 2" xfId="27971" xr:uid="{A459F548-7C25-4301-BB33-45C68907C6BA}"/>
    <cellStyle name="Heading 3 2 4 6 3 2 2 2 3" xfId="20015" xr:uid="{63F8B22D-3250-44AC-8E77-628214D1F11A}"/>
    <cellStyle name="Heading 3 2 4 6 3 2 2 2 4" xfId="22072" xr:uid="{D3CD6839-A6D9-4363-831D-8F1B3BE7558D}"/>
    <cellStyle name="Heading 3 2 4 6 3 2 2 3" xfId="8078" xr:uid="{9665BEBB-C43F-4330-B323-A8872A4BFD5D}"/>
    <cellStyle name="Heading 3 2 4 6 3 2 2 3 2" xfId="25055" xr:uid="{2B57AE78-E581-4AE8-8AB6-7DA670B57389}"/>
    <cellStyle name="Heading 3 2 4 6 3 2 2 4" xfId="17099" xr:uid="{D97E92AF-8452-4F75-BE5C-72EE7B831554}"/>
    <cellStyle name="Heading 3 2 4 6 3 2 2 5" xfId="20777" xr:uid="{F52C6C81-9CBB-4F6E-B3D1-719E475D4873}"/>
    <cellStyle name="Heading 3 2 4 6 3 2 3" xfId="4512" xr:uid="{0CCEC45A-02A6-4998-9545-85F6C361A032}"/>
    <cellStyle name="Heading 3 2 4 6 3 2 3 2" xfId="8330" xr:uid="{9825C2A0-1074-4DB8-A465-91D5BCB9D5F3}"/>
    <cellStyle name="Heading 3 2 4 6 3 2 3 2 2" xfId="25596" xr:uid="{58A1BB62-8795-44A1-9E7E-F41CC5AA8DA1}"/>
    <cellStyle name="Heading 3 2 4 6 3 2 3 3" xfId="17640" xr:uid="{138F9F6A-A601-4056-B004-0B78E5B059C4}"/>
    <cellStyle name="Heading 3 2 4 6 3 2 3 4" xfId="21029" xr:uid="{99CF650A-6DBE-4439-A086-076E555FC8A4}"/>
    <cellStyle name="Heading 3 2 4 6 3 2 4" xfId="2639" xr:uid="{4F899B7A-02DA-4757-8B66-D1828C270843}"/>
    <cellStyle name="Heading 3 2 4 6 3 2 4 2" xfId="7867" xr:uid="{4A78F8D7-9701-41CC-9A81-3C889361104E}"/>
    <cellStyle name="Heading 3 2 4 6 3 2 4 2 2" xfId="23774" xr:uid="{72ADE1AD-89DC-4030-B1D7-702FCC778ABC}"/>
    <cellStyle name="Heading 3 2 4 6 3 2 4 3" xfId="15821" xr:uid="{F99F5697-61D7-4C95-8EB0-36EEB2096EC8}"/>
    <cellStyle name="Heading 3 2 4 6 3 2 4 4" xfId="21856" xr:uid="{14A7E1F5-2D08-4ADC-A324-BBA2F5A2064D}"/>
    <cellStyle name="Heading 3 2 4 6 3 2 5" xfId="5280" xr:uid="{C84130E6-1A38-4137-88CB-0DFCCE662EED}"/>
    <cellStyle name="Heading 3 2 4 6 3 2 5 2" xfId="8797" xr:uid="{4A3926B9-1C9B-4D1C-AE04-8E2EAC8F762A}"/>
    <cellStyle name="Heading 3 2 4 6 3 2 5 2 2" xfId="26333" xr:uid="{C6B28566-6C98-40C0-AF6D-D86697801013}"/>
    <cellStyle name="Heading 3 2 4 6 3 2 5 3" xfId="18377" xr:uid="{48EB42C3-74DF-4F19-B70D-035F47632594}"/>
    <cellStyle name="Heading 3 2 4 6 3 2 5 4" xfId="21496" xr:uid="{3ACD3B47-2E8C-47CE-97C4-8AEED8D8DAC3}"/>
    <cellStyle name="Heading 3 2 4 6 3 2 6" xfId="4680" xr:uid="{C1914653-E43E-40B8-9B5A-1F790B726EA9}"/>
    <cellStyle name="Heading 3 2 4 6 3 2 6 2" xfId="8466" xr:uid="{DA1373EB-3DDC-4897-B6F9-63E25E113D6A}"/>
    <cellStyle name="Heading 3 2 4 6 3 2 6 2 2" xfId="25753" xr:uid="{40546DF8-67E9-4FEC-9A58-3BD833A0CCAC}"/>
    <cellStyle name="Heading 3 2 4 6 3 2 6 3" xfId="17797" xr:uid="{60ECFE6A-3520-492E-880E-FEFCE58DE2B4}"/>
    <cellStyle name="Heading 3 2 4 6 3 2 6 4" xfId="21165" xr:uid="{314C611C-5E77-4971-BB2D-CAE60C5F4F41}"/>
    <cellStyle name="Heading 3 2 4 6 3 2 7" xfId="7440" xr:uid="{B5634064-7AE8-4740-A67A-2346267BA327}"/>
    <cellStyle name="Heading 3 2 4 6 3 2 7 2" xfId="9343" xr:uid="{1E058D5E-F8D8-463C-A7CE-8DD1D32C5A5E}"/>
    <cellStyle name="Heading 3 2 4 6 3 2 7 3" xfId="22294" xr:uid="{A9F5170B-F210-455A-8395-4F7458261E51}"/>
    <cellStyle name="Heading 3 2 4 6 3 2 8" xfId="7657" xr:uid="{06349F34-3624-4C71-9C8D-B5E50907F061}"/>
    <cellStyle name="Heading 3 2 4 6 3 2 8 2" xfId="22927" xr:uid="{B737635E-479B-4F4B-832D-57B6053DE2CE}"/>
    <cellStyle name="Heading 3 2 4 6 3 2 9" xfId="10559" xr:uid="{9F75F292-6169-4828-B5CE-65FB545BD83F}"/>
    <cellStyle name="Heading 3 2 4 6 3 2 9 2" xfId="23029" xr:uid="{6C267A5E-E984-4E94-AD22-81AE03B94739}"/>
    <cellStyle name="Heading 3 2 4 6 3 3" xfId="1498" xr:uid="{76227656-0A42-4C1F-BA3D-4B788854BAE0}"/>
    <cellStyle name="Heading 3 2 4 6 3 3 10" xfId="20495" xr:uid="{ED089EDF-8A32-4651-9ECB-6858B5CC1C55}"/>
    <cellStyle name="Heading 3 2 4 6 3 3 2" xfId="4035" xr:uid="{A40011E7-9580-41D2-9E3C-FC567189D915}"/>
    <cellStyle name="Heading 3 2 4 6 3 3 2 2" xfId="7011" xr:uid="{2FA1F077-7B89-4A4E-BD92-F6AA91A272C9}"/>
    <cellStyle name="Heading 3 2 4 6 3 3 2 2 2" xfId="9206" xr:uid="{2EABC535-CA9C-49AB-B23A-BB23E98F1290}"/>
    <cellStyle name="Heading 3 2 4 6 3 3 2 2 2 2" xfId="28056" xr:uid="{8FEC516C-42B5-4A78-B223-58B8803AE235}"/>
    <cellStyle name="Heading 3 2 4 6 3 3 2 2 3" xfId="20100" xr:uid="{E91C3712-440F-4998-BD61-B019FDBACBB9}"/>
    <cellStyle name="Heading 3 2 4 6 3 3 2 2 4" xfId="22157" xr:uid="{E3A3B3EA-2F0B-4666-AA72-AAFB4DDADC12}"/>
    <cellStyle name="Heading 3 2 4 6 3 3 2 3" xfId="8162" xr:uid="{8AC2ED4C-8CC0-4A3F-A2AD-16AF21207DE1}"/>
    <cellStyle name="Heading 3 2 4 6 3 3 2 3 2" xfId="25139" xr:uid="{9CAADC82-5C09-495A-9DD8-3D4A89709DF1}"/>
    <cellStyle name="Heading 3 2 4 6 3 3 2 4" xfId="17183" xr:uid="{F30B6340-9260-4844-B02D-BE5C23841E7E}"/>
    <cellStyle name="Heading 3 2 4 6 3 3 2 5" xfId="20861" xr:uid="{FEEE9278-6EDA-4635-B747-8566128B592A}"/>
    <cellStyle name="Heading 3 2 4 6 3 3 3" xfId="4596" xr:uid="{70DBEDA0-3FD9-4846-A39E-6F1F57EFC277}"/>
    <cellStyle name="Heading 3 2 4 6 3 3 3 2" xfId="8414" xr:uid="{C6EDDF90-EF0C-4466-9D90-2C95CFF05256}"/>
    <cellStyle name="Heading 3 2 4 6 3 3 3 2 2" xfId="25680" xr:uid="{C5A8B35C-E0EF-46F8-BFCB-F86C45D23665}"/>
    <cellStyle name="Heading 3 2 4 6 3 3 3 3" xfId="17724" xr:uid="{A638099D-BCE8-41CD-A60C-5A6E154920C6}"/>
    <cellStyle name="Heading 3 2 4 6 3 3 3 4" xfId="21113" xr:uid="{DACD6200-E39C-41F4-B050-5643862AD3D0}"/>
    <cellStyle name="Heading 3 2 4 6 3 3 4" xfId="2318" xr:uid="{8D1702AA-584D-407A-8DA1-4C6B8E30255D}"/>
    <cellStyle name="Heading 3 2 4 6 3 3 4 2" xfId="7685" xr:uid="{3E753143-68B0-41B6-AE0B-22AEDCB8D79B}"/>
    <cellStyle name="Heading 3 2 4 6 3 3 4 2 2" xfId="23553" xr:uid="{DE03531C-4C95-4DD0-93A5-AAA8888C8CDD}"/>
    <cellStyle name="Heading 3 2 4 6 3 3 4 3" xfId="15573" xr:uid="{8B76BC86-E158-4D8D-8309-833214421178}"/>
    <cellStyle name="Heading 3 2 4 6 3 3 4 4" xfId="21666" xr:uid="{2FD93521-9FD5-4B39-8BD0-2B697EDEE89F}"/>
    <cellStyle name="Heading 3 2 4 6 3 3 5" xfId="5366" xr:uid="{15EA7E9D-6CA2-474E-84B1-77BFF8E00D38}"/>
    <cellStyle name="Heading 3 2 4 6 3 3 5 2" xfId="8883" xr:uid="{FCB0B7B6-542F-427F-9C69-3B2DC95DA2FA}"/>
    <cellStyle name="Heading 3 2 4 6 3 3 5 2 2" xfId="26419" xr:uid="{588E6F28-D20A-4622-A467-F7573FC832B2}"/>
    <cellStyle name="Heading 3 2 4 6 3 3 5 3" xfId="18463" xr:uid="{C0778527-55F5-4964-8235-870A692AF6F2}"/>
    <cellStyle name="Heading 3 2 4 6 3 3 5 4" xfId="21582" xr:uid="{5FA50A41-8C9E-4FB6-9487-8FBFCAE4EDF3}"/>
    <cellStyle name="Heading 3 2 4 6 3 3 6" xfId="5700" xr:uid="{167D602F-A10B-4B65-85A2-C6CD344946C4}"/>
    <cellStyle name="Heading 3 2 4 6 3 3 6 2" xfId="8957" xr:uid="{361F69FE-B515-4664-8C85-3EC5CD135EDF}"/>
    <cellStyle name="Heading 3 2 4 6 3 3 6 2 2" xfId="26745" xr:uid="{3B557A14-494D-4AA0-828D-027015FCE192}"/>
    <cellStyle name="Heading 3 2 4 6 3 3 6 3" xfId="18789" xr:uid="{74CFDC10-E1C1-47FB-9021-4A75EC973035}"/>
    <cellStyle name="Heading 3 2 4 6 3 3 6 4" xfId="21679" xr:uid="{541B0086-60E4-4F9E-9256-931BC382B1D1}"/>
    <cellStyle name="Heading 3 2 4 6 3 3 7" xfId="7479" xr:uid="{8C61F0A5-21EA-45DC-973F-DB2820FED709}"/>
    <cellStyle name="Heading 3 2 4 6 3 3 7 2" xfId="9382" xr:uid="{A3D5BD34-1284-4A6D-84EF-625FD3792DCB}"/>
    <cellStyle name="Heading 3 2 4 6 3 3 7 3" xfId="22333" xr:uid="{201B57D4-9F00-4FB0-B0AA-7B63949611F4}"/>
    <cellStyle name="Heading 3 2 4 6 3 3 8" xfId="10538" xr:uid="{A26DAF37-DB53-4436-8005-F7B2A4C746E6}"/>
    <cellStyle name="Heading 3 2 4 6 3 3 8 2" xfId="23012" xr:uid="{8D20C5B4-35DB-412C-B543-588F10F56CBB}"/>
    <cellStyle name="Heading 3 2 4 6 3 3 9" xfId="15049" xr:uid="{7FE06DE3-28CA-4077-B502-D4E1C3319E8F}"/>
    <cellStyle name="Heading 3 2 4 6 4" xfId="1232" xr:uid="{BB6BB27D-4F6E-4005-B1CA-9C21B7D997E4}"/>
    <cellStyle name="Heading 3 2 4 6 4 10" xfId="14809" xr:uid="{962B5684-EE20-468A-BEE7-CA18D429E936}"/>
    <cellStyle name="Heading 3 2 4 6 4 11" xfId="15114" xr:uid="{36A42D1D-176F-42C8-8C79-322ED8102175}"/>
    <cellStyle name="Heading 3 2 4 6 4 2" xfId="3778" xr:uid="{E115963D-94F5-43BE-ACDD-5BB1A459D4DC}"/>
    <cellStyle name="Heading 3 2 4 6 4 2 2" xfId="6766" xr:uid="{8D048DF9-1C13-434D-8F8C-46C5C7015336}"/>
    <cellStyle name="Heading 3 2 4 6 4 2 2 2" xfId="8961" xr:uid="{C950E2C4-A33D-4A2D-AA65-83FEE60DDE20}"/>
    <cellStyle name="Heading 3 2 4 6 4 2 2 2 2" xfId="27811" xr:uid="{EB2CAB5F-FE8B-479E-8BAF-04BC6CC9AA14}"/>
    <cellStyle name="Heading 3 2 4 6 4 2 2 3" xfId="19855" xr:uid="{7CCB7BC3-49CA-4F21-90FA-6AADC6F0DE61}"/>
    <cellStyle name="Heading 3 2 4 6 4 2 2 4" xfId="21912" xr:uid="{F54C110D-7598-40F4-8969-EB9512B204C0}"/>
    <cellStyle name="Heading 3 2 4 6 4 2 3" xfId="7922" xr:uid="{DEEB9EA2-BCB7-445E-B402-C6EDFFD0A71C}"/>
    <cellStyle name="Heading 3 2 4 6 4 2 3 2" xfId="24899" xr:uid="{2729CCEC-372E-419E-8611-A0091D2496D4}"/>
    <cellStyle name="Heading 3 2 4 6 4 2 4" xfId="16943" xr:uid="{5A49478A-E2C5-4CDC-AB57-583BE3925FB6}"/>
    <cellStyle name="Heading 3 2 4 6 4 2 5" xfId="20621" xr:uid="{39D0E985-E16D-40C9-B890-F14FE75436F8}"/>
    <cellStyle name="Heading 3 2 4 6 4 3" xfId="4356" xr:uid="{F4573788-0B2E-4B74-B9C0-FA4E3BEB6D3F}"/>
    <cellStyle name="Heading 3 2 4 6 4 3 2" xfId="8174" xr:uid="{AC49A200-7233-44F8-A2BE-8109E2AE434B}"/>
    <cellStyle name="Heading 3 2 4 6 4 3 2 2" xfId="25440" xr:uid="{241DA3A7-6B49-4666-BB73-8CB40B0FE009}"/>
    <cellStyle name="Heading 3 2 4 6 4 3 3" xfId="17484" xr:uid="{281EB971-6BC6-49D1-B800-82026BD81F61}"/>
    <cellStyle name="Heading 3 2 4 6 4 3 4" xfId="20873" xr:uid="{FC03CCD0-B556-40DF-ACD3-B11484C2D80C}"/>
    <cellStyle name="Heading 3 2 4 6 4 4" xfId="2605" xr:uid="{240FFD96-7571-47D4-A303-D7F32E41320C}"/>
    <cellStyle name="Heading 3 2 4 6 4 4 2" xfId="7835" xr:uid="{41584F6F-F848-47B4-A18B-89BDE2A63B53}"/>
    <cellStyle name="Heading 3 2 4 6 4 4 2 2" xfId="23741" xr:uid="{1D2D61E9-E455-4823-9F5E-C37F8065A8DD}"/>
    <cellStyle name="Heading 3 2 4 6 4 4 3" xfId="15788" xr:uid="{F4ED7C2A-ED2D-44EE-8DB7-7689D8CCD7B1}"/>
    <cellStyle name="Heading 3 2 4 6 4 4 4" xfId="21824" xr:uid="{38F7581C-3A60-45DF-9017-3096B90EBCAD}"/>
    <cellStyle name="Heading 3 2 4 6 4 5" xfId="5117" xr:uid="{8B04240F-898F-4C85-B0A1-4EF6183351A2}"/>
    <cellStyle name="Heading 3 2 4 6 4 5 2" xfId="8634" xr:uid="{730C77D7-51D2-4392-A46A-ECD1718E6A3F}"/>
    <cellStyle name="Heading 3 2 4 6 4 5 2 2" xfId="26170" xr:uid="{6B4B60BE-53A5-4DE4-B347-B30FAB4A13F1}"/>
    <cellStyle name="Heading 3 2 4 6 4 5 3" xfId="18214" xr:uid="{F01515B8-145E-4C24-82DC-55B3BB705951}"/>
    <cellStyle name="Heading 3 2 4 6 4 5 4" xfId="21333" xr:uid="{442E2A1D-B6E4-4619-85D3-A0C077E1810E}"/>
    <cellStyle name="Heading 3 2 4 6 4 6" xfId="5591" xr:uid="{6FBE9A16-9F1B-4530-9C1E-3A126C70428E}"/>
    <cellStyle name="Heading 3 2 4 6 4 6 2" xfId="8922" xr:uid="{DF7A6EF6-8058-4A01-900C-D1C8B208400D}"/>
    <cellStyle name="Heading 3 2 4 6 4 6 2 2" xfId="26641" xr:uid="{05B744E1-FD82-4447-AD57-0158D8705DEC}"/>
    <cellStyle name="Heading 3 2 4 6 4 6 3" xfId="18685" xr:uid="{8A2D1F7F-CEAD-492F-8557-FDBC4B069640}"/>
    <cellStyle name="Heading 3 2 4 6 4 6 4" xfId="21623" xr:uid="{57330AC8-70A5-43F6-8D64-20E9C5706650}"/>
    <cellStyle name="Heading 3 2 4 6 4 7" xfId="7504" xr:uid="{21F22D52-9CA0-4A41-B435-86330F137FC7}"/>
    <cellStyle name="Heading 3 2 4 6 4 7 2" xfId="9407" xr:uid="{51A236F1-A3F7-447C-9292-8313A2CB98B3}"/>
    <cellStyle name="Heading 3 2 4 6 4 7 3" xfId="22358" xr:uid="{BD144222-5614-4561-9665-8222B7E61BD6}"/>
    <cellStyle name="Heading 3 2 4 6 4 8" xfId="7543" xr:uid="{A73965C8-EAC3-4315-8899-B65058F48A60}"/>
    <cellStyle name="Heading 3 2 4 6 4 8 2" xfId="22767" xr:uid="{84A805D6-84A1-4D9F-ADA4-F467D2A421B8}"/>
    <cellStyle name="Heading 3 2 4 6 4 9" xfId="10551" xr:uid="{1082A703-BC31-4D3B-AD3C-BE90EBFB3D3C}"/>
    <cellStyle name="Heading 3 2 4 6 4 9 2" xfId="23025" xr:uid="{43941477-16A3-4137-9C0E-792FC2695500}"/>
    <cellStyle name="Heading 3 2 4 6 5" xfId="1286" xr:uid="{7092CFD7-2A2E-4425-96A7-918D283F9C00}"/>
    <cellStyle name="Heading 3 2 4 6 5 10" xfId="20577" xr:uid="{622FEAC1-0E57-46A3-A6AB-5609F72ED3D7}"/>
    <cellStyle name="Heading 3 2 4 6 5 2" xfId="3828" xr:uid="{37E897F0-4766-4FB6-B5A9-70F54161FBD3}"/>
    <cellStyle name="Heading 3 2 4 6 5 2 2" xfId="6808" xr:uid="{0D1717D0-6D6F-481B-A53F-CD064CAEA51A}"/>
    <cellStyle name="Heading 3 2 4 6 5 2 2 2" xfId="9003" xr:uid="{A2C5CEF5-77CB-4B3A-9B26-C2DC438452CD}"/>
    <cellStyle name="Heading 3 2 4 6 5 2 2 2 2" xfId="27853" xr:uid="{6079B881-F903-4506-8866-4CD1EC70D90E}"/>
    <cellStyle name="Heading 3 2 4 6 5 2 2 3" xfId="19897" xr:uid="{9883B8BC-CA5B-46CC-915B-28C1E23F1C41}"/>
    <cellStyle name="Heading 3 2 4 6 5 2 2 4" xfId="21954" xr:uid="{9031A036-5BFF-43A4-AAA7-A68CA491147E}"/>
    <cellStyle name="Heading 3 2 4 6 5 2 3" xfId="7960" xr:uid="{194A56E1-427A-4450-89C8-BDDCB17799DE}"/>
    <cellStyle name="Heading 3 2 4 6 5 2 3 2" xfId="24937" xr:uid="{4AF86E05-9B33-420A-83BC-C0EC2857E318}"/>
    <cellStyle name="Heading 3 2 4 6 5 2 4" xfId="16981" xr:uid="{FDE3DD5D-92A0-45DA-9E7F-4DAF1BC525BD}"/>
    <cellStyle name="Heading 3 2 4 6 5 2 5" xfId="20659" xr:uid="{7F91A5B3-1409-4D1D-A868-C5CEBC384918}"/>
    <cellStyle name="Heading 3 2 4 6 5 3" xfId="4394" xr:uid="{182B5EF1-9688-484B-964E-46063CE03DA7}"/>
    <cellStyle name="Heading 3 2 4 6 5 3 2" xfId="8212" xr:uid="{93E8255D-D521-4859-A82E-C7A8260BA97D}"/>
    <cellStyle name="Heading 3 2 4 6 5 3 2 2" xfId="25478" xr:uid="{C93050F7-CC04-48D4-B1ED-8F6901D5F1C4}"/>
    <cellStyle name="Heading 3 2 4 6 5 3 3" xfId="17522" xr:uid="{64421CE5-ADA4-4C32-A299-24601930FDFC}"/>
    <cellStyle name="Heading 3 2 4 6 5 3 4" xfId="20911" xr:uid="{5ED5B915-C4F2-41A2-8A1B-3F7EBE3778E0}"/>
    <cellStyle name="Heading 3 2 4 6 5 4" xfId="2626" xr:uid="{C902BB74-3842-491E-AB54-C4E38ECD335C}"/>
    <cellStyle name="Heading 3 2 4 6 5 4 2" xfId="7855" xr:uid="{B6B40423-C77D-41C7-BE4E-5097C9FADD7A}"/>
    <cellStyle name="Heading 3 2 4 6 5 4 2 2" xfId="23762" xr:uid="{F10C3F04-CB73-4541-861E-8DA6DEFF1758}"/>
    <cellStyle name="Heading 3 2 4 6 5 4 3" xfId="15809" xr:uid="{A36B0B3F-28A4-4D1C-B3B5-B8E404788AB4}"/>
    <cellStyle name="Heading 3 2 4 6 5 4 4" xfId="21844" xr:uid="{9B8A2CBE-F0DF-4939-B282-DCC7AD81BF58}"/>
    <cellStyle name="Heading 3 2 4 6 5 5" xfId="5161" xr:uid="{FB9C3DFF-379C-4764-B9E7-424D01679B9C}"/>
    <cellStyle name="Heading 3 2 4 6 5 5 2" xfId="8678" xr:uid="{6431E75E-6384-427A-BB9A-B423CB6829DD}"/>
    <cellStyle name="Heading 3 2 4 6 5 5 2 2" xfId="26214" xr:uid="{8B7DCBD8-0DB4-4D96-BE04-8F0326B6DEC0}"/>
    <cellStyle name="Heading 3 2 4 6 5 5 3" xfId="18258" xr:uid="{48B71C5B-B5F9-41E0-BD9A-FE9E7F61C538}"/>
    <cellStyle name="Heading 3 2 4 6 5 5 4" xfId="21377" xr:uid="{5A7458BE-A502-4E49-A814-93C240022250}"/>
    <cellStyle name="Heading 3 2 4 6 5 6" xfId="4987" xr:uid="{E2145727-AF0E-4A77-9914-1F78B51B2CFC}"/>
    <cellStyle name="Heading 3 2 4 6 5 6 2" xfId="8576" xr:uid="{C2B31ED9-4684-48F3-B1A7-D1A0A8B7AF06}"/>
    <cellStyle name="Heading 3 2 4 6 5 6 2 2" xfId="26042" xr:uid="{82DC2B84-EE56-45FD-BA92-B400E362BAAF}"/>
    <cellStyle name="Heading 3 2 4 6 5 6 3" xfId="18086" xr:uid="{B10C218F-0736-40CE-B356-7D1D9BC7E38E}"/>
    <cellStyle name="Heading 3 2 4 6 5 6 4" xfId="21275" xr:uid="{10AADF09-884E-4E11-806B-04FF71EF9FB1}"/>
    <cellStyle name="Heading 3 2 4 6 5 7" xfId="7525" xr:uid="{F12F3674-EF3E-40F2-BBF4-013F7A932439}"/>
    <cellStyle name="Heading 3 2 4 6 5 7 2" xfId="9428" xr:uid="{2A8C4106-AEAC-4C83-B3B0-3662C638D278}"/>
    <cellStyle name="Heading 3 2 4 6 5 7 3" xfId="22379" xr:uid="{4AB2A38A-2740-48CC-9E92-3E248F4DF39E}"/>
    <cellStyle name="Heading 3 2 4 6 5 8" xfId="10451" xr:uid="{0D55B4BA-10ED-46CF-BC42-4DCCBB625CDF}"/>
    <cellStyle name="Heading 3 2 4 6 5 8 2" xfId="22808" xr:uid="{0D311872-7F4C-446E-94AD-91E069C5A5CC}"/>
    <cellStyle name="Heading 3 2 4 6 5 9" xfId="14847" xr:uid="{568394AF-DE51-416E-856F-90C25F871CA2}"/>
    <cellStyle name="Heading 3 2 4 6 6" xfId="31457" xr:uid="{C1CC6DCD-1477-4184-8072-5A27D6B77680}"/>
    <cellStyle name="Heading 3 2 4 6 7" xfId="32311" xr:uid="{CAAB01E4-A29F-4E56-9529-77B6668364B1}"/>
    <cellStyle name="Heading 3 2 4 7" xfId="1044" xr:uid="{3E36FECD-A51F-4644-A012-36AE28FEA00D}"/>
    <cellStyle name="Heading 3 2 4 7 2" xfId="1215" xr:uid="{48D4128C-1A28-490D-A491-D4A46DC9FB00}"/>
    <cellStyle name="Heading 3 2 4 7 2 2" xfId="1413" xr:uid="{2DB4C649-232E-4E21-948D-96D57649693B}"/>
    <cellStyle name="Heading 3 2 4 7 2 2 10" xfId="14966" xr:uid="{CCC295B3-F098-4A87-B7EF-D65F2842AF1A}"/>
    <cellStyle name="Heading 3 2 4 7 2 2 11" xfId="15629" xr:uid="{12831A57-CDA2-4BA1-8214-4FCE54EB4065}"/>
    <cellStyle name="Heading 3 2 4 7 2 2 2" xfId="3951" xr:uid="{292D93BC-7C03-4BC4-8FA5-3694B87272E7}"/>
    <cellStyle name="Heading 3 2 4 7 2 2 2 2" xfId="6927" xr:uid="{5C358DBA-8A7E-4376-8307-FE2E12AA93EC}"/>
    <cellStyle name="Heading 3 2 4 7 2 2 2 2 2" xfId="9122" xr:uid="{975019DB-EBE0-4CBD-B0F2-D0EA68B3B725}"/>
    <cellStyle name="Heading 3 2 4 7 2 2 2 2 2 2" xfId="27972" xr:uid="{6FEBDFBD-6239-4212-A6E2-E6C478070D10}"/>
    <cellStyle name="Heading 3 2 4 7 2 2 2 2 3" xfId="20016" xr:uid="{823ADDB1-E68A-478D-9F41-6AECA4E52E2F}"/>
    <cellStyle name="Heading 3 2 4 7 2 2 2 2 4" xfId="22073" xr:uid="{EE2AD925-6276-471A-9EFD-DD4B00CDE902}"/>
    <cellStyle name="Heading 3 2 4 7 2 2 2 3" xfId="8079" xr:uid="{24BD5F51-1246-4A9A-A9F2-68A0F73C2D62}"/>
    <cellStyle name="Heading 3 2 4 7 2 2 2 3 2" xfId="25056" xr:uid="{85051402-FB68-4D29-81BA-35ABA4FFEE69}"/>
    <cellStyle name="Heading 3 2 4 7 2 2 2 4" xfId="17100" xr:uid="{4537987C-D010-4097-ACFC-676FFAE9B69B}"/>
    <cellStyle name="Heading 3 2 4 7 2 2 2 5" xfId="20778" xr:uid="{3864395B-F2AF-4558-936A-04C591A95AD1}"/>
    <cellStyle name="Heading 3 2 4 7 2 2 3" xfId="4513" xr:uid="{3E5F03A6-409C-4178-A3A9-D252E3909F5F}"/>
    <cellStyle name="Heading 3 2 4 7 2 2 3 2" xfId="8331" xr:uid="{8A8099DB-D91E-4330-AE10-B736B886066B}"/>
    <cellStyle name="Heading 3 2 4 7 2 2 3 2 2" xfId="25597" xr:uid="{96C720E6-7958-45AA-B618-95BCBD878296}"/>
    <cellStyle name="Heading 3 2 4 7 2 2 3 3" xfId="17641" xr:uid="{3409320C-D542-4C40-B1B1-B8AA25660BFA}"/>
    <cellStyle name="Heading 3 2 4 7 2 2 3 4" xfId="21030" xr:uid="{CC374018-0A61-41CB-B01E-C162C8A35D36}"/>
    <cellStyle name="Heading 3 2 4 7 2 2 4" xfId="2490" xr:uid="{3EB874E2-7D15-45D9-8C36-1E3B066F8E5F}"/>
    <cellStyle name="Heading 3 2 4 7 2 2 4 2" xfId="7725" xr:uid="{884DCD2D-8D0C-4C98-8C74-C8E213EFB283}"/>
    <cellStyle name="Heading 3 2 4 7 2 2 4 2 2" xfId="23627" xr:uid="{7908DC5A-457C-4E1E-9224-CD281B7435E7}"/>
    <cellStyle name="Heading 3 2 4 7 2 2 4 3" xfId="15674" xr:uid="{51D04A68-7411-4466-902B-5B7A87E8E093}"/>
    <cellStyle name="Heading 3 2 4 7 2 2 4 4" xfId="21714" xr:uid="{09145F89-641A-47EB-AAB9-132A2D184CA2}"/>
    <cellStyle name="Heading 3 2 4 7 2 2 5" xfId="5281" xr:uid="{C4C0E556-6421-48D8-AD20-1AB42119FF9A}"/>
    <cellStyle name="Heading 3 2 4 7 2 2 5 2" xfId="8798" xr:uid="{D528F5D1-E917-4D71-9BA3-573FB78C10D4}"/>
    <cellStyle name="Heading 3 2 4 7 2 2 5 2 2" xfId="26334" xr:uid="{4AEB7235-B0CE-4164-86F6-39E89DF33967}"/>
    <cellStyle name="Heading 3 2 4 7 2 2 5 3" xfId="18378" xr:uid="{7F6C0C81-DCCC-4485-B9DA-1DFD80318665}"/>
    <cellStyle name="Heading 3 2 4 7 2 2 5 4" xfId="21497" xr:uid="{2A1906A3-2CEF-4DF1-8B03-7C808814C86D}"/>
    <cellStyle name="Heading 3 2 4 7 2 2 6" xfId="5397" xr:uid="{A2B7A240-3A17-4830-8AC3-1A7F2BA2E0D0}"/>
    <cellStyle name="Heading 3 2 4 7 2 2 6 2" xfId="8905" xr:uid="{ADB5555E-A12C-4EAD-ACD9-7B8FA9F61831}"/>
    <cellStyle name="Heading 3 2 4 7 2 2 6 2 2" xfId="26448" xr:uid="{2C950D3A-988F-4B48-A6C8-FD1E8E3A9224}"/>
    <cellStyle name="Heading 3 2 4 7 2 2 6 3" xfId="18492" xr:uid="{21CDD5AF-2491-447E-8A48-934C277C393C}"/>
    <cellStyle name="Heading 3 2 4 7 2 2 6 4" xfId="21604" xr:uid="{33C6D3D8-20C7-4C72-8C90-BA296C81F8B3}"/>
    <cellStyle name="Heading 3 2 4 7 2 2 7" xfId="7361" xr:uid="{EE36441E-278B-41EE-9543-40E0A32A792C}"/>
    <cellStyle name="Heading 3 2 4 7 2 2 7 2" xfId="9264" xr:uid="{92897BA7-932F-4AA1-BB6F-932CD9326689}"/>
    <cellStyle name="Heading 3 2 4 7 2 2 7 3" xfId="22215" xr:uid="{0F6B544F-BD95-46FD-A836-8C238ED09AD4}"/>
    <cellStyle name="Heading 3 2 4 7 2 2 8" xfId="7658" xr:uid="{0FC17165-A439-4AF1-8833-4AB0D33B86BB}"/>
    <cellStyle name="Heading 3 2 4 7 2 2 8 2" xfId="22928" xr:uid="{B2D0653F-FC8C-426D-A2AD-603D67FEBF9E}"/>
    <cellStyle name="Heading 3 2 4 7 2 2 9" xfId="10037" xr:uid="{DEDD8AA3-E543-4951-A975-DC5E0E683850}"/>
    <cellStyle name="Heading 3 2 4 7 2 2 9 2" xfId="22418" xr:uid="{22C1584E-8E9F-487A-95F1-134D87BF5E9D}"/>
    <cellStyle name="Heading 3 2 4 7 2 3" xfId="1499" xr:uid="{8503EAFB-018D-453D-BECB-EE4258E51B6C}"/>
    <cellStyle name="Heading 3 2 4 7 2 3 10" xfId="20578" xr:uid="{D4A95892-D944-4CFF-8A44-955E77A2E84B}"/>
    <cellStyle name="Heading 3 2 4 7 2 3 2" xfId="4036" xr:uid="{4BD87B33-C8A2-475B-84D9-EB3A7E8F69DC}"/>
    <cellStyle name="Heading 3 2 4 7 2 3 2 2" xfId="7012" xr:uid="{505A521C-39F1-4255-B2ED-B11D17A629DE}"/>
    <cellStyle name="Heading 3 2 4 7 2 3 2 2 2" xfId="9207" xr:uid="{70D59FAB-19A7-48F5-BB06-EC8AF9805F4C}"/>
    <cellStyle name="Heading 3 2 4 7 2 3 2 2 2 2" xfId="28057" xr:uid="{CC932415-5F3D-4249-8FB2-C1F588AC9A32}"/>
    <cellStyle name="Heading 3 2 4 7 2 3 2 2 3" xfId="20101" xr:uid="{C2BB8F3C-1E20-4661-A5B5-F75E1A029D66}"/>
    <cellStyle name="Heading 3 2 4 7 2 3 2 2 4" xfId="22158" xr:uid="{7187C1E9-FCDF-4BA3-B288-968B47B4E9AA}"/>
    <cellStyle name="Heading 3 2 4 7 2 3 2 3" xfId="8163" xr:uid="{3BA3CA7F-9E65-480E-897E-0DA405867A19}"/>
    <cellStyle name="Heading 3 2 4 7 2 3 2 3 2" xfId="25140" xr:uid="{6A8442B4-DE9F-4A6A-826A-3DF1C2B64761}"/>
    <cellStyle name="Heading 3 2 4 7 2 3 2 4" xfId="17184" xr:uid="{DAD34445-88A4-4DF5-A413-D8CB44C049AB}"/>
    <cellStyle name="Heading 3 2 4 7 2 3 2 5" xfId="20862" xr:uid="{30C4BBFB-D9B3-428B-B8FD-6DE061BF416E}"/>
    <cellStyle name="Heading 3 2 4 7 2 3 3" xfId="4597" xr:uid="{BFB16045-0883-4A75-B391-F8B6C5343D71}"/>
    <cellStyle name="Heading 3 2 4 7 2 3 3 2" xfId="8415" xr:uid="{A3F8CFA6-6845-4336-81DF-A260FB22ECA4}"/>
    <cellStyle name="Heading 3 2 4 7 2 3 3 2 2" xfId="25681" xr:uid="{3D92816E-86DC-4E9B-853A-325565EC07AA}"/>
    <cellStyle name="Heading 3 2 4 7 2 3 3 3" xfId="17725" xr:uid="{F8AE4AC2-1921-4B59-86ED-D2899FFF86B8}"/>
    <cellStyle name="Heading 3 2 4 7 2 3 3 4" xfId="21114" xr:uid="{FFED044D-845D-4A1C-80E3-9CB8CC20B596}"/>
    <cellStyle name="Heading 3 2 4 7 2 3 4" xfId="2629" xr:uid="{1A2F8C30-305C-4F77-9AF8-B98783C0BADE}"/>
    <cellStyle name="Heading 3 2 4 7 2 3 4 2" xfId="7857" xr:uid="{0E14C25D-45C3-46C6-97F2-ABF78977AB32}"/>
    <cellStyle name="Heading 3 2 4 7 2 3 4 2 2" xfId="23764" xr:uid="{5AC4C579-EE87-4DFB-87B0-5DCCF7A0659C}"/>
    <cellStyle name="Heading 3 2 4 7 2 3 4 3" xfId="15811" xr:uid="{1D7A5A64-2F44-4B41-8EC8-E9CF48283407}"/>
    <cellStyle name="Heading 3 2 4 7 2 3 4 4" xfId="21846" xr:uid="{85C90642-E416-480E-B27B-D86D55A45F08}"/>
    <cellStyle name="Heading 3 2 4 7 2 3 5" xfId="5367" xr:uid="{EEC597F5-0479-43D0-9E40-2CFAFA218B7D}"/>
    <cellStyle name="Heading 3 2 4 7 2 3 5 2" xfId="8884" xr:uid="{B1EB0F4E-1B05-4DD9-8250-86D9AAA52B6C}"/>
    <cellStyle name="Heading 3 2 4 7 2 3 5 2 2" xfId="26420" xr:uid="{D43EF6D7-2AF3-4545-AD30-8EA3A6D38808}"/>
    <cellStyle name="Heading 3 2 4 7 2 3 5 3" xfId="18464" xr:uid="{7A9E1BB9-436B-492C-9A2B-CC4534D477DB}"/>
    <cellStyle name="Heading 3 2 4 7 2 3 5 4" xfId="21583" xr:uid="{91F8D45B-90FE-4A2D-8ADA-55BED726BAD0}"/>
    <cellStyle name="Heading 3 2 4 7 2 3 6" xfId="5059" xr:uid="{FD33A121-8AB5-4C68-8430-89BE6EAA346F}"/>
    <cellStyle name="Heading 3 2 4 7 2 3 6 2" xfId="8623" xr:uid="{64B7C078-AC64-46FA-89EC-3A4B5CF0855C}"/>
    <cellStyle name="Heading 3 2 4 7 2 3 6 2 2" xfId="26112" xr:uid="{7C09B2B9-313D-42D4-B4CF-11ACCEFCD76C}"/>
    <cellStyle name="Heading 3 2 4 7 2 3 6 3" xfId="18156" xr:uid="{ED95849B-2BDF-4234-A031-11930CB812F6}"/>
    <cellStyle name="Heading 3 2 4 7 2 3 6 4" xfId="21322" xr:uid="{1C287A4B-C586-4A82-B64E-3594C2BDFDD9}"/>
    <cellStyle name="Heading 3 2 4 7 2 3 7" xfId="7409" xr:uid="{CE73D415-A492-4693-A8F1-6FBF37CF0204}"/>
    <cellStyle name="Heading 3 2 4 7 2 3 7 2" xfId="9312" xr:uid="{2BDB2245-7B01-4E33-856D-740696637A72}"/>
    <cellStyle name="Heading 3 2 4 7 2 3 7 3" xfId="22263" xr:uid="{62B9B83C-86B7-44D5-BBA3-86C4ED1A7788}"/>
    <cellStyle name="Heading 3 2 4 7 2 3 8" xfId="10539" xr:uid="{0FB14B6F-3508-4FAE-B2D8-CC96CF2462AF}"/>
    <cellStyle name="Heading 3 2 4 7 2 3 8 2" xfId="23013" xr:uid="{16550F5A-94B1-4495-AD2C-10F5422B2486}"/>
    <cellStyle name="Heading 3 2 4 7 2 3 9" xfId="15050" xr:uid="{931B6986-D8B8-4845-810F-9E6500714948}"/>
    <cellStyle name="Heading 3 2 4 7 3" xfId="1216" xr:uid="{B4CC86F0-92FE-4E9F-9AF3-18FFF62E18B3}"/>
    <cellStyle name="Heading 3 2 4 7 3 2" xfId="1414" xr:uid="{1580B0E0-F2F5-46A1-952F-A5CFE2F5DF06}"/>
    <cellStyle name="Heading 3 2 4 7 3 2 10" xfId="14967" xr:uid="{34EEAA4B-87CB-4236-A487-57891BF77DF9}"/>
    <cellStyle name="Heading 3 2 4 7 3 2 11" xfId="14752" xr:uid="{66DFE2FF-A4B1-4B20-B9AF-F0CD19079D93}"/>
    <cellStyle name="Heading 3 2 4 7 3 2 2" xfId="3952" xr:uid="{47F19808-46EA-4B8B-BF15-23338DD5038A}"/>
    <cellStyle name="Heading 3 2 4 7 3 2 2 2" xfId="6928" xr:uid="{DF24433A-9B8B-4054-B82A-301DBECE25D6}"/>
    <cellStyle name="Heading 3 2 4 7 3 2 2 2 2" xfId="9123" xr:uid="{C98184EC-65D7-408A-A3B5-AD0A59042531}"/>
    <cellStyle name="Heading 3 2 4 7 3 2 2 2 2 2" xfId="27973" xr:uid="{C384DA24-DC2C-4CDE-87F9-9C13E98F7320}"/>
    <cellStyle name="Heading 3 2 4 7 3 2 2 2 3" xfId="20017" xr:uid="{5896D469-70BE-4A19-8C80-DF1EB94A096E}"/>
    <cellStyle name="Heading 3 2 4 7 3 2 2 2 4" xfId="22074" xr:uid="{E6AE0784-406B-48C9-9359-993126607C1E}"/>
    <cellStyle name="Heading 3 2 4 7 3 2 2 3" xfId="8080" xr:uid="{AEB2EA23-9A77-4EE7-A29F-1612BEB94A7B}"/>
    <cellStyle name="Heading 3 2 4 7 3 2 2 3 2" xfId="25057" xr:uid="{F42A18F7-B841-4A21-9EC9-79AD5F298658}"/>
    <cellStyle name="Heading 3 2 4 7 3 2 2 4" xfId="17101" xr:uid="{715AF3B6-E292-40D0-8F05-F687F744FB9E}"/>
    <cellStyle name="Heading 3 2 4 7 3 2 2 5" xfId="20779" xr:uid="{CCE6DBB6-BCA0-4DAC-A622-3C8BEC68E56E}"/>
    <cellStyle name="Heading 3 2 4 7 3 2 3" xfId="4514" xr:uid="{B5A78501-A411-4D10-858F-8C24DF7354F8}"/>
    <cellStyle name="Heading 3 2 4 7 3 2 3 2" xfId="8332" xr:uid="{37C8DAD4-F8A9-4E56-A2A3-D0FACB6D4898}"/>
    <cellStyle name="Heading 3 2 4 7 3 2 3 2 2" xfId="25598" xr:uid="{C923F14F-A5AF-4960-9B6B-1F05B7130097}"/>
    <cellStyle name="Heading 3 2 4 7 3 2 3 3" xfId="17642" xr:uid="{FAE9EA55-73C8-4B9F-A27A-47D0CEB31FB5}"/>
    <cellStyle name="Heading 3 2 4 7 3 2 3 4" xfId="21031" xr:uid="{031D012B-E62D-46C1-A35D-132FE5E14957}"/>
    <cellStyle name="Heading 3 2 4 7 3 2 4" xfId="2517" xr:uid="{77996F00-5870-4889-9F27-683B67B0CA4A}"/>
    <cellStyle name="Heading 3 2 4 7 3 2 4 2" xfId="7749" xr:uid="{04730D4B-0F1B-45D1-B171-08E2D184D5FF}"/>
    <cellStyle name="Heading 3 2 4 7 3 2 4 2 2" xfId="23654" xr:uid="{4E747FC6-7EC7-4F79-9695-C5CD77270BC5}"/>
    <cellStyle name="Heading 3 2 4 7 3 2 4 3" xfId="15701" xr:uid="{9FDA4C27-2630-45B8-9F6C-EBC84243CA19}"/>
    <cellStyle name="Heading 3 2 4 7 3 2 4 4" xfId="21738" xr:uid="{92CA2D97-9C9B-4608-8EBD-121C4BAD9988}"/>
    <cellStyle name="Heading 3 2 4 7 3 2 5" xfId="5282" xr:uid="{EAF43DD0-791A-4E25-A58A-9B9DF58FB1B0}"/>
    <cellStyle name="Heading 3 2 4 7 3 2 5 2" xfId="8799" xr:uid="{5200DC92-4792-46AB-867B-6A68E7452E5F}"/>
    <cellStyle name="Heading 3 2 4 7 3 2 5 2 2" xfId="26335" xr:uid="{55049612-6A6E-4F8F-8366-134300651C63}"/>
    <cellStyle name="Heading 3 2 4 7 3 2 5 3" xfId="18379" xr:uid="{716D8705-54C8-47B7-AF27-3A2DD276983A}"/>
    <cellStyle name="Heading 3 2 4 7 3 2 5 4" xfId="21498" xr:uid="{8E0791C7-6115-4FF1-8C9C-A754E06849B7}"/>
    <cellStyle name="Heading 3 2 4 7 3 2 6" xfId="4659" xr:uid="{98F6F0AB-6FB4-4C7C-A0F8-F2016A54F5B3}"/>
    <cellStyle name="Heading 3 2 4 7 3 2 6 2" xfId="8445" xr:uid="{6F4BA5C2-271A-429A-8133-C46E9BAA149E}"/>
    <cellStyle name="Heading 3 2 4 7 3 2 6 2 2" xfId="25732" xr:uid="{E9760F1D-25BA-419C-8F50-DF21862177CE}"/>
    <cellStyle name="Heading 3 2 4 7 3 2 6 3" xfId="17776" xr:uid="{4FA7F758-6EC1-478D-88F7-FA88444C3B42}"/>
    <cellStyle name="Heading 3 2 4 7 3 2 6 4" xfId="21144" xr:uid="{CBA0DF9B-8BBF-4865-8892-B6B90E7C1127}"/>
    <cellStyle name="Heading 3 2 4 7 3 2 7" xfId="7487" xr:uid="{FE56605C-CC52-49A5-9B1F-D37DAFA0ACB1}"/>
    <cellStyle name="Heading 3 2 4 7 3 2 7 2" xfId="9390" xr:uid="{2E9D8D9E-61C5-43FF-BBA8-5DC7477B6C89}"/>
    <cellStyle name="Heading 3 2 4 7 3 2 7 3" xfId="22341" xr:uid="{14201F5B-C4F1-4641-B64A-AC0C615B713A}"/>
    <cellStyle name="Heading 3 2 4 7 3 2 8" xfId="7659" xr:uid="{5306574B-3F16-44A7-ACCD-C715A0A2231C}"/>
    <cellStyle name="Heading 3 2 4 7 3 2 8 2" xfId="22929" xr:uid="{278B70BF-2D6A-485B-93EE-81C8F9EA5B85}"/>
    <cellStyle name="Heading 3 2 4 7 3 2 9" xfId="10612" xr:uid="{0536D43C-A5E4-41CB-88B6-BBB461BCC5F7}"/>
    <cellStyle name="Heading 3 2 4 7 3 2 9 2" xfId="23082" xr:uid="{0F6C14AF-4B6F-43D5-9888-79EB63741605}"/>
    <cellStyle name="Heading 3 2 4 7 3 3" xfId="1500" xr:uid="{140232EA-4915-4521-B5DB-B04F5A7752F7}"/>
    <cellStyle name="Heading 3 2 4 7 3 3 10" xfId="20579" xr:uid="{46D76CCC-A2C3-4B4A-8D8F-A01335DA2370}"/>
    <cellStyle name="Heading 3 2 4 7 3 3 2" xfId="4037" xr:uid="{ED56D2C6-E4D7-4A81-86A7-F2C8BA66B2ED}"/>
    <cellStyle name="Heading 3 2 4 7 3 3 2 2" xfId="7013" xr:uid="{8164A9CB-EE79-4612-BCD6-8F306505BF30}"/>
    <cellStyle name="Heading 3 2 4 7 3 3 2 2 2" xfId="9208" xr:uid="{31A80AC8-BBE5-4B33-B084-34E469877D9A}"/>
    <cellStyle name="Heading 3 2 4 7 3 3 2 2 2 2" xfId="28058" xr:uid="{A2607C50-4C98-40FE-A72D-CB5424671C97}"/>
    <cellStyle name="Heading 3 2 4 7 3 3 2 2 3" xfId="20102" xr:uid="{56C3DA13-2D70-40FA-AEA7-1C6EEDFE667E}"/>
    <cellStyle name="Heading 3 2 4 7 3 3 2 2 4" xfId="22159" xr:uid="{4DCB9CBC-2010-48DF-9A71-C408177FFDE2}"/>
    <cellStyle name="Heading 3 2 4 7 3 3 2 3" xfId="8164" xr:uid="{F9E55498-6F5E-4D2C-B336-D7DE0A63BA91}"/>
    <cellStyle name="Heading 3 2 4 7 3 3 2 3 2" xfId="25141" xr:uid="{30D7C3C0-5AF9-4A92-BF50-8A66FDBC80C1}"/>
    <cellStyle name="Heading 3 2 4 7 3 3 2 4" xfId="17185" xr:uid="{3C391CB9-C94F-494B-B928-484C487C4E0A}"/>
    <cellStyle name="Heading 3 2 4 7 3 3 2 5" xfId="20863" xr:uid="{6F778FAE-1638-4D75-9EDA-5B94ED8077DF}"/>
    <cellStyle name="Heading 3 2 4 7 3 3 3" xfId="4598" xr:uid="{ADA0393C-01D4-4EF0-8764-28828AEC695A}"/>
    <cellStyle name="Heading 3 2 4 7 3 3 3 2" xfId="8416" xr:uid="{95C02174-980C-4634-BD8C-11484C32F444}"/>
    <cellStyle name="Heading 3 2 4 7 3 3 3 2 2" xfId="25682" xr:uid="{AC54E0C1-95AE-403F-9358-25153EAA6A18}"/>
    <cellStyle name="Heading 3 2 4 7 3 3 3 3" xfId="17726" xr:uid="{E73421ED-EC66-4F85-92A8-2DE3673E82C6}"/>
    <cellStyle name="Heading 3 2 4 7 3 3 3 4" xfId="21115" xr:uid="{1E1105B4-09B6-4952-9CD8-B7744963BCFC}"/>
    <cellStyle name="Heading 3 2 4 7 3 3 4" xfId="2630" xr:uid="{56828946-A6B5-4432-8FB4-9E760D9BF3F0}"/>
    <cellStyle name="Heading 3 2 4 7 3 3 4 2" xfId="7858" xr:uid="{977CC309-7E7C-4855-A1BC-133C9E369769}"/>
    <cellStyle name="Heading 3 2 4 7 3 3 4 2 2" xfId="23765" xr:uid="{128D842C-2FAA-4A60-9B42-B206AB4EDACC}"/>
    <cellStyle name="Heading 3 2 4 7 3 3 4 3" xfId="15812" xr:uid="{F654EF5C-2A57-44A0-8F2B-F94BC5275344}"/>
    <cellStyle name="Heading 3 2 4 7 3 3 4 4" xfId="21847" xr:uid="{07CCB2B4-870E-42B6-9CA3-07E91EC06F35}"/>
    <cellStyle name="Heading 3 2 4 7 3 3 5" xfId="5368" xr:uid="{70D4DD7A-841B-4ECB-B113-A3603A1F9AB2}"/>
    <cellStyle name="Heading 3 2 4 7 3 3 5 2" xfId="8885" xr:uid="{1344DA28-9E98-43E8-B07D-E27CAF7DF71B}"/>
    <cellStyle name="Heading 3 2 4 7 3 3 5 2 2" xfId="26421" xr:uid="{6366D588-A8A6-484E-9331-931D32D559D2}"/>
    <cellStyle name="Heading 3 2 4 7 3 3 5 3" xfId="18465" xr:uid="{CFCB9B01-C1F0-4397-A260-1054F5109A78}"/>
    <cellStyle name="Heading 3 2 4 7 3 3 5 4" xfId="21584" xr:uid="{1B0229E4-52C8-4441-B2B5-0EF723180148}"/>
    <cellStyle name="Heading 3 2 4 7 3 3 6" xfId="5592" xr:uid="{57435A8C-98B9-4538-A6CD-98E934E17938}"/>
    <cellStyle name="Heading 3 2 4 7 3 3 6 2" xfId="8923" xr:uid="{CFC75F09-C085-498C-8EED-51C1C68E10AB}"/>
    <cellStyle name="Heading 3 2 4 7 3 3 6 2 2" xfId="26642" xr:uid="{A5675916-C50E-4B9E-B30C-CA61117688AB}"/>
    <cellStyle name="Heading 3 2 4 7 3 3 6 3" xfId="18686" xr:uid="{B350B809-D195-4FAD-974D-75474A14199F}"/>
    <cellStyle name="Heading 3 2 4 7 3 3 6 4" xfId="21624" xr:uid="{71D0AF41-FE13-424E-B3F7-04E83B240CC2}"/>
    <cellStyle name="Heading 3 2 4 7 3 3 7" xfId="4788" xr:uid="{E4E3E6E5-F823-4500-9AB3-20DED61A9264}"/>
    <cellStyle name="Heading 3 2 4 7 3 3 7 2" xfId="8511" xr:uid="{60521B7C-F4FB-4121-A2C4-9851FA7C6FD1}"/>
    <cellStyle name="Heading 3 2 4 7 3 3 7 3" xfId="21210" xr:uid="{F5478ACE-AF0E-419E-AE9F-BB4365EE20BD}"/>
    <cellStyle name="Heading 3 2 4 7 3 3 8" xfId="10540" xr:uid="{76341E9E-FC97-40DD-92F5-D167AC091450}"/>
    <cellStyle name="Heading 3 2 4 7 3 3 8 2" xfId="23014" xr:uid="{BB012B9F-097B-4A81-B9FE-0302AB700CEC}"/>
    <cellStyle name="Heading 3 2 4 7 3 3 9" xfId="15051" xr:uid="{B6217B22-8BE9-4A30-B86C-52E19E962E12}"/>
    <cellStyle name="Heading 3 2 4 7 4" xfId="1329" xr:uid="{C1E2682D-6B27-4CAB-A6D0-8BA0EACFB841}"/>
    <cellStyle name="Heading 3 2 4 7 4 10" xfId="14884" xr:uid="{A5800911-8755-4295-ADAF-4308FE96B4ED}"/>
    <cellStyle name="Heading 3 2 4 7 4 11" xfId="14747" xr:uid="{DC5184D2-716B-47B1-B575-FADBEBB34320}"/>
    <cellStyle name="Heading 3 2 4 7 4 2" xfId="3868" xr:uid="{22C4B795-E483-4BE5-89F0-91A16AE9B4AA}"/>
    <cellStyle name="Heading 3 2 4 7 4 2 2" xfId="6845" xr:uid="{9490934D-3670-4BA1-A195-1D18D986025D}"/>
    <cellStyle name="Heading 3 2 4 7 4 2 2 2" xfId="9040" xr:uid="{373C041F-FE3A-4E59-A323-138C58934109}"/>
    <cellStyle name="Heading 3 2 4 7 4 2 2 2 2" xfId="27890" xr:uid="{CFE1371E-4051-4A88-B50D-AE34BE4D8566}"/>
    <cellStyle name="Heading 3 2 4 7 4 2 2 3" xfId="19934" xr:uid="{E9B261AA-4353-4D44-BEC2-EFF6C3AC41DF}"/>
    <cellStyle name="Heading 3 2 4 7 4 2 2 4" xfId="21991" xr:uid="{44E25D8D-159A-4DBA-87E9-93E5BF2522F1}"/>
    <cellStyle name="Heading 3 2 4 7 4 2 3" xfId="7997" xr:uid="{E0C59357-844D-4A5C-8DD4-A5A095AD9F94}"/>
    <cellStyle name="Heading 3 2 4 7 4 2 3 2" xfId="24974" xr:uid="{45AAED63-A1FB-467C-B321-3FE3A9E96F69}"/>
    <cellStyle name="Heading 3 2 4 7 4 2 4" xfId="17018" xr:uid="{620E315A-7202-4264-A3C9-5FB154675BAB}"/>
    <cellStyle name="Heading 3 2 4 7 4 2 5" xfId="20696" xr:uid="{C04EACBA-3189-4E6C-B9A7-31606F4E41A6}"/>
    <cellStyle name="Heading 3 2 4 7 4 3" xfId="4431" xr:uid="{D78BC924-421B-484F-86D4-88192926BEAA}"/>
    <cellStyle name="Heading 3 2 4 7 4 3 2" xfId="8249" xr:uid="{3AF9D41E-BC22-4C08-B691-105EE925000B}"/>
    <cellStyle name="Heading 3 2 4 7 4 3 2 2" xfId="25515" xr:uid="{99CE3165-941B-45BE-A887-A74D80B32E27}"/>
    <cellStyle name="Heading 3 2 4 7 4 3 3" xfId="17559" xr:uid="{4727AAE6-7445-4238-97F1-271B9F368E33}"/>
    <cellStyle name="Heading 3 2 4 7 4 3 4" xfId="20948" xr:uid="{8E487E7F-4A63-4531-9267-FEEE42E2F04E}"/>
    <cellStyle name="Heading 3 2 4 7 4 4" xfId="2463" xr:uid="{4E7CBA93-3D34-4019-A5B6-E1EF7EFBEE43}"/>
    <cellStyle name="Heading 3 2 4 7 4 4 2" xfId="7703" xr:uid="{FB273C6F-A4A5-48B3-8FC7-6E727050A90C}"/>
    <cellStyle name="Heading 3 2 4 7 4 4 2 2" xfId="23601" xr:uid="{7D5BE02B-C56E-4CAB-90FF-9F81E800086E}"/>
    <cellStyle name="Heading 3 2 4 7 4 4 3" xfId="15648" xr:uid="{C9F4719B-5036-4CCB-A824-9D8A8F01E5C1}"/>
    <cellStyle name="Heading 3 2 4 7 4 4 4" xfId="21692" xr:uid="{588BB22E-24E4-4242-B798-292B4BF7023E}"/>
    <cellStyle name="Heading 3 2 4 7 4 5" xfId="5199" xr:uid="{EFE62D7B-2056-4A84-A5DB-494541C7BB23}"/>
    <cellStyle name="Heading 3 2 4 7 4 5 2" xfId="8716" xr:uid="{696F9324-11EB-4190-9641-39FDFAC6DEAA}"/>
    <cellStyle name="Heading 3 2 4 7 4 5 2 2" xfId="26252" xr:uid="{855F0E71-2B2C-4C48-B580-F376F2B3A63F}"/>
    <cellStyle name="Heading 3 2 4 7 4 5 3" xfId="18296" xr:uid="{29E2AD3F-8A61-4BB2-9165-CCE6CE8FE084}"/>
    <cellStyle name="Heading 3 2 4 7 4 5 4" xfId="21415" xr:uid="{C528F922-A11D-4411-87F3-512ADFE855AB}"/>
    <cellStyle name="Heading 3 2 4 7 4 6" xfId="5639" xr:uid="{55E3C941-70AD-4D52-8580-BAFF3C9B1B52}"/>
    <cellStyle name="Heading 3 2 4 7 4 6 2" xfId="8946" xr:uid="{CD6C3143-3A42-44A6-94C1-176D100B2B22}"/>
    <cellStyle name="Heading 3 2 4 7 4 6 2 2" xfId="26686" xr:uid="{57F5C408-D9DC-4AB7-AF0D-044319B87AF3}"/>
    <cellStyle name="Heading 3 2 4 7 4 6 3" xfId="18730" xr:uid="{1AA52296-82E5-4875-B1E0-9B3BD8304862}"/>
    <cellStyle name="Heading 3 2 4 7 4 6 4" xfId="21660" xr:uid="{CDB95B95-7BFA-4628-A423-E3E5A0B0B4AB}"/>
    <cellStyle name="Heading 3 2 4 7 4 7" xfId="7448" xr:uid="{CE5A8174-8B6F-48EF-8D81-F28823E6453F}"/>
    <cellStyle name="Heading 3 2 4 7 4 7 2" xfId="9351" xr:uid="{94861762-8059-4D30-B2D1-A6DB23E6CE86}"/>
    <cellStyle name="Heading 3 2 4 7 4 7 3" xfId="22302" xr:uid="{AD9B8898-82C5-4614-88F2-5285F6AA8C2A}"/>
    <cellStyle name="Heading 3 2 4 7 4 8" xfId="7576" xr:uid="{687B6ED6-02B2-4508-A712-582A8A419941}"/>
    <cellStyle name="Heading 3 2 4 7 4 8 2" xfId="22846" xr:uid="{3F074FB5-5215-48B2-9917-B3035D995B50}"/>
    <cellStyle name="Heading 3 2 4 7 4 9" xfId="10355" xr:uid="{4E766037-35BE-4A52-875F-8D13FD8446BF}"/>
    <cellStyle name="Heading 3 2 4 7 4 9 2" xfId="22710" xr:uid="{91C3508F-CA1A-4EA9-A621-BB4E657FCD74}"/>
    <cellStyle name="Heading 3 2 4 7 5" xfId="1259" xr:uid="{03115647-8788-493B-9A7D-B95FC82C5EAD}"/>
    <cellStyle name="Heading 3 2 4 7 5 10" xfId="20546" xr:uid="{4E94978B-08B4-4FE9-AF24-38DDDDC14A9D}"/>
    <cellStyle name="Heading 3 2 4 7 5 2" xfId="3804" xr:uid="{DC2B36A1-DD58-44F3-A1BF-0FFE878FDFB4}"/>
    <cellStyle name="Heading 3 2 4 7 5 2 2" xfId="6788" xr:uid="{BE3AAB33-26A4-483B-9C2B-99D91C4F13D3}"/>
    <cellStyle name="Heading 3 2 4 7 5 2 2 2" xfId="8983" xr:uid="{5E44BB52-CA21-48C6-A880-E92D219F7AE1}"/>
    <cellStyle name="Heading 3 2 4 7 5 2 2 2 2" xfId="27833" xr:uid="{5EEB4A53-65B2-495E-BF2A-C9F4EAC70A4D}"/>
    <cellStyle name="Heading 3 2 4 7 5 2 2 3" xfId="19877" xr:uid="{2F36C432-5E79-4731-BBD5-D8F56C4E3A2C}"/>
    <cellStyle name="Heading 3 2 4 7 5 2 2 4" xfId="21934" xr:uid="{D9790C9F-CC01-40E9-9AF4-FA84E4A0D704}"/>
    <cellStyle name="Heading 3 2 4 7 5 2 3" xfId="7942" xr:uid="{6AA8EE23-0B8D-44E3-B571-82E367BEC33E}"/>
    <cellStyle name="Heading 3 2 4 7 5 2 3 2" xfId="24919" xr:uid="{29382917-CAB2-4592-A654-CE3CC4845DB7}"/>
    <cellStyle name="Heading 3 2 4 7 5 2 4" xfId="16963" xr:uid="{AC7C6D15-6C8E-4E61-A474-5B244299A38F}"/>
    <cellStyle name="Heading 3 2 4 7 5 2 5" xfId="20641" xr:uid="{08282CE0-E6FF-4B76-8319-86ECD27775B8}"/>
    <cellStyle name="Heading 3 2 4 7 5 3" xfId="4376" xr:uid="{872D4E80-D1A8-4142-BE93-C1773B68D89B}"/>
    <cellStyle name="Heading 3 2 4 7 5 3 2" xfId="8194" xr:uid="{6B89FED2-434C-493B-9B8C-225EF2E2CE16}"/>
    <cellStyle name="Heading 3 2 4 7 5 3 2 2" xfId="25460" xr:uid="{5C8CD39C-50FF-4E01-951B-2B951E0035D0}"/>
    <cellStyle name="Heading 3 2 4 7 5 3 3" xfId="17504" xr:uid="{043627BF-0906-42B6-B692-6705B82279AC}"/>
    <cellStyle name="Heading 3 2 4 7 5 3 4" xfId="20893" xr:uid="{F45CE696-231D-43E3-BC3D-E9673CA37118}"/>
    <cellStyle name="Heading 3 2 4 7 5 4" xfId="2553" xr:uid="{279B3EC5-53B0-4EE5-A7B8-08135A886AD1}"/>
    <cellStyle name="Heading 3 2 4 7 5 4 2" xfId="7783" xr:uid="{B8412E10-28D7-4343-96F8-77B3BEED3E80}"/>
    <cellStyle name="Heading 3 2 4 7 5 4 2 2" xfId="23689" xr:uid="{6D6812B5-FEB3-4602-808F-4CB2425548EB}"/>
    <cellStyle name="Heading 3 2 4 7 5 4 3" xfId="15736" xr:uid="{E4D9C541-9AAA-4C5A-8501-D3115530AFAF}"/>
    <cellStyle name="Heading 3 2 4 7 5 4 4" xfId="21772" xr:uid="{1F517ABD-2736-45F2-B5B3-762EB7836D53}"/>
    <cellStyle name="Heading 3 2 4 7 5 5" xfId="5140" xr:uid="{C9F2C064-D2AF-49EE-A692-398226E2201C}"/>
    <cellStyle name="Heading 3 2 4 7 5 5 2" xfId="8657" xr:uid="{D2698B55-6B39-4457-8F34-B9C818AD93C0}"/>
    <cellStyle name="Heading 3 2 4 7 5 5 2 2" xfId="26193" xr:uid="{5DD6D342-022B-4FE3-B090-DE6D851CE02B}"/>
    <cellStyle name="Heading 3 2 4 7 5 5 3" xfId="18237" xr:uid="{47A107BB-54F8-47B4-B487-E7DAA1FD14FE}"/>
    <cellStyle name="Heading 3 2 4 7 5 5 4" xfId="21356" xr:uid="{0672D170-6D81-4421-8449-AEAA88CBC89A}"/>
    <cellStyle name="Heading 3 2 4 7 5 6" xfId="5444" xr:uid="{908EA576-419E-4C2B-BED0-EA7BB17B5862}"/>
    <cellStyle name="Heading 3 2 4 7 5 6 2" xfId="8911" xr:uid="{6EEA40E7-6688-46C8-B864-47415B2703E5}"/>
    <cellStyle name="Heading 3 2 4 7 5 6 2 2" xfId="26495" xr:uid="{DFEE8461-47CB-4EB1-91ED-8E2775260DCA}"/>
    <cellStyle name="Heading 3 2 4 7 5 6 3" xfId="18539" xr:uid="{426D7E69-ACF6-4A8A-891D-A585E7849C0F}"/>
    <cellStyle name="Heading 3 2 4 7 5 6 4" xfId="21611" xr:uid="{90720B57-B22C-4457-8D31-BC02AD6A874A}"/>
    <cellStyle name="Heading 3 2 4 7 5 7" xfId="7528" xr:uid="{A137B806-E5FC-4B2C-AD65-8CB878DC55F9}"/>
    <cellStyle name="Heading 3 2 4 7 5 7 2" xfId="9431" xr:uid="{AC60EC28-A5FD-43FA-8421-2ADEB7846339}"/>
    <cellStyle name="Heading 3 2 4 7 5 7 3" xfId="22382" xr:uid="{F57D724F-E054-43F2-993F-0E8757F91331}"/>
    <cellStyle name="Heading 3 2 4 7 5 8" xfId="10431" xr:uid="{FD12ADBF-E262-4B6A-8967-C7B77BDF45E9}"/>
    <cellStyle name="Heading 3 2 4 7 5 8 2" xfId="22788" xr:uid="{22C9F996-7B36-46DF-BFC8-A971132DBA3D}"/>
    <cellStyle name="Heading 3 2 4 7 5 9" xfId="14829" xr:uid="{818583D5-7A5D-48C0-8A99-B17A07E6DF37}"/>
    <cellStyle name="Heading 3 2 4 8" xfId="1217" xr:uid="{5E2CB70B-9C3F-4345-86A8-EF26ED80205B}"/>
    <cellStyle name="Heading 3 2 4 8 2" xfId="1415" xr:uid="{806D7C9D-181C-43B6-853A-5B98421D9190}"/>
    <cellStyle name="Heading 3 2 4 8 2 10" xfId="14968" xr:uid="{5E0B3176-E803-4EF2-8CE9-8D82FAA4F260}"/>
    <cellStyle name="Heading 3 2 4 8 2 11" xfId="15526" xr:uid="{162BFDAB-D8F3-4293-B77A-7CFE82C9B258}"/>
    <cellStyle name="Heading 3 2 4 8 2 2" xfId="3953" xr:uid="{1D865C20-031F-47DE-8D1B-030775AF9BB7}"/>
    <cellStyle name="Heading 3 2 4 8 2 2 2" xfId="6929" xr:uid="{70BC4482-9CE3-41B1-9B59-61C7947B083F}"/>
    <cellStyle name="Heading 3 2 4 8 2 2 2 2" xfId="9124" xr:uid="{CC3BDB94-8CCD-43EA-9EED-349D207005AD}"/>
    <cellStyle name="Heading 3 2 4 8 2 2 2 2 2" xfId="27974" xr:uid="{1842CF6D-22B3-424B-B3BD-85C5D9AAD47D}"/>
    <cellStyle name="Heading 3 2 4 8 2 2 2 3" xfId="20018" xr:uid="{B3DDB266-AD5E-4CB9-B953-46017B2EE7A0}"/>
    <cellStyle name="Heading 3 2 4 8 2 2 2 4" xfId="22075" xr:uid="{D690FDF5-CCB1-43F4-B848-0A7434632ADC}"/>
    <cellStyle name="Heading 3 2 4 8 2 2 3" xfId="8081" xr:uid="{0720455B-D1C9-4401-8B53-482542B2B365}"/>
    <cellStyle name="Heading 3 2 4 8 2 2 3 2" xfId="25058" xr:uid="{9045A305-43B3-4E02-971D-09728EDD36D0}"/>
    <cellStyle name="Heading 3 2 4 8 2 2 4" xfId="17102" xr:uid="{2FD829CB-31F3-444B-83F0-9E525B7805CD}"/>
    <cellStyle name="Heading 3 2 4 8 2 2 5" xfId="20780" xr:uid="{9281A242-805F-4056-98E6-F2055D213483}"/>
    <cellStyle name="Heading 3 2 4 8 2 3" xfId="4515" xr:uid="{F21F1A52-4595-4614-AE35-F6EAEEEC0D05}"/>
    <cellStyle name="Heading 3 2 4 8 2 3 2" xfId="8333" xr:uid="{49ECEDC1-EB1A-4F89-8AFB-BFAE628959EF}"/>
    <cellStyle name="Heading 3 2 4 8 2 3 2 2" xfId="25599" xr:uid="{79B5BBF7-0B4C-4A0A-AEF7-CE461F6AE335}"/>
    <cellStyle name="Heading 3 2 4 8 2 3 3" xfId="17643" xr:uid="{6494BEA4-5833-488C-B2C2-59DFD7030B51}"/>
    <cellStyle name="Heading 3 2 4 8 2 3 4" xfId="21032" xr:uid="{6DB14F10-B836-4464-B837-B50613B0EAEC}"/>
    <cellStyle name="Heading 3 2 4 8 2 4" xfId="2452" xr:uid="{6BE92019-BB4E-4B15-97BA-EFD440C4A50E}"/>
    <cellStyle name="Heading 3 2 4 8 2 4 2" xfId="7692" xr:uid="{5AD16572-8623-448E-A969-8541564D31E7}"/>
    <cellStyle name="Heading 3 2 4 8 2 4 2 2" xfId="23590" xr:uid="{C3D6932B-B48B-43DB-859C-7A4A9155FCC7}"/>
    <cellStyle name="Heading 3 2 4 8 2 4 3" xfId="15637" xr:uid="{C16ECAD9-B0A3-4BD6-BB3A-FD5627824398}"/>
    <cellStyle name="Heading 3 2 4 8 2 4 4" xfId="21681" xr:uid="{B5D4D401-675F-433B-BCEF-E8FFBF9DDC67}"/>
    <cellStyle name="Heading 3 2 4 8 2 5" xfId="5283" xr:uid="{80D62D67-CD3B-4EFF-894B-36FDAC73C34F}"/>
    <cellStyle name="Heading 3 2 4 8 2 5 2" xfId="8800" xr:uid="{6E020563-216D-4E89-8B8B-A1FDFC256FED}"/>
    <cellStyle name="Heading 3 2 4 8 2 5 2 2" xfId="26336" xr:uid="{D049DF6C-04EB-446D-8177-43A873C5C5E2}"/>
    <cellStyle name="Heading 3 2 4 8 2 5 3" xfId="18380" xr:uid="{3D32F40A-B89C-4DA4-A538-F565AD378570}"/>
    <cellStyle name="Heading 3 2 4 8 2 5 4" xfId="21499" xr:uid="{723711D4-C530-4FA8-A099-B86C67CDBAEB}"/>
    <cellStyle name="Heading 3 2 4 8 2 6" xfId="5465" xr:uid="{011C6ABC-C563-4879-B22E-7F99238862B1}"/>
    <cellStyle name="Heading 3 2 4 8 2 6 2" xfId="8915" xr:uid="{88AF7110-DF22-479E-BC2B-253583249C49}"/>
    <cellStyle name="Heading 3 2 4 8 2 6 2 2" xfId="26515" xr:uid="{EF3891B3-A4D7-4E48-AE3A-D1BBDA5300D1}"/>
    <cellStyle name="Heading 3 2 4 8 2 6 3" xfId="18559" xr:uid="{7E9499BE-6D7D-45D2-8850-1E355176AEDD}"/>
    <cellStyle name="Heading 3 2 4 8 2 6 4" xfId="21615" xr:uid="{F47F33FA-E7F2-4EBE-BBDF-D87A3BC4D0D1}"/>
    <cellStyle name="Heading 3 2 4 8 2 7" xfId="7417" xr:uid="{3ED8235B-A5A7-4C28-B363-C0BEEF305BA2}"/>
    <cellStyle name="Heading 3 2 4 8 2 7 2" xfId="9320" xr:uid="{B2E9B455-B164-4757-B065-F7DA5D3EFB20}"/>
    <cellStyle name="Heading 3 2 4 8 2 7 3" xfId="22271" xr:uid="{C76EA331-6200-42C0-8A80-3A409F442BDB}"/>
    <cellStyle name="Heading 3 2 4 8 2 8" xfId="7660" xr:uid="{360BB01B-17C2-41A5-8882-FAA262273CEF}"/>
    <cellStyle name="Heading 3 2 4 8 2 8 2" xfId="22930" xr:uid="{5E6571A0-BD38-44EC-AA7C-9E292CD0437C}"/>
    <cellStyle name="Heading 3 2 4 8 2 9" xfId="11029" xr:uid="{4BFA2A24-9E17-4A28-9B4F-D5224A520184}"/>
    <cellStyle name="Heading 3 2 4 8 2 9 2" xfId="23508" xr:uid="{7CD8124F-64A4-401F-B470-424F714A1FCB}"/>
    <cellStyle name="Heading 3 2 4 8 3" xfId="1501" xr:uid="{8B1B37A4-31AE-485B-8254-BEF5DBCEFAF4}"/>
    <cellStyle name="Heading 3 2 4 8 3 10" xfId="20589" xr:uid="{E36DDF35-AE17-445F-828D-F496A758ADAA}"/>
    <cellStyle name="Heading 3 2 4 8 3 2" xfId="4038" xr:uid="{183B3A83-7DC6-40A7-98F8-053E5FA095E4}"/>
    <cellStyle name="Heading 3 2 4 8 3 2 2" xfId="7014" xr:uid="{890BDB4B-E4AE-4851-A2F5-3794CE96CC1D}"/>
    <cellStyle name="Heading 3 2 4 8 3 2 2 2" xfId="9209" xr:uid="{5D6E1EED-72B5-49DA-9D58-3D7A6A9D32B9}"/>
    <cellStyle name="Heading 3 2 4 8 3 2 2 2 2" xfId="28059" xr:uid="{57C95EC8-CDB6-4712-B583-9F5462CEE240}"/>
    <cellStyle name="Heading 3 2 4 8 3 2 2 3" xfId="20103" xr:uid="{838924E3-EE4C-4B24-A800-9F59DBFA6303}"/>
    <cellStyle name="Heading 3 2 4 8 3 2 2 4" xfId="22160" xr:uid="{F834F752-B3CD-4514-9DBB-0F1BDD731574}"/>
    <cellStyle name="Heading 3 2 4 8 3 2 3" xfId="8165" xr:uid="{5A2A1C6E-D539-494E-9BE5-B373E27B3CD9}"/>
    <cellStyle name="Heading 3 2 4 8 3 2 3 2" xfId="25142" xr:uid="{2D53DBEF-F985-40C9-B6D1-2E87B2A796FC}"/>
    <cellStyle name="Heading 3 2 4 8 3 2 4" xfId="17186" xr:uid="{FB703B02-1725-4E3F-9771-AF0E760B11DF}"/>
    <cellStyle name="Heading 3 2 4 8 3 2 5" xfId="20864" xr:uid="{2603CFDF-F723-4B6D-8B04-8532B678EBCD}"/>
    <cellStyle name="Heading 3 2 4 8 3 3" xfId="4599" xr:uid="{CDB16F27-7AA9-46BD-BA29-CEE4B0BF076C}"/>
    <cellStyle name="Heading 3 2 4 8 3 3 2" xfId="8417" xr:uid="{DCBAC2F3-B5CA-4E53-9D15-43EE5A28B091}"/>
    <cellStyle name="Heading 3 2 4 8 3 3 2 2" xfId="25683" xr:uid="{2A3A8255-3D5E-4CD9-9526-A0407E9D8F99}"/>
    <cellStyle name="Heading 3 2 4 8 3 3 3" xfId="17727" xr:uid="{ED83D76F-BD43-4842-B04A-979A1D97059F}"/>
    <cellStyle name="Heading 3 2 4 8 3 3 4" xfId="21116" xr:uid="{8EF71D28-26A9-48E6-8E41-AB62372231A9}"/>
    <cellStyle name="Heading 3 2 4 8 3 4" xfId="2657" xr:uid="{0C46410D-38F2-4DA0-8002-34D49CAF55F6}"/>
    <cellStyle name="Heading 3 2 4 8 3 4 2" xfId="7883" xr:uid="{BDA65A16-06E4-48E2-9AC5-822FF302BE48}"/>
    <cellStyle name="Heading 3 2 4 8 3 4 2 2" xfId="23792" xr:uid="{BE68BE42-F67A-4ED4-ACE7-478079B7842B}"/>
    <cellStyle name="Heading 3 2 4 8 3 4 3" xfId="15839" xr:uid="{5CC9025E-3C7B-41AA-803C-8D1290A2F175}"/>
    <cellStyle name="Heading 3 2 4 8 3 4 4" xfId="21872" xr:uid="{BB96CB4E-B40D-48F9-907C-7A6A5F6FACC1}"/>
    <cellStyle name="Heading 3 2 4 8 3 5" xfId="5369" xr:uid="{2900B6F5-3F88-466F-8070-3DC767A321C9}"/>
    <cellStyle name="Heading 3 2 4 8 3 5 2" xfId="8886" xr:uid="{B9D5BF13-0CCB-49CF-ABF0-F9A96EAC071B}"/>
    <cellStyle name="Heading 3 2 4 8 3 5 2 2" xfId="26422" xr:uid="{4ABB9637-835C-4F56-BE5B-8F8361E099EE}"/>
    <cellStyle name="Heading 3 2 4 8 3 5 3" xfId="18466" xr:uid="{EFB5A615-96F6-446C-87E4-2FA4B3554F10}"/>
    <cellStyle name="Heading 3 2 4 8 3 5 4" xfId="21585" xr:uid="{8CA3F141-956F-4051-B1FC-29AADBC1F8D1}"/>
    <cellStyle name="Heading 3 2 4 8 3 6" xfId="4670" xr:uid="{B0458DF0-ADA2-4993-B8FB-0F770EFEDB3F}"/>
    <cellStyle name="Heading 3 2 4 8 3 6 2" xfId="8456" xr:uid="{AF9B3FD3-1A3F-4042-9C78-86F7391FF4AA}"/>
    <cellStyle name="Heading 3 2 4 8 3 6 2 2" xfId="25743" xr:uid="{809563C4-6E8F-45A8-807E-41D00F8B32D0}"/>
    <cellStyle name="Heading 3 2 4 8 3 6 3" xfId="17787" xr:uid="{6FF8C5D8-44B8-41DB-8307-033423703190}"/>
    <cellStyle name="Heading 3 2 4 8 3 6 4" xfId="21155" xr:uid="{A7E6CF77-DD7E-4270-98E0-9F574E630029}"/>
    <cellStyle name="Heading 3 2 4 8 3 7" xfId="4858" xr:uid="{5A82096F-7DA2-4837-9014-5CAB1DCA6F41}"/>
    <cellStyle name="Heading 3 2 4 8 3 7 2" xfId="8535" xr:uid="{5E82872B-8C0E-4708-A046-93F0E1730228}"/>
    <cellStyle name="Heading 3 2 4 8 3 7 3" xfId="21234" xr:uid="{1CF65A74-B14F-43CF-99B8-31EF9AFE8187}"/>
    <cellStyle name="Heading 3 2 4 8 3 8" xfId="10541" xr:uid="{27A94013-DF21-43D0-A770-DCB296041D28}"/>
    <cellStyle name="Heading 3 2 4 8 3 8 2" xfId="23015" xr:uid="{09C6CA95-0207-45B9-A186-561DD72C7E7C}"/>
    <cellStyle name="Heading 3 2 4 8 3 9" xfId="15052" xr:uid="{2CEA2BE7-E929-4315-A81C-9F451F9FA1F9}"/>
    <cellStyle name="Heading 3 2 4 9" xfId="1218" xr:uid="{ADD26C80-16E3-4794-9081-5E8911D841EF}"/>
    <cellStyle name="Heading 3 2 4 9 2" xfId="1416" xr:uid="{785EA74C-1F7B-413B-9A33-AD003B608A7C}"/>
    <cellStyle name="Heading 3 2 4 9 2 10" xfId="14969" xr:uid="{7A8D6221-8A10-4087-88FA-17AEFE8D774B}"/>
    <cellStyle name="Heading 3 2 4 9 2 11" xfId="14471" xr:uid="{6E4B599E-6283-4352-963A-59E61E47812F}"/>
    <cellStyle name="Heading 3 2 4 9 2 2" xfId="3954" xr:uid="{69AE238D-9B1C-4468-B2C6-2EC32CC2BC27}"/>
    <cellStyle name="Heading 3 2 4 9 2 2 2" xfId="6930" xr:uid="{AEE993C3-C2F3-4FC0-8319-D6177D882A1A}"/>
    <cellStyle name="Heading 3 2 4 9 2 2 2 2" xfId="9125" xr:uid="{505005FD-C64C-43F6-A9AE-93583526ADC1}"/>
    <cellStyle name="Heading 3 2 4 9 2 2 2 2 2" xfId="27975" xr:uid="{5121E134-3672-4518-A58C-57D2365D9279}"/>
    <cellStyle name="Heading 3 2 4 9 2 2 2 3" xfId="20019" xr:uid="{C4CBB509-D86A-4DF3-85F1-3F4A84915F89}"/>
    <cellStyle name="Heading 3 2 4 9 2 2 2 4" xfId="22076" xr:uid="{41BEBC5C-582D-4E2D-8B50-19AFF7AFE1EF}"/>
    <cellStyle name="Heading 3 2 4 9 2 2 3" xfId="8082" xr:uid="{C768830F-67B9-4498-B6CE-9A503E8653AD}"/>
    <cellStyle name="Heading 3 2 4 9 2 2 3 2" xfId="25059" xr:uid="{E55AEAFE-2E62-46AD-B10C-CA502A29176E}"/>
    <cellStyle name="Heading 3 2 4 9 2 2 4" xfId="17103" xr:uid="{2933A470-AE6A-4DF2-8115-7DAF6B4534D9}"/>
    <cellStyle name="Heading 3 2 4 9 2 2 5" xfId="20781" xr:uid="{475B7C40-E030-4E39-8C9B-C9932FBE0324}"/>
    <cellStyle name="Heading 3 2 4 9 2 3" xfId="4516" xr:uid="{A1879713-0C4F-4527-9EB7-2234E75B7F80}"/>
    <cellStyle name="Heading 3 2 4 9 2 3 2" xfId="8334" xr:uid="{C2941D76-1CF8-452A-B48E-F5FAB66E4F8F}"/>
    <cellStyle name="Heading 3 2 4 9 2 3 2 2" xfId="25600" xr:uid="{02F88CA1-4332-48DD-AE91-EE688CFFCEA5}"/>
    <cellStyle name="Heading 3 2 4 9 2 3 3" xfId="17644" xr:uid="{8336899C-904A-41C2-A1D6-32B3FFECD7FC}"/>
    <cellStyle name="Heading 3 2 4 9 2 3 4" xfId="21033" xr:uid="{5CE8B144-2085-4464-BE8B-F3A73DF946BE}"/>
    <cellStyle name="Heading 3 2 4 9 2 4" xfId="2307" xr:uid="{5E7F0970-06EC-4821-B4DC-D50F7756FD81}"/>
    <cellStyle name="Heading 3 2 4 9 2 4 2" xfId="7684" xr:uid="{A37A3166-F24A-42E6-BBDA-3793FD163FB2}"/>
    <cellStyle name="Heading 3 2 4 9 2 4 2 2" xfId="23548" xr:uid="{59A33BB6-BA32-4EE6-B8BA-E644AB750FF6}"/>
    <cellStyle name="Heading 3 2 4 9 2 4 3" xfId="15568" xr:uid="{BAE24C01-6054-4037-AB74-E00138BFD5E1}"/>
    <cellStyle name="Heading 3 2 4 9 2 4 4" xfId="21665" xr:uid="{FB851AB9-C162-40F0-B041-E1BE631B050B}"/>
    <cellStyle name="Heading 3 2 4 9 2 5" xfId="5284" xr:uid="{002D3403-7D53-4283-B66B-3783152A21F2}"/>
    <cellStyle name="Heading 3 2 4 9 2 5 2" xfId="8801" xr:uid="{E1EB63EA-6CA7-4EC5-A03F-816C3BA2B2BD}"/>
    <cellStyle name="Heading 3 2 4 9 2 5 2 2" xfId="26337" xr:uid="{928B93FA-E3A7-4D9D-BE9C-2D4CBADEBE00}"/>
    <cellStyle name="Heading 3 2 4 9 2 5 3" xfId="18381" xr:uid="{3C3B592A-3A61-44FB-A5AD-D0954E2F7224}"/>
    <cellStyle name="Heading 3 2 4 9 2 5 4" xfId="21500" xr:uid="{7009306A-1C30-4E45-BD28-FB38AAA8E47A}"/>
    <cellStyle name="Heading 3 2 4 9 2 6" xfId="5052" xr:uid="{3C447FD1-C97B-4B96-A0CC-4226F6BF588A}"/>
    <cellStyle name="Heading 3 2 4 9 2 6 2" xfId="8616" xr:uid="{8AF1094F-ECC9-41D9-AF29-0B8D99AEE3EA}"/>
    <cellStyle name="Heading 3 2 4 9 2 6 2 2" xfId="26105" xr:uid="{B7BBD653-9EEE-4752-BDB5-D72F9D37CB4F}"/>
    <cellStyle name="Heading 3 2 4 9 2 6 3" xfId="18149" xr:uid="{32C5FEA2-EEF8-4A80-86D6-707A709FEFF5}"/>
    <cellStyle name="Heading 3 2 4 9 2 6 4" xfId="21315" xr:uid="{8F3650E1-E0A5-4960-883B-08B9D6129EB6}"/>
    <cellStyle name="Heading 3 2 4 9 2 7" xfId="4717" xr:uid="{ECFA61DF-198A-4B2F-A246-84D179671929}"/>
    <cellStyle name="Heading 3 2 4 9 2 7 2" xfId="8486" xr:uid="{3A4C77B4-13FE-45EF-B2D4-6F1411F4DC84}"/>
    <cellStyle name="Heading 3 2 4 9 2 7 3" xfId="21185" xr:uid="{8E73C875-FE1F-4FC0-ADD4-60F1C20F4DF9}"/>
    <cellStyle name="Heading 3 2 4 9 2 8" xfId="7661" xr:uid="{DFF040E6-F449-4286-B5E7-C1C31DD8CECD}"/>
    <cellStyle name="Heading 3 2 4 9 2 8 2" xfId="22931" xr:uid="{B61B0C52-DCEB-4704-9F97-2B438E33B6E9}"/>
    <cellStyle name="Heading 3 2 4 9 2 9" xfId="10356" xr:uid="{AF60ADE5-ECAA-48B5-A90B-93D5044F6074}"/>
    <cellStyle name="Heading 3 2 4 9 2 9 2" xfId="22711" xr:uid="{9CC58D9A-DDED-471A-AE4B-6FB28CEC750D}"/>
    <cellStyle name="Heading 3 2 4 9 3" xfId="1502" xr:uid="{5DAC16DE-3526-415E-B02B-59C6CBBBBFDE}"/>
    <cellStyle name="Heading 3 2 4 9 3 10" xfId="20503" xr:uid="{6D903C18-BB77-4F5D-B177-D2A6DB24D474}"/>
    <cellStyle name="Heading 3 2 4 9 3 2" xfId="4039" xr:uid="{6772F91A-D56A-4047-B0E3-03BCABD696C9}"/>
    <cellStyle name="Heading 3 2 4 9 3 2 2" xfId="7015" xr:uid="{545E551C-B8CC-413D-8B52-AA0D052BD3E8}"/>
    <cellStyle name="Heading 3 2 4 9 3 2 2 2" xfId="9210" xr:uid="{F181AA15-41DE-4FCE-9ED7-53281B4B9C29}"/>
    <cellStyle name="Heading 3 2 4 9 3 2 2 2 2" xfId="28060" xr:uid="{E75B9903-2679-4E41-B6F8-ECFD58F5F5A9}"/>
    <cellStyle name="Heading 3 2 4 9 3 2 2 3" xfId="20104" xr:uid="{D6FDAEB7-1183-4B94-BCAF-800682CE3538}"/>
    <cellStyle name="Heading 3 2 4 9 3 2 2 4" xfId="22161" xr:uid="{BFCF878F-5023-42FF-8309-BF7691AB0B62}"/>
    <cellStyle name="Heading 3 2 4 9 3 2 3" xfId="8166" xr:uid="{D31DFC57-B160-411B-B0F5-22C39933985F}"/>
    <cellStyle name="Heading 3 2 4 9 3 2 3 2" xfId="25143" xr:uid="{E2617F4A-4F64-4871-9F6F-9229C872F6E8}"/>
    <cellStyle name="Heading 3 2 4 9 3 2 4" xfId="17187" xr:uid="{365AB357-0CC7-4654-A145-3B241B1E4BAB}"/>
    <cellStyle name="Heading 3 2 4 9 3 2 5" xfId="20865" xr:uid="{39DE2433-7644-46BF-BD2F-080F5B4E289F}"/>
    <cellStyle name="Heading 3 2 4 9 3 3" xfId="4600" xr:uid="{3BCED56E-2257-4A83-B324-D6A8AD1739E6}"/>
    <cellStyle name="Heading 3 2 4 9 3 3 2" xfId="8418" xr:uid="{00742E6B-7994-429F-AE6F-0ACD2CE79448}"/>
    <cellStyle name="Heading 3 2 4 9 3 3 2 2" xfId="25684" xr:uid="{6FA40848-E730-4149-8522-07F7FC371B88}"/>
    <cellStyle name="Heading 3 2 4 9 3 3 3" xfId="17728" xr:uid="{A6CFEDE5-76F0-47B0-8740-3A50E97FAB30}"/>
    <cellStyle name="Heading 3 2 4 9 3 3 4" xfId="21117" xr:uid="{C339CB76-84C3-45A2-B711-C5FEBB830BBC}"/>
    <cellStyle name="Heading 3 2 4 9 3 4" xfId="2467" xr:uid="{A5197DEB-2485-471C-AD47-5312D22F10F2}"/>
    <cellStyle name="Heading 3 2 4 9 3 4 2" xfId="7707" xr:uid="{69E128DC-B166-4010-8434-E5BA4234AA8B}"/>
    <cellStyle name="Heading 3 2 4 9 3 4 2 2" xfId="23605" xr:uid="{C4DFBECC-A66F-42CF-A72A-97D6A935C4EC}"/>
    <cellStyle name="Heading 3 2 4 9 3 4 3" xfId="15652" xr:uid="{EF598574-C1CC-4DA6-891C-F5E21C79169F}"/>
    <cellStyle name="Heading 3 2 4 9 3 4 4" xfId="21696" xr:uid="{82944F1F-AA41-4305-A3A1-C8E8A0BFCE7E}"/>
    <cellStyle name="Heading 3 2 4 9 3 5" xfId="5370" xr:uid="{33A65527-4693-4A31-A363-FD964E86D621}"/>
    <cellStyle name="Heading 3 2 4 9 3 5 2" xfId="8887" xr:uid="{A92DC5D8-14EC-42BA-BF72-544316B8759F}"/>
    <cellStyle name="Heading 3 2 4 9 3 5 2 2" xfId="26423" xr:uid="{705E3A52-AB80-4206-A5D8-1E0E479A0898}"/>
    <cellStyle name="Heading 3 2 4 9 3 5 3" xfId="18467" xr:uid="{053D5FBB-1CFB-4122-94D0-52DB668AA116}"/>
    <cellStyle name="Heading 3 2 4 9 3 5 4" xfId="21586" xr:uid="{57EE3E94-B178-4CCA-B480-48C9ACE1167B}"/>
    <cellStyle name="Heading 3 2 4 9 3 6" xfId="4664" xr:uid="{7E220D22-0778-47FE-AF46-CA147F016EC4}"/>
    <cellStyle name="Heading 3 2 4 9 3 6 2" xfId="8450" xr:uid="{BF2BB840-8AF0-41CB-8A65-D49A3DC49714}"/>
    <cellStyle name="Heading 3 2 4 9 3 6 2 2" xfId="25737" xr:uid="{94BF708B-0118-48C4-8607-4406B03EC727}"/>
    <cellStyle name="Heading 3 2 4 9 3 6 3" xfId="17781" xr:uid="{32E7CD6C-F6BD-4E9A-8969-1B7B965B1603}"/>
    <cellStyle name="Heading 3 2 4 9 3 6 4" xfId="21149" xr:uid="{803E2C93-46A9-48A8-B5FE-B12F2C3CBFB5}"/>
    <cellStyle name="Heading 3 2 4 9 3 7" xfId="4892" xr:uid="{CF7B031C-1C47-43D3-AF76-734DF19F4CAF}"/>
    <cellStyle name="Heading 3 2 4 9 3 7 2" xfId="8539" xr:uid="{E2FA8876-F179-4949-A3A0-B652D5F0A484}"/>
    <cellStyle name="Heading 3 2 4 9 3 7 3" xfId="21238" xr:uid="{A831BD93-A070-4B58-B0DC-8115B744EF15}"/>
    <cellStyle name="Heading 3 2 4 9 3 8" xfId="10542" xr:uid="{F28C74D3-5693-4622-A52D-A6D0572B7653}"/>
    <cellStyle name="Heading 3 2 4 9 3 8 2" xfId="23016" xr:uid="{C982FA38-40C7-46C0-B527-F5054F7D680C}"/>
    <cellStyle name="Heading 3 2 4 9 3 9" xfId="15053" xr:uid="{C4E9BF87-706D-4394-8301-EAFD32DC8201}"/>
    <cellStyle name="Heading 3 2 5" xfId="526" xr:uid="{55D272AE-CA1D-46BD-9B59-731E10193670}"/>
    <cellStyle name="Heading 3 2 6" xfId="1030" xr:uid="{8A6FB798-409B-48FD-BEB3-D254D2B4414F}"/>
    <cellStyle name="Heading 3 2 6 2" xfId="1219" xr:uid="{53B74109-044C-4C69-AAD2-2F5E4762B0E8}"/>
    <cellStyle name="Heading 3 2 6 2 2" xfId="1417" xr:uid="{5FF4019E-953F-4647-9183-9A099C79CB7C}"/>
    <cellStyle name="Heading 3 2 6 2 2 10" xfId="14970" xr:uid="{A9D773EC-00D8-4250-89AD-7AA71E147982}"/>
    <cellStyle name="Heading 3 2 6 2 2 11" xfId="14461" xr:uid="{7722AD62-A93E-4582-ADC1-BCCEFFAA97DC}"/>
    <cellStyle name="Heading 3 2 6 2 2 2" xfId="3955" xr:uid="{F2FF2AE7-4EB1-45BE-A128-53E52075C6EE}"/>
    <cellStyle name="Heading 3 2 6 2 2 2 2" xfId="6931" xr:uid="{668C4010-6605-450A-9A9A-A233BC5708AC}"/>
    <cellStyle name="Heading 3 2 6 2 2 2 2 2" xfId="9126" xr:uid="{E66B6F29-D2C5-4A53-9897-D3BD0B72280D}"/>
    <cellStyle name="Heading 3 2 6 2 2 2 2 2 2" xfId="27976" xr:uid="{EC81CFFD-F45B-4B73-8EE9-CDE3F13B5E0E}"/>
    <cellStyle name="Heading 3 2 6 2 2 2 2 3" xfId="20020" xr:uid="{1F61EC2A-9617-46A2-980E-5CE3ACB6F9BA}"/>
    <cellStyle name="Heading 3 2 6 2 2 2 2 4" xfId="22077" xr:uid="{321E89AB-C8DD-4118-9276-5A2BBB0DBE35}"/>
    <cellStyle name="Heading 3 2 6 2 2 2 3" xfId="8083" xr:uid="{D1416F47-AF92-4A1D-B7E0-870EC9B814DA}"/>
    <cellStyle name="Heading 3 2 6 2 2 2 3 2" xfId="25060" xr:uid="{16852C6C-BD21-404A-8E82-2C76DA81B194}"/>
    <cellStyle name="Heading 3 2 6 2 2 2 4" xfId="17104" xr:uid="{0658089F-6A68-4B89-AACA-06A2E14947A3}"/>
    <cellStyle name="Heading 3 2 6 2 2 2 5" xfId="20782" xr:uid="{D1174FC8-B0C1-48A7-BF09-0840A27F5469}"/>
    <cellStyle name="Heading 3 2 6 2 2 3" xfId="4517" xr:uid="{836F858A-8A64-4CF4-B403-45C540F683DB}"/>
    <cellStyle name="Heading 3 2 6 2 2 3 2" xfId="8335" xr:uid="{5DED4A76-5063-413F-A186-15949353C99D}"/>
    <cellStyle name="Heading 3 2 6 2 2 3 2 2" xfId="25601" xr:uid="{3D28BDCF-83BB-4E48-8CFD-F513D8C45C51}"/>
    <cellStyle name="Heading 3 2 6 2 2 3 3" xfId="17645" xr:uid="{DE813AB2-6DCD-49CD-B134-D36BC2467B8D}"/>
    <cellStyle name="Heading 3 2 6 2 2 3 4" xfId="21034" xr:uid="{9DBFCAC1-D1EA-4407-93B4-D2C1EA27399C}"/>
    <cellStyle name="Heading 3 2 6 2 2 4" xfId="2606" xr:uid="{685BC76E-6356-4CE3-8690-7E4691D59DD8}"/>
    <cellStyle name="Heading 3 2 6 2 2 4 2" xfId="7836" xr:uid="{CA6D20B9-2991-4157-AD87-6121A3C017EC}"/>
    <cellStyle name="Heading 3 2 6 2 2 4 2 2" xfId="23742" xr:uid="{822CA18E-4494-44FF-BC78-B013EAD3CB6F}"/>
    <cellStyle name="Heading 3 2 6 2 2 4 3" xfId="15789" xr:uid="{E6719707-24ED-4607-9B9E-58E6045FF0D2}"/>
    <cellStyle name="Heading 3 2 6 2 2 4 4" xfId="21825" xr:uid="{4761853B-39EE-4AEB-8B9A-1AA507C93585}"/>
    <cellStyle name="Heading 3 2 6 2 2 5" xfId="5285" xr:uid="{1B8FDB7E-50C6-49DC-BA30-B6C732AC9D7F}"/>
    <cellStyle name="Heading 3 2 6 2 2 5 2" xfId="8802" xr:uid="{C1604660-D706-4245-A224-5C0C35AA1F54}"/>
    <cellStyle name="Heading 3 2 6 2 2 5 2 2" xfId="26338" xr:uid="{56343FE6-5582-4F87-A56B-2C47A2F020EA}"/>
    <cellStyle name="Heading 3 2 6 2 2 5 3" xfId="18382" xr:uid="{4A740172-A2C5-423B-BC79-29230C9A577E}"/>
    <cellStyle name="Heading 3 2 6 2 2 5 4" xfId="21501" xr:uid="{8798569B-DE80-4899-84D8-4AD03C8ACE1D}"/>
    <cellStyle name="Heading 3 2 6 2 2 6" xfId="4731" xr:uid="{E26AF02F-4D4D-4E9E-9BE8-245EE7B52D2D}"/>
    <cellStyle name="Heading 3 2 6 2 2 6 2" xfId="8494" xr:uid="{951E9A28-8418-44F5-97B7-339D21F9CAEE}"/>
    <cellStyle name="Heading 3 2 6 2 2 6 2 2" xfId="25795" xr:uid="{77ABE25E-10ED-4132-828E-E3247F7224D3}"/>
    <cellStyle name="Heading 3 2 6 2 2 6 3" xfId="17839" xr:uid="{AD0FC3C6-5B7D-4CDF-B2C2-FCAED699D488}"/>
    <cellStyle name="Heading 3 2 6 2 2 6 4" xfId="21193" xr:uid="{508BBA8B-F0EB-4370-8BAE-B67B9DC1B57A}"/>
    <cellStyle name="Heading 3 2 6 2 2 7" xfId="4916" xr:uid="{F710ED29-7C1C-4B02-8BA0-EC45A01F35DA}"/>
    <cellStyle name="Heading 3 2 6 2 2 7 2" xfId="8551" xr:uid="{F861060E-6D9E-4086-8005-9CEB0E65020F}"/>
    <cellStyle name="Heading 3 2 6 2 2 7 3" xfId="21250" xr:uid="{FFFBBB39-2B1D-48C8-A8EA-4D5D3E7E9F63}"/>
    <cellStyle name="Heading 3 2 6 2 2 8" xfId="7662" xr:uid="{89B959B8-9E87-4897-A8B7-9B0B34265A9A}"/>
    <cellStyle name="Heading 3 2 6 2 2 8 2" xfId="22932" xr:uid="{F0C9DC64-C87C-41C6-80F9-3DED7CBC5E85}"/>
    <cellStyle name="Heading 3 2 6 2 2 9" xfId="10109" xr:uid="{2527233F-7705-491E-A39A-22E6374AB5A2}"/>
    <cellStyle name="Heading 3 2 6 2 2 9 2" xfId="22480" xr:uid="{33D4BC10-3EDB-4800-9B30-A03D70871EEE}"/>
    <cellStyle name="Heading 3 2 6 2 3" xfId="1503" xr:uid="{599692F3-8060-4D4E-A2ED-1F35C39976F4}"/>
    <cellStyle name="Heading 3 2 6 2 3 10" xfId="20610" xr:uid="{8707BCC1-57E6-4A17-8493-416105B15860}"/>
    <cellStyle name="Heading 3 2 6 2 3 2" xfId="4040" xr:uid="{3467760C-4FE7-43B9-9C0D-AECAC483E5FF}"/>
    <cellStyle name="Heading 3 2 6 2 3 2 2" xfId="7016" xr:uid="{2E115E9B-2E23-49E8-98F6-83C8B7B09BDC}"/>
    <cellStyle name="Heading 3 2 6 2 3 2 2 2" xfId="9211" xr:uid="{7BE7FC79-321F-4642-B2C2-467A14AB88F5}"/>
    <cellStyle name="Heading 3 2 6 2 3 2 2 2 2" xfId="28061" xr:uid="{694DA3FD-D169-4727-AD37-047F6C9EC114}"/>
    <cellStyle name="Heading 3 2 6 2 3 2 2 3" xfId="20105" xr:uid="{55DE18F2-CA4E-4BF7-8A3C-F85FCD5348DC}"/>
    <cellStyle name="Heading 3 2 6 2 3 2 2 4" xfId="22162" xr:uid="{B7F77D81-D8C5-4075-93BE-A6F69129BB41}"/>
    <cellStyle name="Heading 3 2 6 2 3 2 3" xfId="8167" xr:uid="{87422FE5-8859-41A6-99B0-81DC256861A1}"/>
    <cellStyle name="Heading 3 2 6 2 3 2 3 2" xfId="25144" xr:uid="{94938485-1538-429E-A9F6-ACA406C4A7C4}"/>
    <cellStyle name="Heading 3 2 6 2 3 2 4" xfId="17188" xr:uid="{F6A29574-8A88-4143-BD66-2903CD99F0D3}"/>
    <cellStyle name="Heading 3 2 6 2 3 2 5" xfId="20866" xr:uid="{C0B51A4C-F902-4EF3-8F15-5EAA5F0C93B4}"/>
    <cellStyle name="Heading 3 2 6 2 3 3" xfId="4601" xr:uid="{CFF8198C-119B-4C98-B6C3-3A89342C0A38}"/>
    <cellStyle name="Heading 3 2 6 2 3 3 2" xfId="8419" xr:uid="{69529965-AE8E-477E-AB98-9E42F9A0D4BF}"/>
    <cellStyle name="Heading 3 2 6 2 3 3 2 2" xfId="25685" xr:uid="{99E55294-2F58-45BA-8C1A-4846CF6D0BBB}"/>
    <cellStyle name="Heading 3 2 6 2 3 3 3" xfId="17729" xr:uid="{5E19EFC8-B774-4C5C-A5FA-8F1752AAB6CB}"/>
    <cellStyle name="Heading 3 2 6 2 3 3 4" xfId="21118" xr:uid="{94F6F144-4CA5-498D-9DD6-AF972A0F4368}"/>
    <cellStyle name="Heading 3 2 6 2 3 4" xfId="2688" xr:uid="{356BE4F1-43CF-49A7-BB9C-98825F15EC8D}"/>
    <cellStyle name="Heading 3 2 6 2 3 4 2" xfId="7911" xr:uid="{A1BD4F37-42D8-46B1-B808-AC5E7C22595D}"/>
    <cellStyle name="Heading 3 2 6 2 3 4 2 2" xfId="23822" xr:uid="{2A3F2B6B-40C5-423F-811F-FEA39888EF9D}"/>
    <cellStyle name="Heading 3 2 6 2 3 4 3" xfId="15869" xr:uid="{9B80D2B5-0FD7-4916-993C-EB1A5970889D}"/>
    <cellStyle name="Heading 3 2 6 2 3 4 4" xfId="21900" xr:uid="{F7ED510B-BF09-42F3-9530-E2E032F3E510}"/>
    <cellStyle name="Heading 3 2 6 2 3 5" xfId="5371" xr:uid="{1C3EE141-7BDB-4B52-AF10-0E82F4AB4D13}"/>
    <cellStyle name="Heading 3 2 6 2 3 5 2" xfId="8888" xr:uid="{134472DE-2D46-4D46-B701-30E334147593}"/>
    <cellStyle name="Heading 3 2 6 2 3 5 2 2" xfId="26424" xr:uid="{5702E068-5672-4B7D-A180-4C62989D6333}"/>
    <cellStyle name="Heading 3 2 6 2 3 5 3" xfId="18468" xr:uid="{D3308396-9F0C-42E0-82E1-9855EE6D8D5B}"/>
    <cellStyle name="Heading 3 2 6 2 3 5 4" xfId="21587" xr:uid="{E9066B7C-CD31-4A9E-AFD5-C15553939665}"/>
    <cellStyle name="Heading 3 2 6 2 3 6" xfId="4997" xr:uid="{70953166-8819-4DF0-A066-F26E00459942}"/>
    <cellStyle name="Heading 3 2 6 2 3 6 2" xfId="8586" xr:uid="{23DF6FEC-1DE6-4C3E-A82C-82A94ED0DC0E}"/>
    <cellStyle name="Heading 3 2 6 2 3 6 2 2" xfId="26052" xr:uid="{749CCEC6-14BC-467D-9AEA-934FAB6D2605}"/>
    <cellStyle name="Heading 3 2 6 2 3 6 3" xfId="18096" xr:uid="{A0AFD0F1-769C-473D-A642-91A9B8B42CDC}"/>
    <cellStyle name="Heading 3 2 6 2 3 6 4" xfId="21285" xr:uid="{EE4444E3-3D59-4556-9A9B-EDE116B65E14}"/>
    <cellStyle name="Heading 3 2 6 2 3 7" xfId="7367" xr:uid="{90C6ECF7-4EDA-49FD-BFD8-6681633037CD}"/>
    <cellStyle name="Heading 3 2 6 2 3 7 2" xfId="9270" xr:uid="{8585100E-1659-4BE7-9292-B235AE24426C}"/>
    <cellStyle name="Heading 3 2 6 2 3 7 3" xfId="22221" xr:uid="{D2365B92-19C6-450E-AD77-0251FCDD9945}"/>
    <cellStyle name="Heading 3 2 6 2 3 8" xfId="10543" xr:uid="{93711F93-F9DC-43C1-879F-3AADDC08A49B}"/>
    <cellStyle name="Heading 3 2 6 2 3 8 2" xfId="23017" xr:uid="{02EEBB8F-B4BF-4400-B630-684D825B9054}"/>
    <cellStyle name="Heading 3 2 6 2 3 9" xfId="15054" xr:uid="{B91C7604-F4A6-4D1A-ADEB-5FC14819B5CF}"/>
    <cellStyle name="Heading 3 2 6 3" xfId="1220" xr:uid="{BD831109-1002-419B-89E8-62A053B0748E}"/>
    <cellStyle name="Heading 3 2 6 3 2" xfId="1418" xr:uid="{A5979660-2168-4989-BC8D-C8AFCB6F4A55}"/>
    <cellStyle name="Heading 3 2 6 3 2 10" xfId="14971" xr:uid="{A083E753-34D2-40EC-B323-D9F87C483CFD}"/>
    <cellStyle name="Heading 3 2 6 3 2 11" xfId="14708" xr:uid="{6D4673C4-6FB0-44C5-A7CB-16F54908650D}"/>
    <cellStyle name="Heading 3 2 6 3 2 2" xfId="3956" xr:uid="{8D2F9E80-55D6-4705-BA04-75C502B4F422}"/>
    <cellStyle name="Heading 3 2 6 3 2 2 2" xfId="6932" xr:uid="{F4A98BE9-14F5-4E5E-B804-DCFB18646486}"/>
    <cellStyle name="Heading 3 2 6 3 2 2 2 2" xfId="9127" xr:uid="{A83BD022-3F08-498E-9056-C996D6C42781}"/>
    <cellStyle name="Heading 3 2 6 3 2 2 2 2 2" xfId="27977" xr:uid="{F97F3228-DDBB-4F58-B580-6FCAF4F55FE5}"/>
    <cellStyle name="Heading 3 2 6 3 2 2 2 3" xfId="20021" xr:uid="{9D23BD03-B53F-47CF-A1CE-DEBBF7FA2643}"/>
    <cellStyle name="Heading 3 2 6 3 2 2 2 4" xfId="22078" xr:uid="{76D05714-5BD2-4D7A-BD9E-621391A181C5}"/>
    <cellStyle name="Heading 3 2 6 3 2 2 3" xfId="8084" xr:uid="{FE045906-C9ED-43BE-BCA3-55D7D2B261B5}"/>
    <cellStyle name="Heading 3 2 6 3 2 2 3 2" xfId="25061" xr:uid="{8EFC3996-2608-4CE3-B321-AC973F4E9E79}"/>
    <cellStyle name="Heading 3 2 6 3 2 2 4" xfId="17105" xr:uid="{06148DDA-C9A1-4FEC-9417-256FFF798CF2}"/>
    <cellStyle name="Heading 3 2 6 3 2 2 5" xfId="20783" xr:uid="{B7D0C4BC-7B0A-41CC-924D-6DE85D0F48E6}"/>
    <cellStyle name="Heading 3 2 6 3 2 3" xfId="4518" xr:uid="{E7E79368-D34F-47BC-827C-E4684B01DEAA}"/>
    <cellStyle name="Heading 3 2 6 3 2 3 2" xfId="8336" xr:uid="{4E76A4A8-DDB8-49C1-9307-E1C73D78A4E2}"/>
    <cellStyle name="Heading 3 2 6 3 2 3 2 2" xfId="25602" xr:uid="{7A84137F-CECE-48F0-A775-1ACEDCCAF217}"/>
    <cellStyle name="Heading 3 2 6 3 2 3 3" xfId="17646" xr:uid="{5BDE934D-9D9A-4202-86E6-53B47B4506FB}"/>
    <cellStyle name="Heading 3 2 6 3 2 3 4" xfId="21035" xr:uid="{89341768-34BD-423F-9C74-E6D59CC8F6BE}"/>
    <cellStyle name="Heading 3 2 6 3 2 4" xfId="2582" xr:uid="{0E7D308C-F53E-4F13-BAC5-D9361D5DF9C3}"/>
    <cellStyle name="Heading 3 2 6 3 2 4 2" xfId="7812" xr:uid="{42480536-C650-4A9F-B79D-30B744A98EEB}"/>
    <cellStyle name="Heading 3 2 6 3 2 4 2 2" xfId="23718" xr:uid="{A6D2E377-E751-48C8-B69F-0C955D036B77}"/>
    <cellStyle name="Heading 3 2 6 3 2 4 3" xfId="15765" xr:uid="{67391BCC-D9B9-4CF7-9FF5-0017F7D1FA48}"/>
    <cellStyle name="Heading 3 2 6 3 2 4 4" xfId="21801" xr:uid="{8B090926-3E7A-400E-B16A-E5B5C5CC5F69}"/>
    <cellStyle name="Heading 3 2 6 3 2 5" xfId="5286" xr:uid="{F5B058EB-AF41-4367-976E-E8B14E5EA053}"/>
    <cellStyle name="Heading 3 2 6 3 2 5 2" xfId="8803" xr:uid="{FB3DF806-62DB-4862-96C4-AA44236829B2}"/>
    <cellStyle name="Heading 3 2 6 3 2 5 2 2" xfId="26339" xr:uid="{5E355A95-F9D7-4C12-BA86-2DC08B9BCAB9}"/>
    <cellStyle name="Heading 3 2 6 3 2 5 3" xfId="18383" xr:uid="{B83C5A2A-9A10-4ECD-8A82-CCAF32D2A23B}"/>
    <cellStyle name="Heading 3 2 6 3 2 5 4" xfId="21502" xr:uid="{F081EAD8-A63F-4796-BC50-D2356D9D1590}"/>
    <cellStyle name="Heading 3 2 6 3 2 6" xfId="5445" xr:uid="{2CBB678B-7D9C-4FFD-9191-A66061A39781}"/>
    <cellStyle name="Heading 3 2 6 3 2 6 2" xfId="8912" xr:uid="{754F455C-84BC-469D-9BF5-8897B9F3DAD2}"/>
    <cellStyle name="Heading 3 2 6 3 2 6 2 2" xfId="26496" xr:uid="{0FE36CFD-3A15-4FD1-B351-E2B095728D41}"/>
    <cellStyle name="Heading 3 2 6 3 2 6 3" xfId="18540" xr:uid="{5F4B36E7-9237-4E5A-BF05-4F8617EF2874}"/>
    <cellStyle name="Heading 3 2 6 3 2 6 4" xfId="21612" xr:uid="{6C12A2E9-3EEB-4AAB-AEB2-E90FA62E5C15}"/>
    <cellStyle name="Heading 3 2 6 3 2 7" xfId="7339" xr:uid="{BCC577C3-D2C1-498E-86DD-58A1E3850D22}"/>
    <cellStyle name="Heading 3 2 6 3 2 7 2" xfId="9242" xr:uid="{A2872149-1406-463A-B917-70BD605BA582}"/>
    <cellStyle name="Heading 3 2 6 3 2 7 3" xfId="22193" xr:uid="{8A81FAE9-3FF7-4297-9658-E12CF748B8F4}"/>
    <cellStyle name="Heading 3 2 6 3 2 8" xfId="7663" xr:uid="{38882DE0-8064-4336-9B91-8B071EF4F31A}"/>
    <cellStyle name="Heading 3 2 6 3 2 8 2" xfId="22933" xr:uid="{E41F91E3-BF55-4E4C-B0BE-EE20DFFC19BB}"/>
    <cellStyle name="Heading 3 2 6 3 2 9" xfId="10618" xr:uid="{CD6F0CEC-CD9C-4BCD-AD78-8B85B54D5584}"/>
    <cellStyle name="Heading 3 2 6 3 2 9 2" xfId="23088" xr:uid="{B164E2B2-4CF1-4FFD-9203-B9D99B381A41}"/>
    <cellStyle name="Heading 3 2 6 3 3" xfId="1504" xr:uid="{E72D428D-CE24-4D80-9E48-50C6AC6812E8}"/>
    <cellStyle name="Heading 3 2 6 3 3 10" xfId="20608" xr:uid="{CFC40F48-4E7A-4B68-A49E-99141D4F6F06}"/>
    <cellStyle name="Heading 3 2 6 3 3 2" xfId="4041" xr:uid="{AD8BF997-A394-434C-802C-E712CE620B2B}"/>
    <cellStyle name="Heading 3 2 6 3 3 2 2" xfId="7017" xr:uid="{26F85F25-81C2-45D2-B273-2EA3B0EDBE46}"/>
    <cellStyle name="Heading 3 2 6 3 3 2 2 2" xfId="9212" xr:uid="{362572FC-0B80-4A99-9943-54B3813722D6}"/>
    <cellStyle name="Heading 3 2 6 3 3 2 2 2 2" xfId="28062" xr:uid="{4A0417B4-3B4F-497D-8115-1C26F9D888C7}"/>
    <cellStyle name="Heading 3 2 6 3 3 2 2 3" xfId="20106" xr:uid="{CAB9C6AC-4238-4179-A31D-7289329C215A}"/>
    <cellStyle name="Heading 3 2 6 3 3 2 2 4" xfId="22163" xr:uid="{70B04D67-FD15-465D-B895-B890F12AE016}"/>
    <cellStyle name="Heading 3 2 6 3 3 2 3" xfId="8168" xr:uid="{DFE6D497-E2A9-4AB3-BC87-061A06FE7ECF}"/>
    <cellStyle name="Heading 3 2 6 3 3 2 3 2" xfId="25145" xr:uid="{13EEFAFB-3C58-4B30-8044-3773923AAFFE}"/>
    <cellStyle name="Heading 3 2 6 3 3 2 4" xfId="17189" xr:uid="{53519E50-DB84-42BF-8A8D-B6D6FADC7771}"/>
    <cellStyle name="Heading 3 2 6 3 3 2 5" xfId="20867" xr:uid="{6B334877-653A-454E-8882-60517BFD7A8C}"/>
    <cellStyle name="Heading 3 2 6 3 3 3" xfId="4602" xr:uid="{7F2B2214-5B2A-437F-BAE4-408F1CE86729}"/>
    <cellStyle name="Heading 3 2 6 3 3 3 2" xfId="8420" xr:uid="{EE5C9159-3DBA-4934-99CD-ABC1682729F7}"/>
    <cellStyle name="Heading 3 2 6 3 3 3 2 2" xfId="25686" xr:uid="{AAC902A1-D8ED-4844-8359-536D41ABC68A}"/>
    <cellStyle name="Heading 3 2 6 3 3 3 3" xfId="17730" xr:uid="{7484BB93-63AC-4E30-9764-583E0E4417CE}"/>
    <cellStyle name="Heading 3 2 6 3 3 3 4" xfId="21119" xr:uid="{50D78A68-10C6-4715-BB0E-CB03E62844C2}"/>
    <cellStyle name="Heading 3 2 6 3 3 4" xfId="2686" xr:uid="{BBE496E1-2393-4653-A1B8-9E3E0CAEDB4F}"/>
    <cellStyle name="Heading 3 2 6 3 3 4 2" xfId="7909" xr:uid="{47F64037-59B6-45A8-B3FB-83DDAB796907}"/>
    <cellStyle name="Heading 3 2 6 3 3 4 2 2" xfId="23820" xr:uid="{4594D12B-670F-4EF3-8FB9-740B40BC1165}"/>
    <cellStyle name="Heading 3 2 6 3 3 4 3" xfId="15867" xr:uid="{ED071650-1BCD-425E-A14A-13C7C1440D9E}"/>
    <cellStyle name="Heading 3 2 6 3 3 4 4" xfId="21898" xr:uid="{F8C95DD0-BF01-490B-AF5B-C724F1534E5E}"/>
    <cellStyle name="Heading 3 2 6 3 3 5" xfId="5372" xr:uid="{E58E0014-0000-4F74-A7A0-27358BE2ADBE}"/>
    <cellStyle name="Heading 3 2 6 3 3 5 2" xfId="8889" xr:uid="{EF0CE2D7-0E1A-4214-802E-1B5F4AC04CD0}"/>
    <cellStyle name="Heading 3 2 6 3 3 5 2 2" xfId="26425" xr:uid="{7DA3E332-30A3-42B3-A7CF-72947AFB4B31}"/>
    <cellStyle name="Heading 3 2 6 3 3 5 3" xfId="18469" xr:uid="{8ACF18E2-7447-4F70-A52A-21E89B19BC24}"/>
    <cellStyle name="Heading 3 2 6 3 3 5 4" xfId="21588" xr:uid="{E4842C58-2039-43DB-9901-290881894EE1}"/>
    <cellStyle name="Heading 3 2 6 3 3 6" xfId="5696" xr:uid="{66292D1E-6A2A-4DFA-9798-F3A42D375376}"/>
    <cellStyle name="Heading 3 2 6 3 3 6 2" xfId="8953" xr:uid="{46F51448-FA25-4CA7-9B3C-4AF7C785A22C}"/>
    <cellStyle name="Heading 3 2 6 3 3 6 2 2" xfId="26742" xr:uid="{4AD8AA5D-C628-401A-B349-33772FC8BD02}"/>
    <cellStyle name="Heading 3 2 6 3 3 6 3" xfId="18786" xr:uid="{814B4C2F-1DB9-4990-97D7-B54D5A56C7CF}"/>
    <cellStyle name="Heading 3 2 6 3 3 6 4" xfId="21674" xr:uid="{46B64D3A-B61A-44E5-97F3-5CA8F1132C87}"/>
    <cellStyle name="Heading 3 2 6 3 3 7" xfId="7467" xr:uid="{6CA9ECB9-CF5A-40F2-8F1D-15BD427CB1B8}"/>
    <cellStyle name="Heading 3 2 6 3 3 7 2" xfId="9370" xr:uid="{1DF93EFF-0723-4019-9D6A-134C3350609B}"/>
    <cellStyle name="Heading 3 2 6 3 3 7 3" xfId="22321" xr:uid="{82FEDC06-6F2F-4FF0-9D7B-9C5BC9E62ADD}"/>
    <cellStyle name="Heading 3 2 6 3 3 8" xfId="10544" xr:uid="{CB0479AC-9BE4-4AF9-8222-FE62879CE386}"/>
    <cellStyle name="Heading 3 2 6 3 3 8 2" xfId="23018" xr:uid="{B0E1F61B-B188-468F-A5E9-DA5346D42B54}"/>
    <cellStyle name="Heading 3 2 6 3 3 9" xfId="15055" xr:uid="{4961CE5E-4164-4F70-8BFB-4B1AAF115A2E}"/>
    <cellStyle name="Heading 3 2 6 4" xfId="1318" xr:uid="{DF200ED5-D396-4CC5-B6EB-31F3B29F2C72}"/>
    <cellStyle name="Heading 3 2 6 4 10" xfId="14873" xr:uid="{C6F432FF-85F2-4B9F-8D75-A8773B1A759F}"/>
    <cellStyle name="Heading 3 2 6 4 11" xfId="14750" xr:uid="{4908A638-8D74-4696-BA70-D0CE193AA072}"/>
    <cellStyle name="Heading 3 2 6 4 2" xfId="3857" xr:uid="{4F066E7C-D853-482B-8E44-9604F01E87D6}"/>
    <cellStyle name="Heading 3 2 6 4 2 2" xfId="6834" xr:uid="{3EBD6A6E-93D4-4CE2-A305-153344A1B983}"/>
    <cellStyle name="Heading 3 2 6 4 2 2 2" xfId="9029" xr:uid="{2E5BF4A3-D381-4ED0-B83F-842EA28FDD3D}"/>
    <cellStyle name="Heading 3 2 6 4 2 2 2 2" xfId="27879" xr:uid="{D1164C93-F202-4DD7-8DDE-744707B445EC}"/>
    <cellStyle name="Heading 3 2 6 4 2 2 3" xfId="19923" xr:uid="{C53F7585-9AA1-4999-8F77-15F3D491B453}"/>
    <cellStyle name="Heading 3 2 6 4 2 2 4" xfId="21980" xr:uid="{51D50340-35FE-4057-BF88-98852785571E}"/>
    <cellStyle name="Heading 3 2 6 4 2 3" xfId="7986" xr:uid="{94969EE4-9203-4FB4-B5D8-AD4F6E90F038}"/>
    <cellStyle name="Heading 3 2 6 4 2 3 2" xfId="24963" xr:uid="{83CA006E-916A-492D-BF17-E8D094915C13}"/>
    <cellStyle name="Heading 3 2 6 4 2 4" xfId="17007" xr:uid="{405C3346-90B2-4937-AB8E-89DC3708D473}"/>
    <cellStyle name="Heading 3 2 6 4 2 5" xfId="20685" xr:uid="{7C93D41A-A0C3-46B7-888B-AC2FA7EA94CB}"/>
    <cellStyle name="Heading 3 2 6 4 3" xfId="4420" xr:uid="{597D7C22-3E13-4882-A94D-37D065EFDEFA}"/>
    <cellStyle name="Heading 3 2 6 4 3 2" xfId="8238" xr:uid="{62D0459E-F58C-4D5B-995D-69656888E258}"/>
    <cellStyle name="Heading 3 2 6 4 3 2 2" xfId="25504" xr:uid="{813593D7-99A0-4B79-94EC-45DCAD7E1A99}"/>
    <cellStyle name="Heading 3 2 6 4 3 3" xfId="17548" xr:uid="{78ED1CB1-B00E-4CA8-8C1F-3798DA1744E5}"/>
    <cellStyle name="Heading 3 2 6 4 3 4" xfId="20937" xr:uid="{31F1285F-84A5-46D6-8F0D-DA9A2C5E9867}"/>
    <cellStyle name="Heading 3 2 6 4 4" xfId="2635" xr:uid="{1D5B2981-DB2D-4A13-A9FB-D22724ED1912}"/>
    <cellStyle name="Heading 3 2 6 4 4 2" xfId="7863" xr:uid="{5BC9212A-285A-4E24-B01B-3B902C872EF2}"/>
    <cellStyle name="Heading 3 2 6 4 4 2 2" xfId="23770" xr:uid="{9C0946F4-2BE1-4D0B-900E-CC5E1BBB4F6D}"/>
    <cellStyle name="Heading 3 2 6 4 4 3" xfId="15817" xr:uid="{2F5E625B-5A5F-48BB-B5BE-01CFBD7B3D98}"/>
    <cellStyle name="Heading 3 2 6 4 4 4" xfId="21852" xr:uid="{F26C6645-762D-4305-9460-D3A55D3ED9F1}"/>
    <cellStyle name="Heading 3 2 6 4 5" xfId="5188" xr:uid="{7D23C28E-DA67-4181-9567-D17FFF1EF96B}"/>
    <cellStyle name="Heading 3 2 6 4 5 2" xfId="8705" xr:uid="{4B272AD3-E270-40D8-A495-0D0040E3F95C}"/>
    <cellStyle name="Heading 3 2 6 4 5 2 2" xfId="26241" xr:uid="{CCCF6E18-1CBA-40CA-A516-F469CF2E6C67}"/>
    <cellStyle name="Heading 3 2 6 4 5 3" xfId="18285" xr:uid="{3A5BBD06-4318-480E-B979-B8188841DF62}"/>
    <cellStyle name="Heading 3 2 6 4 5 4" xfId="21404" xr:uid="{2E093C26-1772-47F9-AA93-E0DB0523C994}"/>
    <cellStyle name="Heading 3 2 6 4 6" xfId="4984" xr:uid="{842B577A-82C4-4FE8-81B8-28208552804E}"/>
    <cellStyle name="Heading 3 2 6 4 6 2" xfId="8573" xr:uid="{9DBFBFA2-0372-4C92-A28E-1C0FF71F3C37}"/>
    <cellStyle name="Heading 3 2 6 4 6 2 2" xfId="26039" xr:uid="{20850BA6-0693-4A1D-A6A7-8200F628F760}"/>
    <cellStyle name="Heading 3 2 6 4 6 3" xfId="18083" xr:uid="{CA289055-56E5-4F7C-8FDF-FD669266A6B1}"/>
    <cellStyle name="Heading 3 2 6 4 6 4" xfId="21272" xr:uid="{209674AD-015F-4CB8-B28E-DC2516A1EC2C}"/>
    <cellStyle name="Heading 3 2 6 4 7" xfId="7470" xr:uid="{41BC0AFD-BE75-4EA0-8DF1-5ED3C70DF72D}"/>
    <cellStyle name="Heading 3 2 6 4 7 2" xfId="9373" xr:uid="{04FAD848-55FD-4FB0-8733-B9EA1D5B631F}"/>
    <cellStyle name="Heading 3 2 6 4 7 3" xfId="22324" xr:uid="{6825A720-71F1-4D60-842F-BD1D0BDBFE7E}"/>
    <cellStyle name="Heading 3 2 6 4 8" xfId="7565" xr:uid="{6400F7BC-B7E3-440E-B061-9337940AECFD}"/>
    <cellStyle name="Heading 3 2 6 4 8 2" xfId="22835" xr:uid="{C740C7F9-EDF2-4F04-92E7-D1DFF7C131E1}"/>
    <cellStyle name="Heading 3 2 6 4 9" xfId="11058" xr:uid="{53397901-7865-4624-8426-121D133928A4}"/>
    <cellStyle name="Heading 3 2 6 4 9 2" xfId="23540" xr:uid="{B85CA2DF-F90E-44C1-878D-EF4B83FB5893}"/>
    <cellStyle name="Heading 3 2 6 5" xfId="1242" xr:uid="{AF9EB763-200B-42FC-9BD5-B9D778B897DA}"/>
    <cellStyle name="Heading 3 2 6 5 10" xfId="20498" xr:uid="{BDF7DA98-1879-4986-93BD-19318041E4D6}"/>
    <cellStyle name="Heading 3 2 6 5 2" xfId="3788" xr:uid="{A9905865-B237-4AE3-9077-415EE7CB5C77}"/>
    <cellStyle name="Heading 3 2 6 5 2 2" xfId="6774" xr:uid="{EC750EE3-31D8-4DC3-AC03-BE8F91B28DDD}"/>
    <cellStyle name="Heading 3 2 6 5 2 2 2" xfId="8969" xr:uid="{4C0F9372-68D6-4EE2-94BC-66C59CD6E5BC}"/>
    <cellStyle name="Heading 3 2 6 5 2 2 2 2" xfId="27819" xr:uid="{EC43798B-61BA-4A34-AE7C-F7DC902A23EF}"/>
    <cellStyle name="Heading 3 2 6 5 2 2 3" xfId="19863" xr:uid="{071C93BE-FA03-4085-9147-A1F99201A2EB}"/>
    <cellStyle name="Heading 3 2 6 5 2 2 4" xfId="21920" xr:uid="{343275E8-9BDF-4896-B7CF-C945B7AA0F32}"/>
    <cellStyle name="Heading 3 2 6 5 2 3" xfId="7930" xr:uid="{15AE7140-3951-425E-B8A8-5811A7CE1337}"/>
    <cellStyle name="Heading 3 2 6 5 2 3 2" xfId="24907" xr:uid="{C8EEFC42-2717-45F7-90A8-95733AAFFDBE}"/>
    <cellStyle name="Heading 3 2 6 5 2 4" xfId="16951" xr:uid="{67EC7CE2-CB85-459B-BB2F-ECF45D99E861}"/>
    <cellStyle name="Heading 3 2 6 5 2 5" xfId="20629" xr:uid="{F29F114E-5AF4-4FDD-AB6C-C8E76B108862}"/>
    <cellStyle name="Heading 3 2 6 5 3" xfId="4364" xr:uid="{30ECC4C6-6355-4B46-9538-79CA89640953}"/>
    <cellStyle name="Heading 3 2 6 5 3 2" xfId="8182" xr:uid="{3868A96B-31DC-45D3-86FD-DCFA4CD22464}"/>
    <cellStyle name="Heading 3 2 6 5 3 2 2" xfId="25448" xr:uid="{AC3B1BF5-16B1-4036-8DF4-97F92ECEAA12}"/>
    <cellStyle name="Heading 3 2 6 5 3 3" xfId="17492" xr:uid="{A2CF30D5-BBF0-47C1-A21F-6E5B753F71F9}"/>
    <cellStyle name="Heading 3 2 6 5 3 4" xfId="20881" xr:uid="{AB5267BC-865D-4DAC-9315-8F7453F1A1C4}"/>
    <cellStyle name="Heading 3 2 6 5 4" xfId="2321" xr:uid="{D290BFB7-2293-4BFE-AB25-D75077FB57E6}"/>
    <cellStyle name="Heading 3 2 6 5 4 2" xfId="7688" xr:uid="{E3637EAD-66C7-495F-B559-CC8483EA75F1}"/>
    <cellStyle name="Heading 3 2 6 5 4 2 2" xfId="23556" xr:uid="{021EDF13-38C7-4B76-8E04-A919CC0ABAFF}"/>
    <cellStyle name="Heading 3 2 6 5 4 3" xfId="15576" xr:uid="{CDC98FC2-5E5F-42BD-AB81-5A7BDA9F975F}"/>
    <cellStyle name="Heading 3 2 6 5 4 4" xfId="21669" xr:uid="{143D2364-D506-4413-8031-2D5144716F9B}"/>
    <cellStyle name="Heading 3 2 6 5 5" xfId="5126" xr:uid="{AB861299-6535-4C84-B70C-B02F2E97427A}"/>
    <cellStyle name="Heading 3 2 6 5 5 2" xfId="8643" xr:uid="{C8A3EEC2-9309-47DB-BF2D-71A6D59A6EA4}"/>
    <cellStyle name="Heading 3 2 6 5 5 2 2" xfId="26179" xr:uid="{CCD0A2AA-CB73-42F7-8621-F9A32F0B7478}"/>
    <cellStyle name="Heading 3 2 6 5 5 3" xfId="18223" xr:uid="{7ECB87E5-03C4-4608-9F30-B33F12E97E42}"/>
    <cellStyle name="Heading 3 2 6 5 5 4" xfId="21342" xr:uid="{531CFEB2-A8A3-46AF-92A6-6DA02EA7822F}"/>
    <cellStyle name="Heading 3 2 6 5 6" xfId="5149" xr:uid="{2FEC9E17-A540-453E-9E93-6C8CB2BDE9F7}"/>
    <cellStyle name="Heading 3 2 6 5 6 2" xfId="8666" xr:uid="{0A3F8F49-2210-4049-B478-D34062965C93}"/>
    <cellStyle name="Heading 3 2 6 5 6 2 2" xfId="26202" xr:uid="{FF40BD7D-CF56-4764-BA4E-817DB13BD128}"/>
    <cellStyle name="Heading 3 2 6 5 6 3" xfId="18246" xr:uid="{439D49F7-1238-4E99-A52E-9B91DC20E1E3}"/>
    <cellStyle name="Heading 3 2 6 5 6 4" xfId="21365" xr:uid="{52CD6215-4DE5-4B05-8E58-8640CC03293F}"/>
    <cellStyle name="Heading 3 2 6 5 7" xfId="7381" xr:uid="{FD4A3E6C-7C86-4282-9115-C529D9746D78}"/>
    <cellStyle name="Heading 3 2 6 5 7 2" xfId="9284" xr:uid="{52D29095-A4C8-44E9-9D9D-8FE01A50F1DA}"/>
    <cellStyle name="Heading 3 2 6 5 7 3" xfId="22235" xr:uid="{CE1D02FA-CB7A-4D2D-8D8D-80070D5D3C85}"/>
    <cellStyle name="Heading 3 2 6 5 8" xfId="10421" xr:uid="{A57D5A57-538D-401F-BF4E-2462A70FB3CB}"/>
    <cellStyle name="Heading 3 2 6 5 8 2" xfId="22775" xr:uid="{928590B8-112F-4058-A12A-769D54E3843D}"/>
    <cellStyle name="Heading 3 2 6 5 9" xfId="14817" xr:uid="{8F0BB635-BF60-4D08-9CDC-6BA35400A725}"/>
    <cellStyle name="Heading 3 2 6 6" xfId="31453" xr:uid="{50411286-4D99-4E96-9F6A-B81A3C1A7398}"/>
    <cellStyle name="Heading 3 2 6 7" xfId="32308" xr:uid="{C5E1FB96-3774-48CC-84C2-87DF26F798A3}"/>
    <cellStyle name="Heading 3 2 7" xfId="1029" xr:uid="{B5154E8C-A31F-4F03-9E01-A15C71C1CE1D}"/>
    <cellStyle name="Heading 3 2 7 2" xfId="1221" xr:uid="{5B67381A-8DFA-40F4-94B5-E8B28DAD1574}"/>
    <cellStyle name="Heading 3 2 7 2 2" xfId="1419" xr:uid="{A76AAA5B-5C2D-4025-8E84-E2D6A87C1EAA}"/>
    <cellStyle name="Heading 3 2 7 2 2 10" xfId="14972" xr:uid="{062669A2-F2B4-49BF-8287-D12AA759A612}"/>
    <cellStyle name="Heading 3 2 7 2 2 11" xfId="15616" xr:uid="{00908679-D985-499B-93B5-AD6F878E589E}"/>
    <cellStyle name="Heading 3 2 7 2 2 2" xfId="3957" xr:uid="{EEC44B70-FB32-46CF-A617-9DB7D5C68284}"/>
    <cellStyle name="Heading 3 2 7 2 2 2 2" xfId="6933" xr:uid="{8FA90A92-FA59-4833-A5BC-2EED8878EC64}"/>
    <cellStyle name="Heading 3 2 7 2 2 2 2 2" xfId="9128" xr:uid="{0BE21A55-ABAE-451A-A25A-98A303C0F145}"/>
    <cellStyle name="Heading 3 2 7 2 2 2 2 2 2" xfId="27978" xr:uid="{23CA178E-3588-4860-BC16-1F99DF1EA6B0}"/>
    <cellStyle name="Heading 3 2 7 2 2 2 2 3" xfId="20022" xr:uid="{D401200B-24C7-4FB4-B32A-D05AA6D25EB4}"/>
    <cellStyle name="Heading 3 2 7 2 2 2 2 4" xfId="22079" xr:uid="{80C385BF-F920-4D1F-806B-E12C3DBBF298}"/>
    <cellStyle name="Heading 3 2 7 2 2 2 3" xfId="8085" xr:uid="{FCDC050A-D54D-41FB-A60D-6A0893B04AA2}"/>
    <cellStyle name="Heading 3 2 7 2 2 2 3 2" xfId="25062" xr:uid="{B429C9E2-5691-4155-950F-BF0091AF574E}"/>
    <cellStyle name="Heading 3 2 7 2 2 2 4" xfId="17106" xr:uid="{9F50017B-032C-4F9D-9D82-9F23425D58D7}"/>
    <cellStyle name="Heading 3 2 7 2 2 2 5" xfId="20784" xr:uid="{C1231292-2DD7-4504-9AD9-FCAD42E8EC1D}"/>
    <cellStyle name="Heading 3 2 7 2 2 3" xfId="4519" xr:uid="{FF690CF9-6D61-4268-8AC8-F6B234F2B525}"/>
    <cellStyle name="Heading 3 2 7 2 2 3 2" xfId="8337" xr:uid="{15BF303C-BF9A-4B4F-8FF7-A201E960984D}"/>
    <cellStyle name="Heading 3 2 7 2 2 3 2 2" xfId="25603" xr:uid="{3F6317CC-82AC-4A57-A582-E28EA81784EF}"/>
    <cellStyle name="Heading 3 2 7 2 2 3 3" xfId="17647" xr:uid="{ACE84CE3-A346-465C-916E-AE15C076B0EC}"/>
    <cellStyle name="Heading 3 2 7 2 2 3 4" xfId="21036" xr:uid="{0E037946-07D2-44CA-AAD5-698A5AC8AA40}"/>
    <cellStyle name="Heading 3 2 7 2 2 4" xfId="2555" xr:uid="{4D837FA7-60EA-41D1-B574-B5C3B6CDCFF2}"/>
    <cellStyle name="Heading 3 2 7 2 2 4 2" xfId="7785" xr:uid="{22BF99C9-DEF2-4170-84EA-45779079EB7D}"/>
    <cellStyle name="Heading 3 2 7 2 2 4 2 2" xfId="23691" xr:uid="{9125C4E4-26BE-43EB-B3AF-B05FD223D9CD}"/>
    <cellStyle name="Heading 3 2 7 2 2 4 3" xfId="15738" xr:uid="{F4F64686-FF26-4019-A2DE-C88AA44FAA43}"/>
    <cellStyle name="Heading 3 2 7 2 2 4 4" xfId="21774" xr:uid="{53190A81-8B3D-431B-8BF2-E6D5B53D3B9C}"/>
    <cellStyle name="Heading 3 2 7 2 2 5" xfId="5287" xr:uid="{05C6459A-FD30-4EF3-B4C9-DC6F944DA545}"/>
    <cellStyle name="Heading 3 2 7 2 2 5 2" xfId="8804" xr:uid="{E5DCD365-0672-4A6A-8705-9BC214FF9EE6}"/>
    <cellStyle name="Heading 3 2 7 2 2 5 2 2" xfId="26340" xr:uid="{21D5CCD2-150D-44EC-8E42-7A3F080F2A35}"/>
    <cellStyle name="Heading 3 2 7 2 2 5 3" xfId="18384" xr:uid="{1EE135B6-2BB8-4D02-8F6F-F11F62F33A7B}"/>
    <cellStyle name="Heading 3 2 7 2 2 5 4" xfId="21503" xr:uid="{7121AD18-8C1D-4F3A-9F80-358D357B0598}"/>
    <cellStyle name="Heading 3 2 7 2 2 6" xfId="4830" xr:uid="{A35CBB8C-4223-455C-81F5-FD9A05040B6A}"/>
    <cellStyle name="Heading 3 2 7 2 2 6 2" xfId="8524" xr:uid="{C5FF8B81-0287-4F61-B0F4-8E0DA30042F4}"/>
    <cellStyle name="Heading 3 2 7 2 2 6 2 2" xfId="25889" xr:uid="{BDE19175-6152-4286-9E6F-30F1E81413F2}"/>
    <cellStyle name="Heading 3 2 7 2 2 6 3" xfId="17933" xr:uid="{E9CDCC51-9A7B-4C75-979C-5700C1B6C866}"/>
    <cellStyle name="Heading 3 2 7 2 2 6 4" xfId="21223" xr:uid="{158AE1A7-42D4-4234-BB89-99C09EC23421}"/>
    <cellStyle name="Heading 3 2 7 2 2 7" xfId="7466" xr:uid="{8607EA1F-215C-408D-B5B5-62B0EB811EC2}"/>
    <cellStyle name="Heading 3 2 7 2 2 7 2" xfId="9369" xr:uid="{64DD7642-7132-442B-AAED-48CCB0F31CFD}"/>
    <cellStyle name="Heading 3 2 7 2 2 7 3" xfId="22320" xr:uid="{E16EFDF3-7AD1-4F41-9A69-74D6F8F4C369}"/>
    <cellStyle name="Heading 3 2 7 2 2 8" xfId="7664" xr:uid="{5EC9D59F-0A42-4B60-B5B0-663CC8AB3B89}"/>
    <cellStyle name="Heading 3 2 7 2 2 8 2" xfId="22934" xr:uid="{450E7619-C306-4726-8696-A8210505E567}"/>
    <cellStyle name="Heading 3 2 7 2 2 9" xfId="11006" xr:uid="{E52DC843-FF21-400F-BB37-40D1E5780AB4}"/>
    <cellStyle name="Heading 3 2 7 2 2 9 2" xfId="23479" xr:uid="{2388DCEA-0822-4C85-A770-D31FB5124BD3}"/>
    <cellStyle name="Heading 3 2 7 2 3" xfId="1505" xr:uid="{713D2442-B7C1-401C-B845-D1332AD514B8}"/>
    <cellStyle name="Heading 3 2 7 2 3 10" xfId="20538" xr:uid="{499A1728-9029-494C-B125-35F4D449EE00}"/>
    <cellStyle name="Heading 3 2 7 2 3 2" xfId="4042" xr:uid="{EE0ACD70-E221-4679-80A0-35FAEFAA3456}"/>
    <cellStyle name="Heading 3 2 7 2 3 2 2" xfId="7018" xr:uid="{DDE5B377-BA61-4891-8A84-7A01EFD81919}"/>
    <cellStyle name="Heading 3 2 7 2 3 2 2 2" xfId="9213" xr:uid="{E66557F7-E315-4FC7-ACA4-4B80DE6DEA7D}"/>
    <cellStyle name="Heading 3 2 7 2 3 2 2 2 2" xfId="28063" xr:uid="{F2668EF4-3E9D-4DFB-818F-8561DDE4724F}"/>
    <cellStyle name="Heading 3 2 7 2 3 2 2 3" xfId="20107" xr:uid="{9F4E9E2A-A73D-433E-ACCD-73EB5717ACC7}"/>
    <cellStyle name="Heading 3 2 7 2 3 2 2 4" xfId="22164" xr:uid="{B2626E8D-7212-45A6-BE99-B2B60C8397C6}"/>
    <cellStyle name="Heading 3 2 7 2 3 2 3" xfId="8169" xr:uid="{1ACE7743-B5DF-4225-AF77-DA3E149E1158}"/>
    <cellStyle name="Heading 3 2 7 2 3 2 3 2" xfId="25146" xr:uid="{B82AB66C-B43E-4644-9978-BCB6E971E050}"/>
    <cellStyle name="Heading 3 2 7 2 3 2 4" xfId="17190" xr:uid="{A93457EA-33AD-4770-BF1F-81C2C2855697}"/>
    <cellStyle name="Heading 3 2 7 2 3 2 5" xfId="20868" xr:uid="{4253AEF3-A879-401F-A904-F3C500A138FF}"/>
    <cellStyle name="Heading 3 2 7 2 3 3" xfId="4603" xr:uid="{840366D2-FAE3-4F60-8E13-AE2ED3CE1532}"/>
    <cellStyle name="Heading 3 2 7 2 3 3 2" xfId="8421" xr:uid="{8371AA2A-1B5D-4C95-B3C9-891BE71D80AB}"/>
    <cellStyle name="Heading 3 2 7 2 3 3 2 2" xfId="25687" xr:uid="{CE883FBE-2E64-4C6B-8142-107386C2F2E9}"/>
    <cellStyle name="Heading 3 2 7 2 3 3 3" xfId="17731" xr:uid="{1F40EB1E-36EF-4F1C-9221-E71FC171C516}"/>
    <cellStyle name="Heading 3 2 7 2 3 3 4" xfId="21120" xr:uid="{770DCD7F-4DE3-4E93-BB06-AA7DB35B4B4A}"/>
    <cellStyle name="Heading 3 2 7 2 3 4" xfId="2545" xr:uid="{D1A80C7C-131B-4F54-83A0-E6E334545EFF}"/>
    <cellStyle name="Heading 3 2 7 2 3 4 2" xfId="7775" xr:uid="{F09A7CA3-6F3B-4A8A-B166-BAABCD4856C5}"/>
    <cellStyle name="Heading 3 2 7 2 3 4 2 2" xfId="23681" xr:uid="{C2C2B885-8A16-491E-A13F-06EC3E4C3725}"/>
    <cellStyle name="Heading 3 2 7 2 3 4 3" xfId="15728" xr:uid="{C3CFD712-C854-4C93-A1BA-6F9F02A24922}"/>
    <cellStyle name="Heading 3 2 7 2 3 4 4" xfId="21764" xr:uid="{EB168107-1970-4689-996D-E4A9190B8483}"/>
    <cellStyle name="Heading 3 2 7 2 3 5" xfId="5373" xr:uid="{0D958473-E2CA-4DB7-A736-6A0BA8566055}"/>
    <cellStyle name="Heading 3 2 7 2 3 5 2" xfId="8890" xr:uid="{52535C78-2B6C-4D70-B9A0-71483BD55C75}"/>
    <cellStyle name="Heading 3 2 7 2 3 5 2 2" xfId="26426" xr:uid="{98663E0F-CE92-43E7-BFDB-9AE3697CDB22}"/>
    <cellStyle name="Heading 3 2 7 2 3 5 3" xfId="18470" xr:uid="{75DE4A41-BCCB-40B7-9EB0-66CECD30B90D}"/>
    <cellStyle name="Heading 3 2 7 2 3 5 4" xfId="21589" xr:uid="{EF3A2892-4087-48BC-828B-14F01783A8DC}"/>
    <cellStyle name="Heading 3 2 7 2 3 6" xfId="4970" xr:uid="{8543DC26-5A1A-4808-8C8F-0F20CD19121C}"/>
    <cellStyle name="Heading 3 2 7 2 3 6 2" xfId="8559" xr:uid="{2DED17EF-BA11-42CC-A0A9-13962C3535CE}"/>
    <cellStyle name="Heading 3 2 7 2 3 6 2 2" xfId="26025" xr:uid="{EB281119-0280-41CC-AD0D-82507EDB5A83}"/>
    <cellStyle name="Heading 3 2 7 2 3 6 3" xfId="18069" xr:uid="{A27A1A14-3CB3-4456-B0DF-6A758366A19C}"/>
    <cellStyle name="Heading 3 2 7 2 3 6 4" xfId="21258" xr:uid="{C60F5B58-F4E3-45E6-8C5F-BF680AF4CF5D}"/>
    <cellStyle name="Heading 3 2 7 2 3 7" xfId="7397" xr:uid="{0FECAC88-0530-4369-A9C2-D49B6BFF3827}"/>
    <cellStyle name="Heading 3 2 7 2 3 7 2" xfId="9300" xr:uid="{44A9CB9E-7DA1-4AC2-AF79-8DE88F0B6961}"/>
    <cellStyle name="Heading 3 2 7 2 3 7 3" xfId="22251" xr:uid="{F45985A4-BC4A-4455-A229-AE012A7D5562}"/>
    <cellStyle name="Heading 3 2 7 2 3 8" xfId="10545" xr:uid="{C6548C95-ECAC-463D-96F4-7C70E17807DE}"/>
    <cellStyle name="Heading 3 2 7 2 3 8 2" xfId="23019" xr:uid="{838319FC-124E-4708-BA34-304E2F49C01B}"/>
    <cellStyle name="Heading 3 2 7 2 3 9" xfId="15056" xr:uid="{CDA35BC5-38F3-42C3-87F9-CA5825C97798}"/>
    <cellStyle name="Heading 3 2 7 3" xfId="1222" xr:uid="{560DEDAE-60FA-47A9-AB68-5730A36E1935}"/>
    <cellStyle name="Heading 3 2 7 3 2" xfId="1420" xr:uid="{34578E42-FA71-4FA3-90B3-BFCE17A3B2A2}"/>
    <cellStyle name="Heading 3 2 7 3 2 10" xfId="14973" xr:uid="{91BBA233-78D5-4185-9E95-F2DE1EE9F959}"/>
    <cellStyle name="Heading 3 2 7 3 2 11" xfId="14697" xr:uid="{B2F3445E-DAB1-49BE-B218-C2B5DCB36208}"/>
    <cellStyle name="Heading 3 2 7 3 2 2" xfId="3958" xr:uid="{7DF720C6-F1E7-416D-ADFF-A33D9665B6BE}"/>
    <cellStyle name="Heading 3 2 7 3 2 2 2" xfId="6934" xr:uid="{3E9DF63C-6D4E-46E4-AD58-FC172A564D57}"/>
    <cellStyle name="Heading 3 2 7 3 2 2 2 2" xfId="9129" xr:uid="{CA68DF8E-4278-4C43-9ABC-805D14757AAF}"/>
    <cellStyle name="Heading 3 2 7 3 2 2 2 2 2" xfId="27979" xr:uid="{D69C64CC-521A-4F29-873C-D7993D037086}"/>
    <cellStyle name="Heading 3 2 7 3 2 2 2 3" xfId="20023" xr:uid="{544C0E19-1443-43F6-827B-909F22685D68}"/>
    <cellStyle name="Heading 3 2 7 3 2 2 2 4" xfId="22080" xr:uid="{CF015323-D8A1-4695-A2BF-44334F9D0310}"/>
    <cellStyle name="Heading 3 2 7 3 2 2 3" xfId="8086" xr:uid="{7EA256A5-AFCC-4DAA-B5E3-A05F39E3E521}"/>
    <cellStyle name="Heading 3 2 7 3 2 2 3 2" xfId="25063" xr:uid="{0D5FC4D8-601B-4F51-82E6-B79299061AAB}"/>
    <cellStyle name="Heading 3 2 7 3 2 2 4" xfId="17107" xr:uid="{94D86C0E-2D88-4CAA-A589-138C12DE52C6}"/>
    <cellStyle name="Heading 3 2 7 3 2 2 5" xfId="20785" xr:uid="{C9A5E6C8-E2A3-4AED-95B9-EC239ECB9AFF}"/>
    <cellStyle name="Heading 3 2 7 3 2 3" xfId="4520" xr:uid="{4E61E1E9-6DDB-4626-A3B5-D22960141D17}"/>
    <cellStyle name="Heading 3 2 7 3 2 3 2" xfId="8338" xr:uid="{A8ABC600-6EB4-4F02-9BF0-9F0D4C2C9AD4}"/>
    <cellStyle name="Heading 3 2 7 3 2 3 2 2" xfId="25604" xr:uid="{43ECA2DB-C313-4C9C-91E5-EC75BFC3FCD0}"/>
    <cellStyle name="Heading 3 2 7 3 2 3 3" xfId="17648" xr:uid="{4E13EF81-8F70-46F5-8D9E-20855DC01549}"/>
    <cellStyle name="Heading 3 2 7 3 2 3 4" xfId="21037" xr:uid="{6D3CE865-A9F8-4918-882D-E8EB0177397A}"/>
    <cellStyle name="Heading 3 2 7 3 2 4" xfId="2637" xr:uid="{53758285-073F-454D-A30E-C5F5013DEAB5}"/>
    <cellStyle name="Heading 3 2 7 3 2 4 2" xfId="7865" xr:uid="{7BD87308-6665-42CC-9C06-A6A0F691B550}"/>
    <cellStyle name="Heading 3 2 7 3 2 4 2 2" xfId="23772" xr:uid="{F8E4C691-3476-4886-BB60-37E426133B61}"/>
    <cellStyle name="Heading 3 2 7 3 2 4 3" xfId="15819" xr:uid="{5DB45C82-CD9B-487E-958A-A380B229E19B}"/>
    <cellStyle name="Heading 3 2 7 3 2 4 4" xfId="21854" xr:uid="{26FBEB3D-9E3A-458D-8C0E-205E9E3A301F}"/>
    <cellStyle name="Heading 3 2 7 3 2 5" xfId="5288" xr:uid="{97E4A42C-AFD4-45AB-8C5C-490E0DCA2C95}"/>
    <cellStyle name="Heading 3 2 7 3 2 5 2" xfId="8805" xr:uid="{C03224DE-E605-4AFD-B3CE-2DD75A1D27C1}"/>
    <cellStyle name="Heading 3 2 7 3 2 5 2 2" xfId="26341" xr:uid="{AF210E5C-430A-49E7-A1D9-BE82B3C57DB8}"/>
    <cellStyle name="Heading 3 2 7 3 2 5 3" xfId="18385" xr:uid="{230C2256-7257-44F4-A8CD-CB587719038E}"/>
    <cellStyle name="Heading 3 2 7 3 2 5 4" xfId="21504" xr:uid="{4A31F70D-1034-454B-A2A2-4EB4C90F8CDA}"/>
    <cellStyle name="Heading 3 2 7 3 2 6" xfId="4679" xr:uid="{586D1899-16E5-4D54-8529-4C069D1A4C2F}"/>
    <cellStyle name="Heading 3 2 7 3 2 6 2" xfId="8465" xr:uid="{C92096CE-4AC4-43C4-ADE9-311E04CE2F20}"/>
    <cellStyle name="Heading 3 2 7 3 2 6 2 2" xfId="25752" xr:uid="{8FB4366E-DE72-4D26-B547-3BAEBF52F239}"/>
    <cellStyle name="Heading 3 2 7 3 2 6 3" xfId="17796" xr:uid="{A626EBAF-B036-483D-B4DE-37F1A10B33E9}"/>
    <cellStyle name="Heading 3 2 7 3 2 6 4" xfId="21164" xr:uid="{E61E83CE-EB7D-45A5-92CF-DA537751CA24}"/>
    <cellStyle name="Heading 3 2 7 3 2 7" xfId="7395" xr:uid="{DB4B74B8-E923-4925-9494-04399E3BD9A1}"/>
    <cellStyle name="Heading 3 2 7 3 2 7 2" xfId="9298" xr:uid="{C2FCBDA5-FEB7-4F5B-83DB-061E41FC7401}"/>
    <cellStyle name="Heading 3 2 7 3 2 7 3" xfId="22249" xr:uid="{22E32818-F383-4887-835A-0A52A32349BD}"/>
    <cellStyle name="Heading 3 2 7 3 2 8" xfId="7665" xr:uid="{0B59CF50-0FAA-44F3-BB10-537A387278B1}"/>
    <cellStyle name="Heading 3 2 7 3 2 8 2" xfId="22935" xr:uid="{4FE4F0F0-9961-457A-858F-8EAD665F7CD6}"/>
    <cellStyle name="Heading 3 2 7 3 2 9" xfId="10367" xr:uid="{2CE975D4-19D1-4665-8B66-F746F32AE3D7}"/>
    <cellStyle name="Heading 3 2 7 3 2 9 2" xfId="22722" xr:uid="{14AA42D4-84B4-4B5C-BDE0-770081D5FB26}"/>
    <cellStyle name="Heading 3 2 7 3 3" xfId="1506" xr:uid="{C59C857D-8643-4CB6-BC00-F4E74D440CC9}"/>
    <cellStyle name="Heading 3 2 7 3 3 10" xfId="20618" xr:uid="{8CFC819A-F979-41A1-AB1F-78ED407899C5}"/>
    <cellStyle name="Heading 3 2 7 3 3 2" xfId="4043" xr:uid="{E8DD1990-3D6D-4A7B-9123-324D9613BC77}"/>
    <cellStyle name="Heading 3 2 7 3 3 2 2" xfId="7019" xr:uid="{4E0C920F-E2C7-4BB5-AE0A-03C81C76D35F}"/>
    <cellStyle name="Heading 3 2 7 3 3 2 2 2" xfId="9214" xr:uid="{19A766CF-53A2-42F2-AB99-2A7A3A89F962}"/>
    <cellStyle name="Heading 3 2 7 3 3 2 2 2 2" xfId="28064" xr:uid="{83F80783-42A5-4CCC-BF2F-5CEE9813DB73}"/>
    <cellStyle name="Heading 3 2 7 3 3 2 2 3" xfId="20108" xr:uid="{6D7AAEFE-B0E0-4678-ABFE-E4392E998400}"/>
    <cellStyle name="Heading 3 2 7 3 3 2 2 4" xfId="22165" xr:uid="{193594D4-CB8A-4324-9F2F-B14CB874674E}"/>
    <cellStyle name="Heading 3 2 7 3 3 2 3" xfId="8170" xr:uid="{985551A2-617B-4BBE-8D4C-DEBC28E665DD}"/>
    <cellStyle name="Heading 3 2 7 3 3 2 3 2" xfId="25147" xr:uid="{C92E6F45-E678-495C-B6C5-3D8B3B89F1CA}"/>
    <cellStyle name="Heading 3 2 7 3 3 2 4" xfId="17191" xr:uid="{C5AB6C9C-5829-4D70-8E5E-946DEFC0FAD3}"/>
    <cellStyle name="Heading 3 2 7 3 3 2 5" xfId="20869" xr:uid="{52D597B0-D376-4D9B-88E3-E62B8EA2F9F3}"/>
    <cellStyle name="Heading 3 2 7 3 3 3" xfId="4604" xr:uid="{16BC0C2F-DB84-475C-AEDB-5E3EE8263075}"/>
    <cellStyle name="Heading 3 2 7 3 3 3 2" xfId="8422" xr:uid="{62334B43-AB5E-46DB-A3CB-DF987978020C}"/>
    <cellStyle name="Heading 3 2 7 3 3 3 2 2" xfId="25688" xr:uid="{607A5924-63A9-466C-8103-74E10FEF4862}"/>
    <cellStyle name="Heading 3 2 7 3 3 3 3" xfId="17732" xr:uid="{1A2C3C0B-A74F-4AD9-9ACF-F79B64E648E7}"/>
    <cellStyle name="Heading 3 2 7 3 3 3 4" xfId="21121" xr:uid="{025F3EDC-8462-4BF6-9752-49C1137344BC}"/>
    <cellStyle name="Heading 3 2 7 3 3 4" xfId="2696" xr:uid="{EDBFEAF2-2EED-4FB5-8D2E-840D31D1BDDC}"/>
    <cellStyle name="Heading 3 2 7 3 3 4 2" xfId="7919" xr:uid="{6651D160-8324-4E07-9340-929E5A539BBF}"/>
    <cellStyle name="Heading 3 2 7 3 3 4 2 2" xfId="23830" xr:uid="{FA04E8A0-3908-47ED-B54D-5222A7F16C70}"/>
    <cellStyle name="Heading 3 2 7 3 3 4 3" xfId="15877" xr:uid="{788F057B-DFBB-4A6A-B82F-5DB6AA75FAA6}"/>
    <cellStyle name="Heading 3 2 7 3 3 4 4" xfId="21908" xr:uid="{BF578493-FA63-4D6B-9C1B-9CB53F730329}"/>
    <cellStyle name="Heading 3 2 7 3 3 5" xfId="5374" xr:uid="{038FCEDB-91E1-4F7D-ADDB-691F4AF91AC4}"/>
    <cellStyle name="Heading 3 2 7 3 3 5 2" xfId="8891" xr:uid="{1EC95BE0-1598-47E0-8E0C-630A6E37DB30}"/>
    <cellStyle name="Heading 3 2 7 3 3 5 2 2" xfId="26427" xr:uid="{4B293829-0106-44EF-8BA8-0AFF814CC324}"/>
    <cellStyle name="Heading 3 2 7 3 3 5 3" xfId="18471" xr:uid="{7C6E699E-1E7B-4A9C-A6A1-133A325BFBE6}"/>
    <cellStyle name="Heading 3 2 7 3 3 5 4" xfId="21590" xr:uid="{2AA7F14E-F280-47D8-B699-0A97D2BB00F0}"/>
    <cellStyle name="Heading 3 2 7 3 3 6" xfId="5667" xr:uid="{84F885B3-92E6-4D62-A340-B8C8323D4CBC}"/>
    <cellStyle name="Heading 3 2 7 3 3 6 2" xfId="8951" xr:uid="{BD5052A8-9943-4DAB-85DD-56EBA32DAB8B}"/>
    <cellStyle name="Heading 3 2 7 3 3 6 2 2" xfId="26713" xr:uid="{9BA280DC-644F-48E0-88B8-6145DA2DACBD}"/>
    <cellStyle name="Heading 3 2 7 3 3 6 3" xfId="18757" xr:uid="{39895410-6797-47DE-801D-5BE011D2A447}"/>
    <cellStyle name="Heading 3 2 7 3 3 6 4" xfId="21672" xr:uid="{AB82247B-65D3-47FA-A91B-BBA019258C81}"/>
    <cellStyle name="Heading 3 2 7 3 3 7" xfId="7357" xr:uid="{5C7582D3-EBDC-492A-8B32-E71D53133392}"/>
    <cellStyle name="Heading 3 2 7 3 3 7 2" xfId="9260" xr:uid="{52DFBE91-FD6C-4006-8073-B7284CBD3999}"/>
    <cellStyle name="Heading 3 2 7 3 3 7 3" xfId="22211" xr:uid="{6516CCD8-B656-4C94-B137-4E9C898F88B7}"/>
    <cellStyle name="Heading 3 2 7 3 3 8" xfId="10546" xr:uid="{22CF675D-E4EB-490D-BAB8-1C2DDDB4A093}"/>
    <cellStyle name="Heading 3 2 7 3 3 8 2" xfId="23020" xr:uid="{25F5CC7C-4518-408B-BA37-9AD36193FF7C}"/>
    <cellStyle name="Heading 3 2 7 3 3 9" xfId="15057" xr:uid="{89C70AAD-BAB2-4AC3-8D89-F2DE3CD835B3}"/>
    <cellStyle name="Heading 3 2 7 4" xfId="1317" xr:uid="{CFFC204E-4500-46CB-8C1F-68023B6D04C4}"/>
    <cellStyle name="Heading 3 2 7 4 10" xfId="14872" xr:uid="{C4135558-E96C-4B77-9A89-0AF6438376F4}"/>
    <cellStyle name="Heading 3 2 7 4 11" xfId="15113" xr:uid="{4F2AF589-DDE7-4F77-972F-BF2E6CD70752}"/>
    <cellStyle name="Heading 3 2 7 4 2" xfId="3856" xr:uid="{2F99BEFC-FCA5-441A-BAFD-7DC1232DE6CC}"/>
    <cellStyle name="Heading 3 2 7 4 2 2" xfId="6833" xr:uid="{4E6ED0DF-360E-4F0F-BE8D-C2CF1C9DAAC7}"/>
    <cellStyle name="Heading 3 2 7 4 2 2 2" xfId="9028" xr:uid="{7457E336-F1BC-4011-AF96-8FF9BBC5AFE8}"/>
    <cellStyle name="Heading 3 2 7 4 2 2 2 2" xfId="27878" xr:uid="{70D146CB-CFB0-4222-B442-73A8E8D8DE4A}"/>
    <cellStyle name="Heading 3 2 7 4 2 2 3" xfId="19922" xr:uid="{11B30E44-C379-4368-9783-9A994D126189}"/>
    <cellStyle name="Heading 3 2 7 4 2 2 4" xfId="21979" xr:uid="{A6B7B1EF-397D-4235-9127-DC8946215819}"/>
    <cellStyle name="Heading 3 2 7 4 2 3" xfId="7985" xr:uid="{4D36C71E-2080-4D6B-A131-67BD59389F26}"/>
    <cellStyle name="Heading 3 2 7 4 2 3 2" xfId="24962" xr:uid="{238F54DF-54BF-44BF-BB7C-EBEBB4A25D9A}"/>
    <cellStyle name="Heading 3 2 7 4 2 4" xfId="17006" xr:uid="{EEA2B0F6-4E16-4F20-9419-DCEBC9A1B007}"/>
    <cellStyle name="Heading 3 2 7 4 2 5" xfId="20684" xr:uid="{9F16BBFB-462F-4FE6-9949-3688671E9AE0}"/>
    <cellStyle name="Heading 3 2 7 4 3" xfId="4419" xr:uid="{726B39D2-DB2C-4EC0-90A9-B9FF1963A80E}"/>
    <cellStyle name="Heading 3 2 7 4 3 2" xfId="8237" xr:uid="{33DCC9BE-9F21-4700-96A4-5CB0B21B5483}"/>
    <cellStyle name="Heading 3 2 7 4 3 2 2" xfId="25503" xr:uid="{33DEB8E5-1066-4E5D-AE02-6C2EFC6911B7}"/>
    <cellStyle name="Heading 3 2 7 4 3 3" xfId="17547" xr:uid="{5C2392D4-2124-4DD2-ACCD-F509EA7F2681}"/>
    <cellStyle name="Heading 3 2 7 4 3 4" xfId="20936" xr:uid="{910AE7FE-791F-4F60-8B74-9C21F8832E42}"/>
    <cellStyle name="Heading 3 2 7 4 4" xfId="2211" xr:uid="{DC0BD64F-7EFF-4F8A-849B-8792D37A85F6}"/>
    <cellStyle name="Heading 3 2 7 4 4 2" xfId="7677" xr:uid="{2B88EB10-9A1C-4053-8A0A-6FF0C527952C}"/>
    <cellStyle name="Heading 3 2 7 4 4 2 2" xfId="23498" xr:uid="{AE1DA677-5C06-4CB3-A245-11D3A0F3C061}"/>
    <cellStyle name="Heading 3 2 7 4 4 3" xfId="15518" xr:uid="{0B450720-D6B2-4E3D-BC38-C5AEB3DD7A6B}"/>
    <cellStyle name="Heading 3 2 7 4 4 4" xfId="21645" xr:uid="{E61C9B56-3477-4A32-8CF5-9AF995D84952}"/>
    <cellStyle name="Heading 3 2 7 4 5" xfId="5187" xr:uid="{019F2048-DDAD-4928-BBB6-07507F49B9D8}"/>
    <cellStyle name="Heading 3 2 7 4 5 2" xfId="8704" xr:uid="{EB1DF733-AEAA-43FA-8834-9C013762851C}"/>
    <cellStyle name="Heading 3 2 7 4 5 2 2" xfId="26240" xr:uid="{DB072E01-7152-4609-B536-0DE0F9AA0ECE}"/>
    <cellStyle name="Heading 3 2 7 4 5 3" xfId="18284" xr:uid="{14331FE2-41DA-4531-A13E-3FF2DFC56EFA}"/>
    <cellStyle name="Heading 3 2 7 4 5 4" xfId="21403" xr:uid="{3841FB62-E775-492A-8D6F-8ED87B7974EF}"/>
    <cellStyle name="Heading 3 2 7 4 6" xfId="4980" xr:uid="{9751CBC2-D853-4CE7-A3E9-0B7E7FCF9268}"/>
    <cellStyle name="Heading 3 2 7 4 6 2" xfId="8569" xr:uid="{CA321136-3211-401B-8147-C72EB7908325}"/>
    <cellStyle name="Heading 3 2 7 4 6 2 2" xfId="26035" xr:uid="{EE49D8B8-A3F3-4F03-88F7-843591D91DEF}"/>
    <cellStyle name="Heading 3 2 7 4 6 3" xfId="18079" xr:uid="{7484EA8E-08BB-436F-9A44-217DDEAF6883}"/>
    <cellStyle name="Heading 3 2 7 4 6 4" xfId="21268" xr:uid="{7FBF5E66-BEA1-43B6-AFAC-79205C75B6F6}"/>
    <cellStyle name="Heading 3 2 7 4 7" xfId="7379" xr:uid="{EC379CCD-FC4F-42BB-8EB6-709912AC44C4}"/>
    <cellStyle name="Heading 3 2 7 4 7 2" xfId="9282" xr:uid="{0C025F5A-26E5-4713-988B-3ED5696CD281}"/>
    <cellStyle name="Heading 3 2 7 4 7 3" xfId="22233" xr:uid="{F7A0197B-CEE3-41ED-A357-B9D829C30E4A}"/>
    <cellStyle name="Heading 3 2 7 4 8" xfId="7564" xr:uid="{FF8E0B32-C4ED-4348-A090-6CDC6F823615}"/>
    <cellStyle name="Heading 3 2 7 4 8 2" xfId="22834" xr:uid="{FA4B1139-9B63-41D0-A713-A2BB3A5AF474}"/>
    <cellStyle name="Heading 3 2 7 4 9" xfId="10767" xr:uid="{E8FD542A-16BC-40F3-881D-D52FEDFE3927}"/>
    <cellStyle name="Heading 3 2 7 4 9 2" xfId="23238" xr:uid="{DF2CD9E5-52CC-408A-847E-81C09CCA373B}"/>
    <cellStyle name="Heading 3 2 7 5" xfId="1267" xr:uid="{11D2FD04-6872-48ED-8FD3-B81EEF69D3FA}"/>
    <cellStyle name="Heading 3 2 7 5 10" xfId="20519" xr:uid="{F3611098-595B-428D-B904-4EFAD3FA2E4D}"/>
    <cellStyle name="Heading 3 2 7 5 2" xfId="3812" xr:uid="{68476A79-D8A9-4412-9B07-C146181F1BA8}"/>
    <cellStyle name="Heading 3 2 7 5 2 2" xfId="6793" xr:uid="{FA011289-EDED-403A-B596-A5A4E4E70FFE}"/>
    <cellStyle name="Heading 3 2 7 5 2 2 2" xfId="8988" xr:uid="{32B71E01-9019-4B8A-8C76-0D7E4E1223A8}"/>
    <cellStyle name="Heading 3 2 7 5 2 2 2 2" xfId="27838" xr:uid="{9A2349D8-60B6-41C9-AA97-B475412334DE}"/>
    <cellStyle name="Heading 3 2 7 5 2 2 3" xfId="19882" xr:uid="{6C107125-C030-42CE-826E-87408FF8007E}"/>
    <cellStyle name="Heading 3 2 7 5 2 2 4" xfId="21939" xr:uid="{115016A5-4F4E-451B-8CC1-F064C2A17461}"/>
    <cellStyle name="Heading 3 2 7 5 2 3" xfId="7947" xr:uid="{13E7091C-1E40-4E1A-8D57-163373BB0553}"/>
    <cellStyle name="Heading 3 2 7 5 2 3 2" xfId="24924" xr:uid="{C060E056-A3E0-4DCF-A63B-67149D1C2314}"/>
    <cellStyle name="Heading 3 2 7 5 2 4" xfId="16968" xr:uid="{FB132ACF-6BBD-424F-B2A4-573C5C224BD3}"/>
    <cellStyle name="Heading 3 2 7 5 2 5" xfId="20646" xr:uid="{E525B001-7E53-4790-8386-35A340BC50B4}"/>
    <cellStyle name="Heading 3 2 7 5 3" xfId="4381" xr:uid="{C5479FBF-82F7-4BD9-BBF2-1306F9D6FB00}"/>
    <cellStyle name="Heading 3 2 7 5 3 2" xfId="8199" xr:uid="{F4AC94E1-CBE8-4D0D-9DE5-7C2E639F19DF}"/>
    <cellStyle name="Heading 3 2 7 5 3 2 2" xfId="25465" xr:uid="{496651A1-8A4C-4A71-A05C-8B98BB8069CB}"/>
    <cellStyle name="Heading 3 2 7 5 3 3" xfId="17509" xr:uid="{B99DF1CE-347C-4A16-AACA-909ADE985C03}"/>
    <cellStyle name="Heading 3 2 7 5 3 4" xfId="20898" xr:uid="{7C604166-4FB6-4D6F-A9BA-20E00EB792A3}"/>
    <cellStyle name="Heading 3 2 7 5 4" xfId="2502" xr:uid="{82B7EB3D-4314-42A4-9702-970076DF476E}"/>
    <cellStyle name="Heading 3 2 7 5 4 2" xfId="7737" xr:uid="{105E276D-1349-4CB1-95E0-CFA5476591C5}"/>
    <cellStyle name="Heading 3 2 7 5 4 2 2" xfId="23639" xr:uid="{9611955A-7FF9-4967-81DC-442DB25C8DB8}"/>
    <cellStyle name="Heading 3 2 7 5 4 3" xfId="15686" xr:uid="{1164116B-77A5-46F8-9657-571BFE883AEE}"/>
    <cellStyle name="Heading 3 2 7 5 4 4" xfId="21726" xr:uid="{9E77E507-986D-42E8-A842-B9BB2430107F}"/>
    <cellStyle name="Heading 3 2 7 5 5" xfId="5146" xr:uid="{8F7E53B2-31CF-43D4-A121-1839A83DE1AC}"/>
    <cellStyle name="Heading 3 2 7 5 5 2" xfId="8663" xr:uid="{7D6F21D4-C96A-48C1-B99B-C2DC975C2411}"/>
    <cellStyle name="Heading 3 2 7 5 5 2 2" xfId="26199" xr:uid="{15BDC231-D72D-4861-85C2-78C39F97B849}"/>
    <cellStyle name="Heading 3 2 7 5 5 3" xfId="18243" xr:uid="{77E5711C-4D1B-4BBA-87B1-4D29EF08284C}"/>
    <cellStyle name="Heading 3 2 7 5 5 4" xfId="21362" xr:uid="{E09AEF42-9694-4CEF-B976-DF2FC07028F7}"/>
    <cellStyle name="Heading 3 2 7 5 6" xfId="5044" xr:uid="{612E6A42-58D6-4071-B912-656C7BAABAE9}"/>
    <cellStyle name="Heading 3 2 7 5 6 2" xfId="8608" xr:uid="{4DCB0B8A-D4CA-445B-9CC2-B15D85AA7BA7}"/>
    <cellStyle name="Heading 3 2 7 5 6 2 2" xfId="26097" xr:uid="{06FE73FC-BEEE-4860-BA74-FCC2DFA3DBBC}"/>
    <cellStyle name="Heading 3 2 7 5 6 3" xfId="18141" xr:uid="{A445A4CE-7ED7-4752-8F73-A34ACAE4741F}"/>
    <cellStyle name="Heading 3 2 7 5 6 4" xfId="21307" xr:uid="{DFDA45B0-F10E-4CBD-9C8E-F411B12E9E9A}"/>
    <cellStyle name="Heading 3 2 7 5 7" xfId="7454" xr:uid="{9B1FE1CD-912C-4BB3-854A-C84C4AB9C6C5}"/>
    <cellStyle name="Heading 3 2 7 5 7 2" xfId="9357" xr:uid="{ED69A3F4-81DE-477C-8CAA-D595ED83A69E}"/>
    <cellStyle name="Heading 3 2 7 5 7 3" xfId="22308" xr:uid="{98CF0CD8-A27C-43F0-9073-C68CDFF82AA1}"/>
    <cellStyle name="Heading 3 2 7 5 8" xfId="10435" xr:uid="{D53802D4-0103-44C8-A037-25D9FB35E3E0}"/>
    <cellStyle name="Heading 3 2 7 5 8 2" xfId="22793" xr:uid="{8636B746-CFCE-4CC4-B250-E31BDFD0B4AB}"/>
    <cellStyle name="Heading 3 2 7 5 9" xfId="14834" xr:uid="{93BF059C-65C7-4E74-BA29-8B7AC9B056BD}"/>
    <cellStyle name="Heading 3 2 8" xfId="1223" xr:uid="{48E8EF24-AF84-4354-8836-F72D6C853B34}"/>
    <cellStyle name="Heading 3 2 8 2" xfId="1421" xr:uid="{CCFF3E86-2932-453A-B5EC-576A40747D91}"/>
    <cellStyle name="Heading 3 2 8 2 10" xfId="14974" xr:uid="{C1636277-1174-47E0-A723-BFC459628E00}"/>
    <cellStyle name="Heading 3 2 8 2 11" xfId="15580" xr:uid="{B463E8A0-E3DB-420C-8F35-5A189DCA2946}"/>
    <cellStyle name="Heading 3 2 8 2 2" xfId="3959" xr:uid="{0F429EF8-0D7D-4A17-B2A8-7F594733996F}"/>
    <cellStyle name="Heading 3 2 8 2 2 2" xfId="6935" xr:uid="{EFFC29A7-F487-49F6-BBDA-A52FBD6937B4}"/>
    <cellStyle name="Heading 3 2 8 2 2 2 2" xfId="9130" xr:uid="{62190F76-1617-4B6D-9034-45300CF80D36}"/>
    <cellStyle name="Heading 3 2 8 2 2 2 2 2" xfId="27980" xr:uid="{C4076A6B-DA77-46AB-A9AE-462ED25922F0}"/>
    <cellStyle name="Heading 3 2 8 2 2 2 3" xfId="20024" xr:uid="{65743011-667F-4D24-A04C-66766BB05C27}"/>
    <cellStyle name="Heading 3 2 8 2 2 2 4" xfId="22081" xr:uid="{EB08857C-8D64-4470-AD61-583FC86FFDC0}"/>
    <cellStyle name="Heading 3 2 8 2 2 3" xfId="8087" xr:uid="{F553059C-8333-4167-A6EA-80324D19BE60}"/>
    <cellStyle name="Heading 3 2 8 2 2 3 2" xfId="25064" xr:uid="{AF7C6FA2-8016-4FE7-A10F-CDEF12E467A3}"/>
    <cellStyle name="Heading 3 2 8 2 2 4" xfId="17108" xr:uid="{43E427DC-EE7A-4669-8775-726E585D9D94}"/>
    <cellStyle name="Heading 3 2 8 2 2 5" xfId="20786" xr:uid="{4018D2C0-1252-475B-8B76-A60F045E0D4F}"/>
    <cellStyle name="Heading 3 2 8 2 3" xfId="4521" xr:uid="{BF33430F-F764-4C0C-A937-B0839DA1CEBC}"/>
    <cellStyle name="Heading 3 2 8 2 3 2" xfId="8339" xr:uid="{10B4B228-592E-4CB2-B331-25C1AE99E700}"/>
    <cellStyle name="Heading 3 2 8 2 3 2 2" xfId="25605" xr:uid="{20D08BE3-CC1F-4CE5-A164-15EA24A325BC}"/>
    <cellStyle name="Heading 3 2 8 2 3 3" xfId="17649" xr:uid="{B94A24F7-3203-4E8B-961B-056394453B48}"/>
    <cellStyle name="Heading 3 2 8 2 3 4" xfId="21038" xr:uid="{A29EDCAA-C5AA-44C5-9D99-539AEE28048C}"/>
    <cellStyle name="Heading 3 2 8 2 4" xfId="2488" xr:uid="{DE42F485-9BA7-4061-8AE9-D2A7C4CE44CF}"/>
    <cellStyle name="Heading 3 2 8 2 4 2" xfId="7723" xr:uid="{A65A17BF-378C-4E7E-82B5-9F4FEFE8C81F}"/>
    <cellStyle name="Heading 3 2 8 2 4 2 2" xfId="23625" xr:uid="{A39E4943-AADE-45F7-95BD-386E14930118}"/>
    <cellStyle name="Heading 3 2 8 2 4 3" xfId="15672" xr:uid="{01DFF6EF-F144-4FEF-A345-811176A69273}"/>
    <cellStyle name="Heading 3 2 8 2 4 4" xfId="21712" xr:uid="{ABB16F7C-C977-4E96-BF3C-23BBDBCFB872}"/>
    <cellStyle name="Heading 3 2 8 2 5" xfId="5289" xr:uid="{4940741F-CAEF-4A7C-8DF3-DD73F09D088F}"/>
    <cellStyle name="Heading 3 2 8 2 5 2" xfId="8806" xr:uid="{D2EA46C7-91D5-493B-9EF5-629C4A4D33C7}"/>
    <cellStyle name="Heading 3 2 8 2 5 2 2" xfId="26342" xr:uid="{D5150DAC-FBCC-4B85-89EF-9925AA987021}"/>
    <cellStyle name="Heading 3 2 8 2 5 3" xfId="18386" xr:uid="{7170EEF3-11C1-4D6E-BF44-B068AA3BBED8}"/>
    <cellStyle name="Heading 3 2 8 2 5 4" xfId="21505" xr:uid="{E16FF01C-8B1C-4952-848B-147CE40F3537}"/>
    <cellStyle name="Heading 3 2 8 2 6" xfId="5394" xr:uid="{62A3AA07-98A1-48D6-BD8C-9444E07EB0AA}"/>
    <cellStyle name="Heading 3 2 8 2 6 2" xfId="8904" xr:uid="{1C2B6C8D-1D20-4E07-B79D-2F85E42E0291}"/>
    <cellStyle name="Heading 3 2 8 2 6 2 2" xfId="26445" xr:uid="{183CA398-240F-48C0-A94F-9B7B05F8A6B5}"/>
    <cellStyle name="Heading 3 2 8 2 6 3" xfId="18489" xr:uid="{2FD56CAD-EE17-400D-B083-B67BE3BF8D66}"/>
    <cellStyle name="Heading 3 2 8 2 6 4" xfId="21603" xr:uid="{3692A43E-BDF3-455A-AB56-FD0F21468B10}"/>
    <cellStyle name="Heading 3 2 8 2 7" xfId="7374" xr:uid="{C48F0EA9-AED2-44B1-BDA9-0BDBF07F0017}"/>
    <cellStyle name="Heading 3 2 8 2 7 2" xfId="9277" xr:uid="{AEE312D8-B7C1-46A3-AD3E-78EF0195AA2E}"/>
    <cellStyle name="Heading 3 2 8 2 7 3" xfId="22228" xr:uid="{07CEA365-4F29-4149-AD73-A899DEE7B5CB}"/>
    <cellStyle name="Heading 3 2 8 2 8" xfId="7666" xr:uid="{F1539623-0CDF-46FB-BA3A-F0AA34AEA144}"/>
    <cellStyle name="Heading 3 2 8 2 8 2" xfId="22936" xr:uid="{F7C171A2-B6EF-468F-B460-76621152E526}"/>
    <cellStyle name="Heading 3 2 8 2 9" xfId="10370" xr:uid="{20AD4AAA-98EF-49A2-AA41-F765CACA9BCD}"/>
    <cellStyle name="Heading 3 2 8 2 9 2" xfId="22724" xr:uid="{86DA06D5-3903-42DB-8BB8-2B418602B338}"/>
    <cellStyle name="Heading 3 2 8 3" xfId="1507" xr:uid="{0CE72D78-47C9-4BC0-ACFC-4B21C20E38AE}"/>
    <cellStyle name="Heading 3 2 8 3 10" xfId="20536" xr:uid="{5AF2C940-D928-4AED-9B78-A30F6BBCB24B}"/>
    <cellStyle name="Heading 3 2 8 3 2" xfId="4044" xr:uid="{260E88D8-FBB3-4324-B2D9-3B6AE03E5647}"/>
    <cellStyle name="Heading 3 2 8 3 2 2" xfId="7020" xr:uid="{7EA6D409-51BF-46E9-9E3B-01A3EBFDAA8E}"/>
    <cellStyle name="Heading 3 2 8 3 2 2 2" xfId="9215" xr:uid="{24B809A8-7CD0-455C-B5DE-35626899238B}"/>
    <cellStyle name="Heading 3 2 8 3 2 2 2 2" xfId="28065" xr:uid="{37E69787-0A90-4D78-93A5-A7FA3C69EB5E}"/>
    <cellStyle name="Heading 3 2 8 3 2 2 3" xfId="20109" xr:uid="{02886A84-2C21-40CA-931F-7970D21625F9}"/>
    <cellStyle name="Heading 3 2 8 3 2 2 4" xfId="22166" xr:uid="{5E540F03-045A-47BC-8EA9-C22301D54E4B}"/>
    <cellStyle name="Heading 3 2 8 3 2 3" xfId="8171" xr:uid="{08C8B286-F877-40CF-9919-7845FA4D4627}"/>
    <cellStyle name="Heading 3 2 8 3 2 3 2" xfId="25148" xr:uid="{7C090D92-8273-406F-AEC1-76E53E106CDF}"/>
    <cellStyle name="Heading 3 2 8 3 2 4" xfId="17192" xr:uid="{B15C1041-7C2A-4E50-95E7-FB11331907A0}"/>
    <cellStyle name="Heading 3 2 8 3 2 5" xfId="20870" xr:uid="{39861CB3-1755-4E11-85B7-1BF605385ECE}"/>
    <cellStyle name="Heading 3 2 8 3 3" xfId="4605" xr:uid="{D939B86F-3E20-406E-B3A5-8475FBC911F6}"/>
    <cellStyle name="Heading 3 2 8 3 3 2" xfId="8423" xr:uid="{53574E09-2A7E-4D4A-A63F-84704176611B}"/>
    <cellStyle name="Heading 3 2 8 3 3 2 2" xfId="25689" xr:uid="{0DFF5D44-D279-45DC-BC29-AC05AFC4B129}"/>
    <cellStyle name="Heading 3 2 8 3 3 3" xfId="17733" xr:uid="{B74D64C9-DED8-4DB6-BC3A-DB05903A326A}"/>
    <cellStyle name="Heading 3 2 8 3 3 4" xfId="21122" xr:uid="{AA3BB3BA-00B2-483B-85A9-25F28D4A5D6A}"/>
    <cellStyle name="Heading 3 2 8 3 4" xfId="2543" xr:uid="{CB6BBA3E-FCB0-4231-A814-A887CB1041BC}"/>
    <cellStyle name="Heading 3 2 8 3 4 2" xfId="7773" xr:uid="{F3BAE594-0A6F-4045-BDE0-A32FA58D69B3}"/>
    <cellStyle name="Heading 3 2 8 3 4 2 2" xfId="23679" xr:uid="{EE24D117-D165-4D20-8B53-43CB3AB603E4}"/>
    <cellStyle name="Heading 3 2 8 3 4 3" xfId="15726" xr:uid="{36659518-6AD8-465C-BC79-895321F24E93}"/>
    <cellStyle name="Heading 3 2 8 3 4 4" xfId="21762" xr:uid="{651C13F8-6B4A-4855-8D19-C13F49CA0EF3}"/>
    <cellStyle name="Heading 3 2 8 3 5" xfId="5375" xr:uid="{137B7ADB-8B9D-493F-8FAE-518BD4B740FB}"/>
    <cellStyle name="Heading 3 2 8 3 5 2" xfId="8892" xr:uid="{C847F215-0738-4201-B93B-F105FCF64960}"/>
    <cellStyle name="Heading 3 2 8 3 5 2 2" xfId="26428" xr:uid="{08088CBF-2559-4764-AB22-BA993E3624A4}"/>
    <cellStyle name="Heading 3 2 8 3 5 3" xfId="18472" xr:uid="{7A48C7FF-4DDD-44FE-8EF5-17DBBB5EBB3C}"/>
    <cellStyle name="Heading 3 2 8 3 5 4" xfId="21591" xr:uid="{BC10370C-7D93-412A-BCC1-52114A1A6329}"/>
    <cellStyle name="Heading 3 2 8 3 6" xfId="4899" xr:uid="{B7956BD3-2F66-42B3-B66D-1B3117799BAE}"/>
    <cellStyle name="Heading 3 2 8 3 6 2" xfId="8545" xr:uid="{25A3C0C2-6DF4-4214-BB11-4D592273C720}"/>
    <cellStyle name="Heading 3 2 8 3 6 2 2" xfId="25956" xr:uid="{E701552C-1436-4E8B-A9C0-7AEBBCF5ED6D}"/>
    <cellStyle name="Heading 3 2 8 3 6 3" xfId="18000" xr:uid="{B6EB635A-05B7-40D6-AA01-D64886A75D04}"/>
    <cellStyle name="Heading 3 2 8 3 6 4" xfId="21244" xr:uid="{20E4C419-19EE-4DDE-B0D1-EC8691B80BFC}"/>
    <cellStyle name="Heading 3 2 8 3 7" xfId="7469" xr:uid="{BE22DB42-E72F-42F5-943C-F2AE89EDCCA7}"/>
    <cellStyle name="Heading 3 2 8 3 7 2" xfId="9372" xr:uid="{7BEA34D9-89AA-4A4D-A5EC-EA665D29C7ED}"/>
    <cellStyle name="Heading 3 2 8 3 7 3" xfId="22323" xr:uid="{C128D372-007F-4A01-AD39-B6B5F2DC2909}"/>
    <cellStyle name="Heading 3 2 8 3 8" xfId="10547" xr:uid="{85F3E213-C4CB-46E0-B052-8EE3BEC777CB}"/>
    <cellStyle name="Heading 3 2 8 3 8 2" xfId="23021" xr:uid="{2858F4E5-08B1-4508-BCC1-32A2A657C0E8}"/>
    <cellStyle name="Heading 3 2 8 3 9" xfId="15058" xr:uid="{3CE46032-91A4-4A8B-B683-6B7633768B5D}"/>
    <cellStyle name="Heading 3 2 9" xfId="1224" xr:uid="{44AC114F-6034-4A21-8717-0FBAE229DBA4}"/>
    <cellStyle name="Heading 3 2 9 2" xfId="1422" xr:uid="{E4ABC85E-1812-455D-AD6A-173A6EA036D1}"/>
    <cellStyle name="Heading 3 2 9 2 10" xfId="14975" xr:uid="{210BB5B1-A92D-4838-BBCD-E44C3CC0250A}"/>
    <cellStyle name="Heading 3 2 9 2 11" xfId="14629" xr:uid="{8114B6C8-205F-4214-9DE2-E12429CF3B4A}"/>
    <cellStyle name="Heading 3 2 9 2 2" xfId="3960" xr:uid="{F881F8CE-1742-4C10-9D36-3AAD47299A05}"/>
    <cellStyle name="Heading 3 2 9 2 2 2" xfId="6936" xr:uid="{24669900-4912-41CB-87AE-93717896ACFB}"/>
    <cellStyle name="Heading 3 2 9 2 2 2 2" xfId="9131" xr:uid="{2F0A8E5B-67BE-486F-B720-9E3A993A3ECA}"/>
    <cellStyle name="Heading 3 2 9 2 2 2 2 2" xfId="27981" xr:uid="{6968120F-9C2A-45D2-81BB-BB384AD10BA4}"/>
    <cellStyle name="Heading 3 2 9 2 2 2 3" xfId="20025" xr:uid="{84F19C2A-7892-4F35-86F6-6AC1BF75F415}"/>
    <cellStyle name="Heading 3 2 9 2 2 2 4" xfId="22082" xr:uid="{1AC70AF5-562B-4074-A1C4-933203704EB8}"/>
    <cellStyle name="Heading 3 2 9 2 2 3" xfId="8088" xr:uid="{6D462155-6F84-4DD1-A542-E7DAE3D11423}"/>
    <cellStyle name="Heading 3 2 9 2 2 3 2" xfId="25065" xr:uid="{E11B2C32-FCCE-497A-9034-AA2B1036CB8F}"/>
    <cellStyle name="Heading 3 2 9 2 2 4" xfId="17109" xr:uid="{68D1DC80-36E0-42BB-81B9-4BEB33BDDF49}"/>
    <cellStyle name="Heading 3 2 9 2 2 5" xfId="20787" xr:uid="{FB409415-12A6-4891-ABB5-8C8628790E79}"/>
    <cellStyle name="Heading 3 2 9 2 3" xfId="4522" xr:uid="{FDE41294-F9B2-4BA7-9547-B02EBBCBE456}"/>
    <cellStyle name="Heading 3 2 9 2 3 2" xfId="8340" xr:uid="{C8A8DCB5-21F2-487F-8E06-2E996651F6FE}"/>
    <cellStyle name="Heading 3 2 9 2 3 2 2" xfId="25606" xr:uid="{81883C87-D62E-4855-921F-EC4171D17923}"/>
    <cellStyle name="Heading 3 2 9 2 3 3" xfId="17650" xr:uid="{82DC6149-C4BA-4FF5-AE1D-A1C1903EBA48}"/>
    <cellStyle name="Heading 3 2 9 2 3 4" xfId="21039" xr:uid="{61BB1092-83F0-4FFF-80AD-E19679C2FA60}"/>
    <cellStyle name="Heading 3 2 9 2 4" xfId="2516" xr:uid="{1411D740-E590-41DF-8C8F-0688CEB30BBB}"/>
    <cellStyle name="Heading 3 2 9 2 4 2" xfId="7748" xr:uid="{8590762B-52CD-4E62-B9D1-BCDB35D1137C}"/>
    <cellStyle name="Heading 3 2 9 2 4 2 2" xfId="23653" xr:uid="{49993B5B-2494-43FF-A7F8-F3CD82477771}"/>
    <cellStyle name="Heading 3 2 9 2 4 3" xfId="15700" xr:uid="{93544FE5-6E82-4158-B85E-53EEAF803F0A}"/>
    <cellStyle name="Heading 3 2 9 2 4 4" xfId="21737" xr:uid="{B2469F0D-A710-4688-A917-0CF6C2823B5E}"/>
    <cellStyle name="Heading 3 2 9 2 5" xfId="5290" xr:uid="{182C4B67-2291-4B8F-9A59-17E18CBF274A}"/>
    <cellStyle name="Heading 3 2 9 2 5 2" xfId="8807" xr:uid="{DE2A646C-D4DB-471D-8D1C-EE622853A198}"/>
    <cellStyle name="Heading 3 2 9 2 5 2 2" xfId="26343" xr:uid="{D402285B-3E59-4B9A-981F-779660DFD9B1}"/>
    <cellStyle name="Heading 3 2 9 2 5 3" xfId="18387" xr:uid="{5ADAF603-384A-4F2D-8768-7AFC85DFD61F}"/>
    <cellStyle name="Heading 3 2 9 2 5 4" xfId="21506" xr:uid="{7DEDA996-7E87-466D-A84B-5F2DFDC8AFE5}"/>
    <cellStyle name="Heading 3 2 9 2 6" xfId="4657" xr:uid="{C3C394DE-8375-4245-8F2D-30619F72A391}"/>
    <cellStyle name="Heading 3 2 9 2 6 2" xfId="8443" xr:uid="{A1AB157A-5240-4A4B-A666-3EDC4796737E}"/>
    <cellStyle name="Heading 3 2 9 2 6 2 2" xfId="25730" xr:uid="{60FE5E38-A503-45FA-A51F-6DC406F1E952}"/>
    <cellStyle name="Heading 3 2 9 2 6 3" xfId="17774" xr:uid="{C22242BE-FDE7-4F05-982F-6C9FC60618FE}"/>
    <cellStyle name="Heading 3 2 9 2 6 4" xfId="21142" xr:uid="{3BEC630F-F231-42D7-908A-0B3EF173E4D8}"/>
    <cellStyle name="Heading 3 2 9 2 7" xfId="7474" xr:uid="{5B01A428-A147-492D-94CD-77FE1DE0E7FA}"/>
    <cellStyle name="Heading 3 2 9 2 7 2" xfId="9377" xr:uid="{F2629000-CD1F-4184-85CB-2F3B0E8494AA}"/>
    <cellStyle name="Heading 3 2 9 2 7 3" xfId="22328" xr:uid="{0FE7A425-EEBE-40BF-9302-A427D358C2A4}"/>
    <cellStyle name="Heading 3 2 9 2 8" xfId="7667" xr:uid="{650ECC59-B5B7-458E-B8D7-568C54DF538D}"/>
    <cellStyle name="Heading 3 2 9 2 8 2" xfId="22937" xr:uid="{9CA0E6A6-0055-48C8-AC03-E6532FD0E8EF}"/>
    <cellStyle name="Heading 3 2 9 2 9" xfId="10333" xr:uid="{774DD5D9-4C15-44A6-A183-613AD7942DE9}"/>
    <cellStyle name="Heading 3 2 9 2 9 2" xfId="22689" xr:uid="{3CBAA196-A862-480E-9E8B-4217FDE8820D}"/>
    <cellStyle name="Heading 3 2 9 3" xfId="1508" xr:uid="{A12B2249-812B-4D6C-8D0F-C63DDBFC60C9}"/>
    <cellStyle name="Heading 3 2 9 3 10" xfId="20551" xr:uid="{A7E8E2AD-2F67-41A3-9A2C-182AC8C76353}"/>
    <cellStyle name="Heading 3 2 9 3 2" xfId="4045" xr:uid="{A22E93C6-22FB-4EDA-9DCC-61563976111F}"/>
    <cellStyle name="Heading 3 2 9 3 2 2" xfId="7021" xr:uid="{C02D5D30-808F-44CB-967B-48FE514F80B4}"/>
    <cellStyle name="Heading 3 2 9 3 2 2 2" xfId="9216" xr:uid="{B2BB4362-16B7-4B6D-893D-F47A64082CD8}"/>
    <cellStyle name="Heading 3 2 9 3 2 2 2 2" xfId="28066" xr:uid="{BEF8F293-4020-4CB5-964C-7FEC4A1B4B5E}"/>
    <cellStyle name="Heading 3 2 9 3 2 2 3" xfId="20110" xr:uid="{251F42BE-934C-406B-ABD0-F40DFBF8A065}"/>
    <cellStyle name="Heading 3 2 9 3 2 2 4" xfId="22167" xr:uid="{F7ED1983-7905-4421-AA3F-AD43286EFE7E}"/>
    <cellStyle name="Heading 3 2 9 3 2 3" xfId="8172" xr:uid="{406C4C78-2B93-4BCE-8BAF-B693E9D41700}"/>
    <cellStyle name="Heading 3 2 9 3 2 3 2" xfId="25149" xr:uid="{8589B987-BA93-4A2A-8ACE-FF61A9963CE9}"/>
    <cellStyle name="Heading 3 2 9 3 2 4" xfId="17193" xr:uid="{BB735CC9-D407-470F-8CE0-ADA56BCA0D89}"/>
    <cellStyle name="Heading 3 2 9 3 2 5" xfId="20871" xr:uid="{9AA92BDB-42FD-4A76-A46D-D13693B9F4FC}"/>
    <cellStyle name="Heading 3 2 9 3 3" xfId="4606" xr:uid="{D94EB8FC-7C61-44BD-B596-6CDEE3D9E412}"/>
    <cellStyle name="Heading 3 2 9 3 3 2" xfId="8424" xr:uid="{225FED10-2978-4C9E-9359-8B9F4471791F}"/>
    <cellStyle name="Heading 3 2 9 3 3 2 2" xfId="25690" xr:uid="{39C501E8-59F2-4EA1-ABE9-38EB2D84E8B5}"/>
    <cellStyle name="Heading 3 2 9 3 3 3" xfId="17734" xr:uid="{1F2C66F0-D099-4522-BE20-C7C6F5295413}"/>
    <cellStyle name="Heading 3 2 9 3 3 4" xfId="21123" xr:uid="{02EAEAAE-377A-41AD-A43B-B6A3BD23891A}"/>
    <cellStyle name="Heading 3 2 9 3 4" xfId="2570" xr:uid="{E0968807-30ED-44E9-8C9B-7366FC40397F}"/>
    <cellStyle name="Heading 3 2 9 3 4 2" xfId="7800" xr:uid="{F6E4723C-EEF0-48F1-9B9A-E6A8638C47C6}"/>
    <cellStyle name="Heading 3 2 9 3 4 2 2" xfId="23706" xr:uid="{D9C15625-EA07-4C14-9E90-BA65E8D12A7F}"/>
    <cellStyle name="Heading 3 2 9 3 4 3" xfId="15753" xr:uid="{A432FCC9-5A76-4780-BE03-54C08CA1A6B6}"/>
    <cellStyle name="Heading 3 2 9 3 4 4" xfId="21789" xr:uid="{702FA5DB-91D1-4B14-BCB1-079AE673776E}"/>
    <cellStyle name="Heading 3 2 9 3 5" xfId="5376" xr:uid="{DD68B8DC-2188-45F1-B72C-DCFC630639C4}"/>
    <cellStyle name="Heading 3 2 9 3 5 2" xfId="8893" xr:uid="{9AD93584-0236-4431-80B3-D1BF74FACD01}"/>
    <cellStyle name="Heading 3 2 9 3 5 2 2" xfId="26429" xr:uid="{ECB71DAC-487D-42D3-B61E-EEE46C08955F}"/>
    <cellStyle name="Heading 3 2 9 3 5 3" xfId="18473" xr:uid="{58C02660-9921-4D27-8362-935A0BC53A84}"/>
    <cellStyle name="Heading 3 2 9 3 5 4" xfId="21592" xr:uid="{594362BA-0B86-4995-9F34-77EC4C98D7CF}"/>
    <cellStyle name="Heading 3 2 9 3 6" xfId="5699" xr:uid="{BFDEFF76-0935-48F9-A9E9-8F48FACDA555}"/>
    <cellStyle name="Heading 3 2 9 3 6 2" xfId="8956" xr:uid="{9D13B1E2-3711-42BB-9FF6-D9AC572C37FB}"/>
    <cellStyle name="Heading 3 2 9 3 6 2 2" xfId="26744" xr:uid="{E4A3F36B-03D1-4C11-90D0-B55DCB61ABA1}"/>
    <cellStyle name="Heading 3 2 9 3 6 3" xfId="18788" xr:uid="{8EF0A96A-906C-4B91-9FE0-AB80510AB209}"/>
    <cellStyle name="Heading 3 2 9 3 6 4" xfId="21678" xr:uid="{F426D4EB-CCAB-49E4-B794-36E3284F3720}"/>
    <cellStyle name="Heading 3 2 9 3 7" xfId="7399" xr:uid="{A6A99E59-CD9A-47CF-88B6-0D38FF633A1D}"/>
    <cellStyle name="Heading 3 2 9 3 7 2" xfId="9302" xr:uid="{3C91BCE6-45EB-4AA4-BA95-B727FD2D4FAE}"/>
    <cellStyle name="Heading 3 2 9 3 7 3" xfId="22253" xr:uid="{5026AC3F-BD41-42F6-9B8A-6E9D48E10D30}"/>
    <cellStyle name="Heading 3 2 9 3 8" xfId="10548" xr:uid="{7D10899B-9DDE-4790-BEFE-460AC3E9B3C8}"/>
    <cellStyle name="Heading 3 2 9 3 8 2" xfId="23022" xr:uid="{6620E3C9-2305-4246-8CB4-2015CAD0E9E2}"/>
    <cellStyle name="Heading 3 2 9 3 9" xfId="15059" xr:uid="{7B1D56DB-9A3F-4F68-BEB1-5E3FA47F502B}"/>
    <cellStyle name="Heading 3 20" xfId="31458" xr:uid="{3258BB1A-5775-4C4B-97D6-B103A472F54B}"/>
    <cellStyle name="Heading 3 20 2" xfId="32312" xr:uid="{3E4391EB-2EE5-476F-915B-3E9989508BBC}"/>
    <cellStyle name="Heading 3 21" xfId="31459" xr:uid="{53A6DCC9-317D-4F8A-A4E4-8F6127CCABA9}"/>
    <cellStyle name="Heading 3 21 2" xfId="32313" xr:uid="{85172E78-8C9C-4C8E-8A9C-5EAA6A062722}"/>
    <cellStyle name="Heading 3 22" xfId="31460" xr:uid="{B87D25F3-99F7-424C-8D4D-268EBDC9EA6D}"/>
    <cellStyle name="Heading 3 22 2" xfId="32314" xr:uid="{FA4505BE-194A-4B9D-9FE6-8DBFEC9BAC6C}"/>
    <cellStyle name="Heading 3 23" xfId="31461" xr:uid="{D416EA38-9F8C-4250-8DF9-9EE958D4095A}"/>
    <cellStyle name="Heading 3 23 2" xfId="32315" xr:uid="{B64AAF1D-C2AA-4CF5-8797-A49EC1E34E73}"/>
    <cellStyle name="Heading 3 24" xfId="31462" xr:uid="{4F3EE799-6957-4AA9-A6EF-AF062A727804}"/>
    <cellStyle name="Heading 3 24 2" xfId="32316" xr:uid="{B1F3ED90-59BA-4C1B-852E-C94E0EA40EC2}"/>
    <cellStyle name="Heading 3 25" xfId="9516" xr:uid="{BEBFBF7E-9863-4917-B58A-43E7711E870D}"/>
    <cellStyle name="Heading 3 3" xfId="399" xr:uid="{E784EFB0-6D4B-4ACD-A039-DCBBCA2485B0}"/>
    <cellStyle name="Heading 3 3 2" xfId="981" xr:uid="{A435AE26-D8F4-4580-8563-7BC1C5623463}"/>
    <cellStyle name="Heading 3 3 2 2" xfId="31465" xr:uid="{8CB26B24-D4B9-4DAA-867B-CF60C1D3B22F}"/>
    <cellStyle name="Heading 3 3 2 3" xfId="31464" xr:uid="{9D3F8607-5531-49D6-8312-25ED5A07EF09}"/>
    <cellStyle name="Heading 3 3 2 4" xfId="32318" xr:uid="{EE60689F-520B-4C9F-A1AE-146B61F8F119}"/>
    <cellStyle name="Heading 3 3 3" xfId="31463" xr:uid="{E9AAA881-3886-4CCF-A9BD-E5ABCCBB1A39}"/>
    <cellStyle name="Heading 3 3 3 2" xfId="32317" xr:uid="{6EC2BD84-4410-47C0-8DAE-2520FA0E73B6}"/>
    <cellStyle name="Heading 3 4" xfId="150" xr:uid="{63F8947A-2253-4E90-A275-F60758E0A8CB}"/>
    <cellStyle name="Heading 3 4 2" xfId="31467" xr:uid="{2AB05EEC-DB95-4013-BD8A-F23D6FE35709}"/>
    <cellStyle name="Heading 3 4 2 2" xfId="32320" xr:uid="{8A7D7E87-675B-4F0B-BC92-F546FB8EED3F}"/>
    <cellStyle name="Heading 3 4 3" xfId="31468" xr:uid="{C2B50C2A-BDE5-4BF7-ABAE-7088FCAA24F3}"/>
    <cellStyle name="Heading 3 4 3 2" xfId="32321" xr:uid="{0775CFB3-011E-4D3C-9486-59D063D4DA3B}"/>
    <cellStyle name="Heading 3 4 4" xfId="31469" xr:uid="{B97603B7-C658-40E9-9039-03146A1B1420}"/>
    <cellStyle name="Heading 3 4 4 2" xfId="32322" xr:uid="{AC0E19F4-F100-4F9F-BA22-790F0A7721AD}"/>
    <cellStyle name="Heading 3 4 5" xfId="31470" xr:uid="{A85B0297-985D-4A75-B327-9E729AA858D7}"/>
    <cellStyle name="Heading 3 4 5 2" xfId="32323" xr:uid="{AFD27259-A2AC-4906-9F75-5BE86D51B662}"/>
    <cellStyle name="Heading 3 4 6" xfId="31471" xr:uid="{1AEAEB80-C4D1-4C50-93BD-EBFD8F5E59B8}"/>
    <cellStyle name="Heading 3 4 6 2" xfId="32324" xr:uid="{33569D12-848F-40A1-9802-B8D0E0AB0D5B}"/>
    <cellStyle name="Heading 3 4 7" xfId="31466" xr:uid="{A3DA20D5-33A8-4824-9696-7502F9356925}"/>
    <cellStyle name="Heading 3 4 7 2" xfId="32319" xr:uid="{ED6625E1-46D8-46A2-BFF1-06281D01F164}"/>
    <cellStyle name="Heading 3 5" xfId="31472" xr:uid="{258FB12A-8E99-4CD7-A5A5-886A18204E70}"/>
    <cellStyle name="Heading 3 5 2" xfId="31473" xr:uid="{3C721D0E-817F-4672-9752-9F1AFCAA446B}"/>
    <cellStyle name="Heading 3 5 3" xfId="32325" xr:uid="{340CFE05-78EC-448D-B45D-FDABC97A11D6}"/>
    <cellStyle name="Heading 3 6" xfId="31474" xr:uid="{24126432-DE2C-4917-A524-55EB632FF8D1}"/>
    <cellStyle name="Heading 3 6 2" xfId="32326" xr:uid="{37638E72-07F6-433E-A1F5-3FEE40BA0FC3}"/>
    <cellStyle name="Heading 3 7" xfId="31475" xr:uid="{CC4C6E02-49DC-4BDD-9E3F-55A87F29DC86}"/>
    <cellStyle name="Heading 3 7 2" xfId="32327" xr:uid="{71200680-9ADE-4EB6-8265-44111832B8DB}"/>
    <cellStyle name="Heading 3 8" xfId="31476" xr:uid="{C3E2229C-38F2-45FB-B187-781B4B0B98A2}"/>
    <cellStyle name="Heading 3 8 2" xfId="32328" xr:uid="{6B87DB04-70B4-46AE-9F13-7782D7D90B3F}"/>
    <cellStyle name="Heading 3 9" xfId="31477" xr:uid="{4F500DD7-F651-4955-98D0-95CFBE1EC196}"/>
    <cellStyle name="Heading 3 9 2" xfId="32329" xr:uid="{CD9BE1AC-C94D-4F90-8ADC-0E8B8D6E7EDF}"/>
    <cellStyle name="Heading 4" xfId="35" builtinId="19" customBuiltin="1"/>
    <cellStyle name="Heading 4 1" xfId="31478" xr:uid="{A22CE2FE-11DE-4091-8C47-EE9A9BD07C0E}"/>
    <cellStyle name="Heading 4 1 2" xfId="31479" xr:uid="{C947A6B1-BF67-4518-816D-72ED9FD56138}"/>
    <cellStyle name="Heading 4 1 2 2" xfId="31480" xr:uid="{A87AC38C-3777-4937-BE44-1C99E71B67BF}"/>
    <cellStyle name="Heading 4 1 3" xfId="31481" xr:uid="{16B5F9A4-0C49-40B0-A60D-586FFE3E40E5}"/>
    <cellStyle name="Heading 4 10" xfId="31482" xr:uid="{77FF4C88-6F89-4075-A8F5-6DB175CA8630}"/>
    <cellStyle name="Heading 4 11" xfId="31483" xr:uid="{B0596443-7BD8-427F-8B23-624AE84FF170}"/>
    <cellStyle name="Heading 4 12" xfId="31484" xr:uid="{E60E202B-84E7-4286-90C0-EF86C56E2F6A}"/>
    <cellStyle name="Heading 4 13" xfId="31485" xr:uid="{1895C23D-106C-4232-BAB0-293B9F88EEF3}"/>
    <cellStyle name="Heading 4 14" xfId="31486" xr:uid="{7EEA09F0-EAC4-4F6D-A4EC-43EE43E1FADE}"/>
    <cellStyle name="Heading 4 15" xfId="31487" xr:uid="{C225BDF9-887A-434B-9092-7FD862326ED6}"/>
    <cellStyle name="Heading 4 16" xfId="31488" xr:uid="{2122F629-F7A0-4BB4-A335-1BD305DFA566}"/>
    <cellStyle name="Heading 4 17" xfId="31489" xr:uid="{EBF01FAC-D33E-445A-99DC-EA0093488EC6}"/>
    <cellStyle name="Heading 4 18" xfId="31490" xr:uid="{A8BF529E-EDC8-4508-AF16-AE8DDF5A7173}"/>
    <cellStyle name="Heading 4 19" xfId="31491" xr:uid="{64C552FE-B8C9-40A5-AD40-36E76A294CA5}"/>
    <cellStyle name="Heading 4 2" xfId="231" xr:uid="{E15F3B45-E1E2-43ED-9EB3-5BAA136FE8BE}"/>
    <cellStyle name="Heading 4 2 2" xfId="527" xr:uid="{0F0F694E-E739-4B16-A8DF-3FED07227FAC}"/>
    <cellStyle name="Heading 4 2 2 2" xfId="31494" xr:uid="{8135C9D3-5C61-4076-8B34-4892A52ADAD4}"/>
    <cellStyle name="Heading 4 2 2 3" xfId="31495" xr:uid="{EEEFFEB3-724C-4E87-91E1-BB2274158073}"/>
    <cellStyle name="Heading 4 2 2 4" xfId="31493" xr:uid="{708A57D4-288B-4363-807E-C27DF898CDA7}"/>
    <cellStyle name="Heading 4 2 3" xfId="2164" xr:uid="{96E331BA-C39B-4B44-A3CB-D13DF3C3D42F}"/>
    <cellStyle name="Heading 4 2 3 2" xfId="31496" xr:uid="{0123F059-1FBE-488A-9180-C0EF84253FDF}"/>
    <cellStyle name="Heading 4 2 4" xfId="31492" xr:uid="{7E2A4368-A268-4519-914C-8A58C4C766CF}"/>
    <cellStyle name="Heading 4 20" xfId="31497" xr:uid="{868E8B4F-0DDF-4359-92B4-3A6D8A9D772F}"/>
    <cellStyle name="Heading 4 21" xfId="31498" xr:uid="{544CAE41-F5D9-49F7-8858-6B063DA7E00C}"/>
    <cellStyle name="Heading 4 22" xfId="31499" xr:uid="{5849E4D2-5A1B-44DD-BCDD-07642C334921}"/>
    <cellStyle name="Heading 4 23" xfId="31500" xr:uid="{85C2884A-19EB-47D5-BFAE-4B8FA17D5960}"/>
    <cellStyle name="Heading 4 24" xfId="31501" xr:uid="{3CF5BC0F-25D2-4719-9D55-E30C5008C127}"/>
    <cellStyle name="Heading 4 25" xfId="9517" xr:uid="{7016B579-FC56-4E35-B319-BEF470425572}"/>
    <cellStyle name="Heading 4 3" xfId="398" xr:uid="{D1FFF33C-A2A8-40E6-A51F-246EDF17CC63}"/>
    <cellStyle name="Heading 4 3 2" xfId="982" xr:uid="{760573FE-CDDF-496F-9AD2-64BF797C387B}"/>
    <cellStyle name="Heading 4 3 2 2" xfId="31504" xr:uid="{1905282C-94EB-485D-9E26-2A76E8ACE151}"/>
    <cellStyle name="Heading 4 3 2 3" xfId="31503" xr:uid="{7C23AC7D-6B47-4881-A4D2-E02B5693CF31}"/>
    <cellStyle name="Heading 4 3 3" xfId="31502" xr:uid="{74AEDA98-B181-4D32-85B7-17948DB2CC84}"/>
    <cellStyle name="Heading 4 4" xfId="151" xr:uid="{E0EC620F-A656-4B97-9A8E-AF3A012B7389}"/>
    <cellStyle name="Heading 4 4 2" xfId="31506" xr:uid="{B1A9EA99-1210-47D9-AC15-6A29C82FC46C}"/>
    <cellStyle name="Heading 4 4 3" xfId="31507" xr:uid="{7DE29510-A2EE-4025-8297-9365F24E5667}"/>
    <cellStyle name="Heading 4 4 4" xfId="31508" xr:uid="{5545FE18-0F9C-453C-BF53-1B7F277A189B}"/>
    <cellStyle name="Heading 4 4 5" xfId="31509" xr:uid="{21D1222C-0DF0-499B-B0E4-52702172CD59}"/>
    <cellStyle name="Heading 4 4 6" xfId="31510" xr:uid="{70DE802E-50A1-48BB-BAB9-1C301DA691A6}"/>
    <cellStyle name="Heading 4 4 7" xfId="31505" xr:uid="{0CFE6A05-50EA-4952-9DC9-7F8554B6C7E8}"/>
    <cellStyle name="Heading 4 5" xfId="31511" xr:uid="{513ADB19-5180-4751-B24A-4731C7733BDA}"/>
    <cellStyle name="Heading 4 5 2" xfId="31512" xr:uid="{76510CAA-CAE4-4A05-8EC8-07C560364DF7}"/>
    <cellStyle name="Heading 4 6" xfId="31513" xr:uid="{EFD74277-969C-4A5E-9D68-F177085E1DE8}"/>
    <cellStyle name="Heading 4 7" xfId="31514" xr:uid="{CF9768A9-BA55-49B4-889F-D3721BE99269}"/>
    <cellStyle name="Heading 4 8" xfId="31515" xr:uid="{5415B35E-F0DF-442A-8A45-AF6F6E1FAF04}"/>
    <cellStyle name="Heading 4 9" xfId="31516" xr:uid="{ACC6CE47-23F9-4841-90C0-881003BE5C83}"/>
    <cellStyle name="Hyperlink" xfId="1019" builtinId="8" customBuiltin="1"/>
    <cellStyle name="Hyperlink 2" xfId="259" xr:uid="{56ACED2F-9032-4BC8-8047-0986BE82C697}"/>
    <cellStyle name="Hyperlink 2 2" xfId="413" xr:uid="{EF8E43FA-E899-41DD-87AC-2B8A2F73412F}"/>
    <cellStyle name="Hyperlink 2 3" xfId="2171" xr:uid="{59ADE498-BEFC-4995-87DC-C4739BF6B533}"/>
    <cellStyle name="Hyperlink 2 3 2" xfId="28382" xr:uid="{4B08A63F-6640-4DD6-BFD8-ABAE0DC0742F}"/>
    <cellStyle name="Hyperlink 2 4" xfId="1797" xr:uid="{3A48A021-9A6B-43C5-B901-C1BB68F1EA4A}"/>
    <cellStyle name="Hyperlink 2 4 2" xfId="32234" xr:uid="{5D6521A3-325B-4AFB-B83E-7B84371C9570}"/>
    <cellStyle name="Hyperlink 2 5" xfId="9842" xr:uid="{83D8C16B-61F0-4BB9-B516-64423974FD87}"/>
    <cellStyle name="Hyperlink 3" xfId="414" xr:uid="{493B903E-9AA9-4D2C-8A30-B817A1E27E19}"/>
    <cellStyle name="Hyperlink 3 2" xfId="31517" xr:uid="{FFB88FAC-169E-4993-B15A-D79EE1C36176}"/>
    <cellStyle name="Hyperlink 4" xfId="1085" xr:uid="{D337B663-E936-4207-A23D-589559585695}"/>
    <cellStyle name="Hyperlink 4 2" xfId="31518" xr:uid="{D45DFD46-E7FE-4AAA-A6DF-94505CA7E11C}"/>
    <cellStyle name="Hyperlink 4 3" xfId="28381" xr:uid="{703C4561-83E8-4EFB-990D-696D05904B4A}"/>
    <cellStyle name="Hyperlink 5" xfId="2442" xr:uid="{65106851-FFD9-478C-8D3B-86BB78CA07F6}"/>
    <cellStyle name="Hyperlink 5 2" xfId="31519" xr:uid="{2BA2BBE3-3B4F-4EF2-9E43-82F25587EDBC}"/>
    <cellStyle name="Hyperlink 6" xfId="9493" xr:uid="{6C0277DB-CA35-4367-947C-044C71C7A15B}"/>
    <cellStyle name="Input" xfId="38" builtinId="20" customBuiltin="1"/>
    <cellStyle name="Input 1" xfId="31521" xr:uid="{B5313EF2-8FF3-4D7A-BAC0-652F9DF25B34}"/>
    <cellStyle name="Input 1 2" xfId="31522" xr:uid="{53ACA5CC-F3C2-4212-B394-A1ED6E7F5DA1}"/>
    <cellStyle name="Input 1 2 2" xfId="31523" xr:uid="{3CF713DB-79AB-481D-949F-82FF7028EC30}"/>
    <cellStyle name="Input 1 3" xfId="31524" xr:uid="{4A99B251-FA69-47B9-A592-3BA28DDA5CA1}"/>
    <cellStyle name="Input 10" xfId="31525" xr:uid="{90E13D8D-E502-475B-80BF-2DCFAC9369C1}"/>
    <cellStyle name="Input 11" xfId="31526" xr:uid="{0CFCAA82-967C-42D5-8F19-FC6704FCAA05}"/>
    <cellStyle name="Input 12" xfId="31527" xr:uid="{321A5D19-C074-4F18-87B8-5754086A6C03}"/>
    <cellStyle name="Input 13" xfId="31528" xr:uid="{B108DEE9-7601-4F11-8FDD-F6CFB775925D}"/>
    <cellStyle name="Input 14" xfId="31529" xr:uid="{4933F274-3EBF-40FB-B8D1-57C004916E67}"/>
    <cellStyle name="Input 15" xfId="31530" xr:uid="{597C4A48-B1F0-4E49-BC31-AF4C19A85055}"/>
    <cellStyle name="Input 16" xfId="31531" xr:uid="{C4EF603B-8E1D-45C7-B100-0322FEEFDA18}"/>
    <cellStyle name="Input 17" xfId="31532" xr:uid="{18426527-1D09-4B81-B5DF-F8A14BDAF840}"/>
    <cellStyle name="Input 18" xfId="31533" xr:uid="{D3F59509-6329-4BEC-80C6-D9DA13C9DB9A}"/>
    <cellStyle name="Input 19" xfId="31534" xr:uid="{C9372C48-E469-4B31-BEC1-CB6FC3519C5C}"/>
    <cellStyle name="Input 19 2" xfId="31535" xr:uid="{6850EE30-2251-4A19-95AB-756530D66A2E}"/>
    <cellStyle name="Input 2" xfId="232" xr:uid="{B1FC71F0-3E32-45A6-8C29-135AE5B62B4C}"/>
    <cellStyle name="Input 2 10" xfId="32349" xr:uid="{289365A1-4A47-4576-9374-7D9CDA35CE61}"/>
    <cellStyle name="Input 2 11" xfId="9467" xr:uid="{688927C2-3ECE-44DD-AC32-5FAC258FD089}"/>
    <cellStyle name="Input 2 2" xfId="415" xr:uid="{50B96651-16BB-455E-8628-93925DDE94D2}"/>
    <cellStyle name="Input 2 2 2" xfId="1060" xr:uid="{E8E3B976-9F7F-4B5C-B68E-98E123B697C2}"/>
    <cellStyle name="Input 2 2 2 2" xfId="9610" xr:uid="{99D0FE5D-C60D-4BF5-AE6C-DD45B720611E}"/>
    <cellStyle name="Input 2 2 2 2 2" xfId="10314" xr:uid="{D011AD86-D81F-402C-811C-7BD4DA649B69}"/>
    <cellStyle name="Input 2 2 2 3" xfId="9603" xr:uid="{72C0ACB2-2813-46D3-95B2-773FDCB9B5B2}"/>
    <cellStyle name="Input 2 2 2 3 2" xfId="10028" xr:uid="{E3FE2A22-6FE1-46EC-9A92-A8616EBA3333}"/>
    <cellStyle name="Input 2 2 2 4" xfId="9980" xr:uid="{345A6D8A-DB75-4B70-8AF1-9EB426AC3FCD}"/>
    <cellStyle name="Input 2 2 2 5" xfId="31538" xr:uid="{DD368CD6-4C04-46D5-9F4E-6AE18745D4E5}"/>
    <cellStyle name="Input 2 2 2 6" xfId="9501" xr:uid="{EC77FF67-500C-4793-AD8C-B288028E4A52}"/>
    <cellStyle name="Input 2 2 3" xfId="9578" xr:uid="{227905B1-BFE8-4186-BAA3-FB88AB01C26C}"/>
    <cellStyle name="Input 2 2 3 2" xfId="10007" xr:uid="{A37BB3EF-C09A-4015-9E2F-F1A98591DB68}"/>
    <cellStyle name="Input 2 2 3 3" xfId="31539" xr:uid="{16A961BE-0331-4011-828D-02EFEF572465}"/>
    <cellStyle name="Input 2 2 4" xfId="9601" xr:uid="{41B23372-7591-4810-A1AB-BAF13C05DB2B}"/>
    <cellStyle name="Input 2 2 4 2" xfId="10035" xr:uid="{2256091B-BE3C-4E7C-B766-34F7979E7A91}"/>
    <cellStyle name="Input 2 2 4 3" xfId="31537" xr:uid="{9BBC4A8F-3473-434F-B261-B88CFB6636A2}"/>
    <cellStyle name="Input 2 2 5" xfId="9961" xr:uid="{2BE36640-04E0-464F-BB26-121B139B3E54}"/>
    <cellStyle name="Input 2 2 6" xfId="32333" xr:uid="{54569FF2-AD95-4195-9BC7-B9ED33DC44AB}"/>
    <cellStyle name="Input 2 2 7" xfId="32350" xr:uid="{2E7BB684-D450-4293-925D-C4400682971A}"/>
    <cellStyle name="Input 2 2 8" xfId="9477" xr:uid="{AFFF2A7E-CE42-4D64-B2EC-FDC8C18BF169}"/>
    <cellStyle name="Input 2 3" xfId="528" xr:uid="{EE55E354-640F-40EF-8010-292E9084C2F2}"/>
    <cellStyle name="Input 2 3 2" xfId="31540" xr:uid="{67B37E59-0518-4364-8C85-F156B107713B}"/>
    <cellStyle name="Input 2 4" xfId="889" xr:uid="{F22D9768-F5C7-4C4C-99CD-388044C91D55}"/>
    <cellStyle name="Input 2 4 2" xfId="1069" xr:uid="{60E6DDF6-3055-4853-824C-3834B68E76BE}"/>
    <cellStyle name="Input 2 4 2 2" xfId="9618" xr:uid="{3CBB96C2-1C31-4CB1-A28C-29B3D6B7FEEF}"/>
    <cellStyle name="Input 2 4 2 2 2" xfId="10307" xr:uid="{C446F044-9294-4B2F-9B4E-B0495A807278}"/>
    <cellStyle name="Input 2 4 2 3" xfId="9602" xr:uid="{FD6D7951-EDE8-402B-BB67-2122780A5646}"/>
    <cellStyle name="Input 2 4 2 3 2" xfId="10083" xr:uid="{0C5E8A96-60F8-4DE0-8C63-85F0E47D79AF}"/>
    <cellStyle name="Input 2 4 2 4" xfId="9985" xr:uid="{B13FA7DC-9EED-4161-A37F-871B697D8CC8}"/>
    <cellStyle name="Input 2 4 2 5" xfId="9509" xr:uid="{725E6642-2263-4C0F-A399-FF1E0BFAE039}"/>
    <cellStyle name="Input 2 4 3" xfId="9595" xr:uid="{99FDF312-20F9-4331-A2CC-FF7507AE2382}"/>
    <cellStyle name="Input 2 4 3 2" xfId="10450" xr:uid="{C26A17BE-0BB0-475E-9422-B4F20A2A7FA8}"/>
    <cellStyle name="Input 2 4 4" xfId="9572" xr:uid="{A84C7D65-A8C7-408D-803D-53CF32B219FB}"/>
    <cellStyle name="Input 2 4 4 2" xfId="11905" xr:uid="{28E01879-1F8F-4DD4-99C4-7B01C3A06D06}"/>
    <cellStyle name="Input 2 4 5" xfId="9968" xr:uid="{B57DC444-CEBE-4C30-8479-296F01105C16}"/>
    <cellStyle name="Input 2 4 6" xfId="32334" xr:uid="{02E7AF70-E806-4337-BE42-31EE8439B795}"/>
    <cellStyle name="Input 2 4 7" xfId="32351" xr:uid="{9F40C4C4-48F8-47B2-8A06-A2C919428567}"/>
    <cellStyle name="Input 2 4 8" xfId="9488" xr:uid="{7F56EA81-5074-4C40-BBB6-5945E6F58228}"/>
    <cellStyle name="Input 2 5" xfId="1055" xr:uid="{6F1792BD-85B4-4B45-A5BA-A73D27EB0032}"/>
    <cellStyle name="Input 2 5 2" xfId="9605" xr:uid="{6B2BE2B9-23E0-430D-B3A9-4E9077BA284D}"/>
    <cellStyle name="Input 2 5 2 2" xfId="11007" xr:uid="{6EB0B7D8-6476-4E97-8831-26D5E41FBC26}"/>
    <cellStyle name="Input 2 5 2 3" xfId="32275" xr:uid="{9373CB52-E11C-44A4-9127-216BDBCF4684}"/>
    <cellStyle name="Input 2 5 3" xfId="9573" xr:uid="{479DE267-A69C-430F-A909-25F9AEC5177F}"/>
    <cellStyle name="Input 2 5 3 2" xfId="10016" xr:uid="{580A860C-D928-4F84-B608-B06B9B904D6D}"/>
    <cellStyle name="Input 2 5 4" xfId="9975" xr:uid="{4100F60B-7BA3-41E0-9A01-8296FEB8F170}"/>
    <cellStyle name="Input 2 5 5" xfId="31541" xr:uid="{C3CCCBCE-7852-46F9-B2B7-11E1B9C97850}"/>
    <cellStyle name="Input 2 5 6" xfId="9496" xr:uid="{3798A6A6-D159-490E-AEED-DE384F946147}"/>
    <cellStyle name="Input 2 6" xfId="2199" xr:uid="{25398291-678E-4273-BBC3-AE4CCC2F919F}"/>
    <cellStyle name="Input 2 6 2" xfId="9958" xr:uid="{100C7653-C0BB-4CB1-AFC3-AF2FB31236A4}"/>
    <cellStyle name="Input 2 6 3" xfId="31536" xr:uid="{CB54DA7D-1224-4CE9-987C-1BBD31AB13DD}"/>
    <cellStyle name="Input 2 6 4" xfId="9582" xr:uid="{9AFC78C2-7C8D-44C9-A8B6-D943D309FB22}"/>
    <cellStyle name="Input 2 7" xfId="1660" xr:uid="{F1123951-34C9-4E65-B300-1E2E6D5AB65A}"/>
    <cellStyle name="Input 2 7 2" xfId="12180" xr:uid="{06D9D50A-4EBA-43D2-B858-05110FC2CEAE}"/>
    <cellStyle name="Input 2 7 3" xfId="9997" xr:uid="{E2F025D0-10D7-4EDE-8112-D2509B171F84}"/>
    <cellStyle name="Input 2 7 4" xfId="9590" xr:uid="{3BAEEFA1-2021-4D23-9183-07D935F0CA99}"/>
    <cellStyle name="Input 2 8" xfId="9721" xr:uid="{E531EDE5-C4C3-435D-9AA8-377BFA7C9B38}"/>
    <cellStyle name="Input 2 9" xfId="32335" xr:uid="{7E37A169-C66B-4E53-9CED-B7E6C9EF7E75}"/>
    <cellStyle name="Input 20" xfId="31542" xr:uid="{E83D4F3C-9C88-4183-BB30-84584014F024}"/>
    <cellStyle name="Input 21" xfId="31543" xr:uid="{F2E5E421-8468-4F7F-B4B3-6E46F517A55D}"/>
    <cellStyle name="Input 22" xfId="31520" xr:uid="{A1E18ED7-2B8F-4A87-A3FC-95F79CB7A3A0}"/>
    <cellStyle name="Input 23" xfId="9518" xr:uid="{5BB452EB-C264-420F-B071-3492BBE8F161}"/>
    <cellStyle name="Input 3" xfId="380" xr:uid="{D05734EE-270E-4970-BA9F-FCF591ED15AD}"/>
    <cellStyle name="Input 3 2" xfId="986" xr:uid="{A1FF0102-C0A7-4EEF-8764-A930C8823AC2}"/>
    <cellStyle name="Input 3 2 2" xfId="31546" xr:uid="{2F89AEC1-1CE8-4AD9-AF2F-E08BFA1B1584}"/>
    <cellStyle name="Input 3 2 3" xfId="31545" xr:uid="{74D48FFF-6371-43D0-9701-4E46BDF60D85}"/>
    <cellStyle name="Input 3 3" xfId="2233" xr:uid="{0B7BF5E4-5CC5-46C3-A0DD-CAC6B14EF3EB}"/>
    <cellStyle name="Input 3 3 2" xfId="31544" xr:uid="{34C13C2B-380E-453B-8D35-3E585237FD03}"/>
    <cellStyle name="Input 3 4" xfId="1643" xr:uid="{D29DD384-181B-4116-AFDC-1F2A445CE045}"/>
    <cellStyle name="Input 3 5" xfId="9705" xr:uid="{9BA8B037-2DA2-443B-BD64-3DA8DC9AC6C4}"/>
    <cellStyle name="Input 4" xfId="152" xr:uid="{7BC3545F-07D7-45D1-8655-A8A476E42C14}"/>
    <cellStyle name="Input 4 2" xfId="31548" xr:uid="{C2F3DE13-696D-41E4-97EA-0AC4BFACC8C8}"/>
    <cellStyle name="Input 4 3" xfId="31549" xr:uid="{4DE31CF3-A9AA-4367-86E9-33518BC8F740}"/>
    <cellStyle name="Input 4 4" xfId="31547" xr:uid="{9C6446BE-E0D1-4400-8919-B7C5C5AED640}"/>
    <cellStyle name="Input 5" xfId="31550" xr:uid="{DC69C68C-FBEE-476C-8D10-DAF666A107F1}"/>
    <cellStyle name="Input 5 2" xfId="31551" xr:uid="{6595D91B-D1AB-4227-B707-A579481C7FFC}"/>
    <cellStyle name="Input 6" xfId="31552" xr:uid="{A5BC9C05-00E2-43D3-89A0-B7AF04F04BAE}"/>
    <cellStyle name="Input 7" xfId="31553" xr:uid="{EA528CA9-4B62-49D7-A4EB-086C0DB8D843}"/>
    <cellStyle name="Input 8" xfId="31554" xr:uid="{DB6A46E6-9DCB-42A8-A038-9A00CEFC7828}"/>
    <cellStyle name="Input 9" xfId="31555" xr:uid="{D15263B9-8402-47A2-A400-BE85AD86E977}"/>
    <cellStyle name="Linked Cell" xfId="41" builtinId="24" customBuiltin="1"/>
    <cellStyle name="Linked Cell 1" xfId="31557" xr:uid="{FE90F277-C968-4ABD-9307-E97C0FA43DE3}"/>
    <cellStyle name="Linked Cell 1 2" xfId="31558" xr:uid="{A39D9939-5186-4B88-8BA6-9799B6854F00}"/>
    <cellStyle name="Linked Cell 1 2 2" xfId="31559" xr:uid="{FC24864F-3533-4E67-801C-FDD5DE8B8B78}"/>
    <cellStyle name="Linked Cell 1 3" xfId="31560" xr:uid="{8EBDE179-F7F6-40E3-9658-BA2CBC8A0134}"/>
    <cellStyle name="Linked Cell 10" xfId="31561" xr:uid="{CFCB4DA1-2732-489A-866F-96FBE69F26E3}"/>
    <cellStyle name="Linked Cell 11" xfId="31562" xr:uid="{6F954858-9A8E-45F4-97AA-2D64960C62B6}"/>
    <cellStyle name="Linked Cell 12" xfId="31563" xr:uid="{AC606CDB-9534-49AA-9D6C-6AEBF630519F}"/>
    <cellStyle name="Linked Cell 13" xfId="31564" xr:uid="{20CC63B2-AD2A-45C4-8F4D-F641E0630C00}"/>
    <cellStyle name="Linked Cell 14" xfId="31565" xr:uid="{AE139F77-1ABE-492B-99A4-56FA166B5453}"/>
    <cellStyle name="Linked Cell 15" xfId="31566" xr:uid="{C3471E73-F08C-4443-9469-3281135E7884}"/>
    <cellStyle name="Linked Cell 16" xfId="31567" xr:uid="{6EE0F3DD-C087-4ED0-A3C0-B59AAFDFC908}"/>
    <cellStyle name="Linked Cell 17" xfId="31568" xr:uid="{8C525BDE-3E19-45A7-98E7-D09B0B465DB0}"/>
    <cellStyle name="Linked Cell 18" xfId="31569" xr:uid="{900B8AEE-21A7-46B5-93B2-308441DB0121}"/>
    <cellStyle name="Linked Cell 19" xfId="31570" xr:uid="{9E53D408-C9B7-46F1-9163-547B297E670B}"/>
    <cellStyle name="Linked Cell 19 2" xfId="31571" xr:uid="{D4A7E465-3112-497E-B860-8FFE0C09253B}"/>
    <cellStyle name="Linked Cell 2" xfId="233" xr:uid="{131F6E9A-3387-4E85-8855-EFBF28235948}"/>
    <cellStyle name="Linked Cell 2 2" xfId="529" xr:uid="{C7E90642-0820-4C05-A05C-1D7B5F45FF46}"/>
    <cellStyle name="Linked Cell 2 2 2" xfId="31574" xr:uid="{0A47167F-7B0A-4F29-9C04-DB2FB2C80791}"/>
    <cellStyle name="Linked Cell 2 2 3" xfId="31575" xr:uid="{1D09AD08-EB43-4B97-B31E-0DDB59814B5B}"/>
    <cellStyle name="Linked Cell 2 2 4" xfId="31573" xr:uid="{10C52977-197D-453A-BC64-6AA1F2E8AAFA}"/>
    <cellStyle name="Linked Cell 2 3" xfId="1938" xr:uid="{EB0B10AA-457C-403F-B93D-905476AA6B0D}"/>
    <cellStyle name="Linked Cell 2 3 2" xfId="31576" xr:uid="{4BEBFE59-CB73-4C7E-A579-B7E1F911CE0F}"/>
    <cellStyle name="Linked Cell 2 4" xfId="31577" xr:uid="{92504ECB-3340-4FF7-81F5-A3AA609EB911}"/>
    <cellStyle name="Linked Cell 2 5" xfId="31572" xr:uid="{3FEFAC46-2FE5-488D-AFDD-085FE25F44CB}"/>
    <cellStyle name="Linked Cell 20" xfId="31578" xr:uid="{82689722-56C1-49D9-91D4-14D6348B0607}"/>
    <cellStyle name="Linked Cell 21" xfId="31579" xr:uid="{DAA336BC-571D-4666-9D9A-A4BC7040FB7C}"/>
    <cellStyle name="Linked Cell 22" xfId="31556" xr:uid="{84BAA275-D216-4407-A095-5250AF4EC197}"/>
    <cellStyle name="Linked Cell 23" xfId="9521" xr:uid="{26185ACC-8592-4660-95DF-459BB1AA91DA}"/>
    <cellStyle name="Linked Cell 3" xfId="383" xr:uid="{B40243F2-084C-4009-997B-F0F58D3DF8E3}"/>
    <cellStyle name="Linked Cell 3 2" xfId="989" xr:uid="{A2F3A970-88B1-4EB0-A0BD-C254F0607CFF}"/>
    <cellStyle name="Linked Cell 3 2 2" xfId="31582" xr:uid="{18C26D3B-A1EF-464A-A853-BC9D4C956D68}"/>
    <cellStyle name="Linked Cell 3 2 3" xfId="31581" xr:uid="{988E90DE-E4D7-491C-917B-1287A6DA122A}"/>
    <cellStyle name="Linked Cell 3 3" xfId="31580" xr:uid="{3150DBF6-67D4-46E2-A69C-EB257C7EA9E1}"/>
    <cellStyle name="Linked Cell 4" xfId="155" xr:uid="{BA3AD5D2-4A56-42EC-9125-11E0D1441392}"/>
    <cellStyle name="Linked Cell 4 2" xfId="31584" xr:uid="{AF67007F-EE36-44D7-9A7B-9F7DE4C26F4E}"/>
    <cellStyle name="Linked Cell 4 3" xfId="31585" xr:uid="{E0FC6387-1F7E-4756-8DA8-A6C876FB2B8A}"/>
    <cellStyle name="Linked Cell 4 4" xfId="31583" xr:uid="{F4945E6E-4310-4851-88B3-B2F03E573720}"/>
    <cellStyle name="Linked Cell 5" xfId="31586" xr:uid="{8B39C888-772F-4760-9235-757C0ADDE072}"/>
    <cellStyle name="Linked Cell 5 2" xfId="31587" xr:uid="{75447494-A9F3-435F-A7E1-44619F3EC28B}"/>
    <cellStyle name="Linked Cell 6" xfId="31588" xr:uid="{1767E4E0-1688-4A48-A284-8F298D8FA4B4}"/>
    <cellStyle name="Linked Cell 7" xfId="31589" xr:uid="{55CAFE12-5A1A-4C0A-B22A-44453674F4E7}"/>
    <cellStyle name="Linked Cell 8" xfId="31590" xr:uid="{574FEDD5-D50F-437D-B123-1C2EE4FFEB09}"/>
    <cellStyle name="Linked Cell 9" xfId="31591" xr:uid="{02DDEA37-79C0-4F5D-BD89-9E3F81A7455F}"/>
    <cellStyle name="Neutral" xfId="32396" builtinId="28" customBuiltin="1"/>
    <cellStyle name="Neutral 1" xfId="31593" xr:uid="{7BD0CC08-61A6-4A59-9E3F-CA1CC4508FEC}"/>
    <cellStyle name="Neutral 1 2" xfId="31594" xr:uid="{EDE6CE34-DDA7-4A9E-A40C-D5F66D8A7780}"/>
    <cellStyle name="Neutral 1 2 2" xfId="31595" xr:uid="{16EDB352-57EC-4D26-AC79-CA0EB23E3036}"/>
    <cellStyle name="Neutral 1 3" xfId="31596" xr:uid="{1627184C-3196-46E0-8E16-86B17F94AB57}"/>
    <cellStyle name="Neutral 10" xfId="31597" xr:uid="{9A9E93E7-7AF5-40B7-A73A-552D85E04E6F}"/>
    <cellStyle name="Neutral 11" xfId="31598" xr:uid="{24682DB0-DCD8-48D9-A116-9C45E09DE5E6}"/>
    <cellStyle name="Neutral 12" xfId="31599" xr:uid="{6818FDF6-C2B5-4432-B608-C473AAC38817}"/>
    <cellStyle name="Neutral 13" xfId="31600" xr:uid="{17AED582-38EA-47C3-B39F-5A47B20D7B6E}"/>
    <cellStyle name="Neutral 14" xfId="31601" xr:uid="{55D68EC4-B574-426A-B850-1D558E7E2161}"/>
    <cellStyle name="Neutral 15" xfId="31602" xr:uid="{068F2F3C-6D61-47BE-A046-07093D941DE2}"/>
    <cellStyle name="Neutral 16" xfId="31603" xr:uid="{3ED83B9D-BE93-4088-8601-D6E8F1065D8D}"/>
    <cellStyle name="Neutral 17" xfId="31604" xr:uid="{8027CE0C-2FE0-4BA0-B0AD-BF4EC6D6F479}"/>
    <cellStyle name="Neutral 18" xfId="31605" xr:uid="{BCB987FE-EC02-4C25-B5D4-163E05F11FAF}"/>
    <cellStyle name="Neutral 19" xfId="31606" xr:uid="{601EC410-FDB5-42D8-BBE3-F4379A4082B1}"/>
    <cellStyle name="Neutral 19 2" xfId="31607" xr:uid="{E1ADB1F1-6C9B-4AB0-BB55-FC1E7D2F9C52}"/>
    <cellStyle name="Neutral 2" xfId="234" xr:uid="{89200A13-ED5E-4C2D-8ADA-37B83E892044}"/>
    <cellStyle name="Neutral 2 2" xfId="530" xr:uid="{88C34713-65E2-4F89-9FEC-24D84190E159}"/>
    <cellStyle name="Neutral 2 2 2" xfId="31610" xr:uid="{FCDD1C1C-BBF3-429E-BB80-C16E758D5785}"/>
    <cellStyle name="Neutral 2 2 3" xfId="31611" xr:uid="{09A0916B-7184-4E19-8FD4-270AF271DAA3}"/>
    <cellStyle name="Neutral 2 2 4" xfId="31609" xr:uid="{76F50018-ECAC-42E2-8557-4FF013E2F45E}"/>
    <cellStyle name="Neutral 2 3" xfId="1089" xr:uid="{A537CDE6-13DE-44C7-8403-0A6237CEED7F}"/>
    <cellStyle name="Neutral 2 3 2" xfId="32248" xr:uid="{F377D821-CCA8-4015-99AE-14BFDB02721E}"/>
    <cellStyle name="Neutral 2 3 3" xfId="31612" xr:uid="{4697D428-8624-43CE-809B-EBFD3652EF5C}"/>
    <cellStyle name="Neutral 2 4" xfId="1837" xr:uid="{D0D03FCF-5F3F-4A87-8319-F17E7B7EB1FE}"/>
    <cellStyle name="Neutral 2 4 2" xfId="32274" xr:uid="{74F0D521-02D4-425B-8877-47BE0A84468A}"/>
    <cellStyle name="Neutral 2 5" xfId="1659" xr:uid="{EBFB4B94-AF3E-4864-B1D3-70116E033680}"/>
    <cellStyle name="Neutral 2 5 2" xfId="31613" xr:uid="{61F9EC03-B548-452C-BEF0-3EAC5D42E62C}"/>
    <cellStyle name="Neutral 2 6" xfId="9720" xr:uid="{80568E6D-471E-423A-8A97-ED3B2F0D5183}"/>
    <cellStyle name="Neutral 2 6 2" xfId="31608" xr:uid="{36F480F2-9210-4EFD-ACEE-14D76570B805}"/>
    <cellStyle name="Neutral 2 7" xfId="9468" xr:uid="{313EC567-6779-441A-AA11-9A4D61044E08}"/>
    <cellStyle name="Neutral 20" xfId="31614" xr:uid="{F425A183-B59E-4789-A584-65DD7E23DD69}"/>
    <cellStyle name="Neutral 21" xfId="31615" xr:uid="{0FD00299-8BE4-4E46-AF39-F00AA4F70780}"/>
    <cellStyle name="Neutral 22" xfId="31616" xr:uid="{EEBC77DF-F100-424B-AD19-FB772134C0DB}"/>
    <cellStyle name="Neutral 23" xfId="31592" xr:uid="{2F6C8B0A-7C56-40F5-8AA1-24244285D114}"/>
    <cellStyle name="Neutral 3" xfId="379" xr:uid="{C6399F3C-6865-4B00-93D6-CA17CE329CDD}"/>
    <cellStyle name="Neutral 3 2" xfId="985" xr:uid="{D92F111E-76A7-4E6F-BA78-124CFD339ED5}"/>
    <cellStyle name="Neutral 3 2 2" xfId="31619" xr:uid="{45486360-01D3-48C8-9407-C1D091ACEBF4}"/>
    <cellStyle name="Neutral 3 2 3" xfId="31618" xr:uid="{258BEDA2-025B-4861-928E-E56E55653845}"/>
    <cellStyle name="Neutral 3 3" xfId="2232" xr:uid="{BF13E280-8A18-421A-B1D9-A629F8C5646E}"/>
    <cellStyle name="Neutral 3 3 2" xfId="31617" xr:uid="{B5D2DB9D-C3AC-4608-A41E-107CB0AB6F72}"/>
    <cellStyle name="Neutral 3 4" xfId="1644" xr:uid="{8AC19980-C90E-4E5F-A48E-7A2EC4E4952F}"/>
    <cellStyle name="Neutral 3 5" xfId="9706" xr:uid="{772D833C-A1C8-4139-A34A-0AC344D39C0C}"/>
    <cellStyle name="Neutral 4" xfId="867" xr:uid="{03849EB9-D9C0-401B-A8B7-607F4CCA897C}"/>
    <cellStyle name="Neutral 4 2" xfId="31621" xr:uid="{F7C27771-413D-4E65-9871-481F50170698}"/>
    <cellStyle name="Neutral 4 3" xfId="31622" xr:uid="{A0EF94EA-761A-43A8-9020-FCDA6A466306}"/>
    <cellStyle name="Neutral 4 4" xfId="31620" xr:uid="{B54739F9-4C4B-4C44-A828-A693B5228AEF}"/>
    <cellStyle name="Neutral 5" xfId="1225" xr:uid="{17CFD544-2A55-4CC9-9B3B-66F1FFCA9881}"/>
    <cellStyle name="Neutral 5 2" xfId="31624" xr:uid="{7CC26CEB-CCF3-4077-8452-045317EEC127}"/>
    <cellStyle name="Neutral 5 3" xfId="31623" xr:uid="{4839DA08-A374-441B-A823-1200178BA25E}"/>
    <cellStyle name="Neutral 6" xfId="90" xr:uid="{53F9C409-0BDF-4BBB-8425-D21BB30A89C3}"/>
    <cellStyle name="Neutral 6 2" xfId="31625" xr:uid="{B7E6C9DF-679A-4B48-A086-37936B8F0521}"/>
    <cellStyle name="Neutral 7" xfId="31626" xr:uid="{28DEABB2-901E-4F72-8589-CE46997B93C4}"/>
    <cellStyle name="Neutral 8" xfId="31627" xr:uid="{79BBD1BB-4278-4A9F-8DBF-48AC3F06C7A4}"/>
    <cellStyle name="Neutral 9" xfId="31628" xr:uid="{551465AC-6B6E-4C82-98AF-784114D96F60}"/>
    <cellStyle name="ÑONVÒ" xfId="455" xr:uid="{DE5E438E-1DA9-404C-91F5-FBD5A85A3298}"/>
    <cellStyle name="ÑONVÒ 2" xfId="558" xr:uid="{1C112C80-C2F3-405A-9397-C200849838C6}"/>
    <cellStyle name="ÑONVÒ 2 2" xfId="1066" xr:uid="{549B3D9F-E26E-4375-A693-769348D0D4CA}"/>
    <cellStyle name="ÑONVÒ 2 2 2" xfId="9615" xr:uid="{C1940ED4-2701-4935-A7B9-037460D47099}"/>
    <cellStyle name="ÑONVÒ 2 2 2 2" xfId="10303" xr:uid="{286E3EDF-AA11-4CFB-940E-A57539E2FEF3}"/>
    <cellStyle name="ÑONVÒ 2 2 2 2 2" xfId="22670" xr:uid="{54BF4135-A9A8-46C1-AF64-975A842F2946}"/>
    <cellStyle name="ÑONVÒ 2 2 2 3" xfId="14417" xr:uid="{5477DCDE-B7CB-4774-9782-7584DB83A7E2}"/>
    <cellStyle name="ÑONVÒ 2 2 3" xfId="9592" xr:uid="{C29D81CF-F4D6-45E2-9846-056FF4567D9A}"/>
    <cellStyle name="ÑONVÒ 2 2 3 2" xfId="14430" xr:uid="{C3546B53-40B5-4023-84FD-24C5F138B75D}"/>
    <cellStyle name="ÑONVÒ 2 2 4" xfId="14401" xr:uid="{85EA4765-2D7C-49D6-915F-13F0666BD34C}"/>
    <cellStyle name="ÑONVÒ 2 2 5" xfId="32215" xr:uid="{88275E09-10C2-4E3B-BEB8-F9FFC7560D26}"/>
    <cellStyle name="ÑONVÒ 2 2 6" xfId="9506" xr:uid="{1310C8FD-085A-4BC4-BE22-8B1A7399D1F6}"/>
    <cellStyle name="ÑONVÒ 2 3" xfId="9566" xr:uid="{3B22151A-1BB1-4BFE-8369-E8AB11E3985C}"/>
    <cellStyle name="ÑONVÒ 2 3 2" xfId="9630" xr:uid="{DE134BA9-B2E4-4B06-8F63-EB7F961ABBC7}"/>
    <cellStyle name="ÑONVÒ 2 3 2 2" xfId="14425" xr:uid="{6E379223-7863-4FBC-A89C-727084764168}"/>
    <cellStyle name="ÑONVÒ 2 3 3" xfId="14426" xr:uid="{08E5C4B0-F5FA-459C-BAC6-28CBCC9AFCC2}"/>
    <cellStyle name="ÑONVÒ 2 4" xfId="9584" xr:uid="{1396A800-4E9B-4079-B357-D59946F77ED1}"/>
    <cellStyle name="ÑONVÒ 2 4 2" xfId="14423" xr:uid="{836CB2ED-49F4-4955-9498-AE540680320B}"/>
    <cellStyle name="ÑONVÒ 2 5" xfId="14397" xr:uid="{3495E91C-B682-44C8-9177-06307CF2A3BC}"/>
    <cellStyle name="ÑONVÒ 2 6" xfId="32352" xr:uid="{CF50601F-B7B4-418A-9456-0EB710639E8E}"/>
    <cellStyle name="ÑONVÒ 2 7" xfId="9482" xr:uid="{F0E48F13-955C-4AAD-A2FF-AC46A812EBA8}"/>
    <cellStyle name="ÑONVÒ 3" xfId="577" xr:uid="{0DE32E31-0DD9-4915-8161-037518D2C3DC}"/>
    <cellStyle name="ÑONVÒ 3 2" xfId="1067" xr:uid="{E7A75DF5-E32E-46D8-9F68-2B2E332D157B}"/>
    <cellStyle name="ÑONVÒ 3 2 2" xfId="9616" xr:uid="{C1C389EF-A278-4F8E-8A91-835EA9F9DE64}"/>
    <cellStyle name="ÑONVÒ 3 2 2 2" xfId="10309" xr:uid="{A07D7C3A-3788-4EBB-8C2D-368CEBE58778}"/>
    <cellStyle name="ÑONVÒ 3 2 2 2 2" xfId="22673" xr:uid="{71916F5A-C0F5-4126-A7F8-176E231164B1}"/>
    <cellStyle name="ÑONVÒ 3 2 2 3" xfId="14418" xr:uid="{1DDAC70C-76A9-4880-8203-99185A051C8C}"/>
    <cellStyle name="ÑONVÒ 3 2 3" xfId="9591" xr:uid="{7F454F36-F79A-40A7-A57D-06F702E4A05E}"/>
    <cellStyle name="ÑONVÒ 3 2 3 2" xfId="14422" xr:uid="{5C8F3689-1FEE-4946-81FF-CCD565BEF2EE}"/>
    <cellStyle name="ÑONVÒ 3 2 4" xfId="14402" xr:uid="{92A753E5-9174-4249-8516-D131D1F662C3}"/>
    <cellStyle name="ÑONVÒ 3 2 5" xfId="32216" xr:uid="{3CC40CF4-1141-4100-A078-4D930DA2837B}"/>
    <cellStyle name="ÑONVÒ 3 2 6" xfId="9507" xr:uid="{F1D2E22B-69AA-4A85-A3D5-B288FCC42E9A}"/>
    <cellStyle name="ÑONVÒ 3 3" xfId="9574" xr:uid="{F3AAEB1C-1C10-464B-B814-B0B232E66E83}"/>
    <cellStyle name="ÑONVÒ 3 3 2" xfId="9631" xr:uid="{73FEB2DB-1335-4A69-8148-88AA96721CFF}"/>
    <cellStyle name="ÑONVÒ 3 3 2 2" xfId="14428" xr:uid="{FF22E2A1-6B54-4D91-A0E7-F790E496E9F1}"/>
    <cellStyle name="ÑONVÒ 3 3 3" xfId="14420" xr:uid="{1644AC94-88E1-4D56-8554-077905F68B7C}"/>
    <cellStyle name="ÑONVÒ 3 4" xfId="9571" xr:uid="{9AA1F46B-5486-4B76-B3B1-2EA0060EE9B0}"/>
    <cellStyle name="ÑONVÒ 3 4 2" xfId="14412" xr:uid="{6AD32CE6-769E-4B91-BF41-1297EB32E867}"/>
    <cellStyle name="ÑONVÒ 3 5" xfId="14398" xr:uid="{C6BD1633-D497-4E82-8E95-A297222E4109}"/>
    <cellStyle name="ÑONVÒ 3 6" xfId="32353" xr:uid="{2239E94F-E898-44D1-99CC-D8B319D0CEC2}"/>
    <cellStyle name="ÑONVÒ 3 7" xfId="9484" xr:uid="{439994E7-6CF2-4615-82F7-C78073EDF714}"/>
    <cellStyle name="ÑONVÒ 4" xfId="1064" xr:uid="{09DACD65-84A1-4AFF-A33F-03866D2B9DAC}"/>
    <cellStyle name="ÑONVÒ 4 2" xfId="9614" xr:uid="{E960D88D-6C3D-4380-94E9-94C16299F85C}"/>
    <cellStyle name="ÑONVÒ 4 2 2" xfId="10302" xr:uid="{CD0251E9-B273-4D3E-AEAF-A355EAEC09C5}"/>
    <cellStyle name="ÑONVÒ 4 2 2 2" xfId="22669" xr:uid="{DB488CF0-9442-4F65-9FE1-671EC88E32F5}"/>
    <cellStyle name="ÑONVÒ 4 2 3" xfId="14416" xr:uid="{A0B3E2AD-43F2-4E3C-898A-476F2C13792B}"/>
    <cellStyle name="ÑONVÒ 4 3" xfId="9575" xr:uid="{1C6CE477-EFA0-44CB-B408-29716006D8EC}"/>
    <cellStyle name="ÑONVÒ 4 3 2" xfId="14419" xr:uid="{F8DCF5AC-88A2-4034-9DE7-474C17B5C266}"/>
    <cellStyle name="ÑONVÒ 4 4" xfId="14400" xr:uid="{4CBE084B-7E5F-4930-8F7D-3FDA6F9BE977}"/>
    <cellStyle name="ÑONVÒ 4 5" xfId="32214" xr:uid="{1CCD722A-558A-44AB-AA9A-B4CF06E91D48}"/>
    <cellStyle name="ÑONVÒ 4 6" xfId="9505" xr:uid="{A6E97850-9559-45B1-9EAB-EDCE6E3323A0}"/>
    <cellStyle name="ÑONVÒ 5" xfId="9564" xr:uid="{13210954-4AC3-4FF8-A691-475A1AC7B485}"/>
    <cellStyle name="ÑONVÒ 5 2" xfId="9629" xr:uid="{0301740C-27B2-4A1F-B3AB-341ABF7CA0BD}"/>
    <cellStyle name="ÑONVÒ 5 2 2" xfId="14421" xr:uid="{09E9FAA3-1D84-4BB5-B87D-8534413DB552}"/>
    <cellStyle name="ÑONVÒ 5 3" xfId="14414" xr:uid="{E11AE2A1-4249-4805-80CB-FF1842AA4190}"/>
    <cellStyle name="ÑONVÒ 6" xfId="9552" xr:uid="{7A436A19-5AEE-437C-BC30-142D37D44A10}"/>
    <cellStyle name="ÑONVÒ 6 2" xfId="14427" xr:uid="{0F861FF9-2748-4E44-B266-8B17BCFF6114}"/>
    <cellStyle name="ÑONVÒ 7" xfId="14393" xr:uid="{3F5A013F-A849-4098-88D8-252BB8B55BFB}"/>
    <cellStyle name="ÑONVÒ 8" xfId="32354" xr:uid="{D30C371C-E3B1-4C3E-926E-CD2721E32844}"/>
    <cellStyle name="ÑONVÒ 9" xfId="9481" xr:uid="{03672115-A404-4D40-A5EB-A8CD5BCC3FB0}"/>
    <cellStyle name="Normal" xfId="0" builtinId="0"/>
    <cellStyle name="Normal - Style1" xfId="1106" xr:uid="{2584EABC-C45C-4CC4-BB05-0F66A4C4299D}"/>
    <cellStyle name="Normal - Style1 2" xfId="251" xr:uid="{85B29365-EF46-4065-8791-66A2DA91ECAB}"/>
    <cellStyle name="Normal 10" xfId="101" xr:uid="{E2A0F92C-A714-40AE-800F-D549CDFBB493}"/>
    <cellStyle name="Normal 10 10" xfId="10021" xr:uid="{EE268585-D680-4677-8FAB-4A9B745B7CFC}"/>
    <cellStyle name="Normal 10 10 2" xfId="22408" xr:uid="{B4B3D66E-16C9-4D7E-B195-2A3C0BA7F4A1}"/>
    <cellStyle name="Normal 10 11" xfId="14453" xr:uid="{5E6E8234-042E-43FA-8572-D8646489DD29}"/>
    <cellStyle name="Normal 10 2" xfId="109" xr:uid="{38200173-6CD5-40C9-9744-C8380BEC86B9}"/>
    <cellStyle name="Normal 10 2 2" xfId="572" xr:uid="{BD521B68-E7D5-4CC8-822A-1BE38631B52A}"/>
    <cellStyle name="Normal 10 2 2 2" xfId="2308" xr:uid="{CACE7A07-80A6-4CAC-B5C1-951BF3D2E6B9}"/>
    <cellStyle name="Normal 10 2 2 2 2" xfId="31631" xr:uid="{77796F7D-A648-4F61-AD21-6B686FF94D4C}"/>
    <cellStyle name="Normal 10 2 2 3" xfId="1984" xr:uid="{7CDBF901-AFEB-4477-A3BA-3FE721D4ED24}"/>
    <cellStyle name="Normal 10 2 2 3 2" xfId="10868" xr:uid="{27EAAE91-972A-481D-A6DB-3FF52E84056F}"/>
    <cellStyle name="Normal 10 2 2 3 2 2" xfId="23339" xr:uid="{7334DE7C-7E12-44C6-B0CB-E39DC1396623}"/>
    <cellStyle name="Normal 10 2 2 3 3" xfId="15362" xr:uid="{43ADC0AD-F6A8-4CD8-8854-2125B1D8C453}"/>
    <cellStyle name="Normal 10 2 2 4" xfId="9928" xr:uid="{9CBA40FF-80AB-4D20-98E3-7393B4A9D091}"/>
    <cellStyle name="Normal 10 2 3" xfId="891" xr:uid="{C7912848-74BE-40C5-AC34-3B3394DDD297}"/>
    <cellStyle name="Normal 10 2 3 2" xfId="31632" xr:uid="{DE41D310-043D-41C8-9333-047EBBC2FC5A}"/>
    <cellStyle name="Normal 10 2 4" xfId="2207" xr:uid="{5038C77C-34AF-49A5-BB0F-11BB056B267C}"/>
    <cellStyle name="Normal 10 2 4 2" xfId="31630" xr:uid="{48BD8335-7BDF-4A09-BB61-0B8895246DF6}"/>
    <cellStyle name="Normal 10 2 5" xfId="2838" xr:uid="{CA33FE09-5D38-462B-A7D2-5D9BF5576D7D}"/>
    <cellStyle name="Normal 10 2 5 2" xfId="5841" xr:uid="{77ED6A86-88FB-4B21-9654-547C03EADD34}"/>
    <cellStyle name="Normal 10 2 5 2 2" xfId="13168" xr:uid="{F36E8D5C-6437-4BDF-8DEA-00676AF252CE}"/>
    <cellStyle name="Normal 10 2 5 2 2 2" xfId="26886" xr:uid="{882862F1-46A7-445A-9637-5B6C1BCE9862}"/>
    <cellStyle name="Normal 10 2 5 2 3" xfId="18930" xr:uid="{43017343-B86A-4B99-9709-3848263295FE}"/>
    <cellStyle name="Normal 10 2 5 3" xfId="11252" xr:uid="{120A6BE7-36A7-4810-AA66-D0973D55F0D1}"/>
    <cellStyle name="Normal 10 2 5 3 2" xfId="23972" xr:uid="{0241304B-B4F4-48DA-8141-13E37CDADBA9}"/>
    <cellStyle name="Normal 10 2 5 4" xfId="16017" xr:uid="{05F13E16-151F-4F9D-886D-493F7BE7BF3A}"/>
    <cellStyle name="Normal 10 2 6" xfId="3102" xr:uid="{89CE290D-0832-4FDE-B984-AC662EB380E7}"/>
    <cellStyle name="Normal 10 2 6 2" xfId="6099" xr:uid="{C3C4598A-876C-408B-9847-A1220474AFA8}"/>
    <cellStyle name="Normal 10 2 6 2 2" xfId="13426" xr:uid="{2585EA95-C013-4FBF-BD5D-C81AC3EA6FA4}"/>
    <cellStyle name="Normal 10 2 6 2 2 2" xfId="27144" xr:uid="{99258CB6-E1B3-4B30-8BCB-A5460B60E98E}"/>
    <cellStyle name="Normal 10 2 6 2 3" xfId="19188" xr:uid="{883AD102-AA88-4BE3-8BDD-6CDBF7E31245}"/>
    <cellStyle name="Normal 10 2 6 3" xfId="11512" xr:uid="{AC6C6106-1264-4664-B7F5-D9D1C4047B13}"/>
    <cellStyle name="Normal 10 2 6 3 2" xfId="24232" xr:uid="{360FD7B7-5FA8-4713-8AD6-7B557AFA6B1D}"/>
    <cellStyle name="Normal 10 2 6 4" xfId="16277" xr:uid="{2CD3EE69-9D1D-4C8E-BED8-8EB6B3DB0BE8}"/>
    <cellStyle name="Normal 10 2 7" xfId="3347" xr:uid="{9883197D-E923-40D4-881F-2D1A1959BCF3}"/>
    <cellStyle name="Normal 10 2 7 2" xfId="6344" xr:uid="{85D0CF69-DACD-44D4-A5FB-560FC9DA19ED}"/>
    <cellStyle name="Normal 10 2 7 2 2" xfId="13671" xr:uid="{FAF1A952-D145-411E-BD5A-0868B12A8694}"/>
    <cellStyle name="Normal 10 2 7 2 2 2" xfId="27389" xr:uid="{E5913040-2E3D-4934-9EA5-0AE9141ACB7D}"/>
    <cellStyle name="Normal 10 2 7 2 3" xfId="19433" xr:uid="{69088C08-AFB6-48EA-9E2C-66DC909202B2}"/>
    <cellStyle name="Normal 10 2 7 3" xfId="11757" xr:uid="{59406BE2-482F-46EB-A3B7-889F7B8348B4}"/>
    <cellStyle name="Normal 10 2 7 3 2" xfId="24477" xr:uid="{3ED231A2-2763-4308-9EC1-46E7A41A56BC}"/>
    <cellStyle name="Normal 10 2 7 4" xfId="16522" xr:uid="{B1994828-1008-47F7-9533-820E7761827C}"/>
    <cellStyle name="Normal 10 2 8" xfId="1683" xr:uid="{939FE107-BE62-4CCA-B258-D919D45CB851}"/>
    <cellStyle name="Normal 10 2 8 2" xfId="10627" xr:uid="{147F4FF1-E6D1-4217-B730-D7DCD3279CCE}"/>
    <cellStyle name="Normal 10 2 8 2 2" xfId="23097" xr:uid="{BB5C7DD2-0623-457F-8E1F-60210F95A38F}"/>
    <cellStyle name="Normal 10 2 8 3" xfId="15130" xr:uid="{3277B834-8AE8-4173-B24C-D6D313477757}"/>
    <cellStyle name="Normal 10 2 9" xfId="9744" xr:uid="{D12A3D39-CDBD-4416-9EF5-7BC030B6E516}"/>
    <cellStyle name="Normal 10 3" xfId="890" xr:uid="{9B6DCFCB-26A0-49A2-9477-5FA87F9F1124}"/>
    <cellStyle name="Normal 10 3 2" xfId="2403" xr:uid="{F926A5D3-E98D-4D33-8C3B-18C5E8E60F70}"/>
    <cellStyle name="Normal 10 3 2 2" xfId="31633" xr:uid="{2F0CB296-6090-42D2-860D-686E8336520E}"/>
    <cellStyle name="Normal 10 3 3" xfId="1870" xr:uid="{A9D06468-AA1F-451C-99F1-E9CC52DD4366}"/>
    <cellStyle name="Normal 10 3 3 2" xfId="10778" xr:uid="{A64ED860-DA87-41BB-811B-FF83EE0E33F3}"/>
    <cellStyle name="Normal 10 3 3 2 2" xfId="23249" xr:uid="{E51EEDDC-387E-4B2F-BDBD-F2375E8916FB}"/>
    <cellStyle name="Normal 10 3 3 3" xfId="15274" xr:uid="{0DC5053A-38CF-41C1-BA6E-FC853E1DFCC0}"/>
    <cellStyle name="Normal 10 3 4" xfId="9889" xr:uid="{B4C76066-8CA9-464F-9EED-D35145F3CBEC}"/>
    <cellStyle name="Normal 10 4" xfId="2750" xr:uid="{E4907DA7-9302-4F62-86DA-AECC907A7EE2}"/>
    <cellStyle name="Normal 10 4 2" xfId="5754" xr:uid="{5714FD20-D623-4D6B-A2CA-ADCA8B57FA97}"/>
    <cellStyle name="Normal 10 4 2 2" xfId="13081" xr:uid="{4C06B230-6BFE-427B-83CF-3F32DF8CF79D}"/>
    <cellStyle name="Normal 10 4 2 2 2" xfId="26799" xr:uid="{365D145A-3ECD-4823-B7BD-AE8DF7B282F8}"/>
    <cellStyle name="Normal 10 4 2 3" xfId="18843" xr:uid="{E41DFB70-6F84-415C-8765-79120CF77CAB}"/>
    <cellStyle name="Normal 10 4 3" xfId="11164" xr:uid="{696146F6-78EF-4926-BBD3-BCADED152207}"/>
    <cellStyle name="Normal 10 4 3 2" xfId="23884" xr:uid="{D33BB91F-5DF7-4496-8F2E-B5182DFAE101}"/>
    <cellStyle name="Normal 10 4 4" xfId="15930" xr:uid="{C8C95256-5B6A-45A8-8E8E-5C6841DFFEF4}"/>
    <cellStyle name="Normal 10 4 5" xfId="31634" xr:uid="{BABA5782-7C29-4CE0-9FD0-10C7256F4D58}"/>
    <cellStyle name="Normal 10 5" xfId="3014" xr:uid="{972153D7-1917-40D7-9AD2-A56D40300CB0}"/>
    <cellStyle name="Normal 10 5 2" xfId="6011" xr:uid="{02E787CC-08B8-451C-9915-A49BEB9723D9}"/>
    <cellStyle name="Normal 10 5 2 2" xfId="13338" xr:uid="{F8A4C315-DCEF-44C8-9C97-B13292AEAE7C}"/>
    <cellStyle name="Normal 10 5 2 2 2" xfId="27056" xr:uid="{35CF7AFF-4052-47BD-8BC6-3309560B2052}"/>
    <cellStyle name="Normal 10 5 2 3" xfId="19100" xr:uid="{61CD5EE4-ABDE-4E91-B252-2228BCF7C13B}"/>
    <cellStyle name="Normal 10 5 3" xfId="11424" xr:uid="{611CB02B-1A99-4C95-8520-ECEE1AD6993F}"/>
    <cellStyle name="Normal 10 5 3 2" xfId="24144" xr:uid="{D262981A-C358-4940-8F1F-EB431C199769}"/>
    <cellStyle name="Normal 10 5 4" xfId="16189" xr:uid="{4F94315C-0CA2-4E33-9E4F-A30B84AC8CAA}"/>
    <cellStyle name="Normal 10 5 5" xfId="31635" xr:uid="{36C3CAF2-DEF7-4B1D-B830-700A60785FDB}"/>
    <cellStyle name="Normal 10 6" xfId="3259" xr:uid="{3557F36C-D922-4702-8073-B34BE0A8BC28}"/>
    <cellStyle name="Normal 10 6 2" xfId="6256" xr:uid="{BB3DBBCE-43F5-4140-A747-1ECE619AC7D6}"/>
    <cellStyle name="Normal 10 6 2 2" xfId="13583" xr:uid="{45BD7B2C-8A15-4635-9F75-FD3D0FBAFD8C}"/>
    <cellStyle name="Normal 10 6 2 2 2" xfId="27301" xr:uid="{9E8816AC-829D-4E92-9EDB-0C9A86F6B63F}"/>
    <cellStyle name="Normal 10 6 2 3" xfId="19345" xr:uid="{E4F5702F-5DA3-4D25-B8A2-F74502A9F71C}"/>
    <cellStyle name="Normal 10 6 3" xfId="11669" xr:uid="{75935B90-ED70-43A9-8B41-9FE0D20333F4}"/>
    <cellStyle name="Normal 10 6 3 2" xfId="24389" xr:uid="{E6B41052-CCFA-47A9-BBA4-681B20F9A17D}"/>
    <cellStyle name="Normal 10 6 4" xfId="16434" xr:uid="{7817E286-DAF0-4743-8085-DFAACA036305}"/>
    <cellStyle name="Normal 10 6 5" xfId="31629" xr:uid="{2C6AB104-BC0C-4248-A6AF-EDDA524A6E62}"/>
    <cellStyle name="Normal 10 7" xfId="3505" xr:uid="{6955111C-068E-4178-9852-35C1FAB0EEEB}"/>
    <cellStyle name="Normal 10 7 2" xfId="6495" xr:uid="{6A704E00-157C-4783-B49E-C3E2CB8962E9}"/>
    <cellStyle name="Normal 10 7 2 2" xfId="13821" xr:uid="{665B8B97-2B9A-4EEC-BB99-7181DA191698}"/>
    <cellStyle name="Normal 10 7 2 2 2" xfId="27540" xr:uid="{106825F1-0386-4CCF-8438-9DF1389AD5F0}"/>
    <cellStyle name="Normal 10 7 2 3" xfId="19584" xr:uid="{0A017F19-29D7-4CAF-9F60-645B1E13013B}"/>
    <cellStyle name="Normal 10 7 3" xfId="11909" xr:uid="{EB96738E-5FDB-43A7-AABA-0277EC1D54FE}"/>
    <cellStyle name="Normal 10 7 3 2" xfId="24628" xr:uid="{126435B3-4192-42C2-9FFF-22927F603E4E}"/>
    <cellStyle name="Normal 10 7 4" xfId="16672" xr:uid="{99034631-A5E9-4FFB-A0D0-270EF74E4826}"/>
    <cellStyle name="Normal 10 8" xfId="4085" xr:uid="{733AE7C8-A863-4510-802B-4134908D7E5F}"/>
    <cellStyle name="Normal 10 8 2" xfId="7041" xr:uid="{9842AF8F-04F1-43F3-98CE-334A70538FA1}"/>
    <cellStyle name="Normal 10 8 2 2" xfId="14110" xr:uid="{05A0FE9B-59E9-4E8E-A1D1-7CE6DD97FB15}"/>
    <cellStyle name="Normal 10 8 2 2 2" xfId="28086" xr:uid="{AF391E84-02BE-439F-9F36-6ADC3266F15D}"/>
    <cellStyle name="Normal 10 8 2 3" xfId="20130" xr:uid="{F9EDC651-5A3D-4EA9-803B-CDA7782FCCC2}"/>
    <cellStyle name="Normal 10 8 3" xfId="12202" xr:uid="{97B8BDBD-549D-44E0-9B61-55F873E0DB35}"/>
    <cellStyle name="Normal 10 8 3 2" xfId="25169" xr:uid="{FCE1254B-A841-44C3-8CAC-D4CDF598D999}"/>
    <cellStyle name="Normal 10 8 4" xfId="17213" xr:uid="{CCD2FE0B-5F6C-40FB-999D-9BFFC26C51EA}"/>
    <cellStyle name="Normal 10 9" xfId="4642" xr:uid="{D4FEC4DD-178E-497A-8CB7-15429B93E1E7}"/>
    <cellStyle name="Normal 10 9 2" xfId="12494" xr:uid="{AE796A05-4F0E-4876-B9CC-66DF506524A2}"/>
    <cellStyle name="Normal 10 9 2 2" xfId="25717" xr:uid="{CA77C8AA-E99C-49AC-8375-03FE53905B73}"/>
    <cellStyle name="Normal 10 9 3" xfId="17761" xr:uid="{EC7EC1A0-CA0F-4261-BBA0-757E94E692FD}"/>
    <cellStyle name="Normal 10_50200210" xfId="31636" xr:uid="{4BEF835D-4632-4835-B1BC-50B4C3B78B80}"/>
    <cellStyle name="Normal 100" xfId="4612" xr:uid="{B9961213-63C3-4C7C-A956-67D16CAFA7C3}"/>
    <cellStyle name="Normal 100 2" xfId="31637" xr:uid="{3AA75BBE-A37C-4F70-BBC5-7EF7C8138C53}"/>
    <cellStyle name="Normal 101" xfId="10002" xr:uid="{D3CEA110-9B57-42A3-B302-05198E25E2D6}"/>
    <cellStyle name="Normal 101 2" xfId="22385" xr:uid="{60400ED9-1536-439D-9FD4-9DA22DACE6DB}"/>
    <cellStyle name="Normal 101 3" xfId="31638" xr:uid="{AE004EA8-C996-4280-BD14-3965558E79C9}"/>
    <cellStyle name="Normal 102" xfId="10145" xr:uid="{095BA1BA-0C2E-4635-8F17-E9717D2AD14D}"/>
    <cellStyle name="Normal 102 2" xfId="22515" xr:uid="{F6799995-53EC-4B41-8776-75CFD79B0079}"/>
    <cellStyle name="Normal 102 3" xfId="31639" xr:uid="{A8DFF26F-B381-49F6-A193-8CF44B45C979}"/>
    <cellStyle name="Normal 103" xfId="14383" xr:uid="{C1AE0B95-BC71-49F4-BDE0-E0E190ACFDF1}"/>
    <cellStyle name="Normal 103 2" xfId="28359" xr:uid="{D9BE906C-CA7F-4909-8D31-0E155E062B36}"/>
    <cellStyle name="Normal 103 3" xfId="31640" xr:uid="{F584A51F-ADD1-4C70-8EE0-5C37D8AA9009}"/>
    <cellStyle name="Normal 104" xfId="14388" xr:uid="{E323D2BF-349D-4EB6-82C6-5BF95470B772}"/>
    <cellStyle name="Normal 104 2" xfId="28363" xr:uid="{B6FE37AF-8AA4-4678-AC90-CFA0BF980671}"/>
    <cellStyle name="Normal 104 3" xfId="31641" xr:uid="{4183C725-CFA2-457B-8AA9-78AD6010368B}"/>
    <cellStyle name="Normal 105" xfId="14390" xr:uid="{7071A4A8-5DDD-4F6B-89A6-0F083BAC02F2}"/>
    <cellStyle name="Normal 105 2" xfId="28365" xr:uid="{6D941D40-4680-498A-96A2-93927ED9B0BA}"/>
    <cellStyle name="Normal 105 3" xfId="31642" xr:uid="{2EE3CA55-84FE-4268-8952-216FA9CBFA10}"/>
    <cellStyle name="Normal 106" xfId="9632" xr:uid="{8350DC79-140F-4F78-A5D9-535FF936B3F7}"/>
    <cellStyle name="Normal 106 2" xfId="14626" xr:uid="{9BFAAAF4-F03B-4036-BC4E-6DCCDDFC6284}"/>
    <cellStyle name="Normal 106 3" xfId="14433" xr:uid="{A58C5923-0224-48CB-914B-481446C2AC32}"/>
    <cellStyle name="Normal 106 4" xfId="31643" xr:uid="{C932CB59-C803-49D8-B0E0-3AE8BCF47A88}"/>
    <cellStyle name="Normal 107" xfId="9966" xr:uid="{185B3C7D-6706-4456-BE21-019CA08DEE9D}"/>
    <cellStyle name="Normal 107 2" xfId="31644" xr:uid="{2751613B-A918-4F4D-AB2A-A50C07FDF0DF}"/>
    <cellStyle name="Normal 108" xfId="14395" xr:uid="{6A486432-A30B-4E4D-861D-AEC53EBBC2F9}"/>
    <cellStyle name="Normal 108 2" xfId="31645" xr:uid="{517F466D-2829-4382-AB76-635D3388E117}"/>
    <cellStyle name="Normal 109" xfId="9993" xr:uid="{8F9D6405-BA08-40DE-A95C-81AD4FD0B42B}"/>
    <cellStyle name="Normal 109 2" xfId="31646" xr:uid="{380EF93D-7C1A-4A0C-AFAD-10EF6D10AFD1}"/>
    <cellStyle name="Normal 11" xfId="313" xr:uid="{8FA185B0-01C0-4249-B77D-0F71BEABAFC2}"/>
    <cellStyle name="Normal 11 2" xfId="589" xr:uid="{B8E81273-41A4-4203-9808-D438DAE39C44}"/>
    <cellStyle name="Normal 11 2 2" xfId="892" xr:uid="{8CB08789-8A3B-4AB8-A887-F86224708540}"/>
    <cellStyle name="Normal 11 2 2 2" xfId="2404" xr:uid="{83A1BC68-5BF8-4C42-96F9-91C0F86368D2}"/>
    <cellStyle name="Normal 11 2 2 2 2" xfId="31649" xr:uid="{923F9077-45C2-4C98-9D64-25361094CA25}"/>
    <cellStyle name="Normal 11 2 2 3" xfId="1986" xr:uid="{BF62862A-7C98-4BC3-B769-DB29FEED39FD}"/>
    <cellStyle name="Normal 11 2 2 3 2" xfId="10870" xr:uid="{098C47A2-B0B4-43AC-A503-55120A638E9E}"/>
    <cellStyle name="Normal 11 2 2 3 2 2" xfId="23341" xr:uid="{FD7182F7-1B3F-47FD-A503-C4FFB29A241A}"/>
    <cellStyle name="Normal 11 2 2 3 3" xfId="15364" xr:uid="{FDEF8C69-296F-4CFA-9DEC-610E76AF3D27}"/>
    <cellStyle name="Normal 11 2 2 4" xfId="9930" xr:uid="{F92285C1-ACC6-4E01-B3CE-093F225D9EAB}"/>
    <cellStyle name="Normal 11 2 3" xfId="2317" xr:uid="{59EC7FC2-7A4D-493A-8AFD-C0E4D5D89204}"/>
    <cellStyle name="Normal 11 2 3 2" xfId="31648" xr:uid="{A9BFA1B3-C509-4764-9B73-F4A16E8F8CE5}"/>
    <cellStyle name="Normal 11 2 4" xfId="2840" xr:uid="{B5BDDE22-D642-48F7-800B-4F589EB23F29}"/>
    <cellStyle name="Normal 11 2 4 2" xfId="5843" xr:uid="{FAC19ACE-2949-4829-87D5-0A0E1D8F84E0}"/>
    <cellStyle name="Normal 11 2 4 2 2" xfId="13170" xr:uid="{3ED4C1C7-DB8C-4CD1-895D-6B49A0C383F3}"/>
    <cellStyle name="Normal 11 2 4 2 2 2" xfId="26888" xr:uid="{84157388-D968-41A5-A088-0E6E7A464207}"/>
    <cellStyle name="Normal 11 2 4 2 3" xfId="18932" xr:uid="{D0BCF376-2D68-4732-BB62-9816A298744E}"/>
    <cellStyle name="Normal 11 2 4 3" xfId="11254" xr:uid="{40FD711C-DDB4-453B-BE55-76E5C50805E3}"/>
    <cellStyle name="Normal 11 2 4 3 2" xfId="23974" xr:uid="{A58BAEB7-C3B6-4EF1-862C-7052484333F0}"/>
    <cellStyle name="Normal 11 2 4 4" xfId="16019" xr:uid="{F8E3FFCC-A1D8-431E-AF01-23DCCE58E59A}"/>
    <cellStyle name="Normal 11 2 5" xfId="3104" xr:uid="{CE34C6F3-8441-42BE-B2E2-276B3A066FC6}"/>
    <cellStyle name="Normal 11 2 5 2" xfId="6101" xr:uid="{7A84B9E8-98D4-42B4-9E0D-63DD0ABEA6D2}"/>
    <cellStyle name="Normal 11 2 5 2 2" xfId="13428" xr:uid="{0095BD4E-A556-4A3F-A4CC-9AC74EB670D7}"/>
    <cellStyle name="Normal 11 2 5 2 2 2" xfId="27146" xr:uid="{E97CEEA7-7EB7-49FB-B83E-42CB6CE6DB5C}"/>
    <cellStyle name="Normal 11 2 5 2 3" xfId="19190" xr:uid="{D98E9CDA-5EDE-4DA7-B5DF-55FD0A1D190F}"/>
    <cellStyle name="Normal 11 2 5 3" xfId="11514" xr:uid="{99590B61-45F9-437B-93E8-94CA62969117}"/>
    <cellStyle name="Normal 11 2 5 3 2" xfId="24234" xr:uid="{3D348377-94F0-49B1-8CB9-586598AF3161}"/>
    <cellStyle name="Normal 11 2 5 4" xfId="16279" xr:uid="{B2C121FB-11F2-4481-A773-F79EFBC9E871}"/>
    <cellStyle name="Normal 11 2 6" xfId="3349" xr:uid="{88EA6410-1330-4F81-8D0F-BD3EDBBC96B1}"/>
    <cellStyle name="Normal 11 2 6 2" xfId="6346" xr:uid="{7286B857-D360-4E90-85F7-EFFD3D7C6BD7}"/>
    <cellStyle name="Normal 11 2 6 2 2" xfId="13673" xr:uid="{F09CCFCB-A769-4DF7-9693-99F220F8A022}"/>
    <cellStyle name="Normal 11 2 6 2 2 2" xfId="27391" xr:uid="{8DEBC395-4546-4EB9-AD32-0953823086E1}"/>
    <cellStyle name="Normal 11 2 6 2 3" xfId="19435" xr:uid="{FAFA51A3-9809-4DC1-B133-8CD0BE0F9811}"/>
    <cellStyle name="Normal 11 2 6 3" xfId="11759" xr:uid="{52D4C092-A0B4-450D-B49A-4E637235CFA2}"/>
    <cellStyle name="Normal 11 2 6 3 2" xfId="24479" xr:uid="{E731EB95-166E-404C-9FDA-F83E5F0D4B68}"/>
    <cellStyle name="Normal 11 2 6 4" xfId="16524" xr:uid="{C509D45C-2E1D-47AE-A2AF-A496433FDFAE}"/>
    <cellStyle name="Normal 11 2 7" xfId="1685" xr:uid="{5DBFE97E-891B-4DED-BA5B-9BA45D3ADD9D}"/>
    <cellStyle name="Normal 11 2 7 2" xfId="10629" xr:uid="{6F978CF6-B776-444B-B615-5AD27DC3C094}"/>
    <cellStyle name="Normal 11 2 7 2 2" xfId="23099" xr:uid="{2D9BEDE2-0FA0-4441-8AAB-83A2E9E316F3}"/>
    <cellStyle name="Normal 11 2 7 3" xfId="15132" xr:uid="{F35F4A35-1CAC-4AFA-A66D-84E8A9310087}"/>
    <cellStyle name="Normal 11 2 8" xfId="9746" xr:uid="{D920A8F1-8B61-4A9C-9AF1-96DC959388B1}"/>
    <cellStyle name="Normal 11 3" xfId="1082" xr:uid="{29ED7038-917B-42F2-B9C2-5E4DED1A514E}"/>
    <cellStyle name="Normal 11 3 2" xfId="2447" xr:uid="{6967778D-138E-4A8A-BED4-F45862BEF0B4}"/>
    <cellStyle name="Normal 11 3 3" xfId="1872" xr:uid="{5CC32341-1657-4BAA-BE10-65C287D1C67C}"/>
    <cellStyle name="Normal 11 3 3 2" xfId="10780" xr:uid="{6E80E9CB-3F36-413F-82F6-071FE79905D9}"/>
    <cellStyle name="Normal 11 3 3 2 2" xfId="23251" xr:uid="{15FC3F3C-7988-44A0-B626-EAF28D306D0C}"/>
    <cellStyle name="Normal 11 3 3 3" xfId="15276" xr:uid="{65A8B562-9C52-42FB-B33E-E22C46E24E09}"/>
    <cellStyle name="Normal 11 3 4" xfId="9891" xr:uid="{9A627839-D2F7-4596-98EC-3D3D7C6CD751}"/>
    <cellStyle name="Normal 11 3 5" xfId="31650" xr:uid="{538AD0AB-8AB7-4C03-994F-7715F49E2D8A}"/>
    <cellStyle name="Normal 11 4" xfId="2147" xr:uid="{EE2DCA28-6491-4995-A81C-5ACFA0F1E1FF}"/>
    <cellStyle name="Normal 11 4 2" xfId="31647" xr:uid="{AE8A4731-C88E-4353-8EFA-F78B969135DE}"/>
    <cellStyle name="Normal 11 5" xfId="2752" xr:uid="{0F55A9F1-E645-4CB1-A299-C31D58CCD661}"/>
    <cellStyle name="Normal 11 5 2" xfId="5756" xr:uid="{58A9F579-8C10-4293-8D8D-D40B0E7C46DC}"/>
    <cellStyle name="Normal 11 5 2 2" xfId="13083" xr:uid="{DF5B4973-A686-4B1C-8865-46891F755DFD}"/>
    <cellStyle name="Normal 11 5 2 2 2" xfId="26801" xr:uid="{1F549924-7B1E-42BA-9395-C0C6A204E527}"/>
    <cellStyle name="Normal 11 5 2 3" xfId="18845" xr:uid="{F8A1CC74-155D-4BEC-BC4F-1765A8E5E580}"/>
    <cellStyle name="Normal 11 5 3" xfId="11166" xr:uid="{AB905D47-A854-4CCB-A20A-0E2E7B238D2D}"/>
    <cellStyle name="Normal 11 5 3 2" xfId="23886" xr:uid="{67F9FC1C-B2C8-4345-A66A-B13DE59765DD}"/>
    <cellStyle name="Normal 11 5 4" xfId="15932" xr:uid="{8988B0A2-F9DA-44E2-9946-C6BB4C78DADA}"/>
    <cellStyle name="Normal 11 6" xfId="3016" xr:uid="{01A49475-4EAD-4CBF-89FB-5C08192FDF4E}"/>
    <cellStyle name="Normal 11 6 2" xfId="6013" xr:uid="{456FFE5D-168C-4177-8491-B50EB55F779E}"/>
    <cellStyle name="Normal 11 6 2 2" xfId="13340" xr:uid="{A9288CB1-2493-42DE-A6A1-6221649DBB05}"/>
    <cellStyle name="Normal 11 6 2 2 2" xfId="27058" xr:uid="{38F47BD7-48AE-4E6F-96EE-CA437F058BE9}"/>
    <cellStyle name="Normal 11 6 2 3" xfId="19102" xr:uid="{5E4D4120-F0FE-4D58-BCA5-09CA345114F0}"/>
    <cellStyle name="Normal 11 6 3" xfId="11426" xr:uid="{0890408A-A8C7-4024-942B-5F43A40FC638}"/>
    <cellStyle name="Normal 11 6 3 2" xfId="24146" xr:uid="{8B251C22-5FCF-4F75-8051-C16C98856C22}"/>
    <cellStyle name="Normal 11 6 4" xfId="16191" xr:uid="{884C9E3D-05A6-4EFB-BC86-59BB04728A9E}"/>
    <cellStyle name="Normal 11 7" xfId="3261" xr:uid="{CB1A6998-85D4-4410-8A61-50D5EF6E8F3C}"/>
    <cellStyle name="Normal 11 7 2" xfId="6258" xr:uid="{C94D0281-0D40-4F7E-94D2-01753D7CDD0C}"/>
    <cellStyle name="Normal 11 7 2 2" xfId="13585" xr:uid="{1050D2B3-E973-474E-BF35-01086FA2C8EB}"/>
    <cellStyle name="Normal 11 7 2 2 2" xfId="27303" xr:uid="{F2D7CB21-D759-42D0-B09F-8E134D462CD7}"/>
    <cellStyle name="Normal 11 7 2 3" xfId="19347" xr:uid="{99A4DEB4-8F50-4E97-B1EC-1386B22A3475}"/>
    <cellStyle name="Normal 11 7 3" xfId="11671" xr:uid="{F489B7A0-776F-4CD1-A4FE-934B118286B3}"/>
    <cellStyle name="Normal 11 7 3 2" xfId="24391" xr:uid="{4FC26425-2849-4E05-9A0D-B14470498B65}"/>
    <cellStyle name="Normal 11 7 4" xfId="16436" xr:uid="{D01E30E0-31AF-437F-975F-F222043BE59C}"/>
    <cellStyle name="Normal 11 8" xfId="1581" xr:uid="{A76FCDC7-E05E-4D73-A471-7CA7DBFB1CE1}"/>
    <cellStyle name="Normal 11 8 2" xfId="10578" xr:uid="{B45D2071-56FC-4DC4-A190-77B4E3E3D248}"/>
    <cellStyle name="Normal 11 8 2 2" xfId="23048" xr:uid="{D0DBD7AC-5D85-4DCB-AA65-5AA85FBE99F5}"/>
    <cellStyle name="Normal 11 8 3" xfId="15081" xr:uid="{02B95887-038B-4C26-BEFA-AC9163081E10}"/>
    <cellStyle name="Normal 11 9" xfId="9644" xr:uid="{33D992C8-54EC-46B3-9B44-42D566E8E93F}"/>
    <cellStyle name="Normal 110" xfId="14410" xr:uid="{2A454FAA-07FF-4196-A13A-8B963017B9BD}"/>
    <cellStyle name="Normal 110 2" xfId="31651" xr:uid="{428906BD-0CCD-4435-9D6E-C030144B38A0}"/>
    <cellStyle name="Normal 111" xfId="14405" xr:uid="{D31FA1B3-A2AF-4CEF-BFD2-6798A4E6F4B0}"/>
    <cellStyle name="Normal 111 2" xfId="31652" xr:uid="{5198BC40-13E2-454E-BEF6-BD90EAEA272D}"/>
    <cellStyle name="Normal 112" xfId="14424" xr:uid="{43346CCE-BDC6-4A5C-8994-DD9D3AB53B18}"/>
    <cellStyle name="Normal 112 2" xfId="31653" xr:uid="{3D801D4F-CC2D-4FA9-9970-7BCC40D3CD90}"/>
    <cellStyle name="Normal 113" xfId="14431" xr:uid="{F18FECBC-F4E4-44E2-984F-AD466B029045}"/>
    <cellStyle name="Normal 113 2" xfId="31654" xr:uid="{27B2ACA9-4F9B-4BE6-934A-D6D9A90ABE0C}"/>
    <cellStyle name="Normal 114" xfId="14429" xr:uid="{A07C8185-36F2-4318-A5E1-0951FA54E0E4}"/>
    <cellStyle name="Normal 114 2" xfId="31655" xr:uid="{E0CD54FE-B993-4FBA-AB35-6BCD060C1284}"/>
    <cellStyle name="Normal 115" xfId="14552" xr:uid="{BEC97807-B673-45F0-A01D-C921C330F4E9}"/>
    <cellStyle name="Normal 115 2" xfId="31656" xr:uid="{156D48FA-F490-4C97-BA2E-C9A3222B010C}"/>
    <cellStyle name="Normal 116" xfId="9973" xr:uid="{B929F4ED-FEDB-4335-86A1-6325867EEFCF}"/>
    <cellStyle name="Normal 116 2" xfId="31657" xr:uid="{5959DE4E-5D58-439B-B770-94252F112654}"/>
    <cellStyle name="Normal 117" xfId="31658" xr:uid="{949FE62B-1F46-4B7A-9E30-CD26E92C1F76}"/>
    <cellStyle name="Normal 118" xfId="31659" xr:uid="{EFD14171-E09C-482D-9D23-62258B325EC5}"/>
    <cellStyle name="Normal 119" xfId="31660" xr:uid="{7699EE72-901F-45BC-8A2E-FCF8A81561E2}"/>
    <cellStyle name="Normal 12" xfId="329" xr:uid="{479AA92B-D654-48FE-8548-A91DA0CCEAF7}"/>
    <cellStyle name="Normal 12 2" xfId="569" xr:uid="{0EB51F8F-1B72-4E16-B122-F1C1BC2547F9}"/>
    <cellStyle name="Normal 12 2 2" xfId="893" xr:uid="{9EFEAB44-D2C6-4AAA-AA68-AB09D27098B2}"/>
    <cellStyle name="Normal 12 2 2 2" xfId="2405" xr:uid="{30BA0697-B961-43F1-870E-5F832A06528D}"/>
    <cellStyle name="Normal 12 2 2 2 2" xfId="31663" xr:uid="{843B209C-E2EF-4C61-9219-949012EAA1A9}"/>
    <cellStyle name="Normal 12 2 2 3" xfId="1988" xr:uid="{F418BC72-2D92-4E1A-BF5F-E7483B413654}"/>
    <cellStyle name="Normal 12 2 2 3 2" xfId="10872" xr:uid="{C9D9A33D-57B2-4DFC-8174-C4D948135F24}"/>
    <cellStyle name="Normal 12 2 2 3 2 2" xfId="23343" xr:uid="{586207D3-4498-4B2E-AD72-8725B1210B4A}"/>
    <cellStyle name="Normal 12 2 2 3 3" xfId="15366" xr:uid="{C532BCFF-8229-443A-BF60-6FDD48055E8B}"/>
    <cellStyle name="Normal 12 2 2 4" xfId="9931" xr:uid="{A3A75028-1A4F-4070-B242-6D220789E8B9}"/>
    <cellStyle name="Normal 12 2 3" xfId="2305" xr:uid="{23C6F90F-6E8F-4F33-9201-E3D0ECFC59E7}"/>
    <cellStyle name="Normal 12 2 3 2" xfId="31662" xr:uid="{A2C357E2-8902-429F-AE84-BB09D8070287}"/>
    <cellStyle name="Normal 12 2 4" xfId="2842" xr:uid="{04AF8A2E-90C9-431C-AD7E-2059485AE0D3}"/>
    <cellStyle name="Normal 12 2 4 2" xfId="5845" xr:uid="{B67121F8-173E-4F3D-9F92-A7C20A6878AC}"/>
    <cellStyle name="Normal 12 2 4 2 2" xfId="13172" xr:uid="{C520B7B3-60DF-42AA-99AF-380B24097DDE}"/>
    <cellStyle name="Normal 12 2 4 2 2 2" xfId="26890" xr:uid="{2428F9CF-4D67-4A7C-BC55-BAF9E8AC7992}"/>
    <cellStyle name="Normal 12 2 4 2 3" xfId="18934" xr:uid="{8551ECE9-BB3F-4D06-9566-8EE80CAB318D}"/>
    <cellStyle name="Normal 12 2 4 3" xfId="11256" xr:uid="{F205F80D-4F32-4FB4-85BF-6FF88AB6B69A}"/>
    <cellStyle name="Normal 12 2 4 3 2" xfId="23976" xr:uid="{8D4DFE4B-B19B-4A46-9766-8E2876C3CFE3}"/>
    <cellStyle name="Normal 12 2 4 4" xfId="16021" xr:uid="{31A71EEE-B7EB-463B-92A2-1565D7A344D7}"/>
    <cellStyle name="Normal 12 2 5" xfId="3106" xr:uid="{3F694CB6-E122-47AE-837C-E50F5F05228A}"/>
    <cellStyle name="Normal 12 2 5 2" xfId="6103" xr:uid="{07F4F4F1-A977-4C52-9C5A-62BCB09359FA}"/>
    <cellStyle name="Normal 12 2 5 2 2" xfId="13430" xr:uid="{1FC46DC1-1CC5-44C9-B4DA-5EF8453CD722}"/>
    <cellStyle name="Normal 12 2 5 2 2 2" xfId="27148" xr:uid="{163958A3-0887-459E-8777-2982078D309C}"/>
    <cellStyle name="Normal 12 2 5 2 3" xfId="19192" xr:uid="{7F5F0A89-2B46-48D4-A207-116CCA4434DD}"/>
    <cellStyle name="Normal 12 2 5 3" xfId="11516" xr:uid="{6F2644D9-8832-4242-A800-98B2E9A18AC4}"/>
    <cellStyle name="Normal 12 2 5 3 2" xfId="24236" xr:uid="{BC7AEF0F-E71D-4A78-9D73-8D7DBE45C202}"/>
    <cellStyle name="Normal 12 2 5 4" xfId="16281" xr:uid="{4B800C5C-13DB-4A29-ADED-F9AD16C9CDF9}"/>
    <cellStyle name="Normal 12 2 6" xfId="3351" xr:uid="{368B5714-F376-4213-B698-F0F8B7CEC3B4}"/>
    <cellStyle name="Normal 12 2 6 2" xfId="6348" xr:uid="{EE446A03-04D4-448C-B72D-0352EE237D78}"/>
    <cellStyle name="Normal 12 2 6 2 2" xfId="13675" xr:uid="{5D718EFC-49A6-4901-81EB-35004245E985}"/>
    <cellStyle name="Normal 12 2 6 2 2 2" xfId="27393" xr:uid="{4DBB45E9-C90A-4377-9778-F71F18AAEDDB}"/>
    <cellStyle name="Normal 12 2 6 2 3" xfId="19437" xr:uid="{88BBEE67-FC69-4420-9226-836C2CFE5753}"/>
    <cellStyle name="Normal 12 2 6 3" xfId="11761" xr:uid="{A589DB45-F181-49CA-8223-B1E75EDACBB6}"/>
    <cellStyle name="Normal 12 2 6 3 2" xfId="24481" xr:uid="{61B6B880-D076-472F-AF69-A8C1CDFE2828}"/>
    <cellStyle name="Normal 12 2 6 4" xfId="16526" xr:uid="{228EA8A9-3E3A-4BB1-9366-8BA796FFF999}"/>
    <cellStyle name="Normal 12 2 7" xfId="1687" xr:uid="{0477826C-21A0-4AF1-9C4A-9618B4969C2B}"/>
    <cellStyle name="Normal 12 2 7 2" xfId="10631" xr:uid="{DD9E968C-1326-48D8-A5A0-DC8340F9B6B2}"/>
    <cellStyle name="Normal 12 2 7 2 2" xfId="23101" xr:uid="{97154555-2179-420B-AD09-B406A03C7F10}"/>
    <cellStyle name="Normal 12 2 7 3" xfId="15134" xr:uid="{E2DCD266-66F0-4958-8A2C-ECD8A855B2EC}"/>
    <cellStyle name="Normal 12 2 8" xfId="9748" xr:uid="{42395F70-9D31-4549-8975-25880CA80AB6}"/>
    <cellStyle name="Normal 12 3" xfId="1874" xr:uid="{B47977D5-EFFA-4999-B45B-F40055365E46}"/>
    <cellStyle name="Normal 12 3 2" xfId="5416" xr:uid="{6D60D7B9-2E91-4FCC-93DC-2B1320E3770C}"/>
    <cellStyle name="Normal 12 3 2 2" xfId="12791" xr:uid="{B6335EDA-6759-4FF8-B378-85987A82667B}"/>
    <cellStyle name="Normal 12 3 2 2 2" xfId="26467" xr:uid="{EAE58D07-C83D-426C-94D5-70109383869D}"/>
    <cellStyle name="Normal 12 3 2 3" xfId="18511" xr:uid="{43E24133-1E79-46B9-926D-59E3EB4D7462}"/>
    <cellStyle name="Normal 12 3 3" xfId="10782" xr:uid="{5BC117A7-EDAB-4116-92A5-4E4C37690E44}"/>
    <cellStyle name="Normal 12 3 3 2" xfId="23253" xr:uid="{158D57EF-3AD1-4390-9B77-C6280CB70444}"/>
    <cellStyle name="Normal 12 3 4" xfId="15278" xr:uid="{F45AE87C-7A1C-44B3-9554-271BD8019AE3}"/>
    <cellStyle name="Normal 12 3 5" xfId="31664" xr:uid="{6A0E55E0-D864-4117-A08C-A4E4CDB7DAC9}"/>
    <cellStyle name="Normal 12 4" xfId="2153" xr:uid="{169EAB3C-052B-434B-B931-1EA2382BCEF3}"/>
    <cellStyle name="Normal 12 4 2" xfId="31661" xr:uid="{B53C266A-D17D-4788-A8C0-E0691AAEF80B}"/>
    <cellStyle name="Normal 12 5" xfId="2754" xr:uid="{537B41E9-C634-417F-BCC8-601F9227CB72}"/>
    <cellStyle name="Normal 12 5 2" xfId="5758" xr:uid="{D488E50B-1FE7-43ED-A6B4-9C45B25F37B0}"/>
    <cellStyle name="Normal 12 5 2 2" xfId="13085" xr:uid="{2C90A218-0D90-408B-95DB-F0B05BA6F8A7}"/>
    <cellStyle name="Normal 12 5 2 2 2" xfId="26803" xr:uid="{C5CFE8C8-31CE-4D08-94EC-236AE4BB6264}"/>
    <cellStyle name="Normal 12 5 2 3" xfId="18847" xr:uid="{A4FF01FC-2A8D-415A-BA5D-9EF57122A67A}"/>
    <cellStyle name="Normal 12 5 3" xfId="11168" xr:uid="{2D6DF821-2254-485D-9981-88B393AE61B7}"/>
    <cellStyle name="Normal 12 5 3 2" xfId="23888" xr:uid="{1682517B-F403-4920-A089-FF61E43D7E92}"/>
    <cellStyle name="Normal 12 5 4" xfId="15934" xr:uid="{91ADD426-7F7F-40F7-BE46-01300D29910A}"/>
    <cellStyle name="Normal 12 6" xfId="3018" xr:uid="{CF146F11-BCA1-468C-857F-1D60410A3C4B}"/>
    <cellStyle name="Normal 12 6 2" xfId="6015" xr:uid="{EE86DFE3-8BB2-4A08-83B8-F1B5E7C5765C}"/>
    <cellStyle name="Normal 12 6 2 2" xfId="13342" xr:uid="{E9998123-D4D2-4302-8500-89050F46A658}"/>
    <cellStyle name="Normal 12 6 2 2 2" xfId="27060" xr:uid="{584CCB19-BC3C-4392-B2BB-ED987ED482EE}"/>
    <cellStyle name="Normal 12 6 2 3" xfId="19104" xr:uid="{78A8F4F3-3C24-40D7-A159-25437222DF7B}"/>
    <cellStyle name="Normal 12 6 3" xfId="11428" xr:uid="{E5F4B8AB-15BC-485C-A58F-D81B0BB2894C}"/>
    <cellStyle name="Normal 12 6 3 2" xfId="24148" xr:uid="{AF95CDF9-497C-48FC-8281-DC0733B4FFBC}"/>
    <cellStyle name="Normal 12 6 4" xfId="16193" xr:uid="{4A8339A3-75D6-4559-9829-9C3D76753E0F}"/>
    <cellStyle name="Normal 12 7" xfId="3263" xr:uid="{DBAB343A-49AC-4605-9A48-D918C773D216}"/>
    <cellStyle name="Normal 12 7 2" xfId="6260" xr:uid="{96AFCB99-6086-4677-ADF5-BE3E69B881E8}"/>
    <cellStyle name="Normal 12 7 2 2" xfId="13587" xr:uid="{2F9A203C-7DA2-4EED-9761-754FF4E26F45}"/>
    <cellStyle name="Normal 12 7 2 2 2" xfId="27305" xr:uid="{77459B98-E28B-4674-AAAA-B12543D88E25}"/>
    <cellStyle name="Normal 12 7 2 3" xfId="19349" xr:uid="{B05DBA32-2DCB-4A6D-8212-2895674C1E2D}"/>
    <cellStyle name="Normal 12 7 3" xfId="11673" xr:uid="{D9FB8997-B603-45BC-A4D8-0BBC3020E44C}"/>
    <cellStyle name="Normal 12 7 3 2" xfId="24393" xr:uid="{212FFD7A-5669-4273-983F-E41240BC4AAA}"/>
    <cellStyle name="Normal 12 7 4" xfId="16438" xr:uid="{E3A7E18B-7592-4F58-9647-3F20566F0107}"/>
    <cellStyle name="Normal 12 8" xfId="1582" xr:uid="{4727523D-381A-4205-A7A4-6BD2B7537DEE}"/>
    <cellStyle name="Normal 12 8 2" xfId="10579" xr:uid="{080574D6-6A4C-4D69-89DE-8D5D49491DBD}"/>
    <cellStyle name="Normal 12 8 2 2" xfId="23049" xr:uid="{2840252F-46C3-4E37-BA2E-741CECDEFD66}"/>
    <cellStyle name="Normal 12 8 3" xfId="15082" xr:uid="{99000A50-1E4C-4638-A6EB-1F14EA183946}"/>
    <cellStyle name="Normal 12 9" xfId="9645" xr:uid="{DC0D656D-6B77-4E36-8D01-FC1840C3F79E}"/>
    <cellStyle name="Normal 120" xfId="31665" xr:uid="{50DEDACB-4316-4CDB-B19C-E93C2FF3D365}"/>
    <cellStyle name="Normal 121" xfId="31666" xr:uid="{38CA00C3-E258-46D9-BE8A-B20588E5F29C}"/>
    <cellStyle name="Normal 122" xfId="31667" xr:uid="{7D492EF9-DB32-45FE-B8AF-904725FE5B88}"/>
    <cellStyle name="Normal 123" xfId="31668" xr:uid="{BA222ADC-7E31-4B4E-8EA0-E5ADEC179791}"/>
    <cellStyle name="Normal 124" xfId="31669" xr:uid="{2C4A5CC5-0AC3-4878-ADBE-684D0E5B6759}"/>
    <cellStyle name="Normal 125" xfId="31670" xr:uid="{152DDC21-6ABB-4910-A90A-D6D797D0247D}"/>
    <cellStyle name="Normal 126" xfId="31671" xr:uid="{33BDC2D2-AE6A-4F28-A0E5-9EA05BC74777}"/>
    <cellStyle name="Normal 127" xfId="31672" xr:uid="{70CE66AD-7151-444C-9016-D673CBD0DE99}"/>
    <cellStyle name="Normal 128" xfId="489" xr:uid="{92D334EF-0E2B-42FA-A038-BD68F218B714}"/>
    <cellStyle name="Normal 128 2" xfId="604" xr:uid="{3BAF14FC-468D-447D-813B-20BFFFD2EE50}"/>
    <cellStyle name="Normal 128 2 2" xfId="632" xr:uid="{B0513DE7-945C-4FC5-81D2-AA021A2C2153}"/>
    <cellStyle name="Normal 128 2 2 2" xfId="713" xr:uid="{CD3B2D49-CA50-4595-9194-5308E4A07069}"/>
    <cellStyle name="Normal 128 2 3" xfId="693" xr:uid="{859EE0AD-38BF-4B6B-A902-A6970CDAC1B5}"/>
    <cellStyle name="Normal 128 2 4" xfId="847" xr:uid="{26947323-62E4-4150-A790-D72F58C226D8}"/>
    <cellStyle name="Normal 128 3" xfId="626" xr:uid="{B8ED3839-132A-4996-BD34-90B690BA5A52}"/>
    <cellStyle name="Normal 128 3 2" xfId="707" xr:uid="{57E1405A-84F1-4E5B-87B6-62E12321723E}"/>
    <cellStyle name="Normal 128 4" xfId="684" xr:uid="{7C10E5B2-B36F-42D0-85B9-615C0156096F}"/>
    <cellStyle name="Normal 128 5" xfId="841" xr:uid="{6CAF6335-DCAD-466B-95C7-CA171706B4AD}"/>
    <cellStyle name="Normal 128 6" xfId="31673" xr:uid="{4A8098C5-AD66-4775-9FC9-45D6B4E56B4D}"/>
    <cellStyle name="Normal 129" xfId="31674" xr:uid="{6DBBA5B3-CBC8-4073-8B53-10AEEC9EB9FB}"/>
    <cellStyle name="Normal 13" xfId="340" xr:uid="{A34EE071-CDD2-4A1D-ABBF-2BF277906116}"/>
    <cellStyle name="Normal 13 2" xfId="553" xr:uid="{4E7547F0-9341-42F2-A24B-9C1A52C0EF37}"/>
    <cellStyle name="Normal 13 2 10" xfId="14594" xr:uid="{A2F53B8F-3C39-4FBC-BB25-6F779134371A}"/>
    <cellStyle name="Normal 13 2 2" xfId="895" xr:uid="{79531AD7-5FF3-47D4-8A0D-9F99D4964BF9}"/>
    <cellStyle name="Normal 13 2 2 2" xfId="2407" xr:uid="{3CE23BBA-2D14-43F7-8FA7-BF3CADFC295A}"/>
    <cellStyle name="Normal 13 2 2 2 2" xfId="31677" xr:uid="{7ED03D54-53B5-4524-89D5-455A3EF345BD}"/>
    <cellStyle name="Normal 13 2 2 3" xfId="1990" xr:uid="{3EE34573-B270-449B-A830-925B0EFA62F1}"/>
    <cellStyle name="Normal 13 2 2 3 2" xfId="10874" xr:uid="{C5349F85-42DF-46A7-B0C9-78DFAE64DB26}"/>
    <cellStyle name="Normal 13 2 2 3 2 2" xfId="23345" xr:uid="{0925D045-7EF4-4A26-89EC-5D8FA816A397}"/>
    <cellStyle name="Normal 13 2 2 3 3" xfId="15368" xr:uid="{D9CE9906-7F91-49A5-887A-B20255AE3579}"/>
    <cellStyle name="Normal 13 2 2 4" xfId="9932" xr:uid="{32C3AC65-1DD6-468D-B013-4A558E2375EC}"/>
    <cellStyle name="Normal 13 2 3" xfId="2844" xr:uid="{4DC53555-D98D-4375-BA51-6222949F5023}"/>
    <cellStyle name="Normal 13 2 3 2" xfId="5847" xr:uid="{FBC76C40-E48C-4EE7-BC5B-1F2F0C6B84E2}"/>
    <cellStyle name="Normal 13 2 3 2 2" xfId="13174" xr:uid="{C80DBDB2-10AB-46A0-B069-7EFEFCF83834}"/>
    <cellStyle name="Normal 13 2 3 2 2 2" xfId="26892" xr:uid="{757E1E47-3D3A-4174-8A38-A13095428AF9}"/>
    <cellStyle name="Normal 13 2 3 2 3" xfId="18936" xr:uid="{3A6777C3-1696-4D59-BAE8-3F101AD3CC9F}"/>
    <cellStyle name="Normal 13 2 3 3" xfId="11258" xr:uid="{DE1BE2DB-BF55-408E-B982-B58421CC571F}"/>
    <cellStyle name="Normal 13 2 3 3 2" xfId="23978" xr:uid="{6C5722B3-ADB7-483F-987B-4585ED9F2DEE}"/>
    <cellStyle name="Normal 13 2 3 4" xfId="16023" xr:uid="{B81978FE-ADEE-47D6-9BE3-D7B23D5DD13C}"/>
    <cellStyle name="Normal 13 2 3 5" xfId="31676" xr:uid="{BABA8AEC-850D-43E4-9C35-CAE37267B30A}"/>
    <cellStyle name="Normal 13 2 4" xfId="3108" xr:uid="{81EA2E88-70FD-487F-B0B4-62D85C95A612}"/>
    <cellStyle name="Normal 13 2 4 2" xfId="6105" xr:uid="{6A4CF743-0E26-41D7-86C3-3F36B8286008}"/>
    <cellStyle name="Normal 13 2 4 2 2" xfId="13432" xr:uid="{5E15025F-D029-426D-9D28-D775861033EC}"/>
    <cellStyle name="Normal 13 2 4 2 2 2" xfId="27150" xr:uid="{345090AA-0B65-4BC1-81C9-D99B05E0FF64}"/>
    <cellStyle name="Normal 13 2 4 2 3" xfId="19194" xr:uid="{BF0E6919-068A-4B7B-BCCD-54DDC3F99FC3}"/>
    <cellStyle name="Normal 13 2 4 3" xfId="11518" xr:uid="{915FBC2F-4FEB-414B-9448-70246BC7CA29}"/>
    <cellStyle name="Normal 13 2 4 3 2" xfId="24238" xr:uid="{8D4806C7-8BCF-4805-9D09-6FB68DA24DBD}"/>
    <cellStyle name="Normal 13 2 4 4" xfId="16283" xr:uid="{939064B6-2D81-4878-AF88-B2E512DFF751}"/>
    <cellStyle name="Normal 13 2 5" xfId="3353" xr:uid="{26A0166D-3577-41D8-AFF3-C1D02859599F}"/>
    <cellStyle name="Normal 13 2 5 2" xfId="6350" xr:uid="{F0E85EDA-2492-4197-ACC5-11142B582E8B}"/>
    <cellStyle name="Normal 13 2 5 2 2" xfId="13677" xr:uid="{081E3342-4046-42F4-BACA-BC06D8DD493F}"/>
    <cellStyle name="Normal 13 2 5 2 2 2" xfId="27395" xr:uid="{606857CD-30C3-4695-83DB-6D9E4A88A444}"/>
    <cellStyle name="Normal 13 2 5 2 3" xfId="19439" xr:uid="{1E124633-8457-4593-AB19-9D7FE4C5760B}"/>
    <cellStyle name="Normal 13 2 5 3" xfId="11763" xr:uid="{C1037108-9B31-4757-B783-868FD369183B}"/>
    <cellStyle name="Normal 13 2 5 3 2" xfId="24483" xr:uid="{11B72683-9F5B-4F98-A70E-D6F0ACCE4F1B}"/>
    <cellStyle name="Normal 13 2 5 4" xfId="16528" xr:uid="{4A20D38F-46B5-47ED-A8AE-8B363E47B763}"/>
    <cellStyle name="Normal 13 2 6" xfId="3616" xr:uid="{9626C530-D5F9-4B6B-8C6E-0B0A8996EFC3}"/>
    <cellStyle name="Normal 13 2 6 2" xfId="6605" xr:uid="{1F376568-51CC-4E43-B8C4-37E0FD2C6F23}"/>
    <cellStyle name="Normal 13 2 6 2 2" xfId="13931" xr:uid="{87F896FB-36DE-4A7C-AD7A-50B4E2DC1FA1}"/>
    <cellStyle name="Normal 13 2 6 2 2 2" xfId="27650" xr:uid="{74A8BE8C-634E-402D-916D-0F7D9BD31A23}"/>
    <cellStyle name="Normal 13 2 6 2 3" xfId="19694" xr:uid="{2836A7BC-CFE7-4BB8-86DA-6C2830A108C5}"/>
    <cellStyle name="Normal 13 2 6 3" xfId="12019" xr:uid="{02543C9E-D561-4097-A16B-E3A535D6BC4B}"/>
    <cellStyle name="Normal 13 2 6 3 2" xfId="24738" xr:uid="{61BC19A8-6EA5-458B-B506-AB31FBD10341}"/>
    <cellStyle name="Normal 13 2 6 4" xfId="16782" xr:uid="{5E7EEB30-F2A8-4DA2-AD2D-02C5B8DC9B2A}"/>
    <cellStyle name="Normal 13 2 7" xfId="4195" xr:uid="{7EFA1E0A-D5B9-430B-B1B3-ADB41AFCD855}"/>
    <cellStyle name="Normal 13 2 7 2" xfId="7151" xr:uid="{35C97F95-F5C8-46B3-B546-78296CBF9456}"/>
    <cellStyle name="Normal 13 2 7 2 2" xfId="14220" xr:uid="{5B2A95FC-3F3D-4A0E-B02A-824E87721334}"/>
    <cellStyle name="Normal 13 2 7 2 2 2" xfId="28196" xr:uid="{9B94E9B0-1513-490A-8BF9-E948EE5B8DD4}"/>
    <cellStyle name="Normal 13 2 7 2 3" xfId="20240" xr:uid="{DD09EA03-C9FF-4752-986C-F171FCEF2DF7}"/>
    <cellStyle name="Normal 13 2 7 3" xfId="12312" xr:uid="{E9E2A8EC-D01D-428A-AB56-C225E777C9AC}"/>
    <cellStyle name="Normal 13 2 7 3 2" xfId="25279" xr:uid="{70D67EC9-5645-4DE0-B3AE-BF040CE9512A}"/>
    <cellStyle name="Normal 13 2 7 4" xfId="17323" xr:uid="{9D5B41E4-138D-4E1E-B3F0-7565A35FB144}"/>
    <cellStyle name="Normal 13 2 8" xfId="4855" xr:uid="{187F8BA8-E4EB-4F4E-8A22-F067182671C3}"/>
    <cellStyle name="Normal 13 2 8 2" xfId="12608" xr:uid="{4CBF16A3-CDB5-4E88-B052-C54ECACC39D4}"/>
    <cellStyle name="Normal 13 2 8 2 2" xfId="25914" xr:uid="{D5EE2CEF-BAC4-4E96-9F61-1E1F8EF93A19}"/>
    <cellStyle name="Normal 13 2 8 3" xfId="17958" xr:uid="{B6B91F47-9D7C-4254-A717-8A533A9CADF9}"/>
    <cellStyle name="Normal 13 2 9" xfId="10193" xr:uid="{FDB30CFD-B409-41F7-B5F4-F5E081762A7D}"/>
    <cellStyle name="Normal 13 2 9 2" xfId="22562" xr:uid="{CC219F8E-4BBB-4642-B517-6770891EFE0A}"/>
    <cellStyle name="Normal 13 3" xfId="894" xr:uid="{C84C059A-F00D-4A78-AC6C-242870C230F5}"/>
    <cellStyle name="Normal 13 3 2" xfId="2406" xr:uid="{6FC9DF11-3AC4-4051-8AD2-E204445A7617}"/>
    <cellStyle name="Normal 13 3 2 2" xfId="31678" xr:uid="{C749C807-8D32-4D7C-8E4A-262ADD4EB35A}"/>
    <cellStyle name="Normal 13 3 3" xfId="1876" xr:uid="{0935CB75-2F2C-4056-BF2F-544A02B060B0}"/>
    <cellStyle name="Normal 13 3 3 2" xfId="10784" xr:uid="{E12B1DE2-5FC2-48B0-81C4-70CD5A012007}"/>
    <cellStyle name="Normal 13 3 3 2 2" xfId="23255" xr:uid="{3C5C7F79-2318-4066-8DCD-162ACA502A28}"/>
    <cellStyle name="Normal 13 3 3 3" xfId="15280" xr:uid="{2CDC81C0-8F83-4B92-90D8-ABEA1E562EC5}"/>
    <cellStyle name="Normal 13 3 4" xfId="9894" xr:uid="{1474B92A-0E4D-448A-BD89-59F86D08C736}"/>
    <cellStyle name="Normal 13 4" xfId="1839" xr:uid="{97D258CB-6A75-495F-9407-C8767C4C525C}"/>
    <cellStyle name="Normal 13 4 2" xfId="32211" xr:uid="{792BE0F2-0EDF-461D-9688-0C6BE3032A70}"/>
    <cellStyle name="Normal 13 4 3" xfId="31679" xr:uid="{322FA3D8-8AEE-4A12-B176-3C784AF65075}"/>
    <cellStyle name="Normal 13 5" xfId="2756" xr:uid="{207CA0E8-ABBD-47B1-82CC-27BB0D98FFCE}"/>
    <cellStyle name="Normal 13 5 2" xfId="5760" xr:uid="{7A40E82B-E0B9-448F-B7D5-C8C033581126}"/>
    <cellStyle name="Normal 13 5 2 2" xfId="13087" xr:uid="{BAF74B5B-45CA-465B-A921-CBDDB9DE225A}"/>
    <cellStyle name="Normal 13 5 2 2 2" xfId="26805" xr:uid="{66863D69-F148-4F20-809E-40D73A3A689F}"/>
    <cellStyle name="Normal 13 5 2 3" xfId="18849" xr:uid="{3167C291-FE82-4A20-A2C0-59C67991F117}"/>
    <cellStyle name="Normal 13 5 3" xfId="11170" xr:uid="{25E6F5DA-2C04-40CA-96E5-0F31E104AD64}"/>
    <cellStyle name="Normal 13 5 3 2" xfId="23890" xr:uid="{5D751839-A2A0-4E9C-9814-D99800148406}"/>
    <cellStyle name="Normal 13 5 4" xfId="15936" xr:uid="{2488DB3D-DB30-45BB-876B-2C21AA5A5EF1}"/>
    <cellStyle name="Normal 13 5 5" xfId="31675" xr:uid="{5A75CADF-F94C-4C8E-A5A3-8D8B6F5E67C5}"/>
    <cellStyle name="Normal 13 6" xfId="3020" xr:uid="{8126179A-E110-464B-9FDA-7773780B4AD8}"/>
    <cellStyle name="Normal 13 6 2" xfId="6017" xr:uid="{8DAF8648-EC5A-435D-BFE5-8F4CB9E46601}"/>
    <cellStyle name="Normal 13 6 2 2" xfId="13344" xr:uid="{5D971096-087E-45F3-BA3A-D873E2D433AB}"/>
    <cellStyle name="Normal 13 6 2 2 2" xfId="27062" xr:uid="{1A595F43-C743-4CA8-8C0A-8820ABBA18BD}"/>
    <cellStyle name="Normal 13 6 2 3" xfId="19106" xr:uid="{186FD974-3167-4CBA-8CFD-7DC98696C344}"/>
    <cellStyle name="Normal 13 6 3" xfId="11430" xr:uid="{6DEA4565-06ED-4C2B-9693-7D49B7FC02E6}"/>
    <cellStyle name="Normal 13 6 3 2" xfId="24150" xr:uid="{EB2C1839-7CE1-4F46-9FF7-C8F19F41AE5A}"/>
    <cellStyle name="Normal 13 6 4" xfId="16195" xr:uid="{3F94AE2D-A1EA-486F-BC03-73AD8CD3493B}"/>
    <cellStyle name="Normal 13 7" xfId="3265" xr:uid="{D28FB9A8-AA7A-4BAB-8C46-EB83C123A14C}"/>
    <cellStyle name="Normal 13 7 2" xfId="6262" xr:uid="{409E7F49-484E-41ED-AE92-CD1EC8FC0F52}"/>
    <cellStyle name="Normal 13 7 2 2" xfId="13589" xr:uid="{9F2559B3-2F55-444D-84B8-4F15D5226DC3}"/>
    <cellStyle name="Normal 13 7 2 2 2" xfId="27307" xr:uid="{D5052931-C728-4B0C-82F1-C543F69A23AF}"/>
    <cellStyle name="Normal 13 7 2 3" xfId="19351" xr:uid="{62D9EB08-BB22-4EA3-865D-3CA4AEC4AE14}"/>
    <cellStyle name="Normal 13 7 3" xfId="11675" xr:uid="{1278412C-E93B-441E-BC74-030D56AA1E23}"/>
    <cellStyle name="Normal 13 7 3 2" xfId="24395" xr:uid="{D93F5CA0-CB2E-4609-8C36-DFEB2BEF6FDD}"/>
    <cellStyle name="Normal 13 7 4" xfId="16440" xr:uid="{02291A08-8427-4F15-80D9-90D42B73BA20}"/>
    <cellStyle name="Normal 130" xfId="31680" xr:uid="{9554FBBD-72A4-40F2-BA62-E10F36A4127A}"/>
    <cellStyle name="Normal 131" xfId="31681" xr:uid="{1219018C-420D-46F5-9539-A4D1F2515446}"/>
    <cellStyle name="Normal 132" xfId="31682" xr:uid="{6F467CE3-5914-49F8-AFA4-1757911A08C5}"/>
    <cellStyle name="Normal 133" xfId="31683" xr:uid="{CF01BDED-4D88-43BE-89EB-4FE8DC8A4AD6}"/>
    <cellStyle name="Normal 134" xfId="31684" xr:uid="{6A28FAB6-F214-4BF7-972A-A8631EA76B01}"/>
    <cellStyle name="Normal 135" xfId="31685" xr:uid="{1A37FB11-F219-447B-8126-A033E5DDF0B0}"/>
    <cellStyle name="Normal 136" xfId="31686" xr:uid="{C0C66525-C900-4207-AB5C-1901B8AAFCEF}"/>
    <cellStyle name="Normal 137" xfId="31687" xr:uid="{675D02FF-5A40-4AD9-A4C0-B221A2950E5F}"/>
    <cellStyle name="Normal 138" xfId="31688" xr:uid="{9994FFB9-1157-4A49-8812-EDF30387FF63}"/>
    <cellStyle name="Normal 139" xfId="31689" xr:uid="{674B5524-0964-4153-992E-D994DBB8571A}"/>
    <cellStyle name="Normal 14" xfId="16" xr:uid="{080FA28F-CAE4-43F1-B7BB-A8D8EFEC9C98}"/>
    <cellStyle name="Normal 14 2" xfId="578" xr:uid="{E9AC0E19-2247-48AB-B0F6-B3640DB97DD0}"/>
    <cellStyle name="Normal 14 2 2" xfId="897" xr:uid="{5CA09045-0C57-46AF-9FFF-5ED196CF1C33}"/>
    <cellStyle name="Normal 14 2 3" xfId="2311" xr:uid="{EA9828B3-1DC3-4BE0-BB66-44E5866CC35E}"/>
    <cellStyle name="Normal 14 2 3 2" xfId="5661" xr:uid="{E4855132-5B9F-49F7-84A5-B3784279C8F0}"/>
    <cellStyle name="Normal 14 2 3 2 2" xfId="12997" xr:uid="{8970246E-A103-4B85-A50F-CCF83FAB0116}"/>
    <cellStyle name="Normal 14 2 3 2 2 2" xfId="26707" xr:uid="{DFAEFE1B-4A3B-4E08-93E0-21EAFB79E3FF}"/>
    <cellStyle name="Normal 14 2 3 2 3" xfId="18751" xr:uid="{C4130FBD-329B-4F42-BAF9-AA9DBC83729F}"/>
    <cellStyle name="Normal 14 2 3 3" xfId="11065" xr:uid="{7880C1D7-F352-4B70-844C-2E2C02CE3DC3}"/>
    <cellStyle name="Normal 14 2 3 3 2" xfId="23549" xr:uid="{59C08817-DA84-42B4-AB1D-A80328944423}"/>
    <cellStyle name="Normal 14 2 3 4" xfId="15569" xr:uid="{650403B4-B4BF-4A05-A253-1F634FBDD701}"/>
    <cellStyle name="Normal 14 2 3 5" xfId="31691" xr:uid="{0FC4FD72-1C1F-43F0-8D4C-0425DD9E4597}"/>
    <cellStyle name="Normal 14 2 4" xfId="3623" xr:uid="{2483545B-F6F8-43D8-A0AD-D88662726858}"/>
    <cellStyle name="Normal 14 2 4 2" xfId="6612" xr:uid="{61224DA8-350F-478E-97E4-C5B80E2BF0E1}"/>
    <cellStyle name="Normal 14 2 4 2 2" xfId="13938" xr:uid="{B864AB66-19ED-43A7-B538-A1172AD0CBB8}"/>
    <cellStyle name="Normal 14 2 4 2 2 2" xfId="27657" xr:uid="{E67C7BC3-D7B7-4617-B4A0-438064105289}"/>
    <cellStyle name="Normal 14 2 4 2 3" xfId="19701" xr:uid="{ED2BE826-6E72-4F81-A951-7EC88CFD633B}"/>
    <cellStyle name="Normal 14 2 4 3" xfId="12026" xr:uid="{A0BD465D-9D6A-4E51-82AD-E3A46F36F56C}"/>
    <cellStyle name="Normal 14 2 4 3 2" xfId="24745" xr:uid="{894CB82A-5D75-439E-9C1E-6BB991735640}"/>
    <cellStyle name="Normal 14 2 4 4" xfId="16789" xr:uid="{5BE3E520-6AAB-4D87-B659-E92E6691F11B}"/>
    <cellStyle name="Normal 14 2 5" xfId="4202" xr:uid="{3FBF30C3-2519-4C04-9A32-FAF6F323BAB1}"/>
    <cellStyle name="Normal 14 2 5 2" xfId="7158" xr:uid="{9A4D6A72-565B-4440-BD38-3C367B7E168B}"/>
    <cellStyle name="Normal 14 2 5 2 2" xfId="14227" xr:uid="{5E8EAB15-C847-4FAB-9385-FF9B3E9BFEC7}"/>
    <cellStyle name="Normal 14 2 5 2 2 2" xfId="28203" xr:uid="{6E6E6EE7-89CE-414A-8207-6D006BFC8602}"/>
    <cellStyle name="Normal 14 2 5 2 3" xfId="20247" xr:uid="{0B5136B8-E436-416C-899C-4ED0D093FBFE}"/>
    <cellStyle name="Normal 14 2 5 3" xfId="12319" xr:uid="{A71F8353-3590-4921-97F6-1E0619654DAC}"/>
    <cellStyle name="Normal 14 2 5 3 2" xfId="25286" xr:uid="{10871154-3B76-4B93-98C3-0F0D46AD023D}"/>
    <cellStyle name="Normal 14 2 5 4" xfId="17330" xr:uid="{909389BC-03F8-4B2A-8ECD-56180F1991F0}"/>
    <cellStyle name="Normal 14 2 6" xfId="1609" xr:uid="{9742468A-BEE3-4D20-9A21-71F601E50DFC}"/>
    <cellStyle name="Normal 14 2 7" xfId="4867" xr:uid="{0A1B7183-3BB8-4411-890F-3490ED3697AD}"/>
    <cellStyle name="Normal 14 2 7 2" xfId="12615" xr:uid="{4EBF1786-D57F-46CD-B52F-D0901604A4AB}"/>
    <cellStyle name="Normal 14 2 7 2 2" xfId="25925" xr:uid="{C18A9FB4-F168-4366-99BE-1D0178E0983B}"/>
    <cellStyle name="Normal 14 2 7 3" xfId="17969" xr:uid="{8D9D9468-6020-431B-AA8C-BBB928B1492A}"/>
    <cellStyle name="Normal 14 2 8" xfId="10204" xr:uid="{D69DFE61-FDFA-4626-851D-F293E79DBE9B}"/>
    <cellStyle name="Normal 14 2 8 2" xfId="22573" xr:uid="{FE4BBD2A-FCBA-4590-B4AF-7F93A5580C85}"/>
    <cellStyle name="Normal 14 2 9" xfId="9671" xr:uid="{B67C94FE-E852-4B52-9E6D-1EA87DF45F9A}"/>
    <cellStyle name="Normal 14 2 9 2" xfId="20416" xr:uid="{EAA5FB06-71D2-4AC1-AA91-91D99AA578FF}"/>
    <cellStyle name="Normal 14 2 9 3" xfId="14601" xr:uid="{7C3CE662-D1AD-42F0-AAD1-CAD6C5715D17}"/>
    <cellStyle name="Normal 14 3" xfId="898" xr:uid="{E29C877B-FCC6-434C-8592-C1299AD652D1}"/>
    <cellStyle name="Normal 14 3 2" xfId="1992" xr:uid="{5889244F-E5C7-48DF-AE23-8CCF5DFD65CC}"/>
    <cellStyle name="Normal 14 3 2 2" xfId="5478" xr:uid="{A81CC613-26FA-4F3D-AF32-EE862D51A4CC}"/>
    <cellStyle name="Normal 14 3 2 2 2" xfId="12846" xr:uid="{9AC69D92-4CC5-42BA-9572-9BF1856C6046}"/>
    <cellStyle name="Normal 14 3 2 2 2 2" xfId="26528" xr:uid="{8D85F07F-7143-4AB1-937D-F9E6B05541C0}"/>
    <cellStyle name="Normal 14 3 2 2 3" xfId="18572" xr:uid="{8ECB1E14-C409-4D6B-8FF6-5BF7584A7ED5}"/>
    <cellStyle name="Normal 14 3 2 3" xfId="10876" xr:uid="{AB57B4A8-8830-4627-9996-9C984ED89DBB}"/>
    <cellStyle name="Normal 14 3 2 3 2" xfId="23347" xr:uid="{32321FF5-8E8A-4213-B756-E2609002BBA0}"/>
    <cellStyle name="Normal 14 3 2 4" xfId="15370" xr:uid="{F07A5E65-FE0A-4BA5-8A63-45B6A9876BFC}"/>
    <cellStyle name="Normal 14 3 3" xfId="2409" xr:uid="{BE755841-3CB9-4404-91DF-1693A342D553}"/>
    <cellStyle name="Normal 14 3 4" xfId="2846" xr:uid="{0E3788B1-79C0-4453-A363-F8AE74B127DD}"/>
    <cellStyle name="Normal 14 3 4 2" xfId="5849" xr:uid="{A71CDE57-FA28-4BAE-AA20-D81D8528AE88}"/>
    <cellStyle name="Normal 14 3 4 2 2" xfId="13176" xr:uid="{575537FC-F55B-4BBA-98E9-F3B6B3443F39}"/>
    <cellStyle name="Normal 14 3 4 2 2 2" xfId="26894" xr:uid="{5115F409-A6CB-444D-917F-EE1DA855768D}"/>
    <cellStyle name="Normal 14 3 4 2 3" xfId="18938" xr:uid="{0B08A92C-D0CF-496C-B981-CB7769497E68}"/>
    <cellStyle name="Normal 14 3 4 3" xfId="11260" xr:uid="{D546B6A9-6CD9-4FAF-8F7B-BE7BF62DD539}"/>
    <cellStyle name="Normal 14 3 4 3 2" xfId="23980" xr:uid="{C40A5504-60E9-47F3-BDC9-9FF74BF692F3}"/>
    <cellStyle name="Normal 14 3 4 4" xfId="16025" xr:uid="{6620FF54-62F2-4C61-841D-0EAF5F0CE959}"/>
    <cellStyle name="Normal 14 3 5" xfId="3110" xr:uid="{C4B40136-409D-4A05-B5FD-D6EF680C210F}"/>
    <cellStyle name="Normal 14 3 5 2" xfId="6107" xr:uid="{6E212615-444F-47FB-ACDA-FD93EF440058}"/>
    <cellStyle name="Normal 14 3 5 2 2" xfId="13434" xr:uid="{ED3387EC-9D40-4240-90DA-AFC07A5E9B39}"/>
    <cellStyle name="Normal 14 3 5 2 2 2" xfId="27152" xr:uid="{61944916-BA2E-484E-A8DC-F0D299328BF9}"/>
    <cellStyle name="Normal 14 3 5 2 3" xfId="19196" xr:uid="{6929071B-A378-4B75-814E-4012BB941A51}"/>
    <cellStyle name="Normal 14 3 5 3" xfId="11520" xr:uid="{6DF23C33-287B-4D0B-B1A6-6093E3B31421}"/>
    <cellStyle name="Normal 14 3 5 3 2" xfId="24240" xr:uid="{6C6D94FC-43E3-43BA-AC48-A866E2459DB1}"/>
    <cellStyle name="Normal 14 3 5 4" xfId="16285" xr:uid="{F1A75DD7-F1CC-43E7-99FA-8A885CDD9A1A}"/>
    <cellStyle name="Normal 14 3 6" xfId="3355" xr:uid="{A51BFD4C-577D-4072-984E-5A19B0973BEE}"/>
    <cellStyle name="Normal 14 3 6 2" xfId="6352" xr:uid="{D423BCC8-E05C-4FBB-943E-FBFAEB6885FB}"/>
    <cellStyle name="Normal 14 3 6 2 2" xfId="13679" xr:uid="{10E19A6D-AE56-49EA-B949-27EB05130535}"/>
    <cellStyle name="Normal 14 3 6 2 2 2" xfId="27397" xr:uid="{043023BF-B637-43F4-85DD-268BA93BB2FB}"/>
    <cellStyle name="Normal 14 3 6 2 3" xfId="19441" xr:uid="{338E33C5-6ABF-477B-93F7-9CF03CB987A8}"/>
    <cellStyle name="Normal 14 3 6 3" xfId="11765" xr:uid="{4314AFB4-A141-4E5A-9280-8391BE4F810D}"/>
    <cellStyle name="Normal 14 3 6 3 2" xfId="24485" xr:uid="{58E3A7B5-7AC6-441A-BBF6-E2EC38621F02}"/>
    <cellStyle name="Normal 14 3 6 4" xfId="16530" xr:uid="{CE4DE7BC-C6D2-463B-8CDA-742E04E86E51}"/>
    <cellStyle name="Normal 14 3 7" xfId="1688" xr:uid="{7A8F6BA0-7527-487C-A4CB-FF7A6DE7967F}"/>
    <cellStyle name="Normal 14 3 7 2" xfId="10632" xr:uid="{F122E799-75B9-423F-9A9B-F4EC0949BEDA}"/>
    <cellStyle name="Normal 14 3 7 2 2" xfId="23102" xr:uid="{67592FD7-0065-4E6C-A7AB-EA5CAF70C391}"/>
    <cellStyle name="Normal 14 3 7 3" xfId="15135" xr:uid="{3DEB004F-742A-4BCF-BFFF-DCE76F83AC0A}"/>
    <cellStyle name="Normal 14 3 8" xfId="9749" xr:uid="{BEABF534-9D64-403B-9B9D-5A3938F15159}"/>
    <cellStyle name="Normal 14 4" xfId="896" xr:uid="{11EE7DD8-9B33-45E6-AE21-3061F58D0A17}"/>
    <cellStyle name="Normal 14 4 2" xfId="2408" xr:uid="{23A8F892-76A5-4A1C-AE4E-AC3636832262}"/>
    <cellStyle name="Normal 14 4 3" xfId="1878" xr:uid="{F02BE2CC-F4EA-40CD-B6EF-58D21E0D4E37}"/>
    <cellStyle name="Normal 14 4 3 2" xfId="10786" xr:uid="{B973B9DE-4F41-4E7F-82AC-5F0EDA1B22B5}"/>
    <cellStyle name="Normal 14 4 3 2 2" xfId="23257" xr:uid="{5F898B7D-0464-402D-A7F4-6A4E8049897F}"/>
    <cellStyle name="Normal 14 4 3 3" xfId="15282" xr:uid="{3F632C7A-AD46-4FB0-BFC7-14DAA7D070FF}"/>
    <cellStyle name="Normal 14 4 4" xfId="9896" xr:uid="{AA6C22DE-6867-4B03-B4B5-5FE9499FD84E}"/>
    <cellStyle name="Normal 14 5" xfId="2146" xr:uid="{8B5F1A2B-2059-410F-8B0C-C65B4DB1AFA3}"/>
    <cellStyle name="Normal 14 5 2" xfId="31690" xr:uid="{8AC76B68-0822-4DAD-953F-8868B1221FA7}"/>
    <cellStyle name="Normal 14 6" xfId="2758" xr:uid="{D05CAC85-ABAA-44F6-8E78-18B218A79B09}"/>
    <cellStyle name="Normal 14 6 2" xfId="5762" xr:uid="{3FA007C9-59AB-47ED-88B2-EF9D3C5E70BA}"/>
    <cellStyle name="Normal 14 6 2 2" xfId="13089" xr:uid="{9365A8B7-04A3-4176-8FD3-3B97721782F2}"/>
    <cellStyle name="Normal 14 6 2 2 2" xfId="26807" xr:uid="{C96D2F35-185D-4CD5-85CE-5CC1B109C090}"/>
    <cellStyle name="Normal 14 6 2 3" xfId="18851" xr:uid="{DD1C1CC7-D535-45B2-AE6C-A22DBDA19D3F}"/>
    <cellStyle name="Normal 14 6 3" xfId="11172" xr:uid="{421305C2-3CD4-419F-892A-4488F3A37763}"/>
    <cellStyle name="Normal 14 6 3 2" xfId="23892" xr:uid="{58A6C0DA-83B6-40F3-B7B7-6E1A56488B15}"/>
    <cellStyle name="Normal 14 6 4" xfId="15938" xr:uid="{EA5C06DD-C7C9-42AC-8DEF-9D6A8A3BE52E}"/>
    <cellStyle name="Normal 14 7" xfId="3022" xr:uid="{FD30E46B-B0A3-4F8A-B42C-38B3AF8F7047}"/>
    <cellStyle name="Normal 14 7 2" xfId="6019" xr:uid="{A92CC909-B45A-438A-9517-3F55A08053C1}"/>
    <cellStyle name="Normal 14 7 2 2" xfId="13346" xr:uid="{4166A8D5-235B-40EE-ABA6-EF73C98CA2F1}"/>
    <cellStyle name="Normal 14 7 2 2 2" xfId="27064" xr:uid="{0CF3B47C-25D9-4A0A-82F6-9A5918E78B07}"/>
    <cellStyle name="Normal 14 7 2 3" xfId="19108" xr:uid="{1AE0DBC2-443B-4D24-9F3F-746C75A0A5DD}"/>
    <cellStyle name="Normal 14 7 3" xfId="11432" xr:uid="{6C9568D7-A904-4AE6-BDAD-6606016A2CBC}"/>
    <cellStyle name="Normal 14 7 3 2" xfId="24152" xr:uid="{83901700-CFDE-480C-8A40-F5F0928BEEC4}"/>
    <cellStyle name="Normal 14 7 4" xfId="16197" xr:uid="{569CECDD-4312-42BE-AE0A-5DF91F48BA4C}"/>
    <cellStyle name="Normal 14 8" xfId="3267" xr:uid="{7A8090C6-71E7-461C-A3B1-991984678586}"/>
    <cellStyle name="Normal 14 8 2" xfId="6264" xr:uid="{E1990F1E-67B5-432C-8517-368D5817A495}"/>
    <cellStyle name="Normal 14 8 2 2" xfId="13591" xr:uid="{C64F90C4-20C1-4F4A-BCD5-C8F6B5E3AEF2}"/>
    <cellStyle name="Normal 14 8 2 2 2" xfId="27309" xr:uid="{DA703B11-8EA8-4CBB-B981-24357E022F7C}"/>
    <cellStyle name="Normal 14 8 2 3" xfId="19353" xr:uid="{371B4055-3764-4975-B189-F8BE6E4DAFAA}"/>
    <cellStyle name="Normal 14 8 3" xfId="11677" xr:uid="{7AEB707B-3A09-4480-B2D6-28969A845E49}"/>
    <cellStyle name="Normal 14 8 3 2" xfId="24397" xr:uid="{1CBC9734-CF2A-4AC4-8142-052CD007C5DD}"/>
    <cellStyle name="Normal 14 8 4" xfId="16442" xr:uid="{2DCBD219-AF14-4E01-95C9-8A872682DE54}"/>
    <cellStyle name="Normal 140" xfId="31692" xr:uid="{9784ABA7-6B60-4F91-B2FD-D61BB03F13A2}"/>
    <cellStyle name="Normal 141" xfId="31693" xr:uid="{5F495818-48F8-4146-A747-6042A4CE3018}"/>
    <cellStyle name="Normal 142" xfId="31694" xr:uid="{9333B8A9-70C6-43ED-BFBA-8D41A5A0A57B}"/>
    <cellStyle name="Normal 143" xfId="31695" xr:uid="{2CAE7C9E-78CF-4C09-BBA1-8DF561E7A685}"/>
    <cellStyle name="Normal 144" xfId="31696" xr:uid="{3E8AD401-E258-455D-A64A-1C29A4239987}"/>
    <cellStyle name="Normal 145" xfId="31697" xr:uid="{075AED69-DB0A-457D-A6CF-E5A275C79457}"/>
    <cellStyle name="Normal 146" xfId="31698" xr:uid="{E628E3B8-E9B7-4A83-BA7B-E23EEEDE2F54}"/>
    <cellStyle name="Normal 147" xfId="31699" xr:uid="{20D7B8AE-8B6E-40D6-A3C1-2EFB64F880B5}"/>
    <cellStyle name="Normal 148" xfId="31700" xr:uid="{FAD19DCF-2BFF-4D15-9699-142F479B04EF}"/>
    <cellStyle name="Normal 149" xfId="31701" xr:uid="{753A814E-0889-4EF0-901F-87E14549240A}"/>
    <cellStyle name="Normal 15" xfId="338" xr:uid="{C2BDDA21-9825-4C79-BAE5-F7E333D82764}"/>
    <cellStyle name="Normal 15 2" xfId="576" xr:uid="{99344C7B-DFFB-4FB4-9727-3B88DA84DEDB}"/>
    <cellStyle name="Normal 15 2 10" xfId="14600" xr:uid="{3284BA22-63B4-47AD-9FA3-E11DB1F32CB5}"/>
    <cellStyle name="Normal 15 2 2" xfId="899" xr:uid="{0C8A292E-9730-4B14-8F0F-72779BB1ABA3}"/>
    <cellStyle name="Normal 15 2 2 2" xfId="2410" xr:uid="{29B5F481-6D8C-4523-80DE-DE8853D99E50}"/>
    <cellStyle name="Normal 15 2 2 3" xfId="1995" xr:uid="{B9EC55BA-29F0-4E15-8C67-3938E2E839E3}"/>
    <cellStyle name="Normal 15 2 2 3 2" xfId="10879" xr:uid="{1D5186BA-2E64-43BA-865F-B5BD2999B4F2}"/>
    <cellStyle name="Normal 15 2 2 3 2 2" xfId="23350" xr:uid="{B836232D-7AD6-4E32-9DCC-94C289A140A1}"/>
    <cellStyle name="Normal 15 2 2 3 3" xfId="15373" xr:uid="{EC070B5E-84B7-4824-A318-323941487769}"/>
    <cellStyle name="Normal 15 2 2 4" xfId="9933" xr:uid="{00FCC3C4-525D-4BE2-80A6-69E3E833ABE1}"/>
    <cellStyle name="Normal 15 2 3" xfId="2849" xr:uid="{9BCE10F8-6629-49EF-B011-E5F159037E29}"/>
    <cellStyle name="Normal 15 2 3 2" xfId="5852" xr:uid="{237360A9-B34C-4AF3-A692-80B50AFAD153}"/>
    <cellStyle name="Normal 15 2 3 2 2" xfId="13179" xr:uid="{98D8BA7D-635A-4EB4-85D5-7B86AE55E066}"/>
    <cellStyle name="Normal 15 2 3 2 2 2" xfId="26897" xr:uid="{3332D294-A24B-4490-BE3C-7033DE062222}"/>
    <cellStyle name="Normal 15 2 3 2 3" xfId="18941" xr:uid="{93C3663A-0D0D-444D-98C1-8689AB1A64DD}"/>
    <cellStyle name="Normal 15 2 3 3" xfId="11263" xr:uid="{2D674158-FB9A-4183-8DBF-4C275F569AF8}"/>
    <cellStyle name="Normal 15 2 3 3 2" xfId="23983" xr:uid="{C0B8BAC1-1F57-4042-9099-1B5B573FB2E7}"/>
    <cellStyle name="Normal 15 2 3 4" xfId="16028" xr:uid="{9A5630E6-F0B8-4BA6-A10D-6384C8DBB370}"/>
    <cellStyle name="Normal 15 2 3 5" xfId="31703" xr:uid="{5B535381-C2CF-48BE-998F-0782F80B1CAD}"/>
    <cellStyle name="Normal 15 2 4" xfId="3113" xr:uid="{3CD47DDA-1F93-4F57-9D13-F0C948949EB8}"/>
    <cellStyle name="Normal 15 2 4 2" xfId="6110" xr:uid="{01B23BB8-8E7A-423D-B45F-EDC52CF48A27}"/>
    <cellStyle name="Normal 15 2 4 2 2" xfId="13437" xr:uid="{227B6D8A-AB47-46B7-892B-1793780F098F}"/>
    <cellStyle name="Normal 15 2 4 2 2 2" xfId="27155" xr:uid="{7B65E4FE-EFF4-47CB-8B4D-167B79E8B703}"/>
    <cellStyle name="Normal 15 2 4 2 3" xfId="19199" xr:uid="{5C1C0167-A5E9-4FF0-BC32-49C978DD2F19}"/>
    <cellStyle name="Normal 15 2 4 3" xfId="11523" xr:uid="{266EA2D6-A4A1-4268-8802-644AC30EC880}"/>
    <cellStyle name="Normal 15 2 4 3 2" xfId="24243" xr:uid="{6143B0D0-7D9F-4935-B37D-B9D35E749279}"/>
    <cellStyle name="Normal 15 2 4 4" xfId="16288" xr:uid="{609FAB5F-0878-476F-817C-12B9626BB348}"/>
    <cellStyle name="Normal 15 2 5" xfId="3358" xr:uid="{F5D6F75C-9A5C-4C6E-97C1-1F3D166E803A}"/>
    <cellStyle name="Normal 15 2 5 2" xfId="6355" xr:uid="{ECE70FE5-F031-4F01-9D9B-A374759AE3C4}"/>
    <cellStyle name="Normal 15 2 5 2 2" xfId="13682" xr:uid="{FCD9C8A3-87FE-49BF-AB76-A0219984CCE9}"/>
    <cellStyle name="Normal 15 2 5 2 2 2" xfId="27400" xr:uid="{10310E69-6BFF-475F-8F11-5CB085542A8D}"/>
    <cellStyle name="Normal 15 2 5 2 3" xfId="19444" xr:uid="{52869D17-89D3-4398-BE2E-9243432E8A29}"/>
    <cellStyle name="Normal 15 2 5 3" xfId="11768" xr:uid="{4E45F189-96B4-4CD3-9DAA-85E0B1FF4EF4}"/>
    <cellStyle name="Normal 15 2 5 3 2" xfId="24488" xr:uid="{C3A604B5-C0C1-4A33-911C-BE987B57E098}"/>
    <cellStyle name="Normal 15 2 5 4" xfId="16533" xr:uid="{92D9CD46-E360-4E09-9230-159BC68F7CBC}"/>
    <cellStyle name="Normal 15 2 6" xfId="3622" xr:uid="{A2480C5C-D96B-41CC-ADE6-8C600006AC49}"/>
    <cellStyle name="Normal 15 2 6 2" xfId="6611" xr:uid="{85FA7FB6-DD14-4590-A1BB-3CDE628C51FE}"/>
    <cellStyle name="Normal 15 2 6 2 2" xfId="13937" xr:uid="{4190E743-0E2A-4F52-B832-984A2DCC2C83}"/>
    <cellStyle name="Normal 15 2 6 2 2 2" xfId="27656" xr:uid="{7845DA39-4FEF-40B6-986E-98E3D5B3F15E}"/>
    <cellStyle name="Normal 15 2 6 2 3" xfId="19700" xr:uid="{4D27A9B1-AB8A-49D2-9220-690CD64A3587}"/>
    <cellStyle name="Normal 15 2 6 3" xfId="12025" xr:uid="{781F84F5-F211-45B9-B6E0-5A11A980FF3F}"/>
    <cellStyle name="Normal 15 2 6 3 2" xfId="24744" xr:uid="{DE057F5C-78F1-42A4-B498-DE96760C5769}"/>
    <cellStyle name="Normal 15 2 6 4" xfId="16788" xr:uid="{5A57FD8D-742A-42A9-AD54-C103377CA899}"/>
    <cellStyle name="Normal 15 2 7" xfId="4201" xr:uid="{BAF356A5-445F-46D1-858A-C93BEDD7997C}"/>
    <cellStyle name="Normal 15 2 7 2" xfId="7157" xr:uid="{54188C5E-334B-431B-B9DD-5F99DC0933D6}"/>
    <cellStyle name="Normal 15 2 7 2 2" xfId="14226" xr:uid="{954BF929-7020-4F76-B790-CA5D5ED6552F}"/>
    <cellStyle name="Normal 15 2 7 2 2 2" xfId="28202" xr:uid="{6DFB1E72-1618-4298-AF07-F97A8E5E9201}"/>
    <cellStyle name="Normal 15 2 7 2 3" xfId="20246" xr:uid="{43980089-A9BD-4559-A40A-7AFBD1C4180E}"/>
    <cellStyle name="Normal 15 2 7 3" xfId="12318" xr:uid="{6383081C-7D57-4FBC-93DF-28240CC4410F}"/>
    <cellStyle name="Normal 15 2 7 3 2" xfId="25285" xr:uid="{E91D5846-587C-4765-8855-3FDAD2BD28FD}"/>
    <cellStyle name="Normal 15 2 7 4" xfId="17329" xr:uid="{A78E14C5-CB01-4FB0-BF37-0FA81E2C26E0}"/>
    <cellStyle name="Normal 15 2 8" xfId="4866" xr:uid="{9AA0B9DB-C3CA-41BB-ADF7-47E126FC40D2}"/>
    <cellStyle name="Normal 15 2 8 2" xfId="12614" xr:uid="{2B388D69-4D9C-4808-97F0-179DA8E5259C}"/>
    <cellStyle name="Normal 15 2 8 2 2" xfId="25924" xr:uid="{8ED15BB0-0029-4CCE-9607-CCBA9A9D7D3C}"/>
    <cellStyle name="Normal 15 2 8 3" xfId="17968" xr:uid="{130E1D70-FD27-4842-9635-D65C65A48EF9}"/>
    <cellStyle name="Normal 15 2 9" xfId="10203" xr:uid="{C1F61303-D25A-4F55-8A69-8D60A927C361}"/>
    <cellStyle name="Normal 15 2 9 2" xfId="22572" xr:uid="{F09C410C-6330-465B-92CD-2F2EA51526CD}"/>
    <cellStyle name="Normal 15 3" xfId="1881" xr:uid="{575ECD62-30E8-4809-9975-EBCE3F60E1BE}"/>
    <cellStyle name="Normal 15 3 2" xfId="5419" xr:uid="{974DA7B8-5CC6-445B-8C36-D355938844B5}"/>
    <cellStyle name="Normal 15 3 2 2" xfId="12794" xr:uid="{EAC3831D-978C-4EB0-9CD1-973056E2DA89}"/>
    <cellStyle name="Normal 15 3 2 2 2" xfId="26470" xr:uid="{F6C7C862-520E-4DFB-8773-188788902D05}"/>
    <cellStyle name="Normal 15 3 2 3" xfId="18514" xr:uid="{119896DB-7CE5-491A-8B48-455DBF954D90}"/>
    <cellStyle name="Normal 15 3 3" xfId="10789" xr:uid="{71DE3FCF-3F82-46F6-A14D-444E0DE9666A}"/>
    <cellStyle name="Normal 15 3 3 2" xfId="23260" xr:uid="{21BD83F3-F2E5-487B-85BD-85E5B1FA1B50}"/>
    <cellStyle name="Normal 15 3 4" xfId="15285" xr:uid="{F59525BE-0FF4-4BE6-9A84-B01AF849AA77}"/>
    <cellStyle name="Normal 15 3 5" xfId="31704" xr:uid="{C8D9F14B-D947-4973-9103-231C194C5356}"/>
    <cellStyle name="Normal 15 4" xfId="2172" xr:uid="{806BF949-9860-43BF-8367-70477D3860BB}"/>
    <cellStyle name="Normal 15 4 2" xfId="31702" xr:uid="{C7EF47A3-93B6-413A-B22B-E9704D81D8A3}"/>
    <cellStyle name="Normal 15 5" xfId="2761" xr:uid="{DB793987-074D-493E-8E68-D0BC2BC801EA}"/>
    <cellStyle name="Normal 15 5 2" xfId="5765" xr:uid="{4A155E3C-F145-42CC-9615-51432AF9E0C7}"/>
    <cellStyle name="Normal 15 5 2 2" xfId="13092" xr:uid="{0E47EC71-5B09-4B6F-AF61-102342C880BE}"/>
    <cellStyle name="Normal 15 5 2 2 2" xfId="26810" xr:uid="{ED91BB1C-8CCC-4F06-A032-55187A58939F}"/>
    <cellStyle name="Normal 15 5 2 3" xfId="18854" xr:uid="{10233755-94EA-4E42-A74C-584384FBCA03}"/>
    <cellStyle name="Normal 15 5 3" xfId="11175" xr:uid="{FD57AA89-2BFB-4B6E-B717-819FFF789248}"/>
    <cellStyle name="Normal 15 5 3 2" xfId="23895" xr:uid="{4CB9CD9B-003E-40B6-9C33-CC16F9C17288}"/>
    <cellStyle name="Normal 15 5 4" xfId="15941" xr:uid="{5A46AF69-DA17-4004-AED1-6F1BFC77D554}"/>
    <cellStyle name="Normal 15 6" xfId="3025" xr:uid="{34ECB52E-2123-4ED8-8921-5F8C75F3FE2D}"/>
    <cellStyle name="Normal 15 6 2" xfId="6022" xr:uid="{BA5BB3D9-50A9-4432-8690-295B02853B00}"/>
    <cellStyle name="Normal 15 6 2 2" xfId="13349" xr:uid="{FD6A2B5A-0F16-4D2D-9502-FC8C89361FAC}"/>
    <cellStyle name="Normal 15 6 2 2 2" xfId="27067" xr:uid="{E4F69018-C9B0-4878-96CF-80CB5FBD5C25}"/>
    <cellStyle name="Normal 15 6 2 3" xfId="19111" xr:uid="{66D77A78-D89A-40EE-AE53-77C919AD699D}"/>
    <cellStyle name="Normal 15 6 3" xfId="11435" xr:uid="{BCBCBF10-0F7D-49CA-AE1F-5B1B3570A308}"/>
    <cellStyle name="Normal 15 6 3 2" xfId="24155" xr:uid="{B737495D-FE3D-412B-8713-B9D3555A3917}"/>
    <cellStyle name="Normal 15 6 4" xfId="16200" xr:uid="{4133D203-7427-45F6-ADE4-C4125BEA81C2}"/>
    <cellStyle name="Normal 15 7" xfId="3270" xr:uid="{A0CC0F07-72BC-4386-9FF5-29A691E78F1B}"/>
    <cellStyle name="Normal 15 7 2" xfId="6267" xr:uid="{954BB114-0DDB-4B89-AABA-635002127A56}"/>
    <cellStyle name="Normal 15 7 2 2" xfId="13594" xr:uid="{0FE69C06-B915-43DD-A39D-A7F36AA42955}"/>
    <cellStyle name="Normal 15 7 2 2 2" xfId="27312" xr:uid="{6553CC17-AB2A-4872-A361-1B9AE558D714}"/>
    <cellStyle name="Normal 15 7 2 3" xfId="19356" xr:uid="{85DD74D3-487A-44E4-A7CC-B9D3019A1B9A}"/>
    <cellStyle name="Normal 15 7 3" xfId="11680" xr:uid="{CD9DAF8C-311D-4690-9D31-42B9E88C1F92}"/>
    <cellStyle name="Normal 15 7 3 2" xfId="24400" xr:uid="{B5B0C250-5AD1-4709-B513-790F88DAC442}"/>
    <cellStyle name="Normal 15 7 4" xfId="16445" xr:uid="{4BBDA0EE-72B0-4011-BBBB-B3ED4F9EEF34}"/>
    <cellStyle name="Normal 150" xfId="31705" xr:uid="{974F3F86-FEDF-4C48-BDC5-BC8AF21F746D}"/>
    <cellStyle name="Normal 151" xfId="31706" xr:uid="{1201921A-336A-4FA9-9546-83C5B94E997C}"/>
    <cellStyle name="Normal 152" xfId="31707" xr:uid="{B2B8AA52-B74D-4B90-BF75-BEF579AF6010}"/>
    <cellStyle name="Normal 153" xfId="31708" xr:uid="{3E79D41F-8446-4045-9E99-AA3062BBE46E}"/>
    <cellStyle name="Normal 154" xfId="31709" xr:uid="{B277502B-E44C-455D-8E50-DDA945C90EFA}"/>
    <cellStyle name="Normal 155" xfId="31710" xr:uid="{01B5D458-AF02-4340-8E68-B0F90FE1C9CD}"/>
    <cellStyle name="Normal 156" xfId="31711" xr:uid="{53155C2F-11D5-498C-A8CC-66C2CA43FAA3}"/>
    <cellStyle name="Normal 157" xfId="28977" xr:uid="{1F1B62F7-DF31-49F0-8DA9-94DD9ED7BDCB}"/>
    <cellStyle name="Normal 158" xfId="32136" xr:uid="{2E00FE25-CEE2-4F76-B4DF-D68AF1B83688}"/>
    <cellStyle name="Normal 159" xfId="32195" xr:uid="{5B3DA2B5-AFC5-4617-BE65-8461242061E9}"/>
    <cellStyle name="Normal 16" xfId="336" xr:uid="{D475457F-9362-42C1-A599-5F2281AAF9DD}"/>
    <cellStyle name="Normal 16 2" xfId="561" xr:uid="{23855D2D-51F6-4780-AD15-4B439D04BC54}"/>
    <cellStyle name="Normal 16 2 10" xfId="14595" xr:uid="{DA48930D-B506-45A0-AF6A-852B7D37537F}"/>
    <cellStyle name="Normal 16 2 2" xfId="900" xr:uid="{39FFBB1F-6DEE-4C8A-8C50-9D4FC67F8602}"/>
    <cellStyle name="Normal 16 2 2 2" xfId="2411" xr:uid="{E6E776B6-2470-4F88-93FC-6C6BB9F97B7A}"/>
    <cellStyle name="Normal 16 2 2 2 2" xfId="31714" xr:uid="{D0487570-FDDE-4CED-8AED-A9CF8DDD0C07}"/>
    <cellStyle name="Normal 16 2 2 3" xfId="1997" xr:uid="{6CD31EA8-3D07-4FC1-BC22-EBB25F38DBAF}"/>
    <cellStyle name="Normal 16 2 2 3 2" xfId="10881" xr:uid="{72852EF7-9E8C-49E1-A245-7AFF67068B2B}"/>
    <cellStyle name="Normal 16 2 2 3 2 2" xfId="23352" xr:uid="{E346962F-2C07-425E-A293-D676D8024838}"/>
    <cellStyle name="Normal 16 2 2 3 3" xfId="15375" xr:uid="{13D427DF-6C3C-45D5-9A98-D4C862752D47}"/>
    <cellStyle name="Normal 16 2 2 4" xfId="9934" xr:uid="{4CB5C8D0-3FD4-44BB-A639-A10BFDE18B2F}"/>
    <cellStyle name="Normal 16 2 3" xfId="2851" xr:uid="{CD531B91-9269-4CFA-A7C7-F840D294D5B8}"/>
    <cellStyle name="Normal 16 2 3 2" xfId="5854" xr:uid="{D8D37F6D-88D2-4C4E-BBB7-0CDEC2B5D2BE}"/>
    <cellStyle name="Normal 16 2 3 2 2" xfId="13181" xr:uid="{A544464F-32C3-4EF1-8757-791B0C764E56}"/>
    <cellStyle name="Normal 16 2 3 2 2 2" xfId="26899" xr:uid="{F116D707-DD41-4A5D-B2B9-472CBB233CC0}"/>
    <cellStyle name="Normal 16 2 3 2 3" xfId="18943" xr:uid="{B10595E8-19AC-4097-8918-25751A8005C3}"/>
    <cellStyle name="Normal 16 2 3 3" xfId="11265" xr:uid="{7E3C8460-BDCD-4FBE-863B-51D1816275A3}"/>
    <cellStyle name="Normal 16 2 3 3 2" xfId="23985" xr:uid="{8383CB63-A335-48E9-8E90-B145724BC2B9}"/>
    <cellStyle name="Normal 16 2 3 4" xfId="16030" xr:uid="{B8ADC12B-45E1-404B-A4B1-D3786D0015BF}"/>
    <cellStyle name="Normal 16 2 3 5" xfId="31713" xr:uid="{E13E4FAF-C73F-41C0-867F-BC57245566C7}"/>
    <cellStyle name="Normal 16 2 4" xfId="3115" xr:uid="{21C58A87-E1E5-4B6F-AFEA-5B059822CCF8}"/>
    <cellStyle name="Normal 16 2 4 2" xfId="6112" xr:uid="{E83B70DD-15D3-4C51-8AC2-11B10B836CCF}"/>
    <cellStyle name="Normal 16 2 4 2 2" xfId="13439" xr:uid="{A1DC5BA8-ABA3-4E4D-9BA3-03A3E733BAC6}"/>
    <cellStyle name="Normal 16 2 4 2 2 2" xfId="27157" xr:uid="{58F09872-F54D-4EEF-ACF5-74673D61B09C}"/>
    <cellStyle name="Normal 16 2 4 2 3" xfId="19201" xr:uid="{B63CE97C-B2CF-4CD8-8629-AAD39816DD78}"/>
    <cellStyle name="Normal 16 2 4 3" xfId="11525" xr:uid="{A6F74DAB-A080-43BB-8309-0BED1447A5DE}"/>
    <cellStyle name="Normal 16 2 4 3 2" xfId="24245" xr:uid="{52AAEB04-B16D-4814-9D50-D1C659B52FBF}"/>
    <cellStyle name="Normal 16 2 4 4" xfId="16290" xr:uid="{6FEE7B1B-84C7-4464-B281-C44B22108E6B}"/>
    <cellStyle name="Normal 16 2 5" xfId="3360" xr:uid="{D4E02F29-4F7C-458D-B486-CA8D5D8747C5}"/>
    <cellStyle name="Normal 16 2 5 2" xfId="6357" xr:uid="{3265067F-E74C-4854-A67A-93E4D42C2666}"/>
    <cellStyle name="Normal 16 2 5 2 2" xfId="13684" xr:uid="{4DABF2AF-B588-4041-BE3A-979D1B512AE5}"/>
    <cellStyle name="Normal 16 2 5 2 2 2" xfId="27402" xr:uid="{B8CCFCE2-ABC1-4EE8-A83E-6D44AA58FE9F}"/>
    <cellStyle name="Normal 16 2 5 2 3" xfId="19446" xr:uid="{C774C373-2340-4EE9-8245-96E6DE64FAF4}"/>
    <cellStyle name="Normal 16 2 5 3" xfId="11770" xr:uid="{F13BF08B-3B1C-4FE6-B316-93AFEE64492D}"/>
    <cellStyle name="Normal 16 2 5 3 2" xfId="24490" xr:uid="{2C43F4E8-2973-4121-95AC-521E17E6B54B}"/>
    <cellStyle name="Normal 16 2 5 4" xfId="16535" xr:uid="{B2832CDA-E875-40D1-96F8-C486040BF407}"/>
    <cellStyle name="Normal 16 2 6" xfId="3617" xr:uid="{22ED62A6-09A9-42BF-AB40-559A15870487}"/>
    <cellStyle name="Normal 16 2 6 2" xfId="6606" xr:uid="{65AD08E3-BA94-4543-8FA2-E6FAE34FC7D5}"/>
    <cellStyle name="Normal 16 2 6 2 2" xfId="13932" xr:uid="{FA16DF6E-7A0B-4B23-AE6B-84D37EE5471B}"/>
    <cellStyle name="Normal 16 2 6 2 2 2" xfId="27651" xr:uid="{ADF78DCA-9588-4870-B3DE-764C3717DD5E}"/>
    <cellStyle name="Normal 16 2 6 2 3" xfId="19695" xr:uid="{E27FF1E7-0307-4725-B6DF-4C483FC08154}"/>
    <cellStyle name="Normal 16 2 6 3" xfId="12020" xr:uid="{793BE8BD-F895-4F65-9241-CA9304C9C72C}"/>
    <cellStyle name="Normal 16 2 6 3 2" xfId="24739" xr:uid="{ED273943-039C-44BF-8A5E-49CCA23121C8}"/>
    <cellStyle name="Normal 16 2 6 4" xfId="16783" xr:uid="{4E8B198E-CD64-4FAF-BA9D-E457B7A9A656}"/>
    <cellStyle name="Normal 16 2 7" xfId="4196" xr:uid="{6DE79EE9-4684-45E5-A97B-A4C4F2DA4BB8}"/>
    <cellStyle name="Normal 16 2 7 2" xfId="7152" xr:uid="{AD046353-34F7-43AC-B8AB-C771097E2D15}"/>
    <cellStyle name="Normal 16 2 7 2 2" xfId="14221" xr:uid="{5779E633-C10D-4AE2-9462-9A455B82DEFB}"/>
    <cellStyle name="Normal 16 2 7 2 2 2" xfId="28197" xr:uid="{9768FB36-8443-4638-B595-54057CB936CC}"/>
    <cellStyle name="Normal 16 2 7 2 3" xfId="20241" xr:uid="{02332EBF-0EFB-4563-B3A6-3F286160F06D}"/>
    <cellStyle name="Normal 16 2 7 3" xfId="12313" xr:uid="{BAC66F0E-CA2D-4E4C-8717-6D55772EB96D}"/>
    <cellStyle name="Normal 16 2 7 3 2" xfId="25280" xr:uid="{403E5DB4-7B9A-4714-A6DD-C2826ACE5299}"/>
    <cellStyle name="Normal 16 2 7 4" xfId="17324" xr:uid="{808C7F70-0819-4F68-88E6-7CBE4A5E3ED8}"/>
    <cellStyle name="Normal 16 2 8" xfId="4859" xr:uid="{E154116A-4B3B-42D0-BB19-46D45FB9C74E}"/>
    <cellStyle name="Normal 16 2 8 2" xfId="12609" xr:uid="{6850A20E-F424-493D-83C3-BBE5DA77ABD4}"/>
    <cellStyle name="Normal 16 2 8 2 2" xfId="25917" xr:uid="{268DFA5C-1A73-4DED-A091-D7DE03B5017F}"/>
    <cellStyle name="Normal 16 2 8 3" xfId="17961" xr:uid="{7EA0EB50-1F0D-4C5A-A4B4-1D116D812F2E}"/>
    <cellStyle name="Normal 16 2 9" xfId="10196" xr:uid="{6B1BF229-4CA7-418D-BA0F-11203DAF6C76}"/>
    <cellStyle name="Normal 16 2 9 2" xfId="22565" xr:uid="{9D427281-8B62-426B-B578-4229DBB7C954}"/>
    <cellStyle name="Normal 16 3" xfId="1883" xr:uid="{0CAE55BE-7D0C-40D9-AF8F-1CDF880BB93E}"/>
    <cellStyle name="Normal 16 3 2" xfId="5421" xr:uid="{2D28A925-4EA7-467D-9807-59CFF5974D82}"/>
    <cellStyle name="Normal 16 3 2 2" xfId="12796" xr:uid="{302643DA-E8B3-4069-AF8C-FC0DCAD1A73F}"/>
    <cellStyle name="Normal 16 3 2 2 2" xfId="26472" xr:uid="{B01B834E-AD65-40C6-B57F-4CD1B18BD503}"/>
    <cellStyle name="Normal 16 3 2 3" xfId="18516" xr:uid="{64015C89-11D6-4122-8A8A-05D12705569C}"/>
    <cellStyle name="Normal 16 3 3" xfId="10791" xr:uid="{FF4C1AD8-0F3A-450D-8604-6007394DDD66}"/>
    <cellStyle name="Normal 16 3 3 2" xfId="23262" xr:uid="{D30F45DA-9CB6-4DDB-A1C1-00F67452AC65}"/>
    <cellStyle name="Normal 16 3 4" xfId="15287" xr:uid="{8829CA20-E04B-438B-BF19-E0A3DBFAB01D}"/>
    <cellStyle name="Normal 16 3 5" xfId="31715" xr:uid="{419C2F57-2F86-4EBD-B03C-B368FEB246EA}"/>
    <cellStyle name="Normal 16 4" xfId="2151" xr:uid="{6D0BC576-EF2F-46A0-8E02-9548E1F034F2}"/>
    <cellStyle name="Normal 16 4 2" xfId="31712" xr:uid="{EC1F1B83-C586-4968-AF05-320920A7171D}"/>
    <cellStyle name="Normal 16 5" xfId="2763" xr:uid="{B8DDC974-16C5-4EC8-8D6B-4C5FA1240BB2}"/>
    <cellStyle name="Normal 16 5 2" xfId="5767" xr:uid="{B1C66C8E-8B76-49F3-9FB2-467F77FFF067}"/>
    <cellStyle name="Normal 16 5 2 2" xfId="13094" xr:uid="{83727823-4A2F-4883-B21B-4290930D0E90}"/>
    <cellStyle name="Normal 16 5 2 2 2" xfId="26812" xr:uid="{8681222A-CCC9-492C-81FA-34ABEDA779E2}"/>
    <cellStyle name="Normal 16 5 2 3" xfId="18856" xr:uid="{E8222040-671D-4357-94AD-AD579FB468D0}"/>
    <cellStyle name="Normal 16 5 3" xfId="11177" xr:uid="{0B6D6861-8073-40BC-8592-899A1477C193}"/>
    <cellStyle name="Normal 16 5 3 2" xfId="23897" xr:uid="{606C5B64-8F7C-43B5-B810-18081262886F}"/>
    <cellStyle name="Normal 16 5 4" xfId="15943" xr:uid="{9AD09067-F832-4222-9FC3-3AFCE63DF825}"/>
    <cellStyle name="Normal 16 6" xfId="3027" xr:uid="{658F1AD7-92EF-46BB-A002-70999467F966}"/>
    <cellStyle name="Normal 16 6 2" xfId="6024" xr:uid="{71E1C1EE-276B-4DB2-92A2-B574F4642EFA}"/>
    <cellStyle name="Normal 16 6 2 2" xfId="13351" xr:uid="{EFC7D8D9-E5D0-4417-A2FA-C996ED5B2269}"/>
    <cellStyle name="Normal 16 6 2 2 2" xfId="27069" xr:uid="{B5B58486-3547-4FEB-A0C1-73963FA0BDF7}"/>
    <cellStyle name="Normal 16 6 2 3" xfId="19113" xr:uid="{FAD53BE3-4C8C-4127-BF65-F871180FB226}"/>
    <cellStyle name="Normal 16 6 3" xfId="11437" xr:uid="{300DBCB0-BDE0-4654-B71C-E88A406FC5A8}"/>
    <cellStyle name="Normal 16 6 3 2" xfId="24157" xr:uid="{B28A6683-7ED5-4EAE-A78A-56CA6AF2580E}"/>
    <cellStyle name="Normal 16 6 4" xfId="16202" xr:uid="{77E493E8-3B86-4732-9EAE-23D1945F7ACD}"/>
    <cellStyle name="Normal 16 7" xfId="3272" xr:uid="{C2D72014-4850-4CB3-8DDD-E8F2AAB4EA53}"/>
    <cellStyle name="Normal 16 7 2" xfId="6269" xr:uid="{50218C03-9126-4170-8BCA-E88677F615B9}"/>
    <cellStyle name="Normal 16 7 2 2" xfId="13596" xr:uid="{DDC53874-9071-4148-BD5E-883B0D710D3F}"/>
    <cellStyle name="Normal 16 7 2 2 2" xfId="27314" xr:uid="{67E14A7C-49E1-4277-A570-56AD61B7B88E}"/>
    <cellStyle name="Normal 16 7 2 3" xfId="19358" xr:uid="{54F1BF16-E751-4CFE-A8DB-E3BE52B420B5}"/>
    <cellStyle name="Normal 16 7 3" xfId="11682" xr:uid="{E1F970D2-6985-4934-BA1B-54A329BC1FB5}"/>
    <cellStyle name="Normal 16 7 3 2" xfId="24402" xr:uid="{0BD3E891-99B0-4EE2-85C9-C29B294A7F9F}"/>
    <cellStyle name="Normal 16 7 4" xfId="16447" xr:uid="{95CB0310-C33F-44EA-B64B-7C8E595CF8FA}"/>
    <cellStyle name="Normal 160" xfId="32196" xr:uid="{624AE665-E28B-4818-A369-B28B50233720}"/>
    <cellStyle name="Normal 161" xfId="32392" xr:uid="{B24F2AEA-1939-4676-A0F2-826D64285AB2}"/>
    <cellStyle name="Normal 162" xfId="32393" xr:uid="{10A657CC-2C98-41C5-A110-348AEDCB7AA3}"/>
    <cellStyle name="Normal 163" xfId="32394" xr:uid="{70F422B8-C760-4580-8309-2929D350859B}"/>
    <cellStyle name="Normal 164" xfId="32395" xr:uid="{7BE292DA-C4DF-427E-AAFF-A7706E41200D}"/>
    <cellStyle name="Normal 17" xfId="345" xr:uid="{B6F09F2C-19FF-4878-B264-2B146908C842}"/>
    <cellStyle name="Normal 17 2" xfId="591" xr:uid="{86A4A34C-A382-4179-9500-123EEE3E4804}"/>
    <cellStyle name="Normal 17 2 10" xfId="14606" xr:uid="{175025B4-28CD-4458-A15C-455E03216867}"/>
    <cellStyle name="Normal 17 2 2" xfId="2002" xr:uid="{A048C7B2-08DC-4198-8E95-5FBE8828EE48}"/>
    <cellStyle name="Normal 17 2 2 2" xfId="5486" xr:uid="{344F087D-FC7B-4C35-9007-17FF845D131E}"/>
    <cellStyle name="Normal 17 2 2 2 2" xfId="12854" xr:uid="{6E6882CB-D444-4099-A1F4-C7C823B344F8}"/>
    <cellStyle name="Normal 17 2 2 2 2 2" xfId="26536" xr:uid="{5FECA05E-D0A6-443F-A13D-F5378CBE47B2}"/>
    <cellStyle name="Normal 17 2 2 2 3" xfId="18580" xr:uid="{9563C95F-AEA5-49D8-B288-B5D58FAF3549}"/>
    <cellStyle name="Normal 17 2 2 3" xfId="10886" xr:uid="{967B83A6-8CBF-483F-9F15-388E6C80D2B0}"/>
    <cellStyle name="Normal 17 2 2 3 2" xfId="23357" xr:uid="{033A7DB0-3F56-4CD1-8F19-001025D8A5AC}"/>
    <cellStyle name="Normal 17 2 2 4" xfId="15380" xr:uid="{47BA0B1F-261F-45E8-A059-DAE508E9AC92}"/>
    <cellStyle name="Normal 17 2 2 5" xfId="31717" xr:uid="{09D9EBDD-BABF-4BC3-BA1E-A9210B59311C}"/>
    <cellStyle name="Normal 17 2 3" xfId="2856" xr:uid="{C7F6DC51-97FB-443B-B675-6751CEE2F368}"/>
    <cellStyle name="Normal 17 2 3 2" xfId="5859" xr:uid="{B20DEF18-F1E5-4ED6-83E4-5F0840E7474C}"/>
    <cellStyle name="Normal 17 2 3 2 2" xfId="13186" xr:uid="{4F4FFA99-9E22-4E24-B433-2C12929D8FE0}"/>
    <cellStyle name="Normal 17 2 3 2 2 2" xfId="26904" xr:uid="{747EEB71-7482-434D-ABB1-0B968998851C}"/>
    <cellStyle name="Normal 17 2 3 2 3" xfId="18948" xr:uid="{BF60BDB6-20B2-4371-978A-40C5828C50CE}"/>
    <cellStyle name="Normal 17 2 3 3" xfId="11270" xr:uid="{B15F942B-5772-44A0-B667-D12273EFDAB5}"/>
    <cellStyle name="Normal 17 2 3 3 2" xfId="23990" xr:uid="{EA6935E2-35D0-4825-B146-1A8B0F2AFEEA}"/>
    <cellStyle name="Normal 17 2 3 4" xfId="16035" xr:uid="{5851DFD6-6980-4051-AF6B-D08317FF569A}"/>
    <cellStyle name="Normal 17 2 4" xfId="3120" xr:uid="{9CCEE818-D5BF-4E80-B2D8-EF0DDFB92C5E}"/>
    <cellStyle name="Normal 17 2 4 2" xfId="6117" xr:uid="{AB582570-18A4-4969-985B-9D6AF7190FA8}"/>
    <cellStyle name="Normal 17 2 4 2 2" xfId="13444" xr:uid="{7D29FB5D-E306-4E3C-8675-CC9BC7C4F300}"/>
    <cellStyle name="Normal 17 2 4 2 2 2" xfId="27162" xr:uid="{33309FBA-811D-4652-AA49-F27CAD4AEE6A}"/>
    <cellStyle name="Normal 17 2 4 2 3" xfId="19206" xr:uid="{6D619FC3-A7F0-4C90-B1D4-FC8CA2F13BB8}"/>
    <cellStyle name="Normal 17 2 4 3" xfId="11530" xr:uid="{42BF6D43-784D-4A25-B350-4679763E50EA}"/>
    <cellStyle name="Normal 17 2 4 3 2" xfId="24250" xr:uid="{A05AF91E-891B-4CE3-9316-FF08155C5525}"/>
    <cellStyle name="Normal 17 2 4 4" xfId="16295" xr:uid="{8F2A1397-D3E2-4705-B454-D2AF909B80FB}"/>
    <cellStyle name="Normal 17 2 5" xfId="3365" xr:uid="{49A2A0E3-9698-4754-A60F-F738523435D9}"/>
    <cellStyle name="Normal 17 2 5 2" xfId="6362" xr:uid="{2D0F7AB1-9330-49F3-86B6-D241D0FEE23D}"/>
    <cellStyle name="Normal 17 2 5 2 2" xfId="13689" xr:uid="{D6CB1DA3-3046-4B39-B398-CB15B491FF81}"/>
    <cellStyle name="Normal 17 2 5 2 2 2" xfId="27407" xr:uid="{CF62FD55-1825-436E-AC43-13C8ED407909}"/>
    <cellStyle name="Normal 17 2 5 2 3" xfId="19451" xr:uid="{26BE3C5A-22F0-4C15-9E51-4385815B66DB}"/>
    <cellStyle name="Normal 17 2 5 3" xfId="11775" xr:uid="{D7792ADE-4687-4E45-9484-D68AFD9F2BB7}"/>
    <cellStyle name="Normal 17 2 5 3 2" xfId="24495" xr:uid="{75AF3A9C-191C-4307-9783-BA1CA4AF7C7F}"/>
    <cellStyle name="Normal 17 2 5 4" xfId="16540" xr:uid="{058F4D8C-9427-4C7A-9D15-04B64B7AAB7D}"/>
    <cellStyle name="Normal 17 2 6" xfId="3628" xr:uid="{A70D3FE5-77F6-42C7-9E6B-11D48208A60F}"/>
    <cellStyle name="Normal 17 2 6 2" xfId="6617" xr:uid="{C38D5C96-96B2-46F7-BC9A-45FDE2DAF1F7}"/>
    <cellStyle name="Normal 17 2 6 2 2" xfId="13943" xr:uid="{766E86C5-74B2-44DB-B983-EDB6DF2FCBD7}"/>
    <cellStyle name="Normal 17 2 6 2 2 2" xfId="27662" xr:uid="{A5A77194-AEC3-4377-A538-8EBE5785FF82}"/>
    <cellStyle name="Normal 17 2 6 2 3" xfId="19706" xr:uid="{90EEA1E1-982B-4112-BA1B-79F50FC6A3A6}"/>
    <cellStyle name="Normal 17 2 6 3" xfId="12031" xr:uid="{758E86A5-6AD5-45B3-9B13-EF3A0A639C3F}"/>
    <cellStyle name="Normal 17 2 6 3 2" xfId="24750" xr:uid="{00BE07C0-C734-44C5-B2FA-A347A6CFEED3}"/>
    <cellStyle name="Normal 17 2 6 4" xfId="16794" xr:uid="{A0A124D2-EDD1-45A3-91F0-D46E419E42D4}"/>
    <cellStyle name="Normal 17 2 7" xfId="4207" xr:uid="{8470BD2F-2CFF-400E-8BB7-A12389C5AD5C}"/>
    <cellStyle name="Normal 17 2 7 2" xfId="7163" xr:uid="{EF79FA04-D047-4EE5-898B-4B41A574DB0A}"/>
    <cellStyle name="Normal 17 2 7 2 2" xfId="14232" xr:uid="{F84C9654-E459-4B8E-9880-B8F7EA8617EC}"/>
    <cellStyle name="Normal 17 2 7 2 2 2" xfId="28208" xr:uid="{FF6CD2F5-CC0C-499D-89C4-6E53D8BFF6A9}"/>
    <cellStyle name="Normal 17 2 7 2 3" xfId="20252" xr:uid="{8D10E556-FC38-451B-902C-3F6065BD1F42}"/>
    <cellStyle name="Normal 17 2 7 3" xfId="12324" xr:uid="{BE279CF3-EF1F-4F23-B4E6-280F750585D3}"/>
    <cellStyle name="Normal 17 2 7 3 2" xfId="25291" xr:uid="{BD3692BA-F818-4EAE-A596-6053657B040E}"/>
    <cellStyle name="Normal 17 2 7 4" xfId="17335" xr:uid="{CAA7735D-1653-45C1-B5B1-EFF3894CFC2C}"/>
    <cellStyle name="Normal 17 2 8" xfId="4872" xr:uid="{33B12C5F-A2A5-4C36-98C7-053626B07141}"/>
    <cellStyle name="Normal 17 2 8 2" xfId="12620" xr:uid="{588A7C2C-4B1D-4017-9395-E0133DBF0130}"/>
    <cellStyle name="Normal 17 2 8 2 2" xfId="25930" xr:uid="{C8D39215-5C4F-44A1-8F31-6FE6079BEA8B}"/>
    <cellStyle name="Normal 17 2 8 3" xfId="17974" xr:uid="{A33F1808-C29F-44C3-8CFB-9D3A36684B37}"/>
    <cellStyle name="Normal 17 2 9" xfId="10209" xr:uid="{F3CD6D8E-71C0-47A8-9F1E-D78547EDDD8F}"/>
    <cellStyle name="Normal 17 2 9 2" xfId="22578" xr:uid="{9712F256-B9DA-40D6-9DD4-9B88F75B14BC}"/>
    <cellStyle name="Normal 17 3" xfId="1888" xr:uid="{5F42F9DE-79DC-4D4A-A8C9-C89D5AAD1BF9}"/>
    <cellStyle name="Normal 17 3 2" xfId="5423" xr:uid="{7C4DB8BB-CDDD-41EE-9EDA-EA011B7E166B}"/>
    <cellStyle name="Normal 17 3 2 2" xfId="12798" xr:uid="{24ACD0DC-29D8-4742-9D15-B21C8078E5B4}"/>
    <cellStyle name="Normal 17 3 2 2 2" xfId="26474" xr:uid="{900571FF-A9C8-4159-BB78-84C330B352EA}"/>
    <cellStyle name="Normal 17 3 2 3" xfId="18518" xr:uid="{301F3D1F-D002-4A52-BF5D-52B72579A682}"/>
    <cellStyle name="Normal 17 3 2 4" xfId="32239" xr:uid="{1C3A8582-5C27-4148-B91D-EF3776656448}"/>
    <cellStyle name="Normal 17 3 3" xfId="10795" xr:uid="{F5350B3C-863A-45C3-8099-3FEB90E7FBC3}"/>
    <cellStyle name="Normal 17 3 3 2" xfId="23266" xr:uid="{56768FA3-DC25-444F-BA46-1C33E38D8462}"/>
    <cellStyle name="Normal 17 3 4" xfId="15291" xr:uid="{330889FA-1066-4227-B292-93C20F306E0A}"/>
    <cellStyle name="Normal 17 3 5" xfId="31718" xr:uid="{87FD2CE1-3921-4E05-AD48-8C4ED0EFAF5C}"/>
    <cellStyle name="Normal 17 4" xfId="1956" xr:uid="{83EBEDFE-44CC-46E2-8132-CECF9FE28447}"/>
    <cellStyle name="Normal 17 4 2" xfId="31716" xr:uid="{10A71997-036D-4C82-92BB-9C9B3DA2820A}"/>
    <cellStyle name="Normal 17 5" xfId="2768" xr:uid="{D9610F41-2070-47E6-A5B0-9D0F9A6BAF97}"/>
    <cellStyle name="Normal 17 5 2" xfId="5772" xr:uid="{C6E30090-B457-46D5-BDD5-BEC9F1728E9C}"/>
    <cellStyle name="Normal 17 5 2 2" xfId="13099" xr:uid="{78547592-E009-4F12-871F-68685CF0547E}"/>
    <cellStyle name="Normal 17 5 2 2 2" xfId="26817" xr:uid="{949CB159-89B3-4821-A1DC-8EE7A18CBCDC}"/>
    <cellStyle name="Normal 17 5 2 3" xfId="18861" xr:uid="{621D257F-5674-4ABA-8AAA-08A39A6F205F}"/>
    <cellStyle name="Normal 17 5 3" xfId="11182" xr:uid="{3989447E-C59E-4B58-B0D7-CC0C7FA8C84C}"/>
    <cellStyle name="Normal 17 5 3 2" xfId="23902" xr:uid="{98FDA70A-3130-4B09-BBCE-352CD8C705BE}"/>
    <cellStyle name="Normal 17 5 4" xfId="15948" xr:uid="{FFA63368-2876-44A4-94AF-9CB7B45CF73C}"/>
    <cellStyle name="Normal 17 6" xfId="3032" xr:uid="{9A06BE1B-83D8-4D6D-8D40-31E40893C991}"/>
    <cellStyle name="Normal 17 6 2" xfId="6029" xr:uid="{AF2BDA64-83ED-4C32-BE75-F18B0C0A6768}"/>
    <cellStyle name="Normal 17 6 2 2" xfId="13356" xr:uid="{37FDD143-0152-4C0E-A381-57F0CEB4AD26}"/>
    <cellStyle name="Normal 17 6 2 2 2" xfId="27074" xr:uid="{B70A2668-6779-4933-BD6F-15A14DA21695}"/>
    <cellStyle name="Normal 17 6 2 3" xfId="19118" xr:uid="{73C61D75-442F-46BE-9B35-5D51C86329B5}"/>
    <cellStyle name="Normal 17 6 3" xfId="11442" xr:uid="{952C2326-D35A-42C3-B83F-240C38DA125E}"/>
    <cellStyle name="Normal 17 6 3 2" xfId="24162" xr:uid="{4B87948E-D9CC-4680-A6AE-0F98255F50FE}"/>
    <cellStyle name="Normal 17 6 4" xfId="16207" xr:uid="{D85B5CD8-996E-4B26-892C-78B49DA6BBDD}"/>
    <cellStyle name="Normal 17 7" xfId="3277" xr:uid="{4E8B3E8B-E256-4D20-B244-8C0A2F8B8CF1}"/>
    <cellStyle name="Normal 17 7 2" xfId="6274" xr:uid="{2F817AD1-C442-4BE2-8BB6-CB21DBC6F85A}"/>
    <cellStyle name="Normal 17 7 2 2" xfId="13601" xr:uid="{856DCAA7-736B-4000-9E3E-3F7F90AEF28C}"/>
    <cellStyle name="Normal 17 7 2 2 2" xfId="27319" xr:uid="{346FD09C-DEED-4118-A083-5ECEC955711D}"/>
    <cellStyle name="Normal 17 7 2 3" xfId="19363" xr:uid="{680058F4-0062-4805-BCD0-53F5F560B94F}"/>
    <cellStyle name="Normal 17 7 3" xfId="11687" xr:uid="{198435E5-8B22-4A6D-A25D-379363C8CED0}"/>
    <cellStyle name="Normal 17 7 3 2" xfId="24407" xr:uid="{6690ED0E-DDF6-4D80-870C-10A3019D32C8}"/>
    <cellStyle name="Normal 17 7 4" xfId="16452" xr:uid="{0C54A8AA-6515-4FB8-8423-DC4958042B07}"/>
    <cellStyle name="Normal 18" xfId="299" xr:uid="{19C23708-8AD6-47B2-B6B3-CC313CDBAF83}"/>
    <cellStyle name="Normal 18 10" xfId="14497" xr:uid="{CBD07D60-FC7F-4FDF-82FA-3144F1202C6F}"/>
    <cellStyle name="Normal 18 2" xfId="1916" xr:uid="{BB2A70E7-E44A-4FD6-9145-D88CEED0A075}"/>
    <cellStyle name="Normal 18 2 2" xfId="5442" xr:uid="{E01541F4-1A91-477E-89EF-01E6D3A41C13}"/>
    <cellStyle name="Normal 18 2 2 2" xfId="12817" xr:uid="{C013A4A1-152A-40FD-BDE8-629835F0003F}"/>
    <cellStyle name="Normal 18 2 2 2 2" xfId="26493" xr:uid="{C6BC6683-357A-44D4-AA67-A527373CD971}"/>
    <cellStyle name="Normal 18 2 2 3" xfId="18537" xr:uid="{88212F14-97F6-4F9D-B4E8-4FFD6D395D96}"/>
    <cellStyle name="Normal 18 2 3" xfId="10821" xr:uid="{ADF7F235-667F-4AB7-98EE-E181B1003969}"/>
    <cellStyle name="Normal 18 2 3 2" xfId="23292" xr:uid="{87F0B727-4039-4E26-9042-1DF150D2621F}"/>
    <cellStyle name="Normal 18 2 4" xfId="15316" xr:uid="{51F94F3D-C477-43E5-AEBE-A750827BE6CB}"/>
    <cellStyle name="Normal 18 2 5" xfId="31720" xr:uid="{F82AA573-6D5B-4EEB-8F58-BD4A539FA7BE}"/>
    <cellStyle name="Normal 18 3" xfId="2794" xr:uid="{984A65E8-60FF-4DEA-9B9E-22EE8A25BC21}"/>
    <cellStyle name="Normal 18 3 2" xfId="5797" xr:uid="{5522E677-BAF7-4B9B-8D1F-075AE6D386DB}"/>
    <cellStyle name="Normal 18 3 2 2" xfId="13124" xr:uid="{9BA8DF57-566A-4F37-AB64-33135DAE3501}"/>
    <cellStyle name="Normal 18 3 2 2 2" xfId="26842" xr:uid="{F9F795ED-CEB3-4BF2-964F-73BE14E458AB}"/>
    <cellStyle name="Normal 18 3 2 3" xfId="18886" xr:uid="{518BB465-2B84-4784-B819-4526F166933E}"/>
    <cellStyle name="Normal 18 3 3" xfId="11208" xr:uid="{D81B0CF2-9A61-457E-9510-A8E1A40F371C}"/>
    <cellStyle name="Normal 18 3 3 2" xfId="23928" xr:uid="{0D31CE9E-6F59-4AF8-9C36-6E119B5297F1}"/>
    <cellStyle name="Normal 18 3 4" xfId="15974" xr:uid="{9F65DC00-D2A0-4214-A86C-D3676A538A88}"/>
    <cellStyle name="Normal 18 3 5" xfId="31721" xr:uid="{B54ACB47-41FB-4A4E-887C-4EECE720B380}"/>
    <cellStyle name="Normal 18 4" xfId="3058" xr:uid="{F8DBE254-807C-4132-9835-A41C3AA3A86B}"/>
    <cellStyle name="Normal 18 4 2" xfId="6055" xr:uid="{7438D5FC-70F9-4EAC-9430-58DEC4C7F437}"/>
    <cellStyle name="Normal 18 4 2 2" xfId="13382" xr:uid="{816005ED-9B9D-44CC-9B9E-FB3B8D222A0B}"/>
    <cellStyle name="Normal 18 4 2 2 2" xfId="27100" xr:uid="{67A107AE-4B1A-4201-8083-8E129B21DE80}"/>
    <cellStyle name="Normal 18 4 2 3" xfId="19144" xr:uid="{057FD67E-6F78-4FF1-845C-A5394DC4AAAB}"/>
    <cellStyle name="Normal 18 4 3" xfId="11468" xr:uid="{01138FA9-7A60-42B0-AD2F-5FE03EB9F04C}"/>
    <cellStyle name="Normal 18 4 3 2" xfId="24188" xr:uid="{D8CC0CBA-6B70-48B1-8A33-E21F80149A54}"/>
    <cellStyle name="Normal 18 4 4" xfId="16233" xr:uid="{5C52E36E-2B00-4493-AA46-B91E668BB750}"/>
    <cellStyle name="Normal 18 4 5" xfId="31719" xr:uid="{66CF4B6C-DCD6-482D-9664-5B25A3FA4755}"/>
    <cellStyle name="Normal 18 5" xfId="3303" xr:uid="{D3302F5A-5A1D-44BC-B8B4-7A9E7E90D8D4}"/>
    <cellStyle name="Normal 18 5 2" xfId="6300" xr:uid="{3A419BE8-653E-4433-AD9B-E2410EB49E53}"/>
    <cellStyle name="Normal 18 5 2 2" xfId="13627" xr:uid="{92F73F82-FCC3-4102-A665-CA9C145E5686}"/>
    <cellStyle name="Normal 18 5 2 2 2" xfId="27345" xr:uid="{C7D3C03D-3C32-4F79-B7D3-EA6E770677AE}"/>
    <cellStyle name="Normal 18 5 2 3" xfId="19389" xr:uid="{79F0C840-B79A-42EC-A0D5-6F3B63F0FF0E}"/>
    <cellStyle name="Normal 18 5 3" xfId="11713" xr:uid="{30318245-9C9F-4C10-ADFF-82569C3A34D4}"/>
    <cellStyle name="Normal 18 5 3 2" xfId="24433" xr:uid="{18B18B1C-18D0-4086-9523-7E941407009F}"/>
    <cellStyle name="Normal 18 5 4" xfId="16478" xr:uid="{C1DC8195-5394-484B-8EB1-4411383235C7}"/>
    <cellStyle name="Normal 18 6" xfId="3526" xr:uid="{97B8E240-95CC-49BC-BF7C-9566BF3DD6CF}"/>
    <cellStyle name="Normal 18 6 2" xfId="6515" xr:uid="{F8B3F24B-BF08-4496-BFB3-6C4370D4A6FC}"/>
    <cellStyle name="Normal 18 6 2 2" xfId="13841" xr:uid="{DB7408BD-8E97-439E-95B1-43FAB703390C}"/>
    <cellStyle name="Normal 18 6 2 2 2" xfId="27560" xr:uid="{3862C9C1-E0B8-4B53-87E9-0E02AD01F238}"/>
    <cellStyle name="Normal 18 6 2 3" xfId="19604" xr:uid="{34D8ACF9-C9C4-4BDA-8920-F948962DB295}"/>
    <cellStyle name="Normal 18 6 3" xfId="11929" xr:uid="{A583BE3B-AA40-46DF-A900-FF6DD8A99284}"/>
    <cellStyle name="Normal 18 6 3 2" xfId="24648" xr:uid="{F8645C88-7B8C-4248-A8E2-9CA99B076473}"/>
    <cellStyle name="Normal 18 6 4" xfId="16692" xr:uid="{38B476A5-83EE-4E89-A6DF-C005D79AF1C6}"/>
    <cellStyle name="Normal 18 7" xfId="4105" xr:uid="{D00C3461-7626-482C-9F4A-A20DA19A80A8}"/>
    <cellStyle name="Normal 18 7 2" xfId="7061" xr:uid="{149A8EBC-BC4F-4335-890B-9F898AAC43F4}"/>
    <cellStyle name="Normal 18 7 2 2" xfId="14130" xr:uid="{1BD4D3D5-706A-4C3B-8A21-CB8C8569301C}"/>
    <cellStyle name="Normal 18 7 2 2 2" xfId="28106" xr:uid="{DDF22FEC-A08D-4968-BB28-75D24D1A66B7}"/>
    <cellStyle name="Normal 18 7 2 3" xfId="20150" xr:uid="{D6B8F097-0369-49FE-9CE9-598C3B38B1A8}"/>
    <cellStyle name="Normal 18 7 3" xfId="12222" xr:uid="{A0C926F1-91AB-4B60-8CC5-32C99097A10D}"/>
    <cellStyle name="Normal 18 7 3 2" xfId="25189" xr:uid="{15220E9F-95C7-400F-8262-006E72DD72DF}"/>
    <cellStyle name="Normal 18 7 4" xfId="17233" xr:uid="{6FDC237D-20F7-4844-98EE-91EE32A92594}"/>
    <cellStyle name="Normal 18 8" xfId="4712" xr:uid="{34E8CAE9-DED7-48EE-9430-ADB0BF115682}"/>
    <cellStyle name="Normal 18 8 2" xfId="12514" xr:uid="{D74BAE91-5747-4587-A429-AF056B84D220}"/>
    <cellStyle name="Normal 18 8 2 2" xfId="25778" xr:uid="{13BBB152-C9B9-4302-A2B2-4A55C1765DE8}"/>
    <cellStyle name="Normal 18 8 3" xfId="17822" xr:uid="{43CDBA01-9A3B-4A9D-86C5-9296DE97DBF9}"/>
    <cellStyle name="Normal 18 9" xfId="10070" xr:uid="{85964004-E85B-4344-B5EB-F7DD6D991E49}"/>
    <cellStyle name="Normal 18 9 2" xfId="22446" xr:uid="{1CA6D80D-9439-41DA-A746-4045651D4D55}"/>
    <cellStyle name="Normal 19" xfId="350" xr:uid="{02F4D7A4-8C4D-46B1-909A-8C515B0C202C}"/>
    <cellStyle name="Normal 19 10" xfId="14502" xr:uid="{B9AB45C9-A3F2-4557-8E50-CD5AA28561A6}"/>
    <cellStyle name="Normal 19 2" xfId="1918" xr:uid="{0CCDC537-5A67-4DF4-9A3D-707CBEA88B73}"/>
    <cellStyle name="Normal 19 2 2" xfId="5443" xr:uid="{E59544F2-5402-43E5-BBB3-7B531C960B69}"/>
    <cellStyle name="Normal 19 2 2 2" xfId="12818" xr:uid="{3A996AD0-265B-4672-A9B2-931CD856511D}"/>
    <cellStyle name="Normal 19 2 2 2 2" xfId="26494" xr:uid="{F23DD8EA-15D2-4EB1-9056-7D0C7A3569D2}"/>
    <cellStyle name="Normal 19 2 2 3" xfId="18538" xr:uid="{74BED158-C487-443F-A137-9780EC17AF34}"/>
    <cellStyle name="Normal 19 2 3" xfId="10823" xr:uid="{D22043C6-8295-40B0-8FB8-4B288A1BA74E}"/>
    <cellStyle name="Normal 19 2 3 2" xfId="23294" xr:uid="{B0DE8A3E-222F-418C-BA52-841787944D5D}"/>
    <cellStyle name="Normal 19 2 4" xfId="15318" xr:uid="{4AC9DB99-41D8-40E7-87E6-24AF71ED9C4C}"/>
    <cellStyle name="Normal 19 2 5" xfId="31723" xr:uid="{0E101962-D427-47EB-88FA-227A2E240A86}"/>
    <cellStyle name="Normal 19 3" xfId="2798" xr:uid="{DD9BC79E-901C-42B9-9351-6B137E6CEC3D}"/>
    <cellStyle name="Normal 19 3 2" xfId="5801" xr:uid="{84B743E4-5724-4BDD-870A-F7A97F0148F4}"/>
    <cellStyle name="Normal 19 3 2 2" xfId="13128" xr:uid="{A7D13C79-02AC-4CA8-8264-64913AEC8F1B}"/>
    <cellStyle name="Normal 19 3 2 2 2" xfId="26846" xr:uid="{57C5A106-C87D-4DB4-B03B-7D1CED0512A9}"/>
    <cellStyle name="Normal 19 3 2 3" xfId="18890" xr:uid="{B65F6643-6F7E-4676-9D2D-4654B60A3641}"/>
    <cellStyle name="Normal 19 3 3" xfId="11212" xr:uid="{17683A51-8B75-4620-8333-361DBA71117B}"/>
    <cellStyle name="Normal 19 3 3 2" xfId="23932" xr:uid="{8EDD43A2-4629-4524-9BC3-2EFE7775E725}"/>
    <cellStyle name="Normal 19 3 4" xfId="15978" xr:uid="{B7A8C64C-D5CC-4A02-BAA3-5DCBA7DE7248}"/>
    <cellStyle name="Normal 19 3 5" xfId="31722" xr:uid="{876A3383-EE6B-4BB4-ABFA-E19D5046DCA9}"/>
    <cellStyle name="Normal 19 4" xfId="3062" xr:uid="{D128CA24-FD0B-45C8-AA3C-DA7B89064FE8}"/>
    <cellStyle name="Normal 19 4 2" xfId="6059" xr:uid="{5A7A5B02-7BBD-4960-93F2-925F4B40B5DD}"/>
    <cellStyle name="Normal 19 4 2 2" xfId="13386" xr:uid="{2B9EFFB4-C336-4BA5-8B38-7064DB3545B1}"/>
    <cellStyle name="Normal 19 4 2 2 2" xfId="27104" xr:uid="{056915EA-29DB-4678-9F7F-0D6A0E53FEB7}"/>
    <cellStyle name="Normal 19 4 2 3" xfId="19148" xr:uid="{C09C48BD-8569-40D3-8D4F-F3C8CC5F65FF}"/>
    <cellStyle name="Normal 19 4 3" xfId="11472" xr:uid="{B08B9DDA-64D7-49D3-969F-EA9F654A9116}"/>
    <cellStyle name="Normal 19 4 3 2" xfId="24192" xr:uid="{F07FF10A-3C25-4971-BA2B-76D35F16435B}"/>
    <cellStyle name="Normal 19 4 4" xfId="16237" xr:uid="{C757C4DD-8333-4B67-BF2E-5A8030EBB592}"/>
    <cellStyle name="Normal 19 5" xfId="3307" xr:uid="{655AE187-0911-4050-8553-FD3A4844FA87}"/>
    <cellStyle name="Normal 19 5 2" xfId="6304" xr:uid="{86BD9EDE-9B1C-427A-982B-846FD925D793}"/>
    <cellStyle name="Normal 19 5 2 2" xfId="13631" xr:uid="{3F0757C6-C4C1-46A5-9434-B1265034CD65}"/>
    <cellStyle name="Normal 19 5 2 2 2" xfId="27349" xr:uid="{C68220AB-6698-428B-878E-64372183ACBE}"/>
    <cellStyle name="Normal 19 5 2 3" xfId="19393" xr:uid="{0E8DDA4E-11EA-40D3-B22A-BB688047A471}"/>
    <cellStyle name="Normal 19 5 3" xfId="11717" xr:uid="{45D4DCB9-6575-4F89-ACAC-376F6B37BDDD}"/>
    <cellStyle name="Normal 19 5 3 2" xfId="24437" xr:uid="{1501DCBA-396C-4ADA-8413-EE8B12C37AD1}"/>
    <cellStyle name="Normal 19 5 4" xfId="16482" xr:uid="{D3819E83-324F-44CE-BD8B-8EC03B590616}"/>
    <cellStyle name="Normal 19 6" xfId="3531" xr:uid="{14737259-66F5-47F8-940E-7D2CD0BE229A}"/>
    <cellStyle name="Normal 19 6 2" xfId="6520" xr:uid="{AC1AD9A6-63A3-42D5-87E2-76F162C1706C}"/>
    <cellStyle name="Normal 19 6 2 2" xfId="13846" xr:uid="{A346C789-7B3D-4B0C-A212-C5E53F16525F}"/>
    <cellStyle name="Normal 19 6 2 2 2" xfId="27565" xr:uid="{1A224314-2BE7-4AE3-8273-9EF4F7AAA499}"/>
    <cellStyle name="Normal 19 6 2 3" xfId="19609" xr:uid="{7B8E5B71-F28C-4773-AB7D-B26252F25A5E}"/>
    <cellStyle name="Normal 19 6 3" xfId="11934" xr:uid="{D6B9ADA6-EA1E-417F-AC8C-B4AA001756AE}"/>
    <cellStyle name="Normal 19 6 3 2" xfId="24653" xr:uid="{5E734DB8-4946-4908-8472-4A47324F6D74}"/>
    <cellStyle name="Normal 19 6 4" xfId="16697" xr:uid="{40A48633-E48D-4181-9297-35356FD6BF7C}"/>
    <cellStyle name="Normal 19 7" xfId="4110" xr:uid="{1E5D03EB-DC78-4F23-A977-82D040A019E7}"/>
    <cellStyle name="Normal 19 7 2" xfId="7066" xr:uid="{4F00D582-9A39-4CB6-BD0F-2B6F225F73EF}"/>
    <cellStyle name="Normal 19 7 2 2" xfId="14135" xr:uid="{70B335D8-42F5-41E3-B13F-BC89C17A9B92}"/>
    <cellStyle name="Normal 19 7 2 2 2" xfId="28111" xr:uid="{3FEFEE15-4270-4F0B-B263-D78FD9E20A20}"/>
    <cellStyle name="Normal 19 7 2 3" xfId="20155" xr:uid="{0AA00E84-B9C2-4185-9267-F34DC0ACBE8B}"/>
    <cellStyle name="Normal 19 7 3" xfId="12227" xr:uid="{630B2B03-6417-4370-8753-142E962ECC9E}"/>
    <cellStyle name="Normal 19 7 3 2" xfId="25194" xr:uid="{A4FC9915-9A28-4589-A04C-CA22A602FD42}"/>
    <cellStyle name="Normal 19 7 4" xfId="17238" xr:uid="{8F1CEBA5-B95C-4B11-99E4-7A67235F44D3}"/>
    <cellStyle name="Normal 19 8" xfId="4727" xr:uid="{DB2AB0C8-AB9B-4691-B08B-E23D4C14B530}"/>
    <cellStyle name="Normal 19 8 2" xfId="12519" xr:uid="{D07B3906-1879-4C67-838A-28AD91353573}"/>
    <cellStyle name="Normal 19 8 2 2" xfId="25791" xr:uid="{FD97797F-9A3B-4E07-B7E2-02D49DDF640F}"/>
    <cellStyle name="Normal 19 8 3" xfId="17835" xr:uid="{EBAFAB93-5206-4C1A-80BC-07E4F6CBF0CB}"/>
    <cellStyle name="Normal 19 9" xfId="10086" xr:uid="{D0BFBAD7-A196-4781-843C-F30584E31CD5}"/>
    <cellStyle name="Normal 19 9 2" xfId="22458" xr:uid="{9013BEB6-26BA-43DE-89FF-C87B7C4E11B3}"/>
    <cellStyle name="Normal 2" xfId="4" xr:uid="{00000000-0005-0000-0000-000004000000}"/>
    <cellStyle name="Normal 2 10" xfId="86" xr:uid="{C13BB9BC-4416-41BD-B766-57D7F195C6B4}"/>
    <cellStyle name="Normal 2 10 2" xfId="24" xr:uid="{337506D0-150C-4649-A364-0BB3C1733776}"/>
    <cellStyle name="Normal 2 10 3" xfId="1584" xr:uid="{1942E14A-9527-4D31-A27C-041E692ACB46}"/>
    <cellStyle name="Normal 2 11" xfId="1781" xr:uid="{CE77BF25-B85B-4B41-B0BF-53BD97803354}"/>
    <cellStyle name="Normal 2 11 2" xfId="5407" xr:uid="{69F63A76-3882-4FEE-BCCB-28BD3F65DA81}"/>
    <cellStyle name="Normal 2 11 2 2" xfId="12785" xr:uid="{E21D7945-3D0B-41F6-B4F7-4C9BD263A256}"/>
    <cellStyle name="Normal 2 11 2 2 2" xfId="26458" xr:uid="{784F0658-D225-488C-8E56-7E41A2C762B3}"/>
    <cellStyle name="Normal 2 11 2 3" xfId="18502" xr:uid="{471F37E8-E041-441A-A474-A5A1514A893E}"/>
    <cellStyle name="Normal 2 11 3" xfId="10720" xr:uid="{01C4E883-E620-46EA-A18A-1FBA944B35A8}"/>
    <cellStyle name="Normal 2 11 3 2" xfId="23190" xr:uid="{A6A88B7F-16D8-4589-B08B-27C5D4D5090E}"/>
    <cellStyle name="Normal 2 11 4" xfId="14386" xr:uid="{BF195EF4-FDDA-4CF4-A6A6-7F10187A7DF2}"/>
    <cellStyle name="Normal 2 11 4 2" xfId="28361" xr:uid="{27E80F2D-BA52-4E0C-B41A-699FFB7332E2}"/>
    <cellStyle name="Normal 2 11 5" xfId="15221" xr:uid="{23A67301-EBBA-4ABF-9D21-97FA9BD3873F}"/>
    <cellStyle name="Normal 2 12" xfId="2988" xr:uid="{A7E84165-5598-41D2-BC41-9279CE4EAC24}"/>
    <cellStyle name="Normal 2 12 2" xfId="5986" xr:uid="{2C6E0B24-80DC-43F7-8197-EC91BA8E0EAB}"/>
    <cellStyle name="Normal 2 12 2 2" xfId="13313" xr:uid="{FA737050-88C8-43D0-9759-6E5DFADF912F}"/>
    <cellStyle name="Normal 2 12 2 2 2" xfId="27031" xr:uid="{88538147-3A2D-4DF6-9FE2-670857E724BC}"/>
    <cellStyle name="Normal 2 12 2 3" xfId="19075" xr:uid="{13A54B40-5C5E-490A-B290-A8F63FB411B1}"/>
    <cellStyle name="Normal 2 12 3" xfId="11399" xr:uid="{70651E62-780C-482E-A55F-815F5B6029B2}"/>
    <cellStyle name="Normal 2 12 3 2" xfId="24119" xr:uid="{558F28E2-ECBC-4556-8215-05F4DC76FA2E}"/>
    <cellStyle name="Normal 2 12 4" xfId="16164" xr:uid="{1356D7B7-687B-4382-B54E-C3BB7D1581D9}"/>
    <cellStyle name="Normal 2 13" xfId="9446" xr:uid="{A80DC88F-C70A-4C25-85C1-702ACC1AD3D2}"/>
    <cellStyle name="Normal 2 14" xfId="32405" xr:uid="{57AA3191-96C3-4051-8A22-7F45879E4E5F}"/>
    <cellStyle name="Normal 2 16" xfId="944" xr:uid="{F1DCF18B-DC4E-4E1A-9326-2A1E390B7741}"/>
    <cellStyle name="Normal 2 19" xfId="405" xr:uid="{A92ABAE8-7EE6-42A6-B907-D9156DD2C88B}"/>
    <cellStyle name="Normal 2 19 2" xfId="3555" xr:uid="{12B0C03D-BAFA-4362-8069-EB7D259358A3}"/>
    <cellStyle name="Normal 2 19 2 2" xfId="6544" xr:uid="{FC82F23C-1727-43B5-B9C2-17CD4F14BB64}"/>
    <cellStyle name="Normal 2 19 2 2 2" xfId="13870" xr:uid="{671603AD-3B16-4B83-921C-A86244932805}"/>
    <cellStyle name="Normal 2 19 2 2 2 2" xfId="27589" xr:uid="{0B92B832-E37C-4371-A27F-E7E70C0511CE}"/>
    <cellStyle name="Normal 2 19 2 2 3" xfId="19633" xr:uid="{806B1353-C1E7-4BDD-842E-6B65F89B250C}"/>
    <cellStyle name="Normal 2 19 2 3" xfId="11958" xr:uid="{52A8B3DE-B3EC-4CAA-BC38-BF2B91E195A9}"/>
    <cellStyle name="Normal 2 19 2 3 2" xfId="24677" xr:uid="{35F8CFE3-345C-461F-81A1-39922840B9D8}"/>
    <cellStyle name="Normal 2 19 2 4" xfId="16721" xr:uid="{2720736E-211A-4F33-A5FC-AE88AB36759F}"/>
    <cellStyle name="Normal 2 19 3" xfId="4134" xr:uid="{0820A570-8237-4639-A824-F9DDF74CFCC8}"/>
    <cellStyle name="Normal 2 19 3 2" xfId="7090" xr:uid="{1C881939-B657-4FC3-9404-D9C7DF43F42E}"/>
    <cellStyle name="Normal 2 19 3 2 2" xfId="14159" xr:uid="{23F996A8-0B3A-4207-B89B-26CA9C265ACD}"/>
    <cellStyle name="Normal 2 19 3 2 2 2" xfId="28135" xr:uid="{1A7CC5FA-27EA-42F9-9271-76F02709DA32}"/>
    <cellStyle name="Normal 2 19 3 2 3" xfId="20179" xr:uid="{D662606C-E737-4968-90B1-B709930E1510}"/>
    <cellStyle name="Normal 2 19 3 3" xfId="12251" xr:uid="{7CB2E928-4C15-4ED7-9F79-51F4CFD33220}"/>
    <cellStyle name="Normal 2 19 3 3 2" xfId="25218" xr:uid="{631332EA-3E69-4F0F-844E-AB10E1979BE3}"/>
    <cellStyle name="Normal 2 19 3 4" xfId="17262" xr:uid="{712F3BB2-0653-47D5-A45A-45235D72F85A}"/>
    <cellStyle name="Normal 2 19 4" xfId="4764" xr:uid="{65C9EC19-19A2-468D-A070-EA9B783E3AA6}"/>
    <cellStyle name="Normal 2 19 4 2" xfId="12543" xr:uid="{3304046C-DBF9-413E-815F-80E5D605BEED}"/>
    <cellStyle name="Normal 2 19 4 2 2" xfId="25825" xr:uid="{BC2D28F1-F3E5-41E8-AC01-B296006349F5}"/>
    <cellStyle name="Normal 2 19 4 3" xfId="17869" xr:uid="{7DCB1A04-921D-48E0-BDD7-73E5E2FD6A5E}"/>
    <cellStyle name="Normal 2 19 5" xfId="10118" xr:uid="{D6EE20D7-74AD-4743-85A7-B18AB2B4149E}"/>
    <cellStyle name="Normal 2 19 5 2" xfId="22488" xr:uid="{E790C628-B170-4534-AB45-2F0EFBF09FF0}"/>
    <cellStyle name="Normal 2 19 6" xfId="14527" xr:uid="{E2DD9F20-23F4-4FCB-952D-F7BF4D0341E3}"/>
    <cellStyle name="Normal 2 2" xfId="8" xr:uid="{5C58F8E4-ED4B-4E46-A974-95B6D7447865}"/>
    <cellStyle name="Normal 2 2 10" xfId="1083" xr:uid="{D3B3C513-9B05-4D7C-824E-02F486E9FE68}"/>
    <cellStyle name="Normal 2 2 10 2" xfId="32209" xr:uid="{1B462BEA-D222-4633-9A34-2853CDFF0975}"/>
    <cellStyle name="Normal 2 2 11" xfId="97" xr:uid="{AAE78BF6-606C-47F8-A5B2-FF9BD6C83FA0}"/>
    <cellStyle name="Normal 2 2 11 2" xfId="32243" xr:uid="{7834550E-ADFB-4035-873B-588221F5B839}"/>
    <cellStyle name="Normal 2 2 12" xfId="32197" xr:uid="{7606205E-0321-420A-9158-EA5696405DB0}"/>
    <cellStyle name="Normal 2 2 13" xfId="9455" xr:uid="{8CAB13E4-FBA3-4225-BE64-AA96E8B70664}"/>
    <cellStyle name="Normal 2 2 2" xfId="237" xr:uid="{6C4D80B0-FDBA-45D2-8E32-12260B840AC3}"/>
    <cellStyle name="Normal 2 2 2 2" xfId="253" xr:uid="{FF828FD7-A518-477B-AE25-57904DD668B2}"/>
    <cellStyle name="Normal 2 2 2 2 2" xfId="1953" xr:uid="{E1440C89-9AEE-40FF-8A5C-74786573CF85}"/>
    <cellStyle name="Normal 2 2 2 2 3" xfId="1732" xr:uid="{0E351373-67E9-4412-BFCB-D0824B795144}"/>
    <cellStyle name="Normal 2 2 2 2 4" xfId="9793" xr:uid="{9A6E3A7B-9365-42E4-B76F-DB3DEA6FFF0D}"/>
    <cellStyle name="Normal 2 2 2 3" xfId="418" xr:uid="{0D38E459-682A-490F-A767-0BEEA20A5D8A}"/>
    <cellStyle name="Normal 2 2 2 4" xfId="1094" xr:uid="{D04E4160-88FC-49BC-8505-CAA135909741}"/>
    <cellStyle name="Normal 2 2 2 4 2" xfId="32210" xr:uid="{BA1E1CFC-4C9D-4EE1-83AE-4950523E3005}"/>
    <cellStyle name="Normal 2 2 2 4 3" xfId="31725" xr:uid="{F0DE2863-4537-4FCB-9E87-FBDB9742879D}"/>
    <cellStyle name="Normal 2 2 2 5" xfId="2148" xr:uid="{9BD680A6-707A-4331-A080-14BA8B2A1871}"/>
    <cellStyle name="Normal 2 2 2 5 2" xfId="32237" xr:uid="{7F2BF5A7-5211-456F-86F5-DAA96CBB1840}"/>
    <cellStyle name="Normal 2 2 2 6" xfId="32206" xr:uid="{54DB36AB-9669-4CB1-BF7F-5BC62D46A132}"/>
    <cellStyle name="Normal 2 2 3" xfId="267" xr:uid="{6115677C-8321-4804-A919-D2CA72ACFACC}"/>
    <cellStyle name="Normal 2 2 3 2" xfId="668" xr:uid="{6B663A31-2715-46B3-8D9F-2A1D09091BB3}"/>
    <cellStyle name="Normal 2 2 3 2 2" xfId="2350" xr:uid="{40F0FA00-07CC-44E3-80F9-5CA6334D7DAA}"/>
    <cellStyle name="Normal 2 2 3 2 3" xfId="1816" xr:uid="{1A1AA151-44D0-4FDD-8F20-6967E9ED9CA0}"/>
    <cellStyle name="Normal 2 2 3 2 4" xfId="9855" xr:uid="{E2D02077-3AA3-46CB-92C0-8C8CA193E1E7}"/>
    <cellStyle name="Normal 2 2 3 3" xfId="1091" xr:uid="{3F20C1C5-4B60-4149-BB13-3AE4E624093C}"/>
    <cellStyle name="Normal 2 2 3 3 2" xfId="31726" xr:uid="{7E57BF36-BCA1-49D2-B1C6-36397847051D}"/>
    <cellStyle name="Normal 2 2 3 4" xfId="2208" xr:uid="{97AF4090-E66B-414C-8D97-21F373E4E4D1}"/>
    <cellStyle name="Normal 2 2 3 5" xfId="1606" xr:uid="{59D5D0E5-F75F-475C-A9A2-D519143C1689}"/>
    <cellStyle name="Normal 2 2 3 6" xfId="9668" xr:uid="{21F91B60-3E90-4C0E-A29F-37CAA7BBE3DC}"/>
    <cellStyle name="Normal 2 2 4" xfId="280" xr:uid="{99FBC34C-1387-4CB2-A544-642EEDD1CA58}"/>
    <cellStyle name="Normal 2 2 4 2" xfId="2126" xr:uid="{24933FA2-E62C-4757-B7B0-78ACE727196F}"/>
    <cellStyle name="Normal 2 2 4 2 2" xfId="31727" xr:uid="{7000E0B5-3301-47D5-8FCA-7D11A551EF41}"/>
    <cellStyle name="Normal 2 2 4 3" xfId="1729" xr:uid="{8FAE6206-A66D-4276-BB58-B84A9068D24A}"/>
    <cellStyle name="Normal 2 2 4 4" xfId="9789" xr:uid="{50DA91DE-0FF7-4101-B511-D01C5E231558}"/>
    <cellStyle name="Normal 2 2 5" xfId="297" xr:uid="{44AE74BF-3F6B-439C-8B65-7883D70F9259}"/>
    <cellStyle name="Normal 2 2 6" xfId="323" xr:uid="{0048391A-98B4-4E36-B719-A373DB3B4C1D}"/>
    <cellStyle name="Normal 2 2 6 2" xfId="3529" xr:uid="{45EA8984-F7E7-4F8B-A3CD-E024A0CE0345}"/>
    <cellStyle name="Normal 2 2 6 2 2" xfId="6518" xr:uid="{EF7332C2-E450-4C48-A635-79B7F08FDE12}"/>
    <cellStyle name="Normal 2 2 6 2 2 2" xfId="13844" xr:uid="{1E02BEB7-0AF7-4AFC-867B-1800FC592249}"/>
    <cellStyle name="Normal 2 2 6 2 2 2 2" xfId="27563" xr:uid="{AE2028AF-A0A2-42BB-B4BA-E93D467B424D}"/>
    <cellStyle name="Normal 2 2 6 2 2 3" xfId="19607" xr:uid="{B8B58987-54F5-40FD-A38A-0F32429D06DA}"/>
    <cellStyle name="Normal 2 2 6 2 3" xfId="11932" xr:uid="{ABC3BB87-9317-40CF-A044-424F63E0EC3C}"/>
    <cellStyle name="Normal 2 2 6 2 3 2" xfId="24651" xr:uid="{351F44A0-5F91-4B1F-9161-9E502083DFEE}"/>
    <cellStyle name="Normal 2 2 6 2 4" xfId="16695" xr:uid="{7CB4645A-EC64-4F7A-B736-83A91F8FEA3B}"/>
    <cellStyle name="Normal 2 2 6 3" xfId="4108" xr:uid="{88D24E66-1A45-4046-8C02-8638F17FB857}"/>
    <cellStyle name="Normal 2 2 6 3 2" xfId="7064" xr:uid="{77669D33-4653-4120-BC4B-74713E0CEBC8}"/>
    <cellStyle name="Normal 2 2 6 3 2 2" xfId="14133" xr:uid="{A61DD7C0-B86D-4FC5-B34B-83D1E461091E}"/>
    <cellStyle name="Normal 2 2 6 3 2 2 2" xfId="28109" xr:uid="{05FF0E1B-F520-4C54-873C-D4154E333B46}"/>
    <cellStyle name="Normal 2 2 6 3 2 3" xfId="20153" xr:uid="{F4255B8E-20C0-4EF1-9021-C91BA0C19AED}"/>
    <cellStyle name="Normal 2 2 6 3 3" xfId="12225" xr:uid="{94FD4A2E-E366-4A8B-B05E-420836FE23E4}"/>
    <cellStyle name="Normal 2 2 6 3 3 2" xfId="25192" xr:uid="{7578B5AC-FDF4-469F-B137-63EF070B956B}"/>
    <cellStyle name="Normal 2 2 6 3 4" xfId="17236" xr:uid="{B1FC57F4-6C07-4595-AB66-7935479173BE}"/>
    <cellStyle name="Normal 2 2 6 4" xfId="4718" xr:uid="{33D5038A-4BB8-400D-9541-465BD5E7BDEA}"/>
    <cellStyle name="Normal 2 2 6 4 2" xfId="12517" xr:uid="{138591FF-BB9B-430D-94B0-04253DEC057A}"/>
    <cellStyle name="Normal 2 2 6 4 2 2" xfId="25783" xr:uid="{5280694F-605A-43E4-95B8-66514E51AA5B}"/>
    <cellStyle name="Normal 2 2 6 4 3" xfId="17827" xr:uid="{FFAA243C-6C4B-41EB-8D7C-A7DEE5E1429F}"/>
    <cellStyle name="Normal 2 2 6 5" xfId="10076" xr:uid="{4F40C2FB-1302-4857-BB5D-131980866D15}"/>
    <cellStyle name="Normal 2 2 6 5 2" xfId="22450" xr:uid="{3E64EDE7-C533-4DB3-890A-E5A4BB9578CD}"/>
    <cellStyle name="Normal 2 2 6 6" xfId="14500" xr:uid="{EC654230-18D6-453A-A88E-95190B2F26C5}"/>
    <cellStyle name="Normal 2 2 7" xfId="901" xr:uid="{A39F7FAA-E8F2-4DE7-B2C2-344B6C4593F3}"/>
    <cellStyle name="Normal 2 2 8" xfId="236" xr:uid="{4D18F3BC-E3DF-4119-A0B2-0BB95ADDEF66}"/>
    <cellStyle name="Normal 2 2 8 2" xfId="3512" xr:uid="{2AC00C8C-51FB-4305-886F-F460A6C714AE}"/>
    <cellStyle name="Normal 2 2 8 2 2" xfId="6501" xr:uid="{17CF8587-E819-46F3-8793-45A5710B8ABB}"/>
    <cellStyle name="Normal 2 2 8 2 2 2" xfId="13827" xr:uid="{4280C987-AE33-4563-8622-0B559D21AA88}"/>
    <cellStyle name="Normal 2 2 8 2 2 2 2" xfId="27546" xr:uid="{D9B83685-FD29-4B36-9E74-AE5D703B96EE}"/>
    <cellStyle name="Normal 2 2 8 2 2 3" xfId="19590" xr:uid="{2F4CC23E-494C-42DC-AB29-072DD1B9DB4E}"/>
    <cellStyle name="Normal 2 2 8 2 3" xfId="11915" xr:uid="{9AAC3244-6A66-45AF-BE3A-BEC65BC363A1}"/>
    <cellStyle name="Normal 2 2 8 2 3 2" xfId="24634" xr:uid="{798826A9-06FA-4D56-876C-208D48A66D93}"/>
    <cellStyle name="Normal 2 2 8 2 4" xfId="16678" xr:uid="{8A021480-51E5-4851-BB86-B1FD40F530E5}"/>
    <cellStyle name="Normal 2 2 8 3" xfId="4091" xr:uid="{F9A94F84-0FA5-4E54-9C83-CDEC6D336B45}"/>
    <cellStyle name="Normal 2 2 8 3 2" xfId="7047" xr:uid="{838D5B02-6267-4A2A-B4A6-29FA5A40467F}"/>
    <cellStyle name="Normal 2 2 8 3 2 2" xfId="14116" xr:uid="{E35A1292-85CF-4A2A-B930-3E0A0A3EB17A}"/>
    <cellStyle name="Normal 2 2 8 3 2 2 2" xfId="28092" xr:uid="{DF2FFCEE-A4CF-4263-991A-FC576492CAF0}"/>
    <cellStyle name="Normal 2 2 8 3 2 3" xfId="20136" xr:uid="{1677B3D3-2436-448D-9932-57DBF942F71F}"/>
    <cellStyle name="Normal 2 2 8 3 3" xfId="12208" xr:uid="{101BF481-7520-484F-A365-C5DCE3FD1FA8}"/>
    <cellStyle name="Normal 2 2 8 3 3 2" xfId="25175" xr:uid="{830000AB-97A0-43E8-A806-E3299ADB3BE2}"/>
    <cellStyle name="Normal 2 2 8 3 4" xfId="17219" xr:uid="{FBC74254-E0A3-434B-88E8-7B98E6999AA3}"/>
    <cellStyle name="Normal 2 2 8 4" xfId="4687" xr:uid="{F289D54A-889B-4D72-9ACB-F668850E50EA}"/>
    <cellStyle name="Normal 2 2 8 4 2" xfId="12500" xr:uid="{35AF3B86-C125-46D7-98CD-8983A13868E3}"/>
    <cellStyle name="Normal 2 2 8 4 2 2" xfId="25759" xr:uid="{7D79EB60-EBC4-4128-97E9-5D8EEE34DF3B}"/>
    <cellStyle name="Normal 2 2 8 4 3" xfId="17803" xr:uid="{BCCE7705-7C60-44A1-AFAC-93742CB59F52}"/>
    <cellStyle name="Normal 2 2 8 5" xfId="10044" xr:uid="{659472B3-4AD4-4AE5-A550-CE0C8613066D}"/>
    <cellStyle name="Normal 2 2 8 5 2" xfId="22423" xr:uid="{D15E7E5F-8EA3-4583-8709-803E17B79167}"/>
    <cellStyle name="Normal 2 2 8 6" xfId="14483" xr:uid="{92B409FC-DDD8-4608-96E1-3694F4E808F5}"/>
    <cellStyle name="Normal 2 2 9" xfId="27" xr:uid="{0FE20AC6-F0CC-4D52-9876-96D62C8A193E}"/>
    <cellStyle name="Normal 2 2 9 2" xfId="28380" xr:uid="{F67CE18E-A683-4E4B-A11B-5AC82B5E5097}"/>
    <cellStyle name="Normal 2 21 2" xfId="32233" xr:uid="{F8AA94BE-92E9-46E4-BE24-1C86CD3C4500}"/>
    <cellStyle name="Normal 2 3" xfId="21" xr:uid="{7B748B90-B3F5-40FE-A6F7-22F76228C70E}"/>
    <cellStyle name="Normal 2 3 10" xfId="2787" xr:uid="{049FFF01-FDEC-46A0-A189-4B7B963DCF36}"/>
    <cellStyle name="Normal 2 3 10 2" xfId="5791" xr:uid="{86FD5BE0-B30A-4434-B24F-DE0358D5CA3A}"/>
    <cellStyle name="Normal 2 3 10 2 2" xfId="13118" xr:uid="{68D2757E-B7F1-4899-ADD7-692E3EAFE421}"/>
    <cellStyle name="Normal 2 3 10 2 2 2" xfId="26836" xr:uid="{9B072223-D053-4EA6-93A2-5D7131921DAD}"/>
    <cellStyle name="Normal 2 3 10 2 3" xfId="18880" xr:uid="{2E7241CE-BFAD-449E-904C-579244AB33C1}"/>
    <cellStyle name="Normal 2 3 10 3" xfId="11201" xr:uid="{FE8B4B9B-D89F-434C-833B-9AE300E88C08}"/>
    <cellStyle name="Normal 2 3 10 3 2" xfId="23921" xr:uid="{CD935A62-29AB-42AC-9FDD-550C23B72C4E}"/>
    <cellStyle name="Normal 2 3 10 4" xfId="15967" xr:uid="{9DAD15D5-AC26-4005-BEED-E3F536641A9B}"/>
    <cellStyle name="Normal 2 3 11" xfId="3051" xr:uid="{B780BB07-F9AD-4050-BC9B-15677638E5CA}"/>
    <cellStyle name="Normal 2 3 11 2" xfId="6048" xr:uid="{E854EE82-6989-48CD-9F15-B59A5D928DDD}"/>
    <cellStyle name="Normal 2 3 11 2 2" xfId="13375" xr:uid="{14E6E99E-0343-4F62-BE33-48BC05BF9C41}"/>
    <cellStyle name="Normal 2 3 11 2 2 2" xfId="27093" xr:uid="{4C4AB6EF-70C8-4300-9C0F-92ADF8EC27E2}"/>
    <cellStyle name="Normal 2 3 11 2 3" xfId="19137" xr:uid="{51EBA2D6-6F38-4385-95D2-22626DE097EE}"/>
    <cellStyle name="Normal 2 3 11 3" xfId="11461" xr:uid="{F60A1F5E-817B-4796-AB5A-A67EDB2FD103}"/>
    <cellStyle name="Normal 2 3 11 3 2" xfId="24181" xr:uid="{FEE1F883-E405-4C94-A69B-CA88CB61F956}"/>
    <cellStyle name="Normal 2 3 11 4" xfId="16226" xr:uid="{3EF316CB-41A0-41F3-A3D6-2F73FC741B23}"/>
    <cellStyle name="Normal 2 3 12" xfId="3296" xr:uid="{4E08AD64-D7B2-4AB3-BDD3-202B5218BAE4}"/>
    <cellStyle name="Normal 2 3 12 2" xfId="6293" xr:uid="{3A2D3ECC-6356-49FF-BB1B-001F24F3FD6E}"/>
    <cellStyle name="Normal 2 3 12 2 2" xfId="13620" xr:uid="{DECED711-FE81-4997-8AB3-406C0A5D9CE3}"/>
    <cellStyle name="Normal 2 3 12 2 2 2" xfId="27338" xr:uid="{597F26D5-0FA5-4E5C-9DEE-C17D741A9060}"/>
    <cellStyle name="Normal 2 3 12 2 3" xfId="19382" xr:uid="{C6997788-182C-4F35-B19C-DD1496ED5FB3}"/>
    <cellStyle name="Normal 2 3 12 3" xfId="11706" xr:uid="{A7946158-C969-40BA-B4A5-6515DBAF0661}"/>
    <cellStyle name="Normal 2 3 12 3 2" xfId="24426" xr:uid="{DCB384D6-823C-4782-97BA-2ADDA390B366}"/>
    <cellStyle name="Normal 2 3 12 4" xfId="16471" xr:uid="{78825EC7-643A-4827-8F5E-76DF01F849E6}"/>
    <cellStyle name="Normal 2 3 13" xfId="3487" xr:uid="{AF18709F-D9FF-4F94-A36C-B94B80AD9AAE}"/>
    <cellStyle name="Normal 2 3 13 2" xfId="6483" xr:uid="{C34316B3-3446-4487-B6AE-7D975D73EBA4}"/>
    <cellStyle name="Normal 2 3 13 2 2" xfId="13810" xr:uid="{33AC01BC-0DEB-4395-B328-5E0E7E97700D}"/>
    <cellStyle name="Normal 2 3 13 2 2 2" xfId="27528" xr:uid="{7DE08D86-1070-4978-8C46-137D3A5FA1DD}"/>
    <cellStyle name="Normal 2 3 13 2 3" xfId="19572" xr:uid="{BFC62EAE-D657-4F0B-91ED-65ED1804C956}"/>
    <cellStyle name="Normal 2 3 13 3" xfId="11896" xr:uid="{A8A1FC86-B390-41D6-936E-7DC70DBBA0D4}"/>
    <cellStyle name="Normal 2 3 13 3 2" xfId="24616" xr:uid="{074C2CDD-6D5B-4A52-A2C9-EB577191DFFB}"/>
    <cellStyle name="Normal 2 3 13 4" xfId="16661" xr:uid="{C5047AB5-3EC1-4B19-B5E0-CCECFA382E39}"/>
    <cellStyle name="Normal 2 3 14" xfId="4071" xr:uid="{B693C187-6A30-472D-A58B-77ACE8C04D09}"/>
    <cellStyle name="Normal 2 3 14 2" xfId="7027" xr:uid="{C50A7F94-F45A-4CA9-9C84-4CA0685E09B5}"/>
    <cellStyle name="Normal 2 3 14 2 2" xfId="14096" xr:uid="{B0CE3B8D-A06B-4A22-BADE-CA0AFE8F040F}"/>
    <cellStyle name="Normal 2 3 14 2 2 2" xfId="28072" xr:uid="{C5128E01-C9D5-4F9E-8A8F-746502128F23}"/>
    <cellStyle name="Normal 2 3 14 2 3" xfId="20116" xr:uid="{7E616EFB-26E2-48A5-A2AC-088E8AEEB336}"/>
    <cellStyle name="Normal 2 3 14 3" xfId="12188" xr:uid="{3B600417-0BBA-45FC-95A7-6316016C2E00}"/>
    <cellStyle name="Normal 2 3 14 3 2" xfId="25155" xr:uid="{A68B073B-A7F1-4E6C-B38C-C473E11DF4B3}"/>
    <cellStyle name="Normal 2 3 14 4" xfId="17199" xr:uid="{3D048079-8803-4D95-A61D-E3DD401CF243}"/>
    <cellStyle name="Normal 2 3 15" xfId="4623" xr:uid="{5D971151-6597-4B4A-ACB3-631EA74C94DB}"/>
    <cellStyle name="Normal 2 3 15 2" xfId="12480" xr:uid="{3B3004E3-5BF4-431F-BF33-6255595CA8CD}"/>
    <cellStyle name="Normal 2 3 15 2 2" xfId="25701" xr:uid="{93EED000-D4CF-4521-BA50-AD69CDDDE850}"/>
    <cellStyle name="Normal 2 3 15 3" xfId="17745" xr:uid="{107EC8F2-BAD0-483E-89E5-CB1B7B618200}"/>
    <cellStyle name="Normal 2 3 16" xfId="68" xr:uid="{2356A009-598A-432A-BAE4-646893DDB943}"/>
    <cellStyle name="Normal 2 3 16 2" xfId="22392" xr:uid="{5C3DE514-374E-474F-84B0-951D21216D14}"/>
    <cellStyle name="Normal 2 3 17" xfId="9434" xr:uid="{BCBC4C00-4EA2-4221-BDC2-E2360B5FF56E}"/>
    <cellStyle name="Normal 2 3 17 2" xfId="14438" xr:uid="{8425754A-D025-420F-A8EE-4EEB825DC2E4}"/>
    <cellStyle name="Normal 2 3 18" xfId="9456" xr:uid="{3E85DA4C-0E4C-4033-9E85-124D6906FAA2}"/>
    <cellStyle name="Normal 2 3 2" xfId="281" xr:uid="{78B9C0C1-B14E-470B-8639-37B0B08C388D}"/>
    <cellStyle name="Normal 2 3 2 2" xfId="463" xr:uid="{F05C3B9B-EEB5-458A-AD5D-E232BB7C1972}"/>
    <cellStyle name="Normal 2 3 2 2 2" xfId="31729" xr:uid="{0CA3A57A-18B3-4E50-B55A-4B1E4FB54534}"/>
    <cellStyle name="Normal 2 3 2 2 3" xfId="31728" xr:uid="{7C191162-1B34-4C12-8DC2-F24C7F0813BE}"/>
    <cellStyle name="Normal 2 3 2 3" xfId="1909" xr:uid="{19F18A69-20DD-4C95-A58C-E7EDC291C4BA}"/>
    <cellStyle name="Normal 2 3 2 3 2" xfId="31730" xr:uid="{080064C5-AC87-4A92-AF39-FCAC1609CF27}"/>
    <cellStyle name="Normal 2 3 2 4" xfId="1601" xr:uid="{4724D73E-FCBE-451D-9EC8-3CAAD7017AEF}"/>
    <cellStyle name="Normal 2 3 2 4 2" xfId="31731" xr:uid="{5C8146AA-0217-4656-ABD7-5740E30421C2}"/>
    <cellStyle name="Normal 2 3 2 5" xfId="9663" xr:uid="{5228C5BE-C9A0-4A63-9DA4-53D05897A0BE}"/>
    <cellStyle name="Normal 2 3 2 6" xfId="9474" xr:uid="{3F1596A8-C67E-4207-B4FD-43E05161772F}"/>
    <cellStyle name="Normal 2 3 2 7" xfId="9451" xr:uid="{0B5BB496-B02E-4C59-8965-E751636EE407}"/>
    <cellStyle name="Normal 2 3 3" xfId="294" xr:uid="{A85DA270-D74D-4ADC-A9E4-D7F1475E5AA6}"/>
    <cellStyle name="Normal 2 3 3 2" xfId="2020" xr:uid="{DBB6F4BB-F340-4075-B85E-1200DFF37885}"/>
    <cellStyle name="Normal 2 3 3 2 2" xfId="5504" xr:uid="{E3C9018E-6FDD-46D3-AE61-47997CED8FC2}"/>
    <cellStyle name="Normal 2 3 3 2 2 2" xfId="12872" xr:uid="{9CE5CDB9-2102-42D6-B98D-020217AE5B43}"/>
    <cellStyle name="Normal 2 3 3 2 2 2 2" xfId="26554" xr:uid="{ABA6C813-C202-4503-B966-5280529EF993}"/>
    <cellStyle name="Normal 2 3 3 2 2 3" xfId="18598" xr:uid="{9F9F3E2B-DD64-4CA1-88DC-22A1C47C3181}"/>
    <cellStyle name="Normal 2 3 3 2 2 4" xfId="32230" xr:uid="{A46AEA82-EF8F-485A-A313-8C08D3F3E4EE}"/>
    <cellStyle name="Normal 2 3 3 2 3" xfId="10904" xr:uid="{F2942752-6077-46B3-A5A2-604A21DE319C}"/>
    <cellStyle name="Normal 2 3 3 2 3 2" xfId="23375" xr:uid="{0F936C5E-A0C9-4BCD-AB9E-C17C1A664149}"/>
    <cellStyle name="Normal 2 3 3 2 4" xfId="15398" xr:uid="{7B69EA52-8F36-423A-9F28-E19AAEB9004C}"/>
    <cellStyle name="Normal 2 3 3 2 5" xfId="31733" xr:uid="{736C8A9F-AB53-46C4-9566-5B07D7690E01}"/>
    <cellStyle name="Normal 2 3 3 3" xfId="2183" xr:uid="{D9998B7B-1890-4415-BB04-B743107D380C}"/>
    <cellStyle name="Normal 2 3 3 3 2" xfId="31732" xr:uid="{E4D3C992-DFC1-416B-8449-6F0946E6AA67}"/>
    <cellStyle name="Normal 2 3 3 4" xfId="2875" xr:uid="{7674D260-AD33-4B38-9208-75A2EF0862B3}"/>
    <cellStyle name="Normal 2 3 3 4 2" xfId="5878" xr:uid="{B4107BD0-E5C7-4646-BC8D-6E0654BBBCA8}"/>
    <cellStyle name="Normal 2 3 3 4 2 2" xfId="13205" xr:uid="{0809812F-D93B-48AB-89D1-10BD167F702E}"/>
    <cellStyle name="Normal 2 3 3 4 2 2 2" xfId="26923" xr:uid="{A4B39A98-B91E-4335-AEE9-3BA29F43CD2B}"/>
    <cellStyle name="Normal 2 3 3 4 2 3" xfId="18967" xr:uid="{BC8763E1-282F-404C-A4E4-F27FA463E0A8}"/>
    <cellStyle name="Normal 2 3 3 4 3" xfId="11289" xr:uid="{8BF19529-200C-4BF8-AE11-A376BED572CD}"/>
    <cellStyle name="Normal 2 3 3 4 3 2" xfId="24009" xr:uid="{F2BCA5B6-ECBA-4042-B1DB-C0A4BCB03F3F}"/>
    <cellStyle name="Normal 2 3 3 4 4" xfId="16054" xr:uid="{6646263C-37CA-4394-8BAA-E2925076508F}"/>
    <cellStyle name="Normal 2 3 3 5" xfId="3139" xr:uid="{25275505-4998-4739-A541-3042B159FD20}"/>
    <cellStyle name="Normal 2 3 3 5 2" xfId="6136" xr:uid="{342F5388-3116-479D-9B58-B4F1BA8E61BE}"/>
    <cellStyle name="Normal 2 3 3 5 2 2" xfId="13463" xr:uid="{EC128E14-4D03-45B7-B9E1-ED8AB02BFFAA}"/>
    <cellStyle name="Normal 2 3 3 5 2 2 2" xfId="27181" xr:uid="{DF5E700C-069A-4D31-B40F-AE041A51DE86}"/>
    <cellStyle name="Normal 2 3 3 5 2 3" xfId="19225" xr:uid="{025E9930-3FCA-4DF8-8B2D-2A345C40F800}"/>
    <cellStyle name="Normal 2 3 3 5 3" xfId="11549" xr:uid="{29C91816-6F63-484A-B972-58ED800C4609}"/>
    <cellStyle name="Normal 2 3 3 5 3 2" xfId="24269" xr:uid="{41FABE4B-0508-4F88-A605-466FD52DB18F}"/>
    <cellStyle name="Normal 2 3 3 5 4" xfId="16314" xr:uid="{D9CE3518-73EF-4471-AC9B-A1F9C051D7DA}"/>
    <cellStyle name="Normal 2 3 3 6" xfId="3384" xr:uid="{D27F2423-0047-4B6B-B2FE-E47472674CD0}"/>
    <cellStyle name="Normal 2 3 3 6 2" xfId="6381" xr:uid="{A61561F1-6396-46D0-8725-52617D31BC19}"/>
    <cellStyle name="Normal 2 3 3 6 2 2" xfId="13708" xr:uid="{5779610B-6691-4DA0-ADC4-F740AD948373}"/>
    <cellStyle name="Normal 2 3 3 6 2 2 2" xfId="27426" xr:uid="{1D28E1C9-1ED3-429B-90A8-5C6B01F6F458}"/>
    <cellStyle name="Normal 2 3 3 6 2 3" xfId="19470" xr:uid="{B8AC2A07-7C14-4D91-AB3D-B9515086E27C}"/>
    <cellStyle name="Normal 2 3 3 6 3" xfId="11794" xr:uid="{F1BDAB20-0273-4459-B011-7B0961E2DEFF}"/>
    <cellStyle name="Normal 2 3 3 6 3 2" xfId="24514" xr:uid="{0DD4C0C5-EFAD-49A4-AB22-1F15FB785713}"/>
    <cellStyle name="Normal 2 3 3 6 4" xfId="16559" xr:uid="{3D828D87-EB02-4631-8E63-2D19FE5584B3}"/>
    <cellStyle name="Normal 2 3 3 7" xfId="1706" xr:uid="{3AE20EA6-1AF3-4644-B127-34EE3CC7CF43}"/>
    <cellStyle name="Normal 2 3 3 7 2" xfId="10650" xr:uid="{A7DBE927-C8E7-43F3-B448-3DB9705B63DA}"/>
    <cellStyle name="Normal 2 3 3 7 2 2" xfId="23120" xr:uid="{5DBDC1DF-C6CD-44A5-AE64-AECE239CEFEF}"/>
    <cellStyle name="Normal 2 3 3 7 3" xfId="15153" xr:uid="{74E9A027-F076-4B8E-AFCE-26CE0A794110}"/>
    <cellStyle name="Normal 2 3 3 8" xfId="9766" xr:uid="{9881FDD4-97C7-4818-9EFE-E31D4B5DE82B}"/>
    <cellStyle name="Normal 2 3 4" xfId="324" xr:uid="{12F4688E-AE45-4501-9245-9EDE258BFC5A}"/>
    <cellStyle name="Normal 2 3 4 2" xfId="2035" xr:uid="{5C7B186B-A4C7-4F79-843E-C1FD7DF6592E}"/>
    <cellStyle name="Normal 2 3 4 2 2" xfId="5516" xr:uid="{B807F2DC-9784-44EF-850C-0DD651292234}"/>
    <cellStyle name="Normal 2 3 4 2 2 2" xfId="12884" xr:uid="{84109B3B-001F-481C-8D40-0FDCD311C36E}"/>
    <cellStyle name="Normal 2 3 4 2 2 2 2" xfId="26566" xr:uid="{5FBB7AD4-8A17-4D1A-8735-9D8E30D6E6ED}"/>
    <cellStyle name="Normal 2 3 4 2 2 3" xfId="18610" xr:uid="{7B87EA66-ADAA-4922-A563-CBFB83E8B660}"/>
    <cellStyle name="Normal 2 3 4 2 3" xfId="10919" xr:uid="{1D4DC2F1-7260-4CAF-A648-9170EBE625FF}"/>
    <cellStyle name="Normal 2 3 4 2 3 2" xfId="23390" xr:uid="{14FAD68A-D3C1-4C49-B86C-1BE8DEB78282}"/>
    <cellStyle name="Normal 2 3 4 2 4" xfId="15412" xr:uid="{6DE9DC5A-E7E5-4B64-8E74-13D224212E4F}"/>
    <cellStyle name="Normal 2 3 4 2 5" xfId="31734" xr:uid="{F289EABD-083B-444E-AF1C-A8615C1EFBC2}"/>
    <cellStyle name="Normal 2 3 4 3" xfId="2134" xr:uid="{0F1A2D29-862F-4F3F-9B3A-8616E84165E8}"/>
    <cellStyle name="Normal 2 3 4 4" xfId="2891" xr:uid="{D3AAA4E2-04AF-42B3-9137-C7995E9F43D6}"/>
    <cellStyle name="Normal 2 3 4 4 2" xfId="5894" xr:uid="{A348D747-7E7B-498D-ABFD-F76909A598AF}"/>
    <cellStyle name="Normal 2 3 4 4 2 2" xfId="13221" xr:uid="{3012338E-E0C1-4C30-9CE4-73903A3B3B66}"/>
    <cellStyle name="Normal 2 3 4 4 2 2 2" xfId="26939" xr:uid="{5EA65A21-2F2A-4541-8C0E-830BF0A8732B}"/>
    <cellStyle name="Normal 2 3 4 4 2 3" xfId="18983" xr:uid="{1E50051A-9519-4ED6-A37E-145448FEB3EE}"/>
    <cellStyle name="Normal 2 3 4 4 3" xfId="11305" xr:uid="{E1E96377-672D-4D14-B5C8-C61BBCAE8189}"/>
    <cellStyle name="Normal 2 3 4 4 3 2" xfId="24025" xr:uid="{F427023D-52CE-462F-80E4-1A9B4571F2EA}"/>
    <cellStyle name="Normal 2 3 4 4 4" xfId="16070" xr:uid="{2E661B26-B0D8-4A6C-8155-9ABA478D3D43}"/>
    <cellStyle name="Normal 2 3 4 5" xfId="3155" xr:uid="{6CE4A6CC-1959-4F7B-8393-A05BA95D816D}"/>
    <cellStyle name="Normal 2 3 4 5 2" xfId="6152" xr:uid="{9DA2DA80-65AA-4ABF-BAFD-833A36B8BBA5}"/>
    <cellStyle name="Normal 2 3 4 5 2 2" xfId="13479" xr:uid="{EB17DADE-16E1-4E3E-ABB4-11822C00095C}"/>
    <cellStyle name="Normal 2 3 4 5 2 2 2" xfId="27197" xr:uid="{99D5D5E7-3DE7-408A-9DEC-5366F44E2304}"/>
    <cellStyle name="Normal 2 3 4 5 2 3" xfId="19241" xr:uid="{EA254D7F-0731-40A6-8CA3-F9827BB4C979}"/>
    <cellStyle name="Normal 2 3 4 5 3" xfId="11565" xr:uid="{F1701D63-C93C-465A-9638-9CBAD6D229AB}"/>
    <cellStyle name="Normal 2 3 4 5 3 2" xfId="24285" xr:uid="{80FC97C6-4D1C-40FE-961B-CCE14A457C8B}"/>
    <cellStyle name="Normal 2 3 4 5 4" xfId="16330" xr:uid="{D74EFD89-16C2-419E-B8D9-9338C6DC5C9F}"/>
    <cellStyle name="Normal 2 3 4 6" xfId="3400" xr:uid="{EE07D623-6DBF-4CE0-9306-BDBA4387C391}"/>
    <cellStyle name="Normal 2 3 4 6 2" xfId="6397" xr:uid="{D678F14B-7D92-4543-AC0B-4AB83C1E7254}"/>
    <cellStyle name="Normal 2 3 4 6 2 2" xfId="13724" xr:uid="{D4E40E64-2F22-4E0B-AB74-875546D52648}"/>
    <cellStyle name="Normal 2 3 4 6 2 2 2" xfId="27442" xr:uid="{ADAB5E3A-8D00-4506-BC6D-048CD82D6BA0}"/>
    <cellStyle name="Normal 2 3 4 6 2 3" xfId="19486" xr:uid="{309AB368-1A8B-43A5-82CF-EAB8A914B4FD}"/>
    <cellStyle name="Normal 2 3 4 6 3" xfId="11810" xr:uid="{C8C2A4BA-177E-4815-85D3-1A55691839E4}"/>
    <cellStyle name="Normal 2 3 4 6 3 2" xfId="24530" xr:uid="{2F7C7763-EBE2-43C1-9DB6-2AA5B34B953A}"/>
    <cellStyle name="Normal 2 3 4 6 4" xfId="16575" xr:uid="{E5CE248A-0D12-4885-8177-2F960228D9D5}"/>
    <cellStyle name="Normal 2 3 4 7" xfId="1717" xr:uid="{61213BBE-C484-4183-AB44-EAF6FD5217F3}"/>
    <cellStyle name="Normal 2 3 4 7 2" xfId="10660" xr:uid="{D9AB4A6B-3E75-4A83-B879-9F93F1C59DB6}"/>
    <cellStyle name="Normal 2 3 4 7 2 2" xfId="23130" xr:uid="{3F6033BE-608A-4D10-9AFE-AAC00A1F6D04}"/>
    <cellStyle name="Normal 2 3 4 7 3" xfId="15163" xr:uid="{5376DB27-88EB-4372-9E5E-CA5E90CB6DFA}"/>
    <cellStyle name="Normal 2 3 4 8" xfId="9777" xr:uid="{80D9C3A8-7F2D-42D4-98C2-5B7654EB7778}"/>
    <cellStyle name="Normal 2 3 5" xfId="486" xr:uid="{A9EF1828-78A9-4BFB-A97C-9AE4074DB2F1}"/>
    <cellStyle name="Normal 2 3 5 10" xfId="14560" xr:uid="{EAC624B2-2F28-4580-8EA5-67CF7D8B1006}"/>
    <cellStyle name="Normal 2 3 5 2" xfId="2050" xr:uid="{02CC9E7F-4F94-4B83-B868-373590AE98FA}"/>
    <cellStyle name="Normal 2 3 5 2 2" xfId="5527" xr:uid="{6E9054D3-5107-4024-817C-8C8650066956}"/>
    <cellStyle name="Normal 2 3 5 2 2 2" xfId="12895" xr:uid="{0B698148-3F7D-4999-B120-D33BB5E281EA}"/>
    <cellStyle name="Normal 2 3 5 2 2 2 2" xfId="26577" xr:uid="{B835058F-B9F4-4733-9BEF-AF15A30DA5F1}"/>
    <cellStyle name="Normal 2 3 5 2 2 3" xfId="18621" xr:uid="{70D929EF-1CE4-4B99-BCF4-5DEB5786408F}"/>
    <cellStyle name="Normal 2 3 5 2 3" xfId="10933" xr:uid="{76A1C9E2-C84A-480E-959F-5EDB356D01F4}"/>
    <cellStyle name="Normal 2 3 5 2 3 2" xfId="23404" xr:uid="{9633F214-82DA-4D94-A9CF-2F68398D6F49}"/>
    <cellStyle name="Normal 2 3 5 2 4" xfId="15426" xr:uid="{94FDFCB2-981A-44AA-B5BC-A20C6CE42DB1}"/>
    <cellStyle name="Normal 2 3 5 3" xfId="2904" xr:uid="{4A79CA91-B253-402D-994B-3451618C158C}"/>
    <cellStyle name="Normal 2 3 5 3 2" xfId="5907" xr:uid="{98755F3E-71AC-471A-B636-019E2E8063A6}"/>
    <cellStyle name="Normal 2 3 5 3 2 2" xfId="13234" xr:uid="{500B2533-D7C1-404C-8F70-D336BC584BB4}"/>
    <cellStyle name="Normal 2 3 5 3 2 2 2" xfId="26952" xr:uid="{EC489792-A658-4A7A-BB7A-83FD0805A692}"/>
    <cellStyle name="Normal 2 3 5 3 2 3" xfId="18996" xr:uid="{BD1C4CE9-A994-4BFA-951B-C09CF24E5612}"/>
    <cellStyle name="Normal 2 3 5 3 3" xfId="11318" xr:uid="{F6D4204E-918F-42AC-9812-74ABA5B8FCE6}"/>
    <cellStyle name="Normal 2 3 5 3 3 2" xfId="24038" xr:uid="{BE17752C-71EA-4B90-AB50-AC07A3A09C9B}"/>
    <cellStyle name="Normal 2 3 5 3 4" xfId="16083" xr:uid="{CC584A5C-1977-4242-9C1D-725E8B5D000F}"/>
    <cellStyle name="Normal 2 3 5 4" xfId="3168" xr:uid="{66994430-AB07-4A05-822A-F02D564CE627}"/>
    <cellStyle name="Normal 2 3 5 4 2" xfId="6165" xr:uid="{DA2F499A-F07F-4A20-A5B5-4F97C0F2087B}"/>
    <cellStyle name="Normal 2 3 5 4 2 2" xfId="13492" xr:uid="{7170BCFF-8FD6-45B8-B7CF-3D0CFE1BE168}"/>
    <cellStyle name="Normal 2 3 5 4 2 2 2" xfId="27210" xr:uid="{21B345C7-247A-46D7-9C2B-C072ADDA5EA6}"/>
    <cellStyle name="Normal 2 3 5 4 2 3" xfId="19254" xr:uid="{94D03A1B-130A-4160-946B-A931D3F957C1}"/>
    <cellStyle name="Normal 2 3 5 4 3" xfId="11578" xr:uid="{D9CC0607-C771-41A0-BC76-753FF027364C}"/>
    <cellStyle name="Normal 2 3 5 4 3 2" xfId="24298" xr:uid="{092E81B1-985A-4D2A-A07C-BF17ACBAEE9B}"/>
    <cellStyle name="Normal 2 3 5 4 4" xfId="16343" xr:uid="{D509EA5C-7D7E-4F56-976B-ABA08642176C}"/>
    <cellStyle name="Normal 2 3 5 5" xfId="3413" xr:uid="{384D432E-A74A-4136-827D-D508C44D91D7}"/>
    <cellStyle name="Normal 2 3 5 5 2" xfId="6410" xr:uid="{3CCCA9F4-F9A6-4F62-B500-098D76655FC8}"/>
    <cellStyle name="Normal 2 3 5 5 2 2" xfId="13737" xr:uid="{16A1C98D-C67B-4656-9A7F-7D1CCF9C1ABC}"/>
    <cellStyle name="Normal 2 3 5 5 2 2 2" xfId="27455" xr:uid="{E11F96F8-CC1D-4232-BDC6-D9CB627A4350}"/>
    <cellStyle name="Normal 2 3 5 5 2 3" xfId="19499" xr:uid="{3909AA71-1502-46D9-9B01-786861DD6CEC}"/>
    <cellStyle name="Normal 2 3 5 5 3" xfId="11823" xr:uid="{CC77CC59-B554-45D2-9F41-78B523ED161F}"/>
    <cellStyle name="Normal 2 3 5 5 3 2" xfId="24543" xr:uid="{81C0F5CE-08E2-4D23-8FF1-EFFEEC833E38}"/>
    <cellStyle name="Normal 2 3 5 5 4" xfId="16588" xr:uid="{869CB0BA-9990-47A1-9774-C4AEB49FF12D}"/>
    <cellStyle name="Normal 2 3 5 6" xfId="3586" xr:uid="{F9C168B6-0C68-464C-950D-9A496F7B1ADF}"/>
    <cellStyle name="Normal 2 3 5 6 2" xfId="6575" xr:uid="{9B9885D9-24E8-4C85-9A30-E45441B7D5FA}"/>
    <cellStyle name="Normal 2 3 5 6 2 2" xfId="13901" xr:uid="{C9C1C67D-AE57-4B09-B8BE-7D913749BF2A}"/>
    <cellStyle name="Normal 2 3 5 6 2 2 2" xfId="27620" xr:uid="{68DF3F20-5A7B-4D5F-A8C3-ADB00FC668F6}"/>
    <cellStyle name="Normal 2 3 5 6 2 3" xfId="19664" xr:uid="{34267D9A-DFD8-46BF-894B-1E6237EAF66A}"/>
    <cellStyle name="Normal 2 3 5 6 3" xfId="11989" xr:uid="{92BDE25D-A493-4F3A-817D-43181CDDDE44}"/>
    <cellStyle name="Normal 2 3 5 6 3 2" xfId="24708" xr:uid="{8645214A-A699-40AD-B2CE-C7DA1D061170}"/>
    <cellStyle name="Normal 2 3 5 6 4" xfId="16752" xr:uid="{1CE02F45-6DA4-4398-B041-5DBA94BA2696}"/>
    <cellStyle name="Normal 2 3 5 7" xfId="4165" xr:uid="{E736E439-82BB-4F64-AC0F-E23547B81107}"/>
    <cellStyle name="Normal 2 3 5 7 2" xfId="7121" xr:uid="{BC917274-04CD-42E5-8928-D976663092BB}"/>
    <cellStyle name="Normal 2 3 5 7 2 2" xfId="14190" xr:uid="{51F52DDF-EBD2-4C24-AC20-1D24954C0106}"/>
    <cellStyle name="Normal 2 3 5 7 2 2 2" xfId="28166" xr:uid="{E592DF83-9C18-49B9-8006-6266010E26A4}"/>
    <cellStyle name="Normal 2 3 5 7 2 3" xfId="20210" xr:uid="{5D2B76D6-3AB6-46ED-BD42-431DA39EA969}"/>
    <cellStyle name="Normal 2 3 5 7 3" xfId="12282" xr:uid="{DFE7EA4F-3E35-4A35-A814-69C20BE936B2}"/>
    <cellStyle name="Normal 2 3 5 7 3 2" xfId="25249" xr:uid="{105F7992-F732-4141-BCB4-8D079EE22DA6}"/>
    <cellStyle name="Normal 2 3 5 7 4" xfId="17293" xr:uid="{5FC0D636-839F-4E78-BFCE-8B4AC3CDD432}"/>
    <cellStyle name="Normal 2 3 5 8" xfId="4805" xr:uid="{AA5C14DD-11CC-4F52-A67B-A7C379C99363}"/>
    <cellStyle name="Normal 2 3 5 8 2" xfId="12577" xr:uid="{828E4E70-49F2-4F4F-8901-35FB106EDE0B}"/>
    <cellStyle name="Normal 2 3 5 8 2 2" xfId="25865" xr:uid="{5A00E40D-E41F-4C7B-873E-15A66E1DF161}"/>
    <cellStyle name="Normal 2 3 5 8 3" xfId="17909" xr:uid="{3F2644BF-4ED2-419C-A452-8B8FFB376EB1}"/>
    <cellStyle name="Normal 2 3 5 9" xfId="10156" xr:uid="{042014F1-DD19-43E2-96E1-889C43654E00}"/>
    <cellStyle name="Normal 2 3 5 9 2" xfId="22526" xr:uid="{B2E5C66D-8191-49BA-AFD3-7C2F29BD000F}"/>
    <cellStyle name="Normal 2 3 6" xfId="902" xr:uid="{4C5D3DE1-8EC3-485D-A4E4-3C8A165A3815}"/>
    <cellStyle name="Normal 2 3 6 2" xfId="2412" xr:uid="{C3C9C467-807C-40E4-A648-25C91A7AEAAE}"/>
    <cellStyle name="Normal 2 3 6 3" xfId="1784" xr:uid="{DCD470E8-D194-4831-A677-3C1AAB172AFE}"/>
    <cellStyle name="Normal 2 3 6 3 2" xfId="10723" xr:uid="{6533DF0E-C20B-45D3-88FC-3D750A70A252}"/>
    <cellStyle name="Normal 2 3 6 3 2 2" xfId="23193" xr:uid="{12435EE2-2730-4128-B6AF-E5167119A1A5}"/>
    <cellStyle name="Normal 2 3 6 3 3" xfId="15224" xr:uid="{829B639D-76EE-47BF-958C-1DC7F3F380FB}"/>
    <cellStyle name="Normal 2 3 6 4" xfId="9835" xr:uid="{E21F8CA8-4A4C-43DF-AEBF-60CE5A39F2F5}"/>
    <cellStyle name="Normal 2 3 7" xfId="238" xr:uid="{49A9D900-3AA0-4B48-BAE8-836B3E69B997}"/>
    <cellStyle name="Normal 2 3 8" xfId="133" xr:uid="{BD891DDB-0CD2-4DAF-BA80-8820C3C6079F}"/>
    <cellStyle name="Normal 2 3 9" xfId="98" xr:uid="{8D8A1581-7BFD-4950-BED7-6F8B572055D8}"/>
    <cellStyle name="Normal 2 3 9 2" xfId="32205" xr:uid="{FE1360FD-C3BF-42A8-AD89-05F2FCA7676D}"/>
    <cellStyle name="Normal 2 4" xfId="66" xr:uid="{C139DEE6-752F-4733-8ECC-29CEF3D5C7E7}"/>
    <cellStyle name="Normal 2 4 2" xfId="260" xr:uid="{CC0D5293-B27F-48DA-B3EB-F92A9A780BD8}"/>
    <cellStyle name="Normal 2 4 2 2" xfId="11" xr:uid="{DF60EA04-B181-4438-A82B-5CB6A62AC7C9}"/>
    <cellStyle name="Normal 2 4 3" xfId="288" xr:uid="{E49F899A-A504-4918-80BD-F63B7B840056}"/>
    <cellStyle name="Normal 2 4 3 2" xfId="669" xr:uid="{EE025333-79C3-428A-8909-1FD2A9D8F3E5}"/>
    <cellStyle name="Normal 2 4 3 3" xfId="31735" xr:uid="{7716309F-F742-46FC-9E05-201033C3E0BD}"/>
    <cellStyle name="Normal 2 4 4" xfId="328" xr:uid="{A46E00BD-5653-48CB-9C0B-B2E883918518}"/>
    <cellStyle name="Normal 2 4 4 2" xfId="31736" xr:uid="{EA315511-50EF-4311-81DD-0DD4D9BE1A7B}"/>
    <cellStyle name="Normal 2 4 5" xfId="903" xr:uid="{E3950F3F-FB58-44F9-95FA-341885EB0E16}"/>
    <cellStyle name="Normal 2 4 5 2" xfId="31737" xr:uid="{54D842E5-E91A-4DFB-B657-F6FF07608784}"/>
    <cellStyle name="Normal 2 4 6" xfId="250" xr:uid="{1AB21176-7A16-413E-B26C-2BA56953552E}"/>
    <cellStyle name="Normal 2 4 6 2" xfId="31738" xr:uid="{A8657669-8855-47B7-8022-F8BA230D4047}"/>
    <cellStyle name="Normal 2 5" xfId="289" xr:uid="{BFE4C8B0-6FC8-4627-83AB-3A05FECC7966}"/>
    <cellStyle name="Normal 2 5 2" xfId="601" xr:uid="{6CBEE27F-DB85-4C2E-B168-63E4259700F0}"/>
    <cellStyle name="Normal 2 5 2 2" xfId="628" xr:uid="{3F2962D1-B46B-486A-992F-DF4276CCB314}"/>
    <cellStyle name="Normal 2 5 2 2 2" xfId="709" xr:uid="{6FD885DE-5116-4485-9085-C9CC5C82ED04}"/>
    <cellStyle name="Normal 2 5 2 3" xfId="689" xr:uid="{06DA3BA2-5C87-47FE-A161-F39A23D715D5}"/>
    <cellStyle name="Normal 2 5 2 4" xfId="843" xr:uid="{799EAB6E-6910-4751-87A9-4F4B1E49DC1F}"/>
    <cellStyle name="Normal 2 5 2 5" xfId="31740" xr:uid="{89C69342-DCB0-4A9A-AD74-2E2602CB0BA1}"/>
    <cellStyle name="Normal 2 5 3" xfId="622" xr:uid="{C2C1FFBA-4DDF-4E5C-B79C-CBB402BB30AB}"/>
    <cellStyle name="Normal 2 5 3 2" xfId="703" xr:uid="{DFB25293-0564-4353-92F3-6187AFB09625}"/>
    <cellStyle name="Normal 2 5 4" xfId="679" xr:uid="{E0FDA3F7-E310-4919-959D-163A4CEDB6A4}"/>
    <cellStyle name="Normal 2 5 5" xfId="837" xr:uid="{0F50F783-024D-49CB-9AF3-C026BB1B55E1}"/>
    <cellStyle name="Normal 2 5 6" xfId="477" xr:uid="{C5CE04D1-0248-48CF-A609-3114C043071A}"/>
    <cellStyle name="Normal 2 5 7" xfId="2128" xr:uid="{9F7EFCF8-D1EE-434F-9CC4-8FE8494A1639}"/>
    <cellStyle name="Normal 2 5 7 2" xfId="32250" xr:uid="{189126C3-6A7C-4D87-A65C-BCEB65A6B8B0}"/>
    <cellStyle name="Normal 2 5 7 3" xfId="31739" xr:uid="{32A69649-2694-4B5D-9AFC-1E6E4272642E}"/>
    <cellStyle name="Normal 2 5 8" xfId="1652" xr:uid="{A7621587-BAF2-421C-8CF6-26D3C5DA5A03}"/>
    <cellStyle name="Normal 2 5 8 2" xfId="32253" xr:uid="{BD47D03D-8F0F-497D-9E51-4E2E61797143}"/>
    <cellStyle name="Normal 2 5 9" xfId="9713" xr:uid="{757C15EC-39D2-4246-B8AC-ED4DC582B12F}"/>
    <cellStyle name="Normal 2 6" xfId="322" xr:uid="{CF8AAB50-65F0-4C80-9BE8-A12A4AEF3325}"/>
    <cellStyle name="Normal 2 6 2" xfId="667" xr:uid="{7E559231-318E-486C-A2EE-FA3A44AAF8A2}"/>
    <cellStyle name="Normal 2 6 2 2" xfId="2349" xr:uid="{C1FB1A82-6542-4DA3-938E-6BE041B41E5D}"/>
    <cellStyle name="Normal 2 6 2 3" xfId="1948" xr:uid="{FC4EA4EF-B729-44EA-A029-73B515E5A2B8}"/>
    <cellStyle name="Normal 2 6 2 3 2" xfId="10843" xr:uid="{58C96B2C-68D3-4FE6-8CC4-61E657750D18}"/>
    <cellStyle name="Normal 2 6 2 3 2 2" xfId="23314" xr:uid="{622034D6-99FE-4AF6-86A0-806E68EE59F3}"/>
    <cellStyle name="Normal 2 6 2 3 3" xfId="15338" xr:uid="{9AFF5EED-83C5-48D1-BB7A-AEB19C87D650}"/>
    <cellStyle name="Normal 2 6 2 4" xfId="9910" xr:uid="{FCEE0E20-EAC2-4E3A-A0F4-32BD93C4BC17}"/>
    <cellStyle name="Normal 2 6 3" xfId="2139" xr:uid="{2C66DE71-00E9-4959-B0B6-93D6719E4B6D}"/>
    <cellStyle name="Normal 2 6 3 2" xfId="31741" xr:uid="{D36A262F-5F89-42CB-8368-CBD8D437C9DD}"/>
    <cellStyle name="Normal 2 6 4" xfId="2813" xr:uid="{D7F441D8-CBA9-4636-A2CB-F2C2750C2021}"/>
    <cellStyle name="Normal 2 6 4 2" xfId="5816" xr:uid="{3DE11BF3-7DA3-41FC-BC6A-3E5CB942D232}"/>
    <cellStyle name="Normal 2 6 4 2 2" xfId="13143" xr:uid="{23A54327-52DD-45C1-ABB9-095F944E9761}"/>
    <cellStyle name="Normal 2 6 4 2 2 2" xfId="26861" xr:uid="{F21CF51D-6ACD-4FE5-A0A2-97703BF4F981}"/>
    <cellStyle name="Normal 2 6 4 2 3" xfId="18905" xr:uid="{1497742F-2570-48A4-A8A6-F841B55E820B}"/>
    <cellStyle name="Normal 2 6 4 3" xfId="11227" xr:uid="{4F42208A-D8B2-407B-BF0C-8708FF4DE80D}"/>
    <cellStyle name="Normal 2 6 4 3 2" xfId="23947" xr:uid="{8A2F908C-7281-46C9-8885-BADF9B183474}"/>
    <cellStyle name="Normal 2 6 4 4" xfId="15993" xr:uid="{3A789CEF-FD70-4204-8736-797BEC15C320}"/>
    <cellStyle name="Normal 2 6 5" xfId="3077" xr:uid="{45AAB5A9-AB0C-4F2E-B368-F6D9D421F712}"/>
    <cellStyle name="Normal 2 6 5 2" xfId="6074" xr:uid="{26350C8C-957F-4CE1-961C-748A3FAE1599}"/>
    <cellStyle name="Normal 2 6 5 2 2" xfId="13401" xr:uid="{0D74B4CD-D459-4876-AD80-78A39851D51A}"/>
    <cellStyle name="Normal 2 6 5 2 2 2" xfId="27119" xr:uid="{ADE591A6-FD5B-40BB-85DB-E1462D6323D9}"/>
    <cellStyle name="Normal 2 6 5 2 3" xfId="19163" xr:uid="{52607BBD-BCC4-4A47-ACE3-E25180DACF86}"/>
    <cellStyle name="Normal 2 6 5 3" xfId="11487" xr:uid="{9ED47407-6E87-460F-8703-63A1053280CE}"/>
    <cellStyle name="Normal 2 6 5 3 2" xfId="24207" xr:uid="{E5E294BA-65A8-48CB-947D-918D3DEC66C3}"/>
    <cellStyle name="Normal 2 6 5 4" xfId="16252" xr:uid="{A7518E7F-112B-4BA9-BF9F-705CD51DD5FC}"/>
    <cellStyle name="Normal 2 6 6" xfId="3322" xr:uid="{58354D90-274D-4BB7-8844-F30685758216}"/>
    <cellStyle name="Normal 2 6 6 2" xfId="6319" xr:uid="{4657D505-8AD0-4BA9-AC84-7D5253972C06}"/>
    <cellStyle name="Normal 2 6 6 2 2" xfId="13646" xr:uid="{FD35413B-8E60-452D-8CA7-2E56E34F5EA9}"/>
    <cellStyle name="Normal 2 6 6 2 2 2" xfId="27364" xr:uid="{8FAA419D-9FC5-4191-8C46-8CBB450C64F3}"/>
    <cellStyle name="Normal 2 6 6 2 3" xfId="19408" xr:uid="{B74AE44C-41BE-4C1E-AE22-8F95B9ECEFD5}"/>
    <cellStyle name="Normal 2 6 6 3" xfId="11732" xr:uid="{395676F5-F30D-48AF-A2F1-CBD970A53C7F}"/>
    <cellStyle name="Normal 2 6 6 3 2" xfId="24452" xr:uid="{1AA5899F-4006-4CDA-9043-D9E549B45D8D}"/>
    <cellStyle name="Normal 2 6 6 4" xfId="16497" xr:uid="{845C4DD3-65B7-4FE5-944E-96BAE952E83E}"/>
    <cellStyle name="Normal 2 6 7" xfId="1645" xr:uid="{586E226B-C173-419E-BBB0-A7778774E374}"/>
    <cellStyle name="Normal 2 6 7 2" xfId="10615" xr:uid="{66454862-C396-4C4C-9A7A-6C4B786C970D}"/>
    <cellStyle name="Normal 2 6 7 2 2" xfId="23085" xr:uid="{541AD4A2-2765-41CE-A47D-6520DF2786FA}"/>
    <cellStyle name="Normal 2 6 7 3" xfId="15116" xr:uid="{CED69B14-AFD7-4AC5-AA2A-108185A0760E}"/>
    <cellStyle name="Normal 2 6 8" xfId="9707" xr:uid="{E19E3AF0-8D29-4B0F-8C32-DA1049B34633}"/>
    <cellStyle name="Normal 2 7" xfId="235" xr:uid="{CDF918C9-64F9-44C9-AC40-8165A41F166A}"/>
    <cellStyle name="Normal 2 7 2" xfId="2026" xr:uid="{545CDE81-868B-4ADC-88BF-062CAB7B0A3C}"/>
    <cellStyle name="Normal 2 7 2 2" xfId="5510" xr:uid="{EFC284FF-1CAC-4C7C-81D4-848F11E460C1}"/>
    <cellStyle name="Normal 2 7 2 2 2" xfId="12878" xr:uid="{3CB18A1E-F3A7-454D-9E48-ED6A86DB9F85}"/>
    <cellStyle name="Normal 2 7 2 2 2 2" xfId="26560" xr:uid="{54958FD4-F99C-4D95-B7DB-69C00F3B45E7}"/>
    <cellStyle name="Normal 2 7 2 2 3" xfId="18604" xr:uid="{10996CE6-ACBD-48FC-82CB-24576C4E340B}"/>
    <cellStyle name="Normal 2 7 2 2 4" xfId="32229" xr:uid="{12C91397-515E-40F1-8F65-EAC8E9D31481}"/>
    <cellStyle name="Normal 2 7 2 3" xfId="10910" xr:uid="{1410CAF7-1543-44BF-903A-A9A85FCF8376}"/>
    <cellStyle name="Normal 2 7 2 3 2" xfId="23381" xr:uid="{1E732750-8982-4953-AA2E-87154103159C}"/>
    <cellStyle name="Normal 2 7 2 4" xfId="15403" xr:uid="{D2F4C4B5-8DED-4EC8-847C-A3B224223A4C}"/>
    <cellStyle name="Normal 2 7 2 5" xfId="31742" xr:uid="{F217F6BB-FB68-44F0-A3CC-C156BCE58F39}"/>
    <cellStyle name="Normal 2 7 3" xfId="1908" xr:uid="{1983FF0A-C761-4280-A366-223A461F3B34}"/>
    <cellStyle name="Normal 2 7 4" xfId="2882" xr:uid="{681CA99F-DA02-437D-90E5-C12D0B834327}"/>
    <cellStyle name="Normal 2 7 4 2" xfId="5885" xr:uid="{7B3FF3F1-3F8C-4B3A-83A1-A84BA9BDD0B1}"/>
    <cellStyle name="Normal 2 7 4 2 2" xfId="13212" xr:uid="{10F7CA53-486C-42A4-880F-89FC68171F12}"/>
    <cellStyle name="Normal 2 7 4 2 2 2" xfId="26930" xr:uid="{217694FB-6935-49D8-AFA0-40F42A657986}"/>
    <cellStyle name="Normal 2 7 4 2 3" xfId="18974" xr:uid="{56EA5E41-E68E-4DF7-A2C0-87DF6194E6F6}"/>
    <cellStyle name="Normal 2 7 4 3" xfId="11296" xr:uid="{D6D530C7-133E-46B8-B29E-310E7DC4DD72}"/>
    <cellStyle name="Normal 2 7 4 3 2" xfId="24016" xr:uid="{50CB8C8A-1584-4257-A28D-3BDAABDF0F6F}"/>
    <cellStyle name="Normal 2 7 4 4" xfId="16061" xr:uid="{C1FEBF03-4160-4A0A-9D50-F357850BA5B5}"/>
    <cellStyle name="Normal 2 7 5" xfId="3146" xr:uid="{DBC4AC50-003D-4F8B-8692-2015EBC6D977}"/>
    <cellStyle name="Normal 2 7 5 2" xfId="6143" xr:uid="{CEB41CCA-A6CD-4D4A-8273-F975E197EC47}"/>
    <cellStyle name="Normal 2 7 5 2 2" xfId="13470" xr:uid="{49AF84C6-10B5-4032-997E-4DB9E50BD840}"/>
    <cellStyle name="Normal 2 7 5 2 2 2" xfId="27188" xr:uid="{6EA561A8-13EF-4399-A456-4CC4547A3091}"/>
    <cellStyle name="Normal 2 7 5 2 3" xfId="19232" xr:uid="{7DE3DF6B-28A3-429C-968D-DF965F6024C2}"/>
    <cellStyle name="Normal 2 7 5 3" xfId="11556" xr:uid="{97D9F6FF-6F0A-4037-873A-9B85616138F3}"/>
    <cellStyle name="Normal 2 7 5 3 2" xfId="24276" xr:uid="{7ED700E6-3883-43AC-868E-6137B9DD6EDA}"/>
    <cellStyle name="Normal 2 7 5 4" xfId="16321" xr:uid="{A3B23BF7-D5FC-48DF-A5EB-62627003E77B}"/>
    <cellStyle name="Normal 2 7 6" xfId="3391" xr:uid="{54CC4CB4-3B72-4ED1-A4AC-6929CCAE2BDD}"/>
    <cellStyle name="Normal 2 7 6 2" xfId="6388" xr:uid="{EC5E7BA4-7552-4057-B17A-FA82216E4B78}"/>
    <cellStyle name="Normal 2 7 6 2 2" xfId="13715" xr:uid="{CD97365B-D677-4488-9EEE-4DF734434ED7}"/>
    <cellStyle name="Normal 2 7 6 2 2 2" xfId="27433" xr:uid="{E08D5962-B5E2-4647-A2CD-211C43AC33E5}"/>
    <cellStyle name="Normal 2 7 6 2 3" xfId="19477" xr:uid="{3F23A64A-48DB-4B6D-A7B1-87B5D7AB05D7}"/>
    <cellStyle name="Normal 2 7 6 3" xfId="11801" xr:uid="{A08BEF32-B9E4-4C1E-B491-EB772524046B}"/>
    <cellStyle name="Normal 2 7 6 3 2" xfId="24521" xr:uid="{4044D064-D52F-47EE-B318-FDD2BCAAE8CC}"/>
    <cellStyle name="Normal 2 7 6 4" xfId="16566" xr:uid="{37FA2414-DB79-4661-A569-B704CA2DA360}"/>
    <cellStyle name="Normal 2 7 7" xfId="1710" xr:uid="{E0AFC572-89E6-4B2A-B5C7-FCFFC73D0974}"/>
    <cellStyle name="Normal 2 7 7 2" xfId="10653" xr:uid="{0D88F7E2-D28F-43C2-A751-3D1444F411B8}"/>
    <cellStyle name="Normal 2 7 7 2 2" xfId="23123" xr:uid="{7115DDF7-ED2E-4525-99BF-9003FCECF890}"/>
    <cellStyle name="Normal 2 7 7 3" xfId="15156" xr:uid="{56F7D6F1-3190-4126-B0B1-F2B02E982BEB}"/>
    <cellStyle name="Normal 2 7 8" xfId="9770" xr:uid="{04EAAC33-1D0A-4254-B00D-8F7A3054C4ED}"/>
    <cellStyle name="Normal 2 8" xfId="128" xr:uid="{3003B840-2672-403F-BB3E-097F6698C6D3}"/>
    <cellStyle name="Normal 2 8 2" xfId="2031" xr:uid="{C0C73286-73F7-4567-97D2-ACE982CCC2AC}"/>
    <cellStyle name="Normal 2 8 2 2" xfId="5513" xr:uid="{F4693E0C-B356-4953-A3B1-4CD0F977218D}"/>
    <cellStyle name="Normal 2 8 2 2 2" xfId="12881" xr:uid="{43C9A0A7-38F0-4C91-9DCF-B19CF87D1D95}"/>
    <cellStyle name="Normal 2 8 2 2 2 2" xfId="26563" xr:uid="{B5BAEFA7-22F8-4D22-ABD3-B202E75A7C7E}"/>
    <cellStyle name="Normal 2 8 2 2 3" xfId="18607" xr:uid="{788C0868-198D-471B-BEE3-237FAAA2F818}"/>
    <cellStyle name="Normal 2 8 2 3" xfId="10915" xr:uid="{00CE7022-F869-47FA-870B-DD4FE02E3B8B}"/>
    <cellStyle name="Normal 2 8 2 3 2" xfId="23386" xr:uid="{C952B1B2-EFC0-4D59-872C-410CCC3AEB37}"/>
    <cellStyle name="Normal 2 8 2 4" xfId="15408" xr:uid="{0358A2FB-A5B6-4A34-874B-0B5F2E057CD3}"/>
    <cellStyle name="Normal 2 8 3" xfId="2160" xr:uid="{3D94E628-7B50-4625-8850-F887514D3938}"/>
    <cellStyle name="Normal 2 8 4" xfId="2887" xr:uid="{42534DFC-EEDA-4310-9659-075CC41AA646}"/>
    <cellStyle name="Normal 2 8 4 2" xfId="5890" xr:uid="{A886E673-8AFD-4ACE-9F20-921F51025D47}"/>
    <cellStyle name="Normal 2 8 4 2 2" xfId="13217" xr:uid="{2B5ADAE7-CA54-4061-90CF-8B641D187A88}"/>
    <cellStyle name="Normal 2 8 4 2 2 2" xfId="26935" xr:uid="{D4E0B3F4-7AC4-40C2-B4AA-21DEBA89AAD1}"/>
    <cellStyle name="Normal 2 8 4 2 3" xfId="18979" xr:uid="{2D1FBE0A-7F55-40BD-9DC3-A59199A54B3E}"/>
    <cellStyle name="Normal 2 8 4 3" xfId="11301" xr:uid="{5F5DED7A-F0E6-42AC-94A9-8A807D68A7A0}"/>
    <cellStyle name="Normal 2 8 4 3 2" xfId="24021" xr:uid="{115DCA42-72F1-4D83-836B-54A757E4F915}"/>
    <cellStyle name="Normal 2 8 4 4" xfId="16066" xr:uid="{72A3B869-8031-4068-982E-498FEF269999}"/>
    <cellStyle name="Normal 2 8 5" xfId="3151" xr:uid="{BF230A79-BCB0-420F-8E2A-643DCBBB5ADF}"/>
    <cellStyle name="Normal 2 8 5 2" xfId="6148" xr:uid="{A6C6F20D-52CF-46DD-B962-52D2EC2B9269}"/>
    <cellStyle name="Normal 2 8 5 2 2" xfId="13475" xr:uid="{078603C2-1D56-4431-9FEE-155D43437D20}"/>
    <cellStyle name="Normal 2 8 5 2 2 2" xfId="27193" xr:uid="{D2514C58-0DC8-4B8C-8A16-21794C7C212B}"/>
    <cellStyle name="Normal 2 8 5 2 3" xfId="19237" xr:uid="{C6E58010-3DA4-4A01-BA71-1D80D02AE3D7}"/>
    <cellStyle name="Normal 2 8 5 3" xfId="11561" xr:uid="{3739E8C7-34D8-4541-9DC4-6F4AD0A55D99}"/>
    <cellStyle name="Normal 2 8 5 3 2" xfId="24281" xr:uid="{6414BAC0-1433-491A-B586-9C15EAF0D0C4}"/>
    <cellStyle name="Normal 2 8 5 4" xfId="16326" xr:uid="{FB3D3EC5-02DA-415A-81E0-B034CEBBB028}"/>
    <cellStyle name="Normal 2 8 6" xfId="3396" xr:uid="{98B75273-326A-4C48-910D-921877AE01CC}"/>
    <cellStyle name="Normal 2 8 6 2" xfId="6393" xr:uid="{AD099A9B-97F5-4285-AC15-ECBDD7BA4545}"/>
    <cellStyle name="Normal 2 8 6 2 2" xfId="13720" xr:uid="{A445758E-A76E-4DCE-A459-B836C9EEA3F1}"/>
    <cellStyle name="Normal 2 8 6 2 2 2" xfId="27438" xr:uid="{C922A5ED-D770-4F8D-9C83-582AC884750F}"/>
    <cellStyle name="Normal 2 8 6 2 3" xfId="19482" xr:uid="{C3D5F1F7-6126-416E-BB1E-362D247CCC9B}"/>
    <cellStyle name="Normal 2 8 6 3" xfId="11806" xr:uid="{62B4EA66-44D8-4110-842B-A6A3420F54BB}"/>
    <cellStyle name="Normal 2 8 6 3 2" xfId="24526" xr:uid="{A4F0B48D-4310-4251-A8D0-BEDE7FB88CD0}"/>
    <cellStyle name="Normal 2 8 6 4" xfId="16571" xr:uid="{80D8C887-B9FA-48EA-8E67-43A4342B45B0}"/>
    <cellStyle name="Normal 2 8 7" xfId="1714" xr:uid="{F9C642AB-9B41-45B6-ABD7-DA014062EB4C}"/>
    <cellStyle name="Normal 2 8 7 2" xfId="10657" xr:uid="{532FFD68-D28D-4B8E-9BB9-BDA9472230DF}"/>
    <cellStyle name="Normal 2 8 7 2 2" xfId="23127" xr:uid="{CDE75F1A-22D9-46BF-9C3F-C051A15D2F3F}"/>
    <cellStyle name="Normal 2 8 7 3" xfId="15160" xr:uid="{C14577FC-5C2A-4FB5-9675-801F1E70122A}"/>
    <cellStyle name="Normal 2 8 8" xfId="9774" xr:uid="{FDC662E1-F8D1-412A-BDF1-486D7440DDA9}"/>
    <cellStyle name="Normal 2 9" xfId="1101" xr:uid="{4404A6D7-B4EB-4969-8FBF-B054FACCA79F}"/>
    <cellStyle name="Normal 2 9 2" xfId="2047" xr:uid="{6A372E59-729B-43CA-8D5C-399DBA8C6994}"/>
    <cellStyle name="Normal 2 9 2 2" xfId="5525" xr:uid="{4EBABEB8-2B43-4E0F-9196-33DB660738B2}"/>
    <cellStyle name="Normal 2 9 2 2 2" xfId="12893" xr:uid="{B12C492F-FBA4-4573-BB09-F4E2EE98544A}"/>
    <cellStyle name="Normal 2 9 2 2 2 2" xfId="26575" xr:uid="{83C47EB4-F298-46E5-A7EC-B19572870ED3}"/>
    <cellStyle name="Normal 2 9 2 2 3" xfId="18619" xr:uid="{0A8769A7-DB6B-4C21-B18F-CFD7A5C62A1F}"/>
    <cellStyle name="Normal 2 9 2 3" xfId="10931" xr:uid="{6633FD63-3F4E-42D0-B0CC-F8165EAD20C9}"/>
    <cellStyle name="Normal 2 9 2 3 2" xfId="23402" xr:uid="{DCE8188A-0025-4E98-B49F-5C42EF78F1F6}"/>
    <cellStyle name="Normal 2 9 2 4" xfId="15424" xr:uid="{BC204CEA-A37C-4D13-89F8-FA607E7F941B}"/>
    <cellStyle name="Normal 2 9 2 5" xfId="32240" xr:uid="{A780F2C1-46A4-464F-802B-21DC58E135DF}"/>
    <cellStyle name="Normal 2 9 3" xfId="2449" xr:uid="{1EE9B6EB-EBC1-4ED7-97A1-88FF87C2FE29}"/>
    <cellStyle name="Normal 2 9 4" xfId="2902" xr:uid="{BD56B151-759D-4DB0-BE69-1977C2295A28}"/>
    <cellStyle name="Normal 2 9 4 2" xfId="5905" xr:uid="{F88CF2A9-8726-46C9-9047-2A81E7E6A814}"/>
    <cellStyle name="Normal 2 9 4 2 2" xfId="13232" xr:uid="{70AA7C3C-0FF2-47C9-B586-FA6B25F1A576}"/>
    <cellStyle name="Normal 2 9 4 2 2 2" xfId="26950" xr:uid="{AD5248A7-5912-4ED8-8B09-AF582060BF75}"/>
    <cellStyle name="Normal 2 9 4 2 3" xfId="18994" xr:uid="{EC60C513-6A7D-41B9-8F9F-E105D7E3998E}"/>
    <cellStyle name="Normal 2 9 4 3" xfId="11316" xr:uid="{A92B332D-5BE0-481E-B355-F3D828E750BB}"/>
    <cellStyle name="Normal 2 9 4 3 2" xfId="24036" xr:uid="{B75B7FD4-107C-4BB3-90C3-DE77EF8C55E6}"/>
    <cellStyle name="Normal 2 9 4 4" xfId="16081" xr:uid="{DE91A97A-587B-4D7C-ADBF-8FE60486A328}"/>
    <cellStyle name="Normal 2 9 5" xfId="3166" xr:uid="{8AC48EA5-1442-4515-9385-D54609BECEA5}"/>
    <cellStyle name="Normal 2 9 5 2" xfId="6163" xr:uid="{CD97242E-2406-47D9-85E6-01012F150F31}"/>
    <cellStyle name="Normal 2 9 5 2 2" xfId="13490" xr:uid="{9051DB15-195A-4634-B2D9-2F83A1F470D9}"/>
    <cellStyle name="Normal 2 9 5 2 2 2" xfId="27208" xr:uid="{A66BE952-9EA4-4230-8617-9184C5D82AF7}"/>
    <cellStyle name="Normal 2 9 5 2 3" xfId="19252" xr:uid="{FDC4A04D-1485-4B76-B5A6-BA058C877B42}"/>
    <cellStyle name="Normal 2 9 5 3" xfId="11576" xr:uid="{CFA7E301-3271-450F-92CB-657743802651}"/>
    <cellStyle name="Normal 2 9 5 3 2" xfId="24296" xr:uid="{CC2BC73A-EC3A-48D2-A6E2-A7DA6DFD4008}"/>
    <cellStyle name="Normal 2 9 5 4" xfId="16341" xr:uid="{AAF659D6-DF05-4A6E-BD0F-046BB44B6094}"/>
    <cellStyle name="Normal 2 9 6" xfId="3411" xr:uid="{968A656D-9DC8-4220-82BE-76BF4AF91DAA}"/>
    <cellStyle name="Normal 2 9 6 2" xfId="6408" xr:uid="{9DE14987-B96F-4857-832D-C8398619BE26}"/>
    <cellStyle name="Normal 2 9 6 2 2" xfId="13735" xr:uid="{E86BFD62-D475-4513-BDC3-54F93607B126}"/>
    <cellStyle name="Normal 2 9 6 2 2 2" xfId="27453" xr:uid="{7E264C3D-0973-4600-8AD4-4799850CDBFB}"/>
    <cellStyle name="Normal 2 9 6 2 3" xfId="19497" xr:uid="{CC730CAC-D71E-44D3-8A0D-0B8D99220B50}"/>
    <cellStyle name="Normal 2 9 6 3" xfId="11821" xr:uid="{8E38152F-924F-4264-91D7-EE16172F4DC0}"/>
    <cellStyle name="Normal 2 9 6 3 2" xfId="24541" xr:uid="{44E5891C-4F66-42E1-8779-0C3957E0C376}"/>
    <cellStyle name="Normal 2 9 6 4" xfId="16586" xr:uid="{6472E6D6-C420-4F14-A146-6B3F0EF9099B}"/>
    <cellStyle name="Normal 2 9 7" xfId="1726" xr:uid="{0ECDE785-692F-4A64-8E22-08285BCBA097}"/>
    <cellStyle name="Normal 2 9 7 2" xfId="10668" xr:uid="{9940487D-3183-477C-BA0B-EDF4A5007282}"/>
    <cellStyle name="Normal 2 9 7 2 2" xfId="23138" xr:uid="{22A7A64B-ED39-4051-8C03-FC3A67D58536}"/>
    <cellStyle name="Normal 2 9 7 3" xfId="15171" xr:uid="{6FFECFC8-E9A3-4EE0-BCD8-98E43B60C703}"/>
    <cellStyle name="Normal 2 9 8" xfId="9786" xr:uid="{BD0F2066-CD27-4D5A-A610-5864BD4E20A0}"/>
    <cellStyle name="Normal 2 9 9" xfId="31724" xr:uid="{A5127B16-7D50-4365-B866-284C4B89ED10}"/>
    <cellStyle name="Normal 2_50200210" xfId="31743" xr:uid="{BA44A096-CF55-4D59-92E2-80D599E56F86}"/>
    <cellStyle name="Normal 20" xfId="376" xr:uid="{F7355794-D831-4C44-8950-B6766AD535AF}"/>
    <cellStyle name="Normal 20 2" xfId="904" xr:uid="{01F8AE04-39F0-4907-94B6-E6431108B435}"/>
    <cellStyle name="Normal 20 2 2" xfId="31745" xr:uid="{020A730A-95BD-435B-B4C7-019BA0C12167}"/>
    <cellStyle name="Normal 20 3" xfId="2229" xr:uid="{0B295137-4053-4C5A-B6AC-E8325B2E22D9}"/>
    <cellStyle name="Normal 20 3 2" xfId="5618" xr:uid="{050F5DFF-DA4B-40CF-B859-2591053D8888}"/>
    <cellStyle name="Normal 20 3 2 2" xfId="12964" xr:uid="{E9666F5C-C061-43BB-B1B1-BAB16D4BC5BD}"/>
    <cellStyle name="Normal 20 3 2 2 2" xfId="26667" xr:uid="{02ED64B6-0248-4EF3-98CE-845ADB11B9D4}"/>
    <cellStyle name="Normal 20 3 2 3" xfId="18711" xr:uid="{F6500344-7D16-447C-97E1-FFBAEAF97AE7}"/>
    <cellStyle name="Normal 20 3 3" xfId="11025" xr:uid="{A5F165F9-0760-42CD-A6EE-0353C3A12B86}"/>
    <cellStyle name="Normal 20 3 3 2" xfId="23504" xr:uid="{37667779-3220-48F9-8FCC-AEADA13F1315}"/>
    <cellStyle name="Normal 20 3 4" xfId="15530" xr:uid="{82C30A4F-F51E-4B4F-B48C-41C6DABFA33F}"/>
    <cellStyle name="Normal 20 3 5" xfId="31746" xr:uid="{036B316F-9B03-4D45-A2F9-04C0A09B7B9F}"/>
    <cellStyle name="Normal 20 4" xfId="3548" xr:uid="{662833B2-D9DF-4266-AA57-BFF934A210AD}"/>
    <cellStyle name="Normal 20 4 2" xfId="6537" xr:uid="{B18675CD-083F-4646-9DCF-D4514CE69373}"/>
    <cellStyle name="Normal 20 4 2 2" xfId="13863" xr:uid="{5A857570-6814-48F5-B8D6-A8857A5C3BF4}"/>
    <cellStyle name="Normal 20 4 2 2 2" xfId="27582" xr:uid="{EA7B16F8-DF08-4615-993D-55CA3290A669}"/>
    <cellStyle name="Normal 20 4 2 3" xfId="19626" xr:uid="{863E5A0F-C2DF-4BC9-8A09-8E51E9CC38B6}"/>
    <cellStyle name="Normal 20 4 3" xfId="11951" xr:uid="{45D87EBA-CE1D-4FE1-B3F4-4554CD08D0C3}"/>
    <cellStyle name="Normal 20 4 3 2" xfId="24670" xr:uid="{0D8059AC-AE2F-40AC-A050-5AE659999C7E}"/>
    <cellStyle name="Normal 20 4 4" xfId="16714" xr:uid="{821780DE-8559-412C-9CA2-73BDC4624DCC}"/>
    <cellStyle name="Normal 20 4 5" xfId="31744" xr:uid="{2F27CDFD-4746-4568-B08F-D185CD55E432}"/>
    <cellStyle name="Normal 20 5" xfId="4127" xr:uid="{5FF254C5-23A4-4375-98B5-FA248071752F}"/>
    <cellStyle name="Normal 20 5 2" xfId="7083" xr:uid="{F29B17D9-F7A2-4828-AE10-98E61612A59E}"/>
    <cellStyle name="Normal 20 5 2 2" xfId="14152" xr:uid="{B506B32E-98AE-47F0-B0E0-2CE5FE2B7051}"/>
    <cellStyle name="Normal 20 5 2 2 2" xfId="28128" xr:uid="{DCB6FFB9-1A4A-459D-ACC2-A21F015EDFB3}"/>
    <cellStyle name="Normal 20 5 2 3" xfId="20172" xr:uid="{49A02EDC-E0B7-46DF-8A5E-1405095EECEC}"/>
    <cellStyle name="Normal 20 5 3" xfId="12244" xr:uid="{6A6EC5DF-AF63-41B0-A2C5-381A77EF53F4}"/>
    <cellStyle name="Normal 20 5 3 2" xfId="25211" xr:uid="{FC667691-F033-4248-9220-AA51C855C5BD}"/>
    <cellStyle name="Normal 20 5 4" xfId="17255" xr:uid="{CD802F9A-9C8F-440D-9FD0-A36CE20E3D61}"/>
    <cellStyle name="Normal 20 6" xfId="1649" xr:uid="{2DA92F9D-6F6E-4990-98B4-5792317337F9}"/>
    <cellStyle name="Normal 20 7" xfId="4749" xr:uid="{35787BD8-FCE6-42FF-A794-1ECD010D18E3}"/>
    <cellStyle name="Normal 20 7 2" xfId="12536" xr:uid="{FADB6C6D-2268-46CD-90CE-A67542A6797D}"/>
    <cellStyle name="Normal 20 7 2 2" xfId="25813" xr:uid="{718A3EB5-C230-4021-BBF0-E23A9ACEFB0C}"/>
    <cellStyle name="Normal 20 7 3" xfId="17857" xr:uid="{6C488C98-E22C-4507-99D0-E017CB277F69}"/>
    <cellStyle name="Normal 20 8" xfId="10105" xr:uid="{91ED4D0C-4F96-47A8-9D04-9A06524A9861}"/>
    <cellStyle name="Normal 20 8 2" xfId="22476" xr:uid="{063C8FE6-8DD2-4991-93CB-80B520A40495}"/>
    <cellStyle name="Normal 20 9" xfId="9710" xr:uid="{0E1631CF-5B0E-4F58-84A1-CD4556991023}"/>
    <cellStyle name="Normal 20 9 2" xfId="20425" xr:uid="{3C49802B-FB1F-4537-AABD-7F7608DA5290}"/>
    <cellStyle name="Normal 20 9 3" xfId="14520" xr:uid="{0BF52C8F-053A-4297-BF1C-E994ED66D865}"/>
    <cellStyle name="Normal 21" xfId="381" xr:uid="{3D9D9A40-32B8-4A57-B370-CCC823F8195F}"/>
    <cellStyle name="Normal 21 10" xfId="4752" xr:uid="{45840472-CC59-466B-8413-9866F380D206}"/>
    <cellStyle name="Normal 21 10 2" xfId="12538" xr:uid="{C294D003-C41E-4799-B3F2-EF4CBEC9157D}"/>
    <cellStyle name="Normal 21 10 2 2" xfId="25816" xr:uid="{CC38B43E-0E34-4E55-B205-08AFCD3621A1}"/>
    <cellStyle name="Normal 21 10 3" xfId="17860" xr:uid="{A83A3E30-F5AF-48D9-80B2-91613A8CF8A4}"/>
    <cellStyle name="Normal 21 11" xfId="10107" xr:uid="{361D662C-00AA-4A13-94ED-92F88840C66A}"/>
    <cellStyle name="Normal 21 11 2" xfId="22478" xr:uid="{90CB8430-C117-4DBA-B199-0C47238D201E}"/>
    <cellStyle name="Normal 21 12" xfId="9672" xr:uid="{31A12365-D5AC-4D5E-80B8-9BBAB8BF2BC3}"/>
    <cellStyle name="Normal 21 12 2" xfId="20417" xr:uid="{E0E150FE-A35C-434F-86F9-AE346124333B}"/>
    <cellStyle name="Normal 21 12 3" xfId="14522" xr:uid="{CDD5B761-887B-43BF-9D99-50D49F5D1D6F}"/>
    <cellStyle name="Normal 21 2" xfId="695" xr:uid="{80C81F84-96E8-44BF-A7A0-730DE61B2D65}"/>
    <cellStyle name="Normal 21 2 2" xfId="906" xr:uid="{54726FAA-40FE-4665-93E4-535711B53D23}"/>
    <cellStyle name="Normal 21 2 3" xfId="31748" xr:uid="{4B608F30-90F5-4C49-A275-329A5785CB03}"/>
    <cellStyle name="Normal 21 3" xfId="848" xr:uid="{B8A34C3C-9147-4FB1-A161-0D1855E56C39}"/>
    <cellStyle name="Normal 21 3 2" xfId="31749" xr:uid="{987FAC32-2BE9-483F-BB06-2EF2FB35AE4E}"/>
    <cellStyle name="Normal 21 4" xfId="609" xr:uid="{55DD0F79-4962-43B6-B2C3-8F4A480867EB}"/>
    <cellStyle name="Normal 21 5" xfId="905" xr:uid="{3AA36862-7911-4963-AD83-FCD80A9E7CB6}"/>
    <cellStyle name="Normal 21 6" xfId="2234" xr:uid="{6437B6AC-C354-439E-B795-9767042CC385}"/>
    <cellStyle name="Normal 21 6 2" xfId="5620" xr:uid="{2E2ECF4A-3A03-4A86-8DC5-B16A965767D6}"/>
    <cellStyle name="Normal 21 6 2 2" xfId="12966" xr:uid="{38C965F8-D017-4299-AC0C-9993F09F033C}"/>
    <cellStyle name="Normal 21 6 2 2 2" xfId="26669" xr:uid="{B14F6C95-0223-401D-9802-A6D6A33CE5B5}"/>
    <cellStyle name="Normal 21 6 2 3" xfId="18713" xr:uid="{222AA67D-75A2-4786-A1AD-C816DF407328}"/>
    <cellStyle name="Normal 21 6 3" xfId="11027" xr:uid="{6D2AB847-0B30-48B3-8B38-EDC8C974204F}"/>
    <cellStyle name="Normal 21 6 3 2" xfId="23506" xr:uid="{73084691-E5C0-4391-B8CC-0DB398FA5180}"/>
    <cellStyle name="Normal 21 6 4" xfId="15532" xr:uid="{CD9EF0A0-A6FC-410E-ACEC-233F290EBBEC}"/>
    <cellStyle name="Normal 21 6 5" xfId="31747" xr:uid="{47EB95C9-EBE9-4D89-8E67-89EFC6B61720}"/>
    <cellStyle name="Normal 21 7" xfId="3550" xr:uid="{36489ABF-032D-4915-9455-41632B977481}"/>
    <cellStyle name="Normal 21 7 2" xfId="6539" xr:uid="{6E218014-7059-426A-BBB0-4DE48D015F97}"/>
    <cellStyle name="Normal 21 7 2 2" xfId="13865" xr:uid="{0EEDBC94-A0DF-4B31-B060-E63B379DDDEC}"/>
    <cellStyle name="Normal 21 7 2 2 2" xfId="27584" xr:uid="{3EDAD631-D70C-4441-85E7-A7985D93079F}"/>
    <cellStyle name="Normal 21 7 2 3" xfId="19628" xr:uid="{FBD56CC0-07AB-40A0-A6FD-77F9748F6DE8}"/>
    <cellStyle name="Normal 21 7 3" xfId="11953" xr:uid="{23369639-65C7-4529-BE0B-4A608BF9FECA}"/>
    <cellStyle name="Normal 21 7 3 2" xfId="24672" xr:uid="{E1CE7D74-9017-4925-A9DF-4DCA95FEF79D}"/>
    <cellStyle name="Normal 21 7 4" xfId="16716" xr:uid="{0A258A25-D525-4D8C-A79D-9AD196C4E0C5}"/>
    <cellStyle name="Normal 21 8" xfId="4129" xr:uid="{C44E8C83-E6C4-48AB-8747-2D587F5D0188}"/>
    <cellStyle name="Normal 21 8 2" xfId="7085" xr:uid="{71FE135F-E269-46BC-A523-494BABFFBA42}"/>
    <cellStyle name="Normal 21 8 2 2" xfId="14154" xr:uid="{5A2A9E5B-7942-4A13-A43A-B4F2DCE05E75}"/>
    <cellStyle name="Normal 21 8 2 2 2" xfId="28130" xr:uid="{B31521A4-6597-4332-9E90-1F31C25D67EA}"/>
    <cellStyle name="Normal 21 8 2 3" xfId="20174" xr:uid="{46805C10-2AC6-4A68-A101-697F3C8E942A}"/>
    <cellStyle name="Normal 21 8 3" xfId="12246" xr:uid="{B63D8874-F9D2-4128-BE4D-7681B25B17BC}"/>
    <cellStyle name="Normal 21 8 3 2" xfId="25213" xr:uid="{7AA107B8-B084-4545-BFE5-59601E2D3757}"/>
    <cellStyle name="Normal 21 8 4" xfId="17257" xr:uid="{7280CA69-74FF-4EBB-94FC-EA25CA410292}"/>
    <cellStyle name="Normal 21 9" xfId="1610" xr:uid="{CB6EBF4E-9514-4F22-A0E1-1E2CDBFCF788}"/>
    <cellStyle name="Normal 212" xfId="421" xr:uid="{ED7DCC76-7743-4A1D-9FB2-4233E550CA19}"/>
    <cellStyle name="Normal 22" xfId="355" xr:uid="{C9A160D0-B427-47C1-80B4-F4F9FFDD6E25}"/>
    <cellStyle name="Normal 22 10" xfId="9769" xr:uid="{DCD7CC84-AB89-415B-BE91-8DF4A522ED6B}"/>
    <cellStyle name="Normal 22 10 2" xfId="20444" xr:uid="{A731F9B9-DCB1-4826-854D-E96AC175D1D6}"/>
    <cellStyle name="Normal 22 10 3" xfId="14506" xr:uid="{EA94875A-E9C1-4D73-9725-7AEC8A7D0D61}"/>
    <cellStyle name="Normal 22 2" xfId="634" xr:uid="{E17F539C-4C70-44F5-B7DB-298A6E0C6003}"/>
    <cellStyle name="Normal 22 2 2" xfId="908" xr:uid="{8006328D-AC5A-4858-A365-F0EABF2BA45C}"/>
    <cellStyle name="Normal 22 2 2 2" xfId="31752" xr:uid="{AE1A1C82-9DAA-4FA4-A210-07D17308686F}"/>
    <cellStyle name="Normal 22 2 3" xfId="31751" xr:uid="{2607B4C8-43D3-40DA-9BE9-C63B065DD91B}"/>
    <cellStyle name="Normal 22 3" xfId="907" xr:uid="{57B5FF7D-4460-4D59-AF44-17D38AB7E6FB}"/>
    <cellStyle name="Normal 22 3 2" xfId="31753" xr:uid="{11A35A0F-4140-4992-8128-771B22ECADB8}"/>
    <cellStyle name="Normal 22 4" xfId="1939" xr:uid="{F6C1F64D-48B5-4EA0-B42B-9C4273A9BF53}"/>
    <cellStyle name="Normal 22 4 2" xfId="5459" xr:uid="{4903A515-2F37-4B22-8113-EDAFE2DB7CA2}"/>
    <cellStyle name="Normal 22 4 2 2" xfId="12832" xr:uid="{4566FC4E-CF01-401C-8D42-E854A89535BF}"/>
    <cellStyle name="Normal 22 4 2 2 2" xfId="26510" xr:uid="{22BD70D9-F1C2-405E-9C4C-465B2B22021B}"/>
    <cellStyle name="Normal 22 4 2 3" xfId="18554" xr:uid="{C4E9631A-3978-4A49-A636-F5257E1A1DBC}"/>
    <cellStyle name="Normal 22 4 3" xfId="10838" xr:uid="{2DD47AE7-BBA6-4215-881A-B1A8C6B13139}"/>
    <cellStyle name="Normal 22 4 3 2" xfId="23309" xr:uid="{DDD978A7-9883-4ED6-A63E-2056E70FFBE7}"/>
    <cellStyle name="Normal 22 4 4" xfId="15332" xr:uid="{27122732-F888-44E1-ACCE-012384A6564C}"/>
    <cellStyle name="Normal 22 4 5" xfId="31754" xr:uid="{B3D9BF14-9592-4C59-AE40-C43D830EE46B}"/>
    <cellStyle name="Normal 22 5" xfId="3535" xr:uid="{66261F5E-9462-46B0-8D47-417FADA8E04C}"/>
    <cellStyle name="Normal 22 5 2" xfId="6524" xr:uid="{57616D8A-6025-4E98-B25C-8C188889268A}"/>
    <cellStyle name="Normal 22 5 2 2" xfId="13850" xr:uid="{7EBD2125-BB47-48FB-B300-248529BC17FE}"/>
    <cellStyle name="Normal 22 5 2 2 2" xfId="27569" xr:uid="{94E892F7-0C43-4978-98AB-DBC3585F5A31}"/>
    <cellStyle name="Normal 22 5 2 3" xfId="19613" xr:uid="{ACD85FC5-012D-4A82-A9F3-D5FBCA1C5451}"/>
    <cellStyle name="Normal 22 5 3" xfId="11938" xr:uid="{7AB071CE-5D62-4F36-9C90-308812FF8642}"/>
    <cellStyle name="Normal 22 5 3 2" xfId="24657" xr:uid="{D231C63B-9CA8-44FB-81A4-C5F9B9B0582A}"/>
    <cellStyle name="Normal 22 5 4" xfId="16701" xr:uid="{4EFDA263-4106-4668-B9B5-975C6049A6D0}"/>
    <cellStyle name="Normal 22 5 5" xfId="31755" xr:uid="{BC92B7F8-AA8A-4726-8BBC-95DBAB63F405}"/>
    <cellStyle name="Normal 22 6" xfId="4114" xr:uid="{30CE58F2-A4A1-4210-90FD-7B419B2A3E68}"/>
    <cellStyle name="Normal 22 6 2" xfId="7070" xr:uid="{F8A43E98-8FDE-4AA4-84BB-FAC0D6004E2B}"/>
    <cellStyle name="Normal 22 6 2 2" xfId="14139" xr:uid="{F84375E5-471A-4DFA-A630-22966C20D5CB}"/>
    <cellStyle name="Normal 22 6 2 2 2" xfId="28115" xr:uid="{7507671E-DE3E-42BD-ADFC-A7BBCF109E15}"/>
    <cellStyle name="Normal 22 6 2 3" xfId="20159" xr:uid="{1DB62D68-4955-4CF4-9A06-097B4CEE362B}"/>
    <cellStyle name="Normal 22 6 3" xfId="12231" xr:uid="{6EFB2D44-5EE0-49E7-9595-1EA5AF347CE0}"/>
    <cellStyle name="Normal 22 6 3 2" xfId="25198" xr:uid="{C949EC7B-0E88-4A03-9FCE-AD9EEE7FEC4F}"/>
    <cellStyle name="Normal 22 6 4" xfId="17242" xr:uid="{6617084C-2D52-4873-A6C6-81410F606987}"/>
    <cellStyle name="Normal 22 6 5" xfId="31750" xr:uid="{4A3F5961-68B7-4BC1-B02E-D5110F6B8ECC}"/>
    <cellStyle name="Normal 22 7" xfId="1709" xr:uid="{51400629-848E-4CA6-A836-583DB48B8FB4}"/>
    <cellStyle name="Normal 22 8" xfId="4732" xr:uid="{EAEE304C-7809-4C10-B019-8CE9D52BD258}"/>
    <cellStyle name="Normal 22 8 2" xfId="12523" xr:uid="{21F83FE1-1418-4DF1-B1F7-E7D3E4D0D17A}"/>
    <cellStyle name="Normal 22 8 2 2" xfId="25796" xr:uid="{A71C4D7C-9DE5-42C3-8C1B-B0C6BE09CF63}"/>
    <cellStyle name="Normal 22 8 3" xfId="17840" xr:uid="{E6BB54F2-697E-43B6-B1BB-0D3C6D887F32}"/>
    <cellStyle name="Normal 22 9" xfId="10090" xr:uid="{254291DB-2DEB-4BA0-9EC9-BA50D818338A}"/>
    <cellStyle name="Normal 22 9 2" xfId="22462" xr:uid="{83D9D4B3-A458-441C-9DB8-3F970346B44E}"/>
    <cellStyle name="Normal 23" xfId="360" xr:uid="{90CFC142-1292-42AD-89B1-1A402B26EBD6}"/>
    <cellStyle name="Normal 23 10" xfId="10094" xr:uid="{78FF0864-8BDA-4F2E-AA15-ED2715A0AAB7}"/>
    <cellStyle name="Normal 23 10 2" xfId="22466" xr:uid="{0E87D07D-4F50-48B8-8862-83787379DDE8}"/>
    <cellStyle name="Normal 23 11" xfId="14510" xr:uid="{AA7AC88C-B3D2-491B-B0ED-6FCE5ED75F33}"/>
    <cellStyle name="Normal 23 2" xfId="758" xr:uid="{4A3E985F-1C20-44FC-BA64-185C677405B9}"/>
    <cellStyle name="Normal 23 2 2" xfId="910" xr:uid="{2B9E8117-0DC3-45B3-A0E3-DF0AB1897D17}"/>
    <cellStyle name="Normal 23 2 3" xfId="2384" xr:uid="{369A964C-E32E-4038-9B7D-1BF559DC30A5}"/>
    <cellStyle name="Normal 23 2 3 2" xfId="31757" xr:uid="{DF296B86-5D7F-4610-B01F-002DC3AFBAB5}"/>
    <cellStyle name="Normal 23 2 4" xfId="2028" xr:uid="{E85E4CE8-8F0C-4961-B878-682589F31C06}"/>
    <cellStyle name="Normal 23 2 4 2" xfId="10912" xr:uid="{0911BCF8-F898-4327-82A7-0363C8883F0E}"/>
    <cellStyle name="Normal 23 2 4 2 2" xfId="23383" xr:uid="{284EA34D-2DC8-4A73-81C6-9E1094366A9E}"/>
    <cellStyle name="Normal 23 2 4 3" xfId="15405" xr:uid="{7C82E8DC-A182-436C-9720-CF135B9EF795}"/>
    <cellStyle name="Normal 23 2 5" xfId="9936" xr:uid="{51005280-26A3-4C6A-B5D0-59904B3B6F60}"/>
    <cellStyle name="Normal 23 3" xfId="909" xr:uid="{BFB409F2-BFBB-4302-8F9C-0211DF2840F2}"/>
    <cellStyle name="Normal 23 3 2" xfId="31758" xr:uid="{75BE1442-9976-445B-B9F2-0AABFB54E5E4}"/>
    <cellStyle name="Normal 23 4" xfId="2884" xr:uid="{0A2BB443-59B6-4D6F-9F7E-7C46E2351E94}"/>
    <cellStyle name="Normal 23 4 2" xfId="5887" xr:uid="{B86F1655-1C62-496A-A9CE-49A3B289AD3F}"/>
    <cellStyle name="Normal 23 4 2 2" xfId="13214" xr:uid="{7100C0D6-B8E4-49CD-8E4A-ED147D3AE0E3}"/>
    <cellStyle name="Normal 23 4 2 2 2" xfId="26932" xr:uid="{369BD04A-36BE-43D8-8C9F-3F9F978E3A4B}"/>
    <cellStyle name="Normal 23 4 2 3" xfId="18976" xr:uid="{5F24CDA3-701F-4BBA-8020-BA2E6D3CEF70}"/>
    <cellStyle name="Normal 23 4 3" xfId="11298" xr:uid="{D8AB0101-F5D3-481E-B6D0-D22783CBCF60}"/>
    <cellStyle name="Normal 23 4 3 2" xfId="24018" xr:uid="{5E50BA04-39A1-492D-A879-67EEEA40BC23}"/>
    <cellStyle name="Normal 23 4 4" xfId="16063" xr:uid="{D327194A-F6D9-44FF-ACBD-3DCCF1FA61DE}"/>
    <cellStyle name="Normal 23 4 5" xfId="31759" xr:uid="{FFD7BE66-8BC3-43B5-8B44-7519B7F103D2}"/>
    <cellStyle name="Normal 23 5" xfId="3148" xr:uid="{98B7E3CA-DC4A-402E-9E0E-12686B6072A9}"/>
    <cellStyle name="Normal 23 5 2" xfId="6145" xr:uid="{206A67F8-CDD0-43AD-A6A7-AD5460893445}"/>
    <cellStyle name="Normal 23 5 2 2" xfId="13472" xr:uid="{19BEDE6D-2956-42D9-A960-3A82C8E40108}"/>
    <cellStyle name="Normal 23 5 2 2 2" xfId="27190" xr:uid="{BF116C57-F797-4DDB-8C7A-8FE7F9A39CF4}"/>
    <cellStyle name="Normal 23 5 2 3" xfId="19234" xr:uid="{495558FB-D3CC-43CC-81D3-AD0FC4030951}"/>
    <cellStyle name="Normal 23 5 3" xfId="11558" xr:uid="{526406CD-E381-430F-BCB4-AA671B610CC5}"/>
    <cellStyle name="Normal 23 5 3 2" xfId="24278" xr:uid="{66F09885-BC3E-4000-95EA-12B4E63F88C7}"/>
    <cellStyle name="Normal 23 5 4" xfId="16323" xr:uid="{41EE5DC9-1819-43E3-8C9F-E4B9AD374988}"/>
    <cellStyle name="Normal 23 5 5" xfId="31756" xr:uid="{879E7C07-9000-4E4A-8840-1380B2F37A48}"/>
    <cellStyle name="Normal 23 6" xfId="3393" xr:uid="{92C97FEF-BDEF-48D2-8950-525074279B79}"/>
    <cellStyle name="Normal 23 6 2" xfId="6390" xr:uid="{5AF1D289-E08B-4D8C-8F04-E7893B1D87F0}"/>
    <cellStyle name="Normal 23 6 2 2" xfId="13717" xr:uid="{23A6670A-100D-4856-AB60-15654F868E53}"/>
    <cellStyle name="Normal 23 6 2 2 2" xfId="27435" xr:uid="{104376E3-1B0A-4AEA-8432-236353E79056}"/>
    <cellStyle name="Normal 23 6 2 3" xfId="19479" xr:uid="{7E6DD657-7DA9-44FC-BECC-C4B0C62BF1E4}"/>
    <cellStyle name="Normal 23 6 3" xfId="11803" xr:uid="{BD9EB666-CE9A-4B11-A356-D7E1A6E7E887}"/>
    <cellStyle name="Normal 23 6 3 2" xfId="24523" xr:uid="{A06E5126-CD94-422A-A7A8-304B416ACD52}"/>
    <cellStyle name="Normal 23 6 4" xfId="16568" xr:uid="{E6F66845-C3B5-482D-933F-BD8668EE0E9A}"/>
    <cellStyle name="Normal 23 7" xfId="3539" xr:uid="{0213EAA5-3F4D-4F93-8538-0D1D3180F781}"/>
    <cellStyle name="Normal 23 7 2" xfId="6528" xr:uid="{980AA57B-CB5C-4DCB-816C-0ECA6173AAFF}"/>
    <cellStyle name="Normal 23 7 2 2" xfId="13854" xr:uid="{35BF37C3-06C6-46F4-B37B-424B414BCA49}"/>
    <cellStyle name="Normal 23 7 2 2 2" xfId="27573" xr:uid="{3F1F5877-151D-41ED-9BF7-88CA8711147C}"/>
    <cellStyle name="Normal 23 7 2 3" xfId="19617" xr:uid="{42E411B5-F770-4AFC-8D73-BD0B44BE16D7}"/>
    <cellStyle name="Normal 23 7 3" xfId="11942" xr:uid="{59772971-E275-45FC-BA9B-39A31F795316}"/>
    <cellStyle name="Normal 23 7 3 2" xfId="24661" xr:uid="{041CEB91-5467-4181-85BE-93708786189A}"/>
    <cellStyle name="Normal 23 7 4" xfId="16705" xr:uid="{EBB6F485-386B-4B07-A367-7616A92296E1}"/>
    <cellStyle name="Normal 23 8" xfId="4118" xr:uid="{0B722540-127B-45C0-9173-3517D155ED2D}"/>
    <cellStyle name="Normal 23 8 2" xfId="7074" xr:uid="{BBA55FBE-5C9A-4CC0-80FD-5AA94122BC36}"/>
    <cellStyle name="Normal 23 8 2 2" xfId="14143" xr:uid="{EA630805-6F5D-444C-9D5D-8E1C4186F085}"/>
    <cellStyle name="Normal 23 8 2 2 2" xfId="28119" xr:uid="{3DFC8B3B-0E11-4839-8437-99C751A658BB}"/>
    <cellStyle name="Normal 23 8 2 3" xfId="20163" xr:uid="{AB113859-98B1-4AA3-8E47-73C81517B402}"/>
    <cellStyle name="Normal 23 8 3" xfId="12235" xr:uid="{3596E79B-7E07-4277-80F2-D4BA905D6E6C}"/>
    <cellStyle name="Normal 23 8 3 2" xfId="25202" xr:uid="{22AB2227-5887-469F-9F2A-283EBC2E00D0}"/>
    <cellStyle name="Normal 23 8 4" xfId="17246" xr:uid="{6F57AE5D-AEDE-40A0-AD2C-34A82AF05333}"/>
    <cellStyle name="Normal 23 9" xfId="4737" xr:uid="{628B2A50-C872-4B4E-A513-46A4398893F5}"/>
    <cellStyle name="Normal 23 9 2" xfId="12527" xr:uid="{FBE6D783-E28B-4591-8D07-1EF1537522E1}"/>
    <cellStyle name="Normal 23 9 2 2" xfId="25801" xr:uid="{E513D37F-D4BD-44B5-8FDD-20A901104AA4}"/>
    <cellStyle name="Normal 23 9 3" xfId="17845" xr:uid="{7BA6E13D-7215-460A-8F28-CECE8881C281}"/>
    <cellStyle name="Normal 234" xfId="103" xr:uid="{5F477289-400E-423A-9302-A4162C4ABD27}"/>
    <cellStyle name="Normal 234 2" xfId="603" xr:uid="{560A7337-0D05-4AD1-A27A-162BEAFB2D78}"/>
    <cellStyle name="Normal 234 2 2" xfId="631" xr:uid="{8FDBEA17-DED1-420B-A19D-4F6FE6705BC1}"/>
    <cellStyle name="Normal 234 2 2 2" xfId="712" xr:uid="{4AD88095-3881-4BE6-8D2D-6F0F4D627701}"/>
    <cellStyle name="Normal 234 2 3" xfId="692" xr:uid="{86A40DCF-0950-4992-972F-71EA65C70BEB}"/>
    <cellStyle name="Normal 234 2 4" xfId="846" xr:uid="{BB7AB6E8-50C8-4622-A30A-A0B5A153F421}"/>
    <cellStyle name="Normal 234 3" xfId="625" xr:uid="{C956AD44-89CC-4C8A-9029-74566E535D8D}"/>
    <cellStyle name="Normal 234 3 2" xfId="706" xr:uid="{FC428352-7127-4493-ABF3-F6C543DB21C6}"/>
    <cellStyle name="Normal 234 4" xfId="683" xr:uid="{7D56715A-E505-45F8-9D45-2258817E1B3D}"/>
    <cellStyle name="Normal 234 5" xfId="840" xr:uid="{386E6CF7-EFFF-47D1-A920-06A33C6D07A7}"/>
    <cellStyle name="Normal 234 6" xfId="305" xr:uid="{280A0867-2681-4A90-A560-86643C081534}"/>
    <cellStyle name="Normal 234 7" xfId="136" xr:uid="{A12D907E-64C3-4D23-AFE6-6AA06545EA9D}"/>
    <cellStyle name="Normal 239" xfId="1226" xr:uid="{BCF3A517-DBFD-478F-8E17-7CD4B0513AF9}"/>
    <cellStyle name="Normal 239 2" xfId="3773" xr:uid="{B969A1E6-EED2-488C-BE36-D98112227653}"/>
    <cellStyle name="Normal 239 2 2" xfId="6762" xr:uid="{345CA81B-9EC9-4CF5-84DB-771E1FBB072A}"/>
    <cellStyle name="Normal 239 2 2 2" xfId="14088" xr:uid="{606D259D-3700-4AD9-A549-FFEADAD6E617}"/>
    <cellStyle name="Normal 239 2 2 2 2" xfId="27807" xr:uid="{12DDEDD6-73F2-4CBD-B69E-EB55DC248442}"/>
    <cellStyle name="Normal 239 2 2 3" xfId="19851" xr:uid="{7F5171CB-6760-4B12-B570-054254F3EDE6}"/>
    <cellStyle name="Normal 239 2 3" xfId="12176" xr:uid="{8997007F-3311-4015-A403-72651304ED9D}"/>
    <cellStyle name="Normal 239 2 3 2" xfId="24895" xr:uid="{5ABBC1BC-CD51-46B8-BE2E-7F67F206DD83}"/>
    <cellStyle name="Normal 239 2 4" xfId="16939" xr:uid="{BB007F7E-1214-437B-B34C-43BF4399045F}"/>
    <cellStyle name="Normal 239 3" xfId="4352" xr:uid="{2D31461E-6714-4B64-8A10-6914C7EEDF5F}"/>
    <cellStyle name="Normal 239 3 2" xfId="7308" xr:uid="{27EF489B-F2EF-434A-BD24-016849F720F1}"/>
    <cellStyle name="Normal 239 3 2 2" xfId="14377" xr:uid="{558E3B55-4B3B-4E51-BFFC-2728C3333F45}"/>
    <cellStyle name="Normal 239 3 2 2 2" xfId="28353" xr:uid="{35F9A64D-2E47-42AF-B089-4E41E1A20136}"/>
    <cellStyle name="Normal 239 3 2 3" xfId="20397" xr:uid="{C8E17BF9-FEEE-4246-AE08-21BEDECDE2BE}"/>
    <cellStyle name="Normal 239 3 3" xfId="12469" xr:uid="{40471FF4-E228-4DB7-A17E-9EA17BD28B20}"/>
    <cellStyle name="Normal 239 3 3 2" xfId="25436" xr:uid="{8719B3AF-4822-4060-AE4E-2A0E957D1F48}"/>
    <cellStyle name="Normal 239 3 4" xfId="17480" xr:uid="{0E260497-69FD-48DF-B543-EDAD3640E26C}"/>
    <cellStyle name="Normal 239 4" xfId="5113" xr:uid="{0D74B0E5-FACD-46AB-B9C1-8FCA70E8F167}"/>
    <cellStyle name="Normal 239 4 2" xfId="12766" xr:uid="{75E57307-5020-4F9A-A4F5-9970600CD8B5}"/>
    <cellStyle name="Normal 239 4 2 2" xfId="26166" xr:uid="{C0E89EB0-8FCE-46CC-9B5A-0B320CE1ECCF}"/>
    <cellStyle name="Normal 239 4 3" xfId="18210" xr:uid="{803A0C60-4665-4B6F-BED0-979A170EDA11}"/>
    <cellStyle name="Normal 239 5" xfId="10410" xr:uid="{8AA3AA8E-27B1-4B84-8A0A-5438452A8214}"/>
    <cellStyle name="Normal 239 5 2" xfId="22763" xr:uid="{8BF4B8FF-B25B-468A-A393-3CCDC866EAB8}"/>
    <cellStyle name="Normal 239 6" xfId="14805" xr:uid="{55FAF909-50DD-40D0-B360-502B447D5F6B}"/>
    <cellStyle name="Normal 24" xfId="368" xr:uid="{6936769D-89E9-4F47-A1BA-D970AA639CFA}"/>
    <cellStyle name="Normal 24 10" xfId="10099" xr:uid="{19572964-A53D-42F1-9791-ACD6F9FA72BA}"/>
    <cellStyle name="Normal 24 10 2" xfId="22471" xr:uid="{9998D863-E1C5-4102-9064-C6747FC05BF4}"/>
    <cellStyle name="Normal 24 11" xfId="14516" xr:uid="{77E5390F-F0B5-40AC-A711-8D4A02303C27}"/>
    <cellStyle name="Normal 24 2" xfId="815" xr:uid="{73C4D20C-9046-45AA-8426-E235AD046528}"/>
    <cellStyle name="Normal 24 2 2" xfId="912" xr:uid="{0ABD5BB4-5550-4B76-A70C-A1E28B82879D}"/>
    <cellStyle name="Normal 24 2 2 2" xfId="31762" xr:uid="{C55BF1BD-F7DC-43B9-B537-77AB845BB798}"/>
    <cellStyle name="Normal 24 2 3" xfId="2399" xr:uid="{9FFD10F4-91B1-4C65-805F-DC0F1506044B}"/>
    <cellStyle name="Normal 24 2 3 2" xfId="31761" xr:uid="{C38614B4-A053-4222-9639-82ED79121776}"/>
    <cellStyle name="Normal 24 2 4" xfId="2032" xr:uid="{95C6626D-EA80-4258-9C45-23E98C034757}"/>
    <cellStyle name="Normal 24 2 4 2" xfId="10916" xr:uid="{50A71BB9-02CD-41F2-8BE1-888F4A24274C}"/>
    <cellStyle name="Normal 24 2 4 2 2" xfId="23387" xr:uid="{BA9A5961-8C77-4D87-8058-C6B6C18A83BA}"/>
    <cellStyle name="Normal 24 2 4 3" xfId="15409" xr:uid="{687C22EE-FD60-4E2C-9AF1-D96CC8D6CB81}"/>
    <cellStyle name="Normal 24 2 5" xfId="9938" xr:uid="{9B21983F-1EF9-46D0-87EC-6A472A35FCE4}"/>
    <cellStyle name="Normal 24 3" xfId="911" xr:uid="{26F0AD8D-71CD-44E7-A7D1-2B0C92A9793E}"/>
    <cellStyle name="Normal 24 3 2" xfId="31763" xr:uid="{DA191207-0087-428E-A185-B994AAD073EC}"/>
    <cellStyle name="Normal 24 4" xfId="2888" xr:uid="{A067A49E-5DD5-43C1-9E8D-0EF2243F5E14}"/>
    <cellStyle name="Normal 24 4 2" xfId="5891" xr:uid="{FB100AE5-1434-4E35-A5D0-D4B188D354B3}"/>
    <cellStyle name="Normal 24 4 2 2" xfId="13218" xr:uid="{0DB77B9C-969E-4654-B17B-74EA3BAE97E3}"/>
    <cellStyle name="Normal 24 4 2 2 2" xfId="26936" xr:uid="{9C1871EE-8069-4F30-A816-874818E71A6F}"/>
    <cellStyle name="Normal 24 4 2 3" xfId="18980" xr:uid="{4A61FFA8-7009-4B50-8F05-E307506DCEC0}"/>
    <cellStyle name="Normal 24 4 3" xfId="11302" xr:uid="{88FB077E-819F-4AC3-8EE8-99050D886B06}"/>
    <cellStyle name="Normal 24 4 3 2" xfId="24022" xr:uid="{BB235D3B-0C65-449A-B2DC-B2A7C71A2452}"/>
    <cellStyle name="Normal 24 4 4" xfId="16067" xr:uid="{8ECBAC07-1E09-46B2-B910-43BB884BFD15}"/>
    <cellStyle name="Normal 24 4 5" xfId="31760" xr:uid="{5CB9FABA-C64A-4716-967F-FF092737E5FD}"/>
    <cellStyle name="Normal 24 5" xfId="3152" xr:uid="{AEEFE9D6-B0CB-4C03-8A26-8EB41C86C1FF}"/>
    <cellStyle name="Normal 24 5 2" xfId="6149" xr:uid="{BE0EA88B-2815-4433-ADD0-D6850333B1B0}"/>
    <cellStyle name="Normal 24 5 2 2" xfId="13476" xr:uid="{58FD8B0D-4E7E-4E78-BB38-7A3D4764CA21}"/>
    <cellStyle name="Normal 24 5 2 2 2" xfId="27194" xr:uid="{D6B939E9-00E9-4807-B44F-8E6E5258D6FC}"/>
    <cellStyle name="Normal 24 5 2 3" xfId="19238" xr:uid="{E518E0CD-BD4D-4A4F-99F0-B120E7B6101D}"/>
    <cellStyle name="Normal 24 5 3" xfId="11562" xr:uid="{F449C1F9-AA59-4103-B85F-C00BAEE1106B}"/>
    <cellStyle name="Normal 24 5 3 2" xfId="24282" xr:uid="{C57706E5-142D-4DC7-9363-71C6661C8BAB}"/>
    <cellStyle name="Normal 24 5 4" xfId="16327" xr:uid="{79AF5589-6C3F-4727-8EB1-AD82BF1EC592}"/>
    <cellStyle name="Normal 24 6" xfId="3397" xr:uid="{C91F3A90-E086-489D-B7D2-2C4C0CB5CDD2}"/>
    <cellStyle name="Normal 24 6 2" xfId="6394" xr:uid="{F2D9D4F8-96AF-4215-8B39-A03746DFBCD8}"/>
    <cellStyle name="Normal 24 6 2 2" xfId="13721" xr:uid="{66AE10A6-77F4-4FF2-BFD1-A49029DFE2DB}"/>
    <cellStyle name="Normal 24 6 2 2 2" xfId="27439" xr:uid="{85C83276-9528-4D6D-85D4-57D48E4B90A3}"/>
    <cellStyle name="Normal 24 6 2 3" xfId="19483" xr:uid="{91317D1B-EDDF-4242-A6DC-AD9886EC83D3}"/>
    <cellStyle name="Normal 24 6 3" xfId="11807" xr:uid="{7AD4B06B-1459-4AEA-9139-556E01D95E45}"/>
    <cellStyle name="Normal 24 6 3 2" xfId="24527" xr:uid="{44AB1836-50C0-4793-9869-684A78BCDD33}"/>
    <cellStyle name="Normal 24 6 4" xfId="16572" xr:uid="{CB3457B0-9764-40F0-B12E-26F0D6A6DCE5}"/>
    <cellStyle name="Normal 24 7" xfId="3544" xr:uid="{587BC9EC-5A56-4CBC-BC32-D48054E5F5AC}"/>
    <cellStyle name="Normal 24 7 2" xfId="6533" xr:uid="{C083D7E8-929A-4D89-B448-C1C76B764D94}"/>
    <cellStyle name="Normal 24 7 2 2" xfId="13859" xr:uid="{85FD989A-B59B-4236-8E50-3FCB4D8114D9}"/>
    <cellStyle name="Normal 24 7 2 2 2" xfId="27578" xr:uid="{D4702C7B-9BF7-4A69-BFCF-B7988053A115}"/>
    <cellStyle name="Normal 24 7 2 3" xfId="19622" xr:uid="{5955ECF8-85B4-47E0-8733-DF5E54D59355}"/>
    <cellStyle name="Normal 24 7 3" xfId="11947" xr:uid="{21393969-9D76-4F2C-BE90-9DBDD5E2B1D5}"/>
    <cellStyle name="Normal 24 7 3 2" xfId="24666" xr:uid="{C975F975-7232-481B-864C-8C51F2DD7198}"/>
    <cellStyle name="Normal 24 7 4" xfId="16710" xr:uid="{B3407DD1-EBB9-4065-BF12-42AF1D704528}"/>
    <cellStyle name="Normal 24 8" xfId="4123" xr:uid="{7C631284-F7C9-4201-B0DE-06E2BB612669}"/>
    <cellStyle name="Normal 24 8 2" xfId="7079" xr:uid="{11543EAE-F875-40D5-B3E2-3787075A0478}"/>
    <cellStyle name="Normal 24 8 2 2" xfId="14148" xr:uid="{E455D3A2-E447-4685-9101-96C0473DCD3D}"/>
    <cellStyle name="Normal 24 8 2 2 2" xfId="28124" xr:uid="{2AE44E85-0A74-408D-9CBD-1AB146D1D14D}"/>
    <cellStyle name="Normal 24 8 2 3" xfId="20168" xr:uid="{9F01CDAF-2D86-4DF1-9F33-1A321164800C}"/>
    <cellStyle name="Normal 24 8 3" xfId="12240" xr:uid="{2EB3CBBC-39C6-428E-A631-F1E9E23303C8}"/>
    <cellStyle name="Normal 24 8 3 2" xfId="25207" xr:uid="{9439B52D-1B41-44DF-820E-1288EC458B4C}"/>
    <cellStyle name="Normal 24 8 4" xfId="17251" xr:uid="{287ABFF6-03A9-41C0-9632-E803927CB2B2}"/>
    <cellStyle name="Normal 24 9" xfId="4743" xr:uid="{B0763B2D-8766-4D40-B8AE-1533FA2B5E38}"/>
    <cellStyle name="Normal 24 9 2" xfId="12532" xr:uid="{D78A7A31-A28F-40F8-9C52-53AA980C386D}"/>
    <cellStyle name="Normal 24 9 2 2" xfId="25807" xr:uid="{2BA12531-9995-4FC5-85A5-FF2DDCD24893}"/>
    <cellStyle name="Normal 24 9 3" xfId="17851" xr:uid="{461EE5A0-EEB9-4E63-AC2E-F9D81808B472}"/>
    <cellStyle name="Normal 242" xfId="479" xr:uid="{2CF45442-8418-402C-B082-2A00060692D7}"/>
    <cellStyle name="Normal 242 2" xfId="3584" xr:uid="{6CB22E45-67E7-4B4C-9275-A261A79EFB81}"/>
    <cellStyle name="Normal 242 2 2" xfId="6573" xr:uid="{24719A5B-F0D5-4C07-88B1-7E1083A29A2B}"/>
    <cellStyle name="Normal 242 2 2 2" xfId="13899" xr:uid="{D4E14711-F429-49AD-B62E-1E657956913D}"/>
    <cellStyle name="Normal 242 2 2 2 2" xfId="27618" xr:uid="{F07A1FBE-AC2C-49A2-B456-42D95B158877}"/>
    <cellStyle name="Normal 242 2 2 3" xfId="19662" xr:uid="{8B13F703-133E-463D-B124-FF27EBFA8063}"/>
    <cellStyle name="Normal 242 2 3" xfId="11987" xr:uid="{BD6FAE1E-A698-4F3E-A05E-9F75CF1ED1F9}"/>
    <cellStyle name="Normal 242 2 3 2" xfId="24706" xr:uid="{2F902655-2171-44E5-9189-5745EC60C7DA}"/>
    <cellStyle name="Normal 242 2 4" xfId="16750" xr:uid="{4F78724E-F6AC-441C-9D94-A25B0B2C67FD}"/>
    <cellStyle name="Normal 242 3" xfId="4163" xr:uid="{742E1E37-02F3-43BE-B2BE-3159062B1444}"/>
    <cellStyle name="Normal 242 3 2" xfId="7119" xr:uid="{6F77D518-73B1-4AD3-B1E9-E80F5CF7DDB7}"/>
    <cellStyle name="Normal 242 3 2 2" xfId="14188" xr:uid="{33DB0A3D-0D6A-4DD5-BEEE-67BE7C7AA069}"/>
    <cellStyle name="Normal 242 3 2 2 2" xfId="28164" xr:uid="{C2046E6A-A72B-46D8-98A2-023D1765DA20}"/>
    <cellStyle name="Normal 242 3 2 3" xfId="20208" xr:uid="{E26A57FF-87A7-427A-8567-CE884750BAD1}"/>
    <cellStyle name="Normal 242 3 3" xfId="12280" xr:uid="{4E78A554-2A0E-4502-91CC-3F35A98FBCA8}"/>
    <cellStyle name="Normal 242 3 3 2" xfId="25247" xr:uid="{D870FE70-1395-4629-8523-FAA5D82B5C40}"/>
    <cellStyle name="Normal 242 3 4" xfId="17291" xr:uid="{8A4C467E-2C29-44C3-95A1-1A7CAFB35F1F}"/>
    <cellStyle name="Normal 242 4" xfId="4801" xr:uid="{04E237EB-9BD6-4DFD-8283-D10468F5B4EB}"/>
    <cellStyle name="Normal 242 4 2" xfId="12575" xr:uid="{EB4CD9ED-D8D0-446D-919C-C1DB72BF8C79}"/>
    <cellStyle name="Normal 242 4 2 2" xfId="25861" xr:uid="{193622E5-A38D-4AC1-9F3B-E10FE26ADD57}"/>
    <cellStyle name="Normal 242 4 3" xfId="17905" xr:uid="{2DBF83A3-AB5B-4DC6-AD7B-3FDFF3A413AC}"/>
    <cellStyle name="Normal 242 5" xfId="10152" xr:uid="{178FD7BD-10ED-4855-AF51-076F03C4E15A}"/>
    <cellStyle name="Normal 242 5 2" xfId="22522" xr:uid="{4323A82B-4A25-4039-9267-81F5E133215E}"/>
    <cellStyle name="Normal 242 6" xfId="14558" xr:uid="{C4542EB3-0C80-44A3-BDDB-94E9ECD332D4}"/>
    <cellStyle name="Normal 244" xfId="105" xr:uid="{381F033F-52EC-4BB3-BBE8-24C3DAB93C1F}"/>
    <cellStyle name="Normal 244 2" xfId="3508" xr:uid="{D8327E97-8410-4DAD-8D40-97A78A9AC730}"/>
    <cellStyle name="Normal 244 2 2" xfId="6497" xr:uid="{08EBFCA3-886D-4668-B7BB-B819B521EFD1}"/>
    <cellStyle name="Normal 244 2 2 2" xfId="13823" xr:uid="{DA3361A5-F2A6-41EE-B854-BBC58996ABBC}"/>
    <cellStyle name="Normal 244 2 2 2 2" xfId="27542" xr:uid="{A5ADFD36-1679-492A-B0B8-6FD91E694FF9}"/>
    <cellStyle name="Normal 244 2 2 3" xfId="19586" xr:uid="{54CE74D1-08E8-47E6-8299-A414E1E6938E}"/>
    <cellStyle name="Normal 244 2 3" xfId="11911" xr:uid="{EE2A946A-51B1-4D79-8DE7-5D7792758E80}"/>
    <cellStyle name="Normal 244 2 3 2" xfId="24630" xr:uid="{228F0BB6-881B-4063-95A8-1833035ACF0D}"/>
    <cellStyle name="Normal 244 2 4" xfId="16674" xr:uid="{36C6BB30-8C42-4B77-B6F1-21BFFA3F7747}"/>
    <cellStyle name="Normal 244 3" xfId="4087" xr:uid="{B899B3B3-B2A9-4AC5-A0C2-ACDAC2A261AE}"/>
    <cellStyle name="Normal 244 3 2" xfId="7043" xr:uid="{798494AE-C3F2-45D1-A543-2C36521466BC}"/>
    <cellStyle name="Normal 244 3 2 2" xfId="14112" xr:uid="{07180646-804D-43E9-906A-7FA71ED2ADC9}"/>
    <cellStyle name="Normal 244 3 2 2 2" xfId="28088" xr:uid="{E83C202A-94B3-4C70-870E-607757763716}"/>
    <cellStyle name="Normal 244 3 2 3" xfId="20132" xr:uid="{F23D672E-5816-469B-856E-111FC53E0E7B}"/>
    <cellStyle name="Normal 244 3 3" xfId="12204" xr:uid="{EDB38102-3EA7-4F24-B749-5E323AE85267}"/>
    <cellStyle name="Normal 244 3 3 2" xfId="25171" xr:uid="{C0F9EDDB-4519-4670-B986-2C4998007E3F}"/>
    <cellStyle name="Normal 244 3 4" xfId="17215" xr:uid="{5E352484-F5F1-46F6-9EBD-EBFBC3FA0641}"/>
    <cellStyle name="Normal 244 4" xfId="4644" xr:uid="{282D176F-E123-4041-98E7-CFEBB971E38F}"/>
    <cellStyle name="Normal 244 4 2" xfId="12496" xr:uid="{D67CB911-9508-404C-B663-F651434A50AE}"/>
    <cellStyle name="Normal 244 4 2 2" xfId="25719" xr:uid="{43706907-F6D7-4C39-A8CE-B822EFB30D9A}"/>
    <cellStyle name="Normal 244 4 3" xfId="17763" xr:uid="{585DABAF-8CA0-41C6-9D13-E6FDC3BFE5A0}"/>
    <cellStyle name="Normal 244 5" xfId="10023" xr:uid="{0479F8A5-25D3-4B17-96CF-8B85E27FA7F6}"/>
    <cellStyle name="Normal 244 5 2" xfId="22410" xr:uid="{AC32F367-AA05-4E58-917A-5262CFF13138}"/>
    <cellStyle name="Normal 244 6" xfId="14455" xr:uid="{534606E1-9C7C-4C1C-BE51-F9B6C8F85696}"/>
    <cellStyle name="Normal 25" xfId="386" xr:uid="{6E98EF51-4098-4080-80AC-184A0B356FAD}"/>
    <cellStyle name="Normal 25 2" xfId="914" xr:uid="{C946D644-7669-4959-A697-9B218E887756}"/>
    <cellStyle name="Normal 25 2 2" xfId="2413" xr:uid="{9B69DBCD-1ACF-4A2D-9420-9C8D40CFC094}"/>
    <cellStyle name="Normal 25 2 2 2" xfId="31765" xr:uid="{076F8AB9-73FF-4EF1-B7C2-7634E721284E}"/>
    <cellStyle name="Normal 25 2 3" xfId="2037" xr:uid="{4F38ED36-4F6C-4772-B25C-52F9FB36694B}"/>
    <cellStyle name="Normal 25 2 3 2" xfId="10921" xr:uid="{66933CDA-B8EF-452B-BECC-086E9D3DDB2E}"/>
    <cellStyle name="Normal 25 2 3 2 2" xfId="23392" xr:uid="{2C8B2E60-8F0A-4921-AD79-429F307F131B}"/>
    <cellStyle name="Normal 25 2 3 3" xfId="15414" xr:uid="{8A664040-CA9B-4A02-8CF6-B173DA1B296F}"/>
    <cellStyle name="Normal 25 2 4" xfId="9940" xr:uid="{5CDE2806-41C4-4C21-BB6F-5087DC3408FF}"/>
    <cellStyle name="Normal 25 3" xfId="913" xr:uid="{2C59DAA9-CCBC-4BFB-9C86-6FD98EF16AAF}"/>
    <cellStyle name="Normal 25 3 2" xfId="31766" xr:uid="{FC60FEA1-D166-4F9C-A42F-D807581AEFE1}"/>
    <cellStyle name="Normal 25 4" xfId="2237" xr:uid="{CE229C97-08C2-4BC0-9EDC-0EDF8663CE8C}"/>
    <cellStyle name="Normal 25 4 2" xfId="31767" xr:uid="{DA99E765-2077-4AA2-AD1B-DF48FBCA7FE1}"/>
    <cellStyle name="Normal 25 5" xfId="2893" xr:uid="{38B4EB22-865E-4130-9958-9C8F648E9B66}"/>
    <cellStyle name="Normal 25 5 2" xfId="5896" xr:uid="{E31F1B49-7FE1-4081-919E-E13F58F4D9C9}"/>
    <cellStyle name="Normal 25 5 2 2" xfId="13223" xr:uid="{E77CF799-B837-4E67-8422-ED3F8E3934B3}"/>
    <cellStyle name="Normal 25 5 2 2 2" xfId="26941" xr:uid="{98D0F649-E075-40FF-BCF3-FDF4B81FCFB8}"/>
    <cellStyle name="Normal 25 5 2 3" xfId="18985" xr:uid="{959D4EC2-ED42-4343-93CE-2BC2F52812F2}"/>
    <cellStyle name="Normal 25 5 3" xfId="11307" xr:uid="{D9D65D09-731E-4C99-9B31-78E3EFB8AC37}"/>
    <cellStyle name="Normal 25 5 3 2" xfId="24027" xr:uid="{2CEDCFA9-57A9-49F1-9AA8-6947CBFF217B}"/>
    <cellStyle name="Normal 25 5 4" xfId="16072" xr:uid="{747B76F6-64EC-4BDB-931C-3B95233B6EA5}"/>
    <cellStyle name="Normal 25 5 5" xfId="31764" xr:uid="{3C8ED4E5-A1B5-46AB-A1E2-B2B56CEEF1EC}"/>
    <cellStyle name="Normal 25 6" xfId="3157" xr:uid="{23D1E9A4-29EC-4CBA-B1F1-C0E2A906E0A4}"/>
    <cellStyle name="Normal 25 6 2" xfId="6154" xr:uid="{BD52432B-576D-4F87-8AD7-DB804C824EFE}"/>
    <cellStyle name="Normal 25 6 2 2" xfId="13481" xr:uid="{48591EDF-C8E8-4692-97D2-D2AC785BF1F0}"/>
    <cellStyle name="Normal 25 6 2 2 2" xfId="27199" xr:uid="{9CF62472-752C-4B7A-96A8-12E6392B7708}"/>
    <cellStyle name="Normal 25 6 2 3" xfId="19243" xr:uid="{97E3D08E-3CBE-4382-83AE-D75B9F6998BE}"/>
    <cellStyle name="Normal 25 6 3" xfId="11567" xr:uid="{09D67AF0-DFDA-4F9F-8712-0ED6587EC976}"/>
    <cellStyle name="Normal 25 6 3 2" xfId="24287" xr:uid="{A122DA50-C5C1-423A-A2BA-41D13DB84397}"/>
    <cellStyle name="Normal 25 6 4" xfId="16332" xr:uid="{8464E394-9190-4F01-83C6-5500C126A8CE}"/>
    <cellStyle name="Normal 25 7" xfId="3402" xr:uid="{94CC36E6-361F-448A-8A3E-34B6671444F7}"/>
    <cellStyle name="Normal 25 7 2" xfId="6399" xr:uid="{7292C855-BDA6-4FE5-B90D-590047AC97B6}"/>
    <cellStyle name="Normal 25 7 2 2" xfId="13726" xr:uid="{F7CDCD22-A379-47C3-9750-78ECF45E62C4}"/>
    <cellStyle name="Normal 25 7 2 2 2" xfId="27444" xr:uid="{A917E808-2618-4522-B1BE-D119F094B597}"/>
    <cellStyle name="Normal 25 7 2 3" xfId="19488" xr:uid="{7B9A4E65-D541-44C8-BE7B-29D766E636CF}"/>
    <cellStyle name="Normal 25 7 3" xfId="11812" xr:uid="{4E2B3954-2E3A-4795-B8A7-915CE510AE17}"/>
    <cellStyle name="Normal 25 7 3 2" xfId="24532" xr:uid="{6CEBFD6A-715C-4AD4-A42F-D8DBDF81E3B1}"/>
    <cellStyle name="Normal 25 7 4" xfId="16577" xr:uid="{9CB78F85-1A5B-46AD-BB86-40083404D1FE}"/>
    <cellStyle name="Normal 25 8" xfId="1719" xr:uid="{779A084F-526A-413D-9C84-48EE9E8F4288}"/>
    <cellStyle name="Normal 25 8 2" xfId="10662" xr:uid="{7B2E7FD1-4DA7-48B4-BE38-3A1FE94DC88C}"/>
    <cellStyle name="Normal 25 8 2 2" xfId="23132" xr:uid="{1945B5EF-789F-43D0-816D-B27206283FF9}"/>
    <cellStyle name="Normal 25 8 3" xfId="15165" xr:uid="{EE2CC9B7-0417-4172-A664-0C0C54C08E83}"/>
    <cellStyle name="Normal 25 9" xfId="9779" xr:uid="{8C820111-D174-483F-AFD3-F96641766917}"/>
    <cellStyle name="Normal 252 3" xfId="75" xr:uid="{64FB4FF6-06B5-4DFF-9E44-D2786AA893C4}"/>
    <cellStyle name="Normal 252 3 2" xfId="4076" xr:uid="{402A615F-F827-4A54-A6FB-805F0C2FFA72}"/>
    <cellStyle name="Normal 252 3 2 2" xfId="7032" xr:uid="{E31D6097-582A-4C44-A409-ACF75BE71694}"/>
    <cellStyle name="Normal 252 3 2 2 2" xfId="14101" xr:uid="{09AC2D7F-8AC7-4A97-9F1B-88D8AE75BDAD}"/>
    <cellStyle name="Normal 252 3 2 2 2 2" xfId="28077" xr:uid="{A4E5C13C-05A8-420F-8FB5-49DC091A1975}"/>
    <cellStyle name="Normal 252 3 2 2 3" xfId="20121" xr:uid="{CB4328E9-1948-4FEB-BEFA-30599EF850F8}"/>
    <cellStyle name="Normal 252 3 2 3" xfId="12193" xr:uid="{E5C0234F-70FE-4047-8F0F-81DB7AC35D98}"/>
    <cellStyle name="Normal 252 3 2 3 2" xfId="25160" xr:uid="{25EED516-AECB-4228-BE75-8AAF8076D4B3}"/>
    <cellStyle name="Normal 252 3 2 4" xfId="17204" xr:uid="{1C4AA48F-CEB5-4FF6-9486-DABBB87193AD}"/>
    <cellStyle name="Normal 252 3 3" xfId="4630" xr:uid="{4A60FF11-976C-4CFE-BE0A-9ADCC16DD1DE}"/>
    <cellStyle name="Normal 252 3 3 2" xfId="12485" xr:uid="{D85581E7-4DCC-464B-B3DF-F6506F017BC1}"/>
    <cellStyle name="Normal 252 3 3 2 2" xfId="25708" xr:uid="{CD5BD1F7-B709-42D5-B574-D638CD2B79B0}"/>
    <cellStyle name="Normal 252 3 3 3" xfId="17752" xr:uid="{48346FA7-85C6-4518-8F1B-5B7754962B71}"/>
    <cellStyle name="Normal 252 3 4" xfId="10013" xr:uid="{AD4F9540-9E6F-4EBF-89C3-E98814BF6E5C}"/>
    <cellStyle name="Normal 252 3 4 2" xfId="22399" xr:uid="{43ABE435-6CF3-4383-83A3-091C175870F7}"/>
    <cellStyle name="Normal 252 3 5" xfId="14443" xr:uid="{01DCA16C-B26D-4FAE-A0DF-4A269E364BF3}"/>
    <cellStyle name="Normal 254" xfId="72" xr:uid="{1B8A9D8F-420C-4E9E-BD4F-50D67E917744}"/>
    <cellStyle name="Normal 254 2" xfId="4074" xr:uid="{E7302DC6-AE2B-472E-A95B-BB5903039069}"/>
    <cellStyle name="Normal 254 2 2" xfId="7030" xr:uid="{B262D05E-7D7C-4C9F-B18A-86A191C4C9E3}"/>
    <cellStyle name="Normal 254 2 2 2" xfId="14099" xr:uid="{68E1B32D-512A-46FF-9350-B5D1C07A834F}"/>
    <cellStyle name="Normal 254 2 2 2 2" xfId="28075" xr:uid="{BA106E70-5BA3-42F2-9D35-1767EF84D151}"/>
    <cellStyle name="Normal 254 2 2 3" xfId="20119" xr:uid="{03A3E984-998A-41E3-9666-9668D1798524}"/>
    <cellStyle name="Normal 254 2 3" xfId="12191" xr:uid="{48B04099-D67D-46E2-9564-FE0B8D89F0FF}"/>
    <cellStyle name="Normal 254 2 3 2" xfId="25158" xr:uid="{57031640-7C83-459A-87BE-B11E9BAECC59}"/>
    <cellStyle name="Normal 254 2 4" xfId="17202" xr:uid="{101399A5-0CDD-482C-AC10-12DECEB3CF2A}"/>
    <cellStyle name="Normal 254 3" xfId="4627" xr:uid="{1AEDB883-6561-441D-942A-EBD23FC96534}"/>
    <cellStyle name="Normal 254 3 2" xfId="12483" xr:uid="{1BE0143D-2ABD-4960-AFF9-B375CE6098D1}"/>
    <cellStyle name="Normal 254 3 2 2" xfId="25705" xr:uid="{B84C9657-47A6-4432-ABDE-3A13814F029D}"/>
    <cellStyle name="Normal 254 3 3" xfId="17749" xr:uid="{059CC2C2-81D7-49E7-9C56-90ABE06E3517}"/>
    <cellStyle name="Normal 254 4" xfId="10010" xr:uid="{C7140FCE-F350-48D7-9306-12229C7DED71}"/>
    <cellStyle name="Normal 254 4 2" xfId="22396" xr:uid="{27CBD942-C2A3-45B3-8816-C6C9CECA19B7}"/>
    <cellStyle name="Normal 254 5" xfId="14441" xr:uid="{92F17AC4-1BF4-4483-A5F4-A23D006A8241}"/>
    <cellStyle name="Normal 26" xfId="430" xr:uid="{F9086CCA-EE5A-437D-B388-B3A88ADDD5E2}"/>
    <cellStyle name="Normal 26 10" xfId="14537" xr:uid="{368D4BC6-327B-4B50-9AD3-BB34777A5E7E}"/>
    <cellStyle name="Normal 26 2" xfId="2038" xr:uid="{7CC5CDD4-759C-473C-9364-2DD0A1475BA6}"/>
    <cellStyle name="Normal 26 2 2" xfId="5517" xr:uid="{E83AC515-E11B-4882-9B96-DE846B650CB3}"/>
    <cellStyle name="Normal 26 2 2 2" xfId="12885" xr:uid="{3555F504-F381-4FED-A09C-697585F14663}"/>
    <cellStyle name="Normal 26 2 2 2 2" xfId="26567" xr:uid="{25F224A9-E349-43F5-BC68-6253D6D5DCA3}"/>
    <cellStyle name="Normal 26 2 2 3" xfId="18611" xr:uid="{4CB0CC6C-1846-477C-85B0-4161B1280642}"/>
    <cellStyle name="Normal 26 2 3" xfId="10922" xr:uid="{F0B39787-DE1D-46DF-834D-7D7044D4E7C2}"/>
    <cellStyle name="Normal 26 2 3 2" xfId="23393" xr:uid="{22EAC816-2ED3-407D-9A5E-211A180ADBD8}"/>
    <cellStyle name="Normal 26 2 4" xfId="15415" xr:uid="{D4A0DBF3-A144-488D-BF8B-3822EEF9442F}"/>
    <cellStyle name="Normal 26 2 5" xfId="31769" xr:uid="{95D8C4E3-ADF9-4B4C-AE22-136981036708}"/>
    <cellStyle name="Normal 26 3" xfId="2894" xr:uid="{890D2315-CB06-47F9-98D7-526398421F45}"/>
    <cellStyle name="Normal 26 3 2" xfId="5897" xr:uid="{BDDF8910-932A-4F1B-9222-4629EBDDB796}"/>
    <cellStyle name="Normal 26 3 2 2" xfId="13224" xr:uid="{E002A82B-EDA6-4316-8223-27AC6117321E}"/>
    <cellStyle name="Normal 26 3 2 2 2" xfId="26942" xr:uid="{23CB2753-267F-45F0-917F-703E408FCAC9}"/>
    <cellStyle name="Normal 26 3 2 3" xfId="18986" xr:uid="{BAF13F01-72CD-45C3-BB34-B4D68B2EDC7D}"/>
    <cellStyle name="Normal 26 3 3" xfId="11308" xr:uid="{9BF9105E-E0A0-4FFF-94F0-CD9F05A58DFF}"/>
    <cellStyle name="Normal 26 3 3 2" xfId="24028" xr:uid="{DDD7A207-278B-443B-A116-693B44C0467F}"/>
    <cellStyle name="Normal 26 3 4" xfId="16073" xr:uid="{544CED1B-809C-4E3B-831B-C63E26D1FA4F}"/>
    <cellStyle name="Normal 26 3 5" xfId="31770" xr:uid="{66E81EE2-9F6B-4DE6-A845-CF0A62F2C9B6}"/>
    <cellStyle name="Normal 26 4" xfId="3158" xr:uid="{B68E52C8-CA06-4F80-9664-B27041FEABDA}"/>
    <cellStyle name="Normal 26 4 2" xfId="6155" xr:uid="{90B1668B-E760-4A28-A005-7269C4BA0C1D}"/>
    <cellStyle name="Normal 26 4 2 2" xfId="13482" xr:uid="{A98DB1A9-FD55-46CE-95BA-3C6B32270BAE}"/>
    <cellStyle name="Normal 26 4 2 2 2" xfId="27200" xr:uid="{DB583B93-5C2B-45E1-A666-19FDD1FB7D4B}"/>
    <cellStyle name="Normal 26 4 2 3" xfId="19244" xr:uid="{BB51BFFB-5033-4342-B904-B499D592E618}"/>
    <cellStyle name="Normal 26 4 3" xfId="11568" xr:uid="{8F790802-AC21-41C1-BF05-DEEE549BFBC0}"/>
    <cellStyle name="Normal 26 4 3 2" xfId="24288" xr:uid="{4D028512-2261-4107-8E44-629763ADFB70}"/>
    <cellStyle name="Normal 26 4 4" xfId="16333" xr:uid="{60DB09EF-8440-473A-9C6E-37D01298BBCF}"/>
    <cellStyle name="Normal 26 4 5" xfId="31771" xr:uid="{869436AD-2DA9-40BC-94A4-75A68DCB8869}"/>
    <cellStyle name="Normal 26 5" xfId="3403" xr:uid="{D7FA7A84-2BF2-46F9-B493-94494F32114B}"/>
    <cellStyle name="Normal 26 5 2" xfId="6400" xr:uid="{BE9AAD90-294B-468E-ACA5-8C0E28470E8E}"/>
    <cellStyle name="Normal 26 5 2 2" xfId="13727" xr:uid="{4E120074-C202-4343-86C7-C589753C210A}"/>
    <cellStyle name="Normal 26 5 2 2 2" xfId="27445" xr:uid="{A168D705-0011-4E39-B6E8-AE87BB0F21E7}"/>
    <cellStyle name="Normal 26 5 2 3" xfId="19489" xr:uid="{A10310E8-8F06-4FFF-B3E8-74793BE36C79}"/>
    <cellStyle name="Normal 26 5 3" xfId="11813" xr:uid="{51A713BA-1358-4661-9074-6EBBDD9F345B}"/>
    <cellStyle name="Normal 26 5 3 2" xfId="24533" xr:uid="{70FA945D-0EC2-491D-B83C-F3FF313DE16B}"/>
    <cellStyle name="Normal 26 5 4" xfId="16578" xr:uid="{F9FC3F1B-43CC-413B-95BA-FAD73DBB48D7}"/>
    <cellStyle name="Normal 26 5 5" xfId="31768" xr:uid="{0404F8B8-8E5A-492B-9D89-57BEF637F13C}"/>
    <cellStyle name="Normal 26 6" xfId="3565" xr:uid="{F6E78A11-3942-4AC4-985D-7570AC4F2815}"/>
    <cellStyle name="Normal 26 6 2" xfId="6554" xr:uid="{31167117-39C0-4E7C-A797-0C1182C2CD25}"/>
    <cellStyle name="Normal 26 6 2 2" xfId="13880" xr:uid="{C8E1E68F-4A84-4C8A-A0FE-F8566B2C67C5}"/>
    <cellStyle name="Normal 26 6 2 2 2" xfId="27599" xr:uid="{5243CAEA-E0DF-4A30-BFDE-A0B1063434BA}"/>
    <cellStyle name="Normal 26 6 2 3" xfId="19643" xr:uid="{5DA4A901-B24D-436F-9AE5-6046567D2D90}"/>
    <cellStyle name="Normal 26 6 3" xfId="11968" xr:uid="{018ACA0B-1ED9-4D6C-B26C-00913D20FBF0}"/>
    <cellStyle name="Normal 26 6 3 2" xfId="24687" xr:uid="{D460D7CC-A9E4-4895-8356-09D88D4B6DFF}"/>
    <cellStyle name="Normal 26 6 4" xfId="16731" xr:uid="{EB57B975-04C7-4EE7-BE43-9404A578EA72}"/>
    <cellStyle name="Normal 26 7" xfId="4144" xr:uid="{7582752F-B5C6-446B-94B7-E7EB306BEAEB}"/>
    <cellStyle name="Normal 26 7 2" xfId="7100" xr:uid="{FB807354-32B7-4473-A079-4A33F4F6E156}"/>
    <cellStyle name="Normal 26 7 2 2" xfId="14169" xr:uid="{30B1FEA9-A4DB-4D56-AABA-6FF7881EEC4C}"/>
    <cellStyle name="Normal 26 7 2 2 2" xfId="28145" xr:uid="{76A4B1FC-89FA-4498-AC85-DD2E28DCB460}"/>
    <cellStyle name="Normal 26 7 2 3" xfId="20189" xr:uid="{B59A432E-FAB0-442F-A95C-666F4EC9970E}"/>
    <cellStyle name="Normal 26 7 3" xfId="12261" xr:uid="{52109B0E-B095-41B9-BC78-929D74FE5F0E}"/>
    <cellStyle name="Normal 26 7 3 2" xfId="25228" xr:uid="{A9CAB1F9-BBFD-44D9-BE82-7EF5C0FBD03A}"/>
    <cellStyle name="Normal 26 7 4" xfId="17272" xr:uid="{4A0F3D85-1E74-4DE5-9ACD-0B8D19B8C40B}"/>
    <cellStyle name="Normal 26 8" xfId="4775" xr:uid="{2D9884C7-9CF3-4E16-91DE-AE21C35AE2B1}"/>
    <cellStyle name="Normal 26 8 2" xfId="12553" xr:uid="{D155C275-3BAA-49B3-9526-A120EA381203}"/>
    <cellStyle name="Normal 26 8 2 2" xfId="25836" xr:uid="{EA77018F-F87C-46E6-B913-07A013768981}"/>
    <cellStyle name="Normal 26 8 3" xfId="17880" xr:uid="{6EF731FE-680B-4C71-952E-733683324A43}"/>
    <cellStyle name="Normal 26 9" xfId="10129" xr:uid="{BD1919B8-8AA0-4B34-A7FD-0217867D36E8}"/>
    <cellStyle name="Normal 26 9 2" xfId="22499" xr:uid="{3A36A7D6-D072-4893-846B-1CB58416F433}"/>
    <cellStyle name="Normal 27" xfId="65" xr:uid="{7E107E3D-D340-44BF-9E6B-DDD006B773D7}"/>
    <cellStyle name="Normal 27 2" xfId="2041" xr:uid="{A76961CC-B9EE-4E1F-BE5A-E603F79EA746}"/>
    <cellStyle name="Normal 27 2 2" xfId="5520" xr:uid="{74D5AB2E-ECAE-4151-A1C7-0F002D4EC5C0}"/>
    <cellStyle name="Normal 27 2 2 2" xfId="12888" xr:uid="{8D91DDCA-AD7C-4088-BC03-AEDB6606A6F2}"/>
    <cellStyle name="Normal 27 2 2 2 2" xfId="26570" xr:uid="{1BDD6BF7-203D-47AA-A0C8-E6F672A08CCE}"/>
    <cellStyle name="Normal 27 2 2 3" xfId="18614" xr:uid="{92270C9B-42B8-4C4E-8D45-F8A157F9F414}"/>
    <cellStyle name="Normal 27 2 2 4" xfId="31774" xr:uid="{4BA750FD-CB3E-4A2B-A4B0-14D91BDB91D0}"/>
    <cellStyle name="Normal 27 2 3" xfId="10925" xr:uid="{F7CBE5A2-5611-460A-A73B-84610072D4FF}"/>
    <cellStyle name="Normal 27 2 3 2" xfId="23396" xr:uid="{51AE5C58-DD31-46DF-AAA8-CD4A34AD92E8}"/>
    <cellStyle name="Normal 27 2 4" xfId="15418" xr:uid="{F694912A-527B-4F73-B7F0-F65274D4E49C}"/>
    <cellStyle name="Normal 27 2 5" xfId="31773" xr:uid="{ABB13496-9659-49AE-ADF3-877253A21D13}"/>
    <cellStyle name="Normal 27 3" xfId="1851" xr:uid="{0CE3656F-4BA3-4598-873E-CBC0C8A06C71}"/>
    <cellStyle name="Normal 27 3 2" xfId="31775" xr:uid="{FB1715CD-1B39-45F4-9C67-52EB304CD267}"/>
    <cellStyle name="Normal 27 4" xfId="264" xr:uid="{D2686D7D-2A3D-4C01-A507-7F29E726A705}"/>
    <cellStyle name="Normal 27 5" xfId="2896" xr:uid="{8FE65843-173D-4A3D-BDCB-0EA541D6BED3}"/>
    <cellStyle name="Normal 27 5 2" xfId="5899" xr:uid="{AFE02585-CDF9-4CFB-ACA2-682AD156DA31}"/>
    <cellStyle name="Normal 27 5 2 2" xfId="13226" xr:uid="{DC1C0421-E876-43CE-B91F-F096552B265F}"/>
    <cellStyle name="Normal 27 5 2 2 2" xfId="26944" xr:uid="{9008C927-4F76-422E-AD79-BC0F0993B756}"/>
    <cellStyle name="Normal 27 5 2 3" xfId="18988" xr:uid="{60CB52A1-3B97-4754-BF83-772B471931AE}"/>
    <cellStyle name="Normal 27 5 3" xfId="11310" xr:uid="{2FD97CF1-1E1B-4219-9943-B3498992D638}"/>
    <cellStyle name="Normal 27 5 3 2" xfId="24030" xr:uid="{E881E126-85D0-4298-B247-5317BA7DF3BF}"/>
    <cellStyle name="Normal 27 5 4" xfId="16075" xr:uid="{F8EB1421-4CDD-4D10-9FFC-66F06DD88942}"/>
    <cellStyle name="Normal 27 5 5" xfId="31772" xr:uid="{1628412C-F31E-4BE0-8D27-57413F4D53E6}"/>
    <cellStyle name="Normal 27 6" xfId="3160" xr:uid="{7204CA3C-9306-4EAD-BED1-31D4166A6DE2}"/>
    <cellStyle name="Normal 27 6 2" xfId="6157" xr:uid="{9BB32471-2A31-4DC1-A1A0-07650054AFE1}"/>
    <cellStyle name="Normal 27 6 2 2" xfId="13484" xr:uid="{0A1EE375-DBCB-4AD0-8C2A-EA98B2995DB0}"/>
    <cellStyle name="Normal 27 6 2 2 2" xfId="27202" xr:uid="{56EFDA96-A6DE-4BAC-BAC2-101175CF2502}"/>
    <cellStyle name="Normal 27 6 2 3" xfId="19246" xr:uid="{1D70A84E-41EC-451E-AE93-99DCBD75B711}"/>
    <cellStyle name="Normal 27 6 3" xfId="11570" xr:uid="{67649552-A62B-4B03-970D-D4EA1E0DD366}"/>
    <cellStyle name="Normal 27 6 3 2" xfId="24290" xr:uid="{4C1AE667-FC01-48D7-83BA-2053952F2CC1}"/>
    <cellStyle name="Normal 27 6 4" xfId="16335" xr:uid="{99E7096A-5812-4283-98EA-6816D8900B16}"/>
    <cellStyle name="Normal 27 7" xfId="3405" xr:uid="{8A9D2ECC-C56B-4C78-B415-A451A3EA68BE}"/>
    <cellStyle name="Normal 27 7 2" xfId="6402" xr:uid="{4CEF9CF5-2288-4EE5-A3DC-43295ABF3093}"/>
    <cellStyle name="Normal 27 7 2 2" xfId="13729" xr:uid="{C129420D-29D5-4011-914E-CCF7FF010471}"/>
    <cellStyle name="Normal 27 7 2 2 2" xfId="27447" xr:uid="{31854109-13AA-4C62-AB4C-1BB64A8C7E1D}"/>
    <cellStyle name="Normal 27 7 2 3" xfId="19491" xr:uid="{4B62BA0D-781C-4651-B9DB-8E659F91200F}"/>
    <cellStyle name="Normal 27 7 3" xfId="11815" xr:uid="{E6DB5116-EC95-449E-91A8-E396AF8FAFAA}"/>
    <cellStyle name="Normal 27 7 3 2" xfId="24535" xr:uid="{814CAF19-34C0-4AB0-A198-DC8BE4EC81A9}"/>
    <cellStyle name="Normal 27 7 4" xfId="16580" xr:uid="{CEF0A6A5-3B50-4FFA-8EE9-3C8DEDEA1B8C}"/>
    <cellStyle name="Normal 27 8" xfId="1722" xr:uid="{8D686CC1-E441-4682-A578-850DC89E8825}"/>
    <cellStyle name="Normal 27 8 2" xfId="10664" xr:uid="{561D7DB2-ED39-4971-8AC4-0F9064524219}"/>
    <cellStyle name="Normal 27 8 2 2" xfId="23134" xr:uid="{C31858FD-FCAD-46A2-B412-45E509940900}"/>
    <cellStyle name="Normal 27 8 3" xfId="15167" xr:uid="{B11730CA-E263-4A00-9E86-537D0E97936A}"/>
    <cellStyle name="Normal 27 9" xfId="9782" xr:uid="{3DAEB57E-C071-4927-A320-1F992F6207E8}"/>
    <cellStyle name="Normal 28" xfId="14" xr:uid="{DD5529D4-B924-4887-9DA4-1E7DE75C2E6C}"/>
    <cellStyle name="Normal 28 10" xfId="14618" xr:uid="{B1F73D06-6B11-4A1A-93B1-3A2A4BAF109D}"/>
    <cellStyle name="Normal 28 11" xfId="32389" xr:uid="{6170549A-B04C-4B0E-A1C4-0ECF3E222E15}"/>
    <cellStyle name="Normal 28 12" xfId="9485" xr:uid="{282918C0-E3CE-48BD-A302-70CA6E1D9947}"/>
    <cellStyle name="Normal 28 2" xfId="2043" xr:uid="{A392F65D-C486-4D0D-A808-CF1F5B0C21CA}"/>
    <cellStyle name="Normal 28 2 2" xfId="5522" xr:uid="{EC15DCF7-C17D-471F-9C63-9EF481853989}"/>
    <cellStyle name="Normal 28 2 2 2" xfId="12890" xr:uid="{4D90B7EA-1CFD-4DD4-AEEA-4BDDE3D2CB87}"/>
    <cellStyle name="Normal 28 2 2 2 2" xfId="26572" xr:uid="{92355FB1-8150-4C02-9D1E-21A39837E842}"/>
    <cellStyle name="Normal 28 2 2 3" xfId="18616" xr:uid="{98ED2D63-E1A6-4F04-A8AF-603BCF51EBA3}"/>
    <cellStyle name="Normal 28 2 3" xfId="10927" xr:uid="{8E7D6304-C5C8-49CF-BC5E-E7C297C312A0}"/>
    <cellStyle name="Normal 28 2 3 2" xfId="23398" xr:uid="{B5130DDD-2F80-4A15-A59E-3F2F7D81C379}"/>
    <cellStyle name="Normal 28 2 4" xfId="15420" xr:uid="{5286F999-D0D4-4D94-8ADF-B84CA3C0868A}"/>
    <cellStyle name="Normal 28 2 5" xfId="31777" xr:uid="{015F0BD4-5E3D-4A99-B91D-0F24F09917C2}"/>
    <cellStyle name="Normal 28 3" xfId="2898" xr:uid="{983C4B36-2EEE-424D-BDCF-8431579A6B21}"/>
    <cellStyle name="Normal 28 3 2" xfId="5901" xr:uid="{A5B895B9-F2D0-466E-B910-E4EE47362722}"/>
    <cellStyle name="Normal 28 3 2 2" xfId="13228" xr:uid="{93893F20-45C4-4C88-AE8F-794F139A048F}"/>
    <cellStyle name="Normal 28 3 2 2 2" xfId="26946" xr:uid="{FC54E362-BBC9-4907-8403-719C6827D7CF}"/>
    <cellStyle name="Normal 28 3 2 3" xfId="18990" xr:uid="{1044AFF7-21A8-4A93-9479-1F956EFB8DB1}"/>
    <cellStyle name="Normal 28 3 3" xfId="11312" xr:uid="{5D162232-1E68-4D95-A10E-3B464701545C}"/>
    <cellStyle name="Normal 28 3 3 2" xfId="24032" xr:uid="{237A0610-D0BD-4732-A698-EAA6F669AC5C}"/>
    <cellStyle name="Normal 28 3 4" xfId="16077" xr:uid="{A081EE4F-1264-4853-BA58-705F97622863}"/>
    <cellStyle name="Normal 28 3 5" xfId="31778" xr:uid="{749E6710-EDAF-494A-9E09-4586504511A1}"/>
    <cellStyle name="Normal 28 4" xfId="3162" xr:uid="{3FD59A2E-A91F-48EB-9D29-18425087BCDB}"/>
    <cellStyle name="Normal 28 4 2" xfId="6159" xr:uid="{3C77465D-63AE-4BB2-94C6-1B90DAC2C7F9}"/>
    <cellStyle name="Normal 28 4 2 2" xfId="13486" xr:uid="{B7AFF9D4-D2B0-424B-B92E-19DC8525829F}"/>
    <cellStyle name="Normal 28 4 2 2 2" xfId="27204" xr:uid="{77B63C4A-E119-4D97-89F0-D4E980873A33}"/>
    <cellStyle name="Normal 28 4 2 3" xfId="19248" xr:uid="{4E3DE6CB-2DB9-41FA-B353-9625D43A356B}"/>
    <cellStyle name="Normal 28 4 3" xfId="11572" xr:uid="{9F74CDC2-691E-43B0-B7E8-454F97F74723}"/>
    <cellStyle name="Normal 28 4 3 2" xfId="24292" xr:uid="{691A487E-44B7-47FD-912C-D9C7231E9BCB}"/>
    <cellStyle name="Normal 28 4 4" xfId="16337" xr:uid="{FD1506E5-00D6-4D1D-B4CE-51AFB9F3B415}"/>
    <cellStyle name="Normal 28 4 5" xfId="31779" xr:uid="{22A619CA-25AD-4471-922E-F1F0BB3932E0}"/>
    <cellStyle name="Normal 28 5" xfId="3407" xr:uid="{D213895F-E447-4B22-B640-E30732B2F623}"/>
    <cellStyle name="Normal 28 5 2" xfId="6404" xr:uid="{5CDE3798-12D9-40EA-9CF6-D88B9A6B2679}"/>
    <cellStyle name="Normal 28 5 2 2" xfId="13731" xr:uid="{EB0E086B-C5BB-4FE0-830A-B93D252D55B4}"/>
    <cellStyle name="Normal 28 5 2 2 2" xfId="27449" xr:uid="{02CCD3C3-15B8-4FF4-AE24-964054F1414C}"/>
    <cellStyle name="Normal 28 5 2 3" xfId="19493" xr:uid="{1B46B1F0-5790-4AC8-B201-B1A01B304EFD}"/>
    <cellStyle name="Normal 28 5 3" xfId="11817" xr:uid="{FB9EE1C1-FECF-4788-99CB-E4EF1CAF6090}"/>
    <cellStyle name="Normal 28 5 3 2" xfId="24537" xr:uid="{458E61A6-0655-44B6-A1F2-2C54CDC5CE9F}"/>
    <cellStyle name="Normal 28 5 4" xfId="16582" xr:uid="{4B220C5E-747C-4319-82D8-AD07A6998493}"/>
    <cellStyle name="Normal 28 5 5" xfId="31776" xr:uid="{CCD6C684-443A-4065-9089-1400990FC1B1}"/>
    <cellStyle name="Normal 28 6" xfId="3640" xr:uid="{6C1636A8-F62A-46C5-A9B2-DF65C3D9F51E}"/>
    <cellStyle name="Normal 28 6 2" xfId="6629" xr:uid="{1C32EA13-16AB-43B2-A3E9-196C556E552A}"/>
    <cellStyle name="Normal 28 6 2 2" xfId="13955" xr:uid="{A723B976-9D5E-4B58-92A6-480E7597456B}"/>
    <cellStyle name="Normal 28 6 2 2 2" xfId="27674" xr:uid="{E84B37CA-596C-4E18-844B-068F0A25854C}"/>
    <cellStyle name="Normal 28 6 2 3" xfId="19718" xr:uid="{04B30055-F081-43F1-9F4B-27DE89090D76}"/>
    <cellStyle name="Normal 28 6 3" xfId="12043" xr:uid="{82CD3A1B-87F5-46FD-A0A6-ABCA8C3696C6}"/>
    <cellStyle name="Normal 28 6 3 2" xfId="24762" xr:uid="{B72F837D-53AC-43DD-BF42-A72D64681059}"/>
    <cellStyle name="Normal 28 6 4" xfId="16806" xr:uid="{09BDAD78-A3CC-4443-928D-B353E6F208EE}"/>
    <cellStyle name="Normal 28 7" xfId="4219" xr:uid="{B222F3E9-9DDE-4F3C-BAB3-6F2147A599AC}"/>
    <cellStyle name="Normal 28 7 2" xfId="7175" xr:uid="{1F8FA8A9-7AD4-4F86-9EEF-EA3D7A6BC2AB}"/>
    <cellStyle name="Normal 28 7 2 2" xfId="14244" xr:uid="{AB065A44-C756-4B4C-9AAA-94D9C4C300D8}"/>
    <cellStyle name="Normal 28 7 2 2 2" xfId="28220" xr:uid="{56663C3D-F671-430D-A92A-87483EB6AFFF}"/>
    <cellStyle name="Normal 28 7 2 3" xfId="20264" xr:uid="{0C87E0B5-E2AF-424D-8FC5-B34DC61EC72D}"/>
    <cellStyle name="Normal 28 7 3" xfId="12336" xr:uid="{0A60F055-2831-48AB-9867-502E7BB110FA}"/>
    <cellStyle name="Normal 28 7 3 2" xfId="25303" xr:uid="{B1A134D1-B9E8-4B5E-A29E-C31AA20230B8}"/>
    <cellStyle name="Normal 28 7 4" xfId="17347" xr:uid="{2DCBBD08-8C85-40BD-BCD3-1245AB240ABC}"/>
    <cellStyle name="Normal 28 8" xfId="4884" xr:uid="{A680D14E-74CF-44CA-BBFE-E3F591F766FC}"/>
    <cellStyle name="Normal 28 8 2" xfId="12632" xr:uid="{8EB33CC3-6DAA-45C0-A57C-2D13CDA759BF}"/>
    <cellStyle name="Normal 28 8 2 2" xfId="25942" xr:uid="{7700AA42-F625-4738-8B7B-3437DD95ED99}"/>
    <cellStyle name="Normal 28 8 3" xfId="17986" xr:uid="{E2D5FABF-DF0E-493A-8366-3C87569F1733}"/>
    <cellStyle name="Normal 28 9" xfId="607" xr:uid="{76035A8E-21F5-4F5E-862E-A0243A63D291}"/>
    <cellStyle name="Normal 28 9 2" xfId="22590" xr:uid="{BB9538F6-13CD-4B13-AD44-BCEFA13B01C8}"/>
    <cellStyle name="Normal 29" xfId="860" xr:uid="{CDDC161D-4F2A-4C7B-9F49-8172984B641D}"/>
    <cellStyle name="Normal 29 10" xfId="14724" xr:uid="{7E951100-1542-4BCE-A172-D386F0E36474}"/>
    <cellStyle name="Normal 29 2" xfId="2053" xr:uid="{A2DB448F-830F-4E9A-B626-E7D03C458AC3}"/>
    <cellStyle name="Normal 29 2 2" xfId="5529" xr:uid="{233460A3-5B85-478E-9DA1-43EE1DF6B53D}"/>
    <cellStyle name="Normal 29 2 2 2" xfId="12897" xr:uid="{3DB44B43-2625-4533-9C24-0473EE502CB3}"/>
    <cellStyle name="Normal 29 2 2 2 2" xfId="26579" xr:uid="{8929C642-F710-4625-8A55-B4133550C5C3}"/>
    <cellStyle name="Normal 29 2 2 3" xfId="18623" xr:uid="{7C1C0EB5-4FBD-48DF-ABEE-AA4333571332}"/>
    <cellStyle name="Normal 29 2 2 4" xfId="31782" xr:uid="{74D17555-51CE-4B62-A1BB-F891B41052F7}"/>
    <cellStyle name="Normal 29 2 3" xfId="10935" xr:uid="{1A0C0CC6-CFC3-47D7-978E-41F3D0B494FE}"/>
    <cellStyle name="Normal 29 2 3 2" xfId="23406" xr:uid="{C6B42B8A-6292-489E-ACFF-D14F8737C614}"/>
    <cellStyle name="Normal 29 2 4" xfId="15428" xr:uid="{2499A67D-596A-4FB0-AD2A-82BD6FA864F9}"/>
    <cellStyle name="Normal 29 2 5" xfId="31781" xr:uid="{131BEE57-15E8-439A-BA5A-8FE452A31E6C}"/>
    <cellStyle name="Normal 29 3" xfId="2906" xr:uid="{1D9252C2-A50B-465C-AFD1-1033931268AF}"/>
    <cellStyle name="Normal 29 3 2" xfId="5909" xr:uid="{F2082070-79AA-4511-8605-0AAEBBA87112}"/>
    <cellStyle name="Normal 29 3 2 2" xfId="13236" xr:uid="{7A3D7F44-8DF6-49C1-8241-D5BB40DA0EF7}"/>
    <cellStyle name="Normal 29 3 2 2 2" xfId="26954" xr:uid="{98921169-4E34-4F02-BE0E-2C422841DFBF}"/>
    <cellStyle name="Normal 29 3 2 3" xfId="18998" xr:uid="{28314653-5C6D-4318-8B54-E0F71B96BE40}"/>
    <cellStyle name="Normal 29 3 3" xfId="11320" xr:uid="{EB82714D-9F1A-4890-A104-7C4C6142A31F}"/>
    <cellStyle name="Normal 29 3 3 2" xfId="24040" xr:uid="{353D2DEB-03DD-4284-88AD-AA631D3645E5}"/>
    <cellStyle name="Normal 29 3 4" xfId="16085" xr:uid="{3E2B5BA9-F8C2-4866-B42C-C8BBD6B6180F}"/>
    <cellStyle name="Normal 29 3 5" xfId="31783" xr:uid="{ED1EDFCF-F4F9-4159-9263-E8C910C18993}"/>
    <cellStyle name="Normal 29 4" xfId="3170" xr:uid="{F25CE989-2AEC-4C72-876D-C25DC116FE77}"/>
    <cellStyle name="Normal 29 4 2" xfId="6167" xr:uid="{7B7E0DCE-E98F-4E85-A6EA-F932F32F35B0}"/>
    <cellStyle name="Normal 29 4 2 2" xfId="13494" xr:uid="{62EDBAD8-72CD-4614-A4AC-5669B619C39F}"/>
    <cellStyle name="Normal 29 4 2 2 2" xfId="27212" xr:uid="{B64334BC-7C7C-4C09-8391-3CE52DCBF707}"/>
    <cellStyle name="Normal 29 4 2 3" xfId="19256" xr:uid="{57D0FA0D-1E50-496A-9E23-D4B370725927}"/>
    <cellStyle name="Normal 29 4 3" xfId="11580" xr:uid="{8DD6F34B-AB98-41E9-BB66-FBC046A9CAAD}"/>
    <cellStyle name="Normal 29 4 3 2" xfId="24300" xr:uid="{D31CF07D-41EF-451B-A1AE-1875909DFD8B}"/>
    <cellStyle name="Normal 29 4 4" xfId="16345" xr:uid="{87D2CAF6-1B87-4184-8088-3C0914D57A2C}"/>
    <cellStyle name="Normal 29 4 5" xfId="31780" xr:uid="{3E9094C6-C723-4ECE-9C69-BF4DECCCBD1C}"/>
    <cellStyle name="Normal 29 5" xfId="3415" xr:uid="{0822A5B2-B5B5-439C-8449-B64DFEC7B49E}"/>
    <cellStyle name="Normal 29 5 2" xfId="6412" xr:uid="{D4B239D2-D886-48D9-87E7-ADBFF01A8150}"/>
    <cellStyle name="Normal 29 5 2 2" xfId="13739" xr:uid="{5A9A2B61-5B75-4AD4-9C86-4041BB56B906}"/>
    <cellStyle name="Normal 29 5 2 2 2" xfId="27457" xr:uid="{CA531A54-CD77-4016-9674-F426AC280A5A}"/>
    <cellStyle name="Normal 29 5 2 3" xfId="19501" xr:uid="{0E6BB5EB-ABE5-4BC9-B6D5-5B72E46AB742}"/>
    <cellStyle name="Normal 29 5 3" xfId="11825" xr:uid="{5239CF94-418B-4518-ACA1-4BB0B7F03EE1}"/>
    <cellStyle name="Normal 29 5 3 2" xfId="24545" xr:uid="{D009A38E-777D-429F-9977-C2E85AE1309E}"/>
    <cellStyle name="Normal 29 5 4" xfId="16590" xr:uid="{62CAB8BD-FC51-4D04-8628-46AD1F8082B0}"/>
    <cellStyle name="Normal 29 6" xfId="3710" xr:uid="{8904DAC6-B896-465E-9360-6A69A389D540}"/>
    <cellStyle name="Normal 29 6 2" xfId="6699" xr:uid="{478C9917-43B9-4B16-B222-19D609DC2062}"/>
    <cellStyle name="Normal 29 6 2 2" xfId="14025" xr:uid="{BD14E5F9-9CA2-469A-B41F-0A70A95ED619}"/>
    <cellStyle name="Normal 29 6 2 2 2" xfId="27744" xr:uid="{EF54C093-B8AF-4FF8-B41A-84CA646858AD}"/>
    <cellStyle name="Normal 29 6 2 3" xfId="19788" xr:uid="{13F62282-D550-4309-B236-B9F6A1B93596}"/>
    <cellStyle name="Normal 29 6 3" xfId="12113" xr:uid="{3BE1F8D3-257E-4820-90D3-958D3401E69A}"/>
    <cellStyle name="Normal 29 6 3 2" xfId="24832" xr:uid="{5E135584-4131-4C43-BC46-883DB8E57A03}"/>
    <cellStyle name="Normal 29 6 4" xfId="16876" xr:uid="{F38B90B4-B484-498F-9F6F-A55CBACA5521}"/>
    <cellStyle name="Normal 29 7" xfId="4289" xr:uid="{A55309C0-2ABD-4EB6-980D-5EED0E648EBE}"/>
    <cellStyle name="Normal 29 7 2" xfId="7245" xr:uid="{1B68E807-42BE-4286-89AE-CE6883E99A24}"/>
    <cellStyle name="Normal 29 7 2 2" xfId="14314" xr:uid="{2AA8D12D-42E4-47B4-BF0D-27ADB0E9C37B}"/>
    <cellStyle name="Normal 29 7 2 2 2" xfId="28290" xr:uid="{CBC4E2CD-2B6D-43F8-AE24-4E69BE48BA2B}"/>
    <cellStyle name="Normal 29 7 2 3" xfId="20334" xr:uid="{F6B6D630-BBB4-4A2A-A37E-7B7147AA61A3}"/>
    <cellStyle name="Normal 29 7 3" xfId="12406" xr:uid="{D47B7DF2-4672-41B2-8CC2-5A7B2E70F0F1}"/>
    <cellStyle name="Normal 29 7 3 2" xfId="25373" xr:uid="{7C373554-3A87-4C08-8CEF-53F83BC56387}"/>
    <cellStyle name="Normal 29 7 4" xfId="17417" xr:uid="{3BF46542-DBCB-432E-B01D-5944DB063359}"/>
    <cellStyle name="Normal 29 8" xfId="5010" xr:uid="{CCAAFB52-24CF-4AC9-A008-12E81C8ED3EB}"/>
    <cellStyle name="Normal 29 8 2" xfId="12703" xr:uid="{10EB3A37-58E5-4DF2-BD1D-8299A79476EF}"/>
    <cellStyle name="Normal 29 8 2 2" xfId="26065" xr:uid="{6D2AEAA6-B59A-4423-97C8-49141EEA4D7E}"/>
    <cellStyle name="Normal 29 8 3" xfId="18109" xr:uid="{33C584EA-FC5D-4CC0-A53B-700266D2CC21}"/>
    <cellStyle name="Normal 29 9" xfId="10326" xr:uid="{41E95427-DA48-4211-B938-80726920B717}"/>
    <cellStyle name="Normal 29 9 2" xfId="22682" xr:uid="{408D957C-AE8C-45DE-B6C6-51F0E60DDD33}"/>
    <cellStyle name="Normal 3" xfId="22" xr:uid="{FFC0A8B1-3197-4CF7-96C6-FA3ACC44A224}"/>
    <cellStyle name="Normal 3 10" xfId="9447" xr:uid="{F6AC5859-90BD-4EC6-8964-28A9228BFC3D}"/>
    <cellStyle name="Normal 3 11" xfId="32409" xr:uid="{08FDF522-7E60-4D12-B6C9-6DBB5E2A3477}"/>
    <cellStyle name="Normal 3 2" xfId="80" xr:uid="{B7F4CC60-8108-4046-BE21-454E516B0E10}"/>
    <cellStyle name="Normal 3 2 2" xfId="423" xr:uid="{81B6ADC6-FAC7-4729-AC92-E1117D11F164}"/>
    <cellStyle name="Normal 3 2 2 10" xfId="10127" xr:uid="{30A13FBE-5FB5-4539-A8DD-F5A54A2B9A5C}"/>
    <cellStyle name="Normal 3 2 2 10 2" xfId="22497" xr:uid="{89613A73-E3EF-436F-81B9-8F76FA2D46B9}"/>
    <cellStyle name="Normal 3 2 2 11" xfId="14535" xr:uid="{7EC8CA40-98F0-4EC8-AE88-585B741559BF}"/>
    <cellStyle name="Normal 3 2 2 2" xfId="677" xr:uid="{505D5CC5-45D8-41F0-9FC6-8A211E1CC4B0}"/>
    <cellStyle name="Normal 3 2 2 2 2" xfId="2354" xr:uid="{31472B3A-8F6E-4E4C-8228-3B4702CEB56A}"/>
    <cellStyle name="Normal 3 2 2 2 2 2" xfId="31786" xr:uid="{CA69882D-BB2F-4E98-858D-DF3CECC6E645}"/>
    <cellStyle name="Normal 3 2 2 2 3" xfId="1821" xr:uid="{23F07719-BCD1-4D19-A41D-8830438193B5}"/>
    <cellStyle name="Normal 3 2 2 2 3 2" xfId="10738" xr:uid="{2E2EEAB9-1B30-4D5C-AC77-59844027F048}"/>
    <cellStyle name="Normal 3 2 2 2 3 2 2" xfId="23208" xr:uid="{A65CA0D1-AE6E-441E-9301-AE3AEAE3CF7D}"/>
    <cellStyle name="Normal 3 2 2 2 3 3" xfId="15236" xr:uid="{159A0E0D-9B71-4FA8-AB0B-12A55182D014}"/>
    <cellStyle name="Normal 3 2 2 2 4" xfId="9860" xr:uid="{E7877FBB-68DC-4DCA-BBA8-CCA5561D3A0E}"/>
    <cellStyle name="Normal 3 2 2 3" xfId="1097" xr:uid="{ED637C87-A2DC-449C-9209-86603FFA3925}"/>
    <cellStyle name="Normal 3 2 2 3 2" xfId="31787" xr:uid="{9400FEFA-F3D4-4FBD-8607-3B771B93901E}"/>
    <cellStyle name="Normal 3 2 2 4" xfId="2876" xr:uid="{B86C7240-9DD2-486B-8700-0247A499F58A}"/>
    <cellStyle name="Normal 3 2 2 4 2" xfId="5879" xr:uid="{395CF887-A436-439C-A62C-E2B08A7D3B52}"/>
    <cellStyle name="Normal 3 2 2 4 2 2" xfId="13206" xr:uid="{8B3565CE-6100-4076-AF74-A61CBEBC6774}"/>
    <cellStyle name="Normal 3 2 2 4 2 2 2" xfId="26924" xr:uid="{42CE7759-AFFA-4EC7-B379-281C93142B58}"/>
    <cellStyle name="Normal 3 2 2 4 2 3" xfId="18968" xr:uid="{9A6A1260-9508-4846-A485-D7C118ED8023}"/>
    <cellStyle name="Normal 3 2 2 4 3" xfId="11290" xr:uid="{9C44BDDC-3284-4E52-82F7-4FCB98A05CFA}"/>
    <cellStyle name="Normal 3 2 2 4 3 2" xfId="24010" xr:uid="{25E3E193-129A-4E98-9CB1-7A1B888A09D1}"/>
    <cellStyle name="Normal 3 2 2 4 4" xfId="16055" xr:uid="{181FDB87-E4FE-419B-A727-B59F98679F11}"/>
    <cellStyle name="Normal 3 2 2 4 5" xfId="31785" xr:uid="{0C138AA5-6F82-4829-B128-ED8468D05166}"/>
    <cellStyle name="Normal 3 2 2 5" xfId="3140" xr:uid="{9AF87102-8F28-4AAF-89D7-A1D970F52732}"/>
    <cellStyle name="Normal 3 2 2 5 2" xfId="6137" xr:uid="{17EE459F-93E2-401E-AD38-6AE07CA30BCB}"/>
    <cellStyle name="Normal 3 2 2 5 2 2" xfId="13464" xr:uid="{1B78F1E6-1E96-4FB2-A3F0-E573C40B238B}"/>
    <cellStyle name="Normal 3 2 2 5 2 2 2" xfId="27182" xr:uid="{6B1EBA4B-1E7F-4A76-B8CE-D7954D5A4092}"/>
    <cellStyle name="Normal 3 2 2 5 2 3" xfId="19226" xr:uid="{A2191C8F-E75D-4534-BB8D-0638302830D7}"/>
    <cellStyle name="Normal 3 2 2 5 3" xfId="11550" xr:uid="{9F3FD892-5D7E-49F7-B429-4D19246FA1D3}"/>
    <cellStyle name="Normal 3 2 2 5 3 2" xfId="24270" xr:uid="{7EA435D4-69DD-4BD5-9498-A0327D04DDAF}"/>
    <cellStyle name="Normal 3 2 2 5 4" xfId="16315" xr:uid="{4C020CBE-2A8C-47D6-9AD7-7F2FFB9A7790}"/>
    <cellStyle name="Normal 3 2 2 6" xfId="3385" xr:uid="{E5737767-EBC6-43D1-90C0-F640C226A5D1}"/>
    <cellStyle name="Normal 3 2 2 6 2" xfId="6382" xr:uid="{AEC2624A-79BD-4E6E-A161-5A082BB88278}"/>
    <cellStyle name="Normal 3 2 2 6 2 2" xfId="13709" xr:uid="{B3F0DA3B-3B63-40DC-A15E-5DA3BC816810}"/>
    <cellStyle name="Normal 3 2 2 6 2 2 2" xfId="27427" xr:uid="{8BF0CA46-4837-468A-9E2F-C36930686E2E}"/>
    <cellStyle name="Normal 3 2 2 6 2 3" xfId="19471" xr:uid="{F324C368-E8A6-4DA1-A9A2-8EBB6B587BC9}"/>
    <cellStyle name="Normal 3 2 2 6 3" xfId="11795" xr:uid="{41D75750-1E85-4573-90DE-66D4D0806254}"/>
    <cellStyle name="Normal 3 2 2 6 3 2" xfId="24515" xr:uid="{3413836D-99D3-4B64-8A7E-AE71961A39FA}"/>
    <cellStyle name="Normal 3 2 2 6 4" xfId="16560" xr:uid="{50FDB731-E8A9-499E-8B0A-BE80C6003BDF}"/>
    <cellStyle name="Normal 3 2 2 7" xfId="3563" xr:uid="{3DD08E12-7D62-433E-B7EB-977A72A6E664}"/>
    <cellStyle name="Normal 3 2 2 7 2" xfId="6552" xr:uid="{CD3E0541-AF39-4D0E-8D2C-9DC383E13F92}"/>
    <cellStyle name="Normal 3 2 2 7 2 2" xfId="13878" xr:uid="{9F57E66B-6C76-4B9F-A9E8-74ECF0FABAD9}"/>
    <cellStyle name="Normal 3 2 2 7 2 2 2" xfId="27597" xr:uid="{D6E791B9-C0EE-4892-B2F9-D17177DCA13B}"/>
    <cellStyle name="Normal 3 2 2 7 2 3" xfId="19641" xr:uid="{7C266765-F90D-4BEE-8F7B-56C295D14325}"/>
    <cellStyle name="Normal 3 2 2 7 3" xfId="11966" xr:uid="{83B1C0A1-CB02-4838-AF35-A73DE4F6522E}"/>
    <cellStyle name="Normal 3 2 2 7 3 2" xfId="24685" xr:uid="{061427C4-7EFB-465E-AC02-5B1EA05793E8}"/>
    <cellStyle name="Normal 3 2 2 7 4" xfId="16729" xr:uid="{DC9CA03B-7C58-4FF0-885D-5FC6D8A504E7}"/>
    <cellStyle name="Normal 3 2 2 8" xfId="4142" xr:uid="{4B929AAD-2A8F-42EE-8663-83C8A8514E75}"/>
    <cellStyle name="Normal 3 2 2 8 2" xfId="7098" xr:uid="{208CF285-C3C1-4AA3-B267-BAB97E2C63CB}"/>
    <cellStyle name="Normal 3 2 2 8 2 2" xfId="14167" xr:uid="{132112E7-1AE5-41B9-AF8C-142E8EC55F5A}"/>
    <cellStyle name="Normal 3 2 2 8 2 2 2" xfId="28143" xr:uid="{AE0BB1C6-6EC3-4CF8-926D-F18D84578E90}"/>
    <cellStyle name="Normal 3 2 2 8 2 3" xfId="20187" xr:uid="{6E9543C4-9520-4858-AF2A-71F579BDBB45}"/>
    <cellStyle name="Normal 3 2 2 8 3" xfId="12259" xr:uid="{AF596FDB-429F-46D4-99DE-969A29EDE9B6}"/>
    <cellStyle name="Normal 3 2 2 8 3 2" xfId="25226" xr:uid="{2AD867B1-1760-44FA-A6A3-A51C47CA18C7}"/>
    <cellStyle name="Normal 3 2 2 8 4" xfId="17270" xr:uid="{1425FB85-FA30-4C52-9EBF-67FDD0EBB703}"/>
    <cellStyle name="Normal 3 2 2 9" xfId="4773" xr:uid="{49C3188F-C128-4357-9B5A-E5BA8067F17B}"/>
    <cellStyle name="Normal 3 2 2 9 2" xfId="12551" xr:uid="{D96D5D15-0CE9-4F3F-BB51-5466CD070F08}"/>
    <cellStyle name="Normal 3 2 2 9 2 2" xfId="25834" xr:uid="{C44AC1EA-F037-4DED-A8B4-CE954B0E7329}"/>
    <cellStyle name="Normal 3 2 2 9 3" xfId="17878" xr:uid="{5154ACE8-7BF6-46FE-8343-B1AF00FE8A53}"/>
    <cellStyle name="Normal 3 2 3" xfId="664" xr:uid="{C918AB84-8D2C-4486-8C40-E9AAB28ACDF2}"/>
    <cellStyle name="Normal 3 2 3 2" xfId="1090" xr:uid="{31B327FD-1A08-43B3-86FB-5C53CDB55854}"/>
    <cellStyle name="Normal 3 2 3 2 2" xfId="2448" xr:uid="{728ED5D8-2686-482D-B55F-380784245E5F}"/>
    <cellStyle name="Normal 3 2 3 2 3" xfId="1818" xr:uid="{F16B2095-4EF6-4D43-8446-3C44E354BD82}"/>
    <cellStyle name="Normal 3 2 3 2 4" xfId="9857" xr:uid="{696C7056-B466-423E-9C59-5C9628D0C340}"/>
    <cellStyle name="Normal 3 2 3 2 5" xfId="31789" xr:uid="{BD0DCA17-8582-4B91-8BA0-770086AA60A8}"/>
    <cellStyle name="Normal 3 2 3 3" xfId="2347" xr:uid="{197351F1-1069-4400-AF83-383F73168424}"/>
    <cellStyle name="Normal 3 2 3 3 2" xfId="31788" xr:uid="{40799144-D375-456F-8576-014A0415E6BE}"/>
    <cellStyle name="Normal 3 2 4" xfId="1086" xr:uid="{AC8E9C1A-19C2-4499-8FFA-4ACF1354F3E9}"/>
    <cellStyle name="Normal 3 2 4 2" xfId="31790" xr:uid="{25949B56-B768-4E7A-A1B8-9B62BC85845D}"/>
    <cellStyle name="Normal 3 2 5" xfId="96" xr:uid="{4DD47322-0A6A-4167-A582-5CDFB55978A8}"/>
    <cellStyle name="Normal 3 2 5 2" xfId="3504" xr:uid="{2CF4EFAF-FECD-4695-B8D7-C92A3D54638A}"/>
    <cellStyle name="Normal 3 2 5 3" xfId="2788" xr:uid="{00919947-E6AF-4167-ABF6-223D1F03BA20}"/>
    <cellStyle name="Normal 3 2 5 3 2" xfId="11202" xr:uid="{C1A670CB-0544-4F69-9221-90FE2C8166B5}"/>
    <cellStyle name="Normal 3 2 5 3 2 2" xfId="23922" xr:uid="{F3F2F095-D078-4A7D-8FA3-255CD66F7292}"/>
    <cellStyle name="Normal 3 2 5 3 3" xfId="15968" xr:uid="{A43EC3FF-B86A-4490-9CA3-0E5FA079FDB3}"/>
    <cellStyle name="Normal 3 2 5 4" xfId="31791" xr:uid="{E7689ED2-AF6B-41C2-8E4C-8D4D86F88FEC}"/>
    <cellStyle name="Normal 3 2 6" xfId="3052" xr:uid="{9F7B5DA5-347B-416C-80B7-92DC0348B96B}"/>
    <cellStyle name="Normal 3 2 6 2" xfId="6049" xr:uid="{F617EAE5-772A-475A-95F1-2537175ED726}"/>
    <cellStyle name="Normal 3 2 6 2 2" xfId="13376" xr:uid="{DAD52832-1908-446D-B9E9-B82C91AEFC2B}"/>
    <cellStyle name="Normal 3 2 6 2 2 2" xfId="27094" xr:uid="{6BB0ECA6-1E25-4162-9C1A-1D591E33A149}"/>
    <cellStyle name="Normal 3 2 6 2 3" xfId="19138" xr:uid="{48BC0491-4EE1-4790-A555-53C5A8089574}"/>
    <cellStyle name="Normal 3 2 6 3" xfId="11462" xr:uid="{A6503225-FEE2-45ED-A5AF-1861844752FF}"/>
    <cellStyle name="Normal 3 2 6 3 2" xfId="24182" xr:uid="{43C303FA-C037-4168-A45C-115EA1054F48}"/>
    <cellStyle name="Normal 3 2 6 4" xfId="16227" xr:uid="{6A43E96F-8E54-402F-A7DB-CAD4E54657B4}"/>
    <cellStyle name="Normal 3 2 6 5" xfId="31784" xr:uid="{B3C66201-6B74-4EE4-BC25-E72132EE0A23}"/>
    <cellStyle name="Normal 3 2 7" xfId="3297" xr:uid="{06866501-2655-4442-86A7-F7EF5CE2F4BF}"/>
    <cellStyle name="Normal 3 2 7 2" xfId="6294" xr:uid="{A2475C2B-D046-4543-973D-A2700A7E9877}"/>
    <cellStyle name="Normal 3 2 7 2 2" xfId="13621" xr:uid="{0519159A-87FA-4BF3-9DB6-463B9DAFD3B5}"/>
    <cellStyle name="Normal 3 2 7 2 2 2" xfId="27339" xr:uid="{D447C118-E36B-43F8-8662-ABABBA04FB49}"/>
    <cellStyle name="Normal 3 2 7 2 3" xfId="19383" xr:uid="{F3683C81-A81A-416E-BB48-D66EDE214E1E}"/>
    <cellStyle name="Normal 3 2 7 3" xfId="11707" xr:uid="{36196155-C1D5-42D3-BAC8-E3E9693A7126}"/>
    <cellStyle name="Normal 3 2 7 3 2" xfId="24427" xr:uid="{D0214B22-D358-4A64-B665-C4BA8F8BF162}"/>
    <cellStyle name="Normal 3 2 7 4" xfId="16472" xr:uid="{AE4E5192-749B-4E09-BF6C-9427A51A2B47}"/>
    <cellStyle name="Normal 3 2 8" xfId="14387" xr:uid="{A08BFF53-8BB5-4BD8-A418-9D82886BC236}"/>
    <cellStyle name="Normal 3 2 8 2" xfId="28362" xr:uid="{CD6F075C-A69A-46B0-B09D-CB0DACF6E6E5}"/>
    <cellStyle name="Normal 3 2 9" xfId="9454" xr:uid="{267266EC-004E-4601-8C05-161028224CA4}"/>
    <cellStyle name="Normal 3 3" xfId="261" xr:uid="{C45F44C3-F906-450A-A63C-4924EB2D3423}"/>
    <cellStyle name="Normal 3 3 10" xfId="9784" xr:uid="{9DA2D418-F464-4F6C-ACCF-D73D74EAE3E7}"/>
    <cellStyle name="Normal 3 3 2" xfId="482" xr:uid="{68306CBC-E3BE-443F-9EE5-2D0F76BD832F}"/>
    <cellStyle name="Normal 3 3 2 2" xfId="2274" xr:uid="{1B0386AE-537B-4B8B-BCD7-67AECA60162C}"/>
    <cellStyle name="Normal 3 3 2 2 2" xfId="31793" xr:uid="{0A5CAC6D-8E8E-4FB3-B090-C146CE824B6A}"/>
    <cellStyle name="Normal 3 3 2 3" xfId="1807" xr:uid="{2305AAB6-3AA0-4EF7-8153-BEF02714B352}"/>
    <cellStyle name="Normal 3 3 2 4" xfId="9849" xr:uid="{14CE7BFB-2075-41AE-9924-1E3A6632CD54}"/>
    <cellStyle name="Normal 3 3 3" xfId="916" xr:uid="{C2AC2D7B-E1E1-4D3C-9F24-4D8E497B87D1}"/>
    <cellStyle name="Normal 3 3 3 2" xfId="2414" xr:uid="{61E999A8-C174-421C-9A44-DB0563AA362D}"/>
    <cellStyle name="Normal 3 3 3 2 2" xfId="31794" xr:uid="{952F0A5D-1FB1-434C-B138-B00FBA107DCE}"/>
    <cellStyle name="Normal 3 3 3 3" xfId="2045" xr:uid="{6B52CE72-AE9B-4B34-81BA-98FEE6A1ADF6}"/>
    <cellStyle name="Normal 3 3 3 3 2" xfId="10929" xr:uid="{90757654-CF8D-4D21-AD48-788E18A1ED57}"/>
    <cellStyle name="Normal 3 3 3 3 2 2" xfId="23400" xr:uid="{A508244D-2A23-4CD3-A39A-3924019165EA}"/>
    <cellStyle name="Normal 3 3 3 3 3" xfId="15422" xr:uid="{8D1A20CD-C3DF-491B-94CC-947C9F516295}"/>
    <cellStyle name="Normal 3 3 3 4" xfId="9941" xr:uid="{1C28DA88-423D-44DC-9927-B1D0AE52A373}"/>
    <cellStyle name="Normal 3 3 4" xfId="1096" xr:uid="{4B223865-49E1-4F4D-B559-9BC9A751643A}"/>
    <cellStyle name="Normal 3 3 4 2" xfId="32249" xr:uid="{8D64BBA9-A9C7-47FD-821F-ACAB0C006C7F}"/>
    <cellStyle name="Normal 3 3 4 3" xfId="31795" xr:uid="{BF259081-7999-4C37-8D31-4639798EE039}"/>
    <cellStyle name="Normal 3 3 5" xfId="2132" xr:uid="{B78FD7FE-95EF-4FC9-B88A-1CD2A3E87AD3}"/>
    <cellStyle name="Normal 3 3 5 2" xfId="31796" xr:uid="{BCB8D538-79F5-4995-92C6-C15E96B2BA3A}"/>
    <cellStyle name="Normal 3 3 6" xfId="2900" xr:uid="{F359132A-B7DF-4260-B576-C7A67BCE3451}"/>
    <cellStyle name="Normal 3 3 6 2" xfId="5903" xr:uid="{B20E3CEF-EE34-4212-A0EE-D44AB8CAD3E0}"/>
    <cellStyle name="Normal 3 3 6 2 2" xfId="13230" xr:uid="{176B7BF6-BA21-4808-999F-5F60A96D5E04}"/>
    <cellStyle name="Normal 3 3 6 2 2 2" xfId="26948" xr:uid="{EF649DE1-42F5-4D01-800C-8A44B5DADBA7}"/>
    <cellStyle name="Normal 3 3 6 2 3" xfId="18992" xr:uid="{449B7FF8-AC92-428D-A2F7-558BAE672648}"/>
    <cellStyle name="Normal 3 3 6 3" xfId="11314" xr:uid="{D9F12F7F-D46C-4DAF-ADD7-8FD34F8EF472}"/>
    <cellStyle name="Normal 3 3 6 3 2" xfId="24034" xr:uid="{2BD3D121-8FCC-4D04-BFFA-F1EB0576F244}"/>
    <cellStyle name="Normal 3 3 6 4" xfId="16079" xr:uid="{903EEEEC-869E-4232-B52E-50CE5396C964}"/>
    <cellStyle name="Normal 3 3 6 5" xfId="31797" xr:uid="{D111A8E9-E51A-4861-A9BC-93547971DECC}"/>
    <cellStyle name="Normal 3 3 7" xfId="3164" xr:uid="{2B1D7060-0C94-41E9-AD3C-8CBCBCD12D32}"/>
    <cellStyle name="Normal 3 3 7 2" xfId="6161" xr:uid="{E480C5AE-F14C-4222-9099-793A12BA141A}"/>
    <cellStyle name="Normal 3 3 7 2 2" xfId="13488" xr:uid="{22770AFB-181F-43B2-959C-785A283677F4}"/>
    <cellStyle name="Normal 3 3 7 2 2 2" xfId="27206" xr:uid="{BDFA7DE6-D77C-4506-A322-E6F64FCC0894}"/>
    <cellStyle name="Normal 3 3 7 2 3" xfId="19250" xr:uid="{7311D140-C273-48C8-A34D-2EEBA0554A4E}"/>
    <cellStyle name="Normal 3 3 7 3" xfId="11574" xr:uid="{F66BFB3D-3762-47A9-B3A6-EA96D28AFDCD}"/>
    <cellStyle name="Normal 3 3 7 3 2" xfId="24294" xr:uid="{F1A564E9-80C1-4593-AF50-20F94D476C50}"/>
    <cellStyle name="Normal 3 3 7 4" xfId="16339" xr:uid="{7567E221-D680-4C67-816F-41F85C3EE03F}"/>
    <cellStyle name="Normal 3 3 7 5" xfId="31792" xr:uid="{27A62A03-1343-41B4-B2FE-0DF56F564429}"/>
    <cellStyle name="Normal 3 3 8" xfId="3409" xr:uid="{A6C099D4-1323-4555-AE82-99B45A5CDF92}"/>
    <cellStyle name="Normal 3 3 8 2" xfId="6406" xr:uid="{3C591493-7FD7-4716-B3F7-2E84C04652E2}"/>
    <cellStyle name="Normal 3 3 8 2 2" xfId="13733" xr:uid="{E7C50E32-FB98-4606-AC8D-2AE080A5B952}"/>
    <cellStyle name="Normal 3 3 8 2 2 2" xfId="27451" xr:uid="{9198E1A4-2754-40A9-8A08-67EC4E3AF13C}"/>
    <cellStyle name="Normal 3 3 8 2 3" xfId="19495" xr:uid="{3802FCAD-8D81-4F5B-BA6D-D3817896C527}"/>
    <cellStyle name="Normal 3 3 8 3" xfId="11819" xr:uid="{807FC511-11FE-4D6E-ABD1-86F078F0DD67}"/>
    <cellStyle name="Normal 3 3 8 3 2" xfId="24539" xr:uid="{06A15355-8E0B-4F07-BA06-4A20091ECCF2}"/>
    <cellStyle name="Normal 3 3 8 4" xfId="16584" xr:uid="{B0A2A070-9B83-4E6A-925D-CB0A9668B81E}"/>
    <cellStyle name="Normal 3 3 9" xfId="1724" xr:uid="{00D0BDDB-ED75-4D10-969D-C71561788618}"/>
    <cellStyle name="Normal 3 3 9 2" xfId="10666" xr:uid="{B99CE0EF-B12B-4433-988E-4481D4F7266A}"/>
    <cellStyle name="Normal 3 3 9 2 2" xfId="23136" xr:uid="{B0362399-0F18-4AD7-8270-F17947FED2D1}"/>
    <cellStyle name="Normal 3 3 9 3" xfId="15169" xr:uid="{DC3066A1-47A1-4431-A9C9-5E47CCBACCA3}"/>
    <cellStyle name="Normal 3 4" xfId="304" xr:uid="{36CA199D-AF7D-4AE4-94D7-C974FB774C5E}"/>
    <cellStyle name="Normal 3 4 2" xfId="662" xr:uid="{431D9EAC-6C0D-4033-B0EC-FA19C3457FA1}"/>
    <cellStyle name="Normal 3 4 2 2" xfId="31799" xr:uid="{2AF14D03-AAD9-43B6-9A8D-34D9D106B6D1}"/>
    <cellStyle name="Normal 3 4 3" xfId="2140" xr:uid="{67A9C10A-0044-4891-987D-B8442558ED05}"/>
    <cellStyle name="Normal 3 4 3 2" xfId="31798" xr:uid="{8BE78C5C-C987-4DEB-B6C9-722AA24924AF}"/>
    <cellStyle name="Normal 3 4 4" xfId="1779" xr:uid="{ED7F7F32-7AD8-4D06-B76F-FEA20119B4B5}"/>
    <cellStyle name="Normal 3 4 4 2" xfId="10718" xr:uid="{E3A5F05D-4EF8-4A59-AFB8-893AE15C5328}"/>
    <cellStyle name="Normal 3 4 4 2 2" xfId="23188" xr:uid="{A0BD9ABE-AE0C-4780-A93A-02BC2C1EAC69}"/>
    <cellStyle name="Normal 3 4 4 3" xfId="15219" xr:uid="{0B1A687F-83DC-41A1-9526-E8D122C8AB44}"/>
    <cellStyle name="Normal 3 4 5" xfId="9831" xr:uid="{32AF5C6A-734F-48F8-825F-04613951DF4E}"/>
    <cellStyle name="Normal 3 5" xfId="422" xr:uid="{F2DE9BE5-0E9A-4E50-94AD-2780D91ABB14}"/>
    <cellStyle name="Normal 3 5 2" xfId="31801" xr:uid="{3D37CF76-4218-4773-B2E8-EA5A0E0DC872}"/>
    <cellStyle name="Normal 3 5 3" xfId="31800" xr:uid="{1F87E9DD-E34A-42F8-931C-DFDB6F978A84}"/>
    <cellStyle name="Normal 3 6" xfId="408" xr:uid="{890A0AED-E86E-4940-A21E-AE805CB09E25}"/>
    <cellStyle name="Normal 3 7" xfId="915" xr:uid="{8951AC6E-508E-492A-B64E-200DA7F1A1EE}"/>
    <cellStyle name="Normal 3 8" xfId="32208" xr:uid="{7B4BA2B9-8542-4045-AC17-DA30D90F0A2D}"/>
    <cellStyle name="Normal 3 9" xfId="32207" xr:uid="{29103CD6-3F8F-47B4-A777-5AF74623B377}"/>
    <cellStyle name="Normal 3_50200210" xfId="31802" xr:uid="{20C9C2EE-5738-4A25-AD8C-54B4DF1C0A88}"/>
    <cellStyle name="Normal 30" xfId="874" xr:uid="{8B04568D-6ACD-4639-B0AD-0170FC8CA953}"/>
    <cellStyle name="Normal 30 10" xfId="14733" xr:uid="{46D29437-592A-466A-BF59-66E536031114}"/>
    <cellStyle name="Normal 30 2" xfId="2058" xr:uid="{F62E3386-B4BF-4B02-8677-75B5998D86C7}"/>
    <cellStyle name="Normal 30 2 2" xfId="5534" xr:uid="{34D5B427-0ED5-43D5-B382-9B015D6A9FF7}"/>
    <cellStyle name="Normal 30 2 2 2" xfId="12902" xr:uid="{3B336344-1D79-4413-8FCC-F1F9BADE134C}"/>
    <cellStyle name="Normal 30 2 2 2 2" xfId="26584" xr:uid="{F3661C1E-CEB9-49BC-B3BD-80A92055B046}"/>
    <cellStyle name="Normal 30 2 2 3" xfId="18628" xr:uid="{91273971-EA90-4F43-8F77-DF5876CBE5A3}"/>
    <cellStyle name="Normal 30 2 3" xfId="10940" xr:uid="{F3517E73-DD5A-4817-BDEE-D5BA7245C64A}"/>
    <cellStyle name="Normal 30 2 3 2" xfId="23411" xr:uid="{2485FC31-2DBD-4FC4-986F-F244E9A28498}"/>
    <cellStyle name="Normal 30 2 4" xfId="15433" xr:uid="{A857A629-54EA-4ADA-A9A7-A3CB62EBBBAE}"/>
    <cellStyle name="Normal 30 2 5" xfId="31804" xr:uid="{E4F1DFFD-77DB-4DC1-967C-FF3B273945D8}"/>
    <cellStyle name="Normal 30 3" xfId="2911" xr:uid="{F19EB92E-9E2A-4841-8733-B58F37BF075E}"/>
    <cellStyle name="Normal 30 3 2" xfId="5914" xr:uid="{B0296734-4DC7-4520-901A-5EEFE2C4D627}"/>
    <cellStyle name="Normal 30 3 2 2" xfId="13241" xr:uid="{41DF3A1F-1378-4D75-80D1-23709E5534F9}"/>
    <cellStyle name="Normal 30 3 2 2 2" xfId="26959" xr:uid="{E20C2E03-C3F4-4E7C-BF13-83C7CD152025}"/>
    <cellStyle name="Normal 30 3 2 3" xfId="19003" xr:uid="{1AE8C464-1A4E-4126-906C-162902E51463}"/>
    <cellStyle name="Normal 30 3 3" xfId="11325" xr:uid="{999F6EF2-01FC-49D2-9D4E-63BB0C034C17}"/>
    <cellStyle name="Normal 30 3 3 2" xfId="24045" xr:uid="{41FE2CA4-3C99-4928-A984-D9C3A613EDF8}"/>
    <cellStyle name="Normal 30 3 4" xfId="16090" xr:uid="{732E5F1A-9842-4E54-AFF9-A9DA4CCF6C54}"/>
    <cellStyle name="Normal 30 3 5" xfId="31805" xr:uid="{F54FDA83-2F5E-445C-9086-0208F8EC2D05}"/>
    <cellStyle name="Normal 30 4" xfId="3175" xr:uid="{EA97AF61-9FC9-4105-9C7A-502121725416}"/>
    <cellStyle name="Normal 30 4 2" xfId="6172" xr:uid="{BDBADD50-7196-48B1-BE25-9F5E43C2D9F4}"/>
    <cellStyle name="Normal 30 4 2 2" xfId="13499" xr:uid="{B2691C79-D7D3-47AA-9C6F-F9B7D397FF2B}"/>
    <cellStyle name="Normal 30 4 2 2 2" xfId="27217" xr:uid="{D3B2303E-D89B-46CD-8211-1C48A60862AA}"/>
    <cellStyle name="Normal 30 4 2 3" xfId="19261" xr:uid="{F04FFCFA-1274-4658-94CC-25C34BA81909}"/>
    <cellStyle name="Normal 30 4 3" xfId="11585" xr:uid="{CAA53E34-256F-479E-AD3A-9683C076BE28}"/>
    <cellStyle name="Normal 30 4 3 2" xfId="24305" xr:uid="{04E0E980-2FCE-4854-BCE1-BA65AB2C9290}"/>
    <cellStyle name="Normal 30 4 4" xfId="16350" xr:uid="{7C408B36-3324-4167-A27C-5CE5032F7CF3}"/>
    <cellStyle name="Normal 30 4 5" xfId="31803" xr:uid="{5AF84EC0-A37F-4C97-BF39-E9BED3182B90}"/>
    <cellStyle name="Normal 30 5" xfId="3420" xr:uid="{BE775F16-9A9B-4DB0-BA76-4811058C030E}"/>
    <cellStyle name="Normal 30 5 2" xfId="6417" xr:uid="{577447C8-834A-4B43-BF3E-D0EC43F82D44}"/>
    <cellStyle name="Normal 30 5 2 2" xfId="13744" xr:uid="{428D6C68-C485-4530-92AD-64A8D10722B2}"/>
    <cellStyle name="Normal 30 5 2 2 2" xfId="27462" xr:uid="{CDED2983-FDBB-494F-A592-CB9BFE00BC49}"/>
    <cellStyle name="Normal 30 5 2 3" xfId="19506" xr:uid="{814EC4C4-F62E-4840-A37A-C95BAD46B186}"/>
    <cellStyle name="Normal 30 5 3" xfId="11830" xr:uid="{841DD589-0E3E-45D4-B302-ADCEA927B44B}"/>
    <cellStyle name="Normal 30 5 3 2" xfId="24550" xr:uid="{A4CB2BAA-78F7-4B25-9513-6FF66357B6DE}"/>
    <cellStyle name="Normal 30 5 4" xfId="16595" xr:uid="{A4204317-A09A-4455-80AB-F90C744585DF}"/>
    <cellStyle name="Normal 30 6" xfId="3716" xr:uid="{7C43EC33-0080-4BBF-B08F-BBB55475B10A}"/>
    <cellStyle name="Normal 30 6 2" xfId="6705" xr:uid="{82AB77CF-8027-4BE2-80BF-B8EAD50470DA}"/>
    <cellStyle name="Normal 30 6 2 2" xfId="14031" xr:uid="{2F546F99-2DD7-4857-B51E-3B30AE2D2C61}"/>
    <cellStyle name="Normal 30 6 2 2 2" xfId="27750" xr:uid="{3995CDCD-E22B-4AF0-AE18-B14F2E29B913}"/>
    <cellStyle name="Normal 30 6 2 3" xfId="19794" xr:uid="{2D3A1AAD-2306-4268-8C7A-5E6B7B5C2F4A}"/>
    <cellStyle name="Normal 30 6 3" xfId="12119" xr:uid="{DFC7D34F-8891-4DC2-BC05-C27F31FB2501}"/>
    <cellStyle name="Normal 30 6 3 2" xfId="24838" xr:uid="{5F7BA46D-197F-4D6F-8D2D-598B83DDC3D4}"/>
    <cellStyle name="Normal 30 6 4" xfId="16882" xr:uid="{3316F82B-C995-469B-8DB6-87AD44EB54BE}"/>
    <cellStyle name="Normal 30 7" xfId="4295" xr:uid="{1A0C9FF6-DBA1-4031-9A49-285EB5D71925}"/>
    <cellStyle name="Normal 30 7 2" xfId="7251" xr:uid="{2E0BCFE7-A15A-49FE-A510-2261C7203304}"/>
    <cellStyle name="Normal 30 7 2 2" xfId="14320" xr:uid="{69CEC187-98DB-4774-8413-2526A460F735}"/>
    <cellStyle name="Normal 30 7 2 2 2" xfId="28296" xr:uid="{D376F139-63C9-4091-A5F5-8B0D622F396A}"/>
    <cellStyle name="Normal 30 7 2 3" xfId="20340" xr:uid="{C73B398C-04D7-4809-8636-0E84B1DBF8DF}"/>
    <cellStyle name="Normal 30 7 3" xfId="12412" xr:uid="{92575190-49AB-4EE5-8F4A-F1EA970784F5}"/>
    <cellStyle name="Normal 30 7 3 2" xfId="25379" xr:uid="{4495C530-FD7F-4C50-9450-09972BD10DD4}"/>
    <cellStyle name="Normal 30 7 4" xfId="17423" xr:uid="{00C020EE-A9C9-4898-B9A7-E4E8FEEF638B}"/>
    <cellStyle name="Normal 30 8" xfId="5021" xr:uid="{21701559-9068-4DC8-A84D-C9E1477EB769}"/>
    <cellStyle name="Normal 30 8 2" xfId="12709" xr:uid="{45AB2DA6-781F-4615-B88D-4275FF1690EB}"/>
    <cellStyle name="Normal 30 8 2 2" xfId="26076" xr:uid="{B2F32BF2-609B-4553-95BF-94FD1BB159DD}"/>
    <cellStyle name="Normal 30 8 3" xfId="18120" xr:uid="{07E500B7-9414-49F5-A13B-7EA92AA466BC}"/>
    <cellStyle name="Normal 30 9" xfId="10332" xr:uid="{F18EC506-F986-431E-B20A-170106FA3139}"/>
    <cellStyle name="Normal 30 9 2" xfId="22688" xr:uid="{E856804E-E8D4-4D5B-BB11-ECB9AD1DCE70}"/>
    <cellStyle name="Normal 31" xfId="859" xr:uid="{4EC99CB7-C6D3-4936-AB7A-2A46A37831C3}"/>
    <cellStyle name="Normal 31 10" xfId="14723" xr:uid="{479D9E33-949D-47D9-8D5D-844FF632604C}"/>
    <cellStyle name="Normal 31 2" xfId="2056" xr:uid="{C170B97F-0DDA-467F-83FB-F3C96FA66E8E}"/>
    <cellStyle name="Normal 31 2 2" xfId="5532" xr:uid="{1B0902C5-4C3B-4E08-85E9-AA676E4BAB9E}"/>
    <cellStyle name="Normal 31 2 2 2" xfId="12900" xr:uid="{9AF36A9B-08B5-41D8-8C48-B03AB292D7EF}"/>
    <cellStyle name="Normal 31 2 2 2 2" xfId="26582" xr:uid="{8C36099E-0812-4CA3-ACB2-4127E6A797C4}"/>
    <cellStyle name="Normal 31 2 2 3" xfId="18626" xr:uid="{BF2B8F1F-EBB6-454D-BCF6-6E34135905CE}"/>
    <cellStyle name="Normal 31 2 3" xfId="10938" xr:uid="{DF23BF45-B210-4926-95D0-4B0355ABEA6A}"/>
    <cellStyle name="Normal 31 2 3 2" xfId="23409" xr:uid="{7E3842E5-D13E-46D4-8960-45CB48C78A03}"/>
    <cellStyle name="Normal 31 2 4" xfId="15431" xr:uid="{F9BD8F50-13BB-4132-AE70-A44D7A3FBAFB}"/>
    <cellStyle name="Normal 31 2 5" xfId="31807" xr:uid="{442348BE-3D7F-4F1D-89D9-C39E7A9E2548}"/>
    <cellStyle name="Normal 31 3" xfId="2909" xr:uid="{7B621C60-A9A2-4D39-BAE4-70CC8DAB9729}"/>
    <cellStyle name="Normal 31 3 2" xfId="5912" xr:uid="{98440632-FC18-4136-BD55-53C2D610F985}"/>
    <cellStyle name="Normal 31 3 2 2" xfId="13239" xr:uid="{D06EAF47-D573-4E2A-93F1-21236E3CD9C4}"/>
    <cellStyle name="Normal 31 3 2 2 2" xfId="26957" xr:uid="{9D78CECC-6C3E-46BF-9A10-EED304FEBBB4}"/>
    <cellStyle name="Normal 31 3 2 3" xfId="19001" xr:uid="{BB908F2A-36DF-4134-A7B6-445CDFF75F7D}"/>
    <cellStyle name="Normal 31 3 3" xfId="11323" xr:uid="{2414AD3D-2596-4DA8-9696-D8BDBDDF4954}"/>
    <cellStyle name="Normal 31 3 3 2" xfId="24043" xr:uid="{3CDA799B-EE75-4780-A780-10689E189BE9}"/>
    <cellStyle name="Normal 31 3 4" xfId="16088" xr:uid="{64310EBA-C5D2-4CEA-B87A-C527EDC0A695}"/>
    <cellStyle name="Normal 31 3 5" xfId="31808" xr:uid="{E52F6053-E393-4122-9C46-5C7135DD39D6}"/>
    <cellStyle name="Normal 31 4" xfId="3173" xr:uid="{D4F76696-8E08-4B5B-8A62-2102E38D41AE}"/>
    <cellStyle name="Normal 31 4 2" xfId="6170" xr:uid="{A73C5B18-43BD-42F5-809D-F6B40B6E0AED}"/>
    <cellStyle name="Normal 31 4 2 2" xfId="13497" xr:uid="{98FF529F-5667-4A84-A011-01C49DDCCC75}"/>
    <cellStyle name="Normal 31 4 2 2 2" xfId="27215" xr:uid="{F21F2182-3E43-434F-962F-3C3CB5A28233}"/>
    <cellStyle name="Normal 31 4 2 3" xfId="19259" xr:uid="{F8AB3464-4EB1-4114-AD38-D9669698F2EF}"/>
    <cellStyle name="Normal 31 4 3" xfId="11583" xr:uid="{22F4E192-376E-4C30-8C38-42A21E223EE3}"/>
    <cellStyle name="Normal 31 4 3 2" xfId="24303" xr:uid="{71008690-4154-4880-A855-F88DDD203DF2}"/>
    <cellStyle name="Normal 31 4 4" xfId="16348" xr:uid="{8D5FCBEA-AFF3-48E3-9E73-80B00C1B7F69}"/>
    <cellStyle name="Normal 31 4 5" xfId="31809" xr:uid="{4839F1CC-0425-4B70-927F-DEF8260BD3A2}"/>
    <cellStyle name="Normal 31 5" xfId="3418" xr:uid="{D55FA304-D41D-4434-8546-EE5D57653EA2}"/>
    <cellStyle name="Normal 31 5 2" xfId="6415" xr:uid="{4C801E8D-10FB-47AE-BBE1-492252469798}"/>
    <cellStyle name="Normal 31 5 2 2" xfId="13742" xr:uid="{6D91E9D6-82D4-4F03-BE3E-1D13908AA370}"/>
    <cellStyle name="Normal 31 5 2 2 2" xfId="27460" xr:uid="{9F7D56BC-93A9-4334-818B-AAEC965AE987}"/>
    <cellStyle name="Normal 31 5 2 3" xfId="19504" xr:uid="{680A1278-6ABC-4A6A-B683-EF1EC237AC7D}"/>
    <cellStyle name="Normal 31 5 3" xfId="11828" xr:uid="{586DA739-3551-4301-8DFF-123D9C266F98}"/>
    <cellStyle name="Normal 31 5 3 2" xfId="24548" xr:uid="{D78206FB-A7AD-4B12-AD4B-DEF9115E92A1}"/>
    <cellStyle name="Normal 31 5 4" xfId="16593" xr:uid="{7A623FFD-CDAF-49D8-B8C1-17A1A248B9BE}"/>
    <cellStyle name="Normal 31 5 5" xfId="31806" xr:uid="{5CF50D2B-F721-4930-A7BE-8F4A3E0587D8}"/>
    <cellStyle name="Normal 31 6" xfId="3709" xr:uid="{CCD1D648-FF0E-418E-B4C9-223B4F398AE8}"/>
    <cellStyle name="Normal 31 6 2" xfId="6698" xr:uid="{C7C62807-716A-4490-A449-67D316CDC5C2}"/>
    <cellStyle name="Normal 31 6 2 2" xfId="14024" xr:uid="{73D6F297-511C-4822-B3D3-295DEDC03665}"/>
    <cellStyle name="Normal 31 6 2 2 2" xfId="27743" xr:uid="{6001DD7F-47F2-4549-8552-7F541E12BE93}"/>
    <cellStyle name="Normal 31 6 2 3" xfId="19787" xr:uid="{AE85842F-1E4F-4C5B-9F07-DEB696275D57}"/>
    <cellStyle name="Normal 31 6 3" xfId="12112" xr:uid="{23BC6ECD-2BB9-4F4F-8731-3714BEE82393}"/>
    <cellStyle name="Normal 31 6 3 2" xfId="24831" xr:uid="{5DA28EA0-0F59-4A4F-8875-0699D66F077B}"/>
    <cellStyle name="Normal 31 6 4" xfId="16875" xr:uid="{51640C73-460B-4CCD-96C3-896DD565A784}"/>
    <cellStyle name="Normal 31 7" xfId="4288" xr:uid="{90DC13E5-A2DE-4559-B3BF-F17CC4C690C7}"/>
    <cellStyle name="Normal 31 7 2" xfId="7244" xr:uid="{BC83F76B-3FDE-472A-8F64-E2A8F0380694}"/>
    <cellStyle name="Normal 31 7 2 2" xfId="14313" xr:uid="{C6AB4185-D0FD-43DF-9D08-E0FE14E3C018}"/>
    <cellStyle name="Normal 31 7 2 2 2" xfId="28289" xr:uid="{122F274A-3750-458C-9293-F430C4DAD172}"/>
    <cellStyle name="Normal 31 7 2 3" xfId="20333" xr:uid="{A1981E31-E084-41CD-B3BB-BD572045294A}"/>
    <cellStyle name="Normal 31 7 3" xfId="12405" xr:uid="{87299E2A-AA2D-45F2-83BF-324954428DC6}"/>
    <cellStyle name="Normal 31 7 3 2" xfId="25372" xr:uid="{40A8DF68-9742-445C-8AF1-F5246EDBBDE6}"/>
    <cellStyle name="Normal 31 7 4" xfId="17416" xr:uid="{46E2F739-1EA6-485C-A6B3-9BA484E11D3E}"/>
    <cellStyle name="Normal 31 8" xfId="5009" xr:uid="{819FFD84-2587-42A0-89F2-BAD707E7B906}"/>
    <cellStyle name="Normal 31 8 2" xfId="12702" xr:uid="{8B4901E0-0683-4A1E-9F1E-104D8879864B}"/>
    <cellStyle name="Normal 31 8 2 2" xfId="26064" xr:uid="{090D6357-BAD6-47F2-9BB9-C3ECB703E72D}"/>
    <cellStyle name="Normal 31 8 3" xfId="18108" xr:uid="{85B7C16D-E859-4A46-BF69-167D0C73A963}"/>
    <cellStyle name="Normal 31 9" xfId="10325" xr:uid="{FF6B4E07-7236-4763-AB51-A3292C6B1E86}"/>
    <cellStyle name="Normal 31 9 2" xfId="22681" xr:uid="{3272774E-3C91-4493-BFA9-92D73FFD9CAA}"/>
    <cellStyle name="Normal 32" xfId="869" xr:uid="{CD7CA6CB-9913-49FA-926D-0F968D3D57B4}"/>
    <cellStyle name="Normal 32 10" xfId="14730" xr:uid="{B843EEEC-E021-45A6-A191-161BCC137EC7}"/>
    <cellStyle name="Normal 32 2" xfId="2064" xr:uid="{DAE9F0D3-7F2A-4664-9C51-3ED472579C83}"/>
    <cellStyle name="Normal 32 2 2" xfId="5540" xr:uid="{401A370C-7D90-4CE9-8E75-0DE7F7FE3C9A}"/>
    <cellStyle name="Normal 32 2 2 2" xfId="12908" xr:uid="{485C2CB0-2BB1-4DBC-937F-084EF00FCE99}"/>
    <cellStyle name="Normal 32 2 2 2 2" xfId="26590" xr:uid="{A35FB2AE-36FC-4EA0-98D2-BF4FBF4A2A8C}"/>
    <cellStyle name="Normal 32 2 2 3" xfId="18634" xr:uid="{1B0FADE7-769F-443D-BCD7-D24959835849}"/>
    <cellStyle name="Normal 32 2 2 4" xfId="31812" xr:uid="{563B272E-FAFE-4F98-9557-5BCB49ADCCBE}"/>
    <cellStyle name="Normal 32 2 3" xfId="10946" xr:uid="{C838FE54-AB3C-4874-B1A7-FC565409AAB0}"/>
    <cellStyle name="Normal 32 2 3 2" xfId="23417" xr:uid="{4F53C53A-6518-4EC6-B7AC-3CF3E9857B40}"/>
    <cellStyle name="Normal 32 2 4" xfId="15439" xr:uid="{5C479EEE-E674-4ABA-B3BE-0A668BC9DCD3}"/>
    <cellStyle name="Normal 32 2 5" xfId="31811" xr:uid="{56E90E1F-CC7D-48D5-BCA7-18AF25EAFA7D}"/>
    <cellStyle name="Normal 32 3" xfId="2918" xr:uid="{8F49BBEB-96EF-41F5-9EBA-622A40AB42F4}"/>
    <cellStyle name="Normal 32 3 2" xfId="5921" xr:uid="{60DAFD34-C78E-4E67-AFA1-362CBCB3E58A}"/>
    <cellStyle name="Normal 32 3 2 2" xfId="13248" xr:uid="{64B74F34-E237-4E16-B3EA-DA5110A4175F}"/>
    <cellStyle name="Normal 32 3 2 2 2" xfId="26966" xr:uid="{040BAC38-B189-49EE-B31A-581787338E24}"/>
    <cellStyle name="Normal 32 3 2 3" xfId="19010" xr:uid="{C3EFC345-4A92-4588-9783-1F8FA79C2079}"/>
    <cellStyle name="Normal 32 3 3" xfId="11332" xr:uid="{AD4A34E1-907B-469E-8C7A-6096E4A8C984}"/>
    <cellStyle name="Normal 32 3 3 2" xfId="24052" xr:uid="{40AECB3D-C738-43C0-AC55-07735FD48114}"/>
    <cellStyle name="Normal 32 3 4" xfId="16097" xr:uid="{56EF4193-E438-463B-B912-59384F3C4B08}"/>
    <cellStyle name="Normal 32 3 5" xfId="31813" xr:uid="{9A3EE4F5-580D-4C2E-A0CC-842BBACF211F}"/>
    <cellStyle name="Normal 32 4" xfId="3182" xr:uid="{FDC40A9A-7ADB-468C-9461-252E55DCE658}"/>
    <cellStyle name="Normal 32 4 2" xfId="6179" xr:uid="{30741413-7948-4354-B32F-CD1AB1BDD5CA}"/>
    <cellStyle name="Normal 32 4 2 2" xfId="13506" xr:uid="{E6DF45D7-92DB-463F-920E-E76E322F6C65}"/>
    <cellStyle name="Normal 32 4 2 2 2" xfId="27224" xr:uid="{EA95A37A-3F25-401A-977D-36E2DDE0CA01}"/>
    <cellStyle name="Normal 32 4 2 3" xfId="19268" xr:uid="{7AF7E2A1-F1AC-44A6-9772-7EDF0FE6D524}"/>
    <cellStyle name="Normal 32 4 3" xfId="11592" xr:uid="{274F73B1-DED5-4433-9C57-7160CF718434}"/>
    <cellStyle name="Normal 32 4 3 2" xfId="24312" xr:uid="{2969FD13-DF42-4E55-9E19-D1488B42A569}"/>
    <cellStyle name="Normal 32 4 4" xfId="16357" xr:uid="{52176A37-436A-4D6E-9C1D-FF03B3806F28}"/>
    <cellStyle name="Normal 32 4 5" xfId="31810" xr:uid="{45227791-B69E-4DC9-9A0D-8A1FF52D107A}"/>
    <cellStyle name="Normal 32 5" xfId="3427" xr:uid="{D0C9B7C4-E6A5-46B6-8002-5B128749C7EA}"/>
    <cellStyle name="Normal 32 5 2" xfId="6424" xr:uid="{F1D2CE9C-02A7-46B1-9561-100E394DA2CA}"/>
    <cellStyle name="Normal 32 5 2 2" xfId="13751" xr:uid="{C2903E9E-7EDB-4530-B1D1-BA09FEF5DE56}"/>
    <cellStyle name="Normal 32 5 2 2 2" xfId="27469" xr:uid="{6E4CDFC7-FE64-4D70-8D93-72CE90840673}"/>
    <cellStyle name="Normal 32 5 2 3" xfId="19513" xr:uid="{F55F7D43-8402-43AB-A849-AE72A5BF37A6}"/>
    <cellStyle name="Normal 32 5 3" xfId="11837" xr:uid="{A9F5BFC6-F89F-4F2C-AC06-4899AF3506C3}"/>
    <cellStyle name="Normal 32 5 3 2" xfId="24557" xr:uid="{06A308D9-9184-4DBE-B4EA-105C6C8C4D8E}"/>
    <cellStyle name="Normal 32 5 4" xfId="16602" xr:uid="{CC27F1B2-E6CC-40FE-8F7D-9E8CF9CA33FC}"/>
    <cellStyle name="Normal 32 6" xfId="3714" xr:uid="{6219D0E0-C51D-4A41-B9F8-232C79C3A605}"/>
    <cellStyle name="Normal 32 6 2" xfId="6703" xr:uid="{182A2722-28F0-4F59-812D-705314FA2831}"/>
    <cellStyle name="Normal 32 6 2 2" xfId="14029" xr:uid="{2D9AE9D8-1E43-4B7B-A745-BB9164AB6BCB}"/>
    <cellStyle name="Normal 32 6 2 2 2" xfId="27748" xr:uid="{3F2DDCBB-609B-41E7-B991-4BE5684FEDE6}"/>
    <cellStyle name="Normal 32 6 2 3" xfId="19792" xr:uid="{5E84B37A-DB9F-4138-96AF-96A0D9763FC9}"/>
    <cellStyle name="Normal 32 6 3" xfId="12117" xr:uid="{F2DD28CA-C342-4527-B2BC-4FB4D294B6E8}"/>
    <cellStyle name="Normal 32 6 3 2" xfId="24836" xr:uid="{5832621A-E01F-4665-B03C-C493E9B2DC87}"/>
    <cellStyle name="Normal 32 6 4" xfId="16880" xr:uid="{5B1F6507-2D3D-4B11-AA15-411AA62E6ADB}"/>
    <cellStyle name="Normal 32 7" xfId="4293" xr:uid="{96B0E8EC-39DD-4590-9149-2FBE76D74F34}"/>
    <cellStyle name="Normal 32 7 2" xfId="7249" xr:uid="{8187E451-3B4D-48D7-BB6B-D076BF978548}"/>
    <cellStyle name="Normal 32 7 2 2" xfId="14318" xr:uid="{EEBE34AB-4993-4144-BDCA-B00B91E81CAB}"/>
    <cellStyle name="Normal 32 7 2 2 2" xfId="28294" xr:uid="{54839503-1AD7-4516-9C2F-059C45353516}"/>
    <cellStyle name="Normal 32 7 2 3" xfId="20338" xr:uid="{DCC7BCC9-D0DA-4367-B376-A84AD23CA0D0}"/>
    <cellStyle name="Normal 32 7 3" xfId="12410" xr:uid="{11ED33E9-80FE-49E2-9FD6-AA6EF35849AE}"/>
    <cellStyle name="Normal 32 7 3 2" xfId="25377" xr:uid="{8A7090C6-48ED-4EEA-8A93-9394F5BA13D8}"/>
    <cellStyle name="Normal 32 7 4" xfId="17421" xr:uid="{D358B959-4610-4095-82D6-04B0549050B6}"/>
    <cellStyle name="Normal 32 8" xfId="5016" xr:uid="{C733D4B5-D836-46DD-80CB-198FE7F96CCA}"/>
    <cellStyle name="Normal 32 8 2" xfId="12707" xr:uid="{C03EE4BA-A7E5-449E-BCF4-E86E2D46FFB7}"/>
    <cellStyle name="Normal 32 8 2 2" xfId="26071" xr:uid="{E4EE64ED-3944-4C19-ACBC-6294A5CF99FD}"/>
    <cellStyle name="Normal 32 8 3" xfId="18115" xr:uid="{339D8352-9020-49B9-9356-E1021C73AB04}"/>
    <cellStyle name="Normal 32 9" xfId="10330" xr:uid="{E2A2BD5E-D25B-4D3C-A35B-B1C027047E61}"/>
    <cellStyle name="Normal 32 9 2" xfId="22686" xr:uid="{BDAFA8A8-0CC3-421D-B7FE-66E194FDCCE7}"/>
    <cellStyle name="Normal 33" xfId="5" xr:uid="{00000000-0005-0000-0000-000005000000}"/>
    <cellStyle name="Normal 33 10" xfId="14437" xr:uid="{210693A1-F4F8-4907-9CDE-E785CDD62303}"/>
    <cellStyle name="Normal 33 2" xfId="1804" xr:uid="{867288F9-20C2-4D5E-A3A2-4641DB5E95EA}"/>
    <cellStyle name="Normal 33 2 2" xfId="5409" xr:uid="{F1C79E62-E2E4-4242-A9A7-227A2A94D248}"/>
    <cellStyle name="Normal 33 2 2 2" xfId="12786" xr:uid="{B04E087D-7C69-437D-8B86-9D9FB857258C}"/>
    <cellStyle name="Normal 33 2 2 2 2" xfId="26460" xr:uid="{F7DFE3B3-C83A-4FF0-AD47-1F815C3C1944}"/>
    <cellStyle name="Normal 33 2 2 3" xfId="18504" xr:uid="{8334D1F6-0D36-4723-B8D7-AB92A4F0858D}"/>
    <cellStyle name="Normal 33 2 3" xfId="10732" xr:uid="{C5E213F1-A655-490C-A1B8-EA02A3F14656}"/>
    <cellStyle name="Normal 33 2 3 2" xfId="23202" xr:uid="{2836959F-00F2-49CB-9417-DCA461F3FA5C}"/>
    <cellStyle name="Normal 33 2 4" xfId="15232" xr:uid="{D93A43AA-FA35-46FC-833B-C3D3F0384D6A}"/>
    <cellStyle name="Normal 33 2 5" xfId="31815" xr:uid="{D6D15651-6B3C-4008-8DDC-354900BE6DE0}"/>
    <cellStyle name="Normal 33 3" xfId="2915" xr:uid="{CDEFF34F-2033-4E0F-8F12-E428FA35B2DB}"/>
    <cellStyle name="Normal 33 3 2" xfId="5918" xr:uid="{213912B7-D81D-4055-AED7-B767D4DC4235}"/>
    <cellStyle name="Normal 33 3 2 2" xfId="13245" xr:uid="{5CD6CA90-3724-4799-869D-5F418F8317E3}"/>
    <cellStyle name="Normal 33 3 2 2 2" xfId="26963" xr:uid="{6884FB57-E2EA-444B-B382-EA0697B4457E}"/>
    <cellStyle name="Normal 33 3 2 3" xfId="19007" xr:uid="{931E955C-38B9-4C5A-86A0-607F3091C0F3}"/>
    <cellStyle name="Normal 33 3 3" xfId="11329" xr:uid="{70B9E32F-A94B-448C-B123-4603C0917851}"/>
    <cellStyle name="Normal 33 3 3 2" xfId="24049" xr:uid="{90DF15D5-4C7C-432F-8264-20F8944A4F7C}"/>
    <cellStyle name="Normal 33 3 4" xfId="16094" xr:uid="{8790E027-2CEB-49BF-959C-FB2BE36486B2}"/>
    <cellStyle name="Normal 33 3 5" xfId="31816" xr:uid="{CCCFD363-C7CA-4FD2-99B9-ECD1D6E225B8}"/>
    <cellStyle name="Normal 33 4" xfId="3179" xr:uid="{BAE8F95D-70CC-47A9-BBE8-BB626B59E4B9}"/>
    <cellStyle name="Normal 33 4 2" xfId="6176" xr:uid="{6CEE8341-C107-4A47-BC4D-BDAFA05C0242}"/>
    <cellStyle name="Normal 33 4 2 2" xfId="13503" xr:uid="{C3C8CD71-47C0-4315-B029-9B9F6E45FBAB}"/>
    <cellStyle name="Normal 33 4 2 2 2" xfId="27221" xr:uid="{7A584034-48A5-404B-A180-AE5C113B00D5}"/>
    <cellStyle name="Normal 33 4 2 3" xfId="19265" xr:uid="{EFC1EB43-96D5-424C-8782-FD3838319679}"/>
    <cellStyle name="Normal 33 4 3" xfId="11589" xr:uid="{1ABC17D8-9605-40E2-BAD4-C6353DE697FA}"/>
    <cellStyle name="Normal 33 4 3 2" xfId="24309" xr:uid="{E67B431C-D0A6-4C59-AFDD-3F176ACB00BE}"/>
    <cellStyle name="Normal 33 4 4" xfId="16354" xr:uid="{3142503D-94A7-440C-9293-E5892E873E04}"/>
    <cellStyle name="Normal 33 4 5" xfId="31817" xr:uid="{47017253-6469-4662-8234-21E624AC13F9}"/>
    <cellStyle name="Normal 33 5" xfId="3424" xr:uid="{4D3ED983-12D1-4E7B-9F4A-44859E2E7968}"/>
    <cellStyle name="Normal 33 5 2" xfId="6421" xr:uid="{F7495A5F-EF00-49F6-A47A-D98C4C3F4251}"/>
    <cellStyle name="Normal 33 5 2 2" xfId="13748" xr:uid="{1E695C2B-C360-46D2-8B0A-B5124985C8DA}"/>
    <cellStyle name="Normal 33 5 2 2 2" xfId="27466" xr:uid="{6100457D-529D-4D74-9ABE-741A01D0A714}"/>
    <cellStyle name="Normal 33 5 2 3" xfId="19510" xr:uid="{A17C5192-8B0D-43D3-83A5-07991C49CA88}"/>
    <cellStyle name="Normal 33 5 3" xfId="11834" xr:uid="{605CC92C-176A-4241-BA79-BD611E49293A}"/>
    <cellStyle name="Normal 33 5 3 2" xfId="24554" xr:uid="{34F14DC7-96A4-4DB5-B72C-98AF91869E39}"/>
    <cellStyle name="Normal 33 5 4" xfId="16599" xr:uid="{967472DD-F715-4DB7-B959-10213662609F}"/>
    <cellStyle name="Normal 33 5 5" xfId="31814" xr:uid="{9F7941A4-F860-4392-8F1A-161A7E9A6B30}"/>
    <cellStyle name="Normal 33 6" xfId="3485" xr:uid="{B79D783C-F4D9-45CB-A6A4-EA17E59C34D7}"/>
    <cellStyle name="Normal 33 6 2" xfId="6482" xr:uid="{890F15A3-0D1D-4F2C-96C8-98212CAF1E7D}"/>
    <cellStyle name="Normal 33 6 2 2" xfId="13809" xr:uid="{B589872C-3FE7-40D1-BE32-E479A6749463}"/>
    <cellStyle name="Normal 33 6 2 2 2" xfId="27527" xr:uid="{F655CAF3-BC05-49A2-8E20-9255D55A86D1}"/>
    <cellStyle name="Normal 33 6 2 3" xfId="19571" xr:uid="{1C222817-A8F1-4460-8DBE-6FD778E68449}"/>
    <cellStyle name="Normal 33 6 3" xfId="11895" xr:uid="{A9B444FF-8D64-4D06-A1CD-606431519EC4}"/>
    <cellStyle name="Normal 33 6 3 2" xfId="24615" xr:uid="{2C3F078E-BFCE-45D5-A9B8-7A3C630C71EC}"/>
    <cellStyle name="Normal 33 6 4" xfId="16660" xr:uid="{6EAED5CE-72A6-4515-9FC8-3A5151132F86}"/>
    <cellStyle name="Normal 33 7" xfId="4070" xr:uid="{2E60E021-75AA-4220-8CBA-58B70664DB0C}"/>
    <cellStyle name="Normal 33 7 2" xfId="7026" xr:uid="{2F88094E-9B61-4DE3-A4F3-5FBBD92B6601}"/>
    <cellStyle name="Normal 33 7 2 2" xfId="14095" xr:uid="{0CC3C43E-B54D-459C-AC8D-1E1B19962EBC}"/>
    <cellStyle name="Normal 33 7 2 2 2" xfId="28071" xr:uid="{C87E067B-6D58-4EE5-B22B-C042E33AD826}"/>
    <cellStyle name="Normal 33 7 2 3" xfId="20115" xr:uid="{252F71B3-7E74-4186-9C42-9ED92B09D95B}"/>
    <cellStyle name="Normal 33 7 3" xfId="12187" xr:uid="{284A103E-1935-4842-BE91-0BD8903B5A9D}"/>
    <cellStyle name="Normal 33 7 3 2" xfId="25154" xr:uid="{A31B6197-60CD-4EBA-A969-BA24B030A704}"/>
    <cellStyle name="Normal 33 7 4" xfId="17198" xr:uid="{2405716F-5D45-437E-B255-3C73F930E843}"/>
    <cellStyle name="Normal 33 8" xfId="4618" xr:uid="{9CD2AA1B-CA89-4A9C-BEE7-ABBA20F5EB1D}"/>
    <cellStyle name="Normal 33 8 2" xfId="12479" xr:uid="{C3A7CF60-7BC9-4A8C-86D4-EB9EAF7A7B85}"/>
    <cellStyle name="Normal 33 8 2 2" xfId="25698" xr:uid="{5D76B829-BB3A-4671-812A-3EDB01B055EA}"/>
    <cellStyle name="Normal 33 8 3" xfId="17742" xr:uid="{F265CA15-7A91-44EC-949A-6678F8D1A39D}"/>
    <cellStyle name="Normal 33 9" xfId="10004" xr:uid="{36CEEF14-8E41-40D3-BC5C-EEB76491512B}"/>
    <cellStyle name="Normal 33 9 2" xfId="22389" xr:uid="{64539502-F67F-40B2-9FD7-CDE211481CB3}"/>
    <cellStyle name="Normal 34" xfId="866" xr:uid="{60C1AD72-A30A-43C3-BFC6-2A3B592ED694}"/>
    <cellStyle name="Normal 34 10" xfId="14728" xr:uid="{5E87DDA1-ED4B-4492-8E37-A2E94F61EA63}"/>
    <cellStyle name="Normal 34 2" xfId="2057" xr:uid="{D79F5A0B-8D5B-4F19-977C-A8F17A310E74}"/>
    <cellStyle name="Normal 34 2 2" xfId="5533" xr:uid="{63716547-DB0D-4941-AD62-FC9FD1976572}"/>
    <cellStyle name="Normal 34 2 2 2" xfId="12901" xr:uid="{13812E91-5C06-4378-8AB2-0480192CC6F9}"/>
    <cellStyle name="Normal 34 2 2 2 2" xfId="26583" xr:uid="{ECA3389C-AC00-4E35-B110-E8FD2BB0BB65}"/>
    <cellStyle name="Normal 34 2 2 3" xfId="18627" xr:uid="{5C301C18-772A-4DB7-8B05-3DF25EB22F6F}"/>
    <cellStyle name="Normal 34 2 3" xfId="10939" xr:uid="{B714DFB4-A9C2-4F17-9D77-73F5114FF105}"/>
    <cellStyle name="Normal 34 2 3 2" xfId="23410" xr:uid="{7A8FCA44-9A85-4BCC-AFB5-06807E3CE538}"/>
    <cellStyle name="Normal 34 2 4" xfId="15432" xr:uid="{9ED7933F-8DBD-4699-9871-B2F81985EDBC}"/>
    <cellStyle name="Normal 34 2 5" xfId="31819" xr:uid="{7A657F1F-BAC3-49F6-B9D5-BE5958828534}"/>
    <cellStyle name="Normal 34 3" xfId="2910" xr:uid="{B2792F93-758A-4CD1-BFFE-AE2CF5F2D53E}"/>
    <cellStyle name="Normal 34 3 2" xfId="5913" xr:uid="{C5F32233-8322-4A4F-8D8A-E7D1668EE09D}"/>
    <cellStyle name="Normal 34 3 2 2" xfId="13240" xr:uid="{C4917715-88AB-4F5D-9A1B-C8749C3CF8D5}"/>
    <cellStyle name="Normal 34 3 2 2 2" xfId="26958" xr:uid="{2134EC29-8E82-41F7-B374-DDFCEC93D733}"/>
    <cellStyle name="Normal 34 3 2 3" xfId="19002" xr:uid="{DED87A81-37B1-4B03-A536-1E6265EA947F}"/>
    <cellStyle name="Normal 34 3 3" xfId="11324" xr:uid="{DFC038EF-3176-40EE-A13D-3D55387848EF}"/>
    <cellStyle name="Normal 34 3 3 2" xfId="24044" xr:uid="{B1D2F0BA-1FD5-44E7-81F5-E8CA5EA06951}"/>
    <cellStyle name="Normal 34 3 4" xfId="16089" xr:uid="{0F440E44-9B82-4418-B77E-DDC29A6D17B7}"/>
    <cellStyle name="Normal 34 3 5" xfId="31820" xr:uid="{46AF31B4-D4F3-4114-AF0F-CC0E75FB5A99}"/>
    <cellStyle name="Normal 34 4" xfId="3174" xr:uid="{CFF2C14F-0986-469C-92E2-A4D9A4C3BDA5}"/>
    <cellStyle name="Normal 34 4 2" xfId="6171" xr:uid="{FD13D478-D1A8-46E3-B716-39B25407D78C}"/>
    <cellStyle name="Normal 34 4 2 2" xfId="13498" xr:uid="{25FE0893-AD1B-4563-A327-28C742D6F03D}"/>
    <cellStyle name="Normal 34 4 2 2 2" xfId="27216" xr:uid="{D03B9143-90B0-454D-9B00-20A954E36384}"/>
    <cellStyle name="Normal 34 4 2 3" xfId="19260" xr:uid="{53AAE69A-93F8-48AF-8F9E-8F550DB8B624}"/>
    <cellStyle name="Normal 34 4 3" xfId="11584" xr:uid="{B228A706-13CF-492B-951A-7EAECD87D267}"/>
    <cellStyle name="Normal 34 4 3 2" xfId="24304" xr:uid="{8EC7F795-A218-4B1F-B2D1-455BB8B37907}"/>
    <cellStyle name="Normal 34 4 4" xfId="16349" xr:uid="{63F18FA2-A696-4E79-81F2-37312DE94577}"/>
    <cellStyle name="Normal 34 4 5" xfId="31821" xr:uid="{2F0A7829-7CF5-4290-9C16-DD034D4CDB14}"/>
    <cellStyle name="Normal 34 5" xfId="3419" xr:uid="{070836A7-D1A3-4B38-8FB5-19CFF237A984}"/>
    <cellStyle name="Normal 34 5 2" xfId="6416" xr:uid="{61B58817-3FC1-4FF4-B571-EC6A71712782}"/>
    <cellStyle name="Normal 34 5 2 2" xfId="13743" xr:uid="{029E8735-574D-421A-A17D-EF780127E7B6}"/>
    <cellStyle name="Normal 34 5 2 2 2" xfId="27461" xr:uid="{1A151CBA-FF31-43AA-AED5-4939DE78EAE5}"/>
    <cellStyle name="Normal 34 5 2 3" xfId="19505" xr:uid="{16684C92-ADE1-43F1-B036-D0C2D0D38648}"/>
    <cellStyle name="Normal 34 5 3" xfId="11829" xr:uid="{F6565BED-E4A2-4434-952D-CC28582FC1A5}"/>
    <cellStyle name="Normal 34 5 3 2" xfId="24549" xr:uid="{A4A31166-6CF1-4615-8926-750B4CFAE78B}"/>
    <cellStyle name="Normal 34 5 4" xfId="16594" xr:uid="{2799841A-E824-4457-8C1D-C357ABBE3778}"/>
    <cellStyle name="Normal 34 5 5" xfId="31818" xr:uid="{029CFB05-0379-4C83-AF54-EBB463D24E82}"/>
    <cellStyle name="Normal 34 6" xfId="3712" xr:uid="{5A218793-4B9A-44AB-BA55-9B3A7074EA04}"/>
    <cellStyle name="Normal 34 6 2" xfId="6701" xr:uid="{8C6739E2-F2DC-4248-A2F4-28D7F93CF074}"/>
    <cellStyle name="Normal 34 6 2 2" xfId="14027" xr:uid="{672288CA-314C-4ADB-882C-99C826989029}"/>
    <cellStyle name="Normal 34 6 2 2 2" xfId="27746" xr:uid="{61105AFB-7F0B-40E5-911D-427B9848A8E3}"/>
    <cellStyle name="Normal 34 6 2 3" xfId="19790" xr:uid="{0254B592-3B6F-4D40-95F0-DAB8F94201EC}"/>
    <cellStyle name="Normal 34 6 3" xfId="12115" xr:uid="{540F1D87-7388-4C51-BE0C-43824478ACAF}"/>
    <cellStyle name="Normal 34 6 3 2" xfId="24834" xr:uid="{030B41A9-F765-46EF-A8B7-A512191F4915}"/>
    <cellStyle name="Normal 34 6 4" xfId="16878" xr:uid="{D78D1B99-AAC7-4FE2-B6AB-5217AA476B65}"/>
    <cellStyle name="Normal 34 7" xfId="4291" xr:uid="{F60848EF-9979-437D-ACA8-A86749158095}"/>
    <cellStyle name="Normal 34 7 2" xfId="7247" xr:uid="{3E4EC447-0586-4607-BA3B-7751F12FD3C3}"/>
    <cellStyle name="Normal 34 7 2 2" xfId="14316" xr:uid="{DACB20FF-94F9-4A2B-ABCB-09EF41BC984C}"/>
    <cellStyle name="Normal 34 7 2 2 2" xfId="28292" xr:uid="{0EC0B2E4-253F-4348-B16F-09F49FA98289}"/>
    <cellStyle name="Normal 34 7 2 3" xfId="20336" xr:uid="{5EC4E238-2C6D-477A-99D7-B6EB4BC1F998}"/>
    <cellStyle name="Normal 34 7 3" xfId="12408" xr:uid="{21112529-361A-48F5-9207-0AB4C0484ABB}"/>
    <cellStyle name="Normal 34 7 3 2" xfId="25375" xr:uid="{44BB2DD8-E979-4387-8DA3-DE09B22A7339}"/>
    <cellStyle name="Normal 34 7 4" xfId="17419" xr:uid="{CBDDB6A7-4CCD-45E7-BDAD-C7971C3D7599}"/>
    <cellStyle name="Normal 34 8" xfId="5014" xr:uid="{911B561A-8A8E-4331-BB27-FF00091505CC}"/>
    <cellStyle name="Normal 34 8 2" xfId="12705" xr:uid="{671288B2-2A46-4DAE-9B92-5F782E5744B5}"/>
    <cellStyle name="Normal 34 8 2 2" xfId="26069" xr:uid="{AFA60EE4-BA84-4863-A9FD-7AFC3B077E26}"/>
    <cellStyle name="Normal 34 8 3" xfId="18113" xr:uid="{9D9E6528-4082-4717-A63D-0DB86CA520F8}"/>
    <cellStyle name="Normal 34 9" xfId="10328" xr:uid="{989FB47E-2E7B-4E62-8B5D-9C3E756D7494}"/>
    <cellStyle name="Normal 34 9 2" xfId="22684" xr:uid="{01BD7473-F64F-434F-9158-29B227D21D78}"/>
    <cellStyle name="Normal 35" xfId="861" xr:uid="{64C7B288-76D2-44CD-8E68-AD696E65B9A3}"/>
    <cellStyle name="Normal 35 2" xfId="2060" xr:uid="{0717EB85-448B-4E5D-AED2-3D37298ED941}"/>
    <cellStyle name="Normal 35 2 2" xfId="5536" xr:uid="{51158048-70A1-46E2-8C84-EC8F01FFE531}"/>
    <cellStyle name="Normal 35 2 2 2" xfId="12904" xr:uid="{3DDA51FE-52AF-4EA7-B4E4-CBC15CC9F677}"/>
    <cellStyle name="Normal 35 2 2 2 2" xfId="26586" xr:uid="{91D39EAC-18D8-4EE9-AC0A-719A2D936BB3}"/>
    <cellStyle name="Normal 35 2 2 3" xfId="18630" xr:uid="{1C0369AB-C37A-4F00-8FCB-CD0CD7235E44}"/>
    <cellStyle name="Normal 35 2 3" xfId="10942" xr:uid="{661DD72F-CF10-474B-8CF3-FCE7E91960BA}"/>
    <cellStyle name="Normal 35 2 3 2" xfId="23413" xr:uid="{1AE071DE-3593-4194-B0E0-A0B04435CF2B}"/>
    <cellStyle name="Normal 35 2 4" xfId="15435" xr:uid="{FDAF9D00-C674-42C8-8B72-C0FF6A5B56E7}"/>
    <cellStyle name="Normal 35 2 5" xfId="31823" xr:uid="{12B8B89B-91D4-47E8-BF44-528E9C733C36}"/>
    <cellStyle name="Normal 35 3" xfId="2400" xr:uid="{5125ACBB-0B34-433F-91D4-957F695B23ED}"/>
    <cellStyle name="Normal 35 4" xfId="2913" xr:uid="{6EC63170-22D2-455D-943D-2FAE475802DD}"/>
    <cellStyle name="Normal 35 4 2" xfId="5916" xr:uid="{AB1F1C88-1C54-4865-8E9F-2BD00AE547D6}"/>
    <cellStyle name="Normal 35 4 2 2" xfId="13243" xr:uid="{D8C2F231-4F41-419B-B9DC-59AD10242164}"/>
    <cellStyle name="Normal 35 4 2 2 2" xfId="26961" xr:uid="{104720C9-C2F7-406C-8A6E-4DF55ED74E34}"/>
    <cellStyle name="Normal 35 4 2 3" xfId="19005" xr:uid="{6A3862AC-D9FD-4313-AA4F-86426C1C41F2}"/>
    <cellStyle name="Normal 35 4 3" xfId="11327" xr:uid="{437D7519-4328-493B-8F40-BA03A9DF3C62}"/>
    <cellStyle name="Normal 35 4 3 2" xfId="24047" xr:uid="{518F4E6C-4E06-4869-9D17-0514520B081A}"/>
    <cellStyle name="Normal 35 4 4" xfId="16092" xr:uid="{3A19E6BC-C0BF-4D3A-BA44-CBECB88543E4}"/>
    <cellStyle name="Normal 35 4 5" xfId="31822" xr:uid="{242B873C-FD23-435C-8240-A104A399E419}"/>
    <cellStyle name="Normal 35 5" xfId="3177" xr:uid="{5E126097-6DE0-42F4-B17B-4F762E083BF1}"/>
    <cellStyle name="Normal 35 5 2" xfId="6174" xr:uid="{FC4C4682-B234-47D2-B2E5-2D6FCBDBF930}"/>
    <cellStyle name="Normal 35 5 2 2" xfId="13501" xr:uid="{94AB7664-91AF-483E-B6FF-5276695D5600}"/>
    <cellStyle name="Normal 35 5 2 2 2" xfId="27219" xr:uid="{E87F0D09-184A-4A10-94F5-73880DA9E8CC}"/>
    <cellStyle name="Normal 35 5 2 3" xfId="19263" xr:uid="{1E8CF6D8-1CBC-4777-9B9E-B5B8C8B8A236}"/>
    <cellStyle name="Normal 35 5 3" xfId="11587" xr:uid="{21A17AC0-6662-4DC2-ACC6-BA537970C4AD}"/>
    <cellStyle name="Normal 35 5 3 2" xfId="24307" xr:uid="{645AC8F7-4E3B-47FA-A4A2-012448DDCDED}"/>
    <cellStyle name="Normal 35 5 4" xfId="16352" xr:uid="{B20A1A25-4E8E-4B53-8452-745D36E49E6B}"/>
    <cellStyle name="Normal 35 6" xfId="3422" xr:uid="{4A1B4F4D-AFF3-40CC-A84A-F68BFFEDF665}"/>
    <cellStyle name="Normal 35 6 2" xfId="6419" xr:uid="{E66870EF-17B2-4DBF-ABA4-3614E88CC768}"/>
    <cellStyle name="Normal 35 6 2 2" xfId="13746" xr:uid="{65ED05E7-2695-4F0A-9EC2-852C5457E145}"/>
    <cellStyle name="Normal 35 6 2 2 2" xfId="27464" xr:uid="{00BA3364-3D3F-4AAB-9C1B-8F62CDE6EED4}"/>
    <cellStyle name="Normal 35 6 2 3" xfId="19508" xr:uid="{5E48A9EE-80A4-4914-ACAC-6C9ADFC8D730}"/>
    <cellStyle name="Normal 35 6 3" xfId="11832" xr:uid="{6D4A355B-7A06-4660-8B3E-EB89EE6AB0F3}"/>
    <cellStyle name="Normal 35 6 3 2" xfId="24552" xr:uid="{19584AD2-EE64-4F4B-AF1E-F986F73F39FB}"/>
    <cellStyle name="Normal 35 6 4" xfId="16597" xr:uid="{514F3EB2-5122-42D0-86F5-CD22D9D4AE5A}"/>
    <cellStyle name="Normal 35 7" xfId="1734" xr:uid="{3A5902B7-DAFE-4560-84FE-6BF900D378CA}"/>
    <cellStyle name="Normal 35 7 2" xfId="10673" xr:uid="{A23EF7CE-A6CA-455D-99E7-964D025C645A}"/>
    <cellStyle name="Normal 35 7 2 2" xfId="23143" xr:uid="{45D92C5E-5550-4E0F-9AFF-CBB2237F2E85}"/>
    <cellStyle name="Normal 35 7 3" xfId="15174" xr:uid="{C37AAE26-EC12-47E6-8976-33ECC2B6771D}"/>
    <cellStyle name="Normal 35 8" xfId="9795" xr:uid="{3A8226D6-56BA-43F4-A820-577AD9E23636}"/>
    <cellStyle name="Normal 36" xfId="938" xr:uid="{2A3F2671-41F0-4A3F-A191-204549226B57}"/>
    <cellStyle name="Normal 36 10" xfId="14737" xr:uid="{D7BEC7CF-45AA-4BC1-A8E4-CD5DC4A820B0}"/>
    <cellStyle name="Normal 36 2" xfId="2055" xr:uid="{B4AC2E10-0827-4A65-9F00-665883388022}"/>
    <cellStyle name="Normal 36 2 2" xfId="5531" xr:uid="{833F7665-7CE5-4282-AD90-DE2CB50BC9B8}"/>
    <cellStyle name="Normal 36 2 2 2" xfId="12899" xr:uid="{124841A3-F11D-427F-A883-74873D9B4CB4}"/>
    <cellStyle name="Normal 36 2 2 2 2" xfId="26581" xr:uid="{1E5D7DC3-36BA-43D4-829C-44B20955760D}"/>
    <cellStyle name="Normal 36 2 2 3" xfId="18625" xr:uid="{C7BC0DC9-FB27-4A14-89FD-86002699820F}"/>
    <cellStyle name="Normal 36 2 3" xfId="10937" xr:uid="{E1552A46-3723-4870-ADD1-91C43B0CC84B}"/>
    <cellStyle name="Normal 36 2 3 2" xfId="23408" xr:uid="{3C50B0CF-38F6-4982-B757-E32E838705D7}"/>
    <cellStyle name="Normal 36 2 4" xfId="15430" xr:uid="{2F0644DF-3297-4B68-8913-75BAD5603550}"/>
    <cellStyle name="Normal 36 2 5" xfId="31825" xr:uid="{02F151DF-D93D-41CC-BD37-ED0750082D1D}"/>
    <cellStyle name="Normal 36 3" xfId="2908" xr:uid="{1D0D8237-8817-4A5F-8964-221ECCB69601}"/>
    <cellStyle name="Normal 36 3 2" xfId="5911" xr:uid="{F0A0F3EE-D857-4D96-8FB4-4898CF21413A}"/>
    <cellStyle name="Normal 36 3 2 2" xfId="13238" xr:uid="{454AFFC1-D407-465A-83BD-2E76CF43ABF2}"/>
    <cellStyle name="Normal 36 3 2 2 2" xfId="26956" xr:uid="{408507AB-B6C7-44EB-80CA-412CEA0AAE12}"/>
    <cellStyle name="Normal 36 3 2 3" xfId="19000" xr:uid="{46B4A05A-6C7D-4BC4-8471-FE150C0DFC9A}"/>
    <cellStyle name="Normal 36 3 3" xfId="11322" xr:uid="{DF7E04CA-BD38-4C60-9D77-00546B7EBEF4}"/>
    <cellStyle name="Normal 36 3 3 2" xfId="24042" xr:uid="{4F703296-321C-4E0F-B8C8-210F67757D5F}"/>
    <cellStyle name="Normal 36 3 4" xfId="16087" xr:uid="{99553503-3973-4DE0-A7F3-98B0133F9096}"/>
    <cellStyle name="Normal 36 3 5" xfId="31826" xr:uid="{27471807-F851-4BB2-B9EC-C10A1FEC1C28}"/>
    <cellStyle name="Normal 36 4" xfId="3172" xr:uid="{0AFB2D59-B1BC-49E2-AD88-84880F6FF436}"/>
    <cellStyle name="Normal 36 4 2" xfId="6169" xr:uid="{1B9C2467-8D0A-4CC9-B641-FCF7630824A3}"/>
    <cellStyle name="Normal 36 4 2 2" xfId="13496" xr:uid="{155764CE-B078-4651-A171-5B6415BA9060}"/>
    <cellStyle name="Normal 36 4 2 2 2" xfId="27214" xr:uid="{2FD57718-9286-42D0-A238-0964F7C12453}"/>
    <cellStyle name="Normal 36 4 2 3" xfId="19258" xr:uid="{9997860C-9EE3-4C41-B710-C9098D442BB9}"/>
    <cellStyle name="Normal 36 4 3" xfId="11582" xr:uid="{BA17EA2B-669F-43EE-81AE-426AEF7F5C5B}"/>
    <cellStyle name="Normal 36 4 3 2" xfId="24302" xr:uid="{DAFCBC40-8DF9-4D7A-AFFD-AF4875C07FF8}"/>
    <cellStyle name="Normal 36 4 4" xfId="16347" xr:uid="{FCE1B3B0-09F4-44D0-A6E8-40620CCA0E62}"/>
    <cellStyle name="Normal 36 4 5" xfId="31824" xr:uid="{7E7067EA-669A-4E1F-AB77-E69BE501FA9D}"/>
    <cellStyle name="Normal 36 5" xfId="3417" xr:uid="{2CC983BD-3ECB-4B2D-8A29-7F527356886D}"/>
    <cellStyle name="Normal 36 5 2" xfId="6414" xr:uid="{679154CC-3AAF-4CF8-9207-D7DA2105A0F4}"/>
    <cellStyle name="Normal 36 5 2 2" xfId="13741" xr:uid="{C07A6AF6-DD97-42F9-9618-FE34AF168BBC}"/>
    <cellStyle name="Normal 36 5 2 2 2" xfId="27459" xr:uid="{F38B1E7D-A99F-452C-AFFA-BFDF368BB5D0}"/>
    <cellStyle name="Normal 36 5 2 3" xfId="19503" xr:uid="{702BE5AB-5E5B-4B28-8840-44416D50A87C}"/>
    <cellStyle name="Normal 36 5 3" xfId="11827" xr:uid="{FB9FEAD3-0520-4D6C-A30B-E4878B55AEBE}"/>
    <cellStyle name="Normal 36 5 3 2" xfId="24547" xr:uid="{3EF96EB7-E04F-4039-9BAE-A8EC27AF66D8}"/>
    <cellStyle name="Normal 36 5 4" xfId="16592" xr:uid="{322081EB-5CCE-4570-8358-875FFA5F33FE}"/>
    <cellStyle name="Normal 36 6" xfId="3720" xr:uid="{E4D3D65A-2ACA-467D-92D9-BCAA7D013B6A}"/>
    <cellStyle name="Normal 36 6 2" xfId="6709" xr:uid="{DF50F5D5-04E8-4326-B926-EBD0EE136F6C}"/>
    <cellStyle name="Normal 36 6 2 2" xfId="14035" xr:uid="{2832B2B1-EC1C-40F0-ADE7-736B096F2EC6}"/>
    <cellStyle name="Normal 36 6 2 2 2" xfId="27754" xr:uid="{FB16F414-6DAD-41D4-AE54-C5DAD913AA06}"/>
    <cellStyle name="Normal 36 6 2 3" xfId="19798" xr:uid="{1D870EA4-1C3C-497C-BA6F-F3A533F446CB}"/>
    <cellStyle name="Normal 36 6 3" xfId="12123" xr:uid="{3EC800D4-9BC9-4728-A3E9-710C83C17651}"/>
    <cellStyle name="Normal 36 6 3 2" xfId="24842" xr:uid="{A925DF71-AA19-4609-8D7D-3CE534A82A9D}"/>
    <cellStyle name="Normal 36 6 4" xfId="16886" xr:uid="{F04D26CB-F74E-4DDF-A142-C6F2C06A799A}"/>
    <cellStyle name="Normal 36 7" xfId="4299" xr:uid="{42B12BD6-DF47-436A-A06E-11DA74F3683D}"/>
    <cellStyle name="Normal 36 7 2" xfId="7255" xr:uid="{866C0D33-016D-4AA3-AE45-60AEC05E53C1}"/>
    <cellStyle name="Normal 36 7 2 2" xfId="14324" xr:uid="{6203BC49-1B17-46D8-8288-0B44DC7CA041}"/>
    <cellStyle name="Normal 36 7 2 2 2" xfId="28300" xr:uid="{AA7123E9-AC74-45F5-8FFA-686382AACBB8}"/>
    <cellStyle name="Normal 36 7 2 3" xfId="20344" xr:uid="{29E0AE8C-A496-4A6F-8927-42BE1A70C6D9}"/>
    <cellStyle name="Normal 36 7 3" xfId="12416" xr:uid="{D3EFDCE9-818B-4220-A1F8-8C599AEFF6F8}"/>
    <cellStyle name="Normal 36 7 3 2" xfId="25383" xr:uid="{573E2A95-9874-432E-90B4-4C21EDAD9883}"/>
    <cellStyle name="Normal 36 7 4" xfId="17427" xr:uid="{87BD16D5-4A3F-4BDD-897D-4EF7AA6D6111}"/>
    <cellStyle name="Normal 36 8" xfId="5030" xr:uid="{1EC836F8-F540-48DB-96D9-410094B5F747}"/>
    <cellStyle name="Normal 36 8 2" xfId="12713" xr:uid="{C683F504-D627-4BEB-AF17-7087BFBDC3F3}"/>
    <cellStyle name="Normal 36 8 2 2" xfId="26084" xr:uid="{51090F9F-7F3A-4BBD-8C18-4421189C6148}"/>
    <cellStyle name="Normal 36 8 3" xfId="18128" xr:uid="{0DBB3F1B-B072-4565-AC39-A23D5DAA4DA2}"/>
    <cellStyle name="Normal 36 9" xfId="10340" xr:uid="{F4D0CBDE-50C0-43B4-BE0B-B4497F0E1EE0}"/>
    <cellStyle name="Normal 36 9 2" xfId="22695" xr:uid="{5DB22E24-E94A-4217-8444-5FBAD2C7E6E8}"/>
    <cellStyle name="Normal 37" xfId="926" xr:uid="{7EE25D65-482A-41A2-BCCD-99DB773814BC}"/>
    <cellStyle name="Normal 37 10" xfId="14735" xr:uid="{136A4112-175F-40BD-A548-D8DDB869DA0C}"/>
    <cellStyle name="Normal 37 2" xfId="2061" xr:uid="{4D26C390-CB10-4CFF-B2D2-9E853F8999C1}"/>
    <cellStyle name="Normal 37 2 2" xfId="5537" xr:uid="{53553EDE-A619-478A-AB7C-9B106CAAE505}"/>
    <cellStyle name="Normal 37 2 2 2" xfId="12905" xr:uid="{C6F42749-E6FB-4ECF-AAE0-3F18CC1A3014}"/>
    <cellStyle name="Normal 37 2 2 2 2" xfId="26587" xr:uid="{4C8C3F12-25B0-4C26-85E5-BBA0516A5122}"/>
    <cellStyle name="Normal 37 2 2 3" xfId="18631" xr:uid="{993F555E-1A3B-4685-A940-77673AAF72E5}"/>
    <cellStyle name="Normal 37 2 3" xfId="10943" xr:uid="{D96B1C14-E2CE-43A4-91FF-4230FD4BACD5}"/>
    <cellStyle name="Normal 37 2 3 2" xfId="23414" xr:uid="{E782CD8D-C4E7-4932-9E9F-51D4F45F0074}"/>
    <cellStyle name="Normal 37 2 4" xfId="15436" xr:uid="{ACFE6F92-5609-40A9-8D1D-FFBDEC1F8410}"/>
    <cellStyle name="Normal 37 2 5" xfId="31828" xr:uid="{38854E46-347C-4E5F-AC72-429B1EA9F14B}"/>
    <cellStyle name="Normal 37 3" xfId="2914" xr:uid="{031AA21E-0812-41E3-98C8-34A14C957514}"/>
    <cellStyle name="Normal 37 3 2" xfId="5917" xr:uid="{8208EE3E-3863-4ED7-92B0-1183F73F4693}"/>
    <cellStyle name="Normal 37 3 2 2" xfId="13244" xr:uid="{B8B92D11-98C3-4258-ABB7-4EF40C8F60AF}"/>
    <cellStyle name="Normal 37 3 2 2 2" xfId="26962" xr:uid="{422C12D6-8F58-444A-8A02-34B7ADFEA92E}"/>
    <cellStyle name="Normal 37 3 2 3" xfId="19006" xr:uid="{35B6F2F9-AB95-4061-90B0-FD3E8C478F99}"/>
    <cellStyle name="Normal 37 3 3" xfId="11328" xr:uid="{72382AA4-904C-4B6C-B708-B1DF4027FB7F}"/>
    <cellStyle name="Normal 37 3 3 2" xfId="24048" xr:uid="{A35DC887-8D65-41C1-9C83-70C7A7682B42}"/>
    <cellStyle name="Normal 37 3 4" xfId="16093" xr:uid="{89EAEE38-0B40-4CB8-8D06-FD9D925AA9E8}"/>
    <cellStyle name="Normal 37 3 5" xfId="31829" xr:uid="{E85D405F-E46D-46BF-A59F-B638E09A68AF}"/>
    <cellStyle name="Normal 37 4" xfId="3178" xr:uid="{A21DD605-9382-4FFF-88D6-81D44527EBF0}"/>
    <cellStyle name="Normal 37 4 2" xfId="6175" xr:uid="{2B128FE1-5D39-462F-B8D6-51332834C801}"/>
    <cellStyle name="Normal 37 4 2 2" xfId="13502" xr:uid="{51AB865B-CD9B-407E-916E-D3B4FB8F8A9E}"/>
    <cellStyle name="Normal 37 4 2 2 2" xfId="27220" xr:uid="{CE3868B3-BA1E-432F-85A2-8579510667A8}"/>
    <cellStyle name="Normal 37 4 2 3" xfId="19264" xr:uid="{1110034A-26C9-408D-B547-C171A8F2D539}"/>
    <cellStyle name="Normal 37 4 3" xfId="11588" xr:uid="{9B6CD2CA-E33E-4436-9E1B-D5BB684664CE}"/>
    <cellStyle name="Normal 37 4 3 2" xfId="24308" xr:uid="{3669976C-96EB-4E4C-851E-CF5B4FCC25CD}"/>
    <cellStyle name="Normal 37 4 4" xfId="16353" xr:uid="{2ECF7DDA-B32B-462A-B33D-475261203F52}"/>
    <cellStyle name="Normal 37 4 5" xfId="31827" xr:uid="{AEA0AE39-5506-4B55-9873-D660AD317C41}"/>
    <cellStyle name="Normal 37 5" xfId="3423" xr:uid="{C2F7F725-5047-4CD9-A32E-8020EAB6A5EB}"/>
    <cellStyle name="Normal 37 5 2" xfId="6420" xr:uid="{F9061FCC-F43A-4F9B-807D-3105F9BC90C1}"/>
    <cellStyle name="Normal 37 5 2 2" xfId="13747" xr:uid="{B4807078-B6C5-493A-AA47-EC3B30E78554}"/>
    <cellStyle name="Normal 37 5 2 2 2" xfId="27465" xr:uid="{724CBC10-1940-415E-B706-091EB75611C9}"/>
    <cellStyle name="Normal 37 5 2 3" xfId="19509" xr:uid="{8316D7A4-EAFE-4A6B-B6FA-EA693AA2A6FE}"/>
    <cellStyle name="Normal 37 5 3" xfId="11833" xr:uid="{41E0C256-88B0-4EA5-8BB0-92B63428B367}"/>
    <cellStyle name="Normal 37 5 3 2" xfId="24553" xr:uid="{7A3750D3-FE3A-4D92-A0A7-55301449ACFC}"/>
    <cellStyle name="Normal 37 5 4" xfId="16598" xr:uid="{943AA76D-F238-4DEA-9D69-223BF3137176}"/>
    <cellStyle name="Normal 37 6" xfId="3718" xr:uid="{B244B0CA-2E1C-4D42-8318-3DECB3FAE6AB}"/>
    <cellStyle name="Normal 37 6 2" xfId="6707" xr:uid="{7EFD528A-40F5-4C79-9CFF-1CB193BAB75C}"/>
    <cellStyle name="Normal 37 6 2 2" xfId="14033" xr:uid="{024BA352-B107-4D7E-9EF2-40991E512A0A}"/>
    <cellStyle name="Normal 37 6 2 2 2" xfId="27752" xr:uid="{E70778DC-5864-4A0C-9517-90E94D8287DD}"/>
    <cellStyle name="Normal 37 6 2 3" xfId="19796" xr:uid="{9BFCBFE1-FB07-479E-B107-FC8432FDC9DF}"/>
    <cellStyle name="Normal 37 6 3" xfId="12121" xr:uid="{61D00C1D-D921-4D5B-98EB-43418BFECF53}"/>
    <cellStyle name="Normal 37 6 3 2" xfId="24840" xr:uid="{74FF1852-1757-4869-A918-C657793B6EEB}"/>
    <cellStyle name="Normal 37 6 4" xfId="16884" xr:uid="{4F114E54-D766-4964-B7BC-DDC4C42C357B}"/>
    <cellStyle name="Normal 37 7" xfId="4297" xr:uid="{48A785EF-8370-4499-A906-52D5693F3D38}"/>
    <cellStyle name="Normal 37 7 2" xfId="7253" xr:uid="{1DCF83CC-0D67-4E77-96D3-15E7362AD62C}"/>
    <cellStyle name="Normal 37 7 2 2" xfId="14322" xr:uid="{2AB8A255-A821-47CE-8B1B-9A6C42D62B10}"/>
    <cellStyle name="Normal 37 7 2 2 2" xfId="28298" xr:uid="{65531CAC-32AC-473D-954D-FF463EED9D2E}"/>
    <cellStyle name="Normal 37 7 2 3" xfId="20342" xr:uid="{687B1A18-BFC5-4E5F-BBE8-71D4969F7C6D}"/>
    <cellStyle name="Normal 37 7 3" xfId="12414" xr:uid="{A9247DF2-B0DE-4206-9341-16F92EB0F86D}"/>
    <cellStyle name="Normal 37 7 3 2" xfId="25381" xr:uid="{5E0A6ABD-1AD2-4231-BC20-C7E7A2769DEE}"/>
    <cellStyle name="Normal 37 7 4" xfId="17425" xr:uid="{CBE183FE-5399-42FA-A10C-9366B566E506}"/>
    <cellStyle name="Normal 37 8" xfId="5028" xr:uid="{50643358-0947-4323-9DD2-FA9D39C3ACBC}"/>
    <cellStyle name="Normal 37 8 2" xfId="12711" xr:uid="{89BF6115-77C9-4F56-8C61-80A01113B52A}"/>
    <cellStyle name="Normal 37 8 2 2" xfId="26082" xr:uid="{E9BDADFC-C852-45FD-83C6-5E2C3965A0C0}"/>
    <cellStyle name="Normal 37 8 3" xfId="18126" xr:uid="{4EAC4C92-E2DB-49CA-8CFF-B559498E7879}"/>
    <cellStyle name="Normal 37 9" xfId="10338" xr:uid="{A2E54010-C2AB-4DAE-A5E1-923899D39ABC}"/>
    <cellStyle name="Normal 37 9 2" xfId="22693" xr:uid="{C8B4A4FE-7783-49D0-AB0F-DFFB1C9CF24F}"/>
    <cellStyle name="Normal 38" xfId="939" xr:uid="{2CFE0DE9-21B8-43F0-8D22-9A41AC4D98B8}"/>
    <cellStyle name="Normal 38 10" xfId="14738" xr:uid="{63F4344A-2DB5-4CA3-BBDD-80EA8EDE2A48}"/>
    <cellStyle name="Normal 38 2" xfId="2059" xr:uid="{35F8E7BA-C635-40DB-AD8D-92EA3AA81116}"/>
    <cellStyle name="Normal 38 2 2" xfId="5535" xr:uid="{100E35BC-D3DC-40EB-A937-60366600F651}"/>
    <cellStyle name="Normal 38 2 2 2" xfId="12903" xr:uid="{D7E33A91-6AA2-4B1B-A8AE-4C4DB4A7764B}"/>
    <cellStyle name="Normal 38 2 2 2 2" xfId="26585" xr:uid="{6998274A-1387-4552-9B44-C5103FAD66FD}"/>
    <cellStyle name="Normal 38 2 2 3" xfId="18629" xr:uid="{8D30127F-4C28-4253-A9BF-6EBC65008918}"/>
    <cellStyle name="Normal 38 2 3" xfId="10941" xr:uid="{10EBE20C-8742-4C02-80BC-441061CC7BC6}"/>
    <cellStyle name="Normal 38 2 3 2" xfId="23412" xr:uid="{EF74FA93-61C3-4D5A-878D-DD94209687F0}"/>
    <cellStyle name="Normal 38 2 4" xfId="15434" xr:uid="{A164953E-AABE-47AD-9E53-656D0556928B}"/>
    <cellStyle name="Normal 38 2 5" xfId="31831" xr:uid="{AC3F0F68-405B-4830-9A6B-9B2952F30A81}"/>
    <cellStyle name="Normal 38 3" xfId="2912" xr:uid="{C1267B59-285D-4270-A164-78B1FFBC8D07}"/>
    <cellStyle name="Normal 38 3 2" xfId="5915" xr:uid="{DE83792F-6B93-4D86-9E0D-59DCF8779C89}"/>
    <cellStyle name="Normal 38 3 2 2" xfId="13242" xr:uid="{F2C3D531-18A5-4097-96F4-79E215421DDD}"/>
    <cellStyle name="Normal 38 3 2 2 2" xfId="26960" xr:uid="{14C40F52-F741-4B0C-A2E7-D4394F41B569}"/>
    <cellStyle name="Normal 38 3 2 3" xfId="19004" xr:uid="{B317BDFA-5CAF-445D-A553-B5422F75728B}"/>
    <cellStyle name="Normal 38 3 3" xfId="11326" xr:uid="{4E843CCD-FF9E-4792-B542-A346E49FC36E}"/>
    <cellStyle name="Normal 38 3 3 2" xfId="24046" xr:uid="{EE2AEBD0-0298-4CFE-8A25-F0CD9808D43B}"/>
    <cellStyle name="Normal 38 3 4" xfId="16091" xr:uid="{9BB7E43D-5188-47C3-90C9-7D6E742B6DE4}"/>
    <cellStyle name="Normal 38 3 5" xfId="31832" xr:uid="{AF817ED8-D6EC-41A9-846C-7E3E4C6F895B}"/>
    <cellStyle name="Normal 38 4" xfId="3176" xr:uid="{7CC96024-708F-4042-959C-A4173FD5F64F}"/>
    <cellStyle name="Normal 38 4 2" xfId="6173" xr:uid="{3AC190D4-4907-4CFA-9C79-08CB266FE7AF}"/>
    <cellStyle name="Normal 38 4 2 2" xfId="13500" xr:uid="{23B53E20-2116-4A58-A1DC-6C07A820EDAD}"/>
    <cellStyle name="Normal 38 4 2 2 2" xfId="27218" xr:uid="{DF02ABB8-F276-402E-8E84-BFF4827B9E07}"/>
    <cellStyle name="Normal 38 4 2 3" xfId="19262" xr:uid="{37C1A614-164D-40A7-B8B5-7333D82A3DDF}"/>
    <cellStyle name="Normal 38 4 3" xfId="11586" xr:uid="{96CEEB82-93EC-46BC-8157-C1816009D0FC}"/>
    <cellStyle name="Normal 38 4 3 2" xfId="24306" xr:uid="{23C8906B-4FD1-460A-9D2F-74580D3D185D}"/>
    <cellStyle name="Normal 38 4 4" xfId="16351" xr:uid="{36CDF395-9DCB-4730-A11B-F03233705FC6}"/>
    <cellStyle name="Normal 38 4 5" xfId="31830" xr:uid="{06CD63FF-EDA0-4CB8-AA4B-54A65F892539}"/>
    <cellStyle name="Normal 38 5" xfId="3421" xr:uid="{C43711DA-8FC5-4D03-8F1B-55A0073E50CE}"/>
    <cellStyle name="Normal 38 5 2" xfId="6418" xr:uid="{04208E3F-9844-4F1B-9201-B66CCD9D0514}"/>
    <cellStyle name="Normal 38 5 2 2" xfId="13745" xr:uid="{1031D9A9-EB83-405F-BAC9-B815E3FC077C}"/>
    <cellStyle name="Normal 38 5 2 2 2" xfId="27463" xr:uid="{D02E25B1-9703-4749-BB79-D4AC29398DCB}"/>
    <cellStyle name="Normal 38 5 2 3" xfId="19507" xr:uid="{687FDBAD-679C-4514-949A-5FDD9217A6AB}"/>
    <cellStyle name="Normal 38 5 3" xfId="11831" xr:uid="{8AEC9E35-F5AF-48F9-97B9-28E3C536415F}"/>
    <cellStyle name="Normal 38 5 3 2" xfId="24551" xr:uid="{8C74C9D6-28E7-45E9-B4E4-692792532BD1}"/>
    <cellStyle name="Normal 38 5 4" xfId="16596" xr:uid="{84FB7C17-01D6-4BDC-B987-79C8BC363F63}"/>
    <cellStyle name="Normal 38 6" xfId="3721" xr:uid="{E332E05F-A155-479E-83E9-272CF0DFB9F6}"/>
    <cellStyle name="Normal 38 6 2" xfId="6710" xr:uid="{BE1CFDA2-1E21-4279-AC68-0DEDAA269056}"/>
    <cellStyle name="Normal 38 6 2 2" xfId="14036" xr:uid="{6ED7F76C-D70B-49F7-AA0D-E110A05F7B1F}"/>
    <cellStyle name="Normal 38 6 2 2 2" xfId="27755" xr:uid="{B3BA6C23-DA69-4470-878E-50A1BECD98F4}"/>
    <cellStyle name="Normal 38 6 2 3" xfId="19799" xr:uid="{A1BC7AC6-DFBC-431B-96F3-57F5314DE0F7}"/>
    <cellStyle name="Normal 38 6 3" xfId="12124" xr:uid="{6AD66ABD-CED2-4CF0-A469-DA4651EB6C83}"/>
    <cellStyle name="Normal 38 6 3 2" xfId="24843" xr:uid="{60644405-20D7-41CB-884D-5D76CBA89583}"/>
    <cellStyle name="Normal 38 6 4" xfId="16887" xr:uid="{A4CFC2E0-8EED-4DDC-BE7E-FD0E2757C32C}"/>
    <cellStyle name="Normal 38 7" xfId="4300" xr:uid="{510F96CC-4594-422E-8E0D-BDE19F47AD18}"/>
    <cellStyle name="Normal 38 7 2" xfId="7256" xr:uid="{990365A3-5E52-476E-BF3F-D251DFEDDC5D}"/>
    <cellStyle name="Normal 38 7 2 2" xfId="14325" xr:uid="{589D06D4-D449-4813-A655-2C4429BB7A2F}"/>
    <cellStyle name="Normal 38 7 2 2 2" xfId="28301" xr:uid="{723BEA76-2730-48DA-8DAB-8B6666662220}"/>
    <cellStyle name="Normal 38 7 2 3" xfId="20345" xr:uid="{ACF0A4B3-07E0-45D7-95A4-4E37AF95EE6F}"/>
    <cellStyle name="Normal 38 7 3" xfId="12417" xr:uid="{3F990B9E-156F-4C8C-8451-CCB73F0E014D}"/>
    <cellStyle name="Normal 38 7 3 2" xfId="25384" xr:uid="{C3399415-C1E4-4CF5-BBD0-1ACD59BEB11B}"/>
    <cellStyle name="Normal 38 7 4" xfId="17428" xr:uid="{4ACFA38C-04DD-4306-A508-D2D9FF0FFEB8}"/>
    <cellStyle name="Normal 38 8" xfId="5031" xr:uid="{BBEDB1F7-C12A-417C-9825-DC2AAAC2A504}"/>
    <cellStyle name="Normal 38 8 2" xfId="12714" xr:uid="{2169150D-2655-4F5F-BF8D-B266B1A3B369}"/>
    <cellStyle name="Normal 38 8 2 2" xfId="26085" xr:uid="{CFAC87FE-8FEF-418D-9145-8DB973633F95}"/>
    <cellStyle name="Normal 38 8 3" xfId="18129" xr:uid="{37FC2B97-A10C-4204-90D8-346670BB0ABA}"/>
    <cellStyle name="Normal 38 9" xfId="10341" xr:uid="{34CE836C-828A-441D-930F-5C1338C24AE9}"/>
    <cellStyle name="Normal 38 9 2" xfId="22696" xr:uid="{4CE19045-D286-4C48-BC7F-D7165990EC1D}"/>
    <cellStyle name="Normal 39" xfId="941" xr:uid="{D89B33D2-58E3-4B6C-9804-660D99A1BFB4}"/>
    <cellStyle name="Normal 39 10" xfId="14740" xr:uid="{D4B806E5-F3AC-42E7-B2C4-4A410A7EAFA8}"/>
    <cellStyle name="Normal 39 2" xfId="2062" xr:uid="{15A6F8F9-9125-4694-B948-B11BA0315806}"/>
    <cellStyle name="Normal 39 2 2" xfId="5538" xr:uid="{9D71D25D-832D-4037-8921-23A18D1342F0}"/>
    <cellStyle name="Normal 39 2 2 2" xfId="12906" xr:uid="{C433B11E-9556-45BC-9B08-C2EBCB5361D3}"/>
    <cellStyle name="Normal 39 2 2 2 2" xfId="26588" xr:uid="{D6BCCA69-DD7E-4D8A-B605-4CA4B3E2D8B9}"/>
    <cellStyle name="Normal 39 2 2 3" xfId="18632" xr:uid="{2BBEA1D8-FB8E-47F0-8EFD-B27BA73D6DF8}"/>
    <cellStyle name="Normal 39 2 3" xfId="10944" xr:uid="{E16DDBEA-BEFA-4FDB-AE97-1FA0CC7D938E}"/>
    <cellStyle name="Normal 39 2 3 2" xfId="23415" xr:uid="{6EDDF687-7636-4978-8931-4D13F01D1AAD}"/>
    <cellStyle name="Normal 39 2 4" xfId="15437" xr:uid="{A94D8B84-FA9C-40DD-8D89-AD18CA56ACD5}"/>
    <cellStyle name="Normal 39 2 5" xfId="31834" xr:uid="{A4F5F0E4-98B0-494E-B5F2-5E2C54D22103}"/>
    <cellStyle name="Normal 39 3" xfId="2916" xr:uid="{A8DCD5CF-FBD6-4104-9D9A-4D487FEAE82B}"/>
    <cellStyle name="Normal 39 3 2" xfId="5919" xr:uid="{73D25CB4-38BE-43D6-A452-9C0A1FD0344D}"/>
    <cellStyle name="Normal 39 3 2 2" xfId="13246" xr:uid="{ABBD6EAC-FD4E-4F58-BE46-8F653474031B}"/>
    <cellStyle name="Normal 39 3 2 2 2" xfId="26964" xr:uid="{5D7B6985-1718-4A39-AD21-883BE63C486B}"/>
    <cellStyle name="Normal 39 3 2 3" xfId="19008" xr:uid="{7E3713EA-5D4F-4FB8-91BD-19E537F45D6D}"/>
    <cellStyle name="Normal 39 3 3" xfId="11330" xr:uid="{5DEE3A84-1928-4E67-B1C1-7934E0BCC341}"/>
    <cellStyle name="Normal 39 3 3 2" xfId="24050" xr:uid="{81C4ACEC-26F9-41B9-AE72-766D05919158}"/>
    <cellStyle name="Normal 39 3 4" xfId="16095" xr:uid="{58902498-A5F7-4F36-A01F-0F0EE60CA685}"/>
    <cellStyle name="Normal 39 3 5" xfId="31835" xr:uid="{7F4B2E10-A509-4A6B-9F0A-A7E05CF78E22}"/>
    <cellStyle name="Normal 39 4" xfId="3180" xr:uid="{B05F5D86-D071-4F9F-84CE-C4870DE13311}"/>
    <cellStyle name="Normal 39 4 2" xfId="6177" xr:uid="{A30F69C7-2486-4902-8BD1-1355D61DC808}"/>
    <cellStyle name="Normal 39 4 2 2" xfId="13504" xr:uid="{663FFC31-10CF-4027-B3D4-CAC12847D627}"/>
    <cellStyle name="Normal 39 4 2 2 2" xfId="27222" xr:uid="{B2933CC2-CFBF-46FB-BCF7-04118FB46E55}"/>
    <cellStyle name="Normal 39 4 2 3" xfId="19266" xr:uid="{FA57751D-AD4E-4049-B2C2-415F82CC120C}"/>
    <cellStyle name="Normal 39 4 3" xfId="11590" xr:uid="{15A5854F-F338-4AB6-98EC-2E4D6A1474E8}"/>
    <cellStyle name="Normal 39 4 3 2" xfId="24310" xr:uid="{B38449EE-C34F-4DD5-BEE1-1DCE04163BF1}"/>
    <cellStyle name="Normal 39 4 4" xfId="16355" xr:uid="{15876E56-D800-423F-BEA4-3FAF6D46D81F}"/>
    <cellStyle name="Normal 39 4 5" xfId="31833" xr:uid="{8F708511-53BA-4FF3-9664-485F75EA8360}"/>
    <cellStyle name="Normal 39 5" xfId="3425" xr:uid="{C56124EE-603A-49B9-B53E-57014783E6DF}"/>
    <cellStyle name="Normal 39 5 2" xfId="6422" xr:uid="{5D4E4D4F-6679-457A-A05C-A0CA80829E6E}"/>
    <cellStyle name="Normal 39 5 2 2" xfId="13749" xr:uid="{AB76FDA2-D229-4F34-B697-17924097A554}"/>
    <cellStyle name="Normal 39 5 2 2 2" xfId="27467" xr:uid="{62C0C995-DF44-4575-B215-7F6EAAC03734}"/>
    <cellStyle name="Normal 39 5 2 3" xfId="19511" xr:uid="{83C00F80-7249-48CD-A0EB-2BCFBED89EA9}"/>
    <cellStyle name="Normal 39 5 3" xfId="11835" xr:uid="{8C72110E-34D2-4716-AE22-E52FCE892785}"/>
    <cellStyle name="Normal 39 5 3 2" xfId="24555" xr:uid="{CA27D8C9-EB1E-423B-BA8B-2D4671DF6697}"/>
    <cellStyle name="Normal 39 5 4" xfId="16600" xr:uid="{4335D2EA-DBC7-4BE8-93E4-4275E8EDC409}"/>
    <cellStyle name="Normal 39 6" xfId="3723" xr:uid="{E1D30183-068C-410E-B415-5A5996F8E8C2}"/>
    <cellStyle name="Normal 39 6 2" xfId="6712" xr:uid="{D914B314-3AEE-4F77-8734-E4A93622A397}"/>
    <cellStyle name="Normal 39 6 2 2" xfId="14038" xr:uid="{DBAE2469-B0BC-4FDE-A2C8-0A41CADF91E3}"/>
    <cellStyle name="Normal 39 6 2 2 2" xfId="27757" xr:uid="{35346BF3-2D50-4542-AF42-EE953293AD30}"/>
    <cellStyle name="Normal 39 6 2 3" xfId="19801" xr:uid="{D330509D-5AE6-469F-842D-24A133C48204}"/>
    <cellStyle name="Normal 39 6 3" xfId="12126" xr:uid="{74DC1D21-F271-4EF1-AB80-B954B14FE295}"/>
    <cellStyle name="Normal 39 6 3 2" xfId="24845" xr:uid="{054133D8-AE61-4D13-AC08-782BB7A20E42}"/>
    <cellStyle name="Normal 39 6 4" xfId="16889" xr:uid="{FB68AE89-B93F-4E3F-8EE1-E1FCCB0ED66A}"/>
    <cellStyle name="Normal 39 7" xfId="4302" xr:uid="{24E440FD-5561-4238-A25C-ECBFB969534F}"/>
    <cellStyle name="Normal 39 7 2" xfId="7258" xr:uid="{D04120D1-D26E-46BA-BB03-B808854741AB}"/>
    <cellStyle name="Normal 39 7 2 2" xfId="14327" xr:uid="{E7B42E68-02CC-452A-ADC6-3E1D097BA2D6}"/>
    <cellStyle name="Normal 39 7 2 2 2" xfId="28303" xr:uid="{23B03751-4506-4DF9-A8E8-74942FD957F0}"/>
    <cellStyle name="Normal 39 7 2 3" xfId="20347" xr:uid="{18C62079-ED5B-423A-84BC-AF17CC6F521F}"/>
    <cellStyle name="Normal 39 7 3" xfId="12419" xr:uid="{30BC82A8-D16D-4956-AF67-AC565E193AA0}"/>
    <cellStyle name="Normal 39 7 3 2" xfId="25386" xr:uid="{B7E59AD8-B052-4C19-A1E4-8D3C82CB7F72}"/>
    <cellStyle name="Normal 39 7 4" xfId="17430" xr:uid="{A83764C5-C40F-44B2-BD26-D7776CDA7D12}"/>
    <cellStyle name="Normal 39 8" xfId="5033" xr:uid="{32E488A9-C1EC-404D-BC6C-20D6A3BD082E}"/>
    <cellStyle name="Normal 39 8 2" xfId="12716" xr:uid="{2F8BF91D-23BC-4DA1-8619-DA8C05DBC4AB}"/>
    <cellStyle name="Normal 39 8 2 2" xfId="26087" xr:uid="{27EF5C41-DA7E-4C7B-BCCD-CB93691080E4}"/>
    <cellStyle name="Normal 39 8 3" xfId="18131" xr:uid="{5B07D362-6CB8-4E14-BBF9-7E2F7E1FC6BB}"/>
    <cellStyle name="Normal 39 9" xfId="10343" xr:uid="{6D6F50EA-DA8F-4C98-BD9D-5D26F15A2787}"/>
    <cellStyle name="Normal 39 9 2" xfId="22698" xr:uid="{2AAC2C93-4EC7-4892-8A2D-AD34A5B14E0F}"/>
    <cellStyle name="Normal 4" xfId="76" xr:uid="{63E59000-0DE5-4E29-8E04-6A3E9DC70D8A}"/>
    <cellStyle name="Normal 4 10" xfId="3236" xr:uid="{1F9E3478-EB2E-48AA-99FC-A5EB9BEB274E}"/>
    <cellStyle name="Normal 4 10 2" xfId="6233" xr:uid="{7B86260E-8AF8-4423-ADA3-F9729D346C5C}"/>
    <cellStyle name="Normal 4 10 2 2" xfId="13560" xr:uid="{9CF42FF1-5D88-4EC1-A8F3-7A06A35E909E}"/>
    <cellStyle name="Normal 4 10 2 2 2" xfId="27278" xr:uid="{D30EA3C6-1369-4298-876D-7E4B9CBB95D6}"/>
    <cellStyle name="Normal 4 10 2 3" xfId="19322" xr:uid="{8D789857-BAA2-467F-994C-E2B478F676EB}"/>
    <cellStyle name="Normal 4 10 3" xfId="11646" xr:uid="{89CC8CEB-C53D-4215-BA35-4D98EF476BAD}"/>
    <cellStyle name="Normal 4 10 3 2" xfId="24366" xr:uid="{2AD808E2-451A-42CC-955C-C1A56A1DC5B4}"/>
    <cellStyle name="Normal 4 10 4" xfId="16411" xr:uid="{513E777D-7A13-405E-B635-47C1F06BA3A7}"/>
    <cellStyle name="Normal 4 11" xfId="3492" xr:uid="{60B6DC68-AEB1-4099-AC19-2572936691F1}"/>
    <cellStyle name="Normal 4 2" xfId="81" xr:uid="{9514EC60-02B6-4A8F-AD2E-2DCC59960B62}"/>
    <cellStyle name="Normal 4 2 2" xfId="325" xr:uid="{64963797-C1E9-464D-97E0-80B409044D25}"/>
    <cellStyle name="Normal 4 2 2 2" xfId="1936" xr:uid="{E76A0A3C-3D3B-4F71-A235-9FC88473CE63}"/>
    <cellStyle name="Normal 4 2 2 2 2" xfId="31838" xr:uid="{9005A6E0-98AE-47DE-B593-A0C56454187B}"/>
    <cellStyle name="Normal 4 2 2 3" xfId="1822" xr:uid="{3E58BA0A-7EF5-44DA-BC93-467CEE1C8558}"/>
    <cellStyle name="Normal 4 2 2 3 2" xfId="31837" xr:uid="{6BCCF004-1EBB-4C12-B06F-994165D06B82}"/>
    <cellStyle name="Normal 4 2 2 4" xfId="9861" xr:uid="{D259185D-9B35-4F0D-B6C4-5B9BF058A612}"/>
    <cellStyle name="Normal 4 2 3" xfId="306" xr:uid="{069FC966-6B5B-4FE7-9BBA-36086A2DB565}"/>
    <cellStyle name="Normal 4 2 3 2" xfId="2169" xr:uid="{054A9535-FB39-4252-AAA3-200C12065233}"/>
    <cellStyle name="Normal 4 2 3 3" xfId="1787" xr:uid="{B18EB004-208A-4544-A6D9-DB1FFBB906C5}"/>
    <cellStyle name="Normal 4 2 3 4" xfId="9836" xr:uid="{785968B8-9148-4BC1-973B-A41E3D9DE2B4}"/>
    <cellStyle name="Normal 4 2 4" xfId="239" xr:uid="{759D353C-51B9-4F86-8900-405EE44F2E4B}"/>
    <cellStyle name="Normal 4 2 5" xfId="107" xr:uid="{9C7F2D59-587D-4700-ACAF-7DF41F284A0C}"/>
    <cellStyle name="Normal 4 2 5 2" xfId="32251" xr:uid="{DA458A37-1A67-46B0-8B70-5F8343FCBC92}"/>
    <cellStyle name="Normal 4 2 5 3" xfId="31836" xr:uid="{F3F5709D-7B2E-40D3-B412-DC84DFD8664B}"/>
    <cellStyle name="Normal 4 2 6" xfId="1272" xr:uid="{FCA651E4-88FC-474B-A444-4EC4E46F82AE}"/>
    <cellStyle name="Normal 4 3" xfId="263" xr:uid="{5FCE401C-340C-460C-B3E0-C3076FD5976D}"/>
    <cellStyle name="Normal 4 3 2" xfId="570" xr:uid="{7C0BDCB5-D054-4E0F-A0D8-22EAA027653F}"/>
    <cellStyle name="Normal 4 3 2 10" xfId="9448" xr:uid="{F65C7D72-EF81-4C28-BCD3-1F920296B4D1}"/>
    <cellStyle name="Normal 4 3 2 2" xfId="2025" xr:uid="{522E4DE3-26C9-4180-A363-0D77AEDB844E}"/>
    <cellStyle name="Normal 4 3 2 2 2" xfId="5509" xr:uid="{9CFBA1AD-C739-4D08-9430-0B4C7F2D9A30}"/>
    <cellStyle name="Normal 4 3 2 2 2 2" xfId="12877" xr:uid="{4D165AA6-D181-4E77-8DB1-6B14CC128C62}"/>
    <cellStyle name="Normal 4 3 2 2 2 2 2" xfId="26559" xr:uid="{D05909DC-E439-42DF-B5DE-781B181C71FB}"/>
    <cellStyle name="Normal 4 3 2 2 2 3" xfId="18603" xr:uid="{BE60299A-0026-4F5E-A56A-A714A3F21BCC}"/>
    <cellStyle name="Normal 4 3 2 2 3" xfId="10909" xr:uid="{5CB4D584-F1EA-45DE-916D-E4D05E1254FB}"/>
    <cellStyle name="Normal 4 3 2 2 3 2" xfId="23380" xr:uid="{2345CDB1-9C2A-4558-84C3-420E4588B74B}"/>
    <cellStyle name="Normal 4 3 2 2 4" xfId="15402" xr:uid="{D6D4CE1C-E8DF-4893-8A4C-6A79CBEE99DA}"/>
    <cellStyle name="Normal 4 3 2 2 5" xfId="31840" xr:uid="{82F099D5-BF94-4B2B-86C9-FCCA8C034C00}"/>
    <cellStyle name="Normal 4 3 2 3" xfId="2306" xr:uid="{D303E2CF-E3D6-4CAF-B88F-C04BBB91D6C6}"/>
    <cellStyle name="Normal 4 3 2 4" xfId="2881" xr:uid="{AA765F78-601E-41D4-8B28-F3EB33113982}"/>
    <cellStyle name="Normal 4 3 2 4 2" xfId="5884" xr:uid="{3BD66575-5318-44A9-B47B-DCDD084858B7}"/>
    <cellStyle name="Normal 4 3 2 4 2 2" xfId="13211" xr:uid="{DEF85D64-06CF-415A-A74D-40077E964948}"/>
    <cellStyle name="Normal 4 3 2 4 2 2 2" xfId="26929" xr:uid="{83010FA6-8D62-4D5F-B5B0-FBD62DFB3AF6}"/>
    <cellStyle name="Normal 4 3 2 4 2 3" xfId="18973" xr:uid="{E4197DDD-2E16-4DFA-8329-4F53E899A12A}"/>
    <cellStyle name="Normal 4 3 2 4 3" xfId="11295" xr:uid="{9B9D886D-A9B0-4A8D-9E92-5533AFA75C63}"/>
    <cellStyle name="Normal 4 3 2 4 3 2" xfId="24015" xr:uid="{56EE40FE-58B9-49DC-B5B7-9DDBA5AD1C19}"/>
    <cellStyle name="Normal 4 3 2 4 4" xfId="16060" xr:uid="{51E66FCE-75B0-4FF0-B0AC-3BA93897EEB0}"/>
    <cellStyle name="Normal 4 3 2 5" xfId="3145" xr:uid="{E83D6E62-FDF9-4C10-8D52-24E83590DE78}"/>
    <cellStyle name="Normal 4 3 2 5 2" xfId="6142" xr:uid="{37713637-EA3D-4509-AB1D-D67C6FD19472}"/>
    <cellStyle name="Normal 4 3 2 5 2 2" xfId="13469" xr:uid="{994957EE-A4C8-41E9-9E6B-DE6EC3A51460}"/>
    <cellStyle name="Normal 4 3 2 5 2 2 2" xfId="27187" xr:uid="{99B4F1D8-767C-47C2-BB8C-922C42F39E14}"/>
    <cellStyle name="Normal 4 3 2 5 2 3" xfId="19231" xr:uid="{9854389A-B254-40BE-9887-4D8A28C0002D}"/>
    <cellStyle name="Normal 4 3 2 5 3" xfId="11555" xr:uid="{865D51A5-5B68-4C92-9EB3-4DCC44CED795}"/>
    <cellStyle name="Normal 4 3 2 5 3 2" xfId="24275" xr:uid="{24231F62-BCAA-4398-BA92-F32990E28E92}"/>
    <cellStyle name="Normal 4 3 2 5 4" xfId="16320" xr:uid="{5B525134-60AC-41FE-BDA2-13D84B9BAF9F}"/>
    <cellStyle name="Normal 4 3 2 6" xfId="3390" xr:uid="{99CB71A3-6BB7-40F2-80B0-988E7E491E15}"/>
    <cellStyle name="Normal 4 3 2 6 2" xfId="6387" xr:uid="{67338003-5A2A-4833-8541-01F5408557B7}"/>
    <cellStyle name="Normal 4 3 2 6 2 2" xfId="13714" xr:uid="{AC9B8E9B-985D-4BCA-B80E-8BE338146C2A}"/>
    <cellStyle name="Normal 4 3 2 6 2 2 2" xfId="27432" xr:uid="{4F92DF0D-B06F-4C86-8107-8E7B556C690B}"/>
    <cellStyle name="Normal 4 3 2 6 2 3" xfId="19476" xr:uid="{496647B8-F047-4B1D-95F1-6292B49AC099}"/>
    <cellStyle name="Normal 4 3 2 6 3" xfId="11800" xr:uid="{6A99576A-1559-491F-AF80-8F8E171E69AA}"/>
    <cellStyle name="Normal 4 3 2 6 3 2" xfId="24520" xr:uid="{4A4E39E3-6F3A-4BF3-8699-7A1C26149D62}"/>
    <cellStyle name="Normal 4 3 2 6 4" xfId="16565" xr:uid="{AD428035-A201-45A0-8276-71ADE626347C}"/>
    <cellStyle name="Normal 4 3 2 7" xfId="1708" xr:uid="{0F6E7B1A-CBFA-42AB-B894-1D6247AAAB6F}"/>
    <cellStyle name="Normal 4 3 2 7 2" xfId="10652" xr:uid="{60B44E26-009C-416C-811C-6F92ADE17ACF}"/>
    <cellStyle name="Normal 4 3 2 7 2 2" xfId="23122" xr:uid="{ED56A55E-96F1-42F9-9B67-C13207B6A479}"/>
    <cellStyle name="Normal 4 3 2 7 3" xfId="15155" xr:uid="{44A756F7-48E4-428C-A22B-AB7C87DDB6B0}"/>
    <cellStyle name="Normal 4 3 2 8" xfId="9768" xr:uid="{F461687D-7D09-4B4D-BDA8-B7F40D448E64}"/>
    <cellStyle name="Normal 4 3 2 9" xfId="9483" xr:uid="{AEF5FF4C-26F5-442F-8BE0-493D94C3377C}"/>
    <cellStyle name="Normal 4 3 3" xfId="1798" xr:uid="{E268133D-FEBC-46A6-88EA-5AAEBD26D257}"/>
    <cellStyle name="Normal 4 3 3 2" xfId="31841" xr:uid="{3567675F-52E4-43B0-89C9-4C11EAF0B854}"/>
    <cellStyle name="Normal 4 3 4" xfId="1915" xr:uid="{F39EE279-14D9-466F-8A5E-AA154B79E214}"/>
    <cellStyle name="Normal 4 3 4 2" xfId="5441" xr:uid="{DAEEA938-3FDF-4B90-AACA-9E42ED6E0EBD}"/>
    <cellStyle name="Normal 4 3 4 2 2" xfId="12816" xr:uid="{D5741CCF-C578-43A2-B222-472EDFFE1EB0}"/>
    <cellStyle name="Normal 4 3 4 2 2 2" xfId="26492" xr:uid="{4EB59A2A-C2B1-48A4-92A2-C9D63863E8DC}"/>
    <cellStyle name="Normal 4 3 4 2 3" xfId="18536" xr:uid="{5E6DE108-61E4-4D39-B020-83E5F19617FD}"/>
    <cellStyle name="Normal 4 3 4 3" xfId="10820" xr:uid="{75429466-8DC5-4231-8982-ECD900232615}"/>
    <cellStyle name="Normal 4 3 4 3 2" xfId="23291" xr:uid="{FD25F3EF-61A4-4917-9D41-8F3990432C7D}"/>
    <cellStyle name="Normal 4 3 4 4" xfId="15315" xr:uid="{EB92FE5D-F91C-47E8-B240-A2FBAFB3D30D}"/>
    <cellStyle name="Normal 4 3 4 5" xfId="31839" xr:uid="{3069C93D-7BC4-4BDF-91F3-DDB8875E7F45}"/>
    <cellStyle name="Normal 4 3 5" xfId="2793" xr:uid="{51F0B583-A4E0-4065-8D31-F047785572E8}"/>
    <cellStyle name="Normal 4 3 5 2" xfId="5796" xr:uid="{9AE4C35D-8F22-4B0B-B5AF-1B3D4A89CC10}"/>
    <cellStyle name="Normal 4 3 5 2 2" xfId="13123" xr:uid="{83E6D87A-2827-479D-8900-9AA1E69317DC}"/>
    <cellStyle name="Normal 4 3 5 2 2 2" xfId="26841" xr:uid="{CCE0FA77-D852-4686-B623-D09BCA5EFD81}"/>
    <cellStyle name="Normal 4 3 5 2 3" xfId="18885" xr:uid="{FC0AAD0D-572D-4265-B72C-856F0084C7F1}"/>
    <cellStyle name="Normal 4 3 5 3" xfId="11207" xr:uid="{43721731-63CE-4487-BBE4-06CF490F64DA}"/>
    <cellStyle name="Normal 4 3 5 3 2" xfId="23927" xr:uid="{E0834664-5F94-477B-B727-E9886E3F9C8D}"/>
    <cellStyle name="Normal 4 3 5 4" xfId="15973" xr:uid="{938DF483-C93F-48B9-903D-C7A0C283441F}"/>
    <cellStyle name="Normal 4 3 6" xfId="3057" xr:uid="{C5D21C85-D768-4228-B32C-E768238F813B}"/>
    <cellStyle name="Normal 4 3 6 2" xfId="6054" xr:uid="{B8EEBD87-CED8-47DB-9ECA-1DF0D8F359DC}"/>
    <cellStyle name="Normal 4 3 6 2 2" xfId="13381" xr:uid="{58FF33B2-D03D-408A-8ACE-D1E34B359D3F}"/>
    <cellStyle name="Normal 4 3 6 2 2 2" xfId="27099" xr:uid="{44BB4BF6-7884-4393-BCF6-23411544516B}"/>
    <cellStyle name="Normal 4 3 6 2 3" xfId="19143" xr:uid="{444F41E5-61E3-4876-B4EF-835CAEA11753}"/>
    <cellStyle name="Normal 4 3 6 3" xfId="11467" xr:uid="{FB68A8E0-9022-44A7-BCFD-F2DC80E09018}"/>
    <cellStyle name="Normal 4 3 6 3 2" xfId="24187" xr:uid="{9A7D3217-6169-4973-A498-42561F54D1A3}"/>
    <cellStyle name="Normal 4 3 6 4" xfId="16232" xr:uid="{EFA71E02-129F-4097-A7E8-34884AE72E47}"/>
    <cellStyle name="Normal 4 3 7" xfId="3302" xr:uid="{EBAFCB36-0239-4A7B-A9B4-A8DA84361D03}"/>
    <cellStyle name="Normal 4 3 7 2" xfId="6299" xr:uid="{B05BC495-8C36-49C8-A4E7-E6C6580FD1BB}"/>
    <cellStyle name="Normal 4 3 7 2 2" xfId="13626" xr:uid="{EFE932CC-283D-4974-AC32-201504E42810}"/>
    <cellStyle name="Normal 4 3 7 2 2 2" xfId="27344" xr:uid="{DACEF7E5-7D00-4C08-A60F-507EDCEFEA13}"/>
    <cellStyle name="Normal 4 3 7 2 3" xfId="19388" xr:uid="{71BE9E9C-32C4-4BED-A4E4-BFD081FB3486}"/>
    <cellStyle name="Normal 4 3 7 3" xfId="11712" xr:uid="{9F504BD8-E20C-4A1F-BCDA-1855B4654764}"/>
    <cellStyle name="Normal 4 3 7 3 2" xfId="24432" xr:uid="{4E96492A-AE15-4BB6-846D-8E1C861B3D43}"/>
    <cellStyle name="Normal 4 3 7 4" xfId="16477" xr:uid="{26093E32-0A6E-4E5B-A18C-F07A17654FC8}"/>
    <cellStyle name="Normal 4 3 8" xfId="1605" xr:uid="{57BF9AE3-6ECF-49CE-A384-35517B6B1500}"/>
    <cellStyle name="Normal 4 3 8 2" xfId="10596" xr:uid="{55B4F2F0-786B-452C-8DE5-DE4F6812A751}"/>
    <cellStyle name="Normal 4 3 8 2 2" xfId="23066" xr:uid="{2E5C6AA1-8435-474E-AD6F-6DBCA3B53E7A}"/>
    <cellStyle name="Normal 4 3 8 3" xfId="15097" xr:uid="{82AF2356-ED2E-45F4-B4E3-63F05EA2F766}"/>
    <cellStyle name="Normal 4 3 9" xfId="9667" xr:uid="{D1A72F3C-612A-486B-BF89-94140FA2593E}"/>
    <cellStyle name="Normal 4 4" xfId="283" xr:uid="{C3505D3D-F7DB-4645-B1A6-3FF2AFD76CBD}"/>
    <cellStyle name="Normal 4 4 2" xfId="676" xr:uid="{A2BB8190-D81E-459E-8F27-08FC6316D561}"/>
    <cellStyle name="Normal 4 4 2 2" xfId="2353" xr:uid="{EA09AA59-3ECA-495D-9068-45FAEF177F25}"/>
    <cellStyle name="Normal 4 4 2 2 2" xfId="5674" xr:uid="{04BD7ED9-4E94-4040-B77C-4CB495F80C4F}"/>
    <cellStyle name="Normal 4 4 2 2 2 2" xfId="13007" xr:uid="{8B88A7DA-9641-405B-809C-7EC4C5DC7C13}"/>
    <cellStyle name="Normal 4 4 2 2 2 2 2" xfId="26720" xr:uid="{85C66D3E-4C43-4E41-B0FA-B9C3362EF859}"/>
    <cellStyle name="Normal 4 4 2 2 2 3" xfId="18764" xr:uid="{2F6FAF12-7F99-4042-8964-6F19786FFB0C}"/>
    <cellStyle name="Normal 4 4 2 2 3" xfId="11076" xr:uid="{ECFC9835-AC0E-4002-8986-C92A99CEEFB7}"/>
    <cellStyle name="Normal 4 4 2 2 3 2" xfId="23565" xr:uid="{681D1F72-269E-42DA-B141-BFEB7571FBDF}"/>
    <cellStyle name="Normal 4 4 2 2 4" xfId="15593" xr:uid="{B0587930-9C28-48ED-8DC0-DC098103CE8B}"/>
    <cellStyle name="Normal 4 4 2 3" xfId="3658" xr:uid="{341A9F7B-EB04-4896-A39D-4132E765F51B}"/>
    <cellStyle name="Normal 4 4 2 3 2" xfId="6647" xr:uid="{F9BA59CC-CE13-4694-8EAF-43DD7084A7C5}"/>
    <cellStyle name="Normal 4 4 2 3 2 2" xfId="13973" xr:uid="{F085EFD4-5EE9-46FC-84E3-56ABF9DEE957}"/>
    <cellStyle name="Normal 4 4 2 3 2 2 2" xfId="27692" xr:uid="{B2FB97B5-1D34-4B02-9E51-212C556466D3}"/>
    <cellStyle name="Normal 4 4 2 3 2 3" xfId="19736" xr:uid="{291CD5DC-C09F-49AE-BD19-820AA8C5BE12}"/>
    <cellStyle name="Normal 4 4 2 3 3" xfId="12061" xr:uid="{A0CB99F2-516B-47A9-8747-44A8852FC68E}"/>
    <cellStyle name="Normal 4 4 2 3 3 2" xfId="24780" xr:uid="{2C42D240-44B3-4482-8F87-FC6821DCAB37}"/>
    <cellStyle name="Normal 4 4 2 3 4" xfId="16824" xr:uid="{3E529761-68C1-4448-ADAA-86EE1889B9A4}"/>
    <cellStyle name="Normal 4 4 2 4" xfId="4237" xr:uid="{B311F0A7-352B-42D4-924A-2238775CF4CA}"/>
    <cellStyle name="Normal 4 4 2 4 2" xfId="7193" xr:uid="{DAF3734C-23B0-4810-8390-42419C286553}"/>
    <cellStyle name="Normal 4 4 2 4 2 2" xfId="14262" xr:uid="{8A193B5F-1C3A-4E2E-8171-0E4EC506AF08}"/>
    <cellStyle name="Normal 4 4 2 4 2 2 2" xfId="28238" xr:uid="{D364A20B-77AD-4E14-814B-98CAAFECA449}"/>
    <cellStyle name="Normal 4 4 2 4 2 3" xfId="20282" xr:uid="{13132CA1-BE72-4A9E-B405-C618DD0B1EFE}"/>
    <cellStyle name="Normal 4 4 2 4 3" xfId="12354" xr:uid="{8FA7B8D9-34F6-4185-AE4A-734D1AE4A6D7}"/>
    <cellStyle name="Normal 4 4 2 4 3 2" xfId="25321" xr:uid="{B83A68AC-DFF6-49BF-8D2B-D6843F47A9DA}"/>
    <cellStyle name="Normal 4 4 2 4 4" xfId="17365" xr:uid="{A044182C-DFB5-4F6A-B0C7-489AFD97D326}"/>
    <cellStyle name="Normal 4 4 2 5" xfId="1800" xr:uid="{4F9FCDEA-16CF-491B-B297-31A53D78FD29}"/>
    <cellStyle name="Normal 4 4 2 6" xfId="4915" xr:uid="{DF71FC6B-BF28-4759-9906-D871DFDA5F90}"/>
    <cellStyle name="Normal 4 4 2 6 2" xfId="12650" xr:uid="{0FC0DCD6-1BF1-4732-A744-1054BC9DD314}"/>
    <cellStyle name="Normal 4 4 2 6 2 2" xfId="25971" xr:uid="{E35FDF4C-E6B1-4950-949D-2A4452052A94}"/>
    <cellStyle name="Normal 4 4 2 6 3" xfId="18015" xr:uid="{9D29FEEE-A169-49D0-BD8E-FBFA8597660D}"/>
    <cellStyle name="Normal 4 4 2 7" xfId="10244" xr:uid="{A4605767-A61D-4FE1-BB1C-0B011FA17EB2}"/>
    <cellStyle name="Normal 4 4 2 7 2" xfId="22612" xr:uid="{DBA332C3-7EB8-4EA1-86C9-1874D55CA573}"/>
    <cellStyle name="Normal 4 4 2 8" xfId="9844" xr:uid="{46C3D7BB-080D-4698-8112-6F88B9DB234D}"/>
    <cellStyle name="Normal 4 4 2 8 2" xfId="20466" xr:uid="{6C38B508-ED39-4EB1-AF16-B6CC4CE5D5E0}"/>
    <cellStyle name="Normal 4 4 2 8 3" xfId="14649" xr:uid="{7A7A5F82-1550-4C1E-A0FC-9F36F5E85896}"/>
    <cellStyle name="Normal 4 4 3" xfId="1951" xr:uid="{965D7024-197F-45B1-859D-4E793C07CC71}"/>
    <cellStyle name="Normal 4 4 3 2" xfId="5466" xr:uid="{6EF573A3-E543-4718-9276-480E7A184E26}"/>
    <cellStyle name="Normal 4 4 3 2 2" xfId="12836" xr:uid="{0DF7D29D-AB00-42AB-909F-D10CBC5532E4}"/>
    <cellStyle name="Normal 4 4 3 2 2 2" xfId="26516" xr:uid="{D0ADCCE7-EC8D-4D32-9580-5898F3B003D8}"/>
    <cellStyle name="Normal 4 4 3 2 3" xfId="18560" xr:uid="{7FF8835C-1643-48B7-8AEA-462F0A3884FC}"/>
    <cellStyle name="Normal 4 4 3 3" xfId="10845" xr:uid="{683F3B4F-DBE3-4FB0-A3E9-2C80DA83CD7B}"/>
    <cellStyle name="Normal 4 4 3 3 2" xfId="23316" xr:uid="{5895C029-95B4-4A8A-9E6A-09D21619CA1A}"/>
    <cellStyle name="Normal 4 4 3 4" xfId="15339" xr:uid="{8BD953E7-2400-4AE5-A33F-E31D57A7B55F}"/>
    <cellStyle name="Normal 4 4 3 5" xfId="31842" xr:uid="{16AC9196-AA62-420E-A4D0-4D618E9FD690}"/>
    <cellStyle name="Normal 4 4 4" xfId="1786" xr:uid="{96203E72-FCC4-4348-B8A1-B54A8B213288}"/>
    <cellStyle name="Normal 4 4 5" xfId="2815" xr:uid="{7164B879-A8EB-4E3E-8589-88258072DA59}"/>
    <cellStyle name="Normal 4 4 5 2" xfId="5818" xr:uid="{75A2B5AB-AB4B-4C8F-BFBA-C5FADE4C88E1}"/>
    <cellStyle name="Normal 4 4 5 2 2" xfId="13145" xr:uid="{53F5E955-8A0A-48D4-9167-0AE9B9F5EBC6}"/>
    <cellStyle name="Normal 4 4 5 2 2 2" xfId="26863" xr:uid="{FB873409-8624-4F7E-AB4A-6C987CC6C8FE}"/>
    <cellStyle name="Normal 4 4 5 2 3" xfId="18907" xr:uid="{3A8299CD-5E45-4A6E-9509-96611512D177}"/>
    <cellStyle name="Normal 4 4 5 3" xfId="11229" xr:uid="{DF889A94-4D2B-4E23-A743-04B692A9A2CD}"/>
    <cellStyle name="Normal 4 4 5 3 2" xfId="23949" xr:uid="{0A8BD766-73C3-4921-9B18-7DB0CF1529DD}"/>
    <cellStyle name="Normal 4 4 5 4" xfId="15994" xr:uid="{4517B8CE-767A-4AD9-90EE-E44B9667443A}"/>
    <cellStyle name="Normal 4 4 6" xfId="3079" xr:uid="{24C4F49D-0077-4D90-843F-232EDB601971}"/>
    <cellStyle name="Normal 4 4 6 2" xfId="6076" xr:uid="{632B63CB-A9DC-4EDD-9B4D-9FE3FEC63F71}"/>
    <cellStyle name="Normal 4 4 6 2 2" xfId="13403" xr:uid="{FD843BA9-CCB3-4953-B88D-4C934BED73FD}"/>
    <cellStyle name="Normal 4 4 6 2 2 2" xfId="27121" xr:uid="{320E921F-78BC-4452-8070-6F3BBBDFE137}"/>
    <cellStyle name="Normal 4 4 6 2 3" xfId="19165" xr:uid="{3C8F9002-33F9-42C3-B132-C4AE5BBBC495}"/>
    <cellStyle name="Normal 4 4 6 3" xfId="11489" xr:uid="{2E5AE68F-B7BF-4BA1-B1A0-90886CBA08F7}"/>
    <cellStyle name="Normal 4 4 6 3 2" xfId="24209" xr:uid="{835A94B9-F1C6-4FA6-803F-34524A84E737}"/>
    <cellStyle name="Normal 4 4 6 4" xfId="16254" xr:uid="{C6002543-DF0D-43A5-BAFC-B2A72BC1212D}"/>
    <cellStyle name="Normal 4 4 7" xfId="3324" xr:uid="{EA889592-CC94-4DE7-A1D4-67A25179DAE4}"/>
    <cellStyle name="Normal 4 4 7 2" xfId="6321" xr:uid="{277156C2-B385-426D-8FC8-F9474D32748F}"/>
    <cellStyle name="Normal 4 4 7 2 2" xfId="13648" xr:uid="{10C9D4F1-399D-4A1C-8A88-6AF24DC1C276}"/>
    <cellStyle name="Normal 4 4 7 2 2 2" xfId="27366" xr:uid="{BE617292-681D-4C6A-8E94-60DFF2EF5B2E}"/>
    <cellStyle name="Normal 4 4 7 2 3" xfId="19410" xr:uid="{3F93C3DB-8397-43A0-AEE9-BC786176982A}"/>
    <cellStyle name="Normal 4 4 7 3" xfId="11734" xr:uid="{B02095AE-A4B5-4343-8F53-B039D43CBB84}"/>
    <cellStyle name="Normal 4 4 7 3 2" xfId="24454" xr:uid="{8C1742FB-56A4-4D1C-A76B-3F475391DA8F}"/>
    <cellStyle name="Normal 4 4 7 4" xfId="16499" xr:uid="{2662D4BC-A492-460C-92DB-61B7902F742A}"/>
    <cellStyle name="Normal 4 5" xfId="660" xr:uid="{33916553-AA65-4E1E-8F5C-166531EB8900}"/>
    <cellStyle name="Normal 4 5 2" xfId="1115" xr:uid="{D0E91E89-B533-453D-BF7B-8803B89AF3B8}"/>
    <cellStyle name="Normal 4 5 3" xfId="1111" xr:uid="{20C9B107-8D56-489D-A010-4FBBC70C4E01}"/>
    <cellStyle name="Normal 4 6" xfId="451" xr:uid="{F6FBCEF7-A3FC-405A-90E5-C864E7E1402F}"/>
    <cellStyle name="Normal 4 6 2" xfId="3577" xr:uid="{7BB19601-BE6C-46EF-8B67-BB49BD9845BA}"/>
    <cellStyle name="Normal 4 6 2 2" xfId="6566" xr:uid="{53FEA9D9-84F6-4DDF-ABB7-19D20A078FBD}"/>
    <cellStyle name="Normal 4 6 2 2 2" xfId="13892" xr:uid="{C2060F8A-90F0-4047-A4FD-2C60C6B08535}"/>
    <cellStyle name="Normal 4 6 2 2 2 2" xfId="27611" xr:uid="{84882FA8-0864-48D6-88E6-01652BBBF7CA}"/>
    <cellStyle name="Normal 4 6 2 2 3" xfId="19655" xr:uid="{2CAC8E7F-B1AC-4BFB-8275-B198768A9D70}"/>
    <cellStyle name="Normal 4 6 2 3" xfId="11980" xr:uid="{A1823DDE-7523-484B-A6EE-5F267F2D657A}"/>
    <cellStyle name="Normal 4 6 2 3 2" xfId="24699" xr:uid="{697B6FF2-6644-466E-AE3C-5798A7410F48}"/>
    <cellStyle name="Normal 4 6 2 4" xfId="16743" xr:uid="{1B8F1317-B740-4B5C-B6DD-0D520DCBAF33}"/>
    <cellStyle name="Normal 4 6 3" xfId="4156" xr:uid="{B0D1C686-D1DB-4731-8B42-16C21316C289}"/>
    <cellStyle name="Normal 4 6 3 2" xfId="7112" xr:uid="{F567F9D4-A483-49E5-B4B2-1D4D5EBA5136}"/>
    <cellStyle name="Normal 4 6 3 2 2" xfId="14181" xr:uid="{18897F47-1E53-4A3B-B40A-7B74E4AB7930}"/>
    <cellStyle name="Normal 4 6 3 2 2 2" xfId="28157" xr:uid="{F0380298-F4F9-44DC-9701-97DC4FD04E34}"/>
    <cellStyle name="Normal 4 6 3 2 3" xfId="20201" xr:uid="{6A236A60-C726-411A-B131-1612AA2F6C9E}"/>
    <cellStyle name="Normal 4 6 3 3" xfId="12273" xr:uid="{AE03A8E2-20CC-46A9-9C5A-727739A9C4B1}"/>
    <cellStyle name="Normal 4 6 3 3 2" xfId="25240" xr:uid="{E382841B-8B5A-41EE-90ED-24F51367AAEE}"/>
    <cellStyle name="Normal 4 6 3 4" xfId="17284" xr:uid="{1E6D1718-706A-411F-A69A-6E8AE7B2F792}"/>
    <cellStyle name="Normal 4 6 4" xfId="4791" xr:uid="{65E853EB-7F4E-4ABC-A53D-95C188D002C0}"/>
    <cellStyle name="Normal 4 6 4 2" xfId="12565" xr:uid="{E642EA1D-A6DC-4D70-9F2F-D2F008AF1B7F}"/>
    <cellStyle name="Normal 4 6 4 2 2" xfId="25851" xr:uid="{B4049D2A-8B4E-4C3C-A2F6-D51CD02586E3}"/>
    <cellStyle name="Normal 4 6 4 3" xfId="17895" xr:uid="{DD197E77-3925-4C50-A3E6-62E1F96A9C07}"/>
    <cellStyle name="Normal 4 6 5" xfId="10142" xr:uid="{79C9B5AB-1E1A-472D-B967-35FD34328BC8}"/>
    <cellStyle name="Normal 4 6 5 2" xfId="22512" xr:uid="{3C0EC608-BED9-4480-B0AC-530D3CB74BA7}"/>
    <cellStyle name="Normal 4 6 6" xfId="14549" xr:uid="{91E07702-69C8-4F4C-9157-37A31882CCAF}"/>
    <cellStyle name="Normal 4 7" xfId="131" xr:uid="{EA855B58-5DB1-4D4A-9D52-21646B0DAD00}"/>
    <cellStyle name="Normal 4 8" xfId="91" xr:uid="{3089D719-5906-4675-A054-50D9F76A93B9}"/>
    <cellStyle name="Normal 4 8 2" xfId="3500" xr:uid="{A20AA29D-8192-4530-B9CF-49108B0AA338}"/>
    <cellStyle name="Normal 4 8 3" xfId="2739" xr:uid="{CB4A8190-B130-4E30-A6F2-E7C3E687042A}"/>
    <cellStyle name="Normal 4 8 3 2" xfId="11153" xr:uid="{C78A0E7B-047E-40CD-BBB6-46A5FABF7E0E}"/>
    <cellStyle name="Normal 4 8 3 2 2" xfId="23873" xr:uid="{54E48424-1284-4353-924E-3376D4B44145}"/>
    <cellStyle name="Normal 4 8 3 3" xfId="15920" xr:uid="{EE86A07A-4281-4BA8-B0F6-0E0BA1085593}"/>
    <cellStyle name="Normal 4 8 4" xfId="32224" xr:uid="{4F31E5BB-DE91-4079-B075-18E1E258B3AE}"/>
    <cellStyle name="Normal 4 9" xfId="2991" xr:uid="{D6BE2B1F-AD7C-4CFC-A2CF-65DD2DC7B63D}"/>
    <cellStyle name="Normal 4 9 2" xfId="5988" xr:uid="{85F36EBF-E5F7-4293-AD2B-A15037103FBF}"/>
    <cellStyle name="Normal 4 9 2 2" xfId="13315" xr:uid="{813F79F4-453E-416F-84E4-92E2992D466C}"/>
    <cellStyle name="Normal 4 9 2 2 2" xfId="27033" xr:uid="{827692D2-910E-498E-87DA-8D5E4F560BB3}"/>
    <cellStyle name="Normal 4 9 2 3" xfId="19077" xr:uid="{CAB6ADE6-DF5E-4CA8-84EF-2B5F02030844}"/>
    <cellStyle name="Normal 4 9 3" xfId="11401" xr:uid="{C49B573F-87E9-4D90-AC91-62F461A96C73}"/>
    <cellStyle name="Normal 4 9 3 2" xfId="24121" xr:uid="{9B718D89-494A-467B-869C-D49DBF5B10F9}"/>
    <cellStyle name="Normal 4 9 4" xfId="16166" xr:uid="{F4B54651-4B70-409F-9463-FEB422B5142E}"/>
    <cellStyle name="Normal 4 9 5" xfId="32200" xr:uid="{47323691-B6A4-444F-BB15-63E4E64AA6B3}"/>
    <cellStyle name="Normal 4_50200210" xfId="31843" xr:uid="{0B009FB7-CE68-49F5-9DF4-F5E3ED4BBC10}"/>
    <cellStyle name="Normal 40" xfId="949" xr:uid="{4A4C2249-38AD-418E-B755-D0CF8A3C7ADA}"/>
    <cellStyle name="Normal 40 10" xfId="14745" xr:uid="{8257D488-F944-4ADC-8CEF-2DF2F953D265}"/>
    <cellStyle name="Normal 40 2" xfId="2063" xr:uid="{3E1C9496-D3D3-45F6-8092-58A2DE690725}"/>
    <cellStyle name="Normal 40 2 2" xfId="5539" xr:uid="{F8CFBBB6-E87F-43F1-8FFA-F8BAEB11E4BB}"/>
    <cellStyle name="Normal 40 2 2 2" xfId="12907" xr:uid="{AA5B4954-6EF0-43DC-9269-207F83206218}"/>
    <cellStyle name="Normal 40 2 2 2 2" xfId="26589" xr:uid="{E70DCF05-60CF-4F6F-BB2E-31BCCF55F2FA}"/>
    <cellStyle name="Normal 40 2 2 3" xfId="18633" xr:uid="{C640CA51-1492-4DEF-BADC-2C2F6F3BEEBB}"/>
    <cellStyle name="Normal 40 2 3" xfId="10945" xr:uid="{FF95AFA8-0430-4F3B-8AFF-332BB8CEFBDB}"/>
    <cellStyle name="Normal 40 2 3 2" xfId="23416" xr:uid="{C0B20980-AC99-4C83-A915-13DD0D82C19A}"/>
    <cellStyle name="Normal 40 2 4" xfId="15438" xr:uid="{D7B6E282-F58B-4C98-905D-F846ECDEF65C}"/>
    <cellStyle name="Normal 40 2 5" xfId="31845" xr:uid="{1EE9EEC7-852D-4225-9ECD-061E1C4EA672}"/>
    <cellStyle name="Normal 40 3" xfId="2917" xr:uid="{D7A479DD-6170-41E2-B8EE-F0669DED6297}"/>
    <cellStyle name="Normal 40 3 2" xfId="5920" xr:uid="{0491D1FB-19A8-4CAF-B46D-75631815FD2B}"/>
    <cellStyle name="Normal 40 3 2 2" xfId="13247" xr:uid="{97CC99B8-1D2B-468F-A722-D8BF4D6C7ABC}"/>
    <cellStyle name="Normal 40 3 2 2 2" xfId="26965" xr:uid="{92F56D57-A343-4CC1-B857-636A41AB679B}"/>
    <cellStyle name="Normal 40 3 2 3" xfId="19009" xr:uid="{BC67E84A-8F62-46DE-B4C0-03B3CC2484DB}"/>
    <cellStyle name="Normal 40 3 3" xfId="11331" xr:uid="{1077CDE9-8453-4D28-B03C-6209F34A5C12}"/>
    <cellStyle name="Normal 40 3 3 2" xfId="24051" xr:uid="{46A76D73-494E-4774-A3F5-E02CC5889054}"/>
    <cellStyle name="Normal 40 3 4" xfId="16096" xr:uid="{8E418F2E-65B4-4150-97A1-9408B18C3277}"/>
    <cellStyle name="Normal 40 3 5" xfId="31846" xr:uid="{EBD5F02E-A2DF-41C4-A6D3-09AFE492F643}"/>
    <cellStyle name="Normal 40 4" xfId="3181" xr:uid="{509A1393-DE20-46D5-8BE1-C2A3608D3AAF}"/>
    <cellStyle name="Normal 40 4 2" xfId="6178" xr:uid="{58CB4437-80AC-4237-B8DE-BD1683A32380}"/>
    <cellStyle name="Normal 40 4 2 2" xfId="13505" xr:uid="{D467E1ED-B11B-4083-86AE-FB77EB6FB780}"/>
    <cellStyle name="Normal 40 4 2 2 2" xfId="27223" xr:uid="{9DB7E5C7-309D-4F6D-AD5C-4AF31D2BD93E}"/>
    <cellStyle name="Normal 40 4 2 3" xfId="19267" xr:uid="{BEC4D3C9-FA7C-4D0F-BE9A-69BA95645E52}"/>
    <cellStyle name="Normal 40 4 3" xfId="11591" xr:uid="{768AA88E-6791-4173-A93A-2A702441FA0A}"/>
    <cellStyle name="Normal 40 4 3 2" xfId="24311" xr:uid="{1434B671-0494-4486-A252-910D29F2475A}"/>
    <cellStyle name="Normal 40 4 4" xfId="16356" xr:uid="{E68CF664-9E8E-487D-8BA1-344F44C165BB}"/>
    <cellStyle name="Normal 40 4 5" xfId="31844" xr:uid="{DCA41862-3906-4BD8-B1DB-BC5B9C1744D9}"/>
    <cellStyle name="Normal 40 5" xfId="3426" xr:uid="{78A60038-F6AD-44BC-8F20-B2FC8A134CB0}"/>
    <cellStyle name="Normal 40 5 2" xfId="6423" xr:uid="{690E2A9E-A198-4620-A711-ECF030AE0CA7}"/>
    <cellStyle name="Normal 40 5 2 2" xfId="13750" xr:uid="{66737503-9EE6-4368-AED8-71A2ABB8323A}"/>
    <cellStyle name="Normal 40 5 2 2 2" xfId="27468" xr:uid="{B9075083-FA8F-42CD-8283-9476475AAF42}"/>
    <cellStyle name="Normal 40 5 2 3" xfId="19512" xr:uid="{E5A5E011-1161-4152-963D-EF0A057004AD}"/>
    <cellStyle name="Normal 40 5 3" xfId="11836" xr:uid="{FEA175F3-4329-4772-BCE5-425D34229D5A}"/>
    <cellStyle name="Normal 40 5 3 2" xfId="24556" xr:uid="{2A2E4F39-5EFF-4811-91D4-C95AD0779184}"/>
    <cellStyle name="Normal 40 5 4" xfId="16601" xr:uid="{99CB9C4A-CA58-4FA6-885E-D8BDB3D84ACB}"/>
    <cellStyle name="Normal 40 6" xfId="3728" xr:uid="{C94DAF61-74C0-464D-B0FD-BECFCF8D3488}"/>
    <cellStyle name="Normal 40 6 2" xfId="6717" xr:uid="{165ED7F1-C0F1-46CF-BCD8-EA783E3063F5}"/>
    <cellStyle name="Normal 40 6 2 2" xfId="14043" xr:uid="{CBCDD015-B077-41E4-B279-4306A060BABD}"/>
    <cellStyle name="Normal 40 6 2 2 2" xfId="27762" xr:uid="{31931B61-1EA1-4F4D-8926-F684D79E1FD3}"/>
    <cellStyle name="Normal 40 6 2 3" xfId="19806" xr:uid="{38BE7460-9391-43AB-AD61-48C95EDC694C}"/>
    <cellStyle name="Normal 40 6 3" xfId="12131" xr:uid="{EFDB9C7A-B248-4FE8-9412-348BF75F2740}"/>
    <cellStyle name="Normal 40 6 3 2" xfId="24850" xr:uid="{EE2E9769-D2E6-41B6-AA7D-6F14BAA2C4CE}"/>
    <cellStyle name="Normal 40 6 4" xfId="16894" xr:uid="{82971561-BB38-4355-9AB3-9C156D32E318}"/>
    <cellStyle name="Normal 40 7" xfId="4307" xr:uid="{D63AE995-939A-481C-8A68-43DBBE001BCC}"/>
    <cellStyle name="Normal 40 7 2" xfId="7263" xr:uid="{2AC95CD0-CBBE-4571-8B89-BCB796BD1A54}"/>
    <cellStyle name="Normal 40 7 2 2" xfId="14332" xr:uid="{A7D8D4E9-B3EC-4644-BD29-F6D6A2B1F57F}"/>
    <cellStyle name="Normal 40 7 2 2 2" xfId="28308" xr:uid="{FA76A762-5269-46B6-9A56-E127BEDBC638}"/>
    <cellStyle name="Normal 40 7 2 3" xfId="20352" xr:uid="{C6D608B4-0949-43A6-B953-28A271708491}"/>
    <cellStyle name="Normal 40 7 3" xfId="12424" xr:uid="{2A533162-C826-4287-878E-991D23C1B047}"/>
    <cellStyle name="Normal 40 7 3 2" xfId="25391" xr:uid="{337EC9CF-A4AF-4B21-92E7-3CDCA07049D7}"/>
    <cellStyle name="Normal 40 7 4" xfId="17435" xr:uid="{CF6AE583-49EC-4EC2-B090-595DD3B2F8ED}"/>
    <cellStyle name="Normal 40 8" xfId="5039" xr:uid="{C61972E2-6E63-4B68-B98A-CEE66E4A04DC}"/>
    <cellStyle name="Normal 40 8 2" xfId="12721" xr:uid="{D839C6A9-CB45-4A41-A70F-1551619D1294}"/>
    <cellStyle name="Normal 40 8 2 2" xfId="26093" xr:uid="{3CA6FAE9-333C-4900-BE29-F49735C12930}"/>
    <cellStyle name="Normal 40 8 3" xfId="18137" xr:uid="{1F2130B0-955B-4323-94D8-2A731BDA90AA}"/>
    <cellStyle name="Normal 40 9" xfId="10349" xr:uid="{A0F4B591-3FC5-4B18-949D-D20BA1E21DC7}"/>
    <cellStyle name="Normal 40 9 2" xfId="22704" xr:uid="{FA704108-6877-452B-B85D-F2E78419CC91}"/>
    <cellStyle name="Normal 41" xfId="946" xr:uid="{04077961-E69E-4328-9ECD-44E78AF571C4}"/>
    <cellStyle name="Normal 41 2" xfId="2066" xr:uid="{8950D75A-7D37-43F1-982F-097BA660D44E}"/>
    <cellStyle name="Normal 41 2 2" xfId="5542" xr:uid="{C7EE8894-00C2-4D7A-A3AC-532F9CCE118F}"/>
    <cellStyle name="Normal 41 2 2 2" xfId="12910" xr:uid="{0F7D84CD-BFFF-497D-ACF4-162ECEC04562}"/>
    <cellStyle name="Normal 41 2 2 2 2" xfId="26592" xr:uid="{15CC14BA-0954-4AC9-87D4-A62388B62B61}"/>
    <cellStyle name="Normal 41 2 2 3" xfId="18636" xr:uid="{1775AD33-6CC1-4D3D-8480-2AD1CEFFBF80}"/>
    <cellStyle name="Normal 41 2 3" xfId="10948" xr:uid="{0761F9E0-2DD9-455C-A02E-B9C69FABC8EE}"/>
    <cellStyle name="Normal 41 2 3 2" xfId="23419" xr:uid="{822A3072-25BC-4F73-9B6B-A81E7F662146}"/>
    <cellStyle name="Normal 41 2 4" xfId="15441" xr:uid="{63B00752-86CE-4079-92B5-408FE67AB13D}"/>
    <cellStyle name="Normal 41 2 5" xfId="31848" xr:uid="{88AF157F-FF0B-42BC-8247-D5ED314CD03B}"/>
    <cellStyle name="Normal 41 3" xfId="2420" xr:uid="{63907824-44F5-4D63-A294-6448BBD54146}"/>
    <cellStyle name="Normal 41 4" xfId="2920" xr:uid="{B435D9B0-317F-482E-9D75-1B71A9220F0D}"/>
    <cellStyle name="Normal 41 4 2" xfId="5923" xr:uid="{FB865F7B-8D64-4488-B6A0-3CE71D3E939D}"/>
    <cellStyle name="Normal 41 4 2 2" xfId="13250" xr:uid="{C56C230B-612C-4429-AF31-1C3621EA15BA}"/>
    <cellStyle name="Normal 41 4 2 2 2" xfId="26968" xr:uid="{82ECC84B-AA11-455D-B925-E67EA981E677}"/>
    <cellStyle name="Normal 41 4 2 3" xfId="19012" xr:uid="{F2BC6F06-543F-4A0A-800A-7B4AC8AB1FA1}"/>
    <cellStyle name="Normal 41 4 3" xfId="11334" xr:uid="{6C3BDC0F-7AC3-4612-B123-5DF021BAA1A5}"/>
    <cellStyle name="Normal 41 4 3 2" xfId="24054" xr:uid="{01A44C0C-9FEC-4078-BBE7-F9975F256F0C}"/>
    <cellStyle name="Normal 41 4 4" xfId="16099" xr:uid="{C29973B6-F74E-4902-A50E-911CE96E34D2}"/>
    <cellStyle name="Normal 41 4 5" xfId="31847" xr:uid="{1108A8EA-C24A-478C-9E06-C16515D86E44}"/>
    <cellStyle name="Normal 41 5" xfId="3184" xr:uid="{644821FC-034E-4B07-AD06-8A05CF462E51}"/>
    <cellStyle name="Normal 41 5 2" xfId="6181" xr:uid="{BF5AC828-3F9E-4D55-84A8-CC89B70B243D}"/>
    <cellStyle name="Normal 41 5 2 2" xfId="13508" xr:uid="{A5759044-C950-4D04-9C86-07021CA507BD}"/>
    <cellStyle name="Normal 41 5 2 2 2" xfId="27226" xr:uid="{3FDFA5CE-5D75-41B2-9FBE-1B85CD07800E}"/>
    <cellStyle name="Normal 41 5 2 3" xfId="19270" xr:uid="{FCE568DE-0D43-4C9E-9C36-890A91BB383C}"/>
    <cellStyle name="Normal 41 5 3" xfId="11594" xr:uid="{11FD3EAD-F9A3-40AD-86CD-981854EA53A2}"/>
    <cellStyle name="Normal 41 5 3 2" xfId="24314" xr:uid="{7704BCB2-BADA-49DC-9999-3B49E84A354B}"/>
    <cellStyle name="Normal 41 5 4" xfId="16359" xr:uid="{4572E466-518E-466A-AE1D-0DEFB00D9E57}"/>
    <cellStyle name="Normal 41 6" xfId="3429" xr:uid="{D9216785-16AE-4B70-BB19-D289F646E255}"/>
    <cellStyle name="Normal 41 6 2" xfId="6426" xr:uid="{E819D033-918F-47AE-8843-D3B878CC05D6}"/>
    <cellStyle name="Normal 41 6 2 2" xfId="13753" xr:uid="{9C441CD0-D635-47DE-AFA6-EDB5CAF81C28}"/>
    <cellStyle name="Normal 41 6 2 2 2" xfId="27471" xr:uid="{72AE62E9-295F-48C7-B96B-43DBD378BFF8}"/>
    <cellStyle name="Normal 41 6 2 3" xfId="19515" xr:uid="{52F49F0D-2422-4B7D-BDB5-184D263F9485}"/>
    <cellStyle name="Normal 41 6 3" xfId="11839" xr:uid="{52019A01-B745-40CD-9375-02B0FD33F514}"/>
    <cellStyle name="Normal 41 6 3 2" xfId="24559" xr:uid="{FC895C91-9803-4434-9514-89F0266D312C}"/>
    <cellStyle name="Normal 41 6 4" xfId="16604" xr:uid="{411CD089-7679-434F-8451-1D401FC232A9}"/>
    <cellStyle name="Normal 41 7" xfId="1735" xr:uid="{2B0F1C25-A739-4B8D-B4B6-05B1A19F7B02}"/>
    <cellStyle name="Normal 41 7 2" xfId="10674" xr:uid="{BE90C784-04BE-4903-8527-F1CBD52530B0}"/>
    <cellStyle name="Normal 41 7 2 2" xfId="23144" xr:uid="{7779BC0F-9C7D-4026-B461-9019C3618090}"/>
    <cellStyle name="Normal 41 7 3" xfId="15175" xr:uid="{D1F32045-5315-433F-8D12-A3CEC524FDD0}"/>
    <cellStyle name="Normal 41 8" xfId="9796" xr:uid="{8B8AB0EE-0D86-4C16-9E20-CE61782F89EC}"/>
    <cellStyle name="Normal 42" xfId="954" xr:uid="{7F85E93C-0032-4153-8985-6FBAB8FD9F20}"/>
    <cellStyle name="Normal 42 2" xfId="2068" xr:uid="{606FAA08-5BF6-44B4-AE47-35248B24A84F}"/>
    <cellStyle name="Normal 42 2 2" xfId="5543" xr:uid="{1829DC8C-00F1-4023-A009-798406A579A8}"/>
    <cellStyle name="Normal 42 2 2 2" xfId="12911" xr:uid="{6B8B8CA0-AE72-456D-AB91-390CF3412DB2}"/>
    <cellStyle name="Normal 42 2 2 2 2" xfId="26593" xr:uid="{9F8826DA-6B7F-4D1C-A0BB-95609118A23C}"/>
    <cellStyle name="Normal 42 2 2 3" xfId="18637" xr:uid="{7E1CED7E-108A-4F70-8AFF-D1AAF51C6309}"/>
    <cellStyle name="Normal 42 2 3" xfId="10950" xr:uid="{15934210-542A-4DAE-8FF6-6F110E78E5F6}"/>
    <cellStyle name="Normal 42 2 3 2" xfId="23421" xr:uid="{094581F6-1AA1-4676-8BD0-E7A163BB7C46}"/>
    <cellStyle name="Normal 42 2 4" xfId="15443" xr:uid="{B0D055EF-4A13-47A7-8EE1-1584B4679C80}"/>
    <cellStyle name="Normal 42 2 5" xfId="31850" xr:uid="{A1872B57-EDF9-47C7-9ACD-C23AD91CB208}"/>
    <cellStyle name="Normal 42 3" xfId="2423" xr:uid="{DB96006A-B431-4D55-9491-1B567B7EE6B6}"/>
    <cellStyle name="Normal 42 4" xfId="2922" xr:uid="{4C7E32F9-52B6-4F01-8F62-F5728CF10411}"/>
    <cellStyle name="Normal 42 4 2" xfId="5925" xr:uid="{DEA97814-61C2-419A-B7F8-8374E475938C}"/>
    <cellStyle name="Normal 42 4 2 2" xfId="13252" xr:uid="{4A68555B-3C92-42D4-AEF8-82814A3F174C}"/>
    <cellStyle name="Normal 42 4 2 2 2" xfId="26970" xr:uid="{5DC5FD03-254E-403E-88E9-6E1E1DA1E234}"/>
    <cellStyle name="Normal 42 4 2 3" xfId="19014" xr:uid="{6F9C477A-1EC7-49C5-AE9C-771287D9CF15}"/>
    <cellStyle name="Normal 42 4 3" xfId="11336" xr:uid="{44A335BD-7C1B-47D1-8E03-539DF8B76FBA}"/>
    <cellStyle name="Normal 42 4 3 2" xfId="24056" xr:uid="{78357439-1FFB-4EA4-A512-52C8F6CC6B7B}"/>
    <cellStyle name="Normal 42 4 4" xfId="16101" xr:uid="{A8A0D26A-61D4-476A-A1E1-63B79D40D0A6}"/>
    <cellStyle name="Normal 42 4 5" xfId="31849" xr:uid="{BAA6EFB3-49CF-4DDB-B2AF-A9864EF252B5}"/>
    <cellStyle name="Normal 42 5" xfId="3186" xr:uid="{556D177E-7658-4C18-A8A9-24E6B02B6060}"/>
    <cellStyle name="Normal 42 5 2" xfId="6183" xr:uid="{B4973CCE-F78C-452B-A3DC-34CC142CF766}"/>
    <cellStyle name="Normal 42 5 2 2" xfId="13510" xr:uid="{F9885288-702E-4090-8015-3B6262048177}"/>
    <cellStyle name="Normal 42 5 2 2 2" xfId="27228" xr:uid="{73606299-8654-43BF-957A-26C59051DFF2}"/>
    <cellStyle name="Normal 42 5 2 3" xfId="19272" xr:uid="{471211CF-901B-4A08-A7A8-D11DD9D34504}"/>
    <cellStyle name="Normal 42 5 3" xfId="11596" xr:uid="{E1887E46-1A24-4C29-88BB-FC76F05E934E}"/>
    <cellStyle name="Normal 42 5 3 2" xfId="24316" xr:uid="{BFDDA260-7349-400E-BDA5-A7D4D4C72128}"/>
    <cellStyle name="Normal 42 5 4" xfId="16361" xr:uid="{B4AEE7DA-76FF-4A97-A81E-CD03CD91E05A}"/>
    <cellStyle name="Normal 42 6" xfId="3431" xr:uid="{3EF0C24B-3CF2-4404-A95E-1A97E50FD811}"/>
    <cellStyle name="Normal 42 6 2" xfId="6428" xr:uid="{DC120213-6394-419F-A96B-7E5CACF61BE2}"/>
    <cellStyle name="Normal 42 6 2 2" xfId="13755" xr:uid="{9990F60C-3BCA-46F3-B225-E648A923F196}"/>
    <cellStyle name="Normal 42 6 2 2 2" xfId="27473" xr:uid="{6E4009DC-7592-4F42-89E1-7AAA5A907464}"/>
    <cellStyle name="Normal 42 6 2 3" xfId="19517" xr:uid="{2AD8F466-9ED1-41ED-8FCD-17F865C27F97}"/>
    <cellStyle name="Normal 42 6 3" xfId="11841" xr:uid="{41BDDFA8-455D-4144-8ED4-33148B6B4D97}"/>
    <cellStyle name="Normal 42 6 3 2" xfId="24561" xr:uid="{9BB26ED7-36FD-46B8-A674-1D6AACC8A8B8}"/>
    <cellStyle name="Normal 42 6 4" xfId="16606" xr:uid="{41FB3AB8-48BF-4A8C-AE44-18646336D69B}"/>
    <cellStyle name="Normal 42 7" xfId="1736" xr:uid="{3133A609-B196-455D-87BA-47E82264E6CF}"/>
    <cellStyle name="Normal 42 7 2" xfId="10675" xr:uid="{A1413DFA-9914-4128-8E27-84FBE50BCFAD}"/>
    <cellStyle name="Normal 42 7 2 2" xfId="23145" xr:uid="{FE027F83-8961-49F9-A4FE-346B241BA904}"/>
    <cellStyle name="Normal 42 7 3" xfId="15176" xr:uid="{49878B13-2D4A-484F-8817-48851441164E}"/>
    <cellStyle name="Normal 42 8" xfId="9797" xr:uid="{47F5F77E-56DE-4544-B4B2-21555793B92B}"/>
    <cellStyle name="Normal 43" xfId="94" xr:uid="{C442E2F1-105D-4A48-986B-F9DCEF7F73FA}"/>
    <cellStyle name="Normal 43 10" xfId="14451" xr:uid="{F5740C05-B87F-49D6-9E58-DD0D1E83AE5D}"/>
    <cellStyle name="Normal 43 2" xfId="2070" xr:uid="{70250F9F-9106-4FD8-BA92-E3AED4813528}"/>
    <cellStyle name="Normal 43 2 2" xfId="5545" xr:uid="{2F1F0F6A-FC05-4992-8347-3E9A5D1D5D0B}"/>
    <cellStyle name="Normal 43 2 2 2" xfId="12913" xr:uid="{FD3163DE-E177-46F5-A09E-069D1C991D76}"/>
    <cellStyle name="Normal 43 2 2 2 2" xfId="26595" xr:uid="{483C85EC-DBFE-4599-831E-28F3E9973FB3}"/>
    <cellStyle name="Normal 43 2 2 3" xfId="18639" xr:uid="{D5712756-37CF-41CB-90A6-9906317B76E1}"/>
    <cellStyle name="Normal 43 2 3" xfId="10952" xr:uid="{30DB315D-6C8C-46BA-B759-7627204CBE4B}"/>
    <cellStyle name="Normal 43 2 3 2" xfId="23423" xr:uid="{6087970C-551E-4D92-8599-943EAB296D77}"/>
    <cellStyle name="Normal 43 2 4" xfId="15445" xr:uid="{983E10C3-8FBC-4CA3-AE7C-6A1D77F0F7CB}"/>
    <cellStyle name="Normal 43 2 5" xfId="31852" xr:uid="{57B0E3A7-2DC2-4EE8-99B8-E31A2FC46568}"/>
    <cellStyle name="Normal 43 3" xfId="2924" xr:uid="{02E8C7C8-AA7D-43C9-8B51-4D15DFE599CD}"/>
    <cellStyle name="Normal 43 3 2" xfId="5927" xr:uid="{39421A57-B77B-44DB-B38D-62FC154F572D}"/>
    <cellStyle name="Normal 43 3 2 2" xfId="13254" xr:uid="{7CF6930D-8FE2-4B7C-B6A6-B8A3F3784E70}"/>
    <cellStyle name="Normal 43 3 2 2 2" xfId="26972" xr:uid="{15B02D7B-4F2F-46BB-9432-B414D761B7BA}"/>
    <cellStyle name="Normal 43 3 2 3" xfId="19016" xr:uid="{63C75D06-E370-47CC-A6FA-4F7239ADDE9A}"/>
    <cellStyle name="Normal 43 3 3" xfId="11338" xr:uid="{B8D9B516-91EC-4D7B-97C5-8AEA07C21C1F}"/>
    <cellStyle name="Normal 43 3 3 2" xfId="24058" xr:uid="{90A4FB85-27C8-435F-97C4-D346B55E50D2}"/>
    <cellStyle name="Normal 43 3 4" xfId="16103" xr:uid="{FBB39CF2-B47C-4FB1-8D75-CB96A64A62B0}"/>
    <cellStyle name="Normal 43 3 5" xfId="31853" xr:uid="{9612B379-537B-4159-947D-F8D269934F28}"/>
    <cellStyle name="Normal 43 4" xfId="3188" xr:uid="{EC183675-C72E-4021-AF47-353A79BB78E7}"/>
    <cellStyle name="Normal 43 4 2" xfId="6185" xr:uid="{07B6EE01-0F50-47FA-AEE0-A93E4745A20D}"/>
    <cellStyle name="Normal 43 4 2 2" xfId="13512" xr:uid="{53D59CF8-EBA3-4A67-8D49-CC7232E02E7D}"/>
    <cellStyle name="Normal 43 4 2 2 2" xfId="27230" xr:uid="{A9F4BD5A-9ECD-4995-BD70-7D74ACD5100A}"/>
    <cellStyle name="Normal 43 4 2 3" xfId="19274" xr:uid="{86192C17-EF7B-4EEE-8FAB-467BD8AFCE7B}"/>
    <cellStyle name="Normal 43 4 3" xfId="11598" xr:uid="{41B93920-1CD4-4307-897C-96DF09E24EFE}"/>
    <cellStyle name="Normal 43 4 3 2" xfId="24318" xr:uid="{C04AE498-E9B0-4860-AFAE-BF7B343F34C7}"/>
    <cellStyle name="Normal 43 4 4" xfId="16363" xr:uid="{D735DE37-F555-4CAD-B7FF-629CBA9643E5}"/>
    <cellStyle name="Normal 43 4 5" xfId="31851" xr:uid="{B9BF78EC-5264-4115-A824-55E3789535D2}"/>
    <cellStyle name="Normal 43 5" xfId="3433" xr:uid="{33E27E7A-C741-43A0-B8A8-6119D3B92313}"/>
    <cellStyle name="Normal 43 5 2" xfId="6430" xr:uid="{B1FFBE78-7458-4886-9999-B2055B95E36A}"/>
    <cellStyle name="Normal 43 5 2 2" xfId="13757" xr:uid="{C8CD5CBE-6256-4BDB-B5B1-E691DF0794F4}"/>
    <cellStyle name="Normal 43 5 2 2 2" xfId="27475" xr:uid="{0BA27370-AD56-46BE-8EDC-D6E8036987BA}"/>
    <cellStyle name="Normal 43 5 2 3" xfId="19519" xr:uid="{24D1CAC9-3DDF-4399-8CF1-EECF3E4404D5}"/>
    <cellStyle name="Normal 43 5 3" xfId="11843" xr:uid="{74338488-D6D8-415B-86A8-B667E7B44C28}"/>
    <cellStyle name="Normal 43 5 3 2" xfId="24563" xr:uid="{2FE91028-552C-4C21-AFBA-4D92620B18BD}"/>
    <cellStyle name="Normal 43 5 4" xfId="16608" xr:uid="{E6650594-A32F-4F50-A157-72A58A56BEC0}"/>
    <cellStyle name="Normal 43 6" xfId="3502" xr:uid="{AF7F94AD-D033-4049-991F-43D2E98CAB71}"/>
    <cellStyle name="Normal 43 6 2" xfId="6493" xr:uid="{BDAA9740-A55F-4CFE-9597-32310964B3B0}"/>
    <cellStyle name="Normal 43 6 2 2" xfId="13819" xr:uid="{D5B2042A-D79F-43A1-9ED2-C5EA9E4A2FD4}"/>
    <cellStyle name="Normal 43 6 2 2 2" xfId="27538" xr:uid="{569CA375-9D71-4151-B3E3-83A42F33220D}"/>
    <cellStyle name="Normal 43 6 2 3" xfId="19582" xr:uid="{21A02ABB-E391-4B3E-8DBF-2873BEBB23A2}"/>
    <cellStyle name="Normal 43 6 3" xfId="11907" xr:uid="{0EBCD3C0-0BAA-421A-82BC-D6B2B50A2799}"/>
    <cellStyle name="Normal 43 6 3 2" xfId="24626" xr:uid="{0D79C13A-CD01-488C-A023-90E3A43D0E60}"/>
    <cellStyle name="Normal 43 6 4" xfId="16670" xr:uid="{5BEBFA3E-670B-4D61-BD8C-7F470CABBCA6}"/>
    <cellStyle name="Normal 43 7" xfId="4083" xr:uid="{4A6F49ED-093E-459E-A81A-303DC7ACBAD7}"/>
    <cellStyle name="Normal 43 7 2" xfId="7039" xr:uid="{A11CFB27-8060-4F97-BE08-38BC856F384A}"/>
    <cellStyle name="Normal 43 7 2 2" xfId="14108" xr:uid="{EFF0AF20-5982-4EB3-8947-64FDA353A524}"/>
    <cellStyle name="Normal 43 7 2 2 2" xfId="28084" xr:uid="{A9EEE7B2-45FA-49B7-84BC-589671A5406B}"/>
    <cellStyle name="Normal 43 7 2 3" xfId="20128" xr:uid="{9B37F354-EC6B-4233-86ED-AB363F58DD50}"/>
    <cellStyle name="Normal 43 7 3" xfId="12200" xr:uid="{FDAC4E86-C7C1-44A1-9475-E82AD272E861}"/>
    <cellStyle name="Normal 43 7 3 2" xfId="25167" xr:uid="{077863DA-46E7-4B10-AE2F-76F281ABEFB4}"/>
    <cellStyle name="Normal 43 7 4" xfId="17211" xr:uid="{22B9F6D9-46A9-415F-B9C7-4C1E501ABA97}"/>
    <cellStyle name="Normal 43 8" xfId="4638" xr:uid="{43E798F3-3D92-446A-A685-DBE6051B3BC9}"/>
    <cellStyle name="Normal 43 8 2" xfId="12492" xr:uid="{E4DF1FC7-40CA-483B-87DE-B3423C0ABF02}"/>
    <cellStyle name="Normal 43 8 2 2" xfId="25715" xr:uid="{608F8D0B-4999-42E5-9B5D-0807566F9450}"/>
    <cellStyle name="Normal 43 8 3" xfId="17759" xr:uid="{2DB7427D-6F81-4EF6-AB45-9CF64D66ECE5}"/>
    <cellStyle name="Normal 43 9" xfId="10019" xr:uid="{BF2F323A-AA1B-4E2F-BBF0-E0D3AA076C53}"/>
    <cellStyle name="Normal 43 9 2" xfId="22406" xr:uid="{DEC4EDB1-9F44-4532-BC86-10ACC1DC519C}"/>
    <cellStyle name="Normal 44" xfId="957" xr:uid="{3C3B0263-7431-4EDD-9975-97319036E0C2}"/>
    <cellStyle name="Normal 44 2" xfId="2072" xr:uid="{D6BFE0E1-DA9D-4A94-B477-3228F78B8D8E}"/>
    <cellStyle name="Normal 44 2 2" xfId="5547" xr:uid="{C8299392-F386-49EA-AE2E-F979BCE0816E}"/>
    <cellStyle name="Normal 44 2 2 2" xfId="12915" xr:uid="{73BCEB19-170F-4778-AFBC-5A667E30E877}"/>
    <cellStyle name="Normal 44 2 2 2 2" xfId="26597" xr:uid="{212F6E0B-6FDE-43D9-BAC3-6A0C1EEA34A3}"/>
    <cellStyle name="Normal 44 2 2 3" xfId="18641" xr:uid="{9D3C6E4A-A2B8-4FE9-889D-2FB88AF067EC}"/>
    <cellStyle name="Normal 44 2 3" xfId="10954" xr:uid="{DF650FF6-6753-4B96-B267-C9A18868B819}"/>
    <cellStyle name="Normal 44 2 3 2" xfId="23425" xr:uid="{668A5DFF-81FC-42D1-A760-0B40CBDF0F47}"/>
    <cellStyle name="Normal 44 2 4" xfId="15447" xr:uid="{607DC49D-B16E-4443-8A6E-1A76340E29E9}"/>
    <cellStyle name="Normal 44 2 5" xfId="31855" xr:uid="{B955B05A-06B4-4718-A971-C8AFE996848C}"/>
    <cellStyle name="Normal 44 3" xfId="2425" xr:uid="{994AC82A-E3F7-4687-B6D2-145FBEA15B02}"/>
    <cellStyle name="Normal 44 4" xfId="2926" xr:uid="{5D9C2462-E019-4E26-82B3-BAF7714C6F0C}"/>
    <cellStyle name="Normal 44 4 2" xfId="5929" xr:uid="{01DEFE63-FF9A-43B6-8E64-195F4BAC6B18}"/>
    <cellStyle name="Normal 44 4 2 2" xfId="13256" xr:uid="{4F8AAD2D-5BDC-488A-8339-A03721426C27}"/>
    <cellStyle name="Normal 44 4 2 2 2" xfId="26974" xr:uid="{DAAEF49B-21CF-4820-A395-3C2B27ECC809}"/>
    <cellStyle name="Normal 44 4 2 3" xfId="19018" xr:uid="{F6DE2DD5-6785-428C-9C91-526734DEE9DB}"/>
    <cellStyle name="Normal 44 4 3" xfId="11340" xr:uid="{05F546B6-24F5-4683-9E48-9BC0686CEEBA}"/>
    <cellStyle name="Normal 44 4 3 2" xfId="24060" xr:uid="{FB39ECAD-DF47-4EB3-92D2-6951685D5864}"/>
    <cellStyle name="Normal 44 4 4" xfId="16105" xr:uid="{04363C5E-5570-4CE2-ABE9-4D8862325854}"/>
    <cellStyle name="Normal 44 4 5" xfId="31854" xr:uid="{FFEFC52F-6C71-4C1C-9752-EF2369F9D29A}"/>
    <cellStyle name="Normal 44 5" xfId="3190" xr:uid="{CC6B1961-BA2F-4058-9FAE-E657F73732CA}"/>
    <cellStyle name="Normal 44 5 2" xfId="6187" xr:uid="{7F681546-E5C5-4F9C-8AD7-D9C7AC2AF86C}"/>
    <cellStyle name="Normal 44 5 2 2" xfId="13514" xr:uid="{EF6964BA-4BBD-4B3E-B9AA-52FBB6735EF5}"/>
    <cellStyle name="Normal 44 5 2 2 2" xfId="27232" xr:uid="{D53C81AF-7E1C-488D-B943-1D9212F88BBC}"/>
    <cellStyle name="Normal 44 5 2 3" xfId="19276" xr:uid="{D335FA93-1160-4CFD-A589-4C1633E0DD9E}"/>
    <cellStyle name="Normal 44 5 3" xfId="11600" xr:uid="{585C8719-522E-4B91-A275-A4442B143A4D}"/>
    <cellStyle name="Normal 44 5 3 2" xfId="24320" xr:uid="{A04EC9F1-2D73-4C5A-9D05-FCFF514090B6}"/>
    <cellStyle name="Normal 44 5 4" xfId="16365" xr:uid="{B317767C-087C-4EB5-B1D5-FF4546BAFDA4}"/>
    <cellStyle name="Normal 44 6" xfId="3435" xr:uid="{F8ACD8AF-455C-47DF-B523-2474D9B484B4}"/>
    <cellStyle name="Normal 44 6 2" xfId="6432" xr:uid="{79CAAD4A-9B7D-4C75-8387-2082B5134525}"/>
    <cellStyle name="Normal 44 6 2 2" xfId="13759" xr:uid="{FC2CF71B-DBB6-4F96-A936-DEDD54863437}"/>
    <cellStyle name="Normal 44 6 2 2 2" xfId="27477" xr:uid="{01E5F2CA-810A-4C35-81DA-B55C4973008C}"/>
    <cellStyle name="Normal 44 6 2 3" xfId="19521" xr:uid="{157E75A2-6940-485C-B919-EAB2237810CC}"/>
    <cellStyle name="Normal 44 6 3" xfId="11845" xr:uid="{494C9F2B-B466-4D43-B743-14F942284441}"/>
    <cellStyle name="Normal 44 6 3 2" xfId="24565" xr:uid="{90856450-C75E-4726-A045-0E8AF5244041}"/>
    <cellStyle name="Normal 44 6 4" xfId="16610" xr:uid="{633A5F7A-37D4-435C-939E-020A4DB10466}"/>
    <cellStyle name="Normal 44 7" xfId="1737" xr:uid="{45DCB187-2C46-48EA-BD15-8A2C05EFB485}"/>
    <cellStyle name="Normal 44 7 2" xfId="10676" xr:uid="{84DAA797-35C6-422D-ABC3-A3ECE0B7818A}"/>
    <cellStyle name="Normal 44 7 2 2" xfId="23146" xr:uid="{1F0C4027-4E7D-4BC8-804F-0922BEE7F981}"/>
    <cellStyle name="Normal 44 7 3" xfId="15177" xr:uid="{36DD314B-AF9F-40FB-886A-8FC97C0A6CE6}"/>
    <cellStyle name="Normal 44 8" xfId="9798" xr:uid="{7D4273DB-39FD-46DE-BB08-202E9B5D5183}"/>
    <cellStyle name="Normal 45" xfId="952" xr:uid="{B84A701B-18D2-4199-BA91-9CC3B1A800E3}"/>
    <cellStyle name="Normal 45 2" xfId="2074" xr:uid="{1D24723C-A171-4B1B-99D3-134EDAAE4040}"/>
    <cellStyle name="Normal 45 2 2" xfId="5549" xr:uid="{65AA5CA3-5C15-4D31-B1D4-748AE2EE471D}"/>
    <cellStyle name="Normal 45 2 2 2" xfId="12917" xr:uid="{275A1AFF-3BF1-401B-B93F-6512B6E92B35}"/>
    <cellStyle name="Normal 45 2 2 2 2" xfId="26599" xr:uid="{4CFDB932-D8A5-46E6-AF72-C6DBBEBF3238}"/>
    <cellStyle name="Normal 45 2 2 3" xfId="18643" xr:uid="{8D312A8F-E75E-4846-9673-48049D54999B}"/>
    <cellStyle name="Normal 45 2 3" xfId="10956" xr:uid="{F0CC0664-93F7-4CBB-9EE4-1AB3378961F6}"/>
    <cellStyle name="Normal 45 2 3 2" xfId="23427" xr:uid="{9A9B52EC-FD0E-402C-B4D9-D4CB26232FCC}"/>
    <cellStyle name="Normal 45 2 4" xfId="15449" xr:uid="{A0008151-AF20-45EB-B15F-FB0158FC11E4}"/>
    <cellStyle name="Normal 45 2 5" xfId="31857" xr:uid="{A732DD04-01EF-413E-B8AA-53FF27A0698F}"/>
    <cellStyle name="Normal 45 3" xfId="2421" xr:uid="{F064F31D-5F4B-4A8E-964E-15B86C0379F0}"/>
    <cellStyle name="Normal 45 3 2" xfId="31858" xr:uid="{BE15B78B-D120-4ACB-8D7C-C3602A4ADFF2}"/>
    <cellStyle name="Normal 45 4" xfId="2928" xr:uid="{FD3A0980-AE20-4977-9E5E-06342A6CD77B}"/>
    <cellStyle name="Normal 45 4 2" xfId="5931" xr:uid="{32A9D89F-464F-4F40-8F97-D2FC74DA0A87}"/>
    <cellStyle name="Normal 45 4 2 2" xfId="13258" xr:uid="{EA1DBB2D-00C9-42A6-9681-0C99CC14303A}"/>
    <cellStyle name="Normal 45 4 2 2 2" xfId="26976" xr:uid="{AD0AA481-B0D7-4720-BDEA-74642D7A9A35}"/>
    <cellStyle name="Normal 45 4 2 3" xfId="19020" xr:uid="{C5EA5D8F-EC3F-4629-B823-2F7437007CFC}"/>
    <cellStyle name="Normal 45 4 3" xfId="11342" xr:uid="{F194AE0C-3916-4B1D-944B-FAFF947D0362}"/>
    <cellStyle name="Normal 45 4 3 2" xfId="24062" xr:uid="{D291471D-AAED-442A-B560-C9BE056D30A9}"/>
    <cellStyle name="Normal 45 4 4" xfId="16107" xr:uid="{380088C6-A05A-4962-80DA-60B06354B8DD}"/>
    <cellStyle name="Normal 45 4 5" xfId="31856" xr:uid="{3E7A8DDD-1663-499E-B53B-AF9E244A0132}"/>
    <cellStyle name="Normal 45 5" xfId="3192" xr:uid="{5AB61FF7-8791-4B13-BBE5-5C838DD347AF}"/>
    <cellStyle name="Normal 45 5 2" xfId="6189" xr:uid="{F2F87AE0-9688-425B-9E0A-717B5847E38C}"/>
    <cellStyle name="Normal 45 5 2 2" xfId="13516" xr:uid="{BEBED157-2EB6-4C17-9532-827C4452F522}"/>
    <cellStyle name="Normal 45 5 2 2 2" xfId="27234" xr:uid="{0B29F894-BAFE-4737-BE9F-DDCD04C3EFB9}"/>
    <cellStyle name="Normal 45 5 2 3" xfId="19278" xr:uid="{67514715-C88D-4FEC-A4AE-FC12F750F355}"/>
    <cellStyle name="Normal 45 5 3" xfId="11602" xr:uid="{8406DFDD-01D8-4347-9199-51CE485085E6}"/>
    <cellStyle name="Normal 45 5 3 2" xfId="24322" xr:uid="{68BD4770-ECE0-45DC-84B7-F9B1E909EA00}"/>
    <cellStyle name="Normal 45 5 4" xfId="16367" xr:uid="{64FF41B7-3B91-4CA9-86FC-035E07CBB453}"/>
    <cellStyle name="Normal 45 6" xfId="3437" xr:uid="{BE12633E-1B3B-47DF-8B5E-ACD7DDFA81C0}"/>
    <cellStyle name="Normal 45 6 2" xfId="6434" xr:uid="{D5949488-EB21-45C2-B96B-6D52C2880FA1}"/>
    <cellStyle name="Normal 45 6 2 2" xfId="13761" xr:uid="{4A349F28-88FA-4B31-8B07-CA26A6C991F0}"/>
    <cellStyle name="Normal 45 6 2 2 2" xfId="27479" xr:uid="{8437233A-3A2F-445C-92FD-4D7BDBDF062E}"/>
    <cellStyle name="Normal 45 6 2 3" xfId="19523" xr:uid="{7D22CA66-42EE-45BD-8C5C-BC7AD6EB792F}"/>
    <cellStyle name="Normal 45 6 3" xfId="11847" xr:uid="{0D50F6F1-5987-4429-AEEC-39BD20E7ACD8}"/>
    <cellStyle name="Normal 45 6 3 2" xfId="24567" xr:uid="{3FB2AC24-4494-4E2A-A8F1-1789489D4180}"/>
    <cellStyle name="Normal 45 6 4" xfId="16612" xr:uid="{A8CA3D52-EA0A-4C77-B75F-B97EE05A4168}"/>
    <cellStyle name="Normal 45 7" xfId="1738" xr:uid="{F790D620-D312-4135-B56F-CF89E93C2764}"/>
    <cellStyle name="Normal 45 7 2" xfId="10677" xr:uid="{E01E4454-E55B-42FD-85F4-14D6352B2CC1}"/>
    <cellStyle name="Normal 45 7 2 2" xfId="23147" xr:uid="{E84F5531-86E6-492D-A177-0CF079F8D995}"/>
    <cellStyle name="Normal 45 7 3" xfId="15178" xr:uid="{44B93B10-5867-4067-A517-98AE4A4F57E5}"/>
    <cellStyle name="Normal 45 8" xfId="9799" xr:uid="{1BFC3B04-2896-4B27-965D-687D923B54E2}"/>
    <cellStyle name="Normal 46" xfId="958" xr:uid="{5756FDBD-B9D9-4DDE-B269-2864F67412B4}"/>
    <cellStyle name="Normal 46 2" xfId="2076" xr:uid="{B4650975-F973-49F5-8843-3C59C1ADB2FB}"/>
    <cellStyle name="Normal 46 2 2" xfId="5551" xr:uid="{94A57FFA-C04B-4E24-A1FE-102B2EB83C9D}"/>
    <cellStyle name="Normal 46 2 2 2" xfId="12919" xr:uid="{57F43321-C6B7-4EFC-808F-0DC8C006E02A}"/>
    <cellStyle name="Normal 46 2 2 2 2" xfId="26601" xr:uid="{85D2FB5E-F1B6-45FF-98E6-38219614CA7F}"/>
    <cellStyle name="Normal 46 2 2 3" xfId="18645" xr:uid="{FBA8ABBB-AA7F-464C-85DF-20F617F42E8D}"/>
    <cellStyle name="Normal 46 2 3" xfId="10958" xr:uid="{7DBFF337-A59C-4FD2-B295-483D18252A18}"/>
    <cellStyle name="Normal 46 2 3 2" xfId="23429" xr:uid="{B7AE7D4D-A861-4948-939B-32699C0AAEE7}"/>
    <cellStyle name="Normal 46 2 4" xfId="15451" xr:uid="{741B22EF-7A97-4A9A-BEBE-349EF02C3145}"/>
    <cellStyle name="Normal 46 2 5" xfId="31860" xr:uid="{4502A6DC-DFE5-400E-9E1A-0DE539EC2879}"/>
    <cellStyle name="Normal 46 3" xfId="2426" xr:uid="{0749AC03-8870-4A88-9B4F-9D2121BB302B}"/>
    <cellStyle name="Normal 46 3 2" xfId="31861" xr:uid="{F90B194D-1C17-4619-A529-EC61AC1B0597}"/>
    <cellStyle name="Normal 46 4" xfId="2930" xr:uid="{01A6E295-E81B-4AA9-A4E8-D9EBBBBC2186}"/>
    <cellStyle name="Normal 46 4 2" xfId="5933" xr:uid="{D98ABC17-2D01-42E9-A02D-6B5B7283B472}"/>
    <cellStyle name="Normal 46 4 2 2" xfId="13260" xr:uid="{DFCECA15-0D3B-473C-B4DF-A9FDDA15C3B2}"/>
    <cellStyle name="Normal 46 4 2 2 2" xfId="26978" xr:uid="{52D6901D-EEA5-4506-9DCA-948F5C676328}"/>
    <cellStyle name="Normal 46 4 2 3" xfId="19022" xr:uid="{79E0038D-B743-49E5-AB12-81F650AD4B35}"/>
    <cellStyle name="Normal 46 4 3" xfId="11344" xr:uid="{82C80DF9-A1C1-4897-90B4-5EBCA96EA246}"/>
    <cellStyle name="Normal 46 4 3 2" xfId="24064" xr:uid="{7ABAA9EE-67B8-4E6C-BF22-638CA2DEEEB4}"/>
    <cellStyle name="Normal 46 4 4" xfId="16109" xr:uid="{29CC55FB-501E-412F-BD17-F6A909E8B726}"/>
    <cellStyle name="Normal 46 4 5" xfId="31859" xr:uid="{EA875E5E-C3B7-4DD1-8398-CBF35D2BF764}"/>
    <cellStyle name="Normal 46 5" xfId="3194" xr:uid="{140F375F-B88A-4ED7-95F3-574DC4A4D1E1}"/>
    <cellStyle name="Normal 46 5 2" xfId="6191" xr:uid="{D297988E-176E-4DF0-9660-70852F858450}"/>
    <cellStyle name="Normal 46 5 2 2" xfId="13518" xr:uid="{64415626-0D74-4747-8117-6E31AA2E0812}"/>
    <cellStyle name="Normal 46 5 2 2 2" xfId="27236" xr:uid="{0489A0FC-9D2B-4974-953F-18E347A029E7}"/>
    <cellStyle name="Normal 46 5 2 3" xfId="19280" xr:uid="{37C37450-9ED9-45A5-85DB-233F822C7C21}"/>
    <cellStyle name="Normal 46 5 3" xfId="11604" xr:uid="{14F3D454-AFBC-4D12-A094-4D7C0A3A6B5D}"/>
    <cellStyle name="Normal 46 5 3 2" xfId="24324" xr:uid="{869092C8-D872-4904-938E-B4FC5C6D086A}"/>
    <cellStyle name="Normal 46 5 4" xfId="16369" xr:uid="{69245542-F329-422A-B521-960130E90372}"/>
    <cellStyle name="Normal 46 6" xfId="3439" xr:uid="{738B8359-7B81-4B57-9F79-B95B8F90F13A}"/>
    <cellStyle name="Normal 46 6 2" xfId="6436" xr:uid="{D98B8241-D806-4D5F-ADCC-E4179233FF61}"/>
    <cellStyle name="Normal 46 6 2 2" xfId="13763" xr:uid="{751E10D2-5ADA-4EC4-A2C9-F10159AE1AFC}"/>
    <cellStyle name="Normal 46 6 2 2 2" xfId="27481" xr:uid="{8105399B-0007-460A-96BA-76403C7D259E}"/>
    <cellStyle name="Normal 46 6 2 3" xfId="19525" xr:uid="{E36D0E1F-F597-4CD9-B9C8-13087441E7A5}"/>
    <cellStyle name="Normal 46 6 3" xfId="11849" xr:uid="{9A199E24-4121-4910-B859-FDA7EF9FC808}"/>
    <cellStyle name="Normal 46 6 3 2" xfId="24569" xr:uid="{06CC58D0-3271-4EAF-BA44-85C1A74F5E00}"/>
    <cellStyle name="Normal 46 6 4" xfId="16614" xr:uid="{1DD83BEE-9F7B-4F9F-9C08-287065DC4122}"/>
    <cellStyle name="Normal 46 7" xfId="1739" xr:uid="{6E8894A4-9822-4627-8BE2-1142E4512ABA}"/>
    <cellStyle name="Normal 46 7 2" xfId="10678" xr:uid="{BF3BC751-BD28-4C15-BE30-0CD23605981E}"/>
    <cellStyle name="Normal 46 7 2 2" xfId="23148" xr:uid="{03A357C7-34F8-4E4B-AC1C-9FBC43CDB72F}"/>
    <cellStyle name="Normal 46 7 3" xfId="15179" xr:uid="{5A2A291F-CEE1-450A-A3B2-342B5A2D1F06}"/>
    <cellStyle name="Normal 46 8" xfId="9800" xr:uid="{CEAB1258-E436-4746-AE79-6BA8EA54C6D2}"/>
    <cellStyle name="Normal 47" xfId="184" xr:uid="{EAF572DD-64B4-48D9-9150-7D5B3CF38630}"/>
    <cellStyle name="Normal 47 2" xfId="2078" xr:uid="{54D67D7E-BCCC-4400-BDEB-CB0740A3074A}"/>
    <cellStyle name="Normal 47 2 2" xfId="5552" xr:uid="{EDC01082-1422-40D4-9CDC-B74245DF8508}"/>
    <cellStyle name="Normal 47 2 2 2" xfId="12920" xr:uid="{DC998D31-5BCD-4377-A5B3-BBC1A8E29238}"/>
    <cellStyle name="Normal 47 2 2 2 2" xfId="26602" xr:uid="{FCF7F250-8B73-4512-AA47-5AB30CE8794B}"/>
    <cellStyle name="Normal 47 2 2 3" xfId="18646" xr:uid="{44202333-5249-44C5-B0FF-709B49987F56}"/>
    <cellStyle name="Normal 47 2 3" xfId="10960" xr:uid="{AED6D248-1234-4142-AF1F-D0A089433CF9}"/>
    <cellStyle name="Normal 47 2 3 2" xfId="23431" xr:uid="{B356C41D-7981-465B-AEF6-934AFB231966}"/>
    <cellStyle name="Normal 47 2 4" xfId="15453" xr:uid="{CF5EB642-3888-431D-BE25-A1F0AFF93F0D}"/>
    <cellStyle name="Normal 47 2 5" xfId="31863" xr:uid="{C8CCE98F-C487-4A3C-92F4-02761DDDD951}"/>
    <cellStyle name="Normal 47 3" xfId="2224" xr:uid="{ACF4E62B-E59F-4205-9A5F-8D908F552D0C}"/>
    <cellStyle name="Normal 47 3 2" xfId="31864" xr:uid="{9A528111-9DB6-4C0E-933C-EDDE2536670C}"/>
    <cellStyle name="Normal 47 4" xfId="2932" xr:uid="{5E0C1E2F-B469-4AC8-A826-35276B1A3314}"/>
    <cellStyle name="Normal 47 4 2" xfId="5935" xr:uid="{C5AAB5BE-DFCA-47AC-9135-81631944C3B4}"/>
    <cellStyle name="Normal 47 4 2 2" xfId="13262" xr:uid="{0842F93A-C249-4FFD-8517-381A600BF9F4}"/>
    <cellStyle name="Normal 47 4 2 2 2" xfId="26980" xr:uid="{123BB7A1-488C-4C9A-961A-57F88223D3FE}"/>
    <cellStyle name="Normal 47 4 2 3" xfId="19024" xr:uid="{FDFED5F5-F326-40D8-B106-C65E4A8E5678}"/>
    <cellStyle name="Normal 47 4 3" xfId="11346" xr:uid="{1BA09899-C1B5-478F-A262-ABA9DD5D7DC2}"/>
    <cellStyle name="Normal 47 4 3 2" xfId="24066" xr:uid="{EB22AB01-C9E4-471E-8AAD-0E52875CF860}"/>
    <cellStyle name="Normal 47 4 4" xfId="16111" xr:uid="{BFFFCD98-B64F-42FA-8DE6-F26266F4835F}"/>
    <cellStyle name="Normal 47 4 5" xfId="31862" xr:uid="{319F15B4-7429-4DDA-916F-C4388C1309FC}"/>
    <cellStyle name="Normal 47 5" xfId="3196" xr:uid="{76C6ABE5-E5E8-4A0E-A48B-CB59FC29EE5A}"/>
    <cellStyle name="Normal 47 5 2" xfId="6193" xr:uid="{0508DB45-ED9E-4ADD-A0E7-F133BE759C71}"/>
    <cellStyle name="Normal 47 5 2 2" xfId="13520" xr:uid="{C11BAE3A-7890-4EF0-8D1E-8ECC2DADCFA2}"/>
    <cellStyle name="Normal 47 5 2 2 2" xfId="27238" xr:uid="{E389647C-1BDE-4CDF-8C1E-1685330A5E7D}"/>
    <cellStyle name="Normal 47 5 2 3" xfId="19282" xr:uid="{C43F1104-04F8-448F-B9E2-2FA1097A1888}"/>
    <cellStyle name="Normal 47 5 3" xfId="11606" xr:uid="{CAE8C4F8-1515-47E2-9952-8DEEA463F6A1}"/>
    <cellStyle name="Normal 47 5 3 2" xfId="24326" xr:uid="{8D1018DE-B10A-4AF6-AF3F-305DFDA289F9}"/>
    <cellStyle name="Normal 47 5 4" xfId="16371" xr:uid="{964393BF-FDB0-4029-8CB1-2D8625D5DA9E}"/>
    <cellStyle name="Normal 47 6" xfId="3441" xr:uid="{A03E2B6F-41E1-4355-B047-4756B64B6F07}"/>
    <cellStyle name="Normal 47 6 2" xfId="6438" xr:uid="{9D8D5CC9-6C49-4484-BF24-0DFA3CFC1F76}"/>
    <cellStyle name="Normal 47 6 2 2" xfId="13765" xr:uid="{561BCD56-EF45-4CD0-8E0A-6FCDF097AC1C}"/>
    <cellStyle name="Normal 47 6 2 2 2" xfId="27483" xr:uid="{2FE66F7B-314B-47FF-9AB4-E900421AACE7}"/>
    <cellStyle name="Normal 47 6 2 3" xfId="19527" xr:uid="{E622FC38-9429-4CBA-A2AD-A2E3E61D80D0}"/>
    <cellStyle name="Normal 47 6 3" xfId="11851" xr:uid="{5CE09375-496A-4538-BB6B-D1AEEBFAE8EC}"/>
    <cellStyle name="Normal 47 6 3 2" xfId="24571" xr:uid="{C49568B5-BA42-4B64-B4CD-E51545242153}"/>
    <cellStyle name="Normal 47 6 4" xfId="16616" xr:uid="{75D16463-7B33-4181-9952-6E8AA09463E7}"/>
    <cellStyle name="Normal 47 7" xfId="1741" xr:uid="{F63D5BE0-1C8F-46E9-B5AE-7F56BD5D86E9}"/>
    <cellStyle name="Normal 47 7 2" xfId="10680" xr:uid="{CBF0C696-5C0F-4537-BA31-95C87098B6E8}"/>
    <cellStyle name="Normal 47 7 2 2" xfId="23150" xr:uid="{5E3231A9-B3DF-4BF9-8D26-09993F31AB82}"/>
    <cellStyle name="Normal 47 7 3" xfId="15181" xr:uid="{854C76FE-E6BC-4FDA-A505-32094F98A066}"/>
    <cellStyle name="Normal 47 8" xfId="9802" xr:uid="{EDD04C36-9E7D-4A12-8427-4BC0B93A89FC}"/>
    <cellStyle name="Normal 48" xfId="346" xr:uid="{F7B612CF-21EF-497E-861F-CC4484F6BD56}"/>
    <cellStyle name="Normal 48 2" xfId="2080" xr:uid="{8EA10EC3-D85E-48E4-9BFB-C7131F24B9C7}"/>
    <cellStyle name="Normal 48 2 2" xfId="5553" xr:uid="{0F759B6D-0AAE-4426-8D89-7BDDBB2218BE}"/>
    <cellStyle name="Normal 48 2 2 2" xfId="12921" xr:uid="{F713F3AB-2121-46FE-8541-4FF02393B3C5}"/>
    <cellStyle name="Normal 48 2 2 2 2" xfId="26603" xr:uid="{44B7C5B7-6D55-4A2D-A463-C95CC67D60EF}"/>
    <cellStyle name="Normal 48 2 2 3" xfId="18647" xr:uid="{02975BBE-6111-4FFA-8469-9E3DECFA8E67}"/>
    <cellStyle name="Normal 48 2 3" xfId="10962" xr:uid="{5BDCB9A1-0D23-4018-9B6B-9D5B2173CF62}"/>
    <cellStyle name="Normal 48 2 3 2" xfId="23433" xr:uid="{3A4D0075-5DC2-405D-AC8D-3413F09CF5B2}"/>
    <cellStyle name="Normal 48 2 4" xfId="15455" xr:uid="{E28C3842-5F07-4C2F-A0EC-EEA1BA9A8033}"/>
    <cellStyle name="Normal 48 2 5" xfId="31866" xr:uid="{FE3F064B-CD68-4BE7-942F-FBF13FF90D7E}"/>
    <cellStyle name="Normal 48 3" xfId="2191" xr:uid="{66CF006B-E7F0-4524-AFE8-5C59E8BAC92C}"/>
    <cellStyle name="Normal 48 3 2" xfId="31867" xr:uid="{8595592C-7A7A-450C-B4A9-D0030C21B519}"/>
    <cellStyle name="Normal 48 4" xfId="2934" xr:uid="{DE0490B1-F5B1-4E2A-A281-C76C9CE8A8EC}"/>
    <cellStyle name="Normal 48 4 2" xfId="5937" xr:uid="{62444A43-17CB-4437-A657-B18E8AC51555}"/>
    <cellStyle name="Normal 48 4 2 2" xfId="13264" xr:uid="{68638B1E-C089-496E-BA5C-85E840E84350}"/>
    <cellStyle name="Normal 48 4 2 2 2" xfId="26982" xr:uid="{CDC03B63-CBFA-4DD1-9FBF-086062017F8D}"/>
    <cellStyle name="Normal 48 4 2 3" xfId="19026" xr:uid="{229B6DAE-2BCE-41D3-A29B-06FCD5110C97}"/>
    <cellStyle name="Normal 48 4 3" xfId="11348" xr:uid="{40DD2116-F41F-4E35-B85C-1C6895A7E147}"/>
    <cellStyle name="Normal 48 4 3 2" xfId="24068" xr:uid="{E7E2FF06-6265-4F89-8797-2819E3E74B9B}"/>
    <cellStyle name="Normal 48 4 4" xfId="16113" xr:uid="{3E70875B-AF64-452D-A780-874266B28BFB}"/>
    <cellStyle name="Normal 48 4 5" xfId="31865" xr:uid="{7C94AF18-B917-4F53-9BFF-917398F8EE21}"/>
    <cellStyle name="Normal 48 5" xfId="3198" xr:uid="{3BFE1E3B-621B-423C-86BD-977E6489C132}"/>
    <cellStyle name="Normal 48 5 2" xfId="6195" xr:uid="{3111C65B-F6B5-4A6A-8BE8-D3F0273C6C3F}"/>
    <cellStyle name="Normal 48 5 2 2" xfId="13522" xr:uid="{EF0C62D5-A8B3-4EA1-B098-E6FC7C75361E}"/>
    <cellStyle name="Normal 48 5 2 2 2" xfId="27240" xr:uid="{2DCD0165-92DE-4414-B25B-8E7A5C11EE13}"/>
    <cellStyle name="Normal 48 5 2 3" xfId="19284" xr:uid="{225AB13F-A471-4E2C-AAF6-4E8A604A6FA8}"/>
    <cellStyle name="Normal 48 5 3" xfId="11608" xr:uid="{63158462-DEEA-4871-A5D0-189C7D4323D9}"/>
    <cellStyle name="Normal 48 5 3 2" xfId="24328" xr:uid="{7A5C5504-1574-4CB6-9244-7892479BC432}"/>
    <cellStyle name="Normal 48 5 4" xfId="16373" xr:uid="{98B7ECB5-26DD-4732-943A-77DF848BFD06}"/>
    <cellStyle name="Normal 48 6" xfId="3443" xr:uid="{881325F5-E692-40C0-BA77-618DAC8EB772}"/>
    <cellStyle name="Normal 48 6 2" xfId="6440" xr:uid="{AF216396-41E6-4D2B-8A9B-23B20DAEB4A4}"/>
    <cellStyle name="Normal 48 6 2 2" xfId="13767" xr:uid="{701F8CD1-D263-40E6-AA3C-82E4564A1332}"/>
    <cellStyle name="Normal 48 6 2 2 2" xfId="27485" xr:uid="{D2C982E0-E294-474C-961F-FA68DAFBF7FE}"/>
    <cellStyle name="Normal 48 6 2 3" xfId="19529" xr:uid="{D4C4F1FB-59D0-4577-8982-5A4C873ABD2C}"/>
    <cellStyle name="Normal 48 6 3" xfId="11853" xr:uid="{49DDC369-81FA-40FE-907F-030CB700CBDD}"/>
    <cellStyle name="Normal 48 6 3 2" xfId="24573" xr:uid="{0F14D7CF-E1E6-48B8-8DF8-59D0EE63F297}"/>
    <cellStyle name="Normal 48 6 4" xfId="16618" xr:uid="{B152F53B-BBFF-4F52-8732-B9B40A0A4A1C}"/>
    <cellStyle name="Normal 48 7" xfId="1743" xr:uid="{85E5F269-03EB-4342-89BB-EA6D01481DBE}"/>
    <cellStyle name="Normal 48 7 2" xfId="10682" xr:uid="{79C3CFB3-464B-44A5-8B2B-CB06CBD377E1}"/>
    <cellStyle name="Normal 48 7 2 2" xfId="23152" xr:uid="{96DB7BE6-8261-438E-864C-F3152B757BD5}"/>
    <cellStyle name="Normal 48 7 3" xfId="15183" xr:uid="{82B2A32A-6F7E-434F-8186-BA52F63DF164}"/>
    <cellStyle name="Normal 48 8" xfId="9804" xr:uid="{6D3CC1C5-D33C-4377-97D3-5B0195F805AD}"/>
    <cellStyle name="Normal 49" xfId="968" xr:uid="{633C7808-5E28-49CA-97E3-2F73308D37FE}"/>
    <cellStyle name="Normal 49 2" xfId="2082" xr:uid="{27E4294B-A761-4FBC-A030-934B1CA586FC}"/>
    <cellStyle name="Normal 49 2 2" xfId="5554" xr:uid="{7C0D384C-FC86-4021-B0E4-908F01C35CB5}"/>
    <cellStyle name="Normal 49 2 2 2" xfId="12922" xr:uid="{F50C5FBC-CFA7-4F90-B519-B091207D1B1E}"/>
    <cellStyle name="Normal 49 2 2 2 2" xfId="26604" xr:uid="{6ACD1A63-E8E5-4E0F-ADD6-0A36050E7B2C}"/>
    <cellStyle name="Normal 49 2 2 3" xfId="18648" xr:uid="{9A7EC211-5FAD-48B1-AA7A-1BBC3BFDF4FA}"/>
    <cellStyle name="Normal 49 2 3" xfId="10964" xr:uid="{99DEB1CC-EBC0-4349-8A08-3CD2A3D70395}"/>
    <cellStyle name="Normal 49 2 3 2" xfId="23435" xr:uid="{68096400-FDEC-48BE-B1E9-EE1386EE13F1}"/>
    <cellStyle name="Normal 49 2 4" xfId="15457" xr:uid="{2785386F-1526-4E65-A01C-3852D504A2D2}"/>
    <cellStyle name="Normal 49 2 5" xfId="31869" xr:uid="{4EE43D07-7E6F-411B-8589-35AF08B5CDF0}"/>
    <cellStyle name="Normal 49 3" xfId="2427" xr:uid="{BDFA71D1-42FF-4AC5-A30E-E72808FE802B}"/>
    <cellStyle name="Normal 49 3 2" xfId="31870" xr:uid="{96D453BC-04B2-46B7-A6AA-BAC6BAADC83A}"/>
    <cellStyle name="Normal 49 4" xfId="2936" xr:uid="{1A838A3E-83D5-4B41-A45E-4055664199CC}"/>
    <cellStyle name="Normal 49 4 2" xfId="5939" xr:uid="{9CAD72C6-F70C-43C5-873C-8D59E698D578}"/>
    <cellStyle name="Normal 49 4 2 2" xfId="13266" xr:uid="{7A4A8923-2897-4253-B953-7B2C585D741B}"/>
    <cellStyle name="Normal 49 4 2 2 2" xfId="26984" xr:uid="{3DE9C161-4160-4A60-B940-8D3187EED049}"/>
    <cellStyle name="Normal 49 4 2 3" xfId="19028" xr:uid="{3EF32BC8-706D-429F-9267-CEA087E90521}"/>
    <cellStyle name="Normal 49 4 3" xfId="11350" xr:uid="{0368991F-4A83-4695-9F63-85E94B2DB1BE}"/>
    <cellStyle name="Normal 49 4 3 2" xfId="24070" xr:uid="{90FE1004-4AFE-4AE7-A4AE-F04BD87593B3}"/>
    <cellStyle name="Normal 49 4 4" xfId="16115" xr:uid="{9CE8D5E1-E958-40E5-80AB-963B38AA4E1F}"/>
    <cellStyle name="Normal 49 4 5" xfId="31868" xr:uid="{F11F82D5-C8DF-4A24-9D68-B5ED88FE1884}"/>
    <cellStyle name="Normal 49 5" xfId="3200" xr:uid="{3B5C13F8-7D55-4DBC-9113-822E727E7FEA}"/>
    <cellStyle name="Normal 49 5 2" xfId="6197" xr:uid="{2FB41C65-1548-42F5-B021-2AE16B746402}"/>
    <cellStyle name="Normal 49 5 2 2" xfId="13524" xr:uid="{FA19E46F-A3C2-4313-A5E0-4093B67C4B63}"/>
    <cellStyle name="Normal 49 5 2 2 2" xfId="27242" xr:uid="{580A4941-98B0-4DF8-A55F-CCD8BBEC573E}"/>
    <cellStyle name="Normal 49 5 2 3" xfId="19286" xr:uid="{39EFDB4E-E02A-4A3E-AE92-ADE13A037611}"/>
    <cellStyle name="Normal 49 5 3" xfId="11610" xr:uid="{07D12268-AADA-4A56-AB97-3C3A51AD7EFE}"/>
    <cellStyle name="Normal 49 5 3 2" xfId="24330" xr:uid="{5B9075AF-C0BB-40F1-8EB9-66A23EC5C994}"/>
    <cellStyle name="Normal 49 5 4" xfId="16375" xr:uid="{C4B5D4D5-47CD-4186-BF76-D3B085F3C2FB}"/>
    <cellStyle name="Normal 49 6" xfId="3445" xr:uid="{7B78ABE5-2D45-4826-9EBA-1D14F851FD37}"/>
    <cellStyle name="Normal 49 6 2" xfId="6442" xr:uid="{08434CE0-B367-469F-B970-1ABC89AB3649}"/>
    <cellStyle name="Normal 49 6 2 2" xfId="13769" xr:uid="{DA48C675-2876-4E60-923A-55A5ECE226AF}"/>
    <cellStyle name="Normal 49 6 2 2 2" xfId="27487" xr:uid="{58FE51B8-84E5-4E27-BE35-63740530CFB6}"/>
    <cellStyle name="Normal 49 6 2 3" xfId="19531" xr:uid="{8D4937ED-0392-48BA-9FCB-96BA3E69128A}"/>
    <cellStyle name="Normal 49 6 3" xfId="11855" xr:uid="{E788C2A8-67FA-4933-88C5-B9CCF730F2D7}"/>
    <cellStyle name="Normal 49 6 3 2" xfId="24575" xr:uid="{B076CD74-0B8C-4FCB-9B59-D944EF289BE5}"/>
    <cellStyle name="Normal 49 6 4" xfId="16620" xr:uid="{7E444B78-0893-45C2-8446-4818F5141DED}"/>
    <cellStyle name="Normal 49 7" xfId="1745" xr:uid="{FF85CDD4-D117-4C57-A9D0-F05835AB6ACF}"/>
    <cellStyle name="Normal 49 7 2" xfId="10684" xr:uid="{EA877FDC-CCB7-406B-AE98-5F12FF48DCCA}"/>
    <cellStyle name="Normal 49 7 2 2" xfId="23154" xr:uid="{17E60759-2266-4B1F-BA02-4A31B340F62D}"/>
    <cellStyle name="Normal 49 7 3" xfId="15185" xr:uid="{B45F0033-6220-4E4F-8B5F-3B47E0857038}"/>
    <cellStyle name="Normal 49 8" xfId="9806" xr:uid="{FDBDB310-46D9-4640-81D1-DBCF5FC8EA86}"/>
    <cellStyle name="Normal 5" xfId="67" xr:uid="{FF40A2F3-F46A-4F0D-B47F-3F93C70203D6}"/>
    <cellStyle name="Normal 5 10" xfId="2741" xr:uid="{F779E487-F308-4742-A990-71C7238CE05B}"/>
    <cellStyle name="Normal 5 10 2" xfId="5745" xr:uid="{D8D1029B-0A87-4049-BAB8-0355CAE077C5}"/>
    <cellStyle name="Normal 5 10 2 2" xfId="13072" xr:uid="{9325DEB5-6EF1-46AA-90EF-BA4F48CA2278}"/>
    <cellStyle name="Normal 5 10 2 2 2" xfId="26790" xr:uid="{46F62463-1785-42F2-B18D-3CD98F2C22D7}"/>
    <cellStyle name="Normal 5 10 2 3" xfId="18834" xr:uid="{994F6398-229D-492B-81FF-DBD16451BD90}"/>
    <cellStyle name="Normal 5 10 3" xfId="11155" xr:uid="{4C4776BC-7980-4559-B9C4-C89E7C56E75C}"/>
    <cellStyle name="Normal 5 10 3 2" xfId="23875" xr:uid="{4D58DFAE-6851-4292-9221-F70109951AA4}"/>
    <cellStyle name="Normal 5 10 4" xfId="15922" xr:uid="{A755C6D0-D5AD-4580-B61D-158DA0846998}"/>
    <cellStyle name="Normal 5 11" xfId="3005" xr:uid="{EA9244C4-BE4F-47C7-B6F3-F3BB79247B29}"/>
    <cellStyle name="Normal 5 11 2" xfId="6002" xr:uid="{54160E8A-8840-4A34-AB1C-D3B3F176EF01}"/>
    <cellStyle name="Normal 5 11 2 2" xfId="13329" xr:uid="{4B936EE9-3D6A-4FD4-9B01-6F6FAC7CF36E}"/>
    <cellStyle name="Normal 5 11 2 2 2" xfId="27047" xr:uid="{91D022B4-2836-4ACA-84A8-8402F565708D}"/>
    <cellStyle name="Normal 5 11 2 3" xfId="19091" xr:uid="{E1E9C3F0-3B33-4275-8230-0013D633361E}"/>
    <cellStyle name="Normal 5 11 3" xfId="11415" xr:uid="{034BCBC7-2C31-4671-9356-292F81EB79FF}"/>
    <cellStyle name="Normal 5 11 3 2" xfId="24135" xr:uid="{C7DAFD0E-8748-44C4-91BB-A60183065099}"/>
    <cellStyle name="Normal 5 11 4" xfId="16180" xr:uid="{C43FF375-02FB-4725-91CC-35FBAA28AFB1}"/>
    <cellStyle name="Normal 5 12" xfId="3250" xr:uid="{DFEFFBA2-BF7A-49AB-891A-A2990F16DA0A}"/>
    <cellStyle name="Normal 5 12 2" xfId="6247" xr:uid="{C573E9CC-7D1A-4011-B295-B2F658E2545D}"/>
    <cellStyle name="Normal 5 12 2 2" xfId="13574" xr:uid="{6AEF6310-016D-4EC8-9252-11C0DB84FE24}"/>
    <cellStyle name="Normal 5 12 2 2 2" xfId="27292" xr:uid="{18DC10F1-94B6-44DA-A84A-DEEC20180DEB}"/>
    <cellStyle name="Normal 5 12 2 3" xfId="19336" xr:uid="{BD44160C-7A4C-4684-863D-5D6ADE898841}"/>
    <cellStyle name="Normal 5 12 3" xfId="11660" xr:uid="{41A1781C-DFE1-4476-AB2D-61C96986C706}"/>
    <cellStyle name="Normal 5 12 3 2" xfId="24380" xr:uid="{DFC4B058-6928-4769-A9CF-C7E42F47C2B2}"/>
    <cellStyle name="Normal 5 12 4" xfId="16425" xr:uid="{755C8809-A3DA-4821-A2F5-892313671917}"/>
    <cellStyle name="Normal 5 13" xfId="9436" xr:uid="{1D3588C8-3F02-4FBD-A152-CCFC5C17EBCD}"/>
    <cellStyle name="Normal 5 2" xfId="111" xr:uid="{890180F3-41D6-4C5F-8F4E-90483319F7E4}"/>
    <cellStyle name="Normal 5 2 10" xfId="3509" xr:uid="{33247135-D109-4041-9C6B-333DD7CC4672}"/>
    <cellStyle name="Normal 5 2 10 2" xfId="6498" xr:uid="{3C584BB9-C0F7-4DBA-9CD6-DF4B2EAF84CE}"/>
    <cellStyle name="Normal 5 2 10 2 2" xfId="13824" xr:uid="{7253C5FE-BC2D-4CAF-BC92-838E8C2137CA}"/>
    <cellStyle name="Normal 5 2 10 2 2 2" xfId="27543" xr:uid="{C7C84CE8-70F9-4033-A9D9-13A0AEDBA688}"/>
    <cellStyle name="Normal 5 2 10 2 3" xfId="19587" xr:uid="{C42DCF37-C3FF-4395-B874-A1D409D8FF2E}"/>
    <cellStyle name="Normal 5 2 10 3" xfId="11912" xr:uid="{75E89111-E85A-4B11-A480-690D49A65851}"/>
    <cellStyle name="Normal 5 2 10 3 2" xfId="24631" xr:uid="{359CAD11-1083-4AF3-A39B-64AB751CE853}"/>
    <cellStyle name="Normal 5 2 10 4" xfId="16675" xr:uid="{54BE31EB-B8A9-471D-86BB-4B57B3BEDCA2}"/>
    <cellStyle name="Normal 5 2 11" xfId="4088" xr:uid="{52F85E61-DC6F-4610-B604-07D3191FD8A0}"/>
    <cellStyle name="Normal 5 2 11 2" xfId="7044" xr:uid="{FF3F9C6B-DF47-4E92-BF59-75CCF0759A78}"/>
    <cellStyle name="Normal 5 2 11 2 2" xfId="14113" xr:uid="{B791EBF3-24D0-48B2-9FF7-6A33809C5D9B}"/>
    <cellStyle name="Normal 5 2 11 2 2 2" xfId="28089" xr:uid="{D3F86B8D-B1BD-4853-AB93-E0DBD798377E}"/>
    <cellStyle name="Normal 5 2 11 2 3" xfId="20133" xr:uid="{48336D43-931B-4CB8-8843-4B6A6246A28E}"/>
    <cellStyle name="Normal 5 2 11 3" xfId="12205" xr:uid="{53B01F4D-FA2E-4C18-9822-05FDD0BA5DCE}"/>
    <cellStyle name="Normal 5 2 11 3 2" xfId="25172" xr:uid="{0420CCE7-CE4D-46AC-B260-09B2727FF61A}"/>
    <cellStyle name="Normal 5 2 11 4" xfId="17216" xr:uid="{25C56570-5520-45F0-99F2-F6C663A62A18}"/>
    <cellStyle name="Normal 5 2 12" xfId="4645" xr:uid="{5E9A7D2C-BAAA-4C8E-A043-8C1886E70207}"/>
    <cellStyle name="Normal 5 2 12 2" xfId="12497" xr:uid="{78AD67F7-1DFD-4069-A7EC-6D9951A9FF17}"/>
    <cellStyle name="Normal 5 2 12 2 2" xfId="25720" xr:uid="{112BA387-17EC-47BA-9CB7-2C6A44C13D9C}"/>
    <cellStyle name="Normal 5 2 12 3" xfId="17764" xr:uid="{888E52A9-EECA-41CA-801B-6A52CA9107E0}"/>
    <cellStyle name="Normal 5 2 13" xfId="10024" xr:uid="{881C2263-2F53-4039-803F-44DAAC9BAC93}"/>
    <cellStyle name="Normal 5 2 13 2" xfId="22411" xr:uid="{A013E786-27EF-4696-97D4-CBFAFD292DFE}"/>
    <cellStyle name="Normal 5 2 14" xfId="14456" xr:uid="{3E705B11-A385-410B-83A1-77C38DEBEB62}"/>
    <cellStyle name="Normal 5 2 2" xfId="326" xr:uid="{DE5989AC-3381-4800-83CD-E5683BE2075A}"/>
    <cellStyle name="Normal 5 2 2 2" xfId="1983" xr:uid="{4098F9BF-1D25-44EE-A4C8-5A8EC8492EAE}"/>
    <cellStyle name="Normal 5 2 2 2 2" xfId="5474" xr:uid="{720918D8-337D-4E0B-803C-1DB4C4508B05}"/>
    <cellStyle name="Normal 5 2 2 2 2 2" xfId="12842" xr:uid="{BE26D496-AEAA-4DFC-A368-9520E5309C67}"/>
    <cellStyle name="Normal 5 2 2 2 2 2 2" xfId="26524" xr:uid="{7CD54121-6C80-428E-A4D5-7205BD19B3C7}"/>
    <cellStyle name="Normal 5 2 2 2 2 3" xfId="18568" xr:uid="{A51D3181-F342-48EE-9C33-4F07D60C779C}"/>
    <cellStyle name="Normal 5 2 2 2 3" xfId="10867" xr:uid="{DB8FCF4F-9778-436C-BC19-8161609D76E2}"/>
    <cellStyle name="Normal 5 2 2 2 3 2" xfId="23338" xr:uid="{C75F8E31-D29F-4467-8231-300C329030C4}"/>
    <cellStyle name="Normal 5 2 2 2 4" xfId="15361" xr:uid="{1E970749-CF7D-43F0-8059-542C87FE7389}"/>
    <cellStyle name="Normal 5 2 2 3" xfId="2127" xr:uid="{19CA5857-3966-4C4C-AEA2-40C8D5FB53DD}"/>
    <cellStyle name="Normal 5 2 2 4" xfId="2837" xr:uid="{9312D6CB-E121-4A29-86E2-A745EE00B525}"/>
    <cellStyle name="Normal 5 2 2 4 2" xfId="5840" xr:uid="{86314CB4-983F-44AC-82B1-67713CA10B7F}"/>
    <cellStyle name="Normal 5 2 2 4 2 2" xfId="13167" xr:uid="{769E2412-2C75-44B7-A1DD-BA54C56AAD9E}"/>
    <cellStyle name="Normal 5 2 2 4 2 2 2" xfId="26885" xr:uid="{EC70E9FE-9211-4D67-9DDF-D04A28EFBF05}"/>
    <cellStyle name="Normal 5 2 2 4 2 3" xfId="18929" xr:uid="{9503C1B7-252F-4EC7-A03D-2B5D5E26B14D}"/>
    <cellStyle name="Normal 5 2 2 4 3" xfId="11251" xr:uid="{3BE74FBA-0600-4A46-85E8-1039D52C025E}"/>
    <cellStyle name="Normal 5 2 2 4 3 2" xfId="23971" xr:uid="{7DC43785-C461-462C-9D83-EDAE11AAFE99}"/>
    <cellStyle name="Normal 5 2 2 4 4" xfId="16016" xr:uid="{7B3B50DD-3AB1-4DD6-A1BB-AD01F5564F58}"/>
    <cellStyle name="Normal 5 2 2 5" xfId="3101" xr:uid="{A7E1C286-FAC2-4EA3-A19F-A3CD0822B4F7}"/>
    <cellStyle name="Normal 5 2 2 5 2" xfId="6098" xr:uid="{D87A31ED-FD91-4222-8D27-22EDB57A82A0}"/>
    <cellStyle name="Normal 5 2 2 5 2 2" xfId="13425" xr:uid="{96E073BB-8E24-4CD7-9640-25875FDFC0B7}"/>
    <cellStyle name="Normal 5 2 2 5 2 2 2" xfId="27143" xr:uid="{50174540-EA68-4AA2-AFF8-0C2052E66B7E}"/>
    <cellStyle name="Normal 5 2 2 5 2 3" xfId="19187" xr:uid="{77D2373A-12B0-407E-AE84-63DA3ABFA867}"/>
    <cellStyle name="Normal 5 2 2 5 3" xfId="11511" xr:uid="{3BD87BEF-D0A0-4293-A745-4F8255336B4D}"/>
    <cellStyle name="Normal 5 2 2 5 3 2" xfId="24231" xr:uid="{55B37E63-5A5F-4437-B02F-ABA925CD80E4}"/>
    <cellStyle name="Normal 5 2 2 5 4" xfId="16276" xr:uid="{C482E80D-BB11-412C-BB62-A5468B2C4C67}"/>
    <cellStyle name="Normal 5 2 2 6" xfId="3346" xr:uid="{9EF9EBED-8FC9-43B3-8A0F-8F64C2A9A6C7}"/>
    <cellStyle name="Normal 5 2 2 6 2" xfId="6343" xr:uid="{F6529FD2-FB68-44C2-90E5-B48A51900C2F}"/>
    <cellStyle name="Normal 5 2 2 6 2 2" xfId="13670" xr:uid="{8FA40BC3-6AFC-4B3D-A3F9-048BBE1A96E5}"/>
    <cellStyle name="Normal 5 2 2 6 2 2 2" xfId="27388" xr:uid="{DF819DB9-4D16-4D6D-818F-C3708DEACECE}"/>
    <cellStyle name="Normal 5 2 2 6 2 3" xfId="19432" xr:uid="{7A598104-1378-4E8F-BEB1-77496CBA687F}"/>
    <cellStyle name="Normal 5 2 2 6 3" xfId="11756" xr:uid="{03E1E3C5-33CD-43BF-87A9-2DCFFA647C00}"/>
    <cellStyle name="Normal 5 2 2 6 3 2" xfId="24476" xr:uid="{B9EF9D9B-C6F0-4E3B-A7FB-60E5C6792914}"/>
    <cellStyle name="Normal 5 2 2 6 4" xfId="16521" xr:uid="{86C7AE7B-6134-471F-9D08-7F2682000FBC}"/>
    <cellStyle name="Normal 5 2 2 7" xfId="1682" xr:uid="{372B54A5-8BDD-4BFE-B25F-997D372B031B}"/>
    <cellStyle name="Normal 5 2 2 7 2" xfId="10626" xr:uid="{962A1241-2411-40ED-BB73-FECCD74DD445}"/>
    <cellStyle name="Normal 5 2 2 7 2 2" xfId="23096" xr:uid="{039C7E11-F445-4BF6-99EC-4E43E3E893B1}"/>
    <cellStyle name="Normal 5 2 2 7 3" xfId="15129" xr:uid="{6CF7AC29-5CEF-4F5C-B330-2F9FF0888AC6}"/>
    <cellStyle name="Normal 5 2 2 8" xfId="9743" xr:uid="{DF6EF44D-11B8-487C-A3F6-0EC9BF454249}"/>
    <cellStyle name="Normal 5 2 3" xfId="309" xr:uid="{F905A58F-2223-4911-9047-35DE8336B015}"/>
    <cellStyle name="Normal 5 2 3 2" xfId="1958" xr:uid="{ACF4AEEB-1CC5-4894-B9D6-E989DCE1837C}"/>
    <cellStyle name="Normal 5 2 3 2 2" xfId="5469" xr:uid="{8A720CF1-0C15-4291-8870-A4B95AB3A4FC}"/>
    <cellStyle name="Normal 5 2 3 2 2 2" xfId="12838" xr:uid="{0B2EF145-7413-444F-A12D-2DCC62976F3C}"/>
    <cellStyle name="Normal 5 2 3 2 2 2 2" xfId="26519" xr:uid="{1BFE5215-7F2C-458F-814D-DDA54F691DC2}"/>
    <cellStyle name="Normal 5 2 3 2 2 3" xfId="18563" xr:uid="{C4B649D9-9906-4811-B330-2785B96C9588}"/>
    <cellStyle name="Normal 5 2 3 2 3" xfId="10847" xr:uid="{5FAB3A6D-F146-4952-8405-928D172F8161}"/>
    <cellStyle name="Normal 5 2 3 2 3 2" xfId="23318" xr:uid="{07A0534C-574D-40A1-B1B2-3D0AA83D6FF8}"/>
    <cellStyle name="Normal 5 2 3 2 4" xfId="15341" xr:uid="{4B00FF5C-306E-409F-A78B-4423342F8DD7}"/>
    <cellStyle name="Normal 5 2 3 3" xfId="3528" xr:uid="{87CE88B4-FBEA-4C66-AC8D-21F61EE0C61E}"/>
    <cellStyle name="Normal 5 2 3 3 2" xfId="6517" xr:uid="{01DE6715-5ACA-4D61-A073-266ED358BFFB}"/>
    <cellStyle name="Normal 5 2 3 3 2 2" xfId="13843" xr:uid="{47DC53E7-F640-43B9-9BCA-9EA8A247DA76}"/>
    <cellStyle name="Normal 5 2 3 3 2 2 2" xfId="27562" xr:uid="{39AAE647-86E6-4CE1-9C55-D23E28806A93}"/>
    <cellStyle name="Normal 5 2 3 3 2 3" xfId="19606" xr:uid="{86824B37-2466-4861-90AF-E59B32976D85}"/>
    <cellStyle name="Normal 5 2 3 3 3" xfId="11931" xr:uid="{E8AFC931-30C6-4E68-ADBD-389D9A35CA22}"/>
    <cellStyle name="Normal 5 2 3 3 3 2" xfId="24650" xr:uid="{57D84F5E-8DF4-4C38-813A-8A8D6A8188F4}"/>
    <cellStyle name="Normal 5 2 3 3 4" xfId="16694" xr:uid="{D5FFCC29-E0BA-475D-84FE-8B285142F613}"/>
    <cellStyle name="Normal 5 2 3 4" xfId="4107" xr:uid="{76E53CB8-F7EC-44A6-B2D1-51D3A5EE6689}"/>
    <cellStyle name="Normal 5 2 3 4 2" xfId="7063" xr:uid="{2E5857CE-2131-4AF0-9520-D7F907F9321F}"/>
    <cellStyle name="Normal 5 2 3 4 2 2" xfId="14132" xr:uid="{521CCD53-6C66-4C2C-8327-22B8E87918A5}"/>
    <cellStyle name="Normal 5 2 3 4 2 2 2" xfId="28108" xr:uid="{B4B598D6-7A88-4525-90EA-C0825565913D}"/>
    <cellStyle name="Normal 5 2 3 4 2 3" xfId="20152" xr:uid="{B74A7B91-752F-4F2D-A301-86AC34C7C123}"/>
    <cellStyle name="Normal 5 2 3 4 3" xfId="12224" xr:uid="{0A97D2AF-3A7A-4830-96B9-59CCA95C59AC}"/>
    <cellStyle name="Normal 5 2 3 4 3 2" xfId="25191" xr:uid="{17A40635-A35B-4C37-9EBC-00D3B48B6581}"/>
    <cellStyle name="Normal 5 2 3 4 4" xfId="17235" xr:uid="{70A202B8-9E43-40CF-8133-EBE49ECBD907}"/>
    <cellStyle name="Normal 5 2 3 5" xfId="1811" xr:uid="{FC320B26-644C-4D6F-AB61-3FD6CBFD12EE}"/>
    <cellStyle name="Normal 5 2 3 6" xfId="4715" xr:uid="{7DE28D6C-FAF8-4795-9F5C-221CC8CF36A3}"/>
    <cellStyle name="Normal 5 2 3 6 2" xfId="12516" xr:uid="{7969D20D-D191-491D-99B1-CAD969D4A804}"/>
    <cellStyle name="Normal 5 2 3 6 2 2" xfId="25781" xr:uid="{2AB40ECC-154D-4842-A457-6270BBC6D33A}"/>
    <cellStyle name="Normal 5 2 3 6 3" xfId="17825" xr:uid="{8E9681C7-A2FA-41C5-8919-A90FBC343E3F}"/>
    <cellStyle name="Normal 5 2 3 7" xfId="10073" xr:uid="{875C77C9-AD3E-4805-83E6-03A6BCE95DF7}"/>
    <cellStyle name="Normal 5 2 3 7 2" xfId="22449" xr:uid="{0459BB5C-DF76-4A10-B2D2-4A55528EEDF5}"/>
    <cellStyle name="Normal 5 2 3 8" xfId="9851" xr:uid="{197CD6AE-D181-4319-89FF-0486EFD0CB68}"/>
    <cellStyle name="Normal 5 2 3 8 2" xfId="20468" xr:uid="{84877C43-B56E-4464-B6F1-87708C293BF3}"/>
    <cellStyle name="Normal 5 2 3 8 3" xfId="14499" xr:uid="{7C886397-6C01-4BFE-B106-4572749F573F}"/>
    <cellStyle name="Normal 5 2 4" xfId="491" xr:uid="{DF822133-5994-49CB-BCD4-324EBF52CF36}"/>
    <cellStyle name="Normal 5 2 4 2" xfId="2277" xr:uid="{1027E730-D2CD-4CDC-AACC-68EACD719921}"/>
    <cellStyle name="Normal 5 2 4 3" xfId="1869" xr:uid="{0E8D2A21-71E0-4F03-B195-FC9F289D8798}"/>
    <cellStyle name="Normal 5 2 4 3 2" xfId="10777" xr:uid="{BADCCDD9-8804-4405-9968-F1755DCC7D83}"/>
    <cellStyle name="Normal 5 2 4 3 2 2" xfId="23248" xr:uid="{7DFA12FA-7B51-4CC4-BCC9-D60BC24B2E6E}"/>
    <cellStyle name="Normal 5 2 4 3 3" xfId="15273" xr:uid="{A178BB90-2213-4C12-AD10-07850D0EC4A6}"/>
    <cellStyle name="Normal 5 2 4 4" xfId="9888" xr:uid="{B50A0318-CAC3-4FBC-BD58-DE50F63E3AE5}"/>
    <cellStyle name="Normal 5 2 5" xfId="917" xr:uid="{E779772E-7822-48E8-A4D3-D5BF6CBB4A00}"/>
    <cellStyle name="Normal 5 2 6" xfId="240" xr:uid="{10F2084C-697D-4E6A-B33A-A5410BFE0C01}"/>
    <cellStyle name="Normal 5 2 7" xfId="2749" xr:uid="{AE4A24C5-899D-4E6C-A76E-4D24A7D73A39}"/>
    <cellStyle name="Normal 5 2 7 2" xfId="5753" xr:uid="{92D628D7-0D50-43E2-B847-2E89AABEAFF9}"/>
    <cellStyle name="Normal 5 2 7 2 2" xfId="13080" xr:uid="{A718B370-EBC2-4370-9C60-7A1FC5D73C2F}"/>
    <cellStyle name="Normal 5 2 7 2 2 2" xfId="26798" xr:uid="{92DCB17F-3A56-45F7-A74B-50B56E72D585}"/>
    <cellStyle name="Normal 5 2 7 2 3" xfId="18842" xr:uid="{F68FDABB-5E9D-4C46-ACC1-CF13F43DFB55}"/>
    <cellStyle name="Normal 5 2 7 3" xfId="11163" xr:uid="{9C13A344-4F2C-4987-981F-109BF7B13ACC}"/>
    <cellStyle name="Normal 5 2 7 3 2" xfId="23883" xr:uid="{9EFFDF51-ABF7-4367-9D0B-37244D1CAA15}"/>
    <cellStyle name="Normal 5 2 7 4" xfId="15929" xr:uid="{19527E81-A57E-47EE-B5DC-63ED4060053E}"/>
    <cellStyle name="Normal 5 2 7 5" xfId="31871" xr:uid="{21BD329E-574D-4D87-80B3-DA4AE8B00C8F}"/>
    <cellStyle name="Normal 5 2 8" xfId="3013" xr:uid="{F856542A-F247-482C-9A64-F4200012773C}"/>
    <cellStyle name="Normal 5 2 8 2" xfId="6010" xr:uid="{D11596F6-EC2C-4BAE-8656-E98B30C62664}"/>
    <cellStyle name="Normal 5 2 8 2 2" xfId="13337" xr:uid="{95A89B31-00B7-4553-AB24-DBDE7927F733}"/>
    <cellStyle name="Normal 5 2 8 2 2 2" xfId="27055" xr:uid="{474A5FE9-993E-4405-9F0F-DB694C10F545}"/>
    <cellStyle name="Normal 5 2 8 2 3" xfId="19099" xr:uid="{F5CB4D7C-D5FB-47B2-9485-6E3CFAA41849}"/>
    <cellStyle name="Normal 5 2 8 3" xfId="11423" xr:uid="{0BD22F81-2637-4EC2-8970-C2B28262796A}"/>
    <cellStyle name="Normal 5 2 8 3 2" xfId="24143" xr:uid="{A6E515BB-B03E-4DC4-B721-E2C6612BA5D9}"/>
    <cellStyle name="Normal 5 2 8 4" xfId="16188" xr:uid="{4461E10B-051B-4AED-BC43-2F4C4F3F718D}"/>
    <cellStyle name="Normal 5 2 9" xfId="3258" xr:uid="{8761F250-3363-4A85-BC91-144B7A012B3B}"/>
    <cellStyle name="Normal 5 2 9 2" xfId="6255" xr:uid="{DA64A03D-70B0-4411-96B1-6B1C4CF22A10}"/>
    <cellStyle name="Normal 5 2 9 2 2" xfId="13582" xr:uid="{90C61E95-7300-412B-9A89-5C58D0AF2F38}"/>
    <cellStyle name="Normal 5 2 9 2 2 2" xfId="27300" xr:uid="{4F30DF0B-4154-42A4-9DDF-1F7DD511376B}"/>
    <cellStyle name="Normal 5 2 9 2 3" xfId="19344" xr:uid="{0443972E-9ABA-4A5B-B01C-28BE14E8972D}"/>
    <cellStyle name="Normal 5 2 9 3" xfId="11668" xr:uid="{AEF835CC-9A42-4729-976B-7F6507D4914B}"/>
    <cellStyle name="Normal 5 2 9 3 2" xfId="24388" xr:uid="{0077429D-E2C1-412C-A050-CB95DB0AF109}"/>
    <cellStyle name="Normal 5 2 9 4" xfId="16433" xr:uid="{C5749882-EFB4-4419-B448-70B6591A3B5A}"/>
    <cellStyle name="Normal 5 3" xfId="270" xr:uid="{E76F1509-72D2-43F6-BE9E-44D2FC92D218}"/>
    <cellStyle name="Normal 5 3 2" xfId="1976" xr:uid="{AADAE81B-7164-489A-8DF3-FF261044E05B}"/>
    <cellStyle name="Normal 5 3 2 2" xfId="5471" xr:uid="{08EDFB27-A782-40CB-A518-23890EB9B0C6}"/>
    <cellStyle name="Normal 5 3 2 2 2" xfId="12839" xr:uid="{7E1DA301-C6CE-4034-AED8-38361FAA920C}"/>
    <cellStyle name="Normal 5 3 2 2 2 2" xfId="26521" xr:uid="{1A9B8227-92C8-40D0-B863-356CEE09F144}"/>
    <cellStyle name="Normal 5 3 2 2 3" xfId="18565" xr:uid="{E0E89774-7FD9-4A2F-9F8B-ECB4B7EDCA1F}"/>
    <cellStyle name="Normal 5 3 2 3" xfId="10860" xr:uid="{3662D6EF-0852-4CFB-8B16-44847AC828AE}"/>
    <cellStyle name="Normal 5 3 2 3 2" xfId="23331" xr:uid="{C44ED723-6222-43F4-A08D-198781D079F9}"/>
    <cellStyle name="Normal 5 3 2 4" xfId="15354" xr:uid="{6BC26985-A29E-4F17-9B97-75BC92E19BE9}"/>
    <cellStyle name="Normal 5 3 2 5" xfId="31872" xr:uid="{4F4C52C1-B275-492B-B2F9-5486A808CD24}"/>
    <cellStyle name="Normal 5 3 3" xfId="2179" xr:uid="{5B2E4784-4815-485D-A7AA-07F10B066060}"/>
    <cellStyle name="Normal 5 3 4" xfId="2829" xr:uid="{AD482DE2-ECDA-4AF2-B517-380B2DA37E99}"/>
    <cellStyle name="Normal 5 3 4 2" xfId="5832" xr:uid="{68A08574-3B8E-441C-8D33-0F16854FCD73}"/>
    <cellStyle name="Normal 5 3 4 2 2" xfId="13159" xr:uid="{5D604E03-57C6-40A8-9A53-8026892971C6}"/>
    <cellStyle name="Normal 5 3 4 2 2 2" xfId="26877" xr:uid="{A7A83CAA-B739-4523-B94F-286A7B1B8D7D}"/>
    <cellStyle name="Normal 5 3 4 2 3" xfId="18921" xr:uid="{1B8D27E9-32F2-4B96-B834-BD808BCE4842}"/>
    <cellStyle name="Normal 5 3 4 3" xfId="11243" xr:uid="{A21391C3-32C1-4B4E-957B-3FF8C4F4A65D}"/>
    <cellStyle name="Normal 5 3 4 3 2" xfId="23963" xr:uid="{9E67EB9B-3E07-4646-8FF6-E9F091F67DA7}"/>
    <cellStyle name="Normal 5 3 4 4" xfId="16008" xr:uid="{AF91C89B-656C-4951-9DD8-7031E1EA2269}"/>
    <cellStyle name="Normal 5 3 5" xfId="3093" xr:uid="{156BEF1F-5661-46AE-81EA-D9AD206958BC}"/>
    <cellStyle name="Normal 5 3 5 2" xfId="6090" xr:uid="{53F41F1A-F296-4D4C-99E8-8AF7F7AAB308}"/>
    <cellStyle name="Normal 5 3 5 2 2" xfId="13417" xr:uid="{3F35A2D9-147C-48F7-AFDC-50D0637F772C}"/>
    <cellStyle name="Normal 5 3 5 2 2 2" xfId="27135" xr:uid="{9D99AEFC-00DC-418E-9EDE-5B91ABA84F9A}"/>
    <cellStyle name="Normal 5 3 5 2 3" xfId="19179" xr:uid="{232A6198-D3E0-4F17-B690-F94626DE7F73}"/>
    <cellStyle name="Normal 5 3 5 3" xfId="11503" xr:uid="{D1B66B10-A602-461A-BAFC-4D2603324D90}"/>
    <cellStyle name="Normal 5 3 5 3 2" xfId="24223" xr:uid="{1E901A1F-A437-463A-9F2B-F3DBE32E89D0}"/>
    <cellStyle name="Normal 5 3 5 4" xfId="16268" xr:uid="{B2817138-6322-4A8C-9ECA-6980C36AFFA5}"/>
    <cellStyle name="Normal 5 3 6" xfId="3338" xr:uid="{21E2E106-48CA-4AC9-BC2E-8D003DB48534}"/>
    <cellStyle name="Normal 5 3 6 2" xfId="6335" xr:uid="{F3CC95CF-88C9-41A2-97AE-A9E6CD4BB6CD}"/>
    <cellStyle name="Normal 5 3 6 2 2" xfId="13662" xr:uid="{3DE646CA-18E4-4D71-A19B-747C70426F95}"/>
    <cellStyle name="Normal 5 3 6 2 2 2" xfId="27380" xr:uid="{795586AB-A4ED-46A0-9BEF-4E46042E4520}"/>
    <cellStyle name="Normal 5 3 6 2 3" xfId="19424" xr:uid="{0D349FC4-34C2-44FF-A968-B812029D770D}"/>
    <cellStyle name="Normal 5 3 6 3" xfId="11748" xr:uid="{A98F50B3-E393-4FDF-A5CD-F0D5CB2A4D51}"/>
    <cellStyle name="Normal 5 3 6 3 2" xfId="24468" xr:uid="{79084E93-49B7-4277-BC69-899FD12547CC}"/>
    <cellStyle name="Normal 5 3 6 4" xfId="16513" xr:uid="{00CED786-DB12-4C90-9B8C-CF283F85A4C9}"/>
    <cellStyle name="Normal 5 3 7" xfId="1676" xr:uid="{6D4F204C-F88C-4A81-8FAE-AB2548F26E72}"/>
    <cellStyle name="Normal 5 3 7 2" xfId="10620" xr:uid="{9CC37433-7B5C-47CC-95BF-22425D6D605F}"/>
    <cellStyle name="Normal 5 3 7 2 2" xfId="23090" xr:uid="{7D627AA9-8EB1-4D1E-A1F0-B94E0D7D1618}"/>
    <cellStyle name="Normal 5 3 7 3" xfId="15123" xr:uid="{2BEAEBD2-FAD6-4613-8DFE-F8EEA8788031}"/>
    <cellStyle name="Normal 5 3 8" xfId="9737" xr:uid="{6CC06AA4-FEE2-4310-BF74-073C4988550E}"/>
    <cellStyle name="Normal 5 4" xfId="286" xr:uid="{F040CE9B-550E-4666-A792-99AF765E0448}"/>
    <cellStyle name="Normal 5 4 2" xfId="2142" xr:uid="{7A7F086C-4F45-4F29-8693-66681C6AD69B}"/>
    <cellStyle name="Normal 5 4 2 2" xfId="5594" xr:uid="{2843F6EE-143A-4EED-8B4F-75DD50968691}"/>
    <cellStyle name="Normal 5 4 2 2 2" xfId="12955" xr:uid="{0E25694F-CD89-4EAD-A6B7-958A59218FD3}"/>
    <cellStyle name="Normal 5 4 2 2 2 2" xfId="26644" xr:uid="{983A0F53-2441-4EBE-B507-F0D8D898F4F9}"/>
    <cellStyle name="Normal 5 4 2 2 3" xfId="18688" xr:uid="{CC7A6919-E92C-4BA4-B766-98A0B5C34F8B}"/>
    <cellStyle name="Normal 5 4 2 3" xfId="11005" xr:uid="{0F58D14D-71A8-45E6-AA95-D49063681DFB}"/>
    <cellStyle name="Normal 5 4 2 3 2" xfId="23477" xr:uid="{4BE337D8-EA65-4D4B-AD61-72B0C2381CD0}"/>
    <cellStyle name="Normal 5 4 2 4" xfId="15498" xr:uid="{8483B149-35FB-4413-AD70-C8ADD016017E}"/>
    <cellStyle name="Normal 5 4 2 5" xfId="31873" xr:uid="{79A1A253-5F81-41AE-B59A-6EDEE77D37A8}"/>
    <cellStyle name="Normal 5 4 3" xfId="3522" xr:uid="{C7982661-866D-4BF1-B7A9-0CCA6047C328}"/>
    <cellStyle name="Normal 5 4 3 2" xfId="6511" xr:uid="{744F7A28-6736-4FB3-8826-4C128B9CC91C}"/>
    <cellStyle name="Normal 5 4 3 2 2" xfId="13837" xr:uid="{2A4F7357-F192-4816-9F4C-45706A123186}"/>
    <cellStyle name="Normal 5 4 3 2 2 2" xfId="27556" xr:uid="{971C0A9B-6D32-44AF-93C3-A52017F9E849}"/>
    <cellStyle name="Normal 5 4 3 2 3" xfId="19600" xr:uid="{BD0F58FF-42C4-4EF5-969A-25E133F16E1A}"/>
    <cellStyle name="Normal 5 4 3 3" xfId="11925" xr:uid="{C55DD15B-CCF8-4EC9-9522-4617E92E0D34}"/>
    <cellStyle name="Normal 5 4 3 3 2" xfId="24644" xr:uid="{46F33847-03CB-4639-AD4C-5B4786D4A0D5}"/>
    <cellStyle name="Normal 5 4 3 4" xfId="16688" xr:uid="{29B74A9F-4686-410B-9DB5-1935F9E3AF29}"/>
    <cellStyle name="Normal 5 4 4" xfId="4101" xr:uid="{0437D009-EEC7-4C18-945E-C5FA7BB90B76}"/>
    <cellStyle name="Normal 5 4 4 2" xfId="7057" xr:uid="{D83BCE00-5A2B-42A1-B319-4C7D8D0ABE49}"/>
    <cellStyle name="Normal 5 4 4 2 2" xfId="14126" xr:uid="{9CC13DAD-CF3B-452D-AC6C-8FAC39BE989E}"/>
    <cellStyle name="Normal 5 4 4 2 2 2" xfId="28102" xr:uid="{CDAB7AF7-4F55-408C-B201-3C7E2B598F55}"/>
    <cellStyle name="Normal 5 4 4 2 3" xfId="20146" xr:uid="{B8D01856-8BF7-4D61-B30C-5580CEB0E1C2}"/>
    <cellStyle name="Normal 5 4 4 3" xfId="12218" xr:uid="{4CEBBFCD-A225-4B0F-9C03-1DDDCBAB6D1A}"/>
    <cellStyle name="Normal 5 4 4 3 2" xfId="25185" xr:uid="{692ED596-7917-46BA-944B-34A0AF1A9E93}"/>
    <cellStyle name="Normal 5 4 4 4" xfId="17229" xr:uid="{EAC8D6F3-1EC7-43E5-853E-E94D7095FAB1}"/>
    <cellStyle name="Normal 5 4 5" xfId="1790" xr:uid="{A75E377C-3951-4D5D-ACEE-5BF993F51412}"/>
    <cellStyle name="Normal 5 4 6" xfId="4707" xr:uid="{9805A261-218B-4225-8A18-03FB84EED3CA}"/>
    <cellStyle name="Normal 5 4 6 2" xfId="12510" xr:uid="{2A848B4C-D6D5-4637-821A-869BDF5BC3C4}"/>
    <cellStyle name="Normal 5 4 6 2 2" xfId="25774" xr:uid="{372FF475-49D4-475A-A9BD-97E3D5668DF2}"/>
    <cellStyle name="Normal 5 4 6 3" xfId="17818" xr:uid="{37AE1893-CCD8-4E4D-80B3-CFCE91431B7D}"/>
    <cellStyle name="Normal 5 4 7" xfId="10064" xr:uid="{D75631BB-AEDD-442C-AE0B-562A38E21FD6}"/>
    <cellStyle name="Normal 5 4 7 2" xfId="22440" xr:uid="{42880941-027B-44AF-B763-A0CB26DF96E6}"/>
    <cellStyle name="Normal 5 4 8" xfId="9839" xr:uid="{DCE56EDD-BA4C-4C68-A664-DFC6EAC0481A}"/>
    <cellStyle name="Normal 5 4 8 2" xfId="20464" xr:uid="{24A581F9-0937-4160-832D-ECE0A8BFB032}"/>
    <cellStyle name="Normal 5 4 8 3" xfId="14493" xr:uid="{7724C062-B9B2-4553-A814-BBB227CCDE44}"/>
    <cellStyle name="Normal 5 5" xfId="316" xr:uid="{42EAF593-30D3-4F52-ADE9-9CE79729D982}"/>
    <cellStyle name="Normal 5 5 2" xfId="1842" xr:uid="{C2F420D6-C228-4D5D-899E-9A97C338FF06}"/>
    <cellStyle name="Normal 5 5 2 2" xfId="31874" xr:uid="{5214418E-073D-4FF4-AE49-8D50E5D8D57E}"/>
    <cellStyle name="Normal 5 5 3" xfId="1862" xr:uid="{9D596A36-81A3-41BB-A4F8-6F1F132EDBA6}"/>
    <cellStyle name="Normal 5 5 3 2" xfId="10770" xr:uid="{250B69F1-4D12-40B6-A00F-D8BBCFE0F79D}"/>
    <cellStyle name="Normal 5 5 3 2 2" xfId="23241" xr:uid="{92B97B64-2A46-43C4-8FC3-8ADC6253BF1F}"/>
    <cellStyle name="Normal 5 5 3 3" xfId="15267" xr:uid="{429C0526-0A12-486F-866D-F1C35C6F6B93}"/>
    <cellStyle name="Normal 5 5 4" xfId="9881" xr:uid="{CDF7E7A7-4006-4581-ADED-2E64796328A0}"/>
    <cellStyle name="Normal 5 6" xfId="302" xr:uid="{78DD6BAE-67CD-4C88-8B9A-9AE44D3E7776}"/>
    <cellStyle name="Normal 5 7" xfId="424" xr:uid="{10C257A0-CD90-45D2-8A15-7813D1F51E38}"/>
    <cellStyle name="Normal 5 8" xfId="187" xr:uid="{037F6436-A744-42A5-9D70-6849EC761324}"/>
    <cellStyle name="Normal 5 9" xfId="2137" xr:uid="{C1CC45F8-95FA-42A2-B0CD-AE42481EF73D}"/>
    <cellStyle name="Normal 5_50200210" xfId="31875" xr:uid="{EF0265AC-49DA-4217-A028-1A14BA251CC4}"/>
    <cellStyle name="Normal 50" xfId="972" xr:uid="{3FCAD850-BA7F-4BC7-A086-4127D77A59EA}"/>
    <cellStyle name="Normal 50 2" xfId="2084" xr:uid="{542121B1-AAF4-44D5-8F3F-BBC9A0B15480}"/>
    <cellStyle name="Normal 50 2 2" xfId="5556" xr:uid="{E223D351-5F11-40EC-A31A-99D9B6B4BC64}"/>
    <cellStyle name="Normal 50 2 2 2" xfId="12924" xr:uid="{5078AF1B-DBB6-42B7-9CD5-E28B43F068B0}"/>
    <cellStyle name="Normal 50 2 2 2 2" xfId="26606" xr:uid="{F3F79A04-7ABF-420A-B707-CEE031E8E9FE}"/>
    <cellStyle name="Normal 50 2 2 3" xfId="18650" xr:uid="{A5931113-B3FE-41CF-AEFC-EEFE9D3A0794}"/>
    <cellStyle name="Normal 50 2 3" xfId="10966" xr:uid="{A283B414-3690-4D6D-ABE8-2CAE326E505E}"/>
    <cellStyle name="Normal 50 2 3 2" xfId="23437" xr:uid="{1C8636ED-836A-4BE8-9382-B1BA06E05C03}"/>
    <cellStyle name="Normal 50 2 4" xfId="15459" xr:uid="{2F2B8E2A-7D4B-4F38-A754-6C9EF7211084}"/>
    <cellStyle name="Normal 50 2 5" xfId="31877" xr:uid="{140EF484-E4CF-4F51-A9C0-464961E56B02}"/>
    <cellStyle name="Normal 50 3" xfId="2429" xr:uid="{673F661C-3B3D-4F83-8F15-C2F02431E018}"/>
    <cellStyle name="Normal 50 3 2" xfId="31878" xr:uid="{CD3201A2-8459-4EE6-9F62-91B25D68E98C}"/>
    <cellStyle name="Normal 50 4" xfId="2938" xr:uid="{A38D80E8-D529-4918-B9E2-98CE0A3D58EF}"/>
    <cellStyle name="Normal 50 4 2" xfId="5941" xr:uid="{CD4381A5-E29B-4E23-B047-EBE2C98E70FC}"/>
    <cellStyle name="Normal 50 4 2 2" xfId="13268" xr:uid="{F1E67B0E-429B-4272-A520-95B35611DD2D}"/>
    <cellStyle name="Normal 50 4 2 2 2" xfId="26986" xr:uid="{861EE858-B13D-495A-8C6E-D652F2CF41F0}"/>
    <cellStyle name="Normal 50 4 2 3" xfId="19030" xr:uid="{2B0C84F9-DB40-4059-BF5A-1963F2D0F737}"/>
    <cellStyle name="Normal 50 4 3" xfId="11352" xr:uid="{3C24EBF2-D540-4AE6-B6AF-3A94FFE96318}"/>
    <cellStyle name="Normal 50 4 3 2" xfId="24072" xr:uid="{021F8D10-5AEB-4D50-9FB3-98D6CB525267}"/>
    <cellStyle name="Normal 50 4 4" xfId="16117" xr:uid="{535169A1-F07D-4A43-B968-5092DEDFC2E0}"/>
    <cellStyle name="Normal 50 4 5" xfId="31876" xr:uid="{8A6C2CBA-9C6F-4FFC-93C9-3CD3277CA2C2}"/>
    <cellStyle name="Normal 50 5" xfId="3202" xr:uid="{C2DB330D-CA8C-4003-9941-08824D5699AC}"/>
    <cellStyle name="Normal 50 5 2" xfId="6199" xr:uid="{60BDDB80-BF24-47FD-A176-C47789A54FB3}"/>
    <cellStyle name="Normal 50 5 2 2" xfId="13526" xr:uid="{65EB4DBD-4435-45FC-93F7-0B1DA1D2D372}"/>
    <cellStyle name="Normal 50 5 2 2 2" xfId="27244" xr:uid="{1445BAFA-28B7-4825-85F4-890ADBC5A487}"/>
    <cellStyle name="Normal 50 5 2 3" xfId="19288" xr:uid="{A5365D45-B103-41DB-A230-5EC2D33C295B}"/>
    <cellStyle name="Normal 50 5 3" xfId="11612" xr:uid="{BDC74EFB-4573-4E29-8BA7-F77BCD929EA9}"/>
    <cellStyle name="Normal 50 5 3 2" xfId="24332" xr:uid="{21163388-61AC-47DD-A48C-782475A78BB2}"/>
    <cellStyle name="Normal 50 5 4" xfId="16377" xr:uid="{ACCEEDC8-F9C1-4FE4-B79D-A712E1ABF548}"/>
    <cellStyle name="Normal 50 6" xfId="3447" xr:uid="{06914914-D075-4463-BB94-2D0DF6165905}"/>
    <cellStyle name="Normal 50 6 2" xfId="6444" xr:uid="{6CB4867B-CAE1-4952-8422-FA0569DF9050}"/>
    <cellStyle name="Normal 50 6 2 2" xfId="13771" xr:uid="{B5EB5C75-0BA7-4AD5-B19F-062472F88560}"/>
    <cellStyle name="Normal 50 6 2 2 2" xfId="27489" xr:uid="{4DF2AE67-3028-4667-B11C-8EF56281B4D4}"/>
    <cellStyle name="Normal 50 6 2 3" xfId="19533" xr:uid="{64F0D0D3-BC4A-4EBC-831E-87DCA8C2F37C}"/>
    <cellStyle name="Normal 50 6 3" xfId="11857" xr:uid="{215857EA-A0B2-40A8-9E53-EF429BD68E24}"/>
    <cellStyle name="Normal 50 6 3 2" xfId="24577" xr:uid="{0571222D-55B2-4B07-AF5D-6F5168C74EBE}"/>
    <cellStyle name="Normal 50 6 4" xfId="16622" xr:uid="{32B5D740-623A-498D-9273-7E9D8758078F}"/>
    <cellStyle name="Normal 50 7" xfId="1747" xr:uid="{C7A2B0B1-95E7-49F3-860B-38F3923E3843}"/>
    <cellStyle name="Normal 50 7 2" xfId="10686" xr:uid="{C8458F0C-61B0-4E80-AC8C-C1EECAA7518A}"/>
    <cellStyle name="Normal 50 7 2 2" xfId="23156" xr:uid="{D44B51E6-A0E2-4D08-B3AC-80F6B39335AF}"/>
    <cellStyle name="Normal 50 7 3" xfId="15187" xr:uid="{9C9E41D1-8E0C-46EC-B5B7-01F27071154D}"/>
    <cellStyle name="Normal 50 8" xfId="9808" xr:uid="{A5A4AEEA-3192-4766-83CB-6A73093D9C7F}"/>
    <cellStyle name="Normal 51" xfId="969" xr:uid="{4C397356-0427-41F8-83F0-C5A9F9F12FBD}"/>
    <cellStyle name="Normal 51 2" xfId="2086" xr:uid="{6844B6F6-7128-4D51-A025-D06CFDC2B08E}"/>
    <cellStyle name="Normal 51 2 2" xfId="5557" xr:uid="{EB5F3AA8-0F42-4DFF-BD85-9A4ED4CBDD0A}"/>
    <cellStyle name="Normal 51 2 2 2" xfId="12925" xr:uid="{FA1ADD3B-15C4-4EF2-AF15-AE25502847C9}"/>
    <cellStyle name="Normal 51 2 2 2 2" xfId="26607" xr:uid="{B040CA29-BDD7-4ACF-9DC7-1880279D5C88}"/>
    <cellStyle name="Normal 51 2 2 3" xfId="18651" xr:uid="{A5CFA4DC-3D03-4F36-8A70-449CA32C050F}"/>
    <cellStyle name="Normal 51 2 3" xfId="10968" xr:uid="{0836A0D9-9B97-4051-A91D-0AF9349831C6}"/>
    <cellStyle name="Normal 51 2 3 2" xfId="23439" xr:uid="{A46F5BD2-6A34-40AF-B994-B979E5BFD68F}"/>
    <cellStyle name="Normal 51 2 4" xfId="15461" xr:uid="{7582BB80-F8DA-42E8-B78E-59B68912FEA5}"/>
    <cellStyle name="Normal 51 2 5" xfId="31880" xr:uid="{54A0CB3D-B6C5-4DF3-B9EC-46A9BE57E312}"/>
    <cellStyle name="Normal 51 3" xfId="2428" xr:uid="{5277ECBA-FC5A-457A-90C6-69206C3287DA}"/>
    <cellStyle name="Normal 51 3 2" xfId="31881" xr:uid="{5C3623BF-F84F-476C-BC96-95EE62B6B94F}"/>
    <cellStyle name="Normal 51 4" xfId="2940" xr:uid="{EBB425BD-4A6D-4CB6-8038-1F50308B034D}"/>
    <cellStyle name="Normal 51 4 2" xfId="5943" xr:uid="{7F3F07A3-4AD6-425E-AB2A-1CE660731EC0}"/>
    <cellStyle name="Normal 51 4 2 2" xfId="13270" xr:uid="{82F50166-73A3-4FBE-9848-5D713EEC25F1}"/>
    <cellStyle name="Normal 51 4 2 2 2" xfId="26988" xr:uid="{901026BB-4EE7-43BE-9AB3-F4335DB09BF9}"/>
    <cellStyle name="Normal 51 4 2 3" xfId="19032" xr:uid="{24C81D8A-3D3C-4946-90AE-E147DC85CAAD}"/>
    <cellStyle name="Normal 51 4 3" xfId="11354" xr:uid="{1504A580-BF70-45D9-82F5-122070956C24}"/>
    <cellStyle name="Normal 51 4 3 2" xfId="24074" xr:uid="{D6DC289E-968D-4386-AFE6-0834C154A726}"/>
    <cellStyle name="Normal 51 4 4" xfId="16119" xr:uid="{3D893DDD-7330-4E75-BA18-49E304BFCC18}"/>
    <cellStyle name="Normal 51 4 5" xfId="31879" xr:uid="{89A5A86C-AF4B-478A-97D1-03E78EB26EC9}"/>
    <cellStyle name="Normal 51 5" xfId="3204" xr:uid="{399A6CF0-B682-4896-8598-82BBA4E5F7C8}"/>
    <cellStyle name="Normal 51 5 2" xfId="6201" xr:uid="{466ECDE2-6A49-4B12-A078-A1034E86FAB3}"/>
    <cellStyle name="Normal 51 5 2 2" xfId="13528" xr:uid="{C1548867-31F5-4EE2-82BC-FFE78EEAAA22}"/>
    <cellStyle name="Normal 51 5 2 2 2" xfId="27246" xr:uid="{6AA6DBA9-77FE-4B95-8B90-CA849DE3F04C}"/>
    <cellStyle name="Normal 51 5 2 3" xfId="19290" xr:uid="{AA9E37FB-68F6-4AE0-9900-3FF12F86EC83}"/>
    <cellStyle name="Normal 51 5 3" xfId="11614" xr:uid="{F5ED528D-48E7-4992-9690-319B75A973AD}"/>
    <cellStyle name="Normal 51 5 3 2" xfId="24334" xr:uid="{134D5C6B-BFA7-4217-BC58-BFF5117AC3D9}"/>
    <cellStyle name="Normal 51 5 4" xfId="16379" xr:uid="{E7B1B64C-A052-4E0A-BFB6-7DAF87EEA2F1}"/>
    <cellStyle name="Normal 51 6" xfId="3449" xr:uid="{48420354-5B31-433E-804F-8D68D854C410}"/>
    <cellStyle name="Normal 51 6 2" xfId="6446" xr:uid="{D777DE1E-03AA-402A-B451-1A99C4CE9AC9}"/>
    <cellStyle name="Normal 51 6 2 2" xfId="13773" xr:uid="{31C7E537-76EF-4649-AAE0-70E6F044A5D5}"/>
    <cellStyle name="Normal 51 6 2 2 2" xfId="27491" xr:uid="{289FA9E9-6035-41DF-BB1F-A486D3722F0C}"/>
    <cellStyle name="Normal 51 6 2 3" xfId="19535" xr:uid="{4FE1345A-19A9-46D7-AB3F-FFCF3864DA58}"/>
    <cellStyle name="Normal 51 6 3" xfId="11859" xr:uid="{51EB83F8-8C82-4544-811F-37F4478D0EAD}"/>
    <cellStyle name="Normal 51 6 3 2" xfId="24579" xr:uid="{F7DF510A-B791-4865-A836-8176AE11CC63}"/>
    <cellStyle name="Normal 51 6 4" xfId="16624" xr:uid="{036F5A83-B6DD-4005-8769-829AB94A3090}"/>
    <cellStyle name="Normal 51 7" xfId="1749" xr:uid="{284B21AD-FC89-4987-820A-F5A362CB7108}"/>
    <cellStyle name="Normal 51 7 2" xfId="10688" xr:uid="{85D96770-598D-4EBC-9EBF-39FE787B1E91}"/>
    <cellStyle name="Normal 51 7 2 2" xfId="23158" xr:uid="{B552F8D5-7801-4DA4-A7AE-2D98F38F5F59}"/>
    <cellStyle name="Normal 51 7 3" xfId="15189" xr:uid="{05618A25-77A6-42EE-A910-30176A81E452}"/>
    <cellStyle name="Normal 51 8" xfId="9810" xr:uid="{B89C854A-F6F1-4595-8BDA-83A2E07C01D1}"/>
    <cellStyle name="Normal 52" xfId="1511" xr:uid="{72C62342-322D-4985-8E36-50C5C1CEA28C}"/>
    <cellStyle name="Normal 52 2" xfId="2088" xr:uid="{09C32D43-6D6B-4CF1-A0DC-D758E64BFFD8}"/>
    <cellStyle name="Normal 52 2 2" xfId="5558" xr:uid="{5FF1B1E9-C6B6-489D-BEAE-A6D7BFAA4DDF}"/>
    <cellStyle name="Normal 52 2 2 2" xfId="12926" xr:uid="{8F161D32-7258-4CB3-A938-D434842BDCA0}"/>
    <cellStyle name="Normal 52 2 2 2 2" xfId="26608" xr:uid="{DCD9FB93-3774-4B2A-8F09-5892B95A3AA8}"/>
    <cellStyle name="Normal 52 2 2 3" xfId="18652" xr:uid="{67674603-0CEA-4936-9C1C-66FCEA31CD11}"/>
    <cellStyle name="Normal 52 2 3" xfId="10970" xr:uid="{DD4CEE97-8C06-45F3-9E42-8382E3A4870B}"/>
    <cellStyle name="Normal 52 2 3 2" xfId="23441" xr:uid="{BD6F2749-CDB3-4186-9204-F30361828EB6}"/>
    <cellStyle name="Normal 52 2 4" xfId="15463" xr:uid="{F12202A4-9B04-421A-9E7E-445F6FFE46D0}"/>
    <cellStyle name="Normal 52 2 5" xfId="31883" xr:uid="{0C0C3A43-C94F-4218-8EF4-1EBB316F6BDC}"/>
    <cellStyle name="Normal 52 3" xfId="2942" xr:uid="{D7F1AD0A-0FC4-4F1E-B245-85BD6E9596E7}"/>
    <cellStyle name="Normal 52 3 2" xfId="5945" xr:uid="{14891016-2173-4AE2-9C23-9EEE55747E51}"/>
    <cellStyle name="Normal 52 3 2 2" xfId="13272" xr:uid="{716C82C9-DD97-4715-B0CA-1004671A0984}"/>
    <cellStyle name="Normal 52 3 2 2 2" xfId="26990" xr:uid="{6B8E1BF4-16A1-4F32-9A39-4A5079EEF9A5}"/>
    <cellStyle name="Normal 52 3 2 3" xfId="19034" xr:uid="{8CED2383-70E0-4FAF-B77F-F334B3CBB162}"/>
    <cellStyle name="Normal 52 3 3" xfId="11356" xr:uid="{923EA743-7FFF-44FC-AD29-206FB6B9BE2D}"/>
    <cellStyle name="Normal 52 3 3 2" xfId="24076" xr:uid="{0C083A7E-6E9B-4A4C-8BCE-E17012A3639F}"/>
    <cellStyle name="Normal 52 3 4" xfId="16121" xr:uid="{A899C1B5-336F-4BFE-B6AD-B6010D69BC2D}"/>
    <cellStyle name="Normal 52 3 5" xfId="31884" xr:uid="{3F52981A-F07E-4955-9A41-DA5BF72FE559}"/>
    <cellStyle name="Normal 52 4" xfId="3206" xr:uid="{21D620F1-DC11-458D-BEF0-DFABE0B614EA}"/>
    <cellStyle name="Normal 52 4 2" xfId="6203" xr:uid="{06AAA8B5-0561-4B20-8B56-D977D1FBCD15}"/>
    <cellStyle name="Normal 52 4 2 2" xfId="13530" xr:uid="{9F37C1AE-A0DE-43FE-8938-CCDCCBA6A720}"/>
    <cellStyle name="Normal 52 4 2 2 2" xfId="27248" xr:uid="{7A4981C8-582D-4210-9080-B9858E16F779}"/>
    <cellStyle name="Normal 52 4 2 3" xfId="19292" xr:uid="{2712BACE-526D-4961-BA64-2B0A93D1B098}"/>
    <cellStyle name="Normal 52 4 3" xfId="11616" xr:uid="{53AE68C1-AC22-45C7-A7AD-582DE70FF0C7}"/>
    <cellStyle name="Normal 52 4 3 2" xfId="24336" xr:uid="{C087956D-35E8-4E8D-BE68-7E2DDE2E1F08}"/>
    <cellStyle name="Normal 52 4 4" xfId="16381" xr:uid="{13C3A416-18DE-4789-81E3-0DF9F50B0E98}"/>
    <cellStyle name="Normal 52 4 5" xfId="31882" xr:uid="{CFF448FC-9D09-4C36-A675-A8C8603DCDBC}"/>
    <cellStyle name="Normal 52 5" xfId="3451" xr:uid="{1024B3F1-1641-4D36-AEEC-203D7A8E414E}"/>
    <cellStyle name="Normal 52 5 2" xfId="6448" xr:uid="{D3369AEF-19FA-452C-B7B9-E4768A99514C}"/>
    <cellStyle name="Normal 52 5 2 2" xfId="13775" xr:uid="{E64C6EE6-F24A-4256-93ED-A9D6974C8181}"/>
    <cellStyle name="Normal 52 5 2 2 2" xfId="27493" xr:uid="{3A549694-BF67-47E4-8EBA-1285E9832C75}"/>
    <cellStyle name="Normal 52 5 2 3" xfId="19537" xr:uid="{C6509E29-8464-4760-BE3E-BC06780ABDBF}"/>
    <cellStyle name="Normal 52 5 3" xfId="11861" xr:uid="{479B252A-DA8C-431B-B329-4C4874D44122}"/>
    <cellStyle name="Normal 52 5 3 2" xfId="24581" xr:uid="{3F933F6D-373F-48DF-B0CE-50884E658E7F}"/>
    <cellStyle name="Normal 52 5 4" xfId="16626" xr:uid="{9E0DE3F3-727B-4C7F-99BA-DD9656D3B304}"/>
    <cellStyle name="Normal 52 6" xfId="4047" xr:uid="{010D5E5A-7105-4A5D-A7E6-C0F75690B1E2}"/>
    <cellStyle name="Normal 52 7" xfId="1751" xr:uid="{F2B9C78C-CA9E-45D8-8E9A-BC3599745420}"/>
    <cellStyle name="Normal 52 7 2" xfId="10690" xr:uid="{10F700BF-8607-439B-95BB-08AA5CA7F8A5}"/>
    <cellStyle name="Normal 52 7 2 2" xfId="23160" xr:uid="{FB788BC2-9E79-4C59-8BA4-E7B88B08DC54}"/>
    <cellStyle name="Normal 52 7 3" xfId="15191" xr:uid="{DA00B1CD-27ED-4204-BD4B-3A31B1A4DA81}"/>
    <cellStyle name="Normal 53" xfId="1509" xr:uid="{C9E6CB83-87E3-45A4-8C15-80612371EE47}"/>
    <cellStyle name="Normal 53 2" xfId="2090" xr:uid="{C09D9735-6A02-4B37-AE11-7A529724E836}"/>
    <cellStyle name="Normal 53 2 2" xfId="5560" xr:uid="{A88D33A4-7CD5-4BAA-BAD1-38AAD749D8AE}"/>
    <cellStyle name="Normal 53 2 2 2" xfId="12928" xr:uid="{50FA93E0-6EC1-4CCA-A934-DEB4AAC9E13C}"/>
    <cellStyle name="Normal 53 2 2 2 2" xfId="26610" xr:uid="{3E57694C-8CD0-459F-AB71-A4FA1C6E4BB9}"/>
    <cellStyle name="Normal 53 2 2 3" xfId="18654" xr:uid="{788854D7-C5B4-40EF-8427-E71A7C1F3248}"/>
    <cellStyle name="Normal 53 2 3" xfId="10972" xr:uid="{CE1FB0E7-8FF0-4D35-9ED2-237A213AEB58}"/>
    <cellStyle name="Normal 53 2 3 2" xfId="23443" xr:uid="{9121CA60-2455-4FA6-B58E-67B268F987E0}"/>
    <cellStyle name="Normal 53 2 4" xfId="15465" xr:uid="{D293B72F-D6B3-4A4E-9B7B-CCB221B84E84}"/>
    <cellStyle name="Normal 53 2 5" xfId="31886" xr:uid="{8C373F76-B678-4128-81B4-3334FD207B6A}"/>
    <cellStyle name="Normal 53 3" xfId="2944" xr:uid="{33B594F6-1D1F-4130-A0F7-407F164B9499}"/>
    <cellStyle name="Normal 53 3 2" xfId="5947" xr:uid="{8E471943-86EE-47B5-9095-45C12027D875}"/>
    <cellStyle name="Normal 53 3 2 2" xfId="13274" xr:uid="{E45A87D1-7101-4C77-9450-D281B20C51C7}"/>
    <cellStyle name="Normal 53 3 2 2 2" xfId="26992" xr:uid="{C1D776F8-3205-4B9A-A3AE-33F89451208F}"/>
    <cellStyle name="Normal 53 3 2 3" xfId="19036" xr:uid="{EFD2E638-DE38-4541-90DE-A18008CA8D0E}"/>
    <cellStyle name="Normal 53 3 3" xfId="11358" xr:uid="{9068FD93-9A28-48B1-8C58-D611D5853058}"/>
    <cellStyle name="Normal 53 3 3 2" xfId="24078" xr:uid="{3A53DEA3-ABB7-4AC9-B56D-9C5E668DD06B}"/>
    <cellStyle name="Normal 53 3 4" xfId="16123" xr:uid="{AF106CA0-CF34-4EF5-9428-EDCC89F674AC}"/>
    <cellStyle name="Normal 53 3 5" xfId="31887" xr:uid="{CB8F23BF-91D7-4FED-B8C0-F0CB5FB4DAFA}"/>
    <cellStyle name="Normal 53 4" xfId="3208" xr:uid="{F5BB52F6-6674-4C94-8873-06354E0FFC1B}"/>
    <cellStyle name="Normal 53 4 2" xfId="6205" xr:uid="{EE677212-633D-42F2-AE8A-50E5AA319EF6}"/>
    <cellStyle name="Normal 53 4 2 2" xfId="13532" xr:uid="{60404FC4-E127-44F7-9C23-4E0F7B5CE1F9}"/>
    <cellStyle name="Normal 53 4 2 2 2" xfId="27250" xr:uid="{3D700F44-2FAB-4673-8B3A-B67D67AB735B}"/>
    <cellStyle name="Normal 53 4 2 3" xfId="19294" xr:uid="{779E19D4-AA61-47F5-875C-B8FC89D11E2E}"/>
    <cellStyle name="Normal 53 4 3" xfId="11618" xr:uid="{9A128C7D-90B9-4137-8E1E-1F6C1C814992}"/>
    <cellStyle name="Normal 53 4 3 2" xfId="24338" xr:uid="{A6C59A04-DAA6-4CCC-AC4C-C00FC2364985}"/>
    <cellStyle name="Normal 53 4 4" xfId="16383" xr:uid="{BDDDA9C3-E471-4F56-86F0-E4D3E52B07A2}"/>
    <cellStyle name="Normal 53 4 5" xfId="31885" xr:uid="{12E584FC-26F5-4A8A-AAA9-75E94025A267}"/>
    <cellStyle name="Normal 53 5" xfId="3453" xr:uid="{5405F65D-3C3E-45F6-9F98-36FE8F3A326F}"/>
    <cellStyle name="Normal 53 5 2" xfId="6450" xr:uid="{82E2EFCF-B13A-4BBB-AD47-B7653DF84A90}"/>
    <cellStyle name="Normal 53 5 2 2" xfId="13777" xr:uid="{980581FE-2370-4DAC-87E7-5D0FC7810B19}"/>
    <cellStyle name="Normal 53 5 2 2 2" xfId="27495" xr:uid="{E80B8385-C223-4770-B9A4-C5D8C0E6F0B5}"/>
    <cellStyle name="Normal 53 5 2 3" xfId="19539" xr:uid="{FDFCEA73-654E-433F-938F-16420241EE4A}"/>
    <cellStyle name="Normal 53 5 3" xfId="11863" xr:uid="{BB58E453-85EF-462D-835B-3A31927FB554}"/>
    <cellStyle name="Normal 53 5 3 2" xfId="24583" xr:uid="{463C27E9-2761-48D2-855C-3E8EEA007F27}"/>
    <cellStyle name="Normal 53 5 4" xfId="16628" xr:uid="{024599C1-C249-4E6D-A9F1-FB049BCDCFE3}"/>
    <cellStyle name="Normal 53 6" xfId="4046" xr:uid="{4EE967EA-3619-4683-801D-179AD1B7E973}"/>
    <cellStyle name="Normal 53 7" xfId="1752" xr:uid="{BC9A5598-AE32-4FB3-B833-785DC442060E}"/>
    <cellStyle name="Normal 53 7 2" xfId="10691" xr:uid="{F5DF59EF-2535-4A38-88BB-4EEFAFFF5D24}"/>
    <cellStyle name="Normal 53 7 2 2" xfId="23161" xr:uid="{66B3F8C4-AE42-45DD-BB67-84679C99F6DD}"/>
    <cellStyle name="Normal 53 7 3" xfId="15192" xr:uid="{EC7B5D72-FD5F-47E9-9C27-B1E7F45AE69B}"/>
    <cellStyle name="Normal 53 8" xfId="28387" xr:uid="{4E3C645D-1F33-4963-9723-E127D98E49B8}"/>
    <cellStyle name="Normal 54" xfId="13" xr:uid="{FE8E834E-2324-47A8-8E85-630EF5775B66}"/>
    <cellStyle name="Normal 54 10" xfId="9812" xr:uid="{481EF41E-B5F2-4FAA-B880-4EAEC79EB40A}"/>
    <cellStyle name="Normal 54 2" xfId="2092" xr:uid="{8EE59B96-6358-4EF4-B59C-31B543FEA51A}"/>
    <cellStyle name="Normal 54 2 2" xfId="5562" xr:uid="{83AAD19C-262C-4781-933E-1BAE499389C6}"/>
    <cellStyle name="Normal 54 2 2 2" xfId="12930" xr:uid="{307C1888-7E12-492B-A905-3CB3B467A8CA}"/>
    <cellStyle name="Normal 54 2 2 2 2" xfId="26612" xr:uid="{F2CCE349-06B0-401D-8605-2BE77DACB116}"/>
    <cellStyle name="Normal 54 2 2 3" xfId="18656" xr:uid="{F54FD04D-0B4F-41E3-816C-A98546781E64}"/>
    <cellStyle name="Normal 54 2 3" xfId="10974" xr:uid="{12CE874C-8C42-4A14-A36E-B87A733A3CE2}"/>
    <cellStyle name="Normal 54 2 3 2" xfId="23445" xr:uid="{31122523-5DF2-410F-8353-A54C39985FE3}"/>
    <cellStyle name="Normal 54 2 4" xfId="15467" xr:uid="{D2AF7476-25F3-4CF2-A7A4-CD1A6BC837F2}"/>
    <cellStyle name="Normal 54 2 5" xfId="31889" xr:uid="{F48F65D0-E2D4-485B-8966-A851BAD9A193}"/>
    <cellStyle name="Normal 54 3" xfId="2946" xr:uid="{589565F7-ACE1-4BB7-BD17-5AAD967F286C}"/>
    <cellStyle name="Normal 54 3 2" xfId="5949" xr:uid="{98192B25-19AF-4D19-9A47-A0A0DD97A1A1}"/>
    <cellStyle name="Normal 54 3 2 2" xfId="13276" xr:uid="{B18F65D4-3B0C-4D84-BB14-4B9B671127C3}"/>
    <cellStyle name="Normal 54 3 2 2 2" xfId="26994" xr:uid="{3A9A1A36-1874-42DC-8FB2-57AE3F18CCC3}"/>
    <cellStyle name="Normal 54 3 2 3" xfId="19038" xr:uid="{AB1E31B8-F8B2-4665-B26F-95810CF3401F}"/>
    <cellStyle name="Normal 54 3 3" xfId="11360" xr:uid="{41187DC4-FFFF-4074-9742-5577E6D9FF17}"/>
    <cellStyle name="Normal 54 3 3 2" xfId="24080" xr:uid="{02AEA85C-D89C-40C6-9C1F-8368B5C43A1C}"/>
    <cellStyle name="Normal 54 3 4" xfId="16125" xr:uid="{11F347D4-C24D-4F0A-85A4-33C38F464E41}"/>
    <cellStyle name="Normal 54 4" xfId="3210" xr:uid="{FB2E6DED-8139-4CCC-BE9C-98813F04328C}"/>
    <cellStyle name="Normal 54 4 2" xfId="6207" xr:uid="{D4906B9A-A9F2-4578-BB1B-85986F7DAB1F}"/>
    <cellStyle name="Normal 54 4 2 2" xfId="13534" xr:uid="{9275D8C1-BFD8-4035-9196-D2E5885F4D99}"/>
    <cellStyle name="Normal 54 4 2 2 2" xfId="27252" xr:uid="{5A18C1E5-9415-419D-B6D0-DEA58596A1AC}"/>
    <cellStyle name="Normal 54 4 2 3" xfId="19296" xr:uid="{5A088DCB-9A4C-4BA6-8B11-EF8F84F103F7}"/>
    <cellStyle name="Normal 54 4 3" xfId="11620" xr:uid="{6052A2BA-E1CD-42EF-982C-1A7A7C5B46F3}"/>
    <cellStyle name="Normal 54 4 3 2" xfId="24340" xr:uid="{666C2AFE-4CAA-445B-A9A5-EBCCB62DE00D}"/>
    <cellStyle name="Normal 54 4 4" xfId="16385" xr:uid="{28266BA9-012A-42D3-A449-EDF379493D72}"/>
    <cellStyle name="Normal 54 5" xfId="3455" xr:uid="{297EFFB5-6F09-4BA9-968D-C1709C6ED2FA}"/>
    <cellStyle name="Normal 54 5 2" xfId="6452" xr:uid="{6215585E-A5B2-46F6-8DB6-C52C37BFC277}"/>
    <cellStyle name="Normal 54 5 2 2" xfId="13779" xr:uid="{0DFF798B-F43C-471C-935C-C96305463AC2}"/>
    <cellStyle name="Normal 54 5 2 2 2" xfId="27497" xr:uid="{493EB41B-98B9-40B8-B872-2D4CE8C965E5}"/>
    <cellStyle name="Normal 54 5 2 3" xfId="19541" xr:uid="{2A86BA64-24C7-4364-8EE9-3E44288B408D}"/>
    <cellStyle name="Normal 54 5 3" xfId="11865" xr:uid="{E0DF0D3A-C030-4E05-991C-BFD1970011AB}"/>
    <cellStyle name="Normal 54 5 3 2" xfId="24585" xr:uid="{8323A165-22D4-40C6-931E-88C89D052BA2}"/>
    <cellStyle name="Normal 54 5 4" xfId="16630" xr:uid="{1CEE38F9-350B-425B-887E-90362B9F6FD6}"/>
    <cellStyle name="Normal 54 6" xfId="3807" xr:uid="{225A1994-3F7D-48C1-9873-F7B7E1637B59}"/>
    <cellStyle name="Normal 54 7" xfId="1753" xr:uid="{DC7C726C-7557-4DD1-AAB0-7619A7E15DE8}"/>
    <cellStyle name="Normal 54 7 2" xfId="10692" xr:uid="{6911D86F-DB84-4C99-8627-598C160B57D1}"/>
    <cellStyle name="Normal 54 7 2 2" xfId="23162" xr:uid="{3CC66080-B623-4E24-A567-8EB1A4E190D4}"/>
    <cellStyle name="Normal 54 7 3" xfId="15193" xr:uid="{23F6B0CD-5346-42E4-B423-3B1B9CD2F1BF}"/>
    <cellStyle name="Normal 54 8" xfId="1262" xr:uid="{01A4405D-E8BB-4C3E-8C7A-C1349C3BA7BB}"/>
    <cellStyle name="Normal 54 8 2" xfId="31888" xr:uid="{51F93C20-990F-4AFF-A0B6-09089E521FDD}"/>
    <cellStyle name="Normal 54 9" xfId="32388" xr:uid="{CA813FC5-5F03-4736-AAEB-B0EB425DECC8}"/>
    <cellStyle name="Normal 55" xfId="1263" xr:uid="{BD1FFD3B-E92C-4FBB-84DE-F94E2D5821CF}"/>
    <cellStyle name="Normal 55 2" xfId="2094" xr:uid="{0DD96073-3E70-46CF-B904-060E7A318CC9}"/>
    <cellStyle name="Normal 55 2 2" xfId="5564" xr:uid="{94B226E5-5EB8-4866-903B-BC89524ED046}"/>
    <cellStyle name="Normal 55 2 2 2" xfId="12932" xr:uid="{BBCAABE2-FF60-454F-BC3C-F0EB9F1C054D}"/>
    <cellStyle name="Normal 55 2 2 2 2" xfId="26614" xr:uid="{3BF4E573-E337-474A-A26C-083250A2A3E5}"/>
    <cellStyle name="Normal 55 2 2 3" xfId="18658" xr:uid="{91F863A5-5FD2-489C-8739-FCDC05EF8DE0}"/>
    <cellStyle name="Normal 55 2 3" xfId="10976" xr:uid="{79ECC9D5-C3A1-45BA-8C56-4A4F1C3078C7}"/>
    <cellStyle name="Normal 55 2 3 2" xfId="23447" xr:uid="{4BEB0DB6-FF10-461B-AC81-D073E4BF3875}"/>
    <cellStyle name="Normal 55 2 4" xfId="15469" xr:uid="{EA7C5785-116E-4F28-81EB-76F372F002F9}"/>
    <cellStyle name="Normal 55 2 5" xfId="31891" xr:uid="{98310593-C2B9-4222-922D-776F27E30FFC}"/>
    <cellStyle name="Normal 55 3" xfId="2948" xr:uid="{46D96C85-F418-4D35-AB93-07233FFC1B47}"/>
    <cellStyle name="Normal 55 3 2" xfId="5951" xr:uid="{A043E6B2-EF7B-4B03-9256-409C8E692413}"/>
    <cellStyle name="Normal 55 3 2 2" xfId="13278" xr:uid="{328842BA-E2F5-433E-A06B-85FF83F75020}"/>
    <cellStyle name="Normal 55 3 2 2 2" xfId="26996" xr:uid="{F5D9E623-5E03-466A-8569-C47127097DBB}"/>
    <cellStyle name="Normal 55 3 2 3" xfId="19040" xr:uid="{9BAE503D-D642-4A01-9F87-0E6D308D9429}"/>
    <cellStyle name="Normal 55 3 3" xfId="11362" xr:uid="{6EE2EAAB-55BC-4C4A-81DF-1F125667C605}"/>
    <cellStyle name="Normal 55 3 3 2" xfId="24082" xr:uid="{82849008-23BF-4E96-94D1-511DF7533D68}"/>
    <cellStyle name="Normal 55 3 4" xfId="16127" xr:uid="{708EBF12-B488-4551-A8F7-BE609426C130}"/>
    <cellStyle name="Normal 55 4" xfId="3212" xr:uid="{C8BE4821-8206-46D8-9BF2-822E6BA6D311}"/>
    <cellStyle name="Normal 55 4 2" xfId="6209" xr:uid="{C53E8439-43FE-46FD-A1BB-BE6CC879078E}"/>
    <cellStyle name="Normal 55 4 2 2" xfId="13536" xr:uid="{33CF1376-C34F-4319-BF25-A9FFE8E20CE0}"/>
    <cellStyle name="Normal 55 4 2 2 2" xfId="27254" xr:uid="{3895FB62-9981-410A-8437-31FA75763BF2}"/>
    <cellStyle name="Normal 55 4 2 3" xfId="19298" xr:uid="{87861EE0-3C77-4E45-8306-2848DD163F34}"/>
    <cellStyle name="Normal 55 4 3" xfId="11622" xr:uid="{85DA8D63-13DD-48D9-9890-A6A08F70C696}"/>
    <cellStyle name="Normal 55 4 3 2" xfId="24342" xr:uid="{934AE9FA-E729-4A76-9E6E-12CCFA462D96}"/>
    <cellStyle name="Normal 55 4 4" xfId="16387" xr:uid="{6538C7C6-765C-4E26-87D7-91572365E6E8}"/>
    <cellStyle name="Normal 55 5" xfId="3457" xr:uid="{C96FBD6D-DA0C-4A64-BFBB-BA15385274EE}"/>
    <cellStyle name="Normal 55 5 2" xfId="6454" xr:uid="{9FAECFE5-C054-43A6-9085-233457060B8B}"/>
    <cellStyle name="Normal 55 5 2 2" xfId="13781" xr:uid="{D1C62DCA-4452-49EB-9F7D-0F708D14C34D}"/>
    <cellStyle name="Normal 55 5 2 2 2" xfId="27499" xr:uid="{6935BE86-5929-4CA1-9D4F-3AC17D57A62A}"/>
    <cellStyle name="Normal 55 5 2 3" xfId="19543" xr:uid="{6B52E505-0667-4B93-BECE-4D102324CDA7}"/>
    <cellStyle name="Normal 55 5 3" xfId="11867" xr:uid="{59EC1F75-BA9D-44D3-80A7-C1516C62BF49}"/>
    <cellStyle name="Normal 55 5 3 2" xfId="24587" xr:uid="{D6C782EE-AF9E-48E3-AECE-D3B78766B09A}"/>
    <cellStyle name="Normal 55 5 4" xfId="16632" xr:uid="{3AAB055F-A0EF-4475-8A6C-AACB7F8DF965}"/>
    <cellStyle name="Normal 55 6" xfId="3808" xr:uid="{211B7010-69DC-4693-A2BD-7501771E8305}"/>
    <cellStyle name="Normal 55 7" xfId="1755" xr:uid="{EF9CC3F0-53D5-4D90-ABC8-BDF907A5DB40}"/>
    <cellStyle name="Normal 55 7 2" xfId="10694" xr:uid="{375CB001-F9C8-49A8-9F4A-ACA1269069A8}"/>
    <cellStyle name="Normal 55 7 2 2" xfId="23164" xr:uid="{3E6B3427-3190-4DCC-8DD1-8AE9383016E5}"/>
    <cellStyle name="Normal 55 7 3" xfId="15195" xr:uid="{060C2B47-6F6E-47C8-92E8-541C5B3BAEED}"/>
    <cellStyle name="Normal 55 8" xfId="31890" xr:uid="{0FE5FC50-9A7E-4628-A942-90F7A52207C5}"/>
    <cellStyle name="Normal 56" xfId="1312" xr:uid="{DAD2905B-59D7-4A63-9C8F-7014CA252912}"/>
    <cellStyle name="Normal 56 2" xfId="2096" xr:uid="{48FDB4E0-859E-4F32-99DC-B0DE8B7BF0C1}"/>
    <cellStyle name="Normal 56 2 2" xfId="5566" xr:uid="{7C8BC9F7-E4D7-4D34-AAEF-D6A0E8CC7D25}"/>
    <cellStyle name="Normal 56 2 2 2" xfId="12934" xr:uid="{12C84B5A-953D-46EA-981E-DFA98894D777}"/>
    <cellStyle name="Normal 56 2 2 2 2" xfId="26616" xr:uid="{22766FB5-33C5-4E4E-9EA0-0E58C2855C38}"/>
    <cellStyle name="Normal 56 2 2 3" xfId="18660" xr:uid="{BBDF1FD4-6BCD-4709-9299-877D02C4709B}"/>
    <cellStyle name="Normal 56 2 3" xfId="10978" xr:uid="{2E5627F7-A31F-41CA-908A-32FFFE537496}"/>
    <cellStyle name="Normal 56 2 3 2" xfId="23449" xr:uid="{F8E830A9-8BC5-4C85-81D8-48F339A0DC87}"/>
    <cellStyle name="Normal 56 2 4" xfId="15471" xr:uid="{86E4E79B-35C0-4076-8DAE-0F1BE97BF8AC}"/>
    <cellStyle name="Normal 56 2 5" xfId="31893" xr:uid="{8FB5118C-73A8-4D9F-94D4-67F867021796}"/>
    <cellStyle name="Normal 56 3" xfId="2950" xr:uid="{6A5C4AB7-5FDF-487E-89F0-82CF34CF1295}"/>
    <cellStyle name="Normal 56 3 2" xfId="5953" xr:uid="{24DE5397-A064-4BE8-B9CB-4752A14813DF}"/>
    <cellStyle name="Normal 56 3 2 2" xfId="13280" xr:uid="{F79E1AEC-DFB3-4373-965F-F66EB2A75FC5}"/>
    <cellStyle name="Normal 56 3 2 2 2" xfId="26998" xr:uid="{CB666A3F-345F-41E9-A36E-17D14D1CD388}"/>
    <cellStyle name="Normal 56 3 2 3" xfId="19042" xr:uid="{24473CD2-4F62-4ECB-B7AF-63DE640F2D4C}"/>
    <cellStyle name="Normal 56 3 3" xfId="11364" xr:uid="{EA65E638-7FF2-4F51-B04F-42C1D41D6A3C}"/>
    <cellStyle name="Normal 56 3 3 2" xfId="24084" xr:uid="{4520D455-A90B-48D3-9FCA-991BD48C3801}"/>
    <cellStyle name="Normal 56 3 4" xfId="16129" xr:uid="{8326E7D9-0E7F-4B39-B0D4-DE2AE77A76A4}"/>
    <cellStyle name="Normal 56 4" xfId="3214" xr:uid="{83723FC5-8191-4501-B7EF-D2736D043EE1}"/>
    <cellStyle name="Normal 56 4 2" xfId="6211" xr:uid="{CBE13EFA-971E-4B80-9869-9077F213E1A2}"/>
    <cellStyle name="Normal 56 4 2 2" xfId="13538" xr:uid="{11C84C97-A309-4202-A4A4-71BC4929B547}"/>
    <cellStyle name="Normal 56 4 2 2 2" xfId="27256" xr:uid="{702FCE59-E1AA-40C2-BF56-ECB0572F579C}"/>
    <cellStyle name="Normal 56 4 2 3" xfId="19300" xr:uid="{0B738DF7-710B-421A-BF23-A05316C9D01B}"/>
    <cellStyle name="Normal 56 4 3" xfId="11624" xr:uid="{414ECFFD-000C-41CC-8156-EC007332D413}"/>
    <cellStyle name="Normal 56 4 3 2" xfId="24344" xr:uid="{93221C2B-C0DB-4FDE-9014-0AFC3FDBF249}"/>
    <cellStyle name="Normal 56 4 4" xfId="16389" xr:uid="{71AD3759-0967-49C6-8AC3-B19D58CF8AFC}"/>
    <cellStyle name="Normal 56 5" xfId="3459" xr:uid="{66BD3992-B4F0-44E0-9E40-513EC44C1D0B}"/>
    <cellStyle name="Normal 56 5 2" xfId="6456" xr:uid="{91E877CB-EA7B-45E0-A951-8CEE6A2A3140}"/>
    <cellStyle name="Normal 56 5 2 2" xfId="13783" xr:uid="{22C7F946-6AED-486E-9C99-8B86AED510B0}"/>
    <cellStyle name="Normal 56 5 2 2 2" xfId="27501" xr:uid="{BAA976DE-9F8F-492B-9B0E-FCEE106B66C8}"/>
    <cellStyle name="Normal 56 5 2 3" xfId="19545" xr:uid="{952AA6DB-48E1-45F6-AD8A-7576A477FF68}"/>
    <cellStyle name="Normal 56 5 3" xfId="11869" xr:uid="{553B3024-59AD-4067-8B2F-E297984FE0CE}"/>
    <cellStyle name="Normal 56 5 3 2" xfId="24589" xr:uid="{F5928E1A-2360-4807-8A15-C79229FD1EEA}"/>
    <cellStyle name="Normal 56 5 4" xfId="16634" xr:uid="{2F9A741C-CB16-4DC2-ACA8-B5BB337765FD}"/>
    <cellStyle name="Normal 56 6" xfId="3851" xr:uid="{74DAF1A2-737C-4D74-8C8F-24E2A8B49347}"/>
    <cellStyle name="Normal 56 7" xfId="1757" xr:uid="{5F2258A0-7B96-408C-93EF-6DE47EE5BFD5}"/>
    <cellStyle name="Normal 56 7 2" xfId="10696" xr:uid="{1CE80DBD-3BBF-4507-8FC8-AE5A134F76BC}"/>
    <cellStyle name="Normal 56 7 2 2" xfId="23166" xr:uid="{8F26FE70-A91F-4073-A85B-6A0C04B356CE}"/>
    <cellStyle name="Normal 56 7 3" xfId="15197" xr:uid="{CC24184B-16FE-4724-A8B6-10DACF16EE83}"/>
    <cellStyle name="Normal 56 8" xfId="31892" xr:uid="{23756B10-8F80-4EE3-895A-2246FD120C2C}"/>
    <cellStyle name="Normal 57" xfId="1237" xr:uid="{DC83F15E-29DF-47D9-890C-D1E26B7514C5}"/>
    <cellStyle name="Normal 57 2" xfId="2098" xr:uid="{E6FC7CB9-D512-4F4F-B256-DAFFBE543D59}"/>
    <cellStyle name="Normal 57 2 2" xfId="5568" xr:uid="{12DCA827-28CA-4D49-85AF-99B4ECD95813}"/>
    <cellStyle name="Normal 57 2 2 2" xfId="12936" xr:uid="{410C3FA6-9C9B-461B-BFC6-CBAA25C674AA}"/>
    <cellStyle name="Normal 57 2 2 2 2" xfId="26618" xr:uid="{50C24010-CC8D-4029-8362-38422D81B607}"/>
    <cellStyle name="Normal 57 2 2 3" xfId="18662" xr:uid="{31D92E08-B287-45AD-B13C-09875CD294C1}"/>
    <cellStyle name="Normal 57 2 3" xfId="10980" xr:uid="{970F5BF7-9A54-4184-A69B-E73A74DACA94}"/>
    <cellStyle name="Normal 57 2 3 2" xfId="23451" xr:uid="{28F6C74D-3CB5-48C3-840B-1BA1186E3C7F}"/>
    <cellStyle name="Normal 57 2 4" xfId="15473" xr:uid="{ADBDBE22-8C9F-4D7A-9508-4C6BA6BB4613}"/>
    <cellStyle name="Normal 57 2 5" xfId="31895" xr:uid="{F7D79862-D353-4E75-8886-EF20363DC12B}"/>
    <cellStyle name="Normal 57 3" xfId="2952" xr:uid="{7294C282-6C07-4D6B-B0AD-5C2275D3F5FD}"/>
    <cellStyle name="Normal 57 3 2" xfId="5955" xr:uid="{EB7CBC78-D270-4BAA-8FED-23EE092BB971}"/>
    <cellStyle name="Normal 57 3 2 2" xfId="13282" xr:uid="{13E5F1A0-16A2-4FD5-B065-459B5E6BCD57}"/>
    <cellStyle name="Normal 57 3 2 2 2" xfId="27000" xr:uid="{5ED6A7F5-E72E-4C9D-8071-519D15413C64}"/>
    <cellStyle name="Normal 57 3 2 3" xfId="19044" xr:uid="{8547DD0D-EE7A-4538-AF38-15BB52B078E8}"/>
    <cellStyle name="Normal 57 3 3" xfId="11366" xr:uid="{E70F60C6-EE88-4E33-AF27-2B65380E5379}"/>
    <cellStyle name="Normal 57 3 3 2" xfId="24086" xr:uid="{46106FCD-F0E9-4896-8D06-9F6EE40D7F93}"/>
    <cellStyle name="Normal 57 3 4" xfId="16131" xr:uid="{458A3582-BCA3-4D74-8AF1-9B0AB998D8F4}"/>
    <cellStyle name="Normal 57 4" xfId="3216" xr:uid="{4B01C6E6-1CC3-4F1B-BDBB-3FDF77FEE4F3}"/>
    <cellStyle name="Normal 57 4 2" xfId="6213" xr:uid="{5F803C70-7A11-4651-B3CB-E01D671BB9A4}"/>
    <cellStyle name="Normal 57 4 2 2" xfId="13540" xr:uid="{4E75AE9E-4B0C-4EB2-8B23-CC645585C51D}"/>
    <cellStyle name="Normal 57 4 2 2 2" xfId="27258" xr:uid="{9D20BC12-523D-4B03-9836-3E2BF8515B66}"/>
    <cellStyle name="Normal 57 4 2 3" xfId="19302" xr:uid="{B4450568-FDCE-440E-A88D-5FDFCA1B344B}"/>
    <cellStyle name="Normal 57 4 3" xfId="11626" xr:uid="{46DA0486-F5D0-4119-9C1A-7787A88B6B3A}"/>
    <cellStyle name="Normal 57 4 3 2" xfId="24346" xr:uid="{E26740D2-72F5-4DFB-B750-F3DE124CEB7A}"/>
    <cellStyle name="Normal 57 4 4" xfId="16391" xr:uid="{CE3B8F97-917A-4952-B5E0-2A2F8C192B5F}"/>
    <cellStyle name="Normal 57 5" xfId="3461" xr:uid="{741FEA31-E599-4291-A3AD-76085B468568}"/>
    <cellStyle name="Normal 57 5 2" xfId="6458" xr:uid="{800FA2DA-7F28-4CDB-A9C8-8F14198652D0}"/>
    <cellStyle name="Normal 57 5 2 2" xfId="13785" xr:uid="{BC48AB92-11E3-4036-B811-6E89CDCBC65D}"/>
    <cellStyle name="Normal 57 5 2 2 2" xfId="27503" xr:uid="{645F628E-3BC3-4C6B-B944-E07AB3837B02}"/>
    <cellStyle name="Normal 57 5 2 3" xfId="19547" xr:uid="{858F05CF-2BC0-4600-A919-AF94437006D2}"/>
    <cellStyle name="Normal 57 5 3" xfId="11871" xr:uid="{63D8579C-5F80-4026-990B-D2839D9F18F5}"/>
    <cellStyle name="Normal 57 5 3 2" xfId="24591" xr:uid="{D6B6C43A-54A5-44C8-B77D-9619D9198A4F}"/>
    <cellStyle name="Normal 57 5 4" xfId="16636" xr:uid="{5B18AFE1-18DA-49DF-B933-54B08CCA48AC}"/>
    <cellStyle name="Normal 57 6" xfId="3783" xr:uid="{A64F1E41-FC67-44D4-A203-8D1618808217}"/>
    <cellStyle name="Normal 57 7" xfId="1759" xr:uid="{C208415B-9F1D-4743-AAA8-28FEC2A7242E}"/>
    <cellStyle name="Normal 57 7 2" xfId="10698" xr:uid="{8FCF1D81-0E5A-4E5A-9DE9-BD6F9DE34DEE}"/>
    <cellStyle name="Normal 57 7 2 2" xfId="23168" xr:uid="{90967982-0205-4F1F-A085-E4C1EFD4F18C}"/>
    <cellStyle name="Normal 57 7 3" xfId="15199" xr:uid="{145B74E5-15DA-41AD-9F78-E8DE9C0102BF}"/>
    <cellStyle name="Normal 57 8" xfId="31894" xr:uid="{EEC63DA5-C3A7-485B-9095-64BAE545E292}"/>
    <cellStyle name="Normal 58" xfId="1251" xr:uid="{08295B3D-B0AB-47D4-8E37-FA57F14C1387}"/>
    <cellStyle name="Normal 58 2" xfId="2100" xr:uid="{27A2E587-24FB-4A51-A80D-309490D6FC00}"/>
    <cellStyle name="Normal 58 2 2" xfId="5570" xr:uid="{B2703A75-5D36-4629-AA7F-27F8B1CB5E7E}"/>
    <cellStyle name="Normal 58 2 2 2" xfId="12938" xr:uid="{88EFAD87-46D0-4495-844A-6E1AFD77FF96}"/>
    <cellStyle name="Normal 58 2 2 2 2" xfId="26620" xr:uid="{96AC4494-1695-45B4-B2C6-FE503321DBC5}"/>
    <cellStyle name="Normal 58 2 2 3" xfId="18664" xr:uid="{96A3E0FA-D81D-48AB-991E-7B57A149F470}"/>
    <cellStyle name="Normal 58 2 3" xfId="10982" xr:uid="{27AF3569-24A0-416D-885E-3082028F67EF}"/>
    <cellStyle name="Normal 58 2 3 2" xfId="23453" xr:uid="{93FEB121-9B79-4792-AE9F-3BD5194921D7}"/>
    <cellStyle name="Normal 58 2 4" xfId="15475" xr:uid="{C55D4413-3548-4454-9153-2E73FEC315AE}"/>
    <cellStyle name="Normal 58 2 5" xfId="31897" xr:uid="{D6320D49-32E4-4171-92EC-C0EA3CE54100}"/>
    <cellStyle name="Normal 58 3" xfId="2954" xr:uid="{47815BA2-4CE4-467D-9D8C-7AE02EF6EF9E}"/>
    <cellStyle name="Normal 58 3 2" xfId="5957" xr:uid="{AD8386E5-3FAE-42B9-90AA-FE63EB8CBA5C}"/>
    <cellStyle name="Normal 58 3 2 2" xfId="13284" xr:uid="{E0D04B13-DC54-4F64-9A72-FFC8211FEFAF}"/>
    <cellStyle name="Normal 58 3 2 2 2" xfId="27002" xr:uid="{DD1893A8-9BA6-47EE-9C15-87CF9A375E21}"/>
    <cellStyle name="Normal 58 3 2 3" xfId="19046" xr:uid="{DE7D361B-0C7A-4990-ADA9-BC6F2FEA7345}"/>
    <cellStyle name="Normal 58 3 3" xfId="11368" xr:uid="{7368B122-C013-4FC7-9703-CCEB0D5B3D71}"/>
    <cellStyle name="Normal 58 3 3 2" xfId="24088" xr:uid="{DA2F96ED-F5CB-4E40-AD99-D3A247BAA2A6}"/>
    <cellStyle name="Normal 58 3 4" xfId="16133" xr:uid="{41036CA1-5A73-463D-811B-3169E8A43AD0}"/>
    <cellStyle name="Normal 58 4" xfId="3218" xr:uid="{71085998-B8CC-410E-85AC-28DE5C307C4E}"/>
    <cellStyle name="Normal 58 4 2" xfId="6215" xr:uid="{70029E8A-B4B9-488A-A0F0-196B6070A03B}"/>
    <cellStyle name="Normal 58 4 2 2" xfId="13542" xr:uid="{75A598A5-0208-4A10-A9E8-9D043C6CE414}"/>
    <cellStyle name="Normal 58 4 2 2 2" xfId="27260" xr:uid="{F8E05AA3-6205-46E1-B1E7-E89FA6C1B584}"/>
    <cellStyle name="Normal 58 4 2 3" xfId="19304" xr:uid="{F5AD6C85-D7F4-4D4F-A60E-7177C4430E72}"/>
    <cellStyle name="Normal 58 4 3" xfId="11628" xr:uid="{B9E820CA-4AAA-4129-9B0C-7C08A1F410E5}"/>
    <cellStyle name="Normal 58 4 3 2" xfId="24348" xr:uid="{0D696CAE-AD3B-4BA2-A39F-DB7BBB7F7CFD}"/>
    <cellStyle name="Normal 58 4 4" xfId="16393" xr:uid="{6F167CEC-D91A-4C6E-84B6-1351DAAB0DDC}"/>
    <cellStyle name="Normal 58 5" xfId="3463" xr:uid="{80275026-AA92-4E49-9E28-BDC0C580385C}"/>
    <cellStyle name="Normal 58 5 2" xfId="6460" xr:uid="{58A423F4-BF91-4129-B7EB-883CB3081404}"/>
    <cellStyle name="Normal 58 5 2 2" xfId="13787" xr:uid="{EBB87F36-0E3D-48EF-BD78-B18D13E29748}"/>
    <cellStyle name="Normal 58 5 2 2 2" xfId="27505" xr:uid="{C1218934-CC63-49A2-B6A6-4109369A8CCD}"/>
    <cellStyle name="Normal 58 5 2 3" xfId="19549" xr:uid="{245F608F-86F9-425A-936A-6FEC768F7423}"/>
    <cellStyle name="Normal 58 5 3" xfId="11873" xr:uid="{1F8C75C5-8AD3-491E-88F1-9A95BA9B0AAD}"/>
    <cellStyle name="Normal 58 5 3 2" xfId="24593" xr:uid="{6060ABD1-8A9B-4AF0-A273-F6C666E6E3F5}"/>
    <cellStyle name="Normal 58 5 4" xfId="16638" xr:uid="{DDB6E2B4-24E2-4072-AF11-FB2A83DB1B3D}"/>
    <cellStyle name="Normal 58 6" xfId="3797" xr:uid="{56E3CACB-9142-4EDC-AEB2-39688CA06D63}"/>
    <cellStyle name="Normal 58 7" xfId="1761" xr:uid="{36AE8838-5D0C-4663-B8A7-12446E4AD6A3}"/>
    <cellStyle name="Normal 58 7 2" xfId="10700" xr:uid="{34947B6A-EBBA-4702-9DB3-B5AF85D4E1B1}"/>
    <cellStyle name="Normal 58 7 2 2" xfId="23170" xr:uid="{1BF0184A-E0E0-4C38-9BAA-C36EC988C231}"/>
    <cellStyle name="Normal 58 7 3" xfId="15201" xr:uid="{8FAD5337-677D-4144-B452-347E19D0899E}"/>
    <cellStyle name="Normal 58 8" xfId="31896" xr:uid="{04370D4E-115F-4038-8494-215577ED4514}"/>
    <cellStyle name="Normal 59" xfId="15" xr:uid="{0B5F2E0F-286A-4D9E-B816-5B15D6D08583}"/>
    <cellStyle name="Normal 59 10" xfId="3465" xr:uid="{99474579-73A7-4F43-9B5C-3B4E4ADC7F34}"/>
    <cellStyle name="Normal 59 10 2" xfId="6462" xr:uid="{06CB3F2F-1E1C-49F2-90FB-C410E11D65D9}"/>
    <cellStyle name="Normal 59 10 2 2" xfId="13789" xr:uid="{98B7EE9C-96B1-4AA9-B9AC-823C084B54FF}"/>
    <cellStyle name="Normal 59 10 2 2 2" xfId="27507" xr:uid="{5B5D2FE2-C9F5-40E7-A34B-2D14441DBB9E}"/>
    <cellStyle name="Normal 59 10 2 3" xfId="19551" xr:uid="{A063B27D-E642-412B-9FCA-A2CE7086CC93}"/>
    <cellStyle name="Normal 59 10 3" xfId="11875" xr:uid="{41A870B7-757B-4570-9B55-BBE9DC949587}"/>
    <cellStyle name="Normal 59 10 3 2" xfId="24595" xr:uid="{F2B67A08-E407-49AE-BB0E-DBA2415734F1}"/>
    <cellStyle name="Normal 59 10 4" xfId="16640" xr:uid="{4AF9B51D-2E2A-46F2-ADF8-77EBDF98330A}"/>
    <cellStyle name="Normal 59 11" xfId="1763" xr:uid="{2E950592-327D-466C-9894-FEDF59477D4F}"/>
    <cellStyle name="Normal 59 11 2" xfId="10702" xr:uid="{053D8A8F-1871-4CC3-A3A9-E442ECC4A41F}"/>
    <cellStyle name="Normal 59 11 2 2" xfId="23172" xr:uid="{0695BD2B-772F-4891-BAEF-E3ABD481B640}"/>
    <cellStyle name="Normal 59 11 3" xfId="15203" xr:uid="{89406E15-29D7-42EA-8C10-1151AB14C70E}"/>
    <cellStyle name="Normal 59 12" xfId="9818" xr:uid="{31E2E9C2-76F0-4CA2-9B6A-AAAD6C63A495}"/>
    <cellStyle name="Normal 59 2" xfId="315" xr:uid="{9182D309-F6E8-45CE-ACB7-BC15127FD163}"/>
    <cellStyle name="Normal 59 2 2" xfId="630" xr:uid="{33B16FF1-B0C0-4FAF-9BB1-26C30AE4A629}"/>
    <cellStyle name="Normal 59 2 2 2" xfId="711" xr:uid="{F4254331-66E4-46FC-812E-6EAB5A822BF7}"/>
    <cellStyle name="Normal 59 2 3" xfId="691" xr:uid="{8F763ACA-7990-4752-8F99-78C2BA5EA550}"/>
    <cellStyle name="Normal 59 2 4" xfId="845" xr:uid="{1163F180-956B-4BF0-83FF-1E6A293FDDC1}"/>
    <cellStyle name="Normal 59 2 5" xfId="31899" xr:uid="{7D149D07-0431-4A6F-932A-5ACA0349A1EB}"/>
    <cellStyle name="Normal 59 3" xfId="624" xr:uid="{92807F16-1296-443D-9FC8-197A192DFA32}"/>
    <cellStyle name="Normal 59 3 2" xfId="705" xr:uid="{5B8B6D17-3041-4E66-B99C-98B6511DBE3F}"/>
    <cellStyle name="Normal 59 3 3" xfId="2329" xr:uid="{14B836E1-315A-4A0C-9FE6-2F0E3EE070DF}"/>
    <cellStyle name="Normal 59 3 4" xfId="2102" xr:uid="{61955195-8292-4A24-BD28-FB5BBFBBB944}"/>
    <cellStyle name="Normal 59 3 4 2" xfId="10984" xr:uid="{4F811900-F16D-46D7-B001-BB32A4A8E618}"/>
    <cellStyle name="Normal 59 3 4 2 2" xfId="23455" xr:uid="{0BD68B92-8A25-417C-9F98-7D3B5549FB87}"/>
    <cellStyle name="Normal 59 3 4 3" xfId="15477" xr:uid="{CEA099D9-5EB0-4320-A870-8A3053669CC6}"/>
    <cellStyle name="Normal 59 3 5" xfId="9949" xr:uid="{4F450488-F221-4519-A7A0-64FCBA4BD4A7}"/>
    <cellStyle name="Normal 59 4" xfId="681" xr:uid="{17EAC54D-40EC-4315-8AF0-655D5ECD04D5}"/>
    <cellStyle name="Normal 59 5" xfId="839" xr:uid="{7C5802BD-461D-4023-86BD-83FB5C109C90}"/>
    <cellStyle name="Normal 59 6" xfId="186" xr:uid="{E632F292-C53D-4620-8237-EA129E32BF99}"/>
    <cellStyle name="Normal 59 7" xfId="130" xr:uid="{CC9E9FA6-D4C6-4197-A895-DA38D1FDE776}"/>
    <cellStyle name="Normal 59 7 2" xfId="31898" xr:uid="{3B3C645E-3A04-4FF0-B907-E35761A6D0E7}"/>
    <cellStyle name="Normal 59 8" xfId="88" xr:uid="{6783DB19-1762-4AB0-AFA2-0D8A034169ED}"/>
    <cellStyle name="Normal 59 8 2" xfId="3499" xr:uid="{F11F30B4-1D9E-4B04-8F2B-8052EB381E72}"/>
    <cellStyle name="Normal 59 8 3" xfId="2956" xr:uid="{4788E81C-8CF0-4C50-A024-432EF9491E83}"/>
    <cellStyle name="Normal 59 8 3 2" xfId="11370" xr:uid="{ED37D4A5-DE91-433A-B124-C57B94F5BE53}"/>
    <cellStyle name="Normal 59 8 3 2 2" xfId="24090" xr:uid="{C248E501-8F76-4002-9355-8B5E46D15CDC}"/>
    <cellStyle name="Normal 59 8 3 3" xfId="16135" xr:uid="{A973FEA9-F736-4686-8A58-BBA6FE018663}"/>
    <cellStyle name="Normal 59 9" xfId="3220" xr:uid="{3A064502-4877-4717-9F21-4A8EB316BF1B}"/>
    <cellStyle name="Normal 59 9 2" xfId="6217" xr:uid="{8E191AFD-5D19-4670-8878-C23B592CDB33}"/>
    <cellStyle name="Normal 59 9 2 2" xfId="13544" xr:uid="{F43CFDFB-AEBD-4EA4-9F72-58C18C1B1216}"/>
    <cellStyle name="Normal 59 9 2 2 2" xfId="27262" xr:uid="{89957DD0-4718-4C29-B95B-EDA547D661D1}"/>
    <cellStyle name="Normal 59 9 2 3" xfId="19306" xr:uid="{DCD57E9B-A8A4-487F-AE3C-3BE6AE7455A1}"/>
    <cellStyle name="Normal 59 9 3" xfId="11630" xr:uid="{1E894E36-61F4-413E-853B-2846D17E5B52}"/>
    <cellStyle name="Normal 59 9 3 2" xfId="24350" xr:uid="{FD083840-1FB1-4044-AEC3-53C7E92B0745}"/>
    <cellStyle name="Normal 59 9 4" xfId="16395" xr:uid="{F3E7648A-F240-46CE-BCF3-2D537C1D91B0}"/>
    <cellStyle name="Normal 6" xfId="114" xr:uid="{90282F62-5BD7-4BBE-AE11-22C8AD6D074A}"/>
    <cellStyle name="Normal 6 10" xfId="3252" xr:uid="{3A6DB11D-423C-4846-998F-4DA6616EF492}"/>
    <cellStyle name="Normal 6 10 2" xfId="6249" xr:uid="{001E531D-2B0D-4CDB-9F37-C6AC6E0EA294}"/>
    <cellStyle name="Normal 6 10 2 2" xfId="13576" xr:uid="{1B565954-B202-4C97-B27C-0579B7CB54E9}"/>
    <cellStyle name="Normal 6 10 2 2 2" xfId="27294" xr:uid="{D5AE7B3F-E267-4FF8-9963-C75A31CAE334}"/>
    <cellStyle name="Normal 6 10 2 3" xfId="19338" xr:uid="{118B96F0-218B-44FB-9DB2-31131AC585AD}"/>
    <cellStyle name="Normal 6 10 3" xfId="11662" xr:uid="{A9688A25-348C-4932-8844-845F8BE86889}"/>
    <cellStyle name="Normal 6 10 3 2" xfId="24382" xr:uid="{42CEB188-DC7E-427C-9DDD-9095358CB6BC}"/>
    <cellStyle name="Normal 6 10 4" xfId="16427" xr:uid="{3021C7CE-0584-46A5-9257-CD7C0F724A18}"/>
    <cellStyle name="Normal 6 2" xfId="327" xr:uid="{68A29E65-B655-46A6-90E8-9A7231797056}"/>
    <cellStyle name="Normal 6 2 2" xfId="464" xr:uid="{6793BCBF-7559-4E24-B11B-3A4FBB70EE43}"/>
    <cellStyle name="Normal 6 2 2 2" xfId="3578" xr:uid="{9215FFE6-3E66-4AA1-A249-79F9219A3B4B}"/>
    <cellStyle name="Normal 6 2 2 2 2" xfId="6567" xr:uid="{536413AD-4C85-4C23-B8BC-048069B65EAB}"/>
    <cellStyle name="Normal 6 2 2 2 2 2" xfId="13893" xr:uid="{D84714D8-D708-4C76-AA8C-05D947DC5E37}"/>
    <cellStyle name="Normal 6 2 2 2 2 2 2" xfId="27612" xr:uid="{93FCD0D8-E13E-41E9-A7EF-F2332AF18A1A}"/>
    <cellStyle name="Normal 6 2 2 2 2 3" xfId="19656" xr:uid="{A41AB94E-F516-4EE1-92CE-D717FBEB0A85}"/>
    <cellStyle name="Normal 6 2 2 2 3" xfId="11981" xr:uid="{F7127D2C-EAB9-44C0-B7D5-D90514150A3E}"/>
    <cellStyle name="Normal 6 2 2 2 3 2" xfId="24700" xr:uid="{2153DC26-0DE4-4189-9D99-BFBE825573E4}"/>
    <cellStyle name="Normal 6 2 2 2 4" xfId="16744" xr:uid="{504D595D-1586-413F-9BA5-D525AA9AFFD4}"/>
    <cellStyle name="Normal 6 2 2 2 5" xfId="31900" xr:uid="{F1FC8065-254F-4BC6-8EEF-2A789A9FFD35}"/>
    <cellStyle name="Normal 6 2 2 3" xfId="4157" xr:uid="{E458C2A4-4BB1-4776-8BD1-40A1DAD587B8}"/>
    <cellStyle name="Normal 6 2 2 3 2" xfId="7113" xr:uid="{02034E00-462F-4BE3-97A5-7C8F96FAFCD1}"/>
    <cellStyle name="Normal 6 2 2 3 2 2" xfId="14182" xr:uid="{078DDC77-C9C1-4805-8053-A43CB49A3AEF}"/>
    <cellStyle name="Normal 6 2 2 3 2 2 2" xfId="28158" xr:uid="{40FB017D-37E3-404C-8EDA-A3A7E4660DB1}"/>
    <cellStyle name="Normal 6 2 2 3 2 3" xfId="20202" xr:uid="{7A22C452-F8CF-41B6-A529-5E350BF0D6FB}"/>
    <cellStyle name="Normal 6 2 2 3 3" xfId="12274" xr:uid="{B7E8CC8B-D5E8-4B3D-9601-C859796E49D8}"/>
    <cellStyle name="Normal 6 2 2 3 3 2" xfId="25241" xr:uid="{0500BC46-9E41-4E61-815B-0320A91E438D}"/>
    <cellStyle name="Normal 6 2 2 3 4" xfId="17285" xr:uid="{63FACD11-0B91-4A50-B351-C5C0BECFFFEC}"/>
    <cellStyle name="Normal 6 2 2 4" xfId="4792" xr:uid="{B0713FF9-509C-4612-87D2-72CF461F701C}"/>
    <cellStyle name="Normal 6 2 2 4 2" xfId="12566" xr:uid="{B98E0348-F3BD-4099-B602-F99A6A9FCE01}"/>
    <cellStyle name="Normal 6 2 2 4 2 2" xfId="25852" xr:uid="{E3B16270-4AD3-49E3-B173-0486FCEA7D37}"/>
    <cellStyle name="Normal 6 2 2 4 3" xfId="17896" xr:uid="{682A93BF-2C6B-4005-949C-7C492FE5959C}"/>
    <cellStyle name="Normal 6 2 2 5" xfId="10143" xr:uid="{894F2CF2-A473-4ECF-88C2-90E95A52F272}"/>
    <cellStyle name="Normal 6 2 2 5 2" xfId="22513" xr:uid="{8799DD30-9A02-4ACC-9297-05C280731A0E}"/>
    <cellStyle name="Normal 6 2 2 6" xfId="14550" xr:uid="{B9EC2D7F-8872-49E1-B988-9050A30E4387}"/>
    <cellStyle name="Normal 6 2 3" xfId="918" xr:uid="{9A2F7CD5-378A-44BF-B9CB-1D786FCA846F}"/>
    <cellStyle name="Normal 6 2 3 2" xfId="31901" xr:uid="{E11C9547-0660-41FD-A663-ADC56C12A68B}"/>
    <cellStyle name="Normal 6 2 4" xfId="1957" xr:uid="{38D317C6-F709-4C8E-9F1C-EE9A11C1527F}"/>
    <cellStyle name="Normal 6 2 5" xfId="2831" xr:uid="{5F0D6226-9E35-4EC2-A488-A2624267C5E2}"/>
    <cellStyle name="Normal 6 2 5 2" xfId="5834" xr:uid="{95CBEEFD-2E7B-4079-AFDC-8D03E15A81AF}"/>
    <cellStyle name="Normal 6 2 5 2 2" xfId="13161" xr:uid="{CC77C7B5-9E11-4DC3-8B13-52D4A0D83B0F}"/>
    <cellStyle name="Normal 6 2 5 2 2 2" xfId="26879" xr:uid="{1922C08D-360B-4A9B-96A1-99FBC907A011}"/>
    <cellStyle name="Normal 6 2 5 2 3" xfId="18923" xr:uid="{AFCE6D25-E137-4C76-B86B-91C3D987220E}"/>
    <cellStyle name="Normal 6 2 5 3" xfId="11245" xr:uid="{68635B81-5CF3-4821-B4C2-D9DD65CEB491}"/>
    <cellStyle name="Normal 6 2 5 3 2" xfId="23965" xr:uid="{FDFE7AE9-5947-4C07-B498-DB110EE3C0D6}"/>
    <cellStyle name="Normal 6 2 5 4" xfId="16010" xr:uid="{9FD18439-AFB0-4E39-B496-F5E045C58D73}"/>
    <cellStyle name="Normal 6 2 6" xfId="3095" xr:uid="{747555B5-225C-4997-89BB-794ED5A303A5}"/>
    <cellStyle name="Normal 6 2 6 2" xfId="6092" xr:uid="{F3EFDDC7-AEE8-41B4-AD96-2DE691273777}"/>
    <cellStyle name="Normal 6 2 6 2 2" xfId="13419" xr:uid="{CAAD6194-9880-480B-9B63-D65CFA245E6A}"/>
    <cellStyle name="Normal 6 2 6 2 2 2" xfId="27137" xr:uid="{7FC16E2D-C05A-488B-BA5D-733C94CDA568}"/>
    <cellStyle name="Normal 6 2 6 2 3" xfId="19181" xr:uid="{352C430C-4026-472B-9052-E42F539DB1ED}"/>
    <cellStyle name="Normal 6 2 6 3" xfId="11505" xr:uid="{D29AD047-C4A9-4307-9A84-E6E6A5120D7C}"/>
    <cellStyle name="Normal 6 2 6 3 2" xfId="24225" xr:uid="{192CBEC0-1230-41C7-83B7-CE2742493616}"/>
    <cellStyle name="Normal 6 2 6 4" xfId="16270" xr:uid="{EC259092-2B00-4A33-B158-3CF38E4D53E7}"/>
    <cellStyle name="Normal 6 2 7" xfId="3340" xr:uid="{A992FC5C-7EDF-4FE3-8E9E-538548661FF4}"/>
    <cellStyle name="Normal 6 2 7 2" xfId="6337" xr:uid="{D6F8CAB1-326F-48FB-9FC0-10BAE2721754}"/>
    <cellStyle name="Normal 6 2 7 2 2" xfId="13664" xr:uid="{3472C291-B795-46AF-96E1-3966721B53CB}"/>
    <cellStyle name="Normal 6 2 7 2 2 2" xfId="27382" xr:uid="{C9B18F5E-85D8-430A-910C-B6FE0D0BAECE}"/>
    <cellStyle name="Normal 6 2 7 2 3" xfId="19426" xr:uid="{6C3567CA-D793-48A0-971A-F5C86204D2B1}"/>
    <cellStyle name="Normal 6 2 7 3" xfId="11750" xr:uid="{91975FFD-3FD4-4448-86AD-BAFBC0122F2D}"/>
    <cellStyle name="Normal 6 2 7 3 2" xfId="24470" xr:uid="{FF8DF9E3-0B5F-49C3-8D7B-943D1F2BC885}"/>
    <cellStyle name="Normal 6 2 7 4" xfId="16515" xr:uid="{E48994F8-3965-45AD-A0B7-0D5364566A7D}"/>
    <cellStyle name="Normal 6 3" xfId="310" xr:uid="{3660C362-16CF-4BB2-9CC9-18F016706036}"/>
    <cellStyle name="Normal 6 3 2" xfId="574" xr:uid="{AD223DC3-49D9-409A-9DB9-D8323F2FE342}"/>
    <cellStyle name="Normal 6 3 2 2" xfId="31903" xr:uid="{BE7B8800-25FB-49CF-A4DF-F1D2AECDA41A}"/>
    <cellStyle name="Normal 6 3 3" xfId="919" xr:uid="{CA58E19D-B47F-40D3-8C05-85FF0FBD5EB1}"/>
    <cellStyle name="Normal 6 3 4" xfId="1954" xr:uid="{17271585-3F1B-4949-9084-0C326BD96C94}"/>
    <cellStyle name="Normal 6 3 4 2" xfId="31902" xr:uid="{0B54D0A0-5B82-41BD-A7FB-60059750595B}"/>
    <cellStyle name="Normal 6 3 5" xfId="1864" xr:uid="{333F2EF5-8100-4723-89DA-09F993F4C564}"/>
    <cellStyle name="Normal 6 3 5 2" xfId="10772" xr:uid="{57F9D42C-1E7D-4CBA-BE58-99BC1B1CBF5F}"/>
    <cellStyle name="Normal 6 3 5 2 2" xfId="23243" xr:uid="{17912C1A-7AB0-43CC-B3F3-F6AE57754EC7}"/>
    <cellStyle name="Normal 6 3 5 3" xfId="15268" xr:uid="{2D6DD150-5ADD-416B-9277-D0097C293AFD}"/>
    <cellStyle name="Normal 6 3 6" xfId="9883" xr:uid="{D4F1D825-E708-42E9-B088-9CD54FF97D19}"/>
    <cellStyle name="Normal 6 4" xfId="425" xr:uid="{D493B12E-A36C-4A1A-8B23-CDDA27067870}"/>
    <cellStyle name="Normal 6 4 2" xfId="31904" xr:uid="{21C5C28A-1B16-4BFB-8658-787B7352AABA}"/>
    <cellStyle name="Normal 6 5" xfId="241" xr:uid="{58F97F63-C7ED-4AF0-85DB-1F50C6719950}"/>
    <cellStyle name="Normal 6 5 2" xfId="31905" xr:uid="{3E17F730-0E87-4E7E-89DD-242FAE8DA56B}"/>
    <cellStyle name="Normal 6 6" xfId="1118" xr:uid="{D4F48D8D-9635-4B82-82D8-51A00D80DF29}"/>
    <cellStyle name="Normal 6 6 2" xfId="32254" xr:uid="{ACEB49A1-488E-438A-BFDD-916111036990}"/>
    <cellStyle name="Normal 6 6 3" xfId="31906" xr:uid="{A60A493F-F5AC-427B-A48B-8B3B2B089AA1}"/>
    <cellStyle name="Normal 6 7" xfId="2182" xr:uid="{2465C7C2-8E78-40FC-9FFD-0EB19E51933B}"/>
    <cellStyle name="Normal 6 8" xfId="2743" xr:uid="{2A09A511-37B9-476B-8384-81EB2BC54D3D}"/>
    <cellStyle name="Normal 6 8 2" xfId="5747" xr:uid="{43F3318F-F6E5-40B2-A4F4-55D90A1E2682}"/>
    <cellStyle name="Normal 6 8 2 2" xfId="13074" xr:uid="{39DF161E-7A8A-42B2-89A5-4783751535E8}"/>
    <cellStyle name="Normal 6 8 2 2 2" xfId="26792" xr:uid="{4891C113-C6B8-470D-B170-65452E5BBB53}"/>
    <cellStyle name="Normal 6 8 2 3" xfId="18836" xr:uid="{E97023E1-8EAF-4D43-8656-A57F3399FB2C}"/>
    <cellStyle name="Normal 6 8 3" xfId="11157" xr:uid="{26E17B86-4112-491F-AC6A-65DA7565D03B}"/>
    <cellStyle name="Normal 6 8 3 2" xfId="23877" xr:uid="{6D78DC77-4DB6-4F97-9F7C-CFC90883AC32}"/>
    <cellStyle name="Normal 6 8 4" xfId="15923" xr:uid="{0EECE925-F3A9-43AD-B8CA-73B4CA708C7C}"/>
    <cellStyle name="Normal 6 9" xfId="3007" xr:uid="{3056CD17-4F06-4410-9F8C-C11D3C238BBB}"/>
    <cellStyle name="Normal 6 9 2" xfId="6004" xr:uid="{C1C1A69B-7240-45ED-9B97-74C0F347CD7A}"/>
    <cellStyle name="Normal 6 9 2 2" xfId="13331" xr:uid="{D5FAFEA1-A50C-4660-B9CF-08076EA58800}"/>
    <cellStyle name="Normal 6 9 2 2 2" xfId="27049" xr:uid="{B9750D63-E12C-43AF-B991-DBD7E356876D}"/>
    <cellStyle name="Normal 6 9 2 3" xfId="19093" xr:uid="{58FB5190-9CF1-4097-B796-650D77448FD3}"/>
    <cellStyle name="Normal 6 9 3" xfId="11417" xr:uid="{203A9C49-3B73-438D-A167-94C616F920E1}"/>
    <cellStyle name="Normal 6 9 3 2" xfId="24137" xr:uid="{21BA0F3F-3AA2-4D8D-A5AB-B6A53DAF469C}"/>
    <cellStyle name="Normal 6 9 4" xfId="16182" xr:uid="{3818BD2E-A8EF-4081-8594-B6342CB3799D}"/>
    <cellStyle name="Normal 6_50200210" xfId="31907" xr:uid="{7046EE12-9B80-4794-9D5E-15F1392E52CC}"/>
    <cellStyle name="Normal 60" xfId="1520" xr:uid="{F4CFA0B6-6555-4582-A856-8F910067C69C}"/>
    <cellStyle name="Normal 60 2" xfId="2114" xr:uid="{9048FD5D-3878-4F82-8BF4-C494EC2818E7}"/>
    <cellStyle name="Normal 60 2 2" xfId="5583" xr:uid="{41A2CC85-7587-46A8-818D-A00A5E476122}"/>
    <cellStyle name="Normal 60 2 2 2" xfId="12951" xr:uid="{0082D875-53DB-48D6-B79A-9D7BF67F5F6A}"/>
    <cellStyle name="Normal 60 2 2 2 2" xfId="26633" xr:uid="{DE0C6C16-800D-4F79-8F21-566D8846C293}"/>
    <cellStyle name="Normal 60 2 2 3" xfId="18677" xr:uid="{DD3594FB-DC90-419A-BAA2-86FFE256D775}"/>
    <cellStyle name="Normal 60 2 3" xfId="10996" xr:uid="{054E6F52-B474-473D-878E-FF02F79A3D7A}"/>
    <cellStyle name="Normal 60 2 3 2" xfId="23467" xr:uid="{D3270CBF-E291-4D32-B8B2-6B01788511FF}"/>
    <cellStyle name="Normal 60 2 4" xfId="15489" xr:uid="{8E36C187-9029-41B2-8EF5-B73FF5EFC50A}"/>
    <cellStyle name="Normal 60 2 5" xfId="31909" xr:uid="{7C28CD16-2DE6-4B84-A1A2-97CDF86E89FF}"/>
    <cellStyle name="Normal 60 3" xfId="2968" xr:uid="{0B401C76-9D19-4CC7-8ABF-F0B5897B3A1C}"/>
    <cellStyle name="Normal 60 3 2" xfId="5970" xr:uid="{E2095E73-F318-4D0A-A7A1-21B0C1CA7044}"/>
    <cellStyle name="Normal 60 3 2 2" xfId="13297" xr:uid="{B7857F19-9FED-447F-9C67-A0A595EA12FD}"/>
    <cellStyle name="Normal 60 3 2 2 2" xfId="27015" xr:uid="{028C3257-360C-4768-952B-7AB6E092D43A}"/>
    <cellStyle name="Normal 60 3 2 3" xfId="19059" xr:uid="{E90BD142-94C7-40DA-AEB8-9B592A30090F}"/>
    <cellStyle name="Normal 60 3 3" xfId="11382" xr:uid="{E409A5BF-5ADC-41C3-9478-497CBBEF3572}"/>
    <cellStyle name="Normal 60 3 3 2" xfId="24102" xr:uid="{C4D8FA80-35A8-471C-B028-6A9C53E1C1EC}"/>
    <cellStyle name="Normal 60 3 4" xfId="16147" xr:uid="{77116AD2-8E75-44C3-B42A-9108BCC23FED}"/>
    <cellStyle name="Normal 60 4" xfId="3232" xr:uid="{C59C3796-E6CB-420D-B2BD-6EB60252644B}"/>
    <cellStyle name="Normal 60 4 2" xfId="6229" xr:uid="{A5DFB05D-F1DC-4B6B-8545-FF85454B1A0B}"/>
    <cellStyle name="Normal 60 4 2 2" xfId="13556" xr:uid="{BF8EC9FE-5340-4FF1-8544-8E8040113771}"/>
    <cellStyle name="Normal 60 4 2 2 2" xfId="27274" xr:uid="{9466682C-1954-4434-94C2-00E1DF495C4B}"/>
    <cellStyle name="Normal 60 4 2 3" xfId="19318" xr:uid="{873D39FD-554A-4694-8037-5AA8D2AE3FEA}"/>
    <cellStyle name="Normal 60 4 3" xfId="11642" xr:uid="{818533D1-50FE-4FA4-B602-9960B227528B}"/>
    <cellStyle name="Normal 60 4 3 2" xfId="24362" xr:uid="{E139AD56-D8E8-45E8-9710-22624A3C2A0D}"/>
    <cellStyle name="Normal 60 4 4" xfId="16407" xr:uid="{E390AB03-8980-4B44-8A38-8C720A1E8B0F}"/>
    <cellStyle name="Normal 60 5" xfId="3477" xr:uid="{2AA8E0E1-ECAF-4EC5-8C1E-755C7120A648}"/>
    <cellStyle name="Normal 60 5 2" xfId="6474" xr:uid="{04801F22-AA32-429A-88FE-90C84AE6BAC3}"/>
    <cellStyle name="Normal 60 5 2 2" xfId="13801" xr:uid="{D080C131-D712-4A5F-A02F-4A022CB4A76A}"/>
    <cellStyle name="Normal 60 5 2 2 2" xfId="27519" xr:uid="{433D41B0-875F-4F2E-BD02-0073D5BD0FC1}"/>
    <cellStyle name="Normal 60 5 2 3" xfId="19563" xr:uid="{5EFB1CE1-739F-4A0F-9914-6C9B95763290}"/>
    <cellStyle name="Normal 60 5 3" xfId="11887" xr:uid="{A53499F2-8CA1-4D7B-B5E0-AA464AF68A1A}"/>
    <cellStyle name="Normal 60 5 3 2" xfId="24607" xr:uid="{634B8950-7870-4BE9-BC75-0E673918A1DF}"/>
    <cellStyle name="Normal 60 5 4" xfId="16652" xr:uid="{DDC87E2B-5154-445E-9288-2715FEAD406F}"/>
    <cellStyle name="Normal 60 6" xfId="4050" xr:uid="{1721BEE7-B449-40C9-A709-7A376CE23460}"/>
    <cellStyle name="Normal 60 7" xfId="1774" xr:uid="{113C7876-4791-48CF-89C4-5F447B6496F3}"/>
    <cellStyle name="Normal 60 7 2" xfId="10713" xr:uid="{049728BA-232D-4E12-8D2F-F7EC572017F4}"/>
    <cellStyle name="Normal 60 7 2 2" xfId="23183" xr:uid="{BF15C7DE-5FD5-42B0-83C6-0F532BAD6E4D}"/>
    <cellStyle name="Normal 60 7 3" xfId="15214" xr:uid="{8B928032-73A4-49DD-AAD6-F6C51356F213}"/>
    <cellStyle name="Normal 60 8" xfId="31908" xr:uid="{25A325B8-429C-4371-B859-1D5C31D02631}"/>
    <cellStyle name="Normal 61" xfId="1523" xr:uid="{F85A290B-1559-4125-A11A-76F437F56801}"/>
    <cellStyle name="Normal 61 2" xfId="2115" xr:uid="{0830AF0D-7332-4183-AFE9-898148AA30FB}"/>
    <cellStyle name="Normal 61 2 2" xfId="5584" xr:uid="{4E71AF97-49CB-4001-894A-585070CE24C3}"/>
    <cellStyle name="Normal 61 2 2 2" xfId="12952" xr:uid="{A90B2AC9-DE3C-4905-99A6-BB140203A1C0}"/>
    <cellStyle name="Normal 61 2 2 2 2" xfId="26634" xr:uid="{07772E93-5197-48DA-A2A2-9D6AD41F5FD4}"/>
    <cellStyle name="Normal 61 2 2 3" xfId="18678" xr:uid="{5606CD45-6623-41A6-A18F-4E070B844B67}"/>
    <cellStyle name="Normal 61 2 3" xfId="10997" xr:uid="{3C32B849-1D82-45D9-9705-A70BA3166AA0}"/>
    <cellStyle name="Normal 61 2 3 2" xfId="23468" xr:uid="{F87C3794-D5CC-4B79-8809-1CB42D2C8178}"/>
    <cellStyle name="Normal 61 2 4" xfId="15490" xr:uid="{338F1AFE-13CA-4E88-B2A1-A1753A69EDB7}"/>
    <cellStyle name="Normal 61 2 5" xfId="31911" xr:uid="{68D9C4B0-1612-4147-A47E-DA5E7112C16B}"/>
    <cellStyle name="Normal 61 3" xfId="2969" xr:uid="{1CBD7F1F-9743-4A76-9D04-C0B512B6DCEA}"/>
    <cellStyle name="Normal 61 3 2" xfId="5971" xr:uid="{E657E348-30DE-4A6E-8021-F697F6E0FDAA}"/>
    <cellStyle name="Normal 61 3 2 2" xfId="13298" xr:uid="{A26D03DB-CAF5-449C-9F1A-822D86E0AC98}"/>
    <cellStyle name="Normal 61 3 2 2 2" xfId="27016" xr:uid="{8226E277-ED32-4C42-9CD8-F6D9D3E78B65}"/>
    <cellStyle name="Normal 61 3 2 3" xfId="19060" xr:uid="{C9E163BC-C071-47EB-A8CA-898AC5B318D7}"/>
    <cellStyle name="Normal 61 3 3" xfId="11383" xr:uid="{AF6F0951-4A13-4666-B68F-258C77ED237C}"/>
    <cellStyle name="Normal 61 3 3 2" xfId="24103" xr:uid="{A04BE85D-14DD-4F6F-98A7-61398C8B9B34}"/>
    <cellStyle name="Normal 61 3 4" xfId="16148" xr:uid="{FB154BC4-1FB3-47E5-AC88-CFAC03DDDF0F}"/>
    <cellStyle name="Normal 61 4" xfId="3233" xr:uid="{3D39CA61-2CDF-4E69-9AE9-868E12083AA5}"/>
    <cellStyle name="Normal 61 4 2" xfId="6230" xr:uid="{C6909A70-F937-4ECC-9C04-E2AD16D98587}"/>
    <cellStyle name="Normal 61 4 2 2" xfId="13557" xr:uid="{A32AB5D3-02DF-48DF-9A92-7AA53F09E71B}"/>
    <cellStyle name="Normal 61 4 2 2 2" xfId="27275" xr:uid="{31CFAA62-FAA9-4D57-9B1C-BE263C24BE06}"/>
    <cellStyle name="Normal 61 4 2 3" xfId="19319" xr:uid="{35590EC2-EA52-413D-A2D9-1DAD52FB3912}"/>
    <cellStyle name="Normal 61 4 3" xfId="11643" xr:uid="{4516F4F1-9561-4F1F-95F8-C10BC47EAA04}"/>
    <cellStyle name="Normal 61 4 3 2" xfId="24363" xr:uid="{5431B37D-BA9C-4E67-9373-8ADBFBF53F1B}"/>
    <cellStyle name="Normal 61 4 4" xfId="16408" xr:uid="{AE71DD4B-6A0D-4846-8602-45C62B2C04A1}"/>
    <cellStyle name="Normal 61 5" xfId="3478" xr:uid="{C040AF47-BD0A-4430-B71F-19B4000EDF3F}"/>
    <cellStyle name="Normal 61 5 2" xfId="6475" xr:uid="{61FBBBA0-727F-4CC3-BF65-971F304893EF}"/>
    <cellStyle name="Normal 61 5 2 2" xfId="13802" xr:uid="{9A4CD833-E290-4EF3-8AE0-61C96881D6C2}"/>
    <cellStyle name="Normal 61 5 2 2 2" xfId="27520" xr:uid="{F6DC2971-AAAA-4540-93DF-68F6998FFEA5}"/>
    <cellStyle name="Normal 61 5 2 3" xfId="19564" xr:uid="{FEB3ADFB-A6FE-4488-BFB4-269AD0A48783}"/>
    <cellStyle name="Normal 61 5 3" xfId="11888" xr:uid="{A8297D7C-75C8-485E-938F-A8BCD2776C4E}"/>
    <cellStyle name="Normal 61 5 3 2" xfId="24608" xr:uid="{4CF9CA04-A856-4CC2-80B7-C247176E8072}"/>
    <cellStyle name="Normal 61 5 4" xfId="16653" xr:uid="{D37B528D-A540-457F-B4AA-C5D65700BA98}"/>
    <cellStyle name="Normal 61 6" xfId="4051" xr:uid="{CAABE220-813B-4413-94B3-92A11585F047}"/>
    <cellStyle name="Normal 61 7" xfId="1775" xr:uid="{95F8B693-D9FB-4A2C-B68A-14A50B13B61E}"/>
    <cellStyle name="Normal 61 7 2" xfId="10714" xr:uid="{62B3C665-11C6-4D2A-986A-25409430F929}"/>
    <cellStyle name="Normal 61 7 2 2" xfId="23184" xr:uid="{78AD586A-0171-422D-9122-867D57686509}"/>
    <cellStyle name="Normal 61 7 3" xfId="15215" xr:uid="{BE64C6BF-4097-4CD2-BA10-A5566D03F937}"/>
    <cellStyle name="Normal 61 8" xfId="31910" xr:uid="{73951E75-B92B-41E1-92A0-6ABE8F0008F6}"/>
    <cellStyle name="Normal 62" xfId="1526" xr:uid="{A82A0266-880C-4436-B46D-4A5641366ACF}"/>
    <cellStyle name="Normal 62 2" xfId="4052" xr:uid="{0840DA22-FC50-4118-B52C-889CD5E36421}"/>
    <cellStyle name="Normal 62 2 2" xfId="31913" xr:uid="{3BDAE25F-D05D-4F28-9E18-C1A809E3DA0D}"/>
    <cellStyle name="Normal 62 3" xfId="1778" xr:uid="{C93415B4-E1D9-44ED-AE5C-7C44285AA045}"/>
    <cellStyle name="Normal 62 3 2" xfId="10717" xr:uid="{3037F98F-21B8-4096-B340-4822A1CD58FC}"/>
    <cellStyle name="Normal 62 3 2 2" xfId="23187" xr:uid="{9790505A-149A-4091-88E8-89D7ED398407}"/>
    <cellStyle name="Normal 62 3 3" xfId="15218" xr:uid="{12D24ED4-C6B9-461C-800A-069422A96582}"/>
    <cellStyle name="Normal 62 4" xfId="31912" xr:uid="{2250B276-DDDE-49DE-80CD-864B16A297FE}"/>
    <cellStyle name="Normal 63" xfId="1527" xr:uid="{99E49579-6866-4FE9-BFC1-48EF55653498}"/>
    <cellStyle name="Normal 63 2" xfId="4053" xr:uid="{896B1B9C-EBA2-48F0-8A11-AB2837FB7C68}"/>
    <cellStyle name="Normal 63 2 2" xfId="31915" xr:uid="{9C947F4C-8E9C-4154-BE54-37D50941C18A}"/>
    <cellStyle name="Normal 63 3" xfId="1809" xr:uid="{5A5250D7-EE63-4ED2-A616-8BC7425D8000}"/>
    <cellStyle name="Normal 63 3 2" xfId="10735" xr:uid="{835AD1AF-A82E-4F03-9E9C-454094CC13B1}"/>
    <cellStyle name="Normal 63 3 2 2" xfId="23205" xr:uid="{21A50632-D652-4CF1-B83A-7DF78649B297}"/>
    <cellStyle name="Normal 63 3 3" xfId="15235" xr:uid="{9307F441-7D53-4DAA-BED3-C6E7FFD9DB27}"/>
    <cellStyle name="Normal 63 4" xfId="31914" xr:uid="{E2872AE2-EDF7-4C70-8873-5898ED953A23}"/>
    <cellStyle name="Normal 64" xfId="1530" xr:uid="{9B064BBB-8615-4E3A-8E61-CA928A5179D3}"/>
    <cellStyle name="Normal 64 2" xfId="4054" xr:uid="{BF6C4423-8CC9-4A1A-BA3A-0BFEB59A4F79}"/>
    <cellStyle name="Normal 64 2 2" xfId="31917" xr:uid="{1340CF25-4566-4E05-8D38-FBD78BFB36F7}"/>
    <cellStyle name="Normal 64 3" xfId="1835" xr:uid="{67571C4B-61D4-41A1-820C-1D9142E6C7F4}"/>
    <cellStyle name="Normal 64 3 2" xfId="10751" xr:uid="{E89FA0BC-FBE6-4D24-886F-83B4F2AEE023}"/>
    <cellStyle name="Normal 64 3 2 2" xfId="23221" xr:uid="{0555A40F-EAD1-48DA-8FD8-FD62FB4D951F}"/>
    <cellStyle name="Normal 64 3 3" xfId="15248" xr:uid="{C22E32B9-69AF-4FB5-AB88-F833ACDCE235}"/>
    <cellStyle name="Normal 64 4" xfId="31916" xr:uid="{17011692-129F-4BD8-9CB4-EED91BFD33E3}"/>
    <cellStyle name="Normal 65" xfId="1532" xr:uid="{F3205AEB-3BBE-4F57-B83A-2419AA06A50E}"/>
    <cellStyle name="Normal 65 2" xfId="4055" xr:uid="{76790CDF-175D-4E20-9423-CA0BFD611477}"/>
    <cellStyle name="Normal 65 2 2" xfId="31919" xr:uid="{0A969A52-08C8-4139-B6CE-7B37C7965DC8}"/>
    <cellStyle name="Normal 65 3" xfId="1843" xr:uid="{35BA35C4-DC43-4CBF-8D14-BAE28F70F313}"/>
    <cellStyle name="Normal 65 3 2" xfId="10755" xr:uid="{7335562B-CD77-469D-A60D-79E45F9DC4DE}"/>
    <cellStyle name="Normal 65 3 2 2" xfId="23225" xr:uid="{ACA61EEA-39F7-4969-8A17-1BC70ED4C419}"/>
    <cellStyle name="Normal 65 3 3" xfId="15252" xr:uid="{C2CB8C4C-5EB3-4D87-A446-E1C3D25F8DC7}"/>
    <cellStyle name="Normal 65 4" xfId="31918" xr:uid="{678B3950-768F-4F71-9EED-E9CB135785D2}"/>
    <cellStyle name="Normal 66" xfId="1514" xr:uid="{186D4298-BACE-4BCE-AB5B-290E0DCF21F7}"/>
    <cellStyle name="Normal 66 2" xfId="4049" xr:uid="{8D932484-8520-4263-8E6A-AFBBF7A017E6}"/>
    <cellStyle name="Normal 66 2 2" xfId="31921" xr:uid="{76390280-20C6-4DC9-B980-072CA48E3326}"/>
    <cellStyle name="Normal 66 3" xfId="1833" xr:uid="{63F0A944-118B-4442-A105-DA21C09A1F7A}"/>
    <cellStyle name="Normal 66 3 2" xfId="10749" xr:uid="{398A652D-8313-49D6-B30E-B4507E4629D9}"/>
    <cellStyle name="Normal 66 3 2 2" xfId="23219" xr:uid="{739DB069-E7EE-476E-B00F-A65F5F02D6FC}"/>
    <cellStyle name="Normal 66 3 3" xfId="15246" xr:uid="{B7532E14-2E37-4C9F-A48E-B0C3CAB25AA0}"/>
    <cellStyle name="Normal 66 4" xfId="31920" xr:uid="{627EDA77-E497-4C37-9F3E-C6BB1662FCA0}"/>
    <cellStyle name="Normal 67" xfId="1539" xr:uid="{38AD6651-116E-49BB-A602-5AA7BA47095A}"/>
    <cellStyle name="Normal 67 2" xfId="4056" xr:uid="{E34BF346-39DB-46F1-8B84-C1BEE5D8F182}"/>
    <cellStyle name="Normal 67 2 2" xfId="31923" xr:uid="{956B7FCE-D8EF-4FFC-833F-305E0CE992C4}"/>
    <cellStyle name="Normal 67 3" xfId="1827" xr:uid="{2ED1A232-908B-4C84-982E-187538302A8B}"/>
    <cellStyle name="Normal 67 3 2" xfId="10743" xr:uid="{9FAA84CB-6E99-4A1C-8CA1-0F7D94CFDB98}"/>
    <cellStyle name="Normal 67 3 2 2" xfId="23213" xr:uid="{C727A247-D2F8-4FF1-82C8-374C755D304F}"/>
    <cellStyle name="Normal 67 3 3" xfId="15240" xr:uid="{BA388315-E69D-4B4D-8081-1A4FBF8DECAE}"/>
    <cellStyle name="Normal 67 4" xfId="31922" xr:uid="{741A657B-60D4-4D05-9B2B-1C921B2F4BAB}"/>
    <cellStyle name="Normal 68" xfId="1542" xr:uid="{B940FB6E-0132-472B-933F-91C010AD3628}"/>
    <cellStyle name="Normal 68 2" xfId="4057" xr:uid="{62B8821A-9173-4896-A531-EA77C40B2D4A}"/>
    <cellStyle name="Normal 68 2 2" xfId="31925" xr:uid="{D98CC15D-657D-46D2-BA76-2DC4E93A59C6}"/>
    <cellStyle name="Normal 68 3" xfId="1829" xr:uid="{7A0F9712-10DD-4A34-8A14-443A6841A45E}"/>
    <cellStyle name="Normal 68 3 2" xfId="10745" xr:uid="{E974C03C-5D17-4B08-975E-62B0F6C22F73}"/>
    <cellStyle name="Normal 68 3 2 2" xfId="23215" xr:uid="{6D623644-E57A-4A09-A8B9-F3A35B349400}"/>
    <cellStyle name="Normal 68 3 3" xfId="15242" xr:uid="{8E8AA61E-99A6-450E-BC86-D3CC5C620E77}"/>
    <cellStyle name="Normal 68 4" xfId="31924" xr:uid="{5BC07C94-7679-464F-88D9-AA7A8A28414D}"/>
    <cellStyle name="Normal 69" xfId="1543" xr:uid="{7E5787D3-F76E-4D33-B4EA-C7F8E5B11BBB}"/>
    <cellStyle name="Normal 69 2" xfId="4058" xr:uid="{19D43D6A-4D5C-48B1-91A1-0F1DEF87421D}"/>
    <cellStyle name="Normal 69 2 2" xfId="31927" xr:uid="{E5AF566F-862A-41D7-9A4B-AF19BA45E3C2}"/>
    <cellStyle name="Normal 69 3" xfId="1832" xr:uid="{C741BA33-A856-40CD-AC32-F4ED79CAF632}"/>
    <cellStyle name="Normal 69 3 2" xfId="10748" xr:uid="{92D89BB0-3BA0-4F8C-B297-6DDD70F8016C}"/>
    <cellStyle name="Normal 69 3 2 2" xfId="23218" xr:uid="{C416B5E7-FB9B-4484-8E03-6D49E6A7724B}"/>
    <cellStyle name="Normal 69 3 3" xfId="15245" xr:uid="{05DDDAF7-8AF3-48B6-A3EE-ED21E7196BC9}"/>
    <cellStyle name="Normal 69 4" xfId="31926" xr:uid="{AF66499C-E13D-4242-A6BA-1299E7D41AF2}"/>
    <cellStyle name="Normal 7" xfId="12" xr:uid="{6CB50000-83B6-422A-9E00-D119AE37BA0C}"/>
    <cellStyle name="Normal 7 10" xfId="9449" xr:uid="{F4DA072F-A9AF-41F0-9182-A04396AEF532}"/>
    <cellStyle name="Normal 7 2" xfId="287" xr:uid="{23378981-6086-4C2C-A79B-9887BE2C38F9}"/>
    <cellStyle name="Normal 7 2 10" xfId="14494" xr:uid="{13328F66-2009-4793-888A-E2FF14C8290B}"/>
    <cellStyle name="Normal 7 2 2" xfId="563" xr:uid="{C0DBE691-E4F8-4B94-B181-CCDE28479AB1}"/>
    <cellStyle name="Normal 7 2 2 2" xfId="2301" xr:uid="{9C08693E-38FC-413D-9E21-0CDFBFA81F42}"/>
    <cellStyle name="Normal 7 2 2 2 2" xfId="31929" xr:uid="{46113F18-A269-4ECE-947B-A7AC2475FEEB}"/>
    <cellStyle name="Normal 7 2 2 3" xfId="1980" xr:uid="{10987089-875F-4FEC-9099-FB9A1811AF83}"/>
    <cellStyle name="Normal 7 2 2 3 2" xfId="10864" xr:uid="{8DE72347-4A85-47DB-BF90-AAC8D0D5B44C}"/>
    <cellStyle name="Normal 7 2 2 3 2 2" xfId="23335" xr:uid="{4C4006E9-EABE-447D-9F0B-40DF7ABB2EE1}"/>
    <cellStyle name="Normal 7 2 2 3 3" xfId="15358" xr:uid="{A37067AB-9E48-4E15-B44D-81EA409F644A}"/>
    <cellStyle name="Normal 7 2 2 4" xfId="9925" xr:uid="{60DEFC43-8638-4168-8FBA-3850C2AB464F}"/>
    <cellStyle name="Normal 7 2 3" xfId="2834" xr:uid="{00A06D88-ACD5-4774-83B7-862AB65F6FAA}"/>
    <cellStyle name="Normal 7 2 3 2" xfId="5837" xr:uid="{1EA69F11-4DEB-4B26-BC96-4564D7773B68}"/>
    <cellStyle name="Normal 7 2 3 2 2" xfId="13164" xr:uid="{360EA517-E435-4A8C-9351-6F9C9B627DBA}"/>
    <cellStyle name="Normal 7 2 3 2 2 2" xfId="26882" xr:uid="{6F94890E-CE03-4AC2-80F2-9812598DC826}"/>
    <cellStyle name="Normal 7 2 3 2 3" xfId="18926" xr:uid="{035809B2-B74B-492F-8239-11D151AE2623}"/>
    <cellStyle name="Normal 7 2 3 3" xfId="11248" xr:uid="{8BDCE328-20B9-44D9-87A8-A76572388E89}"/>
    <cellStyle name="Normal 7 2 3 3 2" xfId="23968" xr:uid="{1A66B857-5A28-49A5-98BD-8980CB1CD15D}"/>
    <cellStyle name="Normal 7 2 3 4" xfId="16013" xr:uid="{FDB3A946-83EA-4FD0-AF72-89651AA3660E}"/>
    <cellStyle name="Normal 7 2 3 5" xfId="31930" xr:uid="{968B89AC-D6E9-4DDB-B5A8-553B7FCAB7CE}"/>
    <cellStyle name="Normal 7 2 4" xfId="3098" xr:uid="{544440CD-F636-4484-A5EF-CC78A3809926}"/>
    <cellStyle name="Normal 7 2 4 2" xfId="6095" xr:uid="{4A8A6DE2-8B91-4DE0-8440-9BAA483B491E}"/>
    <cellStyle name="Normal 7 2 4 2 2" xfId="13422" xr:uid="{7B8784B7-7C32-46FB-9F80-6657BCBDC1C7}"/>
    <cellStyle name="Normal 7 2 4 2 2 2" xfId="27140" xr:uid="{F4B5E88A-3DAF-4F42-89C7-2E2346489C31}"/>
    <cellStyle name="Normal 7 2 4 2 3" xfId="19184" xr:uid="{D1ED5C9F-CC8D-48D8-963D-063E130206AE}"/>
    <cellStyle name="Normal 7 2 4 3" xfId="11508" xr:uid="{F98D11EA-FB57-49AF-9840-D54D48B1A802}"/>
    <cellStyle name="Normal 7 2 4 3 2" xfId="24228" xr:uid="{CA79C750-4C08-4433-A084-1B4CF3F84FCD}"/>
    <cellStyle name="Normal 7 2 4 4" xfId="16273" xr:uid="{6CBA84D0-C7E9-453E-BE38-6FA4ADA3FB4A}"/>
    <cellStyle name="Normal 7 2 4 5" xfId="31928" xr:uid="{37236167-F106-4EFD-9D0F-B30F91D8A97E}"/>
    <cellStyle name="Normal 7 2 5" xfId="3343" xr:uid="{57EAF683-96A8-46A4-87D5-42540171947C}"/>
    <cellStyle name="Normal 7 2 5 2" xfId="6340" xr:uid="{A64A8232-7AFB-43BB-AFB3-6B8433ADC1C8}"/>
    <cellStyle name="Normal 7 2 5 2 2" xfId="13667" xr:uid="{F9FBE1E5-EA9D-4A83-9D08-7EEEBDF04412}"/>
    <cellStyle name="Normal 7 2 5 2 2 2" xfId="27385" xr:uid="{2E41F817-E8E9-45D1-BACB-29D395EED721}"/>
    <cellStyle name="Normal 7 2 5 2 3" xfId="19429" xr:uid="{A7C560F3-6DE2-44F4-902C-3D4A9C6606E9}"/>
    <cellStyle name="Normal 7 2 5 3" xfId="11753" xr:uid="{F91C1B68-A080-4F44-A3E8-BA58F7897DB6}"/>
    <cellStyle name="Normal 7 2 5 3 2" xfId="24473" xr:uid="{975E8933-1361-46F0-86EC-ABD8559A1250}"/>
    <cellStyle name="Normal 7 2 5 4" xfId="16518" xr:uid="{8914B29D-D169-4633-9EAD-68FA8C1B8237}"/>
    <cellStyle name="Normal 7 2 6" xfId="3523" xr:uid="{D48481F7-5BF1-4B4C-8255-6B6036834CEB}"/>
    <cellStyle name="Normal 7 2 6 2" xfId="6512" xr:uid="{0A0B1371-3A81-40FF-9FE6-5717EAAE182F}"/>
    <cellStyle name="Normal 7 2 6 2 2" xfId="13838" xr:uid="{141C41CE-AAF6-4400-B19D-2F783A40836A}"/>
    <cellStyle name="Normal 7 2 6 2 2 2" xfId="27557" xr:uid="{2FE53D75-FF14-4AF9-89B5-BF66D80EAA07}"/>
    <cellStyle name="Normal 7 2 6 2 3" xfId="19601" xr:uid="{4E20E788-C519-4509-9209-3E7C77324058}"/>
    <cellStyle name="Normal 7 2 6 3" xfId="11926" xr:uid="{896087FA-848A-40D7-A6A2-2835C9E1D952}"/>
    <cellStyle name="Normal 7 2 6 3 2" xfId="24645" xr:uid="{B72BCD50-7C8A-440B-825D-71563B2A5579}"/>
    <cellStyle name="Normal 7 2 6 4" xfId="16689" xr:uid="{A72F2411-3269-41ED-8BA3-F5A37E323D6E}"/>
    <cellStyle name="Normal 7 2 7" xfId="4102" xr:uid="{28121718-C93D-4263-B396-DBA78E3B4912}"/>
    <cellStyle name="Normal 7 2 7 2" xfId="7058" xr:uid="{C5C49A43-4894-496C-8EA4-0567785AC8B2}"/>
    <cellStyle name="Normal 7 2 7 2 2" xfId="14127" xr:uid="{D2875724-72C4-41C8-B33F-419CF29CFFD0}"/>
    <cellStyle name="Normal 7 2 7 2 2 2" xfId="28103" xr:uid="{C4147BA6-BF80-4A9B-9088-07D48EB18E4B}"/>
    <cellStyle name="Normal 7 2 7 2 3" xfId="20147" xr:uid="{F365482A-F9C1-4D33-A3C8-F74618E78409}"/>
    <cellStyle name="Normal 7 2 7 3" xfId="12219" xr:uid="{160132A4-2B74-4164-A8FE-840468389685}"/>
    <cellStyle name="Normal 7 2 7 3 2" xfId="25186" xr:uid="{52A7B460-17F1-43C6-83B3-089B95B975B5}"/>
    <cellStyle name="Normal 7 2 7 4" xfId="17230" xr:uid="{ED770BAC-E92E-48D7-8748-D3EA073C355B}"/>
    <cellStyle name="Normal 7 2 8" xfId="4708" xr:uid="{4CB5547A-98A3-48C1-AF98-60243045BC2A}"/>
    <cellStyle name="Normal 7 2 8 2" xfId="12511" xr:uid="{208B93D4-C795-4547-B2E8-B488D18C1424}"/>
    <cellStyle name="Normal 7 2 8 2 2" xfId="25775" xr:uid="{58F86A24-AD8B-400C-98F9-431C6E6AB486}"/>
    <cellStyle name="Normal 7 2 8 3" xfId="17819" xr:uid="{82D901D7-A4F5-484B-A314-F98CCD05AD56}"/>
    <cellStyle name="Normal 7 2 9" xfId="10065" xr:uid="{30E510F2-2B4E-45C2-9627-F1AF25F7FD21}"/>
    <cellStyle name="Normal 7 2 9 2" xfId="22441" xr:uid="{AED78AF3-C675-4845-9603-B4534F6AF2E1}"/>
    <cellStyle name="Normal 7 3" xfId="290" xr:uid="{D5EDD315-72F4-4866-9C9F-4DC632841B5A}"/>
    <cellStyle name="Normal 7 3 2" xfId="2154" xr:uid="{3323BA6E-2FC6-4FAE-8552-3FF9F67F47F5}"/>
    <cellStyle name="Normal 7 3 2 2" xfId="31931" xr:uid="{36924EA0-EC15-4647-BF90-D55EF6EC98F3}"/>
    <cellStyle name="Normal 7 3 3" xfId="1866" xr:uid="{A26CFFE1-AAF1-48B2-A310-4D686D4817B8}"/>
    <cellStyle name="Normal 7 3 3 2" xfId="10774" xr:uid="{50A8E963-598D-4C49-99B4-E80C336D2E4C}"/>
    <cellStyle name="Normal 7 3 3 2 2" xfId="23245" xr:uid="{413B1027-A035-4F50-97F8-EC52276C88DC}"/>
    <cellStyle name="Normal 7 3 3 3" xfId="15270" xr:uid="{A8C76DF7-BD6B-4755-94C2-AEF776009B56}"/>
    <cellStyle name="Normal 7 3 4" xfId="9885" xr:uid="{B09E4876-522E-4E28-B525-1A4BD094CD45}"/>
    <cellStyle name="Normal 7 4" xfId="1103" xr:uid="{8C8F8CAF-5DF6-4828-B4E4-6AC7894F7E3D}"/>
    <cellStyle name="Normal 7 4 2" xfId="31932" xr:uid="{4DB48B88-F5CB-4E9F-B060-EE782046D29D}"/>
    <cellStyle name="Normal 7 5" xfId="1845" xr:uid="{433E055D-5FE7-4184-A4FC-A2D75A3D3EC5}"/>
    <cellStyle name="Normal 7 5 2" xfId="31933" xr:uid="{9652D872-2FAC-4A06-A0A8-0E0DC00E5041}"/>
    <cellStyle name="Normal 7 6" xfId="2746" xr:uid="{B84A5E99-BBEB-4897-8E18-FB22107F0913}"/>
    <cellStyle name="Normal 7 6 2" xfId="5750" xr:uid="{B4DB0206-C0C3-4DC0-8C6E-5EE0A8FE53F1}"/>
    <cellStyle name="Normal 7 6 2 2" xfId="13077" xr:uid="{D2F49BAC-A37A-425B-BDF3-C378538341CD}"/>
    <cellStyle name="Normal 7 6 2 2 2" xfId="26795" xr:uid="{C480C8C7-2DDD-44EC-B101-987E75AEDD30}"/>
    <cellStyle name="Normal 7 6 2 3" xfId="18839" xr:uid="{9492F5C4-FD87-482F-9E62-79D763831C9E}"/>
    <cellStyle name="Normal 7 6 3" xfId="11160" xr:uid="{64BCB12C-A4A0-4930-976B-5658BA53C4F7}"/>
    <cellStyle name="Normal 7 6 3 2" xfId="23880" xr:uid="{29C10576-B083-42B6-BF9A-E3A7C717418A}"/>
    <cellStyle name="Normal 7 6 4" xfId="15926" xr:uid="{98C20564-E75D-417C-A843-F5099397D5C3}"/>
    <cellStyle name="Normal 7 7" xfId="3010" xr:uid="{A7E7777F-C6B6-4387-9250-6FC6C61C850A}"/>
    <cellStyle name="Normal 7 7 2" xfId="6007" xr:uid="{795AEE0E-7978-4B8A-AC9F-F2A0CAA2A500}"/>
    <cellStyle name="Normal 7 7 2 2" xfId="13334" xr:uid="{3A5F12C7-0782-458A-9EEE-975720C65BF2}"/>
    <cellStyle name="Normal 7 7 2 2 2" xfId="27052" xr:uid="{2DE7C61F-0DA2-4B71-9B18-B154FEEC429F}"/>
    <cellStyle name="Normal 7 7 2 3" xfId="19096" xr:uid="{62FF87C3-84C6-47DF-A0FD-2BC1E6E65FED}"/>
    <cellStyle name="Normal 7 7 3" xfId="11420" xr:uid="{014E3F70-1793-4629-A31D-47EBB551BDE5}"/>
    <cellStyle name="Normal 7 7 3 2" xfId="24140" xr:uid="{68391F32-EFBA-4932-8AAB-7F2CA0B8DAF2}"/>
    <cellStyle name="Normal 7 7 4" xfId="16185" xr:uid="{CDFD7E32-15BB-47BB-BDDB-562E1CB72699}"/>
    <cellStyle name="Normal 7 8" xfId="3255" xr:uid="{37361F7A-DA5D-4E4F-822C-F1D58BEF481B}"/>
    <cellStyle name="Normal 7 8 2" xfId="6252" xr:uid="{115905E6-1C7A-4907-B1D7-1CF0181A9D03}"/>
    <cellStyle name="Normal 7 8 2 2" xfId="13579" xr:uid="{74B3388A-B33B-4934-8362-63DF53B4A960}"/>
    <cellStyle name="Normal 7 8 2 2 2" xfId="27297" xr:uid="{8FF42F2D-19AB-453D-B562-F381D0EAE32B}"/>
    <cellStyle name="Normal 7 8 2 3" xfId="19341" xr:uid="{80F24943-EF4E-4826-9A58-514C34853BC5}"/>
    <cellStyle name="Normal 7 8 3" xfId="11665" xr:uid="{3295B959-B9FB-47B6-B4C8-01FAE0146F3D}"/>
    <cellStyle name="Normal 7 8 3 2" xfId="24385" xr:uid="{47A3ACA5-364F-4D4D-807F-FDB0D791158D}"/>
    <cellStyle name="Normal 7 8 4" xfId="16430" xr:uid="{ED9EEF31-F931-4E69-A852-1D3DEBD84F98}"/>
    <cellStyle name="Normal 7 9" xfId="9469" xr:uid="{BD09C6AC-5AFD-4EB4-8433-DF0B47E4A88B}"/>
    <cellStyle name="Normal 7_50200210" xfId="31934" xr:uid="{01285482-D2BA-4FEE-B73C-3BDB489E1A88}"/>
    <cellStyle name="Normal 70" xfId="1546" xr:uid="{C60EF578-CBBA-4C69-B6D5-670012570541}"/>
    <cellStyle name="Normal 70 2" xfId="4059" xr:uid="{BC7717AA-5723-4736-A0F9-79A34AEBFFE2}"/>
    <cellStyle name="Normal 70 2 2" xfId="31936" xr:uid="{E3611D38-B0D2-4030-8425-4DC7AD8D01A2}"/>
    <cellStyle name="Normal 70 3" xfId="1785" xr:uid="{852A04FF-DAA4-48C9-976F-611FAE9CEC2E}"/>
    <cellStyle name="Normal 70 3 2" xfId="10724" xr:uid="{DC9248CA-92F8-4D8F-BD81-7120EC995BCE}"/>
    <cellStyle name="Normal 70 3 2 2" xfId="23194" xr:uid="{3C2A3ED4-7238-4C5C-B666-056504D83A5F}"/>
    <cellStyle name="Normal 70 3 3" xfId="15225" xr:uid="{DDAB252E-17A6-436C-8CB7-3676776C2672}"/>
    <cellStyle name="Normal 70 4" xfId="31935" xr:uid="{D8DBA3E6-0389-4B1C-9CF3-8D7536DF52DA}"/>
    <cellStyle name="Normal 71" xfId="1548" xr:uid="{657FFF65-CCC5-4923-B911-022075C688DA}"/>
    <cellStyle name="Normal 71 2" xfId="4060" xr:uid="{97FF52D2-DD96-450A-BB22-2AC0D8E40CA2}"/>
    <cellStyle name="Normal 71 2 2" xfId="31938" xr:uid="{B03C00D5-3F24-47C7-94C6-7C55BE70C928}"/>
    <cellStyle name="Normal 71 3" xfId="1848" xr:uid="{43A43B0B-715C-4B79-9653-61363E500272}"/>
    <cellStyle name="Normal 71 3 2" xfId="10758" xr:uid="{93400E4F-E03E-4C98-9FC9-34ED542FCAC9}"/>
    <cellStyle name="Normal 71 3 2 2" xfId="23228" xr:uid="{2292E39E-59F0-450A-BEB0-A70CEF073F98}"/>
    <cellStyle name="Normal 71 3 3" xfId="15255" xr:uid="{8ACA6032-DD7A-4571-AFC2-6251670AC379}"/>
    <cellStyle name="Normal 71 4" xfId="31937" xr:uid="{C434C644-BB83-42DD-934D-01BC562927BD}"/>
    <cellStyle name="Normal 72" xfId="1550" xr:uid="{B93ED866-16F9-40AF-92B9-0D11B11492E9}"/>
    <cellStyle name="Normal 72 2" xfId="31940" xr:uid="{DA12A3AB-82CA-4166-8AB4-5273EEB37016}"/>
    <cellStyle name="Normal 72 3" xfId="31939" xr:uid="{8E145992-5337-46D2-AEA2-E689AFD2A13E}"/>
    <cellStyle name="Normal 73" xfId="1552" xr:uid="{5C156EEE-E4D8-4E5F-BD0B-98324C3FEF8A}"/>
    <cellStyle name="Normal 73 2" xfId="31941" xr:uid="{40DEFDBA-6D88-4A78-B80E-A22752286D7C}"/>
    <cellStyle name="Normal 74" xfId="1554" xr:uid="{A68AB4C2-E198-4648-972B-20F26BE3A965}"/>
    <cellStyle name="Normal 74 2" xfId="31942" xr:uid="{40B0CB52-67D3-4CDC-8408-AD214CCFAF2F}"/>
    <cellStyle name="Normal 75" xfId="1556" xr:uid="{919B9037-7B94-4828-A76A-84028F55AFE3}"/>
    <cellStyle name="Normal 75 2" xfId="4061" xr:uid="{A80F4D4B-BD89-4501-AAF4-FCB7D9F246BA}"/>
    <cellStyle name="Normal 75 3" xfId="2187" xr:uid="{212AB0E4-E75F-4825-A949-848988FA1452}"/>
    <cellStyle name="Normal 75 3 2" xfId="11016" xr:uid="{B1A68A54-12D4-4DB8-BD3C-7D676C09317E}"/>
    <cellStyle name="Normal 75 3 2 2" xfId="23491" xr:uid="{57116A77-38E6-48A3-A2CF-D02F429423A8}"/>
    <cellStyle name="Normal 75 3 3" xfId="15508" xr:uid="{0325AFB5-9134-4C73-81C5-519E41E37508}"/>
    <cellStyle name="Normal 75 4" xfId="31943" xr:uid="{590A774F-F849-4177-9B17-73B525D23A1B}"/>
    <cellStyle name="Normal 76" xfId="1557" xr:uid="{6E2BE9C1-7639-49FF-8CB0-85E4B4AFBFF4}"/>
    <cellStyle name="Normal 76 2" xfId="4062" xr:uid="{8B02A145-8A8B-4051-9441-041F5EF55E25}"/>
    <cellStyle name="Normal 76 3" xfId="2136" xr:uid="{D59045F1-E3B2-4FB2-99C3-D46FFC6E504E}"/>
    <cellStyle name="Normal 76 3 2" xfId="11003" xr:uid="{62D06F62-015B-44F8-A96D-7A360ED85C8D}"/>
    <cellStyle name="Normal 76 3 2 2" xfId="23475" xr:uid="{83975097-F43F-4B59-9AE8-DA2A578CB5A9}"/>
    <cellStyle name="Normal 76 3 3" xfId="15497" xr:uid="{A689458C-2FEE-4B27-B87A-A51269497B6C}"/>
    <cellStyle name="Normal 76 4" xfId="31944" xr:uid="{C907F8EB-B0A1-4612-8C8A-4A014D34DC91}"/>
    <cellStyle name="Normal 77" xfId="1560" xr:uid="{173CBE00-D2C4-4FFD-83BC-B2806E39ABFD}"/>
    <cellStyle name="Normal 77 2" xfId="4063" xr:uid="{1B789CD2-9A3A-4FD5-8610-93B33E916EEF}"/>
    <cellStyle name="Normal 77 3" xfId="2515" xr:uid="{280940DC-EFB2-4E67-A4CB-2727F8699712}"/>
    <cellStyle name="Normal 77 3 2" xfId="11105" xr:uid="{8D6818F5-4415-4812-A9F6-653421831E51}"/>
    <cellStyle name="Normal 77 3 2 2" xfId="23652" xr:uid="{25A7F286-ED58-4E94-B8D7-85C44BFF6C21}"/>
    <cellStyle name="Normal 77 3 3" xfId="15699" xr:uid="{F3187A52-9145-4B31-B843-57600915D0AB}"/>
    <cellStyle name="Normal 77 4" xfId="31945" xr:uid="{30CC1393-324A-4541-9E8F-C5F1A47C930A}"/>
    <cellStyle name="Normal 78" xfId="1562" xr:uid="{2F14655F-7FED-4294-AA95-F87C34009903}"/>
    <cellStyle name="Normal 78 2" xfId="4064" xr:uid="{12A03891-F4E9-4DF5-90F9-DC1E310C668C}"/>
    <cellStyle name="Normal 78 3" xfId="2681" xr:uid="{E46BC456-B56E-4F74-92CE-DBF054A1CC8C}"/>
    <cellStyle name="Normal 78 3 2" xfId="11110" xr:uid="{49401E7C-6C91-49C7-8FE9-276F9BC833C3}"/>
    <cellStyle name="Normal 78 3 2 2" xfId="23815" xr:uid="{418B4DAB-7BED-4F1E-9A3B-1B493E978724}"/>
    <cellStyle name="Normal 78 3 3" xfId="15862" xr:uid="{3338274A-F173-4DE8-9C25-65FB510D3A73}"/>
    <cellStyle name="Normal 78 4" xfId="31946" xr:uid="{5393DEFD-987A-48F2-9659-25C5F9D904F7}"/>
    <cellStyle name="Normal 79" xfId="1563" xr:uid="{E7C7CD87-65E0-4D4E-A4E3-4009039D2438}"/>
    <cellStyle name="Normal 79 2" xfId="4065" xr:uid="{726E61C1-19F4-451D-A2C1-CB3EAD37C50A}"/>
    <cellStyle name="Normal 79 3" xfId="2684" xr:uid="{F9DB2799-C1CF-4EE5-9622-F48C8DDE427E}"/>
    <cellStyle name="Normal 79 3 2" xfId="11111" xr:uid="{19A42865-F3F0-45CF-B47B-FC6802B22D70}"/>
    <cellStyle name="Normal 79 3 2 2" xfId="23818" xr:uid="{318B0181-5D1A-4F26-80F3-15C6B780EAF9}"/>
    <cellStyle name="Normal 79 3 3" xfId="15865" xr:uid="{18ADA25F-E92E-4CAF-A3E0-CB0E52C01508}"/>
    <cellStyle name="Normal 79 4" xfId="31947" xr:uid="{F796AFF1-0A82-4FD4-AB28-BAE7AFF7AE15}"/>
    <cellStyle name="Normal 8" xfId="274" xr:uid="{5AF6F28B-29BC-447A-88CE-AFE72A4EDD27}"/>
    <cellStyle name="Normal 8 2" xfId="291" xr:uid="{8072F35C-AA3F-4402-818A-AAB2700AC5AC}"/>
    <cellStyle name="Normal 8 2 2" xfId="584" xr:uid="{02452FF3-1DA0-4886-A6A3-8AF552CE9A77}"/>
    <cellStyle name="Normal 8 2 2 2" xfId="31950" xr:uid="{8C22F5A9-CEF4-4A3C-AD5B-ED24986D764E}"/>
    <cellStyle name="Normal 8 2 3" xfId="1108" xr:uid="{FCFE6656-A365-4623-BC1A-1D52B5D62285}"/>
    <cellStyle name="Normal 8 2 3 2" xfId="31951" xr:uid="{DFC55BBD-1438-4528-9941-290E156866ED}"/>
    <cellStyle name="Normal 8 2 4" xfId="31949" xr:uid="{2C0CC105-0CA8-4444-BF05-2298644B6CBF}"/>
    <cellStyle name="Normal 8 3" xfId="411" xr:uid="{650C742B-8CE7-49BD-A79A-1C68247DA304}"/>
    <cellStyle name="Normal 8 3 2" xfId="3558" xr:uid="{BCB40CC6-AF4C-45D1-B9AA-0AB999F27D52}"/>
    <cellStyle name="Normal 8 3 2 2" xfId="6547" xr:uid="{1B6768AC-CC6C-4BA9-8C55-207B9E58FA97}"/>
    <cellStyle name="Normal 8 3 2 2 2" xfId="13873" xr:uid="{3E50634E-113F-4837-8043-F9F274CAD268}"/>
    <cellStyle name="Normal 8 3 2 2 2 2" xfId="27592" xr:uid="{B15C66F4-54C3-49DA-B905-15280763691E}"/>
    <cellStyle name="Normal 8 3 2 2 3" xfId="19636" xr:uid="{088EEEB3-43D2-4CD5-91E4-C77C2355F919}"/>
    <cellStyle name="Normal 8 3 2 3" xfId="11961" xr:uid="{762F4E40-3DBD-4E76-9F14-727A613B28E7}"/>
    <cellStyle name="Normal 8 3 2 3 2" xfId="24680" xr:uid="{DE9A7A41-C857-4DDF-B292-CB3289306CFD}"/>
    <cellStyle name="Normal 8 3 2 4" xfId="16724" xr:uid="{BB7BB3B4-F6B1-4661-8693-CCADEC1CAE23}"/>
    <cellStyle name="Normal 8 3 2 5" xfId="31952" xr:uid="{6D581B0F-4CBF-4FD4-8B0B-60FDDC96A5FF}"/>
    <cellStyle name="Normal 8 3 3" xfId="4137" xr:uid="{D2119593-F162-4DE9-B1DC-9B8144E2A29B}"/>
    <cellStyle name="Normal 8 3 3 2" xfId="7093" xr:uid="{1A71C869-B63E-4A39-93E7-0129F5F88D4E}"/>
    <cellStyle name="Normal 8 3 3 2 2" xfId="14162" xr:uid="{94684772-3866-4C1D-B333-71B7782B26D9}"/>
    <cellStyle name="Normal 8 3 3 2 2 2" xfId="28138" xr:uid="{149CD0B6-A07F-4B55-B500-99F5D61EC347}"/>
    <cellStyle name="Normal 8 3 3 2 3" xfId="20182" xr:uid="{692E74F2-4C29-4B1E-BC7F-F6900BC686CC}"/>
    <cellStyle name="Normal 8 3 3 3" xfId="12254" xr:uid="{CAABC62E-27DE-4927-A159-69626A0856D6}"/>
    <cellStyle name="Normal 8 3 3 3 2" xfId="25221" xr:uid="{DD583F10-6B8F-422F-B4A7-4F24A6E02FF2}"/>
    <cellStyle name="Normal 8 3 3 4" xfId="17265" xr:uid="{1C3F2F4B-8A4E-484A-9CC4-B518F2E4B92A}"/>
    <cellStyle name="Normal 8 3 4" xfId="4768" xr:uid="{5B5A1714-0DCD-462A-9AA6-8E6E2BB95C0A}"/>
    <cellStyle name="Normal 8 3 4 2" xfId="12546" xr:uid="{B310E9CE-8023-4656-8E61-15C2FE42C2E5}"/>
    <cellStyle name="Normal 8 3 4 2 2" xfId="25829" xr:uid="{35C596D9-A6C6-4465-8AD0-486AC92C8CC6}"/>
    <cellStyle name="Normal 8 3 4 3" xfId="17873" xr:uid="{C7ED07DA-1EB1-44A1-BD4A-91B2B520B1DB}"/>
    <cellStyle name="Normal 8 3 5" xfId="10122" xr:uid="{6B0916DD-E8FA-46C0-9108-B73A21B27A7D}"/>
    <cellStyle name="Normal 8 3 5 2" xfId="22492" xr:uid="{66EA86A2-892A-4528-B47E-F93129A6408A}"/>
    <cellStyle name="Normal 8 3 6" xfId="14530" xr:uid="{1F4ADFD4-7692-4B1D-BF4E-3522A0837C67}"/>
    <cellStyle name="Normal 8 4" xfId="1107" xr:uid="{6D96101A-1164-4713-9001-42E2C5E127EA}"/>
    <cellStyle name="Normal 8 4 2" xfId="31953" xr:uid="{BC6D2DCB-C008-4295-9BB8-69CED744C282}"/>
    <cellStyle name="Normal 8 5" xfId="2170" xr:uid="{D7C740E8-05C1-472B-8478-B19B19324B3F}"/>
    <cellStyle name="Normal 8 5 2" xfId="31954" xr:uid="{70F08BE6-5FA4-4196-8021-2FF1B92300C3}"/>
    <cellStyle name="Normal 8 6" xfId="1578" xr:uid="{F340671D-2848-4387-9BCE-702F5C588734}"/>
    <cellStyle name="Normal 8 6 2" xfId="31948" xr:uid="{1E714ADD-2CAD-4319-AADF-F0AECF057A75}"/>
    <cellStyle name="Normal 8 7" xfId="9641" xr:uid="{EB07BE01-CD27-4290-8788-27978571716D}"/>
    <cellStyle name="Normal 8 8" xfId="9473" xr:uid="{BEB3002A-E904-4F68-84C0-48FC687B0C5C}"/>
    <cellStyle name="Normal 8_50200210" xfId="31955" xr:uid="{9B866E53-B593-4377-A286-75C3816F6031}"/>
    <cellStyle name="Normal 80" xfId="2697" xr:uid="{44700358-CA12-44D3-803E-5C4B9C9E130A}"/>
    <cellStyle name="Normal 80 2" xfId="5703" xr:uid="{129FA16A-0C73-4641-8E33-B438D62E9DD5}"/>
    <cellStyle name="Normal 80 2 2" xfId="13030" xr:uid="{3D68C2F9-92F5-4EC8-84A1-5115162EBA55}"/>
    <cellStyle name="Normal 80 2 2 2" xfId="26748" xr:uid="{BC656A8E-701D-4C40-8468-6D32E185D77C}"/>
    <cellStyle name="Normal 80 2 3" xfId="18792" xr:uid="{D4AD524F-C28E-48FB-8900-9F8F7AB5D089}"/>
    <cellStyle name="Normal 80 3" xfId="11112" xr:uid="{3451CB9D-A51C-4808-B949-BF0B0F2F1088}"/>
    <cellStyle name="Normal 80 3 2" xfId="23831" xr:uid="{CB7F4777-42CF-4AFD-AD65-6DC5B3BDCA15}"/>
    <cellStyle name="Normal 80 4" xfId="15878" xr:uid="{FA7A3731-48CF-4EEB-9B24-AF86D863EB5D}"/>
    <cellStyle name="Normal 80 5" xfId="31956" xr:uid="{96126B9E-43DE-41C0-8146-EC95BBBF40A2}"/>
    <cellStyle name="Normal 81" xfId="2258" xr:uid="{E95B70ED-1525-4084-960C-EA7A7D363BEB}"/>
    <cellStyle name="Normal 81 2" xfId="5632" xr:uid="{5E9FF68A-14B9-4CBF-8A76-E64B3569A765}"/>
    <cellStyle name="Normal 81 2 2" xfId="12972" xr:uid="{E17F7CA9-8DA6-4F72-A39D-B95F424DABBB}"/>
    <cellStyle name="Normal 81 2 2 2" xfId="26679" xr:uid="{AE8DB7D4-B31A-4558-8C0E-659B5DA3FB16}"/>
    <cellStyle name="Normal 81 2 3" xfId="18723" xr:uid="{8FC37362-394B-48E8-9E4D-77F79BB07B3D}"/>
    <cellStyle name="Normal 81 3" xfId="11035" xr:uid="{8C5E8B13-172E-40F6-A14F-633B6A9DB42C}"/>
    <cellStyle name="Normal 81 3 2" xfId="23516" xr:uid="{A3D6DA35-C78D-49FC-856E-021D8E6823A8}"/>
    <cellStyle name="Normal 81 4" xfId="15541" xr:uid="{EB542339-D2FF-48F7-A0FB-CC51B6C5D04F}"/>
    <cellStyle name="Normal 81 5" xfId="31957" xr:uid="{788D1A44-8321-4A20-83F4-9B4F900313C5}"/>
    <cellStyle name="Normal 82" xfId="2471" xr:uid="{7FF2E303-8DD9-4611-9704-8BF8938B807B}"/>
    <cellStyle name="Normal 82 2" xfId="31958" xr:uid="{D4A32069-E163-4598-AEF4-A1C9A81205B9}"/>
    <cellStyle name="Normal 83" xfId="2627" xr:uid="{EA226B95-DC85-443A-99D0-4133BD2D7AD4}"/>
    <cellStyle name="Normal 83 2" xfId="31959" xr:uid="{0FA8D2E2-4EF1-4F44-BFF9-73D42F4775F9}"/>
    <cellStyle name="Normal 84" xfId="2679" xr:uid="{C42F5E13-42CA-4636-8382-54719F9B333B}"/>
    <cellStyle name="Normal 84 2" xfId="31960" xr:uid="{1DCDE06B-F431-4CD1-BE41-90B9309CB139}"/>
    <cellStyle name="Normal 85" xfId="2527" xr:uid="{69986219-A858-40E9-B939-66E78DC87600}"/>
    <cellStyle name="Normal 85 2" xfId="31961" xr:uid="{7028FDCE-FE2E-4318-B29C-EFBEB34762D6}"/>
    <cellStyle name="Normal 86" xfId="2699" xr:uid="{8CCB8A3B-749A-40F4-9C93-CF9388314B92}"/>
    <cellStyle name="Normal 86 2" xfId="5704" xr:uid="{6B310136-3D9B-4BB3-BF40-5F79A5ED8576}"/>
    <cellStyle name="Normal 86 2 2" xfId="13031" xr:uid="{3403446F-B0DB-4F35-9349-09CAC2655582}"/>
    <cellStyle name="Normal 86 2 2 2" xfId="26749" xr:uid="{3572946F-FBB5-413A-B96E-5A6B458976F4}"/>
    <cellStyle name="Normal 86 2 3" xfId="18793" xr:uid="{072FECAE-2AE3-42BB-A165-794767C303D3}"/>
    <cellStyle name="Normal 86 3" xfId="11113" xr:uid="{382D440C-3858-4034-B738-810A3307B6C7}"/>
    <cellStyle name="Normal 86 3 2" xfId="23833" xr:uid="{F35711AF-AAB9-4129-92F5-925ECBED67DA}"/>
    <cellStyle name="Normal 86 4" xfId="15880" xr:uid="{1914754F-A95D-4A00-BF92-16C27A061774}"/>
    <cellStyle name="Normal 86 5" xfId="31962" xr:uid="{CFCDB003-0C03-4CB6-A09E-DD1C87A7C1C7}"/>
    <cellStyle name="Normal 87" xfId="2719" xr:uid="{9C64E4CC-E041-46A0-820B-BF7BE552D5BD}"/>
    <cellStyle name="Normal 87 2" xfId="5724" xr:uid="{B69E7A03-C406-4B02-AC69-E7772E94FE73}"/>
    <cellStyle name="Normal 87 2 2" xfId="13051" xr:uid="{0E021805-5469-4C51-AD73-DB1D477BF685}"/>
    <cellStyle name="Normal 87 2 2 2" xfId="26769" xr:uid="{EC58D52B-8CF6-4076-88AF-187DF4FB3784}"/>
    <cellStyle name="Normal 87 2 3" xfId="18813" xr:uid="{DAD7BEFE-DF03-444D-995C-1BE78A849AAF}"/>
    <cellStyle name="Normal 87 3" xfId="11133" xr:uid="{D10B73F9-26C6-41BA-8DE2-C40DB47FD40E}"/>
    <cellStyle name="Normal 87 3 2" xfId="23853" xr:uid="{4E0A7B15-E581-43F9-BB2C-2D2BE5BCB62D}"/>
    <cellStyle name="Normal 87 4" xfId="15900" xr:uid="{7D7A2540-815E-483E-B3F8-720E5574EE2B}"/>
    <cellStyle name="Normal 87 5" xfId="31963" xr:uid="{A76155D3-5CAB-4A9E-9C1F-BAF33B4B01A6}"/>
    <cellStyle name="Normal 88" xfId="2972" xr:uid="{025A0B2F-2DB6-4DEE-9AEB-6F864317396B}"/>
    <cellStyle name="Normal 88 2" xfId="31964" xr:uid="{A4B5C926-EF50-422F-A2B6-62C57F527D89}"/>
    <cellStyle name="Normal 89" xfId="2973" xr:uid="{9B2F2BF7-6FEB-437B-81AD-242274ACEB6C}"/>
    <cellStyle name="Normal 89 2" xfId="31965" xr:uid="{E5E5C24B-51CC-491F-B2A5-67F2A18A942E}"/>
    <cellStyle name="Normal 9" xfId="278" xr:uid="{72A29B36-10D9-40C1-8C38-B957620C5852}"/>
    <cellStyle name="Normal 9 10" xfId="4097" xr:uid="{A887060E-639A-4285-8FA8-69FC6FF58255}"/>
    <cellStyle name="Normal 9 10 2" xfId="7053" xr:uid="{940D3565-DC2F-4FAE-8C7F-49FE1FFE813B}"/>
    <cellStyle name="Normal 9 10 2 2" xfId="14122" xr:uid="{5FAF9980-2ED6-4D9D-8097-FC1815507304}"/>
    <cellStyle name="Normal 9 10 2 2 2" xfId="28098" xr:uid="{76FF1746-E41D-4BD7-9F5B-CA96A5FE590B}"/>
    <cellStyle name="Normal 9 10 2 3" xfId="20142" xr:uid="{5715F25E-93F9-4A4F-A2A1-9CBD80B3C161}"/>
    <cellStyle name="Normal 9 10 3" xfId="12214" xr:uid="{565F5F3A-3C3B-4290-ACCB-022AB17D9EBA}"/>
    <cellStyle name="Normal 9 10 3 2" xfId="25181" xr:uid="{7C50C732-923E-42BF-B070-9904879276C9}"/>
    <cellStyle name="Normal 9 10 4" xfId="17225" xr:uid="{06E45417-A6AF-4F44-97F2-43A4A28609CF}"/>
    <cellStyle name="Normal 9 11" xfId="4703" xr:uid="{5E24CBDC-9BCA-4107-8185-3E4FC1C88931}"/>
    <cellStyle name="Normal 9 11 2" xfId="12506" xr:uid="{34588FCD-A50F-4742-964B-E5D815E0D546}"/>
    <cellStyle name="Normal 9 11 2 2" xfId="25770" xr:uid="{4A6343F3-0DE1-408B-8651-E758F8E5DB12}"/>
    <cellStyle name="Normal 9 11 3" xfId="17814" xr:uid="{8812F96F-B957-4824-8040-B59716D8C557}"/>
    <cellStyle name="Normal 9 12" xfId="10060" xr:uid="{7C707490-F75E-4E1D-B8FC-C4038AE10B1E}"/>
    <cellStyle name="Normal 9 12 2" xfId="22436" xr:uid="{19C9076A-758A-4B34-B77B-092A649D51C6}"/>
    <cellStyle name="Normal 9 13" xfId="14489" xr:uid="{8FCC5D30-91FC-495C-B0EB-C3B3EE7DA595}"/>
    <cellStyle name="Normal 9 2" xfId="575" xr:uid="{F305B949-8FB6-49E2-9E28-17DF36A59EF2}"/>
    <cellStyle name="Normal 9 2 2" xfId="921" xr:uid="{1060CE65-70B8-4615-8CE4-7A645691A522}"/>
    <cellStyle name="Normal 9 2 2 2" xfId="2415" xr:uid="{561D2F1D-3238-4FA0-8AE5-E8E93FBB91FB}"/>
    <cellStyle name="Normal 9 2 2 2 2" xfId="31968" xr:uid="{7E30E97C-EF12-45C1-8626-A7F577709EAA}"/>
    <cellStyle name="Normal 9 2 2 3" xfId="1982" xr:uid="{538F6B5A-515F-469A-955A-280B2C172641}"/>
    <cellStyle name="Normal 9 2 2 3 2" xfId="10866" xr:uid="{9BFAED1D-BE94-4A2D-B30D-13BE92082046}"/>
    <cellStyle name="Normal 9 2 2 3 2 2" xfId="23337" xr:uid="{FD3AC0A2-278E-43D0-AF3A-C8E087C52DD2}"/>
    <cellStyle name="Normal 9 2 2 3 3" xfId="15360" xr:uid="{7CE30BFC-EED9-4CFE-9806-FBD068738631}"/>
    <cellStyle name="Normal 9 2 2 4" xfId="9927" xr:uid="{46A0990F-A116-4B5D-928F-52BE08739E8A}"/>
    <cellStyle name="Normal 9 2 3" xfId="2310" xr:uid="{F2443B25-8467-41B2-A0BE-BF942C3AFFFD}"/>
    <cellStyle name="Normal 9 2 3 2" xfId="31969" xr:uid="{E6E39F1F-BD33-4975-B3B5-790E99A31199}"/>
    <cellStyle name="Normal 9 2 4" xfId="2836" xr:uid="{D877CBA8-9372-4B4E-AF9D-F2D96ECB55E2}"/>
    <cellStyle name="Normal 9 2 4 2" xfId="5839" xr:uid="{7DEACFF4-F632-4B0E-A11C-20A2EA72FF21}"/>
    <cellStyle name="Normal 9 2 4 2 2" xfId="13166" xr:uid="{7FE2C306-58DD-4A34-9C83-B47A198E0A48}"/>
    <cellStyle name="Normal 9 2 4 2 2 2" xfId="26884" xr:uid="{B76724F1-126D-4B55-9CAA-311074EDB4C6}"/>
    <cellStyle name="Normal 9 2 4 2 3" xfId="18928" xr:uid="{BB7E7401-C48E-4986-9EBE-DB7B5118F0F0}"/>
    <cellStyle name="Normal 9 2 4 3" xfId="11250" xr:uid="{2A6D9276-35A4-4EF8-8628-D494AFA9E42D}"/>
    <cellStyle name="Normal 9 2 4 3 2" xfId="23970" xr:uid="{0D53278F-AF6B-41B8-AF50-CF69632589BA}"/>
    <cellStyle name="Normal 9 2 4 4" xfId="16015" xr:uid="{26DBE4FF-21D9-4FB0-9B71-EEBC00A5D4EF}"/>
    <cellStyle name="Normal 9 2 4 5" xfId="31967" xr:uid="{9AD522BC-A99C-4709-81E5-1240286D2349}"/>
    <cellStyle name="Normal 9 2 5" xfId="3100" xr:uid="{D0CFFBC2-43DD-41FF-B922-D017A8E86DC7}"/>
    <cellStyle name="Normal 9 2 5 2" xfId="6097" xr:uid="{CA5B43D4-6142-469C-9CFB-103153B49AB8}"/>
    <cellStyle name="Normal 9 2 5 2 2" xfId="13424" xr:uid="{41A2D98C-8C5F-437D-B9D3-1B0ADC1E413B}"/>
    <cellStyle name="Normal 9 2 5 2 2 2" xfId="27142" xr:uid="{98346A6D-FF5E-4DC9-8286-1106F97815F5}"/>
    <cellStyle name="Normal 9 2 5 2 3" xfId="19186" xr:uid="{0EC60D25-AEBC-415A-8016-E079B0BBA1BF}"/>
    <cellStyle name="Normal 9 2 5 3" xfId="11510" xr:uid="{2E1AC78D-6FD4-4AAC-886E-871932333231}"/>
    <cellStyle name="Normal 9 2 5 3 2" xfId="24230" xr:uid="{7A17E16E-5FF8-4813-A336-52B70FE96650}"/>
    <cellStyle name="Normal 9 2 5 4" xfId="16275" xr:uid="{A6E1C5A2-92BD-497F-B35D-E3553B059946}"/>
    <cellStyle name="Normal 9 2 6" xfId="3345" xr:uid="{FD35C2B4-60B7-4F5B-864D-6AC051C66C32}"/>
    <cellStyle name="Normal 9 2 6 2" xfId="6342" xr:uid="{08C817C8-9399-4093-A7E4-1674713AD22D}"/>
    <cellStyle name="Normal 9 2 6 2 2" xfId="13669" xr:uid="{EFA36FD3-A286-4A9E-914A-B74DE1510911}"/>
    <cellStyle name="Normal 9 2 6 2 2 2" xfId="27387" xr:uid="{807EE1D9-7421-44DE-B771-ED1A62668BDF}"/>
    <cellStyle name="Normal 9 2 6 2 3" xfId="19431" xr:uid="{E36F0E64-6FD8-4DE5-A4E5-5F2A633082AE}"/>
    <cellStyle name="Normal 9 2 6 3" xfId="11755" xr:uid="{BC1EB59C-68A9-40D2-9CFF-1CA719137E53}"/>
    <cellStyle name="Normal 9 2 6 3 2" xfId="24475" xr:uid="{A7D75BD2-0B08-42B2-8FEC-404CA13CB184}"/>
    <cellStyle name="Normal 9 2 6 4" xfId="16520" xr:uid="{4E7B4C60-7B5E-4867-91DE-12F44E0D3C10}"/>
    <cellStyle name="Normal 9 2 7" xfId="1681" xr:uid="{578E5EC0-215A-4E46-857B-1C79EC7C5C36}"/>
    <cellStyle name="Normal 9 2 7 2" xfId="10625" xr:uid="{3463EDAC-8B71-4419-B99A-42ECB278A75F}"/>
    <cellStyle name="Normal 9 2 7 2 2" xfId="23095" xr:uid="{FF742F44-4390-401B-9972-0E33EA127D1F}"/>
    <cellStyle name="Normal 9 2 7 3" xfId="15128" xr:uid="{409FECF2-2AC9-413F-82ED-0950EF557821}"/>
    <cellStyle name="Normal 9 2 8" xfId="9742" xr:uid="{4E31D308-CD0F-4CC7-A347-B6E45A9D3C68}"/>
    <cellStyle name="Normal 9 3" xfId="461" xr:uid="{E9FA4C37-E5C5-46C8-8AC1-A70ECC627D04}"/>
    <cellStyle name="Normal 9 3 2" xfId="922" xr:uid="{C3349471-8619-49A6-9007-5BDE29227759}"/>
    <cellStyle name="Normal 9 3 3" xfId="2265" xr:uid="{7AE7FA85-4BDE-4854-A215-C83AFB5E7648}"/>
    <cellStyle name="Normal 9 3 4" xfId="1868" xr:uid="{AFC2E228-557F-4A5E-A153-D1B27945F8F3}"/>
    <cellStyle name="Normal 9 3 4 2" xfId="10776" xr:uid="{84359026-2628-465F-8ECA-8306FCFB5EA4}"/>
    <cellStyle name="Normal 9 3 4 2 2" xfId="23247" xr:uid="{C91464B3-7746-434E-818B-6F67D5E71BC7}"/>
    <cellStyle name="Normal 9 3 4 3" xfId="15272" xr:uid="{C4386FB4-57BF-49F3-8625-8B0AA94256AC}"/>
    <cellStyle name="Normal 9 3 5" xfId="9887" xr:uid="{AF9DE451-936C-4F45-9827-23D1F2397032}"/>
    <cellStyle name="Normal 9 4" xfId="920" xr:uid="{DD72E4F6-A183-4E69-8534-E08FBE887AC2}"/>
    <cellStyle name="Normal 9 5" xfId="1120" xr:uid="{57FF0A41-A035-4D61-86A4-6E02552DCDFF}"/>
    <cellStyle name="Normal 9 5 2" xfId="31966" xr:uid="{2675E2D1-F71C-4BDF-9EDE-785FBE29F816}"/>
    <cellStyle name="Normal 9 6" xfId="2748" xr:uid="{28D91210-175A-43D0-A78D-29839D978C9B}"/>
    <cellStyle name="Normal 9 6 2" xfId="5752" xr:uid="{A40324D5-5B02-4C38-90B2-17CA0BC8F75C}"/>
    <cellStyle name="Normal 9 6 2 2" xfId="13079" xr:uid="{287D67AB-D425-4E7A-9E60-3D74D5D3B177}"/>
    <cellStyle name="Normal 9 6 2 2 2" xfId="26797" xr:uid="{DE7DBDF1-3C23-41E1-A8AC-B76501DC480D}"/>
    <cellStyle name="Normal 9 6 2 3" xfId="18841" xr:uid="{9724063F-A003-4645-A021-043642CB9488}"/>
    <cellStyle name="Normal 9 6 3" xfId="11162" xr:uid="{E418F80D-59E5-4A7E-9561-42D9877EF8DB}"/>
    <cellStyle name="Normal 9 6 3 2" xfId="23882" xr:uid="{569CBBED-4111-409F-A294-D2391422CC9F}"/>
    <cellStyle name="Normal 9 6 4" xfId="15928" xr:uid="{60A574E6-6875-4727-BA11-3D847A16C7CB}"/>
    <cellStyle name="Normal 9 7" xfId="3012" xr:uid="{E9F12F00-F43F-4454-A763-DA8C9D2E1EA4}"/>
    <cellStyle name="Normal 9 7 2" xfId="6009" xr:uid="{526E04C3-D8AD-49AC-99BA-3BE7F5C50BA4}"/>
    <cellStyle name="Normal 9 7 2 2" xfId="13336" xr:uid="{AC115881-FE33-4B90-AA96-2F773D6DF67E}"/>
    <cellStyle name="Normal 9 7 2 2 2" xfId="27054" xr:uid="{C1BA1DB0-17FD-4B34-B85E-DD204502C529}"/>
    <cellStyle name="Normal 9 7 2 3" xfId="19098" xr:uid="{A4997E4B-88B5-4D29-901F-BF579CD6FC1A}"/>
    <cellStyle name="Normal 9 7 3" xfId="11422" xr:uid="{559C94BA-7BB9-41A9-A1DB-E66DFC5BCD19}"/>
    <cellStyle name="Normal 9 7 3 2" xfId="24142" xr:uid="{8E59BC93-0CD4-4243-8D15-35BC4E3CC4DA}"/>
    <cellStyle name="Normal 9 7 4" xfId="16187" xr:uid="{75E255D2-A979-4AA5-AAB9-A3FF7CF6F93E}"/>
    <cellStyle name="Normal 9 8" xfId="3257" xr:uid="{7CDC7893-2358-4583-BB02-93B98CAA9AC5}"/>
    <cellStyle name="Normal 9 8 2" xfId="6254" xr:uid="{BA14458C-B008-4AE7-899A-C98F5347942F}"/>
    <cellStyle name="Normal 9 8 2 2" xfId="13581" xr:uid="{7FC0C385-FC11-48B1-875E-812C2160F530}"/>
    <cellStyle name="Normal 9 8 2 2 2" xfId="27299" xr:uid="{8EDC7CCC-0258-47EE-A323-84A9719C276C}"/>
    <cellStyle name="Normal 9 8 2 3" xfId="19343" xr:uid="{96AAD95A-878C-43F2-9875-601B35AE6AD8}"/>
    <cellStyle name="Normal 9 8 3" xfId="11667" xr:uid="{890EB4F4-7E1E-4AB1-BE4F-B7D0BDB9E69E}"/>
    <cellStyle name="Normal 9 8 3 2" xfId="24387" xr:uid="{8718DD7F-2851-402E-9074-B0C769D3767F}"/>
    <cellStyle name="Normal 9 8 4" xfId="16432" xr:uid="{5849A578-BDA8-47CB-A10D-7FB6AAE21CF1}"/>
    <cellStyle name="Normal 9 9" xfId="3518" xr:uid="{B944FF93-DE2E-46DB-8575-B0C1B3072C40}"/>
    <cellStyle name="Normal 9 9 2" xfId="6507" xr:uid="{E28A59C3-7136-4F45-8DF2-D805C28064C5}"/>
    <cellStyle name="Normal 9 9 2 2" xfId="13833" xr:uid="{BCC85C8F-AAEC-429C-B1AD-014F32A5D35E}"/>
    <cellStyle name="Normal 9 9 2 2 2" xfId="27552" xr:uid="{2F80FEA3-5724-4E2B-A13A-24CC1DDE2337}"/>
    <cellStyle name="Normal 9 9 2 3" xfId="19596" xr:uid="{AED199CB-61A7-4EF0-87FB-00D5D0001780}"/>
    <cellStyle name="Normal 9 9 3" xfId="11921" xr:uid="{DCB08635-63EE-4CFB-AB49-66262FAEE759}"/>
    <cellStyle name="Normal 9 9 3 2" xfId="24640" xr:uid="{BFB422D7-64D2-40CB-8DDC-DE435682F39A}"/>
    <cellStyle name="Normal 9 9 4" xfId="16684" xr:uid="{DD113A8A-2D41-4701-A403-A290CF710CC0}"/>
    <cellStyle name="Normal 90" xfId="2974" xr:uid="{4640430E-5D49-4A66-97E1-189F407E0C47}"/>
    <cellStyle name="Normal 90 2" xfId="31970" xr:uid="{FD676EF4-23B9-4616-AFCD-D535B3EBF169}"/>
    <cellStyle name="Normal 91" xfId="2990" xr:uid="{94EC6881-9B6C-4A9D-84B1-968F0AE6390F}"/>
    <cellStyle name="Normal 91 2" xfId="31971" xr:uid="{31AF5B86-4C5F-4D3A-9EB8-EA44C00B17A1}"/>
    <cellStyle name="Normal 92" xfId="3481" xr:uid="{43F13826-F73F-420D-8BBB-57B7B0EB47F7}"/>
    <cellStyle name="Normal 92 2" xfId="6478" xr:uid="{424D4555-69D1-4D3E-B4FE-55A029122173}"/>
    <cellStyle name="Normal 92 2 2" xfId="13805" xr:uid="{4FD91868-F159-4E41-BFEE-14B175CCC22F}"/>
    <cellStyle name="Normal 92 2 2 2" xfId="27523" xr:uid="{84273D43-10A2-4C4D-B004-5BDC5DF7CBD0}"/>
    <cellStyle name="Normal 92 2 3" xfId="19567" xr:uid="{6DC95E8C-A209-4C96-9C1A-99338B07335B}"/>
    <cellStyle name="Normal 92 3" xfId="11891" xr:uid="{552A5294-5BF6-4EC6-96B7-83F2263D782C}"/>
    <cellStyle name="Normal 92 3 2" xfId="24611" xr:uid="{4E63B1E9-B246-4063-AD58-A8C2EACE774A}"/>
    <cellStyle name="Normal 92 4" xfId="16656" xr:uid="{7CC669EB-031D-46FD-823D-A2E0DA054328}"/>
    <cellStyle name="Normal 92 5" xfId="31972" xr:uid="{D8FFF80B-8F77-4F4D-A922-09C69E0D19DC}"/>
    <cellStyle name="Normal 93" xfId="4066" xr:uid="{1D5AB303-291D-4ECF-8C80-65382E16D542}"/>
    <cellStyle name="Normal 93 2" xfId="7022" xr:uid="{2A67B344-507A-4BDE-8D1D-FB4026B4F958}"/>
    <cellStyle name="Normal 93 2 2" xfId="14091" xr:uid="{998EFE09-C949-44EB-A27B-27A8E7FFF584}"/>
    <cellStyle name="Normal 93 2 2 2" xfId="28067" xr:uid="{5A60CFA1-0688-4F62-9CE8-7C5E16617856}"/>
    <cellStyle name="Normal 93 2 3" xfId="20111" xr:uid="{180D52D2-A6AB-465C-851D-2FB439A9512F}"/>
    <cellStyle name="Normal 93 3" xfId="12183" xr:uid="{62E10031-732F-48FC-9270-A124FD0D1ADB}"/>
    <cellStyle name="Normal 93 3 2" xfId="25150" xr:uid="{A9A820DA-955A-4731-A4CA-FECB57F583BF}"/>
    <cellStyle name="Normal 93 4" xfId="17194" xr:uid="{AB323B22-641B-47B7-9F53-972287BEC711}"/>
    <cellStyle name="Normal 93 5" xfId="31973" xr:uid="{EA3386C8-AE28-459E-B704-E5C04ADFFB4F}"/>
    <cellStyle name="Normal 94" xfId="1569" xr:uid="{B80442A0-3858-4996-80CD-6C9D4628033B}"/>
    <cellStyle name="Normal 94 2" xfId="31974" xr:uid="{1EADEE26-1AAB-48A6-BD17-42EFBD34897F}"/>
    <cellStyle name="Normal 95" xfId="2267" xr:uid="{7E9CF1DF-32FD-4325-8F63-88979845E05A}"/>
    <cellStyle name="Normal 95 2" xfId="31975" xr:uid="{5A322A26-73F3-4792-BE84-C550689EA536}"/>
    <cellStyle name="Normal 96" xfId="4611" xr:uid="{6C1DE90F-2BA3-4F9F-A087-927EDE024B77}"/>
    <cellStyle name="Normal 96 2" xfId="31976" xr:uid="{A6B84A66-D44D-4748-BAC9-4DFC0CD7D455}"/>
    <cellStyle name="Normal 97" xfId="4614" xr:uid="{FA27AD9D-8C11-4C81-ADA2-910739F93358}"/>
    <cellStyle name="Normal 97 2" xfId="12475" xr:uid="{9E8FD9A4-078E-43E0-9847-70E990D5089C}"/>
    <cellStyle name="Normal 97 2 2" xfId="25694" xr:uid="{40227ABE-4550-422A-B765-B19DEDCC70BF}"/>
    <cellStyle name="Normal 97 3" xfId="17738" xr:uid="{B3254F33-10A8-4EB8-9BDD-4E93DA5214D8}"/>
    <cellStyle name="Normal 97 4" xfId="31977" xr:uid="{5BE044E8-4A2D-4770-8BBE-D4D803CC80A3}"/>
    <cellStyle name="Normal 98" xfId="4795" xr:uid="{D20C4A13-0A9D-4FAF-B023-9AFC88737D63}"/>
    <cellStyle name="Normal 98 2" xfId="12569" xr:uid="{D971E0F8-EDD5-42F0-843D-6392A32DFB6D}"/>
    <cellStyle name="Normal 98 2 2" xfId="25855" xr:uid="{A6EC5329-47B5-4DC4-A293-0F8D1AA24EDA}"/>
    <cellStyle name="Normal 98 3" xfId="17899" xr:uid="{33E9BE2B-DCBD-4891-80DE-DDB24A4AC648}"/>
    <cellStyle name="Normal 98 4" xfId="31978" xr:uid="{586236CE-DE41-41AB-B8C8-94AC332BE3B6}"/>
    <cellStyle name="Normal 99" xfId="5595" xr:uid="{D89C30E3-AFE9-483A-AA83-AC1990B8EA51}"/>
    <cellStyle name="Normal 99 2" xfId="12956" xr:uid="{270C0C0C-C10E-4A73-B9D2-92F97D8B707C}"/>
    <cellStyle name="Normal 99 2 2" xfId="26645" xr:uid="{677633AF-9365-407C-9E5A-9316250D2BEA}"/>
    <cellStyle name="Normal 99 3" xfId="18689" xr:uid="{5DD0A235-26F2-45ED-AA6C-E7F8C517407E}"/>
    <cellStyle name="Normal 99 4" xfId="31979" xr:uid="{F7A60B45-0ADA-426E-9C5E-5FE012064156}"/>
    <cellStyle name="Note" xfId="9439" builtinId="10" customBuiltin="1"/>
    <cellStyle name="Note 1" xfId="31980" xr:uid="{098103D3-DD92-45ED-8334-E3EA3D2CBEEA}"/>
    <cellStyle name="Note 1 2" xfId="31981" xr:uid="{2B9C587A-8C91-4A1D-8AE6-F3D6DDAD7BEC}"/>
    <cellStyle name="Note 1 2 2" xfId="31982" xr:uid="{CFE05C74-266D-4262-83D9-63A0A1A09F6D}"/>
    <cellStyle name="Note 1 3" xfId="31983" xr:uid="{56E15276-D7D9-43E9-B1E6-AE0DFA603A3F}"/>
    <cellStyle name="Note 10" xfId="2700" xr:uid="{C15D792C-5315-47A2-A072-939D45532C46}"/>
    <cellStyle name="Note 10 2" xfId="5705" xr:uid="{CA3B15A2-9C49-4104-9D67-B411C49CC84D}"/>
    <cellStyle name="Note 10 2 2" xfId="13032" xr:uid="{4D26E283-AC02-4CF6-984F-6D87771979C9}"/>
    <cellStyle name="Note 10 2 2 2" xfId="26750" xr:uid="{307F5B51-8CF1-4289-B3A6-871BBE4E00DB}"/>
    <cellStyle name="Note 10 2 3" xfId="18794" xr:uid="{71AF2690-0F0B-412E-90BF-DE4DAF9E22A1}"/>
    <cellStyle name="Note 10 3" xfId="11114" xr:uid="{C2FCB4E6-4B9C-4C1E-BDC3-4B5A1DD9CC0B}"/>
    <cellStyle name="Note 10 3 2" xfId="23834" xr:uid="{B5A26EBC-9783-4073-8730-ADEE0929ECDB}"/>
    <cellStyle name="Note 10 4" xfId="15881" xr:uid="{14C2A698-9461-44C4-BE55-A74C4175BC68}"/>
    <cellStyle name="Note 10 5" xfId="31984" xr:uid="{41D75DEC-2612-45CF-8B2B-C97C7F456239}"/>
    <cellStyle name="Note 11" xfId="2720" xr:uid="{FD25DF72-E078-40E4-9EC7-F7A00E81E71B}"/>
    <cellStyle name="Note 11 2" xfId="5725" xr:uid="{DC4D92C8-CF04-4940-939F-B666C0D4B646}"/>
    <cellStyle name="Note 11 2 2" xfId="13052" xr:uid="{9CD2CD59-584E-47E1-9467-DACCDDB6BCA8}"/>
    <cellStyle name="Note 11 2 2 2" xfId="26770" xr:uid="{FFDD9F29-D574-4973-8309-31C45361DE58}"/>
    <cellStyle name="Note 11 2 3" xfId="18814" xr:uid="{09D36973-4FAC-4F8A-8761-39ABA3092BE1}"/>
    <cellStyle name="Note 11 3" xfId="11134" xr:uid="{CC5AEECB-2858-417F-86BF-F155257F73A9}"/>
    <cellStyle name="Note 11 3 2" xfId="23854" xr:uid="{0FB09685-2F54-4345-B66F-70D353409DC9}"/>
    <cellStyle name="Note 11 4" xfId="15901" xr:uid="{186A075F-88FF-4D2D-8324-08A4758F81F6}"/>
    <cellStyle name="Note 11 5" xfId="31985" xr:uid="{A624C83E-4A16-45DE-9834-B086EEC831A0}"/>
    <cellStyle name="Note 12" xfId="31986" xr:uid="{BFF9D0BA-4C67-4123-B588-3426A390413F}"/>
    <cellStyle name="Note 13" xfId="31987" xr:uid="{55CC6AAE-FEB4-4C58-AB19-70AF1A008685}"/>
    <cellStyle name="Note 14" xfId="31988" xr:uid="{AF8BBCD0-B6D8-404D-BF29-3092F8D6E0F7}"/>
    <cellStyle name="Note 15" xfId="31989" xr:uid="{062170CC-C3E3-487A-A20E-F20771CBDCFC}"/>
    <cellStyle name="Note 16" xfId="31990" xr:uid="{2DC32333-6646-45BD-A10D-D19317872B26}"/>
    <cellStyle name="Note 17" xfId="31991" xr:uid="{D693FEB4-456C-4133-AA9D-4B533D5CD89C}"/>
    <cellStyle name="Note 18" xfId="31992" xr:uid="{E88DFE96-D983-405B-9F19-80FC236AF76A}"/>
    <cellStyle name="Note 19" xfId="31993" xr:uid="{95998228-D64E-4848-8262-00B7DECAF600}"/>
    <cellStyle name="Note 2" xfId="242" xr:uid="{FE9426CF-7377-4DA6-95D7-1B55CA21A957}"/>
    <cellStyle name="Note 2 10" xfId="3006" xr:uid="{F73F9F3B-49B1-4531-A53A-C5EBB424CFD8}"/>
    <cellStyle name="Note 2 10 2" xfId="6003" xr:uid="{0F90B82E-B9A5-4A7C-9EB0-0007AB41B047}"/>
    <cellStyle name="Note 2 10 2 2" xfId="13330" xr:uid="{9B5C3654-2544-499C-9DC7-99367CF980A8}"/>
    <cellStyle name="Note 2 10 2 2 2" xfId="27048" xr:uid="{4DA45D58-C527-458B-AAA5-7FA51E13BAC0}"/>
    <cellStyle name="Note 2 10 2 3" xfId="19092" xr:uid="{7227D359-380F-4677-9E6E-1DCCF82F525D}"/>
    <cellStyle name="Note 2 10 3" xfId="11416" xr:uid="{096FD7D0-C33F-4603-8078-530D1F430CB0}"/>
    <cellStyle name="Note 2 10 3 2" xfId="24136" xr:uid="{00B75BAE-8497-462A-BD4D-B1DE7936F672}"/>
    <cellStyle name="Note 2 10 4" xfId="16181" xr:uid="{E4EE691A-E780-45CC-9E78-6A9576189BD0}"/>
    <cellStyle name="Note 2 11" xfId="3251" xr:uid="{4D9F9CDA-B660-4355-8A8F-3117ACC6C580}"/>
    <cellStyle name="Note 2 11 2" xfId="6248" xr:uid="{DDE4A63D-C5CC-4124-AB9E-1A281689C248}"/>
    <cellStyle name="Note 2 11 2 2" xfId="13575" xr:uid="{18CEB945-3912-48E2-B3C6-0F35BC79B14A}"/>
    <cellStyle name="Note 2 11 2 2 2" xfId="27293" xr:uid="{0BA2FB80-3AFA-424A-9277-E0F5D012C125}"/>
    <cellStyle name="Note 2 11 2 3" xfId="19337" xr:uid="{F0A1AA50-20FB-4B23-B0F5-764370187D98}"/>
    <cellStyle name="Note 2 11 3" xfId="11661" xr:uid="{DB121158-4096-4287-9E04-7853D8509054}"/>
    <cellStyle name="Note 2 11 3 2" xfId="24381" xr:uid="{F6B3ECC6-342E-4FE5-A4E8-3B982A2D0A58}"/>
    <cellStyle name="Note 2 11 4" xfId="16426" xr:uid="{DF16C959-7DCB-4D5C-B6F6-64B99FC2D3B5}"/>
    <cellStyle name="Note 2 12" xfId="1576" xr:uid="{A4595E2E-E3BF-4813-9B9B-470901D0CD0E}"/>
    <cellStyle name="Note 2 12 2" xfId="10575" xr:uid="{6C851D6F-4786-4734-B096-300DC6A3701B}"/>
    <cellStyle name="Note 2 12 2 2" xfId="23045" xr:uid="{961A4543-291E-4C3A-9FAB-070CB57BC3D1}"/>
    <cellStyle name="Note 2 12 3" xfId="15078" xr:uid="{74A76BFA-3CCE-46B7-9175-58EACE835F1C}"/>
    <cellStyle name="Note 2 13" xfId="9639" xr:uid="{C419825C-03E2-419B-BD8B-C3CCDD49C2D0}"/>
    <cellStyle name="Note 2 14" xfId="32336" xr:uid="{48CF49B4-EC0A-463B-B24C-6DE60259102E}"/>
    <cellStyle name="Note 2 15" xfId="32355" xr:uid="{1B8DC48C-E4C0-4569-B807-A45C9E9FD922}"/>
    <cellStyle name="Note 2 16" xfId="9470" xr:uid="{6FF53CCC-4DE5-4F5C-BE9D-53099E2F1C9B}"/>
    <cellStyle name="Note 2 2" xfId="426" xr:uid="{0F4B809A-E082-476E-A288-0F4FE4E72765}"/>
    <cellStyle name="Note 2 2 10" xfId="32337" xr:uid="{AFB42B9A-40CA-46B2-8682-EECE7664D9CE}"/>
    <cellStyle name="Note 2 2 11" xfId="32356" xr:uid="{BB2B6CBA-3045-4D78-843D-20CEAADE5267}"/>
    <cellStyle name="Note 2 2 12" xfId="9478" xr:uid="{5CD8782E-8F2E-4EAF-AEA0-BB931A376E17}"/>
    <cellStyle name="Note 2 2 2" xfId="1061" xr:uid="{289DF45D-D66E-450A-B8E8-6F0FB7A1B5A2}"/>
    <cellStyle name="Note 2 2 2 2" xfId="2021" xr:uid="{B18F4B5E-B8E3-4C7C-8237-34474847C574}"/>
    <cellStyle name="Note 2 2 2 2 2" xfId="5505" xr:uid="{0EC7E66A-B4DB-446F-B7B0-6B56996894DE}"/>
    <cellStyle name="Note 2 2 2 2 2 2" xfId="12873" xr:uid="{7CDB4988-4219-44AE-8A0C-E8D4B8A048BE}"/>
    <cellStyle name="Note 2 2 2 2 2 2 2" xfId="26555" xr:uid="{F0964147-B300-4D0E-BACC-0F8DC61DBE50}"/>
    <cellStyle name="Note 2 2 2 2 2 3" xfId="18599" xr:uid="{13966B1C-A758-4B0F-86CA-8BE221F09249}"/>
    <cellStyle name="Note 2 2 2 2 3" xfId="10905" xr:uid="{24C2FAA2-5D94-4849-B15B-AEBA4ABC73F4}"/>
    <cellStyle name="Note 2 2 2 2 3 2" xfId="23376" xr:uid="{CA6712B7-351D-4694-88B5-546026A0B857}"/>
    <cellStyle name="Note 2 2 2 2 4" xfId="10310" xr:uid="{DA856A18-7C4E-4FD8-ABF9-8E2EA91ED7CA}"/>
    <cellStyle name="Note 2 2 2 2 5" xfId="9935" xr:uid="{B2939EDE-B51F-462A-821E-DA42E9F0B3EA}"/>
    <cellStyle name="Note 2 2 2 2 6" xfId="9611" xr:uid="{87CC12BD-7684-474E-A4CA-7B8797436F1F}"/>
    <cellStyle name="Note 2 2 2 3" xfId="2445" xr:uid="{D98DB83D-CABB-4BB4-891A-047862EC8F09}"/>
    <cellStyle name="Note 2 2 2 3 2" xfId="9981" xr:uid="{DEC0B3EF-B2C5-401F-A444-63753EAA3EBC}"/>
    <cellStyle name="Note 2 2 2 3 3" xfId="9560" xr:uid="{B99993A2-B7B7-492F-82DC-3D77EDFAF140}"/>
    <cellStyle name="Note 2 2 2 4" xfId="2877" xr:uid="{F4185F7C-52C1-4041-8BF9-7DD6F600A02F}"/>
    <cellStyle name="Note 2 2 2 4 2" xfId="5880" xr:uid="{5E6D3C97-F996-4EBE-920B-289B011F6A37}"/>
    <cellStyle name="Note 2 2 2 4 2 2" xfId="13207" xr:uid="{C510257F-8D5F-4789-80B9-8CD20D503A0F}"/>
    <cellStyle name="Note 2 2 2 4 2 2 2" xfId="26925" xr:uid="{72DD044B-7297-4EF6-84AE-CD33EB4E4F25}"/>
    <cellStyle name="Note 2 2 2 4 2 3" xfId="18969" xr:uid="{4363292D-354B-4382-93AA-1D7B71D3C71E}"/>
    <cellStyle name="Note 2 2 2 4 3" xfId="11291" xr:uid="{12B4A5E0-35C8-4515-87C2-BC08B91E6D6C}"/>
    <cellStyle name="Note 2 2 2 4 3 2" xfId="24011" xr:uid="{6903D0B8-7336-47AC-8FC4-98CB669EE359}"/>
    <cellStyle name="Note 2 2 2 4 4" xfId="16056" xr:uid="{01EE73E0-CF08-46B4-A105-7786B5FCD34A}"/>
    <cellStyle name="Note 2 2 2 5" xfId="3141" xr:uid="{6C6D1F15-5DC8-4944-9FE7-BAD13EF2850A}"/>
    <cellStyle name="Note 2 2 2 5 2" xfId="6138" xr:uid="{E28FE4CE-5426-4B1B-AC32-CAD2BFDABA31}"/>
    <cellStyle name="Note 2 2 2 5 2 2" xfId="13465" xr:uid="{2F060151-AF81-4DE0-B2F6-42CCFEFD184A}"/>
    <cellStyle name="Note 2 2 2 5 2 2 2" xfId="27183" xr:uid="{09E0DCD9-838E-46B2-8CFF-087763C24A13}"/>
    <cellStyle name="Note 2 2 2 5 2 3" xfId="19227" xr:uid="{89FF9E39-AA78-42C3-A3AA-3CF4C28E7DEF}"/>
    <cellStyle name="Note 2 2 2 5 3" xfId="11551" xr:uid="{2279FC0C-D264-41A8-B1EC-09AB2A711C98}"/>
    <cellStyle name="Note 2 2 2 5 3 2" xfId="24271" xr:uid="{B76E67B9-3FCE-40D7-BCAC-A845B4F2B085}"/>
    <cellStyle name="Note 2 2 2 5 4" xfId="16316" xr:uid="{1A331F7A-3478-46BE-B255-98EA896E26AA}"/>
    <cellStyle name="Note 2 2 2 6" xfId="3386" xr:uid="{DDC85493-0FA1-4D78-99CC-52C565F0DC6B}"/>
    <cellStyle name="Note 2 2 2 6 2" xfId="6383" xr:uid="{6E5D71AD-4E5A-4D4F-AF00-A8863F8DB0BE}"/>
    <cellStyle name="Note 2 2 2 6 2 2" xfId="13710" xr:uid="{001904A9-C930-4362-B295-C999BCC846CA}"/>
    <cellStyle name="Note 2 2 2 6 2 2 2" xfId="27428" xr:uid="{D39B1B8E-532B-41C8-A08A-EE0B5EF85925}"/>
    <cellStyle name="Note 2 2 2 6 2 3" xfId="19472" xr:uid="{D4B6F57F-5877-4737-8341-12131DDB52C4}"/>
    <cellStyle name="Note 2 2 2 6 3" xfId="11796" xr:uid="{143AD752-200E-436A-9B7A-C266FB18186B}"/>
    <cellStyle name="Note 2 2 2 6 3 2" xfId="24516" xr:uid="{B3F51697-4EE9-4591-A194-91853B15823D}"/>
    <cellStyle name="Note 2 2 2 6 4" xfId="16561" xr:uid="{E7C5DE89-6A64-4186-BE95-E5FB776C5054}"/>
    <cellStyle name="Note 2 2 2 7" xfId="1707" xr:uid="{BF574352-5B2B-4436-9223-060F313303D6}"/>
    <cellStyle name="Note 2 2 2 7 2" xfId="10651" xr:uid="{548D2D12-AA3B-4ABD-9BD2-A92179BAF384}"/>
    <cellStyle name="Note 2 2 2 7 2 2" xfId="23121" xr:uid="{99A8EA33-DC28-44F3-9A38-14DF62317552}"/>
    <cellStyle name="Note 2 2 2 7 3" xfId="15154" xr:uid="{F91D104E-54BD-4A2E-8709-8180A3DEEB36}"/>
    <cellStyle name="Note 2 2 2 8" xfId="9767" xr:uid="{8BB86E75-3D06-45CA-9376-C995232A90EA}"/>
    <cellStyle name="Note 2 2 2 9" xfId="9502" xr:uid="{D1164993-425D-49D7-A44B-5BA584BA0B53}"/>
    <cellStyle name="Note 2 2 3" xfId="1910" xr:uid="{E3A5036C-16B8-4D81-B59F-BB125B3B7EFF}"/>
    <cellStyle name="Note 2 2 3 2" xfId="5438" xr:uid="{5AF22493-570C-4851-81BE-4B53EDF62588}"/>
    <cellStyle name="Note 2 2 3 2 2" xfId="12813" xr:uid="{BA1F3BBA-2722-410F-94F6-2F8C9142B9E5}"/>
    <cellStyle name="Note 2 2 3 2 2 2" xfId="26489" xr:uid="{3706C5D8-AB63-44E3-B4A0-26FD69C893D4}"/>
    <cellStyle name="Note 2 2 3 2 3" xfId="18533" xr:uid="{6ACB1C42-160C-492A-A2D9-8F6CC0919D63}"/>
    <cellStyle name="Note 2 2 3 3" xfId="10815" xr:uid="{92820B4B-BE56-42BA-9E5B-3B972183F5A8}"/>
    <cellStyle name="Note 2 2 3 3 2" xfId="23286" xr:uid="{EBBC88C2-ED82-41D5-8621-2939FEFF0968}"/>
    <cellStyle name="Note 2 2 3 4" xfId="10552" xr:uid="{0C198C91-A127-4307-9BCC-A4886C6FDE13}"/>
    <cellStyle name="Note 2 2 3 5" xfId="9905" xr:uid="{071A0944-DB94-4B7E-BF25-BA4D1960A5D7}"/>
    <cellStyle name="Note 2 2 3 6" xfId="31996" xr:uid="{D8F6E404-0EB1-4CDC-AD9A-02FAC90766D3}"/>
    <cellStyle name="Note 2 2 3 7" xfId="9580" xr:uid="{FC24E34A-BB21-405A-A4FC-5626688C0EF1}"/>
    <cellStyle name="Note 2 2 4" xfId="2250" xr:uid="{4214712E-F41F-4390-8484-0FD17C3DCF17}"/>
    <cellStyle name="Note 2 2 4 2" xfId="9962" xr:uid="{7EC0FF8E-812D-4425-9DE7-8AE1A0610A61}"/>
    <cellStyle name="Note 2 2 4 3" xfId="31997" xr:uid="{DA9D24EA-5D96-40B9-A4BC-A5118E62D967}"/>
    <cellStyle name="Note 2 2 4 4" xfId="9556" xr:uid="{E908CDA3-31A5-4046-BF01-6CF17BD17A17}"/>
    <cellStyle name="Note 2 2 5" xfId="2789" xr:uid="{E13AB5AD-0483-47FD-80E1-D9D18FCA24BE}"/>
    <cellStyle name="Note 2 2 5 2" xfId="5792" xr:uid="{9CB41A58-2638-4962-9804-9E99EC6C61D7}"/>
    <cellStyle name="Note 2 2 5 2 2" xfId="13119" xr:uid="{FBCD63DD-8F67-4982-B99D-BC6DA641D5DB}"/>
    <cellStyle name="Note 2 2 5 2 2 2" xfId="26837" xr:uid="{6B0EDF51-05DF-497B-AD8B-389B22723993}"/>
    <cellStyle name="Note 2 2 5 2 3" xfId="18881" xr:uid="{64990CE5-96FD-4A5B-8092-74513E6C575A}"/>
    <cellStyle name="Note 2 2 5 3" xfId="11203" xr:uid="{2DE9497E-86E7-471E-A15C-F60BF3BF606C}"/>
    <cellStyle name="Note 2 2 5 3 2" xfId="23923" xr:uid="{7BC79D9A-296C-42E6-ACD3-8814875B32F3}"/>
    <cellStyle name="Note 2 2 5 4" xfId="15969" xr:uid="{503ED1F3-7065-4DF8-8BA9-DE74E07DED2F}"/>
    <cellStyle name="Note 2 2 5 5" xfId="31995" xr:uid="{537718FD-1FB3-49E3-B375-F4D7CAA2A6BC}"/>
    <cellStyle name="Note 2 2 6" xfId="3053" xr:uid="{BA14ACDE-F2D9-46C4-8E89-A489D5128F37}"/>
    <cellStyle name="Note 2 2 6 2" xfId="6050" xr:uid="{DE41A764-A80A-4DE3-B0D0-C1374AA3B8A1}"/>
    <cellStyle name="Note 2 2 6 2 2" xfId="13377" xr:uid="{C8B8D17B-1F9D-4F05-93D9-86C4558FC2AC}"/>
    <cellStyle name="Note 2 2 6 2 2 2" xfId="27095" xr:uid="{3A14BFDE-749B-40DC-AFBA-D2C8C72E743D}"/>
    <cellStyle name="Note 2 2 6 2 3" xfId="19139" xr:uid="{FD3DE3A1-CD7C-49B2-8B50-E1417DB466EE}"/>
    <cellStyle name="Note 2 2 6 3" xfId="11463" xr:uid="{0321FADE-C846-46EB-A284-C3BE6D6E5537}"/>
    <cellStyle name="Note 2 2 6 3 2" xfId="24183" xr:uid="{5A166FF4-EFE7-46FD-991D-12B379DA53BB}"/>
    <cellStyle name="Note 2 2 6 4" xfId="16228" xr:uid="{6444216B-6827-4639-819A-3927FDE492D8}"/>
    <cellStyle name="Note 2 2 6 5" xfId="32212" xr:uid="{710CC365-02D9-4071-9E8B-1D746E7056A7}"/>
    <cellStyle name="Note 2 2 7" xfId="3298" xr:uid="{3870CAFF-0390-46B1-BD20-3FB987C6EA1A}"/>
    <cellStyle name="Note 2 2 7 2" xfId="6295" xr:uid="{B9A94167-1CAC-4560-9C2E-99F367F5E612}"/>
    <cellStyle name="Note 2 2 7 2 2" xfId="13622" xr:uid="{85B1F48D-B8C3-443B-81BE-FF8AD856AE30}"/>
    <cellStyle name="Note 2 2 7 2 2 2" xfId="27340" xr:uid="{FDED58D1-7006-40AC-88FC-3C3FB76325E9}"/>
    <cellStyle name="Note 2 2 7 2 3" xfId="19384" xr:uid="{B120A02B-6FC0-46B9-996C-E58FA3D12056}"/>
    <cellStyle name="Note 2 2 7 3" xfId="11708" xr:uid="{ECE2DE48-EEDA-47BD-896B-CC80391EFC5D}"/>
    <cellStyle name="Note 2 2 7 3 2" xfId="24428" xr:uid="{CB888DED-A93F-4AF3-B2E5-BF695DFE6FF5}"/>
    <cellStyle name="Note 2 2 7 4" xfId="16473" xr:uid="{13E2CBBE-0F76-4C5C-A647-EA8F86965B19}"/>
    <cellStyle name="Note 2 2 8" xfId="1602" xr:uid="{BA5BF9E3-147D-4B01-91CA-21C297C15A0B}"/>
    <cellStyle name="Note 2 2 8 2" xfId="10595" xr:uid="{40252EC2-9409-4C19-8DC5-4CEBF4DEE776}"/>
    <cellStyle name="Note 2 2 8 2 2" xfId="23065" xr:uid="{089614F4-5026-4E65-8838-CB109480DF57}"/>
    <cellStyle name="Note 2 2 8 3" xfId="15096" xr:uid="{EBED4DFB-BE09-4437-8E8B-57698604B0DA}"/>
    <cellStyle name="Note 2 2 9" xfId="9664" xr:uid="{582BCC6E-CFAF-46BE-8BFF-F6A21F7F6A79}"/>
    <cellStyle name="Note 2 3" xfId="531" xr:uid="{4D03F6F4-F585-4963-AC55-2A8C2927DCB9}"/>
    <cellStyle name="Note 2 3 10" xfId="4838" xr:uid="{0F07C3BE-092D-44A7-A0C0-C4B229C30E46}"/>
    <cellStyle name="Note 2 3 10 2" xfId="12593" xr:uid="{41522DCE-C0A7-424C-9BE2-3E35038B6720}"/>
    <cellStyle name="Note 2 3 10 2 2" xfId="25897" xr:uid="{B339C191-7763-446F-B3C0-9059B82940F0}"/>
    <cellStyle name="Note 2 3 10 3" xfId="17941" xr:uid="{57DC795B-949F-4DDC-9D38-36DBD4E80488}"/>
    <cellStyle name="Note 2 3 11" xfId="10175" xr:uid="{F72B0D1D-FBAD-437E-8718-FE45BC8061FB}"/>
    <cellStyle name="Note 2 3 11 2" xfId="22544" xr:uid="{3E0B40E8-AD20-4C55-A16D-11FBD2A82EE7}"/>
    <cellStyle name="Note 2 3 12" xfId="9738" xr:uid="{A1471935-AB92-42EA-8550-C730039E12D0}"/>
    <cellStyle name="Note 2 3 12 2" xfId="20427" xr:uid="{EABD8DF1-38BB-4ED4-8D8F-C172E6CBE212}"/>
    <cellStyle name="Note 2 3 12 3" xfId="14578" xr:uid="{F7D4E9BE-1667-4969-BF2C-8A6B7C3595F3}"/>
    <cellStyle name="Note 2 3 2" xfId="1977" xr:uid="{C52D11E2-0104-4571-B1F2-CEC2D03FDDA8}"/>
    <cellStyle name="Note 2 3 2 2" xfId="5472" xr:uid="{AD50252E-C3F3-414C-8CBA-459AF6B1D677}"/>
    <cellStyle name="Note 2 3 2 2 2" xfId="12840" xr:uid="{F02F823A-C8D3-457B-8613-8AA08260A444}"/>
    <cellStyle name="Note 2 3 2 2 2 2" xfId="26522" xr:uid="{007BD58C-D998-4760-9FFE-55AFB54C8CBD}"/>
    <cellStyle name="Note 2 3 2 2 3" xfId="18566" xr:uid="{7243B771-6BAA-406F-B855-BDD61F423F55}"/>
    <cellStyle name="Note 2 3 2 3" xfId="10861" xr:uid="{62F323BF-5A18-4C4B-BA78-D2991BE63E2A}"/>
    <cellStyle name="Note 2 3 2 3 2" xfId="23332" xr:uid="{F2563CB1-0EDA-409B-ABD9-2FE10CB712E6}"/>
    <cellStyle name="Note 2 3 2 4" xfId="15355" xr:uid="{08A4E942-704F-4619-A0CC-1DC628A3C549}"/>
    <cellStyle name="Note 2 3 2 5" xfId="31998" xr:uid="{23BC3225-6339-4C21-B6B3-F9F3F0E279DB}"/>
    <cellStyle name="Note 2 3 3" xfId="2290" xr:uid="{06A6EBE9-F903-41D5-ABBD-A83918B8B4FD}"/>
    <cellStyle name="Note 2 3 3 2" xfId="5653" xr:uid="{8207FCCE-6395-498E-8F01-23E1125F94A9}"/>
    <cellStyle name="Note 2 3 3 2 2" xfId="12992" xr:uid="{2F3B35D8-0E2D-483C-B276-DB77CCB6C445}"/>
    <cellStyle name="Note 2 3 3 2 2 2" xfId="26700" xr:uid="{A4C3D85A-A3D1-42EF-9A4D-12A0C7A9E360}"/>
    <cellStyle name="Note 2 3 3 2 3" xfId="18744" xr:uid="{B931316D-0958-419F-8799-B1E2742DBD42}"/>
    <cellStyle name="Note 2 3 3 3" xfId="11057" xr:uid="{CD4E4C52-22E0-4049-9E24-ED4A749F2905}"/>
    <cellStyle name="Note 2 3 3 3 2" xfId="23539" xr:uid="{88F35E24-8CAF-43E8-B8EC-2A3AE1507035}"/>
    <cellStyle name="Note 2 3 3 4" xfId="15562" xr:uid="{FE628FD2-DEDA-430E-8D7A-FD4C52906153}"/>
    <cellStyle name="Note 2 3 4" xfId="2830" xr:uid="{DEC2B885-0662-4874-BA0D-7ED2CCA3CA48}"/>
    <cellStyle name="Note 2 3 4 2" xfId="5833" xr:uid="{40D281B2-06AC-4A50-A96B-79C85F40CF0D}"/>
    <cellStyle name="Note 2 3 4 2 2" xfId="13160" xr:uid="{AAFB4165-9D41-49A8-A629-B0D096720FD9}"/>
    <cellStyle name="Note 2 3 4 2 2 2" xfId="26878" xr:uid="{89B679C1-8DB5-4441-9B64-B77F83DCBED7}"/>
    <cellStyle name="Note 2 3 4 2 3" xfId="18922" xr:uid="{FB9F7BAD-7766-4CEF-B93A-E07CD93E0F0E}"/>
    <cellStyle name="Note 2 3 4 3" xfId="11244" xr:uid="{9AD0FA9D-C332-405A-987E-5E4E9A2F9AA9}"/>
    <cellStyle name="Note 2 3 4 3 2" xfId="23964" xr:uid="{AFA65CA9-1FF2-4548-9B02-B152AA938381}"/>
    <cellStyle name="Note 2 3 4 4" xfId="16009" xr:uid="{A35D2DE1-286C-4CA2-978C-E57AE371F8C8}"/>
    <cellStyle name="Note 2 3 5" xfId="3094" xr:uid="{6822A540-4397-416B-A281-CB44CB072CED}"/>
    <cellStyle name="Note 2 3 5 2" xfId="6091" xr:uid="{271CBF62-0E68-4C99-AF7E-3AE4D3181B2E}"/>
    <cellStyle name="Note 2 3 5 2 2" xfId="13418" xr:uid="{877E4F8D-F405-4AF9-A396-50E057FAC662}"/>
    <cellStyle name="Note 2 3 5 2 2 2" xfId="27136" xr:uid="{9F5A7F27-D71C-497E-9529-1E758B73509D}"/>
    <cellStyle name="Note 2 3 5 2 3" xfId="19180" xr:uid="{C35A55EB-22A2-439B-B402-7DD812A1F131}"/>
    <cellStyle name="Note 2 3 5 3" xfId="11504" xr:uid="{62A202DA-75F1-4450-A105-3AB47AC3B122}"/>
    <cellStyle name="Note 2 3 5 3 2" xfId="24224" xr:uid="{5E65A88D-7827-4D1C-9A0D-46EED1100D2F}"/>
    <cellStyle name="Note 2 3 5 4" xfId="16269" xr:uid="{D6F6A228-FFEF-4126-A808-8D1714724B0F}"/>
    <cellStyle name="Note 2 3 6" xfId="3339" xr:uid="{14E85B74-E41F-45CA-BB4A-F2D7A040BD0E}"/>
    <cellStyle name="Note 2 3 6 2" xfId="6336" xr:uid="{23052EC5-F2DA-46FE-B9DC-ACAF014E03F3}"/>
    <cellStyle name="Note 2 3 6 2 2" xfId="13663" xr:uid="{6A38AA81-3E1D-413E-84C0-6CCC580888B7}"/>
    <cellStyle name="Note 2 3 6 2 2 2" xfId="27381" xr:uid="{5D6B060E-B21F-4F6F-8868-648C292A1C49}"/>
    <cellStyle name="Note 2 3 6 2 3" xfId="19425" xr:uid="{F01BBD3E-E4C1-435F-ADD9-B909A2170B7D}"/>
    <cellStyle name="Note 2 3 6 3" xfId="11749" xr:uid="{C3572544-A2A9-4C86-B06F-DB8A228AC318}"/>
    <cellStyle name="Note 2 3 6 3 2" xfId="24469" xr:uid="{1FF64E49-7F88-45AC-932D-2BB2656692F6}"/>
    <cellStyle name="Note 2 3 6 4" xfId="16514" xr:uid="{BE18AB2D-577D-4605-9EEC-14CC323A0CF3}"/>
    <cellStyle name="Note 2 3 7" xfId="3601" xr:uid="{94B92329-FFDF-44BE-81E7-976A6D0C1C95}"/>
    <cellStyle name="Note 2 3 7 2" xfId="6590" xr:uid="{1CC47E00-6991-45A0-ACAB-3E91C6B197AE}"/>
    <cellStyle name="Note 2 3 7 2 2" xfId="13916" xr:uid="{6E02A857-BF48-47B7-9DF7-691713855090}"/>
    <cellStyle name="Note 2 3 7 2 2 2" xfId="27635" xr:uid="{2FDC0B77-6D20-4BD9-985A-4C7670400C5C}"/>
    <cellStyle name="Note 2 3 7 2 3" xfId="19679" xr:uid="{AD3E0A26-F90B-4E2F-95B9-E5EF09CE0AF6}"/>
    <cellStyle name="Note 2 3 7 3" xfId="12004" xr:uid="{4CDA6E54-B230-49B7-93A2-B7A58BE90623}"/>
    <cellStyle name="Note 2 3 7 3 2" xfId="24723" xr:uid="{245A4C49-A98B-4C5F-BF64-30F98B500480}"/>
    <cellStyle name="Note 2 3 7 4" xfId="16767" xr:uid="{B79DFF7A-2BC0-4A48-8B00-9A9ECD76F63E}"/>
    <cellStyle name="Note 2 3 8" xfId="4180" xr:uid="{AB1ADC73-DEB8-4FE7-B59D-7E3DA5B14C89}"/>
    <cellStyle name="Note 2 3 8 2" xfId="7136" xr:uid="{224C1582-A67D-4A7B-B7F0-8096AFD4425A}"/>
    <cellStyle name="Note 2 3 8 2 2" xfId="14205" xr:uid="{34FE2516-2C2F-48E5-BF8E-F27BBB877595}"/>
    <cellStyle name="Note 2 3 8 2 2 2" xfId="28181" xr:uid="{3E18B92C-007B-424D-919E-30FBD318327F}"/>
    <cellStyle name="Note 2 3 8 2 3" xfId="20225" xr:uid="{32553F95-1D65-40FE-93CE-2C460AFC9ADE}"/>
    <cellStyle name="Note 2 3 8 3" xfId="12297" xr:uid="{33F79D00-ABE0-499D-AC60-E007791BB732}"/>
    <cellStyle name="Note 2 3 8 3 2" xfId="25264" xr:uid="{58DC617B-3AEC-4CA5-B2FF-589A786FEF7F}"/>
    <cellStyle name="Note 2 3 8 4" xfId="17308" xr:uid="{5F35C916-3DC6-4A56-90A7-1D85777F889F}"/>
    <cellStyle name="Note 2 3 9" xfId="1677" xr:uid="{1B0B03C0-167F-437D-985F-01BE39F0117D}"/>
    <cellStyle name="Note 2 3 9 2" xfId="10621" xr:uid="{FE1FF500-E708-4BE3-8CA2-AD91F6DE3047}"/>
    <cellStyle name="Note 2 3 9 2 2" xfId="23091" xr:uid="{2C8D2E2C-8EDE-4592-A34B-C6863447C6EA}"/>
    <cellStyle name="Note 2 3 9 3" xfId="15124" xr:uid="{41E9718C-D438-4D91-8A25-314E867F9C6A}"/>
    <cellStyle name="Note 2 4" xfId="923" xr:uid="{0FB8D24B-07AE-4AFD-920C-26A35C24CC9D}"/>
    <cellStyle name="Note 2 4 10" xfId="32357" xr:uid="{3D13140B-50EC-43C3-9CE7-A04E7D971CAF}"/>
    <cellStyle name="Note 2 4 11" xfId="9489" xr:uid="{C2E05655-18AD-4A86-A945-537818CCCD15}"/>
    <cellStyle name="Note 2 4 2" xfId="1070" xr:uid="{732A5491-D980-47B0-B2C4-9549CC6C79A5}"/>
    <cellStyle name="Note 2 4 2 2" xfId="2446" xr:uid="{BD81AA39-0C3E-41BC-912A-FDFAFC3DAE98}"/>
    <cellStyle name="Note 2 4 2 2 2" xfId="9986" xr:uid="{439064EA-1D81-4A46-ADED-891DF85A6BA4}"/>
    <cellStyle name="Note 2 4 2 2 3" xfId="9619" xr:uid="{9393CF3D-04F5-493D-B095-0699462A504A}"/>
    <cellStyle name="Note 2 4 2 3" xfId="1949" xr:uid="{72D64ED5-B5BB-461F-99A2-F5910606817D}"/>
    <cellStyle name="Note 2 4 2 3 2" xfId="10844" xr:uid="{6FCD4930-B94F-4BAB-8360-512C15403B98}"/>
    <cellStyle name="Note 2 4 2 3 2 2" xfId="23315" xr:uid="{9DC700C0-3AC3-49DA-8D95-4565DE214712}"/>
    <cellStyle name="Note 2 4 2 3 3" xfId="10031" xr:uid="{9441AB20-BD56-4C8B-9DA9-F9795BEBBD12}"/>
    <cellStyle name="Note 2 4 2 3 4" xfId="10001" xr:uid="{EFE67266-7FA1-495E-BADE-E70C294B13B4}"/>
    <cellStyle name="Note 2 4 2 3 5" xfId="9576" xr:uid="{ACA15CFF-7284-4EBD-9CE0-354B5EC7A1AF}"/>
    <cellStyle name="Note 2 4 2 4" xfId="9911" xr:uid="{9DBF6087-DB66-4414-981E-EDA3D8B473A0}"/>
    <cellStyle name="Note 2 4 2 5" xfId="31999" xr:uid="{7F454683-AB05-411E-BB6F-F15FA0060881}"/>
    <cellStyle name="Note 2 4 2 6" xfId="9510" xr:uid="{3C83F682-DB0C-461B-9075-FC55F5E765B3}"/>
    <cellStyle name="Note 2 4 3" xfId="2416" xr:uid="{81EA8146-9DA6-4EC3-8EB7-1D117A9D0ED8}"/>
    <cellStyle name="Note 2 4 3 2" xfId="9969" xr:uid="{0A116643-6FE7-466B-86B0-4BC5E0440173}"/>
    <cellStyle name="Note 2 4 3 3" xfId="9597" xr:uid="{9A58C511-0487-4617-B009-750AA1D06B25}"/>
    <cellStyle name="Note 2 4 4" xfId="2814" xr:uid="{C56B9828-2A6F-4F27-A2B1-698DABE26959}"/>
    <cellStyle name="Note 2 4 4 2" xfId="5817" xr:uid="{43227DAC-5D97-41DB-9A7A-4B6F2D585B08}"/>
    <cellStyle name="Note 2 4 4 2 2" xfId="13144" xr:uid="{E3006F5D-4196-485E-931E-BA69D048161A}"/>
    <cellStyle name="Note 2 4 4 2 2 2" xfId="26862" xr:uid="{BDF6672C-A42C-4DC9-8E85-9A723638F253}"/>
    <cellStyle name="Note 2 4 4 2 3" xfId="18906" xr:uid="{FF1AFE5A-6D1D-4130-AAC1-E2B289B15CE0}"/>
    <cellStyle name="Note 2 4 4 3" xfId="11228" xr:uid="{69E1E5D5-D8B3-4EDF-B833-03CA03DAE77F}"/>
    <cellStyle name="Note 2 4 4 3 2" xfId="23948" xr:uid="{EF3713F8-EFAE-4E15-A2BA-FFB4273F8C29}"/>
    <cellStyle name="Note 2 4 4 4" xfId="10036" xr:uid="{D9A02565-5F7A-4063-AEC9-EE5D3F1F0379}"/>
    <cellStyle name="Note 2 4 4 5" xfId="9996" xr:uid="{5918D784-C283-427F-9B16-C6A6385EC17F}"/>
    <cellStyle name="Note 2 4 4 6" xfId="9585" xr:uid="{52C38D6C-4BA4-4846-A839-3FF45A4EF32C}"/>
    <cellStyle name="Note 2 4 5" xfId="3078" xr:uid="{ADD899F3-FE3E-4548-90A6-989EC2BA8078}"/>
    <cellStyle name="Note 2 4 5 2" xfId="6075" xr:uid="{5BEA77C2-71F9-4421-A5A9-B08401CD7A01}"/>
    <cellStyle name="Note 2 4 5 2 2" xfId="13402" xr:uid="{4831E65F-6A67-472E-B7D7-0400171D3E39}"/>
    <cellStyle name="Note 2 4 5 2 2 2" xfId="27120" xr:uid="{A4260704-6A89-4B8C-815D-0286604A1EF7}"/>
    <cellStyle name="Note 2 4 5 2 3" xfId="19164" xr:uid="{97453DAF-6A45-4DBA-8FCF-04A939E1C1DA}"/>
    <cellStyle name="Note 2 4 5 3" xfId="11488" xr:uid="{A1DE2D3C-B828-4B2B-B6F8-E090078FA548}"/>
    <cellStyle name="Note 2 4 5 3 2" xfId="24208" xr:uid="{72BD1F4A-1295-4693-89E8-69065A574478}"/>
    <cellStyle name="Note 2 4 5 4" xfId="16253" xr:uid="{6E8D488D-61F3-4AA1-92CF-989F1D7B3B58}"/>
    <cellStyle name="Note 2 4 6" xfId="3323" xr:uid="{037B09EC-A5C8-4B24-999C-796FFCF90469}"/>
    <cellStyle name="Note 2 4 6 2" xfId="6320" xr:uid="{D40F4AFB-A4DA-43E0-863F-85DF07D39BA4}"/>
    <cellStyle name="Note 2 4 6 2 2" xfId="13647" xr:uid="{CC1F7269-C094-4342-ACB9-2CDF962FB622}"/>
    <cellStyle name="Note 2 4 6 2 2 2" xfId="27365" xr:uid="{0C554D15-17DE-48AC-B672-3453B3C94D72}"/>
    <cellStyle name="Note 2 4 6 2 3" xfId="19409" xr:uid="{B50C1147-B8C8-4DC0-99AB-5402A771D36A}"/>
    <cellStyle name="Note 2 4 6 3" xfId="11733" xr:uid="{76769450-D7B0-450F-A599-E2AFDEC62E93}"/>
    <cellStyle name="Note 2 4 6 3 2" xfId="24453" xr:uid="{C1DC0C47-4130-4FCA-B2B3-343E8214BFF1}"/>
    <cellStyle name="Note 2 4 6 4" xfId="16498" xr:uid="{8890ADCF-F3CE-4E3F-A303-EDB76CBAE313}"/>
    <cellStyle name="Note 2 4 7" xfId="1646" xr:uid="{5A8A9F62-3067-40F2-98D7-1025616D9C26}"/>
    <cellStyle name="Note 2 4 7 2" xfId="10616" xr:uid="{D897817C-CEBA-4953-97E6-3464AD983E51}"/>
    <cellStyle name="Note 2 4 7 2 2" xfId="23086" xr:uid="{986CDB8B-2AE6-4B39-ADCC-2F9EE5E92603}"/>
    <cellStyle name="Note 2 4 7 3" xfId="15117" xr:uid="{4002FFAD-128D-4868-A344-CF9265BC2BA1}"/>
    <cellStyle name="Note 2 4 8" xfId="9708" xr:uid="{7DE62A02-5100-432D-9177-69D7662BE76F}"/>
    <cellStyle name="Note 2 4 9" xfId="32338" xr:uid="{D7EE4724-9AB8-40BF-BFF8-8411EFD07DAF}"/>
    <cellStyle name="Note 2 5" xfId="956" xr:uid="{CB872B68-1E1B-4102-8809-462FBC12A3FB}"/>
    <cellStyle name="Note 2 5 2" xfId="1073" xr:uid="{2E33FC99-CBAC-4851-85B4-EBC1D9E817A0}"/>
    <cellStyle name="Note 2 5 2 2" xfId="9622" xr:uid="{D382DE7A-29BF-43BB-ABCC-324E6BB235A2}"/>
    <cellStyle name="Note 2 5 2 2 2" xfId="10294" xr:uid="{5ED2B8BA-5802-41FD-980A-C56645F25731}"/>
    <cellStyle name="Note 2 5 2 3" xfId="9558" xr:uid="{C6947ED9-1737-4B95-9BD7-95847DD1E4AD}"/>
    <cellStyle name="Note 2 5 2 3 2" xfId="10116" xr:uid="{A67092C2-C0AE-4121-8F3C-0CDEC574D37D}"/>
    <cellStyle name="Note 2 5 2 4" xfId="9989" xr:uid="{0F5D4A5C-AFA9-429E-B174-67C4569B2094}"/>
    <cellStyle name="Note 2 5 2 5" xfId="32000" xr:uid="{9B773F7C-F5D1-4929-A3B6-C94E007844EF}"/>
    <cellStyle name="Note 2 5 2 6" xfId="9513" xr:uid="{13255AFF-D5B6-45AA-A7B5-BA5D0385C7B7}"/>
    <cellStyle name="Note 2 5 3" xfId="2424" xr:uid="{781BA614-F7D5-4DB9-97B6-074C2F21D56E}"/>
    <cellStyle name="Note 2 5 3 2" xfId="9972" xr:uid="{ABDFEA67-0FDB-43C2-B1F0-653F2682D7DF}"/>
    <cellStyle name="Note 2 5 3 3" xfId="9600" xr:uid="{9FB7C0AC-E9A3-4DDA-BC6B-FDC77B06B408}"/>
    <cellStyle name="Note 2 5 4" xfId="1863" xr:uid="{3F62AC4E-6572-4C7A-8283-A787994406B3}"/>
    <cellStyle name="Note 2 5 4 2" xfId="10771" xr:uid="{22628107-6C56-44C4-82C4-9C29317C53DE}"/>
    <cellStyle name="Note 2 5 4 2 2" xfId="23242" xr:uid="{D796989E-DC46-426A-933B-8E87BA69F387}"/>
    <cellStyle name="Note 2 5 4 3" xfId="10464" xr:uid="{FE5FF5A9-A97E-4D33-9F87-79C00E36C0EC}"/>
    <cellStyle name="Note 2 5 4 4" xfId="10000" xr:uid="{04186489-79E1-44A9-ABB5-21E68BC49DB8}"/>
    <cellStyle name="Note 2 5 4 5" xfId="9593" xr:uid="{F584721E-487C-4533-BF63-2445A54EE2C5}"/>
    <cellStyle name="Note 2 5 5" xfId="9882" xr:uid="{9C605AC6-1B7F-42EA-A59B-855EBB8123E7}"/>
    <cellStyle name="Note 2 5 6" xfId="32339" xr:uid="{9B00B4A4-BC0F-416C-B78D-7D88965D06D3}"/>
    <cellStyle name="Note 2 5 7" xfId="32358" xr:uid="{1D21B20D-57C3-44A3-95B5-49ED508680D9}"/>
    <cellStyle name="Note 2 5 8" xfId="9492" xr:uid="{5D9BAE07-CA31-403C-A712-1132B47497AB}"/>
    <cellStyle name="Note 2 6" xfId="1056" xr:uid="{1A201240-98F8-4650-B875-4BA74929059F}"/>
    <cellStyle name="Note 2 6 2" xfId="9606" xr:uid="{519A04C2-B720-41F9-A490-08E56FFB4724}"/>
    <cellStyle name="Note 2 6 2 2" xfId="10074" xr:uid="{67C5A344-B7F6-438B-AC01-9A0EC7F7F0CE}"/>
    <cellStyle name="Note 2 6 3" xfId="9589" xr:uid="{554D4B53-B448-4EFE-BB0A-D6EB752B6F11}"/>
    <cellStyle name="Note 2 6 3 2" xfId="10429" xr:uid="{2637171C-0919-4D5E-8F10-FDD4C7D5F38E}"/>
    <cellStyle name="Note 2 6 4" xfId="9976" xr:uid="{54E8EE1D-A96A-4EEC-9DA4-FE389BAE7D27}"/>
    <cellStyle name="Note 2 6 5" xfId="31994" xr:uid="{F2ECD23F-555C-4268-B4E5-95B21E35337B}"/>
    <cellStyle name="Note 2 6 6" xfId="9497" xr:uid="{68045F82-C92C-4F92-9387-8D9CC2D260D0}"/>
    <cellStyle name="Note 2 7" xfId="2198" xr:uid="{CE83AA9C-EA64-421B-A64B-39054458ECC7}"/>
    <cellStyle name="Note 2 7 2" xfId="9957" xr:uid="{81193CB6-CBE0-47A2-9FE1-CE32EDAD0242}"/>
    <cellStyle name="Note 2 7 3" xfId="9588" xr:uid="{2727F163-DE79-48D5-9B8A-C43A33359D2A}"/>
    <cellStyle name="Note 2 8" xfId="2742" xr:uid="{26EEA2C1-0135-4C4E-9672-4EAF40A9DA2D}"/>
    <cellStyle name="Note 2 8 2" xfId="5746" xr:uid="{4E632A95-FE6D-4C14-BACA-C176A42287E5}"/>
    <cellStyle name="Note 2 8 2 2" xfId="13073" xr:uid="{A09306CA-2D0A-4241-8EA9-D7F68F2A0894}"/>
    <cellStyle name="Note 2 8 2 2 2" xfId="26791" xr:uid="{F27FF76B-5ABC-4517-9A0C-9F631251B2F3}"/>
    <cellStyle name="Note 2 8 2 3" xfId="18835" xr:uid="{2DF50B56-4DBF-4F65-87D5-593118978BD9}"/>
    <cellStyle name="Note 2 8 3" xfId="11156" xr:uid="{B06A7881-A043-4D8B-B23D-57C68ED49A4E}"/>
    <cellStyle name="Note 2 8 3 2" xfId="23876" xr:uid="{6C7B61E7-71B6-4DF6-80AD-B71464FABC2E}"/>
    <cellStyle name="Note 2 8 4" xfId="11018" xr:uid="{D3587C72-9DAA-438E-9497-5DDE510DA253}"/>
    <cellStyle name="Note 2 8 5" xfId="9995" xr:uid="{D83262AD-53A3-437D-9675-97FCAB2656B7}"/>
    <cellStyle name="Note 2 8 6" xfId="9569" xr:uid="{D4223492-3085-466E-856D-39733683F03E}"/>
    <cellStyle name="Note 2 9" xfId="2989" xr:uid="{B0302BEA-F1F1-4F03-918E-F329834D22BD}"/>
    <cellStyle name="Note 2 9 2" xfId="5987" xr:uid="{6D83B6C1-54AA-4EF5-91E9-F56808FC894A}"/>
    <cellStyle name="Note 2 9 2 2" xfId="13314" xr:uid="{8A33F3DD-0099-4223-B80B-958BC6CCC8DE}"/>
    <cellStyle name="Note 2 9 2 2 2" xfId="27032" xr:uid="{D9A3DB09-47C1-46EF-872B-8817867C85B5}"/>
    <cellStyle name="Note 2 9 2 3" xfId="19076" xr:uid="{0178AA00-9B33-442C-9B72-9497F4578802}"/>
    <cellStyle name="Note 2 9 3" xfId="11400" xr:uid="{BB262132-69ED-4E56-80DB-E18F704D28F5}"/>
    <cellStyle name="Note 2 9 3 2" xfId="24120" xr:uid="{3BFEDBBF-63EE-4731-8261-A8D0DF59F683}"/>
    <cellStyle name="Note 2 9 4" xfId="16165" xr:uid="{2E9B0867-A16B-48B8-BB9A-B088E0229668}"/>
    <cellStyle name="Note 20" xfId="32001" xr:uid="{C3B5AA3D-27E1-4171-829F-35D774277D67}"/>
    <cellStyle name="Note 21" xfId="32002" xr:uid="{86DCB4B6-6FBD-4758-A974-E0DE95E12ED9}"/>
    <cellStyle name="Note 22" xfId="32003" xr:uid="{D87F76AF-7B6A-4EB2-BBBF-3321FE7EF591}"/>
    <cellStyle name="Note 3" xfId="611" xr:uid="{19D362B4-F482-43FC-9227-71CEF63DF9DF}"/>
    <cellStyle name="Note 3 2" xfId="697" xr:uid="{8D03A66C-EE25-40EC-85E3-E05FF3CC3DB7}"/>
    <cellStyle name="Note 3 2 2" xfId="32006" xr:uid="{62B8EFE3-02FC-4A09-8E46-86EE0C29677B}"/>
    <cellStyle name="Note 3 2 3" xfId="32005" xr:uid="{E980F489-8EEA-4030-9496-5C0764A4DA26}"/>
    <cellStyle name="Note 3 3" xfId="850" xr:uid="{298383D9-6D8F-439F-ACB0-77D200C8EB32}"/>
    <cellStyle name="Note 3 4" xfId="992" xr:uid="{1C4C95B6-DFB6-4A36-A49B-2C8AD96DF123}"/>
    <cellStyle name="Note 3 4 2" xfId="32004" xr:uid="{201032B6-0BAA-428B-80CE-E9C970D61431}"/>
    <cellStyle name="Note 4" xfId="619" xr:uid="{DFFAB499-9D3A-4A4B-B4BD-B8DE977CEC3D}"/>
    <cellStyle name="Note 4 10" xfId="32008" xr:uid="{7FB7905C-4209-4BB7-9549-62C7FD02B833}"/>
    <cellStyle name="Note 4 11" xfId="32007" xr:uid="{24E82DA2-EDA6-4E47-B58F-4C82293931E2}"/>
    <cellStyle name="Note 4 2" xfId="3646" xr:uid="{0C45F998-D409-4D2E-A58D-6778265AE22F}"/>
    <cellStyle name="Note 4 2 2" xfId="6635" xr:uid="{B73F6C1D-F8BF-427A-AADF-9824B8E12060}"/>
    <cellStyle name="Note 4 2 2 2" xfId="13961" xr:uid="{D5E08CB1-2358-4E7A-BDF3-F29696BC8217}"/>
    <cellStyle name="Note 4 2 2 2 2" xfId="27680" xr:uid="{646FA711-A12E-471E-A267-010E77E7F0BA}"/>
    <cellStyle name="Note 4 2 2 3" xfId="19724" xr:uid="{5C17E2C3-5A94-4A48-9F31-BEE659AF8418}"/>
    <cellStyle name="Note 4 2 2 4" xfId="32010" xr:uid="{8CA79176-D6C7-414B-96F6-E6408D6EBFD6}"/>
    <cellStyle name="Note 4 2 3" xfId="12049" xr:uid="{E1A9DF53-FAAB-475E-BF12-EB7A6A8433D2}"/>
    <cellStyle name="Note 4 2 3 2" xfId="24768" xr:uid="{B5C55D24-C033-4BA7-8008-D259ADA99429}"/>
    <cellStyle name="Note 4 2 3 3" xfId="32011" xr:uid="{5042FA2B-EB78-48E2-8008-24003E1F9D50}"/>
    <cellStyle name="Note 4 2 4" xfId="16812" xr:uid="{320678B5-0BCD-45D5-A12C-7EDF46F36A9B}"/>
    <cellStyle name="Note 4 2 4 2" xfId="32012" xr:uid="{65AB1B3C-5893-4614-82A6-1242B1BC6882}"/>
    <cellStyle name="Note 4 2 5" xfId="32013" xr:uid="{98FD8F77-41D4-4ABD-B550-5F46BA4949FC}"/>
    <cellStyle name="Note 4 2 6" xfId="32014" xr:uid="{DF4A8BCE-1076-4358-918B-0F3AD83EE859}"/>
    <cellStyle name="Note 4 2 7" xfId="32009" xr:uid="{19272D49-1D99-4136-BCAE-7F6185671B0C}"/>
    <cellStyle name="Note 4 3" xfId="4225" xr:uid="{18E10CD0-388A-4ACD-9A8A-3D573B0ED498}"/>
    <cellStyle name="Note 4 3 2" xfId="7181" xr:uid="{DBE53490-867A-494F-91F3-9F69DA424299}"/>
    <cellStyle name="Note 4 3 2 2" xfId="14250" xr:uid="{7E3B2605-108F-4367-99E3-9A7B9A9ECFC8}"/>
    <cellStyle name="Note 4 3 2 2 2" xfId="28226" xr:uid="{F1358360-E057-4BEF-86A8-3F5E09E545A1}"/>
    <cellStyle name="Note 4 3 2 3" xfId="20270" xr:uid="{0C53F0A4-3182-4A4B-9BFC-604A3729F5FD}"/>
    <cellStyle name="Note 4 3 3" xfId="12342" xr:uid="{8728F5B5-8359-4674-AD07-72DFD7CD3FA7}"/>
    <cellStyle name="Note 4 3 3 2" xfId="25309" xr:uid="{3A898A22-E99C-48DA-BBC6-D6F364A32CAC}"/>
    <cellStyle name="Note 4 3 4" xfId="17353" xr:uid="{BD248E39-6EAB-4C9F-A877-94F3C116F5B2}"/>
    <cellStyle name="Note 4 3 5" xfId="32015" xr:uid="{42B271EA-7DE5-4577-B2B9-898632F39755}"/>
    <cellStyle name="Note 4 4" xfId="4890" xr:uid="{5C97D92E-C882-460C-AC11-C4DF65CE3A99}"/>
    <cellStyle name="Note 4 4 2" xfId="12638" xr:uid="{8D10CA03-C1D4-4736-8540-9D559A01268D}"/>
    <cellStyle name="Note 4 4 2 2" xfId="25948" xr:uid="{D8681164-C9D3-4340-BF86-009E12DC1E03}"/>
    <cellStyle name="Note 4 4 3" xfId="17992" xr:uid="{3DEAFD5F-68B9-4F55-BA80-369FE5AC3B20}"/>
    <cellStyle name="Note 4 4 4" xfId="32016" xr:uid="{FF8314A6-0C33-4C59-B1B5-FCBDE118F5FC}"/>
    <cellStyle name="Note 4 5" xfId="10227" xr:uid="{117855D7-6FD1-4992-94B1-E51397BD5A04}"/>
    <cellStyle name="Note 4 5 2" xfId="22596" xr:uid="{2A136520-1CC6-45BA-9B30-2DE60B06B62E}"/>
    <cellStyle name="Note 4 5 3" xfId="32017" xr:uid="{79F5F508-DCB0-4342-95A7-7F0C513CF2CD}"/>
    <cellStyle name="Note 4 6" xfId="14624" xr:uid="{83A91A01-5908-4103-BAE9-F4404E94EEF0}"/>
    <cellStyle name="Note 4 6 2" xfId="32018" xr:uid="{F87A8A76-BFA0-4FFF-B0C2-216975F75EF5}"/>
    <cellStyle name="Note 4 7" xfId="32019" xr:uid="{6BB48573-5E4F-4636-A14A-59818A99BD5F}"/>
    <cellStyle name="Note 4 8" xfId="32020" xr:uid="{1067BF7F-52A7-441B-A680-A7D7A4714B30}"/>
    <cellStyle name="Note 4 9" xfId="32021" xr:uid="{E63A5B9E-88B0-43C2-8816-32F2512865DE}"/>
    <cellStyle name="Note 5" xfId="672" xr:uid="{28F059AA-BDF5-47DC-8C1B-2348233F45FC}"/>
    <cellStyle name="Note 5 2" xfId="3656" xr:uid="{BF0CC0E4-FCD4-4A1E-9646-8B6EE6F96085}"/>
    <cellStyle name="Note 5 2 2" xfId="6645" xr:uid="{049208AE-C500-422D-A602-E43EE0C108B8}"/>
    <cellStyle name="Note 5 2 2 2" xfId="13971" xr:uid="{A33BCEC4-20DA-47B1-9960-DB4CF173B30F}"/>
    <cellStyle name="Note 5 2 2 2 2" xfId="27690" xr:uid="{59837BED-6C01-426E-B1D0-2E6187DC261E}"/>
    <cellStyle name="Note 5 2 2 3" xfId="19734" xr:uid="{17F13AE1-BE25-4C1D-8B6C-B422DC295555}"/>
    <cellStyle name="Note 5 2 3" xfId="12059" xr:uid="{03B64B77-0FC4-42F2-B48E-1E709231B159}"/>
    <cellStyle name="Note 5 2 3 2" xfId="24778" xr:uid="{95D9CFB8-65F3-4EB7-8194-AB4BC59BB6C6}"/>
    <cellStyle name="Note 5 2 4" xfId="16822" xr:uid="{B5690F14-F0CD-444A-8630-303403D964EA}"/>
    <cellStyle name="Note 5 2 5" xfId="32023" xr:uid="{5ED9FFAE-D325-4B39-8FF5-BC4D545F7FF9}"/>
    <cellStyle name="Note 5 3" xfId="4235" xr:uid="{26498AD8-819A-439D-AD1B-36C99A5E8361}"/>
    <cellStyle name="Note 5 3 2" xfId="7191" xr:uid="{9939F821-DF26-4212-9183-DDBB32FDDB0D}"/>
    <cellStyle name="Note 5 3 2 2" xfId="14260" xr:uid="{AB6D2EFE-642C-43A1-A4FE-9D107D510E73}"/>
    <cellStyle name="Note 5 3 2 2 2" xfId="28236" xr:uid="{14942BA2-6DF9-4E36-84CC-7ED632B5625D}"/>
    <cellStyle name="Note 5 3 2 3" xfId="20280" xr:uid="{5140F94A-21CE-4588-A3CC-33B1737C03FB}"/>
    <cellStyle name="Note 5 3 3" xfId="12352" xr:uid="{9FF7E734-0E02-42F1-8572-0A2375DE2A8B}"/>
    <cellStyle name="Note 5 3 3 2" xfId="25319" xr:uid="{56D35EF4-887E-4451-9EF5-7F3C4F0E8FE0}"/>
    <cellStyle name="Note 5 3 4" xfId="17363" xr:uid="{5F13B150-726E-432A-B79E-1F407AF9DD8E}"/>
    <cellStyle name="Note 5 3 5" xfId="32022" xr:uid="{0E5501CC-58F5-4C71-A549-4FB23730DF0A}"/>
    <cellStyle name="Note 5 4" xfId="4912" xr:uid="{5AC14846-9AFF-4E44-A826-2E9929074ED5}"/>
    <cellStyle name="Note 5 4 2" xfId="12648" xr:uid="{671C2C93-93F0-4BD0-B28D-67477971A5AB}"/>
    <cellStyle name="Note 5 4 2 2" xfId="25968" xr:uid="{C858946F-AD91-40AE-A349-66FA60A24B8D}"/>
    <cellStyle name="Note 5 4 3" xfId="18012" xr:uid="{4EA182DE-50DB-40AE-A466-4BA95C2DA618}"/>
    <cellStyle name="Note 5 5" xfId="10241" xr:uid="{0EF21370-4418-4B69-A425-64E0F0A65119}"/>
    <cellStyle name="Note 5 5 2" xfId="22609" xr:uid="{5164C70F-2250-47BE-BA16-93129A51C2A1}"/>
    <cellStyle name="Note 5 6" xfId="14647" xr:uid="{7DE711F6-0B06-48C4-BDBC-92DB9C68746C}"/>
    <cellStyle name="Note 6" xfId="637" xr:uid="{B0CCC807-E511-4B55-838E-3EDEF4419A1F}"/>
    <cellStyle name="Note 6 2" xfId="32025" xr:uid="{2212F0EB-4642-49E3-B96B-A733AFE4C79D}"/>
    <cellStyle name="Note 6 3" xfId="32026" xr:uid="{8BD20962-2F98-437C-B62A-F78B466F6014}"/>
    <cellStyle name="Note 6 4" xfId="32024" xr:uid="{B145800F-AEF5-4068-AA72-82637FDFE46F}"/>
    <cellStyle name="Note 7" xfId="760" xr:uid="{D3008963-2F11-46EF-AFEF-7624B5F77CBD}"/>
    <cellStyle name="Note 7 2" xfId="32028" xr:uid="{1EEC7ABE-440E-4CDD-80F8-804E4C723C54}"/>
    <cellStyle name="Note 7 3" xfId="32027" xr:uid="{C1B1E73A-D621-41AB-9689-3B58F5408893}"/>
    <cellStyle name="Note 8" xfId="817" xr:uid="{8FF247BF-166F-476A-816B-5426BC9C0A7F}"/>
    <cellStyle name="Note 8 2" xfId="32029" xr:uid="{6A3749D8-6D2C-41D3-B720-A9AFF299C855}"/>
    <cellStyle name="Note 9" xfId="416" xr:uid="{6B3F2B87-D693-4BB5-B867-8E6DFB5BF9C8}"/>
    <cellStyle name="Note 9 2" xfId="3559" xr:uid="{7A1ACD69-115D-4F85-A92E-967087054D33}"/>
    <cellStyle name="Note 9 2 2" xfId="6548" xr:uid="{E5FBDF86-A307-4B2C-8C31-DB73535CB8C1}"/>
    <cellStyle name="Note 9 2 2 2" xfId="13874" xr:uid="{426C6752-B97A-4B9E-84ED-A6BD68ACB71F}"/>
    <cellStyle name="Note 9 2 2 2 2" xfId="27593" xr:uid="{C8BE945D-F187-4213-A4F3-89D8AE5249C7}"/>
    <cellStyle name="Note 9 2 2 3" xfId="19637" xr:uid="{3CF0EE0B-6F2E-4A43-82DD-60335369BD94}"/>
    <cellStyle name="Note 9 2 3" xfId="11962" xr:uid="{7C1623FB-64A0-47DD-BC8F-94F6E5418139}"/>
    <cellStyle name="Note 9 2 3 2" xfId="24681" xr:uid="{B5E589AC-5CF6-46C0-B801-88E1AFE0325B}"/>
    <cellStyle name="Note 9 2 4" xfId="16725" xr:uid="{7BC5D140-3FA6-4A1D-AE7F-DD4B9B7BDE89}"/>
    <cellStyle name="Note 9 2 5" xfId="32030" xr:uid="{7F83E812-D8A3-47B9-B306-76EC66EB91B3}"/>
    <cellStyle name="Note 9 3" xfId="4138" xr:uid="{A016CA18-A976-4332-9FF5-CF65E539BFD1}"/>
    <cellStyle name="Note 9 3 2" xfId="7094" xr:uid="{5B25FA81-B0D3-4A35-AA47-152F92FB0850}"/>
    <cellStyle name="Note 9 3 2 2" xfId="14163" xr:uid="{66B1E7FD-62EA-493E-A9DB-D2F8EFB6C085}"/>
    <cellStyle name="Note 9 3 2 2 2" xfId="28139" xr:uid="{A2F05F63-ADC8-42C6-8AD4-44BAFFF837F1}"/>
    <cellStyle name="Note 9 3 2 3" xfId="20183" xr:uid="{E6C92B69-5D56-48D9-8ED2-25EA3713742D}"/>
    <cellStyle name="Note 9 3 3" xfId="12255" xr:uid="{AA739028-114A-43CF-93BC-A17E3C7F49A0}"/>
    <cellStyle name="Note 9 3 3 2" xfId="25222" xr:uid="{0019BE8B-7B8F-4CD7-9DDB-B689A0BFAE15}"/>
    <cellStyle name="Note 9 3 4" xfId="17266" xr:uid="{246BF5AB-37C5-406E-B05D-889194471C45}"/>
    <cellStyle name="Note 9 4" xfId="4769" xr:uid="{043A7F31-F2C1-42D3-AD4F-C740E9DBC777}"/>
    <cellStyle name="Note 9 4 2" xfId="12547" xr:uid="{D0215E72-43EB-4AA9-B15B-02C8F57124A3}"/>
    <cellStyle name="Note 9 4 2 2" xfId="25830" xr:uid="{F70513F8-77FB-42B0-88DC-550F0706DDD2}"/>
    <cellStyle name="Note 9 4 3" xfId="17874" xr:uid="{33AF4EBB-D021-4267-B9F6-C1DB71B7B018}"/>
    <cellStyle name="Note 9 5" xfId="10123" xr:uid="{E5C6017C-6A11-49E6-B98C-F942E31FF1BD}"/>
    <cellStyle name="Note 9 5 2" xfId="22493" xr:uid="{D946EB6F-1731-4B31-9F88-938BFAE66B60}"/>
    <cellStyle name="Note 9 6" xfId="14531" xr:uid="{5978F42F-4F92-4D61-918B-76FCBD89A6AF}"/>
    <cellStyle name="Output" xfId="39" builtinId="21" customBuiltin="1"/>
    <cellStyle name="Output 1" xfId="32031" xr:uid="{015C1E7B-D973-4C33-A508-48F4BE88946B}"/>
    <cellStyle name="Output 1 2" xfId="32032" xr:uid="{472A664E-F78A-4085-BB4B-7A6C54780D9A}"/>
    <cellStyle name="Output 1 2 2" xfId="32033" xr:uid="{1A7B0011-F333-4EAC-99CE-91A1359DFBC8}"/>
    <cellStyle name="Output 1 3" xfId="32034" xr:uid="{781378E4-8DB8-407E-AE64-23B9C52A1497}"/>
    <cellStyle name="Output 10" xfId="32035" xr:uid="{B3A05A49-08B6-4350-9E95-4C8F10B3E445}"/>
    <cellStyle name="Output 11" xfId="32036" xr:uid="{A12F39F0-2D21-4CFA-89CB-5DCF80D51B86}"/>
    <cellStyle name="Output 12" xfId="32037" xr:uid="{3F45BE56-BC28-4DA3-87E7-003B0E7BC8CB}"/>
    <cellStyle name="Output 13" xfId="32038" xr:uid="{9E5096EF-8CD0-44AD-AC52-EDBE3804E4E7}"/>
    <cellStyle name="Output 14" xfId="32039" xr:uid="{5759C17A-760C-4E6B-A4B5-CA412C24F5F6}"/>
    <cellStyle name="Output 15" xfId="32040" xr:uid="{FC5569B9-A0F0-4CA1-A4A3-A86DFDD12500}"/>
    <cellStyle name="Output 16" xfId="32041" xr:uid="{51F4F36A-2A3E-4B1A-AF35-1D92FE7CC6EA}"/>
    <cellStyle name="Output 17" xfId="32042" xr:uid="{30B23E1C-61E6-4FD6-ADFB-9460907964B9}"/>
    <cellStyle name="Output 18" xfId="32043" xr:uid="{6854AAE5-DF94-4071-938D-C78603BC6C57}"/>
    <cellStyle name="Output 19" xfId="32044" xr:uid="{E008CBF8-AD09-420E-A699-0D290FF1128E}"/>
    <cellStyle name="Output 19 2" xfId="32045" xr:uid="{0045A633-0888-44FB-A19D-A816C96D3CDF}"/>
    <cellStyle name="Output 2" xfId="243" xr:uid="{DFCF6170-7DAB-4421-94D1-BCEB6F5BDB0F}"/>
    <cellStyle name="Output 2 10" xfId="32359" xr:uid="{21CB861D-8FF6-4A34-9EB0-BA1A4D98051A}"/>
    <cellStyle name="Output 2 11" xfId="9471" xr:uid="{CABD48B7-3D12-40D9-8085-BB401B869C11}"/>
    <cellStyle name="Output 2 2" xfId="427" xr:uid="{965421CC-A713-40C5-AF9F-730279A33131}"/>
    <cellStyle name="Output 2 2 2" xfId="1062" xr:uid="{E66CE42C-F7D0-49BD-9124-6D5C7EB4ED37}"/>
    <cellStyle name="Output 2 2 2 2" xfId="9612" xr:uid="{7942F056-2FB6-4F5F-BB39-1323D4EA304A}"/>
    <cellStyle name="Output 2 2 2 2 2" xfId="10312" xr:uid="{B6A92F81-5156-4963-A2E2-0CBBDA274716}"/>
    <cellStyle name="Output 2 2 2 3" xfId="9982" xr:uid="{604300A7-FF6D-412D-ACC1-CA3E82E09860}"/>
    <cellStyle name="Output 2 2 2 4" xfId="32048" xr:uid="{583E57B3-C071-4201-AB04-623981212404}"/>
    <cellStyle name="Output 2 2 2 5" xfId="9503" xr:uid="{D9258827-8A4B-423A-B89B-4F72C3693624}"/>
    <cellStyle name="Output 2 2 3" xfId="9551" xr:uid="{8C009F55-0D1F-4F75-AEED-90EE5D6CE263}"/>
    <cellStyle name="Output 2 2 3 2" xfId="9624" xr:uid="{1AD5619D-16D2-4E4E-BA7B-9F80B11C8821}"/>
    <cellStyle name="Output 2 2 3 2 2" xfId="10368" xr:uid="{88DADD2C-A983-4E48-96EC-0B1EAA24613E}"/>
    <cellStyle name="Output 2 2 3 3" xfId="10219" xr:uid="{1B4A72F7-E9FD-4360-B73E-0075121322BC}"/>
    <cellStyle name="Output 2 2 3 4" xfId="32049" xr:uid="{7CB645BD-17D0-400A-928D-9356D1A7BC87}"/>
    <cellStyle name="Output 2 2 4" xfId="9561" xr:uid="{2703B2AE-35C9-41E8-A700-B59584C90A13}"/>
    <cellStyle name="Output 2 2 4 2" xfId="10032" xr:uid="{D4C47B69-DF15-442C-8B38-225672262645}"/>
    <cellStyle name="Output 2 2 4 3" xfId="32047" xr:uid="{2BF3F8C1-3908-4532-AEB2-3BC057C1C623}"/>
    <cellStyle name="Output 2 2 5" xfId="9963" xr:uid="{F7DF1D4C-21E2-4992-B03C-90107B43177D}"/>
    <cellStyle name="Output 2 2 6" xfId="32340" xr:uid="{88A619BA-A2EA-426B-B8F9-B372A76F1F7E}"/>
    <cellStyle name="Output 2 2 7" xfId="32360" xr:uid="{C7854ED5-31B6-46B0-A3E7-61F57FC9EDD6}"/>
    <cellStyle name="Output 2 2 8" xfId="9479" xr:uid="{41A385C4-2DFB-4CF7-8A64-B2A89740648B}"/>
    <cellStyle name="Output 2 3" xfId="532" xr:uid="{0F8821C5-BF6A-4453-B43E-A4C48D2AF0D1}"/>
    <cellStyle name="Output 2 3 2" xfId="32050" xr:uid="{6C7D62D2-E83C-4995-A986-28620548EA93}"/>
    <cellStyle name="Output 2 4" xfId="924" xr:uid="{3B408237-26D3-4762-8D32-CEEFD59AC600}"/>
    <cellStyle name="Output 2 4 2" xfId="1071" xr:uid="{E92996AA-0AA7-4CC1-A5A3-9342274681B0}"/>
    <cellStyle name="Output 2 4 2 2" xfId="9620" xr:uid="{F0AED42C-10E0-4239-A20F-D17699831EAA}"/>
    <cellStyle name="Output 2 4 2 2 2" xfId="10313" xr:uid="{04DDAD15-A5C7-4AB4-8942-810B1917FA55}"/>
    <cellStyle name="Output 2 4 2 3" xfId="9987" xr:uid="{DD08836A-88D2-4224-A0EB-B10400305173}"/>
    <cellStyle name="Output 2 4 2 4" xfId="9511" xr:uid="{AEDE2E6B-4079-484C-9027-0CA6B6132819}"/>
    <cellStyle name="Output 2 4 3" xfId="9583" xr:uid="{CAFADC2C-93CA-4606-BA5D-AB07FDFA036D}"/>
    <cellStyle name="Output 2 4 3 2" xfId="9628" xr:uid="{08CC0D8B-6F58-49F1-A0F2-EA108913B814}"/>
    <cellStyle name="Output 2 4 3 2 2" xfId="10026" xr:uid="{3F8DA80F-F3CB-4549-9506-229DE017283B}"/>
    <cellStyle name="Output 2 4 3 3" xfId="10553" xr:uid="{E06DE609-3659-4C44-987F-FC295A10206F}"/>
    <cellStyle name="Output 2 4 4" xfId="9598" xr:uid="{EDCE55AF-21E8-45D2-AB65-0D1133E3DC0A}"/>
    <cellStyle name="Output 2 4 4 2" xfId="12179" xr:uid="{36F3732A-0BCD-40D5-B710-83E2E1257627}"/>
    <cellStyle name="Output 2 4 5" xfId="9970" xr:uid="{9647971E-17BF-4B57-8C91-405165106D6C}"/>
    <cellStyle name="Output 2 4 6" xfId="32341" xr:uid="{0388BF1B-67B9-4B53-A9B5-31FAB6ACC55E}"/>
    <cellStyle name="Output 2 4 7" xfId="32361" xr:uid="{D7B5B824-E8EC-40E8-AAF3-C4DB9A78EF93}"/>
    <cellStyle name="Output 2 4 8" xfId="9490" xr:uid="{8BD6DB8B-982B-4CF4-A982-D12762593F6B}"/>
    <cellStyle name="Output 2 5" xfId="1057" xr:uid="{7512499A-0BCA-4AD0-BA84-8831682A540D}"/>
    <cellStyle name="Output 2 5 2" xfId="9607" xr:uid="{D3194A5F-FED2-4507-B2BD-5DC487A1EC89}"/>
    <cellStyle name="Output 2 5 2 2" xfId="10317" xr:uid="{CD7D6AE3-B8C9-4426-961D-44DE81D8CDCD}"/>
    <cellStyle name="Output 2 5 2 3" xfId="32276" xr:uid="{5307C525-6497-445F-97DE-96227153CFC8}"/>
    <cellStyle name="Output 2 5 3" xfId="9977" xr:uid="{38848328-0BEB-4A6B-976C-3AB5AEE3E564}"/>
    <cellStyle name="Output 2 5 4" xfId="32051" xr:uid="{26F11389-3F65-45A2-84DE-1C1BE3B613B8}"/>
    <cellStyle name="Output 2 5 5" xfId="9498" xr:uid="{C0B53760-403B-49A4-AED3-4F4E3E1D6E9E}"/>
    <cellStyle name="Output 2 6" xfId="2122" xr:uid="{347A3AB0-5137-4236-9464-6DF0A5D95F15}"/>
    <cellStyle name="Output 2 6 2" xfId="9626" xr:uid="{4320B2C6-7D41-4CFC-B0E8-A2335DFFF7CB}"/>
    <cellStyle name="Output 2 6 2 2" xfId="10040" xr:uid="{950D09AB-8E9C-4086-9546-A3EB83FD729E}"/>
    <cellStyle name="Output 2 6 3" xfId="9950" xr:uid="{EADAAC9D-8B9B-4E32-8854-AC40637B004B}"/>
    <cellStyle name="Output 2 6 4" xfId="32046" xr:uid="{E8774591-362B-483E-9FBF-D5912A81B3D5}"/>
    <cellStyle name="Output 2 6 5" xfId="9557" xr:uid="{35C4B38F-C9D2-44A7-A172-E134B6533C5A}"/>
    <cellStyle name="Output 2 7" xfId="1661" xr:uid="{B3DEAAF5-43BD-4069-9379-E6F2FC6439D8}"/>
    <cellStyle name="Output 2 7 2" xfId="10462" xr:uid="{9953AF41-91E3-4EC2-83DD-E14F5AA1A3C0}"/>
    <cellStyle name="Output 2 7 3" xfId="9998" xr:uid="{A2DBEA1B-7238-459F-AD7E-A7CB4C9D63AA}"/>
    <cellStyle name="Output 2 7 4" xfId="9579" xr:uid="{6CC2C1AA-5787-417B-9112-5DEC04387ABB}"/>
    <cellStyle name="Output 2 8" xfId="9722" xr:uid="{E1C15A5A-5160-4C01-9900-AA36058E065C}"/>
    <cellStyle name="Output 2 9" xfId="32342" xr:uid="{C5183D27-B76C-4A17-BD6E-1145ECCA141B}"/>
    <cellStyle name="Output 20" xfId="32052" xr:uid="{4C284CBC-9FF3-4604-8C6D-9EEC8E7E2A1F}"/>
    <cellStyle name="Output 21" xfId="32053" xr:uid="{44B8FE2E-4422-4050-9BC1-7C3D819C79E5}"/>
    <cellStyle name="Output 22" xfId="32054" xr:uid="{919C0B3A-196A-45B7-8BA4-476AE490618F}"/>
    <cellStyle name="Output 23" xfId="32055" xr:uid="{6DF01D2E-6C4A-4A00-AA07-AB53EBBCDB49}"/>
    <cellStyle name="Output 24" xfId="32056" xr:uid="{DABFC817-B73B-4234-9EF2-887E7284C870}"/>
    <cellStyle name="Output 25" xfId="32057" xr:uid="{94AC754D-3868-422A-B79C-A120E9EA71A7}"/>
    <cellStyle name="Output 26" xfId="32058" xr:uid="{49A739A7-A2A0-4D7B-9106-C09139BDDD22}"/>
    <cellStyle name="Output 27" xfId="9519" xr:uid="{D838C88F-A880-47E8-99D8-E8B25D353C66}"/>
    <cellStyle name="Output 3" xfId="372" xr:uid="{569F1573-A2D2-44D7-B1F2-B68DBD0FCA02}"/>
    <cellStyle name="Output 3 2" xfId="987" xr:uid="{DF25CCD1-AD9F-4632-AE08-06E61D20F49D}"/>
    <cellStyle name="Output 3 2 2" xfId="32061" xr:uid="{B38375D3-77EE-4FB1-9CED-BF058FDC6B6E}"/>
    <cellStyle name="Output 3 2 3" xfId="32060" xr:uid="{AA2F3B68-79E4-4B8C-A0C2-A14D7500E0B3}"/>
    <cellStyle name="Output 3 3" xfId="2158" xr:uid="{E8A4E19B-8751-4CC7-B560-CBB37F87C1C0}"/>
    <cellStyle name="Output 3 3 2" xfId="32059" xr:uid="{21901689-4319-48D4-A717-ED99582C5DC7}"/>
    <cellStyle name="Output 3 4" xfId="1647" xr:uid="{400C7C60-35EB-47B1-85BB-440D88C4EDE5}"/>
    <cellStyle name="Output 3 5" xfId="9709" xr:uid="{570C74FF-0CF3-4789-8607-935534491D8B}"/>
    <cellStyle name="Output 4" xfId="153" xr:uid="{7D767926-1A04-49C2-BAC2-D4ED12AE9DC8}"/>
    <cellStyle name="Output 4 2" xfId="32063" xr:uid="{351366C6-87B7-41A1-836D-B3AFCF60D497}"/>
    <cellStyle name="Output 4 3" xfId="32064" xr:uid="{7482B290-B87A-4FC7-86AF-47B84717BDEB}"/>
    <cellStyle name="Output 4 4" xfId="32065" xr:uid="{2475714D-B82E-4C7D-A9AE-A00DDF3C08BA}"/>
    <cellStyle name="Output 4 5" xfId="32066" xr:uid="{4F247F40-F491-4C75-B2B3-BAA6688911C8}"/>
    <cellStyle name="Output 4 6" xfId="32067" xr:uid="{7C5E3685-DEA8-4EDB-8430-22F5361428D0}"/>
    <cellStyle name="Output 4 7" xfId="32062" xr:uid="{2619D7DF-5DB4-451A-9D98-4203E003F8EF}"/>
    <cellStyle name="Output 5" xfId="32068" xr:uid="{0EDCE0EB-33FA-4FDD-B8F6-B8951E3FA1F6}"/>
    <cellStyle name="Output 5 2" xfId="32069" xr:uid="{4A266AF1-DA56-4D0C-BFE4-FDEBCE3C9B8E}"/>
    <cellStyle name="Output 6" xfId="32070" xr:uid="{B0C932D4-3A9C-4CFC-84E6-C81B31F804E2}"/>
    <cellStyle name="Output 7" xfId="32071" xr:uid="{ABD60780-1DC7-4D30-8391-28F7159DE7C5}"/>
    <cellStyle name="Output 8" xfId="32072" xr:uid="{B1790817-52D3-461D-A663-F0CC7E06C9E5}"/>
    <cellStyle name="Output 9" xfId="32073" xr:uid="{73BDCAEE-243D-41E3-8A6D-B0736417C3E2}"/>
    <cellStyle name="Percent" xfId="3" builtinId="5" customBuiltin="1"/>
    <cellStyle name="Percent 10" xfId="3484" xr:uid="{D36EBCB8-1BA8-4303-ADB1-3A52D0206610}"/>
    <cellStyle name="Percent 10 2" xfId="6481" xr:uid="{84EA0DB9-035E-4497-B748-7D5A1A983FC4}"/>
    <cellStyle name="Percent 10 2 2" xfId="13808" xr:uid="{826E9431-6C06-4678-83E7-0AB0B6109F6B}"/>
    <cellStyle name="Percent 10 2 2 2" xfId="27526" xr:uid="{69F095BE-1EAC-4B4C-B6B1-563EF2F8901C}"/>
    <cellStyle name="Percent 10 2 3" xfId="19570" xr:uid="{19BE8778-E701-4786-B052-E0AC3EA6835F}"/>
    <cellStyle name="Percent 10 3" xfId="11894" xr:uid="{1039086A-713B-4204-A94E-03A446E542FA}"/>
    <cellStyle name="Percent 10 3 2" xfId="24614" xr:uid="{55681396-B38A-4FD0-9A43-E4DFD739E883}"/>
    <cellStyle name="Percent 10 4" xfId="16659" xr:uid="{DC50F529-852B-4095-ABF4-08BF33EF3E5D}"/>
    <cellStyle name="Percent 10 5" xfId="28367" xr:uid="{74B1904D-4B49-4B49-8DC0-9FD00E3080EA}"/>
    <cellStyle name="Percent 11" xfId="4069" xr:uid="{30DA0E13-FD69-4BDC-9281-CE15C9B7B75D}"/>
    <cellStyle name="Percent 11 2" xfId="7025" xr:uid="{ADC74DC4-6B55-4344-8B5E-BE441870D848}"/>
    <cellStyle name="Percent 11 2 2" xfId="14094" xr:uid="{68B364CC-1C37-4681-8154-FFAF9F2C0CC7}"/>
    <cellStyle name="Percent 11 2 2 2" xfId="28070" xr:uid="{4605FC62-82C6-4507-8E10-A7C86D4E4E84}"/>
    <cellStyle name="Percent 11 2 3" xfId="20114" xr:uid="{D50D0DBE-6D67-4C9B-97F8-699BBAE911DD}"/>
    <cellStyle name="Percent 11 3" xfId="12186" xr:uid="{42FE981B-3525-4DE1-AAEC-E214C6448D91}"/>
    <cellStyle name="Percent 11 3 2" xfId="25153" xr:uid="{92643C92-1E7B-4FE0-B050-F8FD7F145B7D}"/>
    <cellStyle name="Percent 11 4" xfId="17197" xr:uid="{9B2515D1-E6A5-4B69-811C-FD133490B57D}"/>
    <cellStyle name="Percent 12" xfId="4617" xr:uid="{DBF09ED3-83AA-4BC8-A28E-6BCF9EFBE30A}"/>
    <cellStyle name="Percent 12 2" xfId="12478" xr:uid="{4AFBC4EE-A7AC-42D5-A6D2-479EDDB02585}"/>
    <cellStyle name="Percent 12 2 2" xfId="25697" xr:uid="{DAA8B48D-233D-45F5-AE28-5B70B4D629C2}"/>
    <cellStyle name="Percent 12 3" xfId="17741" xr:uid="{B32C465A-E313-484D-84D5-2E7B4990DE40}"/>
    <cellStyle name="Percent 13" xfId="7534" xr:uid="{F8580ACA-1E75-4C51-973C-83DBD5F26D71}"/>
    <cellStyle name="Percent 13 2" xfId="20406" xr:uid="{589D7C15-739D-47EE-8607-31027A58A0F1}"/>
    <cellStyle name="Percent 14" xfId="7541" xr:uid="{887C5335-B275-4CD6-8737-FF22C84F37EB}"/>
    <cellStyle name="Percent 14 2" xfId="22388" xr:uid="{4EA9A253-F7C7-49FE-AD7B-5A6732F6E39A}"/>
    <cellStyle name="Percent 15" xfId="14436" xr:uid="{D49E4CBA-CD54-4344-9B97-BA5577A1E19D}"/>
    <cellStyle name="Percent 16" xfId="9445" xr:uid="{B348C82E-C5FE-47E7-9D0F-037437B78D03}"/>
    <cellStyle name="Percent 2" xfId="10" xr:uid="{26306A06-CBDC-45C7-AAE7-24897DC47EFB}"/>
    <cellStyle name="Percent 2 10" xfId="9437" xr:uid="{7962DBB7-8DD1-467E-98C6-8E6217AF1DA6}"/>
    <cellStyle name="Percent 2 10 2" xfId="14470" xr:uid="{B5EAEE15-EE19-4E93-B799-EE24EBD1AB40}"/>
    <cellStyle name="Percent 2 10 3" xfId="14445" xr:uid="{82FA9231-AFB2-423F-B540-9BFD8711E3E6}"/>
    <cellStyle name="Percent 2 10 4" xfId="9638" xr:uid="{090647F3-CC94-42D2-BB38-6D4338EDEEAF}"/>
    <cellStyle name="Percent 2 11" xfId="9458" xr:uid="{1D5DC316-3ED1-480B-9DF8-18776FCDE022}"/>
    <cellStyle name="Percent 2 2" xfId="285" xr:uid="{7F85BA51-1A56-4E39-83BD-A6D3CE49C245}"/>
    <cellStyle name="Percent 2 2 2" xfId="2175" xr:uid="{F183FF49-6624-4E7D-9402-D7E7400377AC}"/>
    <cellStyle name="Percent 2 2 2 2" xfId="5601" xr:uid="{5153F227-2385-44E1-A0C0-98A1B9EA28F8}"/>
    <cellStyle name="Percent 2 2 2 2 2" xfId="12958" xr:uid="{635254BC-0C86-4938-B36F-BD1825889416}"/>
    <cellStyle name="Percent 2 2 2 2 2 2" xfId="26651" xr:uid="{504FA7B0-24AE-4FB0-8754-C89F29B93900}"/>
    <cellStyle name="Percent 2 2 2 2 3" xfId="18695" xr:uid="{CAD2AA83-9742-4ABB-956F-076837844BBF}"/>
    <cellStyle name="Percent 2 2 2 3" xfId="11011" xr:uid="{D249FCB3-F22C-477A-89C2-C2B67343DC71}"/>
    <cellStyle name="Percent 2 2 2 3 2" xfId="23486" xr:uid="{E7E707BB-10D1-42E8-AB6B-57B6FCBB36AF}"/>
    <cellStyle name="Percent 2 2 2 4" xfId="15506" xr:uid="{76A6DAA4-4A9F-4BE8-A6DC-D8CE8AF576C0}"/>
    <cellStyle name="Percent 2 2 3" xfId="3521" xr:uid="{5E4D54C3-C813-4152-A33F-74919A89CAD0}"/>
    <cellStyle name="Percent 2 2 3 2" xfId="6510" xr:uid="{740AE627-A709-4C6C-985B-FA7D7F7D6839}"/>
    <cellStyle name="Percent 2 2 3 2 2" xfId="13836" xr:uid="{F2B70AB6-0862-448B-85CF-B23F9EAC433F}"/>
    <cellStyle name="Percent 2 2 3 2 2 2" xfId="27555" xr:uid="{CE5E9550-3515-4B4D-B1DD-B515B0A95449}"/>
    <cellStyle name="Percent 2 2 3 2 3" xfId="19599" xr:uid="{73B842DE-C394-409F-A2BA-D443216D8C26}"/>
    <cellStyle name="Percent 2 2 3 3" xfId="11924" xr:uid="{AAB7C8FC-E30B-48F3-98BF-1449B3B84F13}"/>
    <cellStyle name="Percent 2 2 3 3 2" xfId="24643" xr:uid="{EF8348F1-A8FC-4EA7-AE2C-06577C7A18BA}"/>
    <cellStyle name="Percent 2 2 3 4" xfId="16687" xr:uid="{A7CD7DE9-5CC7-4616-8986-6901B02A2ECE}"/>
    <cellStyle name="Percent 2 2 4" xfId="4100" xr:uid="{B2636098-7056-48E3-8DFE-8B3D4E619E0A}"/>
    <cellStyle name="Percent 2 2 4 2" xfId="7056" xr:uid="{15D2203B-92EB-426D-9611-B0EB37BE5A23}"/>
    <cellStyle name="Percent 2 2 4 2 2" xfId="14125" xr:uid="{7D17AB19-3D4B-44D0-A7FE-ABD9B49490E4}"/>
    <cellStyle name="Percent 2 2 4 2 2 2" xfId="28101" xr:uid="{E3BFE31C-9008-4161-84E5-D4245B6B30D1}"/>
    <cellStyle name="Percent 2 2 4 2 3" xfId="20145" xr:uid="{F367BE58-4890-4F04-9F64-1D44C5334B47}"/>
    <cellStyle name="Percent 2 2 4 3" xfId="12217" xr:uid="{EAA7D7C5-BF7E-49B5-ACFD-BAA789BC23F0}"/>
    <cellStyle name="Percent 2 2 4 3 2" xfId="25184" xr:uid="{D3B300E4-17A8-43DE-8E38-0ABFD2BB67C2}"/>
    <cellStyle name="Percent 2 2 4 4" xfId="17228" xr:uid="{6B8B61B3-C3ED-4C7C-B577-7FA063D716BF}"/>
    <cellStyle name="Percent 2 2 5" xfId="1603" xr:uid="{E698C4F0-2B61-4532-AF43-50626864C027}"/>
    <cellStyle name="Percent 2 2 6" xfId="4706" xr:uid="{534963BD-1822-47F9-B777-126178596237}"/>
    <cellStyle name="Percent 2 2 6 2" xfId="12509" xr:uid="{E744B36C-B64D-448E-A76D-D592C2D8C3C6}"/>
    <cellStyle name="Percent 2 2 6 2 2" xfId="25773" xr:uid="{F9DAD81D-A888-4DAA-9004-30DC86984187}"/>
    <cellStyle name="Percent 2 2 6 3" xfId="17817" xr:uid="{CA4DE431-8306-4DD1-936F-A5BC17A8EBB7}"/>
    <cellStyle name="Percent 2 2 7" xfId="10063" xr:uid="{4BB28568-888E-4E6B-B012-65C78E4FBBC4}"/>
    <cellStyle name="Percent 2 2 7 2" xfId="22439" xr:uid="{E64E0A74-9D4B-4980-A4D2-52C21AAF32D4}"/>
    <cellStyle name="Percent 2 2 8" xfId="9665" xr:uid="{DF3DB817-B878-4AD5-964C-3953A1EBF90F}"/>
    <cellStyle name="Percent 2 2 8 2" xfId="20413" xr:uid="{AB7ECDFD-B0CE-4270-8703-8D6DEB5A7238}"/>
    <cellStyle name="Percent 2 2 8 3" xfId="14492" xr:uid="{8D2A81E5-9E70-4D5B-AFBC-C8906AF324D6}"/>
    <cellStyle name="Percent 2 3" xfId="102" xr:uid="{E1AFB5AA-63E2-4232-8FBE-0069F8B7B12C}"/>
    <cellStyle name="Percent 2 3 2" xfId="3506" xr:uid="{FB350737-6AE1-40CC-B86C-A310E6512A50}"/>
    <cellStyle name="Percent 2 3 2 2" xfId="32227" xr:uid="{E3E8544B-EE16-4399-AAB7-5F7BEDB8F34A}"/>
    <cellStyle name="Percent 2 3 3" xfId="1792" xr:uid="{D447860D-DB63-4F01-980A-0525A82C1644}"/>
    <cellStyle name="Percent 2 3 3 2" xfId="10725" xr:uid="{571CCB5C-1F53-4BA2-AA9B-5B074D25EE4D}"/>
    <cellStyle name="Percent 2 3 3 2 2" xfId="23195" xr:uid="{D1BCE45C-B6B4-49DF-933D-33A7E3245C51}"/>
    <cellStyle name="Percent 2 3 3 3" xfId="15226" xr:uid="{1E6EAA8C-3ACB-41AC-A279-6D69F9F35D5F}"/>
    <cellStyle name="Percent 2 3 4" xfId="32074" xr:uid="{9B308EE5-2FA3-40DE-A84E-697FE0B850FB}"/>
    <cellStyle name="Percent 2 4" xfId="2213" xr:uid="{5C9C214C-96C8-46C4-BD89-73F2800A8A55}"/>
    <cellStyle name="Percent 2 5" xfId="3494" xr:uid="{F12BBA88-217E-484B-A266-374E7F45405A}"/>
    <cellStyle name="Percent 2 5 2" xfId="6488" xr:uid="{65E6548B-5FFB-4FE5-860C-346C8C09A34A}"/>
    <cellStyle name="Percent 2 5 2 2" xfId="13814" xr:uid="{F124A3A6-4F97-46BA-9567-F51C963664F7}"/>
    <cellStyle name="Percent 2 5 2 2 2" xfId="27533" xr:uid="{BCC73A85-0B06-4F67-9E42-3C18BE790099}"/>
    <cellStyle name="Percent 2 5 2 3" xfId="19577" xr:uid="{AD5A87CD-6739-4F00-91D4-D85BAA0E8CC4}"/>
    <cellStyle name="Percent 2 5 3" xfId="11901" xr:uid="{43F69DB1-8915-4560-A11A-F6FBC6886084}"/>
    <cellStyle name="Percent 2 5 3 2" xfId="24621" xr:uid="{84056FA1-8A51-49FF-A929-97165748F653}"/>
    <cellStyle name="Percent 2 5 4" xfId="16665" xr:uid="{CBEADEC6-2B0E-43E9-919A-52D76A9EA8FF}"/>
    <cellStyle name="Percent 2 6" xfId="4077" xr:uid="{AACFFB60-C9B9-4259-8A96-FF6C21AAFF8D}"/>
    <cellStyle name="Percent 2 6 2" xfId="7033" xr:uid="{75A59EFD-1720-497E-AC3F-10256BBB9D56}"/>
    <cellStyle name="Percent 2 6 2 2" xfId="14102" xr:uid="{DC08324E-351E-44D4-9CB3-DE2E7F66944F}"/>
    <cellStyle name="Percent 2 6 2 2 2" xfId="28078" xr:uid="{32A7475F-E361-4FE3-808E-FDE41936D811}"/>
    <cellStyle name="Percent 2 6 2 3" xfId="20122" xr:uid="{A5067EA2-7BE6-45F5-8C22-413A2D8253EC}"/>
    <cellStyle name="Percent 2 6 3" xfId="12194" xr:uid="{68C38F78-B9B5-4B08-8DAE-6A7105CA945A}"/>
    <cellStyle name="Percent 2 6 3 2" xfId="25161" xr:uid="{FB37E8EF-28F1-4184-BA6A-74C9B8509AF2}"/>
    <cellStyle name="Percent 2 6 4" xfId="17205" xr:uid="{027343C6-BF65-4312-89FF-CC956C7D3103}"/>
    <cellStyle name="Percent 2 7" xfId="1575" xr:uid="{27AFA962-5AC4-4634-974C-E5D65F6EA980}"/>
    <cellStyle name="Percent 2 8" xfId="4632" xr:uid="{8574CD3A-B335-4E1F-89C7-FDAD9761046E}"/>
    <cellStyle name="Percent 2 8 2" xfId="12486" xr:uid="{14E7315E-0D40-412E-9CD0-DB2810C53DB9}"/>
    <cellStyle name="Percent 2 8 2 2" xfId="25709" xr:uid="{F08057A8-4572-4FA5-A1CE-8C97FC210208}"/>
    <cellStyle name="Percent 2 8 3" xfId="17753" xr:uid="{5B9D2808-7A36-44AA-BB11-9A7023F48021}"/>
    <cellStyle name="Percent 2 9" xfId="82" xr:uid="{1862993E-4D12-46A7-8F3F-1B4088506685}"/>
    <cellStyle name="Percent 2 9 2" xfId="22400" xr:uid="{65410748-C0D7-4D3A-BD94-2BA33123A635}"/>
    <cellStyle name="Percent 3" xfId="84" xr:uid="{512D9663-274D-488D-AF5A-8A6DC8A57F28}"/>
    <cellStyle name="Percent 3 10" xfId="4079" xr:uid="{AC4F7CEF-EF24-4364-ABA8-27672F2D28CB}"/>
    <cellStyle name="Percent 3 10 2" xfId="7035" xr:uid="{F21DA5B6-9EDE-4EC5-9FBC-837334DD92EF}"/>
    <cellStyle name="Percent 3 10 2 2" xfId="14104" xr:uid="{EAFCEDA5-5D63-478F-B65C-9765B5E91A97}"/>
    <cellStyle name="Percent 3 10 2 2 2" xfId="28080" xr:uid="{CC5143AB-3667-4101-8FC9-AC4CDBF2E1BA}"/>
    <cellStyle name="Percent 3 10 2 3" xfId="20124" xr:uid="{031F64C3-EFAA-416D-8E7D-D7984D97E2D0}"/>
    <cellStyle name="Percent 3 10 3" xfId="12196" xr:uid="{DA5238C6-5327-40CB-A3A3-28D4070F49CB}"/>
    <cellStyle name="Percent 3 10 3 2" xfId="25163" xr:uid="{D4CAC110-E81D-4BA2-8397-A897F1353E13}"/>
    <cellStyle name="Percent 3 10 4" xfId="17207" xr:uid="{2E7033F2-35CB-4B77-AF76-0FAD4198ACF1}"/>
    <cellStyle name="Percent 3 11" xfId="1604" xr:uid="{D0776BE6-0F01-493A-A0C4-5642667AB329}"/>
    <cellStyle name="Percent 3 12" xfId="4634" xr:uid="{6F579682-6C37-45E7-B6A5-D21BC7B1A512}"/>
    <cellStyle name="Percent 3 12 2" xfId="12488" xr:uid="{8563068D-FE1E-43CC-BEB5-67296BE866C3}"/>
    <cellStyle name="Percent 3 12 2 2" xfId="25711" xr:uid="{2BB8EF6D-006B-4602-8B71-42D7321DB31E}"/>
    <cellStyle name="Percent 3 12 3" xfId="17755" xr:uid="{6BC751D6-5AEE-489A-8DCA-5559754EB816}"/>
    <cellStyle name="Percent 3 13" xfId="10014" xr:uid="{0829DC5D-6D8E-4B38-860F-BAFDC141324E}"/>
    <cellStyle name="Percent 3 13 2" xfId="22402" xr:uid="{AC93B391-3E16-443E-B66A-4E36EF3CE21A}"/>
    <cellStyle name="Percent 3 14" xfId="9666" xr:uid="{2FE7D67F-3498-4698-8605-D9C8B4D12349}"/>
    <cellStyle name="Percent 3 14 2" xfId="20414" xr:uid="{50840ADC-3B77-42A7-82C0-3216E31D884B}"/>
    <cellStyle name="Percent 3 14 3" xfId="14447" xr:uid="{567A412B-9B3B-4962-8B81-6666AD68A73A}"/>
    <cellStyle name="Percent 3 15" xfId="9459" xr:uid="{C9640E26-6A8F-42E7-8E4F-9B8DC8AC67C0}"/>
    <cellStyle name="Percent 3 2" xfId="331" xr:uid="{0F83B54C-5104-44CD-9BF2-205F7F3087E7}"/>
    <cellStyle name="Percent 3 2 2" xfId="1945" xr:uid="{6B52E6FD-711D-4579-863E-B94389DB7ADC}"/>
    <cellStyle name="Percent 3 2 2 2" xfId="5464" xr:uid="{70594540-053A-457F-A20D-097B064342FD}"/>
    <cellStyle name="Percent 3 2 2 2 2" xfId="12835" xr:uid="{C6BB582B-400B-4F96-B34B-48F58D6DE43B}"/>
    <cellStyle name="Percent 3 2 2 2 2 2" xfId="26514" xr:uid="{4286B858-4AAE-4018-A7A5-4BD54608D163}"/>
    <cellStyle name="Percent 3 2 2 2 3" xfId="18558" xr:uid="{9919E86D-72B1-4BCA-B8D5-D950D59846F1}"/>
    <cellStyle name="Percent 3 2 2 3" xfId="10842" xr:uid="{AFDC6640-1AF7-4653-9B3B-80AB612E5994}"/>
    <cellStyle name="Percent 3 2 2 3 2" xfId="23313" xr:uid="{36EA4FB0-32BF-44BD-BFEC-927BF5C7748F}"/>
    <cellStyle name="Percent 3 2 2 4" xfId="15336" xr:uid="{3FCD2EF7-838D-4430-8959-CE137F5BD9CF}"/>
    <cellStyle name="Percent 3 2 2 5" xfId="32076" xr:uid="{0B586F8B-6CD2-4CC1-AD66-F7D18E6B4CA1}"/>
    <cellStyle name="Percent 3 2 3" xfId="3530" xr:uid="{9B2A128B-1C45-4F9C-9346-12245843CB2A}"/>
    <cellStyle name="Percent 3 2 3 2" xfId="6519" xr:uid="{EFEF51E7-D5D2-405F-A815-B09BE28E7EE5}"/>
    <cellStyle name="Percent 3 2 3 2 2" xfId="13845" xr:uid="{3F9247F5-8B49-4B8E-85F0-AF2E449B867C}"/>
    <cellStyle name="Percent 3 2 3 2 2 2" xfId="27564" xr:uid="{4B41DFF1-DB04-4E3F-93B5-FED05D52D7C5}"/>
    <cellStyle name="Percent 3 2 3 2 3" xfId="19608" xr:uid="{C4407046-7308-4548-A898-27A3FBB379D9}"/>
    <cellStyle name="Percent 3 2 3 3" xfId="11933" xr:uid="{A2631B51-7246-43F6-B9EE-0E810AA43EA3}"/>
    <cellStyle name="Percent 3 2 3 3 2" xfId="24652" xr:uid="{3D094D81-D723-4A30-8D93-8A0A03D4C718}"/>
    <cellStyle name="Percent 3 2 3 4" xfId="16696" xr:uid="{22087956-3CB0-4C6F-BB5D-375E5C7EE2EA}"/>
    <cellStyle name="Percent 3 2 4" xfId="4109" xr:uid="{2389484E-86D8-4CE9-A43C-60378AA182CA}"/>
    <cellStyle name="Percent 3 2 4 2" xfId="7065" xr:uid="{51F70651-9B66-4594-AA93-50ACF3093DEB}"/>
    <cellStyle name="Percent 3 2 4 2 2" xfId="14134" xr:uid="{CCD313EB-29A0-4B24-8F36-6FC63EE1CFAE}"/>
    <cellStyle name="Percent 3 2 4 2 2 2" xfId="28110" xr:uid="{C3B7DB55-14F7-4363-A2FD-0402ABC234EE}"/>
    <cellStyle name="Percent 3 2 4 2 3" xfId="20154" xr:uid="{4DBC8EF1-85F0-41B7-978A-C2CF6533D49B}"/>
    <cellStyle name="Percent 3 2 4 3" xfId="12226" xr:uid="{E6299E32-4E96-4521-AC7B-4D11981B050F}"/>
    <cellStyle name="Percent 3 2 4 3 2" xfId="25193" xr:uid="{6DBDABB6-923E-48FB-AE85-F57DB04A398D}"/>
    <cellStyle name="Percent 3 2 4 4" xfId="17237" xr:uid="{D726ACC7-215E-43F4-8BA8-8AA498BBDBE9}"/>
    <cellStyle name="Percent 3 2 5" xfId="1802" xr:uid="{88B292CE-1B0A-4814-A788-38AFBCF69934}"/>
    <cellStyle name="Percent 3 2 5 2" xfId="10730" xr:uid="{16E382AB-2E06-48DD-95D4-4AED7AFE606D}"/>
    <cellStyle name="Percent 3 2 5 2 2" xfId="23200" xr:uid="{943BA56A-9BC8-47C7-96E6-501548D95902}"/>
    <cellStyle name="Percent 3 2 5 3" xfId="15230" xr:uid="{C9C123C8-315D-48B1-A023-4C32165FC1AE}"/>
    <cellStyle name="Percent 3 2 6" xfId="4720" xr:uid="{62A52847-CD96-4E13-8F37-7702FB511DD5}"/>
    <cellStyle name="Percent 3 2 6 2" xfId="12518" xr:uid="{7641438F-6242-4B27-B8FD-17E782B5E245}"/>
    <cellStyle name="Percent 3 2 6 2 2" xfId="25785" xr:uid="{D13771AD-62EC-48FD-AE8D-39437FE4DE25}"/>
    <cellStyle name="Percent 3 2 6 3" xfId="17829" xr:uid="{95BBE9F0-A7FC-484A-ABE0-6C97B6DFBC69}"/>
    <cellStyle name="Percent 3 2 7" xfId="10078" xr:uid="{B13023D1-AC81-4AFF-8EA5-BAED02E2E000}"/>
    <cellStyle name="Percent 3 2 7 2" xfId="22452" xr:uid="{AE6258D5-4D86-4659-ACE8-D0A63033097F}"/>
    <cellStyle name="Percent 3 2 8" xfId="9846" xr:uid="{11225969-3A4D-46D2-9899-DED88DB27551}"/>
    <cellStyle name="Percent 3 2 8 2" xfId="20467" xr:uid="{587A54D4-D2F5-4180-BD38-EAB3EBF82F45}"/>
    <cellStyle name="Percent 3 2 8 3" xfId="14501" xr:uid="{266FED8E-197E-4A67-8873-DCAB79F04435}"/>
    <cellStyle name="Percent 3 3" xfId="307" xr:uid="{4082845F-1894-49FC-A0BE-BCBE655C5B97}"/>
    <cellStyle name="Percent 3 4" xfId="927" xr:uid="{EE4B9E33-0208-4542-BA3E-1E25E48FBC7E}"/>
    <cellStyle name="Percent 3 5" xfId="266" xr:uid="{CF84EA2B-C5AC-474A-8DC8-6109507F8967}"/>
    <cellStyle name="Percent 3 5 2" xfId="3516" xr:uid="{B258AF79-B2C1-4DB6-B42B-25FCDC261C1B}"/>
    <cellStyle name="Percent 3 5 2 2" xfId="6505" xr:uid="{25998391-014A-412A-8874-E80976F34141}"/>
    <cellStyle name="Percent 3 5 2 2 2" xfId="13831" xr:uid="{B805829E-0AAC-494C-B188-E296AFEED97D}"/>
    <cellStyle name="Percent 3 5 2 2 2 2" xfId="27550" xr:uid="{FB204CB3-3486-4B83-8104-223A66CA3E70}"/>
    <cellStyle name="Percent 3 5 2 2 3" xfId="19594" xr:uid="{5EB4F79A-A107-4ACC-8C89-CE8B64B06EEF}"/>
    <cellStyle name="Percent 3 5 2 3" xfId="11919" xr:uid="{6D6266E1-EF02-4FD9-B5F2-08C2E433DFF5}"/>
    <cellStyle name="Percent 3 5 2 3 2" xfId="24638" xr:uid="{AA403BD4-1657-453E-B72E-930E78B23B6D}"/>
    <cellStyle name="Percent 3 5 2 4" xfId="16682" xr:uid="{B8D64851-89C2-40C7-94B5-45A4BD3A3A9E}"/>
    <cellStyle name="Percent 3 5 3" xfId="4095" xr:uid="{BC216FC6-117E-4B76-A459-E0A4CB22844C}"/>
    <cellStyle name="Percent 3 5 3 2" xfId="7051" xr:uid="{210BA44B-2907-4D8F-951E-A39560142210}"/>
    <cellStyle name="Percent 3 5 3 2 2" xfId="14120" xr:uid="{FA180B8E-2DE8-4FDF-92F6-EFD28BBE014D}"/>
    <cellStyle name="Percent 3 5 3 2 2 2" xfId="28096" xr:uid="{91C3739F-C0E8-45FC-97FB-3F7EC8C5BF77}"/>
    <cellStyle name="Percent 3 5 3 2 3" xfId="20140" xr:uid="{11F58789-E5D3-4400-AAC3-9CF5DACCA57D}"/>
    <cellStyle name="Percent 3 5 3 3" xfId="12212" xr:uid="{FADC8BF2-A196-47A4-A746-A077E7ADFEF9}"/>
    <cellStyle name="Percent 3 5 3 3 2" xfId="25179" xr:uid="{17C541B8-B35C-4A2E-A479-1F5B64072A88}"/>
    <cellStyle name="Percent 3 5 3 4" xfId="17223" xr:uid="{83209C45-2863-4C6A-BA05-6BC83B522079}"/>
    <cellStyle name="Percent 3 5 4" xfId="4695" xr:uid="{2526393F-989E-4F63-B81C-CD050EDD96A3}"/>
    <cellStyle name="Percent 3 5 4 2" xfId="12504" xr:uid="{ED945F21-1FB6-40BD-8507-69EA613F342A}"/>
    <cellStyle name="Percent 3 5 4 2 2" xfId="25767" xr:uid="{E04FC26E-83D1-4814-A572-302317D197E3}"/>
    <cellStyle name="Percent 3 5 4 3" xfId="17811" xr:uid="{4E146EF0-06BF-48FC-8C64-3900ED9E414D}"/>
    <cellStyle name="Percent 3 5 5" xfId="10055" xr:uid="{24BE7513-66FD-4E76-9E65-B83DC1FDDC4C}"/>
    <cellStyle name="Percent 3 5 5 2" xfId="22433" xr:uid="{ED2BAFC2-3372-4FD3-86D8-54896731AB12}"/>
    <cellStyle name="Percent 3 5 6" xfId="14487" xr:uid="{66C19868-4AC9-4B45-89C9-8B2138337A59}"/>
    <cellStyle name="Percent 3 6" xfId="137" xr:uid="{E6A46EC1-A193-4C69-B7BE-7E4EE82FE0BF}"/>
    <cellStyle name="Percent 3 6 2" xfId="32075" xr:uid="{258C5923-9F15-457F-A26A-4EC66E15F5BF}"/>
    <cellStyle name="Percent 3 7" xfId="978" xr:uid="{CBD345B4-AD91-4621-A23E-B530EB3B3FFA}"/>
    <cellStyle name="Percent 3 8" xfId="108" xr:uid="{5BCCA2FA-A10F-42B8-BE55-31F997CE1BF2}"/>
    <cellStyle name="Percent 3 9" xfId="3496" xr:uid="{78646BFD-7DAE-42CE-89D8-069C53BBD37B}"/>
    <cellStyle name="Percent 3 9 2" xfId="6490" xr:uid="{1EEA6797-BA06-4CAE-A7D5-76FAACAE3D32}"/>
    <cellStyle name="Percent 3 9 2 2" xfId="13816" xr:uid="{C2F96FAC-663C-4290-8563-EF6918E3395C}"/>
    <cellStyle name="Percent 3 9 2 2 2" xfId="27535" xr:uid="{1356CCD1-2CB2-4059-8003-68F89CDE9EFC}"/>
    <cellStyle name="Percent 3 9 2 3" xfId="19579" xr:uid="{B52DDE77-4417-4D2A-B2B2-E26125E0186F}"/>
    <cellStyle name="Percent 3 9 3" xfId="11903" xr:uid="{D2822A03-34C3-41BC-A79B-8AFF2804765A}"/>
    <cellStyle name="Percent 3 9 3 2" xfId="24623" xr:uid="{9FEC4090-9A28-46D7-92CB-C865E16175A4}"/>
    <cellStyle name="Percent 3 9 4" xfId="16667" xr:uid="{5F8928F6-B36C-4E46-AFDC-39D15E95A7B3}"/>
    <cellStyle name="Percent 4" xfId="113" xr:uid="{A55968CB-EDD4-41C6-BB2B-FB0EA2F943C0}"/>
    <cellStyle name="Percent 4 2" xfId="332" xr:uid="{CBD162A8-BFFA-45B0-A368-83FE5E3795EB}"/>
    <cellStyle name="Percent 4 3" xfId="618" xr:uid="{AB3F9097-DB67-46EA-9E37-E713517CC513}"/>
    <cellStyle name="Percent 4 3 2" xfId="3645" xr:uid="{97285D23-4DE1-4005-87BB-BB07783D5F0C}"/>
    <cellStyle name="Percent 4 3 2 2" xfId="6634" xr:uid="{72B5AACE-1C0E-4E4B-A8EF-76CB5FC015D7}"/>
    <cellStyle name="Percent 4 3 2 2 2" xfId="13960" xr:uid="{97D1BCA9-F6FC-44E3-A600-D98E399A5E18}"/>
    <cellStyle name="Percent 4 3 2 2 2 2" xfId="27679" xr:uid="{98B1BE15-9410-4D39-B9E7-6A8635BEE1F3}"/>
    <cellStyle name="Percent 4 3 2 2 3" xfId="19723" xr:uid="{CB69C0E8-B674-4B84-89D4-D18E5601C1BD}"/>
    <cellStyle name="Percent 4 3 2 3" xfId="12048" xr:uid="{3ED0C85A-3D41-469E-A247-E2237A0EAA19}"/>
    <cellStyle name="Percent 4 3 2 3 2" xfId="24767" xr:uid="{BD1993D4-2F19-493B-8F07-0E8541EFC810}"/>
    <cellStyle name="Percent 4 3 2 4" xfId="16811" xr:uid="{1CDC6655-2CED-469E-A2E9-4F5144097906}"/>
    <cellStyle name="Percent 4 3 3" xfId="4224" xr:uid="{96C463BF-24D1-4CD8-A932-19622DDCE02F}"/>
    <cellStyle name="Percent 4 3 3 2" xfId="7180" xr:uid="{80B367C4-23BF-4904-934A-7AE902240621}"/>
    <cellStyle name="Percent 4 3 3 2 2" xfId="14249" xr:uid="{9542446C-7B18-4738-B8A8-C1CD15CAE575}"/>
    <cellStyle name="Percent 4 3 3 2 2 2" xfId="28225" xr:uid="{62C686EC-9E0C-4DD5-8D65-08051287E1E1}"/>
    <cellStyle name="Percent 4 3 3 2 3" xfId="20269" xr:uid="{537A1934-9E86-4BB4-BA5D-BF305F25E594}"/>
    <cellStyle name="Percent 4 3 3 3" xfId="12341" xr:uid="{6565DF02-0C98-4B73-9816-651A2E091AE2}"/>
    <cellStyle name="Percent 4 3 3 3 2" xfId="25308" xr:uid="{18112AB9-D4AA-4C4C-9407-D47786382B40}"/>
    <cellStyle name="Percent 4 3 3 4" xfId="17352" xr:uid="{C01ED3B4-2981-437F-8B25-098DC6BF9A53}"/>
    <cellStyle name="Percent 4 3 4" xfId="4889" xr:uid="{1DDAB2C8-933C-4B57-92A7-2C46FC18FAC7}"/>
    <cellStyle name="Percent 4 3 4 2" xfId="12637" xr:uid="{5569BEC8-DA02-4706-BACF-6DBD63558395}"/>
    <cellStyle name="Percent 4 3 4 2 2" xfId="25947" xr:uid="{CF175FA8-8752-4E24-A4F3-F71DCAF8CFED}"/>
    <cellStyle name="Percent 4 3 4 3" xfId="17991" xr:uid="{F498A450-480D-4E8A-A07F-DC7FFCBC4188}"/>
    <cellStyle name="Percent 4 3 5" xfId="10226" xr:uid="{FC8DC182-803F-456C-802F-6057FD582801}"/>
    <cellStyle name="Percent 4 3 5 2" xfId="22595" xr:uid="{209A6E15-8707-4DA5-9613-ACCBF055D6ED}"/>
    <cellStyle name="Percent 4 3 6" xfId="14623" xr:uid="{0907B879-22AE-49C9-9E0A-B661B95F5A07}"/>
    <cellStyle name="Percent 4 4" xfId="928" xr:uid="{F6C0A07F-39CB-4EE8-87C9-E38FC1947AB2}"/>
    <cellStyle name="Percent 4 5" xfId="272" xr:uid="{B65C8DE3-546D-4C64-9A45-36DDF9E95FE9}"/>
    <cellStyle name="Percent 4 6" xfId="139" xr:uid="{AD0AFE63-3A53-4367-B065-09410D31E89B}"/>
    <cellStyle name="Percent 4 6 2" xfId="32077" xr:uid="{3D16717C-0F45-483C-8BE5-6E45AC470FDB}"/>
    <cellStyle name="Percent 4 7" xfId="1937" xr:uid="{015654FC-272A-4549-B86F-A874E3DC0235}"/>
    <cellStyle name="Percent 5" xfId="249" xr:uid="{2C2584F4-964A-43DB-B08D-7B47D65BC8F4}"/>
    <cellStyle name="Percent 5 10" xfId="1607" xr:uid="{3DF6CFD2-EC3E-42CD-801F-C9553DF06848}"/>
    <cellStyle name="Percent 5 10 2" xfId="10597" xr:uid="{72DD1D62-8C87-42DE-9B96-803A2E4C753F}"/>
    <cellStyle name="Percent 5 10 2 2" xfId="23067" xr:uid="{3756E72B-ECCB-4928-A7F2-AC420C0A130B}"/>
    <cellStyle name="Percent 5 10 3" xfId="15098" xr:uid="{AC97A6AD-943B-4EFA-BDC4-27DCB5972E1B}"/>
    <cellStyle name="Percent 5 11" xfId="4690" xr:uid="{E97C8861-3BD1-4447-A691-257A74F873E9}"/>
    <cellStyle name="Percent 5 11 2" xfId="12503" xr:uid="{82F9B137-1A65-44EF-90FB-C7AB22162195}"/>
    <cellStyle name="Percent 5 11 2 2" xfId="25762" xr:uid="{D839F6AD-4AAA-4A28-A1A2-C13AB3B2EAEB}"/>
    <cellStyle name="Percent 5 11 3" xfId="17806" xr:uid="{E2D5F340-F176-4D8F-82EE-E65BE37AE216}"/>
    <cellStyle name="Percent 5 12" xfId="10047" xr:uid="{AD4E7AA5-1378-4724-9528-EC5F1B595747}"/>
    <cellStyle name="Percent 5 12 2" xfId="22426" xr:uid="{6F43AB78-5BBF-4841-BC86-71DD82D40F31}"/>
    <cellStyle name="Percent 5 13" xfId="9669" xr:uid="{D13A8B90-20CD-4E7D-90D0-C44F510FA6FA}"/>
    <cellStyle name="Percent 5 13 2" xfId="20415" xr:uid="{98F80321-7343-4A08-8DC5-3E4266A829AB}"/>
    <cellStyle name="Percent 5 13 3" xfId="14486" xr:uid="{50166BDC-F7A4-4EFB-B9F9-0F3073199E3E}"/>
    <cellStyle name="Percent 5 2" xfId="930" xr:uid="{4B8A7B70-3154-4AD3-9D41-1B906D979A5C}"/>
    <cellStyle name="Percent 5 2 2" xfId="2418" xr:uid="{37798562-4540-4B04-8138-126439315BD1}"/>
    <cellStyle name="Percent 5 2 3" xfId="1917" xr:uid="{8BC5F174-BEBB-455A-B15C-9FB88AE17DB2}"/>
    <cellStyle name="Percent 5 2 3 2" xfId="10822" xr:uid="{A4B47B64-72BC-44E7-AA66-F79C0459DE33}"/>
    <cellStyle name="Percent 5 2 3 2 2" xfId="23293" xr:uid="{9CC147F7-B5AA-4E8B-891C-3E69EE3A849E}"/>
    <cellStyle name="Percent 5 2 3 3" xfId="15317" xr:uid="{A3702C5F-2E1E-48E9-B6CA-9B685CE6BB98}"/>
    <cellStyle name="Percent 5 2 4" xfId="9908" xr:uid="{504911D3-9ADD-4A89-AFF3-7DDB6F6F6DF4}"/>
    <cellStyle name="Percent 5 3" xfId="929" xr:uid="{2F57067D-37EE-4559-B9AC-4B9E305CC0F3}"/>
    <cellStyle name="Percent 5 4" xfId="2040" xr:uid="{5072F79A-9C82-4398-8BD9-C491B689ABD7}"/>
    <cellStyle name="Percent 5 4 2" xfId="5519" xr:uid="{5DBDA673-253A-438E-AB60-4E44011A98FE}"/>
    <cellStyle name="Percent 5 4 2 2" xfId="12887" xr:uid="{840EB02D-FF5D-4E98-96A1-46DDD82BD966}"/>
    <cellStyle name="Percent 5 4 2 2 2" xfId="26569" xr:uid="{7CC77C85-1A07-426B-874A-1D1CD23365B6}"/>
    <cellStyle name="Percent 5 4 2 3" xfId="18613" xr:uid="{6D7C3907-81DA-4F26-B2A7-828B32E795FC}"/>
    <cellStyle name="Percent 5 4 3" xfId="10924" xr:uid="{9DE00663-AE66-459A-ABBA-63AA40C0061C}"/>
    <cellStyle name="Percent 5 4 3 2" xfId="23395" xr:uid="{68EE8BBA-1A65-4C06-9DCA-E01169EC9C64}"/>
    <cellStyle name="Percent 5 4 4" xfId="15417" xr:uid="{653758C0-5765-4D58-9E8C-598106FB56BB}"/>
    <cellStyle name="Percent 5 5" xfId="2796" xr:uid="{F08CA236-6853-4A5C-AB5F-AFB6E3D9BE88}"/>
    <cellStyle name="Percent 5 5 2" xfId="5799" xr:uid="{D4C8BFE7-ED58-4BB2-893D-E22E0FBACD7D}"/>
    <cellStyle name="Percent 5 5 2 2" xfId="13126" xr:uid="{E853AF3B-E7CC-41BA-BCE1-A7CE215A2C2E}"/>
    <cellStyle name="Percent 5 5 2 2 2" xfId="26844" xr:uid="{39BE63CD-9FCB-4685-A4AA-73D21487FBDD}"/>
    <cellStyle name="Percent 5 5 2 3" xfId="18888" xr:uid="{1DFF2323-4889-4A8B-9E5B-267503DFB04D}"/>
    <cellStyle name="Percent 5 5 3" xfId="11210" xr:uid="{55C557F9-C490-4765-AEB2-B5C557B04051}"/>
    <cellStyle name="Percent 5 5 3 2" xfId="23930" xr:uid="{FA4E1C9E-DA69-43BA-B816-CA4DE0D247E4}"/>
    <cellStyle name="Percent 5 5 4" xfId="15976" xr:uid="{09294346-C34C-41D8-AF23-1E66DE694891}"/>
    <cellStyle name="Percent 5 6" xfId="3060" xr:uid="{581BC0B4-00B1-4688-891F-6DEBBA75E1C2}"/>
    <cellStyle name="Percent 5 6 2" xfId="6057" xr:uid="{866E7296-6D54-472A-9182-4D6FFADB7C29}"/>
    <cellStyle name="Percent 5 6 2 2" xfId="13384" xr:uid="{8F4C9A4E-AFE5-4E58-9DEF-24EAF03BB93D}"/>
    <cellStyle name="Percent 5 6 2 2 2" xfId="27102" xr:uid="{0B584569-5ECF-44B6-92C7-1420EF497516}"/>
    <cellStyle name="Percent 5 6 2 3" xfId="19146" xr:uid="{B0D283D6-3ECE-4FD0-AA70-24970521F0A1}"/>
    <cellStyle name="Percent 5 6 3" xfId="11470" xr:uid="{1C249AA4-09A7-477B-9908-89887C7EC22F}"/>
    <cellStyle name="Percent 5 6 3 2" xfId="24190" xr:uid="{EAA1BBC2-124F-485C-BD2A-5D13BA719DAB}"/>
    <cellStyle name="Percent 5 6 4" xfId="16235" xr:uid="{89D32620-4B67-4BBE-84F9-E47A5D1B535A}"/>
    <cellStyle name="Percent 5 7" xfId="3305" xr:uid="{A798B3C0-FF94-4AAE-92CF-21D9BE270E23}"/>
    <cellStyle name="Percent 5 7 2" xfId="6302" xr:uid="{9EB253EC-F968-406E-A742-2F924452B51D}"/>
    <cellStyle name="Percent 5 7 2 2" xfId="13629" xr:uid="{14EC3A71-CD61-4E12-864F-E96767E33571}"/>
    <cellStyle name="Percent 5 7 2 2 2" xfId="27347" xr:uid="{D7CB09D6-D454-4933-8179-EACCCA6C92FB}"/>
    <cellStyle name="Percent 5 7 2 3" xfId="19391" xr:uid="{927DD194-B8CD-49F9-BF0B-E99CC6D9408A}"/>
    <cellStyle name="Percent 5 7 3" xfId="11715" xr:uid="{ABC1B533-9D58-4B65-84CA-1C434069404C}"/>
    <cellStyle name="Percent 5 7 3 2" xfId="24435" xr:uid="{23B8FD39-74DD-429E-8303-CFE0E4D0F503}"/>
    <cellStyle name="Percent 5 7 4" xfId="16480" xr:uid="{228F9E6B-D34E-4510-9E2F-8CF179FE8C51}"/>
    <cellStyle name="Percent 5 8" xfId="3515" xr:uid="{F10B921F-455F-480B-ABC4-EA772E6007A7}"/>
    <cellStyle name="Percent 5 8 2" xfId="6504" xr:uid="{3DA562D9-2EF2-45F2-A1CE-ED826991DBEE}"/>
    <cellStyle name="Percent 5 8 2 2" xfId="13830" xr:uid="{5A96C29C-3EA2-482B-92FF-78495524FC08}"/>
    <cellStyle name="Percent 5 8 2 2 2" xfId="27549" xr:uid="{31FB5ACC-20E5-4EE4-9E8F-574223287666}"/>
    <cellStyle name="Percent 5 8 2 3" xfId="19593" xr:uid="{09F8AB84-5CAB-47FE-9D51-AB5742188EBD}"/>
    <cellStyle name="Percent 5 8 3" xfId="11918" xr:uid="{252B6F67-395F-4182-A388-CCA7296F2642}"/>
    <cellStyle name="Percent 5 8 3 2" xfId="24637" xr:uid="{F064B540-E96D-4689-9881-6F7DC19B78BC}"/>
    <cellStyle name="Percent 5 8 4" xfId="16681" xr:uid="{F0AB7E2B-73F6-457E-BAF5-C0EFDA034258}"/>
    <cellStyle name="Percent 5 9" xfId="4094" xr:uid="{4B7D2433-4D87-4F76-9B3B-6CA469581AED}"/>
    <cellStyle name="Percent 5 9 2" xfId="7050" xr:uid="{8F2B8828-7686-4188-8572-7266C6B151A2}"/>
    <cellStyle name="Percent 5 9 2 2" xfId="14119" xr:uid="{D14DDC39-E108-4399-93ED-8F4C5C2F3D4A}"/>
    <cellStyle name="Percent 5 9 2 2 2" xfId="28095" xr:uid="{AFD6A081-B7B5-4C7C-9319-01D434584CBA}"/>
    <cellStyle name="Percent 5 9 2 3" xfId="20139" xr:uid="{5DA17ECB-6128-4E59-BE72-67712E1CBA44}"/>
    <cellStyle name="Percent 5 9 3" xfId="12211" xr:uid="{7B256166-8EE2-415C-89EF-A7E4E2FAA848}"/>
    <cellStyle name="Percent 5 9 3 2" xfId="25178" xr:uid="{F26D8ABA-D5E2-483A-B5E0-2B61A362006B}"/>
    <cellStyle name="Percent 5 9 4" xfId="17222" xr:uid="{0CABFBA0-3BCA-438C-9CCF-781BD30558CE}"/>
    <cellStyle name="Percent 6" xfId="428" xr:uid="{2170DC18-46AD-4665-B357-0AE583EC4DB3}"/>
    <cellStyle name="Percent 6 2" xfId="932" xr:uid="{34B1BB8D-BCDF-4B30-8D9F-424105081BCE}"/>
    <cellStyle name="Percent 6 3" xfId="931" xr:uid="{2943D677-EC7B-4D36-B224-129E3D24168E}"/>
    <cellStyle name="Percent 6 4" xfId="2251" xr:uid="{8B73AA0C-4E19-4672-9AAB-AF9297B5DCE1}"/>
    <cellStyle name="Percent 6 5" xfId="1651" xr:uid="{2C6D63A3-F6F7-47F5-B36D-432EE2E7B89E}"/>
    <cellStyle name="Percent 6 6" xfId="9712" xr:uid="{74B0826C-C15D-4C3A-AAC0-9F49163496C1}"/>
    <cellStyle name="Percent 7" xfId="933" xr:uid="{EBF79BE5-BC9A-4DAB-AA25-B06FA38ECF76}"/>
    <cellStyle name="Percent 7 2" xfId="2034" xr:uid="{56665698-113F-4096-A9D8-6FEC1E1B828C}"/>
    <cellStyle name="Percent 7 2 2" xfId="5515" xr:uid="{3B11A77A-0DE6-4281-BBDE-D4E547B96B3D}"/>
    <cellStyle name="Percent 7 2 2 2" xfId="12883" xr:uid="{01148EF7-F4F3-440C-A5EC-050E8B9DCDC2}"/>
    <cellStyle name="Percent 7 2 2 2 2" xfId="26565" xr:uid="{4ADC4949-4053-4D9E-8EF0-9A6127C6FFBF}"/>
    <cellStyle name="Percent 7 2 2 3" xfId="18609" xr:uid="{5BCF7AA9-451E-4878-881D-E887A9AD4F78}"/>
    <cellStyle name="Percent 7 2 3" xfId="10918" xr:uid="{BF28F555-8FCE-4062-922F-06061CC45084}"/>
    <cellStyle name="Percent 7 2 3 2" xfId="23389" xr:uid="{08E23D61-924B-4D1F-84B7-221F9997ED0D}"/>
    <cellStyle name="Percent 7 2 4" xfId="15411" xr:uid="{32A33709-78A3-4BCF-9D80-6FBAB4DD6EFA}"/>
    <cellStyle name="Percent 7 3" xfId="2419" xr:uid="{BE54B6FD-B4C4-4602-B78B-DB1B81E4A4E0}"/>
    <cellStyle name="Percent 7 4" xfId="2890" xr:uid="{8D47DFE0-D90D-4936-9FA6-1FD2A72205BC}"/>
    <cellStyle name="Percent 7 4 2" xfId="5893" xr:uid="{4772F525-B5FE-47EB-B39B-9C7621D79816}"/>
    <cellStyle name="Percent 7 4 2 2" xfId="13220" xr:uid="{FBC01940-B199-4907-805E-2BC293793136}"/>
    <cellStyle name="Percent 7 4 2 2 2" xfId="26938" xr:uid="{6385E63A-5E14-463F-84AF-265DD0ECBC86}"/>
    <cellStyle name="Percent 7 4 2 3" xfId="18982" xr:uid="{B1F1997A-6660-474E-9176-1C8B1FF93DBF}"/>
    <cellStyle name="Percent 7 4 3" xfId="11304" xr:uid="{FC0A6220-549B-4011-B91F-BCD953116CE1}"/>
    <cellStyle name="Percent 7 4 3 2" xfId="24024" xr:uid="{092C1956-A3E3-4F43-BA90-81B45B167F83}"/>
    <cellStyle name="Percent 7 4 4" xfId="16069" xr:uid="{9D2AECF1-F987-439A-8568-3F86A041A7CB}"/>
    <cellStyle name="Percent 7 5" xfId="3154" xr:uid="{B4F0CA24-03B1-487E-9D94-B4A761AAB5A5}"/>
    <cellStyle name="Percent 7 5 2" xfId="6151" xr:uid="{D852DC1A-1328-4E1A-88E7-760CE44AB56B}"/>
    <cellStyle name="Percent 7 5 2 2" xfId="13478" xr:uid="{004D548D-90C2-4A76-AB03-C70B97ED6765}"/>
    <cellStyle name="Percent 7 5 2 2 2" xfId="27196" xr:uid="{7A2BE843-6526-456B-8521-32813953165E}"/>
    <cellStyle name="Percent 7 5 2 3" xfId="19240" xr:uid="{A1FE9702-0EDB-4B9A-9E13-771DEB400C0C}"/>
    <cellStyle name="Percent 7 5 3" xfId="11564" xr:uid="{EF07AB6E-8D1F-4EB2-BE51-666DF6C69A23}"/>
    <cellStyle name="Percent 7 5 3 2" xfId="24284" xr:uid="{F8C97A24-510F-413A-ACA3-D24037E50975}"/>
    <cellStyle name="Percent 7 5 4" xfId="16329" xr:uid="{7D7FC5F7-75DC-451A-B008-BB734625CBC2}"/>
    <cellStyle name="Percent 7 6" xfId="3399" xr:uid="{73AA0D78-D4F5-465B-A039-FE1AE859374D}"/>
    <cellStyle name="Percent 7 6 2" xfId="6396" xr:uid="{CAA5FF8B-AD25-4C7C-B827-AC487D747DA7}"/>
    <cellStyle name="Percent 7 6 2 2" xfId="13723" xr:uid="{1AD15E95-46E1-4CA8-9507-520D0CB9D2DF}"/>
    <cellStyle name="Percent 7 6 2 2 2" xfId="27441" xr:uid="{AFD1812E-B90A-43D0-A0C4-449A46B82BB1}"/>
    <cellStyle name="Percent 7 6 2 3" xfId="19485" xr:uid="{5F894B78-49A0-43DF-BE5A-9F5844B50A18}"/>
    <cellStyle name="Percent 7 6 3" xfId="11809" xr:uid="{01EA9924-E506-4DF6-B5B1-47A7F851A4AD}"/>
    <cellStyle name="Percent 7 6 3 2" xfId="24529" xr:uid="{1F111380-C162-49E6-8BCC-FFC31F2231A6}"/>
    <cellStyle name="Percent 7 6 4" xfId="16574" xr:uid="{2310F1FF-90B1-40B4-98EB-DFEB0202213A}"/>
    <cellStyle name="Percent 7 7" xfId="1716" xr:uid="{A71D0560-AC75-4761-94C7-C26BAA1C92E6}"/>
    <cellStyle name="Percent 7 7 2" xfId="10659" xr:uid="{0822BF62-641B-4C06-8C59-A0A535DD3F2F}"/>
    <cellStyle name="Percent 7 7 2 2" xfId="23129" xr:uid="{74B86D83-689F-48B5-B66A-65952B38B4BE}"/>
    <cellStyle name="Percent 7 7 3" xfId="15162" xr:uid="{AFE465EF-D956-4155-9853-628172A35BE7}"/>
    <cellStyle name="Percent 7 8" xfId="9776" xr:uid="{9012400F-CCDC-49C6-8665-DC18DFCA6B71}"/>
    <cellStyle name="Percent 8" xfId="953" xr:uid="{0388529C-4BE1-45AB-8E71-BAFBE66719D8}"/>
    <cellStyle name="Percent 8 2" xfId="2117" xr:uid="{3AEF220D-3065-4E81-8549-3ADC472199E8}"/>
    <cellStyle name="Percent 8 2 2" xfId="5586" xr:uid="{AA81955E-0722-4F63-A326-BED1D23782E9}"/>
    <cellStyle name="Percent 8 2 2 2" xfId="12954" xr:uid="{7E68F67D-B47B-459E-8D62-9232730DB76D}"/>
    <cellStyle name="Percent 8 2 2 2 2" xfId="26636" xr:uid="{1BEF53A6-35B9-4922-870A-5C5AA24ACE50}"/>
    <cellStyle name="Percent 8 2 2 3" xfId="18680" xr:uid="{46729FC9-01E9-4C81-80BA-75DD77AC15B1}"/>
    <cellStyle name="Percent 8 2 3" xfId="10999" xr:uid="{862F9232-55CE-4D7A-BD32-EA0001D8D1D1}"/>
    <cellStyle name="Percent 8 2 3 2" xfId="23470" xr:uid="{EFBCBF16-2578-43FE-83DF-DC7631EC7AA1}"/>
    <cellStyle name="Percent 8 2 4" xfId="15492" xr:uid="{6DFA4010-DF60-4358-845E-C76E3FC81FBE}"/>
    <cellStyle name="Percent 8 3" xfId="2422" xr:uid="{54449F38-D416-4A84-AB33-57FF4A673150}"/>
    <cellStyle name="Percent 8 4" xfId="2971" xr:uid="{2979E065-CDD7-488E-A276-77A6C8352585}"/>
    <cellStyle name="Percent 8 4 2" xfId="5973" xr:uid="{A68A2912-BBBE-4A5F-B125-5F88B3448CE0}"/>
    <cellStyle name="Percent 8 4 2 2" xfId="13300" xr:uid="{73FD5566-04BC-4213-8CD0-AB2896CE9E84}"/>
    <cellStyle name="Percent 8 4 2 2 2" xfId="27018" xr:uid="{82AB1905-B660-489D-88AD-C01ED52C3F57}"/>
    <cellStyle name="Percent 8 4 2 3" xfId="19062" xr:uid="{784B0E81-F8BD-475E-BE50-53B3A83AEFDF}"/>
    <cellStyle name="Percent 8 4 3" xfId="11385" xr:uid="{4C2B39DE-1B49-45CA-93F1-B86B11D843E5}"/>
    <cellStyle name="Percent 8 4 3 2" xfId="24105" xr:uid="{61693D7F-74BC-4312-BEC5-A03EC42CD95B}"/>
    <cellStyle name="Percent 8 4 4" xfId="16150" xr:uid="{ADC3070F-F349-4FAA-AE14-1C1B086A7507}"/>
    <cellStyle name="Percent 8 5" xfId="3235" xr:uid="{3909A010-6750-4573-A654-B3A0837AA877}"/>
    <cellStyle name="Percent 8 5 2" xfId="6232" xr:uid="{50548B9C-E5B9-456D-A6FE-3B6466BE7371}"/>
    <cellStyle name="Percent 8 5 2 2" xfId="13559" xr:uid="{D501BD3E-9AD6-4C0D-8C9E-B829F548C337}"/>
    <cellStyle name="Percent 8 5 2 2 2" xfId="27277" xr:uid="{F74D4497-E9EC-4D69-B75F-D221EFCB26FE}"/>
    <cellStyle name="Percent 8 5 2 3" xfId="19321" xr:uid="{EFBACC36-A1AB-4454-BE82-BE37DAB0C5A7}"/>
    <cellStyle name="Percent 8 5 3" xfId="11645" xr:uid="{F0ED111C-F7B3-47E7-8FC4-7880D0824C43}"/>
    <cellStyle name="Percent 8 5 3 2" xfId="24365" xr:uid="{D20F3367-11E3-4150-8532-22B07C3D5A8F}"/>
    <cellStyle name="Percent 8 5 4" xfId="16410" xr:uid="{2115AE9E-EDE2-4AE7-B4C5-6654B8142141}"/>
    <cellStyle name="Percent 8 6" xfId="3480" xr:uid="{E36F0EC9-6995-4BA6-A0CD-25E7EBA8D5D7}"/>
    <cellStyle name="Percent 8 6 2" xfId="6477" xr:uid="{F984DD16-EA8F-4D06-8FB9-42C09C0674B3}"/>
    <cellStyle name="Percent 8 6 2 2" xfId="13804" xr:uid="{1E390FBD-40B1-4027-8489-9AF28EF84AA7}"/>
    <cellStyle name="Percent 8 6 2 2 2" xfId="27522" xr:uid="{35CC8280-5630-4897-835A-37C14EFD5EF9}"/>
    <cellStyle name="Percent 8 6 2 3" xfId="19566" xr:uid="{8FC8A16D-5E79-4850-8A51-4E2F84D26489}"/>
    <cellStyle name="Percent 8 6 3" xfId="11890" xr:uid="{CD082E89-45DD-4A4F-B789-50AB619321B3}"/>
    <cellStyle name="Percent 8 6 3 2" xfId="24610" xr:uid="{2BCC686A-53EF-4F6E-8A09-DCF380B45371}"/>
    <cellStyle name="Percent 8 6 4" xfId="16655" xr:uid="{05884D46-ADFC-4ACA-BF49-7A6816C09C39}"/>
    <cellStyle name="Percent 8 7" xfId="1777" xr:uid="{80C14919-14BD-4671-BA13-517E9F12AC8C}"/>
    <cellStyle name="Percent 8 7 2" xfId="10716" xr:uid="{BC111B3D-1F88-4B8A-961D-52CB7D1148B9}"/>
    <cellStyle name="Percent 8 7 2 2" xfId="23186" xr:uid="{7C06082C-059E-4C95-AA43-F4B10BF62ECC}"/>
    <cellStyle name="Percent 8 7 3" xfId="15217" xr:uid="{A4997B82-3FD9-4096-9031-F5884EA2AD15}"/>
    <cellStyle name="Percent 8 8" xfId="9830" xr:uid="{57378182-CD69-493C-BB91-51E9F63D5A68}"/>
    <cellStyle name="Percent 9" xfId="1227" xr:uid="{2EA3F2BE-3541-47BB-A562-FC2ED60B56CA}"/>
    <cellStyle name="Percent 9 2" xfId="2451" xr:uid="{75EF7A7C-62EC-4033-B9FF-AC52C582D540}"/>
    <cellStyle name="Percent 9 2 2" xfId="5701" xr:uid="{097C977E-AE15-4E47-B56D-C947A00FB21D}"/>
    <cellStyle name="Percent 9 2 2 2" xfId="13029" xr:uid="{8E7F0DE6-E464-4F75-B6EE-9C8F97C4DEE0}"/>
    <cellStyle name="Percent 9 2 2 2 2" xfId="26746" xr:uid="{36D08315-DBBB-48F6-9684-A125ABD4DDC5}"/>
    <cellStyle name="Percent 9 2 2 3" xfId="18790" xr:uid="{7696742B-9C4D-46B9-A9D9-AA1FD2C19ECB}"/>
    <cellStyle name="Percent 9 2 3" xfId="11098" xr:uid="{62F64C5A-FCA0-4BCC-A0F0-6BB8BB5D783E}"/>
    <cellStyle name="Percent 9 2 3 2" xfId="23589" xr:uid="{8D8A223C-3CC3-4353-99A9-D6C98E16E4E0}"/>
    <cellStyle name="Percent 9 2 4" xfId="15636" xr:uid="{926F12A1-D59A-4620-8825-51C90EF45464}"/>
    <cellStyle name="Percent 9 3" xfId="3774" xr:uid="{C26B460E-F2BB-421E-BD3C-20ADD904F40C}"/>
    <cellStyle name="Percent 9 3 2" xfId="6763" xr:uid="{BC490FAD-C3EB-4DE3-B1F0-691223F75443}"/>
    <cellStyle name="Percent 9 3 2 2" xfId="14089" xr:uid="{CBA86AD8-EE8E-4567-9F44-DA27E428060B}"/>
    <cellStyle name="Percent 9 3 2 2 2" xfId="27808" xr:uid="{5D8C0F12-984B-4A24-89FB-190B6A83CD49}"/>
    <cellStyle name="Percent 9 3 2 3" xfId="19852" xr:uid="{58DDDD2B-AF20-41D9-BF96-F08A3ED91873}"/>
    <cellStyle name="Percent 9 3 3" xfId="12177" xr:uid="{073D2F3F-0312-418C-98C9-1539F619F0AC}"/>
    <cellStyle name="Percent 9 3 3 2" xfId="24896" xr:uid="{9F3A07A9-2693-491E-970E-5163FF299300}"/>
    <cellStyle name="Percent 9 3 4" xfId="16940" xr:uid="{D2503AC2-D215-49AD-B8FE-7F7FB2E520FF}"/>
    <cellStyle name="Percent 9 4" xfId="4353" xr:uid="{F8A2BDB9-A9F5-487E-A1D2-DA9056B3D277}"/>
    <cellStyle name="Percent 9 4 2" xfId="7309" xr:uid="{BD73BE0E-C87F-4F2E-881D-BCA260F70898}"/>
    <cellStyle name="Percent 9 4 2 2" xfId="14378" xr:uid="{93076224-0B1E-4C93-B63B-A319A31322E8}"/>
    <cellStyle name="Percent 9 4 2 2 2" xfId="28354" xr:uid="{4E9695A2-50A1-4591-9B3C-5130EF20FFA5}"/>
    <cellStyle name="Percent 9 4 2 3" xfId="20398" xr:uid="{DA80B76C-CB51-4992-8C29-B06373711CA2}"/>
    <cellStyle name="Percent 9 4 3" xfId="12470" xr:uid="{8AD86758-D6AB-4C07-BF79-27D666F873EB}"/>
    <cellStyle name="Percent 9 4 3 2" xfId="25437" xr:uid="{D351C9F0-192F-404C-A66E-8B4FD939AC0F}"/>
    <cellStyle name="Percent 9 4 4" xfId="17481" xr:uid="{FB8AE672-2AA9-47BD-BA87-3FD45FFAF08E}"/>
    <cellStyle name="Percent 9 5" xfId="1796" xr:uid="{4F667F06-1100-4F5C-8997-3417D0AE6291}"/>
    <cellStyle name="Percent 9 5 2" xfId="10727" xr:uid="{0DFC298A-7FB4-49F9-9103-5F8C9D4824DC}"/>
    <cellStyle name="Percent 9 5 2 2" xfId="23197" xr:uid="{DD322687-2ABF-4AFC-9082-009D48586474}"/>
    <cellStyle name="Percent 9 5 3" xfId="15227" xr:uid="{A4BE39F8-2DB3-435D-8FB7-7216CEDBD46D}"/>
    <cellStyle name="Percent 9 6" xfId="5114" xr:uid="{BF767129-5A0E-40DC-AC59-163CC5664FD9}"/>
    <cellStyle name="Percent 9 6 2" xfId="12767" xr:uid="{3169A866-B8C1-419A-84CD-4411BB178C27}"/>
    <cellStyle name="Percent 9 6 2 2" xfId="26167" xr:uid="{FE190268-F6E0-4B8F-A17D-C8F23046166F}"/>
    <cellStyle name="Percent 9 6 3" xfId="18211" xr:uid="{3F4B3142-0209-4709-93AA-7086A9018984}"/>
    <cellStyle name="Percent 9 7" xfId="10411" xr:uid="{32BC5778-C17C-4A32-929A-4B30CCFA0EF3}"/>
    <cellStyle name="Percent 9 7 2" xfId="22764" xr:uid="{A9F0FA87-CF9D-4E83-9715-7612E2BB0283}"/>
    <cellStyle name="Percent 9 8" xfId="9841" xr:uid="{F1D7C10F-CEC3-4F62-B1D0-A4319D142B92}"/>
    <cellStyle name="Percent 9 8 2" xfId="20465" xr:uid="{D3EA28E1-B59F-4E78-8006-4BD58191B49A}"/>
    <cellStyle name="Percent 9 8 3" xfId="14806" xr:uid="{48C21EF3-9432-4572-BDA4-EFB7ABFF6750}"/>
    <cellStyle name="Result 1" xfId="32078" xr:uid="{F1C1F7A2-1354-4727-9621-A33E9B45F667}"/>
    <cellStyle name="Result 1 1" xfId="32079" xr:uid="{D7A9692F-9CAF-4E3B-96EE-63DC42016AD1}"/>
    <cellStyle name="Result 1 2" xfId="32080" xr:uid="{F90F7D6E-1A28-432F-AC4E-371C0E4FAFBC}"/>
    <cellStyle name="Result 1 3" xfId="32081" xr:uid="{04944A54-C6A8-4BBC-A9BE-2D5ABFA24172}"/>
    <cellStyle name="Style 1" xfId="934" xr:uid="{A2F8F960-22F3-4BAE-89FA-9AE930F08B8A}"/>
    <cellStyle name="Style 1 2" xfId="935" xr:uid="{DF148798-8F9F-4988-AC82-B424044B64A0}"/>
    <cellStyle name="Title" xfId="31" builtinId="15" customBuiltin="1"/>
    <cellStyle name="Title 1" xfId="32082" xr:uid="{E1EF1506-F022-4E84-9570-81967AECF16A}"/>
    <cellStyle name="Title 1 2" xfId="32083" xr:uid="{CD20A8BA-345C-44DF-AB92-BAE67D186F2E}"/>
    <cellStyle name="Title 1 2 2" xfId="32084" xr:uid="{F771826B-09B1-4EB2-A3FE-D10468A51EED}"/>
    <cellStyle name="Title 10" xfId="32085" xr:uid="{AE6FCAD9-026E-4E7E-B08A-55B5AB5B36EB}"/>
    <cellStyle name="Title 11" xfId="32086" xr:uid="{4C1C3EE8-0939-4439-B6C0-BD37562BFFFE}"/>
    <cellStyle name="Title 12" xfId="32087" xr:uid="{7EAA72C8-947A-40FF-A5B7-6B9582D717F4}"/>
    <cellStyle name="Title 13" xfId="32088" xr:uid="{51FD5274-2E6C-4B79-9213-49386BE5F8EE}"/>
    <cellStyle name="Title 14" xfId="32089" xr:uid="{56548A8D-9D01-44AB-8A17-130E869CD5C1}"/>
    <cellStyle name="Title 15" xfId="32090" xr:uid="{1925575A-5D60-4C31-8329-5812CE92B638}"/>
    <cellStyle name="Title 16" xfId="32091" xr:uid="{9601BE27-D052-4317-9604-B903EDC89E06}"/>
    <cellStyle name="Title 17" xfId="32092" xr:uid="{E12A0137-CD4E-4844-A0F4-A9F08D76CB20}"/>
    <cellStyle name="Title 18" xfId="32093" xr:uid="{70BBC4F2-9654-4337-81BF-CD0E37820D17}"/>
    <cellStyle name="Title 19" xfId="32094" xr:uid="{D5832657-C16D-4C22-8DC5-3B74729660A1}"/>
    <cellStyle name="Title 2" xfId="244" xr:uid="{9330B186-C74A-4C80-9747-418742A2040A}"/>
    <cellStyle name="Title 2 2" xfId="533" xr:uid="{52BC52FB-0710-4715-8141-F294CF2FDBE6}"/>
    <cellStyle name="Title 2 2 2" xfId="32097" xr:uid="{285A009F-255B-4C81-ACC4-729F733B1294}"/>
    <cellStyle name="Title 2 2 3" xfId="32098" xr:uid="{D9085AA4-94C8-4428-89CD-3A433F506583}"/>
    <cellStyle name="Title 2 2 4" xfId="32096" xr:uid="{64F4E1DE-4E82-4137-8EF0-EB38821F1552}"/>
    <cellStyle name="Title 2 3" xfId="1920" xr:uid="{5ACCFDC0-ADBE-4573-8754-9525E38C45B9}"/>
    <cellStyle name="Title 2 3 2" xfId="32099" xr:uid="{F43D92AE-B9DF-4518-945D-4BE911A1B436}"/>
    <cellStyle name="Title 2 4" xfId="32095" xr:uid="{82AC86C4-748D-410F-87A3-2614F7FCD052}"/>
    <cellStyle name="Title 20" xfId="32100" xr:uid="{13448ED4-EFC0-46D7-B659-A77D942A1323}"/>
    <cellStyle name="Title 21" xfId="32101" xr:uid="{9A7567DB-DB99-487D-AD0E-80BBDAB50A55}"/>
    <cellStyle name="Title 22" xfId="32102" xr:uid="{E94DC197-4962-435B-B827-E6F187D5C14B}"/>
    <cellStyle name="Title 23" xfId="32103" xr:uid="{3B592C43-D4F5-4A25-BECF-A38E1E74F430}"/>
    <cellStyle name="Title 24" xfId="32104" xr:uid="{0B1995DE-7ECB-4BCE-8277-ECC8970428AA}"/>
    <cellStyle name="Title 3" xfId="1648" xr:uid="{EED2468C-8376-442E-8B06-1EBCD8DFA235}"/>
    <cellStyle name="Title 3 2" xfId="32106" xr:uid="{F9EDF9C0-8AEA-406C-9839-3083788C3089}"/>
    <cellStyle name="Title 3 2 2" xfId="32107" xr:uid="{C3E2BE87-565F-47D1-B696-DA7A990728EC}"/>
    <cellStyle name="Title 3 3" xfId="32105" xr:uid="{FC946CE7-E680-487F-9C9A-868FB387006F}"/>
    <cellStyle name="Title 4" xfId="1922" xr:uid="{E81816AA-E553-428A-9D8D-E632F1989F61}"/>
    <cellStyle name="Title 4 2" xfId="32109" xr:uid="{3B27169C-93A7-426F-B701-A6E7390817F3}"/>
    <cellStyle name="Title 4 3" xfId="32110" xr:uid="{3114373B-B13A-4E77-9E73-42AD6873347E}"/>
    <cellStyle name="Title 4 4" xfId="32111" xr:uid="{8C1485CF-B5C2-4F8E-B3F1-365EBCD831DA}"/>
    <cellStyle name="Title 4 5" xfId="32112" xr:uid="{C451A560-0A01-4DCA-A9D5-9D3B7DA90C7B}"/>
    <cellStyle name="Title 4 6" xfId="32113" xr:uid="{FD43B3F7-6A61-4740-97AC-E6E942A11967}"/>
    <cellStyle name="Title 4 7" xfId="32108" xr:uid="{08F1CA55-7D4B-423E-9994-79D8C2284196}"/>
    <cellStyle name="Title 5" xfId="32114" xr:uid="{279B1F08-B99A-4FB5-8FFA-7347E821E977}"/>
    <cellStyle name="Title 5 2" xfId="32115" xr:uid="{3C072380-1FCA-4C58-9C7B-55C9824A53ED}"/>
    <cellStyle name="Title 6" xfId="32116" xr:uid="{FB0D2BE6-3CC1-40F7-A5EA-6EFF390C3729}"/>
    <cellStyle name="Title 7" xfId="32117" xr:uid="{402E10B8-F391-49A0-9A4D-E63EEF5EF858}"/>
    <cellStyle name="Title 8" xfId="32118" xr:uid="{E696D253-9998-4690-8F16-57E57103B1A5}"/>
    <cellStyle name="Title 9" xfId="32119" xr:uid="{5FE48831-6BFB-4694-9CC0-FE40B3ACD623}"/>
    <cellStyle name="Total" xfId="45" builtinId="25" customBuiltin="1"/>
    <cellStyle name="Total 1" xfId="32120" xr:uid="{ACCC8706-0E17-4B39-9850-28492BCFFFC1}"/>
    <cellStyle name="Total 1 2" xfId="32121" xr:uid="{070A5BC1-417A-4A44-8C16-2459C44AA013}"/>
    <cellStyle name="Total 1 2 2" xfId="32122" xr:uid="{2574F37C-0BD6-45CC-A8FA-8BF6BC3D86AF}"/>
    <cellStyle name="Total 1 3" xfId="32123" xr:uid="{96067B3F-6D1F-421A-BD00-9169551003A7}"/>
    <cellStyle name="Total 10" xfId="32124" xr:uid="{7287A75D-7E87-4D96-9559-67E522911AE7}"/>
    <cellStyle name="Total 11" xfId="32125" xr:uid="{6088A356-E56A-4A4E-9DEE-E8CB307B1B05}"/>
    <cellStyle name="Total 12" xfId="32126" xr:uid="{791902AE-3AB2-4D57-B89B-8D8F6A82A004}"/>
    <cellStyle name="Total 13" xfId="32127" xr:uid="{808DE308-4396-4678-B992-888502C8101A}"/>
    <cellStyle name="Total 14" xfId="32128" xr:uid="{E2DDBD34-1F91-4C27-96A2-E39B2DCB3B05}"/>
    <cellStyle name="Total 15" xfId="32129" xr:uid="{A76C7AB4-93E5-4F8F-A82D-03FC962D60E9}"/>
    <cellStyle name="Total 16" xfId="32130" xr:uid="{4B908A89-5E9C-4DD8-B93F-55A7C339A8E3}"/>
    <cellStyle name="Total 17" xfId="32131" xr:uid="{6ADAF78C-A590-4FCF-BF98-67F475765578}"/>
    <cellStyle name="Total 18" xfId="32132" xr:uid="{1DF672E6-08BB-4D9A-ADD7-463307487B06}"/>
    <cellStyle name="Total 19" xfId="32133" xr:uid="{AC91A5A5-30AC-4EB1-AFCA-0998822084F2}"/>
    <cellStyle name="Total 19 2" xfId="32134" xr:uid="{BB0CAF1B-C645-4C4B-8370-DBDFF4C25A9B}"/>
    <cellStyle name="Total 2" xfId="245" xr:uid="{E332FCB7-D360-4CFE-8037-D7BB07AB0A96}"/>
    <cellStyle name="Total 2 10" xfId="9472" xr:uid="{E56D8E79-E463-4397-94F8-01D3A025BB55}"/>
    <cellStyle name="Total 2 2" xfId="431" xr:uid="{DD18E4BA-846E-4257-B324-085E5E859A90}"/>
    <cellStyle name="Total 2 2 2" xfId="1063" xr:uid="{AB86BB0B-91C5-4D21-8D94-D03FBC431902}"/>
    <cellStyle name="Total 2 2 2 2" xfId="9613" xr:uid="{A4827F61-626A-49FB-A1CA-C3C3A18FB5B5}"/>
    <cellStyle name="Total 2 2 2 2 2" xfId="10316" xr:uid="{5EABFD2A-D9D6-4B82-9523-8940130F638A}"/>
    <cellStyle name="Total 2 2 2 3" xfId="9983" xr:uid="{283CDE25-F41C-4DEE-993D-8A3294EE4B61}"/>
    <cellStyle name="Total 2 2 2 4" xfId="32137" xr:uid="{60E99637-D254-441F-BA53-B1E454F74083}"/>
    <cellStyle name="Total 2 2 2 5" xfId="9504" xr:uid="{7BA10CE9-17A6-4952-B9CF-746798D2E745}"/>
    <cellStyle name="Total 2 2 3" xfId="9550" xr:uid="{33A1BFBE-E6BD-4851-9DA5-2E467329F908}"/>
    <cellStyle name="Total 2 2 3 2" xfId="9623" xr:uid="{095DF171-C7A8-4267-96CE-896E7185C102}"/>
    <cellStyle name="Total 2 2 3 2 2" xfId="10172" xr:uid="{7ACA1966-8F00-4141-99F9-6C17F5A08223}"/>
    <cellStyle name="Total 2 2 3 3" xfId="10230" xr:uid="{19D618D5-A81D-40E3-8802-B4011123C2D9}"/>
    <cellStyle name="Total 2 2 3 4" xfId="32138" xr:uid="{BC24B820-4A69-4F7A-BFB2-EDEBF5DD66D6}"/>
    <cellStyle name="Total 2 2 4" xfId="9586" xr:uid="{5C565EA7-49A4-4F0C-994C-0209E47AA0B0}"/>
    <cellStyle name="Total 2 2 4 2" xfId="10052" xr:uid="{C206DB06-5151-4DC3-9E4C-6A0DF60DFE34}"/>
    <cellStyle name="Total 2 2 5" xfId="9964" xr:uid="{495B9390-2BF9-4826-9FBD-4ADD58BA6CC1}"/>
    <cellStyle name="Total 2 2 6" xfId="32343" xr:uid="{38C2F43A-1CCB-40D7-BA18-61D3C08E4A5C}"/>
    <cellStyle name="Total 2 2 7" xfId="32362" xr:uid="{9E2D9C98-D5BA-49F1-BB1A-1C028DE369F3}"/>
    <cellStyle name="Total 2 2 8" xfId="9480" xr:uid="{DDE45AF7-2475-4AAF-8D53-DFBF35A1D0C8}"/>
    <cellStyle name="Total 2 3" xfId="534" xr:uid="{E53BFC3A-BD10-476C-86B7-A722A42B346E}"/>
    <cellStyle name="Total 2 3 2" xfId="32139" xr:uid="{A8000591-0232-4EAE-899F-405CCDFCF38B}"/>
    <cellStyle name="Total 2 4" xfId="937" xr:uid="{4C5C090F-56A8-4BC4-97FD-544A38F23850}"/>
    <cellStyle name="Total 2 4 2" xfId="1072" xr:uid="{6B3778B8-D9EB-4C40-B9F0-A167112E9663}"/>
    <cellStyle name="Total 2 4 2 2" xfId="9621" xr:uid="{6ACEE78C-68CD-4388-9226-DD1656270935}"/>
    <cellStyle name="Total 2 4 2 2 2" xfId="10306" xr:uid="{994A4C73-55B7-4296-B294-866D362A8847}"/>
    <cellStyle name="Total 2 4 2 3" xfId="9988" xr:uid="{21ECCE5E-2E59-4B0B-9FD3-DBE69D80BA71}"/>
    <cellStyle name="Total 2 4 2 4" xfId="9512" xr:uid="{25CD000B-117C-4B35-9E56-C80E08B4B15C}"/>
    <cellStyle name="Total 2 4 3" xfId="9553" xr:uid="{DE16FA61-FE8C-408A-A20A-19608913D7C1}"/>
    <cellStyle name="Total 2 4 3 2" xfId="9625" xr:uid="{073375EA-44BC-4A8C-90E2-87B5EA12715E}"/>
    <cellStyle name="Total 2 4 3 2 2" xfId="10103" xr:uid="{AE32C9F7-9278-4478-B8AE-DC3E3FEBF48D}"/>
    <cellStyle name="Total 2 4 3 3" xfId="10379" xr:uid="{BF2D6B8C-D6B8-401F-A3C7-2BD342669918}"/>
    <cellStyle name="Total 2 4 4" xfId="9599" xr:uid="{C73F3CCD-889E-4015-903B-8275A33F103F}"/>
    <cellStyle name="Total 2 4 4 2" xfId="10413" xr:uid="{2EF50A9D-7C75-4BF0-9A56-B3A2D278F40D}"/>
    <cellStyle name="Total 2 4 5" xfId="9971" xr:uid="{63979BB4-126D-41BF-A1EA-F69F55E12DF0}"/>
    <cellStyle name="Total 2 4 6" xfId="32344" xr:uid="{7A564DEB-D237-4DD1-B5A5-C64F604617E8}"/>
    <cellStyle name="Total 2 4 7" xfId="32363" xr:uid="{9D95E040-69D6-44EC-A6B6-D3D4DA756565}"/>
    <cellStyle name="Total 2 4 8" xfId="9491" xr:uid="{AC99C66F-156A-4A3F-AC5F-A296A0D1B71C}"/>
    <cellStyle name="Total 2 5" xfId="1058" xr:uid="{30458432-C9FA-4C12-A60B-87D8AE425C98}"/>
    <cellStyle name="Total 2 5 2" xfId="9608" xr:uid="{4C95A93C-C996-4D2A-B353-2906E6881822}"/>
    <cellStyle name="Total 2 5 2 2" xfId="10315" xr:uid="{30B11E0B-D609-401F-9749-D1167BE02F3C}"/>
    <cellStyle name="Total 2 5 3" xfId="9978" xr:uid="{29ABDBFF-31C9-4B8F-BB2F-E2EA3A40FF0C}"/>
    <cellStyle name="Total 2 5 4" xfId="32135" xr:uid="{EAB5CC33-9FC1-408C-A798-EAD7C747657D}"/>
    <cellStyle name="Total 2 5 5" xfId="9499" xr:uid="{2F07ADED-F33C-40F4-96DF-3169A0497572}"/>
    <cellStyle name="Total 2 6" xfId="2145" xr:uid="{242882F5-50DA-4AC3-BA9E-18781BF43297}"/>
    <cellStyle name="Total 2 6 2" xfId="9627" xr:uid="{A2F35355-5F26-4D45-B08C-AA8826AFC091}"/>
    <cellStyle name="Total 2 6 2 2" xfId="10558" xr:uid="{01AE7A18-931D-40E9-BA54-74A142893BF9}"/>
    <cellStyle name="Total 2 6 3" xfId="9952" xr:uid="{266A0244-B673-4ABB-BEEF-54D9F4901AE2}"/>
    <cellStyle name="Total 2 6 4" xfId="9568" xr:uid="{501B18E9-280C-404F-9B2F-5A8EEF45291B}"/>
    <cellStyle name="Total 2 7" xfId="9559" xr:uid="{FA96335C-1E61-4A73-BBD8-40C2CF9E7B91}"/>
    <cellStyle name="Total 2 7 2" xfId="11030" xr:uid="{0C91CDDE-E821-40BA-B966-FF88DCE5DAC6}"/>
    <cellStyle name="Total 2 8" xfId="32345" xr:uid="{5321DC1A-EA6E-4A49-AEF3-349C7D8DD83A}"/>
    <cellStyle name="Total 2 9" xfId="32364" xr:uid="{D18C8F06-2AF8-4BE6-A159-00DB792D822D}"/>
    <cellStyle name="Total 20" xfId="32140" xr:uid="{B96CC6BC-5C2F-451E-9E47-322C12A0E2ED}"/>
    <cellStyle name="Total 21" xfId="32141" xr:uid="{26CEFA5C-85F0-41E2-8451-F7AB9943EDDC}"/>
    <cellStyle name="Total 22" xfId="32142" xr:uid="{E2FC9A3A-B740-4C11-A119-A8FCF519B8B3}"/>
    <cellStyle name="Total 23" xfId="32143" xr:uid="{3DE00475-43BE-4CAB-ABAA-9D1D7431AE26}"/>
    <cellStyle name="Total 24" xfId="32144" xr:uid="{79193F99-BCC4-41B3-A92E-24C5A5ACFAA3}"/>
    <cellStyle name="Total 25" xfId="9525" xr:uid="{4BDBF113-B65C-4738-A616-C6522E46796D}"/>
    <cellStyle name="Total 3" xfId="364" xr:uid="{FCCAE3F0-8787-49FD-9612-70B6483D5A3D}"/>
    <cellStyle name="Total 3 2" xfId="994" xr:uid="{551B1089-30EF-4B73-AABA-D835B4D16A53}"/>
    <cellStyle name="Total 3 2 2" xfId="32147" xr:uid="{3197ACEA-EA7D-4C62-AD52-D4DEDACB9091}"/>
    <cellStyle name="Total 3 2 3" xfId="32146" xr:uid="{F235DA8B-78F5-477D-8C4F-4938B586707D}"/>
    <cellStyle name="Total 3 3" xfId="32145" xr:uid="{68F09609-9BC3-4386-AB78-2E7F6B38FFDA}"/>
    <cellStyle name="Total 4" xfId="159" xr:uid="{F8ED092F-6B8F-4332-9FB5-63C57AE9416E}"/>
    <cellStyle name="Total 4 2" xfId="32149" xr:uid="{8BF39170-1681-4FD6-8B38-663D1B76B704}"/>
    <cellStyle name="Total 4 3" xfId="32150" xr:uid="{DB5A8957-A9A2-4F60-8844-1700AC7CF1B8}"/>
    <cellStyle name="Total 4 4" xfId="32151" xr:uid="{F8C85B01-0931-408F-9F92-FD743F1914B4}"/>
    <cellStyle name="Total 4 5" xfId="32152" xr:uid="{2E14188B-DCBD-4498-947C-A4B30E0A5527}"/>
    <cellStyle name="Total 4 6" xfId="32153" xr:uid="{2732C8FE-D80E-49E3-A4E0-DE8E17E5BF36}"/>
    <cellStyle name="Total 4 7" xfId="32148" xr:uid="{07E44290-D137-48BF-90DF-6947919041FD}"/>
    <cellStyle name="Total 5" xfId="32154" xr:uid="{D2FEA7BA-BF19-47BD-B825-A64C633A3DC3}"/>
    <cellStyle name="Total 5 2" xfId="32155" xr:uid="{84E4F095-4657-460C-9664-83D5540AAA15}"/>
    <cellStyle name="Total 6" xfId="32156" xr:uid="{CE2DC71C-5F04-43E5-B1E7-82343C1504A2}"/>
    <cellStyle name="Total 7" xfId="32157" xr:uid="{2EDA535A-C669-4E8A-B23A-48ED959722C1}"/>
    <cellStyle name="Total 8" xfId="32158" xr:uid="{C93BB1C0-4E39-4E4B-AB8D-A472C69AA958}"/>
    <cellStyle name="Total 9" xfId="32159" xr:uid="{0F7A4884-1F28-4FD0-AB31-51F29BDBCB40}"/>
    <cellStyle name="Warning Text" xfId="43" builtinId="11" customBuiltin="1"/>
    <cellStyle name="Warning Text 1" xfId="32161" xr:uid="{6C2FA1D8-A615-4598-BA4E-0C0CF40A3048}"/>
    <cellStyle name="Warning Text 1 2" xfId="32162" xr:uid="{02060FAD-4767-4B18-AC08-481BEA2E624A}"/>
    <cellStyle name="Warning Text 1 2 2" xfId="32163" xr:uid="{5F53B4E8-FC35-42C0-A683-19610068CC8A}"/>
    <cellStyle name="Warning Text 1 3" xfId="32164" xr:uid="{C6F7971E-C7BC-4692-A5B1-64BFE4394B01}"/>
    <cellStyle name="Warning Text 10" xfId="32165" xr:uid="{1E0B79DA-D760-4F55-81A8-150BD41C5F51}"/>
    <cellStyle name="Warning Text 11" xfId="32166" xr:uid="{22BE65BE-29E7-4457-BE0A-3A06B2232304}"/>
    <cellStyle name="Warning Text 12" xfId="32167" xr:uid="{0396E28E-3D2A-4505-8431-7B0EB99062B5}"/>
    <cellStyle name="Warning Text 13" xfId="32168" xr:uid="{CDB1F501-AC08-4942-BF86-F41F6B8D6429}"/>
    <cellStyle name="Warning Text 14" xfId="32169" xr:uid="{677C18D5-EAD3-4413-8A23-A5535EA2F3A4}"/>
    <cellStyle name="Warning Text 15" xfId="32170" xr:uid="{A85FDE25-BBAE-4811-95D1-3CE6B4112AC0}"/>
    <cellStyle name="Warning Text 16" xfId="32171" xr:uid="{1E80AB82-7F46-43B3-BC8B-B92843392C5C}"/>
    <cellStyle name="Warning Text 17" xfId="32172" xr:uid="{F3C717B1-1B04-43DA-99B3-84994605B5E6}"/>
    <cellStyle name="Warning Text 18" xfId="32173" xr:uid="{32E32035-7EE3-40D9-A62A-169082619F3B}"/>
    <cellStyle name="Warning Text 19" xfId="32174" xr:uid="{96725477-E70F-4583-ABFD-40F61E1FBAB2}"/>
    <cellStyle name="Warning Text 19 2" xfId="32175" xr:uid="{F0AF4FB4-8AEE-4E0D-9F96-455ECBFC5F53}"/>
    <cellStyle name="Warning Text 2" xfId="246" xr:uid="{26E348A0-575D-4D76-98FC-AA4134565CC6}"/>
    <cellStyle name="Warning Text 2 2" xfId="535" xr:uid="{071245FE-6FB5-4DD7-90EE-4CA704030C4A}"/>
    <cellStyle name="Warning Text 2 2 2" xfId="32178" xr:uid="{6D9705B2-1AE6-475C-9383-7420AE4A96B4}"/>
    <cellStyle name="Warning Text 2 2 3" xfId="32179" xr:uid="{E59CC378-4C8E-4CCF-A9DD-FB3FE7617C82}"/>
    <cellStyle name="Warning Text 2 2 4" xfId="32177" xr:uid="{101B4542-1531-4096-B3F0-449B007F5952}"/>
    <cellStyle name="Warning Text 2 3" xfId="2200" xr:uid="{88B61F61-04AE-4ACF-80CA-0EA67420458B}"/>
    <cellStyle name="Warning Text 2 3 2" xfId="32176" xr:uid="{30E46B9C-49CD-4D67-9246-C9AF085C9528}"/>
    <cellStyle name="Warning Text 20" xfId="32180" xr:uid="{9A19CA18-9045-40CA-B5F0-8ECD24194739}"/>
    <cellStyle name="Warning Text 21" xfId="32160" xr:uid="{435DD4B7-6A9E-4B33-996C-90756A39BB5B}"/>
    <cellStyle name="Warning Text 22" xfId="9523" xr:uid="{F8C033F8-8413-4F86-BC4A-ACBB5D6AF120}"/>
    <cellStyle name="Warning Text 3" xfId="363" xr:uid="{847AC3B5-90AB-4716-9243-E89471126B00}"/>
    <cellStyle name="Warning Text 3 2" xfId="991" xr:uid="{9FC1E0F4-FE96-4439-B491-72F0A57B9365}"/>
    <cellStyle name="Warning Text 3 2 2" xfId="32182" xr:uid="{3AA76BB6-8744-466A-8D09-D2409D8D2D16}"/>
    <cellStyle name="Warning Text 3 3" xfId="32181" xr:uid="{3A936C0F-5A80-4B47-B3B2-8598362A2A25}"/>
    <cellStyle name="Warning Text 4" xfId="157" xr:uid="{B20CF1DA-BD69-4656-B2C1-1B0E2E3BC324}"/>
    <cellStyle name="Warning Text 4 2" xfId="32184" xr:uid="{B8C579B7-435C-4CBB-B528-14F4CA884D02}"/>
    <cellStyle name="Warning Text 4 3" xfId="32185" xr:uid="{C10BE87A-6AEF-4E09-9CD5-2FDA591B9BEE}"/>
    <cellStyle name="Warning Text 4 4" xfId="32183" xr:uid="{F498D7BA-EAA3-43C4-926F-83ED1DC92AE4}"/>
    <cellStyle name="Warning Text 5" xfId="32186" xr:uid="{6445713C-B495-40F6-9588-C0F71D8ED4BF}"/>
    <cellStyle name="Warning Text 5 2" xfId="32187" xr:uid="{0F217270-4598-47A9-A4B6-8B8E66EE7604}"/>
    <cellStyle name="Warning Text 6" xfId="32188" xr:uid="{2F469207-C92E-4F8B-B33E-8C635B06A671}"/>
    <cellStyle name="Warning Text 7" xfId="32189" xr:uid="{0424AD27-DE79-42EF-BB9B-A5C320CACB0E}"/>
    <cellStyle name="Warning Text 8" xfId="32190" xr:uid="{BE19DA22-5BA2-448F-8B8D-176679677ACA}"/>
    <cellStyle name="Warning Text 9" xfId="32191" xr:uid="{409639C0-32C7-48D0-A29C-9D24A547233F}"/>
    <cellStyle name="똿뗦먛귟 [0.00]_PRODUCT DETAIL Q1" xfId="460" xr:uid="{78F3F3D1-05B8-437B-8414-9688DB1B79A6}"/>
    <cellStyle name="똿뗦먛귟_PRODUCT DETAIL Q1" xfId="454" xr:uid="{D7EAD258-53A6-4E14-B948-1CBE9CB2AA98}"/>
    <cellStyle name="믅됞 [0.00]_PRODUCT DETAIL Q1" xfId="452" xr:uid="{33C7F8D1-5E5F-4722-BEF5-7ED00545C1DE}"/>
    <cellStyle name="믅됞_PRODUCT DETAIL Q1" xfId="466" xr:uid="{6C85D611-FBBE-4047-A190-C8F4CE18985C}"/>
    <cellStyle name="백분율_HOBONG" xfId="458" xr:uid="{10F52742-0E8F-4CB2-AC15-F0B3FE4278DA}"/>
    <cellStyle name="뷭?_BOOKSHIP" xfId="457" xr:uid="{6626120D-CEA7-4763-BD9B-8CA7BBDA574E}"/>
    <cellStyle name="콤마 [0]_1202" xfId="459" xr:uid="{BCF5277C-3312-4C8B-9FA9-9F69FA89B75A}"/>
    <cellStyle name="콤마_1202" xfId="467" xr:uid="{1BBBC50A-9E26-4979-9D6D-16DE85F1003F}"/>
    <cellStyle name="통화 [0]_1202" xfId="468" xr:uid="{213BD85B-BF26-406C-97B8-0BB820B860BB}"/>
    <cellStyle name="통화_1202" xfId="469" xr:uid="{7D334D7C-A8AF-4F40-B781-A01FED1A86D9}"/>
    <cellStyle name="표준_(정보부문)월별인원계획" xfId="470" xr:uid="{97B3E039-B01F-4430-BBEA-A77F28F1E610}"/>
  </cellStyles>
  <dxfs count="4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b/>
        <i val="0"/>
      </font>
      <fill>
        <patternFill>
          <bgColor rgb="FF92D050"/>
        </patternFill>
      </fill>
    </dxf>
    <dxf>
      <font>
        <color theme="0"/>
      </font>
      <fill>
        <patternFill>
          <bgColor rgb="FFFF0000"/>
        </patternFill>
      </fill>
    </dxf>
    <dxf>
      <font>
        <color rgb="FF9C0006"/>
      </font>
      <fill>
        <patternFill>
          <bgColor rgb="FFFFC7CE"/>
        </patternFill>
      </fill>
    </dxf>
    <dxf>
      <font>
        <color rgb="FF006100"/>
      </font>
      <fill>
        <patternFill>
          <bgColor rgb="FFC6EFCE"/>
        </patternFill>
      </fill>
    </dxf>
    <dxf>
      <font>
        <b/>
        <i val="0"/>
      </font>
      <fill>
        <patternFill>
          <bgColor rgb="FF92D050"/>
        </patternFill>
      </fill>
    </dxf>
    <dxf>
      <font>
        <color theme="0"/>
      </font>
      <fill>
        <patternFill>
          <bgColor rgb="FFFF0000"/>
        </patternFill>
      </fill>
    </dxf>
    <dxf>
      <font>
        <color rgb="FF9C0006"/>
      </font>
      <fill>
        <patternFill>
          <bgColor rgb="FFFFC7CE"/>
        </patternFill>
      </fill>
    </dxf>
    <dxf>
      <font>
        <color rgb="FF006100"/>
      </font>
      <fill>
        <patternFill>
          <bgColor rgb="FFC6EFCE"/>
        </patternFill>
      </fill>
    </dxf>
    <dxf>
      <font>
        <b/>
        <i val="0"/>
      </font>
      <fill>
        <patternFill>
          <bgColor rgb="FF92D050"/>
        </patternFill>
      </fill>
    </dxf>
    <dxf>
      <font>
        <color theme="0"/>
      </font>
      <fill>
        <patternFill>
          <bgColor rgb="FFFF0000"/>
        </patternFill>
      </fill>
    </dxf>
    <dxf>
      <font>
        <color rgb="FF9C0006"/>
      </font>
      <fill>
        <patternFill>
          <bgColor rgb="FFFFC7CE"/>
        </patternFill>
      </fill>
    </dxf>
    <dxf>
      <font>
        <color rgb="FF006100"/>
      </font>
      <fill>
        <patternFill>
          <bgColor rgb="FFC6EFCE"/>
        </patternFill>
      </fill>
    </dxf>
    <dxf>
      <font>
        <b/>
        <i val="0"/>
      </font>
      <fill>
        <patternFill>
          <bgColor rgb="FF92D050"/>
        </patternFill>
      </fill>
    </dxf>
    <dxf>
      <font>
        <color theme="0"/>
      </font>
      <fill>
        <patternFill>
          <bgColor rgb="FFFF0000"/>
        </patternFill>
      </fill>
    </dxf>
    <dxf>
      <font>
        <color rgb="FF9C0006"/>
      </font>
      <fill>
        <patternFill>
          <bgColor rgb="FFFFC7CE"/>
        </patternFill>
      </fill>
    </dxf>
    <dxf>
      <font>
        <color rgb="FF006100"/>
      </font>
      <fill>
        <patternFill>
          <bgColor rgb="FFC6EFCE"/>
        </patternFill>
      </fill>
    </dxf>
    <dxf>
      <font>
        <b/>
        <i val="0"/>
      </font>
      <fill>
        <patternFill>
          <bgColor rgb="FF92D050"/>
        </patternFill>
      </fill>
    </dxf>
    <dxf>
      <font>
        <color theme="0"/>
      </font>
      <fill>
        <patternFill>
          <bgColor rgb="FFFF0000"/>
        </patternFill>
      </fill>
    </dxf>
    <dxf>
      <font>
        <color rgb="FF9C0006"/>
      </font>
      <fill>
        <patternFill>
          <bgColor rgb="FFFFC7CE"/>
        </patternFill>
      </fill>
    </dxf>
    <dxf>
      <font>
        <color rgb="FF006100"/>
      </font>
      <fill>
        <patternFill>
          <bgColor rgb="FFC6EFCE"/>
        </patternFill>
      </fill>
    </dxf>
    <dxf>
      <font>
        <b/>
        <i val="0"/>
      </font>
      <fill>
        <patternFill>
          <bgColor rgb="FF92D050"/>
        </patternFill>
      </fill>
    </dxf>
    <dxf>
      <font>
        <color theme="0"/>
      </font>
      <fill>
        <patternFill>
          <bgColor rgb="FFFF0000"/>
        </patternFill>
      </fill>
    </dxf>
    <dxf>
      <font>
        <color rgb="FF9C0006"/>
      </font>
      <fill>
        <patternFill>
          <bgColor rgb="FFFFC7CE"/>
        </patternFill>
      </fill>
    </dxf>
    <dxf>
      <font>
        <color rgb="FF006100"/>
      </font>
      <fill>
        <patternFill>
          <bgColor rgb="FFC6EFCE"/>
        </patternFill>
      </fill>
    </dxf>
    <dxf>
      <font>
        <b/>
        <i val="0"/>
      </font>
      <fill>
        <patternFill>
          <bgColor rgb="FF92D050"/>
        </patternFill>
      </fill>
    </dxf>
    <dxf>
      <font>
        <color theme="0"/>
      </font>
      <fill>
        <patternFill>
          <bgColor rgb="FFFF0000"/>
        </patternFill>
      </fill>
    </dxf>
    <dxf>
      <border>
        <left style="thin">
          <color auto="1"/>
        </left>
        <right style="thin">
          <color auto="1"/>
        </right>
      </border>
    </dxf>
    <dxf>
      <border>
        <left style="thin">
          <color auto="1"/>
        </left>
        <right style="thin">
          <color auto="1"/>
        </right>
      </border>
    </dxf>
    <dxf>
      <fill>
        <patternFill>
          <bgColor theme="0" tint="-0.14996795556505021"/>
        </patternFill>
      </fill>
    </dxf>
    <dxf>
      <fill>
        <patternFill>
          <bgColor theme="0"/>
        </patternFill>
      </fill>
    </dxf>
    <dxf>
      <border>
        <left style="thin">
          <color auto="1"/>
        </left>
        <right style="thin">
          <color auto="1"/>
        </right>
        <top style="thin">
          <color auto="1"/>
        </top>
        <bottom style="thin">
          <color auto="1"/>
        </bottom>
        <vertical style="thin">
          <color auto="1"/>
        </vertical>
      </border>
    </dxf>
  </dxfs>
  <tableStyles count="1" defaultTableStyle="TableStyleMedium2" defaultPivotStyle="PivotStyleLight16">
    <tableStyle name="Table Style 1" pivot="0" count="5" xr9:uid="{00000000-0011-0000-FFFF-FFFF00000000}">
      <tableStyleElement type="wholeTable" dxfId="41"/>
      <tableStyleElement type="firstRowStripe" dxfId="40"/>
      <tableStyleElement type="secondRowStripe" dxfId="39"/>
      <tableStyleElement type="firstColumnStripe" dxfId="38"/>
      <tableStyleElement type="secondColumnStripe" dxfId="37"/>
    </tableStyle>
  </tableStyles>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10.xml"/><Relationship Id="rId47" Type="http://schemas.openxmlformats.org/officeDocument/2006/relationships/externalLink" Target="externalLinks/externalLink15.xml"/><Relationship Id="rId63" Type="http://schemas.openxmlformats.org/officeDocument/2006/relationships/externalLink" Target="externalLinks/externalLink31.xml"/><Relationship Id="rId68" Type="http://schemas.openxmlformats.org/officeDocument/2006/relationships/externalLink" Target="externalLinks/externalLink36.xml"/><Relationship Id="rId84" Type="http://schemas.openxmlformats.org/officeDocument/2006/relationships/externalLink" Target="externalLinks/externalLink52.xml"/><Relationship Id="rId89" Type="http://schemas.openxmlformats.org/officeDocument/2006/relationships/externalLink" Target="externalLinks/externalLink5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customXml" Target="../customXml/item1.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5.xml"/><Relationship Id="rId40" Type="http://schemas.openxmlformats.org/officeDocument/2006/relationships/externalLink" Target="externalLinks/externalLink8.xml"/><Relationship Id="rId45" Type="http://schemas.openxmlformats.org/officeDocument/2006/relationships/externalLink" Target="externalLinks/externalLink13.xml"/><Relationship Id="rId53" Type="http://schemas.openxmlformats.org/officeDocument/2006/relationships/externalLink" Target="externalLinks/externalLink21.xml"/><Relationship Id="rId58" Type="http://schemas.openxmlformats.org/officeDocument/2006/relationships/externalLink" Target="externalLinks/externalLink26.xml"/><Relationship Id="rId66" Type="http://schemas.openxmlformats.org/officeDocument/2006/relationships/externalLink" Target="externalLinks/externalLink34.xml"/><Relationship Id="rId74" Type="http://schemas.openxmlformats.org/officeDocument/2006/relationships/externalLink" Target="externalLinks/externalLink42.xml"/><Relationship Id="rId79" Type="http://schemas.openxmlformats.org/officeDocument/2006/relationships/externalLink" Target="externalLinks/externalLink47.xml"/><Relationship Id="rId87" Type="http://schemas.openxmlformats.org/officeDocument/2006/relationships/externalLink" Target="externalLinks/externalLink55.xml"/><Relationship Id="rId102" Type="http://schemas.openxmlformats.org/officeDocument/2006/relationships/pivotCacheDefinition" Target="pivotCache/pivotCacheDefinition1.xml"/><Relationship Id="rId110" Type="http://schemas.openxmlformats.org/officeDocument/2006/relationships/customXml" Target="../customXml/item4.xml"/><Relationship Id="rId5" Type="http://schemas.openxmlformats.org/officeDocument/2006/relationships/worksheet" Target="worksheets/sheet5.xml"/><Relationship Id="rId61" Type="http://schemas.openxmlformats.org/officeDocument/2006/relationships/externalLink" Target="externalLinks/externalLink29.xml"/><Relationship Id="rId82" Type="http://schemas.openxmlformats.org/officeDocument/2006/relationships/externalLink" Target="externalLinks/externalLink50.xml"/><Relationship Id="rId90" Type="http://schemas.openxmlformats.org/officeDocument/2006/relationships/externalLink" Target="externalLinks/externalLink58.xml"/><Relationship Id="rId95" Type="http://schemas.openxmlformats.org/officeDocument/2006/relationships/externalLink" Target="externalLinks/externalLink63.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 Id="rId43" Type="http://schemas.openxmlformats.org/officeDocument/2006/relationships/externalLink" Target="externalLinks/externalLink11.xml"/><Relationship Id="rId48" Type="http://schemas.openxmlformats.org/officeDocument/2006/relationships/externalLink" Target="externalLinks/externalLink16.xml"/><Relationship Id="rId56" Type="http://schemas.openxmlformats.org/officeDocument/2006/relationships/externalLink" Target="externalLinks/externalLink24.xml"/><Relationship Id="rId64" Type="http://schemas.openxmlformats.org/officeDocument/2006/relationships/externalLink" Target="externalLinks/externalLink32.xml"/><Relationship Id="rId69" Type="http://schemas.openxmlformats.org/officeDocument/2006/relationships/externalLink" Target="externalLinks/externalLink37.xml"/><Relationship Id="rId77" Type="http://schemas.openxmlformats.org/officeDocument/2006/relationships/externalLink" Target="externalLinks/externalLink45.xml"/><Relationship Id="rId100" Type="http://schemas.openxmlformats.org/officeDocument/2006/relationships/externalLink" Target="externalLinks/externalLink68.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19.xml"/><Relationship Id="rId72" Type="http://schemas.openxmlformats.org/officeDocument/2006/relationships/externalLink" Target="externalLinks/externalLink40.xml"/><Relationship Id="rId80" Type="http://schemas.openxmlformats.org/officeDocument/2006/relationships/externalLink" Target="externalLinks/externalLink48.xml"/><Relationship Id="rId85" Type="http://schemas.openxmlformats.org/officeDocument/2006/relationships/externalLink" Target="externalLinks/externalLink53.xml"/><Relationship Id="rId93" Type="http://schemas.openxmlformats.org/officeDocument/2006/relationships/externalLink" Target="externalLinks/externalLink61.xml"/><Relationship Id="rId98" Type="http://schemas.openxmlformats.org/officeDocument/2006/relationships/externalLink" Target="externalLinks/externalLink6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externalLink" Target="externalLinks/externalLink6.xml"/><Relationship Id="rId46" Type="http://schemas.openxmlformats.org/officeDocument/2006/relationships/externalLink" Target="externalLinks/externalLink14.xml"/><Relationship Id="rId59" Type="http://schemas.openxmlformats.org/officeDocument/2006/relationships/externalLink" Target="externalLinks/externalLink27.xml"/><Relationship Id="rId67" Type="http://schemas.openxmlformats.org/officeDocument/2006/relationships/externalLink" Target="externalLinks/externalLink35.xml"/><Relationship Id="rId103" Type="http://schemas.openxmlformats.org/officeDocument/2006/relationships/theme" Target="theme/theme1.xml"/><Relationship Id="rId108"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externalLink" Target="externalLinks/externalLink9.xml"/><Relationship Id="rId54" Type="http://schemas.openxmlformats.org/officeDocument/2006/relationships/externalLink" Target="externalLinks/externalLink22.xml"/><Relationship Id="rId62" Type="http://schemas.openxmlformats.org/officeDocument/2006/relationships/externalLink" Target="externalLinks/externalLink30.xml"/><Relationship Id="rId70" Type="http://schemas.openxmlformats.org/officeDocument/2006/relationships/externalLink" Target="externalLinks/externalLink38.xml"/><Relationship Id="rId75" Type="http://schemas.openxmlformats.org/officeDocument/2006/relationships/externalLink" Target="externalLinks/externalLink43.xml"/><Relationship Id="rId83" Type="http://schemas.openxmlformats.org/officeDocument/2006/relationships/externalLink" Target="externalLinks/externalLink51.xml"/><Relationship Id="rId88" Type="http://schemas.openxmlformats.org/officeDocument/2006/relationships/externalLink" Target="externalLinks/externalLink56.xml"/><Relationship Id="rId91" Type="http://schemas.openxmlformats.org/officeDocument/2006/relationships/externalLink" Target="externalLinks/externalLink59.xml"/><Relationship Id="rId96" Type="http://schemas.openxmlformats.org/officeDocument/2006/relationships/externalLink" Target="externalLinks/externalLink6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4.xml"/><Relationship Id="rId49" Type="http://schemas.openxmlformats.org/officeDocument/2006/relationships/externalLink" Target="externalLinks/externalLink17.xml"/><Relationship Id="rId57" Type="http://schemas.openxmlformats.org/officeDocument/2006/relationships/externalLink" Target="externalLinks/externalLink25.xml"/><Relationship Id="rId106"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12.xml"/><Relationship Id="rId52" Type="http://schemas.openxmlformats.org/officeDocument/2006/relationships/externalLink" Target="externalLinks/externalLink20.xml"/><Relationship Id="rId60" Type="http://schemas.openxmlformats.org/officeDocument/2006/relationships/externalLink" Target="externalLinks/externalLink28.xml"/><Relationship Id="rId65" Type="http://schemas.openxmlformats.org/officeDocument/2006/relationships/externalLink" Target="externalLinks/externalLink33.xml"/><Relationship Id="rId73" Type="http://schemas.openxmlformats.org/officeDocument/2006/relationships/externalLink" Target="externalLinks/externalLink41.xml"/><Relationship Id="rId78" Type="http://schemas.openxmlformats.org/officeDocument/2006/relationships/externalLink" Target="externalLinks/externalLink46.xml"/><Relationship Id="rId81" Type="http://schemas.openxmlformats.org/officeDocument/2006/relationships/externalLink" Target="externalLinks/externalLink49.xml"/><Relationship Id="rId86" Type="http://schemas.openxmlformats.org/officeDocument/2006/relationships/externalLink" Target="externalLinks/externalLink54.xml"/><Relationship Id="rId94" Type="http://schemas.openxmlformats.org/officeDocument/2006/relationships/externalLink" Target="externalLinks/externalLink62.xml"/><Relationship Id="rId99" Type="http://schemas.openxmlformats.org/officeDocument/2006/relationships/externalLink" Target="externalLinks/externalLink67.xml"/><Relationship Id="rId101" Type="http://schemas.openxmlformats.org/officeDocument/2006/relationships/externalLink" Target="externalLinks/externalLink69.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7.xml"/><Relationship Id="rId109" Type="http://schemas.openxmlformats.org/officeDocument/2006/relationships/customXml" Target="../customXml/item3.xml"/><Relationship Id="rId34" Type="http://schemas.openxmlformats.org/officeDocument/2006/relationships/externalLink" Target="externalLinks/externalLink2.xml"/><Relationship Id="rId50" Type="http://schemas.openxmlformats.org/officeDocument/2006/relationships/externalLink" Target="externalLinks/externalLink18.xml"/><Relationship Id="rId55" Type="http://schemas.openxmlformats.org/officeDocument/2006/relationships/externalLink" Target="externalLinks/externalLink23.xml"/><Relationship Id="rId76" Type="http://schemas.openxmlformats.org/officeDocument/2006/relationships/externalLink" Target="externalLinks/externalLink44.xml"/><Relationship Id="rId97" Type="http://schemas.openxmlformats.org/officeDocument/2006/relationships/externalLink" Target="externalLinks/externalLink65.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39.xml"/><Relationship Id="rId92" Type="http://schemas.openxmlformats.org/officeDocument/2006/relationships/externalLink" Target="externalLinks/externalLink6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2023</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stacked"/>
        <c:varyColors val="0"/>
        <c:ser>
          <c:idx val="0"/>
          <c:order val="0"/>
          <c:tx>
            <c:strRef>
              <c:f>'C701 - ARP'!$B$60</c:f>
              <c:strCache>
                <c:ptCount val="1"/>
                <c:pt idx="0">
                  <c:v>7010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'C701 - ARP'!$D$60:$O$60</c:f>
              <c:numCache>
                <c:formatCode>_(* #,##0_);_(* \(#,##0\);_(* "-"_);_(@_)</c:formatCode>
                <c:ptCount val="12"/>
                <c:pt idx="0">
                  <c:v>19790508316</c:v>
                </c:pt>
                <c:pt idx="1">
                  <c:v>19693521297</c:v>
                </c:pt>
                <c:pt idx="2">
                  <c:v>23667558214</c:v>
                </c:pt>
                <c:pt idx="3">
                  <c:v>23934763615</c:v>
                </c:pt>
                <c:pt idx="4">
                  <c:v>23690184461</c:v>
                </c:pt>
                <c:pt idx="5">
                  <c:v>21886288947</c:v>
                </c:pt>
                <c:pt idx="6">
                  <c:v>16881706279</c:v>
                </c:pt>
                <c:pt idx="7">
                  <c:v>5388510129</c:v>
                </c:pt>
                <c:pt idx="8">
                  <c:v>10917260134</c:v>
                </c:pt>
                <c:pt idx="9">
                  <c:v>14495328539</c:v>
                </c:pt>
                <c:pt idx="10">
                  <c:v>15801282632</c:v>
                </c:pt>
                <c:pt idx="11">
                  <c:v>18895243687</c:v>
                </c:pt>
              </c:numCache>
            </c:numRef>
          </c:val>
          <c:extLst>
            <c:ext xmlns:c16="http://schemas.microsoft.com/office/drawing/2014/chart" uri="{C3380CC4-5D6E-409C-BE32-E72D297353CC}">
              <c16:uniqueId val="{00000003-4471-4B2C-A33F-18B2789AD974}"/>
            </c:ext>
          </c:extLst>
        </c:ser>
        <c:dLbls>
          <c:showLegendKey val="0"/>
          <c:showVal val="0"/>
          <c:showCatName val="0"/>
          <c:showSerName val="0"/>
          <c:showPercent val="0"/>
          <c:showBubbleSize val="0"/>
        </c:dLbls>
        <c:gapWidth val="150"/>
        <c:overlap val="100"/>
        <c:axId val="1500715792"/>
        <c:axId val="1500715464"/>
      </c:barChart>
      <c:lineChart>
        <c:grouping val="stacked"/>
        <c:varyColors val="0"/>
        <c:ser>
          <c:idx val="1"/>
          <c:order val="1"/>
          <c:tx>
            <c:strRef>
              <c:f>'C701 - ARP'!$B$69</c:f>
              <c:strCache>
                <c:ptCount val="1"/>
                <c:pt idx="0">
                  <c:v>Average interest rate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val>
            <c:numRef>
              <c:f>'C701 - ARP'!$D$69:$O$69</c:f>
              <c:numCache>
                <c:formatCode>0.0%</c:formatCode>
                <c:ptCount val="12"/>
                <c:pt idx="0">
                  <c:v>2.67664906767602E-2</c:v>
                </c:pt>
                <c:pt idx="1">
                  <c:v>3.1939431774717017E-2</c:v>
                </c:pt>
                <c:pt idx="2">
                  <c:v>3.5690694389802581E-2</c:v>
                </c:pt>
                <c:pt idx="3">
                  <c:v>3.7869759064484899E-2</c:v>
                </c:pt>
                <c:pt idx="4">
                  <c:v>4.23537316563595E-2</c:v>
                </c:pt>
                <c:pt idx="5">
                  <c:v>3.3631103855650699E-2</c:v>
                </c:pt>
                <c:pt idx="6">
                  <c:v>2.9029663054732431E-2</c:v>
                </c:pt>
                <c:pt idx="7">
                  <c:v>9.3728792234085388E-3</c:v>
                </c:pt>
                <c:pt idx="8">
                  <c:v>1.1493450533482941E-2</c:v>
                </c:pt>
                <c:pt idx="9">
                  <c:v>1.4106140460256976E-2</c:v>
                </c:pt>
                <c:pt idx="10">
                  <c:v>1.7948563531100171E-2</c:v>
                </c:pt>
                <c:pt idx="11">
                  <c:v>2.0408768034478893E-2</c:v>
                </c:pt>
              </c:numCache>
            </c:numRef>
          </c:val>
          <c:smooth val="0"/>
          <c:extLst>
            <c:ext xmlns:c16="http://schemas.microsoft.com/office/drawing/2014/chart" uri="{C3380CC4-5D6E-409C-BE32-E72D297353CC}">
              <c16:uniqueId val="{00000004-4471-4B2C-A33F-18B2789AD974}"/>
            </c:ext>
          </c:extLst>
        </c:ser>
        <c:dLbls>
          <c:showLegendKey val="0"/>
          <c:showVal val="0"/>
          <c:showCatName val="0"/>
          <c:showSerName val="0"/>
          <c:showPercent val="0"/>
          <c:showBubbleSize val="0"/>
        </c:dLbls>
        <c:marker val="1"/>
        <c:smooth val="0"/>
        <c:axId val="601765152"/>
        <c:axId val="601764824"/>
      </c:lineChart>
      <c:valAx>
        <c:axId val="601764824"/>
        <c:scaling>
          <c:orientation val="minMax"/>
        </c:scaling>
        <c:delete val="0"/>
        <c:axPos val="r"/>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1765152"/>
        <c:crosses val="max"/>
        <c:crossBetween val="between"/>
      </c:valAx>
      <c:catAx>
        <c:axId val="601765152"/>
        <c:scaling>
          <c:orientation val="minMax"/>
        </c:scaling>
        <c:delete val="0"/>
        <c:axPos val="b"/>
        <c:numFmt formatCode="_(* #,##0_);_(* \(#,##0\);_(* &quot;-&quot;_);_(@_)"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1764824"/>
        <c:crosses val="autoZero"/>
        <c:auto val="1"/>
        <c:lblAlgn val="ctr"/>
        <c:lblOffset val="100"/>
        <c:noMultiLvlLbl val="0"/>
      </c:catAx>
      <c:valAx>
        <c:axId val="1500715464"/>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00715792"/>
        <c:crosses val="autoZero"/>
        <c:crossBetween val="between"/>
      </c:valAx>
      <c:catAx>
        <c:axId val="1500715792"/>
        <c:scaling>
          <c:orientation val="minMax"/>
        </c:scaling>
        <c:delete val="1"/>
        <c:axPos val="b"/>
        <c:majorTickMark val="none"/>
        <c:minorTickMark val="none"/>
        <c:tickLblPos val="nextTo"/>
        <c:crossAx val="15007154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2022</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'C701 - ARP'!$B$72</c:f>
              <c:strCache>
                <c:ptCount val="1"/>
                <c:pt idx="0">
                  <c:v>7010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'C701 - ARP'!$E$71:$O$71</c:f>
              <c:numCache>
                <c:formatCode>General</c:formatCode>
                <c:ptCount val="11"/>
                <c:pt idx="0">
                  <c:v>2</c:v>
                </c:pt>
                <c:pt idx="1">
                  <c:v>3</c:v>
                </c:pt>
                <c:pt idx="2">
                  <c:v>4</c:v>
                </c:pt>
                <c:pt idx="3">
                  <c:v>5</c:v>
                </c:pt>
                <c:pt idx="4">
                  <c:v>6</c:v>
                </c:pt>
                <c:pt idx="5">
                  <c:v>7</c:v>
                </c:pt>
                <c:pt idx="6">
                  <c:v>8</c:v>
                </c:pt>
                <c:pt idx="7">
                  <c:v>9</c:v>
                </c:pt>
                <c:pt idx="8">
                  <c:v>10</c:v>
                </c:pt>
                <c:pt idx="9">
                  <c:v>11</c:v>
                </c:pt>
                <c:pt idx="10">
                  <c:v>12</c:v>
                </c:pt>
              </c:numCache>
            </c:numRef>
          </c:cat>
          <c:val>
            <c:numRef>
              <c:f>'C701 - ARP'!$E$72:$O$72</c:f>
              <c:numCache>
                <c:formatCode>_(* #,##0_);_(* \(#,##0\);_(* "-"_);_(@_)</c:formatCode>
                <c:ptCount val="11"/>
                <c:pt idx="0">
                  <c:v>5862038533.0000048</c:v>
                </c:pt>
                <c:pt idx="1">
                  <c:v>15332755523.999981</c:v>
                </c:pt>
                <c:pt idx="2">
                  <c:v>16072101415.000004</c:v>
                </c:pt>
                <c:pt idx="3">
                  <c:v>17530988653.000008</c:v>
                </c:pt>
                <c:pt idx="4">
                  <c:v>14758293314.999996</c:v>
                </c:pt>
                <c:pt idx="5" formatCode="#,##0">
                  <c:v>17772328916</c:v>
                </c:pt>
                <c:pt idx="6" formatCode="#,##0">
                  <c:v>14765243871</c:v>
                </c:pt>
                <c:pt idx="7" formatCode="#,##0">
                  <c:v>16618152921</c:v>
                </c:pt>
                <c:pt idx="8" formatCode="#,##0">
                  <c:v>23044375511</c:v>
                </c:pt>
                <c:pt idx="9" formatCode="#,##0">
                  <c:v>11873519239</c:v>
                </c:pt>
                <c:pt idx="10" formatCode="#,##0">
                  <c:v>13435997035</c:v>
                </c:pt>
              </c:numCache>
            </c:numRef>
          </c:val>
          <c:extLst>
            <c:ext xmlns:c16="http://schemas.microsoft.com/office/drawing/2014/chart" uri="{C3380CC4-5D6E-409C-BE32-E72D297353CC}">
              <c16:uniqueId val="{00000007-D43C-4617-B871-199DF0830D1B}"/>
            </c:ext>
          </c:extLst>
        </c:ser>
        <c:dLbls>
          <c:showLegendKey val="0"/>
          <c:showVal val="0"/>
          <c:showCatName val="0"/>
          <c:showSerName val="0"/>
          <c:showPercent val="0"/>
          <c:showBubbleSize val="0"/>
        </c:dLbls>
        <c:gapWidth val="150"/>
        <c:axId val="1299825552"/>
        <c:axId val="1299824568"/>
      </c:barChart>
      <c:lineChart>
        <c:grouping val="standard"/>
        <c:varyColors val="0"/>
        <c:ser>
          <c:idx val="1"/>
          <c:order val="1"/>
          <c:tx>
            <c:strRef>
              <c:f>'C701 - ARP'!$B$82</c:f>
              <c:strCache>
                <c:ptCount val="1"/>
                <c:pt idx="0">
                  <c:v>Average interest rate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f>'C701 - ARP'!$E$71:$O$71</c:f>
              <c:numCache>
                <c:formatCode>General</c:formatCode>
                <c:ptCount val="11"/>
                <c:pt idx="0">
                  <c:v>2</c:v>
                </c:pt>
                <c:pt idx="1">
                  <c:v>3</c:v>
                </c:pt>
                <c:pt idx="2">
                  <c:v>4</c:v>
                </c:pt>
                <c:pt idx="3">
                  <c:v>5</c:v>
                </c:pt>
                <c:pt idx="4">
                  <c:v>6</c:v>
                </c:pt>
                <c:pt idx="5">
                  <c:v>7</c:v>
                </c:pt>
                <c:pt idx="6">
                  <c:v>8</c:v>
                </c:pt>
                <c:pt idx="7">
                  <c:v>9</c:v>
                </c:pt>
                <c:pt idx="8">
                  <c:v>10</c:v>
                </c:pt>
                <c:pt idx="9">
                  <c:v>11</c:v>
                </c:pt>
                <c:pt idx="10">
                  <c:v>12</c:v>
                </c:pt>
              </c:numCache>
            </c:numRef>
          </c:cat>
          <c:val>
            <c:numRef>
              <c:f>'C701 - ARP'!$E$82:$O$82</c:f>
              <c:numCache>
                <c:formatCode>0.0%</c:formatCode>
                <c:ptCount val="11"/>
                <c:pt idx="0">
                  <c:v>6.9685270248413976E-3</c:v>
                </c:pt>
                <c:pt idx="1">
                  <c:v>1.6068429462250747E-2</c:v>
                </c:pt>
                <c:pt idx="2">
                  <c:v>1.4556643904286029E-2</c:v>
                </c:pt>
                <c:pt idx="3">
                  <c:v>1.6435002248935342E-2</c:v>
                </c:pt>
                <c:pt idx="4">
                  <c:v>1.3502274795289378E-2</c:v>
                </c:pt>
                <c:pt idx="5">
                  <c:v>1.7623853849901585E-2</c:v>
                </c:pt>
                <c:pt idx="6">
                  <c:v>1.7141137165072897E-2</c:v>
                </c:pt>
                <c:pt idx="7">
                  <c:v>2.1244434636892549E-2</c:v>
                </c:pt>
                <c:pt idx="8">
                  <c:v>3.6255995729468068E-2</c:v>
                </c:pt>
                <c:pt idx="9">
                  <c:v>2.63438560324658E-2</c:v>
                </c:pt>
                <c:pt idx="10">
                  <c:v>2.204317839739648E-2</c:v>
                </c:pt>
              </c:numCache>
            </c:numRef>
          </c:val>
          <c:smooth val="0"/>
          <c:extLst>
            <c:ext xmlns:c16="http://schemas.microsoft.com/office/drawing/2014/chart" uri="{C3380CC4-5D6E-409C-BE32-E72D297353CC}">
              <c16:uniqueId val="{00000008-D43C-4617-B871-199DF0830D1B}"/>
            </c:ext>
          </c:extLst>
        </c:ser>
        <c:dLbls>
          <c:showLegendKey val="0"/>
          <c:showVal val="0"/>
          <c:showCatName val="0"/>
          <c:showSerName val="0"/>
          <c:showPercent val="0"/>
          <c:showBubbleSize val="0"/>
        </c:dLbls>
        <c:marker val="1"/>
        <c:smooth val="0"/>
        <c:axId val="601765152"/>
        <c:axId val="601764824"/>
      </c:lineChart>
      <c:valAx>
        <c:axId val="601764824"/>
        <c:scaling>
          <c:orientation val="minMax"/>
        </c:scaling>
        <c:delete val="0"/>
        <c:axPos val="r"/>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1765152"/>
        <c:crosses val="max"/>
        <c:crossBetween val="between"/>
      </c:valAx>
      <c:catAx>
        <c:axId val="6017651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1764824"/>
        <c:crosses val="autoZero"/>
        <c:auto val="1"/>
        <c:lblAlgn val="ctr"/>
        <c:lblOffset val="100"/>
        <c:noMultiLvlLbl val="0"/>
      </c:catAx>
      <c:valAx>
        <c:axId val="1299824568"/>
        <c:scaling>
          <c:orientation val="minMax"/>
        </c:scaling>
        <c:delete val="0"/>
        <c:axPos val="l"/>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9825552"/>
        <c:crosses val="autoZero"/>
        <c:crossBetween val="between"/>
      </c:valAx>
      <c:catAx>
        <c:axId val="1299825552"/>
        <c:scaling>
          <c:orientation val="minMax"/>
        </c:scaling>
        <c:delete val="1"/>
        <c:axPos val="b"/>
        <c:numFmt formatCode="General" sourceLinked="1"/>
        <c:majorTickMark val="out"/>
        <c:minorTickMark val="none"/>
        <c:tickLblPos val="nextTo"/>
        <c:crossAx val="12998245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7010</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cked"/>
        <c:varyColors val="0"/>
        <c:ser>
          <c:idx val="0"/>
          <c:order val="0"/>
          <c:tx>
            <c:strRef>
              <c:f>'C701 - ARP'!$C$44</c:f>
              <c:strCache>
                <c:ptCount val="1"/>
                <c:pt idx="0">
                  <c:v>2023</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val>
            <c:numRef>
              <c:f>'C701 - ARP'!$C$45:$C$56</c:f>
              <c:numCache>
                <c:formatCode>_(* #,##0_);_(* \(#,##0\);_(* "-"_);_(@_)</c:formatCode>
                <c:ptCount val="12"/>
                <c:pt idx="0">
                  <c:v>19790508316</c:v>
                </c:pt>
                <c:pt idx="1">
                  <c:v>19693521297</c:v>
                </c:pt>
                <c:pt idx="2">
                  <c:v>23667558214</c:v>
                </c:pt>
                <c:pt idx="3">
                  <c:v>23934763615</c:v>
                </c:pt>
                <c:pt idx="4">
                  <c:v>23690184461</c:v>
                </c:pt>
                <c:pt idx="5">
                  <c:v>21886288947</c:v>
                </c:pt>
                <c:pt idx="6">
                  <c:v>16881706279</c:v>
                </c:pt>
                <c:pt idx="7">
                  <c:v>5388510129</c:v>
                </c:pt>
                <c:pt idx="8">
                  <c:v>10917260134</c:v>
                </c:pt>
                <c:pt idx="9">
                  <c:v>14495328539</c:v>
                </c:pt>
                <c:pt idx="10">
                  <c:v>15801282632</c:v>
                </c:pt>
                <c:pt idx="11">
                  <c:v>18895243687</c:v>
                </c:pt>
              </c:numCache>
            </c:numRef>
          </c:val>
          <c:smooth val="0"/>
          <c:extLst>
            <c:ext xmlns:c16="http://schemas.microsoft.com/office/drawing/2014/chart" uri="{C3380CC4-5D6E-409C-BE32-E72D297353CC}">
              <c16:uniqueId val="{00000000-08A7-4B33-AA4A-2DD4A94634D6}"/>
            </c:ext>
          </c:extLst>
        </c:ser>
        <c:ser>
          <c:idx val="1"/>
          <c:order val="1"/>
          <c:tx>
            <c:strRef>
              <c:f>'C701 - ARP'!$D$44</c:f>
              <c:strCache>
                <c:ptCount val="1"/>
                <c:pt idx="0">
                  <c:v>2022</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val>
            <c:numRef>
              <c:f>'C701 - ARP'!$D$45:$D$56</c:f>
              <c:numCache>
                <c:formatCode>_(* #,##0_);_(* \(#,##0\);_(* "-"_);_(@_)</c:formatCode>
                <c:ptCount val="12"/>
                <c:pt idx="0">
                  <c:v>6175297782.9999962</c:v>
                </c:pt>
                <c:pt idx="1">
                  <c:v>5862038533.0000048</c:v>
                </c:pt>
                <c:pt idx="2">
                  <c:v>15332755523.999981</c:v>
                </c:pt>
                <c:pt idx="3">
                  <c:v>16072101415.000004</c:v>
                </c:pt>
                <c:pt idx="4">
                  <c:v>17530988653.000008</c:v>
                </c:pt>
                <c:pt idx="5">
                  <c:v>14758293314.999996</c:v>
                </c:pt>
                <c:pt idx="6" formatCode="#,##0">
                  <c:v>17772328916</c:v>
                </c:pt>
                <c:pt idx="7" formatCode="#,##0">
                  <c:v>14765243871</c:v>
                </c:pt>
                <c:pt idx="8" formatCode="#,##0">
                  <c:v>16618152921</c:v>
                </c:pt>
                <c:pt idx="9" formatCode="#,##0">
                  <c:v>23044375511</c:v>
                </c:pt>
                <c:pt idx="10" formatCode="#,##0">
                  <c:v>11873519239</c:v>
                </c:pt>
                <c:pt idx="11" formatCode="#,##0">
                  <c:v>13435997035</c:v>
                </c:pt>
              </c:numCache>
            </c:numRef>
          </c:val>
          <c:smooth val="0"/>
          <c:extLst>
            <c:ext xmlns:c16="http://schemas.microsoft.com/office/drawing/2014/chart" uri="{C3380CC4-5D6E-409C-BE32-E72D297353CC}">
              <c16:uniqueId val="{00000001-08A7-4B33-AA4A-2DD4A94634D6}"/>
            </c:ext>
          </c:extLst>
        </c:ser>
        <c:dLbls>
          <c:showLegendKey val="0"/>
          <c:showVal val="0"/>
          <c:showCatName val="0"/>
          <c:showSerName val="0"/>
          <c:showPercent val="0"/>
          <c:showBubbleSize val="0"/>
        </c:dLbls>
        <c:smooth val="0"/>
        <c:axId val="1299855400"/>
        <c:axId val="1299861960"/>
      </c:lineChart>
      <c:catAx>
        <c:axId val="1299855400"/>
        <c:scaling>
          <c:orientation val="minMax"/>
        </c:scaling>
        <c:delete val="0"/>
        <c:axPos val="b"/>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9861960"/>
        <c:crosses val="autoZero"/>
        <c:auto val="1"/>
        <c:lblAlgn val="ctr"/>
        <c:lblOffset val="100"/>
        <c:noMultiLvlLbl val="0"/>
      </c:catAx>
      <c:valAx>
        <c:axId val="1299861960"/>
        <c:scaling>
          <c:orientation val="minMax"/>
        </c:scaling>
        <c:delete val="0"/>
        <c:axPos val="l"/>
        <c:majorGridlines>
          <c:spPr>
            <a:ln w="9525" cap="flat" cmpd="sng" algn="ctr">
              <a:solidFill>
                <a:schemeClr val="lt1">
                  <a:lumMod val="95000"/>
                  <a:alpha val="1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9855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Cut-off</a:t>
            </a:r>
            <a:r>
              <a:rPr lang="en-US" baseline="0"/>
              <a:t> test 701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'Cut-off test'!$C$20</c:f>
              <c:strCache>
                <c:ptCount val="1"/>
                <c:pt idx="0">
                  <c:v> Ten day before issued report </c:v>
                </c:pt>
              </c:strCache>
            </c:strRef>
          </c:tx>
          <c:spPr>
            <a:ln w="28575" cap="rnd">
              <a:solidFill>
                <a:schemeClr val="accent1"/>
              </a:solidFill>
              <a:round/>
            </a:ln>
            <a:effectLst/>
          </c:spPr>
          <c:marker>
            <c:symbol val="none"/>
          </c:marker>
          <c:cat>
            <c:numRef>
              <c:f>'Cut-off test'!$B$21:$B$30</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'Cut-off test'!$C$21:$C$30</c:f>
              <c:numCache>
                <c:formatCode>_(* #,##0_);_(* \(#,##0\);_(* "-"_);_(@_)</c:formatCode>
                <c:ptCount val="10"/>
                <c:pt idx="0">
                  <c:v>533493150</c:v>
                </c:pt>
                <c:pt idx="1">
                  <c:v>533493150</c:v>
                </c:pt>
                <c:pt idx="2">
                  <c:v>0</c:v>
                </c:pt>
                <c:pt idx="3">
                  <c:v>0</c:v>
                </c:pt>
                <c:pt idx="4">
                  <c:v>1600479451</c:v>
                </c:pt>
                <c:pt idx="5">
                  <c:v>537831766</c:v>
                </c:pt>
                <c:pt idx="6">
                  <c:v>533493150</c:v>
                </c:pt>
                <c:pt idx="7">
                  <c:v>600273898</c:v>
                </c:pt>
                <c:pt idx="8">
                  <c:v>1800267367</c:v>
                </c:pt>
                <c:pt idx="9">
                  <c:v>0</c:v>
                </c:pt>
              </c:numCache>
            </c:numRef>
          </c:val>
          <c:smooth val="0"/>
          <c:extLst>
            <c:ext xmlns:c16="http://schemas.microsoft.com/office/drawing/2014/chart" uri="{C3380CC4-5D6E-409C-BE32-E72D297353CC}">
              <c16:uniqueId val="{00000000-32FF-488B-B427-4E94442798AA}"/>
            </c:ext>
          </c:extLst>
        </c:ser>
        <c:ser>
          <c:idx val="1"/>
          <c:order val="1"/>
          <c:tx>
            <c:strRef>
              <c:f>'Cut-off test'!$D$20</c:f>
              <c:strCache>
                <c:ptCount val="1"/>
                <c:pt idx="0">
                  <c:v> Ten day after issued report </c:v>
                </c:pt>
              </c:strCache>
            </c:strRef>
          </c:tx>
          <c:spPr>
            <a:ln w="28575" cap="rnd">
              <a:solidFill>
                <a:schemeClr val="accent2"/>
              </a:solidFill>
              <a:round/>
            </a:ln>
            <a:effectLst/>
          </c:spPr>
          <c:marker>
            <c:symbol val="none"/>
          </c:marker>
          <c:cat>
            <c:numRef>
              <c:f>'Cut-off test'!$B$21:$B$30</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'Cut-off test'!$D$21:$D$30</c:f>
              <c:numCache>
                <c:formatCode>_(* #,##0_);_(* \(#,##0\);_(* "-"_);_(@_)</c:formatCode>
                <c:ptCount val="10"/>
                <c:pt idx="0">
                  <c:v>0</c:v>
                </c:pt>
                <c:pt idx="1">
                  <c:v>5922211378</c:v>
                </c:pt>
                <c:pt idx="2">
                  <c:v>584034123</c:v>
                </c:pt>
                <c:pt idx="3">
                  <c:v>555972529</c:v>
                </c:pt>
                <c:pt idx="4">
                  <c:v>556131543</c:v>
                </c:pt>
                <c:pt idx="5">
                  <c:v>0</c:v>
                </c:pt>
                <c:pt idx="6">
                  <c:v>0</c:v>
                </c:pt>
                <c:pt idx="7">
                  <c:v>1630068516</c:v>
                </c:pt>
                <c:pt idx="8">
                  <c:v>518431050</c:v>
                </c:pt>
                <c:pt idx="9">
                  <c:v>600072929</c:v>
                </c:pt>
              </c:numCache>
            </c:numRef>
          </c:val>
          <c:smooth val="0"/>
          <c:extLst>
            <c:ext xmlns:c16="http://schemas.microsoft.com/office/drawing/2014/chart" uri="{C3380CC4-5D6E-409C-BE32-E72D297353CC}">
              <c16:uniqueId val="{00000001-32FF-488B-B427-4E94442798AA}"/>
            </c:ext>
          </c:extLst>
        </c:ser>
        <c:dLbls>
          <c:showLegendKey val="0"/>
          <c:showVal val="0"/>
          <c:showCatName val="0"/>
          <c:showSerName val="0"/>
          <c:showPercent val="0"/>
          <c:showBubbleSize val="0"/>
        </c:dLbls>
        <c:smooth val="0"/>
        <c:axId val="76984719"/>
        <c:axId val="76989399"/>
      </c:lineChart>
      <c:catAx>
        <c:axId val="76984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89399"/>
        <c:crosses val="autoZero"/>
        <c:auto val="1"/>
        <c:lblAlgn val="ctr"/>
        <c:lblOffset val="100"/>
        <c:noMultiLvlLbl val="0"/>
      </c:catAx>
      <c:valAx>
        <c:axId val="7698939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8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checked="Checked"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4" Type="http://schemas.openxmlformats.org/officeDocument/2006/relationships/chart" Target="../charts/chart3.xml"/></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63500</xdr:colOff>
          <xdr:row>5</xdr:row>
          <xdr:rowOff>292100</xdr:rowOff>
        </xdr:from>
        <xdr:to>
          <xdr:col>3</xdr:col>
          <xdr:colOff>114300</xdr:colOff>
          <xdr:row>5</xdr:row>
          <xdr:rowOff>762000</xdr:rowOff>
        </xdr:to>
        <xdr:sp macro="" textlink="">
          <xdr:nvSpPr>
            <xdr:cNvPr id="7169" name="Check Box 1" hidden="1">
              <a:extLst>
                <a:ext uri="{63B3BB69-23CF-44E3-9099-C40C66FF867C}">
                  <a14:compatExt spid="_x0000_s7169"/>
                </a:ext>
                <a:ext uri="{FF2B5EF4-FFF2-40B4-BE49-F238E27FC236}">
                  <a16:creationId xmlns:a16="http://schemas.microsoft.com/office/drawing/2014/main" id="{00000000-0008-0000-0000-000001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38100</xdr:colOff>
          <xdr:row>5</xdr:row>
          <xdr:rowOff>292100</xdr:rowOff>
        </xdr:from>
        <xdr:to>
          <xdr:col>15</xdr:col>
          <xdr:colOff>406400</xdr:colOff>
          <xdr:row>5</xdr:row>
          <xdr:rowOff>762000</xdr:rowOff>
        </xdr:to>
        <xdr:sp macro="" textlink="">
          <xdr:nvSpPr>
            <xdr:cNvPr id="7170" name="Check Box 2" hidden="1">
              <a:extLst>
                <a:ext uri="{63B3BB69-23CF-44E3-9099-C40C66FF867C}">
                  <a14:compatExt spid="_x0000_s7170"/>
                </a:ext>
                <a:ext uri="{FF2B5EF4-FFF2-40B4-BE49-F238E27FC236}">
                  <a16:creationId xmlns:a16="http://schemas.microsoft.com/office/drawing/2014/main" id="{00000000-0008-0000-0000-000002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xdr:row>
          <xdr:rowOff>292100</xdr:rowOff>
        </xdr:from>
        <xdr:to>
          <xdr:col>18</xdr:col>
          <xdr:colOff>330200</xdr:colOff>
          <xdr:row>5</xdr:row>
          <xdr:rowOff>762000</xdr:rowOff>
        </xdr:to>
        <xdr:sp macro="" textlink="">
          <xdr:nvSpPr>
            <xdr:cNvPr id="7171" name="Check Box 3" hidden="1">
              <a:extLst>
                <a:ext uri="{63B3BB69-23CF-44E3-9099-C40C66FF867C}">
                  <a14:compatExt spid="_x0000_s7171"/>
                </a:ext>
                <a:ext uri="{FF2B5EF4-FFF2-40B4-BE49-F238E27FC236}">
                  <a16:creationId xmlns:a16="http://schemas.microsoft.com/office/drawing/2014/main" id="{00000000-0008-0000-0000-000003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31750</xdr:colOff>
          <xdr:row>5</xdr:row>
          <xdr:rowOff>292100</xdr:rowOff>
        </xdr:from>
        <xdr:to>
          <xdr:col>7</xdr:col>
          <xdr:colOff>139700</xdr:colOff>
          <xdr:row>5</xdr:row>
          <xdr:rowOff>762000</xdr:rowOff>
        </xdr:to>
        <xdr:sp macro="" textlink="">
          <xdr:nvSpPr>
            <xdr:cNvPr id="7172" name="Check Box 4" hidden="1">
              <a:extLst>
                <a:ext uri="{63B3BB69-23CF-44E3-9099-C40C66FF867C}">
                  <a14:compatExt spid="_x0000_s7172"/>
                </a:ext>
                <a:ext uri="{FF2B5EF4-FFF2-40B4-BE49-F238E27FC236}">
                  <a16:creationId xmlns:a16="http://schemas.microsoft.com/office/drawing/2014/main" id="{00000000-0008-0000-0000-000004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31750</xdr:colOff>
          <xdr:row>5</xdr:row>
          <xdr:rowOff>292100</xdr:rowOff>
        </xdr:from>
        <xdr:to>
          <xdr:col>11</xdr:col>
          <xdr:colOff>190500</xdr:colOff>
          <xdr:row>5</xdr:row>
          <xdr:rowOff>762000</xdr:rowOff>
        </xdr:to>
        <xdr:sp macro="" textlink="">
          <xdr:nvSpPr>
            <xdr:cNvPr id="7173" name="Check Box 5" hidden="1">
              <a:extLst>
                <a:ext uri="{63B3BB69-23CF-44E3-9099-C40C66FF867C}">
                  <a14:compatExt spid="_x0000_s7173"/>
                </a:ext>
                <a:ext uri="{FF2B5EF4-FFF2-40B4-BE49-F238E27FC236}">
                  <a16:creationId xmlns:a16="http://schemas.microsoft.com/office/drawing/2014/main" id="{00000000-0008-0000-0000-0000051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2</xdr:row>
      <xdr:rowOff>130450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33393" y="28914"/>
          <a:ext cx="869157" cy="46983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96043</xdr:colOff>
      <xdr:row>0</xdr:row>
      <xdr:rowOff>0</xdr:rowOff>
    </xdr:from>
    <xdr:to>
      <xdr:col>6</xdr:col>
      <xdr:colOff>965200</xdr:colOff>
      <xdr:row>2</xdr:row>
      <xdr:rowOff>63436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38143" y="0"/>
          <a:ext cx="869157" cy="45713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2</xdr:row>
      <xdr:rowOff>130450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93743" y="28914"/>
          <a:ext cx="869157" cy="469836"/>
        </a:xfrm>
        <a:prstGeom prst="rect">
          <a:avLst/>
        </a:prstGeom>
      </xdr:spPr>
    </xdr:pic>
    <xdr:clientData/>
  </xdr:twoCellAnchor>
  <xdr:twoCellAnchor>
    <xdr:from>
      <xdr:col>1</xdr:col>
      <xdr:colOff>0</xdr:colOff>
      <xdr:row>12</xdr:row>
      <xdr:rowOff>177800</xdr:rowOff>
    </xdr:from>
    <xdr:to>
      <xdr:col>9</xdr:col>
      <xdr:colOff>6350</xdr:colOff>
      <xdr:row>19</xdr:row>
      <xdr:rowOff>19050</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609600" y="2406650"/>
          <a:ext cx="6140450" cy="1130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Cash and cash equivalent</a:t>
          </a:r>
        </a:p>
        <a:p>
          <a:r>
            <a:rPr lang="en-US" sz="1100"/>
            <a:t>Cash and and cash equivalents comprise cash on hand, current accounts at the SBV, current deposits and placements with banks with an original maturity of three months or less from the transaction date, securities with recovery or maturity of three months or less from date of purchase which can be converted into a known amount of cash and do not bear the liquidity risk.</a:t>
          </a:r>
        </a:p>
        <a:p>
          <a:r>
            <a:rPr lang="en-US" sz="1100"/>
            <a:t>ents </a:t>
          </a:r>
        </a:p>
      </xdr:txBody>
    </xdr:sp>
    <xdr:clientData/>
  </xdr:twoCellAnchor>
  <xdr:twoCellAnchor>
    <xdr:from>
      <xdr:col>1</xdr:col>
      <xdr:colOff>12700</xdr:colOff>
      <xdr:row>20</xdr:row>
      <xdr:rowOff>12700</xdr:rowOff>
    </xdr:from>
    <xdr:to>
      <xdr:col>9</xdr:col>
      <xdr:colOff>12700</xdr:colOff>
      <xdr:row>37</xdr:row>
      <xdr:rowOff>88900</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622300" y="3714750"/>
          <a:ext cx="6134100" cy="320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hangingPunct="0"/>
          <a:r>
            <a:rPr lang="en-US" sz="1100" b="1" i="1">
              <a:solidFill>
                <a:schemeClr val="dk1"/>
              </a:solidFill>
              <a:effectLst/>
              <a:latin typeface="+mn-lt"/>
              <a:ea typeface="+mn-ea"/>
              <a:cs typeface="+mn-cs"/>
            </a:rPr>
            <a:t>Deposits and loans to other credit institutions </a:t>
          </a:r>
          <a:endParaRPr lang="en-US" sz="1100">
            <a:solidFill>
              <a:schemeClr val="dk1"/>
            </a:solidFill>
            <a:effectLst/>
            <a:latin typeface="+mn-lt"/>
            <a:ea typeface="+mn-ea"/>
            <a:cs typeface="+mn-cs"/>
          </a:endParaRPr>
        </a:p>
        <a:p>
          <a:pPr fontAlgn="base" hangingPunct="0"/>
          <a:r>
            <a:rPr lang="en-US" sz="1100" b="1" i="1">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Due from and loans to other credit institutions are presented at the principal amounts outstanding at the end of the financial year.</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The classification of credit risk for deposits and loans to other credit institutions and the corresponding provision for credit losses is made in accordance with Circular No. 02/2013/TT-NHNN issued by the SBV dated 21 January 2013 regulating the classification of assets, the level and method of risk provisioning and the use of provisions against credit risks in the operations of credit institutions and foreign bank branches ("Circular 02") and Circular No. 09/2014/TT-NHNN issued by the SBV dated 18 March 2014 amending and supplementing some articles of Circular 02 ("Circular 09").</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Accordingly, the Bank sets up specific provisions for deposits (except for demand deposits) and loans to other credit institutions in accordance with the method described in </a:t>
          </a:r>
          <a:r>
            <a:rPr lang="en-US" sz="1100" i="1">
              <a:solidFill>
                <a:schemeClr val="dk1"/>
              </a:solidFill>
              <a:effectLst/>
              <a:latin typeface="+mn-lt"/>
              <a:ea typeface="+mn-ea"/>
              <a:cs typeface="+mn-cs"/>
            </a:rPr>
            <a:t>Note 4.5.</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According to Circular 02, the Bank is not required to make general provision for deposits and loans to other credit institutions.</a:t>
          </a:r>
        </a:p>
        <a:p>
          <a:endParaRPr lang="en-US" sz="1100"/>
        </a:p>
      </xdr:txBody>
    </xdr:sp>
    <xdr:clientData/>
  </xdr:twoCellAnchor>
  <xdr:twoCellAnchor>
    <xdr:from>
      <xdr:col>1</xdr:col>
      <xdr:colOff>0</xdr:colOff>
      <xdr:row>39</xdr:row>
      <xdr:rowOff>12700</xdr:rowOff>
    </xdr:from>
    <xdr:to>
      <xdr:col>9</xdr:col>
      <xdr:colOff>0</xdr:colOff>
      <xdr:row>45</xdr:row>
      <xdr:rowOff>19050</xdr:rowOff>
    </xdr:to>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609600" y="7213600"/>
          <a:ext cx="6134100" cy="1111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hangingPunct="0"/>
          <a:r>
            <a:rPr lang="en-US" sz="1100" b="1" i="1">
              <a:solidFill>
                <a:schemeClr val="dk1"/>
              </a:solidFill>
              <a:effectLst/>
              <a:latin typeface="+mn-lt"/>
              <a:ea typeface="+mn-ea"/>
              <a:cs typeface="+mn-cs"/>
            </a:rPr>
            <a:t>Recognition of income and expense</a:t>
          </a:r>
          <a:endParaRPr lang="en-US" sz="1100">
            <a:solidFill>
              <a:schemeClr val="dk1"/>
            </a:solidFill>
            <a:effectLst/>
            <a:latin typeface="+mn-lt"/>
            <a:ea typeface="+mn-ea"/>
            <a:cs typeface="+mn-cs"/>
          </a:endParaRPr>
        </a:p>
        <a:p>
          <a:pPr fontAlgn="base" hangingPunct="0"/>
          <a:r>
            <a:rPr lang="en-US" sz="1100">
              <a:solidFill>
                <a:schemeClr val="dk1"/>
              </a:solidFill>
              <a:effectLst/>
              <a:latin typeface="+mn-lt"/>
              <a:ea typeface="+mn-ea"/>
              <a:cs typeface="+mn-cs"/>
            </a:rPr>
            <a:t>Interest income and expenses are recognized in the separate income statement on an accrual basis using the nominal interest rates. The accrued interest of debts which are classified in groups 2 to 5 in compliance with Circular 02 is not recognized in the separate income statement. The accrued interest income is reversed and monitored at off-balance sheet and recognized in the separate income statement upon actual receipt.</a:t>
          </a:r>
        </a:p>
        <a:p>
          <a:endParaRPr lang="en-US" sz="1100"/>
        </a:p>
      </xdr:txBody>
    </xdr:sp>
    <xdr:clientData/>
  </xdr:twoCellAnchor>
  <xdr:twoCellAnchor>
    <xdr:from>
      <xdr:col>1</xdr:col>
      <xdr:colOff>12700</xdr:colOff>
      <xdr:row>46</xdr:row>
      <xdr:rowOff>25400</xdr:rowOff>
    </xdr:from>
    <xdr:to>
      <xdr:col>9</xdr:col>
      <xdr:colOff>12700</xdr:colOff>
      <xdr:row>59</xdr:row>
      <xdr:rowOff>88900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622300" y="8515350"/>
          <a:ext cx="6134100" cy="2457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hangingPunct="0"/>
          <a:r>
            <a:rPr lang="en-US" sz="1100" b="1" i="1">
              <a:solidFill>
                <a:schemeClr val="dk1"/>
              </a:solidFill>
              <a:effectLst/>
              <a:latin typeface="+mn-lt"/>
              <a:ea typeface="+mn-ea"/>
              <a:cs typeface="+mn-cs"/>
            </a:rPr>
            <a:t>Re-purchase and reverse repurchase contracts</a:t>
          </a:r>
          <a:endParaRPr lang="en-US" sz="1100">
            <a:solidFill>
              <a:schemeClr val="dk1"/>
            </a:solidFill>
            <a:effectLst/>
            <a:latin typeface="+mn-lt"/>
            <a:ea typeface="+mn-ea"/>
            <a:cs typeface="+mn-cs"/>
          </a:endParaRPr>
        </a:p>
        <a:p>
          <a:pPr fontAlgn="base" hangingPunct="0"/>
          <a:r>
            <a:rPr lang="en-US" sz="1100">
              <a:solidFill>
                <a:schemeClr val="dk1"/>
              </a:solidFill>
              <a:effectLst/>
              <a:latin typeface="+mn-lt"/>
              <a:ea typeface="+mn-ea"/>
              <a:cs typeface="+mn-cs"/>
            </a:rPr>
            <a:t> </a:t>
          </a:r>
        </a:p>
        <a:p>
          <a:pPr fontAlgn="base" hangingPunct="0"/>
          <a:r>
            <a:rPr lang="en-US" sz="1100">
              <a:solidFill>
                <a:schemeClr val="dk1"/>
              </a:solidFill>
              <a:effectLst/>
              <a:latin typeface="+mn-lt"/>
              <a:ea typeface="+mn-ea"/>
              <a:cs typeface="+mn-cs"/>
            </a:rPr>
            <a:t>The securities sold under agreements to repurchase at a specific future date are recognized on the separate financial statements. The corresponding cash received under this agreement are recognized as a borrowing in the separate balance sheet and the difference between the sale and repurchase price is treated as interest expense and is recognized in the separate income statement at the agreed interest rate.</a:t>
          </a:r>
        </a:p>
        <a:p>
          <a:pPr fontAlgn="base" hangingPunct="0"/>
          <a:r>
            <a:rPr lang="en-US" sz="1100">
              <a:solidFill>
                <a:schemeClr val="dk1"/>
              </a:solidFill>
              <a:effectLst/>
              <a:latin typeface="+mn-lt"/>
              <a:ea typeface="+mn-ea"/>
              <a:cs typeface="+mn-cs"/>
            </a:rPr>
            <a:t> </a:t>
          </a:r>
        </a:p>
        <a:p>
          <a:pPr fontAlgn="base" hangingPunct="0"/>
          <a:r>
            <a:rPr lang="en-US" sz="1100">
              <a:solidFill>
                <a:schemeClr val="dk1"/>
              </a:solidFill>
              <a:effectLst/>
              <a:latin typeface="+mn-lt"/>
              <a:ea typeface="+mn-ea"/>
              <a:cs typeface="+mn-cs"/>
            </a:rPr>
            <a:t>The securities purchased under agreement to resale at a specified future date are not recognized in the separate financial statements. The considerations paid under this agreement are recognized as loans in the separate balance sheet and the difference between the purchase and resale is recognized in the separate income statement at the agreed interest rate.</a:t>
          </a:r>
        </a:p>
        <a:p>
          <a:pPr fontAlgn="base" hangingPunct="0"/>
          <a:r>
            <a:rPr lang="en-US" sz="1100">
              <a:solidFill>
                <a:schemeClr val="dk1"/>
              </a:solidFill>
              <a:effectLst/>
              <a:latin typeface="+mn-lt"/>
              <a:ea typeface="+mn-ea"/>
              <a:cs typeface="+mn-cs"/>
            </a:rPr>
            <a:t>statement upon actual receipt.</a:t>
          </a:r>
        </a:p>
        <a:p>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2</xdr:row>
      <xdr:rowOff>126368</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8893" y="26413164"/>
          <a:ext cx="869157" cy="46983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53885</xdr:colOff>
      <xdr:row>0</xdr:row>
      <xdr:rowOff>0</xdr:rowOff>
    </xdr:from>
    <xdr:to>
      <xdr:col>7</xdr:col>
      <xdr:colOff>908528</xdr:colOff>
      <xdr:row>2</xdr:row>
      <xdr:rowOff>79933</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47988" y="0"/>
          <a:ext cx="854643" cy="46289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273843</xdr:colOff>
      <xdr:row>0</xdr:row>
      <xdr:rowOff>28914</xdr:rowOff>
    </xdr:from>
    <xdr:to>
      <xdr:col>7</xdr:col>
      <xdr:colOff>1128486</xdr:colOff>
      <xdr:row>2</xdr:row>
      <xdr:rowOff>130686</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88203" y="28914"/>
          <a:ext cx="854643" cy="45991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7</xdr:col>
      <xdr:colOff>381000</xdr:colOff>
      <xdr:row>2</xdr:row>
      <xdr:rowOff>92350</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8893" y="26413164"/>
          <a:ext cx="869157" cy="46983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2</xdr:row>
      <xdr:rowOff>92350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65143" y="28914"/>
          <a:ext cx="869157" cy="45967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0</xdr:col>
      <xdr:colOff>381000</xdr:colOff>
      <xdr:row>0</xdr:row>
      <xdr:rowOff>133350</xdr:rowOff>
    </xdr:from>
    <xdr:ext cx="323850" cy="333375"/>
    <xdr:pic>
      <xdr:nvPicPr>
        <xdr:cNvPr id="2" name="Picture 424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381000" y="133350"/>
          <a:ext cx="323850" cy="333375"/>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7</xdr:col>
      <xdr:colOff>9525</xdr:colOff>
      <xdr:row>2</xdr:row>
      <xdr:rowOff>92350</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8893" y="26413164"/>
          <a:ext cx="869157" cy="469836"/>
        </a:xfrm>
        <a:prstGeom prst="rect">
          <a:avLst/>
        </a:prstGeom>
      </xdr:spPr>
    </xdr:pic>
    <xdr:clientData/>
  </xdr:twoCellAnchor>
  <xdr:twoCellAnchor editAs="oneCell">
    <xdr:from>
      <xdr:col>10</xdr:col>
      <xdr:colOff>180975</xdr:colOff>
      <xdr:row>51</xdr:row>
      <xdr:rowOff>6399</xdr:rowOff>
    </xdr:from>
    <xdr:to>
      <xdr:col>17</xdr:col>
      <xdr:colOff>476250</xdr:colOff>
      <xdr:row>82</xdr:row>
      <xdr:rowOff>81619</xdr:rowOff>
    </xdr:to>
    <xdr:pic>
      <xdr:nvPicPr>
        <xdr:cNvPr id="5" name="Picture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2"/>
        <a:stretch>
          <a:fillRect/>
        </a:stretch>
      </xdr:blipFill>
      <xdr:spPr>
        <a:xfrm>
          <a:off x="13716000" y="8455074"/>
          <a:ext cx="4400550" cy="546637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1128486</xdr:colOff>
      <xdr:row>2</xdr:row>
      <xdr:rowOff>138306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29023" y="28914"/>
          <a:ext cx="854643" cy="46753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2</xdr:row>
      <xdr:rowOff>122830</xdr:rowOff>
    </xdr:to>
    <xdr:pic>
      <xdr:nvPicPr>
        <xdr:cNvPr id="5" name="Picture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51783" y="28914"/>
          <a:ext cx="869157" cy="45967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2</xdr:row>
      <xdr:rowOff>122830</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51783" y="28914"/>
          <a:ext cx="869157" cy="45967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2</xdr:row>
      <xdr:rowOff>92350</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8893" y="26413164"/>
          <a:ext cx="869157" cy="469836"/>
        </a:xfrm>
        <a:prstGeom prst="rect">
          <a:avLst/>
        </a:prstGeom>
      </xdr:spPr>
    </xdr:pic>
    <xdr:clientData/>
  </xdr:twoCellAnchor>
  <xdr:twoCellAnchor>
    <xdr:from>
      <xdr:col>1</xdr:col>
      <xdr:colOff>7994</xdr:colOff>
      <xdr:row>83</xdr:row>
      <xdr:rowOff>11189</xdr:rowOff>
    </xdr:from>
    <xdr:to>
      <xdr:col>6</xdr:col>
      <xdr:colOff>256309</xdr:colOff>
      <xdr:row>102</xdr:row>
      <xdr:rowOff>6928</xdr:rowOff>
    </xdr:to>
    <xdr:graphicFrame macro="">
      <xdr:nvGraphicFramePr>
        <xdr:cNvPr id="5" name="Chart 4">
          <a:extLst>
            <a:ext uri="{FF2B5EF4-FFF2-40B4-BE49-F238E27FC236}">
              <a16:creationId xmlns:a16="http://schemas.microsoft.com/office/drawing/2014/main" id="{00000000-0008-0000-1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xdr:col>
      <xdr:colOff>27709</xdr:colOff>
      <xdr:row>104</xdr:row>
      <xdr:rowOff>90053</xdr:rowOff>
    </xdr:from>
    <xdr:ext cx="17347478" cy="1410133"/>
    <xdr:sp macro="" textlink="">
      <xdr:nvSpPr>
        <xdr:cNvPr id="4" name="TextBox 3">
          <a:extLst>
            <a:ext uri="{FF2B5EF4-FFF2-40B4-BE49-F238E27FC236}">
              <a16:creationId xmlns:a16="http://schemas.microsoft.com/office/drawing/2014/main" id="{00000000-0008-0000-1500-000004000000}"/>
            </a:ext>
          </a:extLst>
        </xdr:cNvPr>
        <xdr:cNvSpPr txBox="1"/>
      </xdr:nvSpPr>
      <xdr:spPr>
        <a:xfrm>
          <a:off x="1210397" y="15179241"/>
          <a:ext cx="17347478" cy="1410133"/>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0" i="0">
              <a:solidFill>
                <a:schemeClr val="tx1"/>
              </a:solidFill>
              <a:effectLst/>
              <a:latin typeface="+mn-lt"/>
              <a:ea typeface="+mn-ea"/>
              <a:cs typeface="+mn-cs"/>
            </a:rPr>
            <a:t>In 2023, BVB deposited 1,718,482 million VND in demand deposits and 8,741,150 million VND in term deposits. Compared to 2022, BVB deposits more</a:t>
          </a:r>
          <a:r>
            <a:rPr lang="en-US" sz="1000" b="0" i="0" baseline="0">
              <a:solidFill>
                <a:schemeClr val="tx1"/>
              </a:solidFill>
              <a:effectLst/>
              <a:latin typeface="+mn-lt"/>
              <a:ea typeface="+mn-ea"/>
              <a:cs typeface="+mn-cs"/>
            </a:rPr>
            <a:t> money in 2022, at 41.801 million VND (24.1%). </a:t>
          </a:r>
          <a:r>
            <a:rPr lang="en-US" sz="1000" b="0" i="0">
              <a:solidFill>
                <a:schemeClr val="tx1"/>
              </a:solidFill>
              <a:effectLst/>
              <a:latin typeface="+mn-lt"/>
              <a:ea typeface="+mn-ea"/>
              <a:cs typeface="+mn-cs"/>
            </a:rPr>
            <a:t>As follows: </a:t>
          </a:r>
        </a:p>
        <a:p>
          <a:r>
            <a:rPr lang="en-US" sz="1000" b="0" i="0">
              <a:solidFill>
                <a:schemeClr val="tx1"/>
              </a:solidFill>
              <a:effectLst/>
              <a:latin typeface="+mn-lt"/>
              <a:ea typeface="+mn-ea"/>
              <a:cs typeface="+mn-cs"/>
            </a:rPr>
            <a:t>- Demand deposits: BVB deposited 638,215 million VND (exchange rate converted) into Habib American Bank, 502,416 million VND into Nam A Bank, Vietcombank - HCM Branch for the total deposit amount is 308,033 million VND, and sacombank with a value of 210,474 million VND.</a:t>
          </a:r>
        </a:p>
        <a:p>
          <a:r>
            <a:rPr lang="en-US" sz="1000" b="0" i="0">
              <a:solidFill>
                <a:schemeClr val="tx1"/>
              </a:solidFill>
              <a:effectLst/>
              <a:latin typeface="+mn-lt"/>
              <a:ea typeface="+mn-ea"/>
              <a:cs typeface="+mn-cs"/>
            </a:rPr>
            <a:t>- Term deposits: BVB deposited 2,000,000 million VND at SHB, 1,500,000 million VND at OCB, Viet A Bank with the amount of 1,500,000 million VND, Vietbank with the amount of 1,400,000 million VND , Seabank with the amount of 1,000,000 million VND.</a:t>
          </a:r>
        </a:p>
        <a:p>
          <a:endParaRPr lang="en-US" sz="1000" b="0" i="0">
            <a:solidFill>
              <a:schemeClr val="tx1"/>
            </a:solidFill>
            <a:effectLst/>
            <a:latin typeface="Calibri (Body)"/>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n-US" sz="1000" b="0" i="0">
              <a:solidFill>
                <a:schemeClr val="tx1"/>
              </a:solidFill>
              <a:effectLst/>
              <a:latin typeface="+mn-lt"/>
              <a:ea typeface="+mn-ea"/>
              <a:cs typeface="+mn-cs"/>
            </a:rPr>
            <a:t>Through 3 charts, it can be seen that interest income in</a:t>
          </a:r>
          <a:r>
            <a:rPr lang="en-US" sz="1000" b="0" i="0" baseline="0">
              <a:solidFill>
                <a:schemeClr val="tx1"/>
              </a:solidFill>
              <a:effectLst/>
              <a:latin typeface="+mn-lt"/>
              <a:ea typeface="+mn-ea"/>
              <a:cs typeface="+mn-cs"/>
            </a:rPr>
            <a:t> </a:t>
          </a:r>
          <a:r>
            <a:rPr lang="en-US" sz="1000" b="0" i="0">
              <a:solidFill>
                <a:schemeClr val="tx1"/>
              </a:solidFill>
              <a:effectLst/>
              <a:latin typeface="+mn-lt"/>
              <a:ea typeface="+mn-ea"/>
              <a:cs typeface="+mn-cs"/>
            </a:rPr>
            <a:t>the first 6 months of 2023 increased sharply compared to the first 6 months of 2022, specifically up 75.2% over the same period last year. The reason for the increase was that deposit interest rates this year increased higher than last year. In 2023, the average deposit interest rate is 3.5%. However, the average deposit interest rate is 1.4% in 2022. Thus, because the interest rate decreased by 2.1%, the deposit interest rate last year was lower than this year. </a:t>
          </a:r>
        </a:p>
        <a:p>
          <a:pPr marL="0" marR="0" lvl="0" indent="0" defTabSz="914400" rtl="0" eaLnBrk="1" fontAlgn="auto" latinLnBrk="0" hangingPunct="1">
            <a:lnSpc>
              <a:spcPct val="100000"/>
            </a:lnSpc>
            <a:spcBef>
              <a:spcPts val="0"/>
            </a:spcBef>
            <a:spcAft>
              <a:spcPts val="0"/>
            </a:spcAft>
            <a:buClrTx/>
            <a:buSzTx/>
            <a:buFontTx/>
            <a:buNone/>
            <a:tabLst/>
            <a:defRPr/>
          </a:pPr>
          <a:endParaRPr lang="en-US" sz="1000" b="0" i="0">
            <a:solidFill>
              <a:schemeClr val="tx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n-US" sz="1000" b="0" i="0">
              <a:solidFill>
                <a:schemeClr val="tx1"/>
              </a:solidFill>
              <a:effectLst/>
              <a:latin typeface="+mn-lt"/>
              <a:ea typeface="+mn-ea"/>
              <a:cs typeface="+mn-cs"/>
            </a:rPr>
            <a:t>In</a:t>
          </a:r>
          <a:r>
            <a:rPr lang="en-US" sz="1000" b="0" i="0" baseline="0">
              <a:solidFill>
                <a:schemeClr val="tx1"/>
              </a:solidFill>
              <a:effectLst/>
              <a:latin typeface="+mn-lt"/>
              <a:ea typeface="+mn-ea"/>
              <a:cs typeface="+mn-cs"/>
            </a:rPr>
            <a:t> the last 6 months of 2023, it saw a signficant drop in August. N</a:t>
          </a:r>
          <a:r>
            <a:rPr lang="en-US" sz="1000" b="0" i="0">
              <a:solidFill>
                <a:schemeClr val="tx1"/>
              </a:solidFill>
              <a:effectLst/>
              <a:latin typeface="+mn-lt"/>
              <a:ea typeface="+mn-ea"/>
              <a:cs typeface="+mn-cs"/>
            </a:rPr>
            <a:t>ormally, BVB often deposits short-term money. In July, banks deposit less money, so the interest earned in August will be less than other months.</a:t>
          </a:r>
        </a:p>
      </xdr:txBody>
    </xdr:sp>
    <xdr:clientData/>
  </xdr:oneCellAnchor>
  <xdr:twoCellAnchor>
    <xdr:from>
      <xdr:col>6</xdr:col>
      <xdr:colOff>471054</xdr:colOff>
      <xdr:row>83</xdr:row>
      <xdr:rowOff>6927</xdr:rowOff>
    </xdr:from>
    <xdr:to>
      <xdr:col>12</xdr:col>
      <xdr:colOff>13855</xdr:colOff>
      <xdr:row>102</xdr:row>
      <xdr:rowOff>20782</xdr:rowOff>
    </xdr:to>
    <xdr:graphicFrame macro="">
      <xdr:nvGraphicFramePr>
        <xdr:cNvPr id="6" name="Chart 5">
          <a:extLst>
            <a:ext uri="{FF2B5EF4-FFF2-40B4-BE49-F238E27FC236}">
              <a16:creationId xmlns:a16="http://schemas.microsoft.com/office/drawing/2014/main" id="{00000000-0008-0000-1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311728</xdr:colOff>
      <xdr:row>83</xdr:row>
      <xdr:rowOff>13855</xdr:rowOff>
    </xdr:from>
    <xdr:to>
      <xdr:col>18</xdr:col>
      <xdr:colOff>13854</xdr:colOff>
      <xdr:row>102</xdr:row>
      <xdr:rowOff>6928</xdr:rowOff>
    </xdr:to>
    <xdr:graphicFrame macro="">
      <xdr:nvGraphicFramePr>
        <xdr:cNvPr id="7" name="Chart 6">
          <a:extLst>
            <a:ext uri="{FF2B5EF4-FFF2-40B4-BE49-F238E27FC236}">
              <a16:creationId xmlns:a16="http://schemas.microsoft.com/office/drawing/2014/main" id="{00000000-0008-0000-1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2</xdr:row>
      <xdr:rowOff>111400</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98768" y="28914"/>
          <a:ext cx="869157" cy="46348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5</xdr:col>
      <xdr:colOff>371475</xdr:colOff>
      <xdr:row>0</xdr:row>
      <xdr:rowOff>19050</xdr:rowOff>
    </xdr:from>
    <xdr:to>
      <xdr:col>5</xdr:col>
      <xdr:colOff>1223603</xdr:colOff>
      <xdr:row>2</xdr:row>
      <xdr:rowOff>137904</xdr:rowOff>
    </xdr:to>
    <xdr:pic>
      <xdr:nvPicPr>
        <xdr:cNvPr id="4" name="Picture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67525" y="19050"/>
          <a:ext cx="852128" cy="499854"/>
        </a:xfrm>
        <a:prstGeom prst="rect">
          <a:avLst/>
        </a:prstGeom>
      </xdr:spPr>
    </xdr:pic>
    <xdr:clientData/>
  </xdr:twoCellAnchor>
  <xdr:twoCellAnchor editAs="oneCell">
    <xdr:from>
      <xdr:col>5</xdr:col>
      <xdr:colOff>371475</xdr:colOff>
      <xdr:row>0</xdr:row>
      <xdr:rowOff>19050</xdr:rowOff>
    </xdr:from>
    <xdr:to>
      <xdr:col>5</xdr:col>
      <xdr:colOff>1223603</xdr:colOff>
      <xdr:row>2</xdr:row>
      <xdr:rowOff>137904</xdr:rowOff>
    </xdr:to>
    <xdr:pic>
      <xdr:nvPicPr>
        <xdr:cNvPr id="5" name="Picture 4">
          <a:extLst>
            <a:ext uri="{FF2B5EF4-FFF2-40B4-BE49-F238E27FC236}">
              <a16:creationId xmlns:a16="http://schemas.microsoft.com/office/drawing/2014/main" id="{00000000-0008-0000-17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67525" y="19050"/>
          <a:ext cx="852128" cy="499854"/>
        </a:xfrm>
        <a:prstGeom prst="rect">
          <a:avLst/>
        </a:prstGeom>
      </xdr:spPr>
    </xdr:pic>
    <xdr:clientData/>
  </xdr:twoCellAnchor>
  <xdr:oneCellAnchor>
    <xdr:from>
      <xdr:col>5</xdr:col>
      <xdr:colOff>371475</xdr:colOff>
      <xdr:row>0</xdr:row>
      <xdr:rowOff>19050</xdr:rowOff>
    </xdr:from>
    <xdr:ext cx="852128" cy="499854"/>
    <xdr:pic>
      <xdr:nvPicPr>
        <xdr:cNvPr id="6" name="Picture 5">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67525" y="19050"/>
          <a:ext cx="852128" cy="499854"/>
        </a:xfrm>
        <a:prstGeom prst="rect">
          <a:avLst/>
        </a:prstGeom>
      </xdr:spPr>
    </xdr:pic>
    <xdr:clientData/>
  </xdr:oneCellAnchor>
  <xdr:oneCellAnchor>
    <xdr:from>
      <xdr:col>5</xdr:col>
      <xdr:colOff>371475</xdr:colOff>
      <xdr:row>0</xdr:row>
      <xdr:rowOff>19050</xdr:rowOff>
    </xdr:from>
    <xdr:ext cx="852128" cy="499854"/>
    <xdr:pic>
      <xdr:nvPicPr>
        <xdr:cNvPr id="7" name="Picture 6">
          <a:extLst>
            <a:ext uri="{FF2B5EF4-FFF2-40B4-BE49-F238E27FC236}">
              <a16:creationId xmlns:a16="http://schemas.microsoft.com/office/drawing/2014/main" id="{00000000-0008-0000-1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67525" y="19050"/>
          <a:ext cx="852128" cy="499854"/>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twoCellAnchor editAs="oneCell">
    <xdr:from>
      <xdr:col>6</xdr:col>
      <xdr:colOff>273843</xdr:colOff>
      <xdr:row>0</xdr:row>
      <xdr:rowOff>28914</xdr:rowOff>
    </xdr:from>
    <xdr:to>
      <xdr:col>6</xdr:col>
      <xdr:colOff>1143000</xdr:colOff>
      <xdr:row>3</xdr:row>
      <xdr:rowOff>6625</xdr:rowOff>
    </xdr:to>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6093" y="28914"/>
          <a:ext cx="869157" cy="463486"/>
        </a:xfrm>
        <a:prstGeom prst="rect">
          <a:avLst/>
        </a:prstGeom>
      </xdr:spPr>
    </xdr:pic>
    <xdr:clientData/>
  </xdr:twoCellAnchor>
  <xdr:twoCellAnchor>
    <xdr:from>
      <xdr:col>4</xdr:col>
      <xdr:colOff>423862</xdr:colOff>
      <xdr:row>33</xdr:row>
      <xdr:rowOff>47625</xdr:rowOff>
    </xdr:from>
    <xdr:to>
      <xdr:col>10</xdr:col>
      <xdr:colOff>566737</xdr:colOff>
      <xdr:row>48</xdr:row>
      <xdr:rowOff>152400</xdr:rowOff>
    </xdr:to>
    <xdr:graphicFrame macro="">
      <xdr:nvGraphicFramePr>
        <xdr:cNvPr id="4" name="Chart 3">
          <a:extLst>
            <a:ext uri="{FF2B5EF4-FFF2-40B4-BE49-F238E27FC236}">
              <a16:creationId xmlns:a16="http://schemas.microsoft.com/office/drawing/2014/main" id="{00000000-0008-0000-1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Dung%20Quat\Goi3\PNT-P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c53\vui\vui\San%20pham\Phu%20Tan_AG\Duong%20Day\LUUTAM\VBAO\BookJHFGJGXBGCCNCVCCVVCVCC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c5-3\nhan%20vien\ANH%20THU\thuy\NHON\THUNHI\saoma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c22\d\Congviec\Tam.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imexco\d\dv\htea\my%20le\My%20Documents\MINH%20NGUYET\My%20Documents\CTY%20586\P.KHKD\DINH\DONG%20THAP\CA%20GAO\DT-CAGAO.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Pc5-3\nhan%20vien\ANH%20THU\thuy\HIEN\TANHUNG\HTTANHU.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c22\d\Luu_Tru\Ltb_ktkh\DZ220KV_Dau_Noi_sau_tram_500kV_Ha_Tinh\Gia_thau_Gui_A.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53\vui\vui\San%20pham\Phu%20Tan_AG\Duong%20Day\HTM\Gia%20dinh\DUTOAN.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c53\vui\vui\San%20pham\Phu%20Tan_AG\Duong%20Day\TVT\PTHO\DUTOANWB.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Pc53\vui\vui\San%20pham\Phu%20Tan_AG\Duong%20Day\HTM\DUTOAN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F:\Documents%20and%20Settings\anh.bao.hoang\Application%20Data\Microsoft\Excel\SCB%202011\WTB%20interim\SCB%20Assets%20management\WPs\SCB%20Assets%20management\PBC\TL%20CUNG%20CAP%20KIEM%20TOAN\QT%20SCBA%202010.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DUNGQUAT-6.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Vnhanomeyfl01\audit\Documents%20and%20Settings\computer\Local%20Settings\Temporary%20Internet%20Files\Content.IE5\0H2ZG9EV\Lam\Du%20toan\DT\Luu\500KV\CAPITAL\110TKKT\CAPITAL\220nb-th\CAPITAL\220DTXL\PLQN9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Pc53\huong\Du%20toan\Tram\220%20K.LUONG-CDOC\Lo%20ra%20KL-CD\DATA-Tram.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c5-3\nhan%20vien\ANH%20THU\thuy\NHON\THUNHI\TRLOCNIN\DT-LNINH.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Pc53\vui\vui\San%20pham\Phu%20Tan_AG\Duong%20Day\TVT\PTHO\Duyet.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c15\temp\Vuong%20Trinh%20Trong\Cau%20Binh%20Trieu%20-%20PA%202\Cau%20BT%20trung%20the\Bang%20liet%20ke%20cong%20trinh%20so%2045.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Pc5-3\nhan%20vien\ANH%20THU\thuy\NHON\THUNHI\MYHOAHUN\TRUONGLO\TTTRLONG.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X:\NGUYEN%20VAN%20THANH%202.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ld05\D\NGANCO\NGANCO%202004\BANG%20CAN%20DOI%202004\BCD%20%2012.0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5-3\nhan%20vien\ANH%20THU\thuy\NHON\HIEN\TUYHA\MYXUAN.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Pc5-3\nhan%20vien\ANH%20THU\thuy\NHON\THUNHI\BACHUC\HTBACHUC.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n\c\USER\SANG\phong%20nen\DT-THL7.xls"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TT%20huyen%20Cang%20Long-new.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Pc14\tram\Ho%20so\Nhan%20vien\Huong\Du%20toan\Tram\ban%20giao\Tan%20uyen\Thiet%20ke%20ky%20thuat\Phan%20XD%20TBA%20110kV%20Tan%20uyen.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Pc53\huong\Trung%20the\An%20Giang\TDT%20Phu%20Tan.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Fimexco\d\FIMEXCO\NXT01-2004-TVC.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Pc14\tram\Ho%20so\Nhan%20vien\Huong\Du%20toan\Tram\Tay%20Ninh\TBA%20va%20DZ%20dau%20noi%20110%20kV%20Go%20Dau.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Pc14\sao%20chep\Sao%20chep\Duong%20Ha%20Vy\DU%20TOAN\TRUNG%20THE\THAP%20CHAM%2002.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Pc14\du%20toan\Ho%20so\Nhan%20vien\%20Bau\Du%20toan\Tram\Cac%20lo%20ra%2022kV\Lo%20ra%20Tan%20Uyen\Lo%20ra%2022kV%20Tan%20Uyen.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Pc5-3\nhan%20vien\ANH%20THU\thuy\VINHLONG\TANMY~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Pc5-3\nhan%20vien\ANH%20THU\thuy\NHON\THUNHI\MYAN\HTBACHUC.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Pc53\huong\Nhan%20vien\Huong\Huong%20Bau\NHAN%20VIEN\Huong\Du%20toan%20khac\TBA%20Quan%20The\Anh%20Hung\Duuong%20day.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A:\CAPITAL\110TKKT\dongxuan.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Documents%20and%20Settings\KETOAN3\Local%20Settings\Temporary%20Internet%20Files\Content.IE5\0HING1YF\Documents%20and%20Settings\Duong\My%20Documents\My%20eBooks\KTOANCo.ECS\BCthue03\123\KLATEN\SOIL\RECOMAND\PILEESTI.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Pc56\vui\DT-DLUC\TAN-PHU\K-99HDuc.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Pc22\d\Luu_Tru\Ltb_ktkh\DZ220KV_Dau_Noi_sau_tram_500kV_Ha_Tinh\Gia_thau.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F:\ESD\P3(Qg-Bao)\Kiemtra.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DT-PHUC\PHUC\MoCay\MoCayM.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Ban_Xu_Ly_No/BAO%20CAO%20CUOI%20THANG%202-2011/BAO%20CAO%20_P.XLNMN_02%20_11%20(mau%20moi%20-%20201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T-PHUC\PHUC\My%20Documents\TRANS-LINES\MauDZMoi.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Pc5-3\nhan%20vien\ANH%20THU\thuy\NHON\THUNHI\MYAN\TTK14.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Pc14\du%20toan\GIA_LUONG\DUTOAN\TRAM.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Pc5-3\nhan%20vien\ANH%20THU\thuy\NHON\THUNHI\MYAN\MYAN.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Pc5-3\nhan%20vien\ANH%20THU\thuy\HUONG\VINHLONG\NGA.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Pc5-3\nhan%20vien\ANH%20THU\thuy\DONGNAI\XUAN%20LOC.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Pc5-3\nhan%20vien\ANH%20THU\thuy\NHON\THUNHI\TRAMMYXU\TTK13.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N:\DT-DLUC\TAN-PHU\TAN-BINH\KL-TBINW.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Pc5-3\nhan%20vien\ANH%20THU\thuy\NHON\THUNHI\BACHUC\TTBACHUC.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Pc5-3\nhan%20vien\ANH%20THU\thuy\NHON\MSOFFICE\YNHI\TNOC-110.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c5-3\nhan%20vien\ANH%20THU\thuy\NHON\THUNHI\LONGKIEN\DKHLKIEN.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Pc5-3\nhan%20vien\ANH%20THU\thuy\NHON\THUNHI\TRUONGLO\TTTRLONG.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Pc53\vui\vui\San%20pham\Phu%20Tan_AG\Duong%20Day\HTM\CANHAN\MUNG\THOP95.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Pc5-3\nhan%20vien\ANH%20THU\thuy\NHON\THUNHI\MYAN\TTTRLONG.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J:\WINDOWS\TEMP\IBASE2.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A:\DT\CS3408\Standard\RPT.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A:\B-CAOQ~1.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https://sites.ey.com/sites/BVB2023/Shared%20Documents/General/2.%20YE%20audit%202023/4.%20PBC/Phai%20thu%20-%20phai%20tra/PTPT-12.2023-sent.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FCSAIGON\PHoang%20Hung\Ktam2\SSSC\98\BSV98.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A:\Bang%20phan%20tru.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F:\cu%20phuong\CES\Company%20Profile\BudgetForm%20(ver2.0).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Pc05\sao%20chep\TVTHINH\Bang%20liet%20ke%20cong%20trinh%20so%2045.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BIDC2010/Bao%20cao%20_Cam/493/T03_2010493.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Pc5-3\nhan%20vien\ANH%20THU\thuy\DONGNAI\TKTC%20CAC%20LO%20RA%20TAN%20HUNG.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Phu\binh\parker.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Pc22\d\HA%20VY\DU%20TOAN\HIEU%20CHINH\Trung%20the\Soc%20Trang\Sua%20mat%20bang.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F:\audit\Documents%20and%20Settings\cnhn\Local%20Settings\Temporary%20Internet%20Files\Content.IE5\RB55PX9I\SaoLuu\O%20C\Accouthp\CTMT\HLC\tha\Tai%20Chinh-%20QT-Halang.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Documents%20and%20Settings/cnhn/Local%20Settings/Temporary%20Internet%20Files/Content.IE5/RB55PX9I/SaoLuu/O%20C/Accouthp/CTMT/HLC/tha/Tai%20Chinh-%20QT-Halang.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c14\du%20toan\HO%20SO\TAN\EXCEL\NHA%20DHSX%20G_LUO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NT-QUOT-#3"/>
      <sheetName val="COAT&amp;WRAP-QIOT-#3"/>
      <sheetName val="XL4Poppy"/>
      <sheetName val="Thang06-2002"/>
      <sheetName val="Thang07-2002"/>
      <sheetName val="Thang08-2002"/>
      <sheetName val="Thang09-2002"/>
      <sheetName val="Thang10-2002 "/>
      <sheetName val="Thang11-2002"/>
      <sheetName val="Thang12-2002"/>
      <sheetName val="Sheet1 (3)"/>
      <sheetName val="Sheet2"/>
      <sheetName val="Sheet3"/>
      <sheetName val="So Do"/>
      <sheetName val="KTTSCD - DLNA"/>
      <sheetName val="Sheet1"/>
      <sheetName val="quÝ1"/>
      <sheetName val="00000000"/>
      <sheetName val="10000000"/>
      <sheetName val="20000000"/>
      <sheetName val="30000000"/>
      <sheetName val="40000000"/>
      <sheetName val="50000000"/>
      <sheetName val="60000000"/>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T4"/>
      <sheetName val="T5"/>
      <sheetName val="T6"/>
      <sheetName val="T.7"/>
      <sheetName val="T.8"/>
      <sheetName val="T8 (2)"/>
      <sheetName val="T.9"/>
      <sheetName val="T.10"/>
      <sheetName val="T.11"/>
      <sheetName val="T.12"/>
      <sheetName val="T10"/>
      <sheetName val="T11 "/>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TH Ky Anh"/>
      <sheetName val="Sheet2 (2)"/>
      <sheetName val="LuongT1"/>
      <sheetName val="LuongT2"/>
      <sheetName val="luongthang12"/>
      <sheetName val="LuongT11"/>
      <sheetName val="thang5"/>
      <sheetName val="T7"/>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TK 154"/>
      <sheetName val="TK 632"/>
      <sheetName val="5 nam (tach)"/>
      <sheetName val="5 nam (tach) (2)"/>
      <sheetName val="KH 2003"/>
      <sheetName val="Tuongchan"/>
      <sheetName val="Matduong"/>
      <sheetName val="Km274"/>
      <sheetName val="Km275"/>
      <sheetName val="Km276"/>
      <sheetName val="Km277 "/>
      <sheetName val="Km278"/>
      <sheetName val="Km279"/>
      <sheetName val="Km280"/>
      <sheetName val="Km281"/>
      <sheetName val="Km282"/>
      <sheetName val="Km283"/>
      <sheetName val="Km284"/>
      <sheetName val="Op mai 274"/>
      <sheetName val="Op mai 275"/>
      <sheetName val="Op mai 276"/>
      <sheetName val="Op mai 277"/>
      <sheetName val="Op mai 278"/>
      <sheetName val="Op mai 279"/>
      <sheetName val="Op mai 280"/>
      <sheetName val="Op mai 281"/>
      <sheetName val="Op mai 282"/>
      <sheetName val="Op mai 283"/>
      <sheetName val="Op mai 284"/>
      <sheetName val="Op mai"/>
      <sheetName val="XXXXXXXX"/>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tæng hîp"/>
      <sheetName val="GS01-chi TM"/>
      <sheetName val="GS02-thu TM"/>
      <sheetName val="GS03-thu TGNH"/>
      <sheetName val="GS04-chi TGNH"/>
      <sheetName val="GS05-l­¬ng"/>
      <sheetName val="GS06-X.kho"/>
      <sheetName val="06"/>
      <sheetName val="GS08-B.hµng"/>
      <sheetName val="GS09-k.c VAT DV"/>
      <sheetName val="GS10-lai tien vay"/>
      <sheetName val="GS11- tÝnh KHTSC§"/>
      <sheetName val="Sheet16"/>
      <sheetName val="PTH"/>
      <sheetName val="tong hop"/>
      <sheetName val="phan tich DG"/>
      <sheetName val="gia vat lieu"/>
      <sheetName val="gia xe may"/>
      <sheetName val="gia nhan cong"/>
      <sheetName val="XL4Test5"/>
      <sheetName val="Cong"/>
      <sheetName val="Cong cu"/>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Dinhhinh"/>
      <sheetName val="Cot thep"/>
      <sheetName val="Tong hop (2)"/>
      <sheetName val="Km274 - Km275"/>
      <sheetName val="Km275 - Km276"/>
      <sheetName val="Km276 - Km277"/>
      <sheetName val="Km277 - Km278"/>
      <sheetName val="Km278 - Km279"/>
      <sheetName val="Km279 - Km280"/>
      <sheetName val="Km280 - Km281"/>
      <sheetName val="Km281 - Km282"/>
      <sheetName val="Km282 - Km283"/>
      <sheetName val="Km283 - Km284"/>
      <sheetName val="Km284 - Km285"/>
      <sheetName val="Tong hop Op mai"/>
      <sheetName val="Km277 - Km278 "/>
      <sheetName val="Tong hop Matduong"/>
      <sheetName val="Kluong phu"/>
      <sheetName val="Lan can"/>
      <sheetName val="Ho lan"/>
      <sheetName val="Coc tieu"/>
      <sheetName val="Bien bao"/>
      <sheetName val="Ranh"/>
      <sheetName val="BangTH"/>
      <sheetName val="Xaylap "/>
      <sheetName val="Nhan cong"/>
      <sheetName val="Thietbi"/>
      <sheetName val="Diengiai"/>
      <sheetName val="Vanchuyen"/>
      <sheetName val="ȴ0000000"/>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t1"/>
      <sheetName val="T11"/>
      <sheetName val="Bia"/>
      <sheetName val="Tm"/>
      <sheetName val="THKP"/>
      <sheetName val="DGi"/>
      <sheetName val="fOOD"/>
      <sheetName val="FORM hc"/>
      <sheetName val="FORM pc"/>
      <sheetName val="CamPha"/>
      <sheetName val="MongCai"/>
      <sheetName val="70000000"/>
      <sheetName val="Km27' - Km278"/>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TH  goi 4-x"/>
      <sheetName val="kl m m d"/>
      <sheetName val="kl vt tho"/>
      <sheetName val="kl dat"/>
      <sheetName val="Sheet4"/>
      <sheetName val="xin kinh phi"/>
      <sheetName val="lan trai"/>
      <sheetName val="thuoc no"/>
      <sheetName val="so thuc pham"/>
      <sheetName val="PNT-QUOT-D150#3"/>
      <sheetName val="PNT-QUOT-H153#3"/>
      <sheetName val="PNT-QUOT-K152#3"/>
      <sheetName val="PNT-QUOT-H146#3"/>
      <sheetName val="PNT_QUOT__3"/>
      <sheetName val="COAT_WRAP_QIOT__3"/>
      <sheetName val="tmt4"/>
      <sheetName val="t3-01"/>
      <sheetName val="t4-01"/>
      <sheetName val="t5-01"/>
      <sheetName val="t6-01"/>
      <sheetName val="t7-01"/>
      <sheetName val="t8-01"/>
      <sheetName val="t9-01"/>
      <sheetName val="t10-01"/>
      <sheetName val="t11-01"/>
      <sheetName val="t12-"/>
      <sheetName val="t2"/>
      <sheetName val="t3"/>
      <sheetName val="t06"/>
      <sheetName val="t07"/>
      <sheetName val="t08"/>
      <sheetName val="t09"/>
      <sheetName val="t12"/>
      <sheetName val="0103"/>
      <sheetName val="0203"/>
      <sheetName val="th-nop"/>
      <sheetName val="th"/>
      <sheetName val="Khac DP"/>
      <sheetName val="Khoi than "/>
      <sheetName val="B3_208_than"/>
      <sheetName val="B3_208_TU"/>
      <sheetName val="B3_208_TW"/>
      <sheetName val="B3_208_DP"/>
      <sheetName val="B3_208_khac"/>
      <sheetName val="Sheet6"/>
      <sheetName val="Sheet7"/>
      <sheetName val="Sheet8"/>
      <sheetName val="Sheet9"/>
      <sheetName val="Sheet10"/>
      <sheetName val="Sheet11"/>
      <sheetName val="Sheet12"/>
      <sheetName val="Sheet13"/>
      <sheetName val="Sheet14"/>
      <sheetName val="Sheet15"/>
      <sheetName val="XNT1MC"/>
      <sheetName val="XNT2MC"/>
      <sheetName val="XNT3MC"/>
      <sheetName val="XNT4MC"/>
      <sheetName val="xnt 1 CP"/>
      <sheetName val="xnt 2 cp"/>
      <sheetName val="xnt 3 CP"/>
      <sheetName val="xnt 4 CP"/>
      <sheetName val="BC tuan1"/>
      <sheetName val="BC tuan2"/>
      <sheetName val="BC tuan3"/>
      <sheetName val="BC tuan4"/>
      <sheetName val="DSo NVBH"/>
      <sheetName val="DGTL"/>
      <sheetName val="XN 1"/>
      <sheetName val="CT.XN1"/>
      <sheetName val="XCK"/>
      <sheetName val="CT.XNCK"/>
      <sheetName val="Hoasen"/>
      <sheetName val="S.hai"/>
      <sheetName val="HPC1"/>
      <sheetName val="No2"/>
      <sheetName val="CT N02"/>
      <sheetName val="C.Sap CT3"/>
      <sheetName val="CT.Csap.CT3"/>
      <sheetName val="CTVPCP"/>
      <sheetName val="Quan trac"/>
      <sheetName val="CS LB"/>
      <sheetName val="88 HBT"/>
      <sheetName val="69II"/>
      <sheetName val="CT 69II"/>
      <sheetName val="37 HV"/>
      <sheetName val="VPCP"/>
      <sheetName val="CT VPCP 6tang"/>
      <sheetName val="Son nha kinh VPCP"/>
      <sheetName val="CT VPCP son"/>
      <sheetName val="HMVPCP"/>
      <sheetName val="CT.HMVPCP"/>
      <sheetName val="CV den trong to聮g"/>
      <sheetName val="XXXXX\XX"/>
      <sheetName val="Cong ban 1,5_x0013__x0000_"/>
      <sheetName val="Oð mai 279"/>
      <sheetName val="SOLIEU"/>
      <sheetName val="TINHTOAN"/>
      <sheetName val="mau kiem ke"/>
      <sheetName val="quyet toan HD 2000"/>
      <sheetName val="quyet toan hoa don 2001"/>
      <sheetName val="kiem ke hoa don 2001"/>
      <sheetName val="QUY III 02"/>
      <sheetName val="QUY IV 02"/>
      <sheetName val="QUYET TOAN 02"/>
      <sheetName val="Shedt1"/>
      <sheetName val="_x0012_0000000"/>
      <sheetName val="T_x000b_331"/>
      <sheetName val="XLÇ_x0015_oppy"/>
      <sheetName val="p0000000"/>
      <sheetName val="Song ban 0,7x0,7"/>
      <sheetName val="Cong ban 0,8x ,8"/>
      <sheetName val="Dong$bac"/>
      <sheetName val="Bao cao KQTH quy hoach 135"/>
      <sheetName val="Sheet5"/>
      <sheetName val="ADKT"/>
      <sheetName val="cocB40 5B"/>
      <sheetName val="cocD50 9A"/>
      <sheetName val="cocD75 16"/>
      <sheetName val="coc B80 TD25"/>
      <sheetName val="P27 B80"/>
      <sheetName val="Coc23 B80"/>
      <sheetName val="cong B80 C4"/>
      <sheetName val="Km27%"/>
      <sheetName val="O0 mai 279"/>
      <sheetName val="Op_x0000_mai 280"/>
      <sheetName val="Op mai 28_x0011_"/>
      <sheetName val="5 nam (tac`) (2)"/>
      <sheetName val="D%o nai"/>
      <sheetName val="CTT cao so."/>
      <sheetName val="XNxlva sxdhanKCII"/>
      <sheetName val="CTxay lap mo C_x0010_"/>
      <sheetName val="BKLBD"/>
      <sheetName val="PTDG"/>
      <sheetName val="DTCT"/>
      <sheetName val="vlct"/>
      <sheetName val="Thang8-02"/>
      <sheetName val="Thang9-02"/>
      <sheetName val="Thang10-02"/>
      <sheetName val="Thang11-02"/>
      <sheetName val="Thang12-02"/>
      <sheetName val="Thang01-03"/>
      <sheetName val="Thang02-03"/>
      <sheetName val="Khach iang le "/>
      <sheetName val="Km283 - Jm284"/>
      <sheetName val="Macro1"/>
      <sheetName val="Macro2"/>
      <sheetName val="Macro3"/>
      <sheetName val="TAU"/>
      <sheetName val="KHACH"/>
      <sheetName val="BC1"/>
      <sheetName val="BC2"/>
      <sheetName val="BAO CAO AN"/>
      <sheetName val="BANGKEKHACH"/>
      <sheetName val="Lap ®at ®hÖn"/>
      <sheetName val="BCDSPS"/>
      <sheetName val="BCDKT"/>
      <sheetName val="0304"/>
      <sheetName val="0904"/>
      <sheetName val="1204"/>
      <sheetName val="80000000"/>
      <sheetName val="90000000"/>
      <sheetName val="a0000000"/>
      <sheetName val="b0000000"/>
      <sheetName val="c0000000"/>
      <sheetName val="xdcb 01-2003"/>
      <sheetName val="Km&quot;80"/>
      <sheetName val="gìIÏÝ_x001c_Ã_x0008_ç¾{è"/>
      <sheetName val="chieudayvo"/>
      <sheetName val="So lieu"/>
      <sheetName val="Input"/>
      <sheetName val="tt chu dong"/>
      <sheetName val="Tinh j+cvi"/>
      <sheetName val="Tinh MoP"/>
      <sheetName val="giaihe1"/>
      <sheetName val="Mp,Np"/>
      <sheetName val="khangluc"/>
      <sheetName val="Ms,Ns"/>
      <sheetName val="MoS"/>
      <sheetName val="giai he 2"/>
      <sheetName val="OK"/>
      <sheetName val="Dhp+dhs"/>
      <sheetName val="ktra"/>
      <sheetName val="Kѭ284"/>
      <sheetName val=""/>
      <sheetName val="ADKTKT02"/>
      <sheetName val="ct luong "/>
      <sheetName val="Nhap 6T"/>
      <sheetName val="baocaochinh(qui1.05) (DC)"/>
      <sheetName val="Ctuluongq.1.05"/>
      <sheetName val="BANG PHAN BO qui1.05(DC)"/>
      <sheetName val="BANG PHAN BO quiII.05"/>
      <sheetName val="bao cac cinh Qui II-2005"/>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PN1"/>
      <sheetName val="PN2"/>
      <sheetName val="PG1"/>
      <sheetName val="PG2"/>
      <sheetName val="TT"/>
      <sheetName val="HFO"/>
      <sheetName val="HFA"/>
      <sheetName val="FA2"/>
      <sheetName val="T_pn1"/>
      <sheetName val="T_pn2"/>
      <sheetName val="T_pg1"/>
      <sheetName val="T_pg2"/>
      <sheetName val="T_tt"/>
      <sheetName val="T_hfo"/>
      <sheetName val="T_p2"/>
      <sheetName val="T_hfa"/>
      <sheetName val="tong"/>
      <sheetName val="dt1,2,10"/>
      <sheetName val="13b"/>
      <sheetName val="pn1_TT"/>
      <sheetName val="pn2_TT"/>
      <sheetName val="PG1_TT"/>
      <sheetName val="PG2_TT"/>
      <sheetName val="tuathang"/>
      <sheetName val="hpho_TT"/>
      <sheetName val="Ban pha 2"/>
      <sheetName val="Huoipha"/>
      <sheetName val="GS08)B.hµng"/>
      <sheetName val="30100000"/>
      <sheetName val="Ton 31.1"/>
      <sheetName val="NhapT.2"/>
      <sheetName val="Xuat T.2"/>
      <sheetName val="Ton 28.2"/>
      <sheetName val="H.Tra"/>
      <sheetName val="Hang CTY TRA LAI"/>
      <sheetName val="Hang NV Tra Lai"/>
      <sheetName val="Package1"/>
      <sheetName val="Áo"/>
      <sheetName val="TNghiªm T_x0002_ "/>
      <sheetName val="tt-_x0014_BA"/>
      <sheetName val="TD_x0014_"/>
      <sheetName val="_x0014_.12"/>
      <sheetName val="QD c5a HDQT (2)"/>
      <sheetName val="_x0003_hart1"/>
      <sheetName val="mua vao"/>
      <sheetName val="chi phi "/>
      <sheetName val="ban ra 10%"/>
      <sheetName val="Baocao"/>
      <sheetName val="UT"/>
      <sheetName val="TongHopHD"/>
      <sheetName val="Tong hop xuat kho nvl"/>
      <sheetName val="Xuat kho"/>
      <sheetName val="Tong hop so lieu tai nhap kho"/>
      <sheetName val="tai nhap kho"/>
      <sheetName val="Nhap kho"/>
      <sheetName val="Tong ket nhap kho"/>
      <sheetName val="Tong ket"/>
      <sheetName val="cac ma can huy"/>
      <sheetName val="Hang hong"/>
      <sheetName val="Tham khao"/>
      <sheetName val="hang khong co packing"/>
      <sheetName val="gVL"/>
      <sheetName val="QD cua "/>
      <sheetName val="Km280 ࠭ Km281"/>
      <sheetName val="XNxlva sxthanKCIÉ"/>
      <sheetName val="TDT-TBࡁ"/>
      <sheetName val="Op mai 2_x000c__x0000_"/>
      <sheetName val="_x0000_bÑi_x0003__x0000__x0000__x0000__x0000_²r_x0013__x0000_"/>
      <sheetName val="Km_x0012_77 "/>
      <sheetName val="k, vt tho"/>
      <sheetName val="_x0000__x000d__x0000__x0000__x0000_âO"/>
      <sheetName val="_x0000__x000f__x0000__x0000__x0000_½"/>
      <sheetName val="_x0000__x0000_²r"/>
      <sheetName val="_x0000__x0000__x0000__x0000__x0000_M pc_x0006__x0000__x0000_CamPh_x0000__x0000_"/>
      <sheetName val="Cong ban 1,5„—_x0013__x0000_"/>
      <sheetName val="K-280 - Km281"/>
      <sheetName val="Xa9lap "/>
      <sheetName val="_x000c__x0000__x0000__x0000__x0000__x0000__x0000__x0000__x000d__x0000__x0000__x0000_"/>
      <sheetName val="[PNT-P3.xlsUTong hop (2)"/>
      <sheetName val="Km276 - Ke277"/>
      <sheetName val="[PNT-P3.xlsUKm279 - Km280"/>
      <sheetName val="Cong ban 1,5_x005f_x0013__x005f_x0000_"/>
      <sheetName val="_x005f_x0012_0000000"/>
      <sheetName val="T_x005f_x000b_331"/>
      <sheetName val="XLÇ_x005f_x0015_oppy"/>
      <sheetName val="XXXXX_XX"/>
      <sheetName val="bc"/>
      <sheetName val="K.O"/>
      <sheetName val="xang _clc"/>
      <sheetName val="X¡NG_td"/>
      <sheetName val="MaZUT"/>
      <sheetName val="DIESEL"/>
      <sheetName val="Thang 07"/>
      <sheetName val="T10-05"/>
      <sheetName val="T9-05"/>
      <sheetName val="t805"/>
      <sheetName val="11T"/>
      <sheetName val="9T"/>
      <sheetName val="DC2@ï4"/>
      <sheetName val="Du tnan chi tiet coc nuoc"/>
      <sheetName val="Giao nhÿÿÿÿvu"/>
      <sheetName val="⁋㌱Ա_x0000_䭔㌱س_x0000_䭔ㄠㄴ_x0006_牴湯⁧琠湯౧_x0000_杮楨搠湩⵨偃_x0006_匀敨瑥"/>
      <sheetName val="TL33-13.14"/>
      <sheetName val="tlđm190337,8"/>
      <sheetName val="GC190337,8"/>
      <sheetName val="033,7,8"/>
      <sheetName val="TL033 ,2,4"/>
      <sheetName val="TL 0331,2"/>
      <sheetName val="033-1,4"/>
      <sheetName val="TL033,19,5"/>
      <sheetName val="GS02-thu0TM"/>
      <sheetName val="7000 000"/>
      <sheetName val="ESTI."/>
      <sheetName val="DI-ESTI"/>
      <sheetName val="Tong (op"/>
      <sheetName val="Coc 4ieu"/>
      <sheetName val="K43"/>
      <sheetName val="THKL"/>
      <sheetName val="PL43"/>
      <sheetName val="K43+0.00 - 338 Trai"/>
      <sheetName val="Don gia"/>
      <sheetName val="Nhap du lieu"/>
      <sheetName val="ၔong hop QL48 - 2"/>
      <sheetName val="Sÿÿÿÿ"/>
      <sheetName val="quÿÿ"/>
      <sheetName val="Km266"/>
      <sheetName val="Shaet13"/>
      <sheetName val="Mp mai 275"/>
      <sheetName val="??-BLDG"/>
      <sheetName val="DG "/>
      <sheetName val="t01.06"/>
      <sheetName val="Tong hop ၑL48 - 2"/>
      <sheetName val="PNT-QU[[_x0004__x0004_150#3"/>
      <sheetName val="Mix-Tarpaulin"/>
      <sheetName val="Tarpaulin"/>
      <sheetName val="Price"/>
      <sheetName val="Monthly"/>
      <sheetName val="For Summary"/>
      <sheetName val="For Summary(KG)"/>
      <sheetName val="PP Cloth"/>
      <sheetName val="Mix-PP Cloth"/>
      <sheetName val="Material Price-PP"/>
      <sheetName val="VÃt liÖu"/>
      <sheetName val="FORM (c"/>
      <sheetName val="02.05.07"/>
      <sheetName val="03.05.07"/>
      <sheetName val="04.05.07"/>
      <sheetName val="05.05.07"/>
      <sheetName val="06.05.07"/>
      <sheetName val="07.05.07"/>
      <sheetName val="08.05.07"/>
      <sheetName val="09.05.07"/>
      <sheetName val="10.05.07"/>
      <sheetName val="11.05.07"/>
      <sheetName val="12.05.07"/>
      <sheetName val="14.05.07"/>
      <sheetName val="15.05.07"/>
      <sheetName val="16.05.07"/>
      <sheetName val="17.05.07"/>
      <sheetName val="18.05.07"/>
      <sheetName val="19.05.07"/>
      <sheetName val="21.05.07"/>
      <sheetName val="22.05.07"/>
      <sheetName val="23.05.07"/>
      <sheetName val="24.05.07"/>
      <sheetName val="25.05.07"/>
      <sheetName val="26.05.07"/>
      <sheetName val="28.05.07"/>
      <sheetName val="29.05.07"/>
      <sheetName val="30.05.07"/>
      <sheetName val="31.05.07"/>
      <sheetName val="Luong"/>
      <sheetName val="_x0000__x000f__x0000__x0000__x0000_‚ž½"/>
      <sheetName val="_x0000__x000d__x0000__x0000__x0000_âOŽ"/>
      <sheetName val="_x000b_luong phu"/>
      <sheetName val="TNghiÖ- VL"/>
      <sheetName val="thaß26"/>
      <sheetName val="So TSCD"/>
      <sheetName val="Bang phan bo KH TSCD"/>
      <sheetName val="The TSCD"/>
      <sheetName val="BTH- P.Chi "/>
      <sheetName val="BTH NVL"/>
      <sheetName val="NK-SC"/>
      <sheetName val="NK SO CAI"/>
      <sheetName val="The tinh Z"/>
      <sheetName val="So CFSXKD"/>
      <sheetName val="So TGNH 2002"/>
      <sheetName val="So quy TM 2002"/>
      <sheetName val="SCT NVL"/>
      <sheetName val="SCT TK 131"/>
      <sheetName val="So theo doi thue GTGT 2002"/>
      <sheetName val="BTH- P.Thu"/>
      <sheetName val="QD cua HDQ²_x0000__x0000_)"/>
      <sheetName val="P210-TP20"/>
      <sheetName val="CB32"/>
      <sheetName val="Diem mon hoc"/>
      <sheetName val="Tong hop diem"/>
      <sheetName val="HoTen-khong duoc xoa"/>
      <sheetName val="CV den trong to?g"/>
      <sheetName val="?0000000"/>
      <sheetName val="CDPS3"/>
      <sheetName val="K?284"/>
      <sheetName val="tldm190337,8"/>
      <sheetName val="?ong hop QL48 - 2"/>
      <sheetName val="PNT-P3"/>
      <sheetName val="CTT NuiC_x000f_eo"/>
      <sheetName val="TDT-TB?"/>
      <sheetName val="Km280 ? Km281"/>
      <sheetName val="Kluo-_x0008_ phu"/>
      <sheetName val="QD cua HDQ²_x0000__x0000_€)"/>
      <sheetName val="120"/>
      <sheetName val="IFAD"/>
      <sheetName val="Giao nhiem fu"/>
      <sheetName val="QDcea TGD (2)"/>
      <sheetName val="CVHN"/>
      <sheetName val="TCVM"/>
      <sheetName val="RIDP"/>
      <sheetName val="LDNN"/>
      <sheetName val="GS10-lai t)en vay"/>
      <sheetName val="Bang tinh BHXH"/>
      <sheetName val="Bang luong cung"/>
      <sheetName val="PC dat do"/>
      <sheetName val="Cham cong"/>
      <sheetName val="KPIs"/>
      <sheetName val="HSPP"/>
      <sheetName val="Ky I"/>
      <sheetName val="Thue TNCN"/>
      <sheetName val="_x0003_har"/>
      <sheetName val="PNT_QUO"/>
      <sheetName val="PNghiÖm VL"/>
      <sheetName val="FORM jc"/>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Dimu"/>
      <sheetName val="Klct"/>
      <sheetName val="Covi"/>
      <sheetName val="Nlvt"/>
      <sheetName val="Innl"/>
      <sheetName val="Invt"/>
      <sheetName val="Chon"/>
      <sheetName val="Qtnv"/>
      <sheetName val="Bqtn"/>
      <sheetName val="Bqtv"/>
      <sheetName val="Giao"/>
      <sheetName val="Dcap"/>
      <sheetName val="Nlie"/>
      <sheetName val="Mnli"/>
      <sheetName val="CVden nw8ai TCT (1)"/>
      <sheetName val="DŃ02"/>
      <sheetName val="Cong ban 0,7p0,7"/>
      <sheetName val="Km275 - Ke276"/>
      <sheetName val="Km280 - Km2(1"/>
      <sheetName val="Km282 - Kl283"/>
      <sheetName val="Tong hop Op m!i"/>
      <sheetName val="nam2004"/>
      <sheetName val="Giao nhie- vu"/>
      <sheetName val="tuong"/>
      <sheetName val="gia x_x0000_ may"/>
      <sheetName val="411"/>
      <sheetName val="632"/>
      <sheetName val="333"/>
      <sheetName val="Ther cao "/>
      <sheetName val="152"/>
      <sheetName val="T[ 131"/>
      <sheetName val="MTL$-INTER"/>
      <sheetName val="[PNT-P3.xlsѝKQKDKT'04-1"/>
      <sheetName val="Tong hopQ48­1"/>
      <sheetName val="Cong ban 1,5_x0013_?"/>
      <sheetName val="⁋㌱Ա?䭔㌱س?䭔ㄠㄴ_x0006_牴湯⁧琠湯౧?杮楨搠湩⵨偃_x0006_匀敨瑥"/>
      <sheetName val="_x0014_M01"/>
      <sheetName val="_x0000__x000a__x0000__x0000__x0000_âO"/>
      <sheetName val="_x000c__x0000__x0000__x0000__x0000__x0000__x0000__x0000__x000a__x0000__x0000__x0000_"/>
      <sheetName val="_x0000__x000a__x0000__x0000__x0000_âOŽ"/>
      <sheetName val="HNI"/>
      <sheetName val="tra-vat-lieu"/>
      <sheetName val="DC0#"/>
      <sheetName val="_x000f_p m!i 284"/>
      <sheetName val="AA"/>
      <sheetName val="Tong hop$Op mai"/>
      <sheetName val="chie԰_x0000__x0000__x0000_Ȁ_x0000_"/>
      <sheetName val="_x0000__x0000_"/>
      <sheetName val="bÑi_x0003__x0000_²r_x0013__x0000_"/>
      <sheetName val="_x000f__x0000_½"/>
      <sheetName val="M pc_x0006__x0000_CamPh_x0000_"/>
      <sheetName val="_x000d_âO"/>
      <sheetName val="Op mai 2_x000c_"/>
      <sheetName val="Cong ban 1,5_x0013_"/>
      <sheetName val="_x000f__x0000_‚ž½"/>
      <sheetName val="_x000d_âOŽ"/>
      <sheetName val="Cong ban 1,5„—_x0013_"/>
      <sheetName val="_x000c__x0000__x000d_"/>
      <sheetName val="20_x0000__x0000__x0000__x0000__x0000__x0000__x0000__x0000__x0000__x0000__x0000_瀐ϔ_x0000__x0004__x0000__x0000__x0000__x0000__x0000__x0000_좔ϑ_x0000__x0000__x0000__x0000__x0000__x0000_"/>
      <sheetName val="Op mai 2_x000c_?"/>
      <sheetName val="111"/>
      <sheetName val="156"/>
      <sheetName val="So NVL"/>
      <sheetName val="511"/>
      <sheetName val="?bÑi_x0003_????²r_x0013_?"/>
      <sheetName val="?_x000f_???½"/>
      <sheetName val="??²r"/>
      <sheetName val="?????M pc_x0006_??CamPh??"/>
      <sheetName val="?_x000d_???âO"/>
      <sheetName val="??"/>
      <sheetName val="Cong ban 1,5„—_x0013_?"/>
      <sheetName val="XL4Toppy"/>
      <sheetName val="tt chu don"/>
      <sheetName val="TH Ky Afh"/>
      <sheetName val="gìIÏÝ_x001c_齘_x0013_龜_x0013_ꗃ〒"/>
      <sheetName val="FUONDER TAN UYEN T12"/>
      <sheetName val=" CHIEU XA  T01"/>
      <sheetName val="ANH KHANH DONG NAI T12 (2)"/>
      <sheetName val="XANG DAU K5"/>
      <sheetName val="ANH HAI T01"/>
      <sheetName val="NAVITRAN T1"/>
      <sheetName val="VAN PHU T01"/>
      <sheetName val="DUONG BDT 11  823282ms Hao"/>
      <sheetName val="CKTANDINHT1 782346 Huong (2)"/>
      <sheetName val="UNZAT01743972- Phuong(vp) (2)"/>
      <sheetName val="LONGVANT12 759469 Ms Van (2)"/>
      <sheetName val="TK42ı"/>
      <sheetName val="Tong hop ?L48 - 2"/>
      <sheetName val="bÑi_x0003_"/>
      <sheetName val="KHTS_x0000__x000d_2"/>
      <sheetName val="01"/>
      <sheetName val="02"/>
      <sheetName val="03"/>
      <sheetName val="04"/>
      <sheetName val="05"/>
      <sheetName val="07"/>
      <sheetName val="08"/>
      <sheetName val="09"/>
      <sheetName val="PHEPNAM"/>
      <sheetName val="KHONGLUONG"/>
      <sheetName val="d0000000"/>
      <sheetName val="e0000000"/>
      <sheetName val="f0000000"/>
      <sheetName val="g0000000"/>
      <sheetName val="h0000000"/>
      <sheetName val="i0000000"/>
      <sheetName val="XXXXXXX0"/>
      <sheetName val="XXXXXXX1"/>
      <sheetName val="XXXXXXX2"/>
      <sheetName val="XXXXXXX3"/>
      <sheetName val="XXXXXXX4"/>
      <sheetName val="XXXXXXX5"/>
      <sheetName val="XXXXXXX6"/>
      <sheetName val="XXXXXXX7"/>
      <sheetName val="XXXXXXX8"/>
      <sheetName val="XXXXXXX9"/>
      <sheetName val="XXXXXXXA"/>
      <sheetName val="XXXXXXXB"/>
      <sheetName val="XXXXXXXC"/>
      <sheetName val="XXXXXXXD"/>
      <sheetName val="XXXXXXXE"/>
      <sheetName val="t1-01"/>
      <sheetName val="Tong hop QL48 - 0"/>
      <sheetName val="Luong mot lgay cong xay lap"/>
      <sheetName val="bÑi_x0003_?²r_x0013_?"/>
      <sheetName val="_x000f_?½"/>
      <sheetName val="M pc_x0006_?CamPh?"/>
      <sheetName val="_x000c_???????_x000d_???"/>
      <sheetName val="QD cua HDQ²??)"/>
      <sheetName val="_x000c_?_x000d_"/>
      <sheetName val="?_x000f_???‚ž½"/>
      <sheetName val="?_x000d_???âOŽ"/>
      <sheetName val="_x000f_?‚ž½"/>
      <sheetName val="QD cua HDQ²??€)"/>
      <sheetName val="?_x000a_???âO"/>
      <sheetName val="_x000c_???????_x000a_???"/>
      <sheetName val="?_x000a_???âOŽ"/>
      <sheetName val="_x000c_?_x000a_"/>
      <sheetName val="???????-BLDG"/>
      <sheetName val="Cong &quot;an 0,7x0,7"/>
      <sheetName val="Np mai 280"/>
      <sheetName val="Pick List"/>
      <sheetName val="Cong baj 2x1,5"/>
      <sheetName val="CDÕTKT2002"/>
      <sheetName val="Cac cang UT mua thal Dong bac"/>
      <sheetName val="???_x0000_???_x0000_???_x0006_??????_x0000_??????_x0006_???"/>
      <sheetName val="xnt 1ãµP"/>
      <sheetName val="chieud_x0005__x0000__x0000__x0000_"/>
      <sheetName val="Op?mai 280"/>
      <sheetName val="\NT1MC"/>
      <sheetName val="CDKTJT03"/>
      <sheetName val="Tong hnp QL47"/>
      <sheetName val="P201-TP20"/>
      <sheetName val="Cong ban 1,5„繸%"/>
      <sheetName val="_x000d_â_x0005__x0000_"/>
      <sheetName val="_x000a_â_x0005__x0000_"/>
      <sheetName val="Ho la "/>
      <sheetName val="Thue NK"/>
      <sheetName val="Hang NK"/>
      <sheetName val="Jet1- CP 32"/>
      <sheetName val="Jet2- Binh Minh 01"/>
      <sheetName val="Jet3"/>
      <sheetName val="Jet4"/>
      <sheetName val="Jet5"/>
      <sheetName val="Jet6"/>
      <sheetName val="Jet7"/>
      <sheetName val="Jet8"/>
      <sheetName val="Jet9"/>
      <sheetName val="Jet10"/>
      <sheetName val="Jet11"/>
      <sheetName val="Diesel1"/>
      <sheetName val="Diesel2"/>
      <sheetName val="Diezel3"/>
      <sheetName val="Mogas1"/>
      <sheetName val="Mogas2"/>
      <sheetName val="Mogas3"/>
      <sheetName val="Tkng hop QL48 - 2"/>
      <sheetName val="COAT&amp;WRAP-QIOT_x0002__x0000__x0000_"/>
      <sheetName val="So_Do"/>
      <sheetName val="Cong baٺ_x0001_0,8x0,8"/>
      <sheetName val="Cong bÀ _x0002__x0012__x0000__x0000__x0000_~p"/>
      <sheetName val="_x0000__x0000__x0000__x0000__x0000__x0000__x0000_Hn_x0013__x0000_`_x0001_0~p_x0013__x0000_"/>
      <sheetName val="Cong b_x0016_¦_x0002__x0012__x0000__x0000__x0000_~p"/>
      <sheetName val="Cong b@7_x0002__x0012__x0000__x0000__x0000_~p"/>
      <sheetName val="Cong bÀ _x0002__x0012_???~p"/>
      <sheetName val="???????Hn_x0013_?`_x0001_0~p_x0013_?"/>
      <sheetName val="Cong b_x0016_¦_x0002__x0012_???~p"/>
      <sheetName val="Cong b@7_x0002__x0012_???~p"/>
      <sheetName val="#REF!"/>
      <sheetName val="XXXXXXXF"/>
      <sheetName val="XXXXXXXG"/>
      <sheetName val="XXXXXXXH"/>
      <sheetName val="XXXXXXXI"/>
      <sheetName val="XXXXXXXJ"/>
      <sheetName val="XXXXXXXK"/>
      <sheetName val="XXXXXXXL"/>
      <sheetName val="XXXXXXXM"/>
      <sheetName val="XXXXXXXN"/>
      <sheetName val="XXXXXXXO"/>
      <sheetName val="XXXXXXXP"/>
      <sheetName val="XXXXXXXQ"/>
      <sheetName val="XXXXXXXR"/>
      <sheetName val="XXXXXXXS"/>
      <sheetName val="XXXXXXXT"/>
      <sheetName val="XXXXXXXU"/>
      <sheetName val="XXXXXXXV"/>
      <sheetName val="XXXXXXXW"/>
      <sheetName val="XXXXXXXY"/>
      <sheetName val="XXXXXXXZ"/>
      <sheetName val="Hang CTY TRA LA_x0005_"/>
      <sheetName val="DG_x0005_"/>
      <sheetName val="T_x0000__x0000__x0000_"/>
      <sheetName val="DGì"/>
      <sheetName val="DG_x0000_"/>
      <sheetName val="Nhat ký chung"/>
      <sheetName val="So 131"/>
      <sheetName val="So 331"/>
      <sheetName val="So 133"/>
      <sheetName val="So 3331"/>
      <sheetName val="So 334"/>
      <sheetName val="So 911"/>
      <sheetName val="So 421"/>
      <sheetName val="241"/>
      <sheetName val="642"/>
      <sheetName val="Origin"/>
      <sheetName val="Action plan BD03"/>
      <sheetName val="Lap ®ۨ_x0000_ ®iÖn"/>
      <sheetName val="Product"/>
      <sheetName val="Period"/>
      <sheetName val="C.Àba_x0003__x0012__x0000__x0000_"/>
      <sheetName val="C.Àba_x0003__x0012_??"/>
      <sheetName val="c0_x0005__x0000__x0000__x0000_"/>
      <sheetName val="Bang phan bo KHֳ_x0000__x0000__x0000_Ȁ"/>
      <sheetName val="Bang phan bo KHם_x0000__x0000__x0000_Ȁ"/>
      <sheetName val="Bang phan bo KH԰_x0000__x0000__x0000_Ȁ"/>
      <sheetName val="Bang phan bo KHֵ_x0000__x0000__x0000_Ȁ"/>
      <sheetName val="Bang phan bo KH԰_x0000__x0000_"/>
      <sheetName val="Bang phan bo KHֵ"/>
      <sheetName val="Bang phan bo KHՆ_x0000__x0000__x0000_Ȁ"/>
      <sheetName val="tÿ-01"/>
      <sheetName val="SoCaiT_x0000_"/>
      <sheetName val="SoCaiT?"/>
      <sheetName val="XXXXXX0X"/>
      <sheetName val="XXXXXX00"/>
      <sheetName val="XXXXXX01"/>
      <sheetName val="XXXXXX02"/>
      <sheetName val="XXXXXX03"/>
      <sheetName val="XXXXXX04"/>
      <sheetName val="XXXXXX05"/>
      <sheetName val="XXXXXX06"/>
      <sheetName val="XXXXXX07"/>
      <sheetName val="Du lich"/>
      <sheetName val="XXXXXX08"/>
      <sheetName val="XXXXXX09"/>
      <sheetName val="XXXXXX0A"/>
      <sheetName val="XXXXXX0B"/>
      <sheetName val="XXXXXX0C"/>
      <sheetName val="XXXXXX0D"/>
      <sheetName val="XXXXXX0E"/>
      <sheetName val="XXXXXX0F"/>
      <sheetName val="XXXXXX0G"/>
      <sheetName val="Nhapxuat"/>
      <sheetName val="Monthly production actual"/>
      <sheetName val="LEGEND"/>
      <sheetName val="Gia"/>
      <sheetName val="Temp"/>
      <sheetName val="Cong ɢan 0,7x0,7"/>
      <sheetName val="LuÞ_x0016_gT2"/>
      <sheetName val="luongt_x0000_ang12"/>
      <sheetName val="T±1 "/>
      <sheetName val="TO 141"/>
      <sheetName val="GO THUAN AN T 01 784026 (2)"/>
      <sheetName val="COMPOSIITE SAI SON T 1(2)"/>
      <sheetName val="PEMARAT01 (2)"/>
      <sheetName val="SYSTEMT1 780851-Ms thao (2)"/>
      <sheetName val="PUKYONG T1"/>
      <sheetName val="ASIAPAINT T11"/>
      <sheetName val="SEUNGBO T11 782173 Ms Suong (2)"/>
      <sheetName val="KONICAT12(2)"/>
      <sheetName val=" CHAN NUOIT12750622 Ms Tinh (2)"/>
      <sheetName val="NS t01784465 Ms quyen (2)"/>
      <sheetName val="POMINAT01  (2)"/>
      <sheetName val="COTTOT01 711018 Ms nuong (2)"/>
      <sheetName val="SuBINHDUONGT 01 "/>
      <sheetName val="MHET1 784028 lan anh (2)"/>
      <sheetName val="UNZA(xuong)T11743972 phuong (2)"/>
      <sheetName val="JEBSENT12(2)"/>
      <sheetName val="gia x? may"/>
      <sheetName val="L_x0010_V ®at ®iÖn"/>
      <sheetName val="Cong ban`1,5x1,5"/>
      <sheetName val="lapdat!TB "/>
      <sheetName val="Strt Archi"/>
      <sheetName val="Shee_x0005__x0000__x0000_"/>
      <sheetName val="X¡NG_t"/>
      <sheetName val="X¡NG_t_x0010_"/>
      <sheetName val="TK42?"/>
      <sheetName val="tlðm190337,8"/>
      <sheetName val="1uÝ1"/>
      <sheetName val="Cm276 - Ke277"/>
      <sheetName val="GL Codes"/>
      <sheetName val="Loc"/>
      <sheetName val="Date"/>
      <sheetName val="FTE"/>
      <sheetName val="Category"/>
      <sheetName val="FX"/>
      <sheetName val="C_x0000__x0000__x0000__x0000__x0000__x0000__x0000__x0000__x0000_"/>
      <sheetName val="ၔong hop QL48԰_x0000__x0000__x0000_"/>
      <sheetName val="[PNT-P3.xls?KQKDKT'04-1"/>
      <sheetName val="chie԰???Ȁ?"/>
      <sheetName val="CVden_ngoai_TCT_(1)"/>
      <sheetName val="CV_den_ngoai_TCT_(2)"/>
      <sheetName val="CV_den_ngoai_TCT_(3)"/>
      <sheetName val="QDcua_TGD"/>
      <sheetName val="QD_cua_HDQT"/>
      <sheetName val="QD_cua_HDQT_(2)"/>
      <sheetName val="CV_di_ngoai_tong"/>
      <sheetName val="CV_di_ngoai_tong_(2)"/>
      <sheetName val="To_trinh"/>
      <sheetName val="Giao_nhiem_vu"/>
      <sheetName val="QDcua_TGD_(2)"/>
      <sheetName val="Thong_tu"/>
      <sheetName val="CV_di_trong__tong"/>
      <sheetName val="nghi_dinh-CP"/>
      <sheetName val="CV_den_trong_tong"/>
      <sheetName val="KTTSCD_-_DLNA"/>
      <sheetName val="lapdat_TB_"/>
      <sheetName val="TNghiªm_TB_"/>
      <sheetName val="VËt_liÖu"/>
      <sheetName val="Lap_®at_®iÖn"/>
      <sheetName val="TNghiÖm_VL"/>
      <sheetName val="th_"/>
      <sheetName val="tien_luong"/>
      <sheetName val="T_7"/>
      <sheetName val="T_8"/>
      <sheetName val="T8_(2)"/>
      <sheetName val="T_9"/>
      <sheetName val="T_10"/>
      <sheetName val="T_11"/>
      <sheetName val="T_12"/>
      <sheetName val="T11_"/>
      <sheetName val="tæng_hîp"/>
      <sheetName val="GS01-chi_TM"/>
      <sheetName val="GS02-thu_TM"/>
      <sheetName val="GS03-thu_TGNH"/>
      <sheetName val="GS04-chi_TGNH"/>
      <sheetName val="GS06-X_kho"/>
      <sheetName val="GS08-B_hµng"/>
      <sheetName val="GS09-k_c_VAT_DV"/>
      <sheetName val="GS10-lai_tien_vay"/>
      <sheetName val="GS11-_tÝnh_KHTSC§"/>
      <sheetName val="Km277_"/>
      <sheetName val="Op_mai_274"/>
      <sheetName val="Op_mai_275"/>
      <sheetName val="Op_mai_276"/>
      <sheetName val="Op_mai_277"/>
      <sheetName val="Op_mai_278"/>
      <sheetName val="Op_mai_279"/>
      <sheetName val="Op_mai_280"/>
      <sheetName val="Op_mai_281"/>
      <sheetName val="Op_mai_282"/>
      <sheetName val="Op_mai_283"/>
      <sheetName val="Op_mai_284"/>
      <sheetName val="Op_mai"/>
      <sheetName val="5_nam_(tach)"/>
      <sheetName val="5_nam_(tach)_(2)"/>
      <sheetName val="KH_2003"/>
      <sheetName val="TK_112"/>
      <sheetName val="TK_131"/>
      <sheetName val="TK_141"/>
      <sheetName val="TK_153"/>
      <sheetName val="TK_211"/>
      <sheetName val="TK_242"/>
      <sheetName val="TK_334"/>
      <sheetName val="TK_511"/>
      <sheetName val="TK_515"/>
      <sheetName val="TK_911"/>
      <sheetName val="TK_154"/>
      <sheetName val="TK_632"/>
      <sheetName val="TH_Ky_Anh"/>
      <sheetName val="Sheet2_(2)"/>
      <sheetName val="Cong_cu"/>
      <sheetName val="Cong_D75"/>
      <sheetName val="Cong_D100"/>
      <sheetName val="Cong_D150"/>
      <sheetName val="Cong_2D150"/>
      <sheetName val="Cong_ban_0,7x0,7"/>
      <sheetName val="Cong_ban_0,8x0,8"/>
      <sheetName val="Cong_ban_1x1"/>
      <sheetName val="Cong_ban_1x1,2"/>
      <sheetName val="Cong_ban_1,5x1,5"/>
      <sheetName val="Cong_ban_2x1,5"/>
      <sheetName val="Cong_ban_2x2"/>
      <sheetName val="Cot_thep"/>
      <sheetName val="Tong_hop"/>
      <sheetName val="Tong_hop_(2)"/>
      <sheetName val="Km274_-_Km275"/>
      <sheetName val="Km275_-_Km276"/>
      <sheetName val="Km276_-_Km277"/>
      <sheetName val="Km277_-_Km278"/>
      <sheetName val="Km278_-_Km279"/>
      <sheetName val="Km279_-_Km280"/>
      <sheetName val="Km280_-_Km281"/>
      <sheetName val="Km281_-_Km282"/>
      <sheetName val="Km282_-_Km283"/>
      <sheetName val="Km283_-_Km284"/>
      <sheetName val="Km284_-_Km285"/>
      <sheetName val="Tong_hop_Op_mai"/>
      <sheetName val="Km277_-_Km278_"/>
      <sheetName val="Tong_hop_Matduong"/>
      <sheetName val="Kluong_phu"/>
      <sheetName val="Lan_can"/>
      <sheetName val="Ho_lan"/>
      <sheetName val="Coc_tieu"/>
      <sheetName val="Bien_bao"/>
      <sheetName val="mau_kiem_ke"/>
      <sheetName val="quyet_toan_HD_2000"/>
      <sheetName val="quyet_toan_hoa_don_2001"/>
      <sheetName val="kiem_ke_hoa_don_2001"/>
      <sheetName val="QUY_III_02"/>
      <sheetName val="QUY_IV_02"/>
      <sheetName val="QUYET_TOAN_02"/>
      <sheetName val="FORM_hc"/>
      <sheetName val="FORM_pc"/>
      <sheetName val="TH__goi_4-x"/>
      <sheetName val="KQKD02-2_(2)"/>
      <sheetName val="KQKD-2_(2)"/>
      <sheetName val="KQKD_thu2004"/>
      <sheetName val="xnt_1_CP"/>
      <sheetName val="xnt_2_cp"/>
      <sheetName val="xnt_3_CP"/>
      <sheetName val="xnt_4_CP"/>
      <sheetName val="BC_tuan1"/>
      <sheetName val="BC_tuan2"/>
      <sheetName val="BC_tuan3"/>
      <sheetName val="BC_tuan4"/>
      <sheetName val="DSo_NVBH"/>
      <sheetName val="phan_tich_DG"/>
      <sheetName val="gia_vat_lieu"/>
      <sheetName val="gia_xe_may"/>
      <sheetName val="gia_nhan_cong"/>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xdcb_01-2003"/>
      <sheetName val="CV_den_trong_to聮g"/>
      <sheetName val="kl_m_m_d"/>
      <sheetName val="kl_vt_tho"/>
      <sheetName val="kl_dat"/>
      <sheetName val="xin_kinh_phi"/>
      <sheetName val="lan_trai"/>
      <sheetName val="thuoc_no"/>
      <sheetName val="so_thuc_pham"/>
      <sheetName val="Oð_mai_279"/>
      <sheetName val="Coc_6"/>
      <sheetName val="Deo_nai"/>
      <sheetName val="CKD_than"/>
      <sheetName val="CTT_Thong_nhat"/>
      <sheetName val="CTT_Nui_beo"/>
      <sheetName val="CTT_cao_son"/>
      <sheetName val="CTT_Khe_cham"/>
      <sheetName val="XNxlva_sxthanKCII"/>
      <sheetName val="Cam_Y_ut_KC"/>
      <sheetName val="CTxay_lap_mo_CP"/>
      <sheetName val="CTdo_luong_GDSP"/>
      <sheetName val="Dong_bac"/>
      <sheetName val="Cac_cang_UT_mua_than_Dong_bac"/>
      <sheetName val="cua_hang_vtu"/>
      <sheetName val="Khach_hang_le_"/>
      <sheetName val="nhat_ky_5"/>
      <sheetName val="cac_cong_ty_van_tai"/>
      <sheetName val="Xaylap_"/>
      <sheetName val="Nhan_cong"/>
      <sheetName val="T331"/>
      <sheetName val="XLÇoppy"/>
      <sheetName val="XN_1"/>
      <sheetName val="CT_XN1"/>
      <sheetName val="CT_XNCK"/>
      <sheetName val="S_hai"/>
      <sheetName val="CT_N02"/>
      <sheetName val="C_Sap_CT3"/>
      <sheetName val="CT_Csap_CT3"/>
      <sheetName val="Quan_trac"/>
      <sheetName val="CS_LB"/>
      <sheetName val="88_HBT"/>
      <sheetName val="CT_69II"/>
      <sheetName val="37_HV"/>
      <sheetName val="CT_VPCP_6tang"/>
      <sheetName val="Son_nha_kinh_VPCP"/>
      <sheetName val="CT_VPCP_son"/>
      <sheetName val="CT_HMVPCP"/>
      <sheetName val="BAO_CAO_AN"/>
      <sheetName val="Ton_31_1"/>
      <sheetName val="NhapT_2"/>
      <sheetName val="Xuat_T_2"/>
      <sheetName val="Ton_28_2"/>
      <sheetName val="H_Tra"/>
      <sheetName val="Hang_CTY_TRA_LAI"/>
      <sheetName val="Hang_NV_Tra_Lai"/>
      <sheetName val="Km27'_-_Km278"/>
      <sheetName val="Thang10-2002_"/>
      <sheetName val="Sheet1_(3)"/>
      <sheetName val="Cong_ban_1,5"/>
      <sheetName val="Song_ban_0,7x0,7"/>
      <sheetName val="Cong_ban_0,8x_,8"/>
      <sheetName val="Km283_-_Jm284"/>
      <sheetName val="Bao_cao_KQTH_quy_hoach_135"/>
      <sheetName val="cocB40_5B"/>
      <sheetName val="cocD50_9A"/>
      <sheetName val="cocD75_16"/>
      <sheetName val="coc_B80_TD25"/>
      <sheetName val="P27_B80"/>
      <sheetName val="Coc23_B80"/>
      <sheetName val="cong_B80_C4"/>
      <sheetName val="VÃt_liÖu"/>
      <sheetName val="XNxlva_sxthanKCIÉ"/>
      <sheetName val="T[_131"/>
      <sheetName val="TL33-13_14"/>
      <sheetName val="TL033_,2,4"/>
      <sheetName val="TL_0331,2"/>
      <sheetName val="gìIÏÝÃç¾{è"/>
      <sheetName val="Lap_®at_®hÖn"/>
      <sheetName val="ct_luong_"/>
      <sheetName val="Nhap_6T"/>
      <sheetName val="baocaochinh(qui1_05)_(DC)"/>
      <sheetName val="Ctuluongq_1_05"/>
      <sheetName val="BANG_PHAN_BO_qui1_05(DC)"/>
      <sheetName val="BANG_PHAN_BO_quiII_05"/>
      <sheetName val="bao_cac_cinh_Qui_II-2005"/>
      <sheetName val="TNghiªm_T_"/>
      <sheetName val="tt-BA"/>
      <sheetName val="TD"/>
      <sheetName val="_12"/>
      <sheetName val="QD_c5a_HDQT_(2)"/>
      <sheetName val="hart1"/>
      <sheetName val="So_lieu"/>
      <sheetName val="tt_chu_dong"/>
      <sheetName val="Tinh_j+cvi"/>
      <sheetName val="Tinh_MoP"/>
      <sheetName val="giai_he_2"/>
      <sheetName val="Khac_DP"/>
      <sheetName val="Khoi_than_"/>
      <sheetName val="For_Summary"/>
      <sheetName val="For_Summary(KG)"/>
      <sheetName val="PP_Cloth"/>
      <sheetName val="Mix-PP_Cloth"/>
      <sheetName val="Material_Price-PP"/>
      <sheetName val="Cong_ban_1,5„—"/>
      <sheetName val="Thang_07"/>
      <sheetName val="Op_mai_2"/>
      <sheetName val="bÑi²r"/>
      <sheetName val="Km77_"/>
      <sheetName val="k,_vt_tho"/>
      <sheetName val="Km280_࠭_Km281"/>
      <sheetName val="mua_vao"/>
      <sheetName val="chi_phi_"/>
      <sheetName val="ban_ra_10%"/>
      <sheetName val="[PNT-P3_xlsUTong_hop_(2)"/>
      <sheetName val="Km276_-_Ke277"/>
      <sheetName val="[PNT-P3_xlsUKm279_-_Km280"/>
      <sheetName val="Ban_pha_2"/>
      <sheetName val="ESTI_"/>
      <sheetName val="Don_gia"/>
      <sheetName val="Nhap_du_lieu"/>
      <sheetName val="7000_000"/>
      <sheetName val="Tong_(op"/>
      <sheetName val="Coc_4ieu"/>
      <sheetName val="½"/>
      <sheetName val="M_pcCamPh"/>
      <sheetName val="K-280_-_Km281"/>
      <sheetName val="Xa9lap_"/>
      <sheetName val="_x000a_"/>
      <sheetName val="‚ž½"/>
      <sheetName val="K43+0_00_-_338_Trai"/>
      <sheetName val="Du_tnan_chi_tiet_coc_nuoc"/>
      <sheetName val="luong_phu"/>
      <sheetName val="QD_cua_"/>
      <sheetName val="Giao_nhÿÿÿÿvu"/>
      <sheetName val="⁋㌱Ա䭔㌱س䭔ㄠㄴ牴湯⁧琠湯౧杮楨搠湩⵨偃匀敨瑥"/>
      <sheetName val="K_O"/>
      <sheetName val="xang__clc"/>
      <sheetName val="t01_06"/>
      <sheetName val="TNghiÖ-_VL"/>
      <sheetName val="Giao_nhie-_vu"/>
      <sheetName val="So_TSCD"/>
      <sheetName val="Bang_phan_bo_KH_TSCD"/>
      <sheetName val="The_TSCD"/>
      <sheetName val="BTH-_P_Chi_"/>
      <sheetName val="BTH_NVL"/>
      <sheetName val="NK_SO_CAI"/>
      <sheetName val="The_tinh_Z"/>
      <sheetName val="So_CFSXKD"/>
      <sheetName val="So_TGNH_2002"/>
      <sheetName val="So_quy_TM_2002"/>
      <sheetName val="SCT_NVL"/>
      <sheetName val="SCT_TK_131"/>
      <sheetName val="So_theo_doi_thue_GTGT_2002"/>
      <sheetName val="BTH-_P_Thu"/>
      <sheetName val="CV_den_trong_to?g"/>
      <sheetName val="Ho_la_"/>
      <sheetName val="O0_mai_279"/>
      <sheetName val="Opmai_280"/>
      <sheetName val="Op_mai_28"/>
      <sheetName val="5_nam_(tac`)_(2)"/>
      <sheetName val="D%o_nai"/>
      <sheetName val="CTT_cao_so_"/>
      <sheetName val="XNxlva_sxdhanKCII"/>
      <sheetName val="CTxay_lap_mo_C"/>
      <sheetName val="DG_"/>
      <sheetName val="QD_cua_HDQ²)"/>
      <sheetName val="Kluo-_phu"/>
      <sheetName val="CTT_NuiCeo"/>
      <sheetName val="Km280_?_Km281"/>
      <sheetName val="QD_cua_HDQ²€)"/>
      <sheetName val="p_m!i_284"/>
      <sheetName val="Khach_iang_le_"/>
      <sheetName val="[PNT-P3_xlsѝKQKDKT'04-1"/>
      <sheetName val="Tong_hopQ48­1"/>
      <sheetName val="GS08)B_hµng"/>
      <sheetName val="Tong_hop_ၑL48_-_2"/>
      <sheetName val="har"/>
      <sheetName val="Tong_hop$Op_mai"/>
      <sheetName val="bÑi"/>
      <sheetName val="ၔong_hop_QL48_-_2"/>
      <sheetName val="MTO REV.2(ARMOR)"/>
      <sheetName val="Tkng hop QL48 - _x0010_"/>
      <sheetName val="Tkng hop QL48 - _x001c_"/>
      <sheetName val="Tkng hop QL48 - "/>
      <sheetName val="MTP WS 9 May 2011"/>
      <sheetName val="WS for MRP 25 Aug"/>
      <sheetName val="WS for MRP 15 Sept"/>
      <sheetName val="WS for MRP 29 Sept"/>
      <sheetName val="WS for MRP 13 Oct"/>
      <sheetName val="WS for MRP 27 Oct"/>
      <sheetName val="WS for MRP 10 Nov"/>
      <sheetName val="WS for MRP 8 Dec-REV"/>
      <sheetName val="WS for MRP 21 Dec"/>
      <sheetName val="WS for MRP 5 Jan"/>
      <sheetName val="WS for MRP 18 Jan"/>
      <sheetName val="WS for MRP 9 Feb"/>
      <sheetName val="WS for MRP 23 Feb"/>
      <sheetName val="WS for MRP 8 Mar"/>
      <sheetName val="Compared TT-LT"/>
      <sheetName val="Export FC"/>
      <sheetName val="So sanh voi bang sang nay gui"/>
      <sheetName val="I"/>
      <sheetName val="Tong ket nhap kh¸"/>
      <sheetName val="Tong ket nhap kh5"/>
      <sheetName val="Tong ket nhap kh_x001c_"/>
      <sheetName val="Tong ket nhap kh_x0005_"/>
      <sheetName val="Tong ket nhap khÈ"/>
      <sheetName val="Tkng hop QL48 - 5"/>
      <sheetName val="Tong ket nhap khà"/>
      <sheetName val="Tong ket nhap kh"/>
      <sheetName val="Tong ket nhap khÐ"/>
      <sheetName val="Tong ket nhap khX"/>
      <sheetName val="Tong ket nhap kh("/>
      <sheetName val="Tong ket nhap kh"/>
      <sheetName val="Tong ket nhap kh°"/>
      <sheetName val="Tong ket nhap kh"/>
      <sheetName val="Tong ket nhap khø"/>
      <sheetName val="Tong ket nhap kh@"/>
      <sheetName val="Tong ket nhap kh¨"/>
      <sheetName val="Tong ket nhap khH"/>
      <sheetName val="Tong ket nhap kh"/>
      <sheetName val="Tong ket nhap kh_x0000_"/>
      <sheetName val="Tong ket nhap khp"/>
      <sheetName val="Part Name &amp; Model"/>
      <sheetName val="Tong ket nhap kh;"/>
      <sheetName val="Tong ket nhap kh_x0008_"/>
      <sheetName val="Tong ket nhap khþ"/>
      <sheetName val="Tong ket nhap kh0"/>
      <sheetName val="BAODUONG"/>
      <sheetName val="P.I"/>
      <sheetName val="Tong ket nhap kh "/>
      <sheetName val="Tong ket nhap kh8"/>
      <sheetName val="Cong ban 1,5_x0013__"/>
      <sheetName val="chieud"/>
      <sheetName val="Tong ket nhap khª"/>
      <sheetName val="Tong ket nhap kh`"/>
      <sheetName val="Tong ket nhap kh_x0018_"/>
      <sheetName val="Tong ket nhap kh_x0010_"/>
      <sheetName val="Tong ket nhap kh"/>
      <sheetName val="Cong ban 1,5„—謀"/>
      <sheetName val="KHTS?_x000d_2"/>
      <sheetName val="Tong ket nhap khB"/>
      <sheetName val="Sÿÿÿ_x0005_"/>
      <sheetName val="CVden_ngoai_TCT_(1)1"/>
      <sheetName val="CV_den_ngoai_TCT_(2)1"/>
      <sheetName val="CV_den_ngoai_TCT_(3)1"/>
      <sheetName val="QDcua_TGD1"/>
      <sheetName val="QD_cua_HDQT1"/>
      <sheetName val="QD_cua_HDQT_(2)1"/>
      <sheetName val="CV_di_ngoai_tong1"/>
      <sheetName val="CV_di_ngoai_tong_(2)1"/>
      <sheetName val="To_trinh1"/>
      <sheetName val="Giao_nhiem_vu1"/>
      <sheetName val="QDcua_TGD_(2)1"/>
      <sheetName val="Thong_tu1"/>
      <sheetName val="CV_di_trong__tong1"/>
      <sheetName val="nghi_dinh-CP1"/>
      <sheetName val="CV_den_trong_tong1"/>
      <sheetName val="So_Do1"/>
      <sheetName val="KTTSCD_-_DLNA1"/>
      <sheetName val="lapdat_TB_1"/>
      <sheetName val="TNghiªm_TB_1"/>
      <sheetName val="VËt_liÖu1"/>
      <sheetName val="Lap_®at_®iÖn1"/>
      <sheetName val="TNghiÖm_VL1"/>
      <sheetName val="th_1"/>
      <sheetName val="tien_luong1"/>
      <sheetName val="T_71"/>
      <sheetName val="T_81"/>
      <sheetName val="T8_(2)1"/>
      <sheetName val="T_91"/>
      <sheetName val="T_101"/>
      <sheetName val="T_111"/>
      <sheetName val="T_121"/>
      <sheetName val="T11_1"/>
      <sheetName val="tæng_hîp1"/>
      <sheetName val="GS01-chi_TM1"/>
      <sheetName val="GS02-thu_TM1"/>
      <sheetName val="GS03-thu_TGNH1"/>
      <sheetName val="GS04-chi_TGNH1"/>
      <sheetName val="GS06-X_kho1"/>
      <sheetName val="GS08-B_hµng1"/>
      <sheetName val="GS09-k_c_VAT_DV1"/>
      <sheetName val="GS10-lai_tien_vay1"/>
      <sheetName val="GS11-_tÝnh_KHTSC§1"/>
      <sheetName val="Km277_1"/>
      <sheetName val="Op_mai_2741"/>
      <sheetName val="Op_mai_2751"/>
      <sheetName val="Op_mai_2761"/>
      <sheetName val="Op_mai_2771"/>
      <sheetName val="Op_mai_2781"/>
      <sheetName val="Op_mai_2791"/>
      <sheetName val="Op_mai_2801"/>
      <sheetName val="Op_mai_2811"/>
      <sheetName val="Op_mai_2821"/>
      <sheetName val="Op_mai_2831"/>
      <sheetName val="Op_mai_2841"/>
      <sheetName val="Op_mai1"/>
      <sheetName val="5_nam_(tach)1"/>
      <sheetName val="5_nam_(tach)_(2)1"/>
      <sheetName val="KH_20031"/>
      <sheetName val="TK_1121"/>
      <sheetName val="TK_1311"/>
      <sheetName val="TK_1411"/>
      <sheetName val="TK_1531"/>
      <sheetName val="TK_2111"/>
      <sheetName val="TK_2421"/>
      <sheetName val="TK_3341"/>
      <sheetName val="TK_5111"/>
      <sheetName val="TK_5151"/>
      <sheetName val="TK_9111"/>
      <sheetName val="TK_1541"/>
      <sheetName val="TK_6321"/>
      <sheetName val="TH_Ky_Anh1"/>
      <sheetName val="Sheet2_(2)1"/>
      <sheetName val="Cong_cu1"/>
      <sheetName val="Cong_D751"/>
      <sheetName val="Cong_D1001"/>
      <sheetName val="Cong_D1501"/>
      <sheetName val="Cong_2D1501"/>
      <sheetName val="Cong_ban_0,7x0,71"/>
      <sheetName val="Cong_ban_0,8x0,81"/>
      <sheetName val="Cong_ban_1x11"/>
      <sheetName val="Cong_ban_1x1,21"/>
      <sheetName val="Cong_ban_1,5x1,51"/>
      <sheetName val="Cong_ban_2x1,51"/>
      <sheetName val="Cong_ban_2x21"/>
      <sheetName val="Cot_thep1"/>
      <sheetName val="Tong_hop1"/>
      <sheetName val="Tong_hop_(2)1"/>
      <sheetName val="Km274_-_Km2751"/>
      <sheetName val="Km275_-_Km2761"/>
      <sheetName val="Km276_-_Km2771"/>
      <sheetName val="Km277_-_Km2781"/>
      <sheetName val="Km278_-_Km2791"/>
      <sheetName val="Km279_-_Km2801"/>
      <sheetName val="Km280_-_Km2811"/>
      <sheetName val="Km281_-_Km2821"/>
      <sheetName val="Km282_-_Km2831"/>
      <sheetName val="Km283_-_Km2841"/>
      <sheetName val="Km284_-_Km2851"/>
      <sheetName val="Tong_hop_Op_mai1"/>
      <sheetName val="Km277_-_Km278_1"/>
      <sheetName val="Tong_hop_Matduong1"/>
      <sheetName val="Kluong_phu1"/>
      <sheetName val="Lan_can1"/>
      <sheetName val="Ho_lan1"/>
      <sheetName val="Coc_tieu1"/>
      <sheetName val="Bien_bao1"/>
      <sheetName val="mau_kiem_ke1"/>
      <sheetName val="quyet_toan_HD_20001"/>
      <sheetName val="quyet_toan_hoa_don_20011"/>
      <sheetName val="kiem_ke_hoa_don_20011"/>
      <sheetName val="QUY_III_021"/>
      <sheetName val="QUY_IV_021"/>
      <sheetName val="QUYET_TOAN_021"/>
      <sheetName val="FORM_hc1"/>
      <sheetName val="FORM_pc1"/>
      <sheetName val="TH__goi_4-x1"/>
      <sheetName val="KQKD02-2_(2)1"/>
      <sheetName val="KQKD-2_(2)1"/>
      <sheetName val="KQKD_thu20041"/>
      <sheetName val="xnt_1_CP1"/>
      <sheetName val="xnt_2_cp1"/>
      <sheetName val="xnt_3_CP1"/>
      <sheetName val="xnt_4_CP1"/>
      <sheetName val="BC_tuan11"/>
      <sheetName val="BC_tuan21"/>
      <sheetName val="BC_tuan31"/>
      <sheetName val="BC_tuan41"/>
      <sheetName val="DSo_NVBH1"/>
      <sheetName val="phan_tich_DG1"/>
      <sheetName val="gia_vat_lieu1"/>
      <sheetName val="gia_xe_may1"/>
      <sheetName val="gia_nhan_cong1"/>
      <sheetName val="Tong_hopQ48-11"/>
      <sheetName val="Tong_hop_QL48_-_21"/>
      <sheetName val="Tong_hop_QL471"/>
      <sheetName val="Tong_hop_QL48_-_31"/>
      <sheetName val="Chi_tiet_don_gia_khoi_phuc1"/>
      <sheetName val="Du_toan_chi_tiet_coc_nuoc1"/>
      <sheetName val="Du_toan_chi_tiet_coc1"/>
      <sheetName val="Phan_tich_don_gia_chi_tiet1"/>
      <sheetName val="Nhap_don_gia_VL_dia_phuong1"/>
      <sheetName val="Luong_mot_ngay_cong_xay_lap1"/>
      <sheetName val="Luong_mot_ngay_cong_khao_sat1"/>
      <sheetName val="xdcb_01-20031"/>
      <sheetName val="CV_den_trong_to聮g1"/>
      <sheetName val="kl_m_m_d1"/>
      <sheetName val="kl_vt_tho1"/>
      <sheetName val="kl_dat1"/>
      <sheetName val="xin_kinh_phi1"/>
      <sheetName val="lan_trai1"/>
      <sheetName val="thuoc_no1"/>
      <sheetName val="so_thuc_pham1"/>
      <sheetName val="Oð_mai_2791"/>
      <sheetName val="Coc_61"/>
      <sheetName val="Deo_nai1"/>
      <sheetName val="CKD_than1"/>
      <sheetName val="CTT_Thong_nhat1"/>
      <sheetName val="CTT_Nui_beo1"/>
      <sheetName val="CTT_cao_son1"/>
      <sheetName val="CTT_Khe_cham1"/>
      <sheetName val="XNxlva_sxthanKCII1"/>
      <sheetName val="Cam_Y_ut_KC1"/>
      <sheetName val="CTxay_lap_mo_CP1"/>
      <sheetName val="CTdo_luong_GDSP1"/>
      <sheetName val="Dong_bac1"/>
      <sheetName val="Cac_cang_UT_mua_than_Dong_bac1"/>
      <sheetName val="cua_hang_vtu1"/>
      <sheetName val="Khach_hang_le_1"/>
      <sheetName val="nhat_ky_51"/>
      <sheetName val="cac_cong_ty_van_tai1"/>
      <sheetName val="Xaylap_1"/>
      <sheetName val="Nhan_cong1"/>
      <sheetName val="0000000"/>
      <sheetName val="XN_11"/>
      <sheetName val="CT_XN11"/>
      <sheetName val="CT_XNCK1"/>
      <sheetName val="S_hai1"/>
      <sheetName val="CT_N021"/>
      <sheetName val="C_Sap_CT31"/>
      <sheetName val="CT_Csap_CT31"/>
      <sheetName val="Quan_trac1"/>
      <sheetName val="CS_LB1"/>
      <sheetName val="88_HBT1"/>
      <sheetName val="CT_69II1"/>
      <sheetName val="37_HV1"/>
      <sheetName val="CT_VPCP_6tang1"/>
      <sheetName val="Son_nha_kinh_VPCP1"/>
      <sheetName val="CT_VPCP_son1"/>
      <sheetName val="CT_HMVPCP1"/>
      <sheetName val="BAO_CAO_AN1"/>
      <sheetName val="Ton_31_11"/>
      <sheetName val="NhapT_21"/>
      <sheetName val="Xuat_T_21"/>
      <sheetName val="Ton_28_21"/>
      <sheetName val="H_Tra1"/>
      <sheetName val="Hang_CTY_TRA_LAI1"/>
      <sheetName val="Hang_NV_Tra_Lai1"/>
      <sheetName val="Km27'_-_Km2781"/>
      <sheetName val="Thang10-2002_1"/>
      <sheetName val="Sheet1_(3)1"/>
      <sheetName val="Song_ban_0,7x0,71"/>
      <sheetName val="Cong_ban_0,8x_,81"/>
      <sheetName val="Km283_-_Jm2841"/>
      <sheetName val="Bao_cao_KQTH_quy_hoach_1351"/>
      <sheetName val="cocB40_5B1"/>
      <sheetName val="cocD50_9A1"/>
      <sheetName val="cocD75_161"/>
      <sheetName val="coc_B80_TD251"/>
      <sheetName val="P27_B801"/>
      <sheetName val="Coc23_B801"/>
      <sheetName val="cong_B80_C41"/>
      <sheetName val="VÃt_liÖu1"/>
      <sheetName val="XNxlva_sxthanKCIÉ1"/>
      <sheetName val="T[_1311"/>
      <sheetName val="TL33-13_141"/>
      <sheetName val="TL033_,2,41"/>
      <sheetName val="TL_0331,21"/>
      <sheetName val="Lap_®at_®hÖn1"/>
      <sheetName val="ct_luong_1"/>
      <sheetName val="Nhap_6T1"/>
      <sheetName val="baocaochinh(qui1_05)_(DC)1"/>
      <sheetName val="Ctuluongq_1_051"/>
      <sheetName val="BANG_PHAN_BO_qui1_05(DC)1"/>
      <sheetName val="BANG_PHAN_BO_quiII_051"/>
      <sheetName val="bao_cac_cinh_Qui_II-20051"/>
      <sheetName val="QD_c5a_HDQT_(2)1"/>
      <sheetName val="So_lieu1"/>
      <sheetName val="tt_chu_dong1"/>
      <sheetName val="Tinh_j+cvi1"/>
      <sheetName val="Tinh_MoP1"/>
      <sheetName val="giai_he_21"/>
      <sheetName val="Khac_DP1"/>
      <sheetName val="Khoi_than_1"/>
      <sheetName val="For_Summary1"/>
      <sheetName val="For_Summary(KG)1"/>
      <sheetName val="PP_Cloth1"/>
      <sheetName val="Mix-PP_Cloth1"/>
      <sheetName val="Material_Price-PP1"/>
      <sheetName val="Thang_071"/>
      <sheetName val="k,_vt_tho1"/>
      <sheetName val="Km280_࠭_Km2811"/>
      <sheetName val="mua_vao1"/>
      <sheetName val="chi_phi_1"/>
      <sheetName val="ban_ra_10%1"/>
      <sheetName val="[PNT-P3_xlsUTong_hop_(2)1"/>
      <sheetName val="Km276_-_Ke2771"/>
      <sheetName val="[PNT-P3_xlsUKm279_-_Km2801"/>
      <sheetName val="Ban_pha_21"/>
      <sheetName val="ESTI_1"/>
      <sheetName val="Don_gia1"/>
      <sheetName val="Nhap_du_lieu1"/>
      <sheetName val="7000_0001"/>
      <sheetName val="Tong_(op1"/>
      <sheetName val="Coc_4ieu1"/>
      <sheetName val="K-280_-_Km2811"/>
      <sheetName val="Xa9lap_1"/>
      <sheetName val="K43+0_00_-_338_Trai1"/>
      <sheetName val="Du_tnan_chi_tiet_coc_nuoc1"/>
      <sheetName val="QD_cua_1"/>
      <sheetName val="Giao_nhÿÿÿÿvu1"/>
      <sheetName val="K_O1"/>
      <sheetName val="xang__clc1"/>
      <sheetName val="t01_061"/>
      <sheetName val="TNghiÖ-_VL1"/>
      <sheetName val="Giao_nhie-_vu1"/>
      <sheetName val="So_TSCD1"/>
      <sheetName val="Bang_phan_bo_KH_TSCD1"/>
      <sheetName val="The_TSCD1"/>
      <sheetName val="BTH-_P_Chi_1"/>
      <sheetName val="BTH_NVL1"/>
      <sheetName val="NK_SO_CAI1"/>
      <sheetName val="The_tinh_Z1"/>
      <sheetName val="So_CFSXKD1"/>
      <sheetName val="So_TGNH_20021"/>
      <sheetName val="So_quy_TM_20021"/>
      <sheetName val="SCT_NVL1"/>
      <sheetName val="SCT_TK_1311"/>
      <sheetName val="So_theo_doi_thue_GTGT_20021"/>
      <sheetName val="BTH-_P_Thu1"/>
      <sheetName val="CV_den_trong_to?g1"/>
      <sheetName val="Ho_la_1"/>
      <sheetName val="O0_mai_2791"/>
      <sheetName val="5_nam_(tac`)_(2)1"/>
      <sheetName val="D%o_nai1"/>
      <sheetName val="CTT_cao_so_1"/>
      <sheetName val="XNxlva_sxdhanKCII1"/>
      <sheetName val="DG_1"/>
      <sheetName val="Km280_?_Km2811"/>
      <sheetName val="Khach_iang_le_1"/>
      <sheetName val="[PNT-P3_xlsѝKQKDKT'04-11"/>
      <sheetName val="Tong_hopQ48­11"/>
      <sheetName val="GS08)B_hµng1"/>
      <sheetName val="Tong_hop_ၑL48_-_21"/>
      <sheetName val="Tong_hop$Op_mai1"/>
      <sheetName val="ၔong_hop_QL48_-_21"/>
      <sheetName val="Mp_mai_275"/>
      <sheetName val="Tkng_hop_QL48_-_2"/>
      <sheetName val="ၔong_hop_QL48԰"/>
      <sheetName val="Diem_mon_hoc"/>
      <sheetName val="Tong_hop_diem"/>
      <sheetName val="HoTen-khong_duoc_xoa"/>
      <sheetName val="Giao_nhiem_fu"/>
      <sheetName val="QDcea_TGD_(2)"/>
      <sheetName val="Op_mai_2?"/>
      <sheetName val="Tong_hnp_QL47"/>
      <sheetName val="Cong_ban_0,7p0,7"/>
      <sheetName val="Km275_-_Ke276"/>
      <sheetName val="Km280_-_Km2(1"/>
      <sheetName val="MTP_WS_9_May_2011"/>
      <sheetName val="WS_for_MRP_25_Aug"/>
      <sheetName val="WS_for_MRP_15_Sept"/>
      <sheetName val="WS_for_MRP_29_Sept"/>
      <sheetName val="WS_for_MRP_13_Oct"/>
      <sheetName val="WS_for_MRP_27_Oct"/>
      <sheetName val="WS_for_MRP_10_Nov"/>
      <sheetName val="WS_for_MRP_8_Dec-REV"/>
      <sheetName val="WS_for_MRP_21_Dec"/>
      <sheetName val="WS_for_MRP_5_Jan"/>
      <sheetName val="WS_for_MRP_18_Jan"/>
      <sheetName val="WS_for_MRP_9_Feb"/>
      <sheetName val="WS_for_MRP_23_Feb"/>
      <sheetName val="WS_for_MRP_8_Mar"/>
      <sheetName val="Compared_TT-LT"/>
      <sheetName val="Export_FC"/>
      <sheetName val="So_sanh_voi_bang_sang_nay_gui"/>
      <sheetName val="M01"/>
      <sheetName val="[PNT-P3_xls?KQKDKT'04-1"/>
      <sheetName val="Tkng_hop_QL48_-_"/>
      <sheetName val="Tkng_hop_QL48_-_"/>
      <sheetName val="Cong_ban_1,5?"/>
      <sheetName val="Cong_ban_1,5„—?"/>
      <sheetName val="?bÑi????²r?"/>
      <sheetName val="????½"/>
      <sheetName val="?????M_pc??CamPh??"/>
      <sheetName val="???????_x000a_???"/>
      <sheetName val="????‚ž½"/>
      <sheetName val="⁋㌱Ա?䭔㌱س?䭔ㄠㄴ牴湯⁧琠湯౧?杮楨搠湩⵨偃匀敨瑥"/>
      <sheetName val="bÑi?²r?"/>
      <sheetName val="?½"/>
      <sheetName val="M_pc?CamPh?"/>
      <sheetName val="?‚ž½"/>
      <sheetName val="Op?mai_280"/>
      <sheetName val="QD_cua_HDQ²??)"/>
      <sheetName val="?_x000a_"/>
      <sheetName val="QD_cua_HDQ²??€)"/>
      <sheetName val="MTO_REV_2(ARMOR)"/>
      <sheetName val="Ther_cao_"/>
      <sheetName val="So_NVL"/>
      <sheetName val="Nhat_ký_chung"/>
      <sheetName val="So_131"/>
      <sheetName val="So_331"/>
      <sheetName val="So_133"/>
      <sheetName val="So_3331"/>
      <sheetName val="So_334"/>
      <sheetName val="So_911"/>
      <sheetName val="So_421"/>
      <sheetName val="Cong_baj_2x1,5"/>
      <sheetName val="Thue_NK"/>
      <sheetName val="Hang_NK"/>
      <sheetName val="Jet1-_CP_32"/>
      <sheetName val="Jet2-_Binh_Minh_01"/>
      <sheetName val="Cac_cang_UT_mua_thal_Dong_bac"/>
      <sheetName val="CVden_nw8ai_TCT_(1)"/>
      <sheetName val="Tong_hop_xuat_kho_nvl"/>
      <sheetName val="Xuat_kho"/>
      <sheetName val="Tong_hop_so_lieu_tai_nhap_kho"/>
      <sheetName val="tai_nhap_kho"/>
      <sheetName val="Nhap_kho"/>
      <sheetName val="Tong_ket_nhap_kh¸"/>
      <sheetName val="TH_Ky_Afh"/>
      <sheetName val="????????????????????????"/>
      <sheetName val="?ong_hop_QL48_-_2"/>
      <sheetName val="Cong_ban_1,5_x005f_x0013__x005f_x0000_"/>
      <sheetName val="Tong_ket_nhap_kh5"/>
      <sheetName val="Tong_ket_nhap_kh"/>
      <sheetName val="Tong_ket_nhap_khÈ"/>
      <sheetName val="Tkng_hop_QL48_-_5"/>
      <sheetName val="Tong_ket_nhap_kho"/>
      <sheetName val="Tong_ket"/>
      <sheetName val="cac_ma_can_huy"/>
      <sheetName val="Hang_hong"/>
      <sheetName val="Tham_khao"/>
      <sheetName val="hang_khong_co_packing"/>
      <sheetName val="Du_lich"/>
      <sheetName val="Cong_baٺ0,8x0,8"/>
      <sheetName val="Km282_-_Kl283"/>
      <sheetName val="Tong_hop_Op_m!i"/>
      <sheetName val="Tong_ket_nhap_khà"/>
      <sheetName val="Tong_ket_nhap_kh"/>
      <sheetName val="Tong_ket_nhap_khÐ"/>
      <sheetName val="Tong_ket_nhap_khX"/>
      <sheetName val="Tong_ket_nhap_kh("/>
      <sheetName val="Tong_ket_nhap_kh"/>
      <sheetName val="Tong_ket_nhap_kh°"/>
      <sheetName val="Tong_ket_nhap_kh"/>
      <sheetName val="Tong_ket_nhap_khø"/>
      <sheetName val="Tong_ket_nhap_kh@"/>
      <sheetName val="Tong_ket_nhap_kh¨"/>
      <sheetName val="Tong_ket_nhap_khH"/>
      <sheetName val="Bang_VL"/>
      <sheetName val="VL(No_V-c)"/>
      <sheetName val="He_so"/>
      <sheetName val="PL_Vua"/>
      <sheetName val="Chitieu-dam_cac_loai"/>
      <sheetName val="DG_Dam"/>
      <sheetName val="DG_chung"/>
      <sheetName val="VL-dac_chung"/>
      <sheetName val="CT_1md_&amp;_dau_cong"/>
      <sheetName val="CT_cong"/>
      <sheetName val="dg_cong"/>
      <sheetName val="FORM_jc"/>
      <sheetName val="Cong_&quot;an_0,7x0,7"/>
      <sheetName val="Tong_ket_nhap_kh"/>
      <sheetName val="Tong_ket_nhap_khp"/>
      <sheetName val="Part_Name_&amp;_Model"/>
      <sheetName val="Tong_ket_nhap_kh;"/>
      <sheetName val="Tong_ket_nhap_khþ"/>
      <sheetName val="Tong_ket_nhap_kh0"/>
      <sheetName val="P_I"/>
      <sheetName val="Tong_ket_nhap_kh_"/>
      <sheetName val="Tong_ket_nhap_kh8"/>
      <sheetName val="Cong_ban_1,5_"/>
      <sheetName val="COAT&amp;WRAP-QIOT"/>
      <sheetName val="tt_chu_don"/>
      <sheetName val="gia_x_may"/>
      <sheetName val="LV_®at_®iÖn"/>
      <sheetName val="FUONDER_TAN_UYEN_T12"/>
      <sheetName val="_CHIEU_XA__T01"/>
      <sheetName val="DREAM-Thang9"/>
      <sheetName val="CVden n$-&amp; TCT (1)"/>
      <sheetName val="Lap ®at ®hÔn"/>
      <sheetName val="Input table"/>
      <sheetName val="BUDGET CONTROL"/>
      <sheetName val="Others T.W+S.E P.R"/>
      <sheetName val="PDcua TGD"/>
      <sheetName val="CV di ngoai tnng (2)"/>
      <sheetName val="Tk triNh"/>
      <sheetName val="Gian nhiem vu"/>
      <sheetName val="QD!ua TGD (2)"/>
      <sheetName val="CV den_x0000_trong tong"/>
      <sheetName val="Tuongcha."/>
      <sheetName val="Km27_x0015_"/>
      <sheetName val="5 lam (tach) (2)"/>
      <sheetName val="TK 134"/>
      <sheetName val="KHTSBD2"/>
      <sheetName val="CDKTKD03"/>
      <sheetName val="KPKDKT'03-1"/>
      <sheetName val="DGð"/>
      <sheetName val="Code"/>
      <sheetName val="T_ 131"/>
      <sheetName val="_PNT-P3.xlsUTong hop (2)"/>
      <sheetName val="_PNT-P3.xlsUKm279 - Km280"/>
      <sheetName val="__-BLDG"/>
      <sheetName val="_x000c_"/>
      <sheetName val="⁋㌱Ա"/>
      <sheetName val="chie԰"/>
      <sheetName val="CV den trong to_g"/>
      <sheetName val="_0000000"/>
      <sheetName val="K_284"/>
      <sheetName val="Op"/>
      <sheetName val="QD cua HDQ²"/>
      <sheetName val="TDT-TB_"/>
      <sheetName val="Km280 _ Km281"/>
      <sheetName val="_PNT-P3.xlsѝKQKDKT'04-1"/>
      <sheetName val="_x000f_"/>
      <sheetName val="M pc_x0006_"/>
      <sheetName val=" âO"/>
      <sheetName val=" âOŽ"/>
      <sheetName val="_âO"/>
      <sheetName val="_âOŽ"/>
      <sheetName val="_______-BLDG"/>
      <sheetName val="Op mai 2_x000c__"/>
      <sheetName val="Cong ban 1,5_x005f_x0013_"/>
      <sheetName val="Op mai 2_x005f_x000c_"/>
      <sheetName val="Km_x005f_x0012_77 "/>
      <sheetName val="chie԰_x0000__x0000_㔀ᑎԯ"/>
      <sheetName val="Tong ket nhap kh¬"/>
      <sheetName val="Tong ket nhap khÜ"/>
      <sheetName val="Tong ket nhap khl"/>
      <sheetName val="_x0000__x000f__x0000__x0000__x0"/>
      <sheetName val="_x0000__x0000__x0000__x0000__x0"/>
      <sheetName val="_x0000__x000d__x0000__x0000__x0"/>
      <sheetName val="_x000c__x0000__x0000__x0000__x0"/>
      <sheetName val="⁋㌱Ա_x0000_䭔㌱س_x0000_䭔ㄠㄴ_x0006_牴"/>
      <sheetName val="chie԰_x0000__x0000__x0000_Ȁ_x00"/>
      <sheetName val="_x0000__x000a__x0000__x0000__x0"/>
      <sheetName val="bÑi_x0003__x0000_²r_x0013__x000"/>
      <sheetName val="Cong ban 1,5„—_x0013__"/>
      <sheetName val="_bÑi_x0003_____²r_x0013__"/>
      <sheetName val="__x000d____âO"/>
      <sheetName val="__x000f____½"/>
      <sheetName val="__²r"/>
      <sheetName val="_____M pc_x0006___CamPh__"/>
      <sheetName val="_x000c_________x000d____"/>
      <sheetName val="__x000f____‚ž½"/>
      <sheetName val="__x000d____âOŽ"/>
      <sheetName val="⁋㌱Ա_䭔㌱س_䭔ㄠㄴ_x0006_牴湯⁧琠湯౧_杮楨搠湩⵨偃"/>
      <sheetName val="__"/>
      <sheetName val="bÑi_x0003__²r_x0013__"/>
      <sheetName val="_x000f__½"/>
      <sheetName val="M pc_x0006__CamPh_"/>
      <sheetName val="_x000f__‚ž½"/>
      <sheetName val="chie԰___Ȁ_"/>
      <sheetName val="Op_mai 280"/>
      <sheetName val="__x000a____âO"/>
      <sheetName val="_x000c_________x000a____"/>
      <sheetName val="__x000a____âOŽ"/>
      <sheetName val="QD cua HDQ²__)"/>
      <sheetName val="_x000c___x000d_"/>
      <sheetName val="QD cua HDQ²__€)"/>
      <sheetName val="_x000c___x000a_"/>
      <sheetName val="ၔong hop QL48԰_x0000__x0000__x0"/>
      <sheetName val="_PNT-P3.xls_KQKDKT'04-1"/>
      <sheetName val="____x0000_____x0000_____x0006__"/>
      <sheetName val="T_x005f_x005f_x005f_x000b_331"/>
      <sheetName val="XLÇ_x005f_x005f_x005f_x0015_oppy"/>
      <sheetName val="_x005f_x005f_x005f_x0012_0000000"/>
      <sheetName val="Cong ban 1,5_x005f_x005f_x005f_x0013__x00"/>
      <sheetName val="Data"/>
      <sheetName val="Nov19 Plan"/>
      <sheetName val="KIKIT1 784453Ms Chau  (2)"/>
      <sheetName val="ASEFOODT 01(vp) (2)"/>
      <sheetName val="NAMKIMT12  MS (2)"/>
      <sheetName val="KORYOT T 12 (2)"/>
      <sheetName val="NHAT DONG T1 817035 msDung (2)"/>
      <sheetName val=" COMPASST 01784933 ms Dung (2)"/>
      <sheetName val="HA LONG T12(2)"/>
      <sheetName val="MBT T01 (2)"/>
      <sheetName val="CLARIAN T1 (2)"/>
      <sheetName val="URCT 1 767025 Ms Mai (2)"/>
      <sheetName val="bao cao t 01 (2)"/>
      <sheetName val="Cong ban 1,5_x005f_x0013__"/>
      <sheetName val="IBASE"/>
      <sheetName val="Op mai 2_x005f_x000c__x005f_x0000_"/>
      <sheetName val="_x005f_x0000_bÑi_x005f_x0003__x005f_x0000__x005f_x0000_"/>
      <sheetName val="Op mai 2_x005f_x005f_x005f_x000c__x005f_x005f_x00"/>
      <sheetName val="_x005f_x005f_x005f_x0000_bÑi_x005f_x005f_x005f_x0003__x"/>
      <sheetName val="MTO REV.0"/>
      <sheetName val="Jet_x0005_"/>
      <sheetName val="_x0000__x000a__x0000__x0000__x0000_âԯ_x0000_"/>
      <sheetName val="7 THAI NGUYEN"/>
      <sheetName val="INPUT DATA"/>
      <sheetName val="計算結果"/>
      <sheetName val="07Y（MYS）P2"/>
      <sheetName val="Tong_ket_nhap_khª"/>
      <sheetName val="Tong_ket_nhap_kh`"/>
      <sheetName val="LuÞgT2"/>
      <sheetName val="Tong_ket_nhap_kh"/>
      <sheetName val="Cong_ban_1,5„—謀"/>
      <sheetName val="KHTS?_x000a_2"/>
      <sheetName val="Tong_ket_nhap_khB"/>
      <sheetName val="Sÿÿÿ"/>
      <sheetName val="Tong_ket_nhap_kh¬"/>
      <sheetName val="Tong_ket_nhap_khÜ"/>
      <sheetName val="Tong_ket_nhap_khl"/>
      <sheetName val="MTO_REV_0"/>
      <sheetName val="Jet"/>
      <sheetName val="JetB"/>
      <sheetName val="_x0003_ha¸"/>
      <sheetName val="KHTS"/>
      <sheetName val="Tong hop Mctduong"/>
      <sheetName val="co_x0005__x0000__x0000__x0000_"/>
      <sheetName val="co"/>
      <sheetName val="OT"/>
      <sheetName val="Jet"/>
      <sheetName val="Cong ban 1x1"/>
      <sheetName val="Cong0ban 1x1,2"/>
      <sheetName val=" ban 2x2_x0008__x0000__x0000_T"/>
      <sheetName val="Utilize machine yearly 2014"/>
      <sheetName val="KATE"/>
      <sheetName val="KHAC"/>
      <sheetName val="pHIN"/>
      <sheetName val="TONHOP"/>
      <sheetName val="CHEO"/>
      <sheetName val="Km277 -_x0011__x0000__x0000__x0000__x0011__x0000__x0000_"/>
      <sheetName val="chieud_x0005_???"/>
      <sheetName val="CV di ngoai to~g"/>
      <sheetName val="nghi dinhmCP"/>
      <sheetName val="CVpden trong tong"/>
      <sheetName val="5 nam (tach) x2)"/>
      <sheetName val="K,uon' ph5"/>
      <sheetName val="_x000c_an #an"/>
      <sheetName val="C/c t)eu"/>
      <sheetName val="Bi%n bao"/>
      <sheetName val="Ran("/>
      <sheetName val="_x0014_ong hop_x0011_48-1"/>
      <sheetName val="Co.g b!n 0,8x0,8"/>
      <sheetName val="Con' ba. 1x1"/>
      <sheetName val="_x0003_ong ban 1x1,2"/>
      <sheetName val="baocaochi.h(q5i1.05) (DC)"/>
      <sheetName val="C4ulu/ngq.1.05"/>
      <sheetName val="_x0002_ANG PHA_x000e_ BO qui1.05(DC)"/>
      <sheetName val="Cong ban 1,5„—԰"/>
      <sheetName val="Tong ket nhap kh"/>
      <sheetName val="Tong ket nhap kh&lt;"/>
      <sheetName val="dongia (2)"/>
      <sheetName val="mau_kiem_ke2"/>
      <sheetName val="quyet_toan_HD_20002"/>
      <sheetName val="quyet_toan_hoa_don_20012"/>
      <sheetName val="kiem_ke_hoa_don_20012"/>
      <sheetName val="QUY_III_022"/>
      <sheetName val="QUY_IV_022"/>
      <sheetName val="QUYET_TOAN_022"/>
      <sheetName val="So_Do2"/>
      <sheetName val="KTTSCD_-_DLNA2"/>
      <sheetName val="lapdat_TB_2"/>
      <sheetName val="TNghiªm_TB_2"/>
      <sheetName val="VËt_liÖu2"/>
      <sheetName val="Lap_®at_®iÖn2"/>
      <sheetName val="TNghiÖm_VL2"/>
      <sheetName val="th_2"/>
      <sheetName val="tien_luong2"/>
      <sheetName val="T_72"/>
      <sheetName val="T_82"/>
      <sheetName val="T8_(2)2"/>
      <sheetName val="T_92"/>
      <sheetName val="T_102"/>
      <sheetName val="T_112"/>
      <sheetName val="T_122"/>
      <sheetName val="T11_2"/>
      <sheetName val="CVden_ngoai_TCT_(1)2"/>
      <sheetName val="CV_den_ngoai_TCT_(2)2"/>
      <sheetName val="CV_den_ngoai_TCT_(3)2"/>
      <sheetName val="QDcua_TGD2"/>
      <sheetName val="QD_cua_HDQT2"/>
      <sheetName val="QD_cua_HDQT_(2)2"/>
      <sheetName val="CV_di_ngoai_tong2"/>
      <sheetName val="CV_di_ngoai_tong_(2)2"/>
      <sheetName val="To_trinh2"/>
      <sheetName val="Giao_nhiem_vu2"/>
      <sheetName val="QDcua_TGD_(2)2"/>
      <sheetName val="Thong_tu2"/>
      <sheetName val="CV_di_trong__tong2"/>
      <sheetName val="nghi_dinh-CP2"/>
      <sheetName val="CV_den_trong_tong2"/>
      <sheetName val="5_nam_(tach)2"/>
      <sheetName val="5_nam_(tach)_(2)2"/>
      <sheetName val="KH_20032"/>
      <sheetName val="Km277_2"/>
      <sheetName val="Op_mai_2742"/>
      <sheetName val="Op_mai_2752"/>
      <sheetName val="Op_mai_2762"/>
      <sheetName val="Op_mai_2772"/>
      <sheetName val="Op_mai_2782"/>
      <sheetName val="Op_mai_2792"/>
      <sheetName val="Op_mai_2802"/>
      <sheetName val="Op_mai_2812"/>
      <sheetName val="Op_mai_2822"/>
      <sheetName val="Op_mai_2832"/>
      <sheetName val="Op_mai_2842"/>
      <sheetName val="Op_mai2"/>
      <sheetName val="TH_Ky_Anh2"/>
      <sheetName val="Sheet2_(2)2"/>
      <sheetName val="Cong_cu2"/>
      <sheetName val="Cong_D752"/>
      <sheetName val="Cong_D1002"/>
      <sheetName val="Cong_D1502"/>
      <sheetName val="Cong_2D1502"/>
      <sheetName val="Cong_ban_0,7x0,72"/>
      <sheetName val="Cong_ban_0,8x0,82"/>
      <sheetName val="Cong_ban_1x12"/>
      <sheetName val="Cong_ban_1x1,22"/>
      <sheetName val="Cong_ban_1,5x1,52"/>
      <sheetName val="Cong_ban_2x1,52"/>
      <sheetName val="Cong_ban_2x22"/>
      <sheetName val="Cot_thep2"/>
      <sheetName val="Tong_hop2"/>
      <sheetName val="Tong_hop_(2)2"/>
      <sheetName val="Km274_-_Km2752"/>
      <sheetName val="Km275_-_Km2762"/>
      <sheetName val="Km276_-_Km2772"/>
      <sheetName val="Km277_-_Km2782"/>
      <sheetName val="Km278_-_Km2792"/>
      <sheetName val="Km279_-_Km2802"/>
      <sheetName val="Km280_-_Km2812"/>
      <sheetName val="Km281_-_Km2822"/>
      <sheetName val="Km282_-_Km2832"/>
      <sheetName val="Km283_-_Km2842"/>
      <sheetName val="Km284_-_Km2852"/>
      <sheetName val="Tong_hop_Op_mai2"/>
      <sheetName val="Km277_-_Km278_2"/>
      <sheetName val="Tong_hop_Matduong2"/>
      <sheetName val="Kluong_phu2"/>
      <sheetName val="Lan_can2"/>
      <sheetName val="Ho_lan2"/>
      <sheetName val="Coc_tieu2"/>
      <sheetName val="Bien_bao2"/>
      <sheetName val="TK_1122"/>
      <sheetName val="TK_1312"/>
      <sheetName val="TK_1412"/>
      <sheetName val="TK_1532"/>
      <sheetName val="TK_2112"/>
      <sheetName val="TK_2422"/>
      <sheetName val="TK_3342"/>
      <sheetName val="TK_5112"/>
      <sheetName val="TK_5152"/>
      <sheetName val="TK_9112"/>
      <sheetName val="TK_1542"/>
      <sheetName val="TK_6322"/>
      <sheetName val="phan_tich_DG2"/>
      <sheetName val="gia_vat_lieu2"/>
      <sheetName val="gia_xe_may2"/>
      <sheetName val="gia_nhan_cong2"/>
      <sheetName val="FORM_hc2"/>
      <sheetName val="FORM_pc2"/>
      <sheetName val="KQKD02-2_(2)2"/>
      <sheetName val="KQKD-2_(2)2"/>
      <sheetName val="KQKD_thu20042"/>
      <sheetName val="tæng_hîp2"/>
      <sheetName val="GS01-chi_TM2"/>
      <sheetName val="GS02-thu_TM2"/>
      <sheetName val="GS03-thu_TGNH2"/>
      <sheetName val="GS04-chi_TGNH2"/>
      <sheetName val="GS06-X_kho2"/>
      <sheetName val="GS08-B_hµng2"/>
      <sheetName val="GS09-k_c_VAT_DV2"/>
      <sheetName val="GS10-lai_tien_vay2"/>
      <sheetName val="GS11-_tÝnh_KHTSC§2"/>
      <sheetName val="TH__goi_4-x2"/>
      <sheetName val="XN_12"/>
      <sheetName val="CT_XN12"/>
      <sheetName val="CT_XNCK2"/>
      <sheetName val="S_hai2"/>
      <sheetName val="CT_N022"/>
      <sheetName val="C_Sap_CT32"/>
      <sheetName val="CT_Csap_CT32"/>
      <sheetName val="Quan_trac2"/>
      <sheetName val="CS_LB2"/>
      <sheetName val="88_HBT2"/>
      <sheetName val="CT_69II2"/>
      <sheetName val="37_HV2"/>
      <sheetName val="CT_VPCP_6tang2"/>
      <sheetName val="Son_nha_kinh_VPCP2"/>
      <sheetName val="CT_VPCP_son2"/>
      <sheetName val="CT_HMVPCP2"/>
      <sheetName val="Coc_62"/>
      <sheetName val="Deo_nai2"/>
      <sheetName val="CKD_than2"/>
      <sheetName val="CTT_Thong_nhat2"/>
      <sheetName val="CTT_Nui_beo2"/>
      <sheetName val="CTT_cao_son2"/>
      <sheetName val="CTT_Khe_cham2"/>
      <sheetName val="XNxlva_sxthanKCII2"/>
      <sheetName val="Cam_Y_ut_KC2"/>
      <sheetName val="CTxay_lap_mo_CP2"/>
      <sheetName val="CTdo_luong_GDSP2"/>
      <sheetName val="Dong_bac2"/>
      <sheetName val="Cac_cang_UT_mua_than_Dong_bac2"/>
      <sheetName val="cua_hang_vtu2"/>
      <sheetName val="Khach_hang_le_2"/>
      <sheetName val="nhat_ky_52"/>
      <sheetName val="cac_cong_ty_van_tai2"/>
      <sheetName val="Km283_-_Jm2842"/>
      <sheetName val="Xaylap_2"/>
      <sheetName val="Nhan_cong2"/>
      <sheetName val="Tong_hopQ48-12"/>
      <sheetName val="Tong_hop_QL48_-_22"/>
      <sheetName val="Tong_hop_QL472"/>
      <sheetName val="Tong_hop_QL48_-_32"/>
      <sheetName val="Chi_tiet_don_gia_khoi_phuc2"/>
      <sheetName val="Du_toan_chi_tiet_coc_nuoc2"/>
      <sheetName val="Du_toan_chi_tiet_coc2"/>
      <sheetName val="Phan_tich_don_gia_chi_tiet2"/>
      <sheetName val="Nhap_don_gia_VL_dia_phuong2"/>
      <sheetName val="Luong_mot_ngay_cong_xay_lap2"/>
      <sheetName val="Luong_mot_ngay_cong_khao_sat2"/>
      <sheetName val="CV_den_trong_to聮g2"/>
      <sheetName val="kl_m_m_d2"/>
      <sheetName val="kl_vt_tho2"/>
      <sheetName val="kl_dat2"/>
      <sheetName val="xin_kinh_phi2"/>
      <sheetName val="lan_trai2"/>
      <sheetName val="thuoc_no2"/>
      <sheetName val="so_thuc_pham2"/>
      <sheetName val="Km27'_-_Km2782"/>
      <sheetName val="xnt_1_CP2"/>
      <sheetName val="xnt_2_cp2"/>
      <sheetName val="xnt_3_CP2"/>
      <sheetName val="xnt_4_CP2"/>
      <sheetName val="BC_tuan12"/>
      <sheetName val="BC_tuan22"/>
      <sheetName val="BC_tuan32"/>
      <sheetName val="BC_tuan42"/>
      <sheetName val="DSo_NVBH2"/>
      <sheetName val="Oð_mai_2792"/>
      <sheetName val="QD_cua_2"/>
      <sheetName val="So_lieu2"/>
      <sheetName val="tt_chu_dong2"/>
      <sheetName val="Tinh_j+cvi2"/>
      <sheetName val="Tinh_MoP2"/>
      <sheetName val="giai_he_22"/>
      <sheetName val="xdcb_01-20032"/>
      <sheetName val="Bao_cao_KQTH_quy_hoach_1352"/>
      <sheetName val="Thang10-2002_2"/>
      <sheetName val="Sheet1_(3)2"/>
      <sheetName val="Song_ban_0,7x0,72"/>
      <sheetName val="Cong_ban_0,8x_,82"/>
      <sheetName val="Ton_31_12"/>
      <sheetName val="NhapT_22"/>
      <sheetName val="Xuat_T_22"/>
      <sheetName val="Ton_28_22"/>
      <sheetName val="H_Tra2"/>
      <sheetName val="Hang_CTY_TRA_LAI2"/>
      <sheetName val="Hang_NV_Tra_Lai2"/>
      <sheetName val="K_O2"/>
      <sheetName val="xang__clc2"/>
      <sheetName val="XNxlva_sxthanKCIÉ2"/>
      <sheetName val="cocB40_5B2"/>
      <sheetName val="cocD50_9A2"/>
      <sheetName val="cocD75_162"/>
      <sheetName val="coc_B80_TD252"/>
      <sheetName val="P27_B802"/>
      <sheetName val="Coc23_B802"/>
      <sheetName val="cong_B80_C42"/>
      <sheetName val="CV_den_trong_to?g2"/>
      <sheetName val="Lap_®at_®hÖn2"/>
      <sheetName val="For_Summary2"/>
      <sheetName val="For_Summary(KG)2"/>
      <sheetName val="PP_Cloth2"/>
      <sheetName val="Mix-PP_Cloth2"/>
      <sheetName val="Material_Price-PP2"/>
      <sheetName val="BAO_CAO_AN2"/>
      <sheetName val="Giao_nhÿÿÿÿvu2"/>
      <sheetName val="Khac_DP2"/>
      <sheetName val="Khoi_than_2"/>
      <sheetName val="O0_mai_2792"/>
      <sheetName val="5_nam_(tac`)_(2)2"/>
      <sheetName val="D%o_nai2"/>
      <sheetName val="CTT_cao_so_2"/>
      <sheetName val="XNxlva_sxdhanKCII2"/>
      <sheetName val="ct_luong_2"/>
      <sheetName val="Nhap_6T2"/>
      <sheetName val="baocaochinh(qui1_05)_(DC)2"/>
      <sheetName val="Ctuluongq_1_052"/>
      <sheetName val="BANG_PHAN_BO_qui1_05(DC)2"/>
      <sheetName val="BANG_PHAN_BO_quiII_052"/>
      <sheetName val="bao_cac_cinh_Qui_II-20052"/>
      <sheetName val="TL33-13_142"/>
      <sheetName val="TL033_,2,42"/>
      <sheetName val="TL_0331,22"/>
      <sheetName val="QD_c5a_HDQT_(2)2"/>
      <sheetName val="T[_1312"/>
      <sheetName val="Ban_pha_22"/>
      <sheetName val="k,_vt_tho2"/>
      <sheetName val="Km280_࠭_Km2812"/>
      <sheetName val="K-280_-_Km2812"/>
      <sheetName val="Xa9lap_2"/>
      <sheetName val="So_TSCD2"/>
      <sheetName val="Bang_phan_bo_KH_TSCD2"/>
      <sheetName val="The_TSCD2"/>
      <sheetName val="BTH-_P_Chi_2"/>
      <sheetName val="BTH_NVL2"/>
      <sheetName val="NK_SO_CAI2"/>
      <sheetName val="The_tinh_Z2"/>
      <sheetName val="So_CFSXKD2"/>
      <sheetName val="So_TGNH_20022"/>
      <sheetName val="So_quy_TM_20022"/>
      <sheetName val="SCT_NVL2"/>
      <sheetName val="SCT_TK_1312"/>
      <sheetName val="So_theo_doi_thue_GTGT_20022"/>
      <sheetName val="BTH-_P_Thu2"/>
      <sheetName val="mua_vao2"/>
      <sheetName val="chi_phi_2"/>
      <sheetName val="ban_ra_10%2"/>
      <sheetName val="[PNT-P3_xlsUTong_hop_(2)2"/>
      <sheetName val="Km276_-_Ke2772"/>
      <sheetName val="[PNT-P3_xlsUKm279_-_Km2802"/>
      <sheetName val="ESTI_2"/>
      <sheetName val="Don_gia2"/>
      <sheetName val="Nhap_du_lieu2"/>
      <sheetName val="7000_0002"/>
      <sheetName val="Tong_(op2"/>
      <sheetName val="Coc_4ieu2"/>
      <sheetName val="K43+0_00_-_338_Trai2"/>
      <sheetName val="GS08)B_hµng2"/>
      <sheetName val="DG_2"/>
      <sheetName val="Du_tnan_chi_tiet_coc_nuoc2"/>
      <sheetName val="Giao_nhiem_fu2"/>
      <sheetName val="QDcea_TGD_(2)2"/>
      <sheetName val="Mp_mai_2752"/>
      <sheetName val="Giao_nhie-_vu2"/>
      <sheetName val="ၔong_hop_QL48_-_22"/>
      <sheetName val="Tong_hop_ၑL48_-_22"/>
      <sheetName val="Bang_VL2"/>
      <sheetName val="VL(No_V-c)2"/>
      <sheetName val="He_so2"/>
      <sheetName val="PL_Vua2"/>
      <sheetName val="Chitieu-dam_cac_loai2"/>
      <sheetName val="DG_Dam2"/>
      <sheetName val="DG_chung2"/>
      <sheetName val="VL-dac_chung2"/>
      <sheetName val="CT_1md_&amp;_dau_cong2"/>
      <sheetName val="CT_cong2"/>
      <sheetName val="dg_cong2"/>
      <sheetName val="Diem_mon_hoc2"/>
      <sheetName val="Tong_hop_diem2"/>
      <sheetName val="HoTen-khong_duoc_xoa2"/>
      <sheetName val="FORM_jc2"/>
      <sheetName val="Thang_072"/>
      <sheetName val="TNghiÖ-_VL2"/>
      <sheetName val="t01_062"/>
      <sheetName val="Cong_&quot;an_0,7x0,72"/>
      <sheetName val="VÃt_liÖu2"/>
      <sheetName val="Km280_?_Km2812"/>
      <sheetName val="Ho_la_2"/>
      <sheetName val="Khach_iang_le_2"/>
      <sheetName val="[PNT-P3_xlsѝKQKDKT'04-12"/>
      <sheetName val="Tong_hopQ48­12"/>
      <sheetName val="Tong_hop_xuat_kho_nvl2"/>
      <sheetName val="Xuat_kho2"/>
      <sheetName val="Tong_hop_so_lieu_tai_nhap_kho2"/>
      <sheetName val="tai_nhap_kho2"/>
      <sheetName val="Nhap_kho2"/>
      <sheetName val="Tong_hop$Op_mai2"/>
      <sheetName val="Tkng_hop_QL48_-_2"/>
      <sheetName val="Tong_ket_nhap_kh¸2"/>
      <sheetName val="[PNT-P3_xls?KQKDKT'04-12"/>
      <sheetName val="Tkng_hop_QL48_-_22"/>
      <sheetName val="Cong_ban_0,7p0,72"/>
      <sheetName val="Km275_-_Ke2762"/>
      <sheetName val="Km280_-_Km2(12"/>
      <sheetName val="Km282_-_Kl2832"/>
      <sheetName val="Tong_hop_Op_m!i2"/>
      <sheetName val="Thue_NK2"/>
      <sheetName val="Hang_NK2"/>
      <sheetName val="Op?mai_2802"/>
      <sheetName val="QD_cua_HDQ²??)2"/>
      <sheetName val="QD_cua_HDQ²??€)2"/>
      <sheetName val="Tong_ket_nhap_kho2"/>
      <sheetName val="Tong_ket2"/>
      <sheetName val="cac_ma_can_huy2"/>
      <sheetName val="Hang_hong2"/>
      <sheetName val="Tham_khao2"/>
      <sheetName val="hang_khong_co_packing2"/>
      <sheetName val="Tong_ket_nhap_kh2"/>
      <sheetName val="Tong_ket_nhap_kh52"/>
      <sheetName val="Tong_ket_nhap_khÈ2"/>
      <sheetName val="Jet1-_CP_322"/>
      <sheetName val="Jet2-_Binh_Minh_012"/>
      <sheetName val="Tkng_hop_QL48_-_52"/>
      <sheetName val="Tong_ket_nhap_khà2"/>
      <sheetName val="Tong_ket_nhap_khÐ2"/>
      <sheetName val="Tong_ket_nhap_khX2"/>
      <sheetName val="Tong_ket_nhap_kh(2"/>
      <sheetName val="Tong_ket_nhap_kh2"/>
      <sheetName val="Tong_ket_nhap_kh°2"/>
      <sheetName val="Tong_ket_nhap_kh2"/>
      <sheetName val="Tong_ket_nhap_khø2"/>
      <sheetName val="Tong_ket_nhap_kh@2"/>
      <sheetName val="Tong_ket_nhap_kh¨2"/>
      <sheetName val="Tong_ket_nhap_khH2"/>
      <sheetName val="Tong_ket_nhap_kh2"/>
      <sheetName val="Tong_ket_nhap_khp2"/>
      <sheetName val="Tong_hnp_QL472"/>
      <sheetName val="TH_Ky_Afh2"/>
      <sheetName val="MTO_REV_2(ARMOR)2"/>
      <sheetName val="Ther_cao_2"/>
      <sheetName val="So_NVL2"/>
      <sheetName val="Nhat_ký_chung2"/>
      <sheetName val="So_1312"/>
      <sheetName val="So_3312"/>
      <sheetName val="So_1332"/>
      <sheetName val="So_33312"/>
      <sheetName val="So_3342"/>
      <sheetName val="So_9112"/>
      <sheetName val="So_4212"/>
      <sheetName val="Part_Name_&amp;_Model2"/>
      <sheetName val="Tong_ket_nhap_kh;2"/>
      <sheetName val="Tong_ket_nhap_khþ2"/>
      <sheetName val="Tong_ket_nhap_kh02"/>
      <sheetName val="P_I2"/>
      <sheetName val="Tong_ket_nhap_kh_2"/>
      <sheetName val="Du_lich2"/>
      <sheetName val="Tong_ket_nhap_kh82"/>
      <sheetName val="Cac_cang_UT_mua_thal_Dong_bac2"/>
      <sheetName val="Tong_ket_nhap_khª2"/>
      <sheetName val="Tong_ket_nhap_kh`2"/>
      <sheetName val="tt_chu_don2"/>
      <sheetName val="CVden_nw8ai_TCT_(1)2"/>
      <sheetName val="Tong_ket_nhap_kh2"/>
      <sheetName val="Cong_ban_1,5„—謀2"/>
      <sheetName val="Tong_ket_nhap_khB2"/>
      <sheetName val="Tong_ket_nhap_kh¬2"/>
      <sheetName val="Tong_ket_nhap_khÜ2"/>
      <sheetName val="Tong_ket_nhap_khl2"/>
      <sheetName val="MTP_WS_9_May_20112"/>
      <sheetName val="WS_for_MRP_25_Aug2"/>
      <sheetName val="WS_for_MRP_15_Sept2"/>
      <sheetName val="WS_for_MRP_29_Sept2"/>
      <sheetName val="WS_for_MRP_13_Oct2"/>
      <sheetName val="WS_for_MRP_27_Oct2"/>
      <sheetName val="WS_for_MRP_10_Nov2"/>
      <sheetName val="WS_for_MRP_8_Dec-REV2"/>
      <sheetName val="WS_for_MRP_21_Dec2"/>
      <sheetName val="WS_for_MRP_5_Jan2"/>
      <sheetName val="WS_for_MRP_18_Jan2"/>
      <sheetName val="WS_for_MRP_9_Feb2"/>
      <sheetName val="WS_for_MRP_23_Feb2"/>
      <sheetName val="WS_for_MRP_8_Mar2"/>
      <sheetName val="Compared_TT-LT2"/>
      <sheetName val="Export_FC2"/>
      <sheetName val="So_sanh_voi_bang_sang_nay_gui2"/>
      <sheetName val="Cong_baj_2x1,52"/>
      <sheetName val="MTO_REV_02"/>
      <sheetName val="gìIÏÝ齘龜ꗃ〒"/>
      <sheetName val="PDcua_TGD1"/>
      <sheetName val="CV_di_ngoai_tnng_(2)1"/>
      <sheetName val="Tk_triNh1"/>
      <sheetName val="Gian_nhiem_vu1"/>
      <sheetName val="QD!ua_TGD_(2)1"/>
      <sheetName val="CV_dentrong_tong"/>
      <sheetName val="Tuongcha_1"/>
      <sheetName val="Km27"/>
      <sheetName val="5_lam_(tach)_(2)1"/>
      <sheetName val="TK_1341"/>
      <sheetName val="7_THAI_NGUYEN1"/>
      <sheetName val="INPUT_DATA1"/>
      <sheetName val="?ong_hop_QL48_-_21"/>
      <sheetName val="Op_mai_2_x005f_x000c_1"/>
      <sheetName val="Cong_ban_1,5_x005f_x0013_1"/>
      <sheetName val="Km_x005f_x0012_77_1"/>
      <sheetName val="Cong_ban_1,5_x005f_x0013__x005f_x0000_1"/>
      <sheetName val="Giao_nhiem_fu1"/>
      <sheetName val="QDcea_TGD_(2)1"/>
      <sheetName val="Mp_mai_2751"/>
      <sheetName val="Bang_VL1"/>
      <sheetName val="VL(No_V-c)1"/>
      <sheetName val="He_so1"/>
      <sheetName val="PL_Vua1"/>
      <sheetName val="Chitieu-dam_cac_loai1"/>
      <sheetName val="DG_Dam1"/>
      <sheetName val="DG_chung1"/>
      <sheetName val="VL-dac_chung1"/>
      <sheetName val="CT_1md_&amp;_dau_cong1"/>
      <sheetName val="CT_cong1"/>
      <sheetName val="dg_cong1"/>
      <sheetName val="Diem_mon_hoc1"/>
      <sheetName val="Tong_hop_diem1"/>
      <sheetName val="HoTen-khong_duoc_xoa1"/>
      <sheetName val="FORM_jc1"/>
      <sheetName val="Cong_&quot;an_0,7x0,71"/>
      <sheetName val="Tong_hop_xuat_kho_nvl1"/>
      <sheetName val="Xuat_kho1"/>
      <sheetName val="Tong_hop_so_lieu_tai_nhap_kho1"/>
      <sheetName val="tai_nhap_kho1"/>
      <sheetName val="Nhap_kho1"/>
      <sheetName val="Tkng_hop_QL48_-_1"/>
      <sheetName val="Tong_ket_nhap_kh¸1"/>
      <sheetName val="[PNT-P3_xls?KQKDKT'04-11"/>
      <sheetName val="Tkng_hop_QL48_-_21"/>
      <sheetName val="Cong_ban_0,7p0,71"/>
      <sheetName val="Km275_-_Ke2761"/>
      <sheetName val="Km280_-_Km2(11"/>
      <sheetName val="Km282_-_Kl2831"/>
      <sheetName val="Tong_hop_Op_m!i1"/>
      <sheetName val="Thue_NK1"/>
      <sheetName val="Hang_NK1"/>
      <sheetName val="Op?mai_2801"/>
      <sheetName val="QD_cua_HDQ²??)1"/>
      <sheetName val="QD_cua_HDQ²??€)1"/>
      <sheetName val="Tong_ket_nhap_kho1"/>
      <sheetName val="Tong_ket1"/>
      <sheetName val="cac_ma_can_huy1"/>
      <sheetName val="Hang_hong1"/>
      <sheetName val="Tham_khao1"/>
      <sheetName val="hang_khong_co_packing1"/>
      <sheetName val="Tong_ket_nhap_kh1"/>
      <sheetName val="Tong_ket_nhap_kh51"/>
      <sheetName val="Tong_ket_nhap_khÈ1"/>
      <sheetName val="Jet1-_CP_321"/>
      <sheetName val="Jet2-_Binh_Minh_011"/>
      <sheetName val="Tkng_hop_QL48_-_51"/>
      <sheetName val="Tong_ket_nhap_khà1"/>
      <sheetName val="Tong_ket_nhap_khÐ1"/>
      <sheetName val="Tong_ket_nhap_khX1"/>
      <sheetName val="Tong_ket_nhap_kh(1"/>
      <sheetName val="Tong_ket_nhap_kh1"/>
      <sheetName val="Tong_ket_nhap_kh°1"/>
      <sheetName val="Tong_ket_nhap_kh1"/>
      <sheetName val="Tong_ket_nhap_khø1"/>
      <sheetName val="Tong_ket_nhap_kh@1"/>
      <sheetName val="Tong_ket_nhap_kh¨1"/>
      <sheetName val="Tong_ket_nhap_khH1"/>
      <sheetName val="Tong_ket_nhap_kh1"/>
      <sheetName val="Tong_ket_nhap_khp1"/>
      <sheetName val="Tong_hnp_QL471"/>
      <sheetName val="TH_Ky_Afh1"/>
      <sheetName val="MTO_REV_2(ARMOR)1"/>
      <sheetName val="Ther_cao_1"/>
      <sheetName val="So_NVL1"/>
      <sheetName val="Nhat_ký_chung1"/>
      <sheetName val="So_1311"/>
      <sheetName val="So_3311"/>
      <sheetName val="So_1331"/>
      <sheetName val="So_33311"/>
      <sheetName val="So_3341"/>
      <sheetName val="So_9111"/>
      <sheetName val="So_4211"/>
      <sheetName val="Part_Name_&amp;_Model1"/>
      <sheetName val="Tong_ket_nhap_kh;1"/>
      <sheetName val="Tong_ket_nhap_khþ1"/>
      <sheetName val="Tong_ket_nhap_kh01"/>
      <sheetName val="P_I1"/>
      <sheetName val="Tong_ket_nhap_kh_1"/>
      <sheetName val="Du_lich1"/>
      <sheetName val="Tong_ket_nhap_kh81"/>
      <sheetName val="Cac_cang_UT_mua_thal_Dong_bac1"/>
      <sheetName val="Tong_ket_nhap_khª1"/>
      <sheetName val="Tong_ket_nhap_kh`1"/>
      <sheetName val="tt_chu_don1"/>
      <sheetName val="CVden_nw8ai_TCT_(1)1"/>
      <sheetName val="Tong_ket_nhap_kh1"/>
      <sheetName val="Cong_ban_1,5„—謀1"/>
      <sheetName val="Tong_ket_nhap_khB1"/>
      <sheetName val="Tong_ket_nhap_kh¬1"/>
      <sheetName val="Tong_ket_nhap_khÜ1"/>
      <sheetName val="Tong_ket_nhap_khl1"/>
      <sheetName val="MTP_WS_9_May_20111"/>
      <sheetName val="WS_for_MRP_25_Aug1"/>
      <sheetName val="WS_for_MRP_15_Sept1"/>
      <sheetName val="WS_for_MRP_29_Sept1"/>
      <sheetName val="WS_for_MRP_13_Oct1"/>
      <sheetName val="WS_for_MRP_27_Oct1"/>
      <sheetName val="WS_for_MRP_10_Nov1"/>
      <sheetName val="WS_for_MRP_8_Dec-REV1"/>
      <sheetName val="WS_for_MRP_21_Dec1"/>
      <sheetName val="WS_for_MRP_5_Jan1"/>
      <sheetName val="WS_for_MRP_18_Jan1"/>
      <sheetName val="WS_for_MRP_9_Feb1"/>
      <sheetName val="WS_for_MRP_23_Feb1"/>
      <sheetName val="WS_for_MRP_8_Mar1"/>
      <sheetName val="Compared_TT-LT1"/>
      <sheetName val="Export_FC1"/>
      <sheetName val="So_sanh_voi_bang_sang_nay_gui1"/>
      <sheetName val="Cong_baj_2x1,51"/>
      <sheetName val="MTO_REV_01"/>
      <sheetName val="PDcua_TGD"/>
      <sheetName val="CV_di_ngoai_tnng_(2)"/>
      <sheetName val="Tk_triNh"/>
      <sheetName val="Gian_nhiem_vu"/>
      <sheetName val="QD!ua_TGD_(2)"/>
      <sheetName val="Tuongcha_"/>
      <sheetName val="5_lam_(tach)_(2)"/>
      <sheetName val="TK_134"/>
      <sheetName val="7_THAI_NGUYEN"/>
      <sheetName val="INPUT_DATA"/>
      <sheetName val="Op_mai_2_x005f_x000c_"/>
      <sheetName val="Cong_ban_1,5_x005f_x0013_"/>
      <sheetName val="Km_x005f_x0012_77_"/>
      <sheetName val="报表"/>
      <sheetName val="8. Painting &amp; Alumite"/>
      <sheetName val="mau_kiem_ke3"/>
      <sheetName val="quyet_toan_HD_20003"/>
      <sheetName val="quyet_toan_hoa_don_20013"/>
      <sheetName val="kiem_ke_hoa_don_20013"/>
      <sheetName val="QUY_III_023"/>
      <sheetName val="QUY_IV_023"/>
      <sheetName val="QUYET_TOAN_023"/>
      <sheetName val="So_Do3"/>
      <sheetName val="KTTSCD_-_DLNA3"/>
      <sheetName val="lapdat_TB_3"/>
      <sheetName val="TNghiªm_TB_3"/>
      <sheetName val="VËt_liÖu3"/>
      <sheetName val="Lap_®at_®iÖn3"/>
      <sheetName val="TNghiÖm_VL3"/>
      <sheetName val="th_3"/>
      <sheetName val="tien_luong3"/>
      <sheetName val="T_73"/>
      <sheetName val="T_83"/>
      <sheetName val="T8_(2)3"/>
      <sheetName val="T_93"/>
      <sheetName val="T_103"/>
      <sheetName val="T_113"/>
      <sheetName val="T_123"/>
      <sheetName val="T11_3"/>
      <sheetName val="CVden_ngoai_TCT_(1)3"/>
      <sheetName val="CV_den_ngoai_TCT_(2)3"/>
      <sheetName val="CV_den_ngoai_TCT_(3)3"/>
      <sheetName val="QDcua_TGD3"/>
      <sheetName val="QD_cua_HDQT3"/>
      <sheetName val="QD_cua_HDQT_(2)3"/>
      <sheetName val="CV_di_ngoai_tong3"/>
      <sheetName val="CV_di_ngoai_tong_(2)3"/>
      <sheetName val="To_trinh3"/>
      <sheetName val="Giao_nhiem_vu3"/>
      <sheetName val="QDcua_TGD_(2)3"/>
      <sheetName val="Thong_tu3"/>
      <sheetName val="CV_di_trong__tong3"/>
      <sheetName val="nghi_dinh-CP3"/>
      <sheetName val="CV_den_trong_tong3"/>
      <sheetName val="5_nam_(tach)3"/>
      <sheetName val="5_nam_(tach)_(2)3"/>
      <sheetName val="KH_20033"/>
      <sheetName val="Km277_3"/>
      <sheetName val="Op_mai_2743"/>
      <sheetName val="Op_mai_2753"/>
      <sheetName val="Op_mai_2763"/>
      <sheetName val="Op_mai_2773"/>
      <sheetName val="Op_mai_2783"/>
      <sheetName val="Op_mai_2793"/>
      <sheetName val="Op_mai_2803"/>
      <sheetName val="Op_mai_2813"/>
      <sheetName val="Op_mai_2823"/>
      <sheetName val="Op_mai_2833"/>
      <sheetName val="Op_mai_2843"/>
      <sheetName val="Op_mai3"/>
      <sheetName val="TH_Ky_Anh3"/>
      <sheetName val="Sheet2_(2)3"/>
      <sheetName val="Cong_cu3"/>
      <sheetName val="Cong_D753"/>
      <sheetName val="Cong_D1003"/>
      <sheetName val="Cong_D1503"/>
      <sheetName val="Cong_2D1503"/>
      <sheetName val="Cong_ban_0,7x0,73"/>
      <sheetName val="Cong_ban_0,8x0,83"/>
      <sheetName val="Cong_ban_1x13"/>
      <sheetName val="Cong_ban_1x1,23"/>
      <sheetName val="Cong_ban_1,5x1,53"/>
      <sheetName val="Cong_ban_2x1,53"/>
      <sheetName val="Cong_ban_2x23"/>
      <sheetName val="Cot_thep3"/>
      <sheetName val="Tong_hop3"/>
      <sheetName val="Tong_hop_(2)3"/>
      <sheetName val="Km274_-_Km2753"/>
      <sheetName val="Km275_-_Km2763"/>
      <sheetName val="Km276_-_Km2773"/>
      <sheetName val="Km277_-_Km2783"/>
      <sheetName val="Km278_-_Km2793"/>
      <sheetName val="Km279_-_Km2803"/>
      <sheetName val="Km280_-_Km2813"/>
      <sheetName val="Km281_-_Km2823"/>
      <sheetName val="Km282_-_Km2833"/>
      <sheetName val="Km283_-_Km2843"/>
      <sheetName val="Km284_-_Km2853"/>
      <sheetName val="Tong_hop_Op_mai3"/>
      <sheetName val="Km277_-_Km278_3"/>
      <sheetName val="Tong_hop_Matduong3"/>
      <sheetName val="Kluong_phu3"/>
      <sheetName val="Lan_can3"/>
      <sheetName val="Ho_lan3"/>
      <sheetName val="Coc_tieu3"/>
      <sheetName val="Bien_bao3"/>
      <sheetName val="TK_1123"/>
      <sheetName val="TK_1313"/>
      <sheetName val="TK_1413"/>
      <sheetName val="TK_1533"/>
      <sheetName val="TK_2113"/>
      <sheetName val="TK_2423"/>
      <sheetName val="TK_3343"/>
      <sheetName val="TK_5113"/>
      <sheetName val="TK_5153"/>
      <sheetName val="TK_9113"/>
      <sheetName val="TK_1543"/>
      <sheetName val="TK_6323"/>
      <sheetName val="phan_tich_DG3"/>
      <sheetName val="gia_vat_lieu3"/>
      <sheetName val="gia_xe_may3"/>
      <sheetName val="gia_nhan_cong3"/>
      <sheetName val="FORM_hc3"/>
      <sheetName val="FORM_pc3"/>
      <sheetName val="KQKD02-2_(2)3"/>
      <sheetName val="KQKD-2_(2)3"/>
      <sheetName val="KQKD_thu20043"/>
      <sheetName val="tæng_hîp3"/>
      <sheetName val="GS01-chi_TM3"/>
      <sheetName val="GS02-thu_TM3"/>
      <sheetName val="GS03-thu_TGNH3"/>
      <sheetName val="GS04-chi_TGNH3"/>
      <sheetName val="GS06-X_kho3"/>
      <sheetName val="GS08-B_hµng3"/>
      <sheetName val="GS09-k_c_VAT_DV3"/>
      <sheetName val="GS10-lai_tien_vay3"/>
      <sheetName val="GS11-_tÝnh_KHTSC§3"/>
      <sheetName val="TH__goi_4-x3"/>
      <sheetName val="XN_13"/>
      <sheetName val="CT_XN13"/>
      <sheetName val="CT_XNCK3"/>
      <sheetName val="S_hai3"/>
      <sheetName val="CT_N023"/>
      <sheetName val="C_Sap_CT33"/>
      <sheetName val="CT_Csap_CT33"/>
      <sheetName val="Quan_trac3"/>
      <sheetName val="CS_LB3"/>
      <sheetName val="88_HBT3"/>
      <sheetName val="CT_69II3"/>
      <sheetName val="37_HV3"/>
      <sheetName val="CT_VPCP_6tang3"/>
      <sheetName val="Son_nha_kinh_VPCP3"/>
      <sheetName val="CT_VPCP_son3"/>
      <sheetName val="CT_HMVPCP3"/>
      <sheetName val="Coc_63"/>
      <sheetName val="Deo_nai3"/>
      <sheetName val="CKD_than3"/>
      <sheetName val="CTT_Thong_nhat3"/>
      <sheetName val="CTT_Nui_beo3"/>
      <sheetName val="CTT_cao_son3"/>
      <sheetName val="CTT_Khe_cham3"/>
      <sheetName val="XNxlva_sxthanKCII3"/>
      <sheetName val="Cam_Y_ut_KC3"/>
      <sheetName val="CTxay_lap_mo_CP3"/>
      <sheetName val="CTdo_luong_GDSP3"/>
      <sheetName val="Dong_bac3"/>
      <sheetName val="Cac_cang_UT_mua_than_Dong_bac3"/>
      <sheetName val="cua_hang_vtu3"/>
      <sheetName val="Khach_hang_le_3"/>
      <sheetName val="nhat_ky_53"/>
      <sheetName val="cac_cong_ty_van_tai3"/>
      <sheetName val="Km283_-_Jm2843"/>
      <sheetName val="Xaylap_3"/>
      <sheetName val="Nhan_cong3"/>
      <sheetName val="Tong_hopQ48-13"/>
      <sheetName val="Tong_hop_QL48_-_23"/>
      <sheetName val="Tong_hop_QL473"/>
      <sheetName val="Tong_hop_QL48_-_33"/>
      <sheetName val="Chi_tiet_don_gia_khoi_phuc3"/>
      <sheetName val="Du_toan_chi_tiet_coc_nuoc3"/>
      <sheetName val="Du_toan_chi_tiet_coc3"/>
      <sheetName val="Phan_tich_don_gia_chi_tiet3"/>
      <sheetName val="Nhap_don_gia_VL_dia_phuong3"/>
      <sheetName val="Luong_mot_ngay_cong_xay_lap3"/>
      <sheetName val="Luong_mot_ngay_cong_khao_sat3"/>
      <sheetName val="CV_den_trong_to聮g3"/>
      <sheetName val="kl_m_m_d3"/>
      <sheetName val="kl_vt_tho3"/>
      <sheetName val="kl_dat3"/>
      <sheetName val="xin_kinh_phi3"/>
      <sheetName val="lan_trai3"/>
      <sheetName val="thuoc_no3"/>
      <sheetName val="so_thuc_pham3"/>
      <sheetName val="Km27'_-_Km2783"/>
      <sheetName val="xnt_1_CP3"/>
      <sheetName val="xnt_2_cp3"/>
      <sheetName val="xnt_3_CP3"/>
      <sheetName val="xnt_4_CP3"/>
      <sheetName val="BC_tuan13"/>
      <sheetName val="BC_tuan23"/>
      <sheetName val="BC_tuan33"/>
      <sheetName val="BC_tuan43"/>
      <sheetName val="DSo_NVBH3"/>
      <sheetName val="Oð_mai_2793"/>
      <sheetName val="QD_cua_3"/>
      <sheetName val="So_lieu3"/>
      <sheetName val="tt_chu_dong3"/>
      <sheetName val="Tinh_j+cvi3"/>
      <sheetName val="Tinh_MoP3"/>
      <sheetName val="giai_he_23"/>
      <sheetName val="xdcb_01-20033"/>
      <sheetName val="Bao_cao_KQTH_quy_hoach_1353"/>
      <sheetName val="Thang10-2002_3"/>
      <sheetName val="Sheet1_(3)3"/>
      <sheetName val="Song_ban_0,7x0,73"/>
      <sheetName val="Cong_ban_0,8x_,83"/>
      <sheetName val="Ton_31_13"/>
      <sheetName val="NhapT_23"/>
      <sheetName val="Xuat_T_23"/>
      <sheetName val="Ton_28_23"/>
      <sheetName val="H_Tra3"/>
      <sheetName val="Hang_CTY_TRA_LAI3"/>
      <sheetName val="Hang_NV_Tra_Lai3"/>
      <sheetName val="K_O3"/>
      <sheetName val="xang__clc3"/>
      <sheetName val="XNxlva_sxthanKCIÉ3"/>
      <sheetName val="cocB40_5B3"/>
      <sheetName val="cocD50_9A3"/>
      <sheetName val="cocD75_163"/>
      <sheetName val="coc_B80_TD253"/>
      <sheetName val="P27_B803"/>
      <sheetName val="Coc23_B803"/>
      <sheetName val="cong_B80_C43"/>
      <sheetName val="CV_den_trong_to?g3"/>
      <sheetName val="Lap_®at_®hÖn3"/>
      <sheetName val="For_Summary3"/>
      <sheetName val="For_Summary(KG)3"/>
      <sheetName val="PP_Cloth3"/>
      <sheetName val="Mix-PP_Cloth3"/>
      <sheetName val="Material_Price-PP3"/>
      <sheetName val="BAO_CAO_AN3"/>
      <sheetName val="Giao_nhÿÿÿÿvu3"/>
      <sheetName val="Khac_DP3"/>
      <sheetName val="Khoi_than_3"/>
      <sheetName val="O0_mai_2793"/>
      <sheetName val="5_nam_(tac`)_(2)3"/>
      <sheetName val="D%o_nai3"/>
      <sheetName val="CTT_cao_so_3"/>
      <sheetName val="XNxlva_sxdhanKCII3"/>
      <sheetName val="ct_luong_3"/>
      <sheetName val="Nhap_6T3"/>
      <sheetName val="baocaochinh(qui1_05)_(DC)3"/>
      <sheetName val="Ctuluongq_1_053"/>
      <sheetName val="BANG_PHAN_BO_qui1_05(DC)3"/>
      <sheetName val="BANG_PHAN_BO_quiII_053"/>
      <sheetName val="bao_cac_cinh_Qui_II-20053"/>
      <sheetName val="TL33-13_143"/>
      <sheetName val="TL033_,2,43"/>
      <sheetName val="TL_0331,23"/>
      <sheetName val="QD_c5a_HDQT_(2)3"/>
      <sheetName val="T[_1313"/>
      <sheetName val="Ban_pha_23"/>
      <sheetName val="k,_vt_tho3"/>
      <sheetName val="Km280_࠭_Km2813"/>
      <sheetName val="K-280_-_Km2813"/>
      <sheetName val="Xa9lap_3"/>
      <sheetName val="So_TSCD3"/>
      <sheetName val="Bang_phan_bo_KH_TSCD3"/>
      <sheetName val="The_TSCD3"/>
      <sheetName val="BTH-_P_Chi_3"/>
      <sheetName val="BTH_NVL3"/>
      <sheetName val="NK_SO_CAI3"/>
      <sheetName val="The_tinh_Z3"/>
      <sheetName val="So_CFSXKD3"/>
      <sheetName val="So_TGNH_20023"/>
      <sheetName val="So_quy_TM_20023"/>
      <sheetName val="SCT_NVL3"/>
      <sheetName val="SCT_TK_1313"/>
      <sheetName val="So_theo_doi_thue_GTGT_20023"/>
      <sheetName val="BTH-_P_Thu3"/>
      <sheetName val="mua_vao3"/>
      <sheetName val="chi_phi_3"/>
      <sheetName val="ban_ra_10%3"/>
      <sheetName val="[PNT-P3_xlsUTong_hop_(2)3"/>
      <sheetName val="Km276_-_Ke2773"/>
      <sheetName val="[PNT-P3_xlsUKm279_-_Km2803"/>
      <sheetName val="ESTI_3"/>
      <sheetName val="Don_gia3"/>
      <sheetName val="Nhap_du_lieu3"/>
      <sheetName val="7000_0003"/>
      <sheetName val="Tong_(op3"/>
      <sheetName val="Coc_4ieu3"/>
      <sheetName val="K43+0_00_-_338_Trai3"/>
      <sheetName val="GS08)B_hµng3"/>
      <sheetName val="DG_3"/>
      <sheetName val="Du_tnan_chi_tiet_coc_nuoc3"/>
      <sheetName val="Giao_nhiem_fu3"/>
      <sheetName val="QDcea_TGD_(2)3"/>
      <sheetName val="Mp_mai_2753"/>
      <sheetName val="Giao_nhie-_vu3"/>
      <sheetName val="ၔong_hop_QL48_-_23"/>
      <sheetName val="Tong_hop_ၑL48_-_23"/>
      <sheetName val="Bang_VL3"/>
      <sheetName val="VL(No_V-c)3"/>
      <sheetName val="He_so3"/>
      <sheetName val="PL_Vua3"/>
      <sheetName val="Chitieu-dam_cac_loai3"/>
      <sheetName val="DG_Dam3"/>
      <sheetName val="DG_chung3"/>
      <sheetName val="VL-dac_chung3"/>
      <sheetName val="CT_1md_&amp;_dau_cong3"/>
      <sheetName val="CT_cong3"/>
      <sheetName val="dg_cong3"/>
      <sheetName val="Diem_mon_hoc3"/>
      <sheetName val="Tong_hop_diem3"/>
      <sheetName val="HoTen-khong_duoc_xoa3"/>
      <sheetName val="FORM_jc3"/>
      <sheetName val="Thang_073"/>
      <sheetName val="TNghiÖ-_VL3"/>
      <sheetName val="t01_063"/>
      <sheetName val="Cong_&quot;an_0,7x0,73"/>
      <sheetName val="VÃt_liÖu3"/>
      <sheetName val="Km280_?_Km2813"/>
      <sheetName val="Tong_hop$Op_mai3"/>
      <sheetName val="Khach_iang_le_3"/>
      <sheetName val="[PNT-P3_xlsѝKQKDKT'04-13"/>
      <sheetName val="Tkng_hop_QL48_-_3"/>
      <sheetName val="Ho_la_3"/>
      <sheetName val="Tong_hopQ48­13"/>
      <sheetName val="Tong_hop_xuat_kho_nvl3"/>
      <sheetName val="Xuat_kho3"/>
      <sheetName val="Tong_hop_so_lieu_tai_nhap_kho3"/>
      <sheetName val="tai_nhap_kho3"/>
      <sheetName val="Nhap_kho3"/>
      <sheetName val="[PNT-P3_xls?KQKDKT'04-13"/>
      <sheetName val="Tkng_hop_QL48_-_23"/>
      <sheetName val="Tong_hnp_QL473"/>
      <sheetName val="Cong_ban_0,7p0,73"/>
      <sheetName val="Km275_-_Ke2763"/>
      <sheetName val="Km280_-_Km2(13"/>
      <sheetName val="TH_Ky_Afh3"/>
      <sheetName val="MTO_REV_2(ARMOR)3"/>
      <sheetName val="Ther_cao_3"/>
      <sheetName val="So_NVL3"/>
      <sheetName val="Nhat_ký_chung3"/>
      <sheetName val="So_1313"/>
      <sheetName val="So_3313"/>
      <sheetName val="So_1333"/>
      <sheetName val="So_33313"/>
      <sheetName val="So_3343"/>
      <sheetName val="So_9113"/>
      <sheetName val="So_4213"/>
      <sheetName val="Op?mai_2803"/>
      <sheetName val="QD_cua_HDQ²??)3"/>
      <sheetName val="QD_cua_HDQ²??€)3"/>
      <sheetName val="Tong_ket_nhap_kh¸3"/>
      <sheetName val="Km282_-_Kl2833"/>
      <sheetName val="Tong_hop_Op_m!i3"/>
      <sheetName val="Thue_NK3"/>
      <sheetName val="Hang_NK3"/>
      <sheetName val="Tong_ket_nhap_kh53"/>
      <sheetName val="Tong_ket_nhap_khÈ3"/>
      <sheetName val="Jet1-_CP_323"/>
      <sheetName val="Jet2-_Binh_Minh_013"/>
      <sheetName val="Tkng_hop_QL48_-_53"/>
      <sheetName val="Tong_ket_nhap_khà3"/>
      <sheetName val="Tong_ket_nhap_kh3"/>
      <sheetName val="Tong_ket_nhap_khÐ3"/>
      <sheetName val="Tong_ket_nhap_khX3"/>
      <sheetName val="Tong_ket_nhap_kh(3"/>
      <sheetName val="Tong_ket_nhap_kh3"/>
      <sheetName val="Tong_ket_nhap_kh°3"/>
      <sheetName val="Tong_ket_nhap_kho3"/>
      <sheetName val="Tong_ket3"/>
      <sheetName val="cac_ma_can_huy3"/>
      <sheetName val="Hang_hong3"/>
      <sheetName val="Tham_khao3"/>
      <sheetName val="hang_khong_co_packing3"/>
      <sheetName val="Tong_ket_nhap_kh3"/>
      <sheetName val="Tong_ket_nhap_khø3"/>
      <sheetName val="Tong_ket_nhap_kh@3"/>
      <sheetName val="Tong_ket_nhap_kh¨3"/>
      <sheetName val="Tong_ket_nhap_khH3"/>
      <sheetName val="Tong_ket_nhap_kh3"/>
      <sheetName val="Tong_ket_nhap_khp3"/>
      <sheetName val="Part_Name_&amp;_Model3"/>
      <sheetName val="Cac_cang_UT_mua_thal_Dong_bac3"/>
      <sheetName val="Tong_ket_nhap_kh;3"/>
      <sheetName val="Tong_ket_nhap_khþ3"/>
      <sheetName val="Tong_ket_nhap_kh03"/>
      <sheetName val="P_I3"/>
      <sheetName val="Tong_ket_nhap_kh_3"/>
      <sheetName val="Du_lich3"/>
      <sheetName val="Tong_ket_nhap_kh83"/>
      <sheetName val="Tong_ket_nhap_khª3"/>
      <sheetName val="Tong_ket_nhap_kh`3"/>
      <sheetName val="tt_chu_don3"/>
      <sheetName val="CVden_nw8ai_TCT_(1)3"/>
      <sheetName val="Tong_ket_nhap_kh3"/>
      <sheetName val="Cong_ban_1,5„—謀3"/>
      <sheetName val="Tong_ket_nhap_khB3"/>
      <sheetName val="Tong_ket_nhap_kh¬3"/>
      <sheetName val="Tong_ket_nhap_khÜ3"/>
      <sheetName val="Tong_ket_nhap_khl3"/>
      <sheetName val="MTP_WS_9_May_20113"/>
      <sheetName val="WS_for_MRP_25_Aug3"/>
      <sheetName val="WS_for_MRP_15_Sept3"/>
      <sheetName val="WS_for_MRP_29_Sept3"/>
      <sheetName val="WS_for_MRP_13_Oct3"/>
      <sheetName val="WS_for_MRP_27_Oct3"/>
      <sheetName val="WS_for_MRP_10_Nov3"/>
      <sheetName val="WS_for_MRP_8_Dec-REV3"/>
      <sheetName val="WS_for_MRP_21_Dec3"/>
      <sheetName val="WS_for_MRP_5_Jan3"/>
      <sheetName val="WS_for_MRP_18_Jan3"/>
      <sheetName val="WS_for_MRP_9_Feb3"/>
      <sheetName val="WS_for_MRP_23_Feb3"/>
      <sheetName val="WS_for_MRP_8_Mar3"/>
      <sheetName val="Compared_TT-LT3"/>
      <sheetName val="Export_FC3"/>
      <sheetName val="So_sanh_voi_bang_sang_nay_gui3"/>
      <sheetName val="Cong_baj_2x1,53"/>
      <sheetName val="MTO_REV_03"/>
      <sheetName val="PDcua_TGD2"/>
      <sheetName val="CV_di_ngoai_tnng_(2)2"/>
      <sheetName val="Tk_triNh2"/>
      <sheetName val="Gian_nhiem_vu2"/>
      <sheetName val="QD!ua_TGD_(2)2"/>
      <sheetName val="Tuongcha_2"/>
      <sheetName val="5_lam_(tach)_(2)2"/>
      <sheetName val="TK_1342"/>
      <sheetName val="7_THAI_NGUYEN2"/>
      <sheetName val="INPUT_DATA2"/>
      <sheetName val="?ong_hop_QL48_-_22"/>
      <sheetName val="Op_mai_2_x005f_x000c_2"/>
      <sheetName val="Cong_ban_1,5_x005f_x0013_2"/>
      <sheetName val="Km_x005f_x0012_77_2"/>
      <sheetName val="Cong_ban_1,5_x005f_x0013__x005f_x0000_2"/>
      <sheetName val="ha¸"/>
      <sheetName val="KHTS_x000a_2"/>
      <sheetName val="Tong_hop_Mctduong"/>
      <sheetName val="20瀐ϔ좔ϑ"/>
      <sheetName val="So_Do4"/>
      <sheetName val="KTTSCD_-_DLNA4"/>
      <sheetName val="lapdat_TB_4"/>
      <sheetName val="TNghiªm_TB_4"/>
      <sheetName val="VËt_liÖu4"/>
      <sheetName val="Lap_®at_®iÖn4"/>
      <sheetName val="TNghiÖm_VL4"/>
      <sheetName val="th_4"/>
      <sheetName val="tien_luong4"/>
      <sheetName val="T_74"/>
      <sheetName val="T_84"/>
      <sheetName val="T8_(2)4"/>
      <sheetName val="T_94"/>
      <sheetName val="T_104"/>
      <sheetName val="T_114"/>
      <sheetName val="T_124"/>
      <sheetName val="T11_4"/>
      <sheetName val="CVden_ngoai_TCT_(1)4"/>
      <sheetName val="CV_den_ngoai_TCT_(2)4"/>
      <sheetName val="CV_den_ngoai_TCT_(3)4"/>
      <sheetName val="QDcua_TGD4"/>
      <sheetName val="QD_cua_HDQT4"/>
      <sheetName val="QD_cua_HDQT_(2)4"/>
      <sheetName val="CV_di_ngoai_tong4"/>
      <sheetName val="CV_di_ngoai_tong_(2)4"/>
      <sheetName val="To_trinh4"/>
      <sheetName val="Giao_nhiem_vu4"/>
      <sheetName val="QDcua_TGD_(2)4"/>
      <sheetName val="Thong_tu4"/>
      <sheetName val="CV_di_trong__tong4"/>
      <sheetName val="nghi_dinh-CP4"/>
      <sheetName val="CV_den_trong_tong4"/>
      <sheetName val="5_nam_(tach)4"/>
      <sheetName val="5_nam_(tach)_(2)4"/>
      <sheetName val="KH_20034"/>
      <sheetName val="TK_1124"/>
      <sheetName val="TK_1314"/>
      <sheetName val="TK_1414"/>
      <sheetName val="TK_1534"/>
      <sheetName val="TK_2114"/>
      <sheetName val="TK_2424"/>
      <sheetName val="TK_3344"/>
      <sheetName val="TK_5114"/>
      <sheetName val="TK_5154"/>
      <sheetName val="TK_9114"/>
      <sheetName val="TK_1544"/>
      <sheetName val="TK_6324"/>
      <sheetName val="KQKD02-2_(2)4"/>
      <sheetName val="KQKD-2_(2)4"/>
      <sheetName val="KQKD_thu20044"/>
      <sheetName val="tæng_hîp4"/>
      <sheetName val="GS01-chi_TM4"/>
      <sheetName val="GS02-thu_TM4"/>
      <sheetName val="GS03-thu_TGNH4"/>
      <sheetName val="GS04-chi_TGNH4"/>
      <sheetName val="GS06-X_kho4"/>
      <sheetName val="GS08-B_hµng4"/>
      <sheetName val="GS09-k_c_VAT_DV4"/>
      <sheetName val="GS10-lai_tien_vay4"/>
      <sheetName val="GS11-_tÝnh_KHTSC§4"/>
      <sheetName val="Km277_4"/>
      <sheetName val="Op_mai_2744"/>
      <sheetName val="Op_mai_2754"/>
      <sheetName val="Op_mai_2764"/>
      <sheetName val="Op_mai_2774"/>
      <sheetName val="Op_mai_2784"/>
      <sheetName val="Op_mai_2794"/>
      <sheetName val="Op_mai_2804"/>
      <sheetName val="Op_mai_2814"/>
      <sheetName val="Op_mai_2824"/>
      <sheetName val="Op_mai_2834"/>
      <sheetName val="Op_mai_2844"/>
      <sheetName val="Op_mai4"/>
      <sheetName val="FORM_hc4"/>
      <sheetName val="FORM_pc4"/>
      <sheetName val="xnt_1_CP4"/>
      <sheetName val="xnt_2_cp4"/>
      <sheetName val="xnt_3_CP4"/>
      <sheetName val="xnt_4_CP4"/>
      <sheetName val="BC_tuan14"/>
      <sheetName val="BC_tuan24"/>
      <sheetName val="BC_tuan34"/>
      <sheetName val="BC_tuan44"/>
      <sheetName val="DSo_NVBH4"/>
      <sheetName val="TH_Ky_Anh4"/>
      <sheetName val="Sheet2_(2)4"/>
      <sheetName val="TH__goi_4-x4"/>
      <sheetName val="Cong_cu4"/>
      <sheetName val="Cong_D754"/>
      <sheetName val="Cong_D1004"/>
      <sheetName val="Cong_D1504"/>
      <sheetName val="Cong_2D1504"/>
      <sheetName val="Cong_ban_0,7x0,74"/>
      <sheetName val="Cong_ban_0,8x0,84"/>
      <sheetName val="Cong_ban_1x14"/>
      <sheetName val="Cong_ban_1x1,24"/>
      <sheetName val="Cong_ban_1,5x1,54"/>
      <sheetName val="Cong_ban_2x1,54"/>
      <sheetName val="Cong_ban_2x24"/>
      <sheetName val="Cot_thep4"/>
      <sheetName val="Tong_hop4"/>
      <sheetName val="Tong_hop_(2)4"/>
      <sheetName val="Km274_-_Km2754"/>
      <sheetName val="Km275_-_Km2764"/>
      <sheetName val="Km276_-_Km2774"/>
      <sheetName val="Km277_-_Km2784"/>
      <sheetName val="Km278_-_Km2794"/>
      <sheetName val="Km279_-_Km2804"/>
      <sheetName val="Km280_-_Km2814"/>
      <sheetName val="Km281_-_Km2824"/>
      <sheetName val="Km282_-_Km2834"/>
      <sheetName val="Km283_-_Km2844"/>
      <sheetName val="Km284_-_Km2854"/>
      <sheetName val="Tong_hop_Op_mai4"/>
      <sheetName val="Km277_-_Km278_4"/>
      <sheetName val="Tong_hop_Matduong4"/>
      <sheetName val="Kluong_phu4"/>
      <sheetName val="Lan_can4"/>
      <sheetName val="Ho_lan4"/>
      <sheetName val="Coc_tieu4"/>
      <sheetName val="Bien_bao4"/>
      <sheetName val="phan_tich_DG4"/>
      <sheetName val="gia_vat_lieu4"/>
      <sheetName val="gia_xe_may4"/>
      <sheetName val="gia_nhan_cong4"/>
      <sheetName val="mau_kiem_ke4"/>
      <sheetName val="quyet_toan_HD_20004"/>
      <sheetName val="quyet_toan_hoa_don_20014"/>
      <sheetName val="kiem_ke_hoa_don_20014"/>
      <sheetName val="QUY_III_024"/>
      <sheetName val="QUY_IV_024"/>
      <sheetName val="QUYET_TOAN_024"/>
      <sheetName val="Tong_hopQ48-14"/>
      <sheetName val="Tong_hop_QL48_-_24"/>
      <sheetName val="Tong_hop_QL474"/>
      <sheetName val="Tong_hop_QL48_-_34"/>
      <sheetName val="Chi_tiet_don_gia_khoi_phuc4"/>
      <sheetName val="Du_toan_chi_tiet_coc_nuoc4"/>
      <sheetName val="Du_toan_chi_tiet_coc4"/>
      <sheetName val="Phan_tich_don_gia_chi_tiet4"/>
      <sheetName val="Nhap_don_gia_VL_dia_phuong4"/>
      <sheetName val="Luong_mot_ngay_cong_xay_lap4"/>
      <sheetName val="Luong_mot_ngay_cong_khao_sat4"/>
      <sheetName val="xdcb_01-20034"/>
      <sheetName val="CV_den_trong_to聮g4"/>
      <sheetName val="kl_m_m_d4"/>
      <sheetName val="kl_vt_tho4"/>
      <sheetName val="kl_dat4"/>
      <sheetName val="xin_kinh_phi4"/>
      <sheetName val="lan_trai4"/>
      <sheetName val="thuoc_no4"/>
      <sheetName val="so_thuc_pham4"/>
      <sheetName val="Oð_mai_2794"/>
      <sheetName val="Coc_64"/>
      <sheetName val="Deo_nai4"/>
      <sheetName val="CKD_than4"/>
      <sheetName val="CTT_Thong_nhat4"/>
      <sheetName val="CTT_Nui_beo4"/>
      <sheetName val="CTT_cao_son4"/>
      <sheetName val="CTT_Khe_cham4"/>
      <sheetName val="XNxlva_sxthanKCII4"/>
      <sheetName val="Cam_Y_ut_KC4"/>
      <sheetName val="CTxay_lap_mo_CP4"/>
      <sheetName val="CTdo_luong_GDSP4"/>
      <sheetName val="Dong_bac4"/>
      <sheetName val="Cac_cang_UT_mua_than_Dong_bac4"/>
      <sheetName val="cua_hang_vtu4"/>
      <sheetName val="Khach_hang_le_4"/>
      <sheetName val="nhat_ky_54"/>
      <sheetName val="cac_cong_ty_van_tai4"/>
      <sheetName val="Xaylap_4"/>
      <sheetName val="Nhan_cong4"/>
      <sheetName val="XN_14"/>
      <sheetName val="CT_XN14"/>
      <sheetName val="CT_XNCK4"/>
      <sheetName val="S_hai4"/>
      <sheetName val="CT_N024"/>
      <sheetName val="C_Sap_CT34"/>
      <sheetName val="CT_Csap_CT34"/>
      <sheetName val="Quan_trac4"/>
      <sheetName val="CS_LB4"/>
      <sheetName val="88_HBT4"/>
      <sheetName val="CT_69II4"/>
      <sheetName val="37_HV4"/>
      <sheetName val="CT_VPCP_6tang4"/>
      <sheetName val="Son_nha_kinh_VPCP4"/>
      <sheetName val="CT_VPCP_son4"/>
      <sheetName val="CT_HMVPCP4"/>
      <sheetName val="BAO_CAO_AN4"/>
      <sheetName val="Bao_cao_KQTH_quy_hoach_1354"/>
      <sheetName val="Thang10-2002_4"/>
      <sheetName val="Sheet1_(3)4"/>
      <sheetName val="Km27'_-_Km2784"/>
      <sheetName val="XNxlva_sxthanKCIÉ4"/>
      <sheetName val="cocB40_5B4"/>
      <sheetName val="cocD50_9A4"/>
      <sheetName val="cocD75_164"/>
      <sheetName val="coc_B80_TD254"/>
      <sheetName val="P27_B804"/>
      <sheetName val="Coc23_B804"/>
      <sheetName val="cong_B80_C44"/>
      <sheetName val="k,_vt_tho4"/>
      <sheetName val="K-280_-_Km2814"/>
      <sheetName val="Km280_࠭_Km2814"/>
      <sheetName val="Xa9lap_4"/>
      <sheetName val="QD_c5a_HDQT_(2)4"/>
      <sheetName val="Km283_-_Jm2844"/>
      <sheetName val="[PNT-P3_xlsUTong_hop_(2)4"/>
      <sheetName val="Km276_-_Ke2774"/>
      <sheetName val="[PNT-P3_xlsUKm279_-_Km2804"/>
      <sheetName val="Khac_DP4"/>
      <sheetName val="Khoi_than_4"/>
      <sheetName val="Song_ban_0,7x0,74"/>
      <sheetName val="Cong_ban_0,8x_,84"/>
      <sheetName val="ct_luong_4"/>
      <sheetName val="Nhap_6T4"/>
      <sheetName val="baocaochinh(qui1_05)_(DC)4"/>
      <sheetName val="Ctuluongq_1_054"/>
      <sheetName val="BANG_PHAN_BO_qui1_05(DC)4"/>
      <sheetName val="BANG_PHAN_BO_quiII_054"/>
      <sheetName val="bao_cac_cinh_Qui_II-20054"/>
      <sheetName val="Lap_®at_®hÖn4"/>
      <sheetName val="So_lieu4"/>
      <sheetName val="tt_chu_dong4"/>
      <sheetName val="Tinh_j+cvi4"/>
      <sheetName val="Tinh_MoP4"/>
      <sheetName val="giai_he_24"/>
      <sheetName val="Ton_31_14"/>
      <sheetName val="NhapT_24"/>
      <sheetName val="Xuat_T_24"/>
      <sheetName val="Ton_28_24"/>
      <sheetName val="H_Tra4"/>
      <sheetName val="Hang_CTY_TRA_LAI4"/>
      <sheetName val="Hang_NV_Tra_Lai4"/>
      <sheetName val="VÃt_liÖu4"/>
      <sheetName val="CV_den_trong_to?g4"/>
      <sheetName val="Km280_?_Km2814"/>
      <sheetName val="So_TSCD4"/>
      <sheetName val="Bang_phan_bo_KH_TSCD4"/>
      <sheetName val="The_TSCD4"/>
      <sheetName val="BTH-_P_Chi_4"/>
      <sheetName val="BTH_NVL4"/>
      <sheetName val="NK_SO_CAI4"/>
      <sheetName val="The_tinh_Z4"/>
      <sheetName val="So_CFSXKD4"/>
      <sheetName val="So_TGNH_20024"/>
      <sheetName val="So_quy_TM_20024"/>
      <sheetName val="SCT_NVL4"/>
      <sheetName val="SCT_TK_1314"/>
      <sheetName val="So_theo_doi_thue_GTGT_20024"/>
      <sheetName val="BTH-_P_Thu4"/>
      <sheetName val="Ban_pha_24"/>
      <sheetName val="ESTI_4"/>
      <sheetName val="For_Summary4"/>
      <sheetName val="For_Summary(KG)4"/>
      <sheetName val="PP_Cloth4"/>
      <sheetName val="Mix-PP_Cloth4"/>
      <sheetName val="Material_Price-PP4"/>
      <sheetName val="TL33-13_144"/>
      <sheetName val="TL033_,2,44"/>
      <sheetName val="TL_0331,24"/>
      <sheetName val="T[_1314"/>
      <sheetName val="QD_cua_4"/>
      <sheetName val="Thang_074"/>
      <sheetName val="mua_vao4"/>
      <sheetName val="chi_phi_4"/>
      <sheetName val="ban_ra_10%4"/>
      <sheetName val="Don_gia4"/>
      <sheetName val="Nhap_du_lieu4"/>
      <sheetName val="7000_0004"/>
      <sheetName val="Tong_(op4"/>
      <sheetName val="Coc_4ieu4"/>
      <sheetName val="Giao_nhÿÿÿÿvu4"/>
      <sheetName val="K43+0_00_-_338_Trai4"/>
      <sheetName val="Du_tnan_chi_tiet_coc_nuoc4"/>
      <sheetName val="K_O4"/>
      <sheetName val="xang__clc4"/>
      <sheetName val="Tong_hop$Op_mai4"/>
      <sheetName val="t01_064"/>
      <sheetName val="DG_4"/>
      <sheetName val="ၔong_hop_QL48_-_24"/>
      <sheetName val="Mp_mai_2754"/>
      <sheetName val="O0_mai_2794"/>
      <sheetName val="5_nam_(tac`)_(2)4"/>
      <sheetName val="D%o_nai4"/>
      <sheetName val="CTT_cao_so_4"/>
      <sheetName val="XNxlva_sxdhanKCII4"/>
      <sheetName val="Diem_mon_hoc4"/>
      <sheetName val="Tong_hop_diem4"/>
      <sheetName val="HoTen-khong_duoc_xoa4"/>
      <sheetName val="Khach_iang_le_4"/>
      <sheetName val="[PNT-P3_xlsѝKQKDKT'04-14"/>
      <sheetName val="Giao_nhiem_fu4"/>
      <sheetName val="QDcea_TGD_(2)4"/>
      <sheetName val="Tkng_hop_QL48_-_4"/>
      <sheetName val="GS08)B_hµng4"/>
      <sheetName val="TNghiÖ-_VL4"/>
      <sheetName val="Giao_nhie-_vu4"/>
      <sheetName val="Ho_la_4"/>
      <sheetName val="Tong_hopQ48­14"/>
      <sheetName val="Tong_hop_ၑL48_-_24"/>
      <sheetName val="Tong_hop_xuat_kho_nvl4"/>
      <sheetName val="Xuat_kho4"/>
      <sheetName val="Tong_hop_so_lieu_tai_nhap_kho4"/>
      <sheetName val="tai_nhap_kho4"/>
      <sheetName val="Nhap_kho4"/>
      <sheetName val="Tong_ket_nhap_kh54"/>
      <sheetName val="Tong_ket_nhap_kh¸4"/>
      <sheetName val="Tong_ket_nhap_khÈ4"/>
      <sheetName val="Tkng_hop_QL48_-_24"/>
      <sheetName val="Thue_NK4"/>
      <sheetName val="Hang_NK4"/>
      <sheetName val="Jet1-_CP_324"/>
      <sheetName val="Jet2-_Binh_Minh_014"/>
      <sheetName val="Tkng_hop_QL48_-_54"/>
      <sheetName val="Tong_ket_nhap_khà4"/>
      <sheetName val="Tong_ket_nhap_kh4"/>
      <sheetName val="Tong_ket_nhap_khÐ4"/>
      <sheetName val="Tong_ket_nhap_khX4"/>
      <sheetName val="Tong_ket_nhap_kh(4"/>
      <sheetName val="Tong_ket_nhap_kh4"/>
      <sheetName val="Tong_ket_nhap_kh°4"/>
      <sheetName val="Tong_ket_nhap_kh4"/>
      <sheetName val="Tong_ket_nhap_kh4"/>
      <sheetName val="Tong_ket_nhap_khø4"/>
      <sheetName val="Tong_ket_nhap_kh@4"/>
      <sheetName val="Tong_ket_nhap_kh¨4"/>
      <sheetName val="Tong_ket_nhap_khH4"/>
      <sheetName val="Tong_ket_nhap_khp4"/>
      <sheetName val="Tong_ket_nhap_kh;4"/>
      <sheetName val="Tong_ket_nhap_khþ4"/>
      <sheetName val="Tong_ket_nhap_kh04"/>
      <sheetName val="QD_cua_HDQ²??)4"/>
      <sheetName val="P_I4"/>
      <sheetName val="Tong_ket_nhap_kh_4"/>
      <sheetName val="Tong_ket_nhap_kho4"/>
      <sheetName val="Tong_ket4"/>
      <sheetName val="cac_ma_can_huy4"/>
      <sheetName val="Hang_hong4"/>
      <sheetName val="Tham_khao4"/>
      <sheetName val="hang_khong_co_packing4"/>
      <sheetName val="Du_lich4"/>
      <sheetName val="Tong_ket_nhap_kh84"/>
      <sheetName val="Tong_ket_nhap_khª4"/>
      <sheetName val="Tong_ket_nhap_kh`4"/>
      <sheetName val="Bang_VL4"/>
      <sheetName val="VL(No_V-c)4"/>
      <sheetName val="He_so4"/>
      <sheetName val="PL_Vua4"/>
      <sheetName val="Chitieu-dam_cac_loai4"/>
      <sheetName val="DG_Dam4"/>
      <sheetName val="DG_chung4"/>
      <sheetName val="VL-dac_chung4"/>
      <sheetName val="CT_1md_&amp;_dau_cong4"/>
      <sheetName val="CT_cong4"/>
      <sheetName val="dg_cong4"/>
      <sheetName val="FORM_jc4"/>
      <sheetName val="Cong_&quot;an_0,7x0,74"/>
      <sheetName val="[PNT-P3_xls?KQKDKT'04-14"/>
      <sheetName val="Tong_hnp_QL474"/>
      <sheetName val="Cong_ban_0,7p0,74"/>
      <sheetName val="Km275_-_Ke2764"/>
      <sheetName val="Km280_-_Km2(14"/>
      <sheetName val="TH_Ky_Afh4"/>
      <sheetName val="MTO_REV_2(ARMOR)4"/>
      <sheetName val="Ther_cao_4"/>
      <sheetName val="So_NVL4"/>
      <sheetName val="Nhat_ký_chung4"/>
      <sheetName val="So_1314"/>
      <sheetName val="So_3314"/>
      <sheetName val="So_1334"/>
      <sheetName val="So_33314"/>
      <sheetName val="So_3344"/>
      <sheetName val="So_9114"/>
      <sheetName val="So_4214"/>
      <sheetName val="Op?mai_2804"/>
      <sheetName val="QD_cua_HDQ²??€)4"/>
      <sheetName val="Km282_-_Kl2834"/>
      <sheetName val="Tong_hop_Op_m!i4"/>
      <sheetName val="Part_Name_&amp;_Model4"/>
      <sheetName val="Cac_cang_UT_mua_thal_Dong_bac4"/>
      <sheetName val="tt_chu_don4"/>
      <sheetName val="CVden_nw8ai_TCT_(1)4"/>
      <sheetName val="Tong_ket_nhap_kh4"/>
      <sheetName val="Cong_ban_1,5„—謀4"/>
      <sheetName val="Tong_ket_nhap_khB4"/>
      <sheetName val="Tong_ket_nhap_kh¬4"/>
      <sheetName val="Tong_ket_nhap_khÜ4"/>
      <sheetName val="Tong_ket_nhap_khl4"/>
      <sheetName val="MTP_WS_9_May_20114"/>
      <sheetName val="WS_for_MRP_25_Aug4"/>
      <sheetName val="WS_for_MRP_15_Sept4"/>
      <sheetName val="WS_for_MRP_29_Sept4"/>
      <sheetName val="WS_for_MRP_13_Oct4"/>
      <sheetName val="WS_for_MRP_27_Oct4"/>
      <sheetName val="WS_for_MRP_10_Nov4"/>
      <sheetName val="WS_for_MRP_8_Dec-REV4"/>
      <sheetName val="WS_for_MRP_21_Dec4"/>
      <sheetName val="WS_for_MRP_5_Jan4"/>
      <sheetName val="WS_for_MRP_18_Jan4"/>
      <sheetName val="WS_for_MRP_9_Feb4"/>
      <sheetName val="WS_for_MRP_23_Feb4"/>
      <sheetName val="WS_for_MRP_8_Mar4"/>
      <sheetName val="Compared_TT-LT4"/>
      <sheetName val="Export_FC4"/>
      <sheetName val="So_sanh_voi_bang_sang_nay_gui4"/>
      <sheetName val="Cong_baj_2x1,54"/>
      <sheetName val="MTO_REV_04"/>
      <sheetName val="PDcua_TGD3"/>
      <sheetName val="CV_di_ngoai_tnng_(2)3"/>
      <sheetName val="Tk_triNh3"/>
      <sheetName val="Gian_nhiem_vu3"/>
      <sheetName val="QD!ua_TGD_(2)3"/>
      <sheetName val="Tuongcha_3"/>
      <sheetName val="5_lam_(tach)_(2)3"/>
      <sheetName val="TK_1343"/>
      <sheetName val="7_THAI_NGUYEN3"/>
      <sheetName val="INPUT_DATA3"/>
      <sheetName val="?ong_hop_QL48_-_23"/>
      <sheetName val="Op_mai_2_x005f_x000c_3"/>
      <sheetName val="Cong_ban_1,5_x005f_x0013_3"/>
      <sheetName val="Km_x005f_x0012_77_3"/>
      <sheetName val="Cong_ban_1,5_x005f_x0013__x005f_x0000_3"/>
      <sheetName val="Tong_hop_Mctduong1"/>
      <sheetName val="T__131"/>
      <sheetName val="_PNT-P3_xlsUTong_hop_(2)"/>
      <sheetName val="_PNT-P3_xlsUKm279_-_Km280"/>
      <sheetName val="M_pc"/>
      <sheetName val="8__Painting_&amp;_Alumite"/>
      <sheetName val="PNghiÖm_VL"/>
      <sheetName val="CV_den_trong_to_g"/>
      <sheetName val="QD_cua_HDQ²"/>
      <sheetName val="Km280___Km281"/>
      <sheetName val="_PNT-P3_xlsѝKQKDKT'04-1"/>
      <sheetName val="_âO1"/>
      <sheetName val="_âOŽ1"/>
      <sheetName val="Op_mai_2_"/>
      <sheetName val="T_x005f_x005f_x005f_x005f_x005f_x005f_x005f_x000b_331"/>
      <sheetName val="XLÇ_x005f_x005f_x005f_x005f_x005f_x005f_x005f_x0015_opp"/>
      <sheetName val="_x005f_x005f_x005f_x005f_x005f_x005f_x005f_x0012_000000"/>
      <sheetName val="Op mai 2_x005f_x005f_x005f_x005f_x005f_x005f_x000"/>
      <sheetName val="Cong ban 1,5_x005f_x005f_x005f_x005f_x005"/>
      <sheetName val="Op mai 2_x005f_x005f_x005f_x000c_"/>
      <sheetName val="Cong ban 1,5_x005f_x005f_x005f_x0013_"/>
      <sheetName val="Km_x005f_x005f_x005f_x0012_77 "/>
      <sheetName val="T_x005f_x005f_x005f_x005f_x005f_x005f_x005f_x005f_x005f"/>
      <sheetName val="XLÇ_x005f_x005f_x005f_x005f_x005f_x005f_x005f_x005f_x00"/>
      <sheetName val="_x005f_x005f_x005f_x005f_x005f_x005f_x005f_x005f_x005f_x005f_"/>
      <sheetName val="Op mai 2_x005f_x005f_x005f_x005f_x005f_x005f_x005"/>
      <sheetName val="CDKTJT0("/>
      <sheetName val="CDKTJT0_x0018_"/>
      <sheetName val="ĐSVendor"/>
      <sheetName val="_x000d_âO԰"/>
      <sheetName val="Op_mai_2805"/>
      <sheetName val="T__1312"/>
      <sheetName val="_PNT-P3_xlsUTong_hop_(2)2"/>
      <sheetName val="_PNT-P3_xlsUKm279_-_Km2802"/>
      <sheetName val="CV_den_trong_to_g2"/>
      <sheetName val="QD_cua_HDQ²2"/>
      <sheetName val="Km280___Km2812"/>
      <sheetName val="_PNT-P3_xlsѝKQKDKT'04-12"/>
      <sheetName val="_âO3"/>
      <sheetName val="_âOŽ3"/>
      <sheetName val="Op_mai_2_x005f_x005f_x005f_x005f_x005f_x005f_x003"/>
      <sheetName val="Cong_ban_1,5_x005f_x005f_x005f_x005f_x002"/>
      <sheetName val="Op_mai_2_x005f_x005f_x005f_x000c_2"/>
      <sheetName val="Cong_ban_1,5_x005f_x005f_x005f_x0013_2"/>
      <sheetName val="Km_x005f_x005f_x005f_x0012_77_2"/>
      <sheetName val="Op_mai_2_x005f_x000c__x005f_x0000_2"/>
      <sheetName val="⁋㌱Ա䭔㌱س䭔ㄠㄴ牴"/>
      <sheetName val="bÑi²r_x000"/>
      <sheetName val="Cong_ban_1,5„—_"/>
      <sheetName val="_bÑi____²r_"/>
      <sheetName val="____½"/>
      <sheetName val="_____M_pc__CamPh__"/>
      <sheetName val="________x000a____"/>
      <sheetName val="____‚ž½"/>
      <sheetName val="⁋㌱Ա_䭔㌱س_䭔ㄠㄴ牴湯⁧琠湯౧_杮楨搠湩⵨偃"/>
      <sheetName val="bÑi_²r_"/>
      <sheetName val="_½"/>
      <sheetName val="M_pc_CamPh_"/>
      <sheetName val="_‚ž½"/>
      <sheetName val="Op_mai_2806"/>
      <sheetName val="QD_cua_HDQ²__)2"/>
      <sheetName val="__x000a_"/>
      <sheetName val="QD_cua_HDQ²__€)2"/>
      <sheetName val="ၔong_hop_QL48԰_x0"/>
      <sheetName val="_PNT-P3_xls_KQKDKT'04-12"/>
      <sheetName val="__________"/>
      <sheetName val="Cong_ban_1,5_x005f_x005f_x005f_x0013__x02"/>
      <sheetName val="Nov19_Plan2"/>
      <sheetName val="FUONDER_TAN_UYEN_T122"/>
      <sheetName val="_CHIEU_XA__T012"/>
      <sheetName val="ANH_KHANH_DONG_NAI_T12_(2)2"/>
      <sheetName val="XANG_DAU_K52"/>
      <sheetName val="ANH_HAI_T012"/>
      <sheetName val="NAVITRAN_T12"/>
      <sheetName val="VAN_PHU_T012"/>
      <sheetName val="DUONG_BDT_11__823282ms_Hao2"/>
      <sheetName val="CKTANDINHT1_782346_Huong_(2)2"/>
      <sheetName val="UNZAT01743972-_Phuong(vp)_(2)2"/>
      <sheetName val="LONGVANT12_759469_Ms_Van_(2)2"/>
      <sheetName val="GO_THUAN_AN_T_01_784026_(2)2"/>
      <sheetName val="COMPOSIITE_SAI_SON_T_1(2)2"/>
      <sheetName val="PEMARAT01_(2)2"/>
      <sheetName val="SYSTEMT1_780851-Ms_thao_(2)2"/>
      <sheetName val="PUKYONG_T12"/>
      <sheetName val="ASIAPAINT_T112"/>
      <sheetName val="SEUNGBO_T11_782173_Ms_Suong_(22"/>
      <sheetName val="_CHAN_NUOIT12750622_Ms_Tinh_(22"/>
      <sheetName val="NS_t01784465_Ms_quyen_(2)2"/>
      <sheetName val="POMINAT01__(2)2"/>
      <sheetName val="COTTOT01_711018_Ms_nuong_(2)2"/>
      <sheetName val="SuBINHDUONGT_01_2"/>
      <sheetName val="MHET1_784028_lan_anh_(2)2"/>
      <sheetName val="UNZA(xuong)T11743972_phuong_(22"/>
      <sheetName val="KIKIT1_784453Ms_Chau__(2)2"/>
      <sheetName val="ASEFOODT_01(vp)_(2)2"/>
      <sheetName val="NAMKIMT12__MS_(2)2"/>
      <sheetName val="KORYOT_T_12_(2)2"/>
      <sheetName val="NHAT_DONG_T1_817035_msDung_(2)2"/>
      <sheetName val="_COMPASST_01784933_ms_Dung_(2)2"/>
      <sheetName val="HA_LONG_T12(2)2"/>
      <sheetName val="MBT_T01_(2)2"/>
      <sheetName val="CLARIAN_T1_(2)2"/>
      <sheetName val="URCT_1_767025_Ms_Mai_(2)2"/>
      <sheetName val="bao_cao_t_01_(2)2"/>
      <sheetName val="Cong_ban_1,5_x005f_x0013__2"/>
      <sheetName val="Op_mai_2_x005f_x005f_x005f_x000c__x005f_x005f_x02"/>
      <sheetName val="Tong_hop_Mctduong2"/>
      <sheetName val="Op_mai_2_x005f_x005f_x005f_x005f_x005f_x005f_x004"/>
      <sheetName val="TLC設定_(2)2"/>
      <sheetName val="Op_mai_2_x005f_x005f_x005f_x005f_x005f_x005f_x000"/>
      <sheetName val="Cong_ban_1,5_x005f_x005f_x005f_x005f_x005"/>
      <sheetName val="Op_mai_2_x005f_x005f_x005f_x000c_"/>
      <sheetName val="Cong_ban_1,5_x005f_x005f_x005f_x0013_"/>
      <sheetName val="Km_x005f_x005f_x005f_x0012_77_"/>
      <sheetName val="Op_mai_2_x005f_x000c__x005f_x0000_"/>
      <sheetName val="QD_cua_HDQ²__)"/>
      <sheetName val="QD_cua_HDQ²__€)"/>
      <sheetName val="_PNT-P3_xls_KQKDKT'04-1"/>
      <sheetName val="Cong_ban_1,5_x005f_x005f_x005f_x0013__x00"/>
      <sheetName val="Nov19_Plan"/>
      <sheetName val="ANH_KHANH_DONG_NAI_T12_(2)"/>
      <sheetName val="XANG_DAU_K5"/>
      <sheetName val="ANH_HAI_T01"/>
      <sheetName val="NAVITRAN_T1"/>
      <sheetName val="VAN_PHU_T01"/>
      <sheetName val="DUONG_BDT_11__823282ms_Hao"/>
      <sheetName val="CKTANDINHT1_782346_Huong_(2)"/>
      <sheetName val="UNZAT01743972-_Phuong(vp)_(2)"/>
      <sheetName val="LONGVANT12_759469_Ms_Van_(2)"/>
      <sheetName val="GO_THUAN_AN_T_01_784026_(2)"/>
      <sheetName val="COMPOSIITE_SAI_SON_T_1(2)"/>
      <sheetName val="PEMARAT01_(2)"/>
      <sheetName val="SYSTEMT1_780851-Ms_thao_(2)"/>
      <sheetName val="PUKYONG_T1"/>
      <sheetName val="ASIAPAINT_T11"/>
      <sheetName val="SEUNGBO_T11_782173_Ms_Suong_(2)"/>
      <sheetName val="_CHAN_NUOIT12750622_Ms_Tinh_(2)"/>
      <sheetName val="NS_t01784465_Ms_quyen_(2)"/>
      <sheetName val="POMINAT01__(2)"/>
      <sheetName val="COTTOT01_711018_Ms_nuong_(2)"/>
      <sheetName val="SuBINHDUONGT_01_"/>
      <sheetName val="MHET1_784028_lan_anh_(2)"/>
      <sheetName val="UNZA(xuong)T11743972_phuong_(2)"/>
      <sheetName val="KIKIT1_784453Ms_Chau__(2)"/>
      <sheetName val="ASEFOODT_01(vp)_(2)"/>
      <sheetName val="NAMKIMT12__MS_(2)"/>
      <sheetName val="KORYOT_T_12_(2)"/>
      <sheetName val="NHAT_DONG_T1_817035_msDung_(2)"/>
      <sheetName val="_COMPASST_01784933_ms_Dung_(2)"/>
      <sheetName val="HA_LONG_T12(2)"/>
      <sheetName val="MBT_T01_(2)"/>
      <sheetName val="CLARIAN_T1_(2)"/>
      <sheetName val="URCT_1_767025_Ms_Mai_(2)"/>
      <sheetName val="bao_cao_t_01_(2)"/>
      <sheetName val="Cong_ban_1,5_x005f_x0013__"/>
      <sheetName val="Op_mai_2_x005f_x005f_x005f_x000c__x005f_x005f_x00"/>
      <sheetName val="Op_mai_2_x005f_x005f_x005f_x005f_x005f_x005f_x005"/>
      <sheetName val="TLC設定_(2)"/>
      <sheetName val="T__1311"/>
      <sheetName val="_PNT-P3_xlsUTong_hop_(2)1"/>
      <sheetName val="_PNT-P3_xlsUKm279_-_Km2801"/>
      <sheetName val="CV_den_trong_to_g1"/>
      <sheetName val="QD_cua_HDQ²1"/>
      <sheetName val="Km280___Km2811"/>
      <sheetName val="_PNT-P3_xlsѝKQKDKT'04-11"/>
      <sheetName val="_âO2"/>
      <sheetName val="_âOŽ2"/>
      <sheetName val="Op_mai_2_x005f_x005f_x005f_x005f_x005f_x005f_x001"/>
      <sheetName val="Cong_ban_1,5_x005f_x005f_x005f_x005f_x001"/>
      <sheetName val="Op_mai_2_x005f_x005f_x005f_x000c_1"/>
      <sheetName val="Cong_ban_1,5_x005f_x005f_x005f_x0013_1"/>
      <sheetName val="Km_x005f_x005f_x005f_x0012_77_1"/>
      <sheetName val="Op_mai_2_x005f_x000c__x005f_x0000_1"/>
      <sheetName val="QD_cua_HDQ²__)1"/>
      <sheetName val="QD_cua_HDQ²__€)1"/>
      <sheetName val="_PNT-P3_xls_KQKDKT'04-11"/>
      <sheetName val="Cong_ban_1,5_x005f_x005f_x005f_x0013__x01"/>
      <sheetName val="Nov19_Plan1"/>
      <sheetName val="FUONDER_TAN_UYEN_T121"/>
      <sheetName val="_CHIEU_XA__T011"/>
      <sheetName val="ANH_KHANH_DONG_NAI_T12_(2)1"/>
      <sheetName val="XANG_DAU_K51"/>
      <sheetName val="ANH_HAI_T011"/>
      <sheetName val="NAVITRAN_T11"/>
      <sheetName val="VAN_PHU_T011"/>
      <sheetName val="DUONG_BDT_11__823282ms_Hao1"/>
      <sheetName val="CKTANDINHT1_782346_Huong_(2)1"/>
      <sheetName val="UNZAT01743972-_Phuong(vp)_(2)1"/>
      <sheetName val="LONGVANT12_759469_Ms_Van_(2)1"/>
      <sheetName val="GO_THUAN_AN_T_01_784026_(2)1"/>
      <sheetName val="COMPOSIITE_SAI_SON_T_1(2)1"/>
      <sheetName val="PEMARAT01_(2)1"/>
      <sheetName val="SYSTEMT1_780851-Ms_thao_(2)1"/>
      <sheetName val="PUKYONG_T11"/>
      <sheetName val="ASIAPAINT_T111"/>
      <sheetName val="SEUNGBO_T11_782173_Ms_Suong_(21"/>
      <sheetName val="_CHAN_NUOIT12750622_Ms_Tinh_(21"/>
      <sheetName val="NS_t01784465_Ms_quyen_(2)1"/>
      <sheetName val="POMINAT01__(2)1"/>
      <sheetName val="COTTOT01_711018_Ms_nuong_(2)1"/>
      <sheetName val="SuBINHDUONGT_01_1"/>
      <sheetName val="MHET1_784028_lan_anh_(2)1"/>
      <sheetName val="UNZA(xuong)T11743972_phuong_(21"/>
      <sheetName val="KIKIT1_784453Ms_Chau__(2)1"/>
      <sheetName val="ASEFOODT_01(vp)_(2)1"/>
      <sheetName val="NAMKIMT12__MS_(2)1"/>
      <sheetName val="KORYOT_T_12_(2)1"/>
      <sheetName val="NHAT_DONG_T1_817035_msDung_(2)1"/>
      <sheetName val="_COMPASST_01784933_ms_Dung_(2)1"/>
      <sheetName val="HA_LONG_T12(2)1"/>
      <sheetName val="MBT_T01_(2)1"/>
      <sheetName val="CLARIAN_T1_(2)1"/>
      <sheetName val="URCT_1_767025_Ms_Mai_(2)1"/>
      <sheetName val="bao_cao_t_01_(2)1"/>
      <sheetName val="Cong_ban_1,5_x005f_x0013__1"/>
      <sheetName val="Op_mai_2_x005f_x005f_x005f_x000c__x005f_x005f_x01"/>
      <sheetName val="Op_mai_2_x005f_x005f_x005f_x005f_x005f_x005f_x002"/>
      <sheetName val="TLC設定_(2)1"/>
      <sheetName val="Op_mai_2807"/>
      <sheetName val="T__1313"/>
      <sheetName val="_PNT-P3_xlsUTong_hop_(2)3"/>
      <sheetName val="_PNT-P3_xlsUKm279_-_Km2803"/>
      <sheetName val="CV_den_trong_to_g3"/>
      <sheetName val="Km280___Km2813"/>
      <sheetName val="_PNT-P3_xlsѝKQKDKT'04-13"/>
      <sheetName val="Op_mai_2808"/>
      <sheetName val="QD_cua_HDQ²__)3"/>
      <sheetName val="QD_cua_HDQ²__€)3"/>
      <sheetName val="_PNT-P3_xls_KQKDKT'04-13"/>
      <sheetName val="Cong_ban_1,5_x005f_x005f_x005f_x0013__x03"/>
      <sheetName val="Nov19_Plan3"/>
      <sheetName val="FUONDER_TAN_UYEN_T123"/>
      <sheetName val="_CHIEU_XA__T013"/>
      <sheetName val="ANH_KHANH_DONG_NAI_T12_(2)3"/>
      <sheetName val="XANG_DAU_K53"/>
      <sheetName val="ANH_HAI_T013"/>
      <sheetName val="NAVITRAN_T13"/>
      <sheetName val="VAN_PHU_T013"/>
      <sheetName val="DUONG_BDT_11__823282ms_Hao3"/>
      <sheetName val="CKTANDINHT1_782346_Huong_(2)3"/>
      <sheetName val="UNZAT01743972-_Phuong(vp)_(2)3"/>
      <sheetName val="LONGVANT12_759469_Ms_Van_(2)3"/>
      <sheetName val="GO_THUAN_AN_T_01_784026_(2)3"/>
      <sheetName val="COMPOSIITE_SAI_SON_T_1(2)3"/>
      <sheetName val="PEMARAT01_(2)3"/>
      <sheetName val="SYSTEMT1_780851-Ms_thao_(2)3"/>
      <sheetName val="PUKYONG_T13"/>
      <sheetName val="ASIAPAINT_T113"/>
      <sheetName val="SEUNGBO_T11_782173_Ms_Suong_(23"/>
      <sheetName val="_CHAN_NUOIT12750622_Ms_Tinh_(23"/>
      <sheetName val="NS_t01784465_Ms_quyen_(2)3"/>
      <sheetName val="POMINAT01__(2)3"/>
      <sheetName val="COTTOT01_711018_Ms_nuong_(2)3"/>
      <sheetName val="SuBINHDUONGT_01_3"/>
      <sheetName val="MHET1_784028_lan_anh_(2)3"/>
      <sheetName val="UNZA(xuong)T11743972_phuong_(23"/>
      <sheetName val="KIKIT1_784453Ms_Chau__(2)3"/>
      <sheetName val="ASEFOODT_01(vp)_(2)3"/>
      <sheetName val="NAMKIMT12__MS_(2)3"/>
      <sheetName val="KORYOT_T_12_(2)3"/>
      <sheetName val="NHAT_DONG_T1_817035_msDung_(2)3"/>
      <sheetName val="_COMPASST_01784933_ms_Dung_(2)3"/>
      <sheetName val="HA_LONG_T12(2)3"/>
      <sheetName val="MBT_T01_(2)3"/>
      <sheetName val="CLARIAN_T1_(2)3"/>
      <sheetName val="URCT_1_767025_Ms_Mai_(2)3"/>
      <sheetName val="bao_cao_t_01_(2)3"/>
      <sheetName val="Cong_ban_1,5_x005f_x0013__3"/>
      <sheetName val="Op_mai_2_x005f_x000c__x005f_x0000_3"/>
      <sheetName val="QD_cua_HDQ²3"/>
      <sheetName val="_âO4"/>
      <sheetName val="_âOŽ4"/>
      <sheetName val="Op_mai_2_x005f_x005f_x005f_x000c__x005f_x005f_x03"/>
      <sheetName val="Tong_hop_Mctduong3"/>
      <sheetName val="Op_mai_2_x005f_x005f_x005f_x005f_x005f_x005f_x006"/>
      <sheetName val="Cong_ban_1,5_x005f_x005f_x005f_x005f_x003"/>
      <sheetName val="Op_mai_2_x005f_x005f_x005f_x000c_3"/>
      <sheetName val="Cong_ban_1,5_x005f_x005f_x005f_x0013_3"/>
      <sheetName val="Km_x005f_x005f_x005f_x0012_77_3"/>
      <sheetName val="Op_mai_2_x005f_x005f_x005f_x005f_x005f_x005f_x007"/>
      <sheetName val="TLC設定_(2)3"/>
      <sheetName val="CVden_ngoai_TCT_(1)8"/>
      <sheetName val="CV_den_ngoai_TCT_(2)8"/>
      <sheetName val="CV_den_ngoai_TCT_(3)8"/>
      <sheetName val="QDcua_TGD8"/>
      <sheetName val="QD_cua_HDQT8"/>
      <sheetName val="QD_cua_HDQT_(2)8"/>
      <sheetName val="CV_di_ngoai_tong8"/>
      <sheetName val="CV_di_ngoai_tong_(2)8"/>
      <sheetName val="To_trinh8"/>
      <sheetName val="Giao_nhiem_vu8"/>
      <sheetName val="QDcua_TGD_(2)8"/>
      <sheetName val="Thong_tu8"/>
      <sheetName val="CV_di_trong__tong8"/>
      <sheetName val="nghi_dinh-CP8"/>
      <sheetName val="CV_den_trong_tong8"/>
      <sheetName val="5_nam_(tach)8"/>
      <sheetName val="5_nam_(tach)_(2)8"/>
      <sheetName val="KH_20038"/>
      <sheetName val="So_Do8"/>
      <sheetName val="KTTSCD_-_DLNA8"/>
      <sheetName val="lapdat_TB_8"/>
      <sheetName val="TNghiªm_TB_8"/>
      <sheetName val="VËt_liÖu8"/>
      <sheetName val="Lap_®at_®iÖn8"/>
      <sheetName val="TNghiÖm_VL8"/>
      <sheetName val="th_8"/>
      <sheetName val="tien_luong8"/>
      <sheetName val="T_78"/>
      <sheetName val="T_88"/>
      <sheetName val="T8_(2)8"/>
      <sheetName val="T_98"/>
      <sheetName val="T_108"/>
      <sheetName val="T_118"/>
      <sheetName val="T_128"/>
      <sheetName val="T11_8"/>
      <sheetName val="Km277_8"/>
      <sheetName val="Op_mai_2748"/>
      <sheetName val="Op_mai_2758"/>
      <sheetName val="Op_mai_2768"/>
      <sheetName val="Op_mai_2778"/>
      <sheetName val="Op_mai_2788"/>
      <sheetName val="Op_mai_2798"/>
      <sheetName val="Op_mai_28015"/>
      <sheetName val="Op_mai_2818"/>
      <sheetName val="Op_mai_2828"/>
      <sheetName val="Op_mai_2838"/>
      <sheetName val="Op_mai_2848"/>
      <sheetName val="Op_mai8"/>
      <sheetName val="TK_1128"/>
      <sheetName val="TK_1318"/>
      <sheetName val="TK_1418"/>
      <sheetName val="TK_1538"/>
      <sheetName val="TK_2118"/>
      <sheetName val="TK_2428"/>
      <sheetName val="TK_3348"/>
      <sheetName val="TK_5118"/>
      <sheetName val="TK_5158"/>
      <sheetName val="TK_9118"/>
      <sheetName val="TK_1548"/>
      <sheetName val="TK_6328"/>
      <sheetName val="phan_tich_DG8"/>
      <sheetName val="gia_vat_lieu8"/>
      <sheetName val="gia_xe_may8"/>
      <sheetName val="gia_nhan_cong8"/>
      <sheetName val="KQKD02-2_(2)8"/>
      <sheetName val="KQKD-2_(2)8"/>
      <sheetName val="KQKD_thu20048"/>
      <sheetName val="tæng_hîp8"/>
      <sheetName val="GS01-chi_TM8"/>
      <sheetName val="GS02-thu_TM8"/>
      <sheetName val="GS03-thu_TGNH8"/>
      <sheetName val="GS04-chi_TGNH8"/>
      <sheetName val="GS06-X_kho8"/>
      <sheetName val="GS08-B_hµng8"/>
      <sheetName val="GS09-k_c_VAT_DV8"/>
      <sheetName val="GS10-lai_tien_vay8"/>
      <sheetName val="GS11-_tÝnh_KHTSC§8"/>
      <sheetName val="Cong_cu8"/>
      <sheetName val="Cong_D758"/>
      <sheetName val="Cong_D1008"/>
      <sheetName val="Cong_D1508"/>
      <sheetName val="Cong_2D1508"/>
      <sheetName val="Cong_ban_0,7x0,78"/>
      <sheetName val="Cong_ban_0,8x0,88"/>
      <sheetName val="Cong_ban_1x18"/>
      <sheetName val="Cong_ban_1x1,28"/>
      <sheetName val="Cong_ban_1,5x1,58"/>
      <sheetName val="Cong_ban_2x1,58"/>
      <sheetName val="Cong_ban_2x28"/>
      <sheetName val="Cot_thep8"/>
      <sheetName val="Tong_hop_(2)8"/>
      <sheetName val="Km274_-_Km2758"/>
      <sheetName val="Km275_-_Km2768"/>
      <sheetName val="Km276_-_Km2778"/>
      <sheetName val="Km277_-_Km2788"/>
      <sheetName val="Km278_-_Km2798"/>
      <sheetName val="Km279_-_Km2808"/>
      <sheetName val="Km280_-_Km2818"/>
      <sheetName val="Km281_-_Km2828"/>
      <sheetName val="Km282_-_Km2838"/>
      <sheetName val="Km283_-_Km2848"/>
      <sheetName val="Km284_-_Km2858"/>
      <sheetName val="Tong_hop_Op_mai8"/>
      <sheetName val="Km277_-_Km278_8"/>
      <sheetName val="Tong_hop_Matduong8"/>
      <sheetName val="Kluong_phu8"/>
      <sheetName val="Lan_can8"/>
      <sheetName val="Ho_lan8"/>
      <sheetName val="Coc_tieu8"/>
      <sheetName val="Bien_bao8"/>
      <sheetName val="TH_Ky_Anh8"/>
      <sheetName val="Sheet2_(2)8"/>
      <sheetName val="CV_den_trong_to聮g8"/>
      <sheetName val="kl_m_m_d8"/>
      <sheetName val="kl_vt_tho8"/>
      <sheetName val="kl_dat8"/>
      <sheetName val="xin_kinh_phi8"/>
      <sheetName val="lan_trai8"/>
      <sheetName val="thuoc_no8"/>
      <sheetName val="so_thuc_pham8"/>
      <sheetName val="FORM_hc8"/>
      <sheetName val="FORM_pc8"/>
      <sheetName val="TH__goi_4-x8"/>
      <sheetName val="Oð_mai_2798"/>
      <sheetName val="Tong_hopQ48-18"/>
      <sheetName val="Tong_hop_QL48_-_28"/>
      <sheetName val="Tong_hop_QL478"/>
      <sheetName val="Tong_hop_QL48_-_38"/>
      <sheetName val="Chi_tiet_don_gia_khoi_phuc8"/>
      <sheetName val="Du_toan_chi_tiet_coc_nuoc8"/>
      <sheetName val="Du_toan_chi_tiet_coc8"/>
      <sheetName val="Phan_tich_don_gia_chi_tiet8"/>
      <sheetName val="Nhap_don_gia_VL_dia_phuong8"/>
      <sheetName val="Luong_mot_ngay_cong_xay_lap8"/>
      <sheetName val="Luong_mot_ngay_cong_khao_sat8"/>
      <sheetName val="Xaylap_8"/>
      <sheetName val="Nhan_cong8"/>
      <sheetName val="mau_kiem_ke8"/>
      <sheetName val="quyet_toan_HD_20008"/>
      <sheetName val="quyet_toan_hoa_don_20018"/>
      <sheetName val="kiem_ke_hoa_don_20018"/>
      <sheetName val="QUY_III_028"/>
      <sheetName val="QUY_IV_028"/>
      <sheetName val="QUYET_TOAN_028"/>
      <sheetName val="Km27'_-_Km2788"/>
      <sheetName val="XN_18"/>
      <sheetName val="CT_XN18"/>
      <sheetName val="CT_XNCK8"/>
      <sheetName val="S_hai8"/>
      <sheetName val="CT_N028"/>
      <sheetName val="C_Sap_CT38"/>
      <sheetName val="CT_Csap_CT38"/>
      <sheetName val="Quan_trac8"/>
      <sheetName val="CS_LB8"/>
      <sheetName val="88_HBT8"/>
      <sheetName val="CT_69II8"/>
      <sheetName val="37_HV8"/>
      <sheetName val="CT_VPCP_6tang8"/>
      <sheetName val="Son_nha_kinh_VPCP8"/>
      <sheetName val="CT_VPCP_son8"/>
      <sheetName val="CT_HMVPCP8"/>
      <sheetName val="Coc_68"/>
      <sheetName val="Deo_nai8"/>
      <sheetName val="CKD_than8"/>
      <sheetName val="CTT_Thong_nhat8"/>
      <sheetName val="CTT_Nui_beo8"/>
      <sheetName val="CTT_cao_son8"/>
      <sheetName val="CTT_Khe_cham8"/>
      <sheetName val="XNxlva_sxthanKCII8"/>
      <sheetName val="Cam_Y_ut_KC8"/>
      <sheetName val="CTxay_lap_mo_CP8"/>
      <sheetName val="CTdo_luong_GDSP8"/>
      <sheetName val="Dong_bac8"/>
      <sheetName val="Cac_cang_UT_mua_than_Dong_bac8"/>
      <sheetName val="cua_hang_vtu8"/>
      <sheetName val="Khach_hang_le_8"/>
      <sheetName val="nhat_ky_58"/>
      <sheetName val="cac_cong_ty_van_tai8"/>
      <sheetName val="Thang10-2002_8"/>
      <sheetName val="Sheet1_(3)8"/>
      <sheetName val="xnt_1_CP8"/>
      <sheetName val="xnt_2_cp8"/>
      <sheetName val="xnt_3_CP8"/>
      <sheetName val="xnt_4_CP8"/>
      <sheetName val="BC_tuan18"/>
      <sheetName val="BC_tuan28"/>
      <sheetName val="BC_tuan38"/>
      <sheetName val="BC_tuan48"/>
      <sheetName val="DSo_NVBH8"/>
      <sheetName val="Song_ban_0,7x0,78"/>
      <sheetName val="Cong_ban_0,8x_,88"/>
      <sheetName val="Bao_cao_KQTH_quy_hoach_1358"/>
      <sheetName val="Khac_DP8"/>
      <sheetName val="Khoi_than_8"/>
      <sheetName val="cocB40_5B8"/>
      <sheetName val="cocD50_9A8"/>
      <sheetName val="cocD75_168"/>
      <sheetName val="xdcb_01-20038"/>
      <sheetName val="BAO_CAO_AN8"/>
      <sheetName val="Ton_31_18"/>
      <sheetName val="NhapT_28"/>
      <sheetName val="Xuat_T_28"/>
      <sheetName val="Ton_28_28"/>
      <sheetName val="H_Tra8"/>
      <sheetName val="Hang_CTY_TRA_LAI8"/>
      <sheetName val="Hang_NV_Tra_Lai8"/>
      <sheetName val="Km283_-_Jm2848"/>
      <sheetName val="coc_B80_TD258"/>
      <sheetName val="P27_B808"/>
      <sheetName val="Coc23_B808"/>
      <sheetName val="cong_B80_C48"/>
      <sheetName val="VÃt_liÖu8"/>
      <sheetName val="XNxlva_sxthanKCIÉ8"/>
      <sheetName val="T__1317"/>
      <sheetName val="TL33-13_148"/>
      <sheetName val="TL033_,2,48"/>
      <sheetName val="TL_0331,28"/>
      <sheetName val="Lap_®at_®hÖn8"/>
      <sheetName val="ct_luong_8"/>
      <sheetName val="Nhap_6T8"/>
      <sheetName val="baocaochinh(qui1_05)_(DC)8"/>
      <sheetName val="Ctuluongq_1_058"/>
      <sheetName val="BANG_PHAN_BO_qui1_05(DC)8"/>
      <sheetName val="BANG_PHAN_BO_quiII_058"/>
      <sheetName val="bao_cac_cinh_Qui_II-20058"/>
      <sheetName val="QD_c5a_HDQT_(2)8"/>
      <sheetName val="So_lieu8"/>
      <sheetName val="tt_chu_dong8"/>
      <sheetName val="Tinh_j+cvi8"/>
      <sheetName val="Tinh_MoP8"/>
      <sheetName val="giai_he_28"/>
      <sheetName val="For_Summary8"/>
      <sheetName val="For_Summary(KG)8"/>
      <sheetName val="PP_Cloth8"/>
      <sheetName val="Mix-PP_Cloth8"/>
      <sheetName val="Material_Price-PP8"/>
      <sheetName val="Thang_078"/>
      <sheetName val="k,_vt_tho8"/>
      <sheetName val="Km280_࠭_Km2818"/>
      <sheetName val="mua_vao8"/>
      <sheetName val="chi_phi_8"/>
      <sheetName val="ban_ra_10%8"/>
      <sheetName val="_PNT-P3_xlsUTong_hop_(2)7"/>
      <sheetName val="Km276_-_Ke2778"/>
      <sheetName val="_PNT-P3_xlsUKm279_-_Km2807"/>
      <sheetName val="Ban_pha_28"/>
      <sheetName val="ESTI_8"/>
      <sheetName val="Don_gia8"/>
      <sheetName val="Nhap_du_lieu8"/>
      <sheetName val="7000_0008"/>
      <sheetName val="Tong_(op8"/>
      <sheetName val="Coc_4ieu8"/>
      <sheetName val="K-280_-_Km2818"/>
      <sheetName val="Xa9lap_8"/>
      <sheetName val="K43+0_00_-_338_Trai8"/>
      <sheetName val="Du_tnan_chi_tiet_coc_nuoc8"/>
      <sheetName val="QD_cua_8"/>
      <sheetName val="Giao_nhÿÿÿÿvu8"/>
      <sheetName val="K_O8"/>
      <sheetName val="xang__clc8"/>
      <sheetName val="t01_068"/>
      <sheetName val="TNghiÖ-_VL8"/>
      <sheetName val="Giao_nhie-_vu8"/>
      <sheetName val="So_TSCD8"/>
      <sheetName val="Bang_phan_bo_KH_TSCD8"/>
      <sheetName val="The_TSCD8"/>
      <sheetName val="BTH-_P_Chi_8"/>
      <sheetName val="BTH_NVL8"/>
      <sheetName val="NK_SO_CAI8"/>
      <sheetName val="The_tinh_Z8"/>
      <sheetName val="So_CFSXKD8"/>
      <sheetName val="So_TGNH_20028"/>
      <sheetName val="So_quy_TM_20028"/>
      <sheetName val="SCT_NVL8"/>
      <sheetName val="SCT_TK_1318"/>
      <sheetName val="So_theo_doi_thue_GTGT_20028"/>
      <sheetName val="BTH-_P_Thu8"/>
      <sheetName val="CV_den_trong_to_g7"/>
      <sheetName val="Ho_la_8"/>
      <sheetName val="O0_mai_2798"/>
      <sheetName val="5_nam_(tac`)_(2)8"/>
      <sheetName val="D%o_nai8"/>
      <sheetName val="CTT_cao_so_8"/>
      <sheetName val="XNxlva_sxdhanKCII8"/>
      <sheetName val="DG_8"/>
      <sheetName val="QD_cua_HDQ²7"/>
      <sheetName val="Km280___Km2817"/>
      <sheetName val="Khach_iang_le_8"/>
      <sheetName val="_PNT-P3_xlsѝKQKDKT'04-17"/>
      <sheetName val="Tong_hopQ48­18"/>
      <sheetName val="GS08)B_hµng8"/>
      <sheetName val="Tong_hop_ၑL48_-_28"/>
      <sheetName val="Tong_hop$Op_mai8"/>
      <sheetName val="ၔong_hop_QL48_-_28"/>
      <sheetName val="_âO8"/>
      <sheetName val="_âOŽ8"/>
      <sheetName val="Mp_mai_2758"/>
      <sheetName val="Diem_mon_hoc8"/>
      <sheetName val="Tong_hop_diem8"/>
      <sheetName val="HoTen-khong_duoc_xoa8"/>
      <sheetName val="Giao_nhiem_fu8"/>
      <sheetName val="QDcea_TGD_(2)8"/>
      <sheetName val="Tkng_hop_QL48_-_28"/>
      <sheetName val="T[_1318"/>
      <sheetName val="[PNT-P3_xlsUTong_hop_(2)8"/>
      <sheetName val="[PNT-P3_xlsUKm279_-_Km2808"/>
      <sheetName val="CV_den_trong_to?g8"/>
      <sheetName val="Km280_?_Km2818"/>
      <sheetName val="[PNT-P3_xlsѝKQKDKT'04-18"/>
      <sheetName val="Op_mai_2_x005f_x005f_x005f_x005f_x005f_x005f_x014"/>
      <sheetName val="Cong_ban_1,5_x005f_x005f_x005f_x005f_x008"/>
      <sheetName val="Op_mai_2_x005f_x005f_x005f_x000c_7"/>
      <sheetName val="Cong_ban_1,5_x005f_x005f_x005f_x0013_7"/>
      <sheetName val="Km_x005f_x005f_x005f_x0012_77_7"/>
      <sheetName val="Op_mai_2_x005f_x000c__x005f_x0000_7"/>
      <sheetName val="Cong_ban_1,5_x005f_x0013__x005f_x0000_7"/>
      <sheetName val="Km_x005f_x0012_77_7"/>
      <sheetName val="Op_mai_2_x005f_x000c_7"/>
      <sheetName val="Cong_ban_1,5_x005f_x0013_7"/>
      <sheetName val="Op?mai_2808"/>
      <sheetName val="QD_cua_HDQ²??)8"/>
      <sheetName val="QD_cua_HDQ²??€)8"/>
      <sheetName val="MTO_REV_2(ARMOR)8"/>
      <sheetName val="Ther_cao_8"/>
      <sheetName val="So_NVL8"/>
      <sheetName val="Nhat_ký_chung8"/>
      <sheetName val="So_1318"/>
      <sheetName val="So_3318"/>
      <sheetName val="So_1338"/>
      <sheetName val="So_33318"/>
      <sheetName val="So_3348"/>
      <sheetName val="So_9118"/>
      <sheetName val="So_4218"/>
      <sheetName val="[PNT-P3_xls?KQKDKT'04-18"/>
      <sheetName val="Cong_baj_2x1,58"/>
      <sheetName val="Thue_NK8"/>
      <sheetName val="Hang_NK8"/>
      <sheetName val="Jet1-_CP_328"/>
      <sheetName val="Jet2-_Binh_Minh_018"/>
      <sheetName val="Cac_cang_UT_mua_thal_Dong_bac8"/>
      <sheetName val="CVden_nw8ai_TCT_(1)8"/>
      <sheetName val="Tong_hnp_QL478"/>
      <sheetName val="Tong_hop_xuat_kho_nvl8"/>
      <sheetName val="Xuat_kho8"/>
      <sheetName val="Tong_hop_so_lieu_tai_nhap_kho8"/>
      <sheetName val="tai_nhap_kho8"/>
      <sheetName val="Nhap_kho8"/>
      <sheetName val="Tong_ket_nhap_kh¸8"/>
      <sheetName val="Tong_ket_nhap_kh58"/>
      <sheetName val="Tong_ket_nhap_khÈ8"/>
      <sheetName val="Tkng_hop_QL48_-_58"/>
      <sheetName val="Cong_ban_0,7p0,78"/>
      <sheetName val="Km275_-_Ke2768"/>
      <sheetName val="Km280_-_Km2(18"/>
      <sheetName val="TH_Ky_Afh8"/>
      <sheetName val="Tkng_hop_QL48_-_8"/>
      <sheetName val="Tong_ket_nhap_kho8"/>
      <sheetName val="Tong_ket8"/>
      <sheetName val="cac_ma_can_huy8"/>
      <sheetName val="Hang_hong8"/>
      <sheetName val="Tham_khao8"/>
      <sheetName val="hang_khong_co_packing8"/>
      <sheetName val="Du_lich8"/>
      <sheetName val="Op_mai_28016"/>
      <sheetName val="QD_cua_HDQ²__)7"/>
      <sheetName val="QD_cua_HDQ²__€)7"/>
      <sheetName val="_PNT-P3_xls_KQKDKT'04-17"/>
      <sheetName val="Cong_ban_1,5_x005f_x005f_x005f_x0013__x07"/>
      <sheetName val="Nov19_Plan7"/>
      <sheetName val="FUONDER_TAN_UYEN_T127"/>
      <sheetName val="_CHIEU_XA__T017"/>
      <sheetName val="ANH_KHANH_DONG_NAI_T12_(2)7"/>
      <sheetName val="XANG_DAU_K57"/>
      <sheetName val="ANH_HAI_T017"/>
      <sheetName val="NAVITRAN_T17"/>
      <sheetName val="VAN_PHU_T017"/>
      <sheetName val="DUONG_BDT_11__823282ms_Hao7"/>
      <sheetName val="CKTANDINHT1_782346_Huong_(2)7"/>
      <sheetName val="UNZAT01743972-_Phuong(vp)_(2)7"/>
      <sheetName val="LONGVANT12_759469_Ms_Van_(2)7"/>
      <sheetName val="GO_THUAN_AN_T_01_784026_(2)7"/>
      <sheetName val="COMPOSIITE_SAI_SON_T_1(2)7"/>
      <sheetName val="PEMARAT01_(2)7"/>
      <sheetName val="SYSTEMT1_780851-Ms_thao_(2)7"/>
      <sheetName val="PUKYONG_T17"/>
      <sheetName val="ASIAPAINT_T117"/>
      <sheetName val="SEUNGBO_T11_782173_Ms_Suong_(27"/>
      <sheetName val="_CHAN_NUOIT12750622_Ms_Tinh_(27"/>
      <sheetName val="NS_t01784465_Ms_quyen_(2)7"/>
      <sheetName val="POMINAT01__(2)7"/>
      <sheetName val="COTTOT01_711018_Ms_nuong_(2)7"/>
      <sheetName val="SuBINHDUONGT_01_7"/>
      <sheetName val="MHET1_784028_lan_anh_(2)7"/>
      <sheetName val="UNZA(xuong)T11743972_phuong_(27"/>
      <sheetName val="KIKIT1_784453Ms_Chau__(2)7"/>
      <sheetName val="ASEFOODT_01(vp)_(2)7"/>
      <sheetName val="NAMKIMT12__MS_(2)7"/>
      <sheetName val="KORYOT_T_12_(2)7"/>
      <sheetName val="NHAT_DONG_T1_817035_msDung_(2)7"/>
      <sheetName val="_COMPASST_01784933_ms_Dung_(2)7"/>
      <sheetName val="HA_LONG_T12(2)7"/>
      <sheetName val="MBT_T01_(2)7"/>
      <sheetName val="CLARIAN_T1_(2)7"/>
      <sheetName val="URCT_1_767025_Ms_Mai_(2)7"/>
      <sheetName val="bao_cao_t_01_(2)7"/>
      <sheetName val="Cong_ban_1,5_x005f_x0013__7"/>
      <sheetName val="MTP_WS_9_May_20118"/>
      <sheetName val="WS_for_MRP_25_Aug8"/>
      <sheetName val="WS_for_MRP_15_Sept8"/>
      <sheetName val="WS_for_MRP_29_Sept8"/>
      <sheetName val="WS_for_MRP_13_Oct8"/>
      <sheetName val="WS_for_MRP_27_Oct8"/>
      <sheetName val="WS_for_MRP_10_Nov8"/>
      <sheetName val="WS_for_MRP_8_Dec-REV8"/>
      <sheetName val="WS_for_MRP_21_Dec8"/>
      <sheetName val="WS_for_MRP_5_Jan8"/>
      <sheetName val="WS_for_MRP_18_Jan8"/>
      <sheetName val="WS_for_MRP_9_Feb8"/>
      <sheetName val="WS_for_MRP_23_Feb8"/>
      <sheetName val="WS_for_MRP_8_Mar8"/>
      <sheetName val="Compared_TT-LT8"/>
      <sheetName val="Export_FC8"/>
      <sheetName val="So_sanh_voi_bang_sang_nay_gui8"/>
      <sheetName val="Tong_ket_nhap_khà8"/>
      <sheetName val="Tong_ket_nhap_kh8"/>
      <sheetName val="Tong_ket_nhap_khÐ8"/>
      <sheetName val="Tong_ket_nhap_khX8"/>
      <sheetName val="Tong_ket_nhap_kh(8"/>
      <sheetName val="Tong_ket_nhap_kh8"/>
      <sheetName val="Tong_ket_nhap_kh°8"/>
      <sheetName val="Tong_ket_nhap_kh8"/>
      <sheetName val="Tong_ket_nhap_kh8"/>
      <sheetName val="Tong_ket_nhap_khø8"/>
      <sheetName val="Tong_ket_nhap_kh@8"/>
      <sheetName val="Tong_ket_nhap_kh¨8"/>
      <sheetName val="Tong_ket_nhap_khH8"/>
      <sheetName val="Tong_ket_nhap_khp8"/>
      <sheetName val="Tong_ket_nhap_kh;8"/>
      <sheetName val="Tong_ket_nhap_khþ8"/>
      <sheetName val="Tong_ket_nhap_kh08"/>
      <sheetName val="Tong_ket_nhap_kh_8"/>
      <sheetName val="Tong_ket_nhap_kh88"/>
      <sheetName val="P_I8"/>
      <sheetName val="Tong_ket_nhap_khª8"/>
      <sheetName val="Tong_ket_nhap_kh`8"/>
      <sheetName val="tt_chu_don8"/>
      <sheetName val="Bang_VL8"/>
      <sheetName val="VL(No_V-c)8"/>
      <sheetName val="He_so8"/>
      <sheetName val="PL_Vua8"/>
      <sheetName val="Chitieu-dam_cac_loai8"/>
      <sheetName val="DG_Dam8"/>
      <sheetName val="DG_chung8"/>
      <sheetName val="VL-dac_chung8"/>
      <sheetName val="CT_1md_&amp;_dau_cong8"/>
      <sheetName val="CT_cong8"/>
      <sheetName val="dg_cong8"/>
      <sheetName val="FORM_jc8"/>
      <sheetName val="Tong_ket_nhap_kh8"/>
      <sheetName val="Cong_ban_1,5„—謀8"/>
      <sheetName val="Tong_ket_nhap_khB8"/>
      <sheetName val="Cong_&quot;an_0,7x0,78"/>
      <sheetName val="Km282_-_Kl2838"/>
      <sheetName val="Tong_hop_Op_m!i8"/>
      <sheetName val="Part_Name_&amp;_Model8"/>
      <sheetName val="Tong_ket_nhap_kh¬8"/>
      <sheetName val="Tong_ket_nhap_khÜ8"/>
      <sheetName val="Tong_ket_nhap_khl8"/>
      <sheetName val="Op_mai_2_x005f_x005f_x005f_x000c__x005f_x005f_x07"/>
      <sheetName val="MTO_REV_08"/>
      <sheetName val="?ong_hop_QL48_-_27"/>
      <sheetName val="7_THAI_NGUYEN7"/>
      <sheetName val="INPUT_DATA7"/>
      <sheetName val="PDcua_TGD7"/>
      <sheetName val="CV_di_ngoai_tnng_(2)7"/>
      <sheetName val="Tk_triNh7"/>
      <sheetName val="Gian_nhiem_vu7"/>
      <sheetName val="QD!ua_TGD_(2)7"/>
      <sheetName val="Tuongcha_7"/>
      <sheetName val="5_lam_(tach)_(2)7"/>
      <sheetName val="TK_1347"/>
      <sheetName val="Tong_hop_Mctduong7"/>
      <sheetName val="Op_mai_2_x005f_x005f_x005f_x005f_x005f_x005f_x015"/>
      <sheetName val="TLC設定_(2)7"/>
      <sheetName val="CVden_ngoai_TCT_(1)5"/>
      <sheetName val="CV_den_ngoai_TCT_(2)5"/>
      <sheetName val="CV_den_ngoai_TCT_(3)5"/>
      <sheetName val="QDcua_TGD5"/>
      <sheetName val="QD_cua_HDQT5"/>
      <sheetName val="QD_cua_HDQT_(2)5"/>
      <sheetName val="CV_di_ngoai_tong5"/>
      <sheetName val="CV_di_ngoai_tong_(2)5"/>
      <sheetName val="To_trinh5"/>
      <sheetName val="Giao_nhiem_vu5"/>
      <sheetName val="QDcua_TGD_(2)5"/>
      <sheetName val="Thong_tu5"/>
      <sheetName val="CV_di_trong__tong5"/>
      <sheetName val="nghi_dinh-CP5"/>
      <sheetName val="CV_den_trong_tong5"/>
      <sheetName val="5_nam_(tach)5"/>
      <sheetName val="5_nam_(tach)_(2)5"/>
      <sheetName val="KH_20035"/>
      <sheetName val="So_Do5"/>
      <sheetName val="KTTSCD_-_DLNA5"/>
      <sheetName val="lapdat_TB_5"/>
      <sheetName val="TNghiªm_TB_5"/>
      <sheetName val="VËt_liÖu5"/>
      <sheetName val="Lap_®at_®iÖn5"/>
      <sheetName val="TNghiÖm_VL5"/>
      <sheetName val="th_5"/>
      <sheetName val="tien_luong5"/>
      <sheetName val="T_75"/>
      <sheetName val="T_85"/>
      <sheetName val="T8_(2)5"/>
      <sheetName val="T_95"/>
      <sheetName val="T_105"/>
      <sheetName val="T_115"/>
      <sheetName val="T_125"/>
      <sheetName val="T11_5"/>
      <sheetName val="Km277_5"/>
      <sheetName val="Op_mai_2745"/>
      <sheetName val="Op_mai_2755"/>
      <sheetName val="Op_mai_2765"/>
      <sheetName val="Op_mai_2775"/>
      <sheetName val="Op_mai_2785"/>
      <sheetName val="Op_mai_2795"/>
      <sheetName val="Op_mai_2809"/>
      <sheetName val="Op_mai_2815"/>
      <sheetName val="Op_mai_2825"/>
      <sheetName val="Op_mai_2835"/>
      <sheetName val="Op_mai_2845"/>
      <sheetName val="Op_mai5"/>
      <sheetName val="TK_1125"/>
      <sheetName val="TK_1315"/>
      <sheetName val="TK_1415"/>
      <sheetName val="TK_1535"/>
      <sheetName val="TK_2115"/>
      <sheetName val="TK_2425"/>
      <sheetName val="TK_3345"/>
      <sheetName val="TK_5115"/>
      <sheetName val="TK_5155"/>
      <sheetName val="TK_9115"/>
      <sheetName val="TK_1545"/>
      <sheetName val="TK_6325"/>
      <sheetName val="phan_tich_DG5"/>
      <sheetName val="gia_vat_lieu5"/>
      <sheetName val="gia_xe_may5"/>
      <sheetName val="gia_nhan_cong5"/>
      <sheetName val="KQKD02-2_(2)5"/>
      <sheetName val="KQKD-2_(2)5"/>
      <sheetName val="KQKD_thu20045"/>
      <sheetName val="tæng_hîp5"/>
      <sheetName val="GS01-chi_TM5"/>
      <sheetName val="GS02-thu_TM5"/>
      <sheetName val="GS03-thu_TGNH5"/>
      <sheetName val="GS04-chi_TGNH5"/>
      <sheetName val="GS06-X_kho5"/>
      <sheetName val="GS08-B_hµng5"/>
      <sheetName val="GS09-k_c_VAT_DV5"/>
      <sheetName val="GS10-lai_tien_vay5"/>
      <sheetName val="GS11-_tÝnh_KHTSC§5"/>
      <sheetName val="Cong_cu5"/>
      <sheetName val="Cong_D755"/>
      <sheetName val="Cong_D1005"/>
      <sheetName val="Cong_D1505"/>
      <sheetName val="Cong_2D1505"/>
      <sheetName val="Cong_ban_0,7x0,75"/>
      <sheetName val="Cong_ban_0,8x0,85"/>
      <sheetName val="Cong_ban_1x15"/>
      <sheetName val="Cong_ban_1x1,25"/>
      <sheetName val="Cong_ban_1,5x1,55"/>
      <sheetName val="Cong_ban_2x1,55"/>
      <sheetName val="Cong_ban_2x25"/>
      <sheetName val="Cot_thep5"/>
      <sheetName val="Tong_hop_(2)5"/>
      <sheetName val="Km274_-_Km2755"/>
      <sheetName val="Km275_-_Km2765"/>
      <sheetName val="Km276_-_Km2775"/>
      <sheetName val="Km277_-_Km2785"/>
      <sheetName val="Km278_-_Km2795"/>
      <sheetName val="Km279_-_Km2805"/>
      <sheetName val="Km280_-_Km2815"/>
      <sheetName val="Km281_-_Km2825"/>
      <sheetName val="Km282_-_Km2835"/>
      <sheetName val="Km283_-_Km2845"/>
      <sheetName val="Km284_-_Km2855"/>
      <sheetName val="Tong_hop_Op_mai5"/>
      <sheetName val="Km277_-_Km278_5"/>
      <sheetName val="Tong_hop_Matduong5"/>
      <sheetName val="Kluong_phu5"/>
      <sheetName val="Lan_can5"/>
      <sheetName val="Ho_lan5"/>
      <sheetName val="Coc_tieu5"/>
      <sheetName val="Bien_bao5"/>
      <sheetName val="TH_Ky_Anh5"/>
      <sheetName val="Sheet2_(2)5"/>
      <sheetName val="CV_den_trong_to聮g5"/>
      <sheetName val="kl_m_m_d5"/>
      <sheetName val="kl_vt_tho5"/>
      <sheetName val="kl_dat5"/>
      <sheetName val="xin_kinh_phi5"/>
      <sheetName val="lan_trai5"/>
      <sheetName val="thuoc_no5"/>
      <sheetName val="so_thuc_pham5"/>
      <sheetName val="FORM_hc5"/>
      <sheetName val="FORM_pc5"/>
      <sheetName val="TH__goi_4-x5"/>
      <sheetName val="Oð_mai_2795"/>
      <sheetName val="Tong_hopQ48-15"/>
      <sheetName val="Tong_hop_QL48_-_25"/>
      <sheetName val="Tong_hop_QL475"/>
      <sheetName val="Tong_hop_QL48_-_35"/>
      <sheetName val="Chi_tiet_don_gia_khoi_phuc5"/>
      <sheetName val="Du_toan_chi_tiet_coc_nuoc5"/>
      <sheetName val="Du_toan_chi_tiet_coc5"/>
      <sheetName val="Phan_tich_don_gia_chi_tiet5"/>
      <sheetName val="Nhap_don_gia_VL_dia_phuong5"/>
      <sheetName val="Luong_mot_ngay_cong_xay_lap5"/>
      <sheetName val="Luong_mot_ngay_cong_khao_sat5"/>
      <sheetName val="Xaylap_5"/>
      <sheetName val="Nhan_cong5"/>
      <sheetName val="mau_kiem_ke5"/>
      <sheetName val="quyet_toan_HD_20005"/>
      <sheetName val="quyet_toan_hoa_don_20015"/>
      <sheetName val="kiem_ke_hoa_don_20015"/>
      <sheetName val="QUY_III_025"/>
      <sheetName val="QUY_IV_025"/>
      <sheetName val="QUYET_TOAN_025"/>
      <sheetName val="Km27'_-_Km2785"/>
      <sheetName val="XN_15"/>
      <sheetName val="CT_XN15"/>
      <sheetName val="CT_XNCK5"/>
      <sheetName val="S_hai5"/>
      <sheetName val="CT_N025"/>
      <sheetName val="C_Sap_CT35"/>
      <sheetName val="CT_Csap_CT35"/>
      <sheetName val="Quan_trac5"/>
      <sheetName val="CS_LB5"/>
      <sheetName val="88_HBT5"/>
      <sheetName val="CT_69II5"/>
      <sheetName val="37_HV5"/>
      <sheetName val="CT_VPCP_6tang5"/>
      <sheetName val="Son_nha_kinh_VPCP5"/>
      <sheetName val="CT_VPCP_son5"/>
      <sheetName val="CT_HMVPCP5"/>
      <sheetName val="Coc_65"/>
      <sheetName val="Deo_nai5"/>
      <sheetName val="CKD_than5"/>
      <sheetName val="CTT_Thong_nhat5"/>
      <sheetName val="CTT_Nui_beo5"/>
      <sheetName val="CTT_cao_son5"/>
      <sheetName val="CTT_Khe_cham5"/>
      <sheetName val="XNxlva_sxthanKCII5"/>
      <sheetName val="Cam_Y_ut_KC5"/>
      <sheetName val="CTxay_lap_mo_CP5"/>
      <sheetName val="CTdo_luong_GDSP5"/>
      <sheetName val="Dong_bac5"/>
      <sheetName val="Cac_cang_UT_mua_than_Dong_bac5"/>
      <sheetName val="cua_hang_vtu5"/>
      <sheetName val="Khach_hang_le_5"/>
      <sheetName val="nhat_ky_55"/>
      <sheetName val="cac_cong_ty_van_tai5"/>
      <sheetName val="Thang10-2002_5"/>
      <sheetName val="Sheet1_(3)5"/>
      <sheetName val="xnt_1_CP5"/>
      <sheetName val="xnt_2_cp5"/>
      <sheetName val="xnt_3_CP5"/>
      <sheetName val="xnt_4_CP5"/>
      <sheetName val="BC_tuan15"/>
      <sheetName val="BC_tuan25"/>
      <sheetName val="BC_tuan35"/>
      <sheetName val="BC_tuan45"/>
      <sheetName val="DSo_NVBH5"/>
      <sheetName val="Song_ban_0,7x0,75"/>
      <sheetName val="Cong_ban_0,8x_,85"/>
      <sheetName val="Bao_cao_KQTH_quy_hoach_1355"/>
      <sheetName val="Khac_DP5"/>
      <sheetName val="Khoi_than_5"/>
      <sheetName val="cocB40_5B5"/>
      <sheetName val="cocD50_9A5"/>
      <sheetName val="cocD75_165"/>
      <sheetName val="xdcb_01-20035"/>
      <sheetName val="BAO_CAO_AN5"/>
      <sheetName val="Ton_31_15"/>
      <sheetName val="NhapT_25"/>
      <sheetName val="Xuat_T_25"/>
      <sheetName val="Ton_28_25"/>
      <sheetName val="H_Tra5"/>
      <sheetName val="Hang_CTY_TRA_LAI5"/>
      <sheetName val="Hang_NV_Tra_Lai5"/>
      <sheetName val="Km283_-_Jm2845"/>
      <sheetName val="coc_B80_TD255"/>
      <sheetName val="P27_B805"/>
      <sheetName val="Coc23_B805"/>
      <sheetName val="cong_B80_C45"/>
      <sheetName val="VÃt_liÖu5"/>
      <sheetName val="XNxlva_sxthanKCIÉ5"/>
      <sheetName val="T__1314"/>
      <sheetName val="TL33-13_145"/>
      <sheetName val="TL033_,2,45"/>
      <sheetName val="TL_0331,25"/>
      <sheetName val="Lap_®at_®hÖn5"/>
      <sheetName val="ct_luong_5"/>
      <sheetName val="Nhap_6T5"/>
      <sheetName val="baocaochinh(qui1_05)_(DC)5"/>
      <sheetName val="Ctuluongq_1_055"/>
      <sheetName val="BANG_PHAN_BO_qui1_05(DC)5"/>
      <sheetName val="BANG_PHAN_BO_quiII_055"/>
      <sheetName val="bao_cac_cinh_Qui_II-20055"/>
      <sheetName val="QD_c5a_HDQT_(2)5"/>
      <sheetName val="So_lieu5"/>
      <sheetName val="tt_chu_dong5"/>
      <sheetName val="Tinh_j+cvi5"/>
      <sheetName val="Tinh_MoP5"/>
      <sheetName val="giai_he_25"/>
      <sheetName val="For_Summary5"/>
      <sheetName val="For_Summary(KG)5"/>
      <sheetName val="PP_Cloth5"/>
      <sheetName val="Mix-PP_Cloth5"/>
      <sheetName val="Material_Price-PP5"/>
      <sheetName val="Thang_075"/>
      <sheetName val="k,_vt_tho5"/>
      <sheetName val="Km280_࠭_Km2815"/>
      <sheetName val="mua_vao5"/>
      <sheetName val="chi_phi_5"/>
      <sheetName val="ban_ra_10%5"/>
      <sheetName val="_PNT-P3_xlsUTong_hop_(2)4"/>
      <sheetName val="Km276_-_Ke2775"/>
      <sheetName val="_PNT-P3_xlsUKm279_-_Km2804"/>
      <sheetName val="Ban_pha_25"/>
      <sheetName val="ESTI_5"/>
      <sheetName val="Don_gia5"/>
      <sheetName val="Nhap_du_lieu5"/>
      <sheetName val="7000_0005"/>
      <sheetName val="Tong_(op5"/>
      <sheetName val="Coc_4ieu5"/>
      <sheetName val="K-280_-_Km2815"/>
      <sheetName val="Xa9lap_5"/>
      <sheetName val="K43+0_00_-_338_Trai5"/>
      <sheetName val="Du_tnan_chi_tiet_coc_nuoc5"/>
      <sheetName val="QD_cua_5"/>
      <sheetName val="Giao_nhÿÿÿÿvu5"/>
      <sheetName val="K_O5"/>
      <sheetName val="xang__clc5"/>
      <sheetName val="t01_065"/>
      <sheetName val="TNghiÖ-_VL5"/>
      <sheetName val="Giao_nhie-_vu5"/>
      <sheetName val="So_TSCD5"/>
      <sheetName val="Bang_phan_bo_KH_TSCD5"/>
      <sheetName val="The_TSCD5"/>
      <sheetName val="BTH-_P_Chi_5"/>
      <sheetName val="BTH_NVL5"/>
      <sheetName val="NK_SO_CAI5"/>
      <sheetName val="The_tinh_Z5"/>
      <sheetName val="So_CFSXKD5"/>
      <sheetName val="So_TGNH_20025"/>
      <sheetName val="So_quy_TM_20025"/>
      <sheetName val="SCT_NVL5"/>
      <sheetName val="SCT_TK_1315"/>
      <sheetName val="So_theo_doi_thue_GTGT_20025"/>
      <sheetName val="BTH-_P_Thu5"/>
      <sheetName val="CV_den_trong_to_g4"/>
      <sheetName val="Ho_la_5"/>
      <sheetName val="O0_mai_2795"/>
      <sheetName val="5_nam_(tac`)_(2)5"/>
      <sheetName val="D%o_nai5"/>
      <sheetName val="CTT_cao_so_5"/>
      <sheetName val="XNxlva_sxdhanKCII5"/>
      <sheetName val="DG_5"/>
      <sheetName val="QD_cua_HDQ²4"/>
      <sheetName val="Km280___Km2814"/>
      <sheetName val="Khach_iang_le_5"/>
      <sheetName val="_PNT-P3_xlsѝKQKDKT'04-14"/>
      <sheetName val="Tong_hopQ48­15"/>
      <sheetName val="GS08)B_hµng5"/>
      <sheetName val="Tong_hop_ၑL48_-_25"/>
      <sheetName val="Tong_hop$Op_mai5"/>
      <sheetName val="ၔong_hop_QL48_-_25"/>
      <sheetName val="_âO5"/>
      <sheetName val="_âOŽ5"/>
      <sheetName val="Mp_mai_2755"/>
      <sheetName val="Diem_mon_hoc5"/>
      <sheetName val="Tong_hop_diem5"/>
      <sheetName val="HoTen-khong_duoc_xoa5"/>
      <sheetName val="Giao_nhiem_fu5"/>
      <sheetName val="QDcea_TGD_(2)5"/>
      <sheetName val="Tkng_hop_QL48_-_25"/>
      <sheetName val="T[_1315"/>
      <sheetName val="[PNT-P3_xlsUTong_hop_(2)5"/>
      <sheetName val="[PNT-P3_xlsUKm279_-_Km2805"/>
      <sheetName val="CV_den_trong_to?g5"/>
      <sheetName val="Km280_?_Km2815"/>
      <sheetName val="[PNT-P3_xlsѝKQKDKT'04-15"/>
      <sheetName val="Op_mai_2_x005f_x005f_x005f_x005f_x005f_x005f_x008"/>
      <sheetName val="Cong_ban_1,5_x005f_x005f_x005f_x005f_x004"/>
      <sheetName val="Op_mai_2_x005f_x005f_x005f_x000c_4"/>
      <sheetName val="Cong_ban_1,5_x005f_x005f_x005f_x0013_4"/>
      <sheetName val="Km_x005f_x005f_x005f_x0012_77_4"/>
      <sheetName val="Op_mai_2_x005f_x000c__x005f_x0000_4"/>
      <sheetName val="Cong_ban_1,5_x005f_x0013__x005f_x0000_4"/>
      <sheetName val="Km_x005f_x0012_77_4"/>
      <sheetName val="Op_mai_2_x005f_x000c_4"/>
      <sheetName val="Cong_ban_1,5_x005f_x0013_4"/>
      <sheetName val="Op?mai_2805"/>
      <sheetName val="QD_cua_HDQ²??)5"/>
      <sheetName val="QD_cua_HDQ²??€)5"/>
      <sheetName val="MTO_REV_2(ARMOR)5"/>
      <sheetName val="Ther_cao_5"/>
      <sheetName val="So_NVL5"/>
      <sheetName val="Nhat_ký_chung5"/>
      <sheetName val="So_1315"/>
      <sheetName val="So_3315"/>
      <sheetName val="So_1335"/>
      <sheetName val="So_33315"/>
      <sheetName val="So_3345"/>
      <sheetName val="So_9115"/>
      <sheetName val="So_4215"/>
      <sheetName val="[PNT-P3_xls?KQKDKT'04-15"/>
      <sheetName val="Cong_baj_2x1,55"/>
      <sheetName val="Thue_NK5"/>
      <sheetName val="Hang_NK5"/>
      <sheetName val="Jet1-_CP_325"/>
      <sheetName val="Jet2-_Binh_Minh_015"/>
      <sheetName val="Cac_cang_UT_mua_thal_Dong_bac5"/>
      <sheetName val="CVden_nw8ai_TCT_(1)5"/>
      <sheetName val="Tong_hnp_QL475"/>
      <sheetName val="Tong_hop_xuat_kho_nvl5"/>
      <sheetName val="Xuat_kho5"/>
      <sheetName val="Tong_hop_so_lieu_tai_nhap_kho5"/>
      <sheetName val="tai_nhap_kho5"/>
      <sheetName val="Nhap_kho5"/>
      <sheetName val="Tong_ket_nhap_kh¸5"/>
      <sheetName val="Tong_ket_nhap_kh55"/>
      <sheetName val="Tong_ket_nhap_khÈ5"/>
      <sheetName val="Tkng_hop_QL48_-_55"/>
      <sheetName val="Cong_ban_0,7p0,75"/>
      <sheetName val="Km275_-_Ke2765"/>
      <sheetName val="Km280_-_Km2(15"/>
      <sheetName val="TH_Ky_Afh5"/>
      <sheetName val="Tkng_hop_QL48_-_5"/>
      <sheetName val="Tong_ket_nhap_kho5"/>
      <sheetName val="Tong_ket5"/>
      <sheetName val="cac_ma_can_huy5"/>
      <sheetName val="Hang_hong5"/>
      <sheetName val="Tham_khao5"/>
      <sheetName val="hang_khong_co_packing5"/>
      <sheetName val="Du_lich5"/>
      <sheetName val="Op_mai_28010"/>
      <sheetName val="QD_cua_HDQ²__)4"/>
      <sheetName val="QD_cua_HDQ²__€)4"/>
      <sheetName val="_PNT-P3_xls_KQKDKT'04-14"/>
      <sheetName val="Cong_ban_1,5_x005f_x005f_x005f_x0013__x04"/>
      <sheetName val="Nov19_Plan4"/>
      <sheetName val="FUONDER_TAN_UYEN_T124"/>
      <sheetName val="_CHIEU_XA__T014"/>
      <sheetName val="ANH_KHANH_DONG_NAI_T12_(2)4"/>
      <sheetName val="XANG_DAU_K54"/>
      <sheetName val="ANH_HAI_T014"/>
      <sheetName val="NAVITRAN_T14"/>
      <sheetName val="VAN_PHU_T014"/>
      <sheetName val="DUONG_BDT_11__823282ms_Hao4"/>
      <sheetName val="CKTANDINHT1_782346_Huong_(2)4"/>
      <sheetName val="UNZAT01743972-_Phuong(vp)_(2)4"/>
      <sheetName val="LONGVANT12_759469_Ms_Van_(2)4"/>
      <sheetName val="GO_THUAN_AN_T_01_784026_(2)4"/>
      <sheetName val="COMPOSIITE_SAI_SON_T_1(2)4"/>
      <sheetName val="PEMARAT01_(2)4"/>
      <sheetName val="SYSTEMT1_780851-Ms_thao_(2)4"/>
      <sheetName val="PUKYONG_T14"/>
      <sheetName val="ASIAPAINT_T114"/>
      <sheetName val="SEUNGBO_T11_782173_Ms_Suong_(24"/>
      <sheetName val="_CHAN_NUOIT12750622_Ms_Tinh_(24"/>
      <sheetName val="NS_t01784465_Ms_quyen_(2)4"/>
      <sheetName val="POMINAT01__(2)4"/>
      <sheetName val="COTTOT01_711018_Ms_nuong_(2)4"/>
      <sheetName val="SuBINHDUONGT_01_4"/>
      <sheetName val="MHET1_784028_lan_anh_(2)4"/>
      <sheetName val="UNZA(xuong)T11743972_phuong_(24"/>
      <sheetName val="KIKIT1_784453Ms_Chau__(2)4"/>
      <sheetName val="ASEFOODT_01(vp)_(2)4"/>
      <sheetName val="NAMKIMT12__MS_(2)4"/>
      <sheetName val="KORYOT_T_12_(2)4"/>
      <sheetName val="NHAT_DONG_T1_817035_msDung_(2)4"/>
      <sheetName val="_COMPASST_01784933_ms_Dung_(2)4"/>
      <sheetName val="HA_LONG_T12(2)4"/>
      <sheetName val="MBT_T01_(2)4"/>
      <sheetName val="CLARIAN_T1_(2)4"/>
      <sheetName val="URCT_1_767025_Ms_Mai_(2)4"/>
      <sheetName val="bao_cao_t_01_(2)4"/>
      <sheetName val="Cong_ban_1,5_x005f_x0013__4"/>
      <sheetName val="MTP_WS_9_May_20115"/>
      <sheetName val="WS_for_MRP_25_Aug5"/>
      <sheetName val="WS_for_MRP_15_Sept5"/>
      <sheetName val="WS_for_MRP_29_Sept5"/>
      <sheetName val="WS_for_MRP_13_Oct5"/>
      <sheetName val="WS_for_MRP_27_Oct5"/>
      <sheetName val="WS_for_MRP_10_Nov5"/>
      <sheetName val="WS_for_MRP_8_Dec-REV5"/>
      <sheetName val="WS_for_MRP_21_Dec5"/>
      <sheetName val="WS_for_MRP_5_Jan5"/>
      <sheetName val="WS_for_MRP_18_Jan5"/>
      <sheetName val="WS_for_MRP_9_Feb5"/>
      <sheetName val="WS_for_MRP_23_Feb5"/>
      <sheetName val="WS_for_MRP_8_Mar5"/>
      <sheetName val="Compared_TT-LT5"/>
      <sheetName val="Export_FC5"/>
      <sheetName val="So_sanh_voi_bang_sang_nay_gui5"/>
      <sheetName val="Tong_ket_nhap_khà5"/>
      <sheetName val="Tong_ket_nhap_kh5"/>
      <sheetName val="Tong_ket_nhap_khÐ5"/>
      <sheetName val="Tong_ket_nhap_khX5"/>
      <sheetName val="Tong_ket_nhap_kh(5"/>
      <sheetName val="Tong_ket_nhap_kh5"/>
      <sheetName val="Tong_ket_nhap_kh°5"/>
      <sheetName val="Tong_ket_nhap_kh5"/>
      <sheetName val="Tong_ket_nhap_kh5"/>
      <sheetName val="Tong_ket_nhap_khø5"/>
      <sheetName val="Tong_ket_nhap_kh@5"/>
      <sheetName val="Tong_ket_nhap_kh¨5"/>
      <sheetName val="Tong_ket_nhap_khH5"/>
      <sheetName val="Tong_ket_nhap_khp5"/>
      <sheetName val="Tong_ket_nhap_kh;5"/>
      <sheetName val="Tong_ket_nhap_khþ5"/>
      <sheetName val="Tong_ket_nhap_kh05"/>
      <sheetName val="Tong_ket_nhap_kh_5"/>
      <sheetName val="Tong_ket_nhap_kh85"/>
      <sheetName val="P_I5"/>
      <sheetName val="Tong_ket_nhap_khª5"/>
      <sheetName val="Tong_ket_nhap_kh`5"/>
      <sheetName val="tt_chu_don5"/>
      <sheetName val="Bang_VL5"/>
      <sheetName val="VL(No_V-c)5"/>
      <sheetName val="He_so5"/>
      <sheetName val="PL_Vua5"/>
      <sheetName val="Chitieu-dam_cac_loai5"/>
      <sheetName val="DG_Dam5"/>
      <sheetName val="DG_chung5"/>
      <sheetName val="VL-dac_chung5"/>
      <sheetName val="CT_1md_&amp;_dau_cong5"/>
      <sheetName val="CT_cong5"/>
      <sheetName val="dg_cong5"/>
      <sheetName val="FORM_jc5"/>
      <sheetName val="Tong_ket_nhap_kh5"/>
      <sheetName val="Cong_ban_1,5„—謀5"/>
      <sheetName val="Tong_ket_nhap_khB5"/>
      <sheetName val="Cong_&quot;an_0,7x0,75"/>
      <sheetName val="Km282_-_Kl2835"/>
      <sheetName val="Tong_hop_Op_m!i5"/>
      <sheetName val="Part_Name_&amp;_Model5"/>
      <sheetName val="Tong_ket_nhap_kh¬5"/>
      <sheetName val="Tong_ket_nhap_khÜ5"/>
      <sheetName val="Tong_ket_nhap_khl5"/>
      <sheetName val="Op_mai_2_x005f_x005f_x005f_x000c__x005f_x005f_x04"/>
      <sheetName val="MTO_REV_05"/>
      <sheetName val="?ong_hop_QL48_-_24"/>
      <sheetName val="7_THAI_NGUYEN4"/>
      <sheetName val="INPUT_DATA4"/>
      <sheetName val="PDcua_TGD4"/>
      <sheetName val="CV_di_ngoai_tnng_(2)4"/>
      <sheetName val="Tk_triNh4"/>
      <sheetName val="Gian_nhiem_vu4"/>
      <sheetName val="QD!ua_TGD_(2)4"/>
      <sheetName val="Tuongcha_4"/>
      <sheetName val="5_lam_(tach)_(2)4"/>
      <sheetName val="TK_1344"/>
      <sheetName val="Tong_hop_Mctduong4"/>
      <sheetName val="Op_mai_2_x005f_x005f_x005f_x005f_x005f_x005f_x009"/>
      <sheetName val="TLC設定_(2)4"/>
      <sheetName val="CVden_ngoai_TCT_(1)6"/>
      <sheetName val="CV_den_ngoai_TCT_(2)6"/>
      <sheetName val="CV_den_ngoai_TCT_(3)6"/>
      <sheetName val="QDcua_TGD6"/>
      <sheetName val="QD_cua_HDQT6"/>
      <sheetName val="QD_cua_HDQT_(2)6"/>
      <sheetName val="CV_di_ngoai_tong6"/>
      <sheetName val="CV_di_ngoai_tong_(2)6"/>
      <sheetName val="To_trinh6"/>
      <sheetName val="Giao_nhiem_vu6"/>
      <sheetName val="QDcua_TGD_(2)6"/>
      <sheetName val="Thong_tu6"/>
      <sheetName val="CV_di_trong__tong6"/>
      <sheetName val="nghi_dinh-CP6"/>
      <sheetName val="CV_den_trong_tong6"/>
      <sheetName val="5_nam_(tach)6"/>
      <sheetName val="5_nam_(tach)_(2)6"/>
      <sheetName val="KH_20036"/>
      <sheetName val="So_Do6"/>
      <sheetName val="KTTSCD_-_DLNA6"/>
      <sheetName val="lapdat_TB_6"/>
      <sheetName val="TNghiªm_TB_6"/>
      <sheetName val="VËt_liÖu6"/>
      <sheetName val="Lap_®at_®iÖn6"/>
      <sheetName val="TNghiÖm_VL6"/>
      <sheetName val="th_6"/>
      <sheetName val="tien_luong6"/>
      <sheetName val="T_76"/>
      <sheetName val="T_86"/>
      <sheetName val="T8_(2)6"/>
      <sheetName val="T_96"/>
      <sheetName val="T_106"/>
      <sheetName val="T_116"/>
      <sheetName val="T_126"/>
      <sheetName val="T11_6"/>
      <sheetName val="Km277_6"/>
      <sheetName val="Op_mai_2746"/>
      <sheetName val="Op_mai_2756"/>
      <sheetName val="Op_mai_2766"/>
      <sheetName val="Op_mai_2776"/>
      <sheetName val="Op_mai_2786"/>
      <sheetName val="Op_mai_2796"/>
      <sheetName val="Op_mai_28011"/>
      <sheetName val="Op_mai_2816"/>
      <sheetName val="Op_mai_2826"/>
      <sheetName val="Op_mai_2836"/>
      <sheetName val="Op_mai_2846"/>
      <sheetName val="Op_mai6"/>
      <sheetName val="TK_1126"/>
      <sheetName val="TK_1316"/>
      <sheetName val="TK_1416"/>
      <sheetName val="TK_1536"/>
      <sheetName val="TK_2116"/>
      <sheetName val="TK_2426"/>
      <sheetName val="TK_3346"/>
      <sheetName val="TK_5116"/>
      <sheetName val="TK_5156"/>
      <sheetName val="TK_9116"/>
      <sheetName val="TK_1546"/>
      <sheetName val="TK_6326"/>
      <sheetName val="phan_tich_DG6"/>
      <sheetName val="gia_vat_lieu6"/>
      <sheetName val="gia_xe_may6"/>
      <sheetName val="gia_nhan_cong6"/>
      <sheetName val="KQKD02-2_(2)6"/>
      <sheetName val="KQKD-2_(2)6"/>
      <sheetName val="KQKD_thu20046"/>
      <sheetName val="tæng_hîp6"/>
      <sheetName val="GS01-chi_TM6"/>
      <sheetName val="GS02-thu_TM6"/>
      <sheetName val="GS03-thu_TGNH6"/>
      <sheetName val="GS04-chi_TGNH6"/>
      <sheetName val="GS06-X_kho6"/>
      <sheetName val="GS08-B_hµng6"/>
      <sheetName val="GS09-k_c_VAT_DV6"/>
      <sheetName val="GS10-lai_tien_vay6"/>
      <sheetName val="GS11-_tÝnh_KHTSC§6"/>
      <sheetName val="Cong_cu6"/>
      <sheetName val="Cong_D756"/>
      <sheetName val="Cong_D1006"/>
      <sheetName val="Cong_D1506"/>
      <sheetName val="Cong_2D1506"/>
      <sheetName val="Cong_ban_0,7x0,76"/>
      <sheetName val="Cong_ban_0,8x0,86"/>
      <sheetName val="Cong_ban_1x16"/>
      <sheetName val="Cong_ban_1x1,26"/>
      <sheetName val="Cong_ban_1,5x1,56"/>
      <sheetName val="Cong_ban_2x1,56"/>
      <sheetName val="Cong_ban_2x26"/>
      <sheetName val="Cot_thep6"/>
      <sheetName val="Tong_hop_(2)6"/>
      <sheetName val="Km274_-_Km2756"/>
      <sheetName val="Km275_-_Km2766"/>
      <sheetName val="Km276_-_Km2776"/>
      <sheetName val="Km277_-_Km2786"/>
      <sheetName val="Km278_-_Km2796"/>
      <sheetName val="Km279_-_Km2806"/>
      <sheetName val="Km280_-_Km2816"/>
      <sheetName val="Km281_-_Km2826"/>
      <sheetName val="Km282_-_Km2836"/>
      <sheetName val="Km283_-_Km2846"/>
      <sheetName val="Km284_-_Km2856"/>
      <sheetName val="Tong_hop_Op_mai6"/>
      <sheetName val="Km277_-_Km278_6"/>
      <sheetName val="Tong_hop_Matduong6"/>
      <sheetName val="Kluong_phu6"/>
      <sheetName val="Lan_can6"/>
      <sheetName val="Ho_lan6"/>
      <sheetName val="Coc_tieu6"/>
      <sheetName val="Bien_bao6"/>
      <sheetName val="TH_Ky_Anh6"/>
      <sheetName val="Sheet2_(2)6"/>
      <sheetName val="CV_den_trong_to聮g6"/>
      <sheetName val="kl_m_m_d6"/>
      <sheetName val="kl_vt_tho6"/>
      <sheetName val="kl_dat6"/>
      <sheetName val="xin_kinh_phi6"/>
      <sheetName val="lan_trai6"/>
      <sheetName val="thuoc_no6"/>
      <sheetName val="so_thuc_pham6"/>
      <sheetName val="FORM_hc6"/>
      <sheetName val="FORM_pc6"/>
      <sheetName val="TH__goi_4-x6"/>
      <sheetName val="Oð_mai_2796"/>
      <sheetName val="Tong_hopQ48-16"/>
      <sheetName val="Tong_hop_QL48_-_26"/>
      <sheetName val="Tong_hop_QL476"/>
      <sheetName val="Tong_hop_QL48_-_36"/>
      <sheetName val="Chi_tiet_don_gia_khoi_phuc6"/>
      <sheetName val="Du_toan_chi_tiet_coc_nuoc6"/>
      <sheetName val="Du_toan_chi_tiet_coc6"/>
      <sheetName val="Phan_tich_don_gia_chi_tiet6"/>
      <sheetName val="Nhap_don_gia_VL_dia_phuong6"/>
      <sheetName val="Luong_mot_ngay_cong_xay_lap6"/>
      <sheetName val="Luong_mot_ngay_cong_khao_sat6"/>
      <sheetName val="Xaylap_6"/>
      <sheetName val="Nhan_cong6"/>
      <sheetName val="mau_kiem_ke6"/>
      <sheetName val="quyet_toan_HD_20006"/>
      <sheetName val="quyet_toan_hoa_don_20016"/>
      <sheetName val="kiem_ke_hoa_don_20016"/>
      <sheetName val="QUY_III_026"/>
      <sheetName val="QUY_IV_026"/>
      <sheetName val="QUYET_TOAN_026"/>
      <sheetName val="Km27'_-_Km2786"/>
      <sheetName val="XN_16"/>
      <sheetName val="CT_XN16"/>
      <sheetName val="CT_XNCK6"/>
      <sheetName val="S_hai6"/>
      <sheetName val="CT_N026"/>
      <sheetName val="C_Sap_CT36"/>
      <sheetName val="CT_Csap_CT36"/>
      <sheetName val="Quan_trac6"/>
      <sheetName val="CS_LB6"/>
      <sheetName val="88_HBT6"/>
      <sheetName val="CT_69II6"/>
      <sheetName val="37_HV6"/>
      <sheetName val="CT_VPCP_6tang6"/>
      <sheetName val="Son_nha_kinh_VPCP6"/>
      <sheetName val="CT_VPCP_son6"/>
      <sheetName val="CT_HMVPCP6"/>
      <sheetName val="Coc_66"/>
      <sheetName val="Deo_nai6"/>
      <sheetName val="CKD_than6"/>
      <sheetName val="CTT_Thong_nhat6"/>
      <sheetName val="CTT_Nui_beo6"/>
      <sheetName val="CTT_cao_son6"/>
      <sheetName val="CTT_Khe_cham6"/>
      <sheetName val="XNxlva_sxthanKCII6"/>
      <sheetName val="Cam_Y_ut_KC6"/>
      <sheetName val="CTxay_lap_mo_CP6"/>
      <sheetName val="CTdo_luong_GDSP6"/>
      <sheetName val="Dong_bac6"/>
      <sheetName val="Cac_cang_UT_mua_than_Dong_bac6"/>
      <sheetName val="cua_hang_vtu6"/>
      <sheetName val="Khach_hang_le_6"/>
      <sheetName val="nhat_ky_56"/>
      <sheetName val="cac_cong_ty_van_tai6"/>
      <sheetName val="Thang10-2002_6"/>
      <sheetName val="Sheet1_(3)6"/>
      <sheetName val="xnt_1_CP6"/>
      <sheetName val="xnt_2_cp6"/>
      <sheetName val="xnt_3_CP6"/>
      <sheetName val="xnt_4_CP6"/>
      <sheetName val="BC_tuan16"/>
      <sheetName val="BC_tuan26"/>
      <sheetName val="BC_tuan36"/>
      <sheetName val="BC_tuan46"/>
      <sheetName val="DSo_NVBH6"/>
      <sheetName val="Song_ban_0,7x0,76"/>
      <sheetName val="Cong_ban_0,8x_,86"/>
      <sheetName val="Bao_cao_KQTH_quy_hoach_1356"/>
      <sheetName val="Khac_DP6"/>
      <sheetName val="Khoi_than_6"/>
      <sheetName val="cocB40_5B6"/>
      <sheetName val="cocD50_9A6"/>
      <sheetName val="cocD75_166"/>
      <sheetName val="xdcb_01-20036"/>
      <sheetName val="BAO_CAO_AN6"/>
      <sheetName val="Ton_31_16"/>
      <sheetName val="NhapT_26"/>
      <sheetName val="Xuat_T_26"/>
      <sheetName val="Ton_28_26"/>
      <sheetName val="H_Tra6"/>
      <sheetName val="Hang_CTY_TRA_LAI6"/>
      <sheetName val="Hang_NV_Tra_Lai6"/>
      <sheetName val="Km283_-_Jm2846"/>
      <sheetName val="coc_B80_TD256"/>
      <sheetName val="P27_B806"/>
      <sheetName val="Coc23_B806"/>
      <sheetName val="cong_B80_C46"/>
      <sheetName val="VÃt_liÖu6"/>
      <sheetName val="XNxlva_sxthanKCIÉ6"/>
      <sheetName val="T__1315"/>
      <sheetName val="TL33-13_146"/>
      <sheetName val="TL033_,2,46"/>
      <sheetName val="TL_0331,26"/>
      <sheetName val="Lap_®at_®hÖn6"/>
      <sheetName val="ct_luong_6"/>
      <sheetName val="Nhap_6T6"/>
      <sheetName val="baocaochinh(qui1_05)_(DC)6"/>
      <sheetName val="Ctuluongq_1_056"/>
      <sheetName val="BANG_PHAN_BO_qui1_05(DC)6"/>
      <sheetName val="BANG_PHAN_BO_quiII_056"/>
      <sheetName val="bao_cac_cinh_Qui_II-20056"/>
      <sheetName val="QD_c5a_HDQT_(2)6"/>
      <sheetName val="So_lieu6"/>
      <sheetName val="tt_chu_dong6"/>
      <sheetName val="Tinh_j+cvi6"/>
      <sheetName val="Tinh_MoP6"/>
      <sheetName val="giai_he_26"/>
      <sheetName val="For_Summary6"/>
      <sheetName val="For_Summary(KG)6"/>
      <sheetName val="PP_Cloth6"/>
      <sheetName val="Mix-PP_Cloth6"/>
      <sheetName val="Material_Price-PP6"/>
      <sheetName val="Thang_076"/>
      <sheetName val="k,_vt_tho6"/>
      <sheetName val="Km280_࠭_Km2816"/>
      <sheetName val="mua_vao6"/>
      <sheetName val="chi_phi_6"/>
      <sheetName val="ban_ra_10%6"/>
      <sheetName val="_PNT-P3_xlsUTong_hop_(2)5"/>
      <sheetName val="Km276_-_Ke2776"/>
      <sheetName val="_PNT-P3_xlsUKm279_-_Km2805"/>
      <sheetName val="Ban_pha_26"/>
      <sheetName val="ESTI_6"/>
      <sheetName val="Don_gia6"/>
      <sheetName val="Nhap_du_lieu6"/>
      <sheetName val="7000_0006"/>
      <sheetName val="Tong_(op6"/>
      <sheetName val="Coc_4ieu6"/>
      <sheetName val="K-280_-_Km2816"/>
      <sheetName val="Xa9lap_6"/>
      <sheetName val="K43+0_00_-_338_Trai6"/>
      <sheetName val="Du_tnan_chi_tiet_coc_nuoc6"/>
      <sheetName val="QD_cua_6"/>
      <sheetName val="Giao_nhÿÿÿÿvu6"/>
      <sheetName val="K_O6"/>
      <sheetName val="xang__clc6"/>
      <sheetName val="t01_066"/>
      <sheetName val="TNghiÖ-_VL6"/>
      <sheetName val="Giao_nhie-_vu6"/>
      <sheetName val="So_TSCD6"/>
      <sheetName val="Bang_phan_bo_KH_TSCD6"/>
      <sheetName val="The_TSCD6"/>
      <sheetName val="BTH-_P_Chi_6"/>
      <sheetName val="BTH_NVL6"/>
      <sheetName val="NK_SO_CAI6"/>
      <sheetName val="The_tinh_Z6"/>
      <sheetName val="So_CFSXKD6"/>
      <sheetName val="So_TGNH_20026"/>
      <sheetName val="So_quy_TM_20026"/>
      <sheetName val="SCT_NVL6"/>
      <sheetName val="SCT_TK_1316"/>
      <sheetName val="So_theo_doi_thue_GTGT_20026"/>
      <sheetName val="BTH-_P_Thu6"/>
      <sheetName val="CV_den_trong_to_g5"/>
      <sheetName val="Ho_la_6"/>
      <sheetName val="O0_mai_2796"/>
      <sheetName val="5_nam_(tac`)_(2)6"/>
      <sheetName val="D%o_nai6"/>
      <sheetName val="CTT_cao_so_6"/>
      <sheetName val="XNxlva_sxdhanKCII6"/>
      <sheetName val="DG_6"/>
      <sheetName val="QD_cua_HDQ²5"/>
      <sheetName val="Km280___Km2815"/>
      <sheetName val="Khach_iang_le_6"/>
      <sheetName val="_PNT-P3_xlsѝKQKDKT'04-15"/>
      <sheetName val="Tong_hopQ48­16"/>
      <sheetName val="GS08)B_hµng6"/>
      <sheetName val="Tong_hop_ၑL48_-_26"/>
      <sheetName val="Tong_hop$Op_mai6"/>
      <sheetName val="ၔong_hop_QL48_-_26"/>
      <sheetName val="_âO6"/>
      <sheetName val="_âOŽ6"/>
      <sheetName val="Mp_mai_2756"/>
      <sheetName val="Diem_mon_hoc6"/>
      <sheetName val="Tong_hop_diem6"/>
      <sheetName val="HoTen-khong_duoc_xoa6"/>
      <sheetName val="Giao_nhiem_fu6"/>
      <sheetName val="QDcea_TGD_(2)6"/>
      <sheetName val="Tkng_hop_QL48_-_26"/>
      <sheetName val="T[_1316"/>
      <sheetName val="[PNT-P3_xlsUTong_hop_(2)6"/>
      <sheetName val="[PNT-P3_xlsUKm279_-_Km2806"/>
      <sheetName val="CV_den_trong_to?g6"/>
      <sheetName val="Km280_?_Km2816"/>
      <sheetName val="[PNT-P3_xlsѝKQKDKT'04-16"/>
      <sheetName val="Op_mai_2_x005f_x005f_x005f_x005f_x005f_x005f_x010"/>
      <sheetName val="Cong_ban_1,5_x005f_x005f_x005f_x005f_x006"/>
      <sheetName val="Op_mai_2_x005f_x005f_x005f_x000c_5"/>
      <sheetName val="Cong_ban_1,5_x005f_x005f_x005f_x0013_5"/>
      <sheetName val="Km_x005f_x005f_x005f_x0012_77_5"/>
      <sheetName val="Op_mai_2_x005f_x000c__x005f_x0000_5"/>
      <sheetName val="Cong_ban_1,5_x005f_x0013__x005f_x0000_5"/>
      <sheetName val="Km_x005f_x0012_77_5"/>
      <sheetName val="Op_mai_2_x005f_x000c_5"/>
      <sheetName val="Cong_ban_1,5_x005f_x0013_5"/>
      <sheetName val="Op?mai_2806"/>
      <sheetName val="QD_cua_HDQ²??)6"/>
      <sheetName val="QD_cua_HDQ²??€)6"/>
      <sheetName val="MTO_REV_2(ARMOR)6"/>
      <sheetName val="Ther_cao_6"/>
      <sheetName val="So_NVL6"/>
      <sheetName val="Nhat_ký_chung6"/>
      <sheetName val="So_1316"/>
      <sheetName val="So_3316"/>
      <sheetName val="So_1336"/>
      <sheetName val="So_33316"/>
      <sheetName val="So_3346"/>
      <sheetName val="So_9116"/>
      <sheetName val="So_4216"/>
      <sheetName val="[PNT-P3_xls?KQKDKT'04-16"/>
      <sheetName val="Cong_baj_2x1,56"/>
      <sheetName val="Thue_NK6"/>
      <sheetName val="Hang_NK6"/>
      <sheetName val="Jet1-_CP_326"/>
      <sheetName val="Jet2-_Binh_Minh_016"/>
      <sheetName val="Cac_cang_UT_mua_thal_Dong_bac6"/>
      <sheetName val="CVden_nw8ai_TCT_(1)6"/>
      <sheetName val="Tong_hnp_QL476"/>
      <sheetName val="Tong_hop_xuat_kho_nvl6"/>
      <sheetName val="Xuat_kho6"/>
      <sheetName val="Tong_hop_so_lieu_tai_nhap_kho6"/>
      <sheetName val="tai_nhap_kho6"/>
      <sheetName val="Nhap_kho6"/>
      <sheetName val="Tong_ket_nhap_kh¸6"/>
      <sheetName val="Tong_ket_nhap_kh56"/>
      <sheetName val="Tong_ket_nhap_khÈ6"/>
      <sheetName val="Tkng_hop_QL48_-_56"/>
      <sheetName val="Cong_ban_0,7p0,76"/>
      <sheetName val="Km275_-_Ke2766"/>
      <sheetName val="Km280_-_Km2(16"/>
      <sheetName val="TH_Ky_Afh6"/>
      <sheetName val="Tkng_hop_QL48_-_6"/>
      <sheetName val="Tong_ket_nhap_kho6"/>
      <sheetName val="Tong_ket6"/>
      <sheetName val="cac_ma_can_huy6"/>
      <sheetName val="Hang_hong6"/>
      <sheetName val="Tham_khao6"/>
      <sheetName val="hang_khong_co_packing6"/>
      <sheetName val="Du_lich6"/>
      <sheetName val="Op_mai_28012"/>
      <sheetName val="QD_cua_HDQ²__)5"/>
      <sheetName val="QD_cua_HDQ²__€)5"/>
      <sheetName val="_PNT-P3_xls_KQKDKT'04-15"/>
      <sheetName val="Cong_ban_1,5_x005f_x005f_x005f_x0013__x05"/>
      <sheetName val="Nov19_Plan5"/>
      <sheetName val="FUONDER_TAN_UYEN_T125"/>
      <sheetName val="_CHIEU_XA__T015"/>
      <sheetName val="ANH_KHANH_DONG_NAI_T12_(2)5"/>
      <sheetName val="XANG_DAU_K55"/>
      <sheetName val="ANH_HAI_T015"/>
      <sheetName val="NAVITRAN_T15"/>
      <sheetName val="VAN_PHU_T015"/>
      <sheetName val="DUONG_BDT_11__823282ms_Hao5"/>
      <sheetName val="CKTANDINHT1_782346_Huong_(2)5"/>
      <sheetName val="UNZAT01743972-_Phuong(vp)_(2)5"/>
      <sheetName val="LONGVANT12_759469_Ms_Van_(2)5"/>
      <sheetName val="GO_THUAN_AN_T_01_784026_(2)5"/>
      <sheetName val="COMPOSIITE_SAI_SON_T_1(2)5"/>
      <sheetName val="PEMARAT01_(2)5"/>
      <sheetName val="SYSTEMT1_780851-Ms_thao_(2)5"/>
      <sheetName val="PUKYONG_T15"/>
      <sheetName val="ASIAPAINT_T115"/>
      <sheetName val="SEUNGBO_T11_782173_Ms_Suong_(25"/>
      <sheetName val="_CHAN_NUOIT12750622_Ms_Tinh_(25"/>
      <sheetName val="NS_t01784465_Ms_quyen_(2)5"/>
      <sheetName val="POMINAT01__(2)5"/>
      <sheetName val="COTTOT01_711018_Ms_nuong_(2)5"/>
      <sheetName val="SuBINHDUONGT_01_5"/>
      <sheetName val="MHET1_784028_lan_anh_(2)5"/>
      <sheetName val="UNZA(xuong)T11743972_phuong_(25"/>
      <sheetName val="KIKIT1_784453Ms_Chau__(2)5"/>
      <sheetName val="ASEFOODT_01(vp)_(2)5"/>
      <sheetName val="NAMKIMT12__MS_(2)5"/>
      <sheetName val="KORYOT_T_12_(2)5"/>
      <sheetName val="NHAT_DONG_T1_817035_msDung_(2)5"/>
      <sheetName val="_COMPASST_01784933_ms_Dung_(2)5"/>
      <sheetName val="HA_LONG_T12(2)5"/>
      <sheetName val="MBT_T01_(2)5"/>
      <sheetName val="CLARIAN_T1_(2)5"/>
      <sheetName val="URCT_1_767025_Ms_Mai_(2)5"/>
      <sheetName val="bao_cao_t_01_(2)5"/>
      <sheetName val="Cong_ban_1,5_x005f_x0013__5"/>
      <sheetName val="MTP_WS_9_May_20116"/>
      <sheetName val="WS_for_MRP_25_Aug6"/>
      <sheetName val="WS_for_MRP_15_Sept6"/>
      <sheetName val="WS_for_MRP_29_Sept6"/>
      <sheetName val="WS_for_MRP_13_Oct6"/>
      <sheetName val="WS_for_MRP_27_Oct6"/>
      <sheetName val="WS_for_MRP_10_Nov6"/>
      <sheetName val="WS_for_MRP_8_Dec-REV6"/>
      <sheetName val="WS_for_MRP_21_Dec6"/>
      <sheetName val="WS_for_MRP_5_Jan6"/>
      <sheetName val="WS_for_MRP_18_Jan6"/>
      <sheetName val="WS_for_MRP_9_Feb6"/>
      <sheetName val="WS_for_MRP_23_Feb6"/>
      <sheetName val="WS_for_MRP_8_Mar6"/>
      <sheetName val="Compared_TT-LT6"/>
      <sheetName val="Export_FC6"/>
      <sheetName val="So_sanh_voi_bang_sang_nay_gui6"/>
      <sheetName val="Tong_ket_nhap_khà6"/>
      <sheetName val="Tong_ket_nhap_kh6"/>
      <sheetName val="Tong_ket_nhap_khÐ6"/>
      <sheetName val="Tong_ket_nhap_khX6"/>
      <sheetName val="Tong_ket_nhap_kh(6"/>
      <sheetName val="Tong_ket_nhap_kh6"/>
      <sheetName val="Tong_ket_nhap_kh°6"/>
      <sheetName val="Tong_ket_nhap_kh6"/>
      <sheetName val="Tong_ket_nhap_kh6"/>
      <sheetName val="Tong_ket_nhap_khø6"/>
      <sheetName val="Tong_ket_nhap_kh@6"/>
      <sheetName val="Tong_ket_nhap_kh¨6"/>
      <sheetName val="Tong_ket_nhap_khH6"/>
      <sheetName val="Tong_ket_nhap_khp6"/>
      <sheetName val="Tong_ket_nhap_kh;6"/>
      <sheetName val="Tong_ket_nhap_khþ6"/>
      <sheetName val="Tong_ket_nhap_kh06"/>
      <sheetName val="Tong_ket_nhap_kh_6"/>
      <sheetName val="Tong_ket_nhap_kh86"/>
      <sheetName val="P_I6"/>
      <sheetName val="Tong_ket_nhap_khª6"/>
      <sheetName val="Tong_ket_nhap_kh`6"/>
      <sheetName val="tt_chu_don6"/>
      <sheetName val="Bang_VL6"/>
      <sheetName val="VL(No_V-c)6"/>
      <sheetName val="He_so6"/>
      <sheetName val="PL_Vua6"/>
      <sheetName val="Chitieu-dam_cac_loai6"/>
      <sheetName val="DG_Dam6"/>
      <sheetName val="DG_chung6"/>
      <sheetName val="VL-dac_chung6"/>
      <sheetName val="CT_1md_&amp;_dau_cong6"/>
      <sheetName val="CT_cong6"/>
      <sheetName val="dg_cong6"/>
      <sheetName val="FORM_jc6"/>
      <sheetName val="Tong_ket_nhap_kh6"/>
      <sheetName val="Cong_ban_1,5„—謀6"/>
      <sheetName val="Tong_ket_nhap_khB6"/>
      <sheetName val="Cong_&quot;an_0,7x0,76"/>
      <sheetName val="Km282_-_Kl2836"/>
      <sheetName val="Tong_hop_Op_m!i6"/>
      <sheetName val="Part_Name_&amp;_Model6"/>
      <sheetName val="Tong_ket_nhap_kh¬6"/>
      <sheetName val="Tong_ket_nhap_khÜ6"/>
      <sheetName val="Tong_ket_nhap_khl6"/>
      <sheetName val="Op_mai_2_x005f_x005f_x005f_x000c__x005f_x005f_x05"/>
      <sheetName val="MTO_REV_06"/>
      <sheetName val="?ong_hop_QL48_-_25"/>
      <sheetName val="7_THAI_NGUYEN5"/>
      <sheetName val="INPUT_DATA5"/>
      <sheetName val="PDcua_TGD5"/>
      <sheetName val="CV_di_ngoai_tnng_(2)5"/>
      <sheetName val="Tk_triNh5"/>
      <sheetName val="Gian_nhiem_vu5"/>
      <sheetName val="QD!ua_TGD_(2)5"/>
      <sheetName val="Tuongcha_5"/>
      <sheetName val="5_lam_(tach)_(2)5"/>
      <sheetName val="TK_1345"/>
      <sheetName val="Tong_hop_Mctduong5"/>
      <sheetName val="Op_mai_2_x005f_x005f_x005f_x005f_x005f_x005f_x011"/>
      <sheetName val="TLC設定_(2)5"/>
      <sheetName val="CVden_ngoai_TCT_(1)7"/>
      <sheetName val="CV_den_ngoai_TCT_(2)7"/>
      <sheetName val="CV_den_ngoai_TCT_(3)7"/>
      <sheetName val="QDcua_TGD7"/>
      <sheetName val="QD_cua_HDQT7"/>
      <sheetName val="QD_cua_HDQT_(2)7"/>
      <sheetName val="CV_di_ngoai_tong7"/>
      <sheetName val="CV_di_ngoai_tong_(2)7"/>
      <sheetName val="To_trinh7"/>
      <sheetName val="Giao_nhiem_vu7"/>
      <sheetName val="QDcua_TGD_(2)7"/>
      <sheetName val="Thong_tu7"/>
      <sheetName val="CV_di_trong__tong7"/>
      <sheetName val="nghi_dinh-CP7"/>
      <sheetName val="CV_den_trong_tong7"/>
      <sheetName val="5_nam_(tach)7"/>
      <sheetName val="5_nam_(tach)_(2)7"/>
      <sheetName val="KH_20037"/>
      <sheetName val="So_Do7"/>
      <sheetName val="KTTSCD_-_DLNA7"/>
      <sheetName val="lapdat_TB_7"/>
      <sheetName val="TNghiªm_TB_7"/>
      <sheetName val="VËt_liÖu7"/>
      <sheetName val="Lap_®at_®iÖn7"/>
      <sheetName val="TNghiÖm_VL7"/>
      <sheetName val="th_7"/>
      <sheetName val="tien_luong7"/>
      <sheetName val="T_77"/>
      <sheetName val="T_87"/>
      <sheetName val="T8_(2)7"/>
      <sheetName val="T_97"/>
      <sheetName val="T_107"/>
      <sheetName val="T_117"/>
      <sheetName val="T_127"/>
      <sheetName val="T11_7"/>
      <sheetName val="Km277_7"/>
      <sheetName val="Op_mai_2747"/>
      <sheetName val="Op_mai_2757"/>
      <sheetName val="Op_mai_2767"/>
      <sheetName val="Op_mai_2777"/>
      <sheetName val="Op_mai_2787"/>
      <sheetName val="Op_mai_2797"/>
      <sheetName val="Op_mai_28013"/>
      <sheetName val="Op_mai_2817"/>
      <sheetName val="Op_mai_2827"/>
      <sheetName val="Op_mai_2837"/>
      <sheetName val="Op_mai_2847"/>
      <sheetName val="Op_mai7"/>
      <sheetName val="TK_1127"/>
      <sheetName val="TK_1317"/>
      <sheetName val="TK_1417"/>
      <sheetName val="TK_1537"/>
      <sheetName val="TK_2117"/>
      <sheetName val="TK_2427"/>
      <sheetName val="TK_3347"/>
      <sheetName val="TK_5117"/>
      <sheetName val="TK_5157"/>
      <sheetName val="TK_9117"/>
      <sheetName val="TK_1547"/>
      <sheetName val="TK_6327"/>
      <sheetName val="phan_tich_DG7"/>
      <sheetName val="gia_vat_lieu7"/>
      <sheetName val="gia_xe_may7"/>
      <sheetName val="gia_nhan_cong7"/>
      <sheetName val="KQKD02-2_(2)7"/>
      <sheetName val="KQKD-2_(2)7"/>
      <sheetName val="KQKD_thu20047"/>
      <sheetName val="tæng_hîp7"/>
      <sheetName val="GS01-chi_TM7"/>
      <sheetName val="GS02-thu_TM7"/>
      <sheetName val="GS03-thu_TGNH7"/>
      <sheetName val="GS04-chi_TGNH7"/>
      <sheetName val="GS06-X_kho7"/>
      <sheetName val="GS08-B_hµng7"/>
      <sheetName val="GS09-k_c_VAT_DV7"/>
      <sheetName val="GS10-lai_tien_vay7"/>
      <sheetName val="GS11-_tÝnh_KHTSC§7"/>
      <sheetName val="Cong_cu7"/>
      <sheetName val="Cong_D757"/>
      <sheetName val="Cong_D1007"/>
      <sheetName val="Cong_D1507"/>
      <sheetName val="Cong_2D1507"/>
      <sheetName val="Cong_ban_0,7x0,77"/>
      <sheetName val="Cong_ban_0,8x0,87"/>
      <sheetName val="Cong_ban_1x17"/>
      <sheetName val="Cong_ban_1x1,27"/>
      <sheetName val="Cong_ban_1,5x1,57"/>
      <sheetName val="Cong_ban_2x1,57"/>
      <sheetName val="Cong_ban_2x27"/>
      <sheetName val="Cot_thep7"/>
      <sheetName val="Tong_hop_(2)7"/>
      <sheetName val="Km274_-_Km2757"/>
      <sheetName val="Km275_-_Km2767"/>
      <sheetName val="Km276_-_Km2777"/>
      <sheetName val="Km277_-_Km2787"/>
      <sheetName val="Km278_-_Km2797"/>
      <sheetName val="Km279_-_Km2807"/>
      <sheetName val="Km280_-_Km2817"/>
      <sheetName val="Km281_-_Km2827"/>
      <sheetName val="Km282_-_Km2837"/>
      <sheetName val="Km283_-_Km2847"/>
      <sheetName val="Km284_-_Km2857"/>
      <sheetName val="Tong_hop_Op_mai7"/>
      <sheetName val="Km277_-_Km278_7"/>
      <sheetName val="Tong_hop_Matduong7"/>
      <sheetName val="Kluong_phu7"/>
      <sheetName val="Lan_can7"/>
      <sheetName val="Ho_lan7"/>
      <sheetName val="Coc_tieu7"/>
      <sheetName val="Bien_bao7"/>
      <sheetName val="TH_Ky_Anh7"/>
      <sheetName val="Sheet2_(2)7"/>
      <sheetName val="CV_den_trong_to聮g7"/>
      <sheetName val="kl_m_m_d7"/>
      <sheetName val="kl_vt_tho7"/>
      <sheetName val="kl_dat7"/>
      <sheetName val="xin_kinh_phi7"/>
      <sheetName val="lan_trai7"/>
      <sheetName val="thuoc_no7"/>
      <sheetName val="so_thuc_pham7"/>
      <sheetName val="FORM_hc7"/>
      <sheetName val="FORM_pc7"/>
      <sheetName val="TH__goi_4-x7"/>
      <sheetName val="Oð_mai_2797"/>
      <sheetName val="Tong_hopQ48-17"/>
      <sheetName val="Tong_hop_QL48_-_27"/>
      <sheetName val="Tong_hop_QL477"/>
      <sheetName val="Tong_hop_QL48_-_37"/>
      <sheetName val="Chi_tiet_don_gia_khoi_phuc7"/>
      <sheetName val="Du_toan_chi_tiet_coc_nuoc7"/>
      <sheetName val="Du_toan_chi_tiet_coc7"/>
      <sheetName val="Phan_tich_don_gia_chi_tiet7"/>
      <sheetName val="Nhap_don_gia_VL_dia_phuong7"/>
      <sheetName val="Luong_mot_ngay_cong_xay_lap7"/>
      <sheetName val="Luong_mot_ngay_cong_khao_sat7"/>
      <sheetName val="Xaylap_7"/>
      <sheetName val="Nhan_cong7"/>
      <sheetName val="mau_kiem_ke7"/>
      <sheetName val="quyet_toan_HD_20007"/>
      <sheetName val="quyet_toan_hoa_don_20017"/>
      <sheetName val="kiem_ke_hoa_don_20017"/>
      <sheetName val="QUY_III_027"/>
      <sheetName val="QUY_IV_027"/>
      <sheetName val="QUYET_TOAN_027"/>
      <sheetName val="Km27'_-_Km2787"/>
      <sheetName val="XN_17"/>
      <sheetName val="CT_XN17"/>
      <sheetName val="CT_XNCK7"/>
      <sheetName val="S_hai7"/>
      <sheetName val="CT_N027"/>
      <sheetName val="C_Sap_CT37"/>
      <sheetName val="CT_Csap_CT37"/>
      <sheetName val="Quan_trac7"/>
      <sheetName val="CS_LB7"/>
      <sheetName val="88_HBT7"/>
      <sheetName val="CT_69II7"/>
      <sheetName val="37_HV7"/>
      <sheetName val="CT_VPCP_6tang7"/>
      <sheetName val="Son_nha_kinh_VPCP7"/>
      <sheetName val="CT_VPCP_son7"/>
      <sheetName val="CT_HMVPCP7"/>
      <sheetName val="Coc_67"/>
      <sheetName val="Deo_nai7"/>
      <sheetName val="CKD_than7"/>
      <sheetName val="CTT_Thong_nhat7"/>
      <sheetName val="CTT_Nui_beo7"/>
      <sheetName val="CTT_cao_son7"/>
      <sheetName val="CTT_Khe_cham7"/>
      <sheetName val="XNxlva_sxthanKCII7"/>
      <sheetName val="Cam_Y_ut_KC7"/>
      <sheetName val="CTxay_lap_mo_CP7"/>
      <sheetName val="CTdo_luong_GDSP7"/>
      <sheetName val="Dong_bac7"/>
      <sheetName val="Cac_cang_UT_mua_than_Dong_bac7"/>
      <sheetName val="cua_hang_vtu7"/>
      <sheetName val="Khach_hang_le_7"/>
      <sheetName val="nhat_ky_57"/>
      <sheetName val="cac_cong_ty_van_tai7"/>
      <sheetName val="Thang10-2002_7"/>
      <sheetName val="Sheet1_(3)7"/>
      <sheetName val="xnt_1_CP7"/>
      <sheetName val="xnt_2_cp7"/>
      <sheetName val="xnt_3_CP7"/>
      <sheetName val="xnt_4_CP7"/>
      <sheetName val="BC_tuan17"/>
      <sheetName val="BC_tuan27"/>
      <sheetName val="BC_tuan37"/>
      <sheetName val="BC_tuan47"/>
      <sheetName val="DSo_NVBH7"/>
      <sheetName val="Song_ban_0,7x0,77"/>
      <sheetName val="Cong_ban_0,8x_,87"/>
      <sheetName val="Bao_cao_KQTH_quy_hoach_1357"/>
      <sheetName val="Khac_DP7"/>
      <sheetName val="Khoi_than_7"/>
      <sheetName val="cocB40_5B7"/>
      <sheetName val="cocD50_9A7"/>
      <sheetName val="cocD75_167"/>
      <sheetName val="xdcb_01-20037"/>
      <sheetName val="BAO_CAO_AN7"/>
      <sheetName val="Ton_31_17"/>
      <sheetName val="NhapT_27"/>
      <sheetName val="Xuat_T_27"/>
      <sheetName val="Ton_28_27"/>
      <sheetName val="H_Tra7"/>
      <sheetName val="Hang_CTY_TRA_LAI7"/>
      <sheetName val="Hang_NV_Tra_Lai7"/>
      <sheetName val="Km283_-_Jm2847"/>
      <sheetName val="coc_B80_TD257"/>
      <sheetName val="P27_B807"/>
      <sheetName val="Coc23_B807"/>
      <sheetName val="cong_B80_C47"/>
      <sheetName val="VÃt_liÖu7"/>
      <sheetName val="XNxlva_sxthanKCIÉ7"/>
      <sheetName val="T__1316"/>
      <sheetName val="TL33-13_147"/>
      <sheetName val="TL033_,2,47"/>
      <sheetName val="TL_0331,27"/>
      <sheetName val="Lap_®at_®hÖn7"/>
      <sheetName val="ct_luong_7"/>
      <sheetName val="Nhap_6T7"/>
      <sheetName val="baocaochinh(qui1_05)_(DC)7"/>
      <sheetName val="Ctuluongq_1_057"/>
      <sheetName val="BANG_PHAN_BO_qui1_05(DC)7"/>
      <sheetName val="BANG_PHAN_BO_quiII_057"/>
      <sheetName val="bao_cac_cinh_Qui_II-20057"/>
      <sheetName val="QD_c5a_HDQT_(2)7"/>
      <sheetName val="So_lieu7"/>
      <sheetName val="tt_chu_dong7"/>
      <sheetName val="Tinh_j+cvi7"/>
      <sheetName val="Tinh_MoP7"/>
      <sheetName val="giai_he_27"/>
      <sheetName val="For_Summary7"/>
      <sheetName val="For_Summary(KG)7"/>
      <sheetName val="PP_Cloth7"/>
      <sheetName val="Mix-PP_Cloth7"/>
      <sheetName val="Material_Price-PP7"/>
      <sheetName val="Thang_077"/>
      <sheetName val="k,_vt_tho7"/>
      <sheetName val="Km280_࠭_Km2817"/>
      <sheetName val="mua_vao7"/>
      <sheetName val="chi_phi_7"/>
      <sheetName val="ban_ra_10%7"/>
      <sheetName val="_PNT-P3_xlsUTong_hop_(2)6"/>
      <sheetName val="Km276_-_Ke2777"/>
      <sheetName val="_PNT-P3_xlsUKm279_-_Km2806"/>
      <sheetName val="Ban_pha_27"/>
      <sheetName val="ESTI_7"/>
      <sheetName val="Don_gia7"/>
      <sheetName val="Nhap_du_lieu7"/>
      <sheetName val="7000_0007"/>
      <sheetName val="Tong_(op7"/>
      <sheetName val="Coc_4ieu7"/>
      <sheetName val="K-280_-_Km2817"/>
      <sheetName val="Xa9lap_7"/>
      <sheetName val="K43+0_00_-_338_Trai7"/>
      <sheetName val="Du_tnan_chi_tiet_coc_nuoc7"/>
      <sheetName val="QD_cua_7"/>
      <sheetName val="Giao_nhÿÿÿÿvu7"/>
      <sheetName val="K_O7"/>
      <sheetName val="xang__clc7"/>
      <sheetName val="t01_067"/>
      <sheetName val="TNghiÖ-_VL7"/>
      <sheetName val="Giao_nhie-_vu7"/>
      <sheetName val="So_TSCD7"/>
      <sheetName val="Bang_phan_bo_KH_TSCD7"/>
      <sheetName val="The_TSCD7"/>
      <sheetName val="BTH-_P_Chi_7"/>
      <sheetName val="BTH_NVL7"/>
      <sheetName val="NK_SO_CAI7"/>
      <sheetName val="The_tinh_Z7"/>
      <sheetName val="So_CFSXKD7"/>
      <sheetName val="So_TGNH_20027"/>
      <sheetName val="So_quy_TM_20027"/>
      <sheetName val="SCT_NVL7"/>
      <sheetName val="SCT_TK_1317"/>
      <sheetName val="So_theo_doi_thue_GTGT_20027"/>
      <sheetName val="BTH-_P_Thu7"/>
      <sheetName val="CV_den_trong_to_g6"/>
      <sheetName val="Ho_la_7"/>
      <sheetName val="O0_mai_2797"/>
      <sheetName val="5_nam_(tac`)_(2)7"/>
      <sheetName val="D%o_nai7"/>
      <sheetName val="CTT_cao_so_7"/>
      <sheetName val="XNxlva_sxdhanKCII7"/>
      <sheetName val="DG_7"/>
      <sheetName val="QD_cua_HDQ²6"/>
      <sheetName val="Km280___Km2816"/>
      <sheetName val="Khach_iang_le_7"/>
      <sheetName val="_PNT-P3_xlsѝKQKDKT'04-16"/>
      <sheetName val="Tong_hopQ48­17"/>
      <sheetName val="GS08)B_hµng7"/>
      <sheetName val="Tong_hop_ၑL48_-_27"/>
      <sheetName val="Tong_hop$Op_mai7"/>
      <sheetName val="ၔong_hop_QL48_-_27"/>
      <sheetName val="_âO7"/>
      <sheetName val="_âOŽ7"/>
      <sheetName val="Mp_mai_2757"/>
      <sheetName val="Diem_mon_hoc7"/>
      <sheetName val="Tong_hop_diem7"/>
      <sheetName val="HoTen-khong_duoc_xoa7"/>
      <sheetName val="Giao_nhiem_fu7"/>
      <sheetName val="QDcea_TGD_(2)7"/>
      <sheetName val="Tkng_hop_QL48_-_27"/>
      <sheetName val="T[_1317"/>
      <sheetName val="[PNT-P3_xlsUTong_hop_(2)7"/>
      <sheetName val="[PNT-P3_xlsUKm279_-_Km2807"/>
      <sheetName val="CV_den_trong_to?g7"/>
      <sheetName val="Km280_?_Km2817"/>
      <sheetName val="[PNT-P3_xlsѝKQKDKT'04-17"/>
      <sheetName val="Op_mai_2_x005f_x005f_x005f_x005f_x005f_x005f_x012"/>
      <sheetName val="Cong_ban_1,5_x005f_x005f_x005f_x005f_x007"/>
      <sheetName val="Op_mai_2_x005f_x005f_x005f_x000c_6"/>
      <sheetName val="Cong_ban_1,5_x005f_x005f_x005f_x0013_6"/>
      <sheetName val="Km_x005f_x005f_x005f_x0012_77_6"/>
      <sheetName val="Op_mai_2_x005f_x000c__x005f_x0000_6"/>
      <sheetName val="Cong_ban_1,5_x005f_x0013__x005f_x0000_6"/>
      <sheetName val="Km_x005f_x0012_77_6"/>
      <sheetName val="Op_mai_2_x005f_x000c_6"/>
      <sheetName val="Cong_ban_1,5_x005f_x0013_6"/>
      <sheetName val="Op?mai_2807"/>
      <sheetName val="QD_cua_HDQ²??)7"/>
      <sheetName val="QD_cua_HDQ²??€)7"/>
      <sheetName val="MTO_REV_2(ARMOR)7"/>
      <sheetName val="Ther_cao_7"/>
      <sheetName val="So_NVL7"/>
      <sheetName val="Nhat_ký_chung7"/>
      <sheetName val="So_1317"/>
      <sheetName val="So_3317"/>
      <sheetName val="So_1337"/>
      <sheetName val="So_33317"/>
      <sheetName val="So_3347"/>
      <sheetName val="So_9117"/>
      <sheetName val="So_4217"/>
      <sheetName val="[PNT-P3_xls?KQKDKT'04-17"/>
      <sheetName val="Cong_baj_2x1,57"/>
      <sheetName val="Thue_NK7"/>
      <sheetName val="Hang_NK7"/>
      <sheetName val="Jet1-_CP_327"/>
      <sheetName val="Jet2-_Binh_Minh_017"/>
      <sheetName val="Cac_cang_UT_mua_thal_Dong_bac7"/>
      <sheetName val="CVden_nw8ai_TCT_(1)7"/>
      <sheetName val="Tong_hnp_QL477"/>
      <sheetName val="Tong_hop_xuat_kho_nvl7"/>
      <sheetName val="Xuat_kho7"/>
      <sheetName val="Tong_hop_so_lieu_tai_nhap_kho7"/>
      <sheetName val="tai_nhap_kho7"/>
      <sheetName val="Nhap_kho7"/>
      <sheetName val="Tong_ket_nhap_kh¸7"/>
      <sheetName val="Tong_ket_nhap_kh57"/>
      <sheetName val="Tong_ket_nhap_khÈ7"/>
      <sheetName val="Tkng_hop_QL48_-_57"/>
      <sheetName val="Cong_ban_0,7p0,77"/>
      <sheetName val="Km275_-_Ke2767"/>
      <sheetName val="Km280_-_Km2(17"/>
      <sheetName val="TH_Ky_Afh7"/>
      <sheetName val="Tkng_hop_QL48_-_7"/>
      <sheetName val="Tong_ket_nhap_kho7"/>
      <sheetName val="Tong_ket7"/>
      <sheetName val="cac_ma_can_huy7"/>
      <sheetName val="Hang_hong7"/>
      <sheetName val="Tham_khao7"/>
      <sheetName val="hang_khong_co_packing7"/>
      <sheetName val="Du_lich7"/>
      <sheetName val="Op_mai_28014"/>
      <sheetName val="QD_cua_HDQ²__)6"/>
      <sheetName val="QD_cua_HDQ²__€)6"/>
      <sheetName val="_PNT-P3_xls_KQKDKT'04-16"/>
      <sheetName val="Cong_ban_1,5_x005f_x005f_x005f_x0013__x06"/>
      <sheetName val="Nov19_Plan6"/>
      <sheetName val="FUONDER_TAN_UYEN_T126"/>
      <sheetName val="_CHIEU_XA__T016"/>
      <sheetName val="ANH_KHANH_DONG_NAI_T12_(2)6"/>
      <sheetName val="XANG_DAU_K56"/>
      <sheetName val="ANH_HAI_T016"/>
      <sheetName val="NAVITRAN_T16"/>
      <sheetName val="VAN_PHU_T016"/>
      <sheetName val="DUONG_BDT_11__823282ms_Hao6"/>
      <sheetName val="CKTANDINHT1_782346_Huong_(2)6"/>
      <sheetName val="UNZAT01743972-_Phuong(vp)_(2)6"/>
      <sheetName val="LONGVANT12_759469_Ms_Van_(2)6"/>
      <sheetName val="GO_THUAN_AN_T_01_784026_(2)6"/>
      <sheetName val="COMPOSIITE_SAI_SON_T_1(2)6"/>
      <sheetName val="PEMARAT01_(2)6"/>
      <sheetName val="SYSTEMT1_780851-Ms_thao_(2)6"/>
      <sheetName val="PUKYONG_T16"/>
      <sheetName val="ASIAPAINT_T116"/>
      <sheetName val="SEUNGBO_T11_782173_Ms_Suong_(26"/>
      <sheetName val="_CHAN_NUOIT12750622_Ms_Tinh_(26"/>
      <sheetName val="NS_t01784465_Ms_quyen_(2)6"/>
      <sheetName val="POMINAT01__(2)6"/>
      <sheetName val="COTTOT01_711018_Ms_nuong_(2)6"/>
      <sheetName val="SuBINHDUONGT_01_6"/>
      <sheetName val="MHET1_784028_lan_anh_(2)6"/>
      <sheetName val="UNZA(xuong)T11743972_phuong_(26"/>
      <sheetName val="KIKIT1_784453Ms_Chau__(2)6"/>
      <sheetName val="ASEFOODT_01(vp)_(2)6"/>
      <sheetName val="NAMKIMT12__MS_(2)6"/>
      <sheetName val="KORYOT_T_12_(2)6"/>
      <sheetName val="NHAT_DONG_T1_817035_msDung_(2)6"/>
      <sheetName val="_COMPASST_01784933_ms_Dung_(2)6"/>
      <sheetName val="HA_LONG_T12(2)6"/>
      <sheetName val="MBT_T01_(2)6"/>
      <sheetName val="CLARIAN_T1_(2)6"/>
      <sheetName val="URCT_1_767025_Ms_Mai_(2)6"/>
      <sheetName val="bao_cao_t_01_(2)6"/>
      <sheetName val="Cong_ban_1,5_x005f_x0013__6"/>
      <sheetName val="MTP_WS_9_May_20117"/>
      <sheetName val="WS_for_MRP_25_Aug7"/>
      <sheetName val="WS_for_MRP_15_Sept7"/>
      <sheetName val="WS_for_MRP_29_Sept7"/>
      <sheetName val="WS_for_MRP_13_Oct7"/>
      <sheetName val="WS_for_MRP_27_Oct7"/>
      <sheetName val="WS_for_MRP_10_Nov7"/>
      <sheetName val="WS_for_MRP_8_Dec-REV7"/>
      <sheetName val="WS_for_MRP_21_Dec7"/>
      <sheetName val="WS_for_MRP_5_Jan7"/>
      <sheetName val="WS_for_MRP_18_Jan7"/>
      <sheetName val="WS_for_MRP_9_Feb7"/>
      <sheetName val="WS_for_MRP_23_Feb7"/>
      <sheetName val="WS_for_MRP_8_Mar7"/>
      <sheetName val="Compared_TT-LT7"/>
      <sheetName val="Export_FC7"/>
      <sheetName val="So_sanh_voi_bang_sang_nay_gui7"/>
      <sheetName val="Tong_ket_nhap_khà7"/>
      <sheetName val="Tong_ket_nhap_kh7"/>
      <sheetName val="Tong_ket_nhap_khÐ7"/>
      <sheetName val="Tong_ket_nhap_khX7"/>
      <sheetName val="Tong_ket_nhap_kh(7"/>
      <sheetName val="Tong_ket_nhap_kh7"/>
      <sheetName val="Tong_ket_nhap_kh°7"/>
      <sheetName val="Tong_ket_nhap_kh7"/>
      <sheetName val="Tong_ket_nhap_kh7"/>
      <sheetName val="Tong_ket_nhap_khø7"/>
      <sheetName val="Tong_ket_nhap_kh@7"/>
      <sheetName val="Tong_ket_nhap_kh¨7"/>
      <sheetName val="Tong_ket_nhap_khH7"/>
      <sheetName val="Tong_ket_nhap_khp7"/>
      <sheetName val="Tong_ket_nhap_kh;7"/>
      <sheetName val="Tong_ket_nhap_khþ7"/>
      <sheetName val="Tong_ket_nhap_kh07"/>
      <sheetName val="Tong_ket_nhap_kh_7"/>
      <sheetName val="Tong_ket_nhap_kh87"/>
      <sheetName val="P_I7"/>
      <sheetName val="Tong_ket_nhap_khª7"/>
      <sheetName val="Tong_ket_nhap_kh`7"/>
      <sheetName val="tt_chu_don7"/>
      <sheetName val="Bang_VL7"/>
      <sheetName val="VL(No_V-c)7"/>
      <sheetName val="He_so7"/>
      <sheetName val="PL_Vua7"/>
      <sheetName val="Chitieu-dam_cac_loai7"/>
      <sheetName val="DG_Dam7"/>
      <sheetName val="DG_chung7"/>
      <sheetName val="VL-dac_chung7"/>
      <sheetName val="CT_1md_&amp;_dau_cong7"/>
      <sheetName val="CT_cong7"/>
      <sheetName val="dg_cong7"/>
      <sheetName val="FORM_jc7"/>
      <sheetName val="Tong_ket_nhap_kh7"/>
      <sheetName val="Cong_ban_1,5„—謀7"/>
      <sheetName val="Tong_ket_nhap_khB7"/>
      <sheetName val="Cong_&quot;an_0,7x0,77"/>
      <sheetName val="Km282_-_Kl2837"/>
      <sheetName val="Tong_hop_Op_m!i7"/>
      <sheetName val="Part_Name_&amp;_Model7"/>
      <sheetName val="Tong_ket_nhap_kh¬7"/>
      <sheetName val="Tong_ket_nhap_khÜ7"/>
      <sheetName val="Tong_ket_nhap_khl7"/>
      <sheetName val="Op_mai_2_x005f_x005f_x005f_x000c__x005f_x005f_x06"/>
      <sheetName val="MTO_REV_07"/>
      <sheetName val="?ong_hop_QL48_-_26"/>
      <sheetName val="7_THAI_NGUYEN6"/>
      <sheetName val="INPUT_DATA6"/>
      <sheetName val="PDcua_TGD6"/>
      <sheetName val="CV_di_ngoai_tnng_(2)6"/>
      <sheetName val="Tk_triNh6"/>
      <sheetName val="Gian_nhiem_vu6"/>
      <sheetName val="QD!ua_TGD_(2)6"/>
      <sheetName val="Tuongcha_6"/>
      <sheetName val="5_lam_(tach)_(2)6"/>
      <sheetName val="TK_1346"/>
      <sheetName val="Tong_hop_Mctduong6"/>
      <sheetName val="Op_mai_2_x005f_x005f_x005f_x005f_x005f_x005f_x013"/>
      <sheetName val="TLC設定_(2)6"/>
      <sheetName val="TLC設定 (2)"/>
      <sheetName val="CVden_ngoai_TCT_(1)9"/>
      <sheetName val="CV_den_ngoai_TCT_(2)9"/>
      <sheetName val="CV_den_ngoai_TCT_(3)9"/>
      <sheetName val="QDcua_TGD9"/>
      <sheetName val="QD_cua_HDQT9"/>
      <sheetName val="QD_cua_HDQT_(2)9"/>
      <sheetName val="CV_di_ngoai_tong9"/>
      <sheetName val="CV_di_ngoai_tong_(2)9"/>
      <sheetName val="To_trinh9"/>
      <sheetName val="Giao_nhiem_vu9"/>
      <sheetName val="QDcua_TGD_(2)9"/>
      <sheetName val="Thong_tu9"/>
      <sheetName val="CV_di_trong__tong9"/>
      <sheetName val="nghi_dinh-CP9"/>
      <sheetName val="CV_den_trong_tong9"/>
      <sheetName val="So_Do9"/>
      <sheetName val="KTTSCD_-_DLNA9"/>
      <sheetName val="lapdat_TB_9"/>
      <sheetName val="TNghiªm_TB_9"/>
      <sheetName val="VËt_liÖu9"/>
      <sheetName val="Lap_®at_®iÖn9"/>
      <sheetName val="TNghiÖm_VL9"/>
      <sheetName val="th_9"/>
      <sheetName val="tien_luong9"/>
      <sheetName val="T_79"/>
      <sheetName val="T_89"/>
      <sheetName val="T8_(2)9"/>
      <sheetName val="T_99"/>
      <sheetName val="T_109"/>
      <sheetName val="T_119"/>
      <sheetName val="T_129"/>
      <sheetName val="T11_9"/>
      <sheetName val="tæng_hîp9"/>
      <sheetName val="GS01-chi_TM9"/>
      <sheetName val="GS02-thu_TM9"/>
      <sheetName val="GS03-thu_TGNH9"/>
      <sheetName val="GS04-chi_TGNH9"/>
      <sheetName val="GS06-X_kho9"/>
      <sheetName val="GS08-B_hµng9"/>
      <sheetName val="GS09-k_c_VAT_DV9"/>
      <sheetName val="GS10-lai_tien_vay9"/>
      <sheetName val="GS11-_tÝnh_KHTSC§9"/>
      <sheetName val="Km277_9"/>
      <sheetName val="Op_mai_2749"/>
      <sheetName val="Op_mai_2759"/>
      <sheetName val="Op_mai_2769"/>
      <sheetName val="Op_mai_2779"/>
      <sheetName val="Op_mai_2789"/>
      <sheetName val="Op_mai_2799"/>
      <sheetName val="Op_mai_28017"/>
      <sheetName val="Op_mai_2819"/>
      <sheetName val="Op_mai_2829"/>
      <sheetName val="Op_mai_2839"/>
      <sheetName val="Op_mai_2849"/>
      <sheetName val="Op_mai9"/>
      <sheetName val="5_nam_(tach)9"/>
      <sheetName val="5_nam_(tach)_(2)9"/>
      <sheetName val="KH_20039"/>
      <sheetName val="TK_1129"/>
      <sheetName val="TK_1319"/>
      <sheetName val="TK_1419"/>
      <sheetName val="TK_1539"/>
      <sheetName val="TK_2119"/>
      <sheetName val="TK_2429"/>
      <sheetName val="TK_3349"/>
      <sheetName val="TK_5119"/>
      <sheetName val="TK_5159"/>
      <sheetName val="TK_9119"/>
      <sheetName val="TK_1549"/>
      <sheetName val="TK_6329"/>
      <sheetName val="TH_Ky_Anh9"/>
      <sheetName val="Sheet2_(2)9"/>
      <sheetName val="Cong_cu9"/>
      <sheetName val="Cong_D759"/>
      <sheetName val="Cong_D1009"/>
      <sheetName val="Cong_D1509"/>
      <sheetName val="Cong_2D1509"/>
      <sheetName val="Cong_ban_0,7x0,79"/>
      <sheetName val="Cong_ban_0,8x0,89"/>
      <sheetName val="Cong_ban_1x19"/>
      <sheetName val="Cong_ban_1x1,29"/>
      <sheetName val="Cong_ban_1,5x1,59"/>
      <sheetName val="Cong_ban_2x1,59"/>
      <sheetName val="Cong_ban_2x29"/>
      <sheetName val="Cot_thep9"/>
      <sheetName val="Tong_hop_(2)9"/>
      <sheetName val="Km274_-_Km2759"/>
      <sheetName val="Km275_-_Km2769"/>
      <sheetName val="Km276_-_Km2779"/>
      <sheetName val="Km277_-_Km2789"/>
      <sheetName val="Km278_-_Km2799"/>
      <sheetName val="Km279_-_Km2809"/>
      <sheetName val="Km280_-_Km2819"/>
      <sheetName val="Km281_-_Km2829"/>
      <sheetName val="Km282_-_Km2839"/>
      <sheetName val="Km283_-_Km2849"/>
      <sheetName val="Km284_-_Km2859"/>
      <sheetName val="Tong_hop_Op_mai9"/>
      <sheetName val="Km277_-_Km278_9"/>
      <sheetName val="Tong_hop_Matduong9"/>
      <sheetName val="Kluong_phu9"/>
      <sheetName val="Lan_can9"/>
      <sheetName val="Ho_lan9"/>
      <sheetName val="Coc_tieu9"/>
      <sheetName val="Bien_bao9"/>
      <sheetName val="mau_kiem_ke9"/>
      <sheetName val="quyet_toan_HD_20009"/>
      <sheetName val="quyet_toan_hoa_don_20019"/>
      <sheetName val="kiem_ke_hoa_don_20019"/>
      <sheetName val="QUY_III_029"/>
      <sheetName val="QUY_IV_029"/>
      <sheetName val="QUYET_TOAN_029"/>
      <sheetName val="FORM_hc9"/>
      <sheetName val="FORM_pc9"/>
      <sheetName val="TH__goi_4-x9"/>
      <sheetName val="KQKD02-2_(2)9"/>
      <sheetName val="KQKD-2_(2)9"/>
      <sheetName val="KQKD_thu20049"/>
      <sheetName val="xnt_1_CP9"/>
      <sheetName val="xnt_2_cp9"/>
      <sheetName val="xnt_3_CP9"/>
      <sheetName val="xnt_4_CP9"/>
      <sheetName val="BC_tuan19"/>
      <sheetName val="BC_tuan29"/>
      <sheetName val="BC_tuan39"/>
      <sheetName val="BC_tuan49"/>
      <sheetName val="DSo_NVBH9"/>
      <sheetName val="phan_tich_DG9"/>
      <sheetName val="gia_vat_lieu9"/>
      <sheetName val="gia_xe_may9"/>
      <sheetName val="gia_nhan_cong9"/>
      <sheetName val="Tong_hopQ48-19"/>
      <sheetName val="Tong_hop_QL48_-_29"/>
      <sheetName val="Tong_hop_QL479"/>
      <sheetName val="Tong_hop_QL48_-_39"/>
      <sheetName val="Chi_tiet_don_gia_khoi_phuc9"/>
      <sheetName val="Du_toan_chi_tiet_coc_nuoc9"/>
      <sheetName val="Du_toan_chi_tiet_coc9"/>
      <sheetName val="Phan_tich_don_gia_chi_tiet9"/>
      <sheetName val="Nhap_don_gia_VL_dia_phuong9"/>
      <sheetName val="Luong_mot_ngay_cong_xay_lap9"/>
      <sheetName val="Luong_mot_ngay_cong_khao_sat9"/>
      <sheetName val="xdcb_01-20039"/>
      <sheetName val="CV_den_trong_to聮g9"/>
      <sheetName val="kl_m_m_d9"/>
      <sheetName val="kl_vt_tho9"/>
      <sheetName val="kl_dat9"/>
      <sheetName val="xin_kinh_phi9"/>
      <sheetName val="lan_trai9"/>
      <sheetName val="thuoc_no9"/>
      <sheetName val="so_thuc_pham9"/>
      <sheetName val="Oð_mai_2799"/>
      <sheetName val="Coc_69"/>
      <sheetName val="Deo_nai9"/>
      <sheetName val="CKD_than9"/>
      <sheetName val="CTT_Thong_nhat9"/>
      <sheetName val="CTT_Nui_beo9"/>
      <sheetName val="CTT_cao_son9"/>
      <sheetName val="CTT_Khe_cham9"/>
      <sheetName val="XNxlva_sxthanKCII9"/>
      <sheetName val="Cam_Y_ut_KC9"/>
      <sheetName val="CTxay_lap_mo_CP9"/>
      <sheetName val="CTdo_luong_GDSP9"/>
      <sheetName val="Dong_bac9"/>
      <sheetName val="Cac_cang_UT_mua_than_Dong_bac9"/>
      <sheetName val="cua_hang_vtu9"/>
      <sheetName val="Khach_hang_le_9"/>
      <sheetName val="nhat_ky_59"/>
      <sheetName val="cac_cong_ty_van_tai9"/>
      <sheetName val="Xaylap_9"/>
      <sheetName val="Nhan_cong9"/>
      <sheetName val="XN_19"/>
      <sheetName val="CT_XN19"/>
      <sheetName val="CT_XNCK9"/>
      <sheetName val="S_hai9"/>
      <sheetName val="CT_N029"/>
      <sheetName val="C_Sap_CT39"/>
      <sheetName val="CT_Csap_CT39"/>
      <sheetName val="Quan_trac9"/>
      <sheetName val="CS_LB9"/>
      <sheetName val="88_HBT9"/>
      <sheetName val="CT_69II9"/>
      <sheetName val="37_HV9"/>
      <sheetName val="CT_VPCP_6tang9"/>
      <sheetName val="Son_nha_kinh_VPCP9"/>
      <sheetName val="CT_VPCP_son9"/>
      <sheetName val="CT_HMVPCP9"/>
      <sheetName val="BAO_CAO_AN9"/>
      <sheetName val="Ton_31_19"/>
      <sheetName val="NhapT_29"/>
      <sheetName val="Xuat_T_29"/>
      <sheetName val="Ton_28_29"/>
      <sheetName val="H_Tra9"/>
      <sheetName val="Hang_CTY_TRA_LAI9"/>
      <sheetName val="Hang_NV_Tra_Lai9"/>
      <sheetName val="Km27'_-_Km2789"/>
      <sheetName val="Thang10-2002_9"/>
      <sheetName val="Sheet1_(3)9"/>
      <sheetName val="Song_ban_0,7x0,79"/>
      <sheetName val="Cong_ban_0,8x_,89"/>
      <sheetName val="Km283_-_Jm2849"/>
      <sheetName val="Bao_cao_KQTH_quy_hoach_1359"/>
      <sheetName val="cocB40_5B9"/>
      <sheetName val="cocD50_9A9"/>
      <sheetName val="cocD75_169"/>
      <sheetName val="coc_B80_TD259"/>
      <sheetName val="P27_B809"/>
      <sheetName val="Coc23_B809"/>
      <sheetName val="cong_B80_C49"/>
      <sheetName val="VÃt_liÖu9"/>
      <sheetName val="XNxlva_sxthanKCIÉ9"/>
      <sheetName val="T[_1319"/>
      <sheetName val="TL33-13_149"/>
      <sheetName val="TL033_,2,49"/>
      <sheetName val="TL_0331,29"/>
      <sheetName val="Lap_®at_®hÖn9"/>
      <sheetName val="ct_luong_9"/>
      <sheetName val="Nhap_6T9"/>
      <sheetName val="baocaochinh(qui1_05)_(DC)9"/>
      <sheetName val="Ctuluongq_1_059"/>
      <sheetName val="BANG_PHAN_BO_qui1_05(DC)9"/>
      <sheetName val="BANG_PHAN_BO_quiII_059"/>
      <sheetName val="bao_cac_cinh_Qui_II-20059"/>
      <sheetName val="QD_c5a_HDQT_(2)9"/>
      <sheetName val="So_lieu9"/>
      <sheetName val="tt_chu_dong9"/>
      <sheetName val="Tinh_j+cvi9"/>
      <sheetName val="Tinh_MoP9"/>
      <sheetName val="giai_he_29"/>
      <sheetName val="Khac_DP9"/>
      <sheetName val="Khoi_than_9"/>
      <sheetName val="For_Summary9"/>
      <sheetName val="For_Summary(KG)9"/>
      <sheetName val="PP_Cloth9"/>
      <sheetName val="Mix-PP_Cloth9"/>
      <sheetName val="Material_Price-PP9"/>
      <sheetName val="Thang_079"/>
      <sheetName val="k,_vt_tho9"/>
      <sheetName val="Km280_࠭_Km2819"/>
      <sheetName val="mua_vao9"/>
      <sheetName val="chi_phi_9"/>
      <sheetName val="ban_ra_10%9"/>
      <sheetName val="[PNT-P3_xlsUTong_hop_(2)9"/>
      <sheetName val="Km276_-_Ke2779"/>
      <sheetName val="[PNT-P3_xlsUKm279_-_Km2809"/>
      <sheetName val="Ban_pha_29"/>
      <sheetName val="ESTI_9"/>
      <sheetName val="Don_gia9"/>
      <sheetName val="Nhap_du_lieu9"/>
      <sheetName val="7000_0009"/>
      <sheetName val="Tong_(op9"/>
      <sheetName val="Coc_4ieu9"/>
      <sheetName val="K-280_-_Km2819"/>
      <sheetName val="Xa9lap_9"/>
      <sheetName val="K43+0_00_-_338_Trai9"/>
      <sheetName val="Du_tnan_chi_tiet_coc_nuoc9"/>
      <sheetName val="QD_cua_9"/>
      <sheetName val="Giao_nhÿÿÿÿvu9"/>
      <sheetName val="K_O9"/>
      <sheetName val="xang__clc9"/>
      <sheetName val="t01_069"/>
      <sheetName val="TNghiÖ-_VL9"/>
      <sheetName val="Giao_nhie-_vu9"/>
      <sheetName val="So_TSCD9"/>
      <sheetName val="Bang_phan_bo_KH_TSCD9"/>
      <sheetName val="The_TSCD9"/>
      <sheetName val="BTH-_P_Chi_9"/>
      <sheetName val="BTH_NVL9"/>
      <sheetName val="NK_SO_CAI9"/>
      <sheetName val="The_tinh_Z9"/>
      <sheetName val="So_CFSXKD9"/>
      <sheetName val="So_TGNH_20029"/>
      <sheetName val="So_quy_TM_20029"/>
      <sheetName val="SCT_NVL9"/>
      <sheetName val="SCT_TK_1319"/>
      <sheetName val="So_theo_doi_thue_GTGT_20029"/>
      <sheetName val="BTH-_P_Thu9"/>
      <sheetName val="CV_den_trong_to?g9"/>
      <sheetName val="Ho_la_9"/>
      <sheetName val="O0_mai_2799"/>
      <sheetName val="5_nam_(tac`)_(2)9"/>
      <sheetName val="D%o_nai9"/>
      <sheetName val="CTT_cao_so_9"/>
      <sheetName val="XNxlva_sxdhanKCII9"/>
      <sheetName val="DG_9"/>
      <sheetName val="Km280_?_Km2819"/>
      <sheetName val="Khach_iang_le_9"/>
      <sheetName val="[PNT-P3_xlsѝKQKDKT'04-19"/>
      <sheetName val="Tong_hopQ48­19"/>
      <sheetName val="GS08)B_hµng9"/>
      <sheetName val="Tong_hop_ၑL48_-_29"/>
      <sheetName val="Tong_hop$Op_mai9"/>
      <sheetName val="ၔong_hop_QL48_-_29"/>
      <sheetName val="T__1318"/>
      <sheetName val="_PNT-P3_xlsUTong_hop_(2)8"/>
      <sheetName val="_PNT-P3_xlsUKm279_-_Km2808"/>
      <sheetName val="CV_den_trong_to_g8"/>
      <sheetName val="QD_cua_HDQ²8"/>
      <sheetName val="Km280___Km2818"/>
      <sheetName val="_PNT-P3_xlsѝKQKDKT'04-18"/>
      <sheetName val="_âO9"/>
      <sheetName val="_âOŽ9"/>
      <sheetName val="Mp_mai_2759"/>
      <sheetName val="Diem_mon_hoc9"/>
      <sheetName val="Tong_hop_diem9"/>
      <sheetName val="HoTen-khong_duoc_xoa9"/>
      <sheetName val="Giao_nhiem_fu9"/>
      <sheetName val="QDcea_TGD_(2)9"/>
      <sheetName val="Tkng_hop_QL48_-_29"/>
      <sheetName val="Op_mai_2_x005f_x005f_x005f_x005f_x005f_x005f_x016"/>
      <sheetName val="Cong_ban_1,5_x005f_x005f_x005f_x005f_x009"/>
      <sheetName val="Op_mai_2_x005f_x005f_x005f_x000c_8"/>
      <sheetName val="Cong_ban_1,5_x005f_x005f_x005f_x0013_8"/>
      <sheetName val="Km_x005f_x005f_x005f_x0012_77_8"/>
      <sheetName val="Op_mai_2_x005f_x000c__x005f_x0000_8"/>
      <sheetName val="Cong_ban_1,5_x005f_x0013__x005f_x0000_8"/>
      <sheetName val="Km_x005f_x0012_77_8"/>
      <sheetName val="Op_mai_2_x005f_x000c_8"/>
      <sheetName val="Cong_ban_1,5_x005f_x0013_8"/>
      <sheetName val="Op?mai_2809"/>
      <sheetName val="QD_cua_HDQ²??)9"/>
      <sheetName val="QD_cua_HDQ²??€)9"/>
      <sheetName val="MTO_REV_2(ARMOR)9"/>
      <sheetName val="Ther_cao_9"/>
      <sheetName val="So_NVL9"/>
      <sheetName val="Nhat_ký_chung9"/>
      <sheetName val="So_1319"/>
      <sheetName val="So_3319"/>
      <sheetName val="So_1339"/>
      <sheetName val="So_33319"/>
      <sheetName val="So_3349"/>
      <sheetName val="So_9119"/>
      <sheetName val="So_4219"/>
      <sheetName val="[PNT-P3_xls?KQKDKT'04-19"/>
      <sheetName val="Cong_baj_2x1,59"/>
      <sheetName val="Thue_NK9"/>
      <sheetName val="Hang_NK9"/>
      <sheetName val="Jet1-_CP_329"/>
      <sheetName val="Jet2-_Binh_Minh_019"/>
      <sheetName val="Cac_cang_UT_mua_thal_Dong_bac9"/>
      <sheetName val="CVden_nw8ai_TCT_(1)9"/>
      <sheetName val="Tong_hnp_QL479"/>
      <sheetName val="Tong_hop_xuat_kho_nvl9"/>
      <sheetName val="Xuat_kho9"/>
      <sheetName val="Tong_hop_so_lieu_tai_nhap_kho9"/>
      <sheetName val="tai_nhap_kho9"/>
      <sheetName val="Nhap_kho9"/>
      <sheetName val="Tong_ket_nhap_kh¸9"/>
      <sheetName val="Tong_ket_nhap_kh59"/>
      <sheetName val="Tong_ket_nhap_khÈ9"/>
      <sheetName val="Tkng_hop_QL48_-_59"/>
      <sheetName val="Cong_ban_0,7p0,79"/>
      <sheetName val="Km275_-_Ke2769"/>
      <sheetName val="Km280_-_Km2(19"/>
      <sheetName val="TH_Ky_Afh9"/>
      <sheetName val="Tkng_hop_QL48_-_9"/>
      <sheetName val="Tong_ket_nhap_kho9"/>
      <sheetName val="Tong_ket9"/>
      <sheetName val="cac_ma_can_huy9"/>
      <sheetName val="Hang_hong9"/>
      <sheetName val="Tham_khao9"/>
      <sheetName val="hang_khong_co_packing9"/>
      <sheetName val="Du_lich9"/>
      <sheetName val="Op_mai_28018"/>
      <sheetName val="QD_cua_HDQ²__)8"/>
      <sheetName val="QD_cua_HDQ²__€)8"/>
      <sheetName val="_PNT-P3_xls_KQKDKT'04-18"/>
      <sheetName val="Cong_ban_1,5_x005f_x005f_x005f_x0013__x08"/>
      <sheetName val="Nov19_Plan8"/>
      <sheetName val="FUONDER_TAN_UYEN_T128"/>
      <sheetName val="_CHIEU_XA__T018"/>
      <sheetName val="ANH_KHANH_DONG_NAI_T12_(2)8"/>
      <sheetName val="XANG_DAU_K58"/>
      <sheetName val="ANH_HAI_T018"/>
      <sheetName val="NAVITRAN_T18"/>
      <sheetName val="VAN_PHU_T018"/>
      <sheetName val="DUONG_BDT_11__823282ms_Hao8"/>
      <sheetName val="CKTANDINHT1_782346_Huong_(2)8"/>
      <sheetName val="UNZAT01743972-_Phuong(vp)_(2)8"/>
      <sheetName val="LONGVANT12_759469_Ms_Van_(2)8"/>
      <sheetName val="GO_THUAN_AN_T_01_784026_(2)8"/>
      <sheetName val="COMPOSIITE_SAI_SON_T_1(2)8"/>
      <sheetName val="PEMARAT01_(2)8"/>
      <sheetName val="SYSTEMT1_780851-Ms_thao_(2)8"/>
      <sheetName val="PUKYONG_T18"/>
      <sheetName val="ASIAPAINT_T118"/>
      <sheetName val="SEUNGBO_T11_782173_Ms_Suong_(28"/>
      <sheetName val="_CHAN_NUOIT12750622_Ms_Tinh_(28"/>
      <sheetName val="NS_t01784465_Ms_quyen_(2)8"/>
      <sheetName val="POMINAT01__(2)8"/>
      <sheetName val="COTTOT01_711018_Ms_nuong_(2)8"/>
      <sheetName val="SuBINHDUONGT_01_8"/>
      <sheetName val="MHET1_784028_lan_anh_(2)8"/>
      <sheetName val="UNZA(xuong)T11743972_phuong_(28"/>
      <sheetName val="KIKIT1_784453Ms_Chau__(2)8"/>
      <sheetName val="ASEFOODT_01(vp)_(2)8"/>
      <sheetName val="NAMKIMT12__MS_(2)8"/>
      <sheetName val="KORYOT_T_12_(2)8"/>
      <sheetName val="NHAT_DONG_T1_817035_msDung_(2)8"/>
      <sheetName val="_COMPASST_01784933_ms_Dung_(2)8"/>
      <sheetName val="HA_LONG_T12(2)8"/>
      <sheetName val="MBT_T01_(2)8"/>
      <sheetName val="CLARIAN_T1_(2)8"/>
      <sheetName val="URCT_1_767025_Ms_Mai_(2)8"/>
      <sheetName val="bao_cao_t_01_(2)8"/>
      <sheetName val="Cong_ban_1,5_x005f_x0013__8"/>
      <sheetName val="MTP_WS_9_May_20119"/>
      <sheetName val="WS_for_MRP_25_Aug9"/>
      <sheetName val="WS_for_MRP_15_Sept9"/>
      <sheetName val="WS_for_MRP_29_Sept9"/>
      <sheetName val="WS_for_MRP_13_Oct9"/>
      <sheetName val="WS_for_MRP_27_Oct9"/>
      <sheetName val="WS_for_MRP_10_Nov9"/>
      <sheetName val="WS_for_MRP_8_Dec-REV9"/>
      <sheetName val="WS_for_MRP_21_Dec9"/>
      <sheetName val="WS_for_MRP_5_Jan9"/>
      <sheetName val="WS_for_MRP_18_Jan9"/>
      <sheetName val="WS_for_MRP_9_Feb9"/>
      <sheetName val="WS_for_MRP_23_Feb9"/>
      <sheetName val="WS_for_MRP_8_Mar9"/>
      <sheetName val="Compared_TT-LT9"/>
      <sheetName val="Export_FC9"/>
      <sheetName val="So_sanh_voi_bang_sang_nay_gui9"/>
      <sheetName val="Tong_ket_nhap_khà9"/>
      <sheetName val="Tong_ket_nhap_kh9"/>
      <sheetName val="Tong_ket_nhap_khÐ9"/>
      <sheetName val="Tong_ket_nhap_khX9"/>
      <sheetName val="Tong_ket_nhap_kh(9"/>
      <sheetName val="Tong_ket_nhap_kh9"/>
      <sheetName val="Tong_ket_nhap_kh°9"/>
      <sheetName val="Tong_ket_nhap_kh9"/>
      <sheetName val="Tong_ket_nhap_kh9"/>
      <sheetName val="Tong_ket_nhap_khø9"/>
      <sheetName val="Tong_ket_nhap_kh@9"/>
      <sheetName val="Tong_ket_nhap_kh¨9"/>
      <sheetName val="Tong_ket_nhap_khH9"/>
      <sheetName val="Tong_ket_nhap_khp9"/>
      <sheetName val="Tong_ket_nhap_kh;9"/>
      <sheetName val="Tong_ket_nhap_khþ9"/>
      <sheetName val="Tong_ket_nhap_kh09"/>
      <sheetName val="Tong_ket_nhap_kh_9"/>
      <sheetName val="Tong_ket_nhap_kh89"/>
      <sheetName val="P_I9"/>
      <sheetName val="Tong_ket_nhap_khª9"/>
      <sheetName val="Tong_ket_nhap_kh`9"/>
      <sheetName val="tt_chu_don9"/>
      <sheetName val="Bang_VL9"/>
      <sheetName val="VL(No_V-c)9"/>
      <sheetName val="He_so9"/>
      <sheetName val="PL_Vua9"/>
      <sheetName val="Chitieu-dam_cac_loai9"/>
      <sheetName val="DG_Dam9"/>
      <sheetName val="DG_chung9"/>
      <sheetName val="VL-dac_chung9"/>
      <sheetName val="CT_1md_&amp;_dau_cong9"/>
      <sheetName val="CT_cong9"/>
      <sheetName val="dg_cong9"/>
      <sheetName val="FORM_jc9"/>
      <sheetName val="Tong_ket_nhap_kh9"/>
      <sheetName val="Cong_ban_1,5„—謀9"/>
      <sheetName val="Tong_ket_nhap_khB9"/>
      <sheetName val="Cong_&quot;an_0,7x0,79"/>
      <sheetName val="Km282_-_Kl2839"/>
      <sheetName val="Tong_hop_Op_m!i9"/>
      <sheetName val="Part_Name_&amp;_Model9"/>
      <sheetName val="Tong_ket_nhap_kh¬9"/>
      <sheetName val="Tong_ket_nhap_khÜ9"/>
      <sheetName val="Tong_ket_nhap_khl9"/>
      <sheetName val="Op_mai_2_x005f_x005f_x005f_x000c__x005f_x005f_x08"/>
      <sheetName val="MTO_REV_09"/>
      <sheetName val="?ong_hop_QL48_-_28"/>
      <sheetName val="7_THAI_NGUYEN8"/>
      <sheetName val="INPUT_DATA8"/>
      <sheetName val="PDcua_TGD8"/>
      <sheetName val="CV_di_ngoai_tnng_(2)8"/>
      <sheetName val="Tk_triNh8"/>
      <sheetName val="Gian_nhiem_vu8"/>
      <sheetName val="QD!ua_TGD_(2)8"/>
      <sheetName val="Tuongcha_8"/>
      <sheetName val="5_lam_(tach)_(2)8"/>
      <sheetName val="TK_1348"/>
      <sheetName val="Tong_hop_Mctduong8"/>
      <sheetName val="Op_mai_2_x005f_x005f_x005f_x005f_x005f_x005f_x017"/>
      <sheetName val="TLC設定_(2)8"/>
      <sheetName val="CVden_ngoai_TCT_(1)10"/>
      <sheetName val="CV_den_ngoai_TCT_(2)10"/>
      <sheetName val="CV_den_ngoai_TCT_(3)10"/>
      <sheetName val="QDcua_TGD10"/>
      <sheetName val="QD_cua_HDQT10"/>
      <sheetName val="QD_cua_HDQT_(2)10"/>
      <sheetName val="CV_di_ngoai_tong10"/>
      <sheetName val="CV_di_ngoai_tong_(2)10"/>
      <sheetName val="To_trinh10"/>
      <sheetName val="Giao_nhiem_vu10"/>
      <sheetName val="QDcua_TGD_(2)10"/>
      <sheetName val="Thong_tu10"/>
      <sheetName val="CV_di_trong__tong10"/>
      <sheetName val="nghi_dinh-CP10"/>
      <sheetName val="CV_den_trong_tong10"/>
      <sheetName val="So_Do10"/>
      <sheetName val="KTTSCD_-_DLNA10"/>
      <sheetName val="lapdat_TB_10"/>
      <sheetName val="TNghiªm_TB_10"/>
      <sheetName val="VËt_liÖu10"/>
      <sheetName val="Lap_®at_®iÖn10"/>
      <sheetName val="TNghiÖm_VL10"/>
      <sheetName val="th_10"/>
      <sheetName val="tien_luong10"/>
      <sheetName val="T_710"/>
      <sheetName val="T_810"/>
      <sheetName val="T8_(2)10"/>
      <sheetName val="T_910"/>
      <sheetName val="T_1010"/>
      <sheetName val="T_1110"/>
      <sheetName val="T_1210"/>
      <sheetName val="T11_10"/>
      <sheetName val="tæng_hîp10"/>
      <sheetName val="GS01-chi_TM10"/>
      <sheetName val="GS02-thu_TM10"/>
      <sheetName val="GS03-thu_TGNH10"/>
      <sheetName val="GS04-chi_TGNH10"/>
      <sheetName val="GS06-X_kho10"/>
      <sheetName val="GS08-B_hµng10"/>
      <sheetName val="GS09-k_c_VAT_DV10"/>
      <sheetName val="GS10-lai_tien_vay10"/>
      <sheetName val="GS11-_tÝnh_KHTSC§10"/>
      <sheetName val="Km277_10"/>
      <sheetName val="Op_mai_27410"/>
      <sheetName val="Op_mai_27510"/>
      <sheetName val="Op_mai_27610"/>
      <sheetName val="Op_mai_27710"/>
      <sheetName val="Op_mai_27810"/>
      <sheetName val="Op_mai_27910"/>
      <sheetName val="Op_mai_28019"/>
      <sheetName val="Op_mai_28110"/>
      <sheetName val="Op_mai_28210"/>
      <sheetName val="Op_mai_28310"/>
      <sheetName val="Op_mai_28410"/>
      <sheetName val="Op_mai10"/>
      <sheetName val="5_nam_(tach)10"/>
      <sheetName val="5_nam_(tach)_(2)10"/>
      <sheetName val="KH_200310"/>
      <sheetName val="TK_11210"/>
      <sheetName val="TK_13110"/>
      <sheetName val="TK_14110"/>
      <sheetName val="TK_15310"/>
      <sheetName val="TK_21110"/>
      <sheetName val="TK_24210"/>
      <sheetName val="TK_33410"/>
      <sheetName val="TK_51110"/>
      <sheetName val="TK_51510"/>
      <sheetName val="TK_91110"/>
      <sheetName val="TK_15410"/>
      <sheetName val="TK_63210"/>
      <sheetName val="TH_Ky_Anh10"/>
      <sheetName val="Sheet2_(2)10"/>
      <sheetName val="Cong_cu10"/>
      <sheetName val="Cong_D7510"/>
      <sheetName val="Cong_D10010"/>
      <sheetName val="Cong_D15010"/>
      <sheetName val="Cong_2D15010"/>
      <sheetName val="Cong_ban_0,7x0,710"/>
      <sheetName val="Cong_ban_0,8x0,810"/>
      <sheetName val="Cong_ban_1x110"/>
      <sheetName val="Cong_ban_1x1,210"/>
      <sheetName val="Cong_ban_1,5x1,510"/>
      <sheetName val="Cong_ban_2x1,510"/>
      <sheetName val="Cong_ban_2x210"/>
      <sheetName val="Cot_thep10"/>
      <sheetName val="Tong_hop_(2)10"/>
      <sheetName val="Km274_-_Km27510"/>
      <sheetName val="Km275_-_Km27610"/>
      <sheetName val="Km276_-_Km27710"/>
      <sheetName val="Km277_-_Km27810"/>
      <sheetName val="Km278_-_Km27910"/>
      <sheetName val="Km279_-_Km28010"/>
      <sheetName val="Km280_-_Km28110"/>
      <sheetName val="Km281_-_Km28210"/>
      <sheetName val="Km282_-_Km28310"/>
      <sheetName val="Km283_-_Km28410"/>
      <sheetName val="Km284_-_Km28510"/>
      <sheetName val="Tong_hop_Op_mai10"/>
      <sheetName val="Km277_-_Km278_10"/>
      <sheetName val="Tong_hop_Matduong10"/>
      <sheetName val="Kluong_phu10"/>
      <sheetName val="Lan_can10"/>
      <sheetName val="Ho_lan10"/>
      <sheetName val="Coc_tieu10"/>
      <sheetName val="Bien_bao10"/>
      <sheetName val="mau_kiem_ke10"/>
      <sheetName val="quyet_toan_HD_200010"/>
      <sheetName val="quyet_toan_hoa_don_200110"/>
      <sheetName val="kiem_ke_hoa_don_200110"/>
      <sheetName val="QUY_III_0210"/>
      <sheetName val="QUY_IV_0210"/>
      <sheetName val="QUYET_TOAN_0210"/>
      <sheetName val="FORM_hc10"/>
      <sheetName val="FORM_pc10"/>
      <sheetName val="TH__goi_4-x10"/>
      <sheetName val="KQKD02-2_(2)10"/>
      <sheetName val="KQKD-2_(2)10"/>
      <sheetName val="KQKD_thu200410"/>
      <sheetName val="xnt_1_CP10"/>
      <sheetName val="xnt_2_cp10"/>
      <sheetName val="xnt_3_CP10"/>
      <sheetName val="xnt_4_CP10"/>
      <sheetName val="BC_tuan110"/>
      <sheetName val="BC_tuan210"/>
      <sheetName val="BC_tuan310"/>
      <sheetName val="BC_tuan410"/>
      <sheetName val="DSo_NVBH10"/>
      <sheetName val="phan_tich_DG10"/>
      <sheetName val="gia_vat_lieu10"/>
      <sheetName val="gia_xe_may10"/>
      <sheetName val="gia_nhan_cong10"/>
      <sheetName val="Tong_hopQ48-110"/>
      <sheetName val="Tong_hop_QL48_-_210"/>
      <sheetName val="Tong_hop_QL4710"/>
      <sheetName val="Tong_hop_QL48_-_310"/>
      <sheetName val="Chi_tiet_don_gia_khoi_phuc10"/>
      <sheetName val="Du_toan_chi_tiet_coc_nuoc10"/>
      <sheetName val="Du_toan_chi_tiet_coc10"/>
      <sheetName val="Phan_tich_don_gia_chi_tiet10"/>
      <sheetName val="Nhap_don_gia_VL_dia_phuong10"/>
      <sheetName val="Luong_mot_ngay_cong_xay_lap10"/>
      <sheetName val="Luong_mot_ngay_cong_khao_sat10"/>
      <sheetName val="xdcb_01-200310"/>
      <sheetName val="CV_den_trong_to聮g10"/>
      <sheetName val="kl_m_m_d10"/>
      <sheetName val="kl_vt_tho10"/>
      <sheetName val="kl_dat10"/>
      <sheetName val="xin_kinh_phi10"/>
      <sheetName val="lan_trai10"/>
      <sheetName val="thuoc_no10"/>
      <sheetName val="so_thuc_pham10"/>
      <sheetName val="Oð_mai_27910"/>
      <sheetName val="Coc_610"/>
      <sheetName val="Deo_nai10"/>
      <sheetName val="CKD_than10"/>
      <sheetName val="CTT_Thong_nhat10"/>
      <sheetName val="CTT_Nui_beo10"/>
      <sheetName val="CTT_cao_son10"/>
      <sheetName val="CTT_Khe_cham10"/>
      <sheetName val="XNxlva_sxthanKCII10"/>
      <sheetName val="Cam_Y_ut_KC10"/>
      <sheetName val="CTxay_lap_mo_CP10"/>
      <sheetName val="CTdo_luong_GDSP10"/>
      <sheetName val="Dong_bac10"/>
      <sheetName val="Cac_cang_UT_mua_than_Dong_bac10"/>
      <sheetName val="cua_hang_vtu10"/>
      <sheetName val="Khach_hang_le_10"/>
      <sheetName val="nhat_ky_510"/>
      <sheetName val="cac_cong_ty_van_tai10"/>
      <sheetName val="Xaylap_10"/>
      <sheetName val="Nhan_cong10"/>
      <sheetName val="XN_110"/>
      <sheetName val="CT_XN110"/>
      <sheetName val="CT_XNCK10"/>
      <sheetName val="S_hai10"/>
      <sheetName val="CT_N0210"/>
      <sheetName val="C_Sap_CT310"/>
      <sheetName val="CT_Csap_CT310"/>
      <sheetName val="Quan_trac10"/>
      <sheetName val="CS_LB10"/>
      <sheetName val="88_HBT10"/>
      <sheetName val="CT_69II10"/>
      <sheetName val="37_HV10"/>
      <sheetName val="CT_VPCP_6tang10"/>
      <sheetName val="Son_nha_kinh_VPCP10"/>
      <sheetName val="CT_VPCP_son10"/>
      <sheetName val="CT_HMVPCP10"/>
      <sheetName val="BAO_CAO_AN10"/>
      <sheetName val="Ton_31_110"/>
      <sheetName val="NhapT_210"/>
      <sheetName val="Xuat_T_210"/>
      <sheetName val="Ton_28_210"/>
      <sheetName val="H_Tra10"/>
      <sheetName val="Hang_CTY_TRA_LAI10"/>
      <sheetName val="Hang_NV_Tra_Lai10"/>
      <sheetName val="Km27'_-_Km27810"/>
      <sheetName val="Thang10-2002_10"/>
      <sheetName val="Sheet1_(3)10"/>
      <sheetName val="Song_ban_0,7x0,710"/>
      <sheetName val="Cong_ban_0,8x_,810"/>
      <sheetName val="Km283_-_Jm28410"/>
      <sheetName val="Bao_cao_KQTH_quy_hoach_13510"/>
      <sheetName val="cocB40_5B10"/>
      <sheetName val="cocD50_9A10"/>
      <sheetName val="cocD75_1610"/>
      <sheetName val="coc_B80_TD2510"/>
      <sheetName val="P27_B8010"/>
      <sheetName val="Coc23_B8010"/>
      <sheetName val="cong_B80_C410"/>
      <sheetName val="VÃt_liÖu10"/>
      <sheetName val="XNxlva_sxthanKCIÉ10"/>
      <sheetName val="T[_13110"/>
      <sheetName val="TL33-13_1410"/>
      <sheetName val="TL033_,2,410"/>
      <sheetName val="TL_0331,210"/>
      <sheetName val="Lap_®at_®hÖn10"/>
      <sheetName val="ct_luong_10"/>
      <sheetName val="Nhap_6T10"/>
      <sheetName val="baocaochinh(qui1_05)_(DC)10"/>
      <sheetName val="Ctuluongq_1_0510"/>
      <sheetName val="BANG_PHAN_BO_qui1_05(DC)10"/>
      <sheetName val="BANG_PHAN_BO_quiII_0510"/>
      <sheetName val="bao_cac_cinh_Qui_II-200510"/>
      <sheetName val="QD_c5a_HDQT_(2)10"/>
      <sheetName val="So_lieu10"/>
      <sheetName val="tt_chu_dong10"/>
      <sheetName val="Tinh_j+cvi10"/>
      <sheetName val="Tinh_MoP10"/>
      <sheetName val="giai_he_210"/>
      <sheetName val="Khac_DP10"/>
      <sheetName val="Khoi_than_10"/>
      <sheetName val="For_Summary10"/>
      <sheetName val="For_Summary(KG)10"/>
      <sheetName val="PP_Cloth10"/>
      <sheetName val="Mix-PP_Cloth10"/>
      <sheetName val="Material_Price-PP10"/>
      <sheetName val="Thang_0710"/>
      <sheetName val="k,_vt_tho10"/>
      <sheetName val="Km280_࠭_Km28110"/>
      <sheetName val="mua_vao10"/>
      <sheetName val="chi_phi_10"/>
      <sheetName val="ban_ra_10%10"/>
      <sheetName val="[PNT-P3_xlsUTong_hop_(2)10"/>
      <sheetName val="Km276_-_Ke27710"/>
      <sheetName val="[PNT-P3_xlsUKm279_-_Km28010"/>
      <sheetName val="Ban_pha_210"/>
      <sheetName val="ESTI_10"/>
      <sheetName val="Don_gia10"/>
      <sheetName val="Nhap_du_lieu10"/>
      <sheetName val="7000_00010"/>
      <sheetName val="Tong_(op10"/>
      <sheetName val="Coc_4ieu10"/>
      <sheetName val="K-280_-_Km28110"/>
      <sheetName val="Xa9lap_10"/>
      <sheetName val="K43+0_00_-_338_Trai10"/>
      <sheetName val="Du_tnan_chi_tiet_coc_nuoc10"/>
      <sheetName val="QD_cua_10"/>
      <sheetName val="Giao_nhÿÿÿÿvu10"/>
      <sheetName val="K_O10"/>
      <sheetName val="xang__clc10"/>
      <sheetName val="t01_0610"/>
      <sheetName val="TNghiÖ-_VL10"/>
      <sheetName val="Giao_nhie-_vu10"/>
      <sheetName val="So_TSCD10"/>
      <sheetName val="Bang_phan_bo_KH_TSCD10"/>
      <sheetName val="The_TSCD10"/>
      <sheetName val="BTH-_P_Chi_10"/>
      <sheetName val="BTH_NVL10"/>
      <sheetName val="NK_SO_CAI10"/>
      <sheetName val="The_tinh_Z10"/>
      <sheetName val="So_CFSXKD10"/>
      <sheetName val="So_TGNH_200210"/>
      <sheetName val="So_quy_TM_200210"/>
      <sheetName val="SCT_NVL10"/>
      <sheetName val="SCT_TK_13110"/>
      <sheetName val="So_theo_doi_thue_GTGT_200210"/>
      <sheetName val="BTH-_P_Thu10"/>
      <sheetName val="CV_den_trong_to?g10"/>
      <sheetName val="Ho_la_10"/>
      <sheetName val="O0_mai_27910"/>
      <sheetName val="5_nam_(tac`)_(2)10"/>
      <sheetName val="D%o_nai10"/>
      <sheetName val="CTT_cao_so_10"/>
      <sheetName val="XNxlva_sxdhanKCII10"/>
      <sheetName val="DG_10"/>
      <sheetName val="Km280_?_Km28110"/>
      <sheetName val="Khach_iang_le_10"/>
      <sheetName val="[PNT-P3_xlsѝKQKDKT'04-110"/>
      <sheetName val="Tong_hopQ48­110"/>
      <sheetName val="GS08)B_hµng10"/>
      <sheetName val="Tong_hop_ၑL48_-_210"/>
      <sheetName val="Tong_hop$Op_mai10"/>
      <sheetName val="ၔong_hop_QL48_-_210"/>
      <sheetName val="T__1319"/>
      <sheetName val="_PNT-P3_xlsUTong_hop_(2)9"/>
      <sheetName val="_PNT-P3_xlsUKm279_-_Km2809"/>
      <sheetName val="CV_den_trong_to_g9"/>
      <sheetName val="QD_cua_HDQ²9"/>
      <sheetName val="Km280___Km2819"/>
      <sheetName val="_PNT-P3_xlsѝKQKDKT'04-19"/>
      <sheetName val="_âO10"/>
      <sheetName val="_âOŽ10"/>
      <sheetName val="Mp_mai_27510"/>
      <sheetName val="Diem_mon_hoc10"/>
      <sheetName val="Tong_hop_diem10"/>
      <sheetName val="HoTen-khong_duoc_xoa10"/>
      <sheetName val="Giao_nhiem_fu10"/>
      <sheetName val="QDcea_TGD_(2)10"/>
      <sheetName val="Tkng_hop_QL48_-_210"/>
      <sheetName val="Op_mai_2_x005f_x005f_x005f_x005f_x005f_x005f_x018"/>
      <sheetName val="Cong_ban_1,5_x005f_x005f_x005f_x005f_x010"/>
      <sheetName val="Op_mai_2_x005f_x005f_x005f_x000c_9"/>
      <sheetName val="Cong_ban_1,5_x005f_x005f_x005f_x0013_9"/>
      <sheetName val="Km_x005f_x005f_x005f_x0012_77_9"/>
      <sheetName val="Op_mai_2_x005f_x000c__x005f_x0000_9"/>
      <sheetName val="Cong_ban_1,5_x005f_x0013__x005f_x0000_9"/>
      <sheetName val="Km_x005f_x0012_77_9"/>
      <sheetName val="Op_mai_2_x005f_x000c_9"/>
      <sheetName val="Cong_ban_1,5_x005f_x0013_9"/>
      <sheetName val="Op?mai_28010"/>
      <sheetName val="QD_cua_HDQ²??)10"/>
      <sheetName val="QD_cua_HDQ²??€)10"/>
      <sheetName val="MTO_REV_2(ARMOR)10"/>
      <sheetName val="Ther_cao_10"/>
      <sheetName val="So_NVL10"/>
      <sheetName val="Nhat_ký_chung10"/>
      <sheetName val="So_13110"/>
      <sheetName val="So_33110"/>
      <sheetName val="So_13310"/>
      <sheetName val="So_333110"/>
      <sheetName val="So_33410"/>
      <sheetName val="So_91110"/>
      <sheetName val="So_42110"/>
      <sheetName val="[PNT-P3_xls?KQKDKT'04-110"/>
      <sheetName val="Cong_baj_2x1,510"/>
      <sheetName val="Thue_NK10"/>
      <sheetName val="Hang_NK10"/>
      <sheetName val="Jet1-_CP_3210"/>
      <sheetName val="Jet2-_Binh_Minh_0110"/>
      <sheetName val="Cac_cang_UT_mua_thal_Dong_bac10"/>
      <sheetName val="CVden_nw8ai_TCT_(1)10"/>
      <sheetName val="Tong_hnp_QL4710"/>
      <sheetName val="Tong_hop_xuat_kho_nvl10"/>
      <sheetName val="Xuat_kho10"/>
      <sheetName val="Tong_hop_so_lieu_tai_nhap_kho10"/>
      <sheetName val="tai_nhap_kho10"/>
      <sheetName val="Nhap_kho10"/>
      <sheetName val="Tong_ket_nhap_kh¸10"/>
      <sheetName val="Tong_ket_nhap_kh510"/>
      <sheetName val="Tong_ket_nhap_khÈ10"/>
      <sheetName val="Tkng_hop_QL48_-_510"/>
      <sheetName val="Cong_ban_0,7p0,710"/>
      <sheetName val="Km275_-_Ke27610"/>
      <sheetName val="Km280_-_Km2(110"/>
      <sheetName val="TH_Ky_Afh10"/>
      <sheetName val="Tkng_hop_QL48_-_10"/>
      <sheetName val="Tong_ket_nhap_kho10"/>
      <sheetName val="Tong_ket10"/>
      <sheetName val="cac_ma_can_huy10"/>
      <sheetName val="Hang_hong10"/>
      <sheetName val="Tham_khao10"/>
      <sheetName val="hang_khong_co_packing10"/>
      <sheetName val="Du_lich10"/>
      <sheetName val="Op_mai_28020"/>
      <sheetName val="QD_cua_HDQ²__)9"/>
      <sheetName val="QD_cua_HDQ²__€)9"/>
      <sheetName val="_PNT-P3_xls_KQKDKT'04-19"/>
      <sheetName val="Cong_ban_1,5_x005f_x005f_x005f_x0013__x09"/>
      <sheetName val="Nov19_Plan9"/>
      <sheetName val="FUONDER_TAN_UYEN_T129"/>
      <sheetName val="_CHIEU_XA__T019"/>
      <sheetName val="ANH_KHANH_DONG_NAI_T12_(2)9"/>
      <sheetName val="XANG_DAU_K59"/>
      <sheetName val="ANH_HAI_T019"/>
      <sheetName val="NAVITRAN_T19"/>
      <sheetName val="VAN_PHU_T019"/>
      <sheetName val="DUONG_BDT_11__823282ms_Hao9"/>
      <sheetName val="CKTANDINHT1_782346_Huong_(2)9"/>
      <sheetName val="UNZAT01743972-_Phuong(vp)_(2)9"/>
      <sheetName val="LONGVANT12_759469_Ms_Van_(2)9"/>
      <sheetName val="GO_THUAN_AN_T_01_784026_(2)9"/>
      <sheetName val="COMPOSIITE_SAI_SON_T_1(2)9"/>
      <sheetName val="PEMARAT01_(2)9"/>
      <sheetName val="SYSTEMT1_780851-Ms_thao_(2)9"/>
      <sheetName val="PUKYONG_T19"/>
      <sheetName val="ASIAPAINT_T119"/>
      <sheetName val="SEUNGBO_T11_782173_Ms_Suong_(29"/>
      <sheetName val="_CHAN_NUOIT12750622_Ms_Tinh_(29"/>
      <sheetName val="NS_t01784465_Ms_quyen_(2)9"/>
      <sheetName val="POMINAT01__(2)9"/>
      <sheetName val="COTTOT01_711018_Ms_nuong_(2)9"/>
      <sheetName val="SuBINHDUONGT_01_9"/>
      <sheetName val="MHET1_784028_lan_anh_(2)9"/>
      <sheetName val="UNZA(xuong)T11743972_phuong_(29"/>
      <sheetName val="KIKIT1_784453Ms_Chau__(2)9"/>
      <sheetName val="ASEFOODT_01(vp)_(2)9"/>
      <sheetName val="NAMKIMT12__MS_(2)9"/>
      <sheetName val="KORYOT_T_12_(2)9"/>
      <sheetName val="NHAT_DONG_T1_817035_msDung_(2)9"/>
      <sheetName val="_COMPASST_01784933_ms_Dung_(2)9"/>
      <sheetName val="HA_LONG_T12(2)9"/>
      <sheetName val="MBT_T01_(2)9"/>
      <sheetName val="CLARIAN_T1_(2)9"/>
      <sheetName val="URCT_1_767025_Ms_Mai_(2)9"/>
      <sheetName val="bao_cao_t_01_(2)9"/>
      <sheetName val="Cong_ban_1,5_x005f_x0013__9"/>
      <sheetName val="MTP_WS_9_May_201110"/>
      <sheetName val="WS_for_MRP_25_Aug10"/>
      <sheetName val="WS_for_MRP_15_Sept10"/>
      <sheetName val="WS_for_MRP_29_Sept10"/>
      <sheetName val="WS_for_MRP_13_Oct10"/>
      <sheetName val="WS_for_MRP_27_Oct10"/>
      <sheetName val="WS_for_MRP_10_Nov10"/>
      <sheetName val="WS_for_MRP_8_Dec-REV10"/>
      <sheetName val="WS_for_MRP_21_Dec10"/>
      <sheetName val="WS_for_MRP_5_Jan10"/>
      <sheetName val="WS_for_MRP_18_Jan10"/>
      <sheetName val="WS_for_MRP_9_Feb10"/>
      <sheetName val="WS_for_MRP_23_Feb10"/>
      <sheetName val="WS_for_MRP_8_Mar10"/>
      <sheetName val="Compared_TT-LT10"/>
      <sheetName val="Export_FC10"/>
      <sheetName val="So_sanh_voi_bang_sang_nay_gui10"/>
      <sheetName val="Tong_ket_nhap_khà10"/>
      <sheetName val="Tong_ket_nhap_kh10"/>
      <sheetName val="Tong_ket_nhap_khÐ10"/>
      <sheetName val="Tong_ket_nhap_khX10"/>
      <sheetName val="Tong_ket_nhap_kh(10"/>
      <sheetName val="Tong_ket_nhap_kh10"/>
      <sheetName val="Tong_ket_nhap_kh°10"/>
      <sheetName val="Tong_ket_nhap_kh10"/>
      <sheetName val="Tong_ket_nhap_kh10"/>
      <sheetName val="Tong_ket_nhap_khø10"/>
      <sheetName val="Tong_ket_nhap_kh@10"/>
      <sheetName val="Tong_ket_nhap_kh¨10"/>
      <sheetName val="Tong_ket_nhap_khH10"/>
      <sheetName val="Tong_ket_nhap_khp10"/>
      <sheetName val="Tong_ket_nhap_kh;10"/>
      <sheetName val="Tong_ket_nhap_khþ10"/>
      <sheetName val="Tong_ket_nhap_kh010"/>
      <sheetName val="Tong_ket_nhap_kh_10"/>
      <sheetName val="Tong_ket_nhap_kh810"/>
      <sheetName val="P_I10"/>
      <sheetName val="Tong_ket_nhap_khª10"/>
      <sheetName val="Tong_ket_nhap_kh`10"/>
      <sheetName val="tt_chu_don10"/>
      <sheetName val="Bang_VL10"/>
      <sheetName val="VL(No_V-c)10"/>
      <sheetName val="He_so10"/>
      <sheetName val="PL_Vua10"/>
      <sheetName val="Chitieu-dam_cac_loai10"/>
      <sheetName val="DG_Dam10"/>
      <sheetName val="DG_chung10"/>
      <sheetName val="VL-dac_chung10"/>
      <sheetName val="CT_1md_&amp;_dau_cong10"/>
      <sheetName val="CT_cong10"/>
      <sheetName val="dg_cong10"/>
      <sheetName val="FORM_jc10"/>
      <sheetName val="Tong_ket_nhap_kh10"/>
      <sheetName val="Cong_ban_1,5„—謀10"/>
      <sheetName val="Tong_ket_nhap_khB10"/>
      <sheetName val="Cong_&quot;an_0,7x0,710"/>
      <sheetName val="Km282_-_Kl28310"/>
      <sheetName val="Tong_hop_Op_m!i10"/>
      <sheetName val="Part_Name_&amp;_Model10"/>
      <sheetName val="Tong_ket_nhap_kh¬10"/>
      <sheetName val="Tong_ket_nhap_khÜ10"/>
      <sheetName val="Tong_ket_nhap_khl10"/>
      <sheetName val="Op_mai_2_x005f_x005f_x005f_x000c__x005f_x005f_x09"/>
      <sheetName val="MTO_REV_010"/>
      <sheetName val="?ong_hop_QL48_-_29"/>
      <sheetName val="7_THAI_NGUYEN9"/>
      <sheetName val="INPUT_DATA9"/>
      <sheetName val="PDcua_TGD9"/>
      <sheetName val="CV_di_ngoai_tnng_(2)9"/>
      <sheetName val="Tk_triNh9"/>
      <sheetName val="Gian_nhiem_vu9"/>
      <sheetName val="QD!ua_TGD_(2)9"/>
      <sheetName val="Tuongcha_9"/>
      <sheetName val="5_lam_(tach)_(2)9"/>
      <sheetName val="TK_1349"/>
      <sheetName val="Tong_hop_Mctduong9"/>
      <sheetName val="Op_mai_2_x005f_x005f_x005f_x005f_x005f_x005f_x019"/>
      <sheetName val="TLC設定_(2)9"/>
      <sheetName val="_x0000__x000a__x0000__x0000__x0000_â퀀᥮"/>
      <sheetName val="dongia_(2)"/>
      <sheetName val="Dhp+d"/>
      <sheetName val="TTTram"/>
      <sheetName val="TA - TV"/>
      <sheetName val="chie԰_x0000_︀ᇕ԰_x0000_"/>
      <sheetName val="chie԰_x0000_爆ㅈ0_x0000_"/>
      <sheetName val="chie԰_x0000_頒⦒ကۺ"/>
      <sheetName val="chie԰_x0000_頓⦒ࠀﺬ"/>
      <sheetName val="chie԰_x0000_頖⦒怀ﺫ"/>
      <sheetName val="chie԰_x0000_᠞ⲕ䠀崃"/>
      <sheetName val="chie԰_x0000_᠜ⲕ쀀懨"/>
      <sheetName val="chie԰_x0000_쐁ṣ0_x0000_"/>
      <sheetName val="chie԰_x0000_쐄ṣ0_x0000_"/>
      <sheetName val="chie԰_x0000_쐄쭣/_x0000_"/>
      <sheetName val="chie԰_x0000_쐂镣/_x0000_"/>
      <sheetName val="chie԰_x0000_쐁镣/_x0000_"/>
      <sheetName val="chie԰_x0000_쐑䱣0_x0000_"/>
      <sheetName val="cheye"/>
      <sheetName val="CHINH LONG"/>
      <sheetName val="CO KHI PHO YEN"/>
      <sheetName val="COSMOS"/>
      <sheetName val="DEZEN"/>
      <sheetName val="DUONG HAI"/>
      <sheetName val="EXEDY"/>
      <sheetName val="FCC"/>
      <sheetName val="fILTECH"/>
      <sheetName val="HI-LEX"/>
      <sheetName val="HVN"/>
      <sheetName val="in do"/>
      <sheetName val="KAYABA VN "/>
      <sheetName val="KK THANG LONG"/>
      <sheetName val="KYB Malaisia"/>
      <sheetName val="lam vien dn"/>
      <sheetName val="MAP"/>
      <sheetName val="NGỌC ĐỨC"/>
      <sheetName val="NISSIN"/>
      <sheetName val="STANLEY"/>
      <sheetName val="STRONG WAY"/>
      <sheetName val="SUMITOMO "/>
      <sheetName val="TOAN HUNG"/>
      <sheetName val="TAIWAN"/>
      <sheetName val="Thiên hoá"/>
      <sheetName val="VMEP HT"/>
      <sheetName val="VPIC 1"/>
      <sheetName val="YUFU"/>
      <sheetName val="OKURA"/>
      <sheetName val="CHÍNH ĐẠT"/>
      <sheetName val="負荷15XX"/>
      <sheetName val="Jet "/>
      <sheetName val="BC_x0005_"/>
      <sheetName val="BC畬"/>
      <sheetName val="T34"/>
      <sheetName val="Sheet1 (2)"/>
      <sheetName val="OK 50105-K56F-N103-H1"/>
      <sheetName val="5010A-K56-N101 tách"/>
      <sheetName val="5013A-K56-N101"/>
      <sheetName val="7 nam (tach)"/>
      <sheetName val="KQKD02-0 (2)"/>
      <sheetName val="KH&quot;2003"/>
      <sheetName val="Tuongchah"/>
      <sheetName val="Km2:4"/>
      <sheetName val="TK 931"/>
      <sheetName val="CDKP"/>
      <sheetName val="CV_di_ngoai_to~g"/>
      <sheetName val="nghi_dinhmCP"/>
      <sheetName val="CVpden_trong_tong"/>
      <sheetName val="5_nam_(tach)_x2)"/>
      <sheetName val="Cong_bÀ_~p"/>
      <sheetName val="Hn`0~p"/>
      <sheetName val="Cong_b¦~p"/>
      <sheetName val="Cong_b@7~p"/>
      <sheetName val="Cong_bÀ_???~p"/>
      <sheetName val="CV_di_ngoai_to~g2"/>
      <sheetName val="nghi_dinhmCP2"/>
      <sheetName val="CVpden_trong_tong2"/>
      <sheetName val="5_nam_(tach)_x2)2"/>
      <sheetName val="PNghiÖm_VL2"/>
      <sheetName val="CV_di_ngoai_to~g1"/>
      <sheetName val="nghi_dinhmCP1"/>
      <sheetName val="CVpden_trong_tong1"/>
      <sheetName val="5_nam_(tach)_x2)1"/>
      <sheetName val="PNghiÖm_VL1"/>
      <sheetName val="Km278 - Jm279"/>
      <sheetName val="Chi tiet don 'ia khoi phuc"/>
      <sheetName val="XNT2_x000d_C"/>
      <sheetName val="Shee46"/>
      <sheetName val="X_x000c_4Poppy"/>
      <sheetName val="CV den ng/ai TCT (3)"/>
      <sheetName val="TK33313"/>
      <sheetName val="UK 911"/>
      <sheetName val="CEPS1"/>
      <sheetName val="Km285"/>
      <sheetName val=" 原料存／NXT_NL "/>
      <sheetName val="NOTE"/>
      <sheetName val="CV di ngoai toþg (2)"/>
      <sheetName val="tv©`2_x0000__x0000__x0000_&lt;"/>
      <sheetName val="KQKDKT'04-_x0011_"/>
      <sheetName val="21.05.0X"/>
      <sheetName val="⁋㌱Ա_x0000_䭔㌱س_x0000_䭔ㄠㄴ_x0006_牴湯⁧琠湯౧_x0000_杮楨搠湩⵨偃_x0006_匀/_x0000_"/>
      <sheetName val="CDKTKD2002"/>
      <sheetName val="_x000f__x0000_‚︀ᇕ"/>
      <sheetName val="B_x0001_NG PHAN BO quiII.05"/>
      <sheetName val="???????????_x0006_?????????????_x0006_???"/>
      <sheetName val="H²_x0000__x0000_n"/>
      <sheetName val="Giao nhiem f`"/>
      <sheetName val="Giao nhiem fX"/>
      <sheetName val="ၔong hop QL48 ︀ᇕ԰"/>
      <sheetName val="Giao nhiem fr"/>
      <sheetName val="Action_plan_BD03"/>
      <sheetName val="Lap_®ۨ_®iÖn"/>
      <sheetName val="Hang_CTY_TRA_LA"/>
      <sheetName val="FORM_(c"/>
      <sheetName val="C_Àba"/>
      <sheetName val="C_Àba??"/>
      <sheetName val="Action_plan_BD031"/>
      <sheetName val="FORM_(c1"/>
      <sheetName val="Monthly for each machine"/>
      <sheetName val="Delay Code"/>
      <sheetName val="Master list"/>
      <sheetName val="Tke"/>
      <sheetName val="Cong ban԰_x0000__x0000__x0000_Ȁ_x0000_㄀"/>
      <sheetName val="Shee"/>
      <sheetName val="Cong ban"/>
      <sheetName val="Shee薘,헾"/>
      <sheetName val="乘㍔䍍_x0006_堀呎"/>
      <sheetName val="_x000a_âO"/>
      <sheetName val="_x000c__x0000__x000a_"/>
      <sheetName val="_x000a_âOŽ"/>
      <sheetName val="bang tien luong"/>
      <sheetName val="[PNT-P3.xls]XXXXX\XX"/>
      <sheetName val="_x0000__x0000__x0005__x0000__x0000__x0000_!._x0001__x0001_ _x0004__x0008__x0002_"/>
      <sheetName val="GC190۽_x0000_7,8"/>
      <sheetName val="_x0000_bÑi_x0003__x0000__x0000_"/>
      <sheetName val="DG"/>
      <sheetName val="_x000a_âԯ"/>
      <sheetName val="_x0"/>
      <sheetName val="_x000a__x0"/>
      <sheetName val="nghi d)nh-CP"/>
      <sheetName val="[PNT-P3.xls][PNT-P3.xls]XXXXX\X"/>
      <sheetName val="[PNT-P3.xls][PNT-P3.xls][PNT-P3"/>
      <sheetName val="Dropdown"/>
      <sheetName val="Defect group"/>
      <sheetName val="BD10-CO Matrix"/>
      <sheetName val="5 nam2_x0000__x0000_ch)"/>
      <sheetName val="CV den trong toÂg"/>
      <sheetName val="Cong ban 1,_x0005__x0000__x0000__x0000_"/>
      <sheetName val="Thang8-Bj"/>
      <sheetName val="Cong bÀ _x0002__x0012_"/>
      <sheetName val="Cong bÀ —_x0002__x0012__x0000__x0000__x0000_~p"/>
      <sheetName val="_x0000__x0000__x0000__x0000__x0000__x0000__x0000_Hn_x0013__x0000_ˆ`_x0001_0~p_x0013__x0000_"/>
      <sheetName val="Cong b€_x0016_¦_x0002__x0012__x0000__x0000__x0000_~p"/>
      <sheetName val="Cong b@7‡_x0002__x0012__x0000__x0000__x0000_~p"/>
      <sheetName val="Cong bþ_x0002__x0012__x0000__x0000__x0000_~p"/>
      <sheetName val="Cong b_x0016_¦_x0005__x0000_"/>
      <sheetName val="Cong bÀ —_x0002__x0012_???~p"/>
      <sheetName val="???????Hn_x0013_?ˆ`_x0001_0~p_x0013_?"/>
      <sheetName val="Cong b€_x0016_¦_x0002__x0012_???~p"/>
      <sheetName val="Cong b@7‡_x0002__x0012_???~p"/>
      <sheetName val="Cong bÀ —_x0002__x0012_"/>
      <sheetName val="Cong b€þ˜_x0002__x0012__x0000_~p"/>
      <sheetName val="Cong b€_x0016_¦_x0005__x0000_"/>
      <sheetName val="Manoibo"/>
      <sheetName val="Total SVN1"/>
      <sheetName val="ctdg"/>
      <sheetName val="QD_x0000__x0001_a TGD (2)"/>
      <sheetName val="Trial Balance"/>
      <sheetName val="⁋㌱Ա?䭔㌱س?䭔ㄠㄴ_x0006_牴湯⁧琠湯렐㎔뀀岥ᐍꍞ/_x0000_瀀w_x0000__x0000_"/>
      <sheetName val="⁋㌱Ա?䭔㌱س?䭔ㄠㄴ_x0006_牴湯⁧琠湯⠦㦗᠀㬁ᐃ艹/_x0000_ကS_x0000__x0000_"/>
      <sheetName val="⁋㌱Ա?䭔㌱س?䭔ㄠㄴ_x0006_牴湯⁧琠湯㥮렀輺ᐊ/_x0000_&gt;_x0000__x0000_"/>
      <sheetName val="⁋㌱Ա?䭔㌱س?䭔ㄠㄴ_x0006_牴湯⁧琠湯㠓䕳耀藊ᐈ⁞0_x0000_ Ý_x0000__x0000_"/>
      <sheetName val="⁋㌱Ա?䭔㌱س?䭔ㄠㄴ_x0006_牴湯⁧琠湯렉䖘退Ωᐂ⁞0_x0000_瀀'_x0000__x0000_"/>
      <sheetName val="Luong m_x0004__x0000__x0011__x0000__x000f__x0000__x0004__x0000__x0003__x0000__x0004__x0000__x000a__x0000__x000d__x0000__x0008__x0000__x0004__x0000_"/>
      <sheetName val="⁋㌱Ա?䭔㌱س?䭔ㄠㄴ_x0006_牴湯⁧琠湯԰_x0000_Ꮆ贀䄥肏᎖Ԁ_x0000_"/>
      <sheetName val="⁋㌱Ա?䭔㌱س?䭔ㄠㄴ_x0006_牴湯⁧琠湯԰_x0000_ࠀᏑ贀䄥_x0005__x0011__x001b__x0004_"/>
      <sheetName val="਀ഀࠀЀጀࠀȀကᤀ_x0000__x0000__x0000__x0000__x0000__x0000__x0000__x0000_"/>
      <sheetName val="⁋㌱Ա?䭔㌱س?䭔ㄠㄴ_x0006_牴湯⁧琠湯ᐉᵞ0_x0000_ࠀu_x0000__x0000_頀七̣歰"/>
      <sheetName val="_x0000__x0004__x0000__x0011__x0000__x000c__x0000__x000d__x0000__x0014_"/>
      <sheetName val="⁋㌱Ա?䭔㌱س?䭔ㄠㄴ_x0006_牴湯⁧琠湯堺㪗렀⥓ᐝ콞/_x0000_ê_x0000__x0000_"/>
      <sheetName val="FA-LISTING"/>
      <sheetName val="CVden_ngoai_TCT_(1)11"/>
      <sheetName val="CV_den_ngoai_TCT_(2)11"/>
      <sheetName val="CV_den_ngoai_TCT_(3)11"/>
      <sheetName val="QDcua_TGD11"/>
      <sheetName val="QD_cua_HDQT11"/>
      <sheetName val="QD_cua_HDQT_(2)11"/>
      <sheetName val="CV_di_ngoai_tong11"/>
      <sheetName val="CV_di_ngoai_tong_(2)11"/>
      <sheetName val="To_trinh11"/>
      <sheetName val="Giao_nhiem_vu11"/>
      <sheetName val="QDcua_TGD_(2)11"/>
      <sheetName val="Thong_tu11"/>
      <sheetName val="CV_di_trong__tong11"/>
      <sheetName val="nghi_dinh-CP11"/>
      <sheetName val="CV_den_trong_tong11"/>
      <sheetName val="So_Do11"/>
      <sheetName val="KTTSCD_-_DLNA11"/>
      <sheetName val="lapdat_TB_11"/>
      <sheetName val="TNghiªm_TB_11"/>
      <sheetName val="VËt_liÖu11"/>
      <sheetName val="Lap_®at_®iÖn11"/>
      <sheetName val="TNghiÖm_VL11"/>
      <sheetName val="th_11"/>
      <sheetName val="tien_luong11"/>
      <sheetName val="T_711"/>
      <sheetName val="T_811"/>
      <sheetName val="T8_(2)11"/>
      <sheetName val="T_911"/>
      <sheetName val="T_1011"/>
      <sheetName val="T_1111"/>
      <sheetName val="T_1211"/>
      <sheetName val="T11_11"/>
      <sheetName val="tæng_hîp11"/>
      <sheetName val="GS01-chi_TM11"/>
      <sheetName val="GS02-thu_TM11"/>
      <sheetName val="GS03-thu_TGNH11"/>
      <sheetName val="GS04-chi_TGNH11"/>
      <sheetName val="GS06-X_kho11"/>
      <sheetName val="GS08-B_hµng11"/>
      <sheetName val="GS09-k_c_VAT_DV11"/>
      <sheetName val="GS10-lai_tien_vay11"/>
      <sheetName val="GS11-_tÝnh_KHTSC§11"/>
      <sheetName val="Km277_11"/>
      <sheetName val="Op_mai_27411"/>
      <sheetName val="Op_mai_27511"/>
      <sheetName val="Op_mai_27611"/>
      <sheetName val="Op_mai_27711"/>
      <sheetName val="Op_mai_27811"/>
      <sheetName val="Op_mai_27911"/>
      <sheetName val="Op_mai_28021"/>
      <sheetName val="Op_mai_28111"/>
      <sheetName val="Op_mai_28211"/>
      <sheetName val="Op_mai_28311"/>
      <sheetName val="Op_mai_28411"/>
      <sheetName val="Op_mai11"/>
      <sheetName val="5_nam_(tach)11"/>
      <sheetName val="5_nam_(tach)_(2)11"/>
      <sheetName val="KH_200311"/>
      <sheetName val="TK_11211"/>
      <sheetName val="TK_13111"/>
      <sheetName val="TK_14111"/>
      <sheetName val="TK_15311"/>
      <sheetName val="TK_21111"/>
      <sheetName val="TK_24211"/>
      <sheetName val="TK_33411"/>
      <sheetName val="TK_51111"/>
      <sheetName val="TK_51511"/>
      <sheetName val="TK_91111"/>
      <sheetName val="TK_15411"/>
      <sheetName val="TK_63211"/>
      <sheetName val="TH_Ky_Anh11"/>
      <sheetName val="Sheet2_(2)11"/>
      <sheetName val="Cong_cu11"/>
      <sheetName val="Cong_D7511"/>
      <sheetName val="Cong_D10011"/>
      <sheetName val="Cong_D15011"/>
      <sheetName val="Cong_2D15011"/>
      <sheetName val="Cong_ban_0,7x0,711"/>
      <sheetName val="Cong_ban_0,8x0,811"/>
      <sheetName val="Cong_ban_1x111"/>
      <sheetName val="Cong_ban_1x1,211"/>
      <sheetName val="Cong_ban_1,5x1,511"/>
      <sheetName val="Cong_ban_2x1,511"/>
      <sheetName val="Cong_ban_2x211"/>
      <sheetName val="Cot_thep11"/>
      <sheetName val="Tong_hop_(2)11"/>
      <sheetName val="Km274_-_Km27511"/>
      <sheetName val="Km275_-_Km27611"/>
      <sheetName val="Km276_-_Km27711"/>
      <sheetName val="Km277_-_Km27811"/>
      <sheetName val="Km278_-_Km27911"/>
      <sheetName val="Km279_-_Km28011"/>
      <sheetName val="Km280_-_Km28111"/>
      <sheetName val="Km281_-_Km28211"/>
      <sheetName val="Km282_-_Km28311"/>
      <sheetName val="Km283_-_Km28411"/>
      <sheetName val="Km284_-_Km28511"/>
      <sheetName val="Tong_hop_Op_mai11"/>
      <sheetName val="Km277_-_Km278_11"/>
      <sheetName val="Tong_hop_Matduong11"/>
      <sheetName val="Kluong_phu11"/>
      <sheetName val="Lan_can11"/>
      <sheetName val="Ho_lan11"/>
      <sheetName val="Coc_tieu11"/>
      <sheetName val="Bien_bao11"/>
      <sheetName val="mau_kiem_ke11"/>
      <sheetName val="quyet_toan_HD_200011"/>
      <sheetName val="quyet_toan_hoa_don_200111"/>
      <sheetName val="kiem_ke_hoa_don_200111"/>
      <sheetName val="QUY_III_0211"/>
      <sheetName val="QUY_IV_0211"/>
      <sheetName val="QUYET_TOAN_0211"/>
      <sheetName val="FORM_hc11"/>
      <sheetName val="FORM_pc11"/>
      <sheetName val="TH__goi_4-x11"/>
      <sheetName val="KQKD02-2_(2)11"/>
      <sheetName val="KQKD-2_(2)11"/>
      <sheetName val="KQKD_thu200411"/>
      <sheetName val="xnt_1_CP11"/>
      <sheetName val="xnt_2_cp11"/>
      <sheetName val="xnt_3_CP11"/>
      <sheetName val="xnt_4_CP11"/>
      <sheetName val="BC_tuan111"/>
      <sheetName val="BC_tuan211"/>
      <sheetName val="BC_tuan311"/>
      <sheetName val="BC_tuan411"/>
      <sheetName val="DSo_NVBH11"/>
      <sheetName val="phan_tich_DG11"/>
      <sheetName val="gia_vat_lieu11"/>
      <sheetName val="gia_xe_may11"/>
      <sheetName val="gia_nhan_cong11"/>
      <sheetName val="Tong_hopQ48-111"/>
      <sheetName val="Tong_hop_QL48_-_211"/>
      <sheetName val="Tong_hop_QL4711"/>
      <sheetName val="Tong_hop_QL48_-_311"/>
      <sheetName val="Chi_tiet_don_gia_khoi_phuc11"/>
      <sheetName val="Du_toan_chi_tiet_coc_nuoc11"/>
      <sheetName val="Du_toan_chi_tiet_coc11"/>
      <sheetName val="Phan_tich_don_gia_chi_tiet11"/>
      <sheetName val="Nhap_don_gia_VL_dia_phuong11"/>
      <sheetName val="Luong_mot_ngay_cong_xay_lap11"/>
      <sheetName val="Luong_mot_ngay_cong_khao_sat11"/>
      <sheetName val="xdcb_01-200311"/>
      <sheetName val="CV_den_trong_to聮g11"/>
      <sheetName val="kl_m_m_d11"/>
      <sheetName val="kl_vt_tho11"/>
      <sheetName val="kl_dat11"/>
      <sheetName val="xin_kinh_phi11"/>
      <sheetName val="lan_trai11"/>
      <sheetName val="thuoc_no11"/>
      <sheetName val="so_thuc_pham11"/>
      <sheetName val="Oð_mai_27911"/>
      <sheetName val="Coc_611"/>
      <sheetName val="Deo_nai11"/>
      <sheetName val="CKD_than11"/>
      <sheetName val="CTT_Thong_nhat11"/>
      <sheetName val="CTT_Nui_beo11"/>
      <sheetName val="CTT_cao_son11"/>
      <sheetName val="CTT_Khe_cham11"/>
      <sheetName val="XNxlva_sxthanKCII11"/>
      <sheetName val="Cam_Y_ut_KC11"/>
      <sheetName val="CTxay_lap_mo_CP11"/>
      <sheetName val="CTdo_luong_GDSP11"/>
      <sheetName val="Dong_bac11"/>
      <sheetName val="Cac_cang_UT_mua_than_Dong_bac11"/>
      <sheetName val="cua_hang_vtu11"/>
      <sheetName val="Khach_hang_le_11"/>
      <sheetName val="nhat_ky_511"/>
      <sheetName val="cac_cong_ty_van_tai11"/>
      <sheetName val="Xaylap_11"/>
      <sheetName val="Nhan_cong11"/>
      <sheetName val="XN_111"/>
      <sheetName val="CT_XN111"/>
      <sheetName val="CT_XNCK11"/>
      <sheetName val="S_hai11"/>
      <sheetName val="CT_N0211"/>
      <sheetName val="C_Sap_CT311"/>
      <sheetName val="CT_Csap_CT311"/>
      <sheetName val="Quan_trac11"/>
      <sheetName val="CS_LB11"/>
      <sheetName val="88_HBT11"/>
      <sheetName val="CT_69II11"/>
      <sheetName val="37_HV11"/>
      <sheetName val="CT_VPCP_6tang11"/>
      <sheetName val="Son_nha_kinh_VPCP11"/>
      <sheetName val="CT_VPCP_son11"/>
      <sheetName val="CT_HMVPCP11"/>
      <sheetName val="BAO_CAO_AN11"/>
      <sheetName val="Ton_31_111"/>
      <sheetName val="NhapT_211"/>
      <sheetName val="Xuat_T_211"/>
      <sheetName val="Ton_28_211"/>
      <sheetName val="H_Tra11"/>
      <sheetName val="Hang_CTY_TRA_LAI11"/>
      <sheetName val="Hang_NV_Tra_Lai11"/>
      <sheetName val="Km27'_-_Km27811"/>
      <sheetName val="Thang10-2002_11"/>
      <sheetName val="Sheet1_(3)11"/>
      <sheetName val="Song_ban_0,7x0,711"/>
      <sheetName val="Cong_ban_0,8x_,811"/>
      <sheetName val="Km283_-_Jm28411"/>
      <sheetName val="Bao_cao_KQTH_quy_hoach_13511"/>
      <sheetName val="cocB40_5B11"/>
      <sheetName val="cocD50_9A11"/>
      <sheetName val="cocD75_1611"/>
      <sheetName val="coc_B80_TD2511"/>
      <sheetName val="P27_B8011"/>
      <sheetName val="Coc23_B8011"/>
      <sheetName val="cong_B80_C411"/>
      <sheetName val="VÃt_liÖu11"/>
      <sheetName val="XNxlva_sxthanKCIÉ11"/>
      <sheetName val="T[_13111"/>
      <sheetName val="TL33-13_1411"/>
      <sheetName val="TL033_,2,411"/>
      <sheetName val="TL_0331,211"/>
      <sheetName val="Lap_®at_®hÖn11"/>
      <sheetName val="ct_luong_11"/>
      <sheetName val="Nhap_6T11"/>
      <sheetName val="baocaochinh(qui1_05)_(DC)11"/>
      <sheetName val="Ctuluongq_1_0511"/>
      <sheetName val="BANG_PHAN_BO_qui1_05(DC)11"/>
      <sheetName val="BANG_PHAN_BO_quiII_0511"/>
      <sheetName val="bao_cac_cinh_Qui_II-200511"/>
      <sheetName val="QD_c5a_HDQT_(2)11"/>
      <sheetName val="So_lieu11"/>
      <sheetName val="tt_chu_dong11"/>
      <sheetName val="Tinh_j+cvi11"/>
      <sheetName val="Tinh_MoP11"/>
      <sheetName val="giai_he_211"/>
      <sheetName val="Khac_DP11"/>
      <sheetName val="Khoi_than_11"/>
      <sheetName val="For_Summary11"/>
      <sheetName val="For_Summary(KG)11"/>
      <sheetName val="PP_Cloth11"/>
      <sheetName val="Mix-PP_Cloth11"/>
      <sheetName val="Material_Price-PP11"/>
      <sheetName val="Thang_0711"/>
      <sheetName val="k,_vt_tho11"/>
      <sheetName val="Km280_࠭_Km28111"/>
      <sheetName val="mua_vao11"/>
      <sheetName val="chi_phi_11"/>
      <sheetName val="ban_ra_10%11"/>
      <sheetName val="[PNT-P3_xlsUTong_hop_(2)11"/>
      <sheetName val="Km276_-_Ke27711"/>
      <sheetName val="[PNT-P3_xlsUKm279_-_Km28011"/>
      <sheetName val="Ban_pha_211"/>
      <sheetName val="ESTI_11"/>
      <sheetName val="Don_gia11"/>
      <sheetName val="Nhap_du_lieu11"/>
      <sheetName val="7000_00011"/>
      <sheetName val="Tong_(op11"/>
      <sheetName val="Coc_4ieu11"/>
      <sheetName val="K-280_-_Km28111"/>
      <sheetName val="Xa9lap_11"/>
      <sheetName val="K43+0_00_-_338_Trai11"/>
      <sheetName val="Du_tnan_chi_tiet_coc_nuoc11"/>
      <sheetName val="QD_cua_11"/>
      <sheetName val="Giao_nhÿÿÿÿvu11"/>
      <sheetName val="K_O11"/>
      <sheetName val="xang__clc11"/>
      <sheetName val="t01_0611"/>
      <sheetName val="TNghiÖ-_VL11"/>
      <sheetName val="Giao_nhie-_vu11"/>
      <sheetName val="So_TSCD11"/>
      <sheetName val="Bang_phan_bo_KH_TSCD11"/>
      <sheetName val="The_TSCD11"/>
      <sheetName val="BTH-_P_Chi_11"/>
      <sheetName val="BTH_NVL11"/>
      <sheetName val="NK_SO_CAI11"/>
      <sheetName val="The_tinh_Z11"/>
      <sheetName val="So_CFSXKD11"/>
      <sheetName val="So_TGNH_200211"/>
      <sheetName val="So_quy_TM_200211"/>
      <sheetName val="SCT_NVL11"/>
      <sheetName val="SCT_TK_13111"/>
      <sheetName val="So_theo_doi_thue_GTGT_200211"/>
      <sheetName val="BTH-_P_Thu11"/>
      <sheetName val="CV_den_trong_to?g11"/>
      <sheetName val="Ho_la_11"/>
      <sheetName val="O0_mai_27911"/>
      <sheetName val="5_nam_(tac`)_(2)11"/>
      <sheetName val="D%o_nai11"/>
      <sheetName val="CTT_cao_so_11"/>
      <sheetName val="XNxlva_sxdhanKCII11"/>
      <sheetName val="DG_11"/>
      <sheetName val="Km280_?_Km28111"/>
      <sheetName val="Khach_iang_le_11"/>
      <sheetName val="[PNT-P3_xlsѝKQKDKT'04-111"/>
      <sheetName val="Tong_hopQ48­111"/>
      <sheetName val="GS08)B_hµng11"/>
      <sheetName val="Tong_hop_ၑL48_-_211"/>
      <sheetName val="Tong_hop$Op_mai11"/>
      <sheetName val="ၔong_hop_QL48_-_211"/>
      <sheetName val="T__13110"/>
      <sheetName val="_PNT-P3_xlsUTong_hop_(2)10"/>
      <sheetName val="_PNT-P3_xlsUKm279_-_Km28010"/>
      <sheetName val="CV_den_trong_to_g10"/>
      <sheetName val="QD_cua_HDQ²10"/>
      <sheetName val="Km280___Km28110"/>
      <sheetName val="_PNT-P3_xlsѝKQKDKT'04-110"/>
      <sheetName val="_âO11"/>
      <sheetName val="_âOŽ11"/>
      <sheetName val="Mp_mai_27511"/>
      <sheetName val="Diem_mon_hoc11"/>
      <sheetName val="Tong_hop_diem11"/>
      <sheetName val="HoTen-khong_duoc_xoa11"/>
      <sheetName val="Giao_nhiem_fu11"/>
      <sheetName val="QDcea_TGD_(2)11"/>
      <sheetName val="Tkng_hop_QL48_-_211"/>
      <sheetName val="Op_mai_2_x005f_x005f_x005f_x005f_x005f_x005f_x020"/>
      <sheetName val="Cong_ban_1,5_x005f_x005f_x005f_x005f_x011"/>
      <sheetName val="Op_mai_2_x005f_x005f_x005f_x000c_10"/>
      <sheetName val="Cong_ban_1,5_x005f_x005f_x005f_x0013_10"/>
      <sheetName val="Km_x005f_x005f_x005f_x0012_77_10"/>
      <sheetName val="Op_mai_2_x005f_x000c__x005f_x0000_10"/>
      <sheetName val="Cong_ban_1,5_x005f_x0013__x005f_x0000_10"/>
      <sheetName val="Km_x005f_x0012_77_10"/>
      <sheetName val="Op_mai_2_x005f_x000c_10"/>
      <sheetName val="Cong_ban_1,5_x005f_x0013_10"/>
      <sheetName val="Op?mai_28011"/>
      <sheetName val="QD_cua_HDQ²??)11"/>
      <sheetName val="QD_cua_HDQ²??€)11"/>
      <sheetName val="MTO_REV_2(ARMOR)11"/>
      <sheetName val="Ther_cao_11"/>
      <sheetName val="So_NVL11"/>
      <sheetName val="Nhat_ký_chung11"/>
      <sheetName val="So_13111"/>
      <sheetName val="So_33111"/>
      <sheetName val="So_13311"/>
      <sheetName val="So_333111"/>
      <sheetName val="So_33411"/>
      <sheetName val="So_91111"/>
      <sheetName val="So_42111"/>
      <sheetName val="[PNT-P3_xls?KQKDKT'04-111"/>
      <sheetName val="Cong_baj_2x1,511"/>
      <sheetName val="Thue_NK11"/>
      <sheetName val="Hang_NK11"/>
      <sheetName val="Jet1-_CP_3211"/>
      <sheetName val="Jet2-_Binh_Minh_0111"/>
      <sheetName val="Cac_cang_UT_mua_thal_Dong_bac11"/>
      <sheetName val="CVden_nw8ai_TCT_(1)11"/>
      <sheetName val="Tong_hnp_QL4711"/>
      <sheetName val="Tong_hop_xuat_kho_nvl11"/>
      <sheetName val="Xuat_kho11"/>
      <sheetName val="Tong_hop_so_lieu_tai_nhap_kho11"/>
      <sheetName val="tai_nhap_kho11"/>
      <sheetName val="Nhap_kho11"/>
      <sheetName val="Tong_ket_nhap_kh¸11"/>
      <sheetName val="Tong_ket_nhap_kh511"/>
      <sheetName val="Tong_ket_nhap_khÈ11"/>
      <sheetName val="Tkng_hop_QL48_-_511"/>
      <sheetName val="Cong_ban_0,7p0,711"/>
      <sheetName val="Km275_-_Ke27611"/>
      <sheetName val="Km280_-_Km2(111"/>
      <sheetName val="TH_Ky_Afh11"/>
      <sheetName val="Tkng_hop_QL48_-_11"/>
      <sheetName val="Tong_ket_nhap_kho11"/>
      <sheetName val="Tong_ket11"/>
      <sheetName val="cac_ma_can_huy11"/>
      <sheetName val="Hang_hong11"/>
      <sheetName val="Tham_khao11"/>
      <sheetName val="hang_khong_co_packing11"/>
      <sheetName val="Du_lich11"/>
      <sheetName val="Op_mai_28022"/>
      <sheetName val="QD_cua_HDQ²__)10"/>
      <sheetName val="QD_cua_HDQ²__€)10"/>
      <sheetName val="_PNT-P3_xls_KQKDKT'04-110"/>
      <sheetName val="Cong_ban_1,5_x005f_x005f_x005f_x0013__x10"/>
      <sheetName val="Nov19_Plan10"/>
      <sheetName val="FUONDER_TAN_UYEN_T1210"/>
      <sheetName val="_CHIEU_XA__T0110"/>
      <sheetName val="ANH_KHANH_DONG_NAI_T12_(2)10"/>
      <sheetName val="XANG_DAU_K510"/>
      <sheetName val="ANH_HAI_T0110"/>
      <sheetName val="NAVITRAN_T110"/>
      <sheetName val="VAN_PHU_T0110"/>
      <sheetName val="DUONG_BDT_11__823282ms_Hao10"/>
      <sheetName val="CKTANDINHT1_782346_Huong_(2)10"/>
      <sheetName val="UNZAT01743972-_Phuong(vp)_(2)10"/>
      <sheetName val="LONGVANT12_759469_Ms_Van_(2)10"/>
      <sheetName val="GO_THUAN_AN_T_01_784026_(2)10"/>
      <sheetName val="COMPOSIITE_SAI_SON_T_1(2)10"/>
      <sheetName val="PEMARAT01_(2)10"/>
      <sheetName val="SYSTEMT1_780851-Ms_thao_(2)10"/>
      <sheetName val="PUKYONG_T110"/>
      <sheetName val="ASIAPAINT_T1110"/>
      <sheetName val="SEUNGBO_T11_782173_Ms_Suong_(10"/>
      <sheetName val="_CHAN_NUOIT12750622_Ms_Tinh_(10"/>
      <sheetName val="NS_t01784465_Ms_quyen_(2)10"/>
      <sheetName val="POMINAT01__(2)10"/>
      <sheetName val="COTTOT01_711018_Ms_nuong_(2)10"/>
      <sheetName val="SuBINHDUONGT_01_10"/>
      <sheetName val="MHET1_784028_lan_anh_(2)10"/>
      <sheetName val="UNZA(xuong)T11743972_phuong_(10"/>
      <sheetName val="KIKIT1_784453Ms_Chau__(2)10"/>
      <sheetName val="ASEFOODT_01(vp)_(2)10"/>
      <sheetName val="NAMKIMT12__MS_(2)10"/>
      <sheetName val="KORYOT_T_12_(2)10"/>
      <sheetName val="NHAT_DONG_T1_817035_msDung_(210"/>
      <sheetName val="_COMPASST_01784933_ms_Dung_(210"/>
      <sheetName val="HA_LONG_T12(2)10"/>
      <sheetName val="MBT_T01_(2)10"/>
      <sheetName val="CLARIAN_T1_(2)10"/>
      <sheetName val="URCT_1_767025_Ms_Mai_(2)10"/>
      <sheetName val="bao_cao_t_01_(2)10"/>
      <sheetName val="Cong_ban_1,5_x005f_x0013__10"/>
      <sheetName val="MTP_WS_9_May_201111"/>
      <sheetName val="WS_for_MRP_25_Aug11"/>
      <sheetName val="WS_for_MRP_15_Sept11"/>
      <sheetName val="WS_for_MRP_29_Sept11"/>
      <sheetName val="WS_for_MRP_13_Oct11"/>
      <sheetName val="WS_for_MRP_27_Oct11"/>
      <sheetName val="WS_for_MRP_10_Nov11"/>
      <sheetName val="WS_for_MRP_8_Dec-REV11"/>
      <sheetName val="WS_for_MRP_21_Dec11"/>
      <sheetName val="WS_for_MRP_5_Jan11"/>
      <sheetName val="WS_for_MRP_18_Jan11"/>
      <sheetName val="WS_for_MRP_9_Feb11"/>
      <sheetName val="WS_for_MRP_23_Feb11"/>
      <sheetName val="WS_for_MRP_8_Mar11"/>
      <sheetName val="Compared_TT-LT11"/>
      <sheetName val="Export_FC11"/>
      <sheetName val="So_sanh_voi_bang_sang_nay_gui11"/>
      <sheetName val="Tong_ket_nhap_khà11"/>
      <sheetName val="Tong_ket_nhap_kh11"/>
      <sheetName val="Tong_ket_nhap_khÐ11"/>
      <sheetName val="Tong_ket_nhap_khX11"/>
      <sheetName val="Tong_ket_nhap_kh(11"/>
      <sheetName val="Tong_ket_nhap_kh11"/>
      <sheetName val="Tong_ket_nhap_kh°11"/>
      <sheetName val="Tong_ket_nhap_kh11"/>
      <sheetName val="Tong_ket_nhap_kh11"/>
      <sheetName val="Tong_ket_nhap_khø11"/>
      <sheetName val="Tong_ket_nhap_kh@11"/>
      <sheetName val="Tong_ket_nhap_kh¨11"/>
      <sheetName val="Tong_ket_nhap_khH11"/>
      <sheetName val="Tong_ket_nhap_khp11"/>
      <sheetName val="Tong_ket_nhap_kh;11"/>
      <sheetName val="Tong_ket_nhap_khþ11"/>
      <sheetName val="Tong_ket_nhap_kh011"/>
      <sheetName val="Tong_ket_nhap_kh_11"/>
      <sheetName val="Tong_ket_nhap_kh811"/>
      <sheetName val="P_I11"/>
      <sheetName val="Tong_ket_nhap_khª11"/>
      <sheetName val="Tong_ket_nhap_kh`11"/>
      <sheetName val="tt_chu_don11"/>
      <sheetName val="Bang_VL11"/>
      <sheetName val="VL(No_V-c)11"/>
      <sheetName val="He_so11"/>
      <sheetName val="PL_Vua11"/>
      <sheetName val="Chitieu-dam_cac_loai11"/>
      <sheetName val="DG_Dam11"/>
      <sheetName val="DG_chung11"/>
      <sheetName val="VL-dac_chung11"/>
      <sheetName val="CT_1md_&amp;_dau_cong11"/>
      <sheetName val="CT_cong11"/>
      <sheetName val="dg_cong11"/>
      <sheetName val="FORM_jc11"/>
      <sheetName val="Tong_ket_nhap_kh11"/>
      <sheetName val="Cong_ban_1,5„—謀11"/>
      <sheetName val="Tong_ket_nhap_khB11"/>
      <sheetName val="Cong_&quot;an_0,7x0,711"/>
      <sheetName val="Km282_-_Kl28311"/>
      <sheetName val="Tong_hop_Op_m!i11"/>
      <sheetName val="Part_Name_&amp;_Model11"/>
      <sheetName val="Tong_ket_nhap_kh¬11"/>
      <sheetName val="Tong_ket_nhap_khÜ11"/>
      <sheetName val="Tong_ket_nhap_khl11"/>
      <sheetName val="Op_mai_2_x005f_x005f_x005f_x000c__x005f_x005f_x10"/>
      <sheetName val="MTO_REV_011"/>
      <sheetName val="?ong_hop_QL48_-_210"/>
      <sheetName val="7_THAI_NGUYEN10"/>
      <sheetName val="INPUT_DATA10"/>
      <sheetName val="PDcua_TGD10"/>
      <sheetName val="CV_di_ngoai_tnng_(2)10"/>
      <sheetName val="Tk_triNh10"/>
      <sheetName val="Gian_nhiem_vu10"/>
      <sheetName val="QD!ua_TGD_(2)10"/>
      <sheetName val="Tuongcha_10"/>
      <sheetName val="5_lam_(tach)_(2)10"/>
      <sheetName val="TK_13410"/>
      <sheetName val="Tong_hop_Mctduong10"/>
      <sheetName val="Op_mai_2_x005f_x005f_x005f_x005f_x005f_x005f_x021"/>
      <sheetName val="TLC設定_(2)10"/>
      <sheetName val="CVden_ngoai_TCT_(1)12"/>
      <sheetName val="CV_den_ngoai_TCT_(2)12"/>
      <sheetName val="CV_den_ngoai_TCT_(3)12"/>
      <sheetName val="QDcua_TGD12"/>
      <sheetName val="QD_cua_HDQT12"/>
      <sheetName val="QD_cua_HDQT_(2)12"/>
      <sheetName val="CV_di_ngoai_tong12"/>
      <sheetName val="CV_di_ngoai_tong_(2)12"/>
      <sheetName val="To_trinh12"/>
      <sheetName val="Giao_nhiem_vu12"/>
      <sheetName val="QDcua_TGD_(2)12"/>
      <sheetName val="Thong_tu12"/>
      <sheetName val="CV_di_trong__tong12"/>
      <sheetName val="nghi_dinh-CP12"/>
      <sheetName val="CV_den_trong_tong12"/>
      <sheetName val="So_Do12"/>
      <sheetName val="KTTSCD_-_DLNA12"/>
      <sheetName val="lapdat_TB_12"/>
      <sheetName val="TNghiªm_TB_12"/>
      <sheetName val="VËt_liÖu12"/>
      <sheetName val="Lap_®at_®iÖn12"/>
      <sheetName val="TNghiÖm_VL12"/>
      <sheetName val="th_12"/>
      <sheetName val="tien_luong12"/>
      <sheetName val="T_712"/>
      <sheetName val="T_812"/>
      <sheetName val="T8_(2)12"/>
      <sheetName val="T_912"/>
      <sheetName val="T_1012"/>
      <sheetName val="T_1112"/>
      <sheetName val="T_1212"/>
      <sheetName val="T11_12"/>
      <sheetName val="tæng_hîp12"/>
      <sheetName val="GS01-chi_TM12"/>
      <sheetName val="GS02-thu_TM12"/>
      <sheetName val="GS03-thu_TGNH12"/>
      <sheetName val="GS04-chi_TGNH12"/>
      <sheetName val="GS06-X_kho12"/>
      <sheetName val="GS08-B_hµng12"/>
      <sheetName val="GS09-k_c_VAT_DV12"/>
      <sheetName val="GS10-lai_tien_vay12"/>
      <sheetName val="GS11-_tÝnh_KHTSC§12"/>
      <sheetName val="Km277_12"/>
      <sheetName val="Op_mai_27412"/>
      <sheetName val="Op_mai_27512"/>
      <sheetName val="Op_mai_27612"/>
      <sheetName val="Op_mai_27712"/>
      <sheetName val="Op_mai_27812"/>
      <sheetName val="Op_mai_27912"/>
      <sheetName val="Op_mai_28023"/>
      <sheetName val="Op_mai_28112"/>
      <sheetName val="Op_mai_28212"/>
      <sheetName val="Op_mai_28312"/>
      <sheetName val="Op_mai_28412"/>
      <sheetName val="Op_mai12"/>
      <sheetName val="5_nam_(tach)12"/>
      <sheetName val="5_nam_(tach)_(2)12"/>
      <sheetName val="KH_200312"/>
      <sheetName val="TK_11212"/>
      <sheetName val="TK_13112"/>
      <sheetName val="TK_14112"/>
      <sheetName val="TK_15312"/>
      <sheetName val="TK_21112"/>
      <sheetName val="TK_24212"/>
      <sheetName val="TK_33412"/>
      <sheetName val="TK_51112"/>
      <sheetName val="TK_51512"/>
      <sheetName val="TK_91112"/>
      <sheetName val="TK_15412"/>
      <sheetName val="TK_63212"/>
      <sheetName val="TH_Ky_Anh12"/>
      <sheetName val="Sheet2_(2)12"/>
      <sheetName val="Cong_cu12"/>
      <sheetName val="Cong_D7512"/>
      <sheetName val="Cong_D10012"/>
      <sheetName val="Cong_D15012"/>
      <sheetName val="Cong_2D15012"/>
      <sheetName val="Cong_ban_0,7x0,712"/>
      <sheetName val="Cong_ban_0,8x0,812"/>
      <sheetName val="Cong_ban_1x112"/>
      <sheetName val="Cong_ban_1x1,212"/>
      <sheetName val="Cong_ban_1,5x1,512"/>
      <sheetName val="Cong_ban_2x1,512"/>
      <sheetName val="Cong_ban_2x212"/>
      <sheetName val="Cot_thep12"/>
      <sheetName val="Tong_hop_(2)12"/>
      <sheetName val="Km274_-_Km27512"/>
      <sheetName val="Km275_-_Km27612"/>
      <sheetName val="Km276_-_Km27712"/>
      <sheetName val="Km277_-_Km27812"/>
      <sheetName val="Km278_-_Km27912"/>
      <sheetName val="Km279_-_Km28012"/>
      <sheetName val="Km280_-_Km28112"/>
      <sheetName val="Km281_-_Km28212"/>
      <sheetName val="Km282_-_Km28312"/>
      <sheetName val="Km283_-_Km28412"/>
      <sheetName val="Km284_-_Km28512"/>
      <sheetName val="Tong_hop_Op_mai12"/>
      <sheetName val="Km277_-_Km278_12"/>
      <sheetName val="Tong_hop_Matduong12"/>
      <sheetName val="Kluong_phu12"/>
      <sheetName val="Lan_can12"/>
      <sheetName val="Ho_lan12"/>
      <sheetName val="Coc_tieu12"/>
      <sheetName val="Bien_bao12"/>
      <sheetName val="mau_kiem_ke12"/>
      <sheetName val="quyet_toan_HD_200012"/>
      <sheetName val="quyet_toan_hoa_don_200112"/>
      <sheetName val="kiem_ke_hoa_don_200112"/>
      <sheetName val="QUY_III_0212"/>
      <sheetName val="QUY_IV_0212"/>
      <sheetName val="QUYET_TOAN_0212"/>
      <sheetName val="FORM_hc12"/>
      <sheetName val="FORM_pc12"/>
      <sheetName val="TH__goi_4-x12"/>
      <sheetName val="KQKD02-2_(2)12"/>
      <sheetName val="KQKD-2_(2)12"/>
      <sheetName val="KQKD_thu200412"/>
      <sheetName val="xnt_1_CP12"/>
      <sheetName val="xnt_2_cp12"/>
      <sheetName val="xnt_3_CP12"/>
      <sheetName val="xnt_4_CP12"/>
      <sheetName val="BC_tuan112"/>
      <sheetName val="BC_tuan212"/>
      <sheetName val="BC_tuan312"/>
      <sheetName val="BC_tuan412"/>
      <sheetName val="DSo_NVBH12"/>
      <sheetName val="phan_tich_DG12"/>
      <sheetName val="gia_vat_lieu12"/>
      <sheetName val="gia_xe_may12"/>
      <sheetName val="gia_nhan_cong12"/>
      <sheetName val="Tong_hopQ48-112"/>
      <sheetName val="Tong_hop_QL48_-_212"/>
      <sheetName val="Tong_hop_QL4712"/>
      <sheetName val="Tong_hop_QL48_-_312"/>
      <sheetName val="Chi_tiet_don_gia_khoi_phuc12"/>
      <sheetName val="Du_toan_chi_tiet_coc_nuoc12"/>
      <sheetName val="Du_toan_chi_tiet_coc12"/>
      <sheetName val="Phan_tich_don_gia_chi_tiet12"/>
      <sheetName val="Nhap_don_gia_VL_dia_phuong12"/>
      <sheetName val="Luong_mot_ngay_cong_xay_lap12"/>
      <sheetName val="Luong_mot_ngay_cong_khao_sat12"/>
      <sheetName val="xdcb_01-200312"/>
      <sheetName val="CV_den_trong_to聮g12"/>
      <sheetName val="kl_m_m_d12"/>
      <sheetName val="kl_vt_tho12"/>
      <sheetName val="kl_dat12"/>
      <sheetName val="xin_kinh_phi12"/>
      <sheetName val="lan_trai12"/>
      <sheetName val="thuoc_no12"/>
      <sheetName val="so_thuc_pham12"/>
      <sheetName val="Oð_mai_27912"/>
      <sheetName val="Coc_612"/>
      <sheetName val="Deo_nai12"/>
      <sheetName val="CKD_than12"/>
      <sheetName val="CTT_Thong_nhat12"/>
      <sheetName val="CTT_Nui_beo12"/>
      <sheetName val="CTT_cao_son12"/>
      <sheetName val="CTT_Khe_cham12"/>
      <sheetName val="XNxlva_sxthanKCII12"/>
      <sheetName val="Cam_Y_ut_KC12"/>
      <sheetName val="CTxay_lap_mo_CP12"/>
      <sheetName val="CTdo_luong_GDSP12"/>
      <sheetName val="Dong_bac12"/>
      <sheetName val="Cac_cang_UT_mua_than_Dong_bac12"/>
      <sheetName val="cua_hang_vtu12"/>
      <sheetName val="Khach_hang_le_12"/>
      <sheetName val="nhat_ky_512"/>
      <sheetName val="cac_cong_ty_van_tai12"/>
      <sheetName val="Xaylap_12"/>
      <sheetName val="Nhan_cong12"/>
      <sheetName val="XN_112"/>
      <sheetName val="CT_XN112"/>
      <sheetName val="CT_XNCK12"/>
      <sheetName val="S_hai12"/>
      <sheetName val="CT_N0212"/>
      <sheetName val="C_Sap_CT312"/>
      <sheetName val="CT_Csap_CT312"/>
      <sheetName val="Quan_trac12"/>
      <sheetName val="CS_LB12"/>
      <sheetName val="88_HBT12"/>
      <sheetName val="CT_69II12"/>
      <sheetName val="37_HV12"/>
      <sheetName val="CT_VPCP_6tang12"/>
      <sheetName val="Son_nha_kinh_VPCP12"/>
      <sheetName val="CT_VPCP_son12"/>
      <sheetName val="CT_HMVPCP12"/>
      <sheetName val="BAO_CAO_AN12"/>
      <sheetName val="Ton_31_112"/>
      <sheetName val="NhapT_212"/>
      <sheetName val="Xuat_T_212"/>
      <sheetName val="Ton_28_212"/>
      <sheetName val="H_Tra12"/>
      <sheetName val="Hang_CTY_TRA_LAI12"/>
      <sheetName val="Hang_NV_Tra_Lai12"/>
      <sheetName val="Km27'_-_Km27812"/>
      <sheetName val="Thang10-2002_12"/>
      <sheetName val="Sheet1_(3)12"/>
      <sheetName val="Song_ban_0,7x0,712"/>
      <sheetName val="Cong_ban_0,8x_,812"/>
      <sheetName val="Km283_-_Jm28412"/>
      <sheetName val="Bao_cao_KQTH_quy_hoach_13512"/>
      <sheetName val="cocB40_5B12"/>
      <sheetName val="cocD50_9A12"/>
      <sheetName val="cocD75_1612"/>
      <sheetName val="coc_B80_TD2512"/>
      <sheetName val="P27_B8012"/>
      <sheetName val="Coc23_B8012"/>
      <sheetName val="cong_B80_C412"/>
      <sheetName val="VÃt_liÖu12"/>
      <sheetName val="XNxlva_sxthanKCIÉ12"/>
      <sheetName val="T[_13112"/>
      <sheetName val="TL33-13_1412"/>
      <sheetName val="TL033_,2,412"/>
      <sheetName val="TL_0331,212"/>
      <sheetName val="Lap_®at_®hÖn12"/>
      <sheetName val="ct_luong_12"/>
      <sheetName val="Nhap_6T12"/>
      <sheetName val="baocaochinh(qui1_05)_(DC)12"/>
      <sheetName val="Ctuluongq_1_0512"/>
      <sheetName val="BANG_PHAN_BO_qui1_05(DC)12"/>
      <sheetName val="BANG_PHAN_BO_quiII_0512"/>
      <sheetName val="bao_cac_cinh_Qui_II-200512"/>
      <sheetName val="QD_c5a_HDQT_(2)12"/>
      <sheetName val="So_lieu12"/>
      <sheetName val="tt_chu_dong12"/>
      <sheetName val="Tinh_j+cvi12"/>
      <sheetName val="Tinh_MoP12"/>
      <sheetName val="giai_he_212"/>
      <sheetName val="Khac_DP12"/>
      <sheetName val="Khoi_than_12"/>
      <sheetName val="For_Summary12"/>
      <sheetName val="For_Summary(KG)12"/>
      <sheetName val="PP_Cloth12"/>
      <sheetName val="Mix-PP_Cloth12"/>
      <sheetName val="Material_Price-PP12"/>
      <sheetName val="Thang_0712"/>
      <sheetName val="k,_vt_tho12"/>
      <sheetName val="Km280_࠭_Km28112"/>
      <sheetName val="mua_vao12"/>
      <sheetName val="chi_phi_12"/>
      <sheetName val="ban_ra_10%12"/>
      <sheetName val="[PNT-P3_xlsUTong_hop_(2)12"/>
      <sheetName val="Km276_-_Ke27712"/>
      <sheetName val="[PNT-P3_xlsUKm279_-_Km28012"/>
      <sheetName val="Ban_pha_212"/>
      <sheetName val="ESTI_12"/>
      <sheetName val="Don_gia12"/>
      <sheetName val="Nhap_du_lieu12"/>
      <sheetName val="7000_00012"/>
      <sheetName val="Tong_(op12"/>
      <sheetName val="Coc_4ieu12"/>
      <sheetName val="K-280_-_Km28112"/>
      <sheetName val="Xa9lap_12"/>
      <sheetName val="K43+0_00_-_338_Trai12"/>
      <sheetName val="Du_tnan_chi_tiet_coc_nuoc12"/>
      <sheetName val="QD_cua_12"/>
      <sheetName val="Giao_nhÿÿÿÿvu12"/>
      <sheetName val="K_O12"/>
      <sheetName val="xang__clc12"/>
      <sheetName val="t01_0612"/>
      <sheetName val="TNghiÖ-_VL12"/>
      <sheetName val="Giao_nhie-_vu12"/>
      <sheetName val="So_TSCD12"/>
      <sheetName val="Bang_phan_bo_KH_TSCD12"/>
      <sheetName val="The_TSCD12"/>
      <sheetName val="BTH-_P_Chi_12"/>
      <sheetName val="BTH_NVL12"/>
      <sheetName val="NK_SO_CAI12"/>
      <sheetName val="The_tinh_Z12"/>
      <sheetName val="So_CFSXKD12"/>
      <sheetName val="So_TGNH_200212"/>
      <sheetName val="So_quy_TM_200212"/>
      <sheetName val="SCT_NVL12"/>
      <sheetName val="SCT_TK_13112"/>
      <sheetName val="So_theo_doi_thue_GTGT_200212"/>
      <sheetName val="BTH-_P_Thu12"/>
      <sheetName val="CV_den_trong_to?g12"/>
      <sheetName val="Ho_la_12"/>
      <sheetName val="O0_mai_27912"/>
      <sheetName val="5_nam_(tac`)_(2)12"/>
      <sheetName val="D%o_nai12"/>
      <sheetName val="CTT_cao_so_12"/>
      <sheetName val="XNxlva_sxdhanKCII12"/>
      <sheetName val="DG_12"/>
      <sheetName val="Km280_?_Km28112"/>
      <sheetName val="Khach_iang_le_12"/>
      <sheetName val="[PNT-P3_xlsѝKQKDKT'04-112"/>
      <sheetName val="Tong_hopQ48­112"/>
      <sheetName val="GS08)B_hµng12"/>
      <sheetName val="Tong_hop_ၑL48_-_212"/>
      <sheetName val="Tong_hop$Op_mai12"/>
      <sheetName val="ၔong_hop_QL48_-_212"/>
      <sheetName val="T__13111"/>
      <sheetName val="_PNT-P3_xlsUTong_hop_(2)11"/>
      <sheetName val="_PNT-P3_xlsUKm279_-_Km28011"/>
      <sheetName val="CV_den_trong_to_g11"/>
      <sheetName val="QD_cua_HDQ²11"/>
      <sheetName val="Km280___Km28111"/>
      <sheetName val="_PNT-P3_xlsѝKQKDKT'04-111"/>
      <sheetName val="_âO12"/>
      <sheetName val="_âOŽ12"/>
      <sheetName val="Mp_mai_27512"/>
      <sheetName val="Diem_mon_hoc12"/>
      <sheetName val="Tong_hop_diem12"/>
      <sheetName val="HoTen-khong_duoc_xoa12"/>
      <sheetName val="Giao_nhiem_fu12"/>
      <sheetName val="QDcea_TGD_(2)12"/>
      <sheetName val="Tkng_hop_QL48_-_212"/>
      <sheetName val="Op_mai_2_x005f_x005f_x005f_x005f_x005f_x005f_x022"/>
      <sheetName val="Cong_ban_1,5_x005f_x005f_x005f_x005f_x012"/>
      <sheetName val="Op_mai_2_x005f_x005f_x005f_x000c_11"/>
      <sheetName val="Cong_ban_1,5_x005f_x005f_x005f_x0013_11"/>
      <sheetName val="Km_x005f_x005f_x005f_x0012_77_11"/>
      <sheetName val="Op_mai_2_x005f_x000c__x005f_x0000_11"/>
      <sheetName val="Cong_ban_1,5_x005f_x0013__x005f_x0000_11"/>
      <sheetName val="Km_x005f_x0012_77_11"/>
      <sheetName val="Op_mai_2_x005f_x000c_11"/>
      <sheetName val="Cong_ban_1,5_x005f_x0013_11"/>
      <sheetName val="Op?mai_28012"/>
      <sheetName val="QD_cua_HDQ²??)12"/>
      <sheetName val="QD_cua_HDQ²??€)12"/>
      <sheetName val="MTO_REV_2(ARMOR)12"/>
      <sheetName val="Ther_cao_12"/>
      <sheetName val="So_NVL12"/>
      <sheetName val="Nhat_ký_chung12"/>
      <sheetName val="So_13112"/>
      <sheetName val="So_33112"/>
      <sheetName val="So_13312"/>
      <sheetName val="So_333112"/>
      <sheetName val="So_33412"/>
      <sheetName val="So_91112"/>
      <sheetName val="So_42112"/>
      <sheetName val="[PNT-P3_xls?KQKDKT'04-112"/>
      <sheetName val="Cong_baj_2x1,512"/>
      <sheetName val="Thue_NK12"/>
      <sheetName val="Hang_NK12"/>
      <sheetName val="Jet1-_CP_3212"/>
      <sheetName val="Jet2-_Binh_Minh_0112"/>
      <sheetName val="Cac_cang_UT_mua_thal_Dong_bac12"/>
      <sheetName val="CVden_nw8ai_TCT_(1)12"/>
      <sheetName val="Tong_hnp_QL4712"/>
      <sheetName val="Tong_hop_xuat_kho_nvl12"/>
      <sheetName val="Xuat_kho12"/>
      <sheetName val="Tong_hop_so_lieu_tai_nhap_kho12"/>
      <sheetName val="tai_nhap_kho12"/>
      <sheetName val="Nhap_kho12"/>
      <sheetName val="Tong_ket_nhap_kh¸12"/>
      <sheetName val="Tong_ket_nhap_kh512"/>
      <sheetName val="Tong_ket_nhap_khÈ12"/>
      <sheetName val="Tkng_hop_QL48_-_512"/>
      <sheetName val="Cong_ban_0,7p0,712"/>
      <sheetName val="Km275_-_Ke27612"/>
      <sheetName val="Km280_-_Km2(112"/>
      <sheetName val="TH_Ky_Afh12"/>
      <sheetName val="Tkng_hop_QL48_-_12"/>
      <sheetName val="Tong_ket_nhap_kho12"/>
      <sheetName val="Tong_ket12"/>
      <sheetName val="cac_ma_can_huy12"/>
      <sheetName val="Hang_hong12"/>
      <sheetName val="Tham_khao12"/>
      <sheetName val="hang_khong_co_packing12"/>
      <sheetName val="Du_lich12"/>
      <sheetName val="Op_mai_28024"/>
      <sheetName val="QD_cua_HDQ²__)11"/>
      <sheetName val="QD_cua_HDQ²__€)11"/>
      <sheetName val="_PNT-P3_xls_KQKDKT'04-111"/>
      <sheetName val="Cong_ban_1,5_x005f_x005f_x005f_x0013__x11"/>
      <sheetName val="Nov19_Plan11"/>
      <sheetName val="FUONDER_TAN_UYEN_T1211"/>
      <sheetName val="_CHIEU_XA__T0111"/>
      <sheetName val="ANH_KHANH_DONG_NAI_T12_(2)11"/>
      <sheetName val="XANG_DAU_K511"/>
      <sheetName val="ANH_HAI_T0111"/>
      <sheetName val="NAVITRAN_T111"/>
      <sheetName val="VAN_PHU_T0111"/>
      <sheetName val="DUONG_BDT_11__823282ms_Hao11"/>
      <sheetName val="CKTANDINHT1_782346_Huong_(2)11"/>
      <sheetName val="UNZAT01743972-_Phuong(vp)_(2)11"/>
      <sheetName val="LONGVANT12_759469_Ms_Van_(2)11"/>
      <sheetName val="GO_THUAN_AN_T_01_784026_(2)11"/>
      <sheetName val="COMPOSIITE_SAI_SON_T_1(2)11"/>
      <sheetName val="PEMARAT01_(2)11"/>
      <sheetName val="SYSTEMT1_780851-Ms_thao_(2)11"/>
      <sheetName val="PUKYONG_T111"/>
      <sheetName val="ASIAPAINT_T1111"/>
      <sheetName val="SEUNGBO_T11_782173_Ms_Suong_(11"/>
      <sheetName val="_CHAN_NUOIT12750622_Ms_Tinh_(11"/>
      <sheetName val="NS_t01784465_Ms_quyen_(2)11"/>
      <sheetName val="POMINAT01__(2)11"/>
      <sheetName val="COTTOT01_711018_Ms_nuong_(2)11"/>
      <sheetName val="SuBINHDUONGT_01_11"/>
      <sheetName val="MHET1_784028_lan_anh_(2)11"/>
      <sheetName val="UNZA(xuong)T11743972_phuong_(11"/>
      <sheetName val="KIKIT1_784453Ms_Chau__(2)11"/>
      <sheetName val="ASEFOODT_01(vp)_(2)11"/>
      <sheetName val="NAMKIMT12__MS_(2)11"/>
      <sheetName val="KORYOT_T_12_(2)11"/>
      <sheetName val="NHAT_DONG_T1_817035_msDung_(211"/>
      <sheetName val="_COMPASST_01784933_ms_Dung_(211"/>
      <sheetName val="HA_LONG_T12(2)11"/>
      <sheetName val="MBT_T01_(2)11"/>
      <sheetName val="CLARIAN_T1_(2)11"/>
      <sheetName val="URCT_1_767025_Ms_Mai_(2)11"/>
      <sheetName val="bao_cao_t_01_(2)11"/>
      <sheetName val="Cong_ban_1,5_x005f_x0013__11"/>
      <sheetName val="MTP_WS_9_May_201112"/>
      <sheetName val="WS_for_MRP_25_Aug12"/>
      <sheetName val="WS_for_MRP_15_Sept12"/>
      <sheetName val="WS_for_MRP_29_Sept12"/>
      <sheetName val="WS_for_MRP_13_Oct12"/>
      <sheetName val="WS_for_MRP_27_Oct12"/>
      <sheetName val="WS_for_MRP_10_Nov12"/>
      <sheetName val="WS_for_MRP_8_Dec-REV12"/>
      <sheetName val="WS_for_MRP_21_Dec12"/>
      <sheetName val="WS_for_MRP_5_Jan12"/>
      <sheetName val="WS_for_MRP_18_Jan12"/>
      <sheetName val="WS_for_MRP_9_Feb12"/>
      <sheetName val="WS_for_MRP_23_Feb12"/>
      <sheetName val="WS_for_MRP_8_Mar12"/>
      <sheetName val="Compared_TT-LT12"/>
      <sheetName val="Export_FC12"/>
      <sheetName val="So_sanh_voi_bang_sang_nay_gui12"/>
      <sheetName val="Tong_ket_nhap_khà12"/>
      <sheetName val="Tong_ket_nhap_kh12"/>
      <sheetName val="Tong_ket_nhap_khÐ12"/>
      <sheetName val="Tong_ket_nhap_khX12"/>
      <sheetName val="Tong_ket_nhap_kh(12"/>
      <sheetName val="Tong_ket_nhap_kh12"/>
      <sheetName val="Tong_ket_nhap_kh°12"/>
      <sheetName val="Tong_ket_nhap_kh12"/>
      <sheetName val="Tong_ket_nhap_kh12"/>
      <sheetName val="Tong_ket_nhap_khø12"/>
      <sheetName val="Tong_ket_nhap_kh@12"/>
      <sheetName val="Tong_ket_nhap_kh¨12"/>
      <sheetName val="Tong_ket_nhap_khH12"/>
      <sheetName val="Tong_ket_nhap_khp12"/>
      <sheetName val="Tong_ket_nhap_kh;12"/>
      <sheetName val="Tong_ket_nhap_khþ12"/>
      <sheetName val="Tong_ket_nhap_kh012"/>
      <sheetName val="Tong_ket_nhap_kh_12"/>
      <sheetName val="Tong_ket_nhap_kh812"/>
      <sheetName val="P_I12"/>
      <sheetName val="Tong_ket_nhap_khª12"/>
      <sheetName val="Tong_ket_nhap_kh`12"/>
      <sheetName val="tt_chu_don12"/>
      <sheetName val="Bang_VL12"/>
      <sheetName val="VL(No_V-c)12"/>
      <sheetName val="He_so12"/>
      <sheetName val="PL_Vua12"/>
      <sheetName val="Chitieu-dam_cac_loai12"/>
      <sheetName val="DG_Dam12"/>
      <sheetName val="DG_chung12"/>
      <sheetName val="VL-dac_chung12"/>
      <sheetName val="CT_1md_&amp;_dau_cong12"/>
      <sheetName val="CT_cong12"/>
      <sheetName val="dg_cong12"/>
      <sheetName val="FORM_jc12"/>
      <sheetName val="Tong_ket_nhap_kh12"/>
      <sheetName val="Cong_ban_1,5„—謀12"/>
      <sheetName val="Tong_ket_nhap_khB12"/>
      <sheetName val="Cong_&quot;an_0,7x0,712"/>
      <sheetName val="Km282_-_Kl28312"/>
      <sheetName val="Tong_hop_Op_m!i12"/>
      <sheetName val="Part_Name_&amp;_Model12"/>
      <sheetName val="Tong_ket_nhap_kh¬12"/>
      <sheetName val="Tong_ket_nhap_khÜ12"/>
      <sheetName val="Tong_ket_nhap_khl12"/>
      <sheetName val="Op_mai_2_x005f_x005f_x005f_x000c__x005f_x005f_x11"/>
      <sheetName val="MTO_REV_012"/>
      <sheetName val="?ong_hop_QL48_-_211"/>
      <sheetName val="7_THAI_NGUYEN11"/>
      <sheetName val="INPUT_DATA11"/>
      <sheetName val="PDcua_TGD11"/>
      <sheetName val="CV_di_ngoai_tnng_(2)11"/>
      <sheetName val="Tk_triNh11"/>
      <sheetName val="Gian_nhiem_vu11"/>
      <sheetName val="QD!ua_TGD_(2)11"/>
      <sheetName val="Tuongcha_11"/>
      <sheetName val="5_lam_(tach)_(2)11"/>
      <sheetName val="TK_13411"/>
      <sheetName val="Tong_hop_Mctduong11"/>
      <sheetName val="Op_mai_2_x005f_x005f_x005f_x005f_x005f_x005f_x023"/>
      <sheetName val="TLC設定_(2)11"/>
      <sheetName val="So_Do14"/>
      <sheetName val="KTTSCD_-_DLNA14"/>
      <sheetName val="CVden_ngoai_TCT_(1)14"/>
      <sheetName val="CV_den_ngoai_TCT_(2)14"/>
      <sheetName val="CV_den_ngoai_TCT_(3)14"/>
      <sheetName val="QDcua_TGD14"/>
      <sheetName val="QD_cua_HDQT14"/>
      <sheetName val="QD_cua_HDQT_(2)14"/>
      <sheetName val="CV_di_ngoai_tong14"/>
      <sheetName val="CV_di_ngoai_tong_(2)14"/>
      <sheetName val="To_trinh14"/>
      <sheetName val="Giao_nhiem_vu14"/>
      <sheetName val="QDcua_TGD_(2)14"/>
      <sheetName val="Thong_tu14"/>
      <sheetName val="CV_di_trong__tong14"/>
      <sheetName val="nghi_dinh-CP14"/>
      <sheetName val="CV_den_trong_tong14"/>
      <sheetName val="lapdat_TB_14"/>
      <sheetName val="TNghiªm_TB_14"/>
      <sheetName val="VËt_liÖu14"/>
      <sheetName val="Lap_®at_®iÖn14"/>
      <sheetName val="TNghiÖm_VL14"/>
      <sheetName val="th_14"/>
      <sheetName val="tien_luong14"/>
      <sheetName val="T_714"/>
      <sheetName val="T_814"/>
      <sheetName val="T8_(2)14"/>
      <sheetName val="T_914"/>
      <sheetName val="T_1014"/>
      <sheetName val="T_1114"/>
      <sheetName val="T_1214"/>
      <sheetName val="T11_14"/>
      <sheetName val="5_nam_(tach)14"/>
      <sheetName val="5_nam_(tach)_(2)14"/>
      <sheetName val="KH_200314"/>
      <sheetName val="Km277_14"/>
      <sheetName val="Op_mai_27414"/>
      <sheetName val="Op_mai_27514"/>
      <sheetName val="Op_mai_27614"/>
      <sheetName val="Op_mai_27714"/>
      <sheetName val="Op_mai_27814"/>
      <sheetName val="Op_mai_27914"/>
      <sheetName val="Op_mai_28027"/>
      <sheetName val="Op_mai_28114"/>
      <sheetName val="Op_mai_28214"/>
      <sheetName val="Op_mai_28314"/>
      <sheetName val="Op_mai_28414"/>
      <sheetName val="Op_mai14"/>
      <sheetName val="FORM_hc14"/>
      <sheetName val="FORM_pc14"/>
      <sheetName val="TK_11214"/>
      <sheetName val="TK_13114"/>
      <sheetName val="TK_14114"/>
      <sheetName val="TK_15314"/>
      <sheetName val="TK_21114"/>
      <sheetName val="TK_24214"/>
      <sheetName val="TK_33414"/>
      <sheetName val="TK_51114"/>
      <sheetName val="TK_51514"/>
      <sheetName val="TK_91114"/>
      <sheetName val="TK_15414"/>
      <sheetName val="TK_63214"/>
      <sheetName val="KQKD02-2_(2)14"/>
      <sheetName val="KQKD-2_(2)14"/>
      <sheetName val="KQKD_thu200414"/>
      <sheetName val="tæng_hîp14"/>
      <sheetName val="GS01-chi_TM14"/>
      <sheetName val="GS02-thu_TM14"/>
      <sheetName val="GS03-thu_TGNH14"/>
      <sheetName val="GS04-chi_TGNH14"/>
      <sheetName val="GS06-X_kho14"/>
      <sheetName val="GS08-B_hµng14"/>
      <sheetName val="GS09-k_c_VAT_DV14"/>
      <sheetName val="GS10-lai_tien_vay14"/>
      <sheetName val="GS11-_tÝnh_KHTSC§14"/>
      <sheetName val="tong_hop5"/>
      <sheetName val="phan_tich_DG14"/>
      <sheetName val="gia_vat_lieu14"/>
      <sheetName val="gia_xe_may14"/>
      <sheetName val="gia_nhan_cong14"/>
      <sheetName val="TH__goi_4-x14"/>
      <sheetName val="Cong_cu14"/>
      <sheetName val="Cong_D7514"/>
      <sheetName val="Cong_D10014"/>
      <sheetName val="Cong_D15014"/>
      <sheetName val="Cong_2D15014"/>
      <sheetName val="Cong_ban_0,7x0,714"/>
      <sheetName val="Cong_ban_0,8x0,814"/>
      <sheetName val="Cong_ban_1x114"/>
      <sheetName val="Cong_ban_1x1,214"/>
      <sheetName val="Cong_ban_1,5x1,514"/>
      <sheetName val="Cong_ban_2x1,514"/>
      <sheetName val="Cong_ban_2x214"/>
      <sheetName val="Cot_thep14"/>
      <sheetName val="Tong_hop_(2)14"/>
      <sheetName val="Km274_-_Km27514"/>
      <sheetName val="Km275_-_Km27614"/>
      <sheetName val="Km276_-_Km27714"/>
      <sheetName val="Km277_-_Km27814"/>
      <sheetName val="Km278_-_Km27914"/>
      <sheetName val="Km279_-_Km28014"/>
      <sheetName val="Km280_-_Km28114"/>
      <sheetName val="Km281_-_Km28214"/>
      <sheetName val="Km282_-_Km28314"/>
      <sheetName val="Km283_-_Km28414"/>
      <sheetName val="Km284_-_Km28514"/>
      <sheetName val="Tong_hop_Op_mai14"/>
      <sheetName val="Km277_-_Km278_14"/>
      <sheetName val="Tong_hop_Matduong14"/>
      <sheetName val="Kluong_phu14"/>
      <sheetName val="Lan_can14"/>
      <sheetName val="Ho_lan14"/>
      <sheetName val="Coc_tieu14"/>
      <sheetName val="Bien_bao14"/>
      <sheetName val="TH_Ky_Anh14"/>
      <sheetName val="Sheet2_(2)14"/>
      <sheetName val="mau_kiem_ke14"/>
      <sheetName val="quyet_toan_HD_200014"/>
      <sheetName val="quyet_toan_hoa_don_200114"/>
      <sheetName val="kiem_ke_hoa_don_200114"/>
      <sheetName val="QUY_III_0214"/>
      <sheetName val="QUY_IV_0214"/>
      <sheetName val="QUYET_TOAN_0214"/>
      <sheetName val="xnt_1_CP14"/>
      <sheetName val="xnt_2_cp14"/>
      <sheetName val="xnt_3_CP14"/>
      <sheetName val="xnt_4_CP14"/>
      <sheetName val="BC_tuan114"/>
      <sheetName val="BC_tuan214"/>
      <sheetName val="BC_tuan314"/>
      <sheetName val="BC_tuan414"/>
      <sheetName val="DSo_NVBH14"/>
      <sheetName val="CV_den_trong_to聮g14"/>
      <sheetName val="Tong_hopQ48-114"/>
      <sheetName val="Tong_hop_QL48_-_214"/>
      <sheetName val="Tong_hop_QL4714"/>
      <sheetName val="Tong_hop_QL48_-_314"/>
      <sheetName val="Chi_tiet_don_gia_khoi_phuc14"/>
      <sheetName val="Du_toan_chi_tiet_coc_nuoc14"/>
      <sheetName val="Du_toan_chi_tiet_coc14"/>
      <sheetName val="Phan_tich_don_gia_chi_tiet14"/>
      <sheetName val="Nhap_don_gia_VL_dia_phuong14"/>
      <sheetName val="Luong_mot_ngay_cong_xay_lap14"/>
      <sheetName val="Luong_mot_ngay_cong_khao_sat14"/>
      <sheetName val="Km27'_-_Km27814"/>
      <sheetName val="kl_m_m_d14"/>
      <sheetName val="kl_vt_tho14"/>
      <sheetName val="kl_dat14"/>
      <sheetName val="xin_kinh_phi14"/>
      <sheetName val="lan_trai14"/>
      <sheetName val="thuoc_no14"/>
      <sheetName val="so_thuc_pham14"/>
      <sheetName val="Xaylap_14"/>
      <sheetName val="Nhan_cong14"/>
      <sheetName val="Bao_cao_KQTH_quy_hoach_13514"/>
      <sheetName val="XN_114"/>
      <sheetName val="CT_XN114"/>
      <sheetName val="CT_XNCK14"/>
      <sheetName val="S_hai14"/>
      <sheetName val="CT_N0214"/>
      <sheetName val="C_Sap_CT314"/>
      <sheetName val="CT_Csap_CT314"/>
      <sheetName val="Quan_trac14"/>
      <sheetName val="CS_LB14"/>
      <sheetName val="88_HBT14"/>
      <sheetName val="CT_69II14"/>
      <sheetName val="37_HV14"/>
      <sheetName val="CT_VPCP_6tang14"/>
      <sheetName val="Son_nha_kinh_VPCP14"/>
      <sheetName val="CT_VPCP_son14"/>
      <sheetName val="CT_HMVPCP14"/>
      <sheetName val="Coc_614"/>
      <sheetName val="Deo_nai14"/>
      <sheetName val="CKD_than14"/>
      <sheetName val="CTT_Thong_nhat14"/>
      <sheetName val="CTT_Nui_beo14"/>
      <sheetName val="CTT_cao_son14"/>
      <sheetName val="CTT_Khe_cham14"/>
      <sheetName val="XNxlva_sxthanKCII14"/>
      <sheetName val="Cam_Y_ut_KC14"/>
      <sheetName val="CTxay_lap_mo_CP14"/>
      <sheetName val="CTdo_luong_GDSP14"/>
      <sheetName val="Dong_bac14"/>
      <sheetName val="Cac_cang_UT_mua_than_Dong_bac14"/>
      <sheetName val="cua_hang_vtu14"/>
      <sheetName val="Khach_hang_le_14"/>
      <sheetName val="nhat_ky_514"/>
      <sheetName val="cac_cong_ty_van_tai14"/>
      <sheetName val="Thang10-2002_14"/>
      <sheetName val="Sheet1_(3)14"/>
      <sheetName val="XNxlva_sxthanKCIÉ14"/>
      <sheetName val="Oð_mai_27914"/>
      <sheetName val="cocB40_5B14"/>
      <sheetName val="cocD50_9A14"/>
      <sheetName val="cocD75_1614"/>
      <sheetName val="coc_B80_TD2514"/>
      <sheetName val="P27_B8014"/>
      <sheetName val="Coc23_B8014"/>
      <sheetName val="cong_B80_C414"/>
      <sheetName val="k,_vt_tho14"/>
      <sheetName val="K-280_-_Km28114"/>
      <sheetName val="xdcb_01-200314"/>
      <sheetName val="Km280_࠭_Km28114"/>
      <sheetName val="BAO_CAO_AN14"/>
      <sheetName val="Ton_31_114"/>
      <sheetName val="NhapT_214"/>
      <sheetName val="Xuat_T_214"/>
      <sheetName val="Ton_28_214"/>
      <sheetName val="H_Tra14"/>
      <sheetName val="Hang_CTY_TRA_LAI14"/>
      <sheetName val="Hang_NV_Tra_Lai14"/>
      <sheetName val="Song_ban_0,7x0,714"/>
      <sheetName val="Cong_ban_0,8x_,814"/>
      <sheetName val="Km283_-_Jm28414"/>
      <sheetName val="VÃt_liÖu14"/>
      <sheetName val="T[_13114"/>
      <sheetName val="TL33-13_1414"/>
      <sheetName val="TL033_,2,414"/>
      <sheetName val="TL_0331,214"/>
      <sheetName val="Lap_®at_®hÖn14"/>
      <sheetName val="ct_luong_14"/>
      <sheetName val="Nhap_6T14"/>
      <sheetName val="baocaochinh(qui1_05)_(DC)14"/>
      <sheetName val="Ctuluongq_1_0514"/>
      <sheetName val="BANG_PHAN_BO_qui1_05(DC)14"/>
      <sheetName val="BANG_PHAN_BO_quiII_0514"/>
      <sheetName val="bao_cac_cinh_Qui_II-200514"/>
      <sheetName val="QD_c5a_HDQT_(2)14"/>
      <sheetName val="So_lieu14"/>
      <sheetName val="tt_chu_dong14"/>
      <sheetName val="Tinh_j+cvi14"/>
      <sheetName val="Tinh_MoP14"/>
      <sheetName val="giai_he_214"/>
      <sheetName val="Khac_DP14"/>
      <sheetName val="Khoi_than_14"/>
      <sheetName val="For_Summary14"/>
      <sheetName val="For_Summary(KG)14"/>
      <sheetName val="PP_Cloth14"/>
      <sheetName val="Mix-PP_Cloth14"/>
      <sheetName val="Material_Price-PP14"/>
      <sheetName val="Thang_0714"/>
      <sheetName val="mua_vao14"/>
      <sheetName val="chi_phi_14"/>
      <sheetName val="ban_ra_10%14"/>
      <sheetName val="[PNT-P3_xlsUTong_hop_(2)14"/>
      <sheetName val="Km276_-_Ke27714"/>
      <sheetName val="[PNT-P3_xlsUKm279_-_Km28014"/>
      <sheetName val="Ban_pha_214"/>
      <sheetName val="ESTI_14"/>
      <sheetName val="Don_gia14"/>
      <sheetName val="Nhap_du_lieu14"/>
      <sheetName val="7000_00014"/>
      <sheetName val="Tong_(op14"/>
      <sheetName val="Coc_4ieu14"/>
      <sheetName val="Xa9lap_14"/>
      <sheetName val="K43+0_00_-_338_Trai14"/>
      <sheetName val="Du_tnan_chi_tiet_coc_nuoc14"/>
      <sheetName val="QD_cua_14"/>
      <sheetName val="Giao_nhÿÿÿÿvu14"/>
      <sheetName val="K_O14"/>
      <sheetName val="xang__clc14"/>
      <sheetName val="t01_0614"/>
      <sheetName val="TNghiÖ-_VL14"/>
      <sheetName val="Giao_nhie-_vu14"/>
      <sheetName val="So_TSCD14"/>
      <sheetName val="Bang_phan_bo_KH_TSCD14"/>
      <sheetName val="The_TSCD14"/>
      <sheetName val="BTH-_P_Chi_14"/>
      <sheetName val="BTH_NVL14"/>
      <sheetName val="NK_SO_CAI14"/>
      <sheetName val="The_tinh_Z14"/>
      <sheetName val="So_CFSXKD14"/>
      <sheetName val="So_TGNH_200214"/>
      <sheetName val="So_quy_TM_200214"/>
      <sheetName val="SCT_NVL14"/>
      <sheetName val="SCT_TK_13114"/>
      <sheetName val="So_theo_doi_thue_GTGT_200214"/>
      <sheetName val="BTH-_P_Thu14"/>
      <sheetName val="CV_den_trong_to?g14"/>
      <sheetName val="Ho_la_14"/>
      <sheetName val="O0_mai_27914"/>
      <sheetName val="5_nam_(tac`)_(2)14"/>
      <sheetName val="D%o_nai14"/>
      <sheetName val="CTT_cao_so_14"/>
      <sheetName val="XNxlva_sxdhanKCII14"/>
      <sheetName val="DG_14"/>
      <sheetName val="Km280_?_Km28114"/>
      <sheetName val="Khach_iang_le_14"/>
      <sheetName val="[PNT-P3_xlsѝKQKDKT'04-114"/>
      <sheetName val="Tong_hopQ48­114"/>
      <sheetName val="GS08)B_hµng14"/>
      <sheetName val="Tong_hop_ၑL48_-_214"/>
      <sheetName val="Tong_hop$Op_mai14"/>
      <sheetName val="ၔong_hop_QL48_-_214"/>
      <sheetName val="So_Do13"/>
      <sheetName val="KTTSCD_-_DLNA13"/>
      <sheetName val="CVden_ngoai_TCT_(1)13"/>
      <sheetName val="CV_den_ngoai_TCT_(2)13"/>
      <sheetName val="CV_den_ngoai_TCT_(3)13"/>
      <sheetName val="QDcua_TGD13"/>
      <sheetName val="QD_cua_HDQT13"/>
      <sheetName val="QD_cua_HDQT_(2)13"/>
      <sheetName val="CV_di_ngoai_tong13"/>
      <sheetName val="CV_di_ngoai_tong_(2)13"/>
      <sheetName val="To_trinh13"/>
      <sheetName val="Giao_nhiem_vu13"/>
      <sheetName val="QDcua_TGD_(2)13"/>
      <sheetName val="Thong_tu13"/>
      <sheetName val="CV_di_trong__tong13"/>
      <sheetName val="nghi_dinh-CP13"/>
      <sheetName val="CV_den_trong_tong13"/>
      <sheetName val="lapdat_TB_13"/>
      <sheetName val="TNghiªm_TB_13"/>
      <sheetName val="VËt_liÖu13"/>
      <sheetName val="Lap_®at_®iÖn13"/>
      <sheetName val="TNghiÖm_VL13"/>
      <sheetName val="th_13"/>
      <sheetName val="tien_luong13"/>
      <sheetName val="T_713"/>
      <sheetName val="T_813"/>
      <sheetName val="T8_(2)13"/>
      <sheetName val="T_913"/>
      <sheetName val="T_1013"/>
      <sheetName val="T_1113"/>
      <sheetName val="T_1213"/>
      <sheetName val="T11_13"/>
      <sheetName val="5_nam_(tach)13"/>
      <sheetName val="5_nam_(tach)_(2)13"/>
      <sheetName val="KH_200313"/>
      <sheetName val="Km277_13"/>
      <sheetName val="Op_mai_27413"/>
      <sheetName val="Op_mai_27513"/>
      <sheetName val="Op_mai_27613"/>
      <sheetName val="Op_mai_27713"/>
      <sheetName val="Op_mai_27813"/>
      <sheetName val="Op_mai_27913"/>
      <sheetName val="Op_mai_28025"/>
      <sheetName val="Op_mai_28113"/>
      <sheetName val="Op_mai_28213"/>
      <sheetName val="Op_mai_28313"/>
      <sheetName val="Op_mai_28413"/>
      <sheetName val="Op_mai13"/>
      <sheetName val="FORM_hc13"/>
      <sheetName val="FORM_pc13"/>
      <sheetName val="TK_11213"/>
      <sheetName val="TK_13113"/>
      <sheetName val="TK_14113"/>
      <sheetName val="TK_15313"/>
      <sheetName val="TK_21113"/>
      <sheetName val="TK_24213"/>
      <sheetName val="TK_33413"/>
      <sheetName val="TK_51113"/>
      <sheetName val="TK_51513"/>
      <sheetName val="TK_91113"/>
      <sheetName val="TK_15413"/>
      <sheetName val="TK_63213"/>
      <sheetName val="KQKD02-2_(2)13"/>
      <sheetName val="KQKD-2_(2)13"/>
      <sheetName val="KQKD_thu200413"/>
      <sheetName val="tæng_hîp13"/>
      <sheetName val="GS01-chi_TM13"/>
      <sheetName val="GS02-thu_TM13"/>
      <sheetName val="GS03-thu_TGNH13"/>
      <sheetName val="GS04-chi_TGNH13"/>
      <sheetName val="GS06-X_kho13"/>
      <sheetName val="GS08-B_hµng13"/>
      <sheetName val="GS09-k_c_VAT_DV13"/>
      <sheetName val="GS10-lai_tien_vay13"/>
      <sheetName val="GS11-_tÝnh_KHTSC§13"/>
      <sheetName val="phan_tich_DG13"/>
      <sheetName val="gia_vat_lieu13"/>
      <sheetName val="gia_xe_may13"/>
      <sheetName val="gia_nhan_cong13"/>
      <sheetName val="TH__goi_4-x13"/>
      <sheetName val="Cong_cu13"/>
      <sheetName val="Cong_D7513"/>
      <sheetName val="Cong_D10013"/>
      <sheetName val="Cong_D15013"/>
      <sheetName val="Cong_2D15013"/>
      <sheetName val="Cong_ban_0,7x0,713"/>
      <sheetName val="Cong_ban_0,8x0,813"/>
      <sheetName val="Cong_ban_1x113"/>
      <sheetName val="Cong_ban_1x1,213"/>
      <sheetName val="Cong_ban_1,5x1,513"/>
      <sheetName val="Cong_ban_2x1,513"/>
      <sheetName val="Cong_ban_2x213"/>
      <sheetName val="Cot_thep13"/>
      <sheetName val="Tong_hop_(2)13"/>
      <sheetName val="Km274_-_Km27513"/>
      <sheetName val="Km275_-_Km27613"/>
      <sheetName val="Km276_-_Km27713"/>
      <sheetName val="Km277_-_Km27813"/>
      <sheetName val="Km278_-_Km27913"/>
      <sheetName val="Km279_-_Km28013"/>
      <sheetName val="Km280_-_Km28113"/>
      <sheetName val="Km281_-_Km28213"/>
      <sheetName val="Km282_-_Km28313"/>
      <sheetName val="Km283_-_Km28413"/>
      <sheetName val="Km284_-_Km28513"/>
      <sheetName val="Tong_hop_Op_mai13"/>
      <sheetName val="Km277_-_Km278_13"/>
      <sheetName val="Tong_hop_Matduong13"/>
      <sheetName val="Kluong_phu13"/>
      <sheetName val="Lan_can13"/>
      <sheetName val="Ho_lan13"/>
      <sheetName val="Coc_tieu13"/>
      <sheetName val="Bien_bao13"/>
      <sheetName val="TH_Ky_Anh13"/>
      <sheetName val="Sheet2_(2)13"/>
      <sheetName val="mau_kiem_ke13"/>
      <sheetName val="quyet_toan_HD_200013"/>
      <sheetName val="quyet_toan_hoa_don_200113"/>
      <sheetName val="kiem_ke_hoa_don_200113"/>
      <sheetName val="QUY_III_0213"/>
      <sheetName val="QUY_IV_0213"/>
      <sheetName val="QUYET_TOAN_0213"/>
      <sheetName val="xnt_1_CP13"/>
      <sheetName val="xnt_2_cp13"/>
      <sheetName val="xnt_3_CP13"/>
      <sheetName val="xnt_4_CP13"/>
      <sheetName val="BC_tuan113"/>
      <sheetName val="BC_tuan213"/>
      <sheetName val="BC_tuan313"/>
      <sheetName val="BC_tuan413"/>
      <sheetName val="DSo_NVBH13"/>
      <sheetName val="CV_den_trong_to聮g13"/>
      <sheetName val="Tong_hopQ48-113"/>
      <sheetName val="Tong_hop_QL48_-_213"/>
      <sheetName val="Tong_hop_QL4713"/>
      <sheetName val="Tong_hop_QL48_-_313"/>
      <sheetName val="Chi_tiet_don_gia_khoi_phuc13"/>
      <sheetName val="Du_toan_chi_tiet_coc_nuoc13"/>
      <sheetName val="Du_toan_chi_tiet_coc13"/>
      <sheetName val="Phan_tich_don_gia_chi_tiet13"/>
      <sheetName val="Nhap_don_gia_VL_dia_phuong13"/>
      <sheetName val="Luong_mot_ngay_cong_xay_lap13"/>
      <sheetName val="Luong_mot_ngay_cong_khao_sat13"/>
      <sheetName val="Km27'_-_Km27813"/>
      <sheetName val="kl_m_m_d13"/>
      <sheetName val="kl_vt_tho13"/>
      <sheetName val="kl_dat13"/>
      <sheetName val="xin_kinh_phi13"/>
      <sheetName val="lan_trai13"/>
      <sheetName val="thuoc_no13"/>
      <sheetName val="so_thuc_pham13"/>
      <sheetName val="Xaylap_13"/>
      <sheetName val="Nhan_cong13"/>
      <sheetName val="Bao_cao_KQTH_quy_hoach_13513"/>
      <sheetName val="XN_113"/>
      <sheetName val="CT_XN113"/>
      <sheetName val="CT_XNCK13"/>
      <sheetName val="S_hai13"/>
      <sheetName val="CT_N0213"/>
      <sheetName val="C_Sap_CT313"/>
      <sheetName val="CT_Csap_CT313"/>
      <sheetName val="Quan_trac13"/>
      <sheetName val="CS_LB13"/>
      <sheetName val="88_HBT13"/>
      <sheetName val="CT_69II13"/>
      <sheetName val="37_HV13"/>
      <sheetName val="CT_VPCP_6tang13"/>
      <sheetName val="Son_nha_kinh_VPCP13"/>
      <sheetName val="CT_VPCP_son13"/>
      <sheetName val="CT_HMVPCP13"/>
      <sheetName val="Coc_613"/>
      <sheetName val="Deo_nai13"/>
      <sheetName val="CKD_than13"/>
      <sheetName val="CTT_Thong_nhat13"/>
      <sheetName val="CTT_Nui_beo13"/>
      <sheetName val="CTT_cao_son13"/>
      <sheetName val="CTT_Khe_cham13"/>
      <sheetName val="XNxlva_sxthanKCII13"/>
      <sheetName val="Cam_Y_ut_KC13"/>
      <sheetName val="CTxay_lap_mo_CP13"/>
      <sheetName val="CTdo_luong_GDSP13"/>
      <sheetName val="Dong_bac13"/>
      <sheetName val="Cac_cang_UT_mua_than_Dong_bac13"/>
      <sheetName val="cua_hang_vtu13"/>
      <sheetName val="Khach_hang_le_13"/>
      <sheetName val="nhat_ky_513"/>
      <sheetName val="cac_cong_ty_van_tai13"/>
      <sheetName val="Thang10-2002_13"/>
      <sheetName val="Sheet1_(3)13"/>
      <sheetName val="XNxlva_sxthanKCIÉ13"/>
      <sheetName val="Oð_mai_27913"/>
      <sheetName val="cocB40_5B13"/>
      <sheetName val="cocD50_9A13"/>
      <sheetName val="cocD75_1613"/>
      <sheetName val="coc_B80_TD2513"/>
      <sheetName val="P27_B8013"/>
      <sheetName val="Coc23_B8013"/>
      <sheetName val="cong_B80_C413"/>
      <sheetName val="k,_vt_tho13"/>
      <sheetName val="K-280_-_Km28113"/>
      <sheetName val="xdcb_01-200313"/>
      <sheetName val="Km280_࠭_Km28113"/>
      <sheetName val="BAO_CAO_AN13"/>
      <sheetName val="Ton_31_113"/>
      <sheetName val="NhapT_213"/>
      <sheetName val="Xuat_T_213"/>
      <sheetName val="Ton_28_213"/>
      <sheetName val="H_Tra13"/>
      <sheetName val="Hang_CTY_TRA_LAI13"/>
      <sheetName val="Hang_NV_Tra_Lai13"/>
      <sheetName val="Song_ban_0,7x0,713"/>
      <sheetName val="Cong_ban_0,8x_,813"/>
      <sheetName val="Km283_-_Jm28413"/>
      <sheetName val="VÃt_liÖu13"/>
      <sheetName val="T[_13113"/>
      <sheetName val="TL33-13_1413"/>
      <sheetName val="TL033_,2,413"/>
      <sheetName val="TL_0331,213"/>
      <sheetName val="Lap_®at_®hÖn13"/>
      <sheetName val="ct_luong_13"/>
      <sheetName val="Nhap_6T13"/>
      <sheetName val="baocaochinh(qui1_05)_(DC)13"/>
      <sheetName val="Ctuluongq_1_0513"/>
      <sheetName val="BANG_PHAN_BO_qui1_05(DC)13"/>
      <sheetName val="BANG_PHAN_BO_quiII_0513"/>
      <sheetName val="bao_cac_cinh_Qui_II-200513"/>
      <sheetName val="QD_c5a_HDQT_(2)13"/>
      <sheetName val="So_lieu13"/>
      <sheetName val="tt_chu_dong13"/>
      <sheetName val="Tinh_j+cvi13"/>
      <sheetName val="Tinh_MoP13"/>
      <sheetName val="giai_he_213"/>
      <sheetName val="Khac_DP13"/>
      <sheetName val="Khoi_than_13"/>
      <sheetName val="For_Summary13"/>
      <sheetName val="For_Summary(KG)13"/>
      <sheetName val="PP_Cloth13"/>
      <sheetName val="Mix-PP_Cloth13"/>
      <sheetName val="Material_Price-PP13"/>
      <sheetName val="Thang_0713"/>
      <sheetName val="mua_vao13"/>
      <sheetName val="chi_phi_13"/>
      <sheetName val="ban_ra_10%13"/>
      <sheetName val="[PNT-P3_xlsUTong_hop_(2)13"/>
      <sheetName val="Km276_-_Ke27713"/>
      <sheetName val="[PNT-P3_xlsUKm279_-_Km28013"/>
      <sheetName val="Ban_pha_213"/>
      <sheetName val="ESTI_13"/>
      <sheetName val="Don_gia13"/>
      <sheetName val="Nhap_du_lieu13"/>
      <sheetName val="7000_00013"/>
      <sheetName val="Tong_(op13"/>
      <sheetName val="Coc_4ieu13"/>
      <sheetName val="Xa9lap_13"/>
      <sheetName val="K43+0_00_-_338_Trai13"/>
      <sheetName val="Du_tnan_chi_tiet_coc_nuoc13"/>
      <sheetName val="QD_cua_13"/>
      <sheetName val="Giao_nhÿÿÿÿvu13"/>
      <sheetName val="K_O13"/>
      <sheetName val="xang__clc13"/>
      <sheetName val="t01_0613"/>
      <sheetName val="TNghiÖ-_VL13"/>
      <sheetName val="Giao_nhie-_vu13"/>
      <sheetName val="So_TSCD13"/>
      <sheetName val="Bang_phan_bo_KH_TSCD13"/>
      <sheetName val="The_TSCD13"/>
      <sheetName val="BTH-_P_Chi_13"/>
      <sheetName val="BTH_NVL13"/>
      <sheetName val="NK_SO_CAI13"/>
      <sheetName val="The_tinh_Z13"/>
      <sheetName val="So_CFSXKD13"/>
      <sheetName val="So_TGNH_200213"/>
      <sheetName val="So_quy_TM_200213"/>
      <sheetName val="SCT_NVL13"/>
      <sheetName val="SCT_TK_13113"/>
      <sheetName val="So_theo_doi_thue_GTGT_200213"/>
      <sheetName val="BTH-_P_Thu13"/>
      <sheetName val="CV_den_trong_to?g13"/>
      <sheetName val="Ho_la_13"/>
      <sheetName val="O0_mai_27913"/>
      <sheetName val="5_nam_(tac`)_(2)13"/>
      <sheetName val="D%o_nai13"/>
      <sheetName val="CTT_cao_so_13"/>
      <sheetName val="XNxlva_sxdhanKCII13"/>
      <sheetName val="DG_13"/>
      <sheetName val="Km280_?_Km28113"/>
      <sheetName val="Khach_iang_le_13"/>
      <sheetName val="[PNT-P3_xlsѝKQKDKT'04-113"/>
      <sheetName val="Tong_hopQ48­113"/>
      <sheetName val="GS08)B_hµng13"/>
      <sheetName val="Tong_hop_ၑL48_-_213"/>
      <sheetName val="Tong_hop$Op_mai13"/>
      <sheetName val="ၔong_hop_QL48_-_213"/>
      <sheetName val="Op?mai_28013"/>
      <sheetName val="QD_cua_HDQ²??)13"/>
      <sheetName val="QD_cua_HDQ²??€)13"/>
      <sheetName val="T__13112"/>
      <sheetName val="_PNT-P3_xlsUTong_hop_(2)12"/>
      <sheetName val="_PNT-P3_xlsUKm279_-_Km28012"/>
      <sheetName val="CV_den_trong_to_g12"/>
      <sheetName val="QD_cua_HDQ²12"/>
      <sheetName val="Km280___Km28112"/>
      <sheetName val="_PNT-P3_xlsѝKQKDKT'04-112"/>
      <sheetName val="_âO13"/>
      <sheetName val="_âOŽ13"/>
      <sheetName val="Mp_mai_27513"/>
      <sheetName val="Diem_mon_hoc13"/>
      <sheetName val="Tong_hop_diem13"/>
      <sheetName val="HoTen-khong_duoc_xoa13"/>
      <sheetName val="Giao_nhiem_fu13"/>
      <sheetName val="QDcea_TGD_(2)13"/>
      <sheetName val="Tkng_hop_QL48_-_213"/>
      <sheetName val="Cong_ban_1,5_x005f_x005f_x005f_x0013__x12"/>
      <sheetName val="MTO_REV_2(ARMOR)13"/>
      <sheetName val="Ther_cao_13"/>
      <sheetName val="So_NVL13"/>
      <sheetName val="Nhat_ký_chung13"/>
      <sheetName val="So_13113"/>
      <sheetName val="So_33113"/>
      <sheetName val="So_13313"/>
      <sheetName val="So_333113"/>
      <sheetName val="So_33413"/>
      <sheetName val="So_91113"/>
      <sheetName val="So_42113"/>
      <sheetName val="[PNT-P3_xls?KQKDKT'04-113"/>
      <sheetName val="Cong_baj_2x1,513"/>
      <sheetName val="Thue_NK13"/>
      <sheetName val="Hang_NK13"/>
      <sheetName val="Jet1-_CP_3213"/>
      <sheetName val="Jet2-_Binh_Minh_0113"/>
      <sheetName val="Cac_cang_UT_mua_thal_Dong_bac13"/>
      <sheetName val="CVden_nw8ai_TCT_(1)13"/>
      <sheetName val="Tong_hnp_QL4713"/>
      <sheetName val="Tong_hop_xuat_kho_nvl13"/>
      <sheetName val="Xuat_kho13"/>
      <sheetName val="Tong_hop_so_lieu_tai_nhap_kho13"/>
      <sheetName val="tai_nhap_kho13"/>
      <sheetName val="Nhap_kho13"/>
      <sheetName val="Tong_ket_nhap_kh¸13"/>
      <sheetName val="Tong_ket_nhap_kh513"/>
      <sheetName val="Tong_ket_nhap_khÈ13"/>
      <sheetName val="Tkng_hop_QL48_-_513"/>
      <sheetName val="Cong_ban_0,7p0,713"/>
      <sheetName val="Km275_-_Ke27613"/>
      <sheetName val="Km280_-_Km2(113"/>
      <sheetName val="TH_Ky_Afh13"/>
      <sheetName val="Tkng_hop_QL48_-_13"/>
      <sheetName val="Op_mai_2_x005f_x000c_12"/>
      <sheetName val="Cong_ban_1,5_x005f_x0013_12"/>
      <sheetName val="Km_x005f_x0012_77_12"/>
      <sheetName val="Cong_ban_1,5_x005f_x0013__x005f_x0000_12"/>
      <sheetName val="Tong_ket_nhap_kho13"/>
      <sheetName val="Tong_ket13"/>
      <sheetName val="cac_ma_can_huy13"/>
      <sheetName val="Hang_hong13"/>
      <sheetName val="Tham_khao13"/>
      <sheetName val="hang_khong_co_packing13"/>
      <sheetName val="Du_lich13"/>
      <sheetName val="Op_mai_28026"/>
      <sheetName val="QD_cua_HDQ²__)12"/>
      <sheetName val="QD_cua_HDQ²__€)12"/>
      <sheetName val="_PNT-P3_xls_KQKDKT'04-112"/>
      <sheetName val="Nov19_Plan12"/>
      <sheetName val="FUONDER_TAN_UYEN_T1212"/>
      <sheetName val="_CHIEU_XA__T0112"/>
      <sheetName val="ANH_KHANH_DONG_NAI_T12_(2)12"/>
      <sheetName val="XANG_DAU_K512"/>
      <sheetName val="ANH_HAI_T0112"/>
      <sheetName val="NAVITRAN_T112"/>
      <sheetName val="VAN_PHU_T0112"/>
      <sheetName val="DUONG_BDT_11__823282ms_Hao12"/>
      <sheetName val="CKTANDINHT1_782346_Huong_(2)12"/>
      <sheetName val="UNZAT01743972-_Phuong(vp)_(2)12"/>
      <sheetName val="LONGVANT12_759469_Ms_Van_(2)12"/>
      <sheetName val="GO_THUAN_AN_T_01_784026_(2)12"/>
      <sheetName val="COMPOSIITE_SAI_SON_T_1(2)12"/>
      <sheetName val="PEMARAT01_(2)12"/>
      <sheetName val="SYSTEMT1_780851-Ms_thao_(2)12"/>
      <sheetName val="PUKYONG_T112"/>
      <sheetName val="ASIAPAINT_T1112"/>
      <sheetName val="SEUNGBO_T11_782173_Ms_Suong_(12"/>
      <sheetName val="_CHAN_NUOIT12750622_Ms_Tinh_(12"/>
      <sheetName val="NS_t01784465_Ms_quyen_(2)12"/>
      <sheetName val="POMINAT01__(2)12"/>
      <sheetName val="COTTOT01_711018_Ms_nuong_(2)12"/>
      <sheetName val="SuBINHDUONGT_01_12"/>
      <sheetName val="MHET1_784028_lan_anh_(2)12"/>
      <sheetName val="UNZA(xuong)T11743972_phuong_(12"/>
      <sheetName val="KIKIT1_784453Ms_Chau__(2)12"/>
      <sheetName val="ASEFOODT_01(vp)_(2)12"/>
      <sheetName val="NAMKIMT12__MS_(2)12"/>
      <sheetName val="KORYOT_T_12_(2)12"/>
      <sheetName val="NHAT_DONG_T1_817035_msDung_(212"/>
      <sheetName val="_COMPASST_01784933_ms_Dung_(212"/>
      <sheetName val="HA_LONG_T12(2)12"/>
      <sheetName val="MBT_T01_(2)12"/>
      <sheetName val="CLARIAN_T1_(2)12"/>
      <sheetName val="URCT_1_767025_Ms_Mai_(2)12"/>
      <sheetName val="bao_cao_t_01_(2)12"/>
      <sheetName val="Cong_ban_1,5_x005f_x0013__12"/>
      <sheetName val="MTP_WS_9_May_201113"/>
      <sheetName val="WS_for_MRP_25_Aug13"/>
      <sheetName val="WS_for_MRP_15_Sept13"/>
      <sheetName val="WS_for_MRP_29_Sept13"/>
      <sheetName val="WS_for_MRP_13_Oct13"/>
      <sheetName val="WS_for_MRP_27_Oct13"/>
      <sheetName val="WS_for_MRP_10_Nov13"/>
      <sheetName val="WS_for_MRP_8_Dec-REV13"/>
      <sheetName val="WS_for_MRP_21_Dec13"/>
      <sheetName val="WS_for_MRP_5_Jan13"/>
      <sheetName val="WS_for_MRP_18_Jan13"/>
      <sheetName val="WS_for_MRP_9_Feb13"/>
      <sheetName val="WS_for_MRP_23_Feb13"/>
      <sheetName val="WS_for_MRP_8_Mar13"/>
      <sheetName val="Compared_TT-LT13"/>
      <sheetName val="Export_FC13"/>
      <sheetName val="So_sanh_voi_bang_sang_nay_gui13"/>
      <sheetName val="Op_mai_2_x005f_x000c__x005f_x0000_12"/>
      <sheetName val="Km282_-_Kl28313"/>
      <sheetName val="Tong_hop_Op_m!i13"/>
      <sheetName val="?ong_hop_QL48_-_212"/>
      <sheetName val="Tong_ket_nhap_khà13"/>
      <sheetName val="Tong_ket_nhap_kh13"/>
      <sheetName val="Tong_ket_nhap_khÐ13"/>
      <sheetName val="Tong_ket_nhap_khX13"/>
      <sheetName val="Tong_ket_nhap_kh(13"/>
      <sheetName val="Tong_ket_nhap_kh13"/>
      <sheetName val="Tong_ket_nhap_kh°13"/>
      <sheetName val="Tong_ket_nhap_kh13"/>
      <sheetName val="Tong_ket_nhap_khø13"/>
      <sheetName val="Tong_ket_nhap_kh@13"/>
      <sheetName val="Tong_ket_nhap_kh¨13"/>
      <sheetName val="Tong_ket_nhap_khH13"/>
      <sheetName val="Bang_VL13"/>
      <sheetName val="VL(No_V-c)13"/>
      <sheetName val="He_so13"/>
      <sheetName val="PL_Vua13"/>
      <sheetName val="Chitieu-dam_cac_loai13"/>
      <sheetName val="DG_Dam13"/>
      <sheetName val="DG_chung13"/>
      <sheetName val="VL-dac_chung13"/>
      <sheetName val="CT_1md_&amp;_dau_cong13"/>
      <sheetName val="CT_cong13"/>
      <sheetName val="dg_cong13"/>
      <sheetName val="FORM_jc13"/>
      <sheetName val="Cong_&quot;an_0,7x0,713"/>
      <sheetName val="Tong_ket_nhap_kh13"/>
      <sheetName val="Tong_ket_nhap_khp13"/>
      <sheetName val="Part_Name_&amp;_Model13"/>
      <sheetName val="Tong_ket_nhap_kh;13"/>
      <sheetName val="Tong_ket_nhap_khþ13"/>
      <sheetName val="Tong_ket_nhap_kh013"/>
      <sheetName val="P_I13"/>
      <sheetName val="Tong_ket_nhap_kh_13"/>
      <sheetName val="Tong_ket_nhap_kh813"/>
      <sheetName val="tt_chu_don13"/>
      <sheetName val="Tong_ket_nhap_khª13"/>
      <sheetName val="Tong_ket_nhap_kh`13"/>
      <sheetName val="Tong_ket_nhap_kh13"/>
      <sheetName val="Cong_ban_1,5„—謀13"/>
      <sheetName val="Tong_ket_nhap_khB13"/>
      <sheetName val="Op_mai_2_x005f_x005f_x005f_x000c__x005f_x005f_x12"/>
      <sheetName val="Tong_ket_nhap_kh¬13"/>
      <sheetName val="Tong_ket_nhap_khÜ13"/>
      <sheetName val="Tong_ket_nhap_khl13"/>
      <sheetName val="Op_mai_2_x005f_x005f_x005f_x005f_x005f_x005f_x024"/>
      <sheetName val="Cong_ban_1,5_x005f_x005f_x005f_x005f_x013"/>
      <sheetName val="Op_mai_2_x005f_x005f_x005f_x000c_12"/>
      <sheetName val="Cong_ban_1,5_x005f_x005f_x005f_x0013_12"/>
      <sheetName val="Km_x005f_x005f_x005f_x0012_77_12"/>
      <sheetName val="MTO_REV_013"/>
      <sheetName val="7_THAI_NGUYEN12"/>
      <sheetName val="INPUT_DATA12"/>
      <sheetName val="PDcua_TGD12"/>
      <sheetName val="CV_di_ngoai_tnng_(2)12"/>
      <sheetName val="Tk_triNh12"/>
      <sheetName val="Gian_nhiem_vu12"/>
      <sheetName val="QD!ua_TGD_(2)12"/>
      <sheetName val="Tuongcha_12"/>
      <sheetName val="5_lam_(tach)_(2)12"/>
      <sheetName val="TK_13412"/>
      <sheetName val="Tong_hop_Mctduong12"/>
      <sheetName val="Op_mai_2_x005f_x005f_x005f_x005f_x005f_x005f_x025"/>
      <sheetName val="TLC設定_(2)12"/>
      <sheetName val="8__Painting_&amp;_Alumite1"/>
      <sheetName val="Tong_ket_nhap_kh"/>
      <sheetName val="Tong_ket_nhap_kh&lt;"/>
      <sheetName val="CDKTJT0"/>
      <sheetName val="[PNT-P3.xls]\NT1MC"/>
      <sheetName val="[PNT-P3.xls]chie԰_x0000_쐄쭣/_x0000_"/>
      <sheetName val="[PNT-P3.xls]chie԰_x0000_쐂镣/_x0000_"/>
      <sheetName val="[PNT-P3.xls]chie԰_x0000_쐁镣/_x0000_"/>
      <sheetName val="[PNT-P3.xls]C/c t)eu"/>
      <sheetName val="⁋㌱Ա?䭔㌱س?䭔ㄠㄴ_x0006_牴湯⁧琠湯ᐃ䁞0_x0000__x0000_~_x0000__x0000_㠀⼘䬅◷"/>
      <sheetName val="⁋㌱Ա?䭔㌱س?䭔ㄠㄴ_x0006_牴湯⁧琠湯ᐂ䁞0_x0000_蠀__x0000__x0000_㠀ገ䬋◷"/>
      <sheetName val="⁋㌱Ա?䭔㌱س?䭔ㄠㄴ_x0006_牴湯⁧琠湯ᐂ䁞0_x0000_렀³_x0000__x0000_㠀Ј䬍◷"/>
      <sheetName val="⁋㌱Ա?䭔㌱س?䭔ㄠㄴ_x0006_牴湯⁧琠湯ᐂ䁞0_x0000_栀Ù_x0000__x0000_⠀谈䬌◷"/>
      <sheetName val="⁋㌱Ա?䭔㌱س?䭔ㄠㄴ_x0006_牴湯⁧琠湯0_x0000_ࠀ¼_x0000__x0000_栀Ոꌅ믋㪊"/>
      <sheetName val="⁋㌱Ա?䭔㌱س?䭔ㄠㄴ_x0006_牴湯⁧琠湯栍䂉ᐂ䁞0_x0000_뀀_x0000__x0000_"/>
      <sheetName val="⁋㌱Ա?䭔㌱س?䭔ㄠㄴ_x0006_牴湯⁧琠湯ᐆ࡞0_x0000_ࠀ_x0005__x0000__x0000_㠀_x0008_⨋韚"/>
      <sheetName val="⁋㌱Ա?䭔㌱س?䭔ㄠㄴ_x0006_牴湯⁧琠湯ᐈ࡞0_x0000_　_x0000__x0000_㠀⨊韚"/>
      <sheetName val="___"/>
      <sheetName val="_ong hop QL48 - 2"/>
      <sheetName val="Tong hop _L48 - 2"/>
      <sheetName val="KHTS_x0000__x000a_2"/>
      <sheetName val="CLIST"/>
      <sheetName val="PNT-QU___x0004__x0004_150#3"/>
      <sheetName val="CV den ng_ai TCT (3)"/>
      <sheetName val="gia x"/>
      <sheetName val="DC0_x0000_"/>
      <sheetName val="chieud_x0005_"/>
      <sheetName val="GL_Codes1"/>
      <sheetName val="GL_Codes"/>
      <sheetName val="Electrical Breakdown"/>
      <sheetName val="CD_x0010_S04"/>
      <sheetName val="CDKT_x000b_T2002"/>
      <sheetName val="Du toan chi tie4 coc nuoc"/>
      <sheetName val="CT.XN_x0003_K"/>
      <sheetName val="500 Note to FS"/>
      <sheetName val="05-2"/>
      <sheetName val="노무비"/>
      <sheetName val="Song "/>
      <sheetName val="S"/>
      <sheetName val="Cong ban 2x1_x000c_5"/>
      <sheetName val="ConG ban 2x_x0012_"/>
      <sheetName val="Km282 - Km083"/>
      <sheetName val="chitimc"/>
      <sheetName val="LKVL-CK-HT-GD1"/>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thao-go"/>
      <sheetName val="TONGKE-HT"/>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 val="KHNS07"/>
      <sheetName val="DGB"/>
      <sheetName val="⁋㌱Ա?䭔㌱س?䭔ㄠㄴ_x0006_牴湯⁧琠湯౧?杮楨搠湩⵨偃_x0006_匀/?"/>
      <sheetName val="MTP"/>
      <sheetName val="_x000d_âO_x0005_"/>
      <sheetName val="M.List"/>
      <sheetName val="20???????????瀐ϔ?_x0004_??????좔ϑ??????"/>
      <sheetName val="CT, Block cavity"/>
      <sheetName val="VISON T 01(2)"/>
      <sheetName val="178 t 12"/>
      <sheetName val="Be tong 620 t01"/>
      <sheetName val="XE DAP T1"/>
      <sheetName val="WAY WAY T01"/>
      <sheetName val="DON VI K5 T01"/>
      <sheetName val="ETECH VINA T1"/>
      <sheetName val="MINH DUONG T11"/>
      <sheetName val="EVERICH T01"/>
      <sheetName val="DAILYMANY T01"/>
      <sheetName val="UNITED GARMENT T11"/>
      <sheetName val="HA PHAT T1"/>
      <sheetName val="CA PHE MIEN BAC T1"/>
      <sheetName val="THEO DOI SO XERI T11"/>
      <sheetName val="ILJUNG T12"/>
      <sheetName val="LIENHIEP T12"/>
      <sheetName val="buu chinh binh duong t12"/>
      <sheetName val="TSUCHIYA TSCO T12"/>
      <sheetName val="B-TECH T12"/>
      <sheetName val="MY DUNG T1 (WTJ)"/>
      <sheetName val="HSIANG JIUH T1"/>
      <sheetName val="VIET HONG T12"/>
      <sheetName val="SHUAN HWA T01"/>
      <sheetName val="KHAI HONG T12"/>
      <sheetName val="ANH LY DONG NAI T01"/>
      <sheetName val="THEP VIET T01"/>
      <sheetName val="BUU CHINH BINH T11 (2)"/>
      <sheetName val="data11"/>
      <sheetName val="web"/>
      <sheetName val="Bdo"/>
      <sheetName val="tuan"/>
      <sheetName val="GDNN"/>
      <sheetName val="GDTT"/>
      <sheetName val="XL4Poppy (2)"/>
      <sheetName val="Vinh"/>
      <sheetName val="Hanh"/>
      <sheetName val="Chinh"/>
      <sheetName val="Triet"/>
      <sheetName val="Hien"/>
      <sheetName val="Thuchi "/>
      <sheetName val="Outlets"/>
      <sheetName val="PGs"/>
      <sheetName val="Summary"/>
      <sheetName val="Prelims"/>
      <sheetName val="Tavern"/>
      <sheetName val="XL-tt04"/>
      <sheetName val="DGR"/>
      <sheetName val="VCVL"/>
      <sheetName val="TKVL"/>
      <sheetName val="KS-CAU (2)"/>
      <sheetName val="CPK (3)"/>
      <sheetName val="DGVL_BUCL"/>
      <sheetName val="BOCDO"/>
      <sheetName val="STKL"/>
      <sheetName val="SET_CTR"/>
      <sheetName val="DOITIEN"/>
      <sheetName val="CUOCDB"/>
      <sheetName val="VINABK"/>
      <sheetName val="ZVina"/>
      <sheetName val="Zcuatan"/>
      <sheetName val="Gian giao"/>
      <sheetName val="Z5"/>
      <sheetName val="NNHC"/>
      <sheetName val="Z6"/>
      <sheetName val="KS TThu"/>
      <sheetName val="Z4"/>
      <sheetName val="XSON"/>
      <sheetName val="Z2"/>
      <sheetName val="NEN BT"/>
      <sheetName val="Z3"/>
      <sheetName val="DNB"/>
      <sheetName val="Z1"/>
      <sheetName val="SILICATE"/>
      <sheetName val="Selection"/>
      <sheetName val="Sheet"/>
      <sheetName val="EPMac"/>
      <sheetName val="_x000c__x0000__x0005_"/>
      <sheetName val="Define finishing"/>
      <sheetName val="XNT2_x000a_C"/>
      <sheetName val="K_x0008_TSCD1"/>
      <sheetName val="hiddenSheet"/>
      <sheetName val="단면 (2)"/>
      <sheetName val="Customize Your Purchase Order"/>
      <sheetName val="CT -THVLNC"/>
      <sheetName val="DN02"/>
      <sheetName val="gìIÏÝ_x001c_?_x0013_?_x0013_??"/>
      <sheetName val="Shee_x0005_??"/>
      <sheetName val="Ket cau thep"/>
      <sheetName val="07-BAO CAO PHAN TICH"/>
      <sheetName val="T_x000b_헾⽁"/>
      <sheetName val="dtxl"/>
      <sheetName val="Controller Table"/>
      <sheetName val="NB DOI"/>
      <sheetName val="FY03 Rebates - Total"/>
      <sheetName val="co_code"/>
      <sheetName val="kl d_x0002__x0000_"/>
      <sheetName val="_x0000_v¤f_x0002__x0000__x0000__x0000__x0000_&amp;â_x0013__x0000_úÜ_x0013__x0000_ú"/>
      <sheetName val="KKKKKKKK"/>
      <sheetName val="kl d_x0002__"/>
      <sheetName val="_v¤f_x0002_____&amp;â_x0013__úÜ_x0013__ú"/>
      <sheetName val="???"/>
      <sheetName val="tv©`2"/>
      <sheetName val="Lap ®ۨ"/>
      <sheetName val="GC190۽"/>
      <sheetName val="Cong b_x0016_¦_x0002__x0012_"/>
      <sheetName val="Cong b@7_x0002__x0012_"/>
      <sheetName val="Cong b€_x0016_¦_x0002__x0012_"/>
      <sheetName val="Cong b@7‡_x0002__x0012_"/>
      <sheetName val="Cong bþ_x0002__x0012_"/>
      <sheetName val="Cong b€þ˜_x0002__x0012_"/>
      <sheetName val="CV den"/>
      <sheetName val=" ban 2x2_x0008_"/>
      <sheetName val="QD"/>
      <sheetName val="Op mai_x0000_276"/>
      <sheetName val="Op mai_x0000_281"/>
      <sheetName val="COAT]WRAP_QIOT__3"/>
      <sheetName val="t6_x000d_01"/>
      <sheetName val="412-"/>
      <sheetName val="⁋㌱Ա_x0000_䭔㌱س_x0000_䭔ㄠㄴ_x0006_牴湯⁧琠湯౧_x0000_杮楨搠湩⵨偃_x0006_匀衴Ẅ"/>
      <sheetName val="[PNT-P3.xlsѝKQKD_x0005__x0000__x0000__x0000_뛀_x0013_뫺"/>
      <sheetName val="Qui cach"/>
      <sheetName val="Tinh "/>
      <sheetName val="Tai trong"/>
      <sheetName val="GIAVL"/>
      <sheetName val="PNT-PÃ"/>
      <sheetName val="_x0000__x000f__x0000__x0000_툀빘ԯ_x0000_"/>
      <sheetName val="_x0000__x000f__x0000__x0000_툀류ԯ_x0000_"/>
      <sheetName val="_x0000__x000f__x0000__x0000_ԯ_x0000_缀_x0000_"/>
      <sheetName val="_x0000__x000f__x0000__x0000__x0000__x0000_ఀ᩵"/>
      <sheetName val="O8-2"/>
      <sheetName val="_x0000_۸ܪ࢈ܪ_x0000_"/>
      <sheetName val="P.B01 - Accruals"/>
      <sheetName val="GL"/>
      <sheetName val="CT.XF1"/>
      <sheetName val="giay he 2"/>
      <sheetName val="chie?_x0000__x0000__x0000_?_x0000_"/>
      <sheetName val="I_x0005__x0000__x0000_"/>
      <sheetName val="tl?m190337,8"/>
      <sheetName val="Tong hop so lieu tai nhap khð"/>
      <sheetName val="KA.B04 - Production line trans"/>
      <sheetName val="COAT&amp;WRAP-QIOT_x0002_"/>
      <sheetName val="ၔong hop QL48԰"/>
      <sheetName val="Tong ket nhap kh"/>
      <sheetName val="[PNT-P3.xlsѝKQKD_x0005_"/>
      <sheetName val="Shee_x0005_"/>
      <sheetName val="SoCaiT"/>
      <sheetName val="_x000d_â_x0005_"/>
      <sheetName val="_x000a_â_x0005_"/>
      <sheetName val="T"/>
      <sheetName val="co_x0005_"/>
      <sheetName val="Cong ban 1,_x0005_"/>
      <sheetName val="C.Àba_x0003__x0012_"/>
      <sheetName val="c0_x0005_"/>
      <sheetName val="Bang phan bo KHֳ"/>
      <sheetName val="Bang phan bo KHם"/>
      <sheetName val="Bang phan bo KH԰"/>
      <sheetName val="Bang phan bo KHՆ"/>
      <sheetName val="luongt"/>
      <sheetName val="C"/>
      <sheetName val="Km277 -_x0011_"/>
      <sheetName val="5 nam2"/>
      <sheetName val="Cong b_x0016_¦_x0005_"/>
      <sheetName val="Cong b€_x0016_¦_x0005_"/>
      <sheetName val="[PNT-P3.xls]chie԰"/>
      <sheetName val="⁋㌱Ա?䭔㌱س?䭔ㄠㄴ_x0006_牴湯⁧琠湯렐㎔뀀岥ᐍꍞ/"/>
      <sheetName val="⁋㌱Ա?䭔㌱س?䭔ㄠㄴ_x0006_牴湯⁧琠湯⠦㦗᠀㬁ᐃ艹/"/>
      <sheetName val="⁋㌱Ա?䭔㌱س?䭔ㄠㄴ_x0006_牴湯⁧琠湯㥮렀輺ᐊ/"/>
      <sheetName val="⁋㌱Ա?䭔㌱س?䭔ㄠㄴ_x0006_牴湯⁧琠湯㠓䕳耀藊ᐈ⁞0"/>
      <sheetName val="⁋㌱Ա?䭔㌱س?䭔ㄠㄴ_x0006_牴湯⁧琠湯렉䖘退Ωᐂ⁞0"/>
      <sheetName val="Luong m_x0004_"/>
      <sheetName val="⁋㌱Ա?䭔㌱س?䭔ㄠㄴ_x0006_牴湯⁧琠湯԰"/>
      <sheetName val="਀ഀࠀЀጀࠀȀကᤀ"/>
      <sheetName val="⁋㌱Ա?䭔㌱س?䭔ㄠㄴ_x0006_牴湯⁧琠湯ᐉᵞ0"/>
      <sheetName val="⁋㌱Ա?䭔㌱س?䭔ㄠㄴ_x0006_牴湯⁧琠湯堺㪗렀⥓ᐝ콞/"/>
      <sheetName val="⁋㌱Ա?䭔㌱س?䭔ㄠㄴ_x0006_牴湯⁧琠湯ᐃ䁞0"/>
      <sheetName val="⁋㌱Ա?䭔㌱س?䭔ㄠㄴ_x0006_牴湯⁧琠湯ᐂ䁞0"/>
      <sheetName val="⁋㌱Ա?䭔㌱س?䭔ㄠㄴ_x0006_牴湯⁧琠湯0"/>
      <sheetName val="⁋㌱Ա?䭔㌱س?䭔ㄠㄴ_x0006_牴湯⁧琠湯栍䂉ᐂ䁞0"/>
      <sheetName val="⁋㌱Ա?䭔㌱س?䭔ㄠㄴ_x0006_牴湯⁧琠湯ᐆ࡞0"/>
      <sheetName val="⁋㌱Ա?䭔㌱س?䭔ㄠㄴ_x0006_牴湯⁧琠湯ᐈ࡞0"/>
      <sheetName val="H²"/>
      <sheetName val="DC0"/>
      <sheetName val="chie?"/>
      <sheetName val="I_x0005_"/>
      <sheetName val="Setting - PlanMain Power"/>
      <sheetName val="mktgwise"/>
      <sheetName val="PBCMemberwise"/>
      <sheetName val="_PNT-P3.xls__PNT-P3.xls__PNT-P3"/>
      <sheetName val="⁋㌱Ա_x0000_䭔㌱س_x0000_䭔ㄠㄴ_x0006_牴湯⁧琠湯౧_x0000_杮楨搠湩⵨偃_x0006_匀頀ᎆ"/>
      <sheetName val="⁋㌱Ա_x0000_䭔㌱س_x0000_䭔ㄠㄴ_x0006_牴湯⁧琠湯౧_x0000_杮楨搠湩⵨偃_x0006_匀䈀ᅪ"/>
      <sheetName val="GS11- tÝnh KH_x0014_SC§"/>
      <sheetName val="⁋㌱Ա_x0000_䭔㌱س_x0000_䭔ㄠㄴ_x0006_牴湯⁧琠湯౧_x0000_杮楨搠湩⵨偃_x0006_匀렀቟"/>
      <sheetName val="⁋㌱Ա_x0000_䭔㌱س_x0000_䭔ㄠㄴ_x0006_牴湯⁧琠湯౧_x0000_杮楨搠湩⵨偃_x0006_匀︀ᇕ"/>
      <sheetName val="DGþ"/>
      <sheetName val="_x0000__x000f__x0000__x0000__x0000__x0005__x0000__x0000_"/>
      <sheetName val="Chi tiet"/>
      <sheetName val="HHQ2"/>
      <sheetName val="Quy I"/>
      <sheetName val="PTPQIII"/>
      <sheetName val="QuyIII"/>
      <sheetName val="Quy II"/>
      <sheetName val="Q.IV"/>
      <sheetName val="PTPQIV"/>
      <sheetName val="6TDN"/>
      <sheetName val="PTP"/>
      <sheetName val="PTPQII"/>
      <sheetName val="S2_x0000__x0000_1"/>
      <sheetName val="DGh"/>
      <sheetName val="DG("/>
      <sheetName val="CV di ngoai tone (2)"/>
      <sheetName val="[PNT-P3.xlsMMatduong"/>
      <sheetName val="[PNT-P3.xls]C4ulu/ngq.1.05"/>
      <sheetName val="_x0000__x000f__x0000_︀ᇕ԰_x0000_缀"/>
      <sheetName val="[PNT-P3.xlsѝKQKDKTﴀ셅u淪洂"/>
      <sheetName val="GS09-chi TM"/>
      <sheetName val="_x0000__x000f__x0000__x0000__x0000_‚竈_x0013_"/>
      <sheetName val="⁋㌱Ա_x0000_䭔㌱س_x0000_䭔ㄠㄴ_x0006_牴湯⁧琠湯౧_x0000_杮楨搠湩⵨偃_x0006_匀저፺"/>
      <sheetName val="⁋㌱Ա_x0000_䭔㌱س_x0000_䭔ㄠㄴ_x0006_牴湯⁧琠湯౧_x0000_杮楨搠湩⵨偃_x0006_匀㠀ᎍ"/>
      <sheetName val="_x0000__x000f__x0000__x0000__x0000_‚헾】"/>
      <sheetName val="⁋㌱Ա_x0000_䭔㌱س_x0000_䭔ㄠㄴ_x0006_牴湯⁧琠湯౧_x0000_杮楨搠湩⵨偃_x0006_匀ࠀ╵"/>
      <sheetName val="⁋㌱Ա_x0000_䭔㌱س_x0000_䭔ㄠㄴ_x0006_牴湯⁧琠湯౧_x0000_杮楨搠湩⵨偃_x0006_匀렀፶"/>
      <sheetName val="⁋㌱Ա_x0000_䭔㌱س_x0000_䭔ㄠㄴ_x0006_牴湯⁧琠湯౧_x0000_杮楨搠湩⵨偃_x0006_匀԰_x0000_"/>
      <sheetName val="⁋㌱Ա_x0000_䭔㌱س_x0000_䭔ㄠㄴ_x0006_牴湯⁧琠湯౧_x0000_杮楨搠湩⵨偃_x0006_匀㠀Ẅ"/>
      <sheetName val="⁋㌱Ա_x0000_䭔㌱س_x0000_䭔ㄠㄴ_x0006_牴湯⁧琠湯౧_x0000_杮楨搠湩⵨偃_x0006_匀᥸"/>
      <sheetName val="⁋㌱Ա_x0000_䭔㌱س_x0000_䭔ㄠㄴ_x0006_牴湯⁧琠湯౧_x0000_杮楨搠湩⵨偃_x0006_匀栀ṵ"/>
      <sheetName val="⁋㌱Ա_x0000_䭔㌱س_x0000_䭔ㄠㄴ_x0006_牴湯⁧琠湯౧_x0000_杮楨搠湩⵨偃_x0006_匀︀㗕"/>
      <sheetName val="⁋㌱Ա_x0000_䭔㌱س_x0000_䭔ㄠㄴ_x0006_牴湯⁧琠湯౧_x0000_杮楨搠湩⵨偃_x0006_匀栀▆"/>
      <sheetName val="⁋㌱Ա_x0000_䭔㌱س_x0000_䭔ㄠㄴ_x0006_牴湯⁧琠湯౧_x0000_杮楨搠湩⵨偃_x0006_匀╿"/>
      <sheetName val="_x000c__x0000__x0000__x0000__x0000__x0000__x0000__x0000__x000d__x0000__x0000_Õ"/>
      <sheetName val="bÑi_x0003__x0000_²r_x0013_"/>
      <sheetName val="bÑi_x0003__x0000_²r_x0013_("/>
      <sheetName val="_x0000__x000f__x0000__x0000__x0000_‚眨,"/>
      <sheetName val="_x0000__x000f__x0000__x0000__x0000_‚禈."/>
      <sheetName val="bÑi_x0003__x0000_²r_x0013_"/>
      <sheetName val="gìIÏÝ_x001c_齘_x0013_龜저ងఀ"/>
      <sheetName val="_x0000__x000f__x0000__x0000__x0000_‚稸1"/>
      <sheetName val="gìIÏÝ_x001c_齘_x0013_龜저ᥲఀ"/>
      <sheetName val="⁋㌱Ա_x0000_䭔㌱س_x0000_䭔ㄠㄴ_x0006_牴湯⁧琠湯౧_x0000_杮楨搠湩⵨偃_x0006_匀렀⪈"/>
      <sheetName val="⁋㌱Ա_x0000_䭔㌱س_x0000_䭔ㄠㄴ_x0006_牴湯⁧琠湯౧_x0000_杮楨搠湩⵨偃_x0006_匀⠀⩶"/>
      <sheetName val="⁋㌱Ա_x0000_䭔㌱س_x0000_䭔ㄠㄴ_x0006_牴湯⁧琠湯౧_x0000_杮楨搠湩⵨偃_x0006_匀⎅"/>
      <sheetName val="⁋㌱Ա_x0000_䭔㌱س_x0000_䭔ㄠㄴ_x0006_牴湯⁧琠湯౧_x0000_杮楨搠湩⵨偃_x0006_匀᠀⍺"/>
      <sheetName val="⁋㌱Ա_x0000_䭔㌱س_x0000_䭔ㄠㄴ_x0006_牴湯⁧琠湯౧_x0000_杮楨搠湩⵨偃_x0006_匀ࠀ⩷"/>
      <sheetName val="QUY IV _x0005__x0000_"/>
      <sheetName val="p"/>
      <sheetName val="⁋㌱Ա_x0000_䭔㌱س_x0000_䭔ㄠㄴ_x0006_牴湯⁧琠湯౧_x0000_杮楨搠湩⵨偃_x0006_匀㠀䂅"/>
      <sheetName val="_x0000__x000f__x0000_䠀᡿谀᡿︀"/>
      <sheetName val="I_x0005_??"/>
      <sheetName val="S2??1"/>
      <sheetName val="TH  goi _x0014_-x"/>
      <sheetName val="_x0000__x0000_di trong  tong"/>
      <sheetName val="PFT_QUOT__3"/>
      <sheetName val="khung ten TD"/>
      <sheetName val="DS"/>
      <sheetName val="⁋㌱Ա_x0000_䭔㌱س_x0000_䭔ㄠㄴ_x0006_牴湯⁧琠湯౧_x0000_杮楨搠湩_x0005__x0000__x0000__x0000__x0000_"/>
      <sheetName val="Toan tinh"/>
      <sheetName val="phan loai"/>
      <sheetName val="ty le"/>
      <sheetName val="DBP"/>
      <sheetName val="DB"/>
      <sheetName val="LC"/>
      <sheetName val="TG"/>
      <sheetName val="PT"/>
      <sheetName val="MT"/>
      <sheetName val="DBD"/>
      <sheetName val="SH"/>
      <sheetName val="ML"/>
      <sheetName val="TC"/>
      <sheetName val="Tinh khac"/>
      <sheetName val="Phan theo huyen"/>
      <sheetName val="Sheet17"/>
      <sheetName val="Sheet18"/>
      <sheetName val="Sheet19"/>
      <sheetName val="Sheet20"/>
      <sheetName val="Sheet21"/>
      <sheetName val="Sheet22"/>
      <sheetName val="Èoasen"/>
      <sheetName val="_x0000__x000a__x0000__x0000__x0000_âO԰"/>
      <sheetName val="Cong ban _x0000_ _x0000__x0004__x0000__x0003_"/>
      <sheetName val="S2"/>
      <sheetName val="Cong ban_x0009__x0000__x0009__x0000__x0004__x0000__x0003_"/>
      <sheetName val="_x0005_"/>
      <sheetName val="chieuda"/>
      <sheetName val="⁋㌱Ա_x0000_䭔㌱س_x0000_䭔ㄠㄴ_x0006_牴湯⁧琠湯౧_x0000_杮楨搠湩⵨偃_x0006_匀뀀콙"/>
      <sheetName val="A"/>
      <sheetName val="At"/>
      <sheetName val="All-depts"/>
      <sheetName val="Cov"/>
      <sheetName val="t_x0000_1-01"/>
      <sheetName val="QUY IV _x0005_"/>
      <sheetName val="Data chart"/>
      <sheetName val="Strt_Archi"/>
      <sheetName val="[PNT-P3_xls][PNT-P3_xls][PNT-P3"/>
      <sheetName val="gia_x?_may"/>
      <sheetName val="Strt_Archi1"/>
      <sheetName val="[PNT-P3_xls][PNT-P3_xls][PNT-P1"/>
      <sheetName val="gia_x?_may1"/>
      <sheetName val="Strt_Archi2"/>
      <sheetName val="[PNT-P3_xls][PNT-P3_xls][PNT-P2"/>
      <sheetName val="gia_x?_may2"/>
      <sheetName val="NGUON"/>
      <sheetName val="Control"/>
      <sheetName val="PBC| GL 2021"/>
      <sheetName val="BU"/>
      <sheetName val="Bang gia"/>
      <sheetName val="DS NPP"/>
      <sheetName val="Quantity"/>
      <sheetName val="MTP1"/>
      <sheetName val="abc"/>
      <sheetName val="ValueList_Helper"/>
      <sheetName val="Tong hop Matdu2_x0000__x0000_"/>
      <sheetName val="Kluong phu_x0007__x0000__x0000_Lan can_x0006__x0000__x0000_Ho lan_x0008__x0000_"/>
      <sheetName val="DM_Ma"/>
      <sheetName val="quÝÐ"/>
      <sheetName val="2000000A"/>
      <sheetName val="COA-17"/>
      <sheetName val="C-18"/>
      <sheetName val="DEC-05"/>
      <sheetName val="Pipeline"/>
      <sheetName val="DO NOT EDIT"/>
      <sheetName val="Inventory"/>
      <sheetName val="Đã_xuất_(Output)"/>
      <sheetName val="Mã_cũ-mới"/>
      <sheetName val="Đã xuất (Output)"/>
      <sheetName val="Mã cũ-mới"/>
      <sheetName val="Đã_xuất_(Output)1"/>
      <sheetName val="Mã_cũ-mới1"/>
      <sheetName val="⁋㌱Ա_x0000_䭔㌱س_x0000_䭔ㄠㄴ_x0006_牴湯⁧琠湯G_x0000_퀀ખ켂_x0000__x0000_倀蓎启섹"/>
      <sheetName val="⁋㌱Ա_x0000_䭔㌱س_x0000_䭔ㄠㄴ_x0006_牴湯⁧琠湯G_x0000_퀀ખ켂_x0000__x0000_᠀䖼呁섹"/>
      <sheetName val="⁋㌱Ա_x0000_䭔㌱س_x0000_䭔ㄠㄴ_x0006_牴湯⁧琠湯G_x0000_뀀㎆䀂࿯_x0001__x0000_က簞딾"/>
      <sheetName val="⁋㌱Ա_x0000_䭔㌱س_x0000_䭔ㄠㄴ_x0006_牴湯⁧琠湯䁇䓯_x0001__x0000_蠀麉ᱎ봽_x0000__x0000_蠀꽈"/>
      <sheetName val="⁋㌱Ա_x0000_䭔㌱س_x0000_䭔ㄠㄴ_x0006_牴湯⁧琠湯G_x0000_耀䩞萪圻ꀀᐈ瑞厎_x0000__x0000_"/>
      <sheetName val="⁋㌱Ա_x0000_䭔㌱س_x0000_䭔ㄠㄴ_x0006_牴湯⁧琠湯G_x0000_㠀䑃ꀁ笈ᐎ쾕_x0001__x0000_"/>
      <sheetName val="RM ENG rep"/>
      <sheetName val="Comparision"/>
      <sheetName val="⁋㌱Ա_x0000_䭔㌱س_x0000_䭔ㄠㄴ_x0006_牴湯⁧琠ﵯ_x0006__x0000_杮楨搠湩⵨偃_x0006_匀敨瑥"/>
      <sheetName val="Thang3.07"/>
      <sheetName val="REF"/>
      <sheetName val="Report"/>
      <sheetName val="t12="/>
      <sheetName val="Tong hop ၑ闰⾽_x0005__x0000__x0000__x0000_"/>
      <sheetName val="_NT1MC"/>
      <sheetName val="KHTS__x000d_2"/>
      <sheetName val="COAT&amp;WRAP-QIOT_x0002__x0000__x0"/>
      <sheetName val="⁋㌱Ա_䭔㌱س_䭔ㄠㄴ牴湯⁧琠湯౧_杮楨搠湩⵨偃匀敨瑥"/>
      <sheetName val="KHTS__x000a_2"/>
      <sheetName val="________________________"/>
      <sheetName val="Cong ban 1,5_x005f_x0013__x00"/>
      <sheetName val="_x005f_x005f_x005f_x0012_000000"/>
      <sheetName val="XLÇ_x005f_x005f_x005f_x0015_opp"/>
      <sheetName val="chieud_x0005__x0000__x0000__x00"/>
      <sheetName val="NC"/>
      <sheetName val="BANGTRA"/>
      <sheetName val="VL"/>
      <sheetName val="Tai khoan"/>
      <sheetName val="Thuc thanh"/>
      <sheetName val="Truot_nen"/>
      <sheetName val="TN"/>
      <sheetName val="ND"/>
      <sheetName val="ctTBA"/>
      <sheetName val="NEW-PANEL"/>
      <sheetName val="Chi tientrano"/>
      <sheetName val="KHGH (T11)"/>
      <sheetName val="Tra_bang"/>
      <sheetName val="Du toan"/>
      <sheetName val="dtct cong"/>
      <sheetName val="Dept"/>
      <sheetName val="ﾃﾞｰﾀｼｰﾄ"/>
      <sheetName val="A"/>
      <sheetName val="まとめ"/>
      <sheetName val="20_x0000__x0000__x0000__x0000__"/>
      <sheetName val="_ong_hop_QL48_-_21"/>
      <sheetName val="Cong_ban_1,5_x005f_x0013__x00"/>
      <sheetName val="_ong_hop_QL48_-_2"/>
      <sheetName val="NL máy"/>
      <sheetName val="_ong_hop_QL48_-_22"/>
      <sheetName val="_ong_hop_QL48_-_23"/>
      <sheetName val="Cong ban 1,5_x005f_x005f_x005"/>
      <sheetName val="_x005f_x0000_bÑi_x005f_x0003__x"/>
      <sheetName val="_x005f_x005f_x005f_x0000_bÑi_x0"/>
      <sheetName val="T_x005f_x005f_x005f_x005f_x005f"/>
      <sheetName val="XLÇ_x005f_x005f_x005f_x005f_x00"/>
      <sheetName val="Op mai 2_x005f_x000c__x00"/>
      <sheetName val="Op mai 2_x005f_x005f_x000"/>
      <sheetName val="_x005f_x005f_x005f_x005f_"/>
      <sheetName val="Op mai 2_x005f_x005f_x005"/>
      <sheetName val="_x0003_ha_x0005_"/>
      <sheetName val="tuon_x0005_"/>
      <sheetName val="So_Do15"/>
      <sheetName val="KTTSCD_-_DLNA15"/>
      <sheetName val="lapdat_TB_15"/>
      <sheetName val="TNghiªm_TB_15"/>
      <sheetName val="VËt_liÖu15"/>
      <sheetName val="Lap_®at_®iÖn15"/>
      <sheetName val="TNghiÖm_VL15"/>
      <sheetName val="th_15"/>
      <sheetName val="tien_luong15"/>
      <sheetName val="T_715"/>
      <sheetName val="T_815"/>
      <sheetName val="T8_(2)15"/>
      <sheetName val="T_915"/>
      <sheetName val="T_1015"/>
      <sheetName val="T_1115"/>
      <sheetName val="T_1215"/>
      <sheetName val="T11_15"/>
      <sheetName val="CVden_ngoai_TCT_(1)15"/>
      <sheetName val="CV_den_ngoai_TCT_(2)15"/>
      <sheetName val="CV_den_ngoai_TCT_(3)15"/>
      <sheetName val="QDcua_TGD15"/>
      <sheetName val="QD_cua_HDQT15"/>
      <sheetName val="QD_cua_HDQT_(2)15"/>
      <sheetName val="CV_di_ngoai_tong15"/>
      <sheetName val="CV_di_ngoai_tong_(2)15"/>
      <sheetName val="To_trinh15"/>
      <sheetName val="Giao_nhiem_vu15"/>
      <sheetName val="QDcua_TGD_(2)15"/>
      <sheetName val="Thong_tu15"/>
      <sheetName val="CV_di_trong__tong15"/>
      <sheetName val="nghi_dinh-CP15"/>
      <sheetName val="CV_den_trong_tong15"/>
      <sheetName val="5_nam_(tach)15"/>
      <sheetName val="5_nam_(tach)_(2)15"/>
      <sheetName val="KH_200315"/>
      <sheetName val="TK_11215"/>
      <sheetName val="TK_13115"/>
      <sheetName val="TK_14115"/>
      <sheetName val="TK_15315"/>
      <sheetName val="TK_21115"/>
      <sheetName val="TK_24215"/>
      <sheetName val="TK_33415"/>
      <sheetName val="TK_51115"/>
      <sheetName val="TK_51515"/>
      <sheetName val="TK_91115"/>
      <sheetName val="TK_15415"/>
      <sheetName val="TK_63215"/>
      <sheetName val="KQKD02-2_(2)15"/>
      <sheetName val="KQKD-2_(2)15"/>
      <sheetName val="KQKD_thu200415"/>
      <sheetName val="tæng_hîp15"/>
      <sheetName val="GS01-chi_TM15"/>
      <sheetName val="GS02-thu_TM15"/>
      <sheetName val="GS03-thu_TGNH15"/>
      <sheetName val="GS04-chi_TGNH15"/>
      <sheetName val="GS06-X_kho15"/>
      <sheetName val="GS08-B_hµng15"/>
      <sheetName val="GS09-k_c_VAT_DV15"/>
      <sheetName val="GS10-lai_tien_vay15"/>
      <sheetName val="GS11-_tÝnh_KHTSC§15"/>
      <sheetName val="Km277_15"/>
      <sheetName val="Op_mai_27415"/>
      <sheetName val="Op_mai_27515"/>
      <sheetName val="Op_mai_27615"/>
      <sheetName val="Op_mai_27715"/>
      <sheetName val="Op_mai_27815"/>
      <sheetName val="Op_mai_27915"/>
      <sheetName val="Op_mai_28028"/>
      <sheetName val="Op_mai_28115"/>
      <sheetName val="Op_mai_28215"/>
      <sheetName val="Op_mai_28315"/>
      <sheetName val="Op_mai_28415"/>
      <sheetName val="Op_mai15"/>
      <sheetName val="FORM_hc15"/>
      <sheetName val="FORM_pc15"/>
      <sheetName val="xnt_1_CP15"/>
      <sheetName val="xnt_2_cp15"/>
      <sheetName val="xnt_3_CP15"/>
      <sheetName val="xnt_4_CP15"/>
      <sheetName val="BC_tuan115"/>
      <sheetName val="BC_tuan215"/>
      <sheetName val="BC_tuan315"/>
      <sheetName val="BC_tuan415"/>
      <sheetName val="DSo_NVBH15"/>
      <sheetName val="TH_Ky_Anh15"/>
      <sheetName val="Sheet2_(2)15"/>
      <sheetName val="TH__goi_4-x15"/>
      <sheetName val="Cong_cu15"/>
      <sheetName val="Cong_D7515"/>
      <sheetName val="Cong_D10015"/>
      <sheetName val="Cong_D15015"/>
      <sheetName val="Cong_2D15015"/>
      <sheetName val="Cong_ban_0,7x0,715"/>
      <sheetName val="Cong_ban_0,8x0,815"/>
      <sheetName val="Cong_ban_1x115"/>
      <sheetName val="Cong_ban_1x1,215"/>
      <sheetName val="Cong_ban_1,5x1,515"/>
      <sheetName val="Cong_ban_2x1,515"/>
      <sheetName val="Cong_ban_2x215"/>
      <sheetName val="Cot_thep15"/>
      <sheetName val="Tong_hop_(2)15"/>
      <sheetName val="Km274_-_Km27515"/>
      <sheetName val="Km275_-_Km27615"/>
      <sheetName val="Km276_-_Km27715"/>
      <sheetName val="Km277_-_Km27815"/>
      <sheetName val="Km278_-_Km27915"/>
      <sheetName val="Km279_-_Km28015"/>
      <sheetName val="Km280_-_Km28115"/>
      <sheetName val="Km281_-_Km28215"/>
      <sheetName val="Km282_-_Km28315"/>
      <sheetName val="Km283_-_Km28415"/>
      <sheetName val="Km284_-_Km28515"/>
      <sheetName val="Tong_hop_Op_mai15"/>
      <sheetName val="Km277_-_Km278_15"/>
      <sheetName val="Tong_hop_Matduong15"/>
      <sheetName val="Kluong_phu15"/>
      <sheetName val="Lan_can15"/>
      <sheetName val="Ho_lan15"/>
      <sheetName val="Coc_tieu15"/>
      <sheetName val="Bien_bao15"/>
      <sheetName val="phan_tich_DG15"/>
      <sheetName val="gia_vat_lieu15"/>
      <sheetName val="gia_xe_may15"/>
      <sheetName val="gia_nhan_cong15"/>
      <sheetName val="mau_kiem_ke15"/>
      <sheetName val="quyet_toan_HD_200015"/>
      <sheetName val="quyet_toan_hoa_don_200115"/>
      <sheetName val="kiem_ke_hoa_don_200115"/>
      <sheetName val="QUY_III_0215"/>
      <sheetName val="QUY_IV_0215"/>
      <sheetName val="QUYET_TOAN_0215"/>
      <sheetName val="Tong_hopQ48-115"/>
      <sheetName val="Tong_hop_QL48_-_215"/>
      <sheetName val="Tong_hop_QL4715"/>
      <sheetName val="Tong_hop_QL48_-_315"/>
      <sheetName val="Chi_tiet_don_gia_khoi_phuc15"/>
      <sheetName val="Du_toan_chi_tiet_coc_nuoc15"/>
      <sheetName val="Du_toan_chi_tiet_coc15"/>
      <sheetName val="Phan_tich_don_gia_chi_tiet15"/>
      <sheetName val="Nhap_don_gia_VL_dia_phuong15"/>
      <sheetName val="Luong_mot_ngay_cong_xay_lap15"/>
      <sheetName val="Luong_mot_ngay_cong_khao_sat15"/>
      <sheetName val="xdcb_01-200315"/>
      <sheetName val="CV_den_trong_to聮g15"/>
      <sheetName val="kl_m_m_d15"/>
      <sheetName val="kl_vt_tho15"/>
      <sheetName val="kl_dat15"/>
      <sheetName val="xin_kinh_phi15"/>
      <sheetName val="lan_trai15"/>
      <sheetName val="thuoc_no15"/>
      <sheetName val="so_thuc_pham15"/>
      <sheetName val="Oð_mai_27915"/>
      <sheetName val="Coc_615"/>
      <sheetName val="Deo_nai15"/>
      <sheetName val="CKD_than15"/>
      <sheetName val="CTT_Thong_nhat15"/>
      <sheetName val="CTT_Nui_beo15"/>
      <sheetName val="CTT_cao_son15"/>
      <sheetName val="CTT_Khe_cham15"/>
      <sheetName val="XNxlva_sxthanKCII15"/>
      <sheetName val="Cam_Y_ut_KC15"/>
      <sheetName val="CTxay_lap_mo_CP15"/>
      <sheetName val="CTdo_luong_GDSP15"/>
      <sheetName val="Dong_bac15"/>
      <sheetName val="Cac_cang_UT_mua_than_Dong_bac15"/>
      <sheetName val="cua_hang_vtu15"/>
      <sheetName val="Khach_hang_le_15"/>
      <sheetName val="nhat_ky_515"/>
      <sheetName val="cac_cong_ty_van_tai15"/>
      <sheetName val="Xaylap_15"/>
      <sheetName val="Nhan_cong15"/>
      <sheetName val="XN_115"/>
      <sheetName val="CT_XN115"/>
      <sheetName val="CT_XNCK15"/>
      <sheetName val="S_hai15"/>
      <sheetName val="CT_N0215"/>
      <sheetName val="C_Sap_CT315"/>
      <sheetName val="CT_Csap_CT315"/>
      <sheetName val="Quan_trac15"/>
      <sheetName val="CS_LB15"/>
      <sheetName val="88_HBT15"/>
      <sheetName val="CT_69II15"/>
      <sheetName val="37_HV15"/>
      <sheetName val="CT_VPCP_6tang15"/>
      <sheetName val="Son_nha_kinh_VPCP15"/>
      <sheetName val="CT_VPCP_son15"/>
      <sheetName val="CT_HMVPCP15"/>
      <sheetName val="BAO_CAO_AN15"/>
      <sheetName val="Bao_cao_KQTH_quy_hoach_13515"/>
      <sheetName val="Thang10-2002_15"/>
      <sheetName val="Sheet1_(3)15"/>
      <sheetName val="Km27'_-_Km27815"/>
      <sheetName val="XNxlva_sxthanKCIÉ15"/>
      <sheetName val="cocB40_5B15"/>
      <sheetName val="cocD50_9A15"/>
      <sheetName val="cocD75_1615"/>
      <sheetName val="coc_B80_TD2515"/>
      <sheetName val="P27_B8015"/>
      <sheetName val="Coc23_B8015"/>
      <sheetName val="cong_B80_C415"/>
      <sheetName val="k,_vt_tho15"/>
      <sheetName val="K-280_-_Km28115"/>
      <sheetName val="Km280_࠭_Km28115"/>
      <sheetName val="Xa9lap_15"/>
      <sheetName val="QD_c5a_HDQT_(2)15"/>
      <sheetName val="Km283_-_Jm28415"/>
      <sheetName val="[PNT-P3_xlsUTong_hop_(2)15"/>
      <sheetName val="Km276_-_Ke27715"/>
      <sheetName val="[PNT-P3_xlsUKm279_-_Km28015"/>
      <sheetName val="Khac_DP15"/>
      <sheetName val="Khoi_than_15"/>
      <sheetName val="Song_ban_0,7x0,715"/>
      <sheetName val="Cong_ban_0,8x_,815"/>
      <sheetName val="ct_luong_15"/>
      <sheetName val="Nhap_6T15"/>
      <sheetName val="baocaochinh(qui1_05)_(DC)15"/>
      <sheetName val="Ctuluongq_1_0515"/>
      <sheetName val="BANG_PHAN_BO_qui1_05(DC)15"/>
      <sheetName val="BANG_PHAN_BO_quiII_0515"/>
      <sheetName val="bao_cac_cinh_Qui_II-200515"/>
      <sheetName val="Lap_®at_®hÖn15"/>
      <sheetName val="So_lieu15"/>
      <sheetName val="tt_chu_dong15"/>
      <sheetName val="Tinh_j+cvi15"/>
      <sheetName val="Tinh_MoP15"/>
      <sheetName val="giai_he_215"/>
      <sheetName val="Ton_31_115"/>
      <sheetName val="NhapT_215"/>
      <sheetName val="Xuat_T_215"/>
      <sheetName val="Ton_28_215"/>
      <sheetName val="H_Tra15"/>
      <sheetName val="Hang_CTY_TRA_LAI15"/>
      <sheetName val="Hang_NV_Tra_Lai15"/>
      <sheetName val="VÃt_liÖu15"/>
      <sheetName val="CV_den_trong_to?g15"/>
      <sheetName val="Km280_?_Km28115"/>
      <sheetName val="So_TSCD15"/>
      <sheetName val="Bang_phan_bo_KH_TSCD15"/>
      <sheetName val="The_TSCD15"/>
      <sheetName val="BTH-_P_Chi_15"/>
      <sheetName val="BTH_NVL15"/>
      <sheetName val="NK_SO_CAI15"/>
      <sheetName val="The_tinh_Z15"/>
      <sheetName val="So_CFSXKD15"/>
      <sheetName val="So_TGNH_200215"/>
      <sheetName val="So_quy_TM_200215"/>
      <sheetName val="SCT_NVL15"/>
      <sheetName val="SCT_TK_13115"/>
      <sheetName val="So_theo_doi_thue_GTGT_200215"/>
      <sheetName val="BTH-_P_Thu15"/>
      <sheetName val="Ban_pha_215"/>
      <sheetName val="ESTI_15"/>
      <sheetName val="For_Summary15"/>
      <sheetName val="For_Summary(KG)15"/>
      <sheetName val="PP_Cloth15"/>
      <sheetName val="Mix-PP_Cloth15"/>
      <sheetName val="Material_Price-PP15"/>
      <sheetName val="TL33-13_1415"/>
      <sheetName val="TL033_,2,415"/>
      <sheetName val="TL_0331,215"/>
      <sheetName val="T[_13115"/>
      <sheetName val="Thang_0715"/>
      <sheetName val="mua_vao15"/>
      <sheetName val="chi_phi_15"/>
      <sheetName val="ban_ra_10%15"/>
      <sheetName val="Don_gia15"/>
      <sheetName val="Nhap_du_lieu15"/>
      <sheetName val="7000_00015"/>
      <sheetName val="Tong_(op15"/>
      <sheetName val="Coc_4ieu15"/>
      <sheetName val="QD_cua_15"/>
      <sheetName val="Du_tnan_chi_tiet_coc_nuoc15"/>
      <sheetName val="Giao_nhÿÿÿÿvu15"/>
      <sheetName val="K43+0_00_-_338_Trai15"/>
      <sheetName val="K_O15"/>
      <sheetName val="xang__clc15"/>
      <sheetName val="GS08)B_hµng15"/>
      <sheetName val="t01_0615"/>
      <sheetName val="TNghiÖ-_VL15"/>
      <sheetName val="Giao_nhie-_vu15"/>
      <sheetName val="Ho_la_15"/>
      <sheetName val="O0_mai_27915"/>
      <sheetName val="5_nam_(tac`)_(2)15"/>
      <sheetName val="D%o_nai15"/>
      <sheetName val="CTT_cao_so_15"/>
      <sheetName val="XNxlva_sxdhanKCII15"/>
      <sheetName val="DG_15"/>
      <sheetName val="Khach_iang_le_15"/>
      <sheetName val="[PNT-P3_xlsѝKQKDKT'04-115"/>
      <sheetName val="Tong_hopQ48­115"/>
      <sheetName val="Tong_hop_ၑL48_-_215"/>
      <sheetName val="Tong_hop$Op_mai15"/>
      <sheetName val="ၔong_hop_QL48_-_215"/>
      <sheetName val="Tong_hop_xuat_kho_nvl14"/>
      <sheetName val="Xuat_kho14"/>
      <sheetName val="Tong_hop_so_lieu_tai_nhap_kho14"/>
      <sheetName val="tai_nhap_kho14"/>
      <sheetName val="Nhap_kho14"/>
      <sheetName val="Tong_ket_nhap_kh514"/>
      <sheetName val="Tong_ket_nhap_kh¸14"/>
      <sheetName val="Mp_mai_27514"/>
      <sheetName val="Tong_ket_nhap_khÈ14"/>
      <sheetName val="Diem_mon_hoc14"/>
      <sheetName val="Tong_hop_diem14"/>
      <sheetName val="HoTen-khong_duoc_xoa14"/>
      <sheetName val="Giao_nhiem_fu14"/>
      <sheetName val="QDcea_TGD_(2)14"/>
      <sheetName val="Tkng_hop_QL48_-_214"/>
      <sheetName val="Thue_NK14"/>
      <sheetName val="Hang_NK14"/>
      <sheetName val="Jet1-_CP_3214"/>
      <sheetName val="Jet2-_Binh_Minh_0114"/>
      <sheetName val="Tkng_hop_QL48_-_514"/>
      <sheetName val="Tong_ket_nhap_khà14"/>
      <sheetName val="Tong_ket_nhap_kh14"/>
      <sheetName val="Tong_ket_nhap_khÐ14"/>
      <sheetName val="Tong_ket_nhap_khX14"/>
      <sheetName val="Tong_ket_nhap_kh(14"/>
      <sheetName val="Tong_ket_nhap_kh14"/>
      <sheetName val="Tong_ket_nhap_kh°14"/>
      <sheetName val="Tong_ket_nhap_kh14"/>
      <sheetName val="Tong_ket_nhap_kh14"/>
      <sheetName val="Tong_ket_nhap_khø14"/>
      <sheetName val="Tong_ket_nhap_kh@14"/>
      <sheetName val="Tong_ket_nhap_kh¨14"/>
      <sheetName val="Tong_ket_nhap_khH14"/>
      <sheetName val="Tong_ket_nhap_khp14"/>
      <sheetName val="Tong_ket_nhap_kh;14"/>
      <sheetName val="Tong_ket_nhap_khþ14"/>
      <sheetName val="Tong_ket_nhap_kh014"/>
      <sheetName val="QD_cua_HDQ²??)14"/>
      <sheetName val="Tong_ket_nhap_kh_14"/>
      <sheetName val="Tong_ket_nhap_kho14"/>
      <sheetName val="Tong_ket14"/>
      <sheetName val="cac_ma_can_huy14"/>
      <sheetName val="Hang_hong14"/>
      <sheetName val="Tham_khao14"/>
      <sheetName val="hang_khong_co_packing14"/>
      <sheetName val="Du_lich14"/>
      <sheetName val="Tong_ket_nhap_kh814"/>
      <sheetName val="P_I14"/>
      <sheetName val="Tong_ket_nhap_khª14"/>
      <sheetName val="Tong_ket_nhap_kh`14"/>
      <sheetName val="tt_chu_don14"/>
      <sheetName val="CVden_nw8ai_TCT_(1)14"/>
      <sheetName val="Bang_VL14"/>
      <sheetName val="VL(No_V-c)14"/>
      <sheetName val="He_so14"/>
      <sheetName val="PL_Vua14"/>
      <sheetName val="Chitieu-dam_cac_loai14"/>
      <sheetName val="DG_Dam14"/>
      <sheetName val="DG_chung14"/>
      <sheetName val="VL-dac_chung14"/>
      <sheetName val="CT_1md_&amp;_dau_cong14"/>
      <sheetName val="CT_cong14"/>
      <sheetName val="dg_cong14"/>
      <sheetName val="FORM_jc14"/>
      <sheetName val="Tong_ket_nhap_kh14"/>
      <sheetName val="Cong_ban_1,5„—謀14"/>
      <sheetName val="Tong_hnp_QL4714"/>
      <sheetName val="Cong_ban_0,7p0,714"/>
      <sheetName val="Km275_-_Ke27614"/>
      <sheetName val="Km280_-_Km2(114"/>
      <sheetName val="TH_Ky_Afh14"/>
      <sheetName val="[PNT-P3_xls?KQKDKT'04-114"/>
      <sheetName val="MTO_REV_2(ARMOR)14"/>
      <sheetName val="Ther_cao_14"/>
      <sheetName val="So_NVL14"/>
      <sheetName val="Nhat_ký_chung14"/>
      <sheetName val="So_13114"/>
      <sheetName val="So_33114"/>
      <sheetName val="So_13314"/>
      <sheetName val="So_333114"/>
      <sheetName val="So_33414"/>
      <sheetName val="So_91114"/>
      <sheetName val="So_42114"/>
      <sheetName val="Op?mai_28014"/>
      <sheetName val="QD_cua_HDQ²??€)14"/>
      <sheetName val="Tkng_hop_QL48_-_14"/>
      <sheetName val="Tong_ket_nhap_khB14"/>
      <sheetName val="Cong_&quot;an_0,7x0,714"/>
      <sheetName val="Km282_-_Kl28314"/>
      <sheetName val="Tong_hop_Op_m!i14"/>
      <sheetName val="Part_Name_&amp;_Model14"/>
      <sheetName val="Cac_cang_UT_mua_thal_Dong_bac14"/>
      <sheetName val="Tong_ket_nhap_kh¬14"/>
      <sheetName val="Tong_ket_nhap_khÜ14"/>
      <sheetName val="Tong_ket_nhap_khl14"/>
      <sheetName val="MTP_WS_9_May_201114"/>
      <sheetName val="WS_for_MRP_25_Aug14"/>
      <sheetName val="WS_for_MRP_15_Sept14"/>
      <sheetName val="WS_for_MRP_29_Sept14"/>
      <sheetName val="WS_for_MRP_13_Oct14"/>
      <sheetName val="WS_for_MRP_27_Oct14"/>
      <sheetName val="WS_for_MRP_10_Nov14"/>
      <sheetName val="WS_for_MRP_8_Dec-REV14"/>
      <sheetName val="WS_for_MRP_21_Dec14"/>
      <sheetName val="WS_for_MRP_5_Jan14"/>
      <sheetName val="WS_for_MRP_18_Jan14"/>
      <sheetName val="WS_for_MRP_9_Feb14"/>
      <sheetName val="WS_for_MRP_23_Feb14"/>
      <sheetName val="WS_for_MRP_8_Mar14"/>
      <sheetName val="Compared_TT-LT14"/>
      <sheetName val="Export_FC14"/>
      <sheetName val="So_sanh_voi_bang_sang_nay_gui14"/>
      <sheetName val="Cong_baj_2x1,514"/>
      <sheetName val="MTO_REV_014"/>
      <sheetName val="?ong_hop_QL48_-_213"/>
      <sheetName val="7_THAI_NGUYEN13"/>
      <sheetName val="INPUT_DATA13"/>
      <sheetName val="Op_mai_2_x005f_x000c_13"/>
      <sheetName val="Cong_ban_1,5_x005f_x0013_13"/>
      <sheetName val="Km_x005f_x0012_77_13"/>
      <sheetName val="Cong_ban_1,5_x005f_x0013__x005f_x0000_13"/>
      <sheetName val="PDcua_TGD13"/>
      <sheetName val="CV_di_ngoai_tnng_(2)13"/>
      <sheetName val="Tk_triNh13"/>
      <sheetName val="Gian_nhiem_vu13"/>
      <sheetName val="QD!ua_TGD_(2)13"/>
      <sheetName val="Tuongcha_13"/>
      <sheetName val="5_lam_(tach)_(2)13"/>
      <sheetName val="TK_13413"/>
      <sheetName val="Tong_hop_Mctduong13"/>
      <sheetName val="dongia_(2)1"/>
      <sheetName val="Tong_ket_nhap_kh1"/>
      <sheetName val="Tong_ket_nhap_kh&lt;1"/>
      <sheetName val="FUONDER_TAN_UYEN_T1213"/>
      <sheetName val="_CHIEU_XA__T0113"/>
      <sheetName val="T__13113"/>
      <sheetName val="_PNT-P3_xlsUTong_hop_(2)13"/>
      <sheetName val="_PNT-P3_xlsUKm279_-_Km28013"/>
      <sheetName val="_âO14"/>
      <sheetName val="_âOŽ14"/>
      <sheetName val="Tong_hop_?L48_-_2"/>
      <sheetName val="8__Painting_&amp;_Alumite2"/>
      <sheetName val="CV_den_trong_to_g13"/>
      <sheetName val="QD_cua_HDQ²13"/>
      <sheetName val="Km280___Km28113"/>
      <sheetName val="_PNT-P3_xlsѝKQKDKT'04-113"/>
      <sheetName val="Op_mai_28029"/>
      <sheetName val="QD_cua_HDQ²__)13"/>
      <sheetName val="QD_cua_HDQ²__€)13"/>
      <sheetName val="_PNT-P3_xls_KQKDKT'04-113"/>
      <sheetName val="Cong_ban_1,5_x005f_x005f_x005f_x0013__x13"/>
      <sheetName val="Nov19_Plan13"/>
      <sheetName val="ANH_KHANH_DONG_NAI_T12_(2)13"/>
      <sheetName val="XANG_DAU_K513"/>
      <sheetName val="ANH_HAI_T0113"/>
      <sheetName val="NAVITRAN_T113"/>
      <sheetName val="VAN_PHU_T0113"/>
      <sheetName val="DUONG_BDT_11__823282ms_Hao13"/>
      <sheetName val="CKTANDINHT1_782346_Huong_(2)13"/>
      <sheetName val="UNZAT01743972-_Phuong(vp)_(2)13"/>
      <sheetName val="LONGVANT12_759469_Ms_Van_(2)13"/>
      <sheetName val="GO_THUAN_AN_T_01_784026_(2)13"/>
      <sheetName val="COMPOSIITE_SAI_SON_T_1(2)13"/>
      <sheetName val="PEMARAT01_(2)13"/>
      <sheetName val="SYSTEMT1_780851-Ms_thao_(2)13"/>
      <sheetName val="PUKYONG_T113"/>
      <sheetName val="ASIAPAINT_T1113"/>
      <sheetName val="SEUNGBO_T11_782173_Ms_Suong_(13"/>
      <sheetName val="_CHAN_NUOIT12750622_Ms_Tinh_(13"/>
      <sheetName val="NS_t01784465_Ms_quyen_(2)13"/>
      <sheetName val="POMINAT01__(2)13"/>
      <sheetName val="COTTOT01_711018_Ms_nuong_(2)13"/>
      <sheetName val="SuBINHDUONGT_01_13"/>
      <sheetName val="MHET1_784028_lan_anh_(2)13"/>
      <sheetName val="UNZA(xuong)T11743972_phuong_(13"/>
      <sheetName val="KIKIT1_784453Ms_Chau__(2)13"/>
      <sheetName val="ASEFOODT_01(vp)_(2)13"/>
      <sheetName val="NAMKIMT12__MS_(2)13"/>
      <sheetName val="KORYOT_T_12_(2)13"/>
      <sheetName val="NHAT_DONG_T1_817035_msDung_(213"/>
      <sheetName val="_COMPASST_01784933_ms_Dung_(213"/>
      <sheetName val="HA_LONG_T12(2)13"/>
      <sheetName val="MBT_T01_(2)13"/>
      <sheetName val="CLARIAN_T1_(2)13"/>
      <sheetName val="URCT_1_767025_Ms_Mai_(2)13"/>
      <sheetName val="bao_cao_t_01_(2)13"/>
      <sheetName val="Cong_ban_1,5_x005f_x0013__13"/>
      <sheetName val="Op_mai_2_x005f_x000c__x005f_x0000_13"/>
      <sheetName val="Op_mai_2_x005f_x005f_x005f_x000c__x005f_x005f_x13"/>
      <sheetName val="Op_mai_2_x005f_x005f_x005f_x005f_x005f_x005f_x026"/>
      <sheetName val="Cong_ban_1,5_x005f_x005f_x005f_x005f_x014"/>
      <sheetName val="Op_mai_2_x005f_x005f_x005f_x000c_13"/>
      <sheetName val="Cong_ban_1,5_x005f_x005f_x005f_x0013_13"/>
      <sheetName val="Km_x005f_x005f_x005f_x0012_77_13"/>
      <sheetName val="Op_mai_2_x005f_x005f_x005f_x005f_x005f_x005f_x027"/>
      <sheetName val="02_05_07"/>
      <sheetName val="03_05_07"/>
      <sheetName val="04_05_07"/>
      <sheetName val="05_05_07"/>
      <sheetName val="06_05_07"/>
      <sheetName val="07_05_07"/>
      <sheetName val="08_05_07"/>
      <sheetName val="09_05_07"/>
      <sheetName val="10_05_07"/>
      <sheetName val="11_05_07"/>
      <sheetName val="12_05_07"/>
      <sheetName val="14_05_07"/>
      <sheetName val="15_05_07"/>
      <sheetName val="16_05_07"/>
      <sheetName val="17_05_07"/>
      <sheetName val="18_05_07"/>
      <sheetName val="19_05_07"/>
      <sheetName val="21_05_07"/>
      <sheetName val="22_05_07"/>
      <sheetName val="23_05_07"/>
      <sheetName val="24_05_07"/>
      <sheetName val="25_05_07"/>
      <sheetName val="26_05_07"/>
      <sheetName val="28_05_07"/>
      <sheetName val="29_05_07"/>
      <sheetName val="30_05_07"/>
      <sheetName val="31_05_07"/>
      <sheetName val="TLC設定_(2)13"/>
      <sheetName val="_x000a_âO԰"/>
      <sheetName val="_x000a_â퀀᥮"/>
      <sheetName val="Monthly_production_actual"/>
      <sheetName val="CVden_n$-&amp;_TCT_(1)"/>
      <sheetName val="Lap_®at_®hÔn"/>
      <sheetName val="TA_-_TV"/>
      <sheetName val="Cong ban_1x1"/>
      <sheetName val="Cong0ban_1x1,2"/>
      <sheetName val="_ban_2x2T"/>
      <sheetName val="CHINH_LONG"/>
      <sheetName val="CO_KHI_PHO_YEN"/>
      <sheetName val="DUONG_HAI"/>
      <sheetName val="in_do"/>
      <sheetName val="KAYABA_VN_"/>
      <sheetName val="KK_THANG_LONG"/>
      <sheetName val="KYB_Malaisia"/>
      <sheetName val="lam_vien_dn"/>
      <sheetName val="NGỌC_ĐỨC"/>
      <sheetName val="STRONG_WAY"/>
      <sheetName val="SUMITOMO_"/>
      <sheetName val="TOAN_HUNG"/>
      <sheetName val="Thiên_hoá"/>
      <sheetName val="VMEP_HT"/>
      <sheetName val="VPIC_1"/>
      <sheetName val="CHÍNH_ĐẠT"/>
      <sheetName val="Sheet1_(2)"/>
      <sheetName val="OK_50105-K56F-N103-H1"/>
      <sheetName val="5010A-K56-N101_tách"/>
      <sheetName val="QDa_TGD_(2)"/>
      <sheetName val="K,uon'_ph5"/>
      <sheetName val="an_#an"/>
      <sheetName val="C/c_t)eu"/>
      <sheetName val="Bi%n_bao"/>
      <sheetName val="ong_hop48-1"/>
      <sheetName val="???????Hn?`0~p?"/>
      <sheetName val="Cong_b¦???~p"/>
      <sheetName val="Cong_b@7???~p"/>
      <sheetName val="Cong_bÀ_"/>
      <sheetName val="Cong_bÀ_—~p"/>
      <sheetName val="Hnˆ`0~p"/>
      <sheetName val="Cong_b€¦~p"/>
      <sheetName val="Cong_b@7‡~p"/>
      <sheetName val="Cong_bþ~p"/>
      <sheetName val="Cong_b¦"/>
      <sheetName val="Cong_bÀ_—???~p"/>
      <sheetName val="???????Hn?ˆ`0~p?"/>
      <sheetName val="Cong_b€¦???~p"/>
      <sheetName val="Cong_b@7‡???~p"/>
      <sheetName val="Cong_bÀ_—"/>
      <sheetName val="Cong_b€þ˜~p"/>
      <sheetName val="Cong_b€¦"/>
      <sheetName val="Utilize_machine_yearly_2014"/>
      <sheetName val="Km277_-"/>
      <sheetName val="[PNT-P3_xls]XXXXX\XX"/>
      <sheetName val="[PNT-P3_xls]\NT1MC"/>
      <sheetName val="[PNT-P3_xls]chie԰쐄쭣/"/>
      <sheetName val="[PNT-P3_xls]chie԰쐂镣/"/>
      <sheetName val="[PNT-P3_xls]chie԰쐁镣/"/>
      <sheetName val="[PNT-P3_xls]C/c_t)eu"/>
      <sheetName val="Tong_hop_ၑ闰⾽"/>
      <sheetName val="COAT&amp;WRAP-QIOT_x0"/>
      <sheetName val="_ong_hop_QL48_-_24"/>
      <sheetName val="Cong_ban_1,5_x005f_x0013__x001"/>
      <sheetName val="chieud_x00"/>
      <sheetName val="Tai_khoan"/>
      <sheetName val="Thuc_thanh"/>
      <sheetName val="Chi_tientrano"/>
      <sheetName val="KHGH_(T11)"/>
      <sheetName val="Du_toan"/>
      <sheetName val="dtct_cong"/>
      <sheetName val="20_"/>
      <sheetName val="NL_máy"/>
      <sheetName val="Cong_ban_1,5_x005f_x005f_x005"/>
      <sheetName val="Op_mai_2_x005f_x000c__x00"/>
      <sheetName val="Op_mai_2_x005f_x005f_x000"/>
      <sheetName val="Op_mai_2_x005f_x005f_x005"/>
      <sheetName val="Giao_nhiem_f`"/>
      <sheetName val="Giao_nhiem_fX"/>
      <sheetName val="ၔong_hop_QL48_︀ᇕ԰"/>
      <sheetName val="Giao_nhiem_fr"/>
      <sheetName val="PNT-QU[[150#3"/>
      <sheetName val="ha"/>
      <sheetName val="tuon"/>
      <sheetName val="So_Do18"/>
      <sheetName val="KTTSCD_-_DLNA18"/>
      <sheetName val="lapdat_TB_18"/>
      <sheetName val="TNghiªm_TB_18"/>
      <sheetName val="VËt_liÖu18"/>
      <sheetName val="Lap_®at_®iÖn18"/>
      <sheetName val="TNghiÖm_VL18"/>
      <sheetName val="th_18"/>
      <sheetName val="tien_luong18"/>
      <sheetName val="T_718"/>
      <sheetName val="T_818"/>
      <sheetName val="T8_(2)18"/>
      <sheetName val="T_918"/>
      <sheetName val="T_1018"/>
      <sheetName val="T_1118"/>
      <sheetName val="T_1218"/>
      <sheetName val="T11_18"/>
      <sheetName val="CVden_ngoai_TCT_(1)18"/>
      <sheetName val="CV_den_ngoai_TCT_(2)18"/>
      <sheetName val="CV_den_ngoai_TCT_(3)18"/>
      <sheetName val="QDcua_TGD18"/>
      <sheetName val="QD_cua_HDQT18"/>
      <sheetName val="QD_cua_HDQT_(2)18"/>
      <sheetName val="CV_di_ngoai_tong18"/>
      <sheetName val="CV_di_ngoai_tong_(2)18"/>
      <sheetName val="To_trinh18"/>
      <sheetName val="Giao_nhiem_vu18"/>
      <sheetName val="QDcua_TGD_(2)18"/>
      <sheetName val="Thong_tu18"/>
      <sheetName val="CV_di_trong__tong18"/>
      <sheetName val="nghi_dinh-CP18"/>
      <sheetName val="CV_den_trong_tong18"/>
      <sheetName val="5_nam_(tach)18"/>
      <sheetName val="5_nam_(tach)_(2)18"/>
      <sheetName val="KH_200318"/>
      <sheetName val="TK_11218"/>
      <sheetName val="TK_13118"/>
      <sheetName val="TK_14118"/>
      <sheetName val="TK_15318"/>
      <sheetName val="TK_21118"/>
      <sheetName val="TK_24218"/>
      <sheetName val="TK_33418"/>
      <sheetName val="TK_51118"/>
      <sheetName val="TK_51518"/>
      <sheetName val="TK_91118"/>
      <sheetName val="TK_15418"/>
      <sheetName val="TK_63218"/>
      <sheetName val="KQKD02-2_(2)18"/>
      <sheetName val="KQKD-2_(2)18"/>
      <sheetName val="KQKD_thu200418"/>
      <sheetName val="tæng_hîp18"/>
      <sheetName val="GS01-chi_TM18"/>
      <sheetName val="GS02-thu_TM18"/>
      <sheetName val="GS03-thu_TGNH18"/>
      <sheetName val="GS04-chi_TGNH18"/>
      <sheetName val="GS06-X_kho18"/>
      <sheetName val="GS08-B_hµng18"/>
      <sheetName val="GS09-k_c_VAT_DV18"/>
      <sheetName val="GS10-lai_tien_vay18"/>
      <sheetName val="GS11-_tÝnh_KHTSC§18"/>
      <sheetName val="Km277_18"/>
      <sheetName val="Op_mai_27418"/>
      <sheetName val="Op_mai_27518"/>
      <sheetName val="Op_mai_27618"/>
      <sheetName val="Op_mai_27718"/>
      <sheetName val="Op_mai_27818"/>
      <sheetName val="Op_mai_27918"/>
      <sheetName val="Op_mai_28034"/>
      <sheetName val="Op_mai_28118"/>
      <sheetName val="Op_mai_28218"/>
      <sheetName val="Op_mai_28318"/>
      <sheetName val="Op_mai_28418"/>
      <sheetName val="Op_mai18"/>
      <sheetName val="FORM_hc18"/>
      <sheetName val="FORM_pc18"/>
      <sheetName val="xnt_1_CP18"/>
      <sheetName val="xnt_2_cp18"/>
      <sheetName val="xnt_3_CP18"/>
      <sheetName val="xnt_4_CP18"/>
      <sheetName val="BC_tuan118"/>
      <sheetName val="BC_tuan218"/>
      <sheetName val="BC_tuan318"/>
      <sheetName val="BC_tuan418"/>
      <sheetName val="DSo_NVBH18"/>
      <sheetName val="TH_Ky_Anh18"/>
      <sheetName val="Sheet2_(2)18"/>
      <sheetName val="TH__goi_4-x18"/>
      <sheetName val="Cong_cu18"/>
      <sheetName val="Cong_D7518"/>
      <sheetName val="Cong_D10018"/>
      <sheetName val="Cong_D15018"/>
      <sheetName val="Cong_2D15018"/>
      <sheetName val="Cong_ban_0,7x0,718"/>
      <sheetName val="Cong_ban_0,8x0,818"/>
      <sheetName val="Cong_ban_1x118"/>
      <sheetName val="Cong_ban_1x1,218"/>
      <sheetName val="Cong_ban_1,5x1,518"/>
      <sheetName val="Cong_ban_2x1,518"/>
      <sheetName val="Cong_ban_2x218"/>
      <sheetName val="Cot_thep18"/>
      <sheetName val="Tong_hop_(2)18"/>
      <sheetName val="Km274_-_Km27518"/>
      <sheetName val="Km275_-_Km27618"/>
      <sheetName val="Km276_-_Km27718"/>
      <sheetName val="Km277_-_Km27818"/>
      <sheetName val="Km278_-_Km27918"/>
      <sheetName val="Km279_-_Km28018"/>
      <sheetName val="Km280_-_Km28118"/>
      <sheetName val="Km281_-_Km28218"/>
      <sheetName val="Km282_-_Km28318"/>
      <sheetName val="Km283_-_Km28418"/>
      <sheetName val="Km284_-_Km28518"/>
      <sheetName val="Tong_hop_Op_mai18"/>
      <sheetName val="Km277_-_Km278_18"/>
      <sheetName val="Tong_hop_Matduong18"/>
      <sheetName val="Kluong_phu18"/>
      <sheetName val="Lan_can18"/>
      <sheetName val="Ho_lan18"/>
      <sheetName val="Coc_tieu18"/>
      <sheetName val="Bien_bao18"/>
      <sheetName val="phan_tich_DG18"/>
      <sheetName val="gia_vat_lieu18"/>
      <sheetName val="gia_xe_may18"/>
      <sheetName val="gia_nhan_cong18"/>
      <sheetName val="mau_kiem_ke18"/>
      <sheetName val="quyet_toan_HD_200018"/>
      <sheetName val="quyet_toan_hoa_don_200118"/>
      <sheetName val="kiem_ke_hoa_don_200118"/>
      <sheetName val="QUY_III_0218"/>
      <sheetName val="QUY_IV_0218"/>
      <sheetName val="QUYET_TOAN_0218"/>
      <sheetName val="Tong_hopQ48-118"/>
      <sheetName val="Tong_hop_QL48_-_218"/>
      <sheetName val="Tong_hop_QL4718"/>
      <sheetName val="Tong_hop_QL48_-_318"/>
      <sheetName val="Chi_tiet_don_gia_khoi_phuc18"/>
      <sheetName val="Du_toan_chi_tiet_coc_nuoc18"/>
      <sheetName val="Du_toan_chi_tiet_coc18"/>
      <sheetName val="Phan_tich_don_gia_chi_tiet18"/>
      <sheetName val="Nhap_don_gia_VL_dia_phuong18"/>
      <sheetName val="Luong_mot_ngay_cong_xay_lap18"/>
      <sheetName val="Luong_mot_ngay_cong_khao_sat18"/>
      <sheetName val="xdcb_01-200318"/>
      <sheetName val="CV_den_trong_to聮g18"/>
      <sheetName val="kl_m_m_d18"/>
      <sheetName val="kl_vt_tho18"/>
      <sheetName val="kl_dat18"/>
      <sheetName val="xin_kinh_phi18"/>
      <sheetName val="lan_trai18"/>
      <sheetName val="thuoc_no18"/>
      <sheetName val="so_thuc_pham18"/>
      <sheetName val="Oð_mai_27918"/>
      <sheetName val="Coc_618"/>
      <sheetName val="Deo_nai18"/>
      <sheetName val="CKD_than18"/>
      <sheetName val="CTT_Thong_nhat18"/>
      <sheetName val="CTT_Nui_beo18"/>
      <sheetName val="CTT_cao_son18"/>
      <sheetName val="CTT_Khe_cham18"/>
      <sheetName val="XNxlva_sxthanKCII18"/>
      <sheetName val="Cam_Y_ut_KC18"/>
      <sheetName val="CTxay_lap_mo_CP18"/>
      <sheetName val="CTdo_luong_GDSP18"/>
      <sheetName val="Dong_bac18"/>
      <sheetName val="Cac_cang_UT_mua_than_Dong_bac18"/>
      <sheetName val="cua_hang_vtu18"/>
      <sheetName val="Khach_hang_le_18"/>
      <sheetName val="nhat_ky_518"/>
      <sheetName val="cac_cong_ty_van_tai18"/>
      <sheetName val="Xaylap_18"/>
      <sheetName val="Nhan_cong18"/>
      <sheetName val="XN_118"/>
      <sheetName val="CT_XN118"/>
      <sheetName val="CT_XNCK18"/>
      <sheetName val="S_hai18"/>
      <sheetName val="CT_N0218"/>
      <sheetName val="C_Sap_CT318"/>
      <sheetName val="CT_Csap_CT318"/>
      <sheetName val="Quan_trac18"/>
      <sheetName val="CS_LB18"/>
      <sheetName val="88_HBT18"/>
      <sheetName val="CT_69II18"/>
      <sheetName val="37_HV18"/>
      <sheetName val="CT_VPCP_6tang18"/>
      <sheetName val="Son_nha_kinh_VPCP18"/>
      <sheetName val="CT_VPCP_son18"/>
      <sheetName val="CT_HMVPCP18"/>
      <sheetName val="BAO_CAO_AN18"/>
      <sheetName val="Bao_cao_KQTH_quy_hoach_13518"/>
      <sheetName val="Thang10-2002_18"/>
      <sheetName val="Sheet1_(3)18"/>
      <sheetName val="Km27'_-_Km27818"/>
      <sheetName val="XNxlva_sxthanKCIÉ18"/>
      <sheetName val="cocB40_5B18"/>
      <sheetName val="cocD50_9A18"/>
      <sheetName val="cocD75_1618"/>
      <sheetName val="coc_B80_TD2518"/>
      <sheetName val="P27_B8018"/>
      <sheetName val="Coc23_B8018"/>
      <sheetName val="cong_B80_C418"/>
      <sheetName val="k,_vt_tho18"/>
      <sheetName val="K-280_-_Km28118"/>
      <sheetName val="Km280_࠭_Km28118"/>
      <sheetName val="Xa9lap_18"/>
      <sheetName val="QD_c5a_HDQT_(2)18"/>
      <sheetName val="Km283_-_Jm28418"/>
      <sheetName val="[PNT-P3_xlsUTong_hop_(2)18"/>
      <sheetName val="Km276_-_Ke27718"/>
      <sheetName val="[PNT-P3_xlsUKm279_-_Km28018"/>
      <sheetName val="Khac_DP18"/>
      <sheetName val="Khoi_than_18"/>
      <sheetName val="Song_ban_0,7x0,718"/>
      <sheetName val="Cong_ban_0,8x_,818"/>
      <sheetName val="ct_luong_18"/>
      <sheetName val="Nhap_6T18"/>
      <sheetName val="baocaochinh(qui1_05)_(DC)18"/>
      <sheetName val="Ctuluongq_1_0518"/>
      <sheetName val="BANG_PHAN_BO_qui1_05(DC)18"/>
      <sheetName val="BANG_PHAN_BO_quiII_0518"/>
      <sheetName val="bao_cac_cinh_Qui_II-200518"/>
      <sheetName val="Lap_®at_®hÖn18"/>
      <sheetName val="So_lieu18"/>
      <sheetName val="tt_chu_dong18"/>
      <sheetName val="Tinh_j+cvi18"/>
      <sheetName val="Tinh_MoP18"/>
      <sheetName val="giai_he_218"/>
      <sheetName val="Ton_31_118"/>
      <sheetName val="NhapT_218"/>
      <sheetName val="Xuat_T_218"/>
      <sheetName val="Ton_28_218"/>
      <sheetName val="H_Tra18"/>
      <sheetName val="Hang_CTY_TRA_LAI18"/>
      <sheetName val="Hang_NV_Tra_Lai18"/>
      <sheetName val="VÃt_liÖu18"/>
      <sheetName val="CV_den_trong_to?g18"/>
      <sheetName val="Km280_?_Km28118"/>
      <sheetName val="So_TSCD18"/>
      <sheetName val="Bang_phan_bo_KH_TSCD18"/>
      <sheetName val="The_TSCD18"/>
      <sheetName val="BTH-_P_Chi_18"/>
      <sheetName val="BTH_NVL18"/>
      <sheetName val="NK_SO_CAI18"/>
      <sheetName val="The_tinh_Z18"/>
      <sheetName val="So_CFSXKD18"/>
      <sheetName val="So_TGNH_200218"/>
      <sheetName val="So_quy_TM_200218"/>
      <sheetName val="SCT_NVL18"/>
      <sheetName val="SCT_TK_13118"/>
      <sheetName val="So_theo_doi_thue_GTGT_200218"/>
      <sheetName val="BTH-_P_Thu18"/>
      <sheetName val="Ban_pha_218"/>
      <sheetName val="ESTI_18"/>
      <sheetName val="For_Summary18"/>
      <sheetName val="For_Summary(KG)18"/>
      <sheetName val="PP_Cloth18"/>
      <sheetName val="Mix-PP_Cloth18"/>
      <sheetName val="Material_Price-PP18"/>
      <sheetName val="TL33-13_1418"/>
      <sheetName val="TL033_,2,418"/>
      <sheetName val="TL_0331,218"/>
      <sheetName val="T[_13118"/>
      <sheetName val="Thang_0718"/>
      <sheetName val="mua_vao18"/>
      <sheetName val="chi_phi_18"/>
      <sheetName val="ban_ra_10%18"/>
      <sheetName val="Don_gia18"/>
      <sheetName val="Nhap_du_lieu18"/>
      <sheetName val="7000_00018"/>
      <sheetName val="Tong_(op18"/>
      <sheetName val="Coc_4ieu18"/>
      <sheetName val="QD_cua_18"/>
      <sheetName val="Du_tnan_chi_tiet_coc_nuoc18"/>
      <sheetName val="Giao_nhÿÿÿÿvu18"/>
      <sheetName val="K43+0_00_-_338_Trai18"/>
      <sheetName val="K_O18"/>
      <sheetName val="xang__clc18"/>
      <sheetName val="GS08)B_hµng18"/>
      <sheetName val="t01_0618"/>
      <sheetName val="TNghiÖ-_VL18"/>
      <sheetName val="Giao_nhie-_vu18"/>
      <sheetName val="Ho_la_18"/>
      <sheetName val="O0_mai_27918"/>
      <sheetName val="5_nam_(tac`)_(2)18"/>
      <sheetName val="D%o_nai18"/>
      <sheetName val="CTT_cao_so_18"/>
      <sheetName val="XNxlva_sxdhanKCII18"/>
      <sheetName val="DG_18"/>
      <sheetName val="Khach_iang_le_18"/>
      <sheetName val="[PNT-P3_xlsѝKQKDKT'04-118"/>
      <sheetName val="Tong_hopQ48­118"/>
      <sheetName val="Tong_hop_ၑL48_-_218"/>
      <sheetName val="Tong_hop$Op_mai18"/>
      <sheetName val="ၔong_hop_QL48_-_218"/>
      <sheetName val="Tong_hop_xuat_kho_nvl17"/>
      <sheetName val="Xuat_kho17"/>
      <sheetName val="Tong_hop_so_lieu_tai_nhap_kho17"/>
      <sheetName val="tai_nhap_kho17"/>
      <sheetName val="Nhap_kho17"/>
      <sheetName val="Tong_ket_nhap_kh517"/>
      <sheetName val="Tong_ket_nhap_kh¸17"/>
      <sheetName val="Mp_mai_27517"/>
      <sheetName val="Tong_ket_nhap_khÈ17"/>
      <sheetName val="Diem_mon_hoc17"/>
      <sheetName val="Tong_hop_diem17"/>
      <sheetName val="HoTen-khong_duoc_xoa17"/>
      <sheetName val="Giao_nhiem_fu17"/>
      <sheetName val="QDcea_TGD_(2)17"/>
      <sheetName val="Tkng_hop_QL48_-_217"/>
      <sheetName val="Thue_NK17"/>
      <sheetName val="Hang_NK17"/>
      <sheetName val="Jet1-_CP_3217"/>
      <sheetName val="Jet2-_Binh_Minh_0117"/>
      <sheetName val="Tkng_hop_QL48_-_517"/>
      <sheetName val="Tong_ket_nhap_khà17"/>
      <sheetName val="Tong_ket_nhap_kh17"/>
      <sheetName val="Tong_ket_nhap_khÐ17"/>
      <sheetName val="Tong_ket_nhap_khX17"/>
      <sheetName val="Tong_ket_nhap_kh(17"/>
      <sheetName val="Tong_ket_nhap_kh17"/>
      <sheetName val="Tong_ket_nhap_kh°17"/>
      <sheetName val="Tong_ket_nhap_kh17"/>
      <sheetName val="Tong_ket_nhap_kh17"/>
      <sheetName val="Tong_ket_nhap_khø17"/>
      <sheetName val="Tong_ket_nhap_kh@17"/>
      <sheetName val="Tong_ket_nhap_kh¨17"/>
      <sheetName val="Tong_ket_nhap_khH17"/>
      <sheetName val="Tong_ket_nhap_khp17"/>
      <sheetName val="Tong_ket_nhap_kh;17"/>
      <sheetName val="Tong_ket_nhap_khþ17"/>
      <sheetName val="Tong_ket_nhap_kh017"/>
      <sheetName val="QD_cua_HDQ²??)17"/>
      <sheetName val="Tong_ket_nhap_kh_17"/>
      <sheetName val="Tong_ket_nhap_kho17"/>
      <sheetName val="Tong_ket17"/>
      <sheetName val="cac_ma_can_huy17"/>
      <sheetName val="Hang_hong17"/>
      <sheetName val="Tham_khao17"/>
      <sheetName val="hang_khong_co_packing17"/>
      <sheetName val="Du_lich17"/>
      <sheetName val="Tong_ket_nhap_kh817"/>
      <sheetName val="P_I17"/>
      <sheetName val="Tong_ket_nhap_khª17"/>
      <sheetName val="Tong_ket_nhap_kh`17"/>
      <sheetName val="tt_chu_don17"/>
      <sheetName val="CVden_nw8ai_TCT_(1)17"/>
      <sheetName val="Bang_VL17"/>
      <sheetName val="VL(No_V-c)17"/>
      <sheetName val="He_so17"/>
      <sheetName val="PL_Vua17"/>
      <sheetName val="Chitieu-dam_cac_loai17"/>
      <sheetName val="DG_Dam17"/>
      <sheetName val="DG_chung17"/>
      <sheetName val="VL-dac_chung17"/>
      <sheetName val="CT_1md_&amp;_dau_cong17"/>
      <sheetName val="CT_cong17"/>
      <sheetName val="dg_cong17"/>
      <sheetName val="FORM_jc17"/>
      <sheetName val="Tong_ket_nhap_kh17"/>
      <sheetName val="Cong_ban_1,5„—謀17"/>
      <sheetName val="Tong_hnp_QL4717"/>
      <sheetName val="Cong_ban_0,7p0,717"/>
      <sheetName val="Km275_-_Ke27617"/>
      <sheetName val="Km280_-_Km2(117"/>
      <sheetName val="TH_Ky_Afh17"/>
      <sheetName val="[PNT-P3_xls?KQKDKT'04-117"/>
      <sheetName val="MTO_REV_2(ARMOR)17"/>
      <sheetName val="Ther_cao_17"/>
      <sheetName val="So_NVL17"/>
      <sheetName val="Nhat_ký_chung17"/>
      <sheetName val="So_13117"/>
      <sheetName val="So_33117"/>
      <sheetName val="So_13317"/>
      <sheetName val="So_333117"/>
      <sheetName val="So_33417"/>
      <sheetName val="So_91117"/>
      <sheetName val="So_42117"/>
      <sheetName val="Op?mai_28017"/>
      <sheetName val="QD_cua_HDQ²??€)17"/>
      <sheetName val="Tkng_hop_QL48_-_17"/>
      <sheetName val="Tong_ket_nhap_khB17"/>
      <sheetName val="Cong_&quot;an_0,7x0,717"/>
      <sheetName val="Km282_-_Kl28317"/>
      <sheetName val="Tong_hop_Op_m!i17"/>
      <sheetName val="Part_Name_&amp;_Model17"/>
      <sheetName val="Cac_cang_UT_mua_thal_Dong_bac17"/>
      <sheetName val="Tong_ket_nhap_kh¬17"/>
      <sheetName val="Tong_ket_nhap_khÜ17"/>
      <sheetName val="Tong_ket_nhap_khl17"/>
      <sheetName val="MTP_WS_9_May_201117"/>
      <sheetName val="WS_for_MRP_25_Aug17"/>
      <sheetName val="WS_for_MRP_15_Sept17"/>
      <sheetName val="WS_for_MRP_29_Sept17"/>
      <sheetName val="WS_for_MRP_13_Oct17"/>
      <sheetName val="WS_for_MRP_27_Oct17"/>
      <sheetName val="WS_for_MRP_10_Nov17"/>
      <sheetName val="WS_for_MRP_8_Dec-REV17"/>
      <sheetName val="WS_for_MRP_21_Dec17"/>
      <sheetName val="WS_for_MRP_5_Jan17"/>
      <sheetName val="WS_for_MRP_18_Jan17"/>
      <sheetName val="WS_for_MRP_9_Feb17"/>
      <sheetName val="WS_for_MRP_23_Feb17"/>
      <sheetName val="WS_for_MRP_8_Mar17"/>
      <sheetName val="Compared_TT-LT17"/>
      <sheetName val="Export_FC17"/>
      <sheetName val="So_sanh_voi_bang_sang_nay_gui17"/>
      <sheetName val="Cong_baj_2x1,517"/>
      <sheetName val="MTO_REV_017"/>
      <sheetName val="?ong_hop_QL48_-_216"/>
      <sheetName val="7_THAI_NGUYEN16"/>
      <sheetName val="INPUT_DATA16"/>
      <sheetName val="Op_mai_2_x005f_x000c_16"/>
      <sheetName val="Cong_ban_1,5_x005f_x0013_16"/>
      <sheetName val="Km_x005f_x0012_77_16"/>
      <sheetName val="Cong_ban_1,5_x005f_x0013__x005f_x0000_16"/>
      <sheetName val="PDcua_TGD16"/>
      <sheetName val="CV_di_ngoai_tnng_(2)16"/>
      <sheetName val="Tk_triNh16"/>
      <sheetName val="Gian_nhiem_vu16"/>
      <sheetName val="QD!ua_TGD_(2)16"/>
      <sheetName val="Tuongcha_16"/>
      <sheetName val="5_lam_(tach)_(2)16"/>
      <sheetName val="TK_13416"/>
      <sheetName val="Tong_hop_Mctduong16"/>
      <sheetName val="Cong_ban_1,5„—԰3"/>
      <sheetName val="dongia_(2)4"/>
      <sheetName val="Tong_ket_nhap_kh4"/>
      <sheetName val="Tong_ket_nhap_kh&lt;4"/>
      <sheetName val="FUONDER_TAN_UYEN_T1216"/>
      <sheetName val="_CHIEU_XA__T0116"/>
      <sheetName val="T__13116"/>
      <sheetName val="_PNT-P3_xlsUTong_hop_(2)16"/>
      <sheetName val="_PNT-P3_xlsUKm279_-_Km28016"/>
      <sheetName val="_âO17"/>
      <sheetName val="_âOŽ17"/>
      <sheetName val="PNghiÖm_VL5"/>
      <sheetName val="Tong_hop_?L48_-_23"/>
      <sheetName val="8__Painting_&amp;_Alumite5"/>
      <sheetName val="CV_den_trong_to_g16"/>
      <sheetName val="QD_cua_HDQ²16"/>
      <sheetName val="Km280___Km28116"/>
      <sheetName val="_PNT-P3_xlsѝKQKDKT'04-116"/>
      <sheetName val="Op_mai_28035"/>
      <sheetName val="QD_cua_HDQ²__)16"/>
      <sheetName val="QD_cua_HDQ²__€)16"/>
      <sheetName val="_PNT-P3_xls_KQKDKT'04-116"/>
      <sheetName val="Cong_ban_1,5_x005f_x005f_x005f_x0013__x16"/>
      <sheetName val="Nov19_Plan16"/>
      <sheetName val="ANH_KHANH_DONG_NAI_T12_(2)16"/>
      <sheetName val="XANG_DAU_K516"/>
      <sheetName val="ANH_HAI_T0116"/>
      <sheetName val="NAVITRAN_T116"/>
      <sheetName val="VAN_PHU_T0116"/>
      <sheetName val="DUONG_BDT_11__823282ms_Hao16"/>
      <sheetName val="CKTANDINHT1_782346_Huong_(2)16"/>
      <sheetName val="UNZAT01743972-_Phuong(vp)_(2)16"/>
      <sheetName val="LONGVANT12_759469_Ms_Van_(2)16"/>
      <sheetName val="GO_THUAN_AN_T_01_784026_(2)16"/>
      <sheetName val="COMPOSIITE_SAI_SON_T_1(2)16"/>
      <sheetName val="PEMARAT01_(2)16"/>
      <sheetName val="SYSTEMT1_780851-Ms_thao_(2)16"/>
      <sheetName val="PUKYONG_T116"/>
      <sheetName val="ASIAPAINT_T1116"/>
      <sheetName val="SEUNGBO_T11_782173_Ms_Suong_(16"/>
      <sheetName val="_CHAN_NUOIT12750622_Ms_Tinh_(16"/>
      <sheetName val="NS_t01784465_Ms_quyen_(2)16"/>
      <sheetName val="POMINAT01__(2)16"/>
      <sheetName val="COTTOT01_711018_Ms_nuong_(2)16"/>
      <sheetName val="SuBINHDUONGT_01_16"/>
      <sheetName val="MHET1_784028_lan_anh_(2)16"/>
      <sheetName val="UNZA(xuong)T11743972_phuong_(16"/>
      <sheetName val="KIKIT1_784453Ms_Chau__(2)16"/>
      <sheetName val="ASEFOODT_01(vp)_(2)16"/>
      <sheetName val="NAMKIMT12__MS_(2)16"/>
      <sheetName val="KORYOT_T_12_(2)16"/>
      <sheetName val="NHAT_DONG_T1_817035_msDung_(216"/>
      <sheetName val="_COMPASST_01784933_ms_Dung_(216"/>
      <sheetName val="HA_LONG_T12(2)16"/>
      <sheetName val="MBT_T01_(2)16"/>
      <sheetName val="CLARIAN_T1_(2)16"/>
      <sheetName val="URCT_1_767025_Ms_Mai_(2)16"/>
      <sheetName val="bao_cao_t_01_(2)16"/>
      <sheetName val="Cong_ban_1,5_x005f_x0013__16"/>
      <sheetName val="Op_mai_2_x005f_x000c__x005f_x0000_16"/>
      <sheetName val="Op_mai_2_x005f_x005f_x005f_x000c__x005f_x005f_x16"/>
      <sheetName val="Op_mai_2_x005f_x005f_x005f_x005f_x005f_x005f_x032"/>
      <sheetName val="Cong_ban_1,5_x005f_x005f_x005f_x005f_x017"/>
      <sheetName val="Op_mai_2_x005f_x005f_x005f_x000c_16"/>
      <sheetName val="Cong_ban_1,5_x005f_x005f_x005f_x0013_16"/>
      <sheetName val="Km_x005f_x005f_x005f_x0012_77_16"/>
      <sheetName val="Op_mai_2_x005f_x005f_x005f_x005f_x005f_x005f_x033"/>
      <sheetName val="FORM_(c3"/>
      <sheetName val="02_05_073"/>
      <sheetName val="03_05_073"/>
      <sheetName val="04_05_073"/>
      <sheetName val="05_05_073"/>
      <sheetName val="06_05_073"/>
      <sheetName val="07_05_073"/>
      <sheetName val="08_05_073"/>
      <sheetName val="09_05_073"/>
      <sheetName val="10_05_073"/>
      <sheetName val="11_05_073"/>
      <sheetName val="12_05_073"/>
      <sheetName val="14_05_073"/>
      <sheetName val="15_05_073"/>
      <sheetName val="16_05_073"/>
      <sheetName val="17_05_073"/>
      <sheetName val="18_05_073"/>
      <sheetName val="19_05_073"/>
      <sheetName val="21_05_073"/>
      <sheetName val="22_05_073"/>
      <sheetName val="23_05_073"/>
      <sheetName val="24_05_073"/>
      <sheetName val="25_05_073"/>
      <sheetName val="26_05_073"/>
      <sheetName val="28_05_073"/>
      <sheetName val="29_05_073"/>
      <sheetName val="30_05_073"/>
      <sheetName val="31_05_073"/>
      <sheetName val="TLC設定_(2)16"/>
      <sheetName val="Monthly_production_actual3"/>
      <sheetName val="CVden_n$-&amp;_TCT_(1)3"/>
      <sheetName val="Lap_®at_®hÔn3"/>
      <sheetName val="TA_-_TV3"/>
      <sheetName val="Cong ban_1x13"/>
      <sheetName val="Cong0ban_1x1,23"/>
      <sheetName val="CHINH_LONG3"/>
      <sheetName val="CO_KHI_PHO_YEN3"/>
      <sheetName val="DUONG_HAI3"/>
      <sheetName val="in_do3"/>
      <sheetName val="KAYABA_VN_3"/>
      <sheetName val="KK_THANG_LONG3"/>
      <sheetName val="KYB_Malaisia3"/>
      <sheetName val="lam_vien_dn3"/>
      <sheetName val="NGỌC_ĐỨC3"/>
      <sheetName val="STRONG_WAY3"/>
      <sheetName val="SUMITOMO_3"/>
      <sheetName val="TOAN_HUNG3"/>
      <sheetName val="Thiên_hoá3"/>
      <sheetName val="VMEP_HT3"/>
      <sheetName val="VPIC_13"/>
      <sheetName val="CHÍNH_ĐẠT3"/>
      <sheetName val="Sheet1_(2)3"/>
      <sheetName val="OK_50105-K56F-N103-H13"/>
      <sheetName val="5010A-K56-N101_tách3"/>
      <sheetName val="K,uon'_ph53"/>
      <sheetName val="C/c_t)eu3"/>
      <sheetName val="Bi%n_bao3"/>
      <sheetName val="Utilize_machine_yearly_20143"/>
      <sheetName val="[PNT-P3_xls]XXXXX\XX3"/>
      <sheetName val="[PNT-P3_xls]\NT1MC3"/>
      <sheetName val="[PNT-P3_xls]C/c_t)eu3"/>
      <sheetName val="_ong_hop_QL48_-_27"/>
      <sheetName val="Cong_ban_1,5_x005f_x0013__x004"/>
      <sheetName val="Tai_khoan3"/>
      <sheetName val="Thuc_thanh3"/>
      <sheetName val="Chi_tientrano3"/>
      <sheetName val="KHGH_(T11)3"/>
      <sheetName val="Du_toan3"/>
      <sheetName val="dtct_cong3"/>
      <sheetName val="NL_máy3"/>
      <sheetName val="Cong_ban_1,5_x005f_x005f_x0053"/>
      <sheetName val="Op_mai_2_x005f_x000c__x003"/>
      <sheetName val="Op_mai_2_x005f_x005f_x0003"/>
      <sheetName val="Op_mai_2_x005f_x005f_x0053"/>
      <sheetName val="Giao_nhiem_f`3"/>
      <sheetName val="Giao_nhiem_fX3"/>
      <sheetName val="ၔong_hop_QL48_︀ᇕ԰3"/>
      <sheetName val="Giao_nhiem_fr3"/>
      <sheetName val="[PNT-P3_xls][PNT-P3_xls][PNT-P4"/>
      <sheetName val="So_Do17"/>
      <sheetName val="KTTSCD_-_DLNA17"/>
      <sheetName val="lapdat_TB_17"/>
      <sheetName val="TNghiªm_TB_17"/>
      <sheetName val="VËt_liÖu17"/>
      <sheetName val="Lap_®at_®iÖn17"/>
      <sheetName val="TNghiÖm_VL17"/>
      <sheetName val="th_17"/>
      <sheetName val="tien_luong17"/>
      <sheetName val="T_717"/>
      <sheetName val="T_817"/>
      <sheetName val="T8_(2)17"/>
      <sheetName val="T_917"/>
      <sheetName val="T_1017"/>
      <sheetName val="T_1117"/>
      <sheetName val="T_1217"/>
      <sheetName val="T11_17"/>
      <sheetName val="CVden_ngoai_TCT_(1)17"/>
      <sheetName val="CV_den_ngoai_TCT_(2)17"/>
      <sheetName val="CV_den_ngoai_TCT_(3)17"/>
      <sheetName val="QDcua_TGD17"/>
      <sheetName val="QD_cua_HDQT17"/>
      <sheetName val="QD_cua_HDQT_(2)17"/>
      <sheetName val="CV_di_ngoai_tong17"/>
      <sheetName val="CV_di_ngoai_tong_(2)17"/>
      <sheetName val="To_trinh17"/>
      <sheetName val="Giao_nhiem_vu17"/>
      <sheetName val="QDcua_TGD_(2)17"/>
      <sheetName val="Thong_tu17"/>
      <sheetName val="CV_di_trong__tong17"/>
      <sheetName val="nghi_dinh-CP17"/>
      <sheetName val="CV_den_trong_tong17"/>
      <sheetName val="5_nam_(tach)17"/>
      <sheetName val="5_nam_(tach)_(2)17"/>
      <sheetName val="KH_200317"/>
      <sheetName val="TK_11217"/>
      <sheetName val="TK_13117"/>
      <sheetName val="TK_14117"/>
      <sheetName val="TK_15317"/>
      <sheetName val="TK_21117"/>
      <sheetName val="TK_24217"/>
      <sheetName val="TK_33417"/>
      <sheetName val="TK_51117"/>
      <sheetName val="TK_51517"/>
      <sheetName val="TK_91117"/>
      <sheetName val="TK_15417"/>
      <sheetName val="TK_63217"/>
      <sheetName val="KQKD02-2_(2)17"/>
      <sheetName val="KQKD-2_(2)17"/>
      <sheetName val="KQKD_thu200417"/>
      <sheetName val="tæng_hîp17"/>
      <sheetName val="GS01-chi_TM17"/>
      <sheetName val="GS02-thu_TM17"/>
      <sheetName val="GS03-thu_TGNH17"/>
      <sheetName val="GS04-chi_TGNH17"/>
      <sheetName val="GS06-X_kho17"/>
      <sheetName val="GS08-B_hµng17"/>
      <sheetName val="GS09-k_c_VAT_DV17"/>
      <sheetName val="GS10-lai_tien_vay17"/>
      <sheetName val="GS11-_tÝnh_KHTSC§17"/>
      <sheetName val="Km277_17"/>
      <sheetName val="Op_mai_27417"/>
      <sheetName val="Op_mai_27517"/>
      <sheetName val="Op_mai_27617"/>
      <sheetName val="Op_mai_27717"/>
      <sheetName val="Op_mai_27817"/>
      <sheetName val="Op_mai_27917"/>
      <sheetName val="Op_mai_28032"/>
      <sheetName val="Op_mai_28117"/>
      <sheetName val="Op_mai_28217"/>
      <sheetName val="Op_mai_28317"/>
      <sheetName val="Op_mai_28417"/>
      <sheetName val="Op_mai17"/>
      <sheetName val="FORM_hc17"/>
      <sheetName val="FORM_pc17"/>
      <sheetName val="xnt_1_CP17"/>
      <sheetName val="xnt_2_cp17"/>
      <sheetName val="xnt_3_CP17"/>
      <sheetName val="xnt_4_CP17"/>
      <sheetName val="BC_tuan117"/>
      <sheetName val="BC_tuan217"/>
      <sheetName val="BC_tuan317"/>
      <sheetName val="BC_tuan417"/>
      <sheetName val="DSo_NVBH17"/>
      <sheetName val="TH_Ky_Anh17"/>
      <sheetName val="Sheet2_(2)17"/>
      <sheetName val="TH__goi_4-x17"/>
      <sheetName val="Cong_cu17"/>
      <sheetName val="Cong_D7517"/>
      <sheetName val="Cong_D10017"/>
      <sheetName val="Cong_D15017"/>
      <sheetName val="Cong_2D15017"/>
      <sheetName val="Cong_ban_0,7x0,717"/>
      <sheetName val="Cong_ban_0,8x0,817"/>
      <sheetName val="Cong_ban_1x117"/>
      <sheetName val="Cong_ban_1x1,217"/>
      <sheetName val="Cong_ban_1,5x1,517"/>
      <sheetName val="Cong_ban_2x1,517"/>
      <sheetName val="Cong_ban_2x217"/>
      <sheetName val="Cot_thep17"/>
      <sheetName val="Tong_hop_(2)17"/>
      <sheetName val="Km274_-_Km27517"/>
      <sheetName val="Km275_-_Km27617"/>
      <sheetName val="Km276_-_Km27717"/>
      <sheetName val="Km277_-_Km27817"/>
      <sheetName val="Km278_-_Km27917"/>
      <sheetName val="Km279_-_Km28017"/>
      <sheetName val="Km280_-_Km28117"/>
      <sheetName val="Km281_-_Km28217"/>
      <sheetName val="Km282_-_Km28317"/>
      <sheetName val="Km283_-_Km28417"/>
      <sheetName val="Km284_-_Km28517"/>
      <sheetName val="Tong_hop_Op_mai17"/>
      <sheetName val="Km277_-_Km278_17"/>
      <sheetName val="Tong_hop_Matduong17"/>
      <sheetName val="Kluong_phu17"/>
      <sheetName val="Lan_can17"/>
      <sheetName val="Ho_lan17"/>
      <sheetName val="Coc_tieu17"/>
      <sheetName val="Bien_bao17"/>
      <sheetName val="phan_tich_DG17"/>
      <sheetName val="gia_vat_lieu17"/>
      <sheetName val="gia_xe_may17"/>
      <sheetName val="gia_nhan_cong17"/>
      <sheetName val="mau_kiem_ke17"/>
      <sheetName val="quyet_toan_HD_200017"/>
      <sheetName val="quyet_toan_hoa_don_200117"/>
      <sheetName val="kiem_ke_hoa_don_200117"/>
      <sheetName val="QUY_III_0217"/>
      <sheetName val="QUY_IV_0217"/>
      <sheetName val="QUYET_TOAN_0217"/>
      <sheetName val="Tong_hopQ48-117"/>
      <sheetName val="Tong_hop_QL48_-_217"/>
      <sheetName val="Tong_hop_QL4717"/>
      <sheetName val="Tong_hop_QL48_-_317"/>
      <sheetName val="Chi_tiet_don_gia_khoi_phuc17"/>
      <sheetName val="Du_toan_chi_tiet_coc_nuoc17"/>
      <sheetName val="Du_toan_chi_tiet_coc17"/>
      <sheetName val="Phan_tich_don_gia_chi_tiet17"/>
      <sheetName val="Nhap_don_gia_VL_dia_phuong17"/>
      <sheetName val="Luong_mot_ngay_cong_xay_lap17"/>
      <sheetName val="Luong_mot_ngay_cong_khao_sat17"/>
      <sheetName val="xdcb_01-200317"/>
      <sheetName val="CV_den_trong_to聮g17"/>
      <sheetName val="kl_m_m_d17"/>
      <sheetName val="kl_vt_tho17"/>
      <sheetName val="kl_dat17"/>
      <sheetName val="xin_kinh_phi17"/>
      <sheetName val="lan_trai17"/>
      <sheetName val="thuoc_no17"/>
      <sheetName val="so_thuc_pham17"/>
      <sheetName val="Oð_mai_27917"/>
      <sheetName val="Coc_617"/>
      <sheetName val="Deo_nai17"/>
      <sheetName val="CKD_than17"/>
      <sheetName val="CTT_Thong_nhat17"/>
      <sheetName val="CTT_Nui_beo17"/>
      <sheetName val="CTT_cao_son17"/>
      <sheetName val="CTT_Khe_cham17"/>
      <sheetName val="XNxlva_sxthanKCII17"/>
      <sheetName val="Cam_Y_ut_KC17"/>
      <sheetName val="CTxay_lap_mo_CP17"/>
      <sheetName val="CTdo_luong_GDSP17"/>
      <sheetName val="Dong_bac17"/>
      <sheetName val="Cac_cang_UT_mua_than_Dong_bac17"/>
      <sheetName val="cua_hang_vtu17"/>
      <sheetName val="Khach_hang_le_17"/>
      <sheetName val="nhat_ky_517"/>
      <sheetName val="cac_cong_ty_van_tai17"/>
      <sheetName val="Xaylap_17"/>
      <sheetName val="Nhan_cong17"/>
      <sheetName val="XN_117"/>
      <sheetName val="CT_XN117"/>
      <sheetName val="CT_XNCK17"/>
      <sheetName val="S_hai17"/>
      <sheetName val="CT_N0217"/>
      <sheetName val="C_Sap_CT317"/>
      <sheetName val="CT_Csap_CT317"/>
      <sheetName val="Quan_trac17"/>
      <sheetName val="CS_LB17"/>
      <sheetName val="88_HBT17"/>
      <sheetName val="CT_69II17"/>
      <sheetName val="37_HV17"/>
      <sheetName val="CT_VPCP_6tang17"/>
      <sheetName val="Son_nha_kinh_VPCP17"/>
      <sheetName val="CT_VPCP_son17"/>
      <sheetName val="CT_HMVPCP17"/>
      <sheetName val="BAO_CAO_AN17"/>
      <sheetName val="Bao_cao_KQTH_quy_hoach_13517"/>
      <sheetName val="Thang10-2002_17"/>
      <sheetName val="Sheet1_(3)17"/>
      <sheetName val="Km27'_-_Km27817"/>
      <sheetName val="XNxlva_sxthanKCIÉ17"/>
      <sheetName val="cocB40_5B17"/>
      <sheetName val="cocD50_9A17"/>
      <sheetName val="cocD75_1617"/>
      <sheetName val="coc_B80_TD2517"/>
      <sheetName val="P27_B8017"/>
      <sheetName val="Coc23_B8017"/>
      <sheetName val="cong_B80_C417"/>
      <sheetName val="k,_vt_tho17"/>
      <sheetName val="K-280_-_Km28117"/>
      <sheetName val="Km280_࠭_Km28117"/>
      <sheetName val="Xa9lap_17"/>
      <sheetName val="QD_c5a_HDQT_(2)17"/>
      <sheetName val="Km283_-_Jm28417"/>
      <sheetName val="[PNT-P3_xlsUTong_hop_(2)17"/>
      <sheetName val="Km276_-_Ke27717"/>
      <sheetName val="[PNT-P3_xlsUKm279_-_Km28017"/>
      <sheetName val="Khac_DP17"/>
      <sheetName val="Khoi_than_17"/>
      <sheetName val="Song_ban_0,7x0,717"/>
      <sheetName val="Cong_ban_0,8x_,817"/>
      <sheetName val="ct_luong_17"/>
      <sheetName val="Nhap_6T17"/>
      <sheetName val="baocaochinh(qui1_05)_(DC)17"/>
      <sheetName val="Ctuluongq_1_0517"/>
      <sheetName val="BANG_PHAN_BO_qui1_05(DC)17"/>
      <sheetName val="BANG_PHAN_BO_quiII_0517"/>
      <sheetName val="bao_cac_cinh_Qui_II-200517"/>
      <sheetName val="Lap_®at_®hÖn17"/>
      <sheetName val="So_lieu17"/>
      <sheetName val="tt_chu_dong17"/>
      <sheetName val="Tinh_j+cvi17"/>
      <sheetName val="Tinh_MoP17"/>
      <sheetName val="giai_he_217"/>
      <sheetName val="Ton_31_117"/>
      <sheetName val="NhapT_217"/>
      <sheetName val="Xuat_T_217"/>
      <sheetName val="Ton_28_217"/>
      <sheetName val="H_Tra17"/>
      <sheetName val="Hang_CTY_TRA_LAI17"/>
      <sheetName val="Hang_NV_Tra_Lai17"/>
      <sheetName val="VÃt_liÖu17"/>
      <sheetName val="CV_den_trong_to?g17"/>
      <sheetName val="Km280_?_Km28117"/>
      <sheetName val="So_TSCD17"/>
      <sheetName val="Bang_phan_bo_KH_TSCD17"/>
      <sheetName val="The_TSCD17"/>
      <sheetName val="BTH-_P_Chi_17"/>
      <sheetName val="BTH_NVL17"/>
      <sheetName val="NK_SO_CAI17"/>
      <sheetName val="The_tinh_Z17"/>
      <sheetName val="So_CFSXKD17"/>
      <sheetName val="So_TGNH_200217"/>
      <sheetName val="So_quy_TM_200217"/>
      <sheetName val="SCT_NVL17"/>
      <sheetName val="SCT_TK_13117"/>
      <sheetName val="So_theo_doi_thue_GTGT_200217"/>
      <sheetName val="BTH-_P_Thu17"/>
      <sheetName val="Ban_pha_217"/>
      <sheetName val="ESTI_17"/>
      <sheetName val="For_Summary17"/>
      <sheetName val="For_Summary(KG)17"/>
      <sheetName val="PP_Cloth17"/>
      <sheetName val="Mix-PP_Cloth17"/>
      <sheetName val="Material_Price-PP17"/>
      <sheetName val="TL33-13_1417"/>
      <sheetName val="TL033_,2,417"/>
      <sheetName val="TL_0331,217"/>
      <sheetName val="T[_13117"/>
      <sheetName val="Thang_0717"/>
      <sheetName val="mua_vao17"/>
      <sheetName val="chi_phi_17"/>
      <sheetName val="ban_ra_10%17"/>
      <sheetName val="Don_gia17"/>
      <sheetName val="Nhap_du_lieu17"/>
      <sheetName val="7000_00017"/>
      <sheetName val="Tong_(op17"/>
      <sheetName val="Coc_4ieu17"/>
      <sheetName val="QD_cua_17"/>
      <sheetName val="Du_tnan_chi_tiet_coc_nuoc17"/>
      <sheetName val="Giao_nhÿÿÿÿvu17"/>
      <sheetName val="K43+0_00_-_338_Trai17"/>
      <sheetName val="K_O17"/>
      <sheetName val="xang__clc17"/>
      <sheetName val="GS08)B_hµng17"/>
      <sheetName val="t01_0617"/>
      <sheetName val="TNghiÖ-_VL17"/>
      <sheetName val="Giao_nhie-_vu17"/>
      <sheetName val="Ho_la_17"/>
      <sheetName val="O0_mai_27917"/>
      <sheetName val="5_nam_(tac`)_(2)17"/>
      <sheetName val="D%o_nai17"/>
      <sheetName val="CTT_cao_so_17"/>
      <sheetName val="XNxlva_sxdhanKCII17"/>
      <sheetName val="DG_17"/>
      <sheetName val="Khach_iang_le_17"/>
      <sheetName val="[PNT-P3_xlsѝKQKDKT'04-117"/>
      <sheetName val="Tong_hopQ48­117"/>
      <sheetName val="Tong_hop_ၑL48_-_217"/>
      <sheetName val="Tong_hop$Op_mai17"/>
      <sheetName val="ၔong_hop_QL48_-_217"/>
      <sheetName val="Tong_hop_xuat_kho_nvl16"/>
      <sheetName val="Xuat_kho16"/>
      <sheetName val="Tong_hop_so_lieu_tai_nhap_kho16"/>
      <sheetName val="tai_nhap_kho16"/>
      <sheetName val="Nhap_kho16"/>
      <sheetName val="Tong_ket_nhap_kh516"/>
      <sheetName val="Tong_ket_nhap_kh¸16"/>
      <sheetName val="Mp_mai_27516"/>
      <sheetName val="Tong_ket_nhap_khÈ16"/>
      <sheetName val="Diem_mon_hoc16"/>
      <sheetName val="Tong_hop_diem16"/>
      <sheetName val="HoTen-khong_duoc_xoa16"/>
      <sheetName val="Giao_nhiem_fu16"/>
      <sheetName val="QDcea_TGD_(2)16"/>
      <sheetName val="Tkng_hop_QL48_-_216"/>
      <sheetName val="Thue_NK16"/>
      <sheetName val="Hang_NK16"/>
      <sheetName val="Jet1-_CP_3216"/>
      <sheetName val="Jet2-_Binh_Minh_0116"/>
      <sheetName val="Tkng_hop_QL48_-_516"/>
      <sheetName val="Tong_ket_nhap_khà16"/>
      <sheetName val="Tong_ket_nhap_kh16"/>
      <sheetName val="Tong_ket_nhap_khÐ16"/>
      <sheetName val="Tong_ket_nhap_khX16"/>
      <sheetName val="Tong_ket_nhap_kh(16"/>
      <sheetName val="Tong_ket_nhap_kh16"/>
      <sheetName val="Tong_ket_nhap_kh°16"/>
      <sheetName val="Tong_ket_nhap_kh16"/>
      <sheetName val="Tong_ket_nhap_kh16"/>
      <sheetName val="Tong_ket_nhap_khø16"/>
      <sheetName val="Tong_ket_nhap_kh@16"/>
      <sheetName val="Tong_ket_nhap_kh¨16"/>
      <sheetName val="Tong_ket_nhap_khH16"/>
      <sheetName val="Tong_ket_nhap_khp16"/>
      <sheetName val="Tong_ket_nhap_kh;16"/>
      <sheetName val="Tong_ket_nhap_khþ16"/>
      <sheetName val="Tong_ket_nhap_kh016"/>
      <sheetName val="QD_cua_HDQ²??)16"/>
      <sheetName val="Tong_ket_nhap_kh_16"/>
      <sheetName val="Tong_ket_nhap_kho16"/>
      <sheetName val="Tong_ket16"/>
      <sheetName val="cac_ma_can_huy16"/>
      <sheetName val="Hang_hong16"/>
      <sheetName val="Tham_khao16"/>
      <sheetName val="hang_khong_co_packing16"/>
      <sheetName val="Du_lich16"/>
      <sheetName val="Tong_ket_nhap_kh816"/>
      <sheetName val="P_I16"/>
      <sheetName val="Tong_ket_nhap_khª16"/>
      <sheetName val="Tong_ket_nhap_kh`16"/>
      <sheetName val="tt_chu_don16"/>
      <sheetName val="CVden_nw8ai_TCT_(1)16"/>
      <sheetName val="Bang_VL16"/>
      <sheetName val="VL(No_V-c)16"/>
      <sheetName val="He_so16"/>
      <sheetName val="PL_Vua16"/>
      <sheetName val="Chitieu-dam_cac_loai16"/>
      <sheetName val="DG_Dam16"/>
      <sheetName val="DG_chung16"/>
      <sheetName val="VL-dac_chung16"/>
      <sheetName val="CT_1md_&amp;_dau_cong16"/>
      <sheetName val="CT_cong16"/>
      <sheetName val="dg_cong16"/>
      <sheetName val="FORM_jc16"/>
      <sheetName val="Tong_ket_nhap_kh16"/>
      <sheetName val="Cong_ban_1,5„—謀16"/>
      <sheetName val="Tong_hnp_QL4716"/>
      <sheetName val="Cong_ban_0,7p0,716"/>
      <sheetName val="Km275_-_Ke27616"/>
      <sheetName val="Km280_-_Km2(116"/>
      <sheetName val="TH_Ky_Afh16"/>
      <sheetName val="[PNT-P3_xls?KQKDKT'04-116"/>
      <sheetName val="MTO_REV_2(ARMOR)16"/>
      <sheetName val="Ther_cao_16"/>
      <sheetName val="So_NVL16"/>
      <sheetName val="Nhat_ký_chung16"/>
      <sheetName val="So_13116"/>
      <sheetName val="So_33116"/>
      <sheetName val="So_13316"/>
      <sheetName val="So_333116"/>
      <sheetName val="So_33416"/>
      <sheetName val="So_91116"/>
      <sheetName val="So_42116"/>
      <sheetName val="Op?mai_28016"/>
      <sheetName val="QD_cua_HDQ²??€)16"/>
      <sheetName val="Tkng_hop_QL48_-_16"/>
      <sheetName val="Tong_ket_nhap_khB16"/>
      <sheetName val="Cong_&quot;an_0,7x0,716"/>
      <sheetName val="Km282_-_Kl28316"/>
      <sheetName val="Tong_hop_Op_m!i16"/>
      <sheetName val="Part_Name_&amp;_Model16"/>
      <sheetName val="Cac_cang_UT_mua_thal_Dong_bac16"/>
      <sheetName val="Tong_ket_nhap_kh¬16"/>
      <sheetName val="Tong_ket_nhap_khÜ16"/>
      <sheetName val="Tong_ket_nhap_khl16"/>
      <sheetName val="MTP_WS_9_May_201116"/>
      <sheetName val="WS_for_MRP_25_Aug16"/>
      <sheetName val="WS_for_MRP_15_Sept16"/>
      <sheetName val="WS_for_MRP_29_Sept16"/>
      <sheetName val="WS_for_MRP_13_Oct16"/>
      <sheetName val="WS_for_MRP_27_Oct16"/>
      <sheetName val="WS_for_MRP_10_Nov16"/>
      <sheetName val="WS_for_MRP_8_Dec-REV16"/>
      <sheetName val="WS_for_MRP_21_Dec16"/>
      <sheetName val="WS_for_MRP_5_Jan16"/>
      <sheetName val="WS_for_MRP_18_Jan16"/>
      <sheetName val="WS_for_MRP_9_Feb16"/>
      <sheetName val="WS_for_MRP_23_Feb16"/>
      <sheetName val="WS_for_MRP_8_Mar16"/>
      <sheetName val="Compared_TT-LT16"/>
      <sheetName val="Export_FC16"/>
      <sheetName val="So_sanh_voi_bang_sang_nay_gui16"/>
      <sheetName val="Cong_baj_2x1,516"/>
      <sheetName val="MTO_REV_016"/>
      <sheetName val="?ong_hop_QL48_-_215"/>
      <sheetName val="7_THAI_NGUYEN15"/>
      <sheetName val="INPUT_DATA15"/>
      <sheetName val="Op_mai_2_x005f_x000c_15"/>
      <sheetName val="Cong_ban_1,5_x005f_x0013_15"/>
      <sheetName val="Km_x005f_x0012_77_15"/>
      <sheetName val="Cong_ban_1,5_x005f_x0013__x005f_x0000_15"/>
      <sheetName val="PDcua_TGD15"/>
      <sheetName val="CV_di_ngoai_tnng_(2)15"/>
      <sheetName val="Tk_triNh15"/>
      <sheetName val="Gian_nhiem_vu15"/>
      <sheetName val="QD!ua_TGD_(2)15"/>
      <sheetName val="Tuongcha_15"/>
      <sheetName val="5_lam_(tach)_(2)15"/>
      <sheetName val="TK_13415"/>
      <sheetName val="Tong_hop_Mctduong15"/>
      <sheetName val="Cong_ban_1,5„—԰2"/>
      <sheetName val="dongia_(2)3"/>
      <sheetName val="Tong_ket_nhap_kh3"/>
      <sheetName val="Tong_ket_nhap_kh&lt;3"/>
      <sheetName val="FUONDER_TAN_UYEN_T1215"/>
      <sheetName val="_CHIEU_XA__T0115"/>
      <sheetName val="T__13115"/>
      <sheetName val="_PNT-P3_xlsUTong_hop_(2)15"/>
      <sheetName val="_PNT-P3_xlsUKm279_-_Km28015"/>
      <sheetName val="_âO16"/>
      <sheetName val="_âOŽ16"/>
      <sheetName val="PNghiÖm_VL4"/>
      <sheetName val="Tong_hop_?L48_-_22"/>
      <sheetName val="8__Painting_&amp;_Alumite4"/>
      <sheetName val="CV_den_trong_to_g15"/>
      <sheetName val="QD_cua_HDQ²15"/>
      <sheetName val="Km280___Km28115"/>
      <sheetName val="_PNT-P3_xlsѝKQKDKT'04-115"/>
      <sheetName val="Op_mai_28033"/>
      <sheetName val="QD_cua_HDQ²__)15"/>
      <sheetName val="QD_cua_HDQ²__€)15"/>
      <sheetName val="_PNT-P3_xls_KQKDKT'04-115"/>
      <sheetName val="Cong_ban_1,5_x005f_x005f_x005f_x0013__x15"/>
      <sheetName val="Nov19_Plan15"/>
      <sheetName val="ANH_KHANH_DONG_NAI_T12_(2)15"/>
      <sheetName val="XANG_DAU_K515"/>
      <sheetName val="ANH_HAI_T0115"/>
      <sheetName val="NAVITRAN_T115"/>
      <sheetName val="VAN_PHU_T0115"/>
      <sheetName val="DUONG_BDT_11__823282ms_Hao15"/>
      <sheetName val="CKTANDINHT1_782346_Huong_(2)15"/>
      <sheetName val="UNZAT01743972-_Phuong(vp)_(2)15"/>
      <sheetName val="LONGVANT12_759469_Ms_Van_(2)15"/>
      <sheetName val="GO_THUAN_AN_T_01_784026_(2)15"/>
      <sheetName val="COMPOSIITE_SAI_SON_T_1(2)15"/>
      <sheetName val="PEMARAT01_(2)15"/>
      <sheetName val="SYSTEMT1_780851-Ms_thao_(2)15"/>
      <sheetName val="PUKYONG_T115"/>
      <sheetName val="ASIAPAINT_T1115"/>
      <sheetName val="SEUNGBO_T11_782173_Ms_Suong_(15"/>
      <sheetName val="_CHAN_NUOIT12750622_Ms_Tinh_(15"/>
      <sheetName val="NS_t01784465_Ms_quyen_(2)15"/>
      <sheetName val="POMINAT01__(2)15"/>
      <sheetName val="COTTOT01_711018_Ms_nuong_(2)15"/>
      <sheetName val="SuBINHDUONGT_01_15"/>
      <sheetName val="MHET1_784028_lan_anh_(2)15"/>
      <sheetName val="UNZA(xuong)T11743972_phuong_(15"/>
      <sheetName val="KIKIT1_784453Ms_Chau__(2)15"/>
      <sheetName val="ASEFOODT_01(vp)_(2)15"/>
      <sheetName val="NAMKIMT12__MS_(2)15"/>
      <sheetName val="KORYOT_T_12_(2)15"/>
      <sheetName val="NHAT_DONG_T1_817035_msDung_(215"/>
      <sheetName val="_COMPASST_01784933_ms_Dung_(215"/>
      <sheetName val="HA_LONG_T12(2)15"/>
      <sheetName val="MBT_T01_(2)15"/>
      <sheetName val="CLARIAN_T1_(2)15"/>
      <sheetName val="URCT_1_767025_Ms_Mai_(2)15"/>
      <sheetName val="bao_cao_t_01_(2)15"/>
      <sheetName val="Cong_ban_1,5_x005f_x0013__15"/>
      <sheetName val="Op_mai_2_x005f_x000c__x005f_x0000_15"/>
      <sheetName val="Op_mai_2_x005f_x005f_x005f_x000c__x005f_x005f_x15"/>
      <sheetName val="Op_mai_2_x005f_x005f_x005f_x005f_x005f_x005f_x030"/>
      <sheetName val="Cong_ban_1,5_x005f_x005f_x005f_x005f_x016"/>
      <sheetName val="Op_mai_2_x005f_x005f_x005f_x000c_15"/>
      <sheetName val="Cong_ban_1,5_x005f_x005f_x005f_x0013_15"/>
      <sheetName val="Km_x005f_x005f_x005f_x0012_77_15"/>
      <sheetName val="Op_mai_2_x005f_x005f_x005f_x005f_x005f_x005f_x031"/>
      <sheetName val="FORM_(c2"/>
      <sheetName val="02_05_072"/>
      <sheetName val="03_05_072"/>
      <sheetName val="04_05_072"/>
      <sheetName val="05_05_072"/>
      <sheetName val="06_05_072"/>
      <sheetName val="07_05_072"/>
      <sheetName val="08_05_072"/>
      <sheetName val="09_05_072"/>
      <sheetName val="10_05_072"/>
      <sheetName val="11_05_072"/>
      <sheetName val="12_05_072"/>
      <sheetName val="14_05_072"/>
      <sheetName val="15_05_072"/>
      <sheetName val="16_05_072"/>
      <sheetName val="17_05_072"/>
      <sheetName val="18_05_072"/>
      <sheetName val="19_05_072"/>
      <sheetName val="21_05_072"/>
      <sheetName val="22_05_072"/>
      <sheetName val="23_05_072"/>
      <sheetName val="24_05_072"/>
      <sheetName val="25_05_072"/>
      <sheetName val="26_05_072"/>
      <sheetName val="28_05_072"/>
      <sheetName val="29_05_072"/>
      <sheetName val="30_05_072"/>
      <sheetName val="31_05_072"/>
      <sheetName val="TLC設定_(2)15"/>
      <sheetName val="Monthly_production_actual2"/>
      <sheetName val="CVden_n$-&amp;_TCT_(1)2"/>
      <sheetName val="Lap_®at_®hÔn2"/>
      <sheetName val="TA_-_TV2"/>
      <sheetName val="Cong ban_1x12"/>
      <sheetName val="Cong0ban_1x1,22"/>
      <sheetName val="CHINH_LONG2"/>
      <sheetName val="CO_KHI_PHO_YEN2"/>
      <sheetName val="DUONG_HAI2"/>
      <sheetName val="in_do2"/>
      <sheetName val="KAYABA_VN_2"/>
      <sheetName val="KK_THANG_LONG2"/>
      <sheetName val="KYB_Malaisia2"/>
      <sheetName val="lam_vien_dn2"/>
      <sheetName val="NGỌC_ĐỨC2"/>
      <sheetName val="STRONG_WAY2"/>
      <sheetName val="SUMITOMO_2"/>
      <sheetName val="TOAN_HUNG2"/>
      <sheetName val="Thiên_hoá2"/>
      <sheetName val="VMEP_HT2"/>
      <sheetName val="VPIC_12"/>
      <sheetName val="CHÍNH_ĐẠT2"/>
      <sheetName val="Sheet1_(2)2"/>
      <sheetName val="OK_50105-K56F-N103-H12"/>
      <sheetName val="5010A-K56-N101_tách2"/>
      <sheetName val="K,uon'_ph52"/>
      <sheetName val="C/c_t)eu2"/>
      <sheetName val="Bi%n_bao2"/>
      <sheetName val="Utilize_machine_yearly_20142"/>
      <sheetName val="[PNT-P3_xls]XXXXX\XX2"/>
      <sheetName val="[PNT-P3_xls]\NT1MC2"/>
      <sheetName val="[PNT-P3_xls]C/c_t)eu2"/>
      <sheetName val="_ong_hop_QL48_-_26"/>
      <sheetName val="Cong_ban_1,5_x005f_x0013__x003"/>
      <sheetName val="Tai_khoan2"/>
      <sheetName val="Thuc_thanh2"/>
      <sheetName val="Chi_tientrano2"/>
      <sheetName val="KHGH_(T11)2"/>
      <sheetName val="Du_toan2"/>
      <sheetName val="dtct_cong2"/>
      <sheetName val="NL_máy2"/>
      <sheetName val="Cong_ban_1,5_x005f_x005f_x0052"/>
      <sheetName val="Op_mai_2_x005f_x000c__x002"/>
      <sheetName val="Op_mai_2_x005f_x005f_x0002"/>
      <sheetName val="Op_mai_2_x005f_x005f_x0052"/>
      <sheetName val="Giao_nhiem_f`2"/>
      <sheetName val="Giao_nhiem_fX2"/>
      <sheetName val="ၔong_hop_QL48_︀ᇕ԰2"/>
      <sheetName val="Giao_nhiem_fr2"/>
      <sheetName val="So_Do16"/>
      <sheetName val="KTTSCD_-_DLNA16"/>
      <sheetName val="lapdat_TB_16"/>
      <sheetName val="TNghiªm_TB_16"/>
      <sheetName val="VËt_liÖu16"/>
      <sheetName val="Lap_®at_®iÖn16"/>
      <sheetName val="TNghiÖm_VL16"/>
      <sheetName val="th_16"/>
      <sheetName val="tien_luong16"/>
      <sheetName val="T_716"/>
      <sheetName val="T_816"/>
      <sheetName val="T8_(2)16"/>
      <sheetName val="T_916"/>
      <sheetName val="T_1016"/>
      <sheetName val="T_1116"/>
      <sheetName val="T_1216"/>
      <sheetName val="T11_16"/>
      <sheetName val="CVden_ngoai_TCT_(1)16"/>
      <sheetName val="CV_den_ngoai_TCT_(2)16"/>
      <sheetName val="CV_den_ngoai_TCT_(3)16"/>
      <sheetName val="QDcua_TGD16"/>
      <sheetName val="QD_cua_HDQT16"/>
      <sheetName val="QD_cua_HDQT_(2)16"/>
      <sheetName val="CV_di_ngoai_tong16"/>
      <sheetName val="CV_di_ngoai_tong_(2)16"/>
      <sheetName val="To_trinh16"/>
      <sheetName val="Giao_nhiem_vu16"/>
      <sheetName val="QDcua_TGD_(2)16"/>
      <sheetName val="Thong_tu16"/>
      <sheetName val="CV_di_trong__tong16"/>
      <sheetName val="nghi_dinh-CP16"/>
      <sheetName val="CV_den_trong_tong16"/>
      <sheetName val="5_nam_(tach)16"/>
      <sheetName val="5_nam_(tach)_(2)16"/>
      <sheetName val="KH_200316"/>
      <sheetName val="TK_11216"/>
      <sheetName val="TK_13116"/>
      <sheetName val="TK_14116"/>
      <sheetName val="TK_15316"/>
      <sheetName val="TK_21116"/>
      <sheetName val="TK_24216"/>
      <sheetName val="TK_33416"/>
      <sheetName val="TK_51116"/>
      <sheetName val="TK_51516"/>
      <sheetName val="TK_91116"/>
      <sheetName val="TK_15416"/>
      <sheetName val="TK_63216"/>
      <sheetName val="KQKD02-2_(2)16"/>
      <sheetName val="KQKD-2_(2)16"/>
      <sheetName val="KQKD_thu200416"/>
      <sheetName val="tæng_hîp16"/>
      <sheetName val="GS01-chi_TM16"/>
      <sheetName val="GS02-thu_TM16"/>
      <sheetName val="GS03-thu_TGNH16"/>
      <sheetName val="GS04-chi_TGNH16"/>
      <sheetName val="GS06-X_kho16"/>
      <sheetName val="GS08-B_hµng16"/>
      <sheetName val="GS09-k_c_VAT_DV16"/>
      <sheetName val="GS10-lai_tien_vay16"/>
      <sheetName val="GS11-_tÝnh_KHTSC§16"/>
      <sheetName val="Km277_16"/>
      <sheetName val="Op_mai_27416"/>
      <sheetName val="Op_mai_27516"/>
      <sheetName val="Op_mai_27616"/>
      <sheetName val="Op_mai_27716"/>
      <sheetName val="Op_mai_27816"/>
      <sheetName val="Op_mai_27916"/>
      <sheetName val="Op_mai_28030"/>
      <sheetName val="Op_mai_28116"/>
      <sheetName val="Op_mai_28216"/>
      <sheetName val="Op_mai_28316"/>
      <sheetName val="Op_mai_28416"/>
      <sheetName val="Op_mai16"/>
      <sheetName val="FORM_hc16"/>
      <sheetName val="FORM_pc16"/>
      <sheetName val="xnt_1_CP16"/>
      <sheetName val="xnt_2_cp16"/>
      <sheetName val="xnt_3_CP16"/>
      <sheetName val="xnt_4_CP16"/>
      <sheetName val="BC_tuan116"/>
      <sheetName val="BC_tuan216"/>
      <sheetName val="BC_tuan316"/>
      <sheetName val="BC_tuan416"/>
      <sheetName val="DSo_NVBH16"/>
      <sheetName val="TH_Ky_Anh16"/>
      <sheetName val="Sheet2_(2)16"/>
      <sheetName val="TH__goi_4-x16"/>
      <sheetName val="Cong_cu16"/>
      <sheetName val="Cong_D7516"/>
      <sheetName val="Cong_D10016"/>
      <sheetName val="Cong_D15016"/>
      <sheetName val="Cong_2D15016"/>
      <sheetName val="Cong_ban_0,7x0,716"/>
      <sheetName val="Cong_ban_0,8x0,816"/>
      <sheetName val="Cong_ban_1x116"/>
      <sheetName val="Cong_ban_1x1,216"/>
      <sheetName val="Cong_ban_1,5x1,516"/>
      <sheetName val="Cong_ban_2x1,516"/>
      <sheetName val="Cong_ban_2x216"/>
      <sheetName val="Cot_thep16"/>
      <sheetName val="Tong_hop_(2)16"/>
      <sheetName val="Km274_-_Km27516"/>
      <sheetName val="Km275_-_Km27616"/>
      <sheetName val="Km276_-_Km27716"/>
      <sheetName val="Km277_-_Km27816"/>
      <sheetName val="Km278_-_Km27916"/>
      <sheetName val="Km279_-_Km28016"/>
      <sheetName val="Km280_-_Km28116"/>
      <sheetName val="Km281_-_Km28216"/>
      <sheetName val="Km282_-_Km28316"/>
      <sheetName val="Km283_-_Km28416"/>
      <sheetName val="Km284_-_Km28516"/>
      <sheetName val="Tong_hop_Op_mai16"/>
      <sheetName val="Km277_-_Km278_16"/>
      <sheetName val="Tong_hop_Matduong16"/>
      <sheetName val="Kluong_phu16"/>
      <sheetName val="Lan_can16"/>
      <sheetName val="Ho_lan16"/>
      <sheetName val="Coc_tieu16"/>
      <sheetName val="Bien_bao16"/>
      <sheetName val="phan_tich_DG16"/>
      <sheetName val="gia_vat_lieu16"/>
      <sheetName val="gia_xe_may16"/>
      <sheetName val="gia_nhan_cong16"/>
      <sheetName val="mau_kiem_ke16"/>
      <sheetName val="quyet_toan_HD_200016"/>
      <sheetName val="quyet_toan_hoa_don_200116"/>
      <sheetName val="kiem_ke_hoa_don_200116"/>
      <sheetName val="QUY_III_0216"/>
      <sheetName val="QUY_IV_0216"/>
      <sheetName val="QUYET_TOAN_0216"/>
      <sheetName val="Tong_hopQ48-116"/>
      <sheetName val="Tong_hop_QL48_-_216"/>
      <sheetName val="Tong_hop_QL4716"/>
      <sheetName val="Tong_hop_QL48_-_316"/>
      <sheetName val="Chi_tiet_don_gia_khoi_phuc16"/>
      <sheetName val="Du_toan_chi_tiet_coc_nuoc16"/>
      <sheetName val="Du_toan_chi_tiet_coc16"/>
      <sheetName val="Phan_tich_don_gia_chi_tiet16"/>
      <sheetName val="Nhap_don_gia_VL_dia_phuong16"/>
      <sheetName val="Luong_mot_ngay_cong_xay_lap16"/>
      <sheetName val="Luong_mot_ngay_cong_khao_sat16"/>
      <sheetName val="xdcb_01-200316"/>
      <sheetName val="CV_den_trong_to聮g16"/>
      <sheetName val="kl_m_m_d16"/>
      <sheetName val="kl_vt_tho16"/>
      <sheetName val="kl_dat16"/>
      <sheetName val="xin_kinh_phi16"/>
      <sheetName val="lan_trai16"/>
      <sheetName val="thuoc_no16"/>
      <sheetName val="so_thuc_pham16"/>
      <sheetName val="Oð_mai_27916"/>
      <sheetName val="Coc_616"/>
      <sheetName val="Deo_nai16"/>
      <sheetName val="CKD_than16"/>
      <sheetName val="CTT_Thong_nhat16"/>
      <sheetName val="CTT_Nui_beo16"/>
      <sheetName val="CTT_cao_son16"/>
      <sheetName val="CTT_Khe_cham16"/>
      <sheetName val="XNxlva_sxthanKCII16"/>
      <sheetName val="Cam_Y_ut_KC16"/>
      <sheetName val="CTxay_lap_mo_CP16"/>
      <sheetName val="CTdo_luong_GDSP16"/>
      <sheetName val="Dong_bac16"/>
      <sheetName val="Cac_cang_UT_mua_than_Dong_bac16"/>
      <sheetName val="cua_hang_vtu16"/>
      <sheetName val="Khach_hang_le_16"/>
      <sheetName val="nhat_ky_516"/>
      <sheetName val="cac_cong_ty_van_tai16"/>
      <sheetName val="Xaylap_16"/>
      <sheetName val="Nhan_cong16"/>
      <sheetName val="XN_116"/>
      <sheetName val="CT_XN116"/>
      <sheetName val="CT_XNCK16"/>
      <sheetName val="S_hai16"/>
      <sheetName val="CT_N0216"/>
      <sheetName val="C_Sap_CT316"/>
      <sheetName val="CT_Csap_CT316"/>
      <sheetName val="Quan_trac16"/>
      <sheetName val="CS_LB16"/>
      <sheetName val="88_HBT16"/>
      <sheetName val="CT_69II16"/>
      <sheetName val="37_HV16"/>
      <sheetName val="CT_VPCP_6tang16"/>
      <sheetName val="Son_nha_kinh_VPCP16"/>
      <sheetName val="CT_VPCP_son16"/>
      <sheetName val="CT_HMVPCP16"/>
      <sheetName val="BAO_CAO_AN16"/>
      <sheetName val="Bao_cao_KQTH_quy_hoach_13516"/>
      <sheetName val="Thang10-2002_16"/>
      <sheetName val="Sheet1_(3)16"/>
      <sheetName val="Km27'_-_Km27816"/>
      <sheetName val="XNxlva_sxthanKCIÉ16"/>
      <sheetName val="cocB40_5B16"/>
      <sheetName val="cocD50_9A16"/>
      <sheetName val="cocD75_1616"/>
      <sheetName val="coc_B80_TD2516"/>
      <sheetName val="P27_B8016"/>
      <sheetName val="Coc23_B8016"/>
      <sheetName val="cong_B80_C416"/>
      <sheetName val="k,_vt_tho16"/>
      <sheetName val="K-280_-_Km28116"/>
      <sheetName val="Km280_࠭_Km28116"/>
      <sheetName val="Xa9lap_16"/>
      <sheetName val="QD_c5a_HDQT_(2)16"/>
      <sheetName val="Km283_-_Jm28416"/>
      <sheetName val="[PNT-P3_xlsUTong_hop_(2)16"/>
      <sheetName val="Km276_-_Ke27716"/>
      <sheetName val="[PNT-P3_xlsUKm279_-_Km28016"/>
      <sheetName val="Khac_DP16"/>
      <sheetName val="Khoi_than_16"/>
      <sheetName val="Song_ban_0,7x0,716"/>
      <sheetName val="Cong_ban_0,8x_,816"/>
      <sheetName val="ct_luong_16"/>
      <sheetName val="Nhap_6T16"/>
      <sheetName val="baocaochinh(qui1_05)_(DC)16"/>
      <sheetName val="Ctuluongq_1_0516"/>
      <sheetName val="BANG_PHAN_BO_qui1_05(DC)16"/>
      <sheetName val="BANG_PHAN_BO_quiII_0516"/>
      <sheetName val="bao_cac_cinh_Qui_II-200516"/>
      <sheetName val="Lap_®at_®hÖn16"/>
      <sheetName val="So_lieu16"/>
      <sheetName val="tt_chu_dong16"/>
      <sheetName val="Tinh_j+cvi16"/>
      <sheetName val="Tinh_MoP16"/>
      <sheetName val="giai_he_216"/>
      <sheetName val="Ton_31_116"/>
      <sheetName val="NhapT_216"/>
      <sheetName val="Xuat_T_216"/>
      <sheetName val="Ton_28_216"/>
      <sheetName val="H_Tra16"/>
      <sheetName val="Hang_CTY_TRA_LAI16"/>
      <sheetName val="Hang_NV_Tra_Lai16"/>
      <sheetName val="VÃt_liÖu16"/>
      <sheetName val="CV_den_trong_to?g16"/>
      <sheetName val="Km280_?_Km28116"/>
      <sheetName val="So_TSCD16"/>
      <sheetName val="Bang_phan_bo_KH_TSCD16"/>
      <sheetName val="The_TSCD16"/>
      <sheetName val="BTH-_P_Chi_16"/>
      <sheetName val="BTH_NVL16"/>
      <sheetName val="NK_SO_CAI16"/>
      <sheetName val="The_tinh_Z16"/>
      <sheetName val="So_CFSXKD16"/>
      <sheetName val="So_TGNH_200216"/>
      <sheetName val="So_quy_TM_200216"/>
      <sheetName val="SCT_NVL16"/>
      <sheetName val="SCT_TK_13116"/>
      <sheetName val="So_theo_doi_thue_GTGT_200216"/>
      <sheetName val="BTH-_P_Thu16"/>
      <sheetName val="Ban_pha_216"/>
      <sheetName val="ESTI_16"/>
      <sheetName val="For_Summary16"/>
      <sheetName val="For_Summary(KG)16"/>
      <sheetName val="PP_Cloth16"/>
      <sheetName val="Mix-PP_Cloth16"/>
      <sheetName val="Material_Price-PP16"/>
      <sheetName val="TL33-13_1416"/>
      <sheetName val="TL033_,2,416"/>
      <sheetName val="TL_0331,216"/>
      <sheetName val="T[_13116"/>
      <sheetName val="Thang_0716"/>
      <sheetName val="mua_vao16"/>
      <sheetName val="chi_phi_16"/>
      <sheetName val="ban_ra_10%16"/>
      <sheetName val="Don_gia16"/>
      <sheetName val="Nhap_du_lieu16"/>
      <sheetName val="7000_00016"/>
      <sheetName val="Tong_(op16"/>
      <sheetName val="Coc_4ieu16"/>
      <sheetName val="QD_cua_16"/>
      <sheetName val="Du_tnan_chi_tiet_coc_nuoc16"/>
      <sheetName val="Giao_nhÿÿÿÿvu16"/>
      <sheetName val="K43+0_00_-_338_Trai16"/>
      <sheetName val="K_O16"/>
      <sheetName val="xang__clc16"/>
      <sheetName val="GS08)B_hµng16"/>
      <sheetName val="t01_0616"/>
      <sheetName val="TNghiÖ-_VL16"/>
      <sheetName val="Giao_nhie-_vu16"/>
      <sheetName val="Ho_la_16"/>
      <sheetName val="O0_mai_27916"/>
      <sheetName val="5_nam_(tac`)_(2)16"/>
      <sheetName val="D%o_nai16"/>
      <sheetName val="CTT_cao_so_16"/>
      <sheetName val="XNxlva_sxdhanKCII16"/>
      <sheetName val="DG_16"/>
      <sheetName val="Khach_iang_le_16"/>
      <sheetName val="[PNT-P3_xlsѝKQKDKT'04-116"/>
      <sheetName val="Tong_hopQ48­116"/>
      <sheetName val="Tong_hop_ၑL48_-_216"/>
      <sheetName val="Tong_hop$Op_mai16"/>
      <sheetName val="ၔong_hop_QL48_-_216"/>
      <sheetName val="Tong_hop_xuat_kho_nvl15"/>
      <sheetName val="Xuat_kho15"/>
      <sheetName val="Tong_hop_so_lieu_tai_nhap_kho15"/>
      <sheetName val="tai_nhap_kho15"/>
      <sheetName val="Nhap_kho15"/>
      <sheetName val="Tong_ket_nhap_kh515"/>
      <sheetName val="Tong_ket_nhap_kh¸15"/>
      <sheetName val="Mp_mai_27515"/>
      <sheetName val="Tong_ket_nhap_khÈ15"/>
      <sheetName val="Diem_mon_hoc15"/>
      <sheetName val="Tong_hop_diem15"/>
      <sheetName val="HoTen-khong_duoc_xoa15"/>
      <sheetName val="Giao_nhiem_fu15"/>
      <sheetName val="QDcea_TGD_(2)15"/>
      <sheetName val="Tkng_hop_QL48_-_215"/>
      <sheetName val="Thue_NK15"/>
      <sheetName val="Hang_NK15"/>
      <sheetName val="Jet1-_CP_3215"/>
      <sheetName val="Jet2-_Binh_Minh_0115"/>
      <sheetName val="Tkng_hop_QL48_-_515"/>
      <sheetName val="Tong_ket_nhap_khà15"/>
      <sheetName val="Tong_ket_nhap_kh15"/>
      <sheetName val="Tong_ket_nhap_khÐ15"/>
      <sheetName val="Tong_ket_nhap_khX15"/>
      <sheetName val="Tong_ket_nhap_kh(15"/>
      <sheetName val="Tong_ket_nhap_kh15"/>
      <sheetName val="Tong_ket_nhap_kh°15"/>
      <sheetName val="Tong_ket_nhap_kh15"/>
      <sheetName val="Tong_ket_nhap_kh15"/>
      <sheetName val="Tong_ket_nhap_khø15"/>
      <sheetName val="Tong_ket_nhap_kh@15"/>
      <sheetName val="Tong_ket_nhap_kh¨15"/>
      <sheetName val="Tong_ket_nhap_khH15"/>
      <sheetName val="Tong_ket_nhap_khp15"/>
      <sheetName val="Tong_ket_nhap_kh;15"/>
      <sheetName val="Tong_ket_nhap_khþ15"/>
      <sheetName val="Tong_ket_nhap_kh015"/>
      <sheetName val="QD_cua_HDQ²??)15"/>
      <sheetName val="Tong_ket_nhap_kh_15"/>
      <sheetName val="Tong_ket_nhap_kho15"/>
      <sheetName val="Tong_ket15"/>
      <sheetName val="cac_ma_can_huy15"/>
      <sheetName val="Hang_hong15"/>
      <sheetName val="Tham_khao15"/>
      <sheetName val="hang_khong_co_packing15"/>
      <sheetName val="Du_lich15"/>
      <sheetName val="Tong_ket_nhap_kh815"/>
      <sheetName val="P_I15"/>
      <sheetName val="Tong_ket_nhap_khª15"/>
      <sheetName val="Tong_ket_nhap_kh`15"/>
      <sheetName val="tt_chu_don15"/>
      <sheetName val="CVden_nw8ai_TCT_(1)15"/>
      <sheetName val="Bang_VL15"/>
      <sheetName val="VL(No_V-c)15"/>
      <sheetName val="He_so15"/>
      <sheetName val="PL_Vua15"/>
      <sheetName val="Chitieu-dam_cac_loai15"/>
      <sheetName val="DG_Dam15"/>
      <sheetName val="DG_chung15"/>
      <sheetName val="VL-dac_chung15"/>
      <sheetName val="CT_1md_&amp;_dau_cong15"/>
      <sheetName val="CT_cong15"/>
      <sheetName val="dg_cong15"/>
      <sheetName val="FORM_jc15"/>
      <sheetName val="Tong_ket_nhap_kh15"/>
      <sheetName val="Cong_ban_1,5„—謀15"/>
      <sheetName val="Tong_hnp_QL4715"/>
      <sheetName val="Cong_ban_0,7p0,715"/>
      <sheetName val="Km275_-_Ke27615"/>
      <sheetName val="Km280_-_Km2(115"/>
      <sheetName val="TH_Ky_Afh15"/>
      <sheetName val="[PNT-P3_xls?KQKDKT'04-115"/>
      <sheetName val="MTO_REV_2(ARMOR)15"/>
      <sheetName val="Ther_cao_15"/>
      <sheetName val="So_NVL15"/>
      <sheetName val="Nhat_ký_chung15"/>
      <sheetName val="So_13115"/>
      <sheetName val="So_33115"/>
      <sheetName val="So_13315"/>
      <sheetName val="So_333115"/>
      <sheetName val="So_33415"/>
      <sheetName val="So_91115"/>
      <sheetName val="So_42115"/>
      <sheetName val="Op?mai_28015"/>
      <sheetName val="QD_cua_HDQ²??€)15"/>
      <sheetName val="Tkng_hop_QL48_-_15"/>
      <sheetName val="Tong_ket_nhap_khB15"/>
      <sheetName val="Cong_&quot;an_0,7x0,715"/>
      <sheetName val="Km282_-_Kl28315"/>
      <sheetName val="Tong_hop_Op_m!i15"/>
      <sheetName val="Part_Name_&amp;_Model15"/>
      <sheetName val="Cac_cang_UT_mua_thal_Dong_bac15"/>
      <sheetName val="Tong_ket_nhap_kh¬15"/>
      <sheetName val="Tong_ket_nhap_khÜ15"/>
      <sheetName val="Tong_ket_nhap_khl15"/>
      <sheetName val="MTP_WS_9_May_201115"/>
      <sheetName val="WS_for_MRP_25_Aug15"/>
      <sheetName val="WS_for_MRP_15_Sept15"/>
      <sheetName val="WS_for_MRP_29_Sept15"/>
      <sheetName val="WS_for_MRP_13_Oct15"/>
      <sheetName val="WS_for_MRP_27_Oct15"/>
      <sheetName val="WS_for_MRP_10_Nov15"/>
      <sheetName val="WS_for_MRP_8_Dec-REV15"/>
      <sheetName val="WS_for_MRP_21_Dec15"/>
      <sheetName val="WS_for_MRP_5_Jan15"/>
      <sheetName val="WS_for_MRP_18_Jan15"/>
      <sheetName val="WS_for_MRP_9_Feb15"/>
      <sheetName val="WS_for_MRP_23_Feb15"/>
      <sheetName val="WS_for_MRP_8_Mar15"/>
      <sheetName val="Compared_TT-LT15"/>
      <sheetName val="Export_FC15"/>
      <sheetName val="So_sanh_voi_bang_sang_nay_gui15"/>
      <sheetName val="Cong_baj_2x1,515"/>
      <sheetName val="MTO_REV_015"/>
      <sheetName val="?ong_hop_QL48_-_214"/>
      <sheetName val="7_THAI_NGUYEN14"/>
      <sheetName val="INPUT_DATA14"/>
      <sheetName val="Op_mai_2_x005f_x000c_14"/>
      <sheetName val="Cong_ban_1,5_x005f_x0013_14"/>
      <sheetName val="Km_x005f_x0012_77_14"/>
      <sheetName val="Cong_ban_1,5_x005f_x0013__x005f_x0000_14"/>
      <sheetName val="PDcua_TGD14"/>
      <sheetName val="CV_di_ngoai_tnng_(2)14"/>
      <sheetName val="Tk_triNh14"/>
      <sheetName val="Gian_nhiem_vu14"/>
      <sheetName val="QD!ua_TGD_(2)14"/>
      <sheetName val="Tuongcha_14"/>
      <sheetName val="5_lam_(tach)_(2)14"/>
      <sheetName val="TK_13414"/>
      <sheetName val="Tong_hop_Mctduong14"/>
      <sheetName val="Cong_ban_1,5„—԰1"/>
      <sheetName val="dongia_(2)2"/>
      <sheetName val="Tong_ket_nhap_kh2"/>
      <sheetName val="Tong_ket_nhap_kh&lt;2"/>
      <sheetName val="FUONDER_TAN_UYEN_T1214"/>
      <sheetName val="_CHIEU_XA__T0114"/>
      <sheetName val="T__13114"/>
      <sheetName val="_PNT-P3_xlsUTong_hop_(2)14"/>
      <sheetName val="_PNT-P3_xlsUKm279_-_Km28014"/>
      <sheetName val="_âO15"/>
      <sheetName val="_âOŽ15"/>
      <sheetName val="PNghiÖm_VL3"/>
      <sheetName val="Tong_hop_?L48_-_21"/>
      <sheetName val="8__Painting_&amp;_Alumite3"/>
      <sheetName val="CV_den_trong_to_g14"/>
      <sheetName val="QD_cua_HDQ²14"/>
      <sheetName val="Km280___Km28114"/>
      <sheetName val="_PNT-P3_xlsѝKQKDKT'04-114"/>
      <sheetName val="Op_mai_28031"/>
      <sheetName val="QD_cua_HDQ²__)14"/>
      <sheetName val="QD_cua_HDQ²__€)14"/>
      <sheetName val="_PNT-P3_xls_KQKDKT'04-114"/>
      <sheetName val="Cong_ban_1,5_x005f_x005f_x005f_x0013__x14"/>
      <sheetName val="Nov19_Plan14"/>
      <sheetName val="ANH_KHANH_DONG_NAI_T12_(2)14"/>
      <sheetName val="XANG_DAU_K514"/>
      <sheetName val="ANH_HAI_T0114"/>
      <sheetName val="NAVITRAN_T114"/>
      <sheetName val="VAN_PHU_T0114"/>
      <sheetName val="DUONG_BDT_11__823282ms_Hao14"/>
      <sheetName val="CKTANDINHT1_782346_Huong_(2)14"/>
      <sheetName val="UNZAT01743972-_Phuong(vp)_(2)14"/>
      <sheetName val="LONGVANT12_759469_Ms_Van_(2)14"/>
      <sheetName val="GO_THUAN_AN_T_01_784026_(2)14"/>
      <sheetName val="COMPOSIITE_SAI_SON_T_1(2)14"/>
      <sheetName val="PEMARAT01_(2)14"/>
      <sheetName val="SYSTEMT1_780851-Ms_thao_(2)14"/>
      <sheetName val="PUKYONG_T114"/>
      <sheetName val="ASIAPAINT_T1114"/>
      <sheetName val="SEUNGBO_T11_782173_Ms_Suong_(14"/>
      <sheetName val="_CHAN_NUOIT12750622_Ms_Tinh_(14"/>
      <sheetName val="NS_t01784465_Ms_quyen_(2)14"/>
      <sheetName val="POMINAT01__(2)14"/>
      <sheetName val="COTTOT01_711018_Ms_nuong_(2)14"/>
      <sheetName val="SuBINHDUONGT_01_14"/>
      <sheetName val="MHET1_784028_lan_anh_(2)14"/>
      <sheetName val="UNZA(xuong)T11743972_phuong_(14"/>
      <sheetName val="KIKIT1_784453Ms_Chau__(2)14"/>
      <sheetName val="ASEFOODT_01(vp)_(2)14"/>
      <sheetName val="NAMKIMT12__MS_(2)14"/>
      <sheetName val="KORYOT_T_12_(2)14"/>
      <sheetName val="NHAT_DONG_T1_817035_msDung_(214"/>
      <sheetName val="_COMPASST_01784933_ms_Dung_(214"/>
      <sheetName val="HA_LONG_T12(2)14"/>
      <sheetName val="MBT_T01_(2)14"/>
      <sheetName val="CLARIAN_T1_(2)14"/>
      <sheetName val="URCT_1_767025_Ms_Mai_(2)14"/>
      <sheetName val="bao_cao_t_01_(2)14"/>
      <sheetName val="Cong_ban_1,5_x005f_x0013__14"/>
      <sheetName val="Op_mai_2_x005f_x000c__x005f_x0000_14"/>
      <sheetName val="Op_mai_2_x005f_x005f_x005f_x000c__x005f_x005f_x14"/>
      <sheetName val="Op_mai_2_x005f_x005f_x005f_x005f_x005f_x005f_x028"/>
      <sheetName val="Cong_ban_1,5_x005f_x005f_x005f_x005f_x015"/>
      <sheetName val="Op_mai_2_x005f_x005f_x005f_x000c_14"/>
      <sheetName val="Cong_ban_1,5_x005f_x005f_x005f_x0013_14"/>
      <sheetName val="Km_x005f_x005f_x005f_x0012_77_14"/>
      <sheetName val="Op_mai_2_x005f_x005f_x005f_x005f_x005f_x005f_x029"/>
      <sheetName val="02_05_071"/>
      <sheetName val="03_05_071"/>
      <sheetName val="04_05_071"/>
      <sheetName val="05_05_071"/>
      <sheetName val="06_05_071"/>
      <sheetName val="07_05_071"/>
      <sheetName val="08_05_071"/>
      <sheetName val="09_05_071"/>
      <sheetName val="10_05_071"/>
      <sheetName val="11_05_071"/>
      <sheetName val="12_05_071"/>
      <sheetName val="14_05_071"/>
      <sheetName val="15_05_071"/>
      <sheetName val="16_05_071"/>
      <sheetName val="17_05_071"/>
      <sheetName val="18_05_071"/>
      <sheetName val="19_05_071"/>
      <sheetName val="21_05_071"/>
      <sheetName val="22_05_071"/>
      <sheetName val="23_05_071"/>
      <sheetName val="24_05_071"/>
      <sheetName val="25_05_071"/>
      <sheetName val="26_05_071"/>
      <sheetName val="28_05_071"/>
      <sheetName val="29_05_071"/>
      <sheetName val="30_05_071"/>
      <sheetName val="31_05_071"/>
      <sheetName val="TLC設定_(2)14"/>
      <sheetName val="Monthly_production_actual1"/>
      <sheetName val="CVden_n$-&amp;_TCT_(1)1"/>
      <sheetName val="Lap_®at_®hÔn1"/>
      <sheetName val="TA_-_TV1"/>
      <sheetName val="Cong ban_1x11"/>
      <sheetName val="Cong0ban_1x1,21"/>
      <sheetName val="CHINH_LONG1"/>
      <sheetName val="CO_KHI_PHO_YEN1"/>
      <sheetName val="DUONG_HAI1"/>
      <sheetName val="in_do1"/>
      <sheetName val="KAYABA_VN_1"/>
      <sheetName val="KK_THANG_LONG1"/>
      <sheetName val="KYB_Malaisia1"/>
      <sheetName val="lam_vien_dn1"/>
      <sheetName val="NGỌC_ĐỨC1"/>
      <sheetName val="STRONG_WAY1"/>
      <sheetName val="SUMITOMO_1"/>
      <sheetName val="TOAN_HUNG1"/>
      <sheetName val="Thiên_hoá1"/>
      <sheetName val="VMEP_HT1"/>
      <sheetName val="VPIC_11"/>
      <sheetName val="CHÍNH_ĐẠT1"/>
      <sheetName val="Sheet1_(2)1"/>
      <sheetName val="OK_50105-K56F-N103-H11"/>
      <sheetName val="5010A-K56-N101_tách1"/>
      <sheetName val="K,uon'_ph51"/>
      <sheetName val="C/c_t)eu1"/>
      <sheetName val="Bi%n_bao1"/>
      <sheetName val="Utilize_machine_yearly_20141"/>
      <sheetName val="[PNT-P3_xls]XXXXX\XX1"/>
      <sheetName val="[PNT-P3_xls]\NT1MC1"/>
      <sheetName val="[PNT-P3_xls]C/c_t)eu1"/>
      <sheetName val="_ong_hop_QL48_-_25"/>
      <sheetName val="Cong_ban_1,5_x005f_x0013__x002"/>
      <sheetName val="Tai_khoan1"/>
      <sheetName val="Thuc_thanh1"/>
      <sheetName val="Chi_tientrano1"/>
      <sheetName val="KHGH_(T11)1"/>
      <sheetName val="Du_toan1"/>
      <sheetName val="dtct_cong1"/>
      <sheetName val="NL_máy1"/>
      <sheetName val="Cong_ban_1,5_x005f_x005f_x0051"/>
      <sheetName val="Op_mai_2_x005f_x000c__x001"/>
      <sheetName val="Op_mai_2_x005f_x005f_x0001"/>
      <sheetName val="Op_mai_2_x005f_x005f_x0051"/>
      <sheetName val="Giao_nhiem_f`1"/>
      <sheetName val="Giao_nhiem_fX1"/>
      <sheetName val="ၔong_hop_QL48_︀ᇕ԰1"/>
      <sheetName val="Giao_nhiem_fr1"/>
      <sheetName val="So_Do19"/>
      <sheetName val="KTTSCD_-_DLNA19"/>
      <sheetName val="lapdat_TB_19"/>
      <sheetName val="TNghiªm_TB_19"/>
      <sheetName val="VËt_liÖu19"/>
      <sheetName val="Lap_®at_®iÖn19"/>
      <sheetName val="TNghiÖm_VL19"/>
      <sheetName val="th_19"/>
      <sheetName val="tien_luong19"/>
      <sheetName val="T_719"/>
      <sheetName val="T_819"/>
      <sheetName val="T8_(2)19"/>
      <sheetName val="T_919"/>
      <sheetName val="T_1019"/>
      <sheetName val="T_1119"/>
      <sheetName val="T_1219"/>
      <sheetName val="T11_19"/>
      <sheetName val="CVden_ngoai_TCT_(1)19"/>
      <sheetName val="CV_den_ngoai_TCT_(2)19"/>
      <sheetName val="CV_den_ngoai_TCT_(3)19"/>
      <sheetName val="QDcua_TGD19"/>
      <sheetName val="QD_cua_HDQT19"/>
      <sheetName val="QD_cua_HDQT_(2)19"/>
      <sheetName val="CV_di_ngoai_tong19"/>
      <sheetName val="CV_di_ngoai_tong_(2)19"/>
      <sheetName val="To_trinh19"/>
      <sheetName val="Giao_nhiem_vu19"/>
      <sheetName val="QDcua_TGD_(2)19"/>
      <sheetName val="Thong_tu19"/>
      <sheetName val="CV_di_trong__tong19"/>
      <sheetName val="nghi_dinh-CP19"/>
      <sheetName val="CV_den_trong_tong19"/>
      <sheetName val="5_nam_(tach)19"/>
      <sheetName val="5_nam_(tach)_(2)19"/>
      <sheetName val="KH_200319"/>
      <sheetName val="TK_11219"/>
      <sheetName val="TK_13119"/>
      <sheetName val="TK_14119"/>
      <sheetName val="TK_15319"/>
      <sheetName val="TK_21119"/>
      <sheetName val="TK_24219"/>
      <sheetName val="TK_33419"/>
      <sheetName val="TK_51119"/>
      <sheetName val="TK_51519"/>
      <sheetName val="TK_91119"/>
      <sheetName val="TK_15419"/>
      <sheetName val="TK_63219"/>
      <sheetName val="KQKD02-2_(2)19"/>
      <sheetName val="KQKD-2_(2)19"/>
      <sheetName val="KQKD_thu200419"/>
      <sheetName val="tæng_hîp19"/>
      <sheetName val="GS01-chi_TM19"/>
      <sheetName val="GS02-thu_TM19"/>
      <sheetName val="GS03-thu_TGNH19"/>
      <sheetName val="GS04-chi_TGNH19"/>
      <sheetName val="GS06-X_kho19"/>
      <sheetName val="GS08-B_hµng19"/>
      <sheetName val="GS09-k_c_VAT_DV19"/>
      <sheetName val="GS10-lai_tien_vay19"/>
      <sheetName val="GS11-_tÝnh_KHTSC§19"/>
      <sheetName val="Km277_19"/>
      <sheetName val="Op_mai_27419"/>
      <sheetName val="Op_mai_27519"/>
      <sheetName val="Op_mai_27619"/>
      <sheetName val="Op_mai_27719"/>
      <sheetName val="Op_mai_27819"/>
      <sheetName val="Op_mai_27919"/>
      <sheetName val="Op_mai_28036"/>
      <sheetName val="Op_mai_28119"/>
      <sheetName val="Op_mai_28219"/>
      <sheetName val="Op_mai_28319"/>
      <sheetName val="Op_mai_28419"/>
      <sheetName val="Op_mai19"/>
      <sheetName val="FORM_hc19"/>
      <sheetName val="FORM_pc19"/>
      <sheetName val="xnt_1_CP19"/>
      <sheetName val="xnt_2_cp19"/>
      <sheetName val="xnt_3_CP19"/>
      <sheetName val="xnt_4_CP19"/>
      <sheetName val="BC_tuan119"/>
      <sheetName val="BC_tuan219"/>
      <sheetName val="BC_tuan319"/>
      <sheetName val="BC_tuan419"/>
      <sheetName val="DSo_NVBH19"/>
      <sheetName val="TH_Ky_Anh19"/>
      <sheetName val="Sheet2_(2)19"/>
      <sheetName val="TH__goi_4-x19"/>
      <sheetName val="Cong_cu19"/>
      <sheetName val="Cong_D7519"/>
      <sheetName val="Cong_D10019"/>
      <sheetName val="Cong_D15019"/>
      <sheetName val="Cong_2D15019"/>
      <sheetName val="Cong_ban_0,7x0,719"/>
      <sheetName val="Cong_ban_0,8x0,819"/>
      <sheetName val="Cong_ban_1x119"/>
      <sheetName val="Cong_ban_1x1,219"/>
      <sheetName val="Cong_ban_1,5x1,519"/>
      <sheetName val="Cong_ban_2x1,519"/>
      <sheetName val="Cong_ban_2x219"/>
      <sheetName val="Cot_thep19"/>
      <sheetName val="Tong_hop_(2)19"/>
      <sheetName val="Km274_-_Km27519"/>
      <sheetName val="Km275_-_Km27619"/>
      <sheetName val="Km276_-_Km27719"/>
      <sheetName val="Km277_-_Km27819"/>
      <sheetName val="Km278_-_Km27919"/>
      <sheetName val="Km279_-_Km28019"/>
      <sheetName val="Km280_-_Km28119"/>
      <sheetName val="Km281_-_Km28219"/>
      <sheetName val="Km282_-_Km28319"/>
      <sheetName val="Km283_-_Km28419"/>
      <sheetName val="Km284_-_Km28519"/>
      <sheetName val="Tong_hop_Op_mai19"/>
      <sheetName val="Km277_-_Km278_19"/>
      <sheetName val="Tong_hop_Matduong19"/>
      <sheetName val="Kluong_phu19"/>
      <sheetName val="Lan_can19"/>
      <sheetName val="Ho_lan19"/>
      <sheetName val="Coc_tieu19"/>
      <sheetName val="Bien_bao19"/>
      <sheetName val="phan_tich_DG19"/>
      <sheetName val="gia_vat_lieu19"/>
      <sheetName val="gia_xe_may19"/>
      <sheetName val="gia_nhan_cong19"/>
      <sheetName val="mau_kiem_ke19"/>
      <sheetName val="quyet_toan_HD_200019"/>
      <sheetName val="quyet_toan_hoa_don_200119"/>
      <sheetName val="kiem_ke_hoa_don_200119"/>
      <sheetName val="QUY_III_0219"/>
      <sheetName val="QUY_IV_0219"/>
      <sheetName val="QUYET_TOAN_0219"/>
      <sheetName val="Tong_hopQ48-119"/>
      <sheetName val="Tong_hop_QL48_-_219"/>
      <sheetName val="Tong_hop_QL4719"/>
      <sheetName val="Tong_hop_QL48_-_319"/>
      <sheetName val="Chi_tiet_don_gia_khoi_phuc19"/>
      <sheetName val="Du_toan_chi_tiet_coc_nuoc19"/>
      <sheetName val="Du_toan_chi_tiet_coc19"/>
      <sheetName val="Phan_tich_don_gia_chi_tiet19"/>
      <sheetName val="Nhap_don_gia_VL_dia_phuong19"/>
      <sheetName val="Luong_mot_ngay_cong_xay_lap19"/>
      <sheetName val="Luong_mot_ngay_cong_khao_sat19"/>
      <sheetName val="xdcb_01-200319"/>
      <sheetName val="CV_den_trong_to聮g19"/>
      <sheetName val="kl_m_m_d19"/>
      <sheetName val="kl_vt_tho19"/>
      <sheetName val="kl_dat19"/>
      <sheetName val="xin_kinh_phi19"/>
      <sheetName val="lan_trai19"/>
      <sheetName val="thuoc_no19"/>
      <sheetName val="so_thuc_pham19"/>
      <sheetName val="Oð_mai_27919"/>
      <sheetName val="Coc_619"/>
      <sheetName val="Deo_nai19"/>
      <sheetName val="CKD_than19"/>
      <sheetName val="CTT_Thong_nhat19"/>
      <sheetName val="CTT_Nui_beo19"/>
      <sheetName val="CTT_cao_son19"/>
      <sheetName val="CTT_Khe_cham19"/>
      <sheetName val="XNxlva_sxthanKCII19"/>
      <sheetName val="Cam_Y_ut_KC19"/>
      <sheetName val="CTxay_lap_mo_CP19"/>
      <sheetName val="CTdo_luong_GDSP19"/>
      <sheetName val="Dong_bac19"/>
      <sheetName val="Cac_cang_UT_mua_than_Dong_bac19"/>
      <sheetName val="cua_hang_vtu19"/>
      <sheetName val="Khach_hang_le_19"/>
      <sheetName val="nhat_ky_519"/>
      <sheetName val="cac_cong_ty_van_tai19"/>
      <sheetName val="Xaylap_19"/>
      <sheetName val="Nhan_cong19"/>
      <sheetName val="XN_119"/>
      <sheetName val="CT_XN119"/>
      <sheetName val="CT_XNCK19"/>
      <sheetName val="S_hai19"/>
      <sheetName val="CT_N0219"/>
      <sheetName val="C_Sap_CT319"/>
      <sheetName val="CT_Csap_CT319"/>
      <sheetName val="Quan_trac19"/>
      <sheetName val="CS_LB19"/>
      <sheetName val="88_HBT19"/>
      <sheetName val="CT_69II19"/>
      <sheetName val="37_HV19"/>
      <sheetName val="CT_VPCP_6tang19"/>
      <sheetName val="Son_nha_kinh_VPCP19"/>
      <sheetName val="CT_VPCP_son19"/>
      <sheetName val="CT_HMVPCP19"/>
      <sheetName val="BAO_CAO_AN19"/>
      <sheetName val="Bao_cao_KQTH_quy_hoach_13519"/>
      <sheetName val="Thang10-2002_19"/>
      <sheetName val="Sheet1_(3)19"/>
      <sheetName val="Km27'_-_Km27819"/>
      <sheetName val="XNxlva_sxthanKCIÉ19"/>
      <sheetName val="cocB40_5B19"/>
      <sheetName val="cocD50_9A19"/>
      <sheetName val="cocD75_1619"/>
      <sheetName val="coc_B80_TD2519"/>
      <sheetName val="P27_B8019"/>
      <sheetName val="Coc23_B8019"/>
      <sheetName val="cong_B80_C419"/>
      <sheetName val="k,_vt_tho19"/>
      <sheetName val="K-280_-_Km28119"/>
      <sheetName val="Km280_࠭_Km28119"/>
      <sheetName val="Xa9lap_19"/>
      <sheetName val="QD_c5a_HDQT_(2)19"/>
      <sheetName val="Km283_-_Jm28419"/>
      <sheetName val="[PNT-P3_xlsUTong_hop_(2)19"/>
      <sheetName val="Km276_-_Ke27719"/>
      <sheetName val="[PNT-P3_xlsUKm279_-_Km28019"/>
      <sheetName val="Khac_DP19"/>
      <sheetName val="Khoi_than_19"/>
      <sheetName val="Song_ban_0,7x0,719"/>
      <sheetName val="Cong_ban_0,8x_,819"/>
      <sheetName val="ct_luong_19"/>
      <sheetName val="Nhap_6T19"/>
      <sheetName val="baocaochinh(qui1_05)_(DC)19"/>
      <sheetName val="Ctuluongq_1_0519"/>
      <sheetName val="BANG_PHAN_BO_qui1_05(DC)19"/>
      <sheetName val="BANG_PHAN_BO_quiII_0519"/>
      <sheetName val="bao_cac_cinh_Qui_II-200519"/>
      <sheetName val="Lap_®at_®hÖn19"/>
      <sheetName val="So_lieu19"/>
      <sheetName val="tt_chu_dong19"/>
      <sheetName val="Tinh_j+cvi19"/>
      <sheetName val="Tinh_MoP19"/>
      <sheetName val="giai_he_219"/>
      <sheetName val="Ton_31_119"/>
      <sheetName val="NhapT_219"/>
      <sheetName val="Xuat_T_219"/>
      <sheetName val="Ton_28_219"/>
      <sheetName val="H_Tra19"/>
      <sheetName val="Hang_CTY_TRA_LAI19"/>
      <sheetName val="Hang_NV_Tra_Lai19"/>
      <sheetName val="VÃt_liÖu19"/>
      <sheetName val="CV_den_trong_to?g19"/>
      <sheetName val="Km280_?_Km28119"/>
      <sheetName val="So_TSCD19"/>
      <sheetName val="Bang_phan_bo_KH_TSCD19"/>
      <sheetName val="The_TSCD19"/>
      <sheetName val="BTH-_P_Chi_19"/>
      <sheetName val="BTH_NVL19"/>
      <sheetName val="NK_SO_CAI19"/>
      <sheetName val="The_tinh_Z19"/>
      <sheetName val="So_CFSXKD19"/>
      <sheetName val="So_TGNH_200219"/>
      <sheetName val="So_quy_TM_200219"/>
      <sheetName val="SCT_NVL19"/>
      <sheetName val="SCT_TK_13119"/>
      <sheetName val="So_theo_doi_thue_GTGT_200219"/>
      <sheetName val="BTH-_P_Thu19"/>
      <sheetName val="Ban_pha_219"/>
      <sheetName val="ESTI_19"/>
      <sheetName val="For_Summary19"/>
      <sheetName val="For_Summary(KG)19"/>
      <sheetName val="PP_Cloth19"/>
      <sheetName val="Mix-PP_Cloth19"/>
      <sheetName val="Material_Price-PP19"/>
      <sheetName val="TL33-13_1419"/>
      <sheetName val="TL033_,2,419"/>
      <sheetName val="TL_0331,219"/>
      <sheetName val="T[_13119"/>
      <sheetName val="Thang_0719"/>
      <sheetName val="mua_vao19"/>
      <sheetName val="chi_phi_19"/>
      <sheetName val="ban_ra_10%19"/>
      <sheetName val="Don_gia19"/>
      <sheetName val="Nhap_du_lieu19"/>
      <sheetName val="7000_00019"/>
      <sheetName val="Tong_(op19"/>
      <sheetName val="Coc_4ieu19"/>
      <sheetName val="QD_cua_19"/>
      <sheetName val="Du_tnan_chi_tiet_coc_nuoc19"/>
      <sheetName val="Giao_nhÿÿÿÿvu19"/>
      <sheetName val="K43+0_00_-_338_Trai19"/>
      <sheetName val="K_O19"/>
      <sheetName val="xang__clc19"/>
      <sheetName val="GS08)B_hµng19"/>
      <sheetName val="t01_0619"/>
      <sheetName val="TNghiÖ-_VL19"/>
      <sheetName val="Giao_nhie-_vu19"/>
      <sheetName val="Ho_la_19"/>
      <sheetName val="O0_mai_27919"/>
      <sheetName val="5_nam_(tac`)_(2)19"/>
      <sheetName val="D%o_nai19"/>
      <sheetName val="CTT_cao_so_19"/>
      <sheetName val="XNxlva_sxdhanKCII19"/>
      <sheetName val="DG_19"/>
      <sheetName val="Khach_iang_le_19"/>
      <sheetName val="[PNT-P3_xlsѝKQKDKT'04-119"/>
      <sheetName val="Tong_hopQ48­119"/>
      <sheetName val="Tong_hop_ၑL48_-_219"/>
      <sheetName val="Tong_hop$Op_mai19"/>
      <sheetName val="ၔong_hop_QL48_-_219"/>
      <sheetName val="Tong_hop_xuat_kho_nvl18"/>
      <sheetName val="Xuat_kho18"/>
      <sheetName val="Tong_hop_so_lieu_tai_nhap_kho18"/>
      <sheetName val="tai_nhap_kho18"/>
      <sheetName val="Nhap_kho18"/>
      <sheetName val="Tong_ket_nhap_kh518"/>
      <sheetName val="Tong_ket_nhap_kh¸18"/>
      <sheetName val="Mp_mai_27518"/>
      <sheetName val="Tong_ket_nhap_khÈ18"/>
      <sheetName val="Diem_mon_hoc18"/>
      <sheetName val="Tong_hop_diem18"/>
      <sheetName val="HoTen-khong_duoc_xoa18"/>
      <sheetName val="Giao_nhiem_fu18"/>
      <sheetName val="QDcea_TGD_(2)18"/>
      <sheetName val="Tkng_hop_QL48_-_218"/>
      <sheetName val="Thue_NK18"/>
      <sheetName val="Hang_NK18"/>
      <sheetName val="Jet1-_CP_3218"/>
      <sheetName val="Jet2-_Binh_Minh_0118"/>
      <sheetName val="Tkng_hop_QL48_-_518"/>
      <sheetName val="Tong_ket_nhap_khà18"/>
      <sheetName val="Tong_ket_nhap_kh18"/>
      <sheetName val="Tong_ket_nhap_khÐ18"/>
      <sheetName val="Tong_ket_nhap_khX18"/>
      <sheetName val="Tong_ket_nhap_kh(18"/>
      <sheetName val="Tong_ket_nhap_kh18"/>
      <sheetName val="Tong_ket_nhap_kh°18"/>
      <sheetName val="Tong_ket_nhap_kh18"/>
      <sheetName val="Tong_ket_nhap_kh18"/>
      <sheetName val="Tong_ket_nhap_khø18"/>
      <sheetName val="Tong_ket_nhap_kh@18"/>
      <sheetName val="Tong_ket_nhap_kh¨18"/>
      <sheetName val="Tong_ket_nhap_khH18"/>
      <sheetName val="Tong_ket_nhap_khp18"/>
      <sheetName val="Tong_ket_nhap_kh;18"/>
      <sheetName val="Tong_ket_nhap_khþ18"/>
      <sheetName val="Tong_ket_nhap_kh018"/>
      <sheetName val="QD_cua_HDQ²??)18"/>
      <sheetName val="Tong_ket_nhap_kh_18"/>
      <sheetName val="Tong_ket_nhap_kho18"/>
      <sheetName val="Tong_ket18"/>
      <sheetName val="cac_ma_can_huy18"/>
      <sheetName val="Hang_hong18"/>
      <sheetName val="Tham_khao18"/>
      <sheetName val="hang_khong_co_packing18"/>
      <sheetName val="Du_lich18"/>
      <sheetName val="Tong_ket_nhap_kh818"/>
      <sheetName val="P_I18"/>
      <sheetName val="Tong_ket_nhap_khª18"/>
      <sheetName val="Tong_ket_nhap_kh`18"/>
      <sheetName val="tt_chu_don18"/>
      <sheetName val="CVden_nw8ai_TCT_(1)18"/>
      <sheetName val="Bang_VL18"/>
      <sheetName val="VL(No_V-c)18"/>
      <sheetName val="He_so18"/>
      <sheetName val="PL_Vua18"/>
      <sheetName val="Chitieu-dam_cac_loai18"/>
      <sheetName val="DG_Dam18"/>
      <sheetName val="DG_chung18"/>
      <sheetName val="VL-dac_chung18"/>
      <sheetName val="CT_1md_&amp;_dau_cong18"/>
      <sheetName val="CT_cong18"/>
      <sheetName val="dg_cong18"/>
      <sheetName val="FORM_jc18"/>
      <sheetName val="Tong_ket_nhap_kh18"/>
      <sheetName val="Cong_ban_1,5„—謀18"/>
      <sheetName val="Tong_hnp_QL4718"/>
      <sheetName val="Cong_ban_0,7p0,718"/>
      <sheetName val="Km275_-_Ke27618"/>
      <sheetName val="Km280_-_Km2(118"/>
      <sheetName val="TH_Ky_Afh18"/>
      <sheetName val="[PNT-P3_xls?KQKDKT'04-118"/>
      <sheetName val="MTO_REV_2(ARMOR)18"/>
      <sheetName val="Ther_cao_18"/>
      <sheetName val="So_NVL18"/>
      <sheetName val="Nhat_ký_chung18"/>
      <sheetName val="So_13118"/>
      <sheetName val="So_33118"/>
      <sheetName val="So_13318"/>
      <sheetName val="So_333118"/>
      <sheetName val="So_33418"/>
      <sheetName val="So_91118"/>
      <sheetName val="So_42118"/>
      <sheetName val="Op?mai_28018"/>
      <sheetName val="QD_cua_HDQ²??€)18"/>
      <sheetName val="Tkng_hop_QL48_-_18"/>
      <sheetName val="Tong_ket_nhap_khB18"/>
      <sheetName val="Cong_&quot;an_0,7x0,718"/>
      <sheetName val="Km282_-_Kl28318"/>
      <sheetName val="Tong_hop_Op_m!i18"/>
      <sheetName val="Part_Name_&amp;_Model18"/>
      <sheetName val="Cac_cang_UT_mua_thal_Dong_bac18"/>
      <sheetName val="Tong_ket_nhap_kh¬18"/>
      <sheetName val="Tong_ket_nhap_khÜ18"/>
      <sheetName val="Tong_ket_nhap_khl18"/>
      <sheetName val="MTP_WS_9_May_201118"/>
      <sheetName val="WS_for_MRP_25_Aug18"/>
      <sheetName val="WS_for_MRP_15_Sept18"/>
      <sheetName val="WS_for_MRP_29_Sept18"/>
      <sheetName val="WS_for_MRP_13_Oct18"/>
      <sheetName val="WS_for_MRP_27_Oct18"/>
      <sheetName val="WS_for_MRP_10_Nov18"/>
      <sheetName val="WS_for_MRP_8_Dec-REV18"/>
      <sheetName val="WS_for_MRP_21_Dec18"/>
      <sheetName val="WS_for_MRP_5_Jan18"/>
      <sheetName val="WS_for_MRP_18_Jan18"/>
      <sheetName val="WS_for_MRP_9_Feb18"/>
      <sheetName val="WS_for_MRP_23_Feb18"/>
      <sheetName val="WS_for_MRP_8_Mar18"/>
      <sheetName val="Compared_TT-LT18"/>
      <sheetName val="Export_FC18"/>
      <sheetName val="So_sanh_voi_bang_sang_nay_gui18"/>
      <sheetName val="Cong_baj_2x1,518"/>
      <sheetName val="MTO_REV_018"/>
      <sheetName val="?ong_hop_QL48_-_217"/>
      <sheetName val="7_THAI_NGUYEN17"/>
      <sheetName val="INPUT_DATA17"/>
      <sheetName val="Op_mai_2_x005f_x000c_17"/>
      <sheetName val="Cong_ban_1,5_x005f_x0013_17"/>
      <sheetName val="Km_x005f_x0012_77_17"/>
      <sheetName val="Cong_ban_1,5_x005f_x0013__x005f_x0000_17"/>
      <sheetName val="PDcua_TGD17"/>
      <sheetName val="CV_di_ngoai_tnng_(2)17"/>
      <sheetName val="Tk_triNh17"/>
      <sheetName val="Gian_nhiem_vu17"/>
      <sheetName val="QD!ua_TGD_(2)17"/>
      <sheetName val="Tuongcha_17"/>
      <sheetName val="5_lam_(tach)_(2)17"/>
      <sheetName val="TK_13417"/>
      <sheetName val="Tong_hop_Mctduong17"/>
      <sheetName val="Cong_ban_1,5„—԰4"/>
      <sheetName val="dongia_(2)5"/>
      <sheetName val="Tong_ket_nhap_kh5"/>
      <sheetName val="Tong_ket_nhap_kh&lt;5"/>
      <sheetName val="FUONDER_TAN_UYEN_T1217"/>
      <sheetName val="_CHIEU_XA__T0117"/>
      <sheetName val="T__13117"/>
      <sheetName val="_PNT-P3_xlsUTong_hop_(2)17"/>
      <sheetName val="_PNT-P3_xlsUKm279_-_Km28017"/>
      <sheetName val="_âO18"/>
      <sheetName val="_âOŽ18"/>
      <sheetName val="PNghiÖm_VL6"/>
      <sheetName val="Tong_hop_?L48_-_24"/>
      <sheetName val="8__Painting_&amp;_Alumite6"/>
      <sheetName val="CV_den_trong_to_g17"/>
      <sheetName val="QD_cua_HDQ²17"/>
      <sheetName val="Km280___Km28117"/>
      <sheetName val="_PNT-P3_xlsѝKQKDKT'04-117"/>
      <sheetName val="Op_mai_28037"/>
      <sheetName val="QD_cua_HDQ²__)17"/>
      <sheetName val="QD_cua_HDQ²__€)17"/>
      <sheetName val="_PNT-P3_xls_KQKDKT'04-117"/>
      <sheetName val="Cong_ban_1,5_x005f_x005f_x005f_x0013__x17"/>
      <sheetName val="Nov19_Plan17"/>
      <sheetName val="ANH_KHANH_DONG_NAI_T12_(2)17"/>
      <sheetName val="XANG_DAU_K517"/>
      <sheetName val="ANH_HAI_T0117"/>
      <sheetName val="NAVITRAN_T117"/>
      <sheetName val="VAN_PHU_T0117"/>
      <sheetName val="DUONG_BDT_11__823282ms_Hao17"/>
      <sheetName val="CKTANDINHT1_782346_Huong_(2)17"/>
      <sheetName val="UNZAT01743972-_Phuong(vp)_(2)17"/>
      <sheetName val="LONGVANT12_759469_Ms_Van_(2)17"/>
      <sheetName val="GO_THUAN_AN_T_01_784026_(2)17"/>
      <sheetName val="COMPOSIITE_SAI_SON_T_1(2)17"/>
      <sheetName val="PEMARAT01_(2)17"/>
      <sheetName val="SYSTEMT1_780851-Ms_thao_(2)17"/>
      <sheetName val="PUKYONG_T117"/>
      <sheetName val="ASIAPAINT_T1117"/>
      <sheetName val="SEUNGBO_T11_782173_Ms_Suong_(17"/>
      <sheetName val="_CHAN_NUOIT12750622_Ms_Tinh_(17"/>
      <sheetName val="NS_t01784465_Ms_quyen_(2)17"/>
      <sheetName val="POMINAT01__(2)17"/>
      <sheetName val="COTTOT01_711018_Ms_nuong_(2)17"/>
      <sheetName val="SuBINHDUONGT_01_17"/>
      <sheetName val="MHET1_784028_lan_anh_(2)17"/>
      <sheetName val="UNZA(xuong)T11743972_phuong_(17"/>
      <sheetName val="KIKIT1_784453Ms_Chau__(2)17"/>
      <sheetName val="ASEFOODT_01(vp)_(2)17"/>
      <sheetName val="NAMKIMT12__MS_(2)17"/>
      <sheetName val="KORYOT_T_12_(2)17"/>
      <sheetName val="NHAT_DONG_T1_817035_msDung_(217"/>
      <sheetName val="_COMPASST_01784933_ms_Dung_(217"/>
      <sheetName val="HA_LONG_T12(2)17"/>
      <sheetName val="MBT_T01_(2)17"/>
      <sheetName val="CLARIAN_T1_(2)17"/>
      <sheetName val="URCT_1_767025_Ms_Mai_(2)17"/>
      <sheetName val="bao_cao_t_01_(2)17"/>
      <sheetName val="Cong_ban_1,5_x005f_x0013__17"/>
      <sheetName val="Op_mai_2_x005f_x000c__x005f_x0000_17"/>
      <sheetName val="Op_mai_2_x005f_x005f_x005f_x000c__x005f_x005f_x17"/>
      <sheetName val="Op_mai_2_x005f_x005f_x005f_x005f_x005f_x005f_x034"/>
      <sheetName val="Cong_ban_1,5_x005f_x005f_x005f_x005f_x018"/>
      <sheetName val="Op_mai_2_x005f_x005f_x005f_x000c_17"/>
      <sheetName val="Cong_ban_1,5_x005f_x005f_x005f_x0013_17"/>
      <sheetName val="Km_x005f_x005f_x005f_x0012_77_17"/>
      <sheetName val="Op_mai_2_x005f_x005f_x005f_x005f_x005f_x005f_x035"/>
      <sheetName val="FORM_(c4"/>
      <sheetName val="02_05_074"/>
      <sheetName val="03_05_074"/>
      <sheetName val="04_05_074"/>
      <sheetName val="05_05_074"/>
      <sheetName val="06_05_074"/>
      <sheetName val="07_05_074"/>
      <sheetName val="08_05_074"/>
      <sheetName val="09_05_074"/>
      <sheetName val="10_05_074"/>
      <sheetName val="11_05_074"/>
      <sheetName val="12_05_074"/>
      <sheetName val="14_05_074"/>
      <sheetName val="15_05_074"/>
      <sheetName val="16_05_074"/>
      <sheetName val="17_05_074"/>
      <sheetName val="18_05_074"/>
      <sheetName val="19_05_074"/>
      <sheetName val="21_05_074"/>
      <sheetName val="22_05_074"/>
      <sheetName val="23_05_074"/>
      <sheetName val="24_05_074"/>
      <sheetName val="25_05_074"/>
      <sheetName val="26_05_074"/>
      <sheetName val="28_05_074"/>
      <sheetName val="29_05_074"/>
      <sheetName val="30_05_074"/>
      <sheetName val="31_05_074"/>
      <sheetName val="TLC設定_(2)17"/>
      <sheetName val="Monthly_production_actual4"/>
      <sheetName val="CVden_n$-&amp;_TCT_(1)4"/>
      <sheetName val="Lap_®at_®hÔn4"/>
      <sheetName val="TA_-_TV4"/>
      <sheetName val="Cong ban_1x14"/>
      <sheetName val="Cong0ban_1x1,24"/>
      <sheetName val="CHINH_LONG4"/>
      <sheetName val="CO_KHI_PHO_YEN4"/>
      <sheetName val="DUONG_HAI4"/>
      <sheetName val="in_do4"/>
      <sheetName val="KAYABA_VN_4"/>
      <sheetName val="KK_THANG_LONG4"/>
      <sheetName val="KYB_Malaisia4"/>
      <sheetName val="lam_vien_dn4"/>
      <sheetName val="NGỌC_ĐỨC4"/>
      <sheetName val="STRONG_WAY4"/>
      <sheetName val="SUMITOMO_4"/>
      <sheetName val="TOAN_HUNG4"/>
      <sheetName val="Thiên_hoá4"/>
      <sheetName val="VMEP_HT4"/>
      <sheetName val="VPIC_14"/>
      <sheetName val="CHÍNH_ĐẠT4"/>
      <sheetName val="Sheet1_(2)4"/>
      <sheetName val="OK_50105-K56F-N103-H14"/>
      <sheetName val="5010A-K56-N101_tách4"/>
      <sheetName val="K,uon'_ph54"/>
      <sheetName val="C/c_t)eu4"/>
      <sheetName val="Bi%n_bao4"/>
      <sheetName val="Utilize_machine_yearly_20144"/>
      <sheetName val="[PNT-P3_xls]XXXXX\XX4"/>
      <sheetName val="[PNT-P3_xls]\NT1MC4"/>
      <sheetName val="[PNT-P3_xls]C/c_t)eu4"/>
      <sheetName val="_ong_hop_QL48_-_28"/>
      <sheetName val="Cong_ban_1,5_x005f_x0013__x005"/>
      <sheetName val="Tai_khoan4"/>
      <sheetName val="Thuc_thanh4"/>
      <sheetName val="Chi_tientrano4"/>
      <sheetName val="KHGH_(T11)4"/>
      <sheetName val="Du_toan4"/>
      <sheetName val="dtct_cong4"/>
      <sheetName val="NL_máy4"/>
      <sheetName val="Cong_ban_1,5_x005f_x005f_x0054"/>
      <sheetName val="Op_mai_2_x005f_x000c__x004"/>
      <sheetName val="Op_mai_2_x005f_x005f_x0004"/>
      <sheetName val="Op_mai_2_x005f_x005f_x0054"/>
      <sheetName val="Giao_nhiem_f`4"/>
      <sheetName val="Giao_nhiem_fX4"/>
      <sheetName val="ၔong_hop_QL48_︀ᇕ԰4"/>
      <sheetName val="Giao_nhiem_fr4"/>
      <sheetName val="[PNT-P3_xls][PNT-P3_xls][PNT-P5"/>
      <sheetName val="So_Do20"/>
      <sheetName val="KTTSCD_-_DLNA20"/>
      <sheetName val="lapdat_TB_20"/>
      <sheetName val="TNghiªm_TB_20"/>
      <sheetName val="VËt_liÖu20"/>
      <sheetName val="Lap_®at_®iÖn20"/>
      <sheetName val="TNghiÖm_VL20"/>
      <sheetName val="th_20"/>
      <sheetName val="tien_luong20"/>
      <sheetName val="T_720"/>
      <sheetName val="T_820"/>
      <sheetName val="T8_(2)20"/>
      <sheetName val="T_920"/>
      <sheetName val="T_1020"/>
      <sheetName val="T_1120"/>
      <sheetName val="T_1220"/>
      <sheetName val="T11_20"/>
      <sheetName val="CVden_ngoai_TCT_(1)20"/>
      <sheetName val="CV_den_ngoai_TCT_(2)20"/>
      <sheetName val="CV_den_ngoai_TCT_(3)20"/>
      <sheetName val="QDcua_TGD20"/>
      <sheetName val="QD_cua_HDQT20"/>
      <sheetName val="QD_cua_HDQT_(2)20"/>
      <sheetName val="CV_di_ngoai_tong20"/>
      <sheetName val="CV_di_ngoai_tong_(2)20"/>
      <sheetName val="To_trinh20"/>
      <sheetName val="Giao_nhiem_vu20"/>
      <sheetName val="QDcua_TGD_(2)20"/>
      <sheetName val="Thong_tu20"/>
      <sheetName val="CV_di_trong__tong20"/>
      <sheetName val="nghi_dinh-CP20"/>
      <sheetName val="CV_den_trong_tong20"/>
      <sheetName val="5_nam_(tach)20"/>
      <sheetName val="5_nam_(tach)_(2)20"/>
      <sheetName val="KH_200320"/>
      <sheetName val="TK_11220"/>
      <sheetName val="TK_13120"/>
      <sheetName val="TK_14120"/>
      <sheetName val="TK_15320"/>
      <sheetName val="TK_21120"/>
      <sheetName val="TK_24220"/>
      <sheetName val="TK_33420"/>
      <sheetName val="TK_51120"/>
      <sheetName val="TK_51520"/>
      <sheetName val="TK_91120"/>
      <sheetName val="TK_15420"/>
      <sheetName val="TK_63220"/>
      <sheetName val="KQKD02-2_(2)20"/>
      <sheetName val="KQKD-2_(2)20"/>
      <sheetName val="KQKD_thu200420"/>
      <sheetName val="tæng_hîp20"/>
      <sheetName val="GS01-chi_TM20"/>
      <sheetName val="GS02-thu_TM20"/>
      <sheetName val="GS03-thu_TGNH20"/>
      <sheetName val="GS04-chi_TGNH20"/>
      <sheetName val="GS06-X_kho20"/>
      <sheetName val="GS08-B_hµng20"/>
      <sheetName val="GS09-k_c_VAT_DV20"/>
      <sheetName val="GS10-lai_tien_vay20"/>
      <sheetName val="GS11-_tÝnh_KHTSC§20"/>
      <sheetName val="Km277_20"/>
      <sheetName val="Op_mai_27420"/>
      <sheetName val="Op_mai_27520"/>
      <sheetName val="Op_mai_27620"/>
      <sheetName val="Op_mai_27720"/>
      <sheetName val="Op_mai_27820"/>
      <sheetName val="Op_mai_27920"/>
      <sheetName val="Op_mai_28038"/>
      <sheetName val="Op_mai_28120"/>
      <sheetName val="Op_mai_28220"/>
      <sheetName val="Op_mai_28320"/>
      <sheetName val="Op_mai_28420"/>
      <sheetName val="Op_mai20"/>
      <sheetName val="FORM_hc20"/>
      <sheetName val="FORM_pc20"/>
      <sheetName val="xnt_1_CP20"/>
      <sheetName val="xnt_2_cp20"/>
      <sheetName val="xnt_3_CP20"/>
      <sheetName val="xnt_4_CP20"/>
      <sheetName val="BC_tuan120"/>
      <sheetName val="BC_tuan220"/>
      <sheetName val="BC_tuan320"/>
      <sheetName val="BC_tuan420"/>
      <sheetName val="DSo_NVBH20"/>
      <sheetName val="TH_Ky_Anh20"/>
      <sheetName val="Sheet2_(2)20"/>
      <sheetName val="TH__goi_4-x20"/>
      <sheetName val="Cong_cu20"/>
      <sheetName val="Cong_D7520"/>
      <sheetName val="Cong_D10020"/>
      <sheetName val="Cong_D15020"/>
      <sheetName val="Cong_2D15020"/>
      <sheetName val="Cong_ban_0,7x0,720"/>
      <sheetName val="Cong_ban_0,8x0,820"/>
      <sheetName val="Cong_ban_1x120"/>
      <sheetName val="Cong_ban_1x1,220"/>
      <sheetName val="Cong_ban_1,5x1,520"/>
      <sheetName val="Cong_ban_2x1,520"/>
      <sheetName val="Cong_ban_2x220"/>
      <sheetName val="Cot_thep20"/>
      <sheetName val="Tong_hop_(2)20"/>
      <sheetName val="Km274_-_Km27520"/>
      <sheetName val="Km275_-_Km27620"/>
      <sheetName val="Km276_-_Km27720"/>
      <sheetName val="Km277_-_Km27820"/>
      <sheetName val="Km278_-_Km27920"/>
      <sheetName val="Km279_-_Km28020"/>
      <sheetName val="Km280_-_Km28120"/>
      <sheetName val="Km281_-_Km28220"/>
      <sheetName val="Km282_-_Km28320"/>
      <sheetName val="Km283_-_Km28420"/>
      <sheetName val="Km284_-_Km28520"/>
      <sheetName val="Tong_hop_Op_mai20"/>
      <sheetName val="Km277_-_Km278_20"/>
      <sheetName val="Tong_hop_Matduong20"/>
      <sheetName val="Kluong_phu20"/>
      <sheetName val="Lan_can20"/>
      <sheetName val="Ho_lan20"/>
      <sheetName val="Coc_tieu20"/>
      <sheetName val="Bien_bao20"/>
      <sheetName val="phan_tich_DG20"/>
      <sheetName val="gia_vat_lieu20"/>
      <sheetName val="gia_xe_may20"/>
      <sheetName val="gia_nhan_cong20"/>
      <sheetName val="mau_kiem_ke20"/>
      <sheetName val="quyet_toan_HD_200020"/>
      <sheetName val="quyet_toan_hoa_don_200120"/>
      <sheetName val="kiem_ke_hoa_don_200120"/>
      <sheetName val="QUY_III_0220"/>
      <sheetName val="QUY_IV_0220"/>
      <sheetName val="QUYET_TOAN_0220"/>
      <sheetName val="Tong_hopQ48-120"/>
      <sheetName val="Tong_hop_QL48_-_220"/>
      <sheetName val="Tong_hop_QL4720"/>
      <sheetName val="Tong_hop_QL48_-_320"/>
      <sheetName val="Chi_tiet_don_gia_khoi_phuc20"/>
      <sheetName val="Du_toan_chi_tiet_coc_nuoc20"/>
      <sheetName val="Du_toan_chi_tiet_coc20"/>
      <sheetName val="Phan_tich_don_gia_chi_tiet20"/>
      <sheetName val="Nhap_don_gia_VL_dia_phuong20"/>
      <sheetName val="Luong_mot_ngay_cong_xay_lap20"/>
      <sheetName val="Luong_mot_ngay_cong_khao_sat20"/>
      <sheetName val="xdcb_01-200320"/>
      <sheetName val="CV_den_trong_to聮g20"/>
      <sheetName val="kl_m_m_d20"/>
      <sheetName val="kl_vt_tho20"/>
      <sheetName val="kl_dat20"/>
      <sheetName val="xin_kinh_phi20"/>
      <sheetName val="lan_trai20"/>
      <sheetName val="thuoc_no20"/>
      <sheetName val="so_thuc_pham20"/>
      <sheetName val="Oð_mai_27920"/>
      <sheetName val="Coc_620"/>
      <sheetName val="Deo_nai20"/>
      <sheetName val="CKD_than20"/>
      <sheetName val="CTT_Thong_nhat20"/>
      <sheetName val="CTT_Nui_beo20"/>
      <sheetName val="CTT_cao_son20"/>
      <sheetName val="CTT_Khe_cham20"/>
      <sheetName val="XNxlva_sxthanKCII20"/>
      <sheetName val="Cam_Y_ut_KC20"/>
      <sheetName val="CTxay_lap_mo_CP20"/>
      <sheetName val="CTdo_luong_GDSP20"/>
      <sheetName val="Dong_bac20"/>
      <sheetName val="Cac_cang_UT_mua_than_Dong_bac20"/>
      <sheetName val="cua_hang_vtu20"/>
      <sheetName val="Khach_hang_le_20"/>
      <sheetName val="nhat_ky_520"/>
      <sheetName val="cac_cong_ty_van_tai20"/>
      <sheetName val="Xaylap_20"/>
      <sheetName val="Nhan_cong20"/>
      <sheetName val="XN_120"/>
      <sheetName val="CT_XN120"/>
      <sheetName val="CT_XNCK20"/>
      <sheetName val="S_hai20"/>
      <sheetName val="CT_N0220"/>
      <sheetName val="C_Sap_CT320"/>
      <sheetName val="CT_Csap_CT320"/>
      <sheetName val="Quan_trac20"/>
      <sheetName val="CS_LB20"/>
      <sheetName val="88_HBT20"/>
      <sheetName val="CT_69II20"/>
      <sheetName val="37_HV20"/>
      <sheetName val="CT_VPCP_6tang20"/>
      <sheetName val="Son_nha_kinh_VPCP20"/>
      <sheetName val="CT_VPCP_son20"/>
      <sheetName val="CT_HMVPCP20"/>
      <sheetName val="BAO_CAO_AN20"/>
      <sheetName val="Bao_cao_KQTH_quy_hoach_13520"/>
      <sheetName val="Thang10-2002_20"/>
      <sheetName val="Sheet1_(3)20"/>
      <sheetName val="Km27'_-_Km27820"/>
      <sheetName val="XNxlva_sxthanKCIÉ20"/>
      <sheetName val="cocB40_5B20"/>
      <sheetName val="cocD50_9A20"/>
      <sheetName val="cocD75_1620"/>
      <sheetName val="coc_B80_TD2520"/>
      <sheetName val="P27_B8020"/>
      <sheetName val="Coc23_B8020"/>
      <sheetName val="cong_B80_C420"/>
      <sheetName val="k,_vt_tho20"/>
      <sheetName val="K-280_-_Km28120"/>
      <sheetName val="Km280_࠭_Km28120"/>
      <sheetName val="Xa9lap_20"/>
      <sheetName val="QD_c5a_HDQT_(2)20"/>
      <sheetName val="Km283_-_Jm28420"/>
      <sheetName val="[PNT-P3_xlsUTong_hop_(2)20"/>
      <sheetName val="Km276_-_Ke27720"/>
      <sheetName val="[PNT-P3_xlsUKm279_-_Km28020"/>
      <sheetName val="Khac_DP20"/>
      <sheetName val="Khoi_than_20"/>
      <sheetName val="Song_ban_0,7x0,720"/>
      <sheetName val="Cong_ban_0,8x_,820"/>
      <sheetName val="ct_luong_20"/>
      <sheetName val="Nhap_6T20"/>
      <sheetName val="baocaochinh(qui1_05)_(DC)20"/>
      <sheetName val="Ctuluongq_1_0520"/>
      <sheetName val="BANG_PHAN_BO_qui1_05(DC)20"/>
      <sheetName val="BANG_PHAN_BO_quiII_0520"/>
      <sheetName val="bao_cac_cinh_Qui_II-200520"/>
      <sheetName val="Lap_®at_®hÖn20"/>
      <sheetName val="So_lieu20"/>
      <sheetName val="tt_chu_dong20"/>
      <sheetName val="Tinh_j+cvi20"/>
      <sheetName val="Tinh_MoP20"/>
      <sheetName val="giai_he_220"/>
      <sheetName val="Ton_31_120"/>
      <sheetName val="NhapT_220"/>
      <sheetName val="Xuat_T_220"/>
      <sheetName val="Ton_28_220"/>
      <sheetName val="H_Tra20"/>
      <sheetName val="Hang_CTY_TRA_LAI20"/>
      <sheetName val="Hang_NV_Tra_Lai20"/>
      <sheetName val="VÃt_liÖu20"/>
      <sheetName val="CV_den_trong_to?g20"/>
      <sheetName val="Km280_?_Km28120"/>
      <sheetName val="So_TSCD20"/>
      <sheetName val="Bang_phan_bo_KH_TSCD20"/>
      <sheetName val="The_TSCD20"/>
      <sheetName val="BTH-_P_Chi_20"/>
      <sheetName val="BTH_NVL20"/>
      <sheetName val="NK_SO_CAI20"/>
      <sheetName val="The_tinh_Z20"/>
      <sheetName val="So_CFSXKD20"/>
      <sheetName val="So_TGNH_200220"/>
      <sheetName val="So_quy_TM_200220"/>
      <sheetName val="SCT_NVL20"/>
      <sheetName val="SCT_TK_13120"/>
      <sheetName val="So_theo_doi_thue_GTGT_200220"/>
      <sheetName val="BTH-_P_Thu20"/>
      <sheetName val="Ban_pha_220"/>
      <sheetName val="ESTI_20"/>
      <sheetName val="For_Summary20"/>
      <sheetName val="For_Summary(KG)20"/>
      <sheetName val="PP_Cloth20"/>
      <sheetName val="Mix-PP_Cloth20"/>
      <sheetName val="Material_Price-PP20"/>
      <sheetName val="TL33-13_1420"/>
      <sheetName val="TL033_,2,420"/>
      <sheetName val="TL_0331,220"/>
      <sheetName val="T[_13120"/>
      <sheetName val="Thang_0720"/>
      <sheetName val="mua_vao20"/>
      <sheetName val="chi_phi_20"/>
      <sheetName val="ban_ra_10%20"/>
      <sheetName val="Don_gia20"/>
      <sheetName val="Nhap_du_lieu20"/>
      <sheetName val="7000_00020"/>
      <sheetName val="Tong_(op20"/>
      <sheetName val="Coc_4ieu20"/>
      <sheetName val="QD_cua_20"/>
      <sheetName val="Du_tnan_chi_tiet_coc_nuoc20"/>
      <sheetName val="Giao_nhÿÿÿÿvu20"/>
      <sheetName val="K43+0_00_-_338_Trai20"/>
      <sheetName val="K_O20"/>
      <sheetName val="xang__clc20"/>
      <sheetName val="GS08)B_hµng20"/>
      <sheetName val="t01_0620"/>
      <sheetName val="TNghiÖ-_VL20"/>
      <sheetName val="Giao_nhie-_vu20"/>
      <sheetName val="Ho_la_20"/>
      <sheetName val="O0_mai_27920"/>
      <sheetName val="5_nam_(tac`)_(2)20"/>
      <sheetName val="D%o_nai20"/>
      <sheetName val="CTT_cao_so_20"/>
      <sheetName val="XNxlva_sxdhanKCII20"/>
      <sheetName val="DG_20"/>
      <sheetName val="Khach_iang_le_20"/>
      <sheetName val="[PNT-P3_xlsѝKQKDKT'04-120"/>
      <sheetName val="Tong_hopQ48­120"/>
      <sheetName val="Tong_hop_ၑL48_-_220"/>
      <sheetName val="Tong_hop$Op_mai20"/>
      <sheetName val="ၔong_hop_QL48_-_220"/>
      <sheetName val="Tong_hop_xuat_kho_nvl19"/>
      <sheetName val="Xuat_kho19"/>
      <sheetName val="Tong_hop_so_lieu_tai_nhap_kho19"/>
      <sheetName val="tai_nhap_kho19"/>
      <sheetName val="Nhap_kho19"/>
      <sheetName val="Tong_ket_nhap_kh519"/>
      <sheetName val="Tong_ket_nhap_kh¸19"/>
      <sheetName val="Mp_mai_27519"/>
      <sheetName val="Tong_ket_nhap_khÈ19"/>
      <sheetName val="Diem_mon_hoc19"/>
      <sheetName val="Tong_hop_diem19"/>
      <sheetName val="HoTen-khong_duoc_xoa19"/>
      <sheetName val="Giao_nhiem_fu19"/>
      <sheetName val="QDcea_TGD_(2)19"/>
      <sheetName val="Tkng_hop_QL48_-_219"/>
      <sheetName val="Thue_NK19"/>
      <sheetName val="Hang_NK19"/>
      <sheetName val="Jet1-_CP_3219"/>
      <sheetName val="Jet2-_Binh_Minh_0119"/>
      <sheetName val="Tkng_hop_QL48_-_519"/>
      <sheetName val="Tong_ket_nhap_khà19"/>
      <sheetName val="Tong_ket_nhap_kh19"/>
      <sheetName val="Tong_ket_nhap_khÐ19"/>
      <sheetName val="Tong_ket_nhap_khX19"/>
      <sheetName val="Tong_ket_nhap_kh(19"/>
      <sheetName val="Tong_ket_nhap_kh19"/>
      <sheetName val="Tong_ket_nhap_kh°19"/>
      <sheetName val="Tong_ket_nhap_kh19"/>
      <sheetName val="Tong_ket_nhap_kh19"/>
      <sheetName val="Tong_ket_nhap_khø19"/>
      <sheetName val="Tong_ket_nhap_kh@19"/>
      <sheetName val="Tong_ket_nhap_kh¨19"/>
      <sheetName val="Tong_ket_nhap_khH19"/>
      <sheetName val="Tong_ket_nhap_khp19"/>
      <sheetName val="Tong_ket_nhap_kh;19"/>
      <sheetName val="Tong_ket_nhap_khþ19"/>
      <sheetName val="Tong_ket_nhap_kh019"/>
      <sheetName val="QD_cua_HDQ²??)19"/>
      <sheetName val="Tong_ket_nhap_kh_19"/>
      <sheetName val="Tong_ket_nhap_kho19"/>
      <sheetName val="Tong_ket19"/>
      <sheetName val="cac_ma_can_huy19"/>
      <sheetName val="Hang_hong19"/>
      <sheetName val="Tham_khao19"/>
      <sheetName val="hang_khong_co_packing19"/>
      <sheetName val="Du_lich19"/>
      <sheetName val="Tong_ket_nhap_kh819"/>
      <sheetName val="P_I19"/>
      <sheetName val="Tong_ket_nhap_khª19"/>
      <sheetName val="Tong_ket_nhap_kh`19"/>
      <sheetName val="tt_chu_don19"/>
      <sheetName val="CVden_nw8ai_TCT_(1)19"/>
      <sheetName val="Bang_VL19"/>
      <sheetName val="VL(No_V-c)19"/>
      <sheetName val="He_so19"/>
      <sheetName val="PL_Vua19"/>
      <sheetName val="Chitieu-dam_cac_loai19"/>
      <sheetName val="DG_Dam19"/>
      <sheetName val="DG_chung19"/>
      <sheetName val="VL-dac_chung19"/>
      <sheetName val="CT_1md_&amp;_dau_cong19"/>
      <sheetName val="CT_cong19"/>
      <sheetName val="dg_cong19"/>
      <sheetName val="FORM_jc19"/>
      <sheetName val="Tong_ket_nhap_kh19"/>
      <sheetName val="Cong_ban_1,5„—謀19"/>
      <sheetName val="Tong_hnp_QL4719"/>
      <sheetName val="Cong_ban_0,7p0,719"/>
      <sheetName val="Km275_-_Ke27619"/>
      <sheetName val="Km280_-_Km2(119"/>
      <sheetName val="TH_Ky_Afh19"/>
      <sheetName val="[PNT-P3_xls?KQKDKT'04-119"/>
      <sheetName val="MTO_REV_2(ARMOR)19"/>
      <sheetName val="Ther_cao_19"/>
      <sheetName val="So_NVL19"/>
      <sheetName val="Nhat_ký_chung19"/>
      <sheetName val="So_13119"/>
      <sheetName val="So_33119"/>
      <sheetName val="So_13319"/>
      <sheetName val="So_333119"/>
      <sheetName val="So_33419"/>
      <sheetName val="So_91119"/>
      <sheetName val="So_42119"/>
      <sheetName val="Op?mai_28019"/>
      <sheetName val="QD_cua_HDQ²??€)19"/>
      <sheetName val="Tkng_hop_QL48_-_19"/>
      <sheetName val="Tong_ket_nhap_khB19"/>
      <sheetName val="Cong_&quot;an_0,7x0,719"/>
      <sheetName val="Km282_-_Kl28319"/>
      <sheetName val="Tong_hop_Op_m!i19"/>
      <sheetName val="Part_Name_&amp;_Model19"/>
      <sheetName val="Cac_cang_UT_mua_thal_Dong_bac19"/>
      <sheetName val="Tong_ket_nhap_kh¬19"/>
      <sheetName val="Tong_ket_nhap_khÜ19"/>
      <sheetName val="Tong_ket_nhap_khl19"/>
      <sheetName val="MTP_WS_9_May_201119"/>
      <sheetName val="WS_for_MRP_25_Aug19"/>
      <sheetName val="WS_for_MRP_15_Sept19"/>
      <sheetName val="WS_for_MRP_29_Sept19"/>
      <sheetName val="WS_for_MRP_13_Oct19"/>
      <sheetName val="WS_for_MRP_27_Oct19"/>
      <sheetName val="WS_for_MRP_10_Nov19"/>
      <sheetName val="WS_for_MRP_8_Dec-REV19"/>
      <sheetName val="WS_for_MRP_21_Dec19"/>
      <sheetName val="WS_for_MRP_5_Jan19"/>
      <sheetName val="WS_for_MRP_18_Jan19"/>
      <sheetName val="WS_for_MRP_9_Feb19"/>
      <sheetName val="WS_for_MRP_23_Feb19"/>
      <sheetName val="WS_for_MRP_8_Mar19"/>
      <sheetName val="Compared_TT-LT19"/>
      <sheetName val="Export_FC19"/>
      <sheetName val="So_sanh_voi_bang_sang_nay_gui19"/>
      <sheetName val="Cong_baj_2x1,519"/>
      <sheetName val="MTO_REV_019"/>
      <sheetName val="?ong_hop_QL48_-_218"/>
      <sheetName val="7_THAI_NGUYEN18"/>
      <sheetName val="INPUT_DATA18"/>
      <sheetName val="Op_mai_2_x005f_x000c_18"/>
      <sheetName val="Cong_ban_1,5_x005f_x0013_18"/>
      <sheetName val="Km_x005f_x0012_77_18"/>
      <sheetName val="Cong_ban_1,5_x005f_x0013__x005f_x0000_18"/>
      <sheetName val="PDcua_TGD18"/>
      <sheetName val="CV_di_ngoai_tnng_(2)18"/>
      <sheetName val="Tk_triNh18"/>
      <sheetName val="Gian_nhiem_vu18"/>
      <sheetName val="QD!ua_TGD_(2)18"/>
      <sheetName val="Tuongcha_18"/>
      <sheetName val="5_lam_(tach)_(2)18"/>
      <sheetName val="TK_13418"/>
      <sheetName val="Tong_hop_Mctduong18"/>
      <sheetName val="Cong_ban_1,5„—԰5"/>
      <sheetName val="dongia_(2)6"/>
      <sheetName val="Tong_ket_nhap_kh6"/>
      <sheetName val="Tong_ket_nhap_kh&lt;6"/>
      <sheetName val="FUONDER_TAN_UYEN_T1218"/>
      <sheetName val="_CHIEU_XA__T0118"/>
      <sheetName val="T__13118"/>
      <sheetName val="_PNT-P3_xlsUTong_hop_(2)18"/>
      <sheetName val="_PNT-P3_xlsUKm279_-_Km28018"/>
      <sheetName val="_âO19"/>
      <sheetName val="_âOŽ19"/>
      <sheetName val="PNghiÖm_VL7"/>
      <sheetName val="Tong_hop_?L48_-_25"/>
      <sheetName val="8__Painting_&amp;_Alumite7"/>
      <sheetName val="CV_den_trong_to_g18"/>
      <sheetName val="QD_cua_HDQ²18"/>
      <sheetName val="Km280___Km28118"/>
      <sheetName val="_PNT-P3_xlsѝKQKDKT'04-118"/>
      <sheetName val="Op_mai_28039"/>
      <sheetName val="QD_cua_HDQ²__)18"/>
      <sheetName val="QD_cua_HDQ²__€)18"/>
      <sheetName val="_PNT-P3_xls_KQKDKT'04-118"/>
      <sheetName val="Cong_ban_1,5_x005f_x005f_x005f_x0013__x18"/>
      <sheetName val="Nov19_Plan18"/>
      <sheetName val="ANH_KHANH_DONG_NAI_T12_(2)18"/>
      <sheetName val="XANG_DAU_K518"/>
      <sheetName val="ANH_HAI_T0118"/>
      <sheetName val="NAVITRAN_T118"/>
      <sheetName val="VAN_PHU_T0118"/>
      <sheetName val="DUONG_BDT_11__823282ms_Hao18"/>
      <sheetName val="CKTANDINHT1_782346_Huong_(2)18"/>
      <sheetName val="UNZAT01743972-_Phuong(vp)_(2)18"/>
      <sheetName val="LONGVANT12_759469_Ms_Van_(2)18"/>
      <sheetName val="GO_THUAN_AN_T_01_784026_(2)18"/>
      <sheetName val="COMPOSIITE_SAI_SON_T_1(2)18"/>
      <sheetName val="PEMARAT01_(2)18"/>
      <sheetName val="SYSTEMT1_780851-Ms_thao_(2)18"/>
      <sheetName val="PUKYONG_T118"/>
      <sheetName val="ASIAPAINT_T1118"/>
      <sheetName val="SEUNGBO_T11_782173_Ms_Suong_(18"/>
      <sheetName val="_CHAN_NUOIT12750622_Ms_Tinh_(18"/>
      <sheetName val="NS_t01784465_Ms_quyen_(2)18"/>
      <sheetName val="POMINAT01__(2)18"/>
      <sheetName val="COTTOT01_711018_Ms_nuong_(2)18"/>
      <sheetName val="SuBINHDUONGT_01_18"/>
      <sheetName val="MHET1_784028_lan_anh_(2)18"/>
      <sheetName val="UNZA(xuong)T11743972_phuong_(18"/>
      <sheetName val="KIKIT1_784453Ms_Chau__(2)18"/>
      <sheetName val="ASEFOODT_01(vp)_(2)18"/>
      <sheetName val="NAMKIMT12__MS_(2)18"/>
      <sheetName val="KORYOT_T_12_(2)18"/>
      <sheetName val="NHAT_DONG_T1_817035_msDung_(218"/>
      <sheetName val="_COMPASST_01784933_ms_Dung_(218"/>
      <sheetName val="HA_LONG_T12(2)18"/>
      <sheetName val="MBT_T01_(2)18"/>
      <sheetName val="CLARIAN_T1_(2)18"/>
      <sheetName val="URCT_1_767025_Ms_Mai_(2)18"/>
      <sheetName val="bao_cao_t_01_(2)18"/>
      <sheetName val="Cong_ban_1,5_x005f_x0013__18"/>
      <sheetName val="Op_mai_2_x005f_x000c__x005f_x0000_18"/>
      <sheetName val="Op_mai_2_x005f_x005f_x005f_x000c__x005f_x005f_x18"/>
      <sheetName val="Op_mai_2_x005f_x005f_x005f_x005f_x005f_x005f_x036"/>
      <sheetName val="Cong_ban_1,5_x005f_x005f_x005f_x005f_x019"/>
      <sheetName val="Op_mai_2_x005f_x005f_x005f_x000c_18"/>
      <sheetName val="Cong_ban_1,5_x005f_x005f_x005f_x0013_18"/>
      <sheetName val="Km_x005f_x005f_x005f_x0012_77_18"/>
      <sheetName val="Op_mai_2_x005f_x005f_x005f_x005f_x005f_x005f_x037"/>
      <sheetName val="FORM_(c5"/>
      <sheetName val="02_05_075"/>
      <sheetName val="03_05_075"/>
      <sheetName val="04_05_075"/>
      <sheetName val="05_05_075"/>
      <sheetName val="06_05_075"/>
      <sheetName val="07_05_075"/>
      <sheetName val="08_05_075"/>
      <sheetName val="09_05_075"/>
      <sheetName val="10_05_075"/>
      <sheetName val="11_05_075"/>
      <sheetName val="12_05_075"/>
      <sheetName val="14_05_075"/>
      <sheetName val="15_05_075"/>
      <sheetName val="16_05_075"/>
      <sheetName val="17_05_075"/>
      <sheetName val="18_05_075"/>
      <sheetName val="19_05_075"/>
      <sheetName val="21_05_075"/>
      <sheetName val="22_05_075"/>
      <sheetName val="23_05_075"/>
      <sheetName val="24_05_075"/>
      <sheetName val="25_05_075"/>
      <sheetName val="26_05_075"/>
      <sheetName val="28_05_075"/>
      <sheetName val="29_05_075"/>
      <sheetName val="30_05_075"/>
      <sheetName val="31_05_075"/>
      <sheetName val="TLC設定_(2)18"/>
      <sheetName val="Monthly_production_actual5"/>
      <sheetName val="CVden_n$-&amp;_TCT_(1)5"/>
      <sheetName val="Lap_®at_®hÔn5"/>
      <sheetName val="TA_-_TV5"/>
      <sheetName val="Cong ban_1x15"/>
      <sheetName val="Cong0ban_1x1,25"/>
      <sheetName val="CHINH_LONG5"/>
      <sheetName val="CO_KHI_PHO_YEN5"/>
      <sheetName val="DUONG_HAI5"/>
      <sheetName val="in_do5"/>
      <sheetName val="KAYABA_VN_5"/>
      <sheetName val="KK_THANG_LONG5"/>
      <sheetName val="KYB_Malaisia5"/>
      <sheetName val="lam_vien_dn5"/>
      <sheetName val="NGỌC_ĐỨC5"/>
      <sheetName val="STRONG_WAY5"/>
      <sheetName val="SUMITOMO_5"/>
      <sheetName val="TOAN_HUNG5"/>
      <sheetName val="Thiên_hoá5"/>
      <sheetName val="VMEP_HT5"/>
      <sheetName val="VPIC_15"/>
      <sheetName val="CHÍNH_ĐẠT5"/>
      <sheetName val="Sheet1_(2)5"/>
      <sheetName val="OK_50105-K56F-N103-H15"/>
      <sheetName val="5010A-K56-N101_tách5"/>
      <sheetName val="K,uon'_ph55"/>
      <sheetName val="C/c_t)eu5"/>
      <sheetName val="Bi%n_bao5"/>
      <sheetName val="Utilize_machine_yearly_20145"/>
      <sheetName val="[PNT-P3_xls]XXXXX\XX5"/>
      <sheetName val="[PNT-P3_xls]\NT1MC5"/>
      <sheetName val="[PNT-P3_xls]C/c_t)eu5"/>
      <sheetName val="_ong_hop_QL48_-_29"/>
      <sheetName val="Cong_ban_1,5_x005f_x0013__x006"/>
      <sheetName val="Tai_khoan5"/>
      <sheetName val="Thuc_thanh5"/>
      <sheetName val="Chi_tientrano5"/>
      <sheetName val="KHGH_(T11)5"/>
      <sheetName val="Du_toan5"/>
      <sheetName val="dtct_cong5"/>
      <sheetName val="NL_máy5"/>
      <sheetName val="Cong_ban_1,5_x005f_x005f_x0055"/>
      <sheetName val="Op_mai_2_x005f_x000c__x005"/>
      <sheetName val="Op_mai_2_x005f_x005f_x0005"/>
      <sheetName val="Op_mai_2_x005f_x005f_x0055"/>
      <sheetName val="Giao_nhiem_f`5"/>
      <sheetName val="Giao_nhiem_fX5"/>
      <sheetName val="ၔong_hop_QL48_︀ᇕ԰5"/>
      <sheetName val="Giao_nhiem_fr5"/>
      <sheetName val="[PNT-P3_xls][PNT-P3_xls][PNT-P6"/>
      <sheetName val="head_code"/>
      <sheetName val="So_Do21"/>
      <sheetName val="KTTSCD_-_DLNA21"/>
      <sheetName val="lapdat_TB_21"/>
      <sheetName val="TNghiªm_TB_21"/>
      <sheetName val="VËt_liÖu21"/>
      <sheetName val="Lap_®at_®iÖn21"/>
      <sheetName val="TNghiÖm_VL21"/>
      <sheetName val="th_21"/>
      <sheetName val="tien_luong21"/>
      <sheetName val="T_721"/>
      <sheetName val="T_821"/>
      <sheetName val="T8_(2)21"/>
      <sheetName val="T_921"/>
      <sheetName val="T_1021"/>
      <sheetName val="T_1121"/>
      <sheetName val="T_1221"/>
      <sheetName val="T11_21"/>
      <sheetName val="CVden_ngoai_TCT_(1)21"/>
      <sheetName val="CV_den_ngoai_TCT_(2)21"/>
      <sheetName val="CV_den_ngoai_TCT_(3)21"/>
      <sheetName val="QDcua_TGD21"/>
      <sheetName val="QD_cua_HDQT21"/>
      <sheetName val="QD_cua_HDQT_(2)21"/>
      <sheetName val="CV_di_ngoai_tong21"/>
      <sheetName val="CV_di_ngoai_tong_(2)21"/>
      <sheetName val="To_trinh21"/>
      <sheetName val="Giao_nhiem_vu21"/>
      <sheetName val="QDcua_TGD_(2)21"/>
      <sheetName val="Thong_tu21"/>
      <sheetName val="CV_di_trong__tong21"/>
      <sheetName val="nghi_dinh-CP21"/>
      <sheetName val="CV_den_trong_tong21"/>
      <sheetName val="5_nam_(tach)21"/>
      <sheetName val="5_nam_(tach)_(2)21"/>
      <sheetName val="KH_200321"/>
      <sheetName val="TK_11221"/>
      <sheetName val="TK_13121"/>
      <sheetName val="TK_14121"/>
      <sheetName val="TK_15321"/>
      <sheetName val="TK_21121"/>
      <sheetName val="TK_24221"/>
      <sheetName val="TK_33421"/>
      <sheetName val="TK_51121"/>
      <sheetName val="TK_51521"/>
      <sheetName val="TK_91121"/>
      <sheetName val="TK_15421"/>
      <sheetName val="TK_63221"/>
      <sheetName val="KQKD02-2_(2)21"/>
      <sheetName val="KQKD-2_(2)21"/>
      <sheetName val="KQKD_thu200421"/>
      <sheetName val="tæng_hîp21"/>
      <sheetName val="GS01-chi_TM21"/>
      <sheetName val="GS02-thu_TM21"/>
      <sheetName val="GS03-thu_TGNH21"/>
      <sheetName val="GS04-chi_TGNH21"/>
      <sheetName val="GS06-X_kho21"/>
      <sheetName val="GS08-B_hµng21"/>
      <sheetName val="GS09-k_c_VAT_DV21"/>
      <sheetName val="GS10-lai_tien_vay21"/>
      <sheetName val="GS11-_tÝnh_KHTSC§21"/>
      <sheetName val="Km277_21"/>
      <sheetName val="Op_mai_27421"/>
      <sheetName val="Op_mai_27521"/>
      <sheetName val="Op_mai_27621"/>
      <sheetName val="Op_mai_27721"/>
      <sheetName val="Op_mai_27821"/>
      <sheetName val="Op_mai_27921"/>
      <sheetName val="Op_mai_28040"/>
      <sheetName val="Op_mai_28121"/>
      <sheetName val="Op_mai_28221"/>
      <sheetName val="Op_mai_28321"/>
      <sheetName val="Op_mai_28421"/>
      <sheetName val="Op_mai21"/>
      <sheetName val="FORM_hc21"/>
      <sheetName val="FORM_pc21"/>
      <sheetName val="xnt_1_CP21"/>
      <sheetName val="xnt_2_cp21"/>
      <sheetName val="xnt_3_CP21"/>
      <sheetName val="xnt_4_CP21"/>
      <sheetName val="BC_tuan121"/>
      <sheetName val="BC_tuan221"/>
      <sheetName val="BC_tuan321"/>
      <sheetName val="BC_tuan421"/>
      <sheetName val="DSo_NVBH21"/>
      <sheetName val="TH_Ky_Anh21"/>
      <sheetName val="Sheet2_(2)21"/>
      <sheetName val="TH__goi_4-x21"/>
      <sheetName val="Cong_cu21"/>
      <sheetName val="Cong_D7521"/>
      <sheetName val="Cong_D10021"/>
      <sheetName val="Cong_D15021"/>
      <sheetName val="Cong_2D15021"/>
      <sheetName val="Cong_ban_0,7x0,721"/>
      <sheetName val="Cong_ban_0,8x0,821"/>
      <sheetName val="Cong_ban_1x121"/>
      <sheetName val="Cong_ban_1x1,221"/>
      <sheetName val="Cong_ban_1,5x1,521"/>
      <sheetName val="Cong_ban_2x1,521"/>
      <sheetName val="Cong_ban_2x221"/>
      <sheetName val="Cot_thep21"/>
      <sheetName val="Tong_hop_(2)21"/>
      <sheetName val="Km274_-_Km27521"/>
      <sheetName val="Km275_-_Km27621"/>
      <sheetName val="Km276_-_Km27721"/>
      <sheetName val="Km277_-_Km27821"/>
      <sheetName val="Km278_-_Km27921"/>
      <sheetName val="Km279_-_Km28021"/>
      <sheetName val="Km280_-_Km28121"/>
      <sheetName val="Km281_-_Km28221"/>
      <sheetName val="Km282_-_Km28321"/>
      <sheetName val="Km283_-_Km28421"/>
      <sheetName val="Km284_-_Km28521"/>
      <sheetName val="Tong_hop_Op_mai21"/>
      <sheetName val="Km277_-_Km278_21"/>
      <sheetName val="Tong_hop_Matduong21"/>
      <sheetName val="Kluong_phu21"/>
      <sheetName val="Lan_can21"/>
      <sheetName val="Ho_lan21"/>
      <sheetName val="Coc_tieu21"/>
      <sheetName val="Bien_bao21"/>
      <sheetName val="phan_tich_DG21"/>
      <sheetName val="gia_vat_lieu21"/>
      <sheetName val="gia_xe_may21"/>
      <sheetName val="gia_nhan_cong21"/>
      <sheetName val="mau_kiem_ke21"/>
      <sheetName val="quyet_toan_HD_200021"/>
      <sheetName val="quyet_toan_hoa_don_200121"/>
      <sheetName val="kiem_ke_hoa_don_200121"/>
      <sheetName val="QUY_III_0221"/>
      <sheetName val="QUY_IV_0221"/>
      <sheetName val="QUYET_TOAN_0221"/>
      <sheetName val="Tong_hopQ48-121"/>
      <sheetName val="Tong_hop_QL48_-_221"/>
      <sheetName val="Tong_hop_QL4721"/>
      <sheetName val="Tong_hop_QL48_-_321"/>
      <sheetName val="Chi_tiet_don_gia_khoi_phuc21"/>
      <sheetName val="Du_toan_chi_tiet_coc_nuoc21"/>
      <sheetName val="Du_toan_chi_tiet_coc21"/>
      <sheetName val="Phan_tich_don_gia_chi_tiet21"/>
      <sheetName val="Nhap_don_gia_VL_dia_phuong21"/>
      <sheetName val="Luong_mot_ngay_cong_xay_lap21"/>
      <sheetName val="Luong_mot_ngay_cong_khao_sat21"/>
      <sheetName val="xdcb_01-200321"/>
      <sheetName val="CV_den_trong_to聮g21"/>
      <sheetName val="kl_m_m_d21"/>
      <sheetName val="kl_vt_tho21"/>
      <sheetName val="kl_dat21"/>
      <sheetName val="xin_kinh_phi21"/>
      <sheetName val="lan_trai21"/>
      <sheetName val="thuoc_no21"/>
      <sheetName val="so_thuc_pham21"/>
      <sheetName val="Oð_mai_27921"/>
      <sheetName val="Coc_621"/>
      <sheetName val="Deo_nai21"/>
      <sheetName val="CKD_than21"/>
      <sheetName val="CTT_Thong_nhat21"/>
      <sheetName val="CTT_Nui_beo21"/>
      <sheetName val="CTT_cao_son21"/>
      <sheetName val="CTT_Khe_cham21"/>
      <sheetName val="XNxlva_sxthanKCII21"/>
      <sheetName val="Cam_Y_ut_KC21"/>
      <sheetName val="CTxay_lap_mo_CP21"/>
      <sheetName val="CTdo_luong_GDSP21"/>
      <sheetName val="Dong_bac21"/>
      <sheetName val="Cac_cang_UT_mua_than_Dong_bac21"/>
      <sheetName val="cua_hang_vtu21"/>
      <sheetName val="Khach_hang_le_21"/>
      <sheetName val="nhat_ky_521"/>
      <sheetName val="cac_cong_ty_van_tai21"/>
      <sheetName val="Xaylap_21"/>
      <sheetName val="Nhan_cong21"/>
      <sheetName val="XN_121"/>
      <sheetName val="CT_XN121"/>
      <sheetName val="CT_XNCK21"/>
      <sheetName val="S_hai21"/>
      <sheetName val="CT_N0221"/>
      <sheetName val="C_Sap_CT321"/>
      <sheetName val="CT_Csap_CT321"/>
      <sheetName val="Quan_trac21"/>
      <sheetName val="CS_LB21"/>
      <sheetName val="88_HBT21"/>
      <sheetName val="CT_69II21"/>
      <sheetName val="37_HV21"/>
      <sheetName val="CT_VPCP_6tang21"/>
      <sheetName val="Son_nha_kinh_VPCP21"/>
      <sheetName val="CT_VPCP_son21"/>
      <sheetName val="CT_HMVPCP21"/>
      <sheetName val="BAO_CAO_AN21"/>
      <sheetName val="Bao_cao_KQTH_quy_hoach_13521"/>
      <sheetName val="Thang10-2002_21"/>
      <sheetName val="Sheet1_(3)21"/>
      <sheetName val="Km27'_-_Km27821"/>
      <sheetName val="XNxlva_sxthanKCIÉ21"/>
      <sheetName val="cocB40_5B21"/>
      <sheetName val="cocD50_9A21"/>
      <sheetName val="cocD75_1621"/>
      <sheetName val="coc_B80_TD2521"/>
      <sheetName val="P27_B8021"/>
      <sheetName val="Coc23_B8021"/>
      <sheetName val="cong_B80_C421"/>
      <sheetName val="k,_vt_tho21"/>
      <sheetName val="K-280_-_Km28121"/>
      <sheetName val="Km280_࠭_Km28121"/>
      <sheetName val="Xa9lap_21"/>
      <sheetName val="QD_c5a_HDQT_(2)21"/>
      <sheetName val="Km283_-_Jm28421"/>
      <sheetName val="[PNT-P3_xlsUTong_hop_(2)21"/>
      <sheetName val="Km276_-_Ke27721"/>
      <sheetName val="[PNT-P3_xlsUKm279_-_Km28021"/>
      <sheetName val="Khac_DP21"/>
      <sheetName val="Khoi_than_21"/>
      <sheetName val="Song_ban_0,7x0,721"/>
      <sheetName val="Cong_ban_0,8x_,821"/>
      <sheetName val="ct_luong_21"/>
      <sheetName val="Nhap_6T21"/>
      <sheetName val="baocaochinh(qui1_05)_(DC)21"/>
      <sheetName val="Ctuluongq_1_0521"/>
      <sheetName val="BANG_PHAN_BO_qui1_05(DC)21"/>
      <sheetName val="BANG_PHAN_BO_quiII_0521"/>
      <sheetName val="bao_cac_cinh_Qui_II-200521"/>
      <sheetName val="Lap_®at_®hÖn21"/>
      <sheetName val="So_lieu21"/>
      <sheetName val="tt_chu_dong21"/>
      <sheetName val="Tinh_j+cvi21"/>
      <sheetName val="Tinh_MoP21"/>
      <sheetName val="giai_he_221"/>
      <sheetName val="Ton_31_121"/>
      <sheetName val="NhapT_221"/>
      <sheetName val="Xuat_T_221"/>
      <sheetName val="Ton_28_221"/>
      <sheetName val="H_Tra21"/>
      <sheetName val="Hang_CTY_TRA_LAI21"/>
      <sheetName val="Hang_NV_Tra_Lai21"/>
      <sheetName val="VÃt_liÖu21"/>
      <sheetName val="CV_den_trong_to?g21"/>
      <sheetName val="Km280_?_Km28121"/>
      <sheetName val="So_TSCD21"/>
      <sheetName val="Bang_phan_bo_KH_TSCD21"/>
      <sheetName val="The_TSCD21"/>
      <sheetName val="BTH-_P_Chi_21"/>
      <sheetName val="BTH_NVL21"/>
      <sheetName val="NK_SO_CAI21"/>
      <sheetName val="The_tinh_Z21"/>
      <sheetName val="So_CFSXKD21"/>
      <sheetName val="So_TGNH_200221"/>
      <sheetName val="So_quy_TM_200221"/>
      <sheetName val="SCT_NVL21"/>
      <sheetName val="SCT_TK_13121"/>
      <sheetName val="So_theo_doi_thue_GTGT_200221"/>
      <sheetName val="BTH-_P_Thu21"/>
      <sheetName val="Ban_pha_221"/>
      <sheetName val="ESTI_21"/>
      <sheetName val="For_Summary21"/>
      <sheetName val="For_Summary(KG)21"/>
      <sheetName val="PP_Cloth21"/>
      <sheetName val="Mix-PP_Cloth21"/>
      <sheetName val="Material_Price-PP21"/>
      <sheetName val="TL33-13_1421"/>
      <sheetName val="TL033_,2,421"/>
      <sheetName val="TL_0331,221"/>
      <sheetName val="T[_13121"/>
      <sheetName val="Thang_0721"/>
      <sheetName val="mua_vao21"/>
      <sheetName val="chi_phi_21"/>
      <sheetName val="ban_ra_10%21"/>
      <sheetName val="Don_gia21"/>
      <sheetName val="Nhap_du_lieu21"/>
      <sheetName val="7000_00021"/>
      <sheetName val="Tong_(op21"/>
      <sheetName val="Coc_4ieu21"/>
      <sheetName val="QD_cua_21"/>
      <sheetName val="Du_tnan_chi_tiet_coc_nuoc21"/>
      <sheetName val="Giao_nhÿÿÿÿvu21"/>
      <sheetName val="K43+0_00_-_338_Trai21"/>
      <sheetName val="K_O21"/>
      <sheetName val="xang__clc21"/>
      <sheetName val="GS08)B_hµng21"/>
      <sheetName val="t01_0621"/>
      <sheetName val="TNghiÖ-_VL21"/>
      <sheetName val="Giao_nhie-_vu21"/>
      <sheetName val="Ho_la_21"/>
      <sheetName val="O0_mai_27921"/>
      <sheetName val="5_nam_(tac`)_(2)21"/>
      <sheetName val="D%o_nai21"/>
      <sheetName val="CTT_cao_so_21"/>
      <sheetName val="XNxlva_sxdhanKCII21"/>
      <sheetName val="DG_21"/>
      <sheetName val="Khach_iang_le_21"/>
      <sheetName val="[PNT-P3_xlsѝKQKDKT'04-121"/>
      <sheetName val="Tong_hopQ48­121"/>
      <sheetName val="Tong_hop_ၑL48_-_221"/>
      <sheetName val="Tong_hop$Op_mai21"/>
      <sheetName val="ၔong_hop_QL48_-_221"/>
      <sheetName val="Tong_hop_xuat_kho_nvl20"/>
      <sheetName val="Xuat_kho20"/>
      <sheetName val="Tong_hop_so_lieu_tai_nhap_kho20"/>
      <sheetName val="tai_nhap_kho20"/>
      <sheetName val="Nhap_kho20"/>
      <sheetName val="Tong_ket_nhap_kh520"/>
      <sheetName val="Tong_ket_nhap_kh¸20"/>
      <sheetName val="Mp_mai_27520"/>
      <sheetName val="Tong_ket_nhap_khÈ20"/>
      <sheetName val="Diem_mon_hoc20"/>
      <sheetName val="Tong_hop_diem20"/>
      <sheetName val="HoTen-khong_duoc_xoa20"/>
      <sheetName val="Giao_nhiem_fu20"/>
      <sheetName val="QDcea_TGD_(2)20"/>
      <sheetName val="Tkng_hop_QL48_-_220"/>
      <sheetName val="Thue_NK20"/>
      <sheetName val="Hang_NK20"/>
      <sheetName val="Jet1-_CP_3220"/>
      <sheetName val="Jet2-_Binh_Minh_0120"/>
      <sheetName val="Tkng_hop_QL48_-_520"/>
      <sheetName val="Tong_ket_nhap_khà20"/>
      <sheetName val="Tong_ket_nhap_kh20"/>
      <sheetName val="Tong_ket_nhap_khÐ20"/>
      <sheetName val="Tong_ket_nhap_khX20"/>
      <sheetName val="Tong_ket_nhap_kh(20"/>
      <sheetName val="Tong_ket_nhap_kh20"/>
      <sheetName val="Tong_ket_nhap_kh°20"/>
      <sheetName val="Tong_ket_nhap_kh20"/>
      <sheetName val="Tong_ket_nhap_kh20"/>
      <sheetName val="Tong_ket_nhap_khø20"/>
      <sheetName val="Tong_ket_nhap_kh@20"/>
      <sheetName val="Tong_ket_nhap_kh¨20"/>
      <sheetName val="Tong_ket_nhap_khH20"/>
      <sheetName val="Tong_ket_nhap_khp20"/>
      <sheetName val="Tong_ket_nhap_kh;20"/>
      <sheetName val="Tong_ket_nhap_khþ20"/>
      <sheetName val="Tong_ket_nhap_kh020"/>
      <sheetName val="QD_cua_HDQ²??)20"/>
      <sheetName val="Tong_ket_nhap_kh_20"/>
      <sheetName val="Tong_ket_nhap_kho20"/>
      <sheetName val="Tong_ket20"/>
      <sheetName val="cac_ma_can_huy20"/>
      <sheetName val="Hang_hong20"/>
      <sheetName val="Tham_khao20"/>
      <sheetName val="hang_khong_co_packing20"/>
      <sheetName val="Du_lich20"/>
      <sheetName val="Tong_ket_nhap_kh820"/>
      <sheetName val="P_I20"/>
      <sheetName val="Tong_ket_nhap_khª20"/>
      <sheetName val="Tong_ket_nhap_kh`20"/>
      <sheetName val="tt_chu_don20"/>
      <sheetName val="CVden_nw8ai_TCT_(1)20"/>
      <sheetName val="Bang_VL20"/>
      <sheetName val="VL(No_V-c)20"/>
      <sheetName val="He_so20"/>
      <sheetName val="PL_Vua20"/>
      <sheetName val="Chitieu-dam_cac_loai20"/>
      <sheetName val="DG_Dam20"/>
      <sheetName val="DG_chung20"/>
      <sheetName val="VL-dac_chung20"/>
      <sheetName val="CT_1md_&amp;_dau_cong20"/>
      <sheetName val="CT_cong20"/>
      <sheetName val="dg_cong20"/>
      <sheetName val="FORM_jc20"/>
      <sheetName val="Tong_ket_nhap_kh20"/>
      <sheetName val="Cong_ban_1,5„—謀20"/>
      <sheetName val="Tong_hnp_QL4720"/>
      <sheetName val="Cong_ban_0,7p0,720"/>
      <sheetName val="Km275_-_Ke27620"/>
      <sheetName val="Km280_-_Km2(120"/>
      <sheetName val="TH_Ky_Afh20"/>
      <sheetName val="[PNT-P3_xls?KQKDKT'04-120"/>
      <sheetName val="MTO_REV_2(ARMOR)20"/>
      <sheetName val="Ther_cao_20"/>
      <sheetName val="So_NVL20"/>
      <sheetName val="Nhat_ký_chung20"/>
      <sheetName val="So_13120"/>
      <sheetName val="So_33120"/>
      <sheetName val="So_13320"/>
      <sheetName val="So_333120"/>
      <sheetName val="So_33420"/>
      <sheetName val="So_91120"/>
      <sheetName val="So_42120"/>
      <sheetName val="Op?mai_28020"/>
      <sheetName val="QD_cua_HDQ²??€)20"/>
      <sheetName val="Tkng_hop_QL48_-_20"/>
      <sheetName val="Tong_ket_nhap_khB20"/>
      <sheetName val="Cong_&quot;an_0,7x0,720"/>
      <sheetName val="Km282_-_Kl28320"/>
      <sheetName val="Tong_hop_Op_m!i20"/>
      <sheetName val="Part_Name_&amp;_Model20"/>
      <sheetName val="Cac_cang_UT_mua_thal_Dong_bac20"/>
      <sheetName val="Tong_ket_nhap_kh¬20"/>
      <sheetName val="Tong_ket_nhap_khÜ20"/>
      <sheetName val="Tong_ket_nhap_khl20"/>
      <sheetName val="MTP_WS_9_May_201120"/>
      <sheetName val="WS_for_MRP_25_Aug20"/>
      <sheetName val="WS_for_MRP_15_Sept20"/>
      <sheetName val="WS_for_MRP_29_Sept20"/>
      <sheetName val="WS_for_MRP_13_Oct20"/>
      <sheetName val="WS_for_MRP_27_Oct20"/>
      <sheetName val="WS_for_MRP_10_Nov20"/>
      <sheetName val="WS_for_MRP_8_Dec-REV20"/>
      <sheetName val="WS_for_MRP_21_Dec20"/>
      <sheetName val="WS_for_MRP_5_Jan20"/>
      <sheetName val="WS_for_MRP_18_Jan20"/>
      <sheetName val="WS_for_MRP_9_Feb20"/>
      <sheetName val="WS_for_MRP_23_Feb20"/>
      <sheetName val="WS_for_MRP_8_Mar20"/>
      <sheetName val="Compared_TT-LT20"/>
      <sheetName val="Export_FC20"/>
      <sheetName val="So_sanh_voi_bang_sang_nay_gui20"/>
      <sheetName val="Cong_baj_2x1,520"/>
      <sheetName val="MTO_REV_020"/>
      <sheetName val="?ong_hop_QL48_-_219"/>
      <sheetName val="7_THAI_NGUYEN19"/>
      <sheetName val="INPUT_DATA19"/>
      <sheetName val="Op_mai_2_x005f_x000c_19"/>
      <sheetName val="Cong_ban_1,5_x005f_x0013_19"/>
      <sheetName val="Km_x005f_x0012_77_19"/>
      <sheetName val="Cong_ban_1,5_x005f_x0013__x005f_x0000_19"/>
      <sheetName val="PDcua_TGD19"/>
      <sheetName val="CV_di_ngoai_tnng_(2)19"/>
      <sheetName val="Tk_triNh19"/>
      <sheetName val="Gian_nhiem_vu19"/>
      <sheetName val="QD!ua_TGD_(2)19"/>
      <sheetName val="Tuongcha_19"/>
      <sheetName val="5_lam_(tach)_(2)19"/>
      <sheetName val="TK_13419"/>
      <sheetName val="Tong_hop_Mctduong19"/>
      <sheetName val="Cong_ban_1,5„—԰6"/>
      <sheetName val="dongia_(2)7"/>
      <sheetName val="Tong_ket_nhap_kh7"/>
      <sheetName val="Tong_ket_nhap_kh&lt;7"/>
      <sheetName val="FUONDER_TAN_UYEN_T1219"/>
      <sheetName val="_CHIEU_XA__T0119"/>
      <sheetName val="T__13119"/>
      <sheetName val="_PNT-P3_xlsUTong_hop_(2)19"/>
      <sheetName val="_PNT-P3_xlsUKm279_-_Km28019"/>
      <sheetName val="_âO20"/>
      <sheetName val="_âOŽ20"/>
      <sheetName val="PNghiÖm_VL8"/>
      <sheetName val="Tong_hop_?L48_-_26"/>
      <sheetName val="8__Painting_&amp;_Alumite8"/>
      <sheetName val="CV_den_trong_to_g19"/>
      <sheetName val="QD_cua_HDQ²19"/>
      <sheetName val="Km280___Km28119"/>
      <sheetName val="_PNT-P3_xlsѝKQKDKT'04-119"/>
      <sheetName val="Op_mai_28041"/>
      <sheetName val="QD_cua_HDQ²__)19"/>
      <sheetName val="QD_cua_HDQ²__€)19"/>
      <sheetName val="_PNT-P3_xls_KQKDKT'04-119"/>
      <sheetName val="Cong_ban_1,5_x005f_x005f_x005f_x0013__x19"/>
      <sheetName val="Nov19_Plan19"/>
      <sheetName val="ANH_KHANH_DONG_NAI_T12_(2)19"/>
      <sheetName val="XANG_DAU_K519"/>
      <sheetName val="ANH_HAI_T0119"/>
      <sheetName val="NAVITRAN_T119"/>
      <sheetName val="VAN_PHU_T0119"/>
      <sheetName val="DUONG_BDT_11__823282ms_Hao19"/>
      <sheetName val="CKTANDINHT1_782346_Huong_(2)19"/>
      <sheetName val="UNZAT01743972-_Phuong(vp)_(2)19"/>
      <sheetName val="LONGVANT12_759469_Ms_Van_(2)19"/>
      <sheetName val="GO_THUAN_AN_T_01_784026_(2)19"/>
      <sheetName val="COMPOSIITE_SAI_SON_T_1(2)19"/>
      <sheetName val="PEMARAT01_(2)19"/>
      <sheetName val="SYSTEMT1_780851-Ms_thao_(2)19"/>
      <sheetName val="PUKYONG_T119"/>
      <sheetName val="ASIAPAINT_T1119"/>
      <sheetName val="SEUNGBO_T11_782173_Ms_Suong_(19"/>
      <sheetName val="_CHAN_NUOIT12750622_Ms_Tinh_(19"/>
      <sheetName val="NS_t01784465_Ms_quyen_(2)19"/>
      <sheetName val="POMINAT01__(2)19"/>
      <sheetName val="COTTOT01_711018_Ms_nuong_(2)19"/>
      <sheetName val="SuBINHDUONGT_01_19"/>
      <sheetName val="MHET1_784028_lan_anh_(2)19"/>
      <sheetName val="UNZA(xuong)T11743972_phuong_(19"/>
      <sheetName val="KIKIT1_784453Ms_Chau__(2)19"/>
      <sheetName val="ASEFOODT_01(vp)_(2)19"/>
      <sheetName val="NAMKIMT12__MS_(2)19"/>
      <sheetName val="KORYOT_T_12_(2)19"/>
      <sheetName val="NHAT_DONG_T1_817035_msDung_(219"/>
      <sheetName val="_COMPASST_01784933_ms_Dung_(219"/>
      <sheetName val="HA_LONG_T12(2)19"/>
      <sheetName val="MBT_T01_(2)19"/>
      <sheetName val="CLARIAN_T1_(2)19"/>
      <sheetName val="URCT_1_767025_Ms_Mai_(2)19"/>
      <sheetName val="bao_cao_t_01_(2)19"/>
      <sheetName val="Cong_ban_1,5_x005f_x0013__19"/>
      <sheetName val="Op_mai_2_x005f_x000c__x005f_x0000_19"/>
      <sheetName val="Op_mai_2_x005f_x005f_x005f_x000c__x005f_x005f_x19"/>
      <sheetName val="Op_mai_2_x005f_x005f_x005f_x005f_x005f_x005f_x038"/>
      <sheetName val="Cong_ban_1,5_x005f_x005f_x005f_x005f_x020"/>
      <sheetName val="Op_mai_2_x005f_x005f_x005f_x000c_19"/>
      <sheetName val="Cong_ban_1,5_x005f_x005f_x005f_x0013_19"/>
      <sheetName val="Km_x005f_x005f_x005f_x0012_77_19"/>
      <sheetName val="Op_mai_2_x005f_x005f_x005f_x005f_x005f_x005f_x039"/>
      <sheetName val="FORM_(c6"/>
      <sheetName val="02_05_076"/>
      <sheetName val="03_05_076"/>
      <sheetName val="04_05_076"/>
      <sheetName val="05_05_076"/>
      <sheetName val="06_05_076"/>
      <sheetName val="07_05_076"/>
      <sheetName val="08_05_076"/>
      <sheetName val="09_05_076"/>
      <sheetName val="10_05_076"/>
      <sheetName val="11_05_076"/>
      <sheetName val="12_05_076"/>
      <sheetName val="14_05_076"/>
      <sheetName val="15_05_076"/>
      <sheetName val="16_05_076"/>
      <sheetName val="17_05_076"/>
      <sheetName val="18_05_076"/>
      <sheetName val="19_05_076"/>
      <sheetName val="21_05_076"/>
      <sheetName val="22_05_076"/>
      <sheetName val="23_05_076"/>
      <sheetName val="24_05_076"/>
      <sheetName val="25_05_076"/>
      <sheetName val="26_05_076"/>
      <sheetName val="28_05_076"/>
      <sheetName val="29_05_076"/>
      <sheetName val="30_05_076"/>
      <sheetName val="31_05_076"/>
      <sheetName val="TLC設定_(2)19"/>
      <sheetName val="Monthly_production_actual6"/>
      <sheetName val="CVden_n$-&amp;_TCT_(1)6"/>
      <sheetName val="Lap_®at_®hÔn6"/>
      <sheetName val="TA_-_TV6"/>
      <sheetName val="Cong ban_1x16"/>
      <sheetName val="Cong0ban_1x1,26"/>
      <sheetName val="CHINH_LONG6"/>
      <sheetName val="CO_KHI_PHO_YEN6"/>
      <sheetName val="DUONG_HAI6"/>
      <sheetName val="in_do6"/>
      <sheetName val="KAYABA_VN_6"/>
      <sheetName val="KK_THANG_LONG6"/>
      <sheetName val="KYB_Malaisia6"/>
      <sheetName val="lam_vien_dn6"/>
      <sheetName val="NGỌC_ĐỨC6"/>
      <sheetName val="STRONG_WAY6"/>
      <sheetName val="SUMITOMO_6"/>
      <sheetName val="TOAN_HUNG6"/>
      <sheetName val="Thiên_hoá6"/>
      <sheetName val="VMEP_HT6"/>
      <sheetName val="VPIC_16"/>
      <sheetName val="CHÍNH_ĐẠT6"/>
      <sheetName val="Sheet1_(2)6"/>
      <sheetName val="OK_50105-K56F-N103-H16"/>
      <sheetName val="5010A-K56-N101_tách6"/>
      <sheetName val="K,uon'_ph56"/>
      <sheetName val="C/c_t)eu6"/>
      <sheetName val="Bi%n_bao6"/>
      <sheetName val="Utilize_machine_yearly_20146"/>
      <sheetName val="[PNT-P3_xls]XXXXX\XX6"/>
      <sheetName val="[PNT-P3_xls]\NT1MC6"/>
      <sheetName val="[PNT-P3_xls]C/c_t)eu6"/>
      <sheetName val="_ong_hop_QL48_-_210"/>
      <sheetName val="Cong_ban_1,5_x005f_x0013__x007"/>
      <sheetName val="Tai_khoan6"/>
      <sheetName val="Thuc_thanh6"/>
      <sheetName val="Chi_tientrano6"/>
      <sheetName val="KHGH_(T11)6"/>
      <sheetName val="Du_toan6"/>
      <sheetName val="dtct_cong6"/>
      <sheetName val="NL_máy6"/>
      <sheetName val="Cong_ban_1,5_x005f_x005f_x0056"/>
      <sheetName val="Op_mai_2_x005f_x000c__x006"/>
      <sheetName val="Op_mai_2_x005f_x005f_x0006"/>
      <sheetName val="Op_mai_2_x005f_x005f_x0056"/>
      <sheetName val="Giao_nhiem_f`6"/>
      <sheetName val="Giao_nhiem_fX6"/>
      <sheetName val="ၔong_hop_QL48_︀ᇕ԰6"/>
      <sheetName val="Giao_nhiem_fr6"/>
      <sheetName val="[PNT-P3_xls][PNT-P3_xls][PNT-P7"/>
      <sheetName val="So_Do22"/>
      <sheetName val="KTTSCD_-_DLNA22"/>
      <sheetName val="lapdat_TB_22"/>
      <sheetName val="TNghiªm_TB_22"/>
      <sheetName val="VËt_liÖu22"/>
      <sheetName val="Lap_®at_®iÖn22"/>
      <sheetName val="TNghiÖm_VL22"/>
      <sheetName val="th_22"/>
      <sheetName val="tien_luong22"/>
      <sheetName val="T_722"/>
      <sheetName val="T_822"/>
      <sheetName val="T8_(2)22"/>
      <sheetName val="T_922"/>
      <sheetName val="T_1022"/>
      <sheetName val="T_1122"/>
      <sheetName val="T_1222"/>
      <sheetName val="T11_22"/>
      <sheetName val="CVden_ngoai_TCT_(1)22"/>
      <sheetName val="CV_den_ngoai_TCT_(2)22"/>
      <sheetName val="CV_den_ngoai_TCT_(3)22"/>
      <sheetName val="QDcua_TGD22"/>
      <sheetName val="QD_cua_HDQT22"/>
      <sheetName val="QD_cua_HDQT_(2)22"/>
      <sheetName val="CV_di_ngoai_tong22"/>
      <sheetName val="CV_di_ngoai_tong_(2)22"/>
      <sheetName val="To_trinh22"/>
      <sheetName val="Giao_nhiem_vu22"/>
      <sheetName val="QDcua_TGD_(2)22"/>
      <sheetName val="Thong_tu22"/>
      <sheetName val="CV_di_trong__tong22"/>
      <sheetName val="nghi_dinh-CP22"/>
      <sheetName val="CV_den_trong_tong22"/>
      <sheetName val="5_nam_(tach)22"/>
      <sheetName val="5_nam_(tach)_(2)22"/>
      <sheetName val="KH_200322"/>
      <sheetName val="TK_11222"/>
      <sheetName val="TK_13122"/>
      <sheetName val="TK_14122"/>
      <sheetName val="TK_15322"/>
      <sheetName val="TK_21122"/>
      <sheetName val="TK_24222"/>
      <sheetName val="TK_33422"/>
      <sheetName val="TK_51122"/>
      <sheetName val="TK_51522"/>
      <sheetName val="TK_91122"/>
      <sheetName val="TK_15422"/>
      <sheetName val="TK_63222"/>
      <sheetName val="KQKD02-2_(2)22"/>
      <sheetName val="KQKD-2_(2)22"/>
      <sheetName val="KQKD_thu200422"/>
      <sheetName val="tæng_hîp22"/>
      <sheetName val="GS01-chi_TM22"/>
      <sheetName val="GS02-thu_TM22"/>
      <sheetName val="GS03-thu_TGNH22"/>
      <sheetName val="GS04-chi_TGNH22"/>
      <sheetName val="GS06-X_kho22"/>
      <sheetName val="GS08-B_hµng22"/>
      <sheetName val="GS09-k_c_VAT_DV22"/>
      <sheetName val="GS10-lai_tien_vay22"/>
      <sheetName val="GS11-_tÝnh_KHTSC§22"/>
      <sheetName val="Km277_22"/>
      <sheetName val="Op_mai_27422"/>
      <sheetName val="Op_mai_27522"/>
      <sheetName val="Op_mai_27622"/>
      <sheetName val="Op_mai_27722"/>
      <sheetName val="Op_mai_27822"/>
      <sheetName val="Op_mai_27922"/>
      <sheetName val="Op_mai_28042"/>
      <sheetName val="Op_mai_28122"/>
      <sheetName val="Op_mai_28222"/>
      <sheetName val="Op_mai_28322"/>
      <sheetName val="Op_mai_28422"/>
      <sheetName val="Op_mai22"/>
      <sheetName val="FORM_hc22"/>
      <sheetName val="FORM_pc22"/>
      <sheetName val="xnt_1_CP22"/>
      <sheetName val="xnt_2_cp22"/>
      <sheetName val="xnt_3_CP22"/>
      <sheetName val="xnt_4_CP22"/>
      <sheetName val="BC_tuan122"/>
      <sheetName val="BC_tuan222"/>
      <sheetName val="BC_tuan322"/>
      <sheetName val="BC_tuan422"/>
      <sheetName val="DSo_NVBH22"/>
      <sheetName val="TH_Ky_Anh22"/>
      <sheetName val="Sheet2_(2)22"/>
      <sheetName val="TH__goi_4-x22"/>
      <sheetName val="Cong_cu22"/>
      <sheetName val="Cong_D7522"/>
      <sheetName val="Cong_D10022"/>
      <sheetName val="Cong_D15022"/>
      <sheetName val="Cong_2D15022"/>
      <sheetName val="Cong_ban_0,7x0,722"/>
      <sheetName val="Cong_ban_0,8x0,822"/>
      <sheetName val="Cong_ban_1x122"/>
      <sheetName val="Cong_ban_1x1,222"/>
      <sheetName val="Cong_ban_1,5x1,522"/>
      <sheetName val="Cong_ban_2x1,522"/>
      <sheetName val="Cong_ban_2x222"/>
      <sheetName val="Cot_thep22"/>
      <sheetName val="Tong_hop_(2)22"/>
      <sheetName val="Km274_-_Km27522"/>
      <sheetName val="Km275_-_Km27622"/>
      <sheetName val="Km276_-_Km27722"/>
      <sheetName val="Km277_-_Km27822"/>
      <sheetName val="Km278_-_Km27922"/>
      <sheetName val="Km279_-_Km28022"/>
      <sheetName val="Km280_-_Km28122"/>
      <sheetName val="Km281_-_Km28222"/>
      <sheetName val="Km282_-_Km28322"/>
      <sheetName val="Km283_-_Km28422"/>
      <sheetName val="Km284_-_Km28522"/>
      <sheetName val="Tong_hop_Op_mai22"/>
      <sheetName val="Km277_-_Km278_22"/>
      <sheetName val="Tong_hop_Matduong22"/>
      <sheetName val="Kluong_phu22"/>
      <sheetName val="Lan_can22"/>
      <sheetName val="Ho_lan22"/>
      <sheetName val="Coc_tieu22"/>
      <sheetName val="Bien_bao22"/>
      <sheetName val="phan_tich_DG22"/>
      <sheetName val="gia_vat_lieu22"/>
      <sheetName val="gia_xe_may22"/>
      <sheetName val="gia_nhan_cong22"/>
      <sheetName val="mau_kiem_ke22"/>
      <sheetName val="quyet_toan_HD_200022"/>
      <sheetName val="quyet_toan_hoa_don_200122"/>
      <sheetName val="kiem_ke_hoa_don_200122"/>
      <sheetName val="QUY_III_0222"/>
      <sheetName val="QUY_IV_0222"/>
      <sheetName val="QUYET_TOAN_0222"/>
      <sheetName val="Tong_hopQ48-122"/>
      <sheetName val="Tong_hop_QL48_-_222"/>
      <sheetName val="Tong_hop_QL4722"/>
      <sheetName val="Tong_hop_QL48_-_322"/>
      <sheetName val="Chi_tiet_don_gia_khoi_phuc22"/>
      <sheetName val="Du_toan_chi_tiet_coc_nuoc22"/>
      <sheetName val="Du_toan_chi_tiet_coc22"/>
      <sheetName val="Phan_tich_don_gia_chi_tiet22"/>
      <sheetName val="Nhap_don_gia_VL_dia_phuong22"/>
      <sheetName val="Luong_mot_ngay_cong_xay_lap22"/>
      <sheetName val="Luong_mot_ngay_cong_khao_sat22"/>
      <sheetName val="xdcb_01-200322"/>
      <sheetName val="CV_den_trong_to聮g22"/>
      <sheetName val="kl_m_m_d22"/>
      <sheetName val="kl_vt_tho22"/>
      <sheetName val="kl_dat22"/>
      <sheetName val="xin_kinh_phi22"/>
      <sheetName val="lan_trai22"/>
      <sheetName val="thuoc_no22"/>
      <sheetName val="so_thuc_pham22"/>
      <sheetName val="Oð_mai_27922"/>
      <sheetName val="Coc_622"/>
      <sheetName val="Deo_nai22"/>
      <sheetName val="CKD_than22"/>
      <sheetName val="CTT_Thong_nhat22"/>
      <sheetName val="CTT_Nui_beo22"/>
      <sheetName val="CTT_cao_son22"/>
      <sheetName val="CTT_Khe_cham22"/>
      <sheetName val="XNxlva_sxthanKCII22"/>
      <sheetName val="Cam_Y_ut_KC22"/>
      <sheetName val="CTxay_lap_mo_CP22"/>
      <sheetName val="CTdo_luong_GDSP22"/>
      <sheetName val="Dong_bac22"/>
      <sheetName val="Cac_cang_UT_mua_than_Dong_bac22"/>
      <sheetName val="cua_hang_vtu22"/>
      <sheetName val="Khach_hang_le_22"/>
      <sheetName val="nhat_ky_522"/>
      <sheetName val="cac_cong_ty_van_tai22"/>
      <sheetName val="Xaylap_22"/>
      <sheetName val="Nhan_cong22"/>
      <sheetName val="XN_122"/>
      <sheetName val="CT_XN122"/>
      <sheetName val="CT_XNCK22"/>
      <sheetName val="S_hai22"/>
      <sheetName val="CT_N0222"/>
      <sheetName val="C_Sap_CT322"/>
      <sheetName val="CT_Csap_CT322"/>
      <sheetName val="Quan_trac22"/>
      <sheetName val="CS_LB22"/>
      <sheetName val="88_HBT22"/>
      <sheetName val="CT_69II22"/>
      <sheetName val="37_HV22"/>
      <sheetName val="CT_VPCP_6tang22"/>
      <sheetName val="Son_nha_kinh_VPCP22"/>
      <sheetName val="CT_VPCP_son22"/>
      <sheetName val="CT_HMVPCP22"/>
      <sheetName val="BAO_CAO_AN22"/>
      <sheetName val="Bao_cao_KQTH_quy_hoach_13522"/>
      <sheetName val="Thang10-2002_22"/>
      <sheetName val="Sheet1_(3)22"/>
      <sheetName val="Km27'_-_Km27822"/>
      <sheetName val="XNxlva_sxthanKCIÉ22"/>
      <sheetName val="cocB40_5B22"/>
      <sheetName val="cocD50_9A22"/>
      <sheetName val="cocD75_1622"/>
      <sheetName val="coc_B80_TD2522"/>
      <sheetName val="P27_B8022"/>
      <sheetName val="Coc23_B8022"/>
      <sheetName val="cong_B80_C422"/>
      <sheetName val="k,_vt_tho22"/>
      <sheetName val="K-280_-_Km28122"/>
      <sheetName val="Km280_࠭_Km28122"/>
      <sheetName val="Xa9lap_22"/>
      <sheetName val="QD_c5a_HDQT_(2)22"/>
      <sheetName val="Km283_-_Jm28422"/>
      <sheetName val="[PNT-P3_xlsUTong_hop_(2)22"/>
      <sheetName val="Km276_-_Ke27722"/>
      <sheetName val="[PNT-P3_xlsUKm279_-_Km28022"/>
      <sheetName val="Khac_DP22"/>
      <sheetName val="Khoi_than_22"/>
      <sheetName val="Song_ban_0,7x0,722"/>
      <sheetName val="Cong_ban_0,8x_,822"/>
      <sheetName val="ct_luong_22"/>
      <sheetName val="Nhap_6T22"/>
      <sheetName val="baocaochinh(qui1_05)_(DC)22"/>
      <sheetName val="Ctuluongq_1_0522"/>
      <sheetName val="BANG_PHAN_BO_qui1_05(DC)22"/>
      <sheetName val="BANG_PHAN_BO_quiII_0522"/>
      <sheetName val="bao_cac_cinh_Qui_II-200522"/>
      <sheetName val="Lap_®at_®hÖn22"/>
      <sheetName val="So_lieu22"/>
      <sheetName val="tt_chu_dong22"/>
      <sheetName val="Tinh_j+cvi22"/>
      <sheetName val="Tinh_MoP22"/>
      <sheetName val="giai_he_222"/>
      <sheetName val="Ton_31_122"/>
      <sheetName val="NhapT_222"/>
      <sheetName val="Xuat_T_222"/>
      <sheetName val="Ton_28_222"/>
      <sheetName val="H_Tra22"/>
      <sheetName val="Hang_CTY_TRA_LAI22"/>
      <sheetName val="Hang_NV_Tra_Lai22"/>
      <sheetName val="VÃt_liÖu22"/>
      <sheetName val="CV_den_trong_to?g22"/>
      <sheetName val="Km280_?_Km28122"/>
      <sheetName val="So_TSCD22"/>
      <sheetName val="Bang_phan_bo_KH_TSCD22"/>
      <sheetName val="The_TSCD22"/>
      <sheetName val="BTH-_P_Chi_22"/>
      <sheetName val="BTH_NVL22"/>
      <sheetName val="NK_SO_CAI22"/>
      <sheetName val="The_tinh_Z22"/>
      <sheetName val="So_CFSXKD22"/>
      <sheetName val="So_TGNH_200222"/>
      <sheetName val="So_quy_TM_200222"/>
      <sheetName val="SCT_NVL22"/>
      <sheetName val="SCT_TK_13122"/>
      <sheetName val="So_theo_doi_thue_GTGT_200222"/>
      <sheetName val="BTH-_P_Thu22"/>
      <sheetName val="Ban_pha_222"/>
      <sheetName val="ESTI_22"/>
      <sheetName val="For_Summary22"/>
      <sheetName val="For_Summary(KG)22"/>
      <sheetName val="PP_Cloth22"/>
      <sheetName val="Mix-PP_Cloth22"/>
      <sheetName val="Material_Price-PP22"/>
      <sheetName val="TL33-13_1422"/>
      <sheetName val="TL033_,2,422"/>
      <sheetName val="TL_0331,222"/>
      <sheetName val="T[_13122"/>
      <sheetName val="Thang_0722"/>
      <sheetName val="mua_vao22"/>
      <sheetName val="chi_phi_22"/>
      <sheetName val="ban_ra_10%22"/>
      <sheetName val="Don_gia22"/>
      <sheetName val="Nhap_du_lieu22"/>
      <sheetName val="7000_00022"/>
      <sheetName val="Tong_(op22"/>
      <sheetName val="Coc_4ieu22"/>
      <sheetName val="QD_cua_22"/>
      <sheetName val="Du_tnan_chi_tiet_coc_nuoc22"/>
      <sheetName val="Giao_nhÿÿÿÿvu22"/>
      <sheetName val="K43+0_00_-_338_Trai22"/>
      <sheetName val="K_O22"/>
      <sheetName val="xang__clc22"/>
      <sheetName val="GS08)B_hµng22"/>
      <sheetName val="t01_0622"/>
      <sheetName val="TNghiÖ-_VL22"/>
      <sheetName val="Giao_nhie-_vu22"/>
      <sheetName val="Ho_la_22"/>
      <sheetName val="O0_mai_27922"/>
      <sheetName val="5_nam_(tac`)_(2)22"/>
      <sheetName val="D%o_nai22"/>
      <sheetName val="CTT_cao_so_22"/>
      <sheetName val="XNxlva_sxdhanKCII22"/>
      <sheetName val="DG_22"/>
      <sheetName val="Khach_iang_le_22"/>
      <sheetName val="[PNT-P3_xlsѝKQKDKT'04-122"/>
      <sheetName val="Tong_hopQ48­122"/>
      <sheetName val="Tong_hop_ၑL48_-_222"/>
      <sheetName val="Tong_hop$Op_mai22"/>
      <sheetName val="ၔong_hop_QL48_-_222"/>
      <sheetName val="Tong_hop_xuat_kho_nvl21"/>
      <sheetName val="Xuat_kho21"/>
      <sheetName val="Tong_hop_so_lieu_tai_nhap_kho21"/>
      <sheetName val="tai_nhap_kho21"/>
      <sheetName val="Nhap_kho21"/>
      <sheetName val="Tong_ket_nhap_kh521"/>
      <sheetName val="Tong_ket_nhap_kh¸21"/>
      <sheetName val="Mp_mai_27521"/>
      <sheetName val="Tong_ket_nhap_khÈ21"/>
      <sheetName val="Diem_mon_hoc21"/>
      <sheetName val="Tong_hop_diem21"/>
      <sheetName val="HoTen-khong_duoc_xoa21"/>
      <sheetName val="Giao_nhiem_fu21"/>
      <sheetName val="QDcea_TGD_(2)21"/>
      <sheetName val="Tkng_hop_QL48_-_221"/>
      <sheetName val="Thue_NK21"/>
      <sheetName val="Hang_NK21"/>
      <sheetName val="Jet1-_CP_3221"/>
      <sheetName val="Jet2-_Binh_Minh_0121"/>
      <sheetName val="Tkng_hop_QL48_-_521"/>
      <sheetName val="Tong_ket_nhap_khà21"/>
      <sheetName val="Tong_ket_nhap_kh21"/>
      <sheetName val="Tong_ket_nhap_khÐ21"/>
      <sheetName val="Tong_ket_nhap_khX21"/>
      <sheetName val="Tong_ket_nhap_kh(21"/>
      <sheetName val="Tong_ket_nhap_kh21"/>
      <sheetName val="Tong_ket_nhap_kh°21"/>
      <sheetName val="Tong_ket_nhap_kh21"/>
      <sheetName val="Tong_ket_nhap_kh21"/>
      <sheetName val="Tong_ket_nhap_khø21"/>
      <sheetName val="Tong_ket_nhap_kh@21"/>
      <sheetName val="Tong_ket_nhap_kh¨21"/>
      <sheetName val="Tong_ket_nhap_khH21"/>
      <sheetName val="Tong_ket_nhap_khp21"/>
      <sheetName val="Tong_ket_nhap_kh;21"/>
      <sheetName val="Tong_ket_nhap_khþ21"/>
      <sheetName val="Tong_ket_nhap_kh021"/>
      <sheetName val="QD_cua_HDQ²??)21"/>
      <sheetName val="Tong_ket_nhap_kh_21"/>
      <sheetName val="Tong_ket_nhap_kho21"/>
      <sheetName val="Tong_ket21"/>
      <sheetName val="cac_ma_can_huy21"/>
      <sheetName val="Hang_hong21"/>
      <sheetName val="Tham_khao21"/>
      <sheetName val="hang_khong_co_packing21"/>
      <sheetName val="Du_lich21"/>
      <sheetName val="Tong_ket_nhap_kh821"/>
      <sheetName val="P_I21"/>
      <sheetName val="Tong_ket_nhap_khª21"/>
      <sheetName val="Tong_ket_nhap_kh`21"/>
      <sheetName val="tt_chu_don21"/>
      <sheetName val="CVden_nw8ai_TCT_(1)21"/>
      <sheetName val="Bang_VL21"/>
      <sheetName val="VL(No_V-c)21"/>
      <sheetName val="He_so21"/>
      <sheetName val="PL_Vua21"/>
      <sheetName val="Chitieu-dam_cac_loai21"/>
      <sheetName val="DG_Dam21"/>
      <sheetName val="DG_chung21"/>
      <sheetName val="VL-dac_chung21"/>
      <sheetName val="CT_1md_&amp;_dau_cong21"/>
      <sheetName val="CT_cong21"/>
      <sheetName val="dg_cong21"/>
      <sheetName val="FORM_jc21"/>
      <sheetName val="Tong_ket_nhap_kh21"/>
      <sheetName val="Cong_ban_1,5„—謀21"/>
      <sheetName val="Tong_hnp_QL4721"/>
      <sheetName val="Cong_ban_0,7p0,721"/>
      <sheetName val="Km275_-_Ke27621"/>
      <sheetName val="Km280_-_Km2(121"/>
      <sheetName val="TH_Ky_Afh21"/>
      <sheetName val="[PNT-P3_xls?KQKDKT'04-121"/>
      <sheetName val="MTO_REV_2(ARMOR)21"/>
      <sheetName val="Ther_cao_21"/>
      <sheetName val="So_NVL21"/>
      <sheetName val="Nhat_ký_chung21"/>
      <sheetName val="So_13121"/>
      <sheetName val="So_33121"/>
      <sheetName val="So_13321"/>
      <sheetName val="So_333121"/>
      <sheetName val="So_33421"/>
      <sheetName val="So_91121"/>
      <sheetName val="So_42121"/>
      <sheetName val="Op?mai_28021"/>
      <sheetName val="QD_cua_HDQ²??€)21"/>
      <sheetName val="Tkng_hop_QL48_-_21"/>
      <sheetName val="Tong_ket_nhap_khB21"/>
      <sheetName val="Cong_&quot;an_0,7x0,721"/>
      <sheetName val="Km282_-_Kl28321"/>
      <sheetName val="Tong_hop_Op_m!i21"/>
      <sheetName val="Part_Name_&amp;_Model21"/>
      <sheetName val="Cac_cang_UT_mua_thal_Dong_bac21"/>
      <sheetName val="Tong_ket_nhap_kh¬21"/>
      <sheetName val="Tong_ket_nhap_khÜ21"/>
      <sheetName val="Tong_ket_nhap_khl21"/>
      <sheetName val="MTP_WS_9_May_201121"/>
      <sheetName val="WS_for_MRP_25_Aug21"/>
      <sheetName val="WS_for_MRP_15_Sept21"/>
      <sheetName val="WS_for_MRP_29_Sept21"/>
      <sheetName val="WS_for_MRP_13_Oct21"/>
      <sheetName val="WS_for_MRP_27_Oct21"/>
      <sheetName val="WS_for_MRP_10_Nov21"/>
      <sheetName val="WS_for_MRP_8_Dec-REV21"/>
      <sheetName val="WS_for_MRP_21_Dec21"/>
      <sheetName val="WS_for_MRP_5_Jan21"/>
      <sheetName val="WS_for_MRP_18_Jan21"/>
      <sheetName val="WS_for_MRP_9_Feb21"/>
      <sheetName val="WS_for_MRP_23_Feb21"/>
      <sheetName val="WS_for_MRP_8_Mar21"/>
      <sheetName val="Compared_TT-LT21"/>
      <sheetName val="Export_FC21"/>
      <sheetName val="So_sanh_voi_bang_sang_nay_gui21"/>
      <sheetName val="Cong_baj_2x1,521"/>
      <sheetName val="MTO_REV_021"/>
      <sheetName val="?ong_hop_QL48_-_220"/>
      <sheetName val="7_THAI_NGUYEN20"/>
      <sheetName val="INPUT_DATA20"/>
      <sheetName val="Op_mai_2_x005f_x000c_20"/>
      <sheetName val="Cong_ban_1,5_x005f_x0013_20"/>
      <sheetName val="Km_x005f_x0012_77_20"/>
      <sheetName val="Cong_ban_1,5_x005f_x0013__x005f_x0000_20"/>
      <sheetName val="PDcua_TGD20"/>
      <sheetName val="CV_di_ngoai_tnng_(2)20"/>
      <sheetName val="Tk_triNh20"/>
      <sheetName val="Gian_nhiem_vu20"/>
      <sheetName val="QD!ua_TGD_(2)20"/>
      <sheetName val="Tuongcha_20"/>
      <sheetName val="5_lam_(tach)_(2)20"/>
      <sheetName val="TK_13420"/>
      <sheetName val="Tong_hop_Mctduong20"/>
      <sheetName val="Cong_ban_1,5„—԰7"/>
      <sheetName val="dongia_(2)8"/>
      <sheetName val="Tong_ket_nhap_kh8"/>
      <sheetName val="Tong_ket_nhap_kh&lt;8"/>
      <sheetName val="FUONDER_TAN_UYEN_T1220"/>
      <sheetName val="_CHIEU_XA__T0120"/>
      <sheetName val="T__13120"/>
      <sheetName val="_PNT-P3_xlsUTong_hop_(2)20"/>
      <sheetName val="_PNT-P3_xlsUKm279_-_Km28020"/>
      <sheetName val="_âO21"/>
      <sheetName val="_âOŽ21"/>
      <sheetName val="PNghiÖm_VL9"/>
      <sheetName val="Tong_hop_?L48_-_27"/>
      <sheetName val="8__Painting_&amp;_Alumite9"/>
      <sheetName val="CV_den_trong_to_g20"/>
      <sheetName val="QD_cua_HDQ²20"/>
      <sheetName val="Km280___Km28120"/>
      <sheetName val="_PNT-P3_xlsѝKQKDKT'04-120"/>
      <sheetName val="Op_mai_28043"/>
      <sheetName val="QD_cua_HDQ²__)20"/>
      <sheetName val="QD_cua_HDQ²__€)20"/>
      <sheetName val="_PNT-P3_xls_KQKDKT'04-120"/>
      <sheetName val="Cong_ban_1,5_x005f_x005f_x005f_x0013__x20"/>
      <sheetName val="Nov19_Plan20"/>
      <sheetName val="ANH_KHANH_DONG_NAI_T12_(2)20"/>
      <sheetName val="XANG_DAU_K520"/>
      <sheetName val="ANH_HAI_T0120"/>
      <sheetName val="NAVITRAN_T120"/>
      <sheetName val="VAN_PHU_T0120"/>
      <sheetName val="DUONG_BDT_11__823282ms_Hao20"/>
      <sheetName val="CKTANDINHT1_782346_Huong_(2)20"/>
      <sheetName val="UNZAT01743972-_Phuong(vp)_(2)20"/>
      <sheetName val="LONGVANT12_759469_Ms_Van_(2)20"/>
      <sheetName val="GO_THUAN_AN_T_01_784026_(2)20"/>
      <sheetName val="COMPOSIITE_SAI_SON_T_1(2)20"/>
      <sheetName val="PEMARAT01_(2)20"/>
      <sheetName val="SYSTEMT1_780851-Ms_thao_(2)20"/>
      <sheetName val="PUKYONG_T120"/>
      <sheetName val="ASIAPAINT_T1120"/>
      <sheetName val="SEUNGBO_T11_782173_Ms_Suong_(20"/>
      <sheetName val="_CHAN_NUOIT12750622_Ms_Tinh_(20"/>
      <sheetName val="NS_t01784465_Ms_quyen_(2)20"/>
      <sheetName val="POMINAT01__(2)20"/>
      <sheetName val="COTTOT01_711018_Ms_nuong_(2)20"/>
      <sheetName val="SuBINHDUONGT_01_20"/>
      <sheetName val="MHET1_784028_lan_anh_(2)20"/>
      <sheetName val="UNZA(xuong)T11743972_phuong_(20"/>
      <sheetName val="KIKIT1_784453Ms_Chau__(2)20"/>
      <sheetName val="ASEFOODT_01(vp)_(2)20"/>
      <sheetName val="NAMKIMT12__MS_(2)20"/>
      <sheetName val="KORYOT_T_12_(2)20"/>
      <sheetName val="NHAT_DONG_T1_817035_msDung_(220"/>
      <sheetName val="_COMPASST_01784933_ms_Dung_(220"/>
      <sheetName val="HA_LONG_T12(2)20"/>
      <sheetName val="MBT_T01_(2)20"/>
      <sheetName val="CLARIAN_T1_(2)20"/>
      <sheetName val="URCT_1_767025_Ms_Mai_(2)20"/>
      <sheetName val="bao_cao_t_01_(2)20"/>
      <sheetName val="Cong_ban_1,5_x005f_x0013__20"/>
      <sheetName val="Op_mai_2_x005f_x000c__x005f_x0000_20"/>
      <sheetName val="Op_mai_2_x005f_x005f_x005f_x000c__x005f_x005f_x20"/>
      <sheetName val="Op_mai_2_x005f_x005f_x005f_x005f_x005f_x005f_x040"/>
      <sheetName val="Cong_ban_1,5_x005f_x005f_x005f_x005f_x021"/>
      <sheetName val="Op_mai_2_x005f_x005f_x005f_x000c_20"/>
      <sheetName val="Cong_ban_1,5_x005f_x005f_x005f_x0013_20"/>
      <sheetName val="Km_x005f_x005f_x005f_x0012_77_20"/>
      <sheetName val="Op_mai_2_x005f_x005f_x005f_x005f_x005f_x005f_x041"/>
      <sheetName val="FORM_(c7"/>
      <sheetName val="02_05_077"/>
      <sheetName val="03_05_077"/>
      <sheetName val="04_05_077"/>
      <sheetName val="05_05_077"/>
      <sheetName val="06_05_077"/>
      <sheetName val="07_05_077"/>
      <sheetName val="08_05_077"/>
      <sheetName val="09_05_077"/>
      <sheetName val="10_05_077"/>
      <sheetName val="11_05_077"/>
      <sheetName val="12_05_077"/>
      <sheetName val="14_05_077"/>
      <sheetName val="15_05_077"/>
      <sheetName val="16_05_077"/>
      <sheetName val="17_05_077"/>
      <sheetName val="18_05_077"/>
      <sheetName val="19_05_077"/>
      <sheetName val="21_05_077"/>
      <sheetName val="22_05_077"/>
      <sheetName val="23_05_077"/>
      <sheetName val="24_05_077"/>
      <sheetName val="25_05_077"/>
      <sheetName val="26_05_077"/>
      <sheetName val="28_05_077"/>
      <sheetName val="29_05_077"/>
      <sheetName val="30_05_077"/>
      <sheetName val="31_05_077"/>
      <sheetName val="TLC設定_(2)20"/>
      <sheetName val="Monthly_production_actual7"/>
      <sheetName val="CVden_n$-&amp;_TCT_(1)7"/>
      <sheetName val="Lap_®at_®hÔn7"/>
      <sheetName val="TA_-_TV7"/>
      <sheetName val="Cong ban_1x17"/>
      <sheetName val="Cong0ban_1x1,27"/>
      <sheetName val="CHINH_LONG7"/>
      <sheetName val="CO_KHI_PHO_YEN7"/>
      <sheetName val="DUONG_HAI7"/>
      <sheetName val="in_do7"/>
      <sheetName val="KAYABA_VN_7"/>
      <sheetName val="KK_THANG_LONG7"/>
      <sheetName val="KYB_Malaisia7"/>
      <sheetName val="lam_vien_dn7"/>
      <sheetName val="NGỌC_ĐỨC7"/>
      <sheetName val="STRONG_WAY7"/>
      <sheetName val="SUMITOMO_7"/>
      <sheetName val="TOAN_HUNG7"/>
      <sheetName val="Thiên_hoá7"/>
      <sheetName val="VMEP_HT7"/>
      <sheetName val="VPIC_17"/>
      <sheetName val="CHÍNH_ĐẠT7"/>
      <sheetName val="Sheet1_(2)7"/>
      <sheetName val="OK_50105-K56F-N103-H17"/>
      <sheetName val="5010A-K56-N101_tách7"/>
      <sheetName val="K,uon'_ph57"/>
      <sheetName val="C/c_t)eu7"/>
      <sheetName val="Bi%n_bao7"/>
      <sheetName val="Utilize_machine_yearly_20147"/>
      <sheetName val="[PNT-P3_xls]XXXXX\XX7"/>
      <sheetName val="[PNT-P3_xls]\NT1MC7"/>
      <sheetName val="[PNT-P3_xls]C/c_t)eu7"/>
      <sheetName val="_ong_hop_QL48_-_211"/>
      <sheetName val="Cong_ban_1,5_x005f_x0013__x008"/>
      <sheetName val="Tai_khoan7"/>
      <sheetName val="Thuc_thanh7"/>
      <sheetName val="Chi_tientrano7"/>
      <sheetName val="KHGH_(T11)7"/>
      <sheetName val="Du_toan7"/>
      <sheetName val="dtct_cong7"/>
      <sheetName val="NL_máy7"/>
      <sheetName val="Cong_ban_1,5_x005f_x005f_x0057"/>
      <sheetName val="Op_mai_2_x005f_x000c__x007"/>
      <sheetName val="Op_mai_2_x005f_x005f_x0007"/>
      <sheetName val="Op_mai_2_x005f_x005f_x0057"/>
      <sheetName val="Giao_nhiem_f`7"/>
      <sheetName val="Giao_nhiem_fX7"/>
      <sheetName val="ၔong_hop_QL48_︀ᇕ԰7"/>
      <sheetName val="Giao_nhiem_fr7"/>
      <sheetName val="[PNT-P3_xls][PNT-P3_xls][PNT-P8"/>
      <sheetName val="So_Do23"/>
      <sheetName val="KTTSCD_-_DLNA23"/>
      <sheetName val="lapdat_TB_23"/>
      <sheetName val="TNghiªm_TB_23"/>
      <sheetName val="VËt_liÖu23"/>
      <sheetName val="Lap_®at_®iÖn23"/>
      <sheetName val="TNghiÖm_VL23"/>
      <sheetName val="th_23"/>
      <sheetName val="tien_luong23"/>
      <sheetName val="T_723"/>
      <sheetName val="T_823"/>
      <sheetName val="T8_(2)23"/>
      <sheetName val="T_923"/>
      <sheetName val="T_1023"/>
      <sheetName val="T_1123"/>
      <sheetName val="T_1223"/>
      <sheetName val="T11_23"/>
      <sheetName val="CVden_ngoai_TCT_(1)23"/>
      <sheetName val="CV_den_ngoai_TCT_(2)23"/>
      <sheetName val="CV_den_ngoai_TCT_(3)23"/>
      <sheetName val="QDcua_TGD23"/>
      <sheetName val="QD_cua_HDQT23"/>
      <sheetName val="QD_cua_HDQT_(2)23"/>
      <sheetName val="CV_di_ngoai_tong23"/>
      <sheetName val="CV_di_ngoai_tong_(2)23"/>
      <sheetName val="To_trinh23"/>
      <sheetName val="Giao_nhiem_vu23"/>
      <sheetName val="QDcua_TGD_(2)23"/>
      <sheetName val="Thong_tu23"/>
      <sheetName val="CV_di_trong__tong23"/>
      <sheetName val="nghi_dinh-CP23"/>
      <sheetName val="CV_den_trong_tong23"/>
      <sheetName val="5_nam_(tach)23"/>
      <sheetName val="5_nam_(tach)_(2)23"/>
      <sheetName val="KH_200323"/>
      <sheetName val="TK_11223"/>
      <sheetName val="TK_13123"/>
      <sheetName val="TK_14123"/>
      <sheetName val="TK_15323"/>
      <sheetName val="TK_21123"/>
      <sheetName val="TK_24223"/>
      <sheetName val="TK_33423"/>
      <sheetName val="TK_51123"/>
      <sheetName val="TK_51523"/>
      <sheetName val="TK_91123"/>
      <sheetName val="TK_15423"/>
      <sheetName val="TK_63223"/>
      <sheetName val="KQKD02-2_(2)23"/>
      <sheetName val="KQKD-2_(2)23"/>
      <sheetName val="KQKD_thu200423"/>
      <sheetName val="tæng_hîp23"/>
      <sheetName val="GS01-chi_TM23"/>
      <sheetName val="GS02-thu_TM23"/>
      <sheetName val="GS03-thu_TGNH23"/>
      <sheetName val="GS04-chi_TGNH23"/>
      <sheetName val="GS06-X_kho23"/>
      <sheetName val="GS08-B_hµng23"/>
      <sheetName val="GS09-k_c_VAT_DV23"/>
      <sheetName val="GS10-lai_tien_vay23"/>
      <sheetName val="GS11-_tÝnh_KHTSC§23"/>
      <sheetName val="Km277_23"/>
      <sheetName val="Op_mai_27423"/>
      <sheetName val="Op_mai_27523"/>
      <sheetName val="Op_mai_27623"/>
      <sheetName val="Op_mai_27723"/>
      <sheetName val="Op_mai_27823"/>
      <sheetName val="Op_mai_27923"/>
      <sheetName val="Op_mai_28044"/>
      <sheetName val="Op_mai_28123"/>
      <sheetName val="Op_mai_28223"/>
      <sheetName val="Op_mai_28323"/>
      <sheetName val="Op_mai_28423"/>
      <sheetName val="Op_mai23"/>
      <sheetName val="FORM_hc23"/>
      <sheetName val="FORM_pc23"/>
      <sheetName val="xnt_1_CP23"/>
      <sheetName val="xnt_2_cp23"/>
      <sheetName val="xnt_3_CP23"/>
      <sheetName val="xnt_4_CP23"/>
      <sheetName val="BC_tuan123"/>
      <sheetName val="BC_tuan223"/>
      <sheetName val="BC_tuan323"/>
      <sheetName val="BC_tuan423"/>
      <sheetName val="DSo_NVBH23"/>
      <sheetName val="TH_Ky_Anh23"/>
      <sheetName val="Sheet2_(2)23"/>
      <sheetName val="TH__goi_4-x23"/>
      <sheetName val="Cong_cu23"/>
      <sheetName val="Cong_D7523"/>
      <sheetName val="Cong_D10023"/>
      <sheetName val="Cong_D15023"/>
      <sheetName val="Cong_2D15023"/>
      <sheetName val="Cong_ban_0,7x0,723"/>
      <sheetName val="Cong_ban_0,8x0,823"/>
      <sheetName val="Cong_ban_1x123"/>
      <sheetName val="Cong_ban_1x1,223"/>
      <sheetName val="Cong_ban_1,5x1,523"/>
      <sheetName val="Cong_ban_2x1,523"/>
      <sheetName val="Cong_ban_2x223"/>
      <sheetName val="Cot_thep23"/>
      <sheetName val="Tong_hop_(2)23"/>
      <sheetName val="Km274_-_Km27523"/>
      <sheetName val="Km275_-_Km27623"/>
      <sheetName val="Km276_-_Km27723"/>
      <sheetName val="Km277_-_Km27823"/>
      <sheetName val="Km278_-_Km27923"/>
      <sheetName val="Km279_-_Km28023"/>
      <sheetName val="Km280_-_Km28123"/>
      <sheetName val="Km281_-_Km28223"/>
      <sheetName val="Km282_-_Km28323"/>
      <sheetName val="Km283_-_Km28423"/>
      <sheetName val="Km284_-_Km28523"/>
      <sheetName val="Tong_hop_Op_mai23"/>
      <sheetName val="Km277_-_Km278_23"/>
      <sheetName val="Tong_hop_Matduong23"/>
      <sheetName val="Kluong_phu23"/>
      <sheetName val="Lan_can23"/>
      <sheetName val="Ho_lan23"/>
      <sheetName val="Coc_tieu23"/>
      <sheetName val="Bien_bao23"/>
      <sheetName val="phan_tich_DG23"/>
      <sheetName val="gia_vat_lieu23"/>
      <sheetName val="gia_xe_may23"/>
      <sheetName val="gia_nhan_cong23"/>
      <sheetName val="mau_kiem_ke23"/>
      <sheetName val="quyet_toan_HD_200023"/>
      <sheetName val="quyet_toan_hoa_don_200123"/>
      <sheetName val="kiem_ke_hoa_don_200123"/>
      <sheetName val="QUY_III_0223"/>
      <sheetName val="QUY_IV_0223"/>
      <sheetName val="QUYET_TOAN_0223"/>
      <sheetName val="Tong_hopQ48-123"/>
      <sheetName val="Tong_hop_QL48_-_223"/>
      <sheetName val="Tong_hop_QL4723"/>
      <sheetName val="Tong_hop_QL48_-_323"/>
      <sheetName val="Chi_tiet_don_gia_khoi_phuc23"/>
      <sheetName val="Du_toan_chi_tiet_coc_nuoc23"/>
      <sheetName val="Du_toan_chi_tiet_coc23"/>
      <sheetName val="Phan_tich_don_gia_chi_tiet23"/>
      <sheetName val="Nhap_don_gia_VL_dia_phuong23"/>
      <sheetName val="Luong_mot_ngay_cong_xay_lap23"/>
      <sheetName val="Luong_mot_ngay_cong_khao_sat23"/>
      <sheetName val="xdcb_01-200323"/>
      <sheetName val="CV_den_trong_to聮g23"/>
      <sheetName val="kl_m_m_d23"/>
      <sheetName val="kl_vt_tho23"/>
      <sheetName val="kl_dat23"/>
      <sheetName val="xin_kinh_phi23"/>
      <sheetName val="lan_trai23"/>
      <sheetName val="thuoc_no23"/>
      <sheetName val="so_thuc_pham23"/>
      <sheetName val="Oð_mai_27923"/>
      <sheetName val="Coc_623"/>
      <sheetName val="Deo_nai23"/>
      <sheetName val="CKD_than23"/>
      <sheetName val="CTT_Thong_nhat23"/>
      <sheetName val="CTT_Nui_beo23"/>
      <sheetName val="CTT_cao_son23"/>
      <sheetName val="CTT_Khe_cham23"/>
      <sheetName val="XNxlva_sxthanKCII23"/>
      <sheetName val="Cam_Y_ut_KC23"/>
      <sheetName val="CTxay_lap_mo_CP23"/>
      <sheetName val="CTdo_luong_GDSP23"/>
      <sheetName val="Dong_bac23"/>
      <sheetName val="Cac_cang_UT_mua_than_Dong_bac23"/>
      <sheetName val="cua_hang_vtu23"/>
      <sheetName val="Khach_hang_le_23"/>
      <sheetName val="nhat_ky_523"/>
      <sheetName val="cac_cong_ty_van_tai23"/>
      <sheetName val="Xaylap_23"/>
      <sheetName val="Nhan_cong23"/>
      <sheetName val="XN_123"/>
      <sheetName val="CT_XN123"/>
      <sheetName val="CT_XNCK23"/>
      <sheetName val="S_hai23"/>
      <sheetName val="CT_N0223"/>
      <sheetName val="C_Sap_CT323"/>
      <sheetName val="CT_Csap_CT323"/>
      <sheetName val="Quan_trac23"/>
      <sheetName val="CS_LB23"/>
      <sheetName val="88_HBT23"/>
      <sheetName val="CT_69II23"/>
      <sheetName val="37_HV23"/>
      <sheetName val="CT_VPCP_6tang23"/>
      <sheetName val="Son_nha_kinh_VPCP23"/>
      <sheetName val="CT_VPCP_son23"/>
      <sheetName val="CT_HMVPCP23"/>
      <sheetName val="BAO_CAO_AN23"/>
      <sheetName val="Bao_cao_KQTH_quy_hoach_13523"/>
      <sheetName val="Thang10-2002_23"/>
      <sheetName val="Sheet1_(3)23"/>
      <sheetName val="Km27'_-_Km27823"/>
      <sheetName val="XNxlva_sxthanKCIÉ23"/>
      <sheetName val="cocB40_5B23"/>
      <sheetName val="cocD50_9A23"/>
      <sheetName val="cocD75_1623"/>
      <sheetName val="coc_B80_TD2523"/>
      <sheetName val="P27_B8023"/>
      <sheetName val="Coc23_B8023"/>
      <sheetName val="cong_B80_C423"/>
      <sheetName val="k,_vt_tho23"/>
      <sheetName val="K-280_-_Km28123"/>
      <sheetName val="Km280_࠭_Km28123"/>
      <sheetName val="Xa9lap_23"/>
      <sheetName val="QD_c5a_HDQT_(2)23"/>
      <sheetName val="Km283_-_Jm28423"/>
      <sheetName val="[PNT-P3_xlsUTong_hop_(2)23"/>
      <sheetName val="Km276_-_Ke27723"/>
      <sheetName val="[PNT-P3_xlsUKm279_-_Km28023"/>
      <sheetName val="Khac_DP23"/>
      <sheetName val="Khoi_than_23"/>
      <sheetName val="Song_ban_0,7x0,723"/>
      <sheetName val="Cong_ban_0,8x_,823"/>
      <sheetName val="ct_luong_23"/>
      <sheetName val="Nhap_6T23"/>
      <sheetName val="baocaochinh(qui1_05)_(DC)23"/>
      <sheetName val="Ctuluongq_1_0523"/>
      <sheetName val="BANG_PHAN_BO_qui1_05(DC)23"/>
      <sheetName val="BANG_PHAN_BO_quiII_0523"/>
      <sheetName val="bao_cac_cinh_Qui_II-200523"/>
      <sheetName val="Lap_®at_®hÖn23"/>
      <sheetName val="So_lieu23"/>
      <sheetName val="tt_chu_dong23"/>
      <sheetName val="Tinh_j+cvi23"/>
      <sheetName val="Tinh_MoP23"/>
      <sheetName val="giai_he_223"/>
      <sheetName val="Ton_31_123"/>
      <sheetName val="NhapT_223"/>
      <sheetName val="Xuat_T_223"/>
      <sheetName val="Ton_28_223"/>
      <sheetName val="H_Tra23"/>
      <sheetName val="Hang_CTY_TRA_LAI23"/>
      <sheetName val="Hang_NV_Tra_Lai23"/>
      <sheetName val="VÃt_liÖu23"/>
      <sheetName val="CV_den_trong_to?g23"/>
      <sheetName val="Km280_?_Km28123"/>
      <sheetName val="So_TSCD23"/>
      <sheetName val="Bang_phan_bo_KH_TSCD23"/>
      <sheetName val="The_TSCD23"/>
      <sheetName val="BTH-_P_Chi_23"/>
      <sheetName val="BTH_NVL23"/>
      <sheetName val="NK_SO_CAI23"/>
      <sheetName val="The_tinh_Z23"/>
      <sheetName val="So_CFSXKD23"/>
      <sheetName val="So_TGNH_200223"/>
      <sheetName val="So_quy_TM_200223"/>
      <sheetName val="SCT_NVL23"/>
      <sheetName val="SCT_TK_13123"/>
      <sheetName val="So_theo_doi_thue_GTGT_200223"/>
      <sheetName val="BTH-_P_Thu23"/>
      <sheetName val="Ban_pha_223"/>
      <sheetName val="ESTI_23"/>
      <sheetName val="For_Summary23"/>
      <sheetName val="For_Summary(KG)23"/>
      <sheetName val="PP_Cloth23"/>
      <sheetName val="Mix-PP_Cloth23"/>
      <sheetName val="Material_Price-PP23"/>
      <sheetName val="TL33-13_1423"/>
      <sheetName val="TL033_,2,423"/>
      <sheetName val="TL_0331,223"/>
      <sheetName val="T[_13123"/>
      <sheetName val="Thang_0723"/>
      <sheetName val="mua_vao23"/>
      <sheetName val="chi_phi_23"/>
      <sheetName val="ban_ra_10%23"/>
      <sheetName val="Don_gia23"/>
      <sheetName val="Nhap_du_lieu23"/>
      <sheetName val="7000_00023"/>
      <sheetName val="Tong_(op23"/>
      <sheetName val="Coc_4ieu23"/>
      <sheetName val="QD_cua_23"/>
      <sheetName val="Du_tnan_chi_tiet_coc_nuoc23"/>
      <sheetName val="Giao_nhÿÿÿÿvu23"/>
      <sheetName val="K43+0_00_-_338_Trai23"/>
      <sheetName val="K_O23"/>
      <sheetName val="xang__clc23"/>
      <sheetName val="GS08)B_hµng23"/>
      <sheetName val="t01_0623"/>
      <sheetName val="TNghiÖ-_VL23"/>
      <sheetName val="Giao_nhie-_vu23"/>
      <sheetName val="Ho_la_23"/>
      <sheetName val="O0_mai_27923"/>
      <sheetName val="5_nam_(tac`)_(2)23"/>
      <sheetName val="D%o_nai23"/>
      <sheetName val="CTT_cao_so_23"/>
      <sheetName val="XNxlva_sxdhanKCII23"/>
      <sheetName val="DG_23"/>
      <sheetName val="Khach_iang_le_23"/>
      <sheetName val="[PNT-P3_xlsѝKQKDKT'04-123"/>
      <sheetName val="Tong_hopQ48­123"/>
      <sheetName val="Tong_hop_ၑL48_-_223"/>
      <sheetName val="Tong_hop$Op_mai23"/>
      <sheetName val="ၔong_hop_QL48_-_223"/>
      <sheetName val="Tong_hop_xuat_kho_nvl22"/>
      <sheetName val="Xuat_kho22"/>
      <sheetName val="Tong_hop_so_lieu_tai_nhap_kho22"/>
      <sheetName val="tai_nhap_kho22"/>
      <sheetName val="Nhap_kho22"/>
      <sheetName val="Tong_ket_nhap_kh522"/>
      <sheetName val="Tong_ket_nhap_kh¸22"/>
      <sheetName val="Mp_mai_27522"/>
      <sheetName val="Tong_ket_nhap_khÈ22"/>
      <sheetName val="Diem_mon_hoc22"/>
      <sheetName val="Tong_hop_diem22"/>
      <sheetName val="HoTen-khong_duoc_xoa22"/>
      <sheetName val="Giao_nhiem_fu22"/>
      <sheetName val="QDcea_TGD_(2)22"/>
      <sheetName val="Tkng_hop_QL48_-_222"/>
      <sheetName val="Thue_NK22"/>
      <sheetName val="Hang_NK22"/>
      <sheetName val="Jet1-_CP_3222"/>
      <sheetName val="Jet2-_Binh_Minh_0122"/>
      <sheetName val="Tkng_hop_QL48_-_522"/>
      <sheetName val="Tong_ket_nhap_khà22"/>
      <sheetName val="Tong_ket_nhap_kh22"/>
      <sheetName val="Tong_ket_nhap_khÐ22"/>
      <sheetName val="Tong_ket_nhap_khX22"/>
      <sheetName val="Tong_ket_nhap_kh(22"/>
      <sheetName val="Tong_ket_nhap_kh22"/>
      <sheetName val="Tong_ket_nhap_kh°22"/>
      <sheetName val="Tong_ket_nhap_kh22"/>
      <sheetName val="Tong_ket_nhap_kh22"/>
      <sheetName val="Tong_ket_nhap_khø22"/>
      <sheetName val="Tong_ket_nhap_kh@22"/>
      <sheetName val="Tong_ket_nhap_kh¨22"/>
      <sheetName val="Tong_ket_nhap_khH22"/>
      <sheetName val="Tong_ket_nhap_khp22"/>
      <sheetName val="Tong_ket_nhap_kh;22"/>
      <sheetName val="Tong_ket_nhap_khþ22"/>
      <sheetName val="Tong_ket_nhap_kh022"/>
      <sheetName val="QD_cua_HDQ²??)22"/>
      <sheetName val="Tong_ket_nhap_kh_22"/>
      <sheetName val="Tong_ket_nhap_kho22"/>
      <sheetName val="Tong_ket22"/>
      <sheetName val="cac_ma_can_huy22"/>
      <sheetName val="Hang_hong22"/>
      <sheetName val="Tham_khao22"/>
      <sheetName val="hang_khong_co_packing22"/>
      <sheetName val="Du_lich22"/>
      <sheetName val="Tong_ket_nhap_kh822"/>
      <sheetName val="P_I22"/>
      <sheetName val="Tong_ket_nhap_khª22"/>
      <sheetName val="Tong_ket_nhap_kh`22"/>
      <sheetName val="tt_chu_don22"/>
      <sheetName val="CVden_nw8ai_TCT_(1)22"/>
      <sheetName val="Bang_VL22"/>
      <sheetName val="VL(No_V-c)22"/>
      <sheetName val="He_so22"/>
      <sheetName val="PL_Vua22"/>
      <sheetName val="Chitieu-dam_cac_loai22"/>
      <sheetName val="DG_Dam22"/>
      <sheetName val="DG_chung22"/>
      <sheetName val="VL-dac_chung22"/>
      <sheetName val="CT_1md_&amp;_dau_cong22"/>
      <sheetName val="CT_cong22"/>
      <sheetName val="dg_cong22"/>
      <sheetName val="FORM_jc22"/>
      <sheetName val="Tong_ket_nhap_kh22"/>
      <sheetName val="Cong_ban_1,5„—謀22"/>
      <sheetName val="Tong_hnp_QL4722"/>
      <sheetName val="Cong_ban_0,7p0,722"/>
      <sheetName val="Km275_-_Ke27622"/>
      <sheetName val="Km280_-_Km2(122"/>
      <sheetName val="TH_Ky_Afh22"/>
      <sheetName val="[PNT-P3_xls?KQKDKT'04-122"/>
      <sheetName val="MTO_REV_2(ARMOR)22"/>
      <sheetName val="Ther_cao_22"/>
      <sheetName val="So_NVL22"/>
      <sheetName val="Nhat_ký_chung22"/>
      <sheetName val="So_13122"/>
      <sheetName val="So_33122"/>
      <sheetName val="So_13322"/>
      <sheetName val="So_333122"/>
      <sheetName val="So_33422"/>
      <sheetName val="So_91122"/>
      <sheetName val="So_42122"/>
      <sheetName val="Op?mai_28022"/>
      <sheetName val="QD_cua_HDQ²??€)22"/>
      <sheetName val="Tkng_hop_QL48_-_22"/>
      <sheetName val="Tong_ket_nhap_khB22"/>
      <sheetName val="Cong_&quot;an_0,7x0,722"/>
      <sheetName val="Km282_-_Kl28322"/>
      <sheetName val="Tong_hop_Op_m!i22"/>
      <sheetName val="Part_Name_&amp;_Model22"/>
      <sheetName val="Cac_cang_UT_mua_thal_Dong_bac22"/>
      <sheetName val="Tong_ket_nhap_kh¬22"/>
      <sheetName val="Tong_ket_nhap_khÜ22"/>
      <sheetName val="Tong_ket_nhap_khl22"/>
      <sheetName val="MTP_WS_9_May_201122"/>
      <sheetName val="WS_for_MRP_25_Aug22"/>
      <sheetName val="WS_for_MRP_15_Sept22"/>
      <sheetName val="WS_for_MRP_29_Sept22"/>
      <sheetName val="WS_for_MRP_13_Oct22"/>
      <sheetName val="WS_for_MRP_27_Oct22"/>
      <sheetName val="WS_for_MRP_10_Nov22"/>
      <sheetName val="WS_for_MRP_8_Dec-REV22"/>
      <sheetName val="WS_for_MRP_21_Dec22"/>
      <sheetName val="WS_for_MRP_5_Jan22"/>
      <sheetName val="WS_for_MRP_18_Jan22"/>
      <sheetName val="WS_for_MRP_9_Feb22"/>
      <sheetName val="WS_for_MRP_23_Feb22"/>
      <sheetName val="WS_for_MRP_8_Mar22"/>
      <sheetName val="Compared_TT-LT22"/>
      <sheetName val="Export_FC22"/>
      <sheetName val="So_sanh_voi_bang_sang_nay_gui22"/>
      <sheetName val="Cong_baj_2x1,522"/>
      <sheetName val="MTO_REV_022"/>
      <sheetName val="?ong_hop_QL48_-_221"/>
      <sheetName val="7_THAI_NGUYEN21"/>
      <sheetName val="INPUT_DATA21"/>
      <sheetName val="Op_mai_2_x005f_x000c_21"/>
      <sheetName val="Cong_ban_1,5_x005f_x0013_21"/>
      <sheetName val="Km_x005f_x0012_77_21"/>
      <sheetName val="Cong_ban_1,5_x005f_x0013__x005f_x0000_21"/>
      <sheetName val="PDcua_TGD21"/>
      <sheetName val="CV_di_ngoai_tnng_(2)21"/>
      <sheetName val="Tk_triNh21"/>
      <sheetName val="Gian_nhiem_vu21"/>
      <sheetName val="QD!ua_TGD_(2)21"/>
      <sheetName val="Tuongcha_21"/>
      <sheetName val="5_lam_(tach)_(2)21"/>
      <sheetName val="TK_13421"/>
      <sheetName val="Tong_hop_Mctduong21"/>
      <sheetName val="Cong_ban_1,5„—԰8"/>
      <sheetName val="dongia_(2)9"/>
      <sheetName val="Tong_ket_nhap_kh9"/>
      <sheetName val="Tong_ket_nhap_kh&lt;9"/>
      <sheetName val="FUONDER_TAN_UYEN_T1221"/>
      <sheetName val="_CHIEU_XA__T0121"/>
      <sheetName val="T__13121"/>
      <sheetName val="_PNT-P3_xlsUTong_hop_(2)21"/>
      <sheetName val="_PNT-P3_xlsUKm279_-_Km28021"/>
      <sheetName val="_âO22"/>
      <sheetName val="_âOŽ22"/>
      <sheetName val="PNghiÖm_VL10"/>
      <sheetName val="Tong_hop_?L48_-_28"/>
      <sheetName val="8__Painting_&amp;_Alumite10"/>
      <sheetName val="CV_den_trong_to_g21"/>
      <sheetName val="QD_cua_HDQ²21"/>
      <sheetName val="Km280___Km28121"/>
      <sheetName val="_PNT-P3_xlsѝKQKDKT'04-121"/>
      <sheetName val="Op_mai_28045"/>
      <sheetName val="QD_cua_HDQ²__)21"/>
      <sheetName val="QD_cua_HDQ²__€)21"/>
      <sheetName val="_PNT-P3_xls_KQKDKT'04-121"/>
      <sheetName val="Cong_ban_1,5_x005f_x005f_x005f_x0013__x21"/>
      <sheetName val="Nov19_Plan21"/>
      <sheetName val="ANH_KHANH_DONG_NAI_T12_(2)21"/>
      <sheetName val="XANG_DAU_K521"/>
      <sheetName val="ANH_HAI_T0121"/>
      <sheetName val="NAVITRAN_T121"/>
      <sheetName val="VAN_PHU_T0121"/>
      <sheetName val="DUONG_BDT_11__823282ms_Hao21"/>
      <sheetName val="CKTANDINHT1_782346_Huong_(2)21"/>
      <sheetName val="UNZAT01743972-_Phuong(vp)_(2)21"/>
      <sheetName val="LONGVANT12_759469_Ms_Van_(2)21"/>
      <sheetName val="GO_THUAN_AN_T_01_784026_(2)21"/>
      <sheetName val="COMPOSIITE_SAI_SON_T_1(2)21"/>
      <sheetName val="PEMARAT01_(2)21"/>
      <sheetName val="SYSTEMT1_780851-Ms_thao_(2)21"/>
      <sheetName val="PUKYONG_T121"/>
      <sheetName val="ASIAPAINT_T1121"/>
      <sheetName val="SEUNGBO_T11_782173_Ms_Suong_(30"/>
      <sheetName val="_CHAN_NUOIT12750622_Ms_Tinh_(30"/>
      <sheetName val="NS_t01784465_Ms_quyen_(2)21"/>
      <sheetName val="POMINAT01__(2)21"/>
      <sheetName val="COTTOT01_711018_Ms_nuong_(2)21"/>
      <sheetName val="SuBINHDUONGT_01_21"/>
      <sheetName val="MHET1_784028_lan_anh_(2)21"/>
      <sheetName val="UNZA(xuong)T11743972_phuong_(30"/>
      <sheetName val="KIKIT1_784453Ms_Chau__(2)21"/>
      <sheetName val="ASEFOODT_01(vp)_(2)21"/>
      <sheetName val="NAMKIMT12__MS_(2)21"/>
      <sheetName val="KORYOT_T_12_(2)21"/>
      <sheetName val="NHAT_DONG_T1_817035_msDung_(221"/>
      <sheetName val="_COMPASST_01784933_ms_Dung_(221"/>
      <sheetName val="HA_LONG_T12(2)21"/>
      <sheetName val="MBT_T01_(2)21"/>
      <sheetName val="CLARIAN_T1_(2)21"/>
      <sheetName val="URCT_1_767025_Ms_Mai_(2)21"/>
      <sheetName val="bao_cao_t_01_(2)21"/>
      <sheetName val="Cong_ban_1,5_x005f_x0013__21"/>
      <sheetName val="Op_mai_2_x005f_x000c__x005f_x0000_21"/>
      <sheetName val="Op_mai_2_x005f_x005f_x005f_x000c__x005f_x005f_x21"/>
      <sheetName val="Op_mai_2_x005f_x005f_x005f_x005f_x005f_x005f_x042"/>
      <sheetName val="Cong_ban_1,5_x005f_x005f_x005f_x005f_x022"/>
      <sheetName val="Op_mai_2_x005f_x005f_x005f_x000c_21"/>
      <sheetName val="Cong_ban_1,5_x005f_x005f_x005f_x0013_21"/>
      <sheetName val="Km_x005f_x005f_x005f_x0012_77_21"/>
      <sheetName val="Op_mai_2_x005f_x005f_x005f_x005f_x005f_x005f_x043"/>
      <sheetName val="FORM_(c8"/>
      <sheetName val="02_05_078"/>
      <sheetName val="03_05_078"/>
      <sheetName val="04_05_078"/>
      <sheetName val="05_05_078"/>
      <sheetName val="06_05_078"/>
      <sheetName val="07_05_078"/>
      <sheetName val="08_05_078"/>
      <sheetName val="09_05_078"/>
      <sheetName val="10_05_078"/>
      <sheetName val="11_05_078"/>
      <sheetName val="12_05_078"/>
      <sheetName val="14_05_078"/>
      <sheetName val="15_05_078"/>
      <sheetName val="16_05_078"/>
      <sheetName val="17_05_078"/>
      <sheetName val="18_05_078"/>
      <sheetName val="19_05_078"/>
      <sheetName val="21_05_078"/>
      <sheetName val="22_05_078"/>
      <sheetName val="23_05_078"/>
      <sheetName val="24_05_078"/>
      <sheetName val="25_05_078"/>
      <sheetName val="26_05_078"/>
      <sheetName val="28_05_078"/>
      <sheetName val="29_05_078"/>
      <sheetName val="30_05_078"/>
      <sheetName val="31_05_078"/>
      <sheetName val="TLC設定_(2)21"/>
      <sheetName val="Monthly_production_actual8"/>
      <sheetName val="CVden_n$-&amp;_TCT_(1)8"/>
      <sheetName val="Lap_®at_®hÔn8"/>
      <sheetName val="TA_-_TV8"/>
      <sheetName val="Cong ban_1x18"/>
      <sheetName val="Cong0ban_1x1,28"/>
      <sheetName val="CHINH_LONG8"/>
      <sheetName val="CO_KHI_PHO_YEN8"/>
      <sheetName val="DUONG_HAI8"/>
      <sheetName val="in_do8"/>
      <sheetName val="KAYABA_VN_8"/>
      <sheetName val="KK_THANG_LONG8"/>
      <sheetName val="KYB_Malaisia8"/>
      <sheetName val="lam_vien_dn8"/>
      <sheetName val="NGỌC_ĐỨC8"/>
      <sheetName val="STRONG_WAY8"/>
      <sheetName val="SUMITOMO_8"/>
      <sheetName val="TOAN_HUNG8"/>
      <sheetName val="Thiên_hoá8"/>
      <sheetName val="VMEP_HT8"/>
      <sheetName val="VPIC_18"/>
      <sheetName val="CHÍNH_ĐẠT8"/>
      <sheetName val="Sheet1_(2)8"/>
      <sheetName val="OK_50105-K56F-N103-H18"/>
      <sheetName val="5010A-K56-N101_tách8"/>
      <sheetName val="K,uon'_ph58"/>
      <sheetName val="C/c_t)eu8"/>
      <sheetName val="Bi%n_bao8"/>
      <sheetName val="Utilize_machine_yearly_20148"/>
      <sheetName val="[PNT-P3_xls]XXXXX\XX8"/>
      <sheetName val="[PNT-P3_xls]\NT1MC8"/>
      <sheetName val="[PNT-P3_xls]C/c_t)eu8"/>
      <sheetName val="_ong_hop_QL48_-_212"/>
      <sheetName val="Cong_ban_1,5_x005f_x0013__x009"/>
      <sheetName val="Tai_khoan8"/>
      <sheetName val="Thuc_thanh8"/>
      <sheetName val="Chi_tientrano8"/>
      <sheetName val="KHGH_(T11)8"/>
      <sheetName val="Du_toan8"/>
      <sheetName val="dtct_cong8"/>
      <sheetName val="NL_máy8"/>
      <sheetName val="Cong_ban_1,5_x005f_x005f_x0058"/>
      <sheetName val="Op_mai_2_x005f_x000c__x008"/>
      <sheetName val="Op_mai_2_x005f_x005f_x0008"/>
      <sheetName val="Op_mai_2_x005f_x005f_x0058"/>
      <sheetName val="Giao_nhiem_f`8"/>
      <sheetName val="Giao_nhiem_fX8"/>
      <sheetName val="ၔong_hop_QL48_︀ᇕ԰8"/>
      <sheetName val="Giao_nhiem_fr8"/>
      <sheetName val="[PNT-P3_xls][PNT-P3_xls][PNT-P9"/>
      <sheetName val="So_Do24"/>
      <sheetName val="KTTSCD_-_DLNA24"/>
      <sheetName val="lapdat_TB_24"/>
      <sheetName val="TNghiªm_TB_24"/>
      <sheetName val="VËt_liÖu24"/>
      <sheetName val="Lap_®at_®iÖn24"/>
      <sheetName val="TNghiÖm_VL24"/>
      <sheetName val="th_24"/>
      <sheetName val="tien_luong24"/>
      <sheetName val="T_724"/>
      <sheetName val="T_824"/>
      <sheetName val="T8_(2)24"/>
      <sheetName val="T_924"/>
      <sheetName val="T_1024"/>
      <sheetName val="T_1124"/>
      <sheetName val="T_1224"/>
      <sheetName val="T11_24"/>
      <sheetName val="CVden_ngoai_TCT_(1)24"/>
      <sheetName val="CV_den_ngoai_TCT_(2)24"/>
      <sheetName val="CV_den_ngoai_TCT_(3)24"/>
      <sheetName val="QDcua_TGD24"/>
      <sheetName val="QD_cua_HDQT24"/>
      <sheetName val="QD_cua_HDQT_(2)24"/>
      <sheetName val="CV_di_ngoai_tong24"/>
      <sheetName val="CV_di_ngoai_tong_(2)24"/>
      <sheetName val="To_trinh24"/>
      <sheetName val="Giao_nhiem_vu24"/>
      <sheetName val="QDcua_TGD_(2)24"/>
      <sheetName val="Thong_tu24"/>
      <sheetName val="CV_di_trong__tong24"/>
      <sheetName val="nghi_dinh-CP24"/>
      <sheetName val="CV_den_trong_tong24"/>
      <sheetName val="5_nam_(tach)24"/>
      <sheetName val="5_nam_(tach)_(2)24"/>
      <sheetName val="KH_200324"/>
      <sheetName val="TK_11224"/>
      <sheetName val="TK_13124"/>
      <sheetName val="TK_14124"/>
      <sheetName val="TK_15324"/>
      <sheetName val="TK_21124"/>
      <sheetName val="TK_24224"/>
      <sheetName val="TK_33424"/>
      <sheetName val="TK_51124"/>
      <sheetName val="TK_51524"/>
      <sheetName val="TK_91124"/>
      <sheetName val="TK_15424"/>
      <sheetName val="TK_63224"/>
      <sheetName val="KQKD02-2_(2)24"/>
      <sheetName val="KQKD-2_(2)24"/>
      <sheetName val="KQKD_thu200424"/>
      <sheetName val="tæng_hîp24"/>
      <sheetName val="GS01-chi_TM24"/>
      <sheetName val="GS02-thu_TM24"/>
      <sheetName val="GS03-thu_TGNH24"/>
      <sheetName val="GS04-chi_TGNH24"/>
      <sheetName val="GS06-X_kho24"/>
      <sheetName val="GS08-B_hµng24"/>
      <sheetName val="GS09-k_c_VAT_DV24"/>
      <sheetName val="GS10-lai_tien_vay24"/>
      <sheetName val="GS11-_tÝnh_KHTSC§24"/>
      <sheetName val="Km277_24"/>
      <sheetName val="Op_mai_27424"/>
      <sheetName val="Op_mai_27524"/>
      <sheetName val="Op_mai_27624"/>
      <sheetName val="Op_mai_27724"/>
      <sheetName val="Op_mai_27824"/>
      <sheetName val="Op_mai_27924"/>
      <sheetName val="Op_mai_28046"/>
      <sheetName val="Op_mai_28124"/>
      <sheetName val="Op_mai_28224"/>
      <sheetName val="Op_mai_28324"/>
      <sheetName val="Op_mai_28424"/>
      <sheetName val="Op_mai24"/>
      <sheetName val="FORM_hc24"/>
      <sheetName val="FORM_pc24"/>
      <sheetName val="xnt_1_CP24"/>
      <sheetName val="xnt_2_cp24"/>
      <sheetName val="xnt_3_CP24"/>
      <sheetName val="xnt_4_CP24"/>
      <sheetName val="BC_tuan124"/>
      <sheetName val="BC_tuan224"/>
      <sheetName val="BC_tuan324"/>
      <sheetName val="BC_tuan424"/>
      <sheetName val="DSo_NVBH24"/>
      <sheetName val="TH_Ky_Anh24"/>
      <sheetName val="Sheet2_(2)24"/>
      <sheetName val="TH__goi_4-x24"/>
      <sheetName val="Cong_cu24"/>
      <sheetName val="Cong_D7524"/>
      <sheetName val="Cong_D10024"/>
      <sheetName val="Cong_D15024"/>
      <sheetName val="Cong_2D15024"/>
      <sheetName val="Cong_ban_0,7x0,724"/>
      <sheetName val="Cong_ban_0,8x0,824"/>
      <sheetName val="Cong_ban_1x124"/>
      <sheetName val="Cong_ban_1x1,224"/>
      <sheetName val="Cong_ban_1,5x1,524"/>
      <sheetName val="Cong_ban_2x1,524"/>
      <sheetName val="Cong_ban_2x224"/>
      <sheetName val="Cot_thep24"/>
      <sheetName val="Tong_hop_(2)24"/>
      <sheetName val="Km274_-_Km27524"/>
      <sheetName val="Km275_-_Km27624"/>
      <sheetName val="Km276_-_Km27724"/>
      <sheetName val="Km277_-_Km27824"/>
      <sheetName val="Km278_-_Km27924"/>
      <sheetName val="Km279_-_Km28024"/>
      <sheetName val="Km280_-_Km28124"/>
      <sheetName val="Km281_-_Km28224"/>
      <sheetName val="Km282_-_Km28324"/>
      <sheetName val="Km283_-_Km28424"/>
      <sheetName val="Km284_-_Km28524"/>
      <sheetName val="Tong_hop_Op_mai24"/>
      <sheetName val="Km277_-_Km278_24"/>
      <sheetName val="Tong_hop_Matduong24"/>
      <sheetName val="Kluong_phu24"/>
      <sheetName val="Lan_can24"/>
      <sheetName val="Ho_lan24"/>
      <sheetName val="Coc_tieu24"/>
      <sheetName val="Bien_bao24"/>
      <sheetName val="phan_tich_DG24"/>
      <sheetName val="gia_vat_lieu24"/>
      <sheetName val="gia_xe_may24"/>
      <sheetName val="gia_nhan_cong24"/>
      <sheetName val="mau_kiem_ke24"/>
      <sheetName val="quyet_toan_HD_200024"/>
      <sheetName val="quyet_toan_hoa_don_200124"/>
      <sheetName val="kiem_ke_hoa_don_200124"/>
      <sheetName val="QUY_III_0224"/>
      <sheetName val="QUY_IV_0224"/>
      <sheetName val="QUYET_TOAN_0224"/>
      <sheetName val="Tong_hopQ48-124"/>
      <sheetName val="Tong_hop_QL48_-_224"/>
      <sheetName val="Tong_hop_QL4724"/>
      <sheetName val="Tong_hop_QL48_-_324"/>
      <sheetName val="Chi_tiet_don_gia_khoi_phuc24"/>
      <sheetName val="Du_toan_chi_tiet_coc_nuoc24"/>
      <sheetName val="Du_toan_chi_tiet_coc24"/>
      <sheetName val="Phan_tich_don_gia_chi_tiet24"/>
      <sheetName val="Nhap_don_gia_VL_dia_phuong24"/>
      <sheetName val="Luong_mot_ngay_cong_xay_lap24"/>
      <sheetName val="Luong_mot_ngay_cong_khao_sat24"/>
      <sheetName val="xdcb_01-200324"/>
      <sheetName val="CV_den_trong_to聮g24"/>
      <sheetName val="kl_m_m_d24"/>
      <sheetName val="kl_vt_tho24"/>
      <sheetName val="kl_dat24"/>
      <sheetName val="xin_kinh_phi24"/>
      <sheetName val="lan_trai24"/>
      <sheetName val="thuoc_no24"/>
      <sheetName val="so_thuc_pham24"/>
      <sheetName val="Oð_mai_27924"/>
      <sheetName val="Coc_624"/>
      <sheetName val="Deo_nai24"/>
      <sheetName val="CKD_than24"/>
      <sheetName val="CTT_Thong_nhat24"/>
      <sheetName val="CTT_Nui_beo24"/>
      <sheetName val="CTT_cao_son24"/>
      <sheetName val="CTT_Khe_cham24"/>
      <sheetName val="XNxlva_sxthanKCII24"/>
      <sheetName val="Cam_Y_ut_KC24"/>
      <sheetName val="CTxay_lap_mo_CP24"/>
      <sheetName val="CTdo_luong_GDSP24"/>
      <sheetName val="Dong_bac24"/>
      <sheetName val="Cac_cang_UT_mua_than_Dong_bac24"/>
      <sheetName val="cua_hang_vtu24"/>
      <sheetName val="Khach_hang_le_24"/>
      <sheetName val="nhat_ky_524"/>
      <sheetName val="cac_cong_ty_van_tai24"/>
      <sheetName val="Xaylap_24"/>
      <sheetName val="Nhan_cong24"/>
      <sheetName val="XN_124"/>
      <sheetName val="CT_XN124"/>
      <sheetName val="CT_XNCK24"/>
      <sheetName val="S_hai24"/>
      <sheetName val="CT_N0224"/>
      <sheetName val="C_Sap_CT324"/>
      <sheetName val="CT_Csap_CT324"/>
      <sheetName val="Quan_trac24"/>
      <sheetName val="CS_LB24"/>
      <sheetName val="88_HBT24"/>
      <sheetName val="CT_69II24"/>
      <sheetName val="37_HV24"/>
      <sheetName val="CT_VPCP_6tang24"/>
      <sheetName val="Son_nha_kinh_VPCP24"/>
      <sheetName val="CT_VPCP_son24"/>
      <sheetName val="CT_HMVPCP24"/>
      <sheetName val="BAO_CAO_AN24"/>
      <sheetName val="Bao_cao_KQTH_quy_hoach_13524"/>
      <sheetName val="Thang10-2002_24"/>
      <sheetName val="Sheet1_(3)24"/>
      <sheetName val="Km27'_-_Km27824"/>
      <sheetName val="XNxlva_sxthanKCIÉ24"/>
      <sheetName val="cocB40_5B24"/>
      <sheetName val="cocD50_9A24"/>
      <sheetName val="cocD75_1624"/>
      <sheetName val="coc_B80_TD2524"/>
      <sheetName val="P27_B8024"/>
      <sheetName val="Coc23_B8024"/>
      <sheetName val="cong_B80_C424"/>
      <sheetName val="k,_vt_tho24"/>
      <sheetName val="K-280_-_Km28124"/>
      <sheetName val="Km280_࠭_Km28124"/>
      <sheetName val="Xa9lap_24"/>
      <sheetName val="QD_c5a_HDQT_(2)24"/>
      <sheetName val="Km283_-_Jm28424"/>
      <sheetName val="[PNT-P3_xlsUTong_hop_(2)24"/>
      <sheetName val="Km276_-_Ke27724"/>
      <sheetName val="[PNT-P3_xlsUKm279_-_Km28024"/>
      <sheetName val="Khac_DP24"/>
      <sheetName val="Khoi_than_24"/>
      <sheetName val="Song_ban_0,7x0,724"/>
      <sheetName val="Cong_ban_0,8x_,824"/>
      <sheetName val="ct_luong_24"/>
      <sheetName val="Nhap_6T24"/>
      <sheetName val="baocaochinh(qui1_05)_(DC)24"/>
      <sheetName val="Ctuluongq_1_0524"/>
      <sheetName val="BANG_PHAN_BO_qui1_05(DC)24"/>
      <sheetName val="BANG_PHAN_BO_quiII_0524"/>
      <sheetName val="bao_cac_cinh_Qui_II-200524"/>
      <sheetName val="Lap_®at_®hÖn24"/>
      <sheetName val="So_lieu24"/>
      <sheetName val="tt_chu_dong24"/>
      <sheetName val="Tinh_j+cvi24"/>
      <sheetName val="Tinh_MoP24"/>
      <sheetName val="giai_he_224"/>
      <sheetName val="Ton_31_124"/>
      <sheetName val="NhapT_224"/>
      <sheetName val="Xuat_T_224"/>
      <sheetName val="Ton_28_224"/>
      <sheetName val="H_Tra24"/>
      <sheetName val="Hang_CTY_TRA_LAI24"/>
      <sheetName val="Hang_NV_Tra_Lai24"/>
      <sheetName val="VÃt_liÖu24"/>
      <sheetName val="CV_den_trong_to?g24"/>
      <sheetName val="Km280_?_Km28124"/>
      <sheetName val="So_TSCD24"/>
      <sheetName val="Bang_phan_bo_KH_TSCD24"/>
      <sheetName val="The_TSCD24"/>
      <sheetName val="BTH-_P_Chi_24"/>
      <sheetName val="BTH_NVL24"/>
      <sheetName val="NK_SO_CAI24"/>
      <sheetName val="The_tinh_Z24"/>
      <sheetName val="So_CFSXKD24"/>
      <sheetName val="So_TGNH_200224"/>
      <sheetName val="So_quy_TM_200224"/>
      <sheetName val="SCT_NVL24"/>
      <sheetName val="SCT_TK_13124"/>
      <sheetName val="So_theo_doi_thue_GTGT_200224"/>
      <sheetName val="BTH-_P_Thu24"/>
      <sheetName val="Ban_pha_224"/>
      <sheetName val="ESTI_24"/>
      <sheetName val="For_Summary24"/>
      <sheetName val="For_Summary(KG)24"/>
      <sheetName val="PP_Cloth24"/>
      <sheetName val="Mix-PP_Cloth24"/>
      <sheetName val="Material_Price-PP24"/>
      <sheetName val="TL33-13_1424"/>
      <sheetName val="TL033_,2,424"/>
      <sheetName val="TL_0331,224"/>
      <sheetName val="T[_13124"/>
      <sheetName val="Thang_0724"/>
      <sheetName val="mua_vao24"/>
      <sheetName val="chi_phi_24"/>
      <sheetName val="ban_ra_10%24"/>
      <sheetName val="Don_gia24"/>
      <sheetName val="Nhap_du_lieu24"/>
      <sheetName val="7000_00024"/>
      <sheetName val="Tong_(op24"/>
      <sheetName val="Coc_4ieu24"/>
      <sheetName val="QD_cua_24"/>
      <sheetName val="Du_tnan_chi_tiet_coc_nuoc24"/>
      <sheetName val="Giao_nhÿÿÿÿvu24"/>
      <sheetName val="K43+0_00_-_338_Trai24"/>
      <sheetName val="K_O24"/>
      <sheetName val="xang__clc24"/>
      <sheetName val="GS08)B_hµng24"/>
      <sheetName val="t01_0624"/>
      <sheetName val="TNghiÖ-_VL24"/>
      <sheetName val="Giao_nhie-_vu24"/>
      <sheetName val="Ho_la_24"/>
      <sheetName val="O0_mai_27924"/>
      <sheetName val="5_nam_(tac`)_(2)24"/>
      <sheetName val="D%o_nai24"/>
      <sheetName val="CTT_cao_so_24"/>
      <sheetName val="XNxlva_sxdhanKCII24"/>
      <sheetName val="DG_24"/>
      <sheetName val="Khach_iang_le_24"/>
      <sheetName val="[PNT-P3_xlsѝKQKDKT'04-124"/>
      <sheetName val="Tong_hopQ48­124"/>
      <sheetName val="Tong_hop_ၑL48_-_224"/>
      <sheetName val="Tong_hop$Op_mai24"/>
      <sheetName val="ၔong_hop_QL48_-_224"/>
      <sheetName val="Tong_hop_xuat_kho_nvl23"/>
      <sheetName val="Xuat_kho23"/>
      <sheetName val="Tong_hop_so_lieu_tai_nhap_kho23"/>
      <sheetName val="tai_nhap_kho23"/>
      <sheetName val="Nhap_kho23"/>
      <sheetName val="Tong_ket_nhap_kh523"/>
      <sheetName val="Tong_ket_nhap_kh¸23"/>
      <sheetName val="Mp_mai_27523"/>
      <sheetName val="Tong_ket_nhap_khÈ23"/>
      <sheetName val="Diem_mon_hoc23"/>
      <sheetName val="Tong_hop_diem23"/>
      <sheetName val="HoTen-khong_duoc_xoa23"/>
      <sheetName val="Giao_nhiem_fu23"/>
      <sheetName val="QDcea_TGD_(2)23"/>
      <sheetName val="Tkng_hop_QL48_-_223"/>
      <sheetName val="Thue_NK23"/>
      <sheetName val="Hang_NK23"/>
      <sheetName val="Jet1-_CP_3223"/>
      <sheetName val="Jet2-_Binh_Minh_0123"/>
      <sheetName val="Tkng_hop_QL48_-_523"/>
      <sheetName val="Tong_ket_nhap_khà23"/>
      <sheetName val="Tong_ket_nhap_kh23"/>
      <sheetName val="Tong_ket_nhap_khÐ23"/>
      <sheetName val="Tong_ket_nhap_khX23"/>
      <sheetName val="Tong_ket_nhap_kh(23"/>
      <sheetName val="Tong_ket_nhap_kh23"/>
      <sheetName val="Tong_ket_nhap_kh°23"/>
      <sheetName val="Tong_ket_nhap_kh23"/>
      <sheetName val="Tong_ket_nhap_kh23"/>
      <sheetName val="Tong_ket_nhap_khø23"/>
      <sheetName val="Tong_ket_nhap_kh@23"/>
      <sheetName val="Tong_ket_nhap_kh¨23"/>
      <sheetName val="Tong_ket_nhap_khH23"/>
      <sheetName val="Tong_ket_nhap_khp23"/>
      <sheetName val="Tong_ket_nhap_kh;23"/>
      <sheetName val="Tong_ket_nhap_khþ23"/>
      <sheetName val="Tong_ket_nhap_kh023"/>
      <sheetName val="QD_cua_HDQ²??)23"/>
      <sheetName val="Tong_ket_nhap_kh_23"/>
      <sheetName val="Tong_ket_nhap_kho23"/>
      <sheetName val="Tong_ket23"/>
      <sheetName val="cac_ma_can_huy23"/>
      <sheetName val="Hang_hong23"/>
      <sheetName val="Tham_khao23"/>
      <sheetName val="hang_khong_co_packing23"/>
      <sheetName val="Du_lich23"/>
      <sheetName val="Tong_ket_nhap_kh823"/>
      <sheetName val="P_I23"/>
      <sheetName val="Tong_ket_nhap_khª23"/>
      <sheetName val="Tong_ket_nhap_kh`23"/>
      <sheetName val="tt_chu_don23"/>
      <sheetName val="CVden_nw8ai_TCT_(1)23"/>
      <sheetName val="Bang_VL23"/>
      <sheetName val="VL(No_V-c)23"/>
      <sheetName val="He_so23"/>
      <sheetName val="PL_Vua23"/>
      <sheetName val="Chitieu-dam_cac_loai23"/>
      <sheetName val="DG_Dam23"/>
      <sheetName val="DG_chung23"/>
      <sheetName val="VL-dac_chung23"/>
      <sheetName val="CT_1md_&amp;_dau_cong23"/>
      <sheetName val="CT_cong23"/>
      <sheetName val="dg_cong23"/>
      <sheetName val="FORM_jc23"/>
      <sheetName val="Tong_ket_nhap_kh23"/>
      <sheetName val="Cong_ban_1,5„—謀23"/>
      <sheetName val="Tong_hnp_QL4723"/>
      <sheetName val="Cong_ban_0,7p0,723"/>
      <sheetName val="Km275_-_Ke27623"/>
      <sheetName val="Km280_-_Km2(123"/>
      <sheetName val="TH_Ky_Afh23"/>
      <sheetName val="[PNT-P3_xls?KQKDKT'04-123"/>
      <sheetName val="MTO_REV_2(ARMOR)23"/>
      <sheetName val="Ther_cao_23"/>
      <sheetName val="So_NVL23"/>
      <sheetName val="Nhat_ký_chung23"/>
      <sheetName val="So_13123"/>
      <sheetName val="So_33123"/>
      <sheetName val="So_13323"/>
      <sheetName val="So_333123"/>
      <sheetName val="So_33423"/>
      <sheetName val="So_91123"/>
      <sheetName val="So_42123"/>
      <sheetName val="Op?mai_28023"/>
      <sheetName val="QD_cua_HDQ²??€)23"/>
      <sheetName val="Tkng_hop_QL48_-_23"/>
      <sheetName val="Tong_ket_nhap_khB23"/>
      <sheetName val="Cong_&quot;an_0,7x0,723"/>
      <sheetName val="Km282_-_Kl28323"/>
      <sheetName val="Tong_hop_Op_m!i23"/>
      <sheetName val="Part_Name_&amp;_Model23"/>
      <sheetName val="Cac_cang_UT_mua_thal_Dong_bac23"/>
      <sheetName val="Tong_ket_nhap_kh¬23"/>
      <sheetName val="Tong_ket_nhap_khÜ23"/>
      <sheetName val="Tong_ket_nhap_khl23"/>
      <sheetName val="MTP_WS_9_May_201123"/>
      <sheetName val="WS_for_MRP_25_Aug23"/>
      <sheetName val="WS_for_MRP_15_Sept23"/>
      <sheetName val="WS_for_MRP_29_Sept23"/>
      <sheetName val="WS_for_MRP_13_Oct23"/>
      <sheetName val="WS_for_MRP_27_Oct23"/>
      <sheetName val="WS_for_MRP_10_Nov23"/>
      <sheetName val="WS_for_MRP_8_Dec-REV23"/>
      <sheetName val="WS_for_MRP_21_Dec23"/>
      <sheetName val="WS_for_MRP_5_Jan23"/>
      <sheetName val="WS_for_MRP_18_Jan23"/>
      <sheetName val="WS_for_MRP_9_Feb23"/>
      <sheetName val="WS_for_MRP_23_Feb23"/>
      <sheetName val="WS_for_MRP_8_Mar23"/>
      <sheetName val="Compared_TT-LT23"/>
      <sheetName val="Export_FC23"/>
      <sheetName val="So_sanh_voi_bang_sang_nay_gui23"/>
      <sheetName val="Cong_baj_2x1,523"/>
      <sheetName val="MTO_REV_023"/>
      <sheetName val="?ong_hop_QL48_-_222"/>
      <sheetName val="7_THAI_NGUYEN22"/>
      <sheetName val="INPUT_DATA22"/>
      <sheetName val="Op_mai_2_x005f_x000c_22"/>
      <sheetName val="Cong_ban_1,5_x005f_x0013_22"/>
      <sheetName val="Km_x005f_x0012_77_22"/>
      <sheetName val="Cong_ban_1,5_x005f_x0013__x005f_x0000_22"/>
      <sheetName val="PDcua_TGD22"/>
      <sheetName val="CV_di_ngoai_tnng_(2)22"/>
      <sheetName val="Tk_triNh22"/>
      <sheetName val="Gian_nhiem_vu22"/>
      <sheetName val="QD!ua_TGD_(2)22"/>
      <sheetName val="Tuongcha_22"/>
      <sheetName val="5_lam_(tach)_(2)22"/>
      <sheetName val="TK_13422"/>
      <sheetName val="Tong_hop_Mctduong22"/>
      <sheetName val="Cong_ban_1,5„—԰9"/>
      <sheetName val="dongia_(2)10"/>
      <sheetName val="Tong_ket_nhap_kh10"/>
      <sheetName val="Tong_ket_nhap_kh&lt;10"/>
      <sheetName val="FUONDER_TAN_UYEN_T1222"/>
      <sheetName val="_CHIEU_XA__T0122"/>
      <sheetName val="T__13122"/>
      <sheetName val="_PNT-P3_xlsUTong_hop_(2)22"/>
      <sheetName val="_PNT-P3_xlsUKm279_-_Km28022"/>
      <sheetName val="_âO23"/>
      <sheetName val="_âOŽ23"/>
      <sheetName val="PNghiÖm_VL11"/>
      <sheetName val="Tong_hop_?L48_-_29"/>
      <sheetName val="8__Painting_&amp;_Alumite11"/>
      <sheetName val="CV_den_trong_to_g22"/>
      <sheetName val="QD_cua_HDQ²22"/>
      <sheetName val="Km280___Km28122"/>
      <sheetName val="_PNT-P3_xlsѝKQKDKT'04-122"/>
      <sheetName val="Op_mai_28047"/>
      <sheetName val="QD_cua_HDQ²__)22"/>
      <sheetName val="QD_cua_HDQ²__€)22"/>
      <sheetName val="_PNT-P3_xls_KQKDKT'04-122"/>
      <sheetName val="Cong_ban_1,5_x005f_x005f_x005f_x0013__x22"/>
      <sheetName val="Nov19_Plan22"/>
      <sheetName val="ANH_KHANH_DONG_NAI_T12_(2)22"/>
      <sheetName val="XANG_DAU_K522"/>
      <sheetName val="ANH_HAI_T0122"/>
      <sheetName val="NAVITRAN_T122"/>
      <sheetName val="VAN_PHU_T0122"/>
      <sheetName val="DUONG_BDT_11__823282ms_Hao22"/>
      <sheetName val="CKTANDINHT1_782346_Huong_(2)22"/>
      <sheetName val="UNZAT01743972-_Phuong(vp)_(2)22"/>
      <sheetName val="LONGVANT12_759469_Ms_Van_(2)22"/>
      <sheetName val="GO_THUAN_AN_T_01_784026_(2)22"/>
      <sheetName val="COMPOSIITE_SAI_SON_T_1(2)22"/>
      <sheetName val="PEMARAT01_(2)22"/>
      <sheetName val="SYSTEMT1_780851-Ms_thao_(2)22"/>
      <sheetName val="PUKYONG_T122"/>
      <sheetName val="ASIAPAINT_T1122"/>
      <sheetName val="SEUNGBO_T11_782173_Ms_Suong_(31"/>
      <sheetName val="_CHAN_NUOIT12750622_Ms_Tinh_(31"/>
      <sheetName val="NS_t01784465_Ms_quyen_(2)22"/>
      <sheetName val="POMINAT01__(2)22"/>
      <sheetName val="COTTOT01_711018_Ms_nuong_(2)22"/>
      <sheetName val="SuBINHDUONGT_01_22"/>
      <sheetName val="MHET1_784028_lan_anh_(2)22"/>
      <sheetName val="UNZA(xuong)T11743972_phuong_(31"/>
      <sheetName val="KIKIT1_784453Ms_Chau__(2)22"/>
      <sheetName val="ASEFOODT_01(vp)_(2)22"/>
      <sheetName val="NAMKIMT12__MS_(2)22"/>
      <sheetName val="KORYOT_T_12_(2)22"/>
      <sheetName val="NHAT_DONG_T1_817035_msDung_(222"/>
      <sheetName val="_COMPASST_01784933_ms_Dung_(222"/>
      <sheetName val="HA_LONG_T12(2)22"/>
      <sheetName val="MBT_T01_(2)22"/>
      <sheetName val="CLARIAN_T1_(2)22"/>
      <sheetName val="URCT_1_767025_Ms_Mai_(2)22"/>
      <sheetName val="bao_cao_t_01_(2)22"/>
      <sheetName val="Cong_ban_1,5_x005f_x0013__22"/>
      <sheetName val="Op_mai_2_x005f_x000c__x005f_x0000_22"/>
      <sheetName val="Op_mai_2_x005f_x005f_x005f_x000c__x005f_x005f_x22"/>
      <sheetName val="Op_mai_2_x005f_x005f_x005f_x005f_x005f_x005f_x044"/>
      <sheetName val="Cong_ban_1,5_x005f_x005f_x005f_x005f_x023"/>
      <sheetName val="Op_mai_2_x005f_x005f_x005f_x000c_22"/>
      <sheetName val="Cong_ban_1,5_x005f_x005f_x005f_x0013_22"/>
      <sheetName val="Km_x005f_x005f_x005f_x0012_77_22"/>
      <sheetName val="Op_mai_2_x005f_x005f_x005f_x005f_x005f_x005f_x045"/>
      <sheetName val="FORM_(c9"/>
      <sheetName val="02_05_079"/>
      <sheetName val="03_05_079"/>
      <sheetName val="04_05_079"/>
      <sheetName val="05_05_079"/>
      <sheetName val="06_05_079"/>
      <sheetName val="07_05_079"/>
      <sheetName val="08_05_079"/>
      <sheetName val="09_05_079"/>
      <sheetName val="10_05_079"/>
      <sheetName val="11_05_079"/>
      <sheetName val="12_05_079"/>
      <sheetName val="14_05_079"/>
      <sheetName val="15_05_079"/>
      <sheetName val="16_05_079"/>
      <sheetName val="17_05_079"/>
      <sheetName val="18_05_079"/>
      <sheetName val="19_05_079"/>
      <sheetName val="21_05_079"/>
      <sheetName val="22_05_079"/>
      <sheetName val="23_05_079"/>
      <sheetName val="24_05_079"/>
      <sheetName val="25_05_079"/>
      <sheetName val="26_05_079"/>
      <sheetName val="28_05_079"/>
      <sheetName val="29_05_079"/>
      <sheetName val="30_05_079"/>
      <sheetName val="31_05_079"/>
      <sheetName val="TLC設定_(2)22"/>
      <sheetName val="Monthly_production_actual9"/>
      <sheetName val="CVden_n$-&amp;_TCT_(1)9"/>
      <sheetName val="Lap_®at_®hÔn9"/>
      <sheetName val="TA_-_TV9"/>
      <sheetName val="Cong ban_1x19"/>
      <sheetName val="Cong0ban_1x1,29"/>
      <sheetName val="CHINH_LONG9"/>
      <sheetName val="CO_KHI_PHO_YEN9"/>
      <sheetName val="DUONG_HAI9"/>
      <sheetName val="in_do9"/>
      <sheetName val="KAYABA_VN_9"/>
      <sheetName val="KK_THANG_LONG9"/>
      <sheetName val="KYB_Malaisia9"/>
      <sheetName val="lam_vien_dn9"/>
      <sheetName val="NGỌC_ĐỨC9"/>
      <sheetName val="STRONG_WAY9"/>
      <sheetName val="SUMITOMO_9"/>
      <sheetName val="TOAN_HUNG9"/>
      <sheetName val="Thiên_hoá9"/>
      <sheetName val="VMEP_HT9"/>
      <sheetName val="VPIC_19"/>
      <sheetName val="CHÍNH_ĐẠT9"/>
      <sheetName val="Sheet1_(2)9"/>
      <sheetName val="OK_50105-K56F-N103-H19"/>
      <sheetName val="5010A-K56-N101_tách9"/>
      <sheetName val="K,uon'_ph59"/>
      <sheetName val="C/c_t)eu9"/>
      <sheetName val="Bi%n_bao9"/>
      <sheetName val="Utilize_machine_yearly_20149"/>
      <sheetName val="[PNT-P3_xls]XXXXX\XX9"/>
      <sheetName val="[PNT-P3_xls]\NT1MC9"/>
      <sheetName val="[PNT-P3_xls]C/c_t)eu9"/>
      <sheetName val="_ong_hop_QL48_-_213"/>
      <sheetName val="Cong_ban_1,5_x005f_x0013__x0010"/>
      <sheetName val="Tai_khoan9"/>
      <sheetName val="Thuc_thanh9"/>
      <sheetName val="Chi_tientrano9"/>
      <sheetName val="KHGH_(T11)9"/>
      <sheetName val="Du_toan9"/>
      <sheetName val="dtct_cong9"/>
      <sheetName val="NL_máy9"/>
      <sheetName val="Cong_ban_1,5_x005f_x005f_x0059"/>
      <sheetName val="Op_mai_2_x005f_x000c__x009"/>
      <sheetName val="Op_mai_2_x005f_x005f_x0009"/>
      <sheetName val="Op_mai_2_x005f_x005f_x0059"/>
      <sheetName val="Giao_nhiem_f`9"/>
      <sheetName val="Giao_nhiem_fX9"/>
      <sheetName val="ၔong_hop_QL48_︀ᇕ԰9"/>
      <sheetName val="Giao_nhiem_fr9"/>
      <sheetName val="[PNT-P3_xls][PNT-P3_xls][PNT-10"/>
      <sheetName val="So_Do25"/>
      <sheetName val="KTTSCD_-_DLNA25"/>
      <sheetName val="lapdat_TB_25"/>
      <sheetName val="TNghiªm_TB_25"/>
      <sheetName val="VËt_liÖu25"/>
      <sheetName val="Lap_®at_®iÖn25"/>
      <sheetName val="TNghiÖm_VL25"/>
      <sheetName val="th_25"/>
      <sheetName val="tien_luong25"/>
      <sheetName val="T_725"/>
      <sheetName val="T_825"/>
      <sheetName val="T8_(2)25"/>
      <sheetName val="T_925"/>
      <sheetName val="T_1025"/>
      <sheetName val="T_1125"/>
      <sheetName val="T_1225"/>
      <sheetName val="T11_25"/>
      <sheetName val="CVden_ngoai_TCT_(1)25"/>
      <sheetName val="CV_den_ngoai_TCT_(2)25"/>
      <sheetName val="CV_den_ngoai_TCT_(3)25"/>
      <sheetName val="QDcua_TGD25"/>
      <sheetName val="QD_cua_HDQT25"/>
      <sheetName val="QD_cua_HDQT_(2)25"/>
      <sheetName val="CV_di_ngoai_tong25"/>
      <sheetName val="CV_di_ngoai_tong_(2)25"/>
      <sheetName val="To_trinh25"/>
      <sheetName val="Giao_nhiem_vu25"/>
      <sheetName val="QDcua_TGD_(2)25"/>
      <sheetName val="Thong_tu25"/>
      <sheetName val="CV_di_trong__tong25"/>
      <sheetName val="nghi_dinh-CP25"/>
      <sheetName val="CV_den_trong_tong25"/>
      <sheetName val="5_nam_(tach)25"/>
      <sheetName val="5_nam_(tach)_(2)25"/>
      <sheetName val="KH_200325"/>
      <sheetName val="TK_11225"/>
      <sheetName val="TK_13125"/>
      <sheetName val="TK_14125"/>
      <sheetName val="TK_15325"/>
      <sheetName val="TK_21125"/>
      <sheetName val="TK_24225"/>
      <sheetName val="TK_33425"/>
      <sheetName val="TK_51125"/>
      <sheetName val="TK_51525"/>
      <sheetName val="TK_91125"/>
      <sheetName val="TK_15425"/>
      <sheetName val="TK_63225"/>
      <sheetName val="KQKD02-2_(2)25"/>
      <sheetName val="KQKD-2_(2)25"/>
      <sheetName val="KQKD_thu200425"/>
      <sheetName val="tæng_hîp25"/>
      <sheetName val="GS01-chi_TM25"/>
      <sheetName val="GS02-thu_TM25"/>
      <sheetName val="GS03-thu_TGNH25"/>
      <sheetName val="GS04-chi_TGNH25"/>
      <sheetName val="GS06-X_kho25"/>
      <sheetName val="GS08-B_hµng25"/>
      <sheetName val="GS09-k_c_VAT_DV25"/>
      <sheetName val="GS10-lai_tien_vay25"/>
      <sheetName val="GS11-_tÝnh_KHTSC§25"/>
      <sheetName val="Km277_25"/>
      <sheetName val="Op_mai_27425"/>
      <sheetName val="Op_mai_27525"/>
      <sheetName val="Op_mai_27625"/>
      <sheetName val="Op_mai_27725"/>
      <sheetName val="Op_mai_27825"/>
      <sheetName val="Op_mai_27925"/>
      <sheetName val="Op_mai_28048"/>
      <sheetName val="Op_mai_28125"/>
      <sheetName val="Op_mai_28225"/>
      <sheetName val="Op_mai_28325"/>
      <sheetName val="Op_mai_28425"/>
      <sheetName val="Op_mai25"/>
      <sheetName val="FORM_hc25"/>
      <sheetName val="FORM_pc25"/>
      <sheetName val="xnt_1_CP25"/>
      <sheetName val="xnt_2_cp25"/>
      <sheetName val="xnt_3_CP25"/>
      <sheetName val="xnt_4_CP25"/>
      <sheetName val="BC_tuan125"/>
      <sheetName val="BC_tuan225"/>
      <sheetName val="BC_tuan325"/>
      <sheetName val="BC_tuan425"/>
      <sheetName val="DSo_NVBH25"/>
      <sheetName val="TH_Ky_Anh25"/>
      <sheetName val="Sheet2_(2)25"/>
      <sheetName val="TH__goi_4-x25"/>
      <sheetName val="Cong_cu25"/>
      <sheetName val="Cong_D7525"/>
      <sheetName val="Cong_D10025"/>
      <sheetName val="Cong_D15025"/>
      <sheetName val="Cong_2D15025"/>
      <sheetName val="Cong_ban_0,7x0,725"/>
      <sheetName val="Cong_ban_0,8x0,825"/>
      <sheetName val="Cong_ban_1x125"/>
      <sheetName val="Cong_ban_1x1,225"/>
      <sheetName val="Cong_ban_1,5x1,525"/>
      <sheetName val="Cong_ban_2x1,525"/>
      <sheetName val="Cong_ban_2x225"/>
      <sheetName val="Cot_thep25"/>
      <sheetName val="Tong_hop_(2)25"/>
      <sheetName val="Km274_-_Km27525"/>
      <sheetName val="Km275_-_Km27625"/>
      <sheetName val="Km276_-_Km27725"/>
      <sheetName val="Km277_-_Km27825"/>
      <sheetName val="Km278_-_Km27925"/>
      <sheetName val="Km279_-_Km28025"/>
      <sheetName val="Km280_-_Km28125"/>
      <sheetName val="Km281_-_Km28225"/>
      <sheetName val="Km282_-_Km28325"/>
      <sheetName val="Km283_-_Km28425"/>
      <sheetName val="Km284_-_Km28525"/>
      <sheetName val="Tong_hop_Op_mai25"/>
      <sheetName val="Km277_-_Km278_25"/>
      <sheetName val="Tong_hop_Matduong25"/>
      <sheetName val="Kluong_phu25"/>
      <sheetName val="Lan_can25"/>
      <sheetName val="Ho_lan25"/>
      <sheetName val="Coc_tieu25"/>
      <sheetName val="Bien_bao25"/>
      <sheetName val="phan_tich_DG25"/>
      <sheetName val="gia_vat_lieu25"/>
      <sheetName val="gia_xe_may25"/>
      <sheetName val="gia_nhan_cong25"/>
      <sheetName val="mau_kiem_ke25"/>
      <sheetName val="quyet_toan_HD_200025"/>
      <sheetName val="quyet_toan_hoa_don_200125"/>
      <sheetName val="kiem_ke_hoa_don_200125"/>
      <sheetName val="QUY_III_0225"/>
      <sheetName val="QUY_IV_0225"/>
      <sheetName val="QUYET_TOAN_0225"/>
      <sheetName val="Tong_hopQ48-125"/>
      <sheetName val="Tong_hop_QL48_-_225"/>
      <sheetName val="Tong_hop_QL4725"/>
      <sheetName val="Tong_hop_QL48_-_325"/>
      <sheetName val="Chi_tiet_don_gia_khoi_phuc25"/>
      <sheetName val="Du_toan_chi_tiet_coc_nuoc25"/>
      <sheetName val="Du_toan_chi_tiet_coc25"/>
      <sheetName val="Phan_tich_don_gia_chi_tiet25"/>
      <sheetName val="Nhap_don_gia_VL_dia_phuong25"/>
      <sheetName val="Luong_mot_ngay_cong_xay_lap25"/>
      <sheetName val="Luong_mot_ngay_cong_khao_sat25"/>
      <sheetName val="xdcb_01-200325"/>
      <sheetName val="CV_den_trong_to聮g25"/>
      <sheetName val="kl_m_m_d25"/>
      <sheetName val="kl_vt_tho25"/>
      <sheetName val="kl_dat25"/>
      <sheetName val="xin_kinh_phi25"/>
      <sheetName val="lan_trai25"/>
      <sheetName val="thuoc_no25"/>
      <sheetName val="so_thuc_pham25"/>
      <sheetName val="Oð_mai_27925"/>
      <sheetName val="Coc_625"/>
      <sheetName val="Deo_nai25"/>
      <sheetName val="CKD_than25"/>
      <sheetName val="CTT_Thong_nhat25"/>
      <sheetName val="CTT_Nui_beo25"/>
      <sheetName val="CTT_cao_son25"/>
      <sheetName val="CTT_Khe_cham25"/>
      <sheetName val="XNxlva_sxthanKCII25"/>
      <sheetName val="Cam_Y_ut_KC25"/>
      <sheetName val="CTxay_lap_mo_CP25"/>
      <sheetName val="CTdo_luong_GDSP25"/>
      <sheetName val="Dong_bac25"/>
      <sheetName val="Cac_cang_UT_mua_than_Dong_bac25"/>
      <sheetName val="cua_hang_vtu25"/>
      <sheetName val="Khach_hang_le_25"/>
      <sheetName val="nhat_ky_525"/>
      <sheetName val="cac_cong_ty_van_tai25"/>
      <sheetName val="Xaylap_25"/>
      <sheetName val="Nhan_cong25"/>
      <sheetName val="XN_125"/>
      <sheetName val="CT_XN125"/>
      <sheetName val="CT_XNCK25"/>
      <sheetName val="S_hai25"/>
      <sheetName val="CT_N0225"/>
      <sheetName val="C_Sap_CT325"/>
      <sheetName val="CT_Csap_CT325"/>
      <sheetName val="Quan_trac25"/>
      <sheetName val="CS_LB25"/>
      <sheetName val="88_HBT25"/>
      <sheetName val="CT_69II25"/>
      <sheetName val="37_HV25"/>
      <sheetName val="CT_VPCP_6tang25"/>
      <sheetName val="Son_nha_kinh_VPCP25"/>
      <sheetName val="CT_VPCP_son25"/>
      <sheetName val="CT_HMVPCP25"/>
      <sheetName val="BAO_CAO_AN25"/>
      <sheetName val="Bao_cao_KQTH_quy_hoach_13525"/>
      <sheetName val="Thang10-2002_25"/>
      <sheetName val="Sheet1_(3)25"/>
      <sheetName val="Km27'_-_Km27825"/>
      <sheetName val="XNxlva_sxthanKCIÉ25"/>
      <sheetName val="cocB40_5B25"/>
      <sheetName val="cocD50_9A25"/>
      <sheetName val="cocD75_1625"/>
      <sheetName val="coc_B80_TD2525"/>
      <sheetName val="P27_B8025"/>
      <sheetName val="Coc23_B8025"/>
      <sheetName val="cong_B80_C425"/>
      <sheetName val="k,_vt_tho25"/>
      <sheetName val="K-280_-_Km28125"/>
      <sheetName val="Km280_࠭_Km28125"/>
      <sheetName val="Xa9lap_25"/>
      <sheetName val="QD_c5a_HDQT_(2)25"/>
      <sheetName val="Km283_-_Jm28425"/>
      <sheetName val="[PNT-P3_xlsUTong_hop_(2)25"/>
      <sheetName val="Km276_-_Ke27725"/>
      <sheetName val="[PNT-P3_xlsUKm279_-_Km28025"/>
      <sheetName val="Khac_DP25"/>
      <sheetName val="Khoi_than_25"/>
      <sheetName val="Song_ban_0,7x0,725"/>
      <sheetName val="Cong_ban_0,8x_,825"/>
      <sheetName val="ct_luong_25"/>
      <sheetName val="Nhap_6T25"/>
      <sheetName val="baocaochinh(qui1_05)_(DC)25"/>
      <sheetName val="Ctuluongq_1_0525"/>
      <sheetName val="BANG_PHAN_BO_qui1_05(DC)25"/>
      <sheetName val="BANG_PHAN_BO_quiII_0525"/>
      <sheetName val="bao_cac_cinh_Qui_II-200525"/>
      <sheetName val="Lap_®at_®hÖn25"/>
      <sheetName val="So_lieu25"/>
      <sheetName val="tt_chu_dong25"/>
      <sheetName val="Tinh_j+cvi25"/>
      <sheetName val="Tinh_MoP25"/>
      <sheetName val="giai_he_225"/>
      <sheetName val="Ton_31_125"/>
      <sheetName val="NhapT_225"/>
      <sheetName val="Xuat_T_225"/>
      <sheetName val="Ton_28_225"/>
      <sheetName val="H_Tra25"/>
      <sheetName val="Hang_CTY_TRA_LAI25"/>
      <sheetName val="Hang_NV_Tra_Lai25"/>
      <sheetName val="VÃt_liÖu25"/>
      <sheetName val="CV_den_trong_to?g25"/>
      <sheetName val="Km280_?_Km28125"/>
      <sheetName val="So_TSCD25"/>
      <sheetName val="Bang_phan_bo_KH_TSCD25"/>
      <sheetName val="The_TSCD25"/>
      <sheetName val="BTH-_P_Chi_25"/>
      <sheetName val="BTH_NVL25"/>
      <sheetName val="NK_SO_CAI25"/>
      <sheetName val="The_tinh_Z25"/>
      <sheetName val="So_CFSXKD25"/>
      <sheetName val="So_TGNH_200225"/>
      <sheetName val="So_quy_TM_200225"/>
      <sheetName val="SCT_NVL25"/>
      <sheetName val="SCT_TK_13125"/>
      <sheetName val="So_theo_doi_thue_GTGT_200225"/>
      <sheetName val="BTH-_P_Thu25"/>
      <sheetName val="Ban_pha_225"/>
      <sheetName val="ESTI_25"/>
      <sheetName val="For_Summary25"/>
      <sheetName val="For_Summary(KG)25"/>
      <sheetName val="PP_Cloth25"/>
      <sheetName val="Mix-PP_Cloth25"/>
      <sheetName val="Material_Price-PP25"/>
      <sheetName val="TL33-13_1425"/>
      <sheetName val="TL033_,2,425"/>
      <sheetName val="TL_0331,225"/>
      <sheetName val="T[_13125"/>
      <sheetName val="Thang_0725"/>
      <sheetName val="mua_vao25"/>
      <sheetName val="chi_phi_25"/>
      <sheetName val="ban_ra_10%25"/>
      <sheetName val="Don_gia25"/>
      <sheetName val="Nhap_du_lieu25"/>
      <sheetName val="7000_00025"/>
      <sheetName val="Tong_(op25"/>
      <sheetName val="Coc_4ieu25"/>
      <sheetName val="QD_cua_25"/>
      <sheetName val="Du_tnan_chi_tiet_coc_nuoc25"/>
      <sheetName val="Giao_nhÿÿÿÿvu25"/>
      <sheetName val="K43+0_00_-_338_Trai25"/>
      <sheetName val="K_O25"/>
      <sheetName val="xang__clc25"/>
      <sheetName val="GS08)B_hµng25"/>
      <sheetName val="t01_0625"/>
      <sheetName val="TNghiÖ-_VL25"/>
      <sheetName val="Giao_nhie-_vu25"/>
      <sheetName val="Ho_la_25"/>
      <sheetName val="O0_mai_27925"/>
      <sheetName val="5_nam_(tac`)_(2)25"/>
      <sheetName val="D%o_nai25"/>
      <sheetName val="CTT_cao_so_25"/>
      <sheetName val="XNxlva_sxdhanKCII25"/>
      <sheetName val="DG_25"/>
      <sheetName val="Khach_iang_le_25"/>
      <sheetName val="[PNT-P3_xlsѝKQKDKT'04-125"/>
      <sheetName val="Tong_hopQ48­125"/>
      <sheetName val="Tong_hop_ၑL48_-_225"/>
      <sheetName val="Tong_hop$Op_mai25"/>
      <sheetName val="ၔong_hop_QL48_-_225"/>
      <sheetName val="Tong_hop_xuat_kho_nvl24"/>
      <sheetName val="Xuat_kho24"/>
      <sheetName val="Tong_hop_so_lieu_tai_nhap_kho24"/>
      <sheetName val="tai_nhap_kho24"/>
      <sheetName val="Nhap_kho24"/>
      <sheetName val="Tong_ket_nhap_kh524"/>
      <sheetName val="Tong_ket_nhap_kh¸24"/>
      <sheetName val="Mp_mai_27524"/>
      <sheetName val="Tong_ket_nhap_khÈ24"/>
      <sheetName val="Diem_mon_hoc24"/>
      <sheetName val="Tong_hop_diem24"/>
      <sheetName val="HoTen-khong_duoc_xoa24"/>
      <sheetName val="Giao_nhiem_fu24"/>
      <sheetName val="QDcea_TGD_(2)24"/>
      <sheetName val="Tkng_hop_QL48_-_224"/>
      <sheetName val="Thue_NK24"/>
      <sheetName val="Hang_NK24"/>
      <sheetName val="Jet1-_CP_3224"/>
      <sheetName val="Jet2-_Binh_Minh_0124"/>
      <sheetName val="Tkng_hop_QL48_-_524"/>
      <sheetName val="Tong_ket_nhap_khà24"/>
      <sheetName val="Tong_ket_nhap_kh24"/>
      <sheetName val="Tong_ket_nhap_khÐ24"/>
      <sheetName val="Tong_ket_nhap_khX24"/>
      <sheetName val="Tong_ket_nhap_kh(24"/>
      <sheetName val="Tong_ket_nhap_kh24"/>
      <sheetName val="Tong_ket_nhap_kh°24"/>
      <sheetName val="Tong_ket_nhap_kh24"/>
      <sheetName val="Tong_ket_nhap_kh24"/>
      <sheetName val="Tong_ket_nhap_khø24"/>
      <sheetName val="Tong_ket_nhap_kh@24"/>
      <sheetName val="Tong_ket_nhap_kh¨24"/>
      <sheetName val="Tong_ket_nhap_khH24"/>
      <sheetName val="Tong_ket_nhap_khp24"/>
      <sheetName val="Tong_ket_nhap_kh;24"/>
      <sheetName val="Tong_ket_nhap_khþ24"/>
      <sheetName val="Tong_ket_nhap_kh024"/>
      <sheetName val="QD_cua_HDQ²??)24"/>
      <sheetName val="Tong_ket_nhap_kh_24"/>
      <sheetName val="Tong_ket_nhap_kho24"/>
      <sheetName val="Tong_ket24"/>
      <sheetName val="cac_ma_can_huy24"/>
      <sheetName val="Hang_hong24"/>
      <sheetName val="Tham_khao24"/>
      <sheetName val="hang_khong_co_packing24"/>
      <sheetName val="Du_lich24"/>
      <sheetName val="Tong_ket_nhap_kh824"/>
      <sheetName val="P_I24"/>
      <sheetName val="Tong_ket_nhap_khª24"/>
      <sheetName val="Tong_ket_nhap_kh`24"/>
      <sheetName val="tt_chu_don24"/>
      <sheetName val="CVden_nw8ai_TCT_(1)24"/>
      <sheetName val="Bang_VL24"/>
      <sheetName val="VL(No_V-c)24"/>
      <sheetName val="He_so24"/>
      <sheetName val="PL_Vua24"/>
      <sheetName val="Chitieu-dam_cac_loai24"/>
      <sheetName val="DG_Dam24"/>
      <sheetName val="DG_chung24"/>
      <sheetName val="VL-dac_chung24"/>
      <sheetName val="CT_1md_&amp;_dau_cong24"/>
      <sheetName val="CT_cong24"/>
      <sheetName val="dg_cong24"/>
      <sheetName val="FORM_jc24"/>
      <sheetName val="Tong_ket_nhap_kh24"/>
      <sheetName val="Cong_ban_1,5„—謀24"/>
      <sheetName val="Tong_hnp_QL4724"/>
      <sheetName val="Cong_ban_0,7p0,724"/>
      <sheetName val="Km275_-_Ke27624"/>
      <sheetName val="Km280_-_Km2(124"/>
      <sheetName val="TH_Ky_Afh24"/>
      <sheetName val="[PNT-P3_xls?KQKDKT'04-124"/>
      <sheetName val="MTO_REV_2(ARMOR)24"/>
      <sheetName val="Ther_cao_24"/>
      <sheetName val="So_NVL24"/>
      <sheetName val="Nhat_ký_chung24"/>
      <sheetName val="So_13124"/>
      <sheetName val="So_33124"/>
      <sheetName val="So_13324"/>
      <sheetName val="So_333124"/>
      <sheetName val="So_33424"/>
      <sheetName val="So_91124"/>
      <sheetName val="So_42124"/>
      <sheetName val="Op?mai_28024"/>
      <sheetName val="QD_cua_HDQ²??€)24"/>
      <sheetName val="Tkng_hop_QL48_-_24"/>
      <sheetName val="Tong_ket_nhap_khB24"/>
      <sheetName val="Cong_&quot;an_0,7x0,724"/>
      <sheetName val="Km282_-_Kl28324"/>
      <sheetName val="Tong_hop_Op_m!i24"/>
      <sheetName val="Part_Name_&amp;_Model24"/>
      <sheetName val="Cac_cang_UT_mua_thal_Dong_bac24"/>
      <sheetName val="Tong_ket_nhap_kh¬24"/>
      <sheetName val="Tong_ket_nhap_khÜ24"/>
      <sheetName val="Tong_ket_nhap_khl24"/>
      <sheetName val="MTP_WS_9_May_201124"/>
      <sheetName val="WS_for_MRP_25_Aug24"/>
      <sheetName val="WS_for_MRP_15_Sept24"/>
      <sheetName val="WS_for_MRP_29_Sept24"/>
      <sheetName val="WS_for_MRP_13_Oct24"/>
      <sheetName val="WS_for_MRP_27_Oct24"/>
      <sheetName val="WS_for_MRP_10_Nov24"/>
      <sheetName val="WS_for_MRP_8_Dec-REV24"/>
      <sheetName val="WS_for_MRP_21_Dec24"/>
      <sheetName val="WS_for_MRP_5_Jan24"/>
      <sheetName val="WS_for_MRP_18_Jan24"/>
      <sheetName val="WS_for_MRP_9_Feb24"/>
      <sheetName val="WS_for_MRP_23_Feb24"/>
      <sheetName val="WS_for_MRP_8_Mar24"/>
      <sheetName val="Compared_TT-LT24"/>
      <sheetName val="Export_FC24"/>
      <sheetName val="So_sanh_voi_bang_sang_nay_gui24"/>
      <sheetName val="Cong_baj_2x1,524"/>
      <sheetName val="MTO_REV_024"/>
      <sheetName val="?ong_hop_QL48_-_223"/>
      <sheetName val="7_THAI_NGUYEN23"/>
      <sheetName val="INPUT_DATA23"/>
      <sheetName val="Op_mai_2_x005f_x000c_23"/>
      <sheetName val="Cong_ban_1,5_x005f_x0013_23"/>
      <sheetName val="Km_x005f_x0012_77_23"/>
      <sheetName val="Cong_ban_1,5_x005f_x0013__x005f_x0000_23"/>
      <sheetName val="PDcua_TGD23"/>
      <sheetName val="CV_di_ngoai_tnng_(2)23"/>
      <sheetName val="Tk_triNh23"/>
      <sheetName val="Gian_nhiem_vu23"/>
      <sheetName val="QD!ua_TGD_(2)23"/>
      <sheetName val="Tuongcha_23"/>
      <sheetName val="5_lam_(tach)_(2)23"/>
      <sheetName val="TK_13423"/>
      <sheetName val="Tong_hop_Mctduong23"/>
      <sheetName val="Cong_ban_1,5„—԰10"/>
      <sheetName val="dongia_(2)11"/>
      <sheetName val="Tong_ket_nhap_kh11"/>
      <sheetName val="Tong_ket_nhap_kh&lt;11"/>
      <sheetName val="FUONDER_TAN_UYEN_T1223"/>
      <sheetName val="_CHIEU_XA__T0123"/>
      <sheetName val="T__13123"/>
      <sheetName val="_PNT-P3_xlsUTong_hop_(2)23"/>
      <sheetName val="_PNT-P3_xlsUKm279_-_Km28023"/>
      <sheetName val="_âO24"/>
      <sheetName val="_âOŽ24"/>
      <sheetName val="PNghiÖm_VL12"/>
      <sheetName val="Tong_hop_?L48_-_210"/>
      <sheetName val="8__Painting_&amp;_Alumite12"/>
      <sheetName val="CV_den_trong_to_g23"/>
      <sheetName val="QD_cua_HDQ²23"/>
      <sheetName val="Km280___Km28123"/>
      <sheetName val="_PNT-P3_xlsѝKQKDKT'04-123"/>
      <sheetName val="Op_mai_28049"/>
      <sheetName val="QD_cua_HDQ²__)23"/>
      <sheetName val="QD_cua_HDQ²__€)23"/>
      <sheetName val="_PNT-P3_xls_KQKDKT'04-123"/>
      <sheetName val="Cong_ban_1,5_x005f_x005f_x005f_x0013__x23"/>
      <sheetName val="Nov19_Plan23"/>
      <sheetName val="ANH_KHANH_DONG_NAI_T12_(2)23"/>
      <sheetName val="XANG_DAU_K523"/>
      <sheetName val="ANH_HAI_T0123"/>
      <sheetName val="NAVITRAN_T123"/>
      <sheetName val="VAN_PHU_T0123"/>
      <sheetName val="DUONG_BDT_11__823282ms_Hao23"/>
      <sheetName val="CKTANDINHT1_782346_Huong_(2)23"/>
      <sheetName val="UNZAT01743972-_Phuong(vp)_(2)23"/>
      <sheetName val="LONGVANT12_759469_Ms_Van_(2)23"/>
      <sheetName val="GO_THUAN_AN_T_01_784026_(2)23"/>
      <sheetName val="COMPOSIITE_SAI_SON_T_1(2)23"/>
      <sheetName val="PEMARAT01_(2)23"/>
      <sheetName val="SYSTEMT1_780851-Ms_thao_(2)23"/>
      <sheetName val="PUKYONG_T123"/>
      <sheetName val="ASIAPAINT_T1123"/>
      <sheetName val="SEUNGBO_T11_782173_Ms_Suong_(32"/>
      <sheetName val="_CHAN_NUOIT12750622_Ms_Tinh_(32"/>
      <sheetName val="NS_t01784465_Ms_quyen_(2)23"/>
      <sheetName val="POMINAT01__(2)23"/>
      <sheetName val="COTTOT01_711018_Ms_nuong_(2)23"/>
      <sheetName val="SuBINHDUONGT_01_23"/>
      <sheetName val="MHET1_784028_lan_anh_(2)23"/>
      <sheetName val="UNZA(xuong)T11743972_phuong_(32"/>
      <sheetName val="KIKIT1_784453Ms_Chau__(2)23"/>
      <sheetName val="ASEFOODT_01(vp)_(2)23"/>
      <sheetName val="NAMKIMT12__MS_(2)23"/>
      <sheetName val="KORYOT_T_12_(2)23"/>
      <sheetName val="NHAT_DONG_T1_817035_msDung_(223"/>
      <sheetName val="_COMPASST_01784933_ms_Dung_(223"/>
      <sheetName val="HA_LONG_T12(2)23"/>
      <sheetName val="MBT_T01_(2)23"/>
      <sheetName val="CLARIAN_T1_(2)23"/>
      <sheetName val="URCT_1_767025_Ms_Mai_(2)23"/>
      <sheetName val="bao_cao_t_01_(2)23"/>
      <sheetName val="Cong_ban_1,5_x005f_x0013__23"/>
      <sheetName val="Op_mai_2_x005f_x000c__x005f_x0000_23"/>
      <sheetName val="Op_mai_2_x005f_x005f_x005f_x000c__x005f_x005f_x23"/>
      <sheetName val="Op_mai_2_x005f_x005f_x005f_x005f_x005f_x005f_x046"/>
      <sheetName val="Cong_ban_1,5_x005f_x005f_x005f_x005f_x024"/>
      <sheetName val="Op_mai_2_x005f_x005f_x005f_x000c_23"/>
      <sheetName val="Cong_ban_1,5_x005f_x005f_x005f_x0013_23"/>
      <sheetName val="Km_x005f_x005f_x005f_x0012_77_23"/>
      <sheetName val="Op_mai_2_x005f_x005f_x005f_x005f_x005f_x005f_x047"/>
      <sheetName val="FORM_(c10"/>
      <sheetName val="02_05_0710"/>
      <sheetName val="03_05_0710"/>
      <sheetName val="04_05_0710"/>
      <sheetName val="05_05_0710"/>
      <sheetName val="06_05_0710"/>
      <sheetName val="07_05_0710"/>
      <sheetName val="08_05_0710"/>
      <sheetName val="09_05_0710"/>
      <sheetName val="10_05_0710"/>
      <sheetName val="11_05_0710"/>
      <sheetName val="12_05_0710"/>
      <sheetName val="14_05_0710"/>
      <sheetName val="15_05_0710"/>
      <sheetName val="16_05_0710"/>
      <sheetName val="17_05_0710"/>
      <sheetName val="18_05_0710"/>
      <sheetName val="19_05_0710"/>
      <sheetName val="21_05_0710"/>
      <sheetName val="22_05_0710"/>
      <sheetName val="23_05_0710"/>
      <sheetName val="24_05_0710"/>
      <sheetName val="25_05_0710"/>
      <sheetName val="26_05_0710"/>
      <sheetName val="28_05_0710"/>
      <sheetName val="29_05_0710"/>
      <sheetName val="30_05_0710"/>
      <sheetName val="31_05_0710"/>
      <sheetName val="TLC設定_(2)23"/>
      <sheetName val="Monthly_production_actual10"/>
      <sheetName val="CVden_n$-&amp;_TCT_(1)10"/>
      <sheetName val="Lap_®at_®hÔn10"/>
      <sheetName val="TA_-_TV10"/>
      <sheetName val="Cong ban_1x110"/>
      <sheetName val="Cong0ban_1x1,210"/>
      <sheetName val="CHINH_LONG10"/>
      <sheetName val="CO_KHI_PHO_YEN10"/>
      <sheetName val="DUONG_HAI10"/>
      <sheetName val="in_do10"/>
      <sheetName val="KAYABA_VN_10"/>
      <sheetName val="KK_THANG_LONG10"/>
      <sheetName val="KYB_Malaisia10"/>
      <sheetName val="lam_vien_dn10"/>
      <sheetName val="NGỌC_ĐỨC10"/>
      <sheetName val="STRONG_WAY10"/>
      <sheetName val="SUMITOMO_10"/>
      <sheetName val="TOAN_HUNG10"/>
      <sheetName val="Thiên_hoá10"/>
      <sheetName val="VMEP_HT10"/>
      <sheetName val="VPIC_110"/>
      <sheetName val="CHÍNH_ĐẠT10"/>
      <sheetName val="Sheet1_(2)10"/>
      <sheetName val="OK_50105-K56F-N103-H110"/>
      <sheetName val="5010A-K56-N101_tách10"/>
      <sheetName val="K,uon'_ph510"/>
      <sheetName val="C/c_t)eu10"/>
      <sheetName val="Bi%n_bao10"/>
      <sheetName val="Utilize_machine_yearly_201410"/>
      <sheetName val="[PNT-P3_xls]XXXXX\XX10"/>
      <sheetName val="[PNT-P3_xls]\NT1MC10"/>
      <sheetName val="[PNT-P3_xls]C/c_t)eu10"/>
      <sheetName val="_ong_hop_QL48_-_214"/>
      <sheetName val="Cong_ban_1,5_x005f_x0013__x0011"/>
      <sheetName val="Tai_khoan10"/>
      <sheetName val="Thuc_thanh10"/>
      <sheetName val="Chi_tientrano10"/>
      <sheetName val="KHGH_(T11)10"/>
      <sheetName val="Du_toan10"/>
      <sheetName val="dtct_cong10"/>
      <sheetName val="NL_máy10"/>
      <sheetName val="Cong_ban_1,5_x005f_x005f_x00510"/>
      <sheetName val="Op_mai_2_x005f_x000c__x0010"/>
      <sheetName val="Op_mai_2_x005f_x005f_x00010"/>
      <sheetName val="Op_mai_2_x005f_x005f_x00510"/>
      <sheetName val="Giao_nhiem_f`10"/>
      <sheetName val="Giao_nhiem_fX10"/>
      <sheetName val="ၔong_hop_QL48_︀ᇕ԰10"/>
      <sheetName val="Giao_nhiem_fr10"/>
      <sheetName val="[PNT-P3_xls][PNT-P3_xls][PNT-11"/>
      <sheetName val="So_Do26"/>
      <sheetName val="KTTSCD_-_DLNA26"/>
      <sheetName val="lapdat_TB_26"/>
      <sheetName val="TNghiªm_TB_26"/>
      <sheetName val="VËt_liÖu26"/>
      <sheetName val="Lap_®at_®iÖn26"/>
      <sheetName val="TNghiÖm_VL26"/>
      <sheetName val="th_26"/>
      <sheetName val="tien_luong26"/>
      <sheetName val="T_726"/>
      <sheetName val="T_826"/>
      <sheetName val="T8_(2)26"/>
      <sheetName val="T_926"/>
      <sheetName val="T_1026"/>
      <sheetName val="T_1126"/>
      <sheetName val="T_1226"/>
      <sheetName val="T11_26"/>
      <sheetName val="CVden_ngoai_TCT_(1)26"/>
      <sheetName val="CV_den_ngoai_TCT_(2)26"/>
      <sheetName val="CV_den_ngoai_TCT_(3)26"/>
      <sheetName val="QDcua_TGD26"/>
      <sheetName val="QD_cua_HDQT26"/>
      <sheetName val="QD_cua_HDQT_(2)26"/>
      <sheetName val="CV_di_ngoai_tong26"/>
      <sheetName val="CV_di_ngoai_tong_(2)26"/>
      <sheetName val="To_trinh26"/>
      <sheetName val="Giao_nhiem_vu26"/>
      <sheetName val="QDcua_TGD_(2)26"/>
      <sheetName val="Thong_tu26"/>
      <sheetName val="CV_di_trong__tong26"/>
      <sheetName val="nghi_dinh-CP26"/>
      <sheetName val="CV_den_trong_tong26"/>
      <sheetName val="5_nam_(tach)26"/>
      <sheetName val="5_nam_(tach)_(2)26"/>
      <sheetName val="KH_200326"/>
      <sheetName val="TK_11226"/>
      <sheetName val="TK_13126"/>
      <sheetName val="TK_14126"/>
      <sheetName val="TK_15326"/>
      <sheetName val="TK_21126"/>
      <sheetName val="TK_24226"/>
      <sheetName val="TK_33426"/>
      <sheetName val="TK_51126"/>
      <sheetName val="TK_51526"/>
      <sheetName val="TK_91126"/>
      <sheetName val="TK_15426"/>
      <sheetName val="TK_63226"/>
      <sheetName val="KQKD02-2_(2)26"/>
      <sheetName val="KQKD-2_(2)26"/>
      <sheetName val="KQKD_thu200426"/>
      <sheetName val="tæng_hîp26"/>
      <sheetName val="GS01-chi_TM26"/>
      <sheetName val="GS02-thu_TM26"/>
      <sheetName val="GS03-thu_TGNH26"/>
      <sheetName val="GS04-chi_TGNH26"/>
      <sheetName val="GS06-X_kho26"/>
      <sheetName val="GS08-B_hµng26"/>
      <sheetName val="GS09-k_c_VAT_DV26"/>
      <sheetName val="GS10-lai_tien_vay26"/>
      <sheetName val="GS11-_tÝnh_KHTSC§26"/>
      <sheetName val="Km277_26"/>
      <sheetName val="Op_mai_27426"/>
      <sheetName val="Op_mai_27526"/>
      <sheetName val="Op_mai_27626"/>
      <sheetName val="Op_mai_27726"/>
      <sheetName val="Op_mai_27826"/>
      <sheetName val="Op_mai_27926"/>
      <sheetName val="Op_mai_28050"/>
      <sheetName val="Op_mai_28126"/>
      <sheetName val="Op_mai_28226"/>
      <sheetName val="Op_mai_28326"/>
      <sheetName val="Op_mai_28426"/>
      <sheetName val="Op_mai26"/>
      <sheetName val="FORM_hc26"/>
      <sheetName val="FORM_pc26"/>
      <sheetName val="xnt_1_CP26"/>
      <sheetName val="xnt_2_cp26"/>
      <sheetName val="xnt_3_CP26"/>
      <sheetName val="xnt_4_CP26"/>
      <sheetName val="BC_tuan126"/>
      <sheetName val="BC_tuan226"/>
      <sheetName val="BC_tuan326"/>
      <sheetName val="BC_tuan426"/>
      <sheetName val="DSo_NVBH26"/>
      <sheetName val="TH_Ky_Anh26"/>
      <sheetName val="Sheet2_(2)26"/>
      <sheetName val="TH__goi_4-x26"/>
      <sheetName val="Cong_cu26"/>
      <sheetName val="Cong_D7526"/>
      <sheetName val="Cong_D10026"/>
      <sheetName val="Cong_D15026"/>
      <sheetName val="Cong_2D15026"/>
      <sheetName val="Cong_ban_0,7x0,726"/>
      <sheetName val="Cong_ban_0,8x0,826"/>
      <sheetName val="Cong_ban_1x126"/>
      <sheetName val="Cong_ban_1x1,226"/>
      <sheetName val="Cong_ban_1,5x1,526"/>
      <sheetName val="Cong_ban_2x1,526"/>
      <sheetName val="Cong_ban_2x226"/>
      <sheetName val="Cot_thep26"/>
      <sheetName val="Tong_hop6"/>
      <sheetName val="Tong_hop_(2)26"/>
      <sheetName val="Km274_-_Km27526"/>
      <sheetName val="Km275_-_Km27626"/>
      <sheetName val="Km276_-_Km27726"/>
      <sheetName val="Km277_-_Km27826"/>
      <sheetName val="Km278_-_Km27926"/>
      <sheetName val="Km279_-_Km28026"/>
      <sheetName val="Km280_-_Km28126"/>
      <sheetName val="Km281_-_Km28226"/>
      <sheetName val="Km282_-_Km28326"/>
      <sheetName val="Km283_-_Km28426"/>
      <sheetName val="Km284_-_Km28526"/>
      <sheetName val="Tong_hop_Op_mai26"/>
      <sheetName val="Km277_-_Km278_26"/>
      <sheetName val="Tong_hop_Matduong26"/>
      <sheetName val="Kluong_phu26"/>
      <sheetName val="Lan_can26"/>
      <sheetName val="Ho_lan26"/>
      <sheetName val="Coc_tieu26"/>
      <sheetName val="Bien_bao26"/>
      <sheetName val="phan_tich_DG26"/>
      <sheetName val="gia_vat_lieu26"/>
      <sheetName val="gia_xe_may26"/>
      <sheetName val="gia_nhan_cong26"/>
      <sheetName val="mau_kiem_ke26"/>
      <sheetName val="quyet_toan_HD_200026"/>
      <sheetName val="quyet_toan_hoa_don_200126"/>
      <sheetName val="kiem_ke_hoa_don_200126"/>
      <sheetName val="QUY_III_0226"/>
      <sheetName val="QUY_IV_0226"/>
      <sheetName val="QUYET_TOAN_0226"/>
      <sheetName val="Tong_hopQ48-126"/>
      <sheetName val="Tong_hop_QL48_-_226"/>
      <sheetName val="Tong_hop_QL4726"/>
      <sheetName val="Tong_hop_QL48_-_326"/>
      <sheetName val="Chi_tiet_don_gia_khoi_phuc26"/>
      <sheetName val="Du_toan_chi_tiet_coc_nuoc26"/>
      <sheetName val="Du_toan_chi_tiet_coc26"/>
      <sheetName val="Phan_tich_don_gia_chi_tiet26"/>
      <sheetName val="Nhap_don_gia_VL_dia_phuong26"/>
      <sheetName val="Luong_mot_ngay_cong_xay_lap26"/>
      <sheetName val="Luong_mot_ngay_cong_khao_sat26"/>
      <sheetName val="xdcb_01-200326"/>
      <sheetName val="CV_den_trong_to聮g26"/>
      <sheetName val="kl_m_m_d26"/>
      <sheetName val="kl_vt_tho26"/>
      <sheetName val="kl_dat26"/>
      <sheetName val="xin_kinh_phi26"/>
      <sheetName val="lan_trai26"/>
      <sheetName val="thuoc_no26"/>
      <sheetName val="so_thuc_pham26"/>
      <sheetName val="Oð_mai_27926"/>
      <sheetName val="Coc_626"/>
      <sheetName val="Deo_nai26"/>
      <sheetName val="CKD_than26"/>
      <sheetName val="CTT_Thong_nhat26"/>
      <sheetName val="CTT_Nui_beo26"/>
      <sheetName val="CTT_cao_son26"/>
      <sheetName val="CTT_Khe_cham26"/>
      <sheetName val="XNxlva_sxthanKCII26"/>
      <sheetName val="Cam_Y_ut_KC26"/>
      <sheetName val="CTxay_lap_mo_CP26"/>
      <sheetName val="CTdo_luong_GDSP26"/>
      <sheetName val="Dong_bac26"/>
      <sheetName val="Cac_cang_UT_mua_than_Dong_bac26"/>
      <sheetName val="cua_hang_vtu26"/>
      <sheetName val="Khach_hang_le_26"/>
      <sheetName val="nhat_ky_526"/>
      <sheetName val="cac_cong_ty_van_tai26"/>
      <sheetName val="Xaylap_26"/>
      <sheetName val="Nhan_cong26"/>
      <sheetName val="XN_126"/>
      <sheetName val="CT_XN126"/>
      <sheetName val="CT_XNCK26"/>
      <sheetName val="S_hai26"/>
      <sheetName val="CT_N0226"/>
      <sheetName val="C_Sap_CT326"/>
      <sheetName val="CT_Csap_CT326"/>
      <sheetName val="Quan_trac26"/>
      <sheetName val="CS_LB26"/>
      <sheetName val="88_HBT26"/>
      <sheetName val="CT_69II26"/>
      <sheetName val="37_HV26"/>
      <sheetName val="CT_VPCP_6tang26"/>
      <sheetName val="Son_nha_kinh_VPCP26"/>
      <sheetName val="CT_VPCP_son26"/>
      <sheetName val="CT_HMVPCP26"/>
      <sheetName val="BAO_CAO_AN26"/>
      <sheetName val="Bao_cao_KQTH_quy_hoach_13526"/>
      <sheetName val="Thang10-2002_26"/>
      <sheetName val="Sheet1_(3)26"/>
      <sheetName val="Km27'_-_Km27826"/>
      <sheetName val="XNxlva_sxthanKCIÉ26"/>
      <sheetName val="cocB40_5B26"/>
      <sheetName val="cocD50_9A26"/>
      <sheetName val="cocD75_1626"/>
      <sheetName val="coc_B80_TD2526"/>
      <sheetName val="P27_B8026"/>
      <sheetName val="Coc23_B8026"/>
      <sheetName val="cong_B80_C426"/>
      <sheetName val="k,_vt_tho26"/>
      <sheetName val="K-280_-_Km28126"/>
      <sheetName val="Km280_࠭_Km28126"/>
      <sheetName val="Xa9lap_26"/>
      <sheetName val="QD_c5a_HDQT_(2)26"/>
      <sheetName val="Km283_-_Jm28426"/>
      <sheetName val="[PNT-P3_xlsUTong_hop_(2)26"/>
      <sheetName val="Km276_-_Ke27726"/>
      <sheetName val="[PNT-P3_xlsUKm279_-_Km28026"/>
      <sheetName val="Khac_DP26"/>
      <sheetName val="Khoi_than_26"/>
      <sheetName val="Song_ban_0,7x0,726"/>
      <sheetName val="Cong_ban_0,8x_,826"/>
      <sheetName val="ct_luong_26"/>
      <sheetName val="Nhap_6T26"/>
      <sheetName val="baocaochinh(qui1_05)_(DC)26"/>
      <sheetName val="Ctuluongq_1_0526"/>
      <sheetName val="BANG_PHAN_BO_qui1_05(DC)26"/>
      <sheetName val="BANG_PHAN_BO_quiII_0526"/>
      <sheetName val="bao_cac_cinh_Qui_II-200526"/>
      <sheetName val="Lap_®at_®hÖn26"/>
      <sheetName val="So_lieu26"/>
      <sheetName val="tt_chu_dong26"/>
      <sheetName val="Tinh_j+cvi26"/>
      <sheetName val="Tinh_MoP26"/>
      <sheetName val="giai_he_226"/>
      <sheetName val="Ton_31_126"/>
      <sheetName val="NhapT_226"/>
      <sheetName val="Xuat_T_226"/>
      <sheetName val="Ton_28_226"/>
      <sheetName val="H_Tra26"/>
      <sheetName val="Hang_CTY_TRA_LAI26"/>
      <sheetName val="Hang_NV_Tra_Lai26"/>
      <sheetName val="VÃt_liÖu26"/>
      <sheetName val="CV_den_trong_to?g26"/>
      <sheetName val="Km280_?_Km28126"/>
      <sheetName val="So_TSCD26"/>
      <sheetName val="Bang_phan_bo_KH_TSCD26"/>
      <sheetName val="The_TSCD26"/>
      <sheetName val="BTH-_P_Chi_26"/>
      <sheetName val="BTH_NVL26"/>
      <sheetName val="NK_SO_CAI26"/>
      <sheetName val="The_tinh_Z26"/>
      <sheetName val="So_CFSXKD26"/>
      <sheetName val="So_TGNH_200226"/>
      <sheetName val="So_quy_TM_200226"/>
      <sheetName val="SCT_NVL26"/>
      <sheetName val="SCT_TK_13126"/>
      <sheetName val="So_theo_doi_thue_GTGT_200226"/>
      <sheetName val="BTH-_P_Thu26"/>
      <sheetName val="Ban_pha_226"/>
      <sheetName val="ESTI_26"/>
      <sheetName val="For_Summary26"/>
      <sheetName val="For_Summary(KG)26"/>
      <sheetName val="PP_Cloth26"/>
      <sheetName val="Mix-PP_Cloth26"/>
      <sheetName val="Material_Price-PP26"/>
      <sheetName val="TL33-13_1426"/>
      <sheetName val="TL033_,2,426"/>
      <sheetName val="TL_0331,226"/>
      <sheetName val="T[_13126"/>
      <sheetName val="Thang_0726"/>
      <sheetName val="mua_vao26"/>
      <sheetName val="chi_phi_26"/>
      <sheetName val="ban_ra_10%26"/>
      <sheetName val="Don_gia26"/>
      <sheetName val="Nhap_du_lieu26"/>
      <sheetName val="7000_00026"/>
      <sheetName val="Tong_(op26"/>
      <sheetName val="Coc_4ieu26"/>
      <sheetName val="QD_cua_26"/>
      <sheetName val="Du_tnan_chi_tiet_coc_nuoc26"/>
      <sheetName val="Giao_nhÿÿÿÿvu26"/>
      <sheetName val="K43+0_00_-_338_Trai26"/>
      <sheetName val="K_O26"/>
      <sheetName val="xang__clc26"/>
      <sheetName val="GS08)B_hµng26"/>
      <sheetName val="t01_0626"/>
      <sheetName val="TNghiÖ-_VL26"/>
      <sheetName val="Giao_nhie-_vu26"/>
      <sheetName val="Ho_la_26"/>
      <sheetName val="O0_mai_27926"/>
      <sheetName val="5_nam_(tac`)_(2)26"/>
      <sheetName val="D%o_nai26"/>
      <sheetName val="CTT_cao_so_26"/>
      <sheetName val="XNxlva_sxdhanKCII26"/>
      <sheetName val="DG_26"/>
      <sheetName val="Khach_iang_le_26"/>
      <sheetName val="[PNT-P3_xlsѝKQKDKT'04-126"/>
      <sheetName val="Tong_hopQ48­126"/>
      <sheetName val="Tong_hop_ၑL48_-_226"/>
      <sheetName val="Tong_hop$Op_mai26"/>
      <sheetName val="ၔong_hop_QL48_-_226"/>
      <sheetName val="Tong_hop_xuat_kho_nvl25"/>
      <sheetName val="Xuat_kho25"/>
      <sheetName val="Tong_hop_so_lieu_tai_nhap_kho25"/>
      <sheetName val="tai_nhap_kho25"/>
      <sheetName val="Nhap_kho25"/>
      <sheetName val="Tong_ket_nhap_kh525"/>
      <sheetName val="Tong_ket_nhap_kh¸25"/>
      <sheetName val="Mp_mai_27525"/>
      <sheetName val="Tong_ket_nhap_khÈ25"/>
      <sheetName val="Diem_mon_hoc25"/>
      <sheetName val="Tong_hop_diem25"/>
      <sheetName val="HoTen-khong_duoc_xoa25"/>
      <sheetName val="Giao_nhiem_fu25"/>
      <sheetName val="QDcea_TGD_(2)25"/>
      <sheetName val="Tkng_hop_QL48_-_225"/>
      <sheetName val="Thue_NK25"/>
      <sheetName val="Hang_NK25"/>
      <sheetName val="Jet1-_CP_3225"/>
      <sheetName val="Jet2-_Binh_Minh_0125"/>
      <sheetName val="Tkng_hop_QL48_-_525"/>
      <sheetName val="Tong_ket_nhap_khà25"/>
      <sheetName val="Tong_ket_nhap_kh25"/>
      <sheetName val="Tong_ket_nhap_khÐ25"/>
      <sheetName val="Tong_ket_nhap_khX25"/>
      <sheetName val="Tong_ket_nhap_kh(25"/>
      <sheetName val="Tong_ket_nhap_kh25"/>
      <sheetName val="Tong_ket_nhap_kh°25"/>
      <sheetName val="Tong_ket_nhap_kh25"/>
      <sheetName val="Tong_ket_nhap_kh25"/>
      <sheetName val="Tong_ket_nhap_khø25"/>
      <sheetName val="Tong_ket_nhap_kh@25"/>
      <sheetName val="Tong_ket_nhap_kh¨25"/>
      <sheetName val="Tong_ket_nhap_khH25"/>
      <sheetName val="Tong_ket_nhap_khp25"/>
      <sheetName val="Tong_ket_nhap_kh;25"/>
      <sheetName val="Tong_ket_nhap_khþ25"/>
      <sheetName val="Tong_ket_nhap_kh025"/>
      <sheetName val="QD_cua_HDQ²??)25"/>
      <sheetName val="Tong_ket_nhap_kh_25"/>
      <sheetName val="Tong_ket_nhap_kho25"/>
      <sheetName val="Tong_ket25"/>
      <sheetName val="cac_ma_can_huy25"/>
      <sheetName val="Hang_hong25"/>
      <sheetName val="Tham_khao25"/>
      <sheetName val="hang_khong_co_packing25"/>
      <sheetName val="Du_lich25"/>
      <sheetName val="Tong_ket_nhap_kh825"/>
      <sheetName val="P_I25"/>
      <sheetName val="Tong_ket_nhap_khª25"/>
      <sheetName val="Tong_ket_nhap_kh`25"/>
      <sheetName val="tt_chu_don25"/>
      <sheetName val="CVden_nw8ai_TCT_(1)25"/>
      <sheetName val="Bang_VL25"/>
      <sheetName val="VL(No_V-c)25"/>
      <sheetName val="He_so25"/>
      <sheetName val="PL_Vua25"/>
      <sheetName val="Chitieu-dam_cac_loai25"/>
      <sheetName val="DG_Dam25"/>
      <sheetName val="DG_chung25"/>
      <sheetName val="VL-dac_chung25"/>
      <sheetName val="CT_1md_&amp;_dau_cong25"/>
      <sheetName val="CT_cong25"/>
      <sheetName val="dg_cong25"/>
      <sheetName val="FORM_jc25"/>
      <sheetName val="Tong_ket_nhap_kh25"/>
      <sheetName val="Cong_ban_1,5„—謀25"/>
      <sheetName val="Tong_hnp_QL4725"/>
      <sheetName val="Cong_ban_0,7p0,725"/>
      <sheetName val="Km275_-_Ke27625"/>
      <sheetName val="Km280_-_Km2(125"/>
      <sheetName val="TH_Ky_Afh25"/>
      <sheetName val="[PNT-P3_xls?KQKDKT'04-125"/>
      <sheetName val="MTO_REV_2(ARMOR)25"/>
      <sheetName val="Ther_cao_25"/>
      <sheetName val="So_NVL25"/>
      <sheetName val="Nhat_ký_chung25"/>
      <sheetName val="So_13125"/>
      <sheetName val="So_33125"/>
      <sheetName val="So_13325"/>
      <sheetName val="So_333125"/>
      <sheetName val="So_33425"/>
      <sheetName val="So_91125"/>
      <sheetName val="So_42125"/>
      <sheetName val="Op?mai_28025"/>
      <sheetName val="QD_cua_HDQ²??€)25"/>
      <sheetName val="Tkng_hop_QL48_-_25"/>
      <sheetName val="Tong_ket_nhap_khB25"/>
      <sheetName val="Cong_&quot;an_0,7x0,725"/>
      <sheetName val="Km282_-_Kl28325"/>
      <sheetName val="Tong_hop_Op_m!i25"/>
      <sheetName val="Part_Name_&amp;_Model25"/>
      <sheetName val="Cac_cang_UT_mua_thal_Dong_bac25"/>
      <sheetName val="Tong_ket_nhap_kh¬25"/>
      <sheetName val="Tong_ket_nhap_khÜ25"/>
      <sheetName val="Tong_ket_nhap_khl25"/>
      <sheetName val="MTP_WS_9_May_201125"/>
      <sheetName val="WS_for_MRP_25_Aug25"/>
      <sheetName val="WS_for_MRP_15_Sept25"/>
      <sheetName val="WS_for_MRP_29_Sept25"/>
      <sheetName val="WS_for_MRP_13_Oct25"/>
      <sheetName val="WS_for_MRP_27_Oct25"/>
      <sheetName val="WS_for_MRP_10_Nov25"/>
      <sheetName val="WS_for_MRP_8_Dec-REV25"/>
      <sheetName val="WS_for_MRP_21_Dec25"/>
      <sheetName val="WS_for_MRP_5_Jan25"/>
      <sheetName val="WS_for_MRP_18_Jan25"/>
      <sheetName val="WS_for_MRP_9_Feb25"/>
      <sheetName val="WS_for_MRP_23_Feb25"/>
      <sheetName val="WS_for_MRP_8_Mar25"/>
      <sheetName val="Compared_TT-LT25"/>
      <sheetName val="Export_FC25"/>
      <sheetName val="So_sanh_voi_bang_sang_nay_gui25"/>
      <sheetName val="Cong_baj_2x1,525"/>
      <sheetName val="MTO_REV_025"/>
      <sheetName val="?ong_hop_QL48_-_224"/>
      <sheetName val="7_THAI_NGUYEN24"/>
      <sheetName val="INPUT_DATA24"/>
      <sheetName val="Op_mai_2_x005f_x000c_24"/>
      <sheetName val="Cong_ban_1,5_x005f_x0013_24"/>
      <sheetName val="Km_x005f_x0012_77_24"/>
      <sheetName val="Cong_ban_1,5_x005f_x0013__x005f_x0000_24"/>
      <sheetName val="PDcua_TGD24"/>
      <sheetName val="CV_di_ngoai_tnng_(2)24"/>
      <sheetName val="Tk_triNh24"/>
      <sheetName val="Gian_nhiem_vu24"/>
      <sheetName val="QD!ua_TGD_(2)24"/>
      <sheetName val="Tuongcha_24"/>
      <sheetName val="5_lam_(tach)_(2)24"/>
      <sheetName val="TK_13424"/>
      <sheetName val="Tong_hop_Mctduong24"/>
      <sheetName val="Cong_ban_1,5„—԰11"/>
      <sheetName val="dongia_(2)12"/>
      <sheetName val="Tong_ket_nhap_kh12"/>
      <sheetName val="Tong_ket_nhap_kh&lt;12"/>
      <sheetName val="FUONDER_TAN_UYEN_T1224"/>
      <sheetName val="_CHIEU_XA__T0124"/>
      <sheetName val="T__13124"/>
      <sheetName val="_PNT-P3_xlsUTong_hop_(2)24"/>
      <sheetName val="_PNT-P3_xlsUKm279_-_Km28024"/>
      <sheetName val="_âO25"/>
      <sheetName val="_âOŽ25"/>
      <sheetName val="PNghiÖm_VL13"/>
      <sheetName val="Tong_hop_?L48_-_211"/>
      <sheetName val="8__Painting_&amp;_Alumite13"/>
      <sheetName val="CV_den_trong_to_g24"/>
      <sheetName val="QD_cua_HDQ²24"/>
      <sheetName val="Km280___Km28124"/>
      <sheetName val="_PNT-P3_xlsѝKQKDKT'04-124"/>
      <sheetName val="Op_mai_28051"/>
      <sheetName val="QD_cua_HDQ²__)24"/>
      <sheetName val="QD_cua_HDQ²__€)24"/>
      <sheetName val="_PNT-P3_xls_KQKDKT'04-124"/>
      <sheetName val="Cong_ban_1,5_x005f_x005f_x005f_x0013__x24"/>
      <sheetName val="Nov19_Plan24"/>
      <sheetName val="ANH_KHANH_DONG_NAI_T12_(2)24"/>
      <sheetName val="XANG_DAU_K524"/>
      <sheetName val="ANH_HAI_T0124"/>
      <sheetName val="NAVITRAN_T124"/>
      <sheetName val="VAN_PHU_T0124"/>
      <sheetName val="DUONG_BDT_11__823282ms_Hao24"/>
      <sheetName val="CKTANDINHT1_782346_Huong_(2)24"/>
      <sheetName val="UNZAT01743972-_Phuong(vp)_(2)24"/>
      <sheetName val="LONGVANT12_759469_Ms_Van_(2)24"/>
      <sheetName val="GO_THUAN_AN_T_01_784026_(2)24"/>
      <sheetName val="COMPOSIITE_SAI_SON_T_1(2)24"/>
      <sheetName val="PEMARAT01_(2)24"/>
      <sheetName val="SYSTEMT1_780851-Ms_thao_(2)24"/>
      <sheetName val="PUKYONG_T124"/>
      <sheetName val="ASIAPAINT_T1124"/>
      <sheetName val="SEUNGBO_T11_782173_Ms_Suong_(33"/>
      <sheetName val="_CHAN_NUOIT12750622_Ms_Tinh_(33"/>
      <sheetName val="NS_t01784465_Ms_quyen_(2)24"/>
      <sheetName val="POMINAT01__(2)24"/>
      <sheetName val="COTTOT01_711018_Ms_nuong_(2)24"/>
      <sheetName val="SuBINHDUONGT_01_24"/>
      <sheetName val="MHET1_784028_lan_anh_(2)24"/>
      <sheetName val="UNZA(xuong)T11743972_phuong_(33"/>
      <sheetName val="KIKIT1_784453Ms_Chau__(2)24"/>
      <sheetName val="ASEFOODT_01(vp)_(2)24"/>
      <sheetName val="NAMKIMT12__MS_(2)24"/>
      <sheetName val="KORYOT_T_12_(2)24"/>
      <sheetName val="NHAT_DONG_T1_817035_msDung_(224"/>
      <sheetName val="_COMPASST_01784933_ms_Dung_(224"/>
      <sheetName val="HA_LONG_T12(2)24"/>
      <sheetName val="MBT_T01_(2)24"/>
      <sheetName val="CLARIAN_T1_(2)24"/>
      <sheetName val="URCT_1_767025_Ms_Mai_(2)24"/>
      <sheetName val="bao_cao_t_01_(2)24"/>
      <sheetName val="Cong_ban_1,5_x005f_x0013__24"/>
      <sheetName val="Op_mai_2_x005f_x000c__x005f_x0000_24"/>
      <sheetName val="Op_mai_2_x005f_x005f_x005f_x000c__x005f_x005f_x24"/>
      <sheetName val="Op_mai_2_x005f_x005f_x005f_x005f_x005f_x005f_x048"/>
      <sheetName val="Cong_ban_1,5_x005f_x005f_x005f_x005f_x025"/>
      <sheetName val="Op_mai_2_x005f_x005f_x005f_x000c_24"/>
      <sheetName val="Cong_ban_1,5_x005f_x005f_x005f_x0013_24"/>
      <sheetName val="Km_x005f_x005f_x005f_x0012_77_24"/>
      <sheetName val="Op_mai_2_x005f_x005f_x005f_x005f_x005f_x005f_x049"/>
      <sheetName val="FORM_(c11"/>
      <sheetName val="02_05_0711"/>
      <sheetName val="03_05_0711"/>
      <sheetName val="04_05_0711"/>
      <sheetName val="05_05_0711"/>
      <sheetName val="06_05_0711"/>
      <sheetName val="07_05_0711"/>
      <sheetName val="08_05_0711"/>
      <sheetName val="09_05_0711"/>
      <sheetName val="10_05_0711"/>
      <sheetName val="11_05_0711"/>
      <sheetName val="12_05_0711"/>
      <sheetName val="14_05_0711"/>
      <sheetName val="15_05_0711"/>
      <sheetName val="16_05_0711"/>
      <sheetName val="17_05_0711"/>
      <sheetName val="18_05_0711"/>
      <sheetName val="19_05_0711"/>
      <sheetName val="21_05_0711"/>
      <sheetName val="22_05_0711"/>
      <sheetName val="23_05_0711"/>
      <sheetName val="24_05_0711"/>
      <sheetName val="25_05_0711"/>
      <sheetName val="26_05_0711"/>
      <sheetName val="28_05_0711"/>
      <sheetName val="29_05_0711"/>
      <sheetName val="30_05_0711"/>
      <sheetName val="31_05_0711"/>
      <sheetName val="TLC設定_(2)24"/>
      <sheetName val="Monthly_production_actual11"/>
      <sheetName val="CVden_n$-&amp;_TCT_(1)11"/>
      <sheetName val="Lap_®at_®hÔn11"/>
      <sheetName val="TA_-_TV11"/>
      <sheetName val="Cong ban_1x111"/>
      <sheetName val="Cong0ban_1x1,211"/>
      <sheetName val="CHINH_LONG11"/>
      <sheetName val="CO_KHI_PHO_YEN11"/>
      <sheetName val="DUONG_HAI11"/>
      <sheetName val="in_do11"/>
      <sheetName val="KAYABA_VN_11"/>
      <sheetName val="KK_THANG_LONG11"/>
      <sheetName val="KYB_Malaisia11"/>
      <sheetName val="lam_vien_dn11"/>
      <sheetName val="NGỌC_ĐỨC11"/>
      <sheetName val="STRONG_WAY11"/>
      <sheetName val="SUMITOMO_11"/>
      <sheetName val="TOAN_HUNG11"/>
      <sheetName val="Thiên_hoá11"/>
      <sheetName val="VMEP_HT11"/>
      <sheetName val="VPIC_111"/>
      <sheetName val="CHÍNH_ĐẠT11"/>
      <sheetName val="Sheet1_(2)11"/>
      <sheetName val="OK_50105-K56F-N103-H111"/>
      <sheetName val="5010A-K56-N101_tách11"/>
      <sheetName val="K,uon'_ph511"/>
      <sheetName val="C/c_t)eu11"/>
      <sheetName val="Bi%n_bao11"/>
      <sheetName val="Utilize_machine_yearly_201411"/>
      <sheetName val="[PNT-P3_xls]XXXXX\XX11"/>
      <sheetName val="[PNT-P3_xls]\NT1MC11"/>
      <sheetName val="[PNT-P3_xls]C/c_t)eu11"/>
      <sheetName val="_ong_hop_QL48_-_215"/>
      <sheetName val="Cong_ban_1,5_x005f_x0013__x0012"/>
      <sheetName val="Tai_khoan11"/>
      <sheetName val="Thuc_thanh11"/>
      <sheetName val="Chi_tientrano11"/>
      <sheetName val="KHGH_(T11)11"/>
      <sheetName val="Du_toan11"/>
      <sheetName val="dtct_cong11"/>
      <sheetName val="NL_máy11"/>
      <sheetName val="Cong_ban_1,5_x005f_x005f_x00511"/>
      <sheetName val="Op_mai_2_x005f_x000c__x0011"/>
      <sheetName val="Op_mai_2_x005f_x005f_x00011"/>
      <sheetName val="Op_mai_2_x005f_x005f_x00511"/>
      <sheetName val="Giao_nhiem_f`11"/>
      <sheetName val="Giao_nhiem_fX11"/>
      <sheetName val="ၔong_hop_QL48_︀ᇕ԰11"/>
      <sheetName val="Giao_nhiem_fr11"/>
      <sheetName val="[PNT-P3_xls][PNT-P3_xls][PNT-12"/>
      <sheetName val="So_Do27"/>
      <sheetName val="KTTSCD_-_DLNA27"/>
      <sheetName val="lapdat_TB_27"/>
      <sheetName val="TNghiªm_TB_27"/>
      <sheetName val="VËt_liÖu27"/>
      <sheetName val="Lap_®at_®iÖn27"/>
      <sheetName val="TNghiÖm_VL27"/>
      <sheetName val="th_27"/>
      <sheetName val="tien_luong27"/>
      <sheetName val="T_727"/>
      <sheetName val="T_827"/>
      <sheetName val="T8_(2)27"/>
      <sheetName val="T_927"/>
      <sheetName val="T_1027"/>
      <sheetName val="T_1127"/>
      <sheetName val="T_1227"/>
      <sheetName val="T11_27"/>
      <sheetName val="CVden_ngoai_TCT_(1)27"/>
      <sheetName val="CV_den_ngoai_TCT_(2)27"/>
      <sheetName val="CV_den_ngoai_TCT_(3)27"/>
      <sheetName val="QDcua_TGD27"/>
      <sheetName val="QD_cua_HDQT27"/>
      <sheetName val="QD_cua_HDQT_(2)27"/>
      <sheetName val="CV_di_ngoai_tong27"/>
      <sheetName val="CV_di_ngoai_tong_(2)27"/>
      <sheetName val="To_trinh27"/>
      <sheetName val="Giao_nhiem_vu27"/>
      <sheetName val="QDcua_TGD_(2)27"/>
      <sheetName val="Thong_tu27"/>
      <sheetName val="CV_di_trong__tong27"/>
      <sheetName val="nghi_dinh-CP27"/>
      <sheetName val="CV_den_trong_tong27"/>
      <sheetName val="5_nam_(tach)27"/>
      <sheetName val="5_nam_(tach)_(2)27"/>
      <sheetName val="KH_200327"/>
      <sheetName val="TK_11227"/>
      <sheetName val="TK_13127"/>
      <sheetName val="TK_14127"/>
      <sheetName val="TK_15327"/>
      <sheetName val="TK_21127"/>
      <sheetName val="TK_24227"/>
      <sheetName val="TK_33427"/>
      <sheetName val="TK_51127"/>
      <sheetName val="TK_51527"/>
      <sheetName val="TK_91127"/>
      <sheetName val="TK_15427"/>
      <sheetName val="TK_63227"/>
      <sheetName val="KQKD02-2_(2)27"/>
      <sheetName val="KQKD-2_(2)27"/>
      <sheetName val="KQKD_thu200427"/>
      <sheetName val="tæng_hîp27"/>
      <sheetName val="GS01-chi_TM27"/>
      <sheetName val="GS02-thu_TM27"/>
      <sheetName val="GS03-thu_TGNH27"/>
      <sheetName val="GS04-chi_TGNH27"/>
      <sheetName val="GS06-X_kho27"/>
      <sheetName val="GS08-B_hµng27"/>
      <sheetName val="GS09-k_c_VAT_DV27"/>
      <sheetName val="GS10-lai_tien_vay27"/>
      <sheetName val="GS11-_tÝnh_KHTSC§27"/>
      <sheetName val="Km277_27"/>
      <sheetName val="Op_mai_27427"/>
      <sheetName val="Op_mai_27527"/>
      <sheetName val="Op_mai_27627"/>
      <sheetName val="Op_mai_27727"/>
      <sheetName val="Op_mai_27827"/>
      <sheetName val="Op_mai_27927"/>
      <sheetName val="Op_mai_28052"/>
      <sheetName val="Op_mai_28127"/>
      <sheetName val="Op_mai_28227"/>
      <sheetName val="Op_mai_28327"/>
      <sheetName val="Op_mai_28427"/>
      <sheetName val="Op_mai27"/>
      <sheetName val="FORM_hc27"/>
      <sheetName val="FORM_pc27"/>
      <sheetName val="xnt_1_CP27"/>
      <sheetName val="xnt_2_cp27"/>
      <sheetName val="xnt_3_CP27"/>
      <sheetName val="xnt_4_CP27"/>
      <sheetName val="BC_tuan127"/>
      <sheetName val="BC_tuan227"/>
      <sheetName val="BC_tuan327"/>
      <sheetName val="BC_tuan427"/>
      <sheetName val="DSo_NVBH27"/>
      <sheetName val="TH_Ky_Anh27"/>
      <sheetName val="Sheet2_(2)27"/>
      <sheetName val="TH__goi_4-x27"/>
      <sheetName val="Cong_cu27"/>
      <sheetName val="Cong_D7527"/>
      <sheetName val="Cong_D10027"/>
      <sheetName val="Cong_D15027"/>
      <sheetName val="Cong_2D15027"/>
      <sheetName val="Cong_ban_0,7x0,727"/>
      <sheetName val="Cong_ban_0,8x0,827"/>
      <sheetName val="Cong_ban_1x127"/>
      <sheetName val="Cong_ban_1x1,227"/>
      <sheetName val="Cong_ban_1,5x1,527"/>
      <sheetName val="Cong_ban_2x1,527"/>
      <sheetName val="Cong_ban_2x227"/>
      <sheetName val="Cot_thep27"/>
      <sheetName val="Tong_hop_(2)27"/>
      <sheetName val="Km274_-_Km27527"/>
      <sheetName val="Km275_-_Km27627"/>
      <sheetName val="Km276_-_Km27727"/>
      <sheetName val="Km277_-_Km27827"/>
      <sheetName val="Km278_-_Km27927"/>
      <sheetName val="Km279_-_Km28027"/>
      <sheetName val="Km280_-_Km28127"/>
      <sheetName val="Km281_-_Km28227"/>
      <sheetName val="Km282_-_Km28327"/>
      <sheetName val="Km283_-_Km28427"/>
      <sheetName val="Km284_-_Km28527"/>
      <sheetName val="Tong_hop_Op_mai27"/>
      <sheetName val="Km277_-_Km278_27"/>
      <sheetName val="Tong_hop_Matduong27"/>
      <sheetName val="Kluong_phu27"/>
      <sheetName val="Lan_can27"/>
      <sheetName val="Ho_lan27"/>
      <sheetName val="Coc_tieu27"/>
      <sheetName val="Bien_bao27"/>
      <sheetName val="phan_tich_DG27"/>
      <sheetName val="gia_vat_lieu27"/>
      <sheetName val="gia_xe_may27"/>
      <sheetName val="gia_nhan_cong27"/>
      <sheetName val="mau_kiem_ke27"/>
      <sheetName val="quyet_toan_HD_200027"/>
      <sheetName val="quyet_toan_hoa_don_200127"/>
      <sheetName val="kiem_ke_hoa_don_200127"/>
      <sheetName val="QUY_III_0227"/>
      <sheetName val="QUY_IV_0227"/>
      <sheetName val="QUYET_TOAN_0227"/>
      <sheetName val="Tong_hopQ48-127"/>
      <sheetName val="Tong_hop_QL48_-_227"/>
      <sheetName val="Tong_hop_QL4727"/>
      <sheetName val="Tong_hop_QL48_-_327"/>
      <sheetName val="Chi_tiet_don_gia_khoi_phuc27"/>
      <sheetName val="Du_toan_chi_tiet_coc_nuoc27"/>
      <sheetName val="Du_toan_chi_tiet_coc27"/>
      <sheetName val="Phan_tich_don_gia_chi_tiet27"/>
      <sheetName val="Nhap_don_gia_VL_dia_phuong27"/>
      <sheetName val="Luong_mot_ngay_cong_xay_lap27"/>
      <sheetName val="Luong_mot_ngay_cong_khao_sat27"/>
      <sheetName val="xdcb_01-200327"/>
      <sheetName val="CV_den_trong_to聮g27"/>
      <sheetName val="kl_m_m_d27"/>
      <sheetName val="kl_vt_tho27"/>
      <sheetName val="kl_dat27"/>
      <sheetName val="xin_kinh_phi27"/>
      <sheetName val="lan_trai27"/>
      <sheetName val="thuoc_no27"/>
      <sheetName val="so_thuc_pham27"/>
      <sheetName val="Oð_mai_27927"/>
      <sheetName val="Coc_627"/>
      <sheetName val="Deo_nai27"/>
      <sheetName val="CKD_than27"/>
      <sheetName val="CTT_Thong_nhat27"/>
      <sheetName val="CTT_Nui_beo27"/>
      <sheetName val="CTT_cao_son27"/>
      <sheetName val="CTT_Khe_cham27"/>
      <sheetName val="XNxlva_sxthanKCII27"/>
      <sheetName val="Cam_Y_ut_KC27"/>
      <sheetName val="CTxay_lap_mo_CP27"/>
      <sheetName val="CTdo_luong_GDSP27"/>
      <sheetName val="Dong_bac27"/>
      <sheetName val="Cac_cang_UT_mua_than_Dong_bac27"/>
      <sheetName val="cua_hang_vtu27"/>
      <sheetName val="Khach_hang_le_27"/>
      <sheetName val="nhat_ky_527"/>
      <sheetName val="cac_cong_ty_van_tai27"/>
      <sheetName val="Xaylap_27"/>
      <sheetName val="Nhan_cong27"/>
      <sheetName val="XN_127"/>
      <sheetName val="CT_XN127"/>
      <sheetName val="CT_XNCK27"/>
      <sheetName val="S_hai27"/>
      <sheetName val="CT_N0227"/>
      <sheetName val="C_Sap_CT327"/>
      <sheetName val="CT_Csap_CT327"/>
      <sheetName val="Quan_trac27"/>
      <sheetName val="CS_LB27"/>
      <sheetName val="88_HBT27"/>
      <sheetName val="CT_69II27"/>
      <sheetName val="37_HV27"/>
      <sheetName val="CT_VPCP_6tang27"/>
      <sheetName val="Son_nha_kinh_VPCP27"/>
      <sheetName val="CT_VPCP_son27"/>
      <sheetName val="CT_HMVPCP27"/>
      <sheetName val="BAO_CAO_AN27"/>
      <sheetName val="Bao_cao_KQTH_quy_hoach_13527"/>
      <sheetName val="Thang10-2002_27"/>
      <sheetName val="Sheet1_(3)27"/>
      <sheetName val="Km27'_-_Km27827"/>
      <sheetName val="XNxlva_sxthanKCIÉ27"/>
      <sheetName val="cocB40_5B27"/>
      <sheetName val="cocD50_9A27"/>
      <sheetName val="cocD75_1627"/>
      <sheetName val="coc_B80_TD2527"/>
      <sheetName val="P27_B8027"/>
      <sheetName val="Coc23_B8027"/>
      <sheetName val="cong_B80_C427"/>
      <sheetName val="k,_vt_tho27"/>
      <sheetName val="K-280_-_Km28127"/>
      <sheetName val="Km280_࠭_Km28127"/>
      <sheetName val="Xa9lap_27"/>
      <sheetName val="QD_c5a_HDQT_(2)27"/>
      <sheetName val="Km283_-_Jm28427"/>
      <sheetName val="[PNT-P3_xlsUTong_hop_(2)27"/>
      <sheetName val="Km276_-_Ke27727"/>
      <sheetName val="[PNT-P3_xlsUKm279_-_Km28027"/>
      <sheetName val="Khac_DP27"/>
      <sheetName val="Khoi_than_27"/>
      <sheetName val="Song_ban_0,7x0,727"/>
      <sheetName val="Cong_ban_0,8x_,827"/>
      <sheetName val="ct_luong_27"/>
      <sheetName val="Nhap_6T27"/>
      <sheetName val="baocaochinh(qui1_05)_(DC)27"/>
      <sheetName val="Ctuluongq_1_0527"/>
      <sheetName val="BANG_PHAN_BO_qui1_05(DC)27"/>
      <sheetName val="BANG_PHAN_BO_quiII_0527"/>
      <sheetName val="bao_cac_cinh_Qui_II-200527"/>
      <sheetName val="Lap_®at_®hÖn27"/>
      <sheetName val="So_lieu27"/>
      <sheetName val="tt_chu_dong27"/>
      <sheetName val="Tinh_j+cvi27"/>
      <sheetName val="Tinh_MoP27"/>
      <sheetName val="giai_he_227"/>
      <sheetName val="Ton_31_127"/>
      <sheetName val="NhapT_227"/>
      <sheetName val="Xuat_T_227"/>
      <sheetName val="Ton_28_227"/>
      <sheetName val="H_Tra27"/>
      <sheetName val="Hang_CTY_TRA_LAI27"/>
      <sheetName val="Hang_NV_Tra_Lai27"/>
      <sheetName val="VÃt_liÖu27"/>
      <sheetName val="CV_den_trong_to?g27"/>
      <sheetName val="Km280_?_Km28127"/>
      <sheetName val="So_TSCD27"/>
      <sheetName val="Bang_phan_bo_KH_TSCD27"/>
      <sheetName val="The_TSCD27"/>
      <sheetName val="BTH-_P_Chi_27"/>
      <sheetName val="BTH_NVL27"/>
      <sheetName val="NK_SO_CAI27"/>
      <sheetName val="The_tinh_Z27"/>
      <sheetName val="So_CFSXKD27"/>
      <sheetName val="So_TGNH_200227"/>
      <sheetName val="So_quy_TM_200227"/>
      <sheetName val="SCT_NVL27"/>
      <sheetName val="SCT_TK_13127"/>
      <sheetName val="So_theo_doi_thue_GTGT_200227"/>
      <sheetName val="BTH-_P_Thu27"/>
      <sheetName val="Ban_pha_227"/>
      <sheetName val="ESTI_27"/>
      <sheetName val="For_Summary27"/>
      <sheetName val="For_Summary(KG)27"/>
      <sheetName val="PP_Cloth27"/>
      <sheetName val="Mix-PP_Cloth27"/>
      <sheetName val="Material_Price-PP27"/>
      <sheetName val="TL33-13_1427"/>
      <sheetName val="TL033_,2,427"/>
      <sheetName val="TL_0331,227"/>
      <sheetName val="T[_13127"/>
      <sheetName val="Thang_0727"/>
      <sheetName val="mua_vao27"/>
      <sheetName val="chi_phi_27"/>
      <sheetName val="ban_ra_10%27"/>
      <sheetName val="Don_gia27"/>
      <sheetName val="Nhap_du_lieu27"/>
      <sheetName val="7000_00027"/>
      <sheetName val="Tong_(op27"/>
      <sheetName val="Coc_4ieu27"/>
      <sheetName val="QD_cua_27"/>
      <sheetName val="Du_tnan_chi_tiet_coc_nuoc27"/>
      <sheetName val="Giao_nhÿÿÿÿvu27"/>
      <sheetName val="K43+0_00_-_338_Trai27"/>
      <sheetName val="K_O27"/>
      <sheetName val="xang__clc27"/>
      <sheetName val="GS08)B_hµng27"/>
      <sheetName val="t01_0627"/>
      <sheetName val="TNghiÖ-_VL27"/>
      <sheetName val="Giao_nhie-_vu27"/>
      <sheetName val="Ho_la_27"/>
      <sheetName val="O0_mai_27927"/>
      <sheetName val="5_nam_(tac`)_(2)27"/>
      <sheetName val="D%o_nai27"/>
      <sheetName val="CTT_cao_so_27"/>
      <sheetName val="XNxlva_sxdhanKCII27"/>
      <sheetName val="DG_27"/>
      <sheetName val="Khach_iang_le_27"/>
      <sheetName val="[PNT-P3_xlsѝKQKDKT'04-127"/>
      <sheetName val="Tong_hopQ48­127"/>
      <sheetName val="Tong_hop_ၑL48_-_227"/>
      <sheetName val="Tong_hop$Op_mai27"/>
      <sheetName val="ၔong_hop_QL48_-_227"/>
      <sheetName val="Tong_hop_xuat_kho_nvl26"/>
      <sheetName val="Xuat_kho26"/>
      <sheetName val="Tong_hop_so_lieu_tai_nhap_kho26"/>
      <sheetName val="tai_nhap_kho26"/>
      <sheetName val="Nhap_kho26"/>
      <sheetName val="Tong_ket_nhap_kh526"/>
      <sheetName val="Tong_ket_nhap_kh¸26"/>
      <sheetName val="Mp_mai_27526"/>
      <sheetName val="Tong_ket_nhap_khÈ26"/>
      <sheetName val="Diem_mon_hoc26"/>
      <sheetName val="Tong_hop_diem26"/>
      <sheetName val="HoTen-khong_duoc_xoa26"/>
      <sheetName val="Giao_nhiem_fu26"/>
      <sheetName val="QDcea_TGD_(2)26"/>
      <sheetName val="Tkng_hop_QL48_-_226"/>
      <sheetName val="Thue_NK26"/>
      <sheetName val="Hang_NK26"/>
      <sheetName val="Jet1-_CP_3226"/>
      <sheetName val="Jet2-_Binh_Minh_0126"/>
      <sheetName val="Tkng_hop_QL48_-_526"/>
      <sheetName val="Tong_ket_nhap_khà26"/>
      <sheetName val="Tong_ket_nhap_kh26"/>
      <sheetName val="Tong_ket_nhap_khÐ26"/>
      <sheetName val="Tong_ket_nhap_khX26"/>
      <sheetName val="Tong_ket_nhap_kh(26"/>
      <sheetName val="Tong_ket_nhap_kh26"/>
      <sheetName val="Tong_ket_nhap_kh°26"/>
      <sheetName val="Tong_ket_nhap_kh26"/>
      <sheetName val="Tong_ket_nhap_kh26"/>
      <sheetName val="Tong_ket_nhap_khø26"/>
      <sheetName val="Tong_ket_nhap_kh@26"/>
      <sheetName val="Tong_ket_nhap_kh¨26"/>
      <sheetName val="Tong_ket_nhap_khH26"/>
      <sheetName val="Tong_ket_nhap_khp26"/>
      <sheetName val="Tong_ket_nhap_kh;26"/>
      <sheetName val="Tong_ket_nhap_khþ26"/>
      <sheetName val="Tong_ket_nhap_kh026"/>
      <sheetName val="QD_cua_HDQ²??)26"/>
      <sheetName val="Tong_ket_nhap_kh_26"/>
      <sheetName val="Tong_ket_nhap_kho26"/>
      <sheetName val="Tong_ket26"/>
      <sheetName val="cac_ma_can_huy26"/>
      <sheetName val="Hang_hong26"/>
      <sheetName val="Tham_khao26"/>
      <sheetName val="hang_khong_co_packing26"/>
      <sheetName val="Du_lich26"/>
      <sheetName val="Tong_ket_nhap_kh826"/>
      <sheetName val="P_I26"/>
      <sheetName val="Tong_ket_nhap_khª26"/>
      <sheetName val="Tong_ket_nhap_kh`26"/>
      <sheetName val="tt_chu_don26"/>
      <sheetName val="CVden_nw8ai_TCT_(1)26"/>
      <sheetName val="Bang_VL26"/>
      <sheetName val="VL(No_V-c)26"/>
      <sheetName val="He_so26"/>
      <sheetName val="PL_Vua26"/>
      <sheetName val="Chitieu-dam_cac_loai26"/>
      <sheetName val="DG_Dam26"/>
      <sheetName val="DG_chung26"/>
      <sheetName val="VL-dac_chung26"/>
      <sheetName val="CT_1md_&amp;_dau_cong26"/>
      <sheetName val="CT_cong26"/>
      <sheetName val="dg_cong26"/>
      <sheetName val="FORM_jc26"/>
      <sheetName val="Tong_ket_nhap_kh26"/>
      <sheetName val="Cong_ban_1,5„—謀26"/>
      <sheetName val="Tong_hnp_QL4726"/>
      <sheetName val="Cong_ban_0,7p0,726"/>
      <sheetName val="Km275_-_Ke27626"/>
      <sheetName val="Km280_-_Km2(126"/>
      <sheetName val="TH_Ky_Afh26"/>
      <sheetName val="[PNT-P3_xls?KQKDKT'04-126"/>
      <sheetName val="MTO_REV_2(ARMOR)26"/>
      <sheetName val="Ther_cao_26"/>
      <sheetName val="So_NVL26"/>
      <sheetName val="Nhat_ký_chung26"/>
      <sheetName val="So_13126"/>
      <sheetName val="So_33126"/>
      <sheetName val="So_13326"/>
      <sheetName val="So_333126"/>
      <sheetName val="So_33426"/>
      <sheetName val="So_91126"/>
      <sheetName val="So_42126"/>
      <sheetName val="Op?mai_28026"/>
      <sheetName val="QD_cua_HDQ²??€)26"/>
      <sheetName val="Tkng_hop_QL48_-_26"/>
      <sheetName val="Tong_ket_nhap_khB26"/>
      <sheetName val="Cong_&quot;an_0,7x0,726"/>
      <sheetName val="Km282_-_Kl28326"/>
      <sheetName val="Tong_hop_Op_m!i26"/>
      <sheetName val="Part_Name_&amp;_Model26"/>
      <sheetName val="Cac_cang_UT_mua_thal_Dong_bac26"/>
      <sheetName val="Tong_ket_nhap_kh¬26"/>
      <sheetName val="Tong_ket_nhap_khÜ26"/>
      <sheetName val="Tong_ket_nhap_khl26"/>
      <sheetName val="MTP_WS_9_May_201126"/>
      <sheetName val="WS_for_MRP_25_Aug26"/>
      <sheetName val="WS_for_MRP_15_Sept26"/>
      <sheetName val="WS_for_MRP_29_Sept26"/>
      <sheetName val="WS_for_MRP_13_Oct26"/>
      <sheetName val="WS_for_MRP_27_Oct26"/>
      <sheetName val="WS_for_MRP_10_Nov26"/>
      <sheetName val="WS_for_MRP_8_Dec-REV26"/>
      <sheetName val="WS_for_MRP_21_Dec26"/>
      <sheetName val="WS_for_MRP_5_Jan26"/>
      <sheetName val="WS_for_MRP_18_Jan26"/>
      <sheetName val="WS_for_MRP_9_Feb26"/>
      <sheetName val="WS_for_MRP_23_Feb26"/>
      <sheetName val="WS_for_MRP_8_Mar26"/>
      <sheetName val="Compared_TT-LT26"/>
      <sheetName val="Export_FC26"/>
      <sheetName val="So_sanh_voi_bang_sang_nay_gui26"/>
      <sheetName val="Cong_baj_2x1,526"/>
      <sheetName val="MTO_REV_026"/>
      <sheetName val="?ong_hop_QL48_-_225"/>
      <sheetName val="7_THAI_NGUYEN25"/>
      <sheetName val="INPUT_DATA25"/>
      <sheetName val="Op_mai_2_x005f_x000c_25"/>
      <sheetName val="Cong_ban_1,5_x005f_x0013_25"/>
      <sheetName val="Km_x005f_x0012_77_25"/>
      <sheetName val="Cong_ban_1,5_x005f_x0013__x005f_x0000_25"/>
      <sheetName val="PDcua_TGD25"/>
      <sheetName val="CV_di_ngoai_tnng_(2)25"/>
      <sheetName val="Tk_triNh25"/>
      <sheetName val="Gian_nhiem_vu25"/>
      <sheetName val="QD!ua_TGD_(2)25"/>
      <sheetName val="Tuongcha_25"/>
      <sheetName val="5_lam_(tach)_(2)25"/>
      <sheetName val="TK_13425"/>
      <sheetName val="Tong_hop_Mctduong25"/>
      <sheetName val="Cong_ban_1,5„—԰12"/>
      <sheetName val="dongia_(2)13"/>
      <sheetName val="Tong_ket_nhap_kh13"/>
      <sheetName val="Tong_ket_nhap_kh&lt;13"/>
      <sheetName val="FUONDER_TAN_UYEN_T1225"/>
      <sheetName val="_CHIEU_XA__T0125"/>
      <sheetName val="T__13125"/>
      <sheetName val="_PNT-P3_xlsUTong_hop_(2)25"/>
      <sheetName val="_PNT-P3_xlsUKm279_-_Km28025"/>
      <sheetName val="_âO26"/>
      <sheetName val="_âOŽ26"/>
      <sheetName val="PNghiÖm_VL14"/>
      <sheetName val="Tong_hop_?L48_-_212"/>
      <sheetName val="8__Painting_&amp;_Alumite14"/>
      <sheetName val="CV_den_trong_to_g25"/>
      <sheetName val="QD_cua_HDQ²25"/>
      <sheetName val="Km280___Km28125"/>
      <sheetName val="_PNT-P3_xlsѝKQKDKT'04-125"/>
      <sheetName val="Op_mai_28053"/>
      <sheetName val="QD_cua_HDQ²__)25"/>
      <sheetName val="QD_cua_HDQ²__€)25"/>
      <sheetName val="_PNT-P3_xls_KQKDKT'04-125"/>
      <sheetName val="Cong_ban_1,5_x005f_x005f_x005f_x0013__x25"/>
      <sheetName val="Nov19_Plan25"/>
      <sheetName val="ANH_KHANH_DONG_NAI_T12_(2)25"/>
      <sheetName val="XANG_DAU_K525"/>
      <sheetName val="ANH_HAI_T0125"/>
      <sheetName val="NAVITRAN_T125"/>
      <sheetName val="VAN_PHU_T0125"/>
      <sheetName val="DUONG_BDT_11__823282ms_Hao25"/>
      <sheetName val="CKTANDINHT1_782346_Huong_(2)25"/>
      <sheetName val="UNZAT01743972-_Phuong(vp)_(2)25"/>
      <sheetName val="LONGVANT12_759469_Ms_Van_(2)25"/>
      <sheetName val="GO_THUAN_AN_T_01_784026_(2)25"/>
      <sheetName val="COMPOSIITE_SAI_SON_T_1(2)25"/>
      <sheetName val="PEMARAT01_(2)25"/>
      <sheetName val="SYSTEMT1_780851-Ms_thao_(2)25"/>
      <sheetName val="PUKYONG_T125"/>
      <sheetName val="ASIAPAINT_T1125"/>
      <sheetName val="SEUNGBO_T11_782173_Ms_Suong_(34"/>
      <sheetName val="_CHAN_NUOIT12750622_Ms_Tinh_(34"/>
      <sheetName val="NS_t01784465_Ms_quyen_(2)25"/>
      <sheetName val="POMINAT01__(2)25"/>
      <sheetName val="COTTOT01_711018_Ms_nuong_(2)25"/>
      <sheetName val="SuBINHDUONGT_01_25"/>
      <sheetName val="MHET1_784028_lan_anh_(2)25"/>
      <sheetName val="UNZA(xuong)T11743972_phuong_(34"/>
      <sheetName val="KIKIT1_784453Ms_Chau__(2)25"/>
      <sheetName val="ASEFOODT_01(vp)_(2)25"/>
      <sheetName val="NAMKIMT12__MS_(2)25"/>
      <sheetName val="KORYOT_T_12_(2)25"/>
      <sheetName val="NHAT_DONG_T1_817035_msDung_(225"/>
      <sheetName val="_COMPASST_01784933_ms_Dung_(225"/>
      <sheetName val="HA_LONG_T12(2)25"/>
      <sheetName val="MBT_T01_(2)25"/>
      <sheetName val="CLARIAN_T1_(2)25"/>
      <sheetName val="URCT_1_767025_Ms_Mai_(2)25"/>
      <sheetName val="bao_cao_t_01_(2)25"/>
      <sheetName val="Cong_ban_1,5_x005f_x0013__25"/>
      <sheetName val="Op_mai_2_x005f_x000c__x005f_x0000_25"/>
      <sheetName val="Op_mai_2_x005f_x005f_x005f_x000c__x005f_x005f_x25"/>
      <sheetName val="Op_mai_2_x005f_x005f_x005f_x005f_x005f_x005f_x050"/>
      <sheetName val="Cong_ban_1,5_x005f_x005f_x005f_x005f_x026"/>
      <sheetName val="Op_mai_2_x005f_x005f_x005f_x000c_25"/>
      <sheetName val="Cong_ban_1,5_x005f_x005f_x005f_x0013_25"/>
      <sheetName val="Km_x005f_x005f_x005f_x0012_77_25"/>
      <sheetName val="Op_mai_2_x005f_x005f_x005f_x005f_x005f_x005f_x051"/>
      <sheetName val="FORM_(c12"/>
      <sheetName val="02_05_0712"/>
      <sheetName val="03_05_0712"/>
      <sheetName val="04_05_0712"/>
      <sheetName val="05_05_0712"/>
      <sheetName val="06_05_0712"/>
      <sheetName val="07_05_0712"/>
      <sheetName val="08_05_0712"/>
      <sheetName val="09_05_0712"/>
      <sheetName val="10_05_0712"/>
      <sheetName val="11_05_0712"/>
      <sheetName val="12_05_0712"/>
      <sheetName val="14_05_0712"/>
      <sheetName val="15_05_0712"/>
      <sheetName val="16_05_0712"/>
      <sheetName val="17_05_0712"/>
      <sheetName val="18_05_0712"/>
      <sheetName val="19_05_0712"/>
      <sheetName val="21_05_0712"/>
      <sheetName val="22_05_0712"/>
      <sheetName val="23_05_0712"/>
      <sheetName val="24_05_0712"/>
      <sheetName val="25_05_0712"/>
      <sheetName val="26_05_0712"/>
      <sheetName val="28_05_0712"/>
      <sheetName val="29_05_0712"/>
      <sheetName val="30_05_0712"/>
      <sheetName val="31_05_0712"/>
      <sheetName val="TLC設定_(2)25"/>
      <sheetName val="Monthly_production_actual12"/>
      <sheetName val="CVden_n$-&amp;_TCT_(1)12"/>
      <sheetName val="Lap_®at_®hÔn12"/>
      <sheetName val="TA_-_TV12"/>
      <sheetName val="Cong ban_1x112"/>
      <sheetName val="Cong0ban_1x1,212"/>
      <sheetName val="CHINH_LONG12"/>
      <sheetName val="CO_KHI_PHO_YEN12"/>
      <sheetName val="DUONG_HAI12"/>
      <sheetName val="in_do12"/>
      <sheetName val="KAYABA_VN_12"/>
      <sheetName val="KK_THANG_LONG12"/>
      <sheetName val="KYB_Malaisia12"/>
      <sheetName val="lam_vien_dn12"/>
      <sheetName val="NGỌC_ĐỨC12"/>
      <sheetName val="STRONG_WAY12"/>
      <sheetName val="SUMITOMO_12"/>
      <sheetName val="TOAN_HUNG12"/>
      <sheetName val="Thiên_hoá12"/>
      <sheetName val="VMEP_HT12"/>
      <sheetName val="VPIC_112"/>
      <sheetName val="CHÍNH_ĐẠT12"/>
      <sheetName val="Sheet1_(2)12"/>
      <sheetName val="OK_50105-K56F-N103-H112"/>
      <sheetName val="5010A-K56-N101_tách12"/>
      <sheetName val="K,uon'_ph512"/>
      <sheetName val="C/c_t)eu12"/>
      <sheetName val="Bi%n_bao12"/>
      <sheetName val="Utilize_machine_yearly_201412"/>
      <sheetName val="[PNT-P3_xls]XXXXX\XX12"/>
      <sheetName val="[PNT-P3_xls]\NT1MC12"/>
      <sheetName val="[PNT-P3_xls]C/c_t)eu12"/>
      <sheetName val="_ong_hop_QL48_-_216"/>
      <sheetName val="Cong_ban_1,5_x005f_x0013__x0013"/>
      <sheetName val="Tai_khoan12"/>
      <sheetName val="Thuc_thanh12"/>
      <sheetName val="Chi_tientrano12"/>
      <sheetName val="KHGH_(T11)12"/>
      <sheetName val="Du_toan12"/>
      <sheetName val="dtct_cong12"/>
      <sheetName val="NL_máy12"/>
      <sheetName val="Cong_ban_1,5_x005f_x005f_x00512"/>
      <sheetName val="Op_mai_2_x005f_x000c__x0012"/>
      <sheetName val="Op_mai_2_x005f_x005f_x00012"/>
      <sheetName val="Op_mai_2_x005f_x005f_x00512"/>
      <sheetName val="Giao_nhiem_f`12"/>
      <sheetName val="Giao_nhiem_fX12"/>
      <sheetName val="ၔong_hop_QL48_︀ᇕ԰12"/>
      <sheetName val="Giao_nhiem_fr12"/>
      <sheetName val="[PNT-P3_xls][PNT-P3_xls][PNT-13"/>
      <sheetName val="So_Do28"/>
      <sheetName val="KTTSCD_-_DLNA28"/>
      <sheetName val="lapdat_TB_28"/>
      <sheetName val="TNghiªm_TB_28"/>
      <sheetName val="VËt_liÖu28"/>
      <sheetName val="Lap_®at_®iÖn28"/>
      <sheetName val="TNghiÖm_VL28"/>
      <sheetName val="th_28"/>
      <sheetName val="tien_luong28"/>
      <sheetName val="T_728"/>
      <sheetName val="T_828"/>
      <sheetName val="T8_(2)28"/>
      <sheetName val="T_928"/>
      <sheetName val="T_1028"/>
      <sheetName val="T_1128"/>
      <sheetName val="T_1228"/>
      <sheetName val="T11_28"/>
      <sheetName val="CVden_ngoai_TCT_(1)28"/>
      <sheetName val="CV_den_ngoai_TCT_(2)28"/>
      <sheetName val="CV_den_ngoai_TCT_(3)28"/>
      <sheetName val="QDcua_TGD28"/>
      <sheetName val="QD_cua_HDQT28"/>
      <sheetName val="QD_cua_HDQT_(2)28"/>
      <sheetName val="CV_di_ngoai_tong28"/>
      <sheetName val="CV_di_ngoai_tong_(2)28"/>
      <sheetName val="To_trinh28"/>
      <sheetName val="Giao_nhiem_vu28"/>
      <sheetName val="QDcua_TGD_(2)28"/>
      <sheetName val="Thong_tu28"/>
      <sheetName val="CV_di_trong__tong28"/>
      <sheetName val="nghi_dinh-CP28"/>
      <sheetName val="CV_den_trong_tong28"/>
      <sheetName val="5_nam_(tach)28"/>
      <sheetName val="5_nam_(tach)_(2)28"/>
      <sheetName val="KH_200328"/>
      <sheetName val="TK_11228"/>
      <sheetName val="TK_13128"/>
      <sheetName val="TK_14128"/>
      <sheetName val="TK_15328"/>
      <sheetName val="TK_21128"/>
      <sheetName val="TK_24228"/>
      <sheetName val="TK_33428"/>
      <sheetName val="TK_51128"/>
      <sheetName val="TK_51528"/>
      <sheetName val="TK_91128"/>
      <sheetName val="TK_15428"/>
      <sheetName val="TK_63228"/>
      <sheetName val="KQKD02-2_(2)28"/>
      <sheetName val="KQKD-2_(2)28"/>
      <sheetName val="KQKD_thu200428"/>
      <sheetName val="tæng_hîp28"/>
      <sheetName val="GS01-chi_TM28"/>
      <sheetName val="GS02-thu_TM28"/>
      <sheetName val="GS03-thu_TGNH28"/>
      <sheetName val="GS04-chi_TGNH28"/>
      <sheetName val="GS06-X_kho28"/>
      <sheetName val="GS08-B_hµng28"/>
      <sheetName val="GS09-k_c_VAT_DV28"/>
      <sheetName val="GS10-lai_tien_vay28"/>
      <sheetName val="GS11-_tÝnh_KHTSC§28"/>
      <sheetName val="Km277_28"/>
      <sheetName val="Op_mai_27428"/>
      <sheetName val="Op_mai_27528"/>
      <sheetName val="Op_mai_27628"/>
      <sheetName val="Op_mai_27728"/>
      <sheetName val="Op_mai_27828"/>
      <sheetName val="Op_mai_27928"/>
      <sheetName val="Op_mai_28054"/>
      <sheetName val="Op_mai_28128"/>
      <sheetName val="Op_mai_28228"/>
      <sheetName val="Op_mai_28328"/>
      <sheetName val="Op_mai_28428"/>
      <sheetName val="Op_mai28"/>
      <sheetName val="FORM_hc28"/>
      <sheetName val="FORM_pc28"/>
      <sheetName val="xnt_1_CP28"/>
      <sheetName val="xnt_2_cp28"/>
      <sheetName val="xnt_3_CP28"/>
      <sheetName val="xnt_4_CP28"/>
      <sheetName val="BC_tuan128"/>
      <sheetName val="BC_tuan228"/>
      <sheetName val="BC_tuan328"/>
      <sheetName val="BC_tuan428"/>
      <sheetName val="DSo_NVBH28"/>
      <sheetName val="TH_Ky_Anh28"/>
      <sheetName val="Sheet2_(2)28"/>
      <sheetName val="TH__goi_4-x28"/>
      <sheetName val="Cong_cu28"/>
      <sheetName val="Cong_D7528"/>
      <sheetName val="Cong_D10028"/>
      <sheetName val="Cong_D15028"/>
      <sheetName val="Cong_2D15028"/>
      <sheetName val="Cong_ban_0,7x0,728"/>
      <sheetName val="Cong_ban_0,8x0,828"/>
      <sheetName val="Cong_ban_1x128"/>
      <sheetName val="Cong_ban_1x1,228"/>
      <sheetName val="Cong_ban_1,5x1,528"/>
      <sheetName val="Cong_ban_2x1,528"/>
      <sheetName val="Cong_ban_2x228"/>
      <sheetName val="Cot_thep28"/>
      <sheetName val="Tong_hop_(2)28"/>
      <sheetName val="Km274_-_Km27528"/>
      <sheetName val="Km275_-_Km27628"/>
      <sheetName val="Km276_-_Km27728"/>
      <sheetName val="Km277_-_Km27828"/>
      <sheetName val="Km278_-_Km27928"/>
      <sheetName val="Km279_-_Km28028"/>
      <sheetName val="Km280_-_Km28128"/>
      <sheetName val="Km281_-_Km28228"/>
      <sheetName val="Km282_-_Km28328"/>
      <sheetName val="Km283_-_Km28428"/>
      <sheetName val="Km284_-_Km28528"/>
      <sheetName val="Tong_hop_Op_mai28"/>
      <sheetName val="Km277_-_Km278_28"/>
      <sheetName val="Tong_hop_Matduong28"/>
      <sheetName val="Kluong_phu28"/>
      <sheetName val="Lan_can28"/>
      <sheetName val="Ho_lan28"/>
      <sheetName val="Coc_tieu28"/>
      <sheetName val="Bien_bao28"/>
      <sheetName val="phan_tich_DG28"/>
      <sheetName val="gia_vat_lieu28"/>
      <sheetName val="gia_xe_may28"/>
      <sheetName val="gia_nhan_cong28"/>
      <sheetName val="mau_kiem_ke28"/>
      <sheetName val="quyet_toan_HD_200028"/>
      <sheetName val="quyet_toan_hoa_don_200128"/>
      <sheetName val="kiem_ke_hoa_don_200128"/>
      <sheetName val="QUY_III_0228"/>
      <sheetName val="QUY_IV_0228"/>
      <sheetName val="QUYET_TOAN_0228"/>
      <sheetName val="Tong_hopQ48-128"/>
      <sheetName val="Tong_hop_QL48_-_228"/>
      <sheetName val="Tong_hop_QL4728"/>
      <sheetName val="Tong_hop_QL48_-_328"/>
      <sheetName val="Chi_tiet_don_gia_khoi_phuc28"/>
      <sheetName val="Du_toan_chi_tiet_coc_nuoc28"/>
      <sheetName val="Du_toan_chi_tiet_coc28"/>
      <sheetName val="Phan_tich_don_gia_chi_tiet28"/>
      <sheetName val="Nhap_don_gia_VL_dia_phuong28"/>
      <sheetName val="Luong_mot_ngay_cong_xay_lap28"/>
      <sheetName val="Luong_mot_ngay_cong_khao_sat28"/>
      <sheetName val="xdcb_01-200328"/>
      <sheetName val="CV_den_trong_to聮g28"/>
      <sheetName val="kl_m_m_d28"/>
      <sheetName val="kl_vt_tho28"/>
      <sheetName val="kl_dat28"/>
      <sheetName val="xin_kinh_phi28"/>
      <sheetName val="lan_trai28"/>
      <sheetName val="thuoc_no28"/>
      <sheetName val="so_thuc_pham28"/>
      <sheetName val="Oð_mai_27928"/>
      <sheetName val="Coc_628"/>
      <sheetName val="Deo_nai28"/>
      <sheetName val="CKD_than28"/>
      <sheetName val="CTT_Thong_nhat28"/>
      <sheetName val="CTT_Nui_beo28"/>
      <sheetName val="CTT_cao_son28"/>
      <sheetName val="CTT_Khe_cham28"/>
      <sheetName val="XNxlva_sxthanKCII28"/>
      <sheetName val="Cam_Y_ut_KC28"/>
      <sheetName val="CTxay_lap_mo_CP28"/>
      <sheetName val="CTdo_luong_GDSP28"/>
      <sheetName val="Dong_bac28"/>
      <sheetName val="Cac_cang_UT_mua_than_Dong_bac28"/>
      <sheetName val="cua_hang_vtu28"/>
      <sheetName val="Khach_hang_le_28"/>
      <sheetName val="nhat_ky_528"/>
      <sheetName val="cac_cong_ty_van_tai28"/>
      <sheetName val="Xaylap_28"/>
      <sheetName val="Nhan_cong28"/>
      <sheetName val="XN_128"/>
      <sheetName val="CT_XN128"/>
      <sheetName val="CT_XNCK28"/>
      <sheetName val="S_hai28"/>
      <sheetName val="CT_N0228"/>
      <sheetName val="C_Sap_CT328"/>
      <sheetName val="CT_Csap_CT328"/>
      <sheetName val="Quan_trac28"/>
      <sheetName val="CS_LB28"/>
      <sheetName val="88_HBT28"/>
      <sheetName val="CT_69II28"/>
      <sheetName val="37_HV28"/>
      <sheetName val="CT_VPCP_6tang28"/>
      <sheetName val="Son_nha_kinh_VPCP28"/>
      <sheetName val="CT_VPCP_son28"/>
      <sheetName val="CT_HMVPCP28"/>
      <sheetName val="BAO_CAO_AN28"/>
      <sheetName val="Bao_cao_KQTH_quy_hoach_13528"/>
      <sheetName val="Thang10-2002_28"/>
      <sheetName val="Sheet1_(3)28"/>
      <sheetName val="Km27'_-_Km27828"/>
      <sheetName val="XNxlva_sxthanKCIÉ28"/>
      <sheetName val="cocB40_5B28"/>
      <sheetName val="cocD50_9A28"/>
      <sheetName val="cocD75_1628"/>
      <sheetName val="coc_B80_TD2528"/>
      <sheetName val="P27_B8028"/>
      <sheetName val="Coc23_B8028"/>
      <sheetName val="cong_B80_C428"/>
      <sheetName val="k,_vt_tho28"/>
      <sheetName val="K-280_-_Km28128"/>
      <sheetName val="Km280_࠭_Km28128"/>
      <sheetName val="Xa9lap_28"/>
      <sheetName val="QD_c5a_HDQT_(2)28"/>
      <sheetName val="Km283_-_Jm28428"/>
      <sheetName val="[PNT-P3_xlsUTong_hop_(2)28"/>
      <sheetName val="Km276_-_Ke27728"/>
      <sheetName val="[PNT-P3_xlsUKm279_-_Km28028"/>
      <sheetName val="Khac_DP28"/>
      <sheetName val="Khoi_than_28"/>
      <sheetName val="Song_ban_0,7x0,728"/>
      <sheetName val="Cong_ban_0,8x_,828"/>
      <sheetName val="ct_luong_28"/>
      <sheetName val="Nhap_6T28"/>
      <sheetName val="baocaochinh(qui1_05)_(DC)28"/>
      <sheetName val="Ctuluongq_1_0528"/>
      <sheetName val="BANG_PHAN_BO_qui1_05(DC)28"/>
      <sheetName val="BANG_PHAN_BO_quiII_0528"/>
      <sheetName val="bao_cac_cinh_Qui_II-200528"/>
      <sheetName val="Lap_®at_®hÖn28"/>
      <sheetName val="So_lieu28"/>
      <sheetName val="tt_chu_dong28"/>
      <sheetName val="Tinh_j+cvi28"/>
      <sheetName val="Tinh_MoP28"/>
      <sheetName val="giai_he_228"/>
      <sheetName val="Ton_31_128"/>
      <sheetName val="NhapT_228"/>
      <sheetName val="Xuat_T_228"/>
      <sheetName val="Ton_28_228"/>
      <sheetName val="H_Tra28"/>
      <sheetName val="Hang_CTY_TRA_LAI28"/>
      <sheetName val="Hang_NV_Tra_Lai28"/>
      <sheetName val="VÃt_liÖu28"/>
      <sheetName val="CV_den_trong_to?g28"/>
      <sheetName val="Km280_?_Km28128"/>
      <sheetName val="So_TSCD28"/>
      <sheetName val="Bang_phan_bo_KH_TSCD28"/>
      <sheetName val="The_TSCD28"/>
      <sheetName val="BTH-_P_Chi_28"/>
      <sheetName val="BTH_NVL28"/>
      <sheetName val="NK_SO_CAI28"/>
      <sheetName val="The_tinh_Z28"/>
      <sheetName val="So_CFSXKD28"/>
      <sheetName val="So_TGNH_200228"/>
      <sheetName val="So_quy_TM_200228"/>
      <sheetName val="SCT_NVL28"/>
      <sheetName val="SCT_TK_13128"/>
      <sheetName val="So_theo_doi_thue_GTGT_200228"/>
      <sheetName val="BTH-_P_Thu28"/>
      <sheetName val="Ban_pha_228"/>
      <sheetName val="ESTI_28"/>
      <sheetName val="For_Summary28"/>
      <sheetName val="For_Summary(KG)28"/>
      <sheetName val="PP_Cloth28"/>
      <sheetName val="Mix-PP_Cloth28"/>
      <sheetName val="Material_Price-PP28"/>
      <sheetName val="TL33-13_1428"/>
      <sheetName val="TL033_,2,428"/>
      <sheetName val="TL_0331,228"/>
      <sheetName val="T[_13128"/>
      <sheetName val="Thang_0728"/>
      <sheetName val="mua_vao28"/>
      <sheetName val="chi_phi_28"/>
      <sheetName val="ban_ra_10%28"/>
      <sheetName val="Don_gia28"/>
      <sheetName val="Nhap_du_lieu28"/>
      <sheetName val="7000_00028"/>
      <sheetName val="Tong_(op28"/>
      <sheetName val="Coc_4ieu28"/>
      <sheetName val="QD_cua_28"/>
      <sheetName val="Du_tnan_chi_tiet_coc_nuoc28"/>
      <sheetName val="Giao_nhÿÿÿÿvu28"/>
      <sheetName val="K43+0_00_-_338_Trai28"/>
      <sheetName val="K_O28"/>
      <sheetName val="xang__clc28"/>
      <sheetName val="GS08)B_hµng28"/>
      <sheetName val="t01_0628"/>
      <sheetName val="TNghiÖ-_VL28"/>
      <sheetName val="Giao_nhie-_vu28"/>
      <sheetName val="Ho_la_28"/>
      <sheetName val="O0_mai_27928"/>
      <sheetName val="5_nam_(tac`)_(2)28"/>
      <sheetName val="D%o_nai28"/>
      <sheetName val="CTT_cao_so_28"/>
      <sheetName val="XNxlva_sxdhanKCII28"/>
      <sheetName val="DG_28"/>
      <sheetName val="Khach_iang_le_28"/>
      <sheetName val="[PNT-P3_xlsѝKQKDKT'04-128"/>
      <sheetName val="Tong_hopQ48­128"/>
      <sheetName val="Tong_hop_ၑL48_-_228"/>
      <sheetName val="Tong_hop$Op_mai28"/>
      <sheetName val="ၔong_hop_QL48_-_228"/>
      <sheetName val="Tong_hop_xuat_kho_nvl27"/>
      <sheetName val="Xuat_kho27"/>
      <sheetName val="Tong_hop_so_lieu_tai_nhap_kho27"/>
      <sheetName val="tai_nhap_kho27"/>
      <sheetName val="Nhap_kho27"/>
      <sheetName val="Tong_ket_nhap_kh527"/>
      <sheetName val="Tong_ket_nhap_kh¸27"/>
      <sheetName val="Mp_mai_27527"/>
      <sheetName val="Tong_ket_nhap_khÈ27"/>
      <sheetName val="Diem_mon_hoc27"/>
      <sheetName val="Tong_hop_diem27"/>
      <sheetName val="HoTen-khong_duoc_xoa27"/>
      <sheetName val="Giao_nhiem_fu27"/>
      <sheetName val="QDcea_TGD_(2)27"/>
      <sheetName val="Tkng_hop_QL48_-_227"/>
      <sheetName val="Thue_NK27"/>
      <sheetName val="Hang_NK27"/>
      <sheetName val="Jet1-_CP_3227"/>
      <sheetName val="Jet2-_Binh_Minh_0127"/>
      <sheetName val="Tkng_hop_QL48_-_527"/>
      <sheetName val="Tong_ket_nhap_khà27"/>
      <sheetName val="Tong_ket_nhap_kh27"/>
      <sheetName val="Tong_ket_nhap_khÐ27"/>
      <sheetName val="Tong_ket_nhap_khX27"/>
      <sheetName val="Tong_ket_nhap_kh(27"/>
      <sheetName val="Tong_ket_nhap_kh27"/>
      <sheetName val="Tong_ket_nhap_kh°27"/>
      <sheetName val="Tong_ket_nhap_kh27"/>
      <sheetName val="Tong_ket_nhap_kh27"/>
      <sheetName val="Tong_ket_nhap_khø27"/>
      <sheetName val="Tong_ket_nhap_kh@27"/>
      <sheetName val="Tong_ket_nhap_kh¨27"/>
      <sheetName val="Tong_ket_nhap_khH27"/>
      <sheetName val="Tong_ket_nhap_khp27"/>
      <sheetName val="Tong_ket_nhap_kh;27"/>
      <sheetName val="Tong_ket_nhap_khþ27"/>
      <sheetName val="Tong_ket_nhap_kh027"/>
      <sheetName val="QD_cua_HDQ²??)27"/>
      <sheetName val="Tong_ket_nhap_kh_27"/>
      <sheetName val="Tong_ket_nhap_kho27"/>
      <sheetName val="Tong_ket27"/>
      <sheetName val="cac_ma_can_huy27"/>
      <sheetName val="Hang_hong27"/>
      <sheetName val="Tham_khao27"/>
      <sheetName val="hang_khong_co_packing27"/>
      <sheetName val="Du_lich27"/>
      <sheetName val="Tong_ket_nhap_kh827"/>
      <sheetName val="P_I27"/>
      <sheetName val="Tong_ket_nhap_khª27"/>
      <sheetName val="Tong_ket_nhap_kh`27"/>
      <sheetName val="tt_chu_don27"/>
      <sheetName val="CVden_nw8ai_TCT_(1)27"/>
      <sheetName val="Bang_VL27"/>
      <sheetName val="VL(No_V-c)27"/>
      <sheetName val="He_so27"/>
      <sheetName val="PL_Vua27"/>
      <sheetName val="Chitieu-dam_cac_loai27"/>
      <sheetName val="DG_Dam27"/>
      <sheetName val="DG_chung27"/>
      <sheetName val="VL-dac_chung27"/>
      <sheetName val="CT_1md_&amp;_dau_cong27"/>
      <sheetName val="CT_cong27"/>
      <sheetName val="dg_cong27"/>
      <sheetName val="FORM_jc27"/>
      <sheetName val="Tong_ket_nhap_kh27"/>
      <sheetName val="Cong_ban_1,5„—謀27"/>
      <sheetName val="Tong_hnp_QL4727"/>
      <sheetName val="Cong_ban_0,7p0,727"/>
      <sheetName val="Km275_-_Ke27627"/>
      <sheetName val="Km280_-_Km2(127"/>
      <sheetName val="TH_Ky_Afh27"/>
      <sheetName val="[PNT-P3_xls?KQKDKT'04-127"/>
      <sheetName val="MTO_REV_2(ARMOR)27"/>
      <sheetName val="Ther_cao_27"/>
      <sheetName val="So_NVL27"/>
      <sheetName val="Nhat_ký_chung27"/>
      <sheetName val="So_13127"/>
      <sheetName val="So_33127"/>
      <sheetName val="So_13327"/>
      <sheetName val="So_333127"/>
      <sheetName val="So_33427"/>
      <sheetName val="So_91127"/>
      <sheetName val="So_42127"/>
      <sheetName val="Op?mai_28027"/>
      <sheetName val="QD_cua_HDQ²??€)27"/>
      <sheetName val="Tkng_hop_QL48_-_27"/>
      <sheetName val="Tong_ket_nhap_khB27"/>
      <sheetName val="Cong_&quot;an_0,7x0,727"/>
      <sheetName val="Km282_-_Kl28327"/>
      <sheetName val="Tong_hop_Op_m!i27"/>
      <sheetName val="Part_Name_&amp;_Model27"/>
      <sheetName val="Cac_cang_UT_mua_thal_Dong_bac27"/>
      <sheetName val="Tong_ket_nhap_kh¬27"/>
      <sheetName val="Tong_ket_nhap_khÜ27"/>
      <sheetName val="Tong_ket_nhap_khl27"/>
      <sheetName val="MTP_WS_9_May_201127"/>
      <sheetName val="WS_for_MRP_25_Aug27"/>
      <sheetName val="WS_for_MRP_15_Sept27"/>
      <sheetName val="WS_for_MRP_29_Sept27"/>
      <sheetName val="WS_for_MRP_13_Oct27"/>
      <sheetName val="WS_for_MRP_27_Oct27"/>
      <sheetName val="WS_for_MRP_10_Nov27"/>
      <sheetName val="WS_for_MRP_8_Dec-REV27"/>
      <sheetName val="WS_for_MRP_21_Dec27"/>
      <sheetName val="WS_for_MRP_5_Jan27"/>
      <sheetName val="WS_for_MRP_18_Jan27"/>
      <sheetName val="WS_for_MRP_9_Feb27"/>
      <sheetName val="WS_for_MRP_23_Feb27"/>
      <sheetName val="WS_for_MRP_8_Mar27"/>
      <sheetName val="Compared_TT-LT27"/>
      <sheetName val="Export_FC27"/>
      <sheetName val="So_sanh_voi_bang_sang_nay_gui27"/>
      <sheetName val="Cong_baj_2x1,527"/>
      <sheetName val="MTO_REV_027"/>
      <sheetName val="?ong_hop_QL48_-_226"/>
      <sheetName val="7_THAI_NGUYEN26"/>
      <sheetName val="INPUT_DATA26"/>
      <sheetName val="Op_mai_2_x005f_x000c_26"/>
      <sheetName val="Cong_ban_1,5_x005f_x0013_26"/>
      <sheetName val="Km_x005f_x0012_77_26"/>
      <sheetName val="Cong_ban_1,5_x005f_x0013__x005f_x0000_26"/>
      <sheetName val="PDcua_TGD26"/>
      <sheetName val="CV_di_ngoai_tnng_(2)26"/>
      <sheetName val="Tk_triNh26"/>
      <sheetName val="Gian_nhiem_vu26"/>
      <sheetName val="QD!ua_TGD_(2)26"/>
      <sheetName val="Tuongcha_26"/>
      <sheetName val="5_lam_(tach)_(2)26"/>
      <sheetName val="TK_13426"/>
      <sheetName val="Tong_hop_Mctduong26"/>
      <sheetName val="Cong_ban_1,5„—԰13"/>
      <sheetName val="dongia_(2)14"/>
      <sheetName val="Tong_ket_nhap_kh14"/>
      <sheetName val="Tong_ket_nhap_kh&lt;14"/>
      <sheetName val="FUONDER_TAN_UYEN_T1226"/>
      <sheetName val="_CHIEU_XA__T0126"/>
      <sheetName val="T__13126"/>
      <sheetName val="_PNT-P3_xlsUTong_hop_(2)26"/>
      <sheetName val="_PNT-P3_xlsUKm279_-_Km28026"/>
      <sheetName val="_âO27"/>
      <sheetName val="_âOŽ27"/>
      <sheetName val="PNghiÖm_VL15"/>
      <sheetName val="Tong_hop_?L48_-_213"/>
      <sheetName val="8__Painting_&amp;_Alumite15"/>
      <sheetName val="CV_den_trong_to_g26"/>
      <sheetName val="QD_cua_HDQ²26"/>
      <sheetName val="Km280___Km28126"/>
      <sheetName val="_PNT-P3_xlsѝKQKDKT'04-126"/>
      <sheetName val="Op_mai_28055"/>
      <sheetName val="QD_cua_HDQ²__)26"/>
      <sheetName val="QD_cua_HDQ²__€)26"/>
      <sheetName val="_PNT-P3_xls_KQKDKT'04-126"/>
      <sheetName val="Cong_ban_1,5_x005f_x005f_x005f_x0013__x26"/>
      <sheetName val="Nov19_Plan26"/>
      <sheetName val="ANH_KHANH_DONG_NAI_T12_(2)26"/>
      <sheetName val="XANG_DAU_K526"/>
      <sheetName val="ANH_HAI_T0126"/>
      <sheetName val="NAVITRAN_T126"/>
      <sheetName val="VAN_PHU_T0126"/>
      <sheetName val="DUONG_BDT_11__823282ms_Hao26"/>
      <sheetName val="CKTANDINHT1_782346_Huong_(2)26"/>
      <sheetName val="UNZAT01743972-_Phuong(vp)_(2)26"/>
      <sheetName val="LONGVANT12_759469_Ms_Van_(2)26"/>
      <sheetName val="GO_THUAN_AN_T_01_784026_(2)26"/>
      <sheetName val="COMPOSIITE_SAI_SON_T_1(2)26"/>
      <sheetName val="PEMARAT01_(2)26"/>
      <sheetName val="SYSTEMT1_780851-Ms_thao_(2)26"/>
      <sheetName val="PUKYONG_T126"/>
      <sheetName val="ASIAPAINT_T1126"/>
      <sheetName val="SEUNGBO_T11_782173_Ms_Suong_(35"/>
      <sheetName val="_CHAN_NUOIT12750622_Ms_Tinh_(35"/>
      <sheetName val="NS_t01784465_Ms_quyen_(2)26"/>
      <sheetName val="POMINAT01__(2)26"/>
      <sheetName val="COTTOT01_711018_Ms_nuong_(2)26"/>
      <sheetName val="SuBINHDUONGT_01_26"/>
      <sheetName val="MHET1_784028_lan_anh_(2)26"/>
      <sheetName val="UNZA(xuong)T11743972_phuong_(35"/>
      <sheetName val="KIKIT1_784453Ms_Chau__(2)26"/>
      <sheetName val="ASEFOODT_01(vp)_(2)26"/>
      <sheetName val="NAMKIMT12__MS_(2)26"/>
      <sheetName val="KORYOT_T_12_(2)26"/>
      <sheetName val="NHAT_DONG_T1_817035_msDung_(226"/>
      <sheetName val="_COMPASST_01784933_ms_Dung_(226"/>
      <sheetName val="HA_LONG_T12(2)26"/>
      <sheetName val="MBT_T01_(2)26"/>
      <sheetName val="CLARIAN_T1_(2)26"/>
      <sheetName val="URCT_1_767025_Ms_Mai_(2)26"/>
      <sheetName val="bao_cao_t_01_(2)26"/>
      <sheetName val="Cong_ban_1,5_x005f_x0013__26"/>
      <sheetName val="Op_mai_2_x005f_x000c__x005f_x0000_26"/>
      <sheetName val="Op_mai_2_x005f_x005f_x005f_x000c__x005f_x005f_x26"/>
      <sheetName val="Op_mai_2_x005f_x005f_x005f_x005f_x005f_x005f_x052"/>
      <sheetName val="Cong_ban_1,5_x005f_x005f_x005f_x005f_x027"/>
      <sheetName val="Op_mai_2_x005f_x005f_x005f_x000c_26"/>
      <sheetName val="Cong_ban_1,5_x005f_x005f_x005f_x0013_26"/>
      <sheetName val="Km_x005f_x005f_x005f_x0012_77_26"/>
      <sheetName val="Op_mai_2_x005f_x005f_x005f_x005f_x005f_x005f_x053"/>
      <sheetName val="FORM_(c13"/>
      <sheetName val="02_05_0713"/>
      <sheetName val="03_05_0713"/>
      <sheetName val="04_05_0713"/>
      <sheetName val="05_05_0713"/>
      <sheetName val="06_05_0713"/>
      <sheetName val="07_05_0713"/>
      <sheetName val="08_05_0713"/>
      <sheetName val="09_05_0713"/>
      <sheetName val="10_05_0713"/>
      <sheetName val="11_05_0713"/>
      <sheetName val="12_05_0713"/>
      <sheetName val="14_05_0713"/>
      <sheetName val="15_05_0713"/>
      <sheetName val="16_05_0713"/>
      <sheetName val="17_05_0713"/>
      <sheetName val="18_05_0713"/>
      <sheetName val="19_05_0713"/>
      <sheetName val="21_05_0713"/>
      <sheetName val="22_05_0713"/>
      <sheetName val="23_05_0713"/>
      <sheetName val="24_05_0713"/>
      <sheetName val="25_05_0713"/>
      <sheetName val="26_05_0713"/>
      <sheetName val="28_05_0713"/>
      <sheetName val="29_05_0713"/>
      <sheetName val="30_05_0713"/>
      <sheetName val="31_05_0713"/>
      <sheetName val="TLC設定_(2)26"/>
      <sheetName val="Monthly_production_actual13"/>
      <sheetName val="CVden_n$-&amp;_TCT_(1)13"/>
      <sheetName val="Lap_®at_®hÔn13"/>
      <sheetName val="TA_-_TV13"/>
      <sheetName val="Cong ban_1x113"/>
      <sheetName val="Cong0ban_1x1,213"/>
      <sheetName val="CHINH_LONG13"/>
      <sheetName val="CO_KHI_PHO_YEN13"/>
      <sheetName val="DUONG_HAI13"/>
      <sheetName val="in_do13"/>
      <sheetName val="KAYABA_VN_13"/>
      <sheetName val="KK_THANG_LONG13"/>
      <sheetName val="KYB_Malaisia13"/>
      <sheetName val="lam_vien_dn13"/>
      <sheetName val="NGỌC_ĐỨC13"/>
      <sheetName val="STRONG_WAY13"/>
      <sheetName val="SUMITOMO_13"/>
      <sheetName val="TOAN_HUNG13"/>
      <sheetName val="Thiên_hoá13"/>
      <sheetName val="VMEP_HT13"/>
      <sheetName val="VPIC_113"/>
      <sheetName val="CHÍNH_ĐẠT13"/>
      <sheetName val="Sheet1_(2)13"/>
      <sheetName val="OK_50105-K56F-N103-H113"/>
      <sheetName val="5010A-K56-N101_tách13"/>
      <sheetName val="K,uon'_ph513"/>
      <sheetName val="C/c_t)eu13"/>
      <sheetName val="Bi%n_bao13"/>
      <sheetName val="Utilize_machine_yearly_201413"/>
      <sheetName val="[PNT-P3_xls]XXXXX\XX13"/>
      <sheetName val="[PNT-P3_xls]\NT1MC13"/>
      <sheetName val="[PNT-P3_xls]C/c_t)eu13"/>
      <sheetName val="_ong_hop_QL48_-_217"/>
      <sheetName val="Cong_ban_1,5_x005f_x0013__x0014"/>
      <sheetName val="Tai_khoan13"/>
      <sheetName val="Thuc_thanh13"/>
      <sheetName val="Chi_tientrano13"/>
      <sheetName val="KHGH_(T11)13"/>
      <sheetName val="Du_toan13"/>
      <sheetName val="dtct_cong13"/>
      <sheetName val="NL_máy13"/>
      <sheetName val="Cong_ban_1,5_x005f_x005f_x00513"/>
      <sheetName val="Op_mai_2_x005f_x000c__x0013"/>
      <sheetName val="Op_mai_2_x005f_x005f_x00013"/>
      <sheetName val="Op_mai_2_x005f_x005f_x00513"/>
      <sheetName val="Giao_nhiem_f`13"/>
      <sheetName val="Giao_nhiem_fX13"/>
      <sheetName val="ၔong_hop_QL48_︀ᇕ԰13"/>
      <sheetName val="Giao_nhiem_fr13"/>
      <sheetName val="[PNT-P3_xls][PNT-P3_xls][PNT-14"/>
      <sheetName val="สรุป 6 เดือน"/>
      <sheetName val="Database"/>
      <sheetName val="qu?1"/>
      <sheetName val="TNghi?m TB "/>
      <sheetName val="V?t li?u"/>
      <sheetName val="Lap ?at ?i?n"/>
      <sheetName val="TNghi?m VL"/>
      <sheetName val="t?ng h?p"/>
      <sheetName val="GS05-l??ng"/>
      <sheetName val="GS08-B.h?ng"/>
      <sheetName val="GS11- t?nh KHTSC?"/>
      <sheetName val="O? mai 279"/>
      <sheetName val="XL?_x0015_oppy"/>
      <sheetName val="Cong ban 1,5??_x0013__x0000_"/>
      <sheetName val="DC2@?4"/>
      <sheetName val="?o"/>
      <sheetName val="TNghi?m T_x0002_ "/>
      <sheetName val="Lap ?at ?h?n"/>
      <sheetName val="Giao nh????vu"/>
      <sheetName val="g?I??_x001c_?_x0008_??{?"/>
      <sheetName val="XNxlva sxthanKCI?"/>
      <sheetName val="X?NG_td"/>
      <sheetName val="_x0000_b?i_x0003__x0000__x0000__x0000__x0000_?r_x0013__x0000_"/>
      <sheetName val="_x0000__x000f__x0000__x0000__x0000_???"/>
      <sheetName val="_x0000__x0000_?r"/>
      <sheetName val="_x0000__x000d__x0000__x0000__x0000_?O?"/>
      <sheetName val="tha?26"/>
      <sheetName val="CMC Corp"/>
      <sheetName val="[PNT-P3.xls][PNT-P3.xls]C/c t)e"/>
      <sheetName val="Bang tong T3-07"/>
      <sheetName val="Bang tong T2-07"/>
      <sheetName val="Bang tong T1-07"/>
      <sheetName val="B.Tong thu, chi 07"/>
      <sheetName val="Job-title"/>
      <sheetName val="Đã_xuất_(Output)2"/>
      <sheetName val="Mã_cũ-mới2"/>
      <sheetName val="Tong_hop_QL48_-_0"/>
      <sheetName val="Luong_mot_lgay_cong_xay_lap"/>
      <sheetName val="Np_mai_280"/>
      <sheetName val="Pick_List"/>
      <sheetName val="Cm276_-_Ke277"/>
      <sheetName val="Cong_ban_1,5„繸%"/>
      <sheetName val="xnt_1ãµP"/>
      <sheetName val="lapdat!TB_"/>
      <sheetName val="_原料存／NXT_NL_"/>
      <sheetName val="CV_di_ngoai_toþg_(2)"/>
      <sheetName val="KQKDKT'04-"/>
      <sheetName val="21_05_0X"/>
      <sheetName val="⁋㌱Ա䭔㌱س䭔ㄠㄴ牴湯⁧琠湯౧杮楨搠湩⵨偃匀/"/>
      <sheetName val="GS10-lai_t)en_vay"/>
      <sheetName val="Km278_-_Jm279"/>
      <sheetName val="Chi_tiet_don_'ia_khoi_phuc"/>
      <sheetName val="X4Poppy"/>
      <sheetName val="CV_den_ng/ai_TCT_(3)"/>
      <sheetName val="X¡NG_t"/>
      <sheetName val="TO_141"/>
      <sheetName val="Co_g_b!n_0,8x0,8"/>
      <sheetName val="Con'_ba__1x1"/>
      <sheetName val="ong_ban_1x1,2"/>
      <sheetName val="baocaochi_h(q5i1_05)_(DC)"/>
      <sheetName val="C4ulu/ngq_1_05"/>
      <sheetName val="ANG_PHA_BO_qui1_05(DC)"/>
      <sheetName val="[PNT-P3_xls][PNT-P3_xls]XXXXX\X"/>
      <sheetName val="[PNT-P3_xls][PNT-P3_xls]\NT1MC"/>
      <sheetName val="Đã_xuất_(Output)3"/>
      <sheetName val="Mã_cũ-mới3"/>
      <sheetName val="Tong_hop_QL48_-_01"/>
      <sheetName val="Luong_mot_lgay_cong_xay_lap1"/>
      <sheetName val="Np_mai_2801"/>
      <sheetName val="Pick_List1"/>
      <sheetName val="Cm276_-_Ke2771"/>
      <sheetName val="Cong_ban_1,5„繸%1"/>
      <sheetName val="xnt_1ãµP1"/>
      <sheetName val="lapdat!TB_1"/>
      <sheetName val="_原料存／NXT_NL_1"/>
      <sheetName val="CV_di_ngoai_toþg_(2)1"/>
      <sheetName val="21_05_0X1"/>
      <sheetName val="GS10-lai_t)en_vay1"/>
      <sheetName val="Km278_-_Jm2791"/>
      <sheetName val="Chi_tiet_don_'ia_khoi_phuc1"/>
      <sheetName val="CV_den_ng/ai_TCT_(3)1"/>
      <sheetName val="TO_1411"/>
      <sheetName val="Co_g_b!n_0,8x0,81"/>
      <sheetName val="Con'_ba__1x11"/>
      <sheetName val="baocaochi_h(q5i1_05)_(DC)1"/>
      <sheetName val="C4ulu/ngq_1_051"/>
      <sheetName val="Catergory"/>
      <sheetName val="Gia VL"/>
      <sheetName val="Tong hop ၑ闰⾽_x0005_"/>
      <sheetName val="Cong ban 1,5??_x0013_"/>
      <sheetName val="BL1.2002"/>
      <sheetName val="chieud_x0005__x0000_"/>
      <sheetName val="chieud_x0005_?"/>
      <sheetName val="⁋㌱Ա_䭔㌱س_䭔ㄠㄴ_x0006_牴湯⁧琠湯౧_杮楨搠湩⵨偃_x0006_匀敨瑥"/>
      <sheetName val="____________x0006_______________x0006____"/>
      <sheetName val="_____âO"/>
      <sheetName val="_x000c____________"/>
      <sheetName val="_____âOŽ"/>
      <sheetName val="chieud_x0005____"/>
      <sheetName val="chieud_x0005__"/>
      <sheetName val="TNgh"/>
      <sheetName val="Assumptions"/>
      <sheetName val="Bi-Weekly INPUT"/>
      <sheetName val="GL to Cognos"/>
      <sheetName val="BS"/>
      <sheetName val="Luong mot ngay cong khao_x0000_sat"/>
      <sheetName val="Tariff"/>
      <sheetName val="Cash2"/>
      <sheetName val="Z"/>
      <sheetName val="外気負荷"/>
      <sheetName val="Cong b԰_x0000__x0000__x0000_怀"/>
      <sheetName val="Cong b԰_x0000__x0000__x0000_"/>
      <sheetName val="マクロ"/>
      <sheetName val="ma-pt"/>
      <sheetName val="TH06"/>
      <sheetName val="ThongSo"/>
      <sheetName val="CPTNo"/>
      <sheetName val="Inspector List"/>
      <sheetName val="chie԰_x0000_0_x0000_ꠀn"/>
      <sheetName val="chie԰_x0000_0_x0000__x0000_"/>
      <sheetName val="chie԰_x0000_0_x0000_ꠀ"/>
      <sheetName val="chie԰_x0000_頄᎒退弶"/>
      <sheetName val="chie԰_x0000_頄᎒쀀ഏ"/>
      <sheetName val="chie԰_x0000_頄᎒ࠀ姅"/>
      <sheetName val="chie԰_x0000_頄᎒　ഉ"/>
      <sheetName val="chie԰_x0000_頄᎒䠀姪"/>
      <sheetName val="chie԰_x0000_頄᎒⠀鼻"/>
      <sheetName val="chie԰_x0000_頞᎒쀀弱"/>
      <sheetName val="chie԰_x0000_頡᎒က汃"/>
      <sheetName val="chie԰_x0000_頢᎒䀀ﻌ"/>
      <sheetName val="chie԰_x0000_頢᎒퀀뒋"/>
      <sheetName val="chie԰_x0000_쐖晣0_x0000_"/>
      <sheetName val="chie԰_x0000_0_x0000_."/>
      <sheetName val="chie԰_x0000_/_x0000_᠀Ø"/>
      <sheetName val="chie԰_x0000_0_x0000__xd800_"/>
      <sheetName val="chie԰_x0000_0_x0000_栀I"/>
      <sheetName val="chie԰_x0000_ᠢⲕ阰"/>
      <sheetName val="chie԰_x0000_0_x0000_뀀"/>
      <sheetName val="chie԰_x0000_줍ꕥ/_x0000_"/>
      <sheetName val="chie԰_x0000_줄ꕥ/_x0000_"/>
      <sheetName val="自制套管"/>
      <sheetName val="[PNT-P3㿞딭䀜딨䀍딉on_31_1"/>
      <sheetName val="PA"/>
      <sheetName val="client"/>
      <sheetName val="_x0003_ha_x0000_"/>
      <sheetName val="_ ___âO"/>
      <sheetName val="_x000c________ ___"/>
      <sheetName val="費用比較表"/>
      <sheetName val="Firm Names"/>
      <sheetName val="TNghi�m TB "/>
      <sheetName val="V�t li�u"/>
      <sheetName val="Lap �at �i�n"/>
      <sheetName val="TNghi�m VL"/>
      <sheetName val="qu�1"/>
      <sheetName val="t�ng h�p"/>
      <sheetName val="GS05-l��ng"/>
      <sheetName val="GS08-B.h�ng"/>
      <sheetName val="GS11- t�nh KHTSC�"/>
      <sheetName val="O� mai 279"/>
      <sheetName val="XL�_x0015_oppy"/>
      <sheetName val="Cong ban 1,5��_x0013__x0000_"/>
      <sheetName val="BKE 1"/>
      <sheetName val="BK2"/>
      <sheetName val="BKE3"/>
      <sheetName val="BK4"/>
      <sheetName val="BK5"/>
      <sheetName val="BK6"/>
      <sheetName val="BK7"/>
      <sheetName val="BK8"/>
      <sheetName val="BK9"/>
      <sheetName val="BK10"/>
      <sheetName val="BK11"/>
      <sheetName val="BK12"/>
      <sheetName val="GL_Codes2"/>
      <sheetName val="c0"/>
      <sheetName val="Bang_phan_bo_KHֳȀ"/>
      <sheetName val="Bang_phan_bo_KHםȀ"/>
      <sheetName val="Bang_phan_bo_KH԰Ȁ"/>
      <sheetName val="Bang_phan_bo_KHֵȀ"/>
      <sheetName val="Bang_phan_bo_KH԰"/>
      <sheetName val="Bang_phan_bo_KHֵ"/>
      <sheetName val="Bang_phan_bo_KHՆȀ"/>
      <sheetName val="Cong_ɢan_0,7x0,7"/>
      <sheetName val="T±1_"/>
      <sheetName val="chieud???"/>
      <sheetName val="Input_table"/>
      <sheetName val="BUDGET_CONTROL"/>
      <sheetName val="Others_T_W+S_E_P_R"/>
      <sheetName val="5_nam2ch)"/>
      <sheetName val="LAR(合格Lot率)(No.1~No.25）"/>
      <sheetName val="[PNT-P3.xls]chie԰_x0000_/_x0000_᠀Ø"/>
      <sheetName val="[PNT-P3.xls]chie԰_x0000_줍ꕥ/_x0000_"/>
      <sheetName val="[PNT-P3.xls]chie԰_x0000_줄ꕥ/_x0000_"/>
      <sheetName val="std Hànger"/>
      <sheetName val="현장지지물물량"/>
      <sheetName val="PNT-Ø©3e_x0000__x0000_Ø_x0000_&lt;1Ø"/>
      <sheetName val="Progress Register"/>
      <sheetName val="손익현황"/>
      <sheetName val="현황CODE"/>
      <sheetName val="CAT_5"/>
      <sheetName val="Progress_Register"/>
      <sheetName val="Progress_Register1"/>
      <sheetName val="Progress_Register2"/>
      <sheetName val="Progress_Register3"/>
      <sheetName val="Progress_Register4"/>
      <sheetName val="Progress_Register5"/>
      <sheetName val="Progress_Register6"/>
      <sheetName val="Tong_hop7"/>
      <sheetName val="Progress_Register7"/>
      <sheetName val="Tong_hop8"/>
      <sheetName val="Tong_hop10"/>
      <sheetName val="Progress_Register9"/>
      <sheetName val="Tong_hop9"/>
      <sheetName val="Progress_Register8"/>
      <sheetName val="Tong_hop11"/>
      <sheetName val="Progress_Register10"/>
      <sheetName val="Tong_hop12"/>
      <sheetName val="Progress_Register11"/>
      <sheetName val="Tong_hop13"/>
      <sheetName val="Progress_Register12"/>
      <sheetName val="Tong_hop14"/>
      <sheetName val="Tong_hop_xuat_kho_nvl28"/>
      <sheetName val="Xuat_kho28"/>
      <sheetName val="Tong_hop_so_lieu_tai_nhap_kho28"/>
      <sheetName val="tai_nhap_kho28"/>
      <sheetName val="Nhap_kho28"/>
      <sheetName val="Tong_ket_nhap_kho28"/>
      <sheetName val="Tong_ket28"/>
      <sheetName val="cac_ma_can_huy28"/>
      <sheetName val="Hang_hong28"/>
      <sheetName val="Tham_khao28"/>
      <sheetName val="hang_khong_co_packing28"/>
      <sheetName val="Du_lich28"/>
      <sheetName val="Progress_Register13"/>
      <sheetName val="So_Do29"/>
      <sheetName val="KTTSCD_-_DLNA29"/>
      <sheetName val="lapdat_TB_29"/>
      <sheetName val="TNghiªm_TB_29"/>
      <sheetName val="VËt_liÖu29"/>
      <sheetName val="Lap_®at_®iÖn29"/>
      <sheetName val="TNghiÖm_VL29"/>
      <sheetName val="th_29"/>
      <sheetName val="tien_luong29"/>
      <sheetName val="mau_kiem_ke29"/>
      <sheetName val="quyet_toan_HD_200029"/>
      <sheetName val="quyet_toan_hoa_don_200129"/>
      <sheetName val="kiem_ke_hoa_don_200129"/>
      <sheetName val="QUY_III_0229"/>
      <sheetName val="QUY_IV_0229"/>
      <sheetName val="QUYET_TOAN_0229"/>
      <sheetName val="CVden_ngoai_TCT_(1)29"/>
      <sheetName val="CV_den_ngoai_TCT_(2)29"/>
      <sheetName val="CV_den_ngoai_TCT_(3)29"/>
      <sheetName val="QDcua_TGD29"/>
      <sheetName val="QD_cua_HDQT29"/>
      <sheetName val="QD_cua_HDQT_(2)29"/>
      <sheetName val="CV_di_ngoai_tong29"/>
      <sheetName val="CV_di_ngoai_tong_(2)29"/>
      <sheetName val="To_trinh29"/>
      <sheetName val="Giao_nhiem_vu29"/>
      <sheetName val="QDcua_TGD_(2)29"/>
      <sheetName val="Thong_tu29"/>
      <sheetName val="CV_di_trong__tong29"/>
      <sheetName val="nghi_dinh-CP29"/>
      <sheetName val="CV_den_trong_tong29"/>
      <sheetName val="Cong_cu29"/>
      <sheetName val="Cong_D7529"/>
      <sheetName val="Cong_D10029"/>
      <sheetName val="Cong_D15029"/>
      <sheetName val="Cong_2D15029"/>
      <sheetName val="Cong_ban_0,7x0,729"/>
      <sheetName val="Cong_ban_0,8x0,829"/>
      <sheetName val="Cong_ban_1x129"/>
      <sheetName val="Cong_ban_1x1,229"/>
      <sheetName val="Cong_ban_1,5x1,529"/>
      <sheetName val="Cong_ban_2x1,529"/>
      <sheetName val="Cong_ban_2x229"/>
      <sheetName val="Cot_thep29"/>
      <sheetName val="Km277_29"/>
      <sheetName val="Op_mai_27429"/>
      <sheetName val="Op_mai_27529"/>
      <sheetName val="Op_mai_27629"/>
      <sheetName val="Op_mai_27729"/>
      <sheetName val="Op_mai_27829"/>
      <sheetName val="Op_mai_27929"/>
      <sheetName val="Op_mai_28129"/>
      <sheetName val="Op_mai_28229"/>
      <sheetName val="Op_mai_28329"/>
      <sheetName val="Op_mai_28429"/>
      <sheetName val="Op_mai29"/>
      <sheetName val="Tong_hop15"/>
      <sheetName val="Tong_hop_(2)29"/>
      <sheetName val="Km274_-_Km27529"/>
      <sheetName val="Km275_-_Km27629"/>
      <sheetName val="Km276_-_Km27729"/>
      <sheetName val="Km277_-_Km27829"/>
      <sheetName val="Km278_-_Km27929"/>
      <sheetName val="Km279_-_Km28029"/>
      <sheetName val="Km280_-_Km28129"/>
      <sheetName val="Km281_-_Km28229"/>
      <sheetName val="Km282_-_Km28329"/>
      <sheetName val="Km283_-_Km28429"/>
      <sheetName val="Km284_-_Km28529"/>
      <sheetName val="Tong_hop_Op_mai29"/>
      <sheetName val="Km277_-_Km278_29"/>
      <sheetName val="Tong_hop_Matduong29"/>
      <sheetName val="Kluong_phu29"/>
      <sheetName val="Lan_can29"/>
      <sheetName val="Ho_lan29"/>
      <sheetName val="Coc_tieu29"/>
      <sheetName val="Bien_bao29"/>
      <sheetName val="T_729"/>
      <sheetName val="T_829"/>
      <sheetName val="T8_(2)29"/>
      <sheetName val="T_929"/>
      <sheetName val="T_1029"/>
      <sheetName val="T_1129"/>
      <sheetName val="T_1229"/>
      <sheetName val="T11_29"/>
      <sheetName val="5_nam_(tach)29"/>
      <sheetName val="5_nam_(tach)_(2)29"/>
      <sheetName val="KH_200329"/>
      <sheetName val="TH_Ky_Anh29"/>
      <sheetName val="Sheet2_(2)29"/>
      <sheetName val="TK_11229"/>
      <sheetName val="TK_13129"/>
      <sheetName val="TK_14129"/>
      <sheetName val="TK_15329"/>
      <sheetName val="TK_21129"/>
      <sheetName val="TK_24229"/>
      <sheetName val="TK_33429"/>
      <sheetName val="TK_51129"/>
      <sheetName val="TK_51529"/>
      <sheetName val="TK_91129"/>
      <sheetName val="TK_15429"/>
      <sheetName val="TK_63229"/>
      <sheetName val="KQKD02-2_(2)29"/>
      <sheetName val="KQKD-2_(2)29"/>
      <sheetName val="KQKD_thu200429"/>
      <sheetName val="tæng_hîp29"/>
      <sheetName val="GS01-chi_TM29"/>
      <sheetName val="GS02-thu_TM29"/>
      <sheetName val="GS03-thu_TGNH29"/>
      <sheetName val="GS04-chi_TGNH29"/>
      <sheetName val="GS06-X_kho29"/>
      <sheetName val="GS08-B_hµng29"/>
      <sheetName val="GS09-k_c_VAT_DV29"/>
      <sheetName val="GS10-lai_tien_vay29"/>
      <sheetName val="GS11-_tÝnh_KHTSC§29"/>
      <sheetName val="phan_tich_DG29"/>
      <sheetName val="gia_vat_lieu29"/>
      <sheetName val="gia_xe_may29"/>
      <sheetName val="gia_nhan_cong29"/>
      <sheetName val="kl_m_m_d29"/>
      <sheetName val="kl_vt_tho29"/>
      <sheetName val="kl_dat29"/>
      <sheetName val="xin_kinh_phi29"/>
      <sheetName val="lan_trai29"/>
      <sheetName val="thuoc_no29"/>
      <sheetName val="so_thuc_pham29"/>
      <sheetName val="TH__goi_4-x29"/>
      <sheetName val="Tong_hop_xuat_kho_nvl29"/>
      <sheetName val="Xuat_kho29"/>
      <sheetName val="Tong_hop_so_lieu_tai_nhap_kho29"/>
      <sheetName val="tai_nhap_kho29"/>
      <sheetName val="Nhap_kho29"/>
      <sheetName val="Tong_ket_nhap_kho29"/>
      <sheetName val="Tong_ket29"/>
      <sheetName val="cac_ma_can_huy29"/>
      <sheetName val="Hang_hong29"/>
      <sheetName val="Tham_khao29"/>
      <sheetName val="hang_khong_co_packing29"/>
      <sheetName val="Du_lich29"/>
      <sheetName val="FORM_hc29"/>
      <sheetName val="FORM_pc29"/>
      <sheetName val="xnt_1_CP29"/>
      <sheetName val="xnt_2_cp29"/>
      <sheetName val="xnt_3_CP29"/>
      <sheetName val="xnt_4_CP29"/>
      <sheetName val="BC_tuan129"/>
      <sheetName val="BC_tuan229"/>
      <sheetName val="BC_tuan329"/>
      <sheetName val="BC_tuan429"/>
      <sheetName val="DSo_NVBH29"/>
      <sheetName val="CV_den_trong_to聮g29"/>
      <sheetName val="Oð_mai_27929"/>
      <sheetName val="Tong_hopQ48-129"/>
      <sheetName val="Tong_hop_QL48_-_229"/>
      <sheetName val="Tong_hop_QL4729"/>
      <sheetName val="Tong_hop_QL48_-_329"/>
      <sheetName val="Chi_tiet_don_gia_khoi_phuc29"/>
      <sheetName val="Du_toan_chi_tiet_coc_nuoc29"/>
      <sheetName val="Du_toan_chi_tiet_coc29"/>
      <sheetName val="Phan_tich_don_gia_chi_tiet29"/>
      <sheetName val="Nhap_don_gia_VL_dia_phuong29"/>
      <sheetName val="Luong_mot_ngay_cong_xay_lap29"/>
      <sheetName val="Luong_mot_ngay_cong_khao_sat29"/>
      <sheetName val="Coc_629"/>
      <sheetName val="Deo_nai29"/>
      <sheetName val="CKD_than29"/>
      <sheetName val="CTT_Thong_nhat29"/>
      <sheetName val="CTT_Nui_beo29"/>
      <sheetName val="CTT_cao_son29"/>
      <sheetName val="CTT_Khe_cham29"/>
      <sheetName val="XNxlva_sxthanKCII29"/>
      <sheetName val="Cam_Y_ut_KC29"/>
      <sheetName val="CTxay_lap_mo_CP29"/>
      <sheetName val="CTdo_luong_GDSP29"/>
      <sheetName val="Dong_bac29"/>
      <sheetName val="Cac_cang_UT_mua_than_Dong_bac29"/>
      <sheetName val="cua_hang_vtu29"/>
      <sheetName val="Khach_hang_le_29"/>
      <sheetName val="nhat_ky_529"/>
      <sheetName val="cac_cong_ty_van_tai29"/>
      <sheetName val="Xaylap_29"/>
      <sheetName val="Nhan_cong29"/>
      <sheetName val="xdcb_01-200329"/>
      <sheetName val="XN_129"/>
      <sheetName val="CT_XN129"/>
      <sheetName val="CT_XNCK29"/>
      <sheetName val="S_hai29"/>
      <sheetName val="CT_N0229"/>
      <sheetName val="C_Sap_CT329"/>
      <sheetName val="CT_Csap_CT329"/>
      <sheetName val="Quan_trac29"/>
      <sheetName val="CS_LB29"/>
      <sheetName val="88_HBT29"/>
      <sheetName val="CT_69II29"/>
      <sheetName val="37_HV29"/>
      <sheetName val="CT_VPCP_6tang29"/>
      <sheetName val="Son_nha_kinh_VPCP29"/>
      <sheetName val="CT_VPCP_son29"/>
      <sheetName val="CT_HMVPCP29"/>
      <sheetName val="BAO_CAO_AN29"/>
      <sheetName val="Ton_31_129"/>
      <sheetName val="NhapT_229"/>
      <sheetName val="Xuat_T_229"/>
      <sheetName val="Ton_28_229"/>
      <sheetName val="H_Tra29"/>
      <sheetName val="Hang_CTY_TRA_LAI29"/>
      <sheetName val="Hang_NV_Tra_Lai29"/>
      <sheetName val="Km27'_-_Km27829"/>
      <sheetName val="Thang10-2002_29"/>
      <sheetName val="Sheet1_(3)29"/>
      <sheetName val="Song_ban_0,7x0,729"/>
      <sheetName val="Cong_ban_0,8x_,829"/>
      <sheetName val="Km283_-_Jm28429"/>
      <sheetName val="Bao_cao_KQTH_quy_hoach_13529"/>
      <sheetName val="cocB40_5B29"/>
      <sheetName val="cocD50_9A29"/>
      <sheetName val="cocD75_1629"/>
      <sheetName val="coc_B80_TD2529"/>
      <sheetName val="P27_B8029"/>
      <sheetName val="Coc23_B8029"/>
      <sheetName val="cong_B80_C429"/>
      <sheetName val="VÃt_liÖu29"/>
      <sheetName val="XNxlva_sxthanKCIÉ29"/>
      <sheetName val="T[_13129"/>
      <sheetName val="TL33-13_1429"/>
      <sheetName val="TL033_,2,429"/>
      <sheetName val="TL_0331,229"/>
      <sheetName val="Lap_®at_®hÖn29"/>
      <sheetName val="ct_luong_29"/>
      <sheetName val="Nhap_6T29"/>
      <sheetName val="baocaochinh(qui1_05)_(DC)29"/>
      <sheetName val="Ctuluongq_1_0529"/>
      <sheetName val="BANG_PHAN_BO_qui1_05(DC)29"/>
      <sheetName val="BANG_PHAN_BO_quiII_0529"/>
      <sheetName val="bao_cac_cinh_Qui_II-200529"/>
      <sheetName val="QD_c5a_HDQT_(2)29"/>
      <sheetName val="So_lieu29"/>
      <sheetName val="tt_chu_dong29"/>
      <sheetName val="Tinh_j+cvi29"/>
      <sheetName val="Tinh_MoP29"/>
      <sheetName val="giai_he_229"/>
      <sheetName val="Khac_DP29"/>
      <sheetName val="Khoi_than_29"/>
      <sheetName val="For_Summary29"/>
      <sheetName val="For_Summary(KG)29"/>
      <sheetName val="PP_Cloth29"/>
      <sheetName val="Mix-PP_Cloth29"/>
      <sheetName val="Material_Price-PP29"/>
      <sheetName val="Thang_0729"/>
      <sheetName val="k,_vt_tho29"/>
      <sheetName val="Km280_࠭_Km28129"/>
      <sheetName val="mua_vao29"/>
      <sheetName val="chi_phi_29"/>
      <sheetName val="ban_ra_10%29"/>
      <sheetName val="[PNT-P3_xlsUTong_hop_(2)29"/>
      <sheetName val="Km276_-_Ke27729"/>
      <sheetName val="[PNT-P3_xlsUKm279_-_Km28029"/>
      <sheetName val="Ban_pha_229"/>
      <sheetName val="ESTI_29"/>
      <sheetName val="Don_gia29"/>
      <sheetName val="Nhap_du_lieu29"/>
      <sheetName val="7000_00029"/>
      <sheetName val="Tong_(op29"/>
      <sheetName val="Coc_4ieu29"/>
      <sheetName val="Giao_nhÿÿÿÿvu29"/>
      <sheetName val="K-280_-_Km28129"/>
      <sheetName val="Xa9lap_29"/>
      <sheetName val="K43+0_00_-_338_Trai29"/>
      <sheetName val="Du_tnan_chi_tiet_coc_nuoc29"/>
      <sheetName val="QD_cua_29"/>
      <sheetName val="K_O29"/>
      <sheetName val="xang__clc29"/>
      <sheetName val="t01_0629"/>
      <sheetName val="TNghiÖ-_VL29"/>
      <sheetName val="Monthly_production_actual14"/>
      <sheetName val="Progress_Register14"/>
      <sheetName val="Cong ban_1x114"/>
      <sheetName val="Cong0ban_1x1,214"/>
      <sheetName val="Op_mai_28056"/>
      <sheetName val="FORM_(c14"/>
      <sheetName val="02_05_0714"/>
      <sheetName val="03_05_0714"/>
      <sheetName val="04_05_0714"/>
      <sheetName val="05_05_0714"/>
      <sheetName val="06_05_0714"/>
      <sheetName val="07_05_0714"/>
      <sheetName val="08_05_0714"/>
      <sheetName val="09_05_0714"/>
      <sheetName val="10_05_0714"/>
      <sheetName val="11_05_0714"/>
      <sheetName val="12_05_0714"/>
      <sheetName val="14_05_0714"/>
      <sheetName val="15_05_0714"/>
      <sheetName val="16_05_0714"/>
      <sheetName val="17_05_0714"/>
      <sheetName val="18_05_0714"/>
      <sheetName val="19_05_0714"/>
      <sheetName val="21_05_0714"/>
      <sheetName val="22_05_0714"/>
      <sheetName val="23_05_0714"/>
      <sheetName val="24_05_0714"/>
      <sheetName val="25_05_0714"/>
      <sheetName val="26_05_0714"/>
      <sheetName val="28_05_0714"/>
      <sheetName val="29_05_0714"/>
      <sheetName val="30_05_0714"/>
      <sheetName val="31_05_0714"/>
      <sheetName val="soure"/>
      <sheetName val="DGl"/>
      <sheetName val="売買実績39"/>
      <sheetName val="R"/>
      <sheetName val="O"/>
      <sheetName val="U"/>
      <sheetName val="W"/>
      <sheetName val="7~12"/>
      <sheetName val="evaluator"/>
      <sheetName val="償却費計算シート"/>
      <sheetName val="OFFICE "/>
      <sheetName val="Báo giá"/>
      <sheetName val="[PNT-P3.xls][PNT-P3.xls]\NT1MC"/>
      <sheetName val="IOS"/>
      <sheetName val="List of Customer"/>
      <sheetName val="Parameters"/>
      <sheetName val="ppm04.2022"/>
      <sheetName val="Tinh _x0005_"/>
      <sheetName val="Earthwork"/>
      <sheetName val="Name"/>
      <sheetName val="負荷集計（断熱不燃）"/>
      <sheetName val="ptvt-dg"/>
      <sheetName val="DŃ_x0005__x0000_"/>
      <sheetName val="???????????????????????????"/>
      <sheetName val="gia x_ may"/>
      <sheetName val="C_c t)eu"/>
      <sheetName val="C4ulu_ngq.1.05"/>
      <sheetName val="luongt?ang12"/>
      <sheetName val="_x0000__x000f__x0000__x0000__x0000_‚嫌_x001a_"/>
      <sheetName val="41¹"/>
      <sheetName val="gia!he1"/>
      <sheetName val="k angluc"/>
      <sheetName val="giai he  "/>
      <sheetName val="CC@S03"/>
      <sheetName val="_x000c___"/>
      <sheetName val="_x0014_M0_x0000_"/>
      <sheetName val="CT Thang Mo"/>
      <sheetName val="CT  PL"/>
      <sheetName val="F1.2"/>
      <sheetName val="Aug Data"/>
      <sheetName val="Manpower "/>
      <sheetName val="Manpower_AF"/>
      <sheetName val="Detail"/>
      <sheetName val="[PNT-P3.xls]XXXXX\Xh"/>
      <sheetName val="Cost Center "/>
      <sheetName val="SÿÿÿÅ"/>
      <sheetName val="Q"/>
      <sheetName val="Sÿÿÿø"/>
      <sheetName val="Sÿÿÿ8"/>
      <sheetName val="Q-Performance Block Rate FI-2."/>
      <sheetName val="Q-Performance Block Rate FI-1."/>
      <sheetName val="REVISE 2"/>
      <sheetName val="assy1"/>
      <sheetName val="XU LY (Naoetsu)"/>
      <sheetName val="ALUMITE (Noi dia)"/>
      <sheetName val="ALUMITE ( Naoetsu)"/>
      <sheetName val="Sơn xuất khẩu"/>
      <sheetName val="Sơn Cal"/>
      <sheetName val="XU LY (ND)"/>
      <sheetName val="Sơn Panel.Handseat"/>
      <sheetName val="Mẫu"/>
      <sheetName val="Kanken"/>
      <sheetName val="Alumite ( Noi dia )"/>
      <sheetName val="Alumite (Export)"/>
      <sheetName val="Painting(Naoetsu)"/>
      <sheetName val="Painting ( Cal Local)"/>
      <sheetName val="Painting ( Panel)"/>
      <sheetName val="Handle Set"/>
      <sheetName val="Xử lý ( Qua kiểm tra)"/>
      <sheetName val="Xu ly"/>
      <sheetName val="Xử lý ( Naoetsu)"/>
      <sheetName val="NG ALM"/>
      <sheetName val="Báo cáo QLBP"/>
      <sheetName val="Đại lý"/>
      <sheetName val="Tổng hợp dữ liệu QLSX"/>
      <sheetName val="Tỷ lệ hoàn thành(KTRA)"/>
      <sheetName val="Nhập hàng sx ALumite"/>
      <sheetName val="Hiệu xuất Alumite"/>
      <sheetName val="Hiệu xuất kiểm tra"/>
      <sheetName val="5w2h"/>
      <sheetName val="Hiệu xuất Sơn ( Ra lò )"/>
      <sheetName val="Kế hoạch sản xuất"/>
      <sheetName val="Tình trạng giao hàng"/>
      <sheetName val="Mục tiêu hàng tồn"/>
      <sheetName val="Xử lý ( Form mới)"/>
      <sheetName val="Xuất khẩu"/>
      <sheetName val="Xúc tiến hàng thiếu"/>
      <sheetName val="Cover Naoetsu"/>
      <sheetName val="Đặt hàng Naoetsu"/>
      <sheetName val="Tồn kho lâu ngày"/>
      <sheetName val="Theo doi lam them"/>
      <sheetName val="Mã số"/>
      <sheetName val="Cost"/>
      <sheetName val="Nhập hàng ( Xác nhận)"/>
      <sheetName val="HANG TON KHO LAU NGAY"/>
      <sheetName val="Email"/>
      <sheetName val="CDhS02"/>
      <sheetName val="Cong b԰"/>
      <sheetName val="Kluong phu_x0007_"/>
      <sheetName val="H.Satuan"/>
      <sheetName val="Clm"/>
      <sheetName val="GB"/>
      <sheetName val="Pile"/>
      <sheetName val="Ring Balok"/>
      <sheetName val="TB"/>
      <sheetName val="Slab"/>
      <sheetName val="一発シート"/>
      <sheetName val="CV den ng2_x0000__x0000_TCT (2)"/>
      <sheetName val="RAB AR&amp;STR"/>
      <sheetName val="Luong mot ngay cong khao"/>
      <sheetName val="CV den ng2"/>
      <sheetName val="Buy vs. Lease Car"/>
      <sheetName val="DM_BBNT"/>
      <sheetName val="TCVN"/>
      <sheetName val="B3_208_԰_x0000__x0000__x0000_"/>
      <sheetName val="TT04"/>
      <sheetName val="SUM-AIR-Submit"/>
      <sheetName val="149-2"/>
      <sheetName val="F4-F7"/>
      <sheetName val="BK-C T"/>
      <sheetName val="Đã_xuất_(Output)4"/>
      <sheetName val="Mã_cũ-mới4"/>
      <sheetName val="Tong_hop_QL48_-_02"/>
      <sheetName val="Luong_mot_lgay_cong_xay_lap2"/>
      <sheetName val="Np_mai_2802"/>
      <sheetName val="Pick_List2"/>
      <sheetName val="Cm276_-_Ke2772"/>
      <sheetName val="Cong_ban_1,5„繸%2"/>
      <sheetName val="xnt_1ãµP2"/>
      <sheetName val="lapdat!TB_2"/>
      <sheetName val="_原料存／NXT_NL_2"/>
      <sheetName val="CV_di_ngoai_toþg_(2)2"/>
      <sheetName val="21_05_0X2"/>
      <sheetName val="GS10-lai_t)en_vay2"/>
      <sheetName val="Km278_-_Jm2792"/>
      <sheetName val="Chi_tiet_don_'ia_khoi_phuc2"/>
      <sheetName val="CV_den_ng/ai_TCT_(3)2"/>
      <sheetName val="TO_1412"/>
      <sheetName val="Co_g_b!n_0,8x0,82"/>
      <sheetName val="Con'_ba__1x12"/>
      <sheetName val="baocaochi_h(q5i1_05)_(DC)2"/>
      <sheetName val="C4ulu/ngq_1_052"/>
      <sheetName val="Đã_xuất_(Output)5"/>
      <sheetName val="Mã_cũ-mới5"/>
      <sheetName val="[PNT-P3_xls][PNT-P3_xls]XXXXX\1"/>
      <sheetName val="Tong_hop_QL48_-_03"/>
      <sheetName val="Luong_mot_lgay_cong_xay_lap3"/>
      <sheetName val="Np_mai_2803"/>
      <sheetName val="Pick_List3"/>
      <sheetName val="Cm276_-_Ke2773"/>
      <sheetName val="Cong_ban_1,5„繸%3"/>
      <sheetName val="xnt_1ãµP3"/>
      <sheetName val="lapdat!TB_3"/>
      <sheetName val="_原料存／NXT_NL_3"/>
      <sheetName val="CV_di_ngoai_toþg_(2)3"/>
      <sheetName val="21_05_0X3"/>
      <sheetName val="GS10-lai_t)en_vay3"/>
      <sheetName val="Km278_-_Jm2793"/>
      <sheetName val="Chi_tiet_don_'ia_khoi_phuc3"/>
      <sheetName val="CV_den_ng/ai_TCT_(3)3"/>
      <sheetName val="TO_1413"/>
      <sheetName val="CV_di_ngoai_to~g3"/>
      <sheetName val="nghi_dinhmCP3"/>
      <sheetName val="CVpden_trong_tong3"/>
      <sheetName val="5_nam_(tach)_x2)3"/>
      <sheetName val="Co_g_b!n_0,8x0,83"/>
      <sheetName val="Con'_ba__1x13"/>
      <sheetName val="baocaochi_h(q5i1_05)_(DC)3"/>
      <sheetName val="C4ulu/ngq_1_053"/>
      <sheetName val="_PNT-P3.xls_XXXXX_XX"/>
      <sheetName val="5. DANH MUC"/>
      <sheetName val="Cover sheet"/>
      <sheetName val="BFT"/>
      <sheetName val="BF1"/>
      <sheetName val="BF2"/>
      <sheetName val="BF3"/>
      <sheetName val="BF4"/>
      <sheetName val="BF5"/>
      <sheetName val="BF6"/>
      <sheetName val="BF7"/>
      <sheetName val="BF8"/>
      <sheetName val="[PNT-P3.xls]C/c_t)eu"/>
      <sheetName val="[PNT-P3.xls][PNT-P3_xls]\NT1MC"/>
      <sheetName val="[PNT-P3.xls]C/c_t)eu3"/>
      <sheetName val="[PNT-P3.xls][PNT-P3_xls]\NT1MC3"/>
      <sheetName val="[PNT-P3.xls]C/c_t)eu2"/>
      <sheetName val="[PNT-P3.xls][PNT-P3_xls]\NT1MC2"/>
      <sheetName val="[PNT-P3.xls]C/c_t)eu1"/>
      <sheetName val="[PNT-P3.xls][PNT-P3_xls]\NT1MC1"/>
      <sheetName val="[PNT-P3.xls]C/c_t)eu4"/>
      <sheetName val="[PNT-P3.xls][PNT-P3_xls]\NT1MC4"/>
      <sheetName val="[PNT-P3.xls]C/c_t)eu5"/>
      <sheetName val="[PNT-P3.xls][PNT-P3_xls]\NT1MC5"/>
      <sheetName val="[PNT-P3.xls]C/c_t)eu6"/>
      <sheetName val="[PNT-P3.xls][PNT-P3_xls]\NT1MC6"/>
      <sheetName val="[PNT-P3.xls]C/c_t)eu7"/>
      <sheetName val="[PNT-P3.xls][PNT-P3_xls]\NT1MC7"/>
      <sheetName val="[PNT-P3.xls]C/c_t)eu8"/>
      <sheetName val="[PNT-P3.xls][PNT-P3_xls]\NT1MC8"/>
      <sheetName val="[PNT-P3.xls]C/c_t)eu9"/>
      <sheetName val="[PNT-P3.xls][PNT-P3_xls]\NT1MC9"/>
      <sheetName val="[PNT-P3.xls]C/c_t)eu10"/>
      <sheetName val="[PNT-P3.xls]C/c_t)eu11"/>
      <sheetName val="[PNT-P3.xls]C/c_t)eu12"/>
      <sheetName val="[PNT-P3.xls]C/c_t)eu13"/>
      <sheetName val="Master IF-1"/>
      <sheetName val="STATMENT"/>
      <sheetName val="Loại xe"/>
      <sheetName val="De plan"/>
      <sheetName val="_x000f__x0000_‚ž԰"/>
      <sheetName val="Cong ban 1,5_x0005_"/>
      <sheetName val="Point"/>
      <sheetName val="VÃt liÖ"/>
      <sheetName val="VÃt liÖþ"/>
      <sheetName val="ﾀｰﾐﾅﾙ発熱"/>
      <sheetName val="機種別実績"/>
      <sheetName val="0P-1"/>
      <sheetName val="損益（元ネタ）見直除く"/>
      <sheetName val="STRUCT"/>
      <sheetName val="_x005f_x0000__x005f_x000f__x005f_x0000__x005f_x0000__x0"/>
      <sheetName val="_x005f_x0000__x005f_x0000_²r"/>
      <sheetName val="_x005f_x0000__x005f_x0000__x005f_x0000__x005f_x0000__x0"/>
      <sheetName val="_x005f_x0000__x005f_x000d__x005f_x0000__x005f_x0000__x0"/>
      <sheetName val="_x005f_x0000__x005f_x0000_"/>
      <sheetName val="Cong ban 1,5„—_x005f_x0013__x005f_x0000_"/>
      <sheetName val="bÑi_x005f_x0003__x005f_x0000_²r_x005f_x0013__x000"/>
      <sheetName val="_x005f_x000f__x005f_x0000_½"/>
      <sheetName val="M pc_x005f_x0006__x005f_x0000_CamPh_x005f_x0000_"/>
      <sheetName val="_x005f_x000d_âO"/>
      <sheetName val="_x005f_x000c__x005f_x0000__x005f_x0000__x005f_x0000__x0"/>
      <sheetName val="TNghiªm T_x005f_x0002_ "/>
      <sheetName val="tt-_x005f_x0014_BA"/>
      <sheetName val="TD_x005f_x0014_"/>
      <sheetName val="_x005f_x0014_.12"/>
      <sheetName val="_x005f_x0003_hart1"/>
      <sheetName val="QD cua HDQ²_x005f_x0000__x005f_x0000_)"/>
      <sheetName val="_x005f_x000c__x005f_x0000__x005f_x000d_"/>
      <sheetName val="Kluo-_x005f_x0008_ phu"/>
      <sheetName val="_x005f_x000f__x005f_x0000_‚ž½"/>
      <sheetName val="_x005f_x000d_âOŽ"/>
      <sheetName val="CTT NuiC_x005f_x000f_eo"/>
      <sheetName val="QD cua HDQ²_x005f_x0000__x005f_x0000_€)"/>
      <sheetName val="Cong ban 1,5„—_x005f_x0013_"/>
      <sheetName val="gìIÏÝ_x005f_x001c_Ã_x005f_x0008_ç¾{è"/>
      <sheetName val="⁋㌱Ա_x005f_x0000_䭔㌱س_x005f_x0000_䭔ㄠㄴ_x005f_x0006_牴"/>
      <sheetName val="_x005f_x000b_luong phu"/>
      <sheetName val="chie԰_x005f_x0000__x005f_x0000__x005f_x0000_Ȁ_x00"/>
      <sheetName val="Op_x005f_x0000_mai 280"/>
      <sheetName val="Op mai 28_x005f_x0011_"/>
      <sheetName val="CTxay lap mo C_x005f_x0010_"/>
      <sheetName val="_x005f_x0000__x005f_x000a__x005f_x0000__x005f_x0000__x0"/>
      <sheetName val="_x005f_x000f_p m!i 284"/>
      <sheetName val="_x005f_x0003_har"/>
      <sheetName val="bÑi_x005f_x0003_"/>
      <sheetName val="Tong ket nhap kh_x005f_x0005_"/>
      <sheetName val="Tong ket nhap kh_x005f_x001c_"/>
      <sheetName val="_x005f_x000a_âO"/>
      <sheetName val="_x005f_x000c__x005f_x0000__x005f_x000a_"/>
      <sheetName val="_x005f_x000a_âOŽ"/>
      <sheetName val="Op mai 2_x005f_x000c__"/>
      <sheetName val="Tong ket nhap kh_x005f_x0000_"/>
      <sheetName val="Tong ket nhap kh_x005f_x0008_"/>
      <sheetName val="_bÑi_x005f_x0003_____²r_x005f_x0013__"/>
      <sheetName val="__x005f_x000f____½"/>
      <sheetName val="_____M pc_x005f_x0006___CamPh__"/>
      <sheetName val="__x005f_x000d____âO"/>
      <sheetName val="Cong ban 1,5„—_x005f_x0013__"/>
      <sheetName val="bÑi_x005f_x0003__²r_x005f_x0013__"/>
      <sheetName val="_x005f_x000f__½"/>
      <sheetName val="M pc_x005f_x0006__CamPh_"/>
      <sheetName val="_x005f_x000c_________x005f_x000d____"/>
      <sheetName val="_x005f_x000c___x005f_x000d_"/>
      <sheetName val="__x005f_x000f____‚ž½"/>
      <sheetName val="__x005f_x000d____âOŽ"/>
      <sheetName val="Tong ket nhap kh_x005f_x0018_"/>
      <sheetName val="Tong ket nhap kh_x005f_x0010_"/>
      <sheetName val="_x005f_x0014_M01"/>
      <sheetName val="LuÞ_x005f_x0016_gT2"/>
      <sheetName val="ၔong hop QL48԰_x005f_x0000__x005f_x0000__x0"/>
      <sheetName val="Cong baٺ_x005f_x0001_0,8x0,8"/>
      <sheetName val="⁋㌱Ա_䭔㌱س_䭔ㄠㄴ_x005f_x0006_牴湯⁧琠湯౧_杮楨搠湩⵨偃"/>
      <sheetName val="__x005f_x000a____âO"/>
      <sheetName val="_x005f_x000c_________x005f_x000a____"/>
      <sheetName val="__x005f_x000a____âOŽ"/>
      <sheetName val="_x005f_x000f__‚ž½"/>
      <sheetName val="_x005f_x000c___x005f_x000a_"/>
      <sheetName val="Tkng hop QL48 - _x005f_x0010_"/>
      <sheetName val="Tkng hop QL48 - _x005f_x001c_"/>
      <sheetName val="KHTS__x005f_x000d_2"/>
      <sheetName val="Sÿÿÿ_x005f_x0005_"/>
      <sheetName val="COAT&amp;WRAP-QIOT_x005f_x0002__x005f_x0000__x0"/>
      <sheetName val="____x005f_x0000_____x005f_x0000_____x005f_x0006__"/>
      <sheetName val="Jet_x005f_x0005_"/>
      <sheetName val="gia x_x005f_x0000_ may"/>
      <sheetName val="gìIÏÝ_x005f_x001c_齘_x005f_x0013_龜_x005f_x0013_ꗃ〒"/>
      <sheetName val="chie԰_x005f_x0000__x005f_x0000_㔀ᑎԯ"/>
      <sheetName val="_x005f_x000c_"/>
      <sheetName val="DG_x005f_x0005_"/>
      <sheetName val="CV den_x005f_x0000_trong tong"/>
      <sheetName val="Km27_x005f_x0015_"/>
      <sheetName val="_x005f_x000a_"/>
      <sheetName val="________x005f_x000a____"/>
      <sheetName val="__x005f_x000a_"/>
      <sheetName val="KHTS__x005f_x000a_2"/>
      <sheetName val="chieud_x005f_x0005__x005f_x0000__x005f_x0000__x00"/>
      <sheetName val="L_x005f_x0010_V ®at ®iÖn"/>
      <sheetName val="_x005f_x0003_ha¸"/>
      <sheetName val="KHTS_x005f_x0000__x005f_x000d_2"/>
      <sheetName val="co_x005f_x0005__x005f_x0000__x005f_x0000__x005f_x0000_"/>
      <sheetName val="20_x005f_x0000__x005f_x0000__x005f_x0000__x005f_x0000__"/>
      <sheetName val="_x005f_x000a_âԯ"/>
      <sheetName val="_x005f_x000f_"/>
      <sheetName val="M pc_x005f_x0006_"/>
      <sheetName val="KHTS_x005f_x000a_2"/>
      <sheetName val="Cong ban 1,5_x005f_x005f_x005f_x0013__"/>
      <sheetName val="_x005f_x005f_x005f_x005f_x005f_x005f_x005f_x0000_bÑi_x0"/>
      <sheetName val="Km_x005f_x005f_x005f_x005f_x005f_x005f_x005f_x0012_77 "/>
      <sheetName val="CDKTJT0_x005f_x0018_"/>
      <sheetName val="_x005f_x000d_âO԰"/>
      <sheetName val="Km_x005f_x005f_x005f_x005f_x005f_x005f_x005f_x0012_77_2"/>
      <sheetName val="Cong_ban_1,5_x005f_x005f_x005f_x0013__2"/>
      <sheetName val="Km_x005f_x005f_x005f_x005f_x005f_x005f_x005f_x0012_77_"/>
      <sheetName val="Cong_ban_1,5_x005f_x005f_x005f_x0013__"/>
      <sheetName val="Km_x005f_x005f_x005f_x005f_x005f_x005f_x005f_x0012_77_1"/>
      <sheetName val="Cong_ban_1,5_x005f_x005f_x005f_x0013__1"/>
      <sheetName val="Cong_ban_1,5_x005f_x005f_x005f_x0013__3"/>
      <sheetName val="Km_x005f_x005f_x005f_x005f_x005f_x005f_x005f_x0012_77_3"/>
      <sheetName val="Km_x005f_x005f_x005f_x005f_x005f_x005f_x005f_x0012_77_7"/>
      <sheetName val="Cong_ban_1,5_x005f_x005f_x005f_x0013__7"/>
      <sheetName val="Km_x005f_x005f_x005f_x005f_x005f_x005f_x005f_x0012_77_4"/>
      <sheetName val="Cong_ban_1,5_x005f_x005f_x005f_x0013__4"/>
      <sheetName val="Km_x005f_x005f_x005f_x005f_x005f_x005f_x005f_x0012_77_5"/>
      <sheetName val="Cong_ban_1,5_x005f_x005f_x005f_x0013__5"/>
      <sheetName val="Km_x005f_x005f_x005f_x005f_x005f_x005f_x005f_x0012_77_6"/>
      <sheetName val="Cong_ban_1,5_x005f_x005f_x005f_x0013__6"/>
      <sheetName val="Km_x005f_x005f_x005f_x005f_x005f_x005f_x005f_x0012_77_8"/>
      <sheetName val="Cong_ban_1,5_x005f_x005f_x005f_x0013__8"/>
      <sheetName val="Km_x005f_x005f_x005f_x005f_x005f_x005f_x005f_x0012_77_9"/>
      <sheetName val="Cong_ban_1,5_x005f_x005f_x005f_x0013__9"/>
      <sheetName val=" ban 2x2_x005f_x0008__x005f_x0000__x005f_x0000_T"/>
      <sheetName val="chie԰_x005f_x0000_︀ᇕ԰_x005f_x0000_"/>
      <sheetName val="chie԰_x005f_x0000_爆ㅈ0_x005f_x0000_"/>
      <sheetName val="chie԰_x005f_x0000_頒⦒ကۺ"/>
      <sheetName val="chie԰_x005f_x0000_頓⦒ࠀﺬ"/>
      <sheetName val="chie԰_x005f_x0000_頖⦒怀ﺫ"/>
      <sheetName val="chie԰_x005f_x0000_᠞ⲕ䠀崃"/>
      <sheetName val="chie԰_x005f_x0000_᠜ⲕ쀀懨"/>
      <sheetName val="chie԰_x005f_x0000_쐁ṣ0_x005f_x0000_"/>
      <sheetName val="chie԰_x005f_x0000_쐄ṣ0_x005f_x0000_"/>
      <sheetName val="chie԰_x005f_x0000_쐄쭣__x005f_x0000_"/>
      <sheetName val="chie԰_x005f_x0000_쐂镣__x005f_x0000_"/>
      <sheetName val="chie԰_x005f_x0000_쐁镣__x005f_x0000_"/>
      <sheetName val="chie԰_x005f_x0000_쐑䱣0_x005f_x0000_"/>
      <sheetName val="_x005f_x000a__x0"/>
      <sheetName val="BC_x005f_x0005_"/>
      <sheetName val="QD_x005f_x0000__x005f_x0001_a TGD (2)"/>
      <sheetName val="_x005f_x000c_an #an"/>
      <sheetName val="_x005f_x0014_ong hop_x005f_x0011_48-1"/>
      <sheetName val="Cong bÀ _x005f_x0002__x005f_x0012__x005f_x0000__"/>
      <sheetName val="Cong b_x005f_x0016_¦_x005f_x0002__x005f_x0012__x"/>
      <sheetName val="Cong b@7_x005f_x0002__x005f_x0012__x005f_x0000__"/>
      <sheetName val="Cong bÀ _x005f_x0002__x005f_x0012____~p"/>
      <sheetName val="_______Hn_x005f_x0013__`_x005f_x0001_0~p_x"/>
      <sheetName val="Cong b_x005f_x0016_¦_x005f_x0002__x005f_x0012___"/>
      <sheetName val="Cong b@7_x005f_x0002__x005f_x0012____~p"/>
      <sheetName val="Cong bÀ _x005f_x0002__x005f_x0012_"/>
      <sheetName val="Cong bÀ —_x005f_x0002__x005f_x0012__x005f_x0000__"/>
      <sheetName val="Cong b€_x005f_x0016_¦_x005f_x0002__x005f_x0012__x"/>
      <sheetName val="Cong b@7‡_x005f_x0002__x005f_x0012__x005f_x0000__"/>
      <sheetName val="Cong bþ_x005f_x0002__x005f_x0012__x005f_x0000__"/>
      <sheetName val="Cong b_x005f_x0016_¦_x005f_x0005__x005f_x0000_"/>
      <sheetName val="Cong bÀ —_x005f_x0002__x005f_x0012____~p"/>
      <sheetName val="_______Hn_x005f_x0013__ˆ`_x005f_x0001_0~p_x"/>
      <sheetName val="Cong b€_x005f_x0016_¦_x005f_x0002__x005f_x0012___"/>
      <sheetName val="Cong b@7‡_x005f_x0002__x005f_x0012____~p"/>
      <sheetName val="Cong bÀ —_x005f_x0002__x005f_x0012_"/>
      <sheetName val="Cong b€þ˜_x005f_x0002__x005f_x0012__x005f_x0000_~"/>
      <sheetName val="Cong b€_x005f_x0016_¦_x005f_x0005__x005f_x0000_"/>
      <sheetName val="Cong_ban_1,5_x005f_x005f_x005f_x0013__10"/>
      <sheetName val="Cong_ban_1,5_x005f_x005f_x005f_x0013__11"/>
      <sheetName val="Cong_ban_1,5_x005f_x005f_x005f_x0013__12"/>
      <sheetName val="Km277 -_x005f_x0011__x005f_x0000__x005f_x0000__x0"/>
      <sheetName val="_PNT-P3.xls__NT1MC"/>
      <sheetName val="_PNT-P3.xls_chie԰_x005f_x0000_쐄쭣__x00"/>
      <sheetName val="_PNT-P3.xls_chie԰_x005f_x0000_쐂镣__x00"/>
      <sheetName val="_PNT-P3.xls_chie԰_x005f_x0000_쐁镣__x00"/>
      <sheetName val="_PNT-P3.xls_C_c t)eu"/>
      <sheetName val="chie԰_x0000_쐄쭣__x0000_"/>
      <sheetName val="chie԰_x0000_쐂镣__x0000_"/>
      <sheetName val="chie԰_x0000_쐁镣__x0000_"/>
      <sheetName val="Cong bÀ _x0002__x0012__x0000__"/>
      <sheetName val="Cong b_x0016_¦_x0002__x0012__x"/>
      <sheetName val="Cong b@7_x0002__x0012__x0000__"/>
      <sheetName val="Cong bÀ _x0002__x0012____~p"/>
      <sheetName val="_______Hn_x0013__`_x0001_0~p_x"/>
      <sheetName val="Cong b_x0016_¦_x0002__x0012___"/>
      <sheetName val="Cong b@7_x0002__x0012____~p"/>
      <sheetName val="Cong bÀ —_x0002__x0012__x0000__"/>
      <sheetName val="Cong b€_x0016_¦_x0002__x0012__x"/>
      <sheetName val="Cong b@7‡_x0002__x0012__x0000__"/>
      <sheetName val="Cong bþ_x0002__x0012__x0000__"/>
      <sheetName val="Cong bÀ —_x0002__x0012____~p"/>
      <sheetName val="_______Hn_x0013__ˆ`_x0001_0~p_x"/>
      <sheetName val="Cong b€_x0016_¦_x0002__x0012___"/>
      <sheetName val="Cong b@7‡_x0002__x0012____~p"/>
      <sheetName val="Cong b€þ˜_x0002__x0012__x0000_~"/>
      <sheetName val="Km277 -_x0011__x0000__x0000__x0"/>
      <sheetName val="_PNT-P3.xls_chie԰_x0000_쐄쭣__x00"/>
      <sheetName val="_PNT-P3.xls_chie԰_x0000_쐂镣__x00"/>
      <sheetName val="_PNT-P3.xls_chie԰_x0000_쐁镣__x00"/>
      <sheetName val="GC tem"/>
      <sheetName val="残存ｶｰﾌﾞ"/>
      <sheetName val="MC"/>
      <sheetName val="_PNT-P3.xls_chie԰"/>
      <sheetName val="ocean voyage"/>
      <sheetName val="L123"/>
      <sheetName val="a000_x0005__x0000__x0000__x0000_"/>
      <sheetName val="０7A　TJP BSC"/>
      <sheetName val="08A MF Target"/>
      <sheetName val="Up to 2002"/>
      <sheetName val="CDKTJT0h"/>
      <sheetName val="data (2)"/>
      <sheetName val="Chart"/>
      <sheetName val="_x0000___x0000__x0000__x0000_âO"/>
      <sheetName val="So_Do30"/>
      <sheetName val="KTTSCD_-_DLNA30"/>
      <sheetName val="lapdat_TB_30"/>
      <sheetName val="TNghiªm_TB_30"/>
      <sheetName val="VËt_liÖu30"/>
      <sheetName val="Lap_®at_®iÖn30"/>
      <sheetName val="TNghiÖm_VL30"/>
      <sheetName val="th_30"/>
      <sheetName val="tien_luong30"/>
      <sheetName val="mau_kiem_ke30"/>
      <sheetName val="quyet_toan_HD_200030"/>
      <sheetName val="quyet_toan_hoa_don_200130"/>
      <sheetName val="kiem_ke_hoa_don_200130"/>
      <sheetName val="QUY_III_0230"/>
      <sheetName val="QUY_IV_0230"/>
      <sheetName val="QUYET_TOAN_0230"/>
      <sheetName val="CVden_ngoai_TCT_(1)30"/>
      <sheetName val="CV_den_ngoai_TCT_(2)30"/>
      <sheetName val="CV_den_ngoai_TCT_(3)30"/>
      <sheetName val="QDcua_TGD30"/>
      <sheetName val="QD_cua_HDQT30"/>
      <sheetName val="QD_cua_HDQT_(2)30"/>
      <sheetName val="CV_di_ngoai_tong30"/>
      <sheetName val="CV_di_ngoai_tong_(2)30"/>
      <sheetName val="To_trinh30"/>
      <sheetName val="Giao_nhiem_vu30"/>
      <sheetName val="QDcua_TGD_(2)30"/>
      <sheetName val="Thong_tu30"/>
      <sheetName val="CV_di_trong__tong30"/>
      <sheetName val="nghi_dinh-CP30"/>
      <sheetName val="CV_den_trong_tong30"/>
      <sheetName val="Cong_cu30"/>
      <sheetName val="Cong_D7530"/>
      <sheetName val="Cong_D10030"/>
      <sheetName val="Cong_D15030"/>
      <sheetName val="Cong_2D15030"/>
      <sheetName val="Cong_ban_0,7x0,730"/>
      <sheetName val="Cong_ban_0,8x0,830"/>
      <sheetName val="Cong_ban_1x130"/>
      <sheetName val="Cong_ban_1x1,230"/>
      <sheetName val="Cong_ban_1,5x1,530"/>
      <sheetName val="Cong_ban_2x1,530"/>
      <sheetName val="Cong_ban_2x230"/>
      <sheetName val="Cot_thep30"/>
      <sheetName val="Km277_30"/>
      <sheetName val="Op_mai_27430"/>
      <sheetName val="Op_mai_27530"/>
      <sheetName val="Op_mai_27630"/>
      <sheetName val="Op_mai_27730"/>
      <sheetName val="Op_mai_27830"/>
      <sheetName val="Op_mai_27930"/>
      <sheetName val="Op_mai_28057"/>
      <sheetName val="Op_mai_28130"/>
      <sheetName val="Op_mai_28230"/>
      <sheetName val="Op_mai_28330"/>
      <sheetName val="Op_mai_28430"/>
      <sheetName val="Op_mai30"/>
      <sheetName val="Tong_hop16"/>
      <sheetName val="Tong_hop_(2)30"/>
      <sheetName val="Km274_-_Km27530"/>
      <sheetName val="Km275_-_Km27630"/>
      <sheetName val="Km276_-_Km27730"/>
      <sheetName val="Km277_-_Km27830"/>
      <sheetName val="Km278_-_Km27930"/>
      <sheetName val="Km279_-_Km28030"/>
      <sheetName val="Km280_-_Km28130"/>
      <sheetName val="Km281_-_Km28230"/>
      <sheetName val="Km282_-_Km28330"/>
      <sheetName val="Km283_-_Km28430"/>
      <sheetName val="Km284_-_Km28530"/>
      <sheetName val="Tong_hop_Op_mai30"/>
      <sheetName val="Km277_-_Km278_30"/>
      <sheetName val="Tong_hop_Matduong30"/>
      <sheetName val="Kluong_phu30"/>
      <sheetName val="Lan_can30"/>
      <sheetName val="Ho_lan30"/>
      <sheetName val="Coc_tieu30"/>
      <sheetName val="Bien_bao30"/>
      <sheetName val="T_730"/>
      <sheetName val="T_830"/>
      <sheetName val="T8_(2)30"/>
      <sheetName val="T_930"/>
      <sheetName val="T_1030"/>
      <sheetName val="T_1130"/>
      <sheetName val="T_1230"/>
      <sheetName val="T11_30"/>
      <sheetName val="5_nam_(tach)30"/>
      <sheetName val="5_nam_(tach)_(2)30"/>
      <sheetName val="KH_200330"/>
      <sheetName val="TH_Ky_Anh30"/>
      <sheetName val="Sheet2_(2)30"/>
      <sheetName val="TK_11230"/>
      <sheetName val="TK_13130"/>
      <sheetName val="TK_14130"/>
      <sheetName val="TK_15330"/>
      <sheetName val="TK_21130"/>
      <sheetName val="TK_24230"/>
      <sheetName val="TK_33430"/>
      <sheetName val="TK_51130"/>
      <sheetName val="TK_51530"/>
      <sheetName val="TK_91130"/>
      <sheetName val="TK_15430"/>
      <sheetName val="TK_63230"/>
      <sheetName val="KQKD02-2_(2)30"/>
      <sheetName val="KQKD-2_(2)30"/>
      <sheetName val="KQKD_thu200430"/>
      <sheetName val="tæng_hîp30"/>
      <sheetName val="GS01-chi_TM30"/>
      <sheetName val="GS02-thu_TM30"/>
      <sheetName val="GS03-thu_TGNH30"/>
      <sheetName val="GS04-chi_TGNH30"/>
      <sheetName val="GS06-X_kho30"/>
      <sheetName val="GS08-B_hµng30"/>
      <sheetName val="GS09-k_c_VAT_DV30"/>
      <sheetName val="GS10-lai_tien_vay30"/>
      <sheetName val="GS11-_tÝnh_KHTSC§30"/>
      <sheetName val="phan_tich_DG30"/>
      <sheetName val="gia_vat_lieu30"/>
      <sheetName val="gia_xe_may30"/>
      <sheetName val="gia_nhan_cong30"/>
      <sheetName val="kl_m_m_d30"/>
      <sheetName val="kl_vt_tho30"/>
      <sheetName val="kl_dat30"/>
      <sheetName val="xin_kinh_phi30"/>
      <sheetName val="lan_trai30"/>
      <sheetName val="thuoc_no30"/>
      <sheetName val="so_thuc_pham30"/>
      <sheetName val="TH__goi_4-x30"/>
      <sheetName val="Tong_hop_xuat_kho_nvl30"/>
      <sheetName val="Xuat_kho30"/>
      <sheetName val="Tong_hop_so_lieu_tai_nhap_kho30"/>
      <sheetName val="tai_nhap_kho30"/>
      <sheetName val="Nhap_kho30"/>
      <sheetName val="Tong_ket_nhap_kho30"/>
      <sheetName val="Tong_ket30"/>
      <sheetName val="cac_ma_can_huy30"/>
      <sheetName val="Hang_hong30"/>
      <sheetName val="Tham_khao30"/>
      <sheetName val="hang_khong_co_packing30"/>
      <sheetName val="Du_lich30"/>
      <sheetName val="FORM_hc30"/>
      <sheetName val="FORM_pc30"/>
      <sheetName val="xnt_1_CP30"/>
      <sheetName val="xnt_2_cp30"/>
      <sheetName val="xnt_3_CP30"/>
      <sheetName val="xnt_4_CP30"/>
      <sheetName val="BC_tuan130"/>
      <sheetName val="BC_tuan230"/>
      <sheetName val="BC_tuan330"/>
      <sheetName val="BC_tuan430"/>
      <sheetName val="DSo_NVBH30"/>
      <sheetName val="CV_den_trong_to聮g30"/>
      <sheetName val="Oð_mai_27930"/>
      <sheetName val="Tong_hopQ48-130"/>
      <sheetName val="Tong_hop_QL48_-_230"/>
      <sheetName val="Tong_hop_QL4730"/>
      <sheetName val="Tong_hop_QL48_-_330"/>
      <sheetName val="Chi_tiet_don_gia_khoi_phuc30"/>
      <sheetName val="Du_toan_chi_tiet_coc_nuoc30"/>
      <sheetName val="Du_toan_chi_tiet_coc30"/>
      <sheetName val="Phan_tich_don_gia_chi_tiet30"/>
      <sheetName val="Nhap_don_gia_VL_dia_phuong30"/>
      <sheetName val="Luong_mot_ngay_cong_xay_lap30"/>
      <sheetName val="Luong_mot_ngay_cong_khao_sat30"/>
      <sheetName val="Coc_630"/>
      <sheetName val="Deo_nai30"/>
      <sheetName val="CKD_than30"/>
      <sheetName val="CTT_Thong_nhat30"/>
      <sheetName val="CTT_Nui_beo30"/>
      <sheetName val="CTT_cao_son30"/>
      <sheetName val="CTT_Khe_cham30"/>
      <sheetName val="XNxlva_sxthanKCII30"/>
      <sheetName val="Cam_Y_ut_KC30"/>
      <sheetName val="CTxay_lap_mo_CP30"/>
      <sheetName val="CTdo_luong_GDSP30"/>
      <sheetName val="Dong_bac30"/>
      <sheetName val="Cac_cang_UT_mua_than_Dong_bac30"/>
      <sheetName val="cua_hang_vtu30"/>
      <sheetName val="Khach_hang_le_30"/>
      <sheetName val="nhat_ky_530"/>
      <sheetName val="cac_cong_ty_van_tai30"/>
      <sheetName val="Xaylap_30"/>
      <sheetName val="Nhan_cong30"/>
      <sheetName val="xdcb_01-200330"/>
      <sheetName val="XN_130"/>
      <sheetName val="CT_XN130"/>
      <sheetName val="CT_XNCK30"/>
      <sheetName val="S_hai30"/>
      <sheetName val="CT_N0230"/>
      <sheetName val="C_Sap_CT330"/>
      <sheetName val="CT_Csap_CT330"/>
      <sheetName val="Quan_trac30"/>
      <sheetName val="CS_LB30"/>
      <sheetName val="88_HBT30"/>
      <sheetName val="CT_69II30"/>
      <sheetName val="37_HV30"/>
      <sheetName val="CT_VPCP_6tang30"/>
      <sheetName val="Son_nha_kinh_VPCP30"/>
      <sheetName val="CT_VPCP_son30"/>
      <sheetName val="CT_HMVPCP30"/>
      <sheetName val="BAO_CAO_AN30"/>
      <sheetName val="Ton_31_130"/>
      <sheetName val="NhapT_230"/>
      <sheetName val="Xuat_T_230"/>
      <sheetName val="Ton_28_230"/>
      <sheetName val="H_Tra30"/>
      <sheetName val="Hang_CTY_TRA_LAI30"/>
      <sheetName val="Hang_NV_Tra_Lai30"/>
      <sheetName val="Km27'_-_Km27830"/>
      <sheetName val="Thang10-2002_30"/>
      <sheetName val="Sheet1_(3)30"/>
      <sheetName val="Song_ban_0,7x0,730"/>
      <sheetName val="Cong_ban_0,8x_,830"/>
      <sheetName val="Km283_-_Jm28430"/>
      <sheetName val="Bao_cao_KQTH_quy_hoach_13530"/>
      <sheetName val="cocB40_5B30"/>
      <sheetName val="cocD50_9A30"/>
      <sheetName val="cocD75_1630"/>
      <sheetName val="coc_B80_TD2530"/>
      <sheetName val="P27_B8030"/>
      <sheetName val="Coc23_B8030"/>
      <sheetName val="cong_B80_C430"/>
      <sheetName val="VÃt_liÖu30"/>
      <sheetName val="XNxlva_sxthanKCIÉ30"/>
      <sheetName val="T[_13130"/>
      <sheetName val="TL33-13_1430"/>
      <sheetName val="TL033_,2,430"/>
      <sheetName val="TL_0331,230"/>
      <sheetName val="Lap_®at_®hÖn30"/>
      <sheetName val="ct_luong_30"/>
      <sheetName val="Nhap_6T30"/>
      <sheetName val="baocaochinh(qui1_05)_(DC)30"/>
      <sheetName val="Ctuluongq_1_0530"/>
      <sheetName val="BANG_PHAN_BO_qui1_05(DC)30"/>
      <sheetName val="BANG_PHAN_BO_quiII_0530"/>
      <sheetName val="bao_cac_cinh_Qui_II-200530"/>
      <sheetName val="QD_c5a_HDQT_(2)30"/>
      <sheetName val="So_lieu30"/>
      <sheetName val="tt_chu_dong30"/>
      <sheetName val="Tinh_j+cvi30"/>
      <sheetName val="Tinh_MoP30"/>
      <sheetName val="giai_he_230"/>
      <sheetName val="Khac_DP30"/>
      <sheetName val="Khoi_than_30"/>
      <sheetName val="For_Summary30"/>
      <sheetName val="For_Summary(KG)30"/>
      <sheetName val="PP_Cloth30"/>
      <sheetName val="Mix-PP_Cloth30"/>
      <sheetName val="Material_Price-PP30"/>
      <sheetName val="Thang_0730"/>
      <sheetName val="k,_vt_tho30"/>
      <sheetName val="Km280_࠭_Km28130"/>
      <sheetName val="mua_vao30"/>
      <sheetName val="chi_phi_30"/>
      <sheetName val="ban_ra_10%30"/>
      <sheetName val="[PNT-P3_xlsUTong_hop_(2)30"/>
      <sheetName val="Km276_-_Ke27730"/>
      <sheetName val="[PNT-P3_xlsUKm279_-_Km28030"/>
      <sheetName val="Ban_pha_230"/>
      <sheetName val="ESTI_30"/>
      <sheetName val="Don_gia30"/>
      <sheetName val="Nhap_du_lieu30"/>
      <sheetName val="7000_00030"/>
      <sheetName val="Tong_(op30"/>
      <sheetName val="Coc_4ieu30"/>
      <sheetName val="Giao_nhÿÿÿÿvu30"/>
      <sheetName val="K-280_-_Km28130"/>
      <sheetName val="Xa9lap_30"/>
      <sheetName val="K43+0_00_-_338_Trai30"/>
      <sheetName val="Du_tnan_chi_tiet_coc_nuoc30"/>
      <sheetName val="QD_cua_30"/>
      <sheetName val="K_O30"/>
      <sheetName val="xang__clc30"/>
      <sheetName val="t01_0630"/>
      <sheetName val="TNghiÖ-_VL30"/>
      <sheetName val="CV_den_trong_to?g29"/>
      <sheetName val="Km280_?_Km28129"/>
      <sheetName val="Monthly_production_actual15"/>
      <sheetName val="Cong_baj_2x1,528"/>
      <sheetName val="tt_chu_don28"/>
      <sheetName val="Progress_Register15"/>
      <sheetName val="Cong ban_1x115"/>
      <sheetName val="Cong0ban_1x1,215"/>
      <sheetName val="Mp_mai_27528"/>
      <sheetName val="Bang_VL28"/>
      <sheetName val="VL(No_V-c)28"/>
      <sheetName val="He_so28"/>
      <sheetName val="PL_Vua28"/>
      <sheetName val="Chitieu-dam_cac_loai28"/>
      <sheetName val="DG_Dam28"/>
      <sheetName val="DG_chung28"/>
      <sheetName val="VL-dac_chung28"/>
      <sheetName val="CT_1md_&amp;_dau_cong28"/>
      <sheetName val="CT_cong28"/>
      <sheetName val="dg_cong28"/>
      <sheetName val="Thue_NK28"/>
      <sheetName val="Hang_NK28"/>
      <sheetName val="Jet1-_CP_3228"/>
      <sheetName val="Jet2-_Binh_Minh_0128"/>
      <sheetName val="CVden_nw8ai_TCT_(1)28"/>
      <sheetName val="FORM_jc28"/>
      <sheetName val="Diem_mon_hoc28"/>
      <sheetName val="Tong_hop_diem28"/>
      <sheetName val="HoTen-khong_duoc_xoa28"/>
      <sheetName val="Cong_ban_0,7p0,728"/>
      <sheetName val="Km275_-_Ke27628"/>
      <sheetName val="Km280_-_Km2(128"/>
      <sheetName val="Km282_-_Kl28328"/>
      <sheetName val="Tong_hop_Op_m!i28"/>
      <sheetName val="Giao_nhiem_fu28"/>
      <sheetName val="?ong_hop_QL48_-_227"/>
      <sheetName val="QDcea_TGD_(2)28"/>
      <sheetName val="Tkng_hop_QL48_-_228"/>
      <sheetName val="Tong_hnp_QL4728"/>
      <sheetName val="Cac_cang_UT_mua_thal_Dong_bac28"/>
      <sheetName val="PNghiÖm_VL16"/>
      <sheetName val="Ther_cao_28"/>
      <sheetName val="So_NVL28"/>
      <sheetName val="Nhat_ký_chung28"/>
      <sheetName val="So_13128"/>
      <sheetName val="So_33128"/>
      <sheetName val="So_13328"/>
      <sheetName val="So_333128"/>
      <sheetName val="So_33428"/>
      <sheetName val="So_91128"/>
      <sheetName val="So_42128"/>
      <sheetName val="FUONDER_TAN_UYEN_T1227"/>
      <sheetName val="_CHIEU_XA__T0127"/>
      <sheetName val="ANH_KHANH_DONG_NAI_T12_(2)27"/>
      <sheetName val="XANG_DAU_K527"/>
      <sheetName val="ANH_HAI_T0127"/>
      <sheetName val="NAVITRAN_T127"/>
      <sheetName val="VAN_PHU_T0127"/>
      <sheetName val="DUONG_BDT_11__823282ms_Hao27"/>
      <sheetName val="MTP_WS_9_May_201128"/>
      <sheetName val="WS_for_MRP_25_Aug28"/>
      <sheetName val="WS_for_MRP_15_Sept28"/>
      <sheetName val="WS_for_MRP_29_Sept28"/>
      <sheetName val="WS_for_MRP_13_Oct28"/>
      <sheetName val="WS_for_MRP_27_Oct28"/>
      <sheetName val="WS_for_MRP_10_Nov28"/>
      <sheetName val="WS_for_MRP_8_Dec-REV28"/>
      <sheetName val="WS_for_MRP_21_Dec28"/>
      <sheetName val="WS_for_MRP_5_Jan28"/>
      <sheetName val="WS_for_MRP_18_Jan28"/>
      <sheetName val="WS_for_MRP_9_Feb28"/>
      <sheetName val="WS_for_MRP_23_Feb28"/>
      <sheetName val="WS_for_MRP_8_Mar28"/>
      <sheetName val="Compared_TT-LT28"/>
      <sheetName val="Export_FC28"/>
      <sheetName val="So_sanh_voi_bang_sang_nay_gui28"/>
      <sheetName val="[PNT-P3_xls?KQKDKT'04-128"/>
      <sheetName val="Tkng_hop_QL48_-_28"/>
      <sheetName val="Op?mai_28028"/>
      <sheetName val="QD_cua_HDQ²??)28"/>
      <sheetName val="QD_cua_HDQ²??€)28"/>
      <sheetName val="MTO_REV_2(ARMOR)28"/>
      <sheetName val="Tong_ket_nhap_kh¸28"/>
      <sheetName val="Tong_ket_nhap_kh528"/>
      <sheetName val="Tong_ket_nhap_khÈ28"/>
      <sheetName val="Tkng_hop_QL48_-_528"/>
      <sheetName val="TH_Ky_Afh28"/>
      <sheetName val="Cong_ban_1,5_x005f_x0013__x005f_x0000_27"/>
      <sheetName val="Tong_ket_nhap_khà28"/>
      <sheetName val="Tong_ket_nhap_kh28"/>
      <sheetName val="Tong_ket_nhap_khÐ28"/>
      <sheetName val="Tong_ket_nhap_khX28"/>
      <sheetName val="Tong_ket_nhap_kh(28"/>
      <sheetName val="Tong_ket_nhap_kh28"/>
      <sheetName val="Tong_ket_nhap_kh°28"/>
      <sheetName val="Tong_ket_nhap_kh28"/>
      <sheetName val="Tong_ket_nhap_khø28"/>
      <sheetName val="Tong_ket_nhap_kh@28"/>
      <sheetName val="Tong_ket_nhap_kh¨28"/>
      <sheetName val="Tong_ket_nhap_khH28"/>
      <sheetName val="Cong_&quot;an_0,7x0,728"/>
      <sheetName val="Tong_ket_nhap_kh28"/>
      <sheetName val="Tong_ket_nhap_khp28"/>
      <sheetName val="Part_Name_&amp;_Model28"/>
      <sheetName val="Tong_ket_nhap_kh;28"/>
      <sheetName val="Tong_ket_nhap_khþ28"/>
      <sheetName val="Tong_ket_nhap_kh028"/>
      <sheetName val="P_I28"/>
      <sheetName val="Tong_ket_nhap_kh_28"/>
      <sheetName val="Tong_ket_nhap_kh828"/>
      <sheetName val="Tong_ket_nhap_khª28"/>
      <sheetName val="Tong_ket_nhap_kh`28"/>
      <sheetName val="Tong_ket_nhap_kh28"/>
      <sheetName val="Cong_ban_1,5„—謀28"/>
      <sheetName val="Tong_ket_nhap_khB28"/>
      <sheetName val="T__13127"/>
      <sheetName val="_PNT-P3_xlsUTong_hop_(2)27"/>
      <sheetName val="_PNT-P3_xlsUKm279_-_Km28027"/>
      <sheetName val="CV_den_trong_to_g27"/>
      <sheetName val="QD_cua_HDQ²27"/>
      <sheetName val="Km280___Km28127"/>
      <sheetName val="_PNT-P3_xlsѝKQKDKT'04-127"/>
      <sheetName val="_âO28"/>
      <sheetName val="_âOŽ28"/>
      <sheetName val="Cong_ban_1,5_x005f_x005f_x005f_x0013__x27"/>
      <sheetName val="Op_mai_2_x005f_x000c_27"/>
      <sheetName val="Cong_ban_1,5_x005f_x0013_27"/>
      <sheetName val="Km_x005f_x0012_77_27"/>
      <sheetName val="Op_mai_28058"/>
      <sheetName val="QD_cua_HDQ²__)27"/>
      <sheetName val="QD_cua_HDQ²__€)27"/>
      <sheetName val="_PNT-P3_xls_KQKDKT'04-127"/>
      <sheetName val="Nov19_Plan27"/>
      <sheetName val="CKTANDINHT1_782346_Huong_(2)27"/>
      <sheetName val="UNZAT01743972-_Phuong(vp)_(2)27"/>
      <sheetName val="LONGVANT12_759469_Ms_Van_(2)27"/>
      <sheetName val="GO_THUAN_AN_T_01_784026_(2)27"/>
      <sheetName val="COMPOSIITE_SAI_SON_T_1(2)27"/>
      <sheetName val="PEMARAT01_(2)27"/>
      <sheetName val="SYSTEMT1_780851-Ms_thao_(2)27"/>
      <sheetName val="PUKYONG_T127"/>
      <sheetName val="ASIAPAINT_T1127"/>
      <sheetName val="SEUNGBO_T11_782173_Ms_Suong_(36"/>
      <sheetName val="_CHAN_NUOIT12750622_Ms_Tinh_(36"/>
      <sheetName val="NS_t01784465_Ms_quyen_(2)27"/>
      <sheetName val="POMINAT01__(2)27"/>
      <sheetName val="COTTOT01_711018_Ms_nuong_(2)27"/>
      <sheetName val="SuBINHDUONGT_01_27"/>
      <sheetName val="MHET1_784028_lan_anh_(2)27"/>
      <sheetName val="UNZA(xuong)T11743972_phuong_(36"/>
      <sheetName val="KIKIT1_784453Ms_Chau__(2)27"/>
      <sheetName val="ASEFOODT_01(vp)_(2)27"/>
      <sheetName val="NAMKIMT12__MS_(2)27"/>
      <sheetName val="KORYOT_T_12_(2)27"/>
      <sheetName val="NHAT_DONG_T1_817035_msDung_(227"/>
      <sheetName val="_COMPASST_01784933_ms_Dung_(227"/>
      <sheetName val="HA_LONG_T12(2)27"/>
      <sheetName val="MBT_T01_(2)27"/>
      <sheetName val="CLARIAN_T1_(2)27"/>
      <sheetName val="URCT_1_767025_Ms_Mai_(2)27"/>
      <sheetName val="bao_cao_t_01_(2)27"/>
      <sheetName val="Cong_ban_1,5_x005f_x0013__27"/>
      <sheetName val="Op_mai_2_x005f_x000c__x005f_x0000_27"/>
      <sheetName val="Op_mai_2_x005f_x005f_x005f_x000c__x005f_x005f_x27"/>
      <sheetName val="Tong_ket_nhap_kh¬28"/>
      <sheetName val="Tong_ket_nhap_khÜ28"/>
      <sheetName val="Tong_ket_nhap_khl28"/>
      <sheetName val="Op_mai_2_x005f_x005f_x005f_x005f_x005f_x005f_x054"/>
      <sheetName val="Cong_ban_1,5_x005f_x005f_x005f_x005f_x028"/>
      <sheetName val="Op_mai_2_x005f_x005f_x005f_x000c_27"/>
      <sheetName val="Cong_ban_1,5_x005f_x005f_x005f_x0013_27"/>
      <sheetName val="Km_x005f_x005f_x005f_x0012_77_27"/>
      <sheetName val="MTO_REV_028"/>
      <sheetName val="7_THAI_NGUYEN27"/>
      <sheetName val="INPUT_DATA27"/>
      <sheetName val="PDcua_TGD27"/>
      <sheetName val="CV_di_ngoai_tnng_(2)27"/>
      <sheetName val="Tk_triNh27"/>
      <sheetName val="Gian_nhiem_vu27"/>
      <sheetName val="QD!ua_TGD_(2)27"/>
      <sheetName val="Tuongcha_27"/>
      <sheetName val="5_lam_(tach)_(2)27"/>
      <sheetName val="TK_13427"/>
      <sheetName val="Tong_hop_Mctduong27"/>
      <sheetName val="Op_mai_2_x005f_x005f_x005f_x005f_x005f_x005f_x055"/>
      <sheetName val="TLC設定_(2)27"/>
      <sheetName val="Cong_ban_1,5„—԰14"/>
      <sheetName val="dongia_(2)15"/>
      <sheetName val="8__Painting_&amp;_Alumite16"/>
      <sheetName val="Tong_ket_nhap_kh15"/>
      <sheetName val="Tong_ket_nhap_kh&lt;15"/>
      <sheetName val="FORM_(c15"/>
      <sheetName val="02_05_0715"/>
      <sheetName val="03_05_0715"/>
      <sheetName val="04_05_0715"/>
      <sheetName val="05_05_0715"/>
      <sheetName val="06_05_0715"/>
      <sheetName val="07_05_0715"/>
      <sheetName val="08_05_0715"/>
      <sheetName val="09_05_0715"/>
      <sheetName val="10_05_0715"/>
      <sheetName val="11_05_0715"/>
      <sheetName val="12_05_0715"/>
      <sheetName val="14_05_0715"/>
      <sheetName val="15_05_0715"/>
      <sheetName val="16_05_0715"/>
      <sheetName val="17_05_0715"/>
      <sheetName val="18_05_0715"/>
      <sheetName val="19_05_0715"/>
      <sheetName val="21_05_0715"/>
      <sheetName val="22_05_0715"/>
      <sheetName val="23_05_0715"/>
      <sheetName val="24_05_0715"/>
      <sheetName val="25_05_0715"/>
      <sheetName val="26_05_0715"/>
      <sheetName val="28_05_0715"/>
      <sheetName val="29_05_0715"/>
      <sheetName val="30_05_0715"/>
      <sheetName val="31_05_0715"/>
      <sheetName val="So_Do31"/>
      <sheetName val="KTTSCD_-_DLNA31"/>
      <sheetName val="lapdat_TB_31"/>
      <sheetName val="TNghiªm_TB_31"/>
      <sheetName val="VËt_liÖu31"/>
      <sheetName val="Lap_®at_®iÖn31"/>
      <sheetName val="TNghiÖm_VL31"/>
      <sheetName val="th_31"/>
      <sheetName val="tien_luong31"/>
      <sheetName val="mau_kiem_ke31"/>
      <sheetName val="quyet_toan_HD_200031"/>
      <sheetName val="quyet_toan_hoa_don_200131"/>
      <sheetName val="kiem_ke_hoa_don_200131"/>
      <sheetName val="QUY_III_0231"/>
      <sheetName val="QUY_IV_0231"/>
      <sheetName val="QUYET_TOAN_0231"/>
      <sheetName val="CVden_ngoai_TCT_(1)31"/>
      <sheetName val="CV_den_ngoai_TCT_(2)31"/>
      <sheetName val="CV_den_ngoai_TCT_(3)31"/>
      <sheetName val="QDcua_TGD31"/>
      <sheetName val="QD_cua_HDQT31"/>
      <sheetName val="QD_cua_HDQT_(2)31"/>
      <sheetName val="CV_di_ngoai_tong31"/>
      <sheetName val="CV_di_ngoai_tong_(2)31"/>
      <sheetName val="To_trinh31"/>
      <sheetName val="Giao_nhiem_vu31"/>
      <sheetName val="QDcua_TGD_(2)31"/>
      <sheetName val="Thong_tu31"/>
      <sheetName val="CV_di_trong__tong31"/>
      <sheetName val="nghi_dinh-CP31"/>
      <sheetName val="CV_den_trong_tong31"/>
      <sheetName val="Cong_cu31"/>
      <sheetName val="Cong_D7531"/>
      <sheetName val="Cong_D10031"/>
      <sheetName val="Cong_D15031"/>
      <sheetName val="Cong_2D15031"/>
      <sheetName val="Cong_ban_0,7x0,731"/>
      <sheetName val="Cong_ban_0,8x0,831"/>
      <sheetName val="Cong_ban_1x131"/>
      <sheetName val="Cong_ban_1x1,231"/>
      <sheetName val="Cong_ban_1,5x1,531"/>
      <sheetName val="Cong_ban_2x1,531"/>
      <sheetName val="Cong_ban_2x231"/>
      <sheetName val="Cot_thep31"/>
      <sheetName val="Km277_31"/>
      <sheetName val="Op_mai_27431"/>
      <sheetName val="Op_mai_27531"/>
      <sheetName val="Op_mai_27631"/>
      <sheetName val="Op_mai_27731"/>
      <sheetName val="Op_mai_27831"/>
      <sheetName val="Op_mai_27931"/>
      <sheetName val="Op_mai_28059"/>
      <sheetName val="Op_mai_28131"/>
      <sheetName val="Op_mai_28231"/>
      <sheetName val="Op_mai_28331"/>
      <sheetName val="Op_mai_28431"/>
      <sheetName val="Op_mai31"/>
      <sheetName val="Tong_hop17"/>
      <sheetName val="Tong_hop_(2)31"/>
      <sheetName val="Km274_-_Km27531"/>
      <sheetName val="Km275_-_Km27631"/>
      <sheetName val="Km276_-_Km27731"/>
      <sheetName val="Km277_-_Km27831"/>
      <sheetName val="Km278_-_Km27931"/>
      <sheetName val="Km279_-_Km28031"/>
      <sheetName val="Km280_-_Km28131"/>
      <sheetName val="Km281_-_Km28231"/>
      <sheetName val="Km282_-_Km28331"/>
      <sheetName val="Km283_-_Km28431"/>
      <sheetName val="Km284_-_Km28531"/>
      <sheetName val="Tong_hop_Op_mai31"/>
      <sheetName val="Km277_-_Km278_31"/>
      <sheetName val="Tong_hop_Matduong31"/>
      <sheetName val="Kluong_phu31"/>
      <sheetName val="Lan_can31"/>
      <sheetName val="Ho_lan31"/>
      <sheetName val="Coc_tieu31"/>
      <sheetName val="Bien_bao31"/>
      <sheetName val="T_731"/>
      <sheetName val="T_831"/>
      <sheetName val="T8_(2)31"/>
      <sheetName val="T_931"/>
      <sheetName val="T_1031"/>
      <sheetName val="T_1131"/>
      <sheetName val="T_1231"/>
      <sheetName val="T11_31"/>
      <sheetName val="5_nam_(tach)31"/>
      <sheetName val="5_nam_(tach)_(2)31"/>
      <sheetName val="KH_200331"/>
      <sheetName val="TH_Ky_Anh31"/>
      <sheetName val="Sheet2_(2)31"/>
      <sheetName val="TK_11231"/>
      <sheetName val="TK_13131"/>
      <sheetName val="TK_14131"/>
      <sheetName val="TK_15331"/>
      <sheetName val="TK_21131"/>
      <sheetName val="TK_24231"/>
      <sheetName val="TK_33431"/>
      <sheetName val="TK_51131"/>
      <sheetName val="TK_51531"/>
      <sheetName val="TK_91131"/>
      <sheetName val="TK_15431"/>
      <sheetName val="TK_63231"/>
      <sheetName val="KQKD02-2_(2)31"/>
      <sheetName val="KQKD-2_(2)31"/>
      <sheetName val="KQKD_thu200431"/>
      <sheetName val="tæng_hîp31"/>
      <sheetName val="GS01-chi_TM31"/>
      <sheetName val="GS02-thu_TM31"/>
      <sheetName val="GS03-thu_TGNH31"/>
      <sheetName val="GS04-chi_TGNH31"/>
      <sheetName val="GS06-X_kho31"/>
      <sheetName val="GS08-B_hµng31"/>
      <sheetName val="GS09-k_c_VAT_DV31"/>
      <sheetName val="GS10-lai_tien_vay31"/>
      <sheetName val="GS11-_tÝnh_KHTSC§31"/>
      <sheetName val="phan_tich_DG31"/>
      <sheetName val="gia_vat_lieu31"/>
      <sheetName val="gia_xe_may31"/>
      <sheetName val="gia_nhan_cong31"/>
      <sheetName val="kl_m_m_d31"/>
      <sheetName val="kl_vt_tho31"/>
      <sheetName val="kl_dat31"/>
      <sheetName val="xin_kinh_phi31"/>
      <sheetName val="lan_trai31"/>
      <sheetName val="thuoc_no31"/>
      <sheetName val="so_thuc_pham31"/>
      <sheetName val="TH__goi_4-x31"/>
      <sheetName val="Tong_hop_xuat_kho_nvl31"/>
      <sheetName val="Xuat_kho31"/>
      <sheetName val="Tong_hop_so_lieu_tai_nhap_kho31"/>
      <sheetName val="tai_nhap_kho31"/>
      <sheetName val="Nhap_kho31"/>
      <sheetName val="Tong_ket_nhap_kho31"/>
      <sheetName val="Tong_ket31"/>
      <sheetName val="cac_ma_can_huy31"/>
      <sheetName val="Hang_hong31"/>
      <sheetName val="Tham_khao31"/>
      <sheetName val="hang_khong_co_packing31"/>
      <sheetName val="Du_lich31"/>
      <sheetName val="FORM_hc31"/>
      <sheetName val="FORM_pc31"/>
      <sheetName val="xnt_1_CP31"/>
      <sheetName val="xnt_2_cp31"/>
      <sheetName val="xnt_3_CP31"/>
      <sheetName val="xnt_4_CP31"/>
      <sheetName val="BC_tuan131"/>
      <sheetName val="BC_tuan231"/>
      <sheetName val="BC_tuan331"/>
      <sheetName val="BC_tuan431"/>
      <sheetName val="DSo_NVBH31"/>
      <sheetName val="CV_den_trong_to聮g31"/>
      <sheetName val="Oð_mai_27931"/>
      <sheetName val="Tong_hopQ48-131"/>
      <sheetName val="Tong_hop_QL48_-_231"/>
      <sheetName val="Tong_hop_QL4731"/>
      <sheetName val="Tong_hop_QL48_-_331"/>
      <sheetName val="Chi_tiet_don_gia_khoi_phuc31"/>
      <sheetName val="Du_toan_chi_tiet_coc_nuoc31"/>
      <sheetName val="Du_toan_chi_tiet_coc31"/>
      <sheetName val="Phan_tich_don_gia_chi_tiet31"/>
      <sheetName val="Nhap_don_gia_VL_dia_phuong31"/>
      <sheetName val="Luong_mot_ngay_cong_xay_lap31"/>
      <sheetName val="Luong_mot_ngay_cong_khao_sat31"/>
      <sheetName val="Coc_631"/>
      <sheetName val="Deo_nai31"/>
      <sheetName val="CKD_than31"/>
      <sheetName val="CTT_Thong_nhat31"/>
      <sheetName val="CTT_Nui_beo31"/>
      <sheetName val="CTT_cao_son31"/>
      <sheetName val="CTT_Khe_cham31"/>
      <sheetName val="XNxlva_sxthanKCII31"/>
      <sheetName val="Cam_Y_ut_KC31"/>
      <sheetName val="CTxay_lap_mo_CP31"/>
      <sheetName val="CTdo_luong_GDSP31"/>
      <sheetName val="Dong_bac31"/>
      <sheetName val="Cac_cang_UT_mua_than_Dong_bac31"/>
      <sheetName val="cua_hang_vtu31"/>
      <sheetName val="Khach_hang_le_31"/>
      <sheetName val="nhat_ky_531"/>
      <sheetName val="cac_cong_ty_van_tai31"/>
      <sheetName val="Xaylap_31"/>
      <sheetName val="Nhan_cong31"/>
      <sheetName val="xdcb_01-200331"/>
      <sheetName val="XN_131"/>
      <sheetName val="CT_XN131"/>
      <sheetName val="CT_XNCK31"/>
      <sheetName val="S_hai31"/>
      <sheetName val="CT_N0231"/>
      <sheetName val="C_Sap_CT331"/>
      <sheetName val="CT_Csap_CT331"/>
      <sheetName val="Quan_trac31"/>
      <sheetName val="CS_LB31"/>
      <sheetName val="88_HBT31"/>
      <sheetName val="CT_69II31"/>
      <sheetName val="37_HV31"/>
      <sheetName val="CT_VPCP_6tang31"/>
      <sheetName val="Son_nha_kinh_VPCP31"/>
      <sheetName val="CT_VPCP_son31"/>
      <sheetName val="CT_HMVPCP31"/>
      <sheetName val="BAO_CAO_AN31"/>
      <sheetName val="Ton_31_131"/>
      <sheetName val="NhapT_231"/>
      <sheetName val="Xuat_T_231"/>
      <sheetName val="Ton_28_231"/>
      <sheetName val="H_Tra31"/>
      <sheetName val="Hang_CTY_TRA_LAI31"/>
      <sheetName val="Hang_NV_Tra_Lai31"/>
      <sheetName val="Km27'_-_Km27831"/>
      <sheetName val="Thang10-2002_31"/>
      <sheetName val="Sheet1_(3)31"/>
      <sheetName val="Song_ban_0,7x0,731"/>
      <sheetName val="Cong_ban_0,8x_,831"/>
      <sheetName val="Km283_-_Jm28431"/>
      <sheetName val="Bao_cao_KQTH_quy_hoach_13531"/>
      <sheetName val="cocB40_5B31"/>
      <sheetName val="cocD50_9A31"/>
      <sheetName val="cocD75_1631"/>
      <sheetName val="coc_B80_TD2531"/>
      <sheetName val="P27_B8031"/>
      <sheetName val="Coc23_B8031"/>
      <sheetName val="cong_B80_C431"/>
      <sheetName val="VÃt_liÖu31"/>
      <sheetName val="XNxlva_sxthanKCIÉ31"/>
      <sheetName val="T[_13131"/>
      <sheetName val="TL33-13_1431"/>
      <sheetName val="TL033_,2,431"/>
      <sheetName val="TL_0331,231"/>
      <sheetName val="Lap_®at_®hÖn31"/>
      <sheetName val="ct_luong_31"/>
      <sheetName val="Nhap_6T31"/>
      <sheetName val="baocaochinh(qui1_05)_(DC)31"/>
      <sheetName val="Ctuluongq_1_0531"/>
      <sheetName val="BANG_PHAN_BO_qui1_05(DC)31"/>
      <sheetName val="BANG_PHAN_BO_quiII_0531"/>
      <sheetName val="bao_cac_cinh_Qui_II-200531"/>
      <sheetName val="QD_c5a_HDQT_(2)31"/>
      <sheetName val="So_lieu31"/>
      <sheetName val="tt_chu_dong31"/>
      <sheetName val="Tinh_j+cvi31"/>
      <sheetName val="Tinh_MoP31"/>
      <sheetName val="giai_he_231"/>
      <sheetName val="Khac_DP31"/>
      <sheetName val="Khoi_than_31"/>
      <sheetName val="For_Summary31"/>
      <sheetName val="For_Summary(KG)31"/>
      <sheetName val="PP_Cloth31"/>
      <sheetName val="Mix-PP_Cloth31"/>
      <sheetName val="Material_Price-PP31"/>
      <sheetName val="Thang_0731"/>
      <sheetName val="k,_vt_tho31"/>
      <sheetName val="Km280_࠭_Km28131"/>
      <sheetName val="mua_vao31"/>
      <sheetName val="chi_phi_31"/>
      <sheetName val="ban_ra_10%31"/>
      <sheetName val="[PNT-P3_xlsUTong_hop_(2)31"/>
      <sheetName val="Km276_-_Ke27731"/>
      <sheetName val="[PNT-P3_xlsUKm279_-_Km28031"/>
      <sheetName val="Ban_pha_231"/>
      <sheetName val="ESTI_31"/>
      <sheetName val="Don_gia31"/>
      <sheetName val="Nhap_du_lieu31"/>
      <sheetName val="7000_00031"/>
      <sheetName val="Tong_(op31"/>
      <sheetName val="Coc_4ieu31"/>
      <sheetName val="Giao_nhÿÿÿÿvu31"/>
      <sheetName val="K-280_-_Km28131"/>
      <sheetName val="Xa9lap_31"/>
      <sheetName val="K43+0_00_-_338_Trai31"/>
      <sheetName val="Du_tnan_chi_tiet_coc_nuoc31"/>
      <sheetName val="QD_cua_31"/>
      <sheetName val="K_O31"/>
      <sheetName val="xang__clc31"/>
      <sheetName val="t01_0631"/>
      <sheetName val="TNghiÖ-_VL31"/>
      <sheetName val="CV_den_trong_to?g30"/>
      <sheetName val="Km280_?_Km28130"/>
      <sheetName val="Monthly_production_actual16"/>
      <sheetName val="Cong_baj_2x1,529"/>
      <sheetName val="tt_chu_don29"/>
      <sheetName val="Progress_Register16"/>
      <sheetName val="So_TSCD29"/>
      <sheetName val="Bang_phan_bo_KH_TSCD29"/>
      <sheetName val="The_TSCD29"/>
      <sheetName val="BTH-_P_Chi_29"/>
      <sheetName val="BTH_NVL29"/>
      <sheetName val="NK_SO_CAI29"/>
      <sheetName val="The_tinh_Z29"/>
      <sheetName val="So_CFSXKD29"/>
      <sheetName val="So_TGNH_200229"/>
      <sheetName val="So_quy_TM_200229"/>
      <sheetName val="SCT_NVL29"/>
      <sheetName val="SCT_TK_13129"/>
      <sheetName val="So_theo_doi_thue_GTGT_200229"/>
      <sheetName val="BTH-_P_Thu29"/>
      <sheetName val="ၔong_hop_QL48_-_229"/>
      <sheetName val="DG_29"/>
      <sheetName val="Cong ban_1x116"/>
      <sheetName val="Cong0ban_1x1,216"/>
      <sheetName val="Mp_mai_27529"/>
      <sheetName val="Giao_nhie-_vu29"/>
      <sheetName val="Bang_VL29"/>
      <sheetName val="VL(No_V-c)29"/>
      <sheetName val="He_so29"/>
      <sheetName val="PL_Vua29"/>
      <sheetName val="Chitieu-dam_cac_loai29"/>
      <sheetName val="DG_Dam29"/>
      <sheetName val="DG_chung29"/>
      <sheetName val="VL-dac_chung29"/>
      <sheetName val="CT_1md_&amp;_dau_cong29"/>
      <sheetName val="CT_cong29"/>
      <sheetName val="dg_cong29"/>
      <sheetName val="Thue_NK29"/>
      <sheetName val="Hang_NK29"/>
      <sheetName val="Jet1-_CP_3229"/>
      <sheetName val="Jet2-_Binh_Minh_0129"/>
      <sheetName val="CVden_nw8ai_TCT_(1)29"/>
      <sheetName val="Tong_hop_ၑL48_-_229"/>
      <sheetName val="FORM_jc29"/>
      <sheetName val="Diem_mon_hoc29"/>
      <sheetName val="Tong_hop_diem29"/>
      <sheetName val="HoTen-khong_duoc_xoa29"/>
      <sheetName val="Cong_ban_0,7p0,729"/>
      <sheetName val="Km275_-_Ke27629"/>
      <sheetName val="Km280_-_Km2(129"/>
      <sheetName val="Km282_-_Kl28329"/>
      <sheetName val="Tong_hop_Op_m!i29"/>
      <sheetName val="GS08)B_hµng29"/>
      <sheetName val="Giao_nhiem_fu29"/>
      <sheetName val="O0_mai_27929"/>
      <sheetName val="5_nam_(tac`)_(2)29"/>
      <sheetName val="D%o_nai29"/>
      <sheetName val="CTT_cao_so_29"/>
      <sheetName val="XNxlva_sxdhanKCII29"/>
      <sheetName val="Khach_iang_le_29"/>
      <sheetName val="[PNT-P3_xlsѝKQKDKT'04-129"/>
      <sheetName val="Tong_hopQ48­129"/>
      <sheetName val="Tong_hop$Op_mai29"/>
      <sheetName val="?ong_hop_QL48_-_228"/>
      <sheetName val="QDcea_TGD_(2)29"/>
      <sheetName val="Tkng_hop_QL48_-_229"/>
      <sheetName val="Ho_la_29"/>
      <sheetName val="Tong_hnp_QL4729"/>
      <sheetName val="Cac_cang_UT_mua_thal_Dong_bac29"/>
      <sheetName val="PNghiÖm_VL17"/>
      <sheetName val="Ther_cao_29"/>
      <sheetName val="So_NVL29"/>
      <sheetName val="Nhat_ký_chung29"/>
      <sheetName val="So_13129"/>
      <sheetName val="So_33129"/>
      <sheetName val="So_13329"/>
      <sheetName val="So_333129"/>
      <sheetName val="So_33429"/>
      <sheetName val="So_91129"/>
      <sheetName val="So_42129"/>
      <sheetName val="FUONDER_TAN_UYEN_T1228"/>
      <sheetName val="_CHIEU_XA__T0128"/>
      <sheetName val="ANH_KHANH_DONG_NAI_T12_(2)28"/>
      <sheetName val="XANG_DAU_K528"/>
      <sheetName val="ANH_HAI_T0128"/>
      <sheetName val="NAVITRAN_T128"/>
      <sheetName val="VAN_PHU_T0128"/>
      <sheetName val="DUONG_BDT_11__823282ms_Hao28"/>
      <sheetName val="MTP_WS_9_May_201129"/>
      <sheetName val="WS_for_MRP_25_Aug29"/>
      <sheetName val="WS_for_MRP_15_Sept29"/>
      <sheetName val="WS_for_MRP_29_Sept29"/>
      <sheetName val="WS_for_MRP_13_Oct29"/>
      <sheetName val="WS_for_MRP_27_Oct29"/>
      <sheetName val="WS_for_MRP_10_Nov29"/>
      <sheetName val="WS_for_MRP_8_Dec-REV29"/>
      <sheetName val="WS_for_MRP_21_Dec29"/>
      <sheetName val="WS_for_MRP_5_Jan29"/>
      <sheetName val="WS_for_MRP_18_Jan29"/>
      <sheetName val="WS_for_MRP_9_Feb29"/>
      <sheetName val="WS_for_MRP_23_Feb29"/>
      <sheetName val="WS_for_MRP_8_Mar29"/>
      <sheetName val="Compared_TT-LT29"/>
      <sheetName val="Export_FC29"/>
      <sheetName val="So_sanh_voi_bang_sang_nay_gui29"/>
      <sheetName val="[PNT-P3_xls?KQKDKT'04-129"/>
      <sheetName val="Tkng_hop_QL48_-_29"/>
      <sheetName val="Op?mai_28029"/>
      <sheetName val="QD_cua_HDQ²??)29"/>
      <sheetName val="QD_cua_HDQ²??€)29"/>
      <sheetName val="MTO_REV_2(ARMOR)29"/>
      <sheetName val="Tong_ket_nhap_kh¸29"/>
      <sheetName val="Tong_ket_nhap_kh529"/>
      <sheetName val="Tong_ket_nhap_khÈ29"/>
      <sheetName val="Tkng_hop_QL48_-_529"/>
      <sheetName val="TH_Ky_Afh29"/>
      <sheetName val="Cong_ban_1,5_x005f_x0013__x005f_x0000_28"/>
      <sheetName val="Tong_ket_nhap_khà29"/>
      <sheetName val="Tong_ket_nhap_kh29"/>
      <sheetName val="Tong_ket_nhap_khÐ29"/>
      <sheetName val="Tong_ket_nhap_khX29"/>
      <sheetName val="Tong_ket_nhap_kh(29"/>
      <sheetName val="Tong_ket_nhap_kh29"/>
      <sheetName val="Tong_ket_nhap_kh°29"/>
      <sheetName val="Tong_ket_nhap_kh29"/>
      <sheetName val="Tong_ket_nhap_khø29"/>
      <sheetName val="Tong_ket_nhap_kh@29"/>
      <sheetName val="Tong_ket_nhap_kh¨29"/>
      <sheetName val="Tong_ket_nhap_khH29"/>
      <sheetName val="Cong_&quot;an_0,7x0,729"/>
      <sheetName val="Tong_ket_nhap_kh29"/>
      <sheetName val="Tong_ket_nhap_khp29"/>
      <sheetName val="Part_Name_&amp;_Model29"/>
      <sheetName val="Tong_ket_nhap_kh;29"/>
      <sheetName val="Tong_ket_nhap_khþ29"/>
      <sheetName val="Tong_ket_nhap_kh029"/>
      <sheetName val="P_I29"/>
      <sheetName val="Tong_ket_nhap_kh_29"/>
      <sheetName val="Tong_ket_nhap_kh829"/>
      <sheetName val="Tong_ket_nhap_khª29"/>
      <sheetName val="Tong_ket_nhap_kh`29"/>
      <sheetName val="Tong_ket_nhap_kh29"/>
      <sheetName val="Cong_ban_1,5„—謀29"/>
      <sheetName val="Tong_ket_nhap_khB29"/>
      <sheetName val="T__13128"/>
      <sheetName val="_PNT-P3_xlsUTong_hop_(2)28"/>
      <sheetName val="_PNT-P3_xlsUKm279_-_Km28028"/>
      <sheetName val="CV_den_trong_to_g28"/>
      <sheetName val="QD_cua_HDQ²28"/>
      <sheetName val="Km280___Km28128"/>
      <sheetName val="_PNT-P3_xlsѝKQKDKT'04-128"/>
      <sheetName val="_âO29"/>
      <sheetName val="_âOŽ29"/>
      <sheetName val="Cong_ban_1,5_x005f_x005f_x005f_x0013__x28"/>
      <sheetName val="Op_mai_2_x005f_x000c_28"/>
      <sheetName val="Cong_ban_1,5_x005f_x0013_28"/>
      <sheetName val="Km_x005f_x0012_77_28"/>
      <sheetName val="Op_mai_28060"/>
      <sheetName val="QD_cua_HDQ²__)28"/>
      <sheetName val="QD_cua_HDQ²__€)28"/>
      <sheetName val="_PNT-P3_xls_KQKDKT'04-128"/>
      <sheetName val="Nov19_Plan28"/>
      <sheetName val="CKTANDINHT1_782346_Huong_(2)28"/>
      <sheetName val="UNZAT01743972-_Phuong(vp)_(2)28"/>
      <sheetName val="LONGVANT12_759469_Ms_Van_(2)28"/>
      <sheetName val="GO_THUAN_AN_T_01_784026_(2)28"/>
      <sheetName val="COMPOSIITE_SAI_SON_T_1(2)28"/>
      <sheetName val="PEMARAT01_(2)28"/>
      <sheetName val="SYSTEMT1_780851-Ms_thao_(2)28"/>
      <sheetName val="PUKYONG_T128"/>
      <sheetName val="ASIAPAINT_T1128"/>
      <sheetName val="SEUNGBO_T11_782173_Ms_Suong_(37"/>
      <sheetName val="_CHAN_NUOIT12750622_Ms_Tinh_(37"/>
      <sheetName val="NS_t01784465_Ms_quyen_(2)28"/>
      <sheetName val="POMINAT01__(2)28"/>
      <sheetName val="COTTOT01_711018_Ms_nuong_(2)28"/>
      <sheetName val="SuBINHDUONGT_01_28"/>
      <sheetName val="MHET1_784028_lan_anh_(2)28"/>
      <sheetName val="UNZA(xuong)T11743972_phuong_(37"/>
      <sheetName val="KIKIT1_784453Ms_Chau__(2)28"/>
      <sheetName val="ASEFOODT_01(vp)_(2)28"/>
      <sheetName val="NAMKIMT12__MS_(2)28"/>
      <sheetName val="KORYOT_T_12_(2)28"/>
      <sheetName val="NHAT_DONG_T1_817035_msDung_(228"/>
      <sheetName val="_COMPASST_01784933_ms_Dung_(228"/>
      <sheetName val="HA_LONG_T12(2)28"/>
      <sheetName val="MBT_T01_(2)28"/>
      <sheetName val="CLARIAN_T1_(2)28"/>
      <sheetName val="URCT_1_767025_Ms_Mai_(2)28"/>
      <sheetName val="bao_cao_t_01_(2)28"/>
      <sheetName val="Cong_ban_1,5_x005f_x0013__28"/>
      <sheetName val="Op_mai_2_x005f_x000c__x005f_x0000_28"/>
      <sheetName val="Op_mai_2_x005f_x005f_x005f_x000c__x005f_x005f_x28"/>
      <sheetName val="Tong_ket_nhap_kh¬29"/>
      <sheetName val="Tong_ket_nhap_khÜ29"/>
      <sheetName val="Tong_ket_nhap_khl29"/>
      <sheetName val="Op_mai_2_x005f_x005f_x005f_x005f_x005f_x005f_x056"/>
      <sheetName val="Cong_ban_1,5_x005f_x005f_x005f_x005f_x029"/>
      <sheetName val="Op_mai_2_x005f_x005f_x005f_x000c_28"/>
      <sheetName val="Cong_ban_1,5_x005f_x005f_x005f_x0013_28"/>
      <sheetName val="Km_x005f_x005f_x005f_x0012_77_28"/>
      <sheetName val="MTO_REV_029"/>
      <sheetName val="7_THAI_NGUYEN28"/>
      <sheetName val="INPUT_DATA28"/>
      <sheetName val="PDcua_TGD28"/>
      <sheetName val="CV_di_ngoai_tnng_(2)28"/>
      <sheetName val="Tk_triNh28"/>
      <sheetName val="Gian_nhiem_vu28"/>
      <sheetName val="QD!ua_TGD_(2)28"/>
      <sheetName val="Tuongcha_28"/>
      <sheetName val="5_lam_(tach)_(2)28"/>
      <sheetName val="TK_13428"/>
      <sheetName val="Tong_hop_Mctduong28"/>
      <sheetName val="Op_mai_2_x005f_x005f_x005f_x005f_x005f_x005f_x057"/>
      <sheetName val="TLC設定_(2)28"/>
      <sheetName val="Cong_ban_1,5„—԰15"/>
      <sheetName val="dongia_(2)16"/>
      <sheetName val="8__Painting_&amp;_Alumite17"/>
      <sheetName val="Tong_ket_nhap_kh16"/>
      <sheetName val="Tong_ket_nhap_kh&lt;16"/>
      <sheetName val="FORM_(c16"/>
      <sheetName val="02_05_0716"/>
      <sheetName val="03_05_0716"/>
      <sheetName val="04_05_0716"/>
      <sheetName val="05_05_0716"/>
      <sheetName val="06_05_0716"/>
      <sheetName val="07_05_0716"/>
      <sheetName val="08_05_0716"/>
      <sheetName val="09_05_0716"/>
      <sheetName val="10_05_0716"/>
      <sheetName val="11_05_0716"/>
      <sheetName val="12_05_0716"/>
      <sheetName val="14_05_0716"/>
      <sheetName val="15_05_0716"/>
      <sheetName val="16_05_0716"/>
      <sheetName val="17_05_0716"/>
      <sheetName val="18_05_0716"/>
      <sheetName val="19_05_0716"/>
      <sheetName val="21_05_0716"/>
      <sheetName val="22_05_0716"/>
      <sheetName val="23_05_0716"/>
      <sheetName val="24_05_0716"/>
      <sheetName val="25_05_0716"/>
      <sheetName val="26_05_0716"/>
      <sheetName val="28_05_0716"/>
      <sheetName val="29_05_0716"/>
      <sheetName val="30_05_0716"/>
      <sheetName val="31_05_0716"/>
      <sheetName val="Summarise"/>
      <sheetName val="PNT-Ø©3e"/>
      <sheetName val="CVden_ngoai_TCT_(1)32"/>
      <sheetName val="CV_den_ngoai_TCT_(2)32"/>
      <sheetName val="CV_den_ngoai_TCT_(3)32"/>
      <sheetName val="QDcua_TGD32"/>
      <sheetName val="QD_cua_HDQT32"/>
      <sheetName val="QD_cua_HDQT_(2)32"/>
      <sheetName val="CV_di_ngoai_tong32"/>
      <sheetName val="CV_di_ngoai_tong_(2)32"/>
      <sheetName val="To_trinh32"/>
      <sheetName val="Giao_nhiem_vu32"/>
      <sheetName val="QDcua_TGD_(2)32"/>
      <sheetName val="Thong_tu32"/>
      <sheetName val="CV_di_trong__tong32"/>
      <sheetName val="nghi_dinh-CP32"/>
      <sheetName val="CV_den_trong_tong32"/>
      <sheetName val="So_Do32"/>
      <sheetName val="KTTSCD_-_DLNA32"/>
      <sheetName val="lapdat_TB_32"/>
      <sheetName val="TNghiªm_TB_32"/>
      <sheetName val="VËt_liÖu32"/>
      <sheetName val="Lap_®at_®iÖn32"/>
      <sheetName val="TNghiÖm_VL32"/>
      <sheetName val="th_32"/>
      <sheetName val="tien_luong32"/>
      <sheetName val="T_732"/>
      <sheetName val="T_832"/>
      <sheetName val="T8_(2)32"/>
      <sheetName val="T_932"/>
      <sheetName val="T_1032"/>
      <sheetName val="T_1132"/>
      <sheetName val="T_1232"/>
      <sheetName val="T11_32"/>
      <sheetName val="tæng_hîp32"/>
      <sheetName val="GS01-chi_TM32"/>
      <sheetName val="GS02-thu_TM32"/>
      <sheetName val="GS03-thu_TGNH32"/>
      <sheetName val="GS04-chi_TGNH32"/>
      <sheetName val="GS06-X_kho32"/>
      <sheetName val="GS08-B_hµng32"/>
      <sheetName val="GS09-k_c_VAT_DV32"/>
      <sheetName val="GS10-lai_tien_vay32"/>
      <sheetName val="GS11-_tÝnh_KHTSC§32"/>
      <sheetName val="Km277_32"/>
      <sheetName val="Op_mai_27432"/>
      <sheetName val="Op_mai_27532"/>
      <sheetName val="Op_mai_27632"/>
      <sheetName val="Op_mai_27732"/>
      <sheetName val="Op_mai_27832"/>
      <sheetName val="Op_mai_27932"/>
      <sheetName val="Op_mai_28061"/>
      <sheetName val="Op_mai_28132"/>
      <sheetName val="Op_mai_28232"/>
      <sheetName val="Op_mai_28332"/>
      <sheetName val="Op_mai_28432"/>
      <sheetName val="Op_mai32"/>
      <sheetName val="5_nam_(tach)32"/>
      <sheetName val="5_nam_(tach)_(2)32"/>
      <sheetName val="KH_200332"/>
      <sheetName val="TK_11232"/>
      <sheetName val="TK_13132"/>
      <sheetName val="TK_14132"/>
      <sheetName val="TK_15332"/>
      <sheetName val="TK_21132"/>
      <sheetName val="TK_24232"/>
      <sheetName val="TK_33432"/>
      <sheetName val="TK_51132"/>
      <sheetName val="TK_51532"/>
      <sheetName val="TK_91132"/>
      <sheetName val="TK_15432"/>
      <sheetName val="TK_63232"/>
      <sheetName val="TH_Ky_Anh32"/>
      <sheetName val="Sheet2_(2)32"/>
      <sheetName val="Cong_cu32"/>
      <sheetName val="Cong_D7532"/>
      <sheetName val="Cong_D10032"/>
      <sheetName val="Cong_D15032"/>
      <sheetName val="Cong_2D15032"/>
      <sheetName val="Cong_ban_0,7x0,732"/>
      <sheetName val="Cong_ban_0,8x0,832"/>
      <sheetName val="Cong_ban_1x132"/>
      <sheetName val="Cong_ban_1x1,232"/>
      <sheetName val="Cong_ban_1,5x1,532"/>
      <sheetName val="Cong_ban_2x1,532"/>
      <sheetName val="Cong_ban_2x232"/>
      <sheetName val="Cot_thep32"/>
      <sheetName val="Tong_hop_(2)32"/>
      <sheetName val="Km274_-_Km27532"/>
      <sheetName val="Km275_-_Km27632"/>
      <sheetName val="Km276_-_Km27732"/>
      <sheetName val="Km277_-_Km27832"/>
      <sheetName val="Km278_-_Km27932"/>
      <sheetName val="Km279_-_Km28032"/>
      <sheetName val="Km280_-_Km28132"/>
      <sheetName val="Km281_-_Km28232"/>
      <sheetName val="Km282_-_Km28332"/>
      <sheetName val="Km283_-_Km28432"/>
      <sheetName val="Km284_-_Km28532"/>
      <sheetName val="Tong_hop_Op_mai32"/>
      <sheetName val="Km277_-_Km278_32"/>
      <sheetName val="Tong_hop_Matduong32"/>
      <sheetName val="Kluong_phu32"/>
      <sheetName val="Lan_can32"/>
      <sheetName val="Ho_lan32"/>
      <sheetName val="Coc_tieu32"/>
      <sheetName val="Bien_bao32"/>
      <sheetName val="mau_kiem_ke32"/>
      <sheetName val="quyet_toan_HD_200032"/>
      <sheetName val="quyet_toan_hoa_don_200132"/>
      <sheetName val="kiem_ke_hoa_don_200132"/>
      <sheetName val="QUY_III_0232"/>
      <sheetName val="QUY_IV_0232"/>
      <sheetName val="QUYET_TOAN_0232"/>
      <sheetName val="FORM_hc32"/>
      <sheetName val="FORM_pc32"/>
      <sheetName val="TH__goi_4-x32"/>
      <sheetName val="KQKD02-2_(2)32"/>
      <sheetName val="KQKD-2_(2)32"/>
      <sheetName val="KQKD_thu200432"/>
      <sheetName val="xnt_1_CP32"/>
      <sheetName val="xnt_2_cp32"/>
      <sheetName val="xnt_3_CP32"/>
      <sheetName val="xnt_4_CP32"/>
      <sheetName val="BC_tuan132"/>
      <sheetName val="BC_tuan232"/>
      <sheetName val="BC_tuan332"/>
      <sheetName val="BC_tuan432"/>
      <sheetName val="DSo_NVBH32"/>
      <sheetName val="phan_tich_DG32"/>
      <sheetName val="gia_vat_lieu32"/>
      <sheetName val="gia_xe_may32"/>
      <sheetName val="gia_nhan_cong32"/>
      <sheetName val="Tong_hopQ48-132"/>
      <sheetName val="Tong_hop_QL48_-_232"/>
      <sheetName val="Tong_hop_QL4732"/>
      <sheetName val="Tong_hop_QL48_-_332"/>
      <sheetName val="Chi_tiet_don_gia_khoi_phuc32"/>
      <sheetName val="Du_toan_chi_tiet_coc_nuoc32"/>
      <sheetName val="Du_toan_chi_tiet_coc32"/>
      <sheetName val="Phan_tich_don_gia_chi_tiet32"/>
      <sheetName val="Nhap_don_gia_VL_dia_phuong32"/>
      <sheetName val="Luong_mot_ngay_cong_xay_lap32"/>
      <sheetName val="Luong_mot_ngay_cong_khao_sat32"/>
      <sheetName val="xdcb_01-200332"/>
      <sheetName val="CV_den_trong_to聮g32"/>
      <sheetName val="kl_m_m_d32"/>
      <sheetName val="kl_vt_tho32"/>
      <sheetName val="kl_dat32"/>
      <sheetName val="xin_kinh_phi32"/>
      <sheetName val="lan_trai32"/>
      <sheetName val="thuoc_no32"/>
      <sheetName val="so_thuc_pham32"/>
      <sheetName val="Oð_mai_27932"/>
      <sheetName val="Coc_632"/>
      <sheetName val="Deo_nai32"/>
      <sheetName val="CKD_than32"/>
      <sheetName val="CTT_Thong_nhat32"/>
      <sheetName val="CTT_Nui_beo32"/>
      <sheetName val="CTT_cao_son32"/>
      <sheetName val="CTT_Khe_cham32"/>
      <sheetName val="XNxlva_sxthanKCII32"/>
      <sheetName val="Cam_Y_ut_KC32"/>
      <sheetName val="CTxay_lap_mo_CP32"/>
      <sheetName val="CTdo_luong_GDSP32"/>
      <sheetName val="Dong_bac32"/>
      <sheetName val="Cac_cang_UT_mua_than_Dong_bac32"/>
      <sheetName val="cua_hang_vtu32"/>
      <sheetName val="Khach_hang_le_32"/>
      <sheetName val="nhat_ky_532"/>
      <sheetName val="cac_cong_ty_van_tai32"/>
      <sheetName val="Xaylap_32"/>
      <sheetName val="Nhan_cong32"/>
      <sheetName val="XN_132"/>
      <sheetName val="CT_XN132"/>
      <sheetName val="CT_XNCK32"/>
      <sheetName val="S_hai32"/>
      <sheetName val="CT_N0232"/>
      <sheetName val="C_Sap_CT332"/>
      <sheetName val="CT_Csap_CT332"/>
      <sheetName val="Quan_trac32"/>
      <sheetName val="CS_LB32"/>
      <sheetName val="88_HBT32"/>
      <sheetName val="CT_69II32"/>
      <sheetName val="37_HV32"/>
      <sheetName val="CT_VPCP_6tang32"/>
      <sheetName val="Son_nha_kinh_VPCP32"/>
      <sheetName val="CT_VPCP_son32"/>
      <sheetName val="CT_HMVPCP32"/>
      <sheetName val="BAO_CAO_AN32"/>
      <sheetName val="Ton_31_132"/>
      <sheetName val="NhapT_232"/>
      <sheetName val="Xuat_T_232"/>
      <sheetName val="Ton_28_232"/>
      <sheetName val="H_Tra32"/>
      <sheetName val="Hang_CTY_TRA_LAI32"/>
      <sheetName val="Hang_NV_Tra_Lai32"/>
      <sheetName val="Km27'_-_Km27832"/>
      <sheetName val="Thang10-2002_32"/>
      <sheetName val="Sheet1_(3)32"/>
      <sheetName val="Song_ban_0,7x0,732"/>
      <sheetName val="Cong_ban_0,8x_,832"/>
      <sheetName val="Km283_-_Jm28432"/>
      <sheetName val="Bao_cao_KQTH_quy_hoach_13532"/>
      <sheetName val="cocB40_5B32"/>
      <sheetName val="cocD50_9A32"/>
      <sheetName val="cocD75_1632"/>
      <sheetName val="coc_B80_TD2532"/>
      <sheetName val="P27_B8032"/>
      <sheetName val="Coc23_B8032"/>
      <sheetName val="cong_B80_C432"/>
      <sheetName val="VÃt_liÖu32"/>
      <sheetName val="XNxlva_sxthanKCIÉ32"/>
      <sheetName val="T[_13132"/>
      <sheetName val="TL33-13_1432"/>
      <sheetName val="TL033_,2,432"/>
      <sheetName val="TL_0331,232"/>
      <sheetName val="Lap_®at_®hÖn32"/>
      <sheetName val="ct_luong_32"/>
      <sheetName val="Nhap_6T32"/>
      <sheetName val="baocaochinh(qui1_05)_(DC)32"/>
      <sheetName val="Ctuluongq_1_0532"/>
      <sheetName val="BANG_PHAN_BO_qui1_05(DC)32"/>
      <sheetName val="BANG_PHAN_BO_quiII_0532"/>
      <sheetName val="bao_cac_cinh_Qui_II-200532"/>
      <sheetName val="QD_c5a_HDQT_(2)32"/>
      <sheetName val="So_lieu32"/>
      <sheetName val="tt_chu_dong32"/>
      <sheetName val="Tinh_j+cvi32"/>
      <sheetName val="Tinh_MoP32"/>
      <sheetName val="giai_he_232"/>
      <sheetName val="Khac_DP32"/>
      <sheetName val="Khoi_than_32"/>
      <sheetName val="For_Summary32"/>
      <sheetName val="For_Summary(KG)32"/>
      <sheetName val="PP_Cloth32"/>
      <sheetName val="Mix-PP_Cloth32"/>
      <sheetName val="Material_Price-PP32"/>
      <sheetName val="Thang_0732"/>
      <sheetName val="k,_vt_tho32"/>
      <sheetName val="Km280_࠭_Km28132"/>
      <sheetName val="mua_vao32"/>
      <sheetName val="chi_phi_32"/>
      <sheetName val="ban_ra_10%32"/>
      <sheetName val="[PNT-P3_xlsUTong_hop_(2)32"/>
      <sheetName val="Km276_-_Ke27732"/>
      <sheetName val="[PNT-P3_xlsUKm279_-_Km28032"/>
      <sheetName val="Ban_pha_232"/>
      <sheetName val="ESTI_32"/>
      <sheetName val="Don_gia32"/>
      <sheetName val="Nhap_du_lieu32"/>
      <sheetName val="7000_00032"/>
      <sheetName val="Tong_(op32"/>
      <sheetName val="Coc_4ieu32"/>
      <sheetName val="K-280_-_Km28132"/>
      <sheetName val="Xa9lap_32"/>
      <sheetName val="K43+0_00_-_338_Trai32"/>
      <sheetName val="Du_tnan_chi_tiet_coc_nuoc32"/>
      <sheetName val="QD_cua_32"/>
      <sheetName val="Giao_nhÿÿÿÿvu32"/>
      <sheetName val="K_O32"/>
      <sheetName val="xang__clc32"/>
      <sheetName val="t01_0632"/>
      <sheetName val="TNghiÖ-_VL32"/>
      <sheetName val="Giao_nhie-_vu30"/>
      <sheetName val="So_TSCD30"/>
      <sheetName val="Bang_phan_bo_KH_TSCD30"/>
      <sheetName val="The_TSCD30"/>
      <sheetName val="BTH-_P_Chi_30"/>
      <sheetName val="BTH_NVL30"/>
      <sheetName val="NK_SO_CAI30"/>
      <sheetName val="The_tinh_Z30"/>
      <sheetName val="So_CFSXKD30"/>
      <sheetName val="So_TGNH_200230"/>
      <sheetName val="So_quy_TM_200230"/>
      <sheetName val="SCT_NVL30"/>
      <sheetName val="SCT_TK_13130"/>
      <sheetName val="So_theo_doi_thue_GTGT_200230"/>
      <sheetName val="BTH-_P_Thu30"/>
      <sheetName val="CV_den_trong_to?g31"/>
      <sheetName val="Ho_la_30"/>
      <sheetName val="O0_mai_27930"/>
      <sheetName val="5_nam_(tac`)_(2)30"/>
      <sheetName val="D%o_nai30"/>
      <sheetName val="CTT_cao_so_30"/>
      <sheetName val="XNxlva_sxdhanKCII30"/>
      <sheetName val="DG_30"/>
      <sheetName val="Km280_?_Km28131"/>
      <sheetName val="Khach_iang_le_30"/>
      <sheetName val="[PNT-P3_xlsѝKQKDKT'04-130"/>
      <sheetName val="Tong_hopQ48­130"/>
      <sheetName val="GS08)B_hµng30"/>
      <sheetName val="Tong_hop_ၑL48_-_230"/>
      <sheetName val="Tong_hop$Op_mai30"/>
      <sheetName val="ၔong_hop_QL48_-_230"/>
      <sheetName val="Mp_mai_27530"/>
      <sheetName val="Tkng_hop_QL48_-_230"/>
      <sheetName val="Diem_mon_hoc30"/>
      <sheetName val="Tong_hop_diem30"/>
      <sheetName val="HoTen-khong_duoc_xoa30"/>
      <sheetName val="TH_Ky_Afh30"/>
      <sheetName val="Giao_nhiem_fu30"/>
      <sheetName val="QDcea_TGD_(2)30"/>
      <sheetName val="Tong_hnp_QL4730"/>
      <sheetName val="Cong_ban_0,7p0,730"/>
      <sheetName val="Km275_-_Ke27630"/>
      <sheetName val="Km280_-_Km2(130"/>
      <sheetName val="MTP_WS_9_May_201130"/>
      <sheetName val="WS_for_MRP_25_Aug30"/>
      <sheetName val="WS_for_MRP_15_Sept30"/>
      <sheetName val="WS_for_MRP_29_Sept30"/>
      <sheetName val="WS_for_MRP_13_Oct30"/>
      <sheetName val="WS_for_MRP_27_Oct30"/>
      <sheetName val="WS_for_MRP_10_Nov30"/>
      <sheetName val="WS_for_MRP_8_Dec-REV30"/>
      <sheetName val="WS_for_MRP_21_Dec30"/>
      <sheetName val="WS_for_MRP_5_Jan30"/>
      <sheetName val="WS_for_MRP_18_Jan30"/>
      <sheetName val="WS_for_MRP_9_Feb30"/>
      <sheetName val="WS_for_MRP_23_Feb30"/>
      <sheetName val="WS_for_MRP_8_Mar30"/>
      <sheetName val="Compared_TT-LT30"/>
      <sheetName val="Export_FC30"/>
      <sheetName val="So_sanh_voi_bang_sang_nay_gui30"/>
      <sheetName val="[PNT-P3_xls?KQKDKT'04-130"/>
      <sheetName val="Tkng_hop_QL48_-_30"/>
      <sheetName val="Op?mai_28030"/>
      <sheetName val="QD_cua_HDQ²??)30"/>
      <sheetName val="QD_cua_HDQ²??€)30"/>
      <sheetName val="MTO_REV_2(ARMOR)30"/>
      <sheetName val="Ther_cao_30"/>
      <sheetName val="So_NVL30"/>
      <sheetName val="Nhat_ký_chung30"/>
      <sheetName val="So_13130"/>
      <sheetName val="So_33130"/>
      <sheetName val="So_13330"/>
      <sheetName val="So_333130"/>
      <sheetName val="So_33430"/>
      <sheetName val="So_91130"/>
      <sheetName val="So_42130"/>
      <sheetName val="Cong_baj_2x1,530"/>
      <sheetName val="Thue_NK30"/>
      <sheetName val="Hang_NK30"/>
      <sheetName val="Jet1-_CP_3230"/>
      <sheetName val="Jet2-_Binh_Minh_0130"/>
      <sheetName val="Cac_cang_UT_mua_thal_Dong_bac30"/>
      <sheetName val="CVden_nw8ai_TCT_(1)30"/>
      <sheetName val="Tong_hop_xuat_kho_nvl32"/>
      <sheetName val="Xuat_kho32"/>
      <sheetName val="Tong_hop_so_lieu_tai_nhap_kho32"/>
      <sheetName val="tai_nhap_kho32"/>
      <sheetName val="Nhap_kho32"/>
      <sheetName val="Tong_ket_nhap_kh¸30"/>
      <sheetName val="Tong_ket_nhap_kh530"/>
      <sheetName val="Tong_ket_nhap_khÈ30"/>
      <sheetName val="Tkng_hop_QL48_-_530"/>
      <sheetName val="?ong_hop_QL48_-_229"/>
      <sheetName val="Cong_ban_1,5_x005f_x0013__x005f_x0000_29"/>
      <sheetName val="Tong_ket_nhap_kho32"/>
      <sheetName val="Tong_ket32"/>
      <sheetName val="cac_ma_can_huy32"/>
      <sheetName val="Hang_hong32"/>
      <sheetName val="Tham_khao32"/>
      <sheetName val="hang_khong_co_packing32"/>
      <sheetName val="Du_lich32"/>
      <sheetName val="Km282_-_Kl28330"/>
      <sheetName val="Tong_hop_Op_m!i30"/>
      <sheetName val="Tong_ket_nhap_khà30"/>
      <sheetName val="Tong_ket_nhap_kh30"/>
      <sheetName val="Tong_ket_nhap_khÐ30"/>
      <sheetName val="Tong_ket_nhap_khX30"/>
      <sheetName val="Tong_ket_nhap_kh(30"/>
      <sheetName val="Tong_ket_nhap_kh30"/>
      <sheetName val="Tong_ket_nhap_kh°30"/>
      <sheetName val="Tong_ket_nhap_kh30"/>
      <sheetName val="Tong_ket_nhap_khø30"/>
      <sheetName val="Tong_ket_nhap_kh@30"/>
      <sheetName val="Tong_ket_nhap_kh¨30"/>
      <sheetName val="Tong_ket_nhap_khH30"/>
      <sheetName val="Bang_VL30"/>
      <sheetName val="VL(No_V-c)30"/>
      <sheetName val="He_so30"/>
      <sheetName val="PL_Vua30"/>
      <sheetName val="Chitieu-dam_cac_loai30"/>
      <sheetName val="DG_Dam30"/>
      <sheetName val="DG_chung30"/>
      <sheetName val="VL-dac_chung30"/>
      <sheetName val="CT_1md_&amp;_dau_cong30"/>
      <sheetName val="CT_cong30"/>
      <sheetName val="dg_cong30"/>
      <sheetName val="FORM_jc30"/>
      <sheetName val="Cong_&quot;an_0,7x0,730"/>
      <sheetName val="Tong_ket_nhap_kh30"/>
      <sheetName val="Tong_ket_nhap_khp30"/>
      <sheetName val="Part_Name_&amp;_Model30"/>
      <sheetName val="Tong_ket_nhap_kh;30"/>
      <sheetName val="Tong_ket_nhap_khþ30"/>
      <sheetName val="Tong_ket_nhap_kh030"/>
      <sheetName val="P_I30"/>
      <sheetName val="Tong_ket_nhap_kh_30"/>
      <sheetName val="Tong_ket_nhap_kh830"/>
      <sheetName val="tt_chu_don30"/>
      <sheetName val="FUONDER_TAN_UYEN_T1229"/>
      <sheetName val="_CHIEU_XA__T0129"/>
      <sheetName val="Tong_ket_nhap_khª30"/>
      <sheetName val="Tong_ket_nhap_kh`30"/>
      <sheetName val="Tong_ket_nhap_kh30"/>
      <sheetName val="Cong_ban_1,5„—謀30"/>
      <sheetName val="Tong_ket_nhap_khB30"/>
      <sheetName val="Tong_ket_nhap_kh¬30"/>
      <sheetName val="Tong_ket_nhap_khÜ30"/>
      <sheetName val="Tong_ket_nhap_khl30"/>
      <sheetName val="MTO_REV_030"/>
      <sheetName val="PDcua_TGD29"/>
      <sheetName val="CV_di_ngoai_tnng_(2)29"/>
      <sheetName val="Tk_triNh29"/>
      <sheetName val="Gian_nhiem_vu29"/>
      <sheetName val="QD!ua_TGD_(2)29"/>
      <sheetName val="Tuongcha_29"/>
      <sheetName val="5_lam_(tach)_(2)29"/>
      <sheetName val="TK_13429"/>
      <sheetName val="7_THAI_NGUYEN29"/>
      <sheetName val="INPUT_DATA29"/>
      <sheetName val="Op_mai_2_x005f_x000c_29"/>
      <sheetName val="Cong_ban_1,5_x005f_x0013_29"/>
      <sheetName val="Km_x005f_x0012_77_29"/>
      <sheetName val="Tong_hop_Mctduong29"/>
      <sheetName val="Cong ban_1x117"/>
      <sheetName val="Cong0ban_1x1,217"/>
      <sheetName val="PNghiÖm_VL18"/>
      <sheetName val="Tong_ket_nhap_kh17"/>
      <sheetName val="Tong_ket_nhap_kh&lt;17"/>
      <sheetName val="dongia_(2)17"/>
      <sheetName val="FORM_(c17"/>
      <sheetName val="02_05_0717"/>
      <sheetName val="03_05_0717"/>
      <sheetName val="04_05_0717"/>
      <sheetName val="05_05_0717"/>
      <sheetName val="06_05_0717"/>
      <sheetName val="07_05_0717"/>
      <sheetName val="08_05_0717"/>
      <sheetName val="09_05_0717"/>
      <sheetName val="10_05_0717"/>
      <sheetName val="11_05_0717"/>
      <sheetName val="12_05_0717"/>
      <sheetName val="14_05_0717"/>
      <sheetName val="15_05_0717"/>
      <sheetName val="16_05_0717"/>
      <sheetName val="Monthly_production_actual17"/>
      <sheetName val="CVden_n$-&amp;_TCT_(1)14"/>
      <sheetName val="Lap_®at_®hÔn14"/>
      <sheetName val="Giao_nhiem_f`14"/>
      <sheetName val="Giao_nhiem_fX14"/>
      <sheetName val="ၔong_hop_QL48_︀ᇕ԰14"/>
      <sheetName val="Giao_nhiem_fr14"/>
      <sheetName val="T__13129"/>
      <sheetName val="_PNT-P3_xlsUTong_hop_(2)29"/>
      <sheetName val="_PNT-P3_xlsUKm279_-_Km28029"/>
      <sheetName val="_âO30"/>
      <sheetName val="_âOŽ30"/>
      <sheetName val="8__Painting_&amp;_Alumite18"/>
      <sheetName val="Cong_ban_1,5_x005f_x005f_x005f_x0013__x29"/>
      <sheetName val="CV_den_trong_to_g29"/>
      <sheetName val="QD_cua_HDQ²29"/>
      <sheetName val="Km280___Km28129"/>
      <sheetName val="_PNT-P3_xlsѝKQKDKT'04-129"/>
      <sheetName val="Op_mai_28062"/>
      <sheetName val="QD_cua_HDQ²__)29"/>
      <sheetName val="QD_cua_HDQ²__€)29"/>
      <sheetName val="_PNT-P3_xls_KQKDKT'04-129"/>
      <sheetName val="Nov19_Plan29"/>
      <sheetName val="ANH_KHANH_DONG_NAI_T12_(2)29"/>
      <sheetName val="XANG_DAU_K529"/>
      <sheetName val="ANH_HAI_T0129"/>
      <sheetName val="NAVITRAN_T129"/>
      <sheetName val="VAN_PHU_T0129"/>
      <sheetName val="DUONG_BDT_11__823282ms_Hao29"/>
      <sheetName val="CKTANDINHT1_782346_Huong_(2)29"/>
      <sheetName val="UNZAT01743972-_Phuong(vp)_(2)29"/>
      <sheetName val="LONGVANT12_759469_Ms_Van_(2)29"/>
      <sheetName val="GO_THUAN_AN_T_01_784026_(2)29"/>
      <sheetName val="COMPOSIITE_SAI_SON_T_1(2)29"/>
      <sheetName val="PEMARAT01_(2)29"/>
      <sheetName val="SYSTEMT1_780851-Ms_thao_(2)29"/>
      <sheetName val="PUKYONG_T129"/>
      <sheetName val="ASIAPAINT_T1129"/>
      <sheetName val="SEUNGBO_T11_782173_Ms_Suong_(38"/>
      <sheetName val="_CHAN_NUOIT12750622_Ms_Tinh_(38"/>
      <sheetName val="NS_t01784465_Ms_quyen_(2)29"/>
      <sheetName val="POMINAT01__(2)29"/>
      <sheetName val="COTTOT01_711018_Ms_nuong_(2)29"/>
      <sheetName val="SuBINHDUONGT_01_29"/>
      <sheetName val="MHET1_784028_lan_anh_(2)29"/>
      <sheetName val="UNZA(xuong)T11743972_phuong_(38"/>
      <sheetName val="KIKIT1_784453Ms_Chau__(2)29"/>
      <sheetName val="ASEFOODT_01(vp)_(2)29"/>
      <sheetName val="NAMKIMT12__MS_(2)29"/>
      <sheetName val="KORYOT_T_12_(2)29"/>
      <sheetName val="NHAT_DONG_T1_817035_msDung_(229"/>
      <sheetName val="_COMPASST_01784933_ms_Dung_(229"/>
      <sheetName val="HA_LONG_T12(2)29"/>
      <sheetName val="MBT_T01_(2)29"/>
      <sheetName val="CLARIAN_T1_(2)29"/>
      <sheetName val="URCT_1_767025_Ms_Mai_(2)29"/>
      <sheetName val="bao_cao_t_01_(2)29"/>
      <sheetName val="Cong_ban_1,5_x005f_x0013__29"/>
      <sheetName val="Op_mai_2_x005f_x000c__x005f_x0000_29"/>
      <sheetName val="Op_mai_2_x005f_x005f_x005f_x000c__x005f_x005f_x29"/>
      <sheetName val="Op_mai_2_x005f_x005f_x005f_x005f_x005f_x005f_x058"/>
      <sheetName val="Cong_ban_1,5_x005f_x005f_x005f_x005f_x030"/>
      <sheetName val="Op_mai_2_x005f_x005f_x005f_x000c_29"/>
      <sheetName val="Cong_ban_1,5_x005f_x005f_x005f_x0013_29"/>
      <sheetName val="Km_x005f_x005f_x005f_x0012_77_29"/>
      <sheetName val="Op_mai_2_x005f_x005f_x005f_x005f_x005f_x005f_x059"/>
      <sheetName val="TLC設定_(2)29"/>
      <sheetName val="[PNT-P3_xls]XXXXX\XX14"/>
      <sheetName val="[PNT-P3_xls]\NT1MC14"/>
      <sheetName val="17_05_0717"/>
      <sheetName val="18_05_0717"/>
      <sheetName val="19_05_0717"/>
      <sheetName val="21_05_0717"/>
      <sheetName val="22_05_0717"/>
      <sheetName val="23_05_0717"/>
      <sheetName val="24_05_0717"/>
      <sheetName val="25_05_0717"/>
      <sheetName val="26_05_0717"/>
      <sheetName val="28_05_0717"/>
      <sheetName val="29_05_0717"/>
      <sheetName val="30_05_0717"/>
      <sheetName val="31_05_0717"/>
      <sheetName val="TA_-_TV14"/>
      <sheetName val="Tong_hop_?L48_-_214"/>
      <sheetName val="CHINH_LONG14"/>
      <sheetName val="CO_KHI_PHO_YEN14"/>
      <sheetName val="DUONG_HAI14"/>
      <sheetName val="in_do14"/>
      <sheetName val="KAYABA_VN_14"/>
      <sheetName val="KK_THANG_LONG14"/>
      <sheetName val="KYB_Malaisia14"/>
      <sheetName val="lam_vien_dn14"/>
      <sheetName val="NGỌC_ĐỨC14"/>
      <sheetName val="STRONG_WAY14"/>
      <sheetName val="SUMITOMO_14"/>
      <sheetName val="TOAN_HUNG14"/>
      <sheetName val="Thiên_hoá14"/>
      <sheetName val="VMEP_HT14"/>
      <sheetName val="VPIC_114"/>
      <sheetName val="CHÍNH_ĐẠT14"/>
      <sheetName val="Sheet1_(2)14"/>
      <sheetName val="OK_50105-K56F-N103-H114"/>
      <sheetName val="5010A-K56-N101_tách14"/>
      <sheetName val="Utilize_machine_yearly_201414"/>
      <sheetName val="chie԰0_"/>
      <sheetName val="chie԰0"/>
      <sheetName val="K,uon'_ph514"/>
      <sheetName val="C/c_t)eu14"/>
      <sheetName val="Bi%n_bao14"/>
      <sheetName val="std_Hànger"/>
      <sheetName val="[PNT-P3_xls]chie԰/᠀Ø"/>
      <sheetName val="[PNT-P3_xls]chie԰줍ꕥ/"/>
      <sheetName val="[PNT-P3_xls]chie԰줄ꕥ/"/>
      <sheetName val="[PNT-P3_xls]C/c_t)eu14"/>
      <sheetName val="_ong_hop_QL48_-_218"/>
      <sheetName val="Cong_ban_1,5_x005f_x0013__x0015"/>
      <sheetName val="Tai_khoan14"/>
      <sheetName val="Thuc_thanh14"/>
      <sheetName val="Chi_tientrano14"/>
      <sheetName val="KHGH_(T11)14"/>
      <sheetName val="Du_toan14"/>
      <sheetName val="dtct_cong14"/>
      <sheetName val="NL_máy14"/>
      <sheetName val="Cong_ban_1,5_x005f_x005f_x00514"/>
      <sheetName val="Op_mai_2_x005f_x000c__x0014"/>
      <sheetName val="Op_mai_2_x005f_x005f_x00014"/>
      <sheetName val="Op_mai_2_x005f_x005f_x00514"/>
      <sheetName val="[PNT-P3_xls][PNT-P3_xls][PNT-15"/>
      <sheetName val="Progress_Register17"/>
      <sheetName val="Cong_ban`1,5x1,5"/>
      <sheetName val="07-BAO_CAO_PHAN_TICH"/>
      <sheetName val="T헾⽁"/>
      <sheetName val="CV_den_trong_toÂg"/>
      <sheetName val="ၔong_hop_QL48԰1"/>
      <sheetName val="Tong_ket_nhap_kh1"/>
      <sheetName val="gia_x"/>
      <sheetName val="CV_den"/>
      <sheetName val="_ban_2x2"/>
      <sheetName val="[PNT-P3_xls]chie԰"/>
      <sheetName val="Cong_b@7"/>
      <sheetName val="Cong_b@7‡"/>
      <sheetName val="Cong_bþ"/>
      <sheetName val="Cong_b€þ˜"/>
      <sheetName val="CT_XF1"/>
      <sheetName val="GS11-_tÝnh_KHSC§"/>
      <sheetName val="Chi_tiet"/>
      <sheetName val="Quy_I"/>
      <sheetName val="Quy_II"/>
      <sheetName val="Q_IV"/>
      <sheetName val="⁋㌱Ա䭔㌱س䭔ㄠㄴ牴湯⁧琠湯౧杮楨搠湩⵨偃匀頀ᎆ"/>
      <sheetName val="⁋㌱Ա䭔㌱س䭔ㄠㄴ牴湯⁧琠湯౧杮楨搠湩⵨偃匀䈀ᅪ"/>
      <sheetName val="⁋㌱Ա䭔㌱س䭔ㄠㄴ牴湯⁧琠湯౧杮楨搠湩⵨偃匀렀቟"/>
      <sheetName val="⁋㌱Ա䭔㌱س䭔ㄠㄴ牴湯⁧琠湯౧杮楨搠湩⵨偃匀︀ᇕ"/>
      <sheetName val="BNG_PHAN_BO_quiII_05"/>
      <sheetName val="Tong_hop_ၑ闰⾽"/>
      <sheetName val="BKE_1"/>
      <sheetName val="Data sheet"/>
      <sheetName val="daywork- Tham khao"/>
      <sheetName val="DS Thai san"/>
      <sheetName val="原単位表00"/>
      <sheetName val="1次近似"/>
      <sheetName val="NHAP"/>
      <sheetName val="初期03"/>
      <sheetName val="H-07-06-03(mới)"/>
      <sheetName val="Ds thai sản"/>
      <sheetName val="_"/>
      <sheetName val="___________"/>
      <sheetName val="KHTS__2"/>
      <sheetName val="_âԯ"/>
      <sheetName val="KHTS_2"/>
      <sheetName val="__x0"/>
      <sheetName val="_______Hn_x0013__`_x0001_0~p_x0013__"/>
      <sheetName val="Cong b_x0016_¦_x0002__x0012____~p"/>
      <sheetName val="_______Hn_x0013__ˆ`_x0001_0~p_x0013__"/>
      <sheetName val="Cong b€_x0016_¦_x0002__x0012____~p"/>
      <sheetName val="Tong_hop__L48_-_2"/>
      <sheetName val="_â퀀᥮"/>
      <sheetName val="C_c_t)eu"/>
      <sheetName val="Cong_bÀ____~p"/>
      <sheetName val="_______Hn_`0~p_"/>
      <sheetName val="Cong_b¦___~p"/>
      <sheetName val="Cong_b@7___~p"/>
      <sheetName val="Cong_bÀ_—___~p"/>
      <sheetName val="_______Hn_ˆ`0~p_"/>
      <sheetName val="Cong_b€¦___~p"/>
      <sheetName val="Cong_b@7‡___~p"/>
      <sheetName val="_PNT-P3_xls_XXXXX_XX"/>
      <sheetName val="_PNT-P3_xls__NT1MC"/>
      <sheetName val="_PNT-P3_xls_chie԰쐄쭣_"/>
      <sheetName val="_PNT-P3_xls_chie԰쐂镣_"/>
      <sheetName val="_PNT-P3_xls_chie԰쐁镣_"/>
      <sheetName val="_PNT-P3_xls_C_c_t)eu"/>
      <sheetName val="PNT-QU__150#3"/>
      <sheetName val="_PNT-P3_xls__PNT-P3_xls__PNT-P3"/>
      <sheetName val="Tong_hop__L48_-_23"/>
      <sheetName val="C_c_t)eu3"/>
      <sheetName val="_PNT-P3_xls_XXXXX_XX3"/>
      <sheetName val="_PNT-P3_xls__NT1MC3"/>
      <sheetName val="_PNT-P3_xls_C_c_t)eu3"/>
      <sheetName val="_PNT-P3_xls__PNT-P3_xls__PNT-P4"/>
      <sheetName val="Tong_hop__L48_-_22"/>
      <sheetName val="C_c_t)eu2"/>
      <sheetName val="_PNT-P3_xls_XXXXX_XX2"/>
      <sheetName val="_PNT-P3_xls__NT1MC2"/>
      <sheetName val="_PNT-P3_xls_C_c_t)eu2"/>
      <sheetName val="_PNT-P3_xls__PNT-P3_xls__PNT-P2"/>
      <sheetName val="Tong_hop__L48_-_21"/>
      <sheetName val="C_c_t)eu1"/>
      <sheetName val="_PNT-P3_xls_XXXXX_XX1"/>
      <sheetName val="_PNT-P3_xls__NT1MC1"/>
      <sheetName val="_PNT-P3_xls_C_c_t)eu1"/>
      <sheetName val="_PNT-P3_xls__PNT-P3_xls__PNT-P1"/>
      <sheetName val="Tong_hop__L48_-_24"/>
      <sheetName val="C_c_t)eu4"/>
      <sheetName val="_PNT-P3_xls_XXXXX_XX4"/>
      <sheetName val="_PNT-P3_xls__NT1MC4"/>
      <sheetName val="_PNT-P3_xls_C_c_t)eu4"/>
      <sheetName val="_PNT-P3_xls__PNT-P3_xls__PNT-P5"/>
      <sheetName val="Tong_hop__L48_-_25"/>
      <sheetName val="C_c_t)eu5"/>
      <sheetName val="_PNT-P3_xls_XXXXX_XX5"/>
      <sheetName val="_PNT-P3_xls__NT1MC5"/>
      <sheetName val="_PNT-P3_xls_C_c_t)eu5"/>
      <sheetName val="_PNT-P3_xls__PNT-P3_xls__PNT-P6"/>
      <sheetName val="_ong_hop_QL48_-_219"/>
      <sheetName val="Tong_hop__L48_-_26"/>
      <sheetName val="C_c_t)eu6"/>
      <sheetName val="_PNT-P3_xls_XXXXX_XX6"/>
      <sheetName val="_PNT-P3_xls__NT1MC6"/>
      <sheetName val="_PNT-P3_xls_C_c_t)eu6"/>
      <sheetName val="_PNT-P3_xls__PNT-P3_xls__PNT-P7"/>
      <sheetName val="_ong_hop_QL48_-_220"/>
      <sheetName val="Tong_hop__L48_-_27"/>
      <sheetName val="C_c_t)eu7"/>
      <sheetName val="_PNT-P3_xls_XXXXX_XX7"/>
      <sheetName val="_PNT-P3_xls__NT1MC7"/>
      <sheetName val="_PNT-P3_xls_C_c_t)eu7"/>
      <sheetName val="_PNT-P3_xls__PNT-P3_xls__PNT-P8"/>
      <sheetName val="_ong_hop_QL48_-_221"/>
      <sheetName val="Tong_hop__L48_-_28"/>
      <sheetName val="C_c_t)eu8"/>
      <sheetName val="_PNT-P3_xls_XXXXX_XX8"/>
      <sheetName val="_PNT-P3_xls__NT1MC8"/>
      <sheetName val="_PNT-P3_xls_C_c_t)eu8"/>
      <sheetName val="_PNT-P3_xls__PNT-P3_xls__PNT-P9"/>
      <sheetName val="_ong_hop_QL48_-_222"/>
      <sheetName val="Tong_hop__L48_-_29"/>
      <sheetName val="C_c_t)eu9"/>
      <sheetName val="_PNT-P3_xls_XXXXX_XX9"/>
      <sheetName val="_PNT-P3_xls__NT1MC9"/>
      <sheetName val="_PNT-P3_xls_C_c_t)eu9"/>
      <sheetName val="_PNT-P3_xls__PNT-P3_xls__PNT-10"/>
      <sheetName val="_ong_hop_QL48_-_223"/>
      <sheetName val="Tong_hop__L48_-_210"/>
      <sheetName val="C_c_t)eu10"/>
      <sheetName val="_PNT-P3_xls_XXXXX_XX10"/>
      <sheetName val="_PNT-P3_xls__NT1MC10"/>
      <sheetName val="_PNT-P3_xls_C_c_t)eu10"/>
      <sheetName val="_PNT-P3_xls__PNT-P3_xls__PNT-11"/>
      <sheetName val="_ong_hop_QL48_-_224"/>
      <sheetName val="Tong_hop__L48_-_211"/>
      <sheetName val="C_c_t)eu11"/>
      <sheetName val="_PNT-P3_xls_XXXXX_XX11"/>
      <sheetName val="_PNT-P3_xls__NT1MC11"/>
      <sheetName val="_PNT-P3_xls_C_c_t)eu11"/>
      <sheetName val="_PNT-P3_xls__PNT-P3_xls__PNT-12"/>
      <sheetName val="_ong_hop_QL48_-_225"/>
      <sheetName val="Tong_hop__L48_-_212"/>
      <sheetName val="C_c_t)eu12"/>
      <sheetName val="_PNT-P3_xls_XXXXX_XX12"/>
      <sheetName val="_PNT-P3_xls__NT1MC12"/>
      <sheetName val="_PNT-P3_xls_C_c_t)eu12"/>
      <sheetName val="_PNT-P3_xls__PNT-P3_xls__PNT-13"/>
      <sheetName val="_ong_hop_QL48_-_226"/>
      <sheetName val="Tong_hop__L48_-_213"/>
      <sheetName val="C_c_t)eu13"/>
      <sheetName val="_PNT-P3_xls_XXXXX_XX13"/>
      <sheetName val="_PNT-P3_xls__NT1MC13"/>
      <sheetName val="_PNT-P3_xls_C_c_t)eu13"/>
      <sheetName val="_PNT-P3_xls__PNT-P3_xls__PNT-14"/>
      <sheetName val="_PNT-P3.xls__PNT-P3.xls__NT1MC"/>
      <sheetName val="_PNT-P3㿞딭䀜딨䀍딉on_31_1"/>
      <sheetName val="_PNT-P3.xls__PNT-P3.xls_XXXXX_X"/>
      <sheetName val="_â_x0005_"/>
      <sheetName val="_PNT-P3.xls_C_c_t)eu"/>
      <sheetName val="_PNT-P3.xls__PNT-P3_xls__NT1MC"/>
      <sheetName val="_PNT-P3.xls_C_c_t)eu3"/>
      <sheetName val="_PNT-P3.xls__PNT-P3_xls__NT1MC3"/>
      <sheetName val="_PNT-P3.xls_C_c_t)eu2"/>
      <sheetName val="_PNT-P3.xls__PNT-P3_xls__NT1MC2"/>
      <sheetName val="_PNT-P3.xls_C_c_t)eu1"/>
      <sheetName val="_PNT-P3.xls__PNT-P3_xls__NT1MC1"/>
      <sheetName val="_PNT-P3.xls_C_c_t)eu4"/>
      <sheetName val="_PNT-P3.xls__PNT-P3_xls__NT1MC4"/>
      <sheetName val="_PNT-P3.xls_C_c_t)eu5"/>
      <sheetName val="_PNT-P3.xls__PNT-P3_xls__NT1MC5"/>
      <sheetName val="_PNT-P3.xls_C_c_t)eu6"/>
      <sheetName val="_PNT-P3.xls__PNT-P3_xls__NT1MC6"/>
      <sheetName val="_PNT-P3.xls_C_c_t)eu7"/>
      <sheetName val="_PNT-P3.xls__PNT-P3_xls__NT1MC7"/>
      <sheetName val="_PNT-P3.xls_C_c_t)eu8"/>
      <sheetName val="_PNT-P3.xls__PNT-P3_xls__NT1MC8"/>
      <sheetName val="_PNT-P3.xls_C_c_t)eu9"/>
      <sheetName val="_PNT-P3.xls__PNT-P3_xls__NT1MC9"/>
      <sheetName val="_PNT-P3.xls_C_c_t)eu10"/>
      <sheetName val="_PNT-P3.xls_C_c_t)eu11"/>
      <sheetName val="_PNT-P3.xls_C_c_t)eu12"/>
      <sheetName val="_PNT-P3.xls_C_c_t)eu13"/>
      <sheetName val=" 原料存_NXT_NL "/>
      <sheetName val="TK42_"/>
      <sheetName val="⁋㌱Ա_䭔㌱س_䭔ㄠㄴ_x0006_牴湯⁧琠湯렐㎔뀀岥ᐍꍞ_"/>
      <sheetName val="⁋㌱Ա_䭔㌱س_䭔ㄠㄴ_x0006_牴湯⁧琠湯⠦㦗᠀㬁ᐃ艹_"/>
      <sheetName val="⁋㌱Ա_䭔㌱س_䭔ㄠㄴ_x0006_牴湯⁧琠湯㥮렀輺ᐊ_"/>
      <sheetName val="⁋㌱Ա_䭔㌱س_䭔ㄠㄴ_x0006_牴湯⁧琠湯㠓䕳耀藊ᐈ⁞0"/>
      <sheetName val="⁋㌱Ա_䭔㌱س_䭔ㄠㄴ_x0006_牴湯⁧琠湯렉䖘退Ωᐂ⁞0"/>
      <sheetName val="⁋㌱Ա_䭔㌱س_䭔ㄠㄴ_x0006_牴湯⁧琠湯԰"/>
      <sheetName val="⁋㌱Ա_䭔㌱س_䭔ㄠㄴ_x0006_牴湯⁧琠湯ᐉᵞ0"/>
      <sheetName val="⁋㌱Ա_䭔㌱س_䭔ㄠㄴ_x0006_牴湯⁧琠湯堺㪗렀⥓ᐝ콞_"/>
      <sheetName val="[PNT-P3.xls][PNT-P3.xls]XXXXX_2"/>
      <sheetName val="[PNT-P3.xls][PNT-P3.xls]chie__2"/>
      <sheetName val="[PNT-P3.xls][PNT-P3.xls]chie__3"/>
      <sheetName val="[PNT-P3.xls][PNT-P3.xls]chie__4"/>
      <sheetName val="[PNT-P3.xls][PNT-P3.xls]C_c_t_2"/>
      <sheetName val="Annual"/>
      <sheetName val="Bang tong T 11"/>
      <sheetName val="Binh"/>
      <sheetName val="huong"/>
      <sheetName val="Procimex T 11"/>
      <sheetName val="Mbac T11"/>
      <sheetName val="Luat"/>
      <sheetName val="Thong"/>
      <sheetName val="Quy"/>
      <sheetName val="Xk Lcai"/>
      <sheetName val="Xk Mlt"/>
      <sheetName val="Tong thanh toan"/>
      <sheetName val="VQS⑦-⑭"/>
      <sheetName val="VQS⑮"/>
      <sheetName val="APEAL詳細項目"/>
      <sheetName val="TOC"/>
      <sheetName val="iqs_data"/>
      <sheetName val="iqs_index"/>
      <sheetName val="新中部位"/>
      <sheetName val="BOQ-1"/>
      <sheetName val="Sheet2_x0000__x0000__x0000__x0000__x0000__x0000__x0000__x0000__x0000__x0000__x0000__x0012_[PNT-P3.xls]S"/>
      <sheetName val="trial"/>
      <sheetName val="QDcõa TGD (2)"/>
      <sheetName val="Sheet2_x005f_x0000__x005f_x0000__x005f_x0000__x00"/>
      <sheetName val="Incentive"/>
      <sheetName val="HPG_Report"/>
      <sheetName val="POLICY01"/>
      <sheetName val="POLICY02"/>
      <sheetName val="kl d_x0002_"/>
      <sheetName val="Cong ban "/>
      <sheetName val="_x0003_ha"/>
      <sheetName val="Cong ban 1,5��_x0013_"/>
      <sheetName val="Tong hop Matdu2"/>
      <sheetName val="DŃ_x0005_"/>
      <sheetName val="_x0014_M0"/>
      <sheetName val="B3_208_԰"/>
      <sheetName val="a000_x0005_"/>
      <sheetName val="chie԰_x0000_԰_x0000__x0000__x0000_"/>
      <sheetName val="luongtang12"/>
      <sheetName val="Jet_x0000_"/>
      <sheetName val="chie԰0ꠀn"/>
      <sheetName val="chie԰0"/>
      <sheetName val="chie԰0ꠀ"/>
      <sheetName val="chie԰/᠀Ø"/>
      <sheetName val="chie԰0栀I"/>
      <sheetName val="chie԰0뀀"/>
      <sheetName val="_âO"/>
      <sheetName val="5. TSCD"/>
      <sheetName val="Huong dan"/>
      <sheetName val="CV den ng2??TCT (2)"/>
      <sheetName val="[PNT-P3.xls]XXXXX\XÃ"/>
      <sheetName val="Sheet2[PNT-P3_xls]S"/>
      <sheetName val="Scenarios"/>
      <sheetName val="BETON"/>
      <sheetName val="XDCB"/>
      <sheetName val="Sản phẩm KM "/>
      <sheetName val="VT-PT"/>
      <sheetName val="PEDESB"/>
      <sheetName val="thang may-thang bộ- THỨ (2-2)"/>
      <sheetName val="Phan tich"/>
      <sheetName val="TH vat tu"/>
      <sheetName val="BIDDING-SUM"/>
      <sheetName val="BM"/>
      <sheetName val="gia vt,nc,may"/>
      <sheetName val="DS-Thuong 6T dau"/>
      <sheetName val="BG"/>
      <sheetName val="BGD"/>
      <sheetName val="KCS"/>
      <sheetName val="KD"/>
      <sheetName val="KH"/>
      <sheetName val="KT"/>
      <sheetName val="KTNL"/>
      <sheetName val="PX-SX"/>
      <sheetName val="Lcau - Lxuc"/>
      <sheetName val="THCP"/>
      <sheetName val="Dimensions"/>
      <sheetName val="I1"/>
      <sheetName val="INFO"/>
      <sheetName val="PL"/>
      <sheetName val="VAT duoc khau tru"/>
      <sheetName val="IBD"/>
      <sheetName val="Danh mục vị trí"/>
      <sheetName val="DLNS"/>
      <sheetName val="Ngày trong năm"/>
      <sheetName val="Chiet tinh dz35"/>
      <sheetName val="Financial"/>
      <sheetName val="Entries"/>
      <sheetName val="CSo"/>
      <sheetName val="Danh sach"/>
      <sheetName val="G.P."/>
      <sheetName val="gìIÏÝ_x001c_齘_x0013_龜_x0013_䀀ኀ"/>
      <sheetName val="Chuc danh"/>
      <sheetName val="ListBox"/>
      <sheetName val="Trunggian"/>
      <sheetName val="2001"/>
      <sheetName val="156nhap01"/>
      <sheetName val="[PNT-P3.xls][PNT-P3_xls]XXXXX_2"/>
      <sheetName val="[PNT-P3.xls][PNT-P3_xls]XXXXX_3"/>
      <sheetName val="[PNT-P3.xls][PNT-P3_xls]XXXXX_4"/>
      <sheetName val="[PNT-P3.xls][PNT-P3_xls]XXXXX_5"/>
      <sheetName val="[PNT-P3.xls][PNT-P3_xls]XXXXX_6"/>
      <sheetName val="[PNT-P3.xls][PNT-P3_xls]XXXXX_7"/>
      <sheetName val="[PNT-P3.xls][PNT-P3_xls]XXXXX_8"/>
      <sheetName val="[PNT-P3.xls][PNT-P3_xls]_PNT__2"/>
      <sheetName val="[PNT-P3.xls][PNT-P3.xls]_PNT__2"/>
      <sheetName val="[PNT-P3.xls][PNT-P3.xls]_PNT__3"/>
      <sheetName val="[PNT-P3.xls][PNT-P3.xls]_PNT__4"/>
      <sheetName val="[PNT-P3.xls]CV_den_ng_ai_TCT_4"/>
      <sheetName val="[PNT-P3.xls]__________________2"/>
      <sheetName val="[PNT-P3.xls]__________________3"/>
      <sheetName val="[PNT-P3.xls]__________________4"/>
      <sheetName val="[PNT-P3.xls]__________________5"/>
      <sheetName val="[PNT-P3.xls][PNT-P3_xls]XXXXX_9"/>
      <sheetName val="[PNT-P3.xls][PNT-P3_xls]_PNT__3"/>
      <sheetName val="ЯНВАРЬ"/>
      <sheetName val="Opmai 280"/>
      <sheetName val="?????????_x0006_????????????_x0006_???"/>
      <sheetName val="M pc_x0006_CamPh"/>
      <sheetName val="_x000c__x000d_"/>
      <sheetName val="_x000c__x000a_"/>
      <sheetName val="Lap ®ۨ ®iÖn"/>
      <sheetName val="Cong bÀ _x0002__x0012_~p"/>
      <sheetName val="Hn_x0013_`_x0001_0~p_x0013_"/>
      <sheetName val="Cong b_x0016_¦_x0002__x0012_~p"/>
      <sheetName val="Cong b@7_x0002__x0012_~p"/>
      <sheetName val="gia x may"/>
      <sheetName val="KHTS_x000d_2"/>
      <sheetName val="_x0005_!._x0001__x0001_ _x0004__x0008__x0002_"/>
      <sheetName val="GC190۽7,8"/>
      <sheetName val=" ban 2x2_x0008_T"/>
      <sheetName val="CV dentrong tong"/>
      <sheetName val="Cong bÀ —_x0002__x0012_~p"/>
      <sheetName val="Hn_x0013_ˆ`_x0001_0~p_x0013_"/>
      <sheetName val="Cong b€_x0016_¦_x0002__x0012_~p"/>
      <sheetName val="Cong b@7‡_x0002__x0012_~p"/>
      <sheetName val="Cong bþ_x0002__x0012_~p"/>
      <sheetName val="Cong b€þ˜_x0002__x0012_~p"/>
      <sheetName val="QD_x0001_a TGD (2)"/>
      <sheetName val="Luong m_x0004__x0011__x000f__x0004__x0003__x0004__x000a__x000d__x0008__x0004_"/>
      <sheetName val="_x0004__x0011__x000c__x000d__x0014_"/>
      <sheetName val="_x000f__x0"/>
      <sheetName val="_x000d__x0"/>
      <sheetName val="_x000c__x0"/>
      <sheetName val="ၔong hop QL48԰_x0"/>
      <sheetName val="__________x0006__"/>
      <sheetName val="⁋㌱Ա?䭔㌱س?䭔ㄠㄴ_x0006_牴湯⁧琠湯ᐃ䁞0~㠀⼘䬅◷"/>
      <sheetName val="Km277 -_x0011__x0011_"/>
      <sheetName val="Op mai276"/>
      <sheetName val="Op mai281"/>
      <sheetName val="_x000c__x0005_"/>
      <sheetName val="chie??"/>
      <sheetName val="v¤f_x0002_&amp;â_x0013_úÜ_x0013_ú"/>
      <sheetName val="_x000f__x0005_"/>
      <sheetName val="_x000f_︀ᇕ԰缀"/>
      <sheetName val="_x000f_‚竈_x0013_"/>
      <sheetName val="_x000f_‚헾】"/>
      <sheetName val="_x000c__x000d_Õ"/>
      <sheetName val="_x000f_‚眨,"/>
      <sheetName val="_x000f_‚禈."/>
      <sheetName val="_x000f_‚稸1"/>
      <sheetName val="_x000f_䠀᡿谀᡿︀"/>
      <sheetName val="Cong ban  _x0004__x0003_"/>
      <sheetName val="_x000f_툀빘ԯ"/>
      <sheetName val="_x000f_툀류ԯ"/>
      <sheetName val="_x000f_ԯ缀"/>
      <sheetName val="_x000f_ఀ᩵"/>
      <sheetName val="Sheet2_x0012_[PNT-P3.xls]S"/>
      <sheetName val="Tong hop ၑ闰⾽_x0005_"/>
      <sheetName val="COAT&amp;WRAP-QIOT_x0002__x0"/>
      <sheetName val="chieud_x0005__x00"/>
      <sheetName val="_x000f_‚嫌_x001a_"/>
      <sheetName val="chie԰0."/>
      <sheetName val="chie԰0_xd800_"/>
      <sheetName val="[PNT-P3.xls]chie԰/᠀Ø"/>
      <sheetName val="Cong bÀ _x0002__x0012__"/>
      <sheetName val="Cong b@7_x0002__x0012__"/>
      <sheetName val="Cong bÀ —_x0002__x0012__"/>
      <sheetName val="Cong b@7‡_x0002__x0012__"/>
      <sheetName val="Cong bþ_x0002__x0012__"/>
      <sheetName val="Cong b€þ˜_x0002__x0012_~"/>
      <sheetName val="Km277 -_x0011__x0"/>
      <sheetName val="Luong mot ngay cong khaosat"/>
      <sheetName val="PremierCover"/>
      <sheetName val="b?i_x0003_?r_x0013_"/>
      <sheetName val="_x000f_???"/>
      <sheetName val="?r"/>
      <sheetName val="_x000d_?O?"/>
      <sheetName val="Bang CDPS"/>
      <sheetName val="Ghi chú"/>
      <sheetName val="Graph  TAKE DR#3"/>
      <sheetName val="A6"/>
      <sheetName val="Dthu"/>
      <sheetName val="Kluong phu_x0007_Lan can_x0006_Ho lan_x0008_"/>
      <sheetName val="สรุป_6_เดือน"/>
      <sheetName val="Ghi_chú"/>
      <sheetName val="[PNT-P3_xls]C4ulu/ngq_1_05"/>
      <sheetName val="Graph__TAKE_DR#3"/>
      <sheetName val="PhatSinh"/>
      <sheetName val="tygia"/>
      <sheetName val="Op mai 2_xffff_"/>
      <sheetName val="PNT-QUOT­#3"/>
      <sheetName val="Cost Template"/>
      <sheetName val="Back Up Sheet "/>
      <sheetName val="lov-COAct"/>
      <sheetName val="lov-cspl"/>
      <sheetName val="ｺｽﾄ収益仮試算"/>
      <sheetName val="コスト体質改革"/>
      <sheetName val="Consumable Cost"/>
      <sheetName val="2002"/>
      <sheetName val="Op mai&quot;275"/>
      <sheetName val="CV fen ngoai TCT (3)"/>
      <sheetName val="vt-TBA"/>
      <sheetName val="tt/TBA"/>
      <sheetName val="tt_TBA"/>
      <sheetName val="[PNT-P3.xls]tt/TBA"/>
      <sheetName val="UNIT-II"/>
      <sheetName val="BS-203"/>
      <sheetName val="fmt"/>
      <sheetName val="PLFM01"/>
      <sheetName val="Nasik"/>
      <sheetName val="Zbad"/>
      <sheetName val="K-PIS"/>
      <sheetName val="10月"/>
      <sheetName val="sent to HO"/>
      <sheetName val="직공비"/>
      <sheetName val="CocKN1_x0005_"/>
      <sheetName val="TL 3333.3"/>
      <sheetName val="333/3.7"/>
      <sheetName val="UL333.3;.7"/>
      <sheetName val="ww&quot;gnw&quot;fon"/>
      <sheetName val="Uggoggg3"/>
      <sheetName val="gWL"/>
      <sheetName val="EDOUOU33"/>
      <sheetName val="Mo/Ugwwgwnon"/>
      <sheetName val="Ugwwgwnon"/>
      <sheetName val="Uwogg"/>
      <sheetName val="Monwnn"/>
      <sheetName val="Fow&quot;Wwoogw"/>
      <sheetName val="Fow&quot;Wwoogw*OG+"/>
      <sheetName val="UU&quot;Gnown"/>
      <sheetName val="Mo/UU&quot;Gnown"/>
      <sheetName val="Mgwgwogn&quot;Uwogg/UU"/>
      <sheetName val="Don&quot;gog"/>
      <sheetName val="Nngw&quot;fw&quot;nogw"/>
      <sheetName val="wnfo3;3337.;"/>
      <sheetName val="Gogo&quot;nnÿÿÿÿww"/>
      <sheetName val="≏㌳Գ"/>
      <sheetName val="Ungng&quot;37"/>
      <sheetName val="U33/37"/>
      <sheetName val="U;/37"/>
      <sheetName val="w;37"/>
      <sheetName val="33U"/>
      <sheetName val=";U"/>
      <sheetName val="DG3Dï7"/>
      <sheetName val="Cong baj 2x1,þ"/>
      <sheetName val="≏㌳Գ何㌳س何㌢㌷_x0006_睷湯≧眢湯౧杮潮昢湯⽮啇_x0006_圀杮睧"/>
      <sheetName val="SLOB Details"/>
      <sheetName val="สรุปประสิทธิภาพ BARI %"/>
      <sheetName val="เทียบผลจริง(ค่าแรงงาน)"/>
      <sheetName val="ปรับปรุง"/>
      <sheetName val="仕損費(No.10.3)"/>
      <sheetName val="ต้นฉบับ Line FCB 1,2 APB,PB"/>
      <sheetName val="ติดตามงาน"/>
      <sheetName val="DATA SUPPORT"/>
      <sheetName val="INDEX"/>
      <sheetName val="CompanyAtt"/>
      <sheetName val="Debt Info"/>
      <sheetName val="Old 2002"/>
      <sheetName val="pov"/>
      <sheetName val="リスト（消すな）"/>
      <sheetName val="KVBVMC (NO.4) "/>
      <sheetName val="決算出日"/>
      <sheetName val="Sheet2#2"/>
      <sheetName val="SSS"/>
      <sheetName val="生産台数"/>
      <sheetName val="ML_拠点設定"/>
      <sheetName val="AC日程"/>
      <sheetName val="HPRO(5)-A"/>
      <sheetName val="COA"/>
      <sheetName val="Drop Down Code"/>
      <sheetName val="K001 - Lead example"/>
      <sheetName val="COVER"/>
      <sheetName val="HCAPR"/>
      <sheetName val="Co info"/>
      <sheetName val="GROUPING"/>
      <sheetName val="Master"/>
      <sheetName val="Thailand"/>
      <sheetName val="CUSTOMER NAME"/>
      <sheetName val="Links"/>
      <sheetName val="AS2Lead"/>
      <sheetName val="FRT &amp; DUTY_RELEASE"/>
      <sheetName val="SAL212A Checking"/>
      <sheetName val="Help"/>
      <sheetName val="เงินกู้ธนชาติ"/>
      <sheetName val="เงินกู้ MGC"/>
      <sheetName val="損益分岐点"/>
      <sheetName val="_x000f__x0000_԰_x0000__x0000_"/>
      <sheetName val="BanTin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sheetData sheetId="209"/>
      <sheetData sheetId="210"/>
      <sheetData sheetId="211"/>
      <sheetData sheetId="212"/>
      <sheetData sheetId="213"/>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sheetData sheetId="245"/>
      <sheetData sheetId="246"/>
      <sheetData sheetId="247"/>
      <sheetData sheetId="248"/>
      <sheetData sheetId="249"/>
      <sheetData sheetId="250"/>
      <sheetData sheetId="251"/>
      <sheetData sheetId="252"/>
      <sheetData sheetId="253"/>
      <sheetData sheetId="254"/>
      <sheetData sheetId="255"/>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refreshError="1"/>
      <sheetData sheetId="279" refreshError="1"/>
      <sheetData sheetId="280" refreshError="1"/>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refreshError="1"/>
      <sheetData sheetId="340" refreshError="1"/>
      <sheetData sheetId="341" refreshError="1"/>
      <sheetData sheetId="342"/>
      <sheetData sheetId="343"/>
      <sheetData sheetId="344"/>
      <sheetData sheetId="345"/>
      <sheetData sheetId="346"/>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sheetData sheetId="365"/>
      <sheetData sheetId="366"/>
      <sheetData sheetId="367"/>
      <sheetData sheetId="368"/>
      <sheetData sheetId="369"/>
      <sheetData sheetId="370"/>
      <sheetData sheetId="371"/>
      <sheetData sheetId="372"/>
      <sheetData sheetId="373"/>
      <sheetData sheetId="374"/>
      <sheetData sheetId="375" refreshError="1"/>
      <sheetData sheetId="376" refreshError="1"/>
      <sheetData sheetId="377" refreshError="1"/>
      <sheetData sheetId="378"/>
      <sheetData sheetId="379"/>
      <sheetData sheetId="380" refreshError="1"/>
      <sheetData sheetId="381" refreshError="1"/>
      <sheetData sheetId="382" refreshError="1"/>
      <sheetData sheetId="383"/>
      <sheetData sheetId="384"/>
      <sheetData sheetId="385"/>
      <sheetData sheetId="386"/>
      <sheetData sheetId="387" refreshError="1"/>
      <sheetData sheetId="388" refreshError="1"/>
      <sheetData sheetId="389" refreshError="1"/>
      <sheetData sheetId="390" refreshError="1"/>
      <sheetData sheetId="39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sheetData sheetId="413"/>
      <sheetData sheetId="414"/>
      <sheetData sheetId="415"/>
      <sheetData sheetId="416"/>
      <sheetData sheetId="417"/>
      <sheetData sheetId="418"/>
      <sheetData sheetId="419"/>
      <sheetData sheetId="420"/>
      <sheetData sheetId="421"/>
      <sheetData sheetId="422" refreshError="1"/>
      <sheetData sheetId="423"/>
      <sheetData sheetId="424"/>
      <sheetData sheetId="425"/>
      <sheetData sheetId="426"/>
      <sheetData sheetId="427"/>
      <sheetData sheetId="428"/>
      <sheetData sheetId="429"/>
      <sheetData sheetId="430"/>
      <sheetData sheetId="431"/>
      <sheetData sheetId="432"/>
      <sheetData sheetId="433"/>
      <sheetData sheetId="434" refreshError="1"/>
      <sheetData sheetId="435" refreshError="1"/>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refreshError="1"/>
      <sheetData sheetId="536"/>
      <sheetData sheetId="537"/>
      <sheetData sheetId="538"/>
      <sheetData sheetId="539"/>
      <sheetData sheetId="540"/>
      <sheetData sheetId="541"/>
      <sheetData sheetId="542" refreshError="1"/>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refreshError="1"/>
      <sheetData sheetId="561"/>
      <sheetData sheetId="562" refreshError="1"/>
      <sheetData sheetId="563" refreshError="1"/>
      <sheetData sheetId="564"/>
      <sheetData sheetId="565" refreshError="1"/>
      <sheetData sheetId="566" refreshError="1"/>
      <sheetData sheetId="567" refreshError="1"/>
      <sheetData sheetId="568"/>
      <sheetData sheetId="569" refreshError="1"/>
      <sheetData sheetId="570" refreshError="1"/>
      <sheetData sheetId="571" refreshError="1"/>
      <sheetData sheetId="572" refreshError="1"/>
      <sheetData sheetId="573" refreshError="1"/>
      <sheetData sheetId="574" refreshError="1"/>
      <sheetData sheetId="575"/>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sheetData sheetId="586"/>
      <sheetData sheetId="587"/>
      <sheetData sheetId="588"/>
      <sheetData sheetId="589"/>
      <sheetData sheetId="590"/>
      <sheetData sheetId="591"/>
      <sheetData sheetId="592"/>
      <sheetData sheetId="593"/>
      <sheetData sheetId="594"/>
      <sheetData sheetId="595"/>
      <sheetData sheetId="596"/>
      <sheetData sheetId="597" refreshError="1"/>
      <sheetData sheetId="598"/>
      <sheetData sheetId="599"/>
      <sheetData sheetId="600" refreshError="1"/>
      <sheetData sheetId="601"/>
      <sheetData sheetId="602"/>
      <sheetData sheetId="603"/>
      <sheetData sheetId="604"/>
      <sheetData sheetId="605"/>
      <sheetData sheetId="606"/>
      <sheetData sheetId="607"/>
      <sheetData sheetId="608"/>
      <sheetData sheetId="609"/>
      <sheetData sheetId="610"/>
      <sheetData sheetId="611" refreshError="1"/>
      <sheetData sheetId="612" refreshError="1"/>
      <sheetData sheetId="613" refreshError="1"/>
      <sheetData sheetId="614" refreshError="1"/>
      <sheetData sheetId="615"/>
      <sheetData sheetId="616"/>
      <sheetData sheetId="617"/>
      <sheetData sheetId="618"/>
      <sheetData sheetId="619"/>
      <sheetData sheetId="620"/>
      <sheetData sheetId="621"/>
      <sheetData sheetId="622"/>
      <sheetData sheetId="623"/>
      <sheetData sheetId="624" refreshError="1"/>
      <sheetData sheetId="625"/>
      <sheetData sheetId="626" refreshError="1"/>
      <sheetData sheetId="627" refreshError="1"/>
      <sheetData sheetId="628" refreshError="1"/>
      <sheetData sheetId="629"/>
      <sheetData sheetId="630"/>
      <sheetData sheetId="631" refreshError="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refreshError="1"/>
      <sheetData sheetId="672" refreshError="1"/>
      <sheetData sheetId="673" refreshError="1"/>
      <sheetData sheetId="674"/>
      <sheetData sheetId="675"/>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sheetData sheetId="714"/>
      <sheetData sheetId="715"/>
      <sheetData sheetId="716"/>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refreshError="1"/>
      <sheetData sheetId="742" refreshError="1"/>
      <sheetData sheetId="743"/>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sheetData sheetId="756" refreshError="1"/>
      <sheetData sheetId="757"/>
      <sheetData sheetId="758"/>
      <sheetData sheetId="759"/>
      <sheetData sheetId="760" refreshError="1"/>
      <sheetData sheetId="761"/>
      <sheetData sheetId="762"/>
      <sheetData sheetId="763"/>
      <sheetData sheetId="764"/>
      <sheetData sheetId="765"/>
      <sheetData sheetId="766" refreshError="1"/>
      <sheetData sheetId="767" refreshError="1"/>
      <sheetData sheetId="768" refreshError="1"/>
      <sheetData sheetId="769"/>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sheetData sheetId="877"/>
      <sheetData sheetId="878"/>
      <sheetData sheetId="879"/>
      <sheetData sheetId="880"/>
      <sheetData sheetId="881"/>
      <sheetData sheetId="882" refreshError="1"/>
      <sheetData sheetId="883" refreshError="1"/>
      <sheetData sheetId="884" refreshError="1"/>
      <sheetData sheetId="885" refreshError="1"/>
      <sheetData sheetId="886"/>
      <sheetData sheetId="887" refreshError="1"/>
      <sheetData sheetId="888" refreshError="1"/>
      <sheetData sheetId="889" refreshError="1"/>
      <sheetData sheetId="890" refreshError="1"/>
      <sheetData sheetId="89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refreshError="1"/>
      <sheetData sheetId="925" refreshError="1"/>
      <sheetData sheetId="926" refreshError="1"/>
      <sheetData sheetId="927" refreshError="1"/>
      <sheetData sheetId="928"/>
      <sheetData sheetId="929"/>
      <sheetData sheetId="930"/>
      <sheetData sheetId="93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sheetData sheetId="969" refreshError="1"/>
      <sheetData sheetId="970"/>
      <sheetData sheetId="971" refreshError="1"/>
      <sheetData sheetId="972" refreshError="1"/>
      <sheetData sheetId="973" refreshError="1"/>
      <sheetData sheetId="974"/>
      <sheetData sheetId="975"/>
      <sheetData sheetId="976"/>
      <sheetData sheetId="977"/>
      <sheetData sheetId="978"/>
      <sheetData sheetId="979"/>
      <sheetData sheetId="980"/>
      <sheetData sheetId="981"/>
      <sheetData sheetId="982"/>
      <sheetData sheetId="983"/>
      <sheetData sheetId="984" refreshError="1"/>
      <sheetData sheetId="985" refreshError="1"/>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refreshError="1"/>
      <sheetData sheetId="1006" refreshError="1"/>
      <sheetData sheetId="1007" refreshError="1"/>
      <sheetData sheetId="1008" refreshError="1"/>
      <sheetData sheetId="1009" refreshError="1"/>
      <sheetData sheetId="1010"/>
      <sheetData sheetId="1011"/>
      <sheetData sheetId="1012"/>
      <sheetData sheetId="1013"/>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sheetData sheetId="1033"/>
      <sheetData sheetId="1034" refreshError="1"/>
      <sheetData sheetId="1035" refreshError="1"/>
      <sheetData sheetId="1036"/>
      <sheetData sheetId="1037"/>
      <sheetData sheetId="1038" refreshError="1"/>
      <sheetData sheetId="1039"/>
      <sheetData sheetId="1040"/>
      <sheetData sheetId="1041"/>
      <sheetData sheetId="1042" refreshError="1"/>
      <sheetData sheetId="1043" refreshError="1"/>
      <sheetData sheetId="1044" refreshError="1"/>
      <sheetData sheetId="1045" refreshError="1"/>
      <sheetData sheetId="1046" refreshError="1"/>
      <sheetData sheetId="1047" refreshError="1"/>
      <sheetData sheetId="1048" refreshError="1"/>
      <sheetData sheetId="1049"/>
      <sheetData sheetId="1050" refreshError="1"/>
      <sheetData sheetId="1051" refreshError="1"/>
      <sheetData sheetId="1052"/>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sheetData sheetId="1907"/>
      <sheetData sheetId="1908" refreshError="1"/>
      <sheetData sheetId="1909" refreshError="1"/>
      <sheetData sheetId="1910" refreshError="1"/>
      <sheetData sheetId="191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sheetData sheetId="1978" refreshError="1"/>
      <sheetData sheetId="1979" refreshError="1"/>
      <sheetData sheetId="1980" refreshError="1"/>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refreshError="1"/>
      <sheetData sheetId="1996"/>
      <sheetData sheetId="1997"/>
      <sheetData sheetId="1998" refreshError="1"/>
      <sheetData sheetId="1999" refreshError="1"/>
      <sheetData sheetId="2000" refreshError="1"/>
      <sheetData sheetId="2001"/>
      <sheetData sheetId="2002" refreshError="1"/>
      <sheetData sheetId="2003" refreshError="1"/>
      <sheetData sheetId="2004" refreshError="1"/>
      <sheetData sheetId="2005" refreshError="1"/>
      <sheetData sheetId="2006" refreshError="1"/>
      <sheetData sheetId="2007"/>
      <sheetData sheetId="2008"/>
      <sheetData sheetId="2009"/>
      <sheetData sheetId="2010"/>
      <sheetData sheetId="2011"/>
      <sheetData sheetId="2012" refreshError="1"/>
      <sheetData sheetId="2013" refreshError="1"/>
      <sheetData sheetId="2014"/>
      <sheetData sheetId="2015"/>
      <sheetData sheetId="2016"/>
      <sheetData sheetId="2017"/>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sheetData sheetId="2029"/>
      <sheetData sheetId="2030" refreshError="1"/>
      <sheetData sheetId="2031"/>
      <sheetData sheetId="2032"/>
      <sheetData sheetId="2033" refreshError="1"/>
      <sheetData sheetId="2034" refreshError="1"/>
      <sheetData sheetId="2035"/>
      <sheetData sheetId="2036" refreshError="1"/>
      <sheetData sheetId="2037" refreshError="1"/>
      <sheetData sheetId="2038" refreshError="1"/>
      <sheetData sheetId="2039" refreshError="1"/>
      <sheetData sheetId="2040"/>
      <sheetData sheetId="2041"/>
      <sheetData sheetId="2042"/>
      <sheetData sheetId="2043"/>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sheetData sheetId="2067" refreshError="1"/>
      <sheetData sheetId="2068" refreshError="1"/>
      <sheetData sheetId="2069"/>
      <sheetData sheetId="2070" refreshError="1"/>
      <sheetData sheetId="2071" refreshError="1"/>
      <sheetData sheetId="2072"/>
      <sheetData sheetId="2073" refreshError="1"/>
      <sheetData sheetId="2074" refreshError="1"/>
      <sheetData sheetId="2075"/>
      <sheetData sheetId="2076"/>
      <sheetData sheetId="2077"/>
      <sheetData sheetId="2078"/>
      <sheetData sheetId="2079"/>
      <sheetData sheetId="2080" refreshError="1"/>
      <sheetData sheetId="2081" refreshError="1"/>
      <sheetData sheetId="2082" refreshError="1"/>
      <sheetData sheetId="2083" refreshError="1"/>
      <sheetData sheetId="2084" refreshError="1"/>
      <sheetData sheetId="2085"/>
      <sheetData sheetId="2086" refreshError="1"/>
      <sheetData sheetId="2087" refreshError="1"/>
      <sheetData sheetId="2088" refreshError="1"/>
      <sheetData sheetId="2089"/>
      <sheetData sheetId="2090"/>
      <sheetData sheetId="209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refreshError="1"/>
      <sheetData sheetId="2587"/>
      <sheetData sheetId="2588" refreshError="1"/>
      <sheetData sheetId="2589" refreshError="1"/>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refreshError="1"/>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sheetData sheetId="3362"/>
      <sheetData sheetId="3363"/>
      <sheetData sheetId="3364"/>
      <sheetData sheetId="3365"/>
      <sheetData sheetId="3366"/>
      <sheetData sheetId="3367"/>
      <sheetData sheetId="3368"/>
      <sheetData sheetId="3369"/>
      <sheetData sheetId="3370"/>
      <sheetData sheetId="3371"/>
      <sheetData sheetId="3372"/>
      <sheetData sheetId="3373"/>
      <sheetData sheetId="3374"/>
      <sheetData sheetId="3375"/>
      <sheetData sheetId="3376"/>
      <sheetData sheetId="3377"/>
      <sheetData sheetId="3378"/>
      <sheetData sheetId="3379"/>
      <sheetData sheetId="3380"/>
      <sheetData sheetId="3381"/>
      <sheetData sheetId="3382"/>
      <sheetData sheetId="3383"/>
      <sheetData sheetId="3384"/>
      <sheetData sheetId="3385"/>
      <sheetData sheetId="3386"/>
      <sheetData sheetId="3387"/>
      <sheetData sheetId="3388"/>
      <sheetData sheetId="3389"/>
      <sheetData sheetId="3390"/>
      <sheetData sheetId="3391"/>
      <sheetData sheetId="3392"/>
      <sheetData sheetId="3393"/>
      <sheetData sheetId="3394"/>
      <sheetData sheetId="3395"/>
      <sheetData sheetId="3396"/>
      <sheetData sheetId="3397"/>
      <sheetData sheetId="3398"/>
      <sheetData sheetId="3399"/>
      <sheetData sheetId="3400"/>
      <sheetData sheetId="3401"/>
      <sheetData sheetId="3402"/>
      <sheetData sheetId="3403"/>
      <sheetData sheetId="3404"/>
      <sheetData sheetId="3405"/>
      <sheetData sheetId="3406"/>
      <sheetData sheetId="3407"/>
      <sheetData sheetId="3408"/>
      <sheetData sheetId="3409"/>
      <sheetData sheetId="3410"/>
      <sheetData sheetId="3411"/>
      <sheetData sheetId="3412"/>
      <sheetData sheetId="3413"/>
      <sheetData sheetId="3414"/>
      <sheetData sheetId="3415"/>
      <sheetData sheetId="3416"/>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sheetData sheetId="3469"/>
      <sheetData sheetId="3470"/>
      <sheetData sheetId="3471"/>
      <sheetData sheetId="3472"/>
      <sheetData sheetId="3473"/>
      <sheetData sheetId="3474"/>
      <sheetData sheetId="3475"/>
      <sheetData sheetId="3476"/>
      <sheetData sheetId="3477"/>
      <sheetData sheetId="3478"/>
      <sheetData sheetId="3479"/>
      <sheetData sheetId="3480"/>
      <sheetData sheetId="3481"/>
      <sheetData sheetId="3482"/>
      <sheetData sheetId="3483"/>
      <sheetData sheetId="3484"/>
      <sheetData sheetId="3485"/>
      <sheetData sheetId="3486"/>
      <sheetData sheetId="3487"/>
      <sheetData sheetId="3488"/>
      <sheetData sheetId="3489"/>
      <sheetData sheetId="3490"/>
      <sheetData sheetId="3491"/>
      <sheetData sheetId="3492"/>
      <sheetData sheetId="3493"/>
      <sheetData sheetId="3494"/>
      <sheetData sheetId="3495"/>
      <sheetData sheetId="3496"/>
      <sheetData sheetId="3497"/>
      <sheetData sheetId="3498"/>
      <sheetData sheetId="3499"/>
      <sheetData sheetId="3500"/>
      <sheetData sheetId="3501"/>
      <sheetData sheetId="3502"/>
      <sheetData sheetId="3503"/>
      <sheetData sheetId="3504"/>
      <sheetData sheetId="3505"/>
      <sheetData sheetId="3506"/>
      <sheetData sheetId="3507"/>
      <sheetData sheetId="3508"/>
      <sheetData sheetId="3509"/>
      <sheetData sheetId="3510"/>
      <sheetData sheetId="3511"/>
      <sheetData sheetId="3512"/>
      <sheetData sheetId="3513"/>
      <sheetData sheetId="3514"/>
      <sheetData sheetId="3515"/>
      <sheetData sheetId="3516"/>
      <sheetData sheetId="3517"/>
      <sheetData sheetId="3518"/>
      <sheetData sheetId="3519"/>
      <sheetData sheetId="3520"/>
      <sheetData sheetId="3521"/>
      <sheetData sheetId="3522"/>
      <sheetData sheetId="3523"/>
      <sheetData sheetId="3524"/>
      <sheetData sheetId="3525"/>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refreshError="1"/>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sheetData sheetId="6069"/>
      <sheetData sheetId="6070"/>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sheetData sheetId="6408"/>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sheetData sheetId="6422"/>
      <sheetData sheetId="6423"/>
      <sheetData sheetId="6424"/>
      <sheetData sheetId="6425"/>
      <sheetData sheetId="6426"/>
      <sheetData sheetId="6427"/>
      <sheetData sheetId="6428"/>
      <sheetData sheetId="6429"/>
      <sheetData sheetId="6430"/>
      <sheetData sheetId="6431"/>
      <sheetData sheetId="6432"/>
      <sheetData sheetId="6433"/>
      <sheetData sheetId="6434"/>
      <sheetData sheetId="6435"/>
      <sheetData sheetId="6436"/>
      <sheetData sheetId="6437"/>
      <sheetData sheetId="6438"/>
      <sheetData sheetId="6439"/>
      <sheetData sheetId="6440"/>
      <sheetData sheetId="6441"/>
      <sheetData sheetId="6442"/>
      <sheetData sheetId="6443"/>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sheetData sheetId="6592"/>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sheetData sheetId="6624"/>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sheetData sheetId="6683"/>
      <sheetData sheetId="6684"/>
      <sheetData sheetId="6685"/>
      <sheetData sheetId="6686"/>
      <sheetData sheetId="6687"/>
      <sheetData sheetId="6688"/>
      <sheetData sheetId="6689"/>
      <sheetData sheetId="6690"/>
      <sheetData sheetId="6691"/>
      <sheetData sheetId="6692"/>
      <sheetData sheetId="6693" refreshError="1"/>
      <sheetData sheetId="6694" refreshError="1"/>
      <sheetData sheetId="6695" refreshError="1"/>
      <sheetData sheetId="6696" refreshError="1"/>
      <sheetData sheetId="6697" refreshError="1"/>
      <sheetData sheetId="6698"/>
      <sheetData sheetId="6699"/>
      <sheetData sheetId="6700"/>
      <sheetData sheetId="6701"/>
      <sheetData sheetId="6702"/>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sheetData sheetId="6721" refreshError="1"/>
      <sheetData sheetId="6722" refreshError="1"/>
      <sheetData sheetId="6723" refreshError="1"/>
      <sheetData sheetId="6724" refreshError="1"/>
      <sheetData sheetId="6725" refreshError="1"/>
      <sheetData sheetId="6726"/>
      <sheetData sheetId="6727" refreshError="1"/>
      <sheetData sheetId="6728" refreshError="1"/>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refreshError="1"/>
      <sheetData sheetId="6743" refreshError="1"/>
      <sheetData sheetId="6744" refreshError="1"/>
      <sheetData sheetId="6745" refreshError="1"/>
      <sheetData sheetId="6746"/>
      <sheetData sheetId="6747"/>
      <sheetData sheetId="6748" refreshError="1"/>
      <sheetData sheetId="6749"/>
      <sheetData sheetId="6750" refreshError="1"/>
      <sheetData sheetId="6751" refreshError="1"/>
      <sheetData sheetId="6752" refreshError="1"/>
      <sheetData sheetId="6753"/>
      <sheetData sheetId="6754" refreshError="1"/>
      <sheetData sheetId="6755" refreshError="1"/>
      <sheetData sheetId="6756" refreshError="1"/>
      <sheetData sheetId="6757" refreshError="1"/>
      <sheetData sheetId="6758" refreshError="1"/>
      <sheetData sheetId="6759"/>
      <sheetData sheetId="6760"/>
      <sheetData sheetId="6761" refreshError="1"/>
      <sheetData sheetId="6762" refreshError="1"/>
      <sheetData sheetId="6763"/>
      <sheetData sheetId="6764" refreshError="1"/>
      <sheetData sheetId="6765" refreshError="1"/>
      <sheetData sheetId="6766" refreshError="1"/>
      <sheetData sheetId="6767" refreshError="1"/>
      <sheetData sheetId="6768" refreshError="1"/>
      <sheetData sheetId="6769"/>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sheetData sheetId="6793"/>
      <sheetData sheetId="6794"/>
      <sheetData sheetId="6795"/>
      <sheetData sheetId="6796"/>
      <sheetData sheetId="6797" refreshError="1"/>
      <sheetData sheetId="6798"/>
      <sheetData sheetId="6799"/>
      <sheetData sheetId="6800"/>
      <sheetData sheetId="6801"/>
      <sheetData sheetId="6802" refreshError="1"/>
      <sheetData sheetId="6803"/>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sheetData sheetId="7303"/>
      <sheetData sheetId="7304"/>
      <sheetData sheetId="7305"/>
      <sheetData sheetId="7306"/>
      <sheetData sheetId="7307"/>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sheetData sheetId="7327"/>
      <sheetData sheetId="7328"/>
      <sheetData sheetId="7329"/>
      <sheetData sheetId="7330"/>
      <sheetData sheetId="7331"/>
      <sheetData sheetId="7332"/>
      <sheetData sheetId="7333"/>
      <sheetData sheetId="7334"/>
      <sheetData sheetId="7335"/>
      <sheetData sheetId="7336"/>
      <sheetData sheetId="7337"/>
      <sheetData sheetId="7338"/>
      <sheetData sheetId="7339"/>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sheetData sheetId="7356"/>
      <sheetData sheetId="7357"/>
      <sheetData sheetId="7358"/>
      <sheetData sheetId="7359"/>
      <sheetData sheetId="7360"/>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sheetData sheetId="7449"/>
      <sheetData sheetId="7450"/>
      <sheetData sheetId="7451"/>
      <sheetData sheetId="7452"/>
      <sheetData sheetId="7453"/>
      <sheetData sheetId="7454"/>
      <sheetData sheetId="7455"/>
      <sheetData sheetId="7456"/>
      <sheetData sheetId="7457"/>
      <sheetData sheetId="7458"/>
      <sheetData sheetId="7459"/>
      <sheetData sheetId="7460"/>
      <sheetData sheetId="7461"/>
      <sheetData sheetId="7462"/>
      <sheetData sheetId="7463"/>
      <sheetData sheetId="7464"/>
      <sheetData sheetId="7465"/>
      <sheetData sheetId="7466"/>
      <sheetData sheetId="7467"/>
      <sheetData sheetId="7468"/>
      <sheetData sheetId="7469"/>
      <sheetData sheetId="7470"/>
      <sheetData sheetId="7471"/>
      <sheetData sheetId="7472"/>
      <sheetData sheetId="7473"/>
      <sheetData sheetId="7474"/>
      <sheetData sheetId="7475"/>
      <sheetData sheetId="7476"/>
      <sheetData sheetId="7477"/>
      <sheetData sheetId="7478"/>
      <sheetData sheetId="7479"/>
      <sheetData sheetId="7480"/>
      <sheetData sheetId="7481"/>
      <sheetData sheetId="7482"/>
      <sheetData sheetId="7483"/>
      <sheetData sheetId="7484"/>
      <sheetData sheetId="7485"/>
      <sheetData sheetId="7486"/>
      <sheetData sheetId="7487"/>
      <sheetData sheetId="7488"/>
      <sheetData sheetId="7489"/>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sheetData sheetId="7546"/>
      <sheetData sheetId="7547"/>
      <sheetData sheetId="7548"/>
      <sheetData sheetId="7549"/>
      <sheetData sheetId="7550"/>
      <sheetData sheetId="7551"/>
      <sheetData sheetId="7552"/>
      <sheetData sheetId="7553"/>
      <sheetData sheetId="7554"/>
      <sheetData sheetId="7555"/>
      <sheetData sheetId="7556"/>
      <sheetData sheetId="7557"/>
      <sheetData sheetId="7558"/>
      <sheetData sheetId="7559"/>
      <sheetData sheetId="7560"/>
      <sheetData sheetId="7561"/>
      <sheetData sheetId="7562"/>
      <sheetData sheetId="7563"/>
      <sheetData sheetId="7564"/>
      <sheetData sheetId="7565"/>
      <sheetData sheetId="7566"/>
      <sheetData sheetId="7567"/>
      <sheetData sheetId="7568"/>
      <sheetData sheetId="7569"/>
      <sheetData sheetId="7570"/>
      <sheetData sheetId="7571"/>
      <sheetData sheetId="7572"/>
      <sheetData sheetId="7573"/>
      <sheetData sheetId="7574"/>
      <sheetData sheetId="7575"/>
      <sheetData sheetId="7576"/>
      <sheetData sheetId="7577"/>
      <sheetData sheetId="7578"/>
      <sheetData sheetId="7579"/>
      <sheetData sheetId="7580"/>
      <sheetData sheetId="7581"/>
      <sheetData sheetId="7582"/>
      <sheetData sheetId="7583"/>
      <sheetData sheetId="7584"/>
      <sheetData sheetId="7585"/>
      <sheetData sheetId="7586"/>
      <sheetData sheetId="7587"/>
      <sheetData sheetId="7588"/>
      <sheetData sheetId="7589"/>
      <sheetData sheetId="7590"/>
      <sheetData sheetId="7591"/>
      <sheetData sheetId="7592"/>
      <sheetData sheetId="7593"/>
      <sheetData sheetId="7594"/>
      <sheetData sheetId="7595"/>
      <sheetData sheetId="7596"/>
      <sheetData sheetId="7597"/>
      <sheetData sheetId="7598"/>
      <sheetData sheetId="7599"/>
      <sheetData sheetId="7600"/>
      <sheetData sheetId="7601"/>
      <sheetData sheetId="7602"/>
      <sheetData sheetId="7603"/>
      <sheetData sheetId="7604"/>
      <sheetData sheetId="7605"/>
      <sheetData sheetId="7606"/>
      <sheetData sheetId="7607"/>
      <sheetData sheetId="7608"/>
      <sheetData sheetId="7609"/>
      <sheetData sheetId="7610"/>
      <sheetData sheetId="7611"/>
      <sheetData sheetId="7612"/>
      <sheetData sheetId="7613"/>
      <sheetData sheetId="7614"/>
      <sheetData sheetId="7615"/>
      <sheetData sheetId="7616"/>
      <sheetData sheetId="7617"/>
      <sheetData sheetId="7618"/>
      <sheetData sheetId="7619"/>
      <sheetData sheetId="7620"/>
      <sheetData sheetId="7621"/>
      <sheetData sheetId="7622"/>
      <sheetData sheetId="7623"/>
      <sheetData sheetId="7624"/>
      <sheetData sheetId="7625"/>
      <sheetData sheetId="7626"/>
      <sheetData sheetId="7627"/>
      <sheetData sheetId="7628"/>
      <sheetData sheetId="7629"/>
      <sheetData sheetId="7630"/>
      <sheetData sheetId="7631"/>
      <sheetData sheetId="7632"/>
      <sheetData sheetId="7633"/>
      <sheetData sheetId="7634"/>
      <sheetData sheetId="7635"/>
      <sheetData sheetId="7636"/>
      <sheetData sheetId="7637"/>
      <sheetData sheetId="7638"/>
      <sheetData sheetId="7639"/>
      <sheetData sheetId="7640"/>
      <sheetData sheetId="7641"/>
      <sheetData sheetId="7642"/>
      <sheetData sheetId="7643"/>
      <sheetData sheetId="7644"/>
      <sheetData sheetId="7645"/>
      <sheetData sheetId="7646"/>
      <sheetData sheetId="7647"/>
      <sheetData sheetId="7648"/>
      <sheetData sheetId="7649"/>
      <sheetData sheetId="7650"/>
      <sheetData sheetId="7651"/>
      <sheetData sheetId="7652"/>
      <sheetData sheetId="7653"/>
      <sheetData sheetId="7654"/>
      <sheetData sheetId="7655"/>
      <sheetData sheetId="7656"/>
      <sheetData sheetId="7657"/>
      <sheetData sheetId="7658"/>
      <sheetData sheetId="7659"/>
      <sheetData sheetId="7660"/>
      <sheetData sheetId="7661"/>
      <sheetData sheetId="7662"/>
      <sheetData sheetId="7663"/>
      <sheetData sheetId="7664"/>
      <sheetData sheetId="7665"/>
      <sheetData sheetId="7666"/>
      <sheetData sheetId="7667"/>
      <sheetData sheetId="7668"/>
      <sheetData sheetId="7669"/>
      <sheetData sheetId="7670"/>
      <sheetData sheetId="7671"/>
      <sheetData sheetId="7672"/>
      <sheetData sheetId="7673"/>
      <sheetData sheetId="7674"/>
      <sheetData sheetId="7675"/>
      <sheetData sheetId="7676"/>
      <sheetData sheetId="7677"/>
      <sheetData sheetId="7678"/>
      <sheetData sheetId="7679"/>
      <sheetData sheetId="7680"/>
      <sheetData sheetId="7681"/>
      <sheetData sheetId="7682"/>
      <sheetData sheetId="7683"/>
      <sheetData sheetId="7684"/>
      <sheetData sheetId="7685"/>
      <sheetData sheetId="7686"/>
      <sheetData sheetId="7687"/>
      <sheetData sheetId="7688"/>
      <sheetData sheetId="7689"/>
      <sheetData sheetId="7690"/>
      <sheetData sheetId="7691"/>
      <sheetData sheetId="7692"/>
      <sheetData sheetId="7693"/>
      <sheetData sheetId="7694"/>
      <sheetData sheetId="7695"/>
      <sheetData sheetId="7696"/>
      <sheetData sheetId="7697"/>
      <sheetData sheetId="7698"/>
      <sheetData sheetId="7699"/>
      <sheetData sheetId="7700"/>
      <sheetData sheetId="7701"/>
      <sheetData sheetId="7702"/>
      <sheetData sheetId="7703"/>
      <sheetData sheetId="7704"/>
      <sheetData sheetId="7705"/>
      <sheetData sheetId="7706"/>
      <sheetData sheetId="7707"/>
      <sheetData sheetId="7708"/>
      <sheetData sheetId="7709"/>
      <sheetData sheetId="7710"/>
      <sheetData sheetId="7711"/>
      <sheetData sheetId="7712"/>
      <sheetData sheetId="7713"/>
      <sheetData sheetId="7714"/>
      <sheetData sheetId="7715"/>
      <sheetData sheetId="7716"/>
      <sheetData sheetId="7717"/>
      <sheetData sheetId="7718"/>
      <sheetData sheetId="7719"/>
      <sheetData sheetId="7720"/>
      <sheetData sheetId="7721"/>
      <sheetData sheetId="7722"/>
      <sheetData sheetId="7723"/>
      <sheetData sheetId="7724"/>
      <sheetData sheetId="7725"/>
      <sheetData sheetId="7726"/>
      <sheetData sheetId="7727"/>
      <sheetData sheetId="7728"/>
      <sheetData sheetId="7729"/>
      <sheetData sheetId="7730"/>
      <sheetData sheetId="7731"/>
      <sheetData sheetId="7732"/>
      <sheetData sheetId="7733"/>
      <sheetData sheetId="7734"/>
      <sheetData sheetId="7735"/>
      <sheetData sheetId="7736"/>
      <sheetData sheetId="7737"/>
      <sheetData sheetId="7738"/>
      <sheetData sheetId="7739"/>
      <sheetData sheetId="7740"/>
      <sheetData sheetId="7741"/>
      <sheetData sheetId="7742"/>
      <sheetData sheetId="7743"/>
      <sheetData sheetId="7744"/>
      <sheetData sheetId="7745"/>
      <sheetData sheetId="7746"/>
      <sheetData sheetId="7747"/>
      <sheetData sheetId="7748"/>
      <sheetData sheetId="7749"/>
      <sheetData sheetId="7750"/>
      <sheetData sheetId="7751"/>
      <sheetData sheetId="7752"/>
      <sheetData sheetId="7753"/>
      <sheetData sheetId="7754"/>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refreshError="1"/>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sheetData sheetId="7793"/>
      <sheetData sheetId="7794"/>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sheetData sheetId="7846"/>
      <sheetData sheetId="7847"/>
      <sheetData sheetId="7848"/>
      <sheetData sheetId="7849"/>
      <sheetData sheetId="7850"/>
      <sheetData sheetId="7851"/>
      <sheetData sheetId="7852"/>
      <sheetData sheetId="7853"/>
      <sheetData sheetId="7854"/>
      <sheetData sheetId="7855"/>
      <sheetData sheetId="7856"/>
      <sheetData sheetId="7857"/>
      <sheetData sheetId="7858"/>
      <sheetData sheetId="7859"/>
      <sheetData sheetId="7860"/>
      <sheetData sheetId="7861"/>
      <sheetData sheetId="7862"/>
      <sheetData sheetId="7863"/>
      <sheetData sheetId="7864"/>
      <sheetData sheetId="7865"/>
      <sheetData sheetId="7866"/>
      <sheetData sheetId="7867"/>
      <sheetData sheetId="7868"/>
      <sheetData sheetId="7869"/>
      <sheetData sheetId="7870"/>
      <sheetData sheetId="7871"/>
      <sheetData sheetId="7872"/>
      <sheetData sheetId="7873"/>
      <sheetData sheetId="7874"/>
      <sheetData sheetId="7875"/>
      <sheetData sheetId="7876"/>
      <sheetData sheetId="7877"/>
      <sheetData sheetId="7878"/>
      <sheetData sheetId="7879"/>
      <sheetData sheetId="7880"/>
      <sheetData sheetId="7881"/>
      <sheetData sheetId="7882"/>
      <sheetData sheetId="7883"/>
      <sheetData sheetId="7884"/>
      <sheetData sheetId="7885"/>
      <sheetData sheetId="7886"/>
      <sheetData sheetId="7887"/>
      <sheetData sheetId="7888"/>
      <sheetData sheetId="7889"/>
      <sheetData sheetId="7890"/>
      <sheetData sheetId="7891"/>
      <sheetData sheetId="7892"/>
      <sheetData sheetId="7893"/>
      <sheetData sheetId="7894"/>
      <sheetData sheetId="7895"/>
      <sheetData sheetId="7896"/>
      <sheetData sheetId="7897"/>
      <sheetData sheetId="7898"/>
      <sheetData sheetId="7899"/>
      <sheetData sheetId="7900"/>
      <sheetData sheetId="7901"/>
      <sheetData sheetId="7902"/>
      <sheetData sheetId="7903"/>
      <sheetData sheetId="7904"/>
      <sheetData sheetId="7905"/>
      <sheetData sheetId="7906"/>
      <sheetData sheetId="7907"/>
      <sheetData sheetId="7908"/>
      <sheetData sheetId="7909"/>
      <sheetData sheetId="7910"/>
      <sheetData sheetId="7911"/>
      <sheetData sheetId="7912"/>
      <sheetData sheetId="7913"/>
      <sheetData sheetId="7914"/>
      <sheetData sheetId="7915"/>
      <sheetData sheetId="7916"/>
      <sheetData sheetId="7917"/>
      <sheetData sheetId="7918"/>
      <sheetData sheetId="7919"/>
      <sheetData sheetId="7920"/>
      <sheetData sheetId="7921"/>
      <sheetData sheetId="7922"/>
      <sheetData sheetId="7923"/>
      <sheetData sheetId="7924"/>
      <sheetData sheetId="7925"/>
      <sheetData sheetId="7926"/>
      <sheetData sheetId="7927"/>
      <sheetData sheetId="7928"/>
      <sheetData sheetId="7929"/>
      <sheetData sheetId="7930"/>
      <sheetData sheetId="7931"/>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sheetData sheetId="7986"/>
      <sheetData sheetId="7987"/>
      <sheetData sheetId="7988"/>
      <sheetData sheetId="7989"/>
      <sheetData sheetId="7990"/>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sheetData sheetId="8016"/>
      <sheetData sheetId="8017"/>
      <sheetData sheetId="8018"/>
      <sheetData sheetId="8019"/>
      <sheetData sheetId="8020"/>
      <sheetData sheetId="8021"/>
      <sheetData sheetId="8022"/>
      <sheetData sheetId="8023"/>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sheetData sheetId="8062"/>
      <sheetData sheetId="8063"/>
      <sheetData sheetId="8064"/>
      <sheetData sheetId="8065"/>
      <sheetData sheetId="8066"/>
      <sheetData sheetId="8067"/>
      <sheetData sheetId="8068"/>
      <sheetData sheetId="8069"/>
      <sheetData sheetId="8070"/>
      <sheetData sheetId="8071"/>
      <sheetData sheetId="8072"/>
      <sheetData sheetId="8073"/>
      <sheetData sheetId="8074"/>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sheetData sheetId="8090"/>
      <sheetData sheetId="8091"/>
      <sheetData sheetId="8092"/>
      <sheetData sheetId="8093"/>
      <sheetData sheetId="8094"/>
      <sheetData sheetId="8095"/>
      <sheetData sheetId="8096"/>
      <sheetData sheetId="8097"/>
      <sheetData sheetId="8098"/>
      <sheetData sheetId="8099"/>
      <sheetData sheetId="8100"/>
      <sheetData sheetId="8101"/>
      <sheetData sheetId="8102"/>
      <sheetData sheetId="8103"/>
      <sheetData sheetId="8104"/>
      <sheetData sheetId="8105"/>
      <sheetData sheetId="8106"/>
      <sheetData sheetId="8107"/>
      <sheetData sheetId="8108"/>
      <sheetData sheetId="8109"/>
      <sheetData sheetId="8110"/>
      <sheetData sheetId="8111"/>
      <sheetData sheetId="8112"/>
      <sheetData sheetId="8113"/>
      <sheetData sheetId="8114"/>
      <sheetData sheetId="8115"/>
      <sheetData sheetId="8116"/>
      <sheetData sheetId="8117"/>
      <sheetData sheetId="8118"/>
      <sheetData sheetId="8119"/>
      <sheetData sheetId="8120"/>
      <sheetData sheetId="812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sheetData sheetId="8246"/>
      <sheetData sheetId="8247"/>
      <sheetData sheetId="8248"/>
      <sheetData sheetId="8249"/>
      <sheetData sheetId="8250"/>
      <sheetData sheetId="8251"/>
      <sheetData sheetId="8252"/>
      <sheetData sheetId="8253"/>
      <sheetData sheetId="8254"/>
      <sheetData sheetId="8255"/>
      <sheetData sheetId="8256"/>
      <sheetData sheetId="8257"/>
      <sheetData sheetId="8258"/>
      <sheetData sheetId="8259"/>
      <sheetData sheetId="8260"/>
      <sheetData sheetId="8261"/>
      <sheetData sheetId="8262"/>
      <sheetData sheetId="8263"/>
      <sheetData sheetId="8264"/>
      <sheetData sheetId="8265"/>
      <sheetData sheetId="8266"/>
      <sheetData sheetId="8267"/>
      <sheetData sheetId="8268"/>
      <sheetData sheetId="8269"/>
      <sheetData sheetId="8270"/>
      <sheetData sheetId="8271"/>
      <sheetData sheetId="8272"/>
      <sheetData sheetId="8273"/>
      <sheetData sheetId="8274"/>
      <sheetData sheetId="8275"/>
      <sheetData sheetId="8276"/>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sheetData sheetId="8310"/>
      <sheetData sheetId="8311"/>
      <sheetData sheetId="8312"/>
      <sheetData sheetId="8313"/>
      <sheetData sheetId="8314"/>
      <sheetData sheetId="8315"/>
      <sheetData sheetId="8316"/>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sheetData sheetId="8534"/>
      <sheetData sheetId="8535"/>
      <sheetData sheetId="8536"/>
      <sheetData sheetId="8537"/>
      <sheetData sheetId="8538"/>
      <sheetData sheetId="8539"/>
      <sheetData sheetId="8540"/>
      <sheetData sheetId="8541"/>
      <sheetData sheetId="8542"/>
      <sheetData sheetId="8543"/>
      <sheetData sheetId="8544"/>
      <sheetData sheetId="8545"/>
      <sheetData sheetId="8546"/>
      <sheetData sheetId="8547"/>
      <sheetData sheetId="8548"/>
      <sheetData sheetId="8549"/>
      <sheetData sheetId="8550"/>
      <sheetData sheetId="8551"/>
      <sheetData sheetId="8552"/>
      <sheetData sheetId="8553"/>
      <sheetData sheetId="8554"/>
      <sheetData sheetId="8555" refreshError="1"/>
      <sheetData sheetId="8556" refreshError="1"/>
      <sheetData sheetId="8557" refreshError="1"/>
      <sheetData sheetId="8558" refreshError="1"/>
      <sheetData sheetId="8559" refreshError="1"/>
      <sheetData sheetId="8560"/>
      <sheetData sheetId="8561"/>
      <sheetData sheetId="8562"/>
      <sheetData sheetId="8563"/>
      <sheetData sheetId="8564"/>
      <sheetData sheetId="8565"/>
      <sheetData sheetId="8566"/>
      <sheetData sheetId="8567"/>
      <sheetData sheetId="8568" refreshError="1"/>
      <sheetData sheetId="8569" refreshError="1"/>
      <sheetData sheetId="8570" refreshError="1"/>
      <sheetData sheetId="8571" refreshError="1"/>
      <sheetData sheetId="8572" refreshError="1"/>
      <sheetData sheetId="8573"/>
      <sheetData sheetId="8574"/>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efreshError="1"/>
      <sheetData sheetId="8586" refreshError="1"/>
      <sheetData sheetId="8587" refreshError="1"/>
      <sheetData sheetId="8588"/>
      <sheetData sheetId="8589"/>
      <sheetData sheetId="8590"/>
      <sheetData sheetId="8591"/>
      <sheetData sheetId="8592"/>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sheetData sheetId="8630"/>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refreshError="1"/>
      <sheetData sheetId="8687"/>
      <sheetData sheetId="8688"/>
      <sheetData sheetId="8689"/>
      <sheetData sheetId="8690"/>
      <sheetData sheetId="8691"/>
      <sheetData sheetId="8692"/>
      <sheetData sheetId="8693"/>
      <sheetData sheetId="8694"/>
      <sheetData sheetId="8695"/>
      <sheetData sheetId="8696"/>
      <sheetData sheetId="8697"/>
      <sheetData sheetId="8698"/>
      <sheetData sheetId="8699"/>
      <sheetData sheetId="8700"/>
      <sheetData sheetId="8701"/>
      <sheetData sheetId="8702"/>
      <sheetData sheetId="8703" refreshError="1"/>
      <sheetData sheetId="8704" refreshError="1"/>
      <sheetData sheetId="8705" refreshError="1"/>
      <sheetData sheetId="8706" refreshError="1"/>
      <sheetData sheetId="8707" refreshError="1"/>
      <sheetData sheetId="8708" refreshError="1"/>
      <sheetData sheetId="8709"/>
      <sheetData sheetId="8710"/>
      <sheetData sheetId="8711" refreshError="1"/>
      <sheetData sheetId="8712" refreshError="1"/>
      <sheetData sheetId="8713" refreshError="1"/>
      <sheetData sheetId="8714" refreshError="1"/>
      <sheetData sheetId="8715" refreshError="1"/>
      <sheetData sheetId="8716"/>
      <sheetData sheetId="8717"/>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sheetData sheetId="8729" refreshError="1"/>
      <sheetData sheetId="8730" refreshError="1"/>
      <sheetData sheetId="8731" refreshError="1"/>
      <sheetData sheetId="8732" refreshError="1"/>
      <sheetData sheetId="8733"/>
      <sheetData sheetId="8734" refreshError="1"/>
      <sheetData sheetId="8735" refreshError="1"/>
      <sheetData sheetId="8736" refreshError="1"/>
      <sheetData sheetId="8737" refreshError="1"/>
      <sheetData sheetId="8738" refreshError="1"/>
      <sheetData sheetId="8739" refreshError="1"/>
      <sheetData sheetId="8740" refreshError="1"/>
      <sheetData sheetId="8741"/>
      <sheetData sheetId="8742" refreshError="1"/>
      <sheetData sheetId="8743"/>
      <sheetData sheetId="8744" refreshError="1"/>
      <sheetData sheetId="8745" refreshError="1"/>
      <sheetData sheetId="8746"/>
      <sheetData sheetId="8747"/>
      <sheetData sheetId="8748"/>
      <sheetData sheetId="8749" refreshError="1"/>
      <sheetData sheetId="8750" refreshError="1"/>
      <sheetData sheetId="8751" refreshError="1"/>
      <sheetData sheetId="8752"/>
      <sheetData sheetId="8753" refreshError="1"/>
      <sheetData sheetId="8754" refreshError="1"/>
      <sheetData sheetId="8755" refreshError="1"/>
      <sheetData sheetId="8756" refreshError="1"/>
      <sheetData sheetId="8757" refreshError="1"/>
      <sheetData sheetId="8758" refreshError="1"/>
      <sheetData sheetId="8759" refreshError="1"/>
      <sheetData sheetId="8760"/>
      <sheetData sheetId="8761" refreshError="1"/>
      <sheetData sheetId="8762" refreshError="1"/>
      <sheetData sheetId="8763" refreshError="1"/>
      <sheetData sheetId="8764"/>
      <sheetData sheetId="8765"/>
      <sheetData sheetId="8766" refreshError="1"/>
      <sheetData sheetId="8767" refreshError="1"/>
      <sheetData sheetId="8768" refreshError="1"/>
      <sheetData sheetId="8769"/>
      <sheetData sheetId="8770" refreshError="1"/>
      <sheetData sheetId="8771"/>
      <sheetData sheetId="8772" refreshError="1"/>
      <sheetData sheetId="8773" refreshError="1"/>
      <sheetData sheetId="8774" refreshError="1"/>
      <sheetData sheetId="8775"/>
      <sheetData sheetId="8776" refreshError="1"/>
      <sheetData sheetId="8777" refreshError="1"/>
      <sheetData sheetId="8778" refreshError="1"/>
      <sheetData sheetId="8779" refreshError="1"/>
      <sheetData sheetId="8780" refreshError="1"/>
      <sheetData sheetId="8781" refreshError="1"/>
      <sheetData sheetId="8782" refreshError="1"/>
      <sheetData sheetId="8783"/>
      <sheetData sheetId="8784"/>
      <sheetData sheetId="8785"/>
      <sheetData sheetId="8786"/>
      <sheetData sheetId="8787"/>
      <sheetData sheetId="8788"/>
      <sheetData sheetId="8789"/>
      <sheetData sheetId="8790" refreshError="1"/>
      <sheetData sheetId="8791"/>
      <sheetData sheetId="8792" refreshError="1"/>
      <sheetData sheetId="8793" refreshError="1"/>
      <sheetData sheetId="8794" refreshError="1"/>
      <sheetData sheetId="8795"/>
      <sheetData sheetId="8796"/>
      <sheetData sheetId="8797"/>
      <sheetData sheetId="8798"/>
      <sheetData sheetId="8799"/>
      <sheetData sheetId="8800" refreshError="1"/>
      <sheetData sheetId="8801"/>
      <sheetData sheetId="8802"/>
      <sheetData sheetId="8803"/>
      <sheetData sheetId="8804"/>
      <sheetData sheetId="8805"/>
      <sheetData sheetId="8806"/>
      <sheetData sheetId="8807"/>
      <sheetData sheetId="8808"/>
      <sheetData sheetId="8809"/>
      <sheetData sheetId="8810"/>
      <sheetData sheetId="8811" refreshError="1"/>
      <sheetData sheetId="8812"/>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sheetData sheetId="8886"/>
      <sheetData sheetId="8887"/>
      <sheetData sheetId="8888"/>
      <sheetData sheetId="8889"/>
      <sheetData sheetId="8890"/>
      <sheetData sheetId="8891" refreshError="1"/>
      <sheetData sheetId="8892" refreshError="1"/>
      <sheetData sheetId="8893" refreshError="1"/>
      <sheetData sheetId="8894" refreshError="1"/>
      <sheetData sheetId="8895"/>
      <sheetData sheetId="8896" refreshError="1"/>
      <sheetData sheetId="8897" refreshError="1"/>
      <sheetData sheetId="8898" refreshError="1"/>
      <sheetData sheetId="8899" refreshError="1"/>
      <sheetData sheetId="8900"/>
      <sheetData sheetId="8901" refreshError="1"/>
      <sheetData sheetId="8902"/>
      <sheetData sheetId="8903" refreshError="1"/>
      <sheetData sheetId="8904"/>
      <sheetData sheetId="8905"/>
      <sheetData sheetId="8906"/>
      <sheetData sheetId="8907" refreshError="1"/>
      <sheetData sheetId="8908" refreshError="1"/>
      <sheetData sheetId="8909" refreshError="1"/>
      <sheetData sheetId="8910" refreshError="1"/>
      <sheetData sheetId="8911" refreshError="1"/>
      <sheetData sheetId="8912" refreshError="1"/>
      <sheetData sheetId="8913" refreshError="1"/>
      <sheetData sheetId="8914"/>
      <sheetData sheetId="8915"/>
      <sheetData sheetId="8916" refreshError="1"/>
      <sheetData sheetId="8917" refreshError="1"/>
      <sheetData sheetId="8918" refreshError="1"/>
      <sheetData sheetId="8919" refreshError="1"/>
      <sheetData sheetId="8920" refreshError="1"/>
      <sheetData sheetId="8921"/>
      <sheetData sheetId="8922"/>
      <sheetData sheetId="8923"/>
      <sheetData sheetId="8924"/>
      <sheetData sheetId="8925"/>
      <sheetData sheetId="8926"/>
      <sheetData sheetId="8927"/>
      <sheetData sheetId="8928"/>
      <sheetData sheetId="8929"/>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sheetData sheetId="8941" refreshError="1"/>
      <sheetData sheetId="8942" refreshError="1"/>
      <sheetData sheetId="8943" refreshError="1"/>
      <sheetData sheetId="8944" refreshError="1"/>
      <sheetData sheetId="8945"/>
      <sheetData sheetId="8946" refreshError="1"/>
      <sheetData sheetId="8947" refreshError="1"/>
      <sheetData sheetId="8948" refreshError="1"/>
      <sheetData sheetId="8949" refreshError="1"/>
      <sheetData sheetId="8950"/>
      <sheetData sheetId="8951"/>
      <sheetData sheetId="8952"/>
      <sheetData sheetId="8953"/>
      <sheetData sheetId="8954"/>
      <sheetData sheetId="8955"/>
      <sheetData sheetId="8956"/>
      <sheetData sheetId="8957" refreshError="1"/>
      <sheetData sheetId="8958" refreshError="1"/>
      <sheetData sheetId="8959" refreshError="1"/>
      <sheetData sheetId="8960" refreshError="1"/>
      <sheetData sheetId="8961" refreshError="1"/>
      <sheetData sheetId="8962" refreshError="1"/>
      <sheetData sheetId="8963" refreshError="1"/>
      <sheetData sheetId="8964" refreshError="1"/>
      <sheetData sheetId="8965" refreshError="1"/>
      <sheetData sheetId="8966"/>
      <sheetData sheetId="8967" refreshError="1"/>
      <sheetData sheetId="8968" refreshError="1"/>
      <sheetData sheetId="8969" refreshError="1"/>
      <sheetData sheetId="8970"/>
      <sheetData sheetId="8971" refreshError="1"/>
      <sheetData sheetId="8972" refreshError="1"/>
      <sheetData sheetId="8973" refreshError="1"/>
      <sheetData sheetId="8974" refreshError="1"/>
      <sheetData sheetId="8975" refreshError="1"/>
      <sheetData sheetId="8976" refreshError="1"/>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refreshError="1"/>
      <sheetData sheetId="8996" refreshError="1"/>
      <sheetData sheetId="8997" refreshError="1"/>
      <sheetData sheetId="8998" refreshError="1"/>
      <sheetData sheetId="8999" refreshError="1"/>
      <sheetData sheetId="9000"/>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refreshError="1"/>
      <sheetData sheetId="9016" refreshError="1"/>
      <sheetData sheetId="9017" refreshError="1"/>
      <sheetData sheetId="9018"/>
      <sheetData sheetId="9019"/>
      <sheetData sheetId="9020"/>
      <sheetData sheetId="9021"/>
      <sheetData sheetId="9022"/>
      <sheetData sheetId="9023"/>
      <sheetData sheetId="9024"/>
      <sheetData sheetId="9025"/>
      <sheetData sheetId="9026"/>
      <sheetData sheetId="9027"/>
      <sheetData sheetId="9028"/>
      <sheetData sheetId="9029"/>
      <sheetData sheetId="9030"/>
      <sheetData sheetId="9031"/>
      <sheetData sheetId="9032"/>
      <sheetData sheetId="9033"/>
      <sheetData sheetId="9034"/>
      <sheetData sheetId="9035"/>
      <sheetData sheetId="9036"/>
      <sheetData sheetId="9037"/>
      <sheetData sheetId="9038"/>
      <sheetData sheetId="9039"/>
      <sheetData sheetId="9040"/>
      <sheetData sheetId="9041"/>
      <sheetData sheetId="9042"/>
      <sheetData sheetId="9043"/>
      <sheetData sheetId="9044"/>
      <sheetData sheetId="9045"/>
      <sheetData sheetId="9046"/>
      <sheetData sheetId="9047"/>
      <sheetData sheetId="9048"/>
      <sheetData sheetId="9049"/>
      <sheetData sheetId="9050"/>
      <sheetData sheetId="9051"/>
      <sheetData sheetId="9052"/>
      <sheetData sheetId="9053"/>
      <sheetData sheetId="9054"/>
      <sheetData sheetId="9055"/>
      <sheetData sheetId="9056"/>
      <sheetData sheetId="9057"/>
      <sheetData sheetId="9058"/>
      <sheetData sheetId="9059"/>
      <sheetData sheetId="9060"/>
      <sheetData sheetId="9061"/>
      <sheetData sheetId="9062"/>
      <sheetData sheetId="9063"/>
      <sheetData sheetId="9064"/>
      <sheetData sheetId="9065"/>
      <sheetData sheetId="9066"/>
      <sheetData sheetId="9067"/>
      <sheetData sheetId="9068"/>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sheetData sheetId="9144"/>
      <sheetData sheetId="9145"/>
      <sheetData sheetId="9146"/>
      <sheetData sheetId="9147"/>
      <sheetData sheetId="9148"/>
      <sheetData sheetId="9149"/>
      <sheetData sheetId="9150"/>
      <sheetData sheetId="9151"/>
      <sheetData sheetId="9152"/>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sheetData sheetId="9245"/>
      <sheetData sheetId="9246"/>
      <sheetData sheetId="9247"/>
      <sheetData sheetId="9248"/>
      <sheetData sheetId="9249"/>
      <sheetData sheetId="9250"/>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sheetData sheetId="9281"/>
      <sheetData sheetId="9282"/>
      <sheetData sheetId="9283"/>
      <sheetData sheetId="9284"/>
      <sheetData sheetId="9285"/>
      <sheetData sheetId="9286"/>
      <sheetData sheetId="9287"/>
      <sheetData sheetId="9288"/>
      <sheetData sheetId="9289"/>
      <sheetData sheetId="9290"/>
      <sheetData sheetId="9291"/>
      <sheetData sheetId="9292"/>
      <sheetData sheetId="9293"/>
      <sheetData sheetId="9294"/>
      <sheetData sheetId="9295"/>
      <sheetData sheetId="9296"/>
      <sheetData sheetId="9297"/>
      <sheetData sheetId="9298"/>
      <sheetData sheetId="9299"/>
      <sheetData sheetId="9300"/>
      <sheetData sheetId="9301"/>
      <sheetData sheetId="9302"/>
      <sheetData sheetId="9303"/>
      <sheetData sheetId="9304"/>
      <sheetData sheetId="9305"/>
      <sheetData sheetId="9306"/>
      <sheetData sheetId="9307"/>
      <sheetData sheetId="9308"/>
      <sheetData sheetId="9309"/>
      <sheetData sheetId="9310"/>
      <sheetData sheetId="9311"/>
      <sheetData sheetId="9312"/>
      <sheetData sheetId="9313"/>
      <sheetData sheetId="9314"/>
      <sheetData sheetId="9315"/>
      <sheetData sheetId="9316"/>
      <sheetData sheetId="9317"/>
      <sheetData sheetId="9318"/>
      <sheetData sheetId="9319"/>
      <sheetData sheetId="9320"/>
      <sheetData sheetId="9321"/>
      <sheetData sheetId="9322"/>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refreshError="1"/>
      <sheetData sheetId="9442" refreshError="1"/>
      <sheetData sheetId="9443" refreshError="1"/>
      <sheetData sheetId="9444"/>
      <sheetData sheetId="9445"/>
      <sheetData sheetId="9446"/>
      <sheetData sheetId="9447"/>
      <sheetData sheetId="9448"/>
      <sheetData sheetId="9449"/>
      <sheetData sheetId="9450"/>
      <sheetData sheetId="9451"/>
      <sheetData sheetId="9452" refreshError="1"/>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refreshError="1"/>
      <sheetData sheetId="9540"/>
      <sheetData sheetId="9541"/>
      <sheetData sheetId="9542"/>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sheetData sheetId="10616"/>
      <sheetData sheetId="10617"/>
      <sheetData sheetId="10618"/>
      <sheetData sheetId="10619"/>
      <sheetData sheetId="10620"/>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sheetData sheetId="10639"/>
      <sheetData sheetId="10640"/>
      <sheetData sheetId="10641"/>
      <sheetData sheetId="10642"/>
      <sheetData sheetId="10643"/>
      <sheetData sheetId="10644"/>
      <sheetData sheetId="10645"/>
      <sheetData sheetId="10646"/>
      <sheetData sheetId="10647"/>
      <sheetData sheetId="10648"/>
      <sheetData sheetId="10649"/>
      <sheetData sheetId="10650"/>
      <sheetData sheetId="10651"/>
      <sheetData sheetId="10652"/>
      <sheetData sheetId="10653"/>
      <sheetData sheetId="10654"/>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sheetData sheetId="10674"/>
      <sheetData sheetId="10675"/>
      <sheetData sheetId="10676"/>
      <sheetData sheetId="10677"/>
      <sheetData sheetId="10678"/>
      <sheetData sheetId="10679"/>
      <sheetData sheetId="10680"/>
      <sheetData sheetId="10681"/>
      <sheetData sheetId="10682"/>
      <sheetData sheetId="10683"/>
      <sheetData sheetId="10684"/>
      <sheetData sheetId="10685"/>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sheetData sheetId="10886"/>
      <sheetData sheetId="10887"/>
      <sheetData sheetId="10888"/>
      <sheetData sheetId="10889"/>
      <sheetData sheetId="10890"/>
      <sheetData sheetId="10891"/>
      <sheetData sheetId="10892"/>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refreshError="1"/>
      <sheetData sheetId="11178" refreshError="1"/>
      <sheetData sheetId="11179"/>
      <sheetData sheetId="11180"/>
      <sheetData sheetId="11181"/>
      <sheetData sheetId="11182"/>
      <sheetData sheetId="11183"/>
      <sheetData sheetId="11184"/>
      <sheetData sheetId="11185"/>
      <sheetData sheetId="11186"/>
      <sheetData sheetId="11187"/>
      <sheetData sheetId="11188"/>
      <sheetData sheetId="11189" refreshError="1"/>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efreshError="1"/>
      <sheetData sheetId="11255" refreshError="1"/>
      <sheetData sheetId="11256" refreshError="1"/>
      <sheetData sheetId="11257" refreshError="1"/>
      <sheetData sheetId="11258" refreshError="1"/>
      <sheetData sheetId="11259" refreshError="1"/>
      <sheetData sheetId="11260" refreshError="1"/>
      <sheetData sheetId="11261" refreshError="1"/>
      <sheetData sheetId="11262" refreshError="1"/>
      <sheetData sheetId="11263" refreshError="1"/>
      <sheetData sheetId="11264" refreshError="1"/>
      <sheetData sheetId="11265" refreshError="1"/>
      <sheetData sheetId="11266" refreshError="1"/>
      <sheetData sheetId="11267" refreshError="1"/>
      <sheetData sheetId="11268" refreshError="1"/>
      <sheetData sheetId="11269" refreshError="1"/>
      <sheetData sheetId="11270" refreshError="1"/>
      <sheetData sheetId="11271"/>
      <sheetData sheetId="11272" refreshError="1"/>
      <sheetData sheetId="11273" refreshError="1"/>
      <sheetData sheetId="11274" refreshError="1"/>
      <sheetData sheetId="11275" refreshError="1"/>
      <sheetData sheetId="11276" refreshError="1"/>
      <sheetData sheetId="11277" refreshError="1"/>
      <sheetData sheetId="11278" refreshError="1"/>
      <sheetData sheetId="11279" refreshError="1"/>
      <sheetData sheetId="11280" refreshError="1"/>
      <sheetData sheetId="11281" refreshError="1"/>
      <sheetData sheetId="11282" refreshError="1"/>
      <sheetData sheetId="11283" refreshError="1"/>
      <sheetData sheetId="11284" refreshError="1"/>
      <sheetData sheetId="11285" refreshError="1"/>
      <sheetData sheetId="11286" refreshError="1"/>
      <sheetData sheetId="11287" refreshError="1"/>
      <sheetData sheetId="11288" refreshError="1"/>
      <sheetData sheetId="11289" refreshError="1"/>
      <sheetData sheetId="11290" refreshError="1"/>
      <sheetData sheetId="11291" refreshError="1"/>
      <sheetData sheetId="11292" refreshError="1"/>
      <sheetData sheetId="11293" refreshError="1"/>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sheetData sheetId="11957"/>
      <sheetData sheetId="11958"/>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sheetData sheetId="12191"/>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sheetData sheetId="12216"/>
      <sheetData sheetId="12217"/>
      <sheetData sheetId="12218"/>
      <sheetData sheetId="12219"/>
      <sheetData sheetId="12220"/>
      <sheetData sheetId="12221"/>
      <sheetData sheetId="12222"/>
      <sheetData sheetId="12223"/>
      <sheetData sheetId="12224"/>
      <sheetData sheetId="12225"/>
      <sheetData sheetId="12226"/>
      <sheetData sheetId="12227"/>
      <sheetData sheetId="12228"/>
      <sheetData sheetId="12229"/>
      <sheetData sheetId="12230"/>
      <sheetData sheetId="12231"/>
      <sheetData sheetId="12232"/>
      <sheetData sheetId="12233"/>
      <sheetData sheetId="12234"/>
      <sheetData sheetId="12235"/>
      <sheetData sheetId="12236"/>
      <sheetData sheetId="12237"/>
      <sheetData sheetId="12238"/>
      <sheetData sheetId="12239"/>
      <sheetData sheetId="12240"/>
      <sheetData sheetId="12241"/>
      <sheetData sheetId="12242"/>
      <sheetData sheetId="12243"/>
      <sheetData sheetId="12244"/>
      <sheetData sheetId="12245"/>
      <sheetData sheetId="12246"/>
      <sheetData sheetId="12247"/>
      <sheetData sheetId="12248"/>
      <sheetData sheetId="12249"/>
      <sheetData sheetId="12250"/>
      <sheetData sheetId="12251"/>
      <sheetData sheetId="12252"/>
      <sheetData sheetId="12253"/>
      <sheetData sheetId="12254"/>
      <sheetData sheetId="12255"/>
      <sheetData sheetId="12256"/>
      <sheetData sheetId="12257"/>
      <sheetData sheetId="12258"/>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sheetData sheetId="12335"/>
      <sheetData sheetId="12336"/>
      <sheetData sheetId="12337"/>
      <sheetData sheetId="12338"/>
      <sheetData sheetId="12339"/>
      <sheetData sheetId="12340"/>
      <sheetData sheetId="12341"/>
      <sheetData sheetId="12342"/>
      <sheetData sheetId="12343"/>
      <sheetData sheetId="12344"/>
      <sheetData sheetId="12345"/>
      <sheetData sheetId="12346"/>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sheetData sheetId="12370"/>
      <sheetData sheetId="12371"/>
      <sheetData sheetId="12372"/>
      <sheetData sheetId="12373"/>
      <sheetData sheetId="12374"/>
      <sheetData sheetId="12375"/>
      <sheetData sheetId="12376"/>
      <sheetData sheetId="12377"/>
      <sheetData sheetId="12378"/>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sheetData sheetId="12400"/>
      <sheetData sheetId="12401"/>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sheetData sheetId="12420"/>
      <sheetData sheetId="12421"/>
      <sheetData sheetId="12422"/>
      <sheetData sheetId="12423"/>
      <sheetData sheetId="12424"/>
      <sheetData sheetId="12425"/>
      <sheetData sheetId="12426"/>
      <sheetData sheetId="12427"/>
      <sheetData sheetId="12428"/>
      <sheetData sheetId="12429"/>
      <sheetData sheetId="12430"/>
      <sheetData sheetId="12431"/>
      <sheetData sheetId="12432"/>
      <sheetData sheetId="12433"/>
      <sheetData sheetId="12434"/>
      <sheetData sheetId="12435"/>
      <sheetData sheetId="12436"/>
      <sheetData sheetId="12437"/>
      <sheetData sheetId="12438"/>
      <sheetData sheetId="12439"/>
      <sheetData sheetId="12440"/>
      <sheetData sheetId="12441"/>
      <sheetData sheetId="12442"/>
      <sheetData sheetId="12443"/>
      <sheetData sheetId="12444"/>
      <sheetData sheetId="12445"/>
      <sheetData sheetId="12446"/>
      <sheetData sheetId="12447"/>
      <sheetData sheetId="12448"/>
      <sheetData sheetId="12449"/>
      <sheetData sheetId="12450"/>
      <sheetData sheetId="12451"/>
      <sheetData sheetId="12452"/>
      <sheetData sheetId="12453"/>
      <sheetData sheetId="12454"/>
      <sheetData sheetId="12455"/>
      <sheetData sheetId="12456"/>
      <sheetData sheetId="12457"/>
      <sheetData sheetId="12458"/>
      <sheetData sheetId="12459"/>
      <sheetData sheetId="12460"/>
      <sheetData sheetId="12461"/>
      <sheetData sheetId="12462"/>
      <sheetData sheetId="12463"/>
      <sheetData sheetId="12464"/>
      <sheetData sheetId="12465"/>
      <sheetData sheetId="12466"/>
      <sheetData sheetId="12467"/>
      <sheetData sheetId="12468"/>
      <sheetData sheetId="12469"/>
      <sheetData sheetId="12470"/>
      <sheetData sheetId="12471"/>
      <sheetData sheetId="12472"/>
      <sheetData sheetId="12473"/>
      <sheetData sheetId="12474"/>
      <sheetData sheetId="12475"/>
      <sheetData sheetId="12476"/>
      <sheetData sheetId="12477"/>
      <sheetData sheetId="12478"/>
      <sheetData sheetId="12479"/>
      <sheetData sheetId="12480"/>
      <sheetData sheetId="12481"/>
      <sheetData sheetId="12482"/>
      <sheetData sheetId="12483"/>
      <sheetData sheetId="12484"/>
      <sheetData sheetId="12485"/>
      <sheetData sheetId="12486"/>
      <sheetData sheetId="12487"/>
      <sheetData sheetId="12488"/>
      <sheetData sheetId="12489"/>
      <sheetData sheetId="12490"/>
      <sheetData sheetId="12491"/>
      <sheetData sheetId="12492"/>
      <sheetData sheetId="12493"/>
      <sheetData sheetId="12494"/>
      <sheetData sheetId="12495"/>
      <sheetData sheetId="12496"/>
      <sheetData sheetId="12497"/>
      <sheetData sheetId="12498"/>
      <sheetData sheetId="12499"/>
      <sheetData sheetId="12500"/>
      <sheetData sheetId="12501"/>
      <sheetData sheetId="12502"/>
      <sheetData sheetId="12503"/>
      <sheetData sheetId="12504"/>
      <sheetData sheetId="12505"/>
      <sheetData sheetId="12506"/>
      <sheetData sheetId="12507"/>
      <sheetData sheetId="12508"/>
      <sheetData sheetId="12509"/>
      <sheetData sheetId="12510"/>
      <sheetData sheetId="12511"/>
      <sheetData sheetId="12512"/>
      <sheetData sheetId="12513"/>
      <sheetData sheetId="12514"/>
      <sheetData sheetId="12515"/>
      <sheetData sheetId="12516"/>
      <sheetData sheetId="12517"/>
      <sheetData sheetId="12518"/>
      <sheetData sheetId="12519"/>
      <sheetData sheetId="12520"/>
      <sheetData sheetId="12521"/>
      <sheetData sheetId="12522"/>
      <sheetData sheetId="12523"/>
      <sheetData sheetId="12524"/>
      <sheetData sheetId="12525"/>
      <sheetData sheetId="12526"/>
      <sheetData sheetId="12527"/>
      <sheetData sheetId="12528"/>
      <sheetData sheetId="12529"/>
      <sheetData sheetId="12530"/>
      <sheetData sheetId="12531"/>
      <sheetData sheetId="12532"/>
      <sheetData sheetId="12533"/>
      <sheetData sheetId="12534"/>
      <sheetData sheetId="12535"/>
      <sheetData sheetId="12536"/>
      <sheetData sheetId="12537"/>
      <sheetData sheetId="12538"/>
      <sheetData sheetId="12539"/>
      <sheetData sheetId="12540"/>
      <sheetData sheetId="12541"/>
      <sheetData sheetId="12542"/>
      <sheetData sheetId="12543"/>
      <sheetData sheetId="12544"/>
      <sheetData sheetId="12545"/>
      <sheetData sheetId="12546"/>
      <sheetData sheetId="12547"/>
      <sheetData sheetId="12548"/>
      <sheetData sheetId="12549"/>
      <sheetData sheetId="12550"/>
      <sheetData sheetId="12551"/>
      <sheetData sheetId="12552"/>
      <sheetData sheetId="12553"/>
      <sheetData sheetId="12554"/>
      <sheetData sheetId="12555"/>
      <sheetData sheetId="12556"/>
      <sheetData sheetId="12557"/>
      <sheetData sheetId="12558"/>
      <sheetData sheetId="12559"/>
      <sheetData sheetId="12560"/>
      <sheetData sheetId="12561"/>
      <sheetData sheetId="12562"/>
      <sheetData sheetId="12563"/>
      <sheetData sheetId="12564"/>
      <sheetData sheetId="12565"/>
      <sheetData sheetId="12566"/>
      <sheetData sheetId="12567"/>
      <sheetData sheetId="12568"/>
      <sheetData sheetId="12569"/>
      <sheetData sheetId="12570"/>
      <sheetData sheetId="12571"/>
      <sheetData sheetId="12572"/>
      <sheetData sheetId="12573"/>
      <sheetData sheetId="12574"/>
      <sheetData sheetId="12575"/>
      <sheetData sheetId="12576"/>
      <sheetData sheetId="12577"/>
      <sheetData sheetId="12578"/>
      <sheetData sheetId="12579"/>
      <sheetData sheetId="12580"/>
      <sheetData sheetId="12581"/>
      <sheetData sheetId="12582"/>
      <sheetData sheetId="12583"/>
      <sheetData sheetId="12584"/>
      <sheetData sheetId="12585"/>
      <sheetData sheetId="12586"/>
      <sheetData sheetId="12587"/>
      <sheetData sheetId="12588"/>
      <sheetData sheetId="12589"/>
      <sheetData sheetId="12590"/>
      <sheetData sheetId="12591"/>
      <sheetData sheetId="12592"/>
      <sheetData sheetId="12593"/>
      <sheetData sheetId="12594"/>
      <sheetData sheetId="12595"/>
      <sheetData sheetId="12596"/>
      <sheetData sheetId="12597"/>
      <sheetData sheetId="12598"/>
      <sheetData sheetId="12599"/>
      <sheetData sheetId="12600"/>
      <sheetData sheetId="12601"/>
      <sheetData sheetId="12602"/>
      <sheetData sheetId="12603"/>
      <sheetData sheetId="12604"/>
      <sheetData sheetId="12605"/>
      <sheetData sheetId="12606"/>
      <sheetData sheetId="12607"/>
      <sheetData sheetId="12608"/>
      <sheetData sheetId="12609"/>
      <sheetData sheetId="12610"/>
      <sheetData sheetId="12611"/>
      <sheetData sheetId="12612"/>
      <sheetData sheetId="12613"/>
      <sheetData sheetId="12614"/>
      <sheetData sheetId="12615"/>
      <sheetData sheetId="12616"/>
      <sheetData sheetId="12617"/>
      <sheetData sheetId="12618"/>
      <sheetData sheetId="12619"/>
      <sheetData sheetId="12620"/>
      <sheetData sheetId="12621"/>
      <sheetData sheetId="12622"/>
      <sheetData sheetId="12623"/>
      <sheetData sheetId="12624"/>
      <sheetData sheetId="12625"/>
      <sheetData sheetId="12626"/>
      <sheetData sheetId="12627"/>
      <sheetData sheetId="12628"/>
      <sheetData sheetId="12629"/>
      <sheetData sheetId="12630"/>
      <sheetData sheetId="12631"/>
      <sheetData sheetId="12632"/>
      <sheetData sheetId="12633"/>
      <sheetData sheetId="12634"/>
      <sheetData sheetId="12635"/>
      <sheetData sheetId="12636"/>
      <sheetData sheetId="12637"/>
      <sheetData sheetId="12638"/>
      <sheetData sheetId="12639"/>
      <sheetData sheetId="12640"/>
      <sheetData sheetId="12641"/>
      <sheetData sheetId="12642"/>
      <sheetData sheetId="12643"/>
      <sheetData sheetId="12644"/>
      <sheetData sheetId="12645"/>
      <sheetData sheetId="12646"/>
      <sheetData sheetId="12647"/>
      <sheetData sheetId="12648"/>
      <sheetData sheetId="12649"/>
      <sheetData sheetId="12650"/>
      <sheetData sheetId="12651"/>
      <sheetData sheetId="12652"/>
      <sheetData sheetId="12653"/>
      <sheetData sheetId="12654"/>
      <sheetData sheetId="12655"/>
      <sheetData sheetId="12656"/>
      <sheetData sheetId="12657"/>
      <sheetData sheetId="12658"/>
      <sheetData sheetId="12659"/>
      <sheetData sheetId="12660"/>
      <sheetData sheetId="12661"/>
      <sheetData sheetId="12662"/>
      <sheetData sheetId="12663"/>
      <sheetData sheetId="12664"/>
      <sheetData sheetId="12665"/>
      <sheetData sheetId="12666"/>
      <sheetData sheetId="12667"/>
      <sheetData sheetId="12668"/>
      <sheetData sheetId="12669"/>
      <sheetData sheetId="12670"/>
      <sheetData sheetId="12671"/>
      <sheetData sheetId="12672"/>
      <sheetData sheetId="12673"/>
      <sheetData sheetId="12674"/>
      <sheetData sheetId="12675"/>
      <sheetData sheetId="12676"/>
      <sheetData sheetId="12677"/>
      <sheetData sheetId="12678"/>
      <sheetData sheetId="12679"/>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sheetData sheetId="12946"/>
      <sheetData sheetId="12947"/>
      <sheetData sheetId="12948"/>
      <sheetData sheetId="12949"/>
      <sheetData sheetId="12950"/>
      <sheetData sheetId="12951"/>
      <sheetData sheetId="12952"/>
      <sheetData sheetId="12953"/>
      <sheetData sheetId="12954"/>
      <sheetData sheetId="12955"/>
      <sheetData sheetId="12956"/>
      <sheetData sheetId="12957"/>
      <sheetData sheetId="12958"/>
      <sheetData sheetId="12959"/>
      <sheetData sheetId="12960"/>
      <sheetData sheetId="12961"/>
      <sheetData sheetId="12962"/>
      <sheetData sheetId="12963"/>
      <sheetData sheetId="12964"/>
      <sheetData sheetId="12965"/>
      <sheetData sheetId="12966"/>
      <sheetData sheetId="12967"/>
      <sheetData sheetId="12968"/>
      <sheetData sheetId="12969"/>
      <sheetData sheetId="12970"/>
      <sheetData sheetId="12971"/>
      <sheetData sheetId="12972"/>
      <sheetData sheetId="12973"/>
      <sheetData sheetId="12974"/>
      <sheetData sheetId="12975"/>
      <sheetData sheetId="12976"/>
      <sheetData sheetId="12977"/>
      <sheetData sheetId="12978"/>
      <sheetData sheetId="12979"/>
      <sheetData sheetId="12980"/>
      <sheetData sheetId="12981"/>
      <sheetData sheetId="12982"/>
      <sheetData sheetId="12983"/>
      <sheetData sheetId="12984"/>
      <sheetData sheetId="12985"/>
      <sheetData sheetId="12986"/>
      <sheetData sheetId="12987"/>
      <sheetData sheetId="12988"/>
      <sheetData sheetId="12989"/>
      <sheetData sheetId="12990"/>
      <sheetData sheetId="12991"/>
      <sheetData sheetId="12992"/>
      <sheetData sheetId="12993"/>
      <sheetData sheetId="12994"/>
      <sheetData sheetId="12995"/>
      <sheetData sheetId="12996"/>
      <sheetData sheetId="12997"/>
      <sheetData sheetId="12998"/>
      <sheetData sheetId="12999"/>
      <sheetData sheetId="13000"/>
      <sheetData sheetId="13001"/>
      <sheetData sheetId="13002"/>
      <sheetData sheetId="13003"/>
      <sheetData sheetId="13004"/>
      <sheetData sheetId="13005"/>
      <sheetData sheetId="13006"/>
      <sheetData sheetId="13007"/>
      <sheetData sheetId="13008"/>
      <sheetData sheetId="13009"/>
      <sheetData sheetId="13010"/>
      <sheetData sheetId="13011"/>
      <sheetData sheetId="13012"/>
      <sheetData sheetId="13013"/>
      <sheetData sheetId="13014"/>
      <sheetData sheetId="13015"/>
      <sheetData sheetId="13016"/>
      <sheetData sheetId="13017"/>
      <sheetData sheetId="13018"/>
      <sheetData sheetId="13019"/>
      <sheetData sheetId="13020"/>
      <sheetData sheetId="13021"/>
      <sheetData sheetId="13022"/>
      <sheetData sheetId="13023"/>
      <sheetData sheetId="13024"/>
      <sheetData sheetId="13025"/>
      <sheetData sheetId="13026"/>
      <sheetData sheetId="13027"/>
      <sheetData sheetId="13028"/>
      <sheetData sheetId="13029"/>
      <sheetData sheetId="13030"/>
      <sheetData sheetId="13031"/>
      <sheetData sheetId="13032"/>
      <sheetData sheetId="13033"/>
      <sheetData sheetId="13034"/>
      <sheetData sheetId="13035"/>
      <sheetData sheetId="13036"/>
      <sheetData sheetId="13037"/>
      <sheetData sheetId="13038"/>
      <sheetData sheetId="13039"/>
      <sheetData sheetId="13040"/>
      <sheetData sheetId="13041"/>
      <sheetData sheetId="13042"/>
      <sheetData sheetId="13043"/>
      <sheetData sheetId="13044"/>
      <sheetData sheetId="13045"/>
      <sheetData sheetId="13046"/>
      <sheetData sheetId="13047"/>
      <sheetData sheetId="13048"/>
      <sheetData sheetId="13049"/>
      <sheetData sheetId="13050"/>
      <sheetData sheetId="13051"/>
      <sheetData sheetId="13052"/>
      <sheetData sheetId="13053"/>
      <sheetData sheetId="13054"/>
      <sheetData sheetId="13055"/>
      <sheetData sheetId="13056"/>
      <sheetData sheetId="13057"/>
      <sheetData sheetId="13058"/>
      <sheetData sheetId="13059"/>
      <sheetData sheetId="13060"/>
      <sheetData sheetId="13061"/>
      <sheetData sheetId="13062"/>
      <sheetData sheetId="13063"/>
      <sheetData sheetId="13064"/>
      <sheetData sheetId="13065"/>
      <sheetData sheetId="13066"/>
      <sheetData sheetId="13067"/>
      <sheetData sheetId="13068"/>
      <sheetData sheetId="13069"/>
      <sheetData sheetId="13070"/>
      <sheetData sheetId="13071"/>
      <sheetData sheetId="13072"/>
      <sheetData sheetId="13073"/>
      <sheetData sheetId="13074"/>
      <sheetData sheetId="13075"/>
      <sheetData sheetId="13076"/>
      <sheetData sheetId="13077"/>
      <sheetData sheetId="13078"/>
      <sheetData sheetId="13079"/>
      <sheetData sheetId="13080"/>
      <sheetData sheetId="13081"/>
      <sheetData sheetId="13082"/>
      <sheetData sheetId="13083"/>
      <sheetData sheetId="13084"/>
      <sheetData sheetId="13085"/>
      <sheetData sheetId="13086"/>
      <sheetData sheetId="13087"/>
      <sheetData sheetId="13088"/>
      <sheetData sheetId="13089"/>
      <sheetData sheetId="13090"/>
      <sheetData sheetId="13091"/>
      <sheetData sheetId="13092"/>
      <sheetData sheetId="13093"/>
      <sheetData sheetId="13094"/>
      <sheetData sheetId="13095"/>
      <sheetData sheetId="13096"/>
      <sheetData sheetId="13097"/>
      <sheetData sheetId="13098"/>
      <sheetData sheetId="13099"/>
      <sheetData sheetId="13100"/>
      <sheetData sheetId="13101"/>
      <sheetData sheetId="13102"/>
      <sheetData sheetId="13103"/>
      <sheetData sheetId="13104"/>
      <sheetData sheetId="13105"/>
      <sheetData sheetId="13106"/>
      <sheetData sheetId="13107"/>
      <sheetData sheetId="13108"/>
      <sheetData sheetId="13109"/>
      <sheetData sheetId="13110"/>
      <sheetData sheetId="13111"/>
      <sheetData sheetId="13112"/>
      <sheetData sheetId="13113"/>
      <sheetData sheetId="13114"/>
      <sheetData sheetId="13115"/>
      <sheetData sheetId="13116"/>
      <sheetData sheetId="13117"/>
      <sheetData sheetId="13118"/>
      <sheetData sheetId="13119"/>
      <sheetData sheetId="13120"/>
      <sheetData sheetId="13121"/>
      <sheetData sheetId="13122"/>
      <sheetData sheetId="13123"/>
      <sheetData sheetId="13124"/>
      <sheetData sheetId="13125"/>
      <sheetData sheetId="13126"/>
      <sheetData sheetId="13127"/>
      <sheetData sheetId="13128"/>
      <sheetData sheetId="13129"/>
      <sheetData sheetId="13130"/>
      <sheetData sheetId="13131"/>
      <sheetData sheetId="13132"/>
      <sheetData sheetId="13133"/>
      <sheetData sheetId="13134"/>
      <sheetData sheetId="13135"/>
      <sheetData sheetId="13136"/>
      <sheetData sheetId="13137"/>
      <sheetData sheetId="13138"/>
      <sheetData sheetId="13139"/>
      <sheetData sheetId="13140"/>
      <sheetData sheetId="13141"/>
      <sheetData sheetId="13142"/>
      <sheetData sheetId="13143"/>
      <sheetData sheetId="13144"/>
      <sheetData sheetId="13145"/>
      <sheetData sheetId="13146"/>
      <sheetData sheetId="13147"/>
      <sheetData sheetId="13148"/>
      <sheetData sheetId="13149"/>
      <sheetData sheetId="13150"/>
      <sheetData sheetId="13151"/>
      <sheetData sheetId="13152"/>
      <sheetData sheetId="13153"/>
      <sheetData sheetId="13154"/>
      <sheetData sheetId="13155"/>
      <sheetData sheetId="13156"/>
      <sheetData sheetId="13157"/>
      <sheetData sheetId="13158"/>
      <sheetData sheetId="13159"/>
      <sheetData sheetId="13160"/>
      <sheetData sheetId="13161"/>
      <sheetData sheetId="13162"/>
      <sheetData sheetId="13163"/>
      <sheetData sheetId="13164"/>
      <sheetData sheetId="13165"/>
      <sheetData sheetId="13166"/>
      <sheetData sheetId="13167"/>
      <sheetData sheetId="13168"/>
      <sheetData sheetId="13169"/>
      <sheetData sheetId="13170"/>
      <sheetData sheetId="13171"/>
      <sheetData sheetId="13172"/>
      <sheetData sheetId="13173"/>
      <sheetData sheetId="13174"/>
      <sheetData sheetId="13175"/>
      <sheetData sheetId="13176"/>
      <sheetData sheetId="13177"/>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sheetData sheetId="13211"/>
      <sheetData sheetId="13212"/>
      <sheetData sheetId="13213"/>
      <sheetData sheetId="13214"/>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sheetData sheetId="13309"/>
      <sheetData sheetId="13310"/>
      <sheetData sheetId="13311"/>
      <sheetData sheetId="13312"/>
      <sheetData sheetId="13313"/>
      <sheetData sheetId="13314"/>
      <sheetData sheetId="13315"/>
      <sheetData sheetId="13316"/>
      <sheetData sheetId="13317"/>
      <sheetData sheetId="13318"/>
      <sheetData sheetId="13319"/>
      <sheetData sheetId="13320"/>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sheetData sheetId="13335"/>
      <sheetData sheetId="13336"/>
      <sheetData sheetId="13337"/>
      <sheetData sheetId="13338"/>
      <sheetData sheetId="13339"/>
      <sheetData sheetId="13340"/>
      <sheetData sheetId="13341"/>
      <sheetData sheetId="13342"/>
      <sheetData sheetId="13343"/>
      <sheetData sheetId="13344"/>
      <sheetData sheetId="13345"/>
      <sheetData sheetId="13346"/>
      <sheetData sheetId="13347"/>
      <sheetData sheetId="13348"/>
      <sheetData sheetId="13349"/>
      <sheetData sheetId="13350"/>
      <sheetData sheetId="13351"/>
      <sheetData sheetId="13352"/>
      <sheetData sheetId="13353"/>
      <sheetData sheetId="13354"/>
      <sheetData sheetId="13355"/>
      <sheetData sheetId="13356"/>
      <sheetData sheetId="13357"/>
      <sheetData sheetId="13358"/>
      <sheetData sheetId="13359"/>
      <sheetData sheetId="13360"/>
      <sheetData sheetId="13361"/>
      <sheetData sheetId="13362"/>
      <sheetData sheetId="13363"/>
      <sheetData sheetId="13364"/>
      <sheetData sheetId="13365"/>
      <sheetData sheetId="13366"/>
      <sheetData sheetId="13367"/>
      <sheetData sheetId="13368"/>
      <sheetData sheetId="13369"/>
      <sheetData sheetId="13370"/>
      <sheetData sheetId="13371"/>
      <sheetData sheetId="13372"/>
      <sheetData sheetId="13373"/>
      <sheetData sheetId="13374"/>
      <sheetData sheetId="13375"/>
      <sheetData sheetId="13376"/>
      <sheetData sheetId="13377"/>
      <sheetData sheetId="13378"/>
      <sheetData sheetId="13379"/>
      <sheetData sheetId="13380"/>
      <sheetData sheetId="13381"/>
      <sheetData sheetId="13382"/>
      <sheetData sheetId="13383"/>
      <sheetData sheetId="13384"/>
      <sheetData sheetId="13385"/>
      <sheetData sheetId="13386"/>
      <sheetData sheetId="13387"/>
      <sheetData sheetId="13388"/>
      <sheetData sheetId="13389"/>
      <sheetData sheetId="13390"/>
      <sheetData sheetId="13391"/>
      <sheetData sheetId="13392"/>
      <sheetData sheetId="13393"/>
      <sheetData sheetId="13394"/>
      <sheetData sheetId="13395"/>
      <sheetData sheetId="13396"/>
      <sheetData sheetId="13397"/>
      <sheetData sheetId="13398"/>
      <sheetData sheetId="13399"/>
      <sheetData sheetId="13400"/>
      <sheetData sheetId="13401"/>
      <sheetData sheetId="13402"/>
      <sheetData sheetId="13403"/>
      <sheetData sheetId="13404"/>
      <sheetData sheetId="13405"/>
      <sheetData sheetId="13406"/>
      <sheetData sheetId="13407"/>
      <sheetData sheetId="13408"/>
      <sheetData sheetId="13409"/>
      <sheetData sheetId="13410"/>
      <sheetData sheetId="13411"/>
      <sheetData sheetId="13412"/>
      <sheetData sheetId="13413"/>
      <sheetData sheetId="13414"/>
      <sheetData sheetId="13415"/>
      <sheetData sheetId="13416"/>
      <sheetData sheetId="13417"/>
      <sheetData sheetId="13418"/>
      <sheetData sheetId="13419"/>
      <sheetData sheetId="13420"/>
      <sheetData sheetId="13421"/>
      <sheetData sheetId="13422"/>
      <sheetData sheetId="13423"/>
      <sheetData sheetId="13424"/>
      <sheetData sheetId="13425"/>
      <sheetData sheetId="13426"/>
      <sheetData sheetId="13427"/>
      <sheetData sheetId="13428"/>
      <sheetData sheetId="13429"/>
      <sheetData sheetId="13430"/>
      <sheetData sheetId="13431"/>
      <sheetData sheetId="13432"/>
      <sheetData sheetId="13433"/>
      <sheetData sheetId="13434"/>
      <sheetData sheetId="13435"/>
      <sheetData sheetId="13436"/>
      <sheetData sheetId="13437"/>
      <sheetData sheetId="13438"/>
      <sheetData sheetId="13439"/>
      <sheetData sheetId="13440"/>
      <sheetData sheetId="13441"/>
      <sheetData sheetId="13442"/>
      <sheetData sheetId="13443"/>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sheetData sheetId="13491"/>
      <sheetData sheetId="13492"/>
      <sheetData sheetId="13493"/>
      <sheetData sheetId="13494"/>
      <sheetData sheetId="13495"/>
      <sheetData sheetId="13496"/>
      <sheetData sheetId="13497"/>
      <sheetData sheetId="13498"/>
      <sheetData sheetId="13499"/>
      <sheetData sheetId="13500"/>
      <sheetData sheetId="13501"/>
      <sheetData sheetId="13502"/>
      <sheetData sheetId="13503"/>
      <sheetData sheetId="13504"/>
      <sheetData sheetId="13505"/>
      <sheetData sheetId="13506"/>
      <sheetData sheetId="13507"/>
      <sheetData sheetId="13508"/>
      <sheetData sheetId="13509"/>
      <sheetData sheetId="13510"/>
      <sheetData sheetId="13511"/>
      <sheetData sheetId="13512"/>
      <sheetData sheetId="13513"/>
      <sheetData sheetId="13514"/>
      <sheetData sheetId="13515"/>
      <sheetData sheetId="13516"/>
      <sheetData sheetId="13517"/>
      <sheetData sheetId="13518"/>
      <sheetData sheetId="13519"/>
      <sheetData sheetId="13520"/>
      <sheetData sheetId="13521"/>
      <sheetData sheetId="13522"/>
      <sheetData sheetId="13523"/>
      <sheetData sheetId="13524"/>
      <sheetData sheetId="13525"/>
      <sheetData sheetId="13526"/>
      <sheetData sheetId="13527"/>
      <sheetData sheetId="13528"/>
      <sheetData sheetId="13529"/>
      <sheetData sheetId="13530"/>
      <sheetData sheetId="13531"/>
      <sheetData sheetId="13532"/>
      <sheetData sheetId="13533"/>
      <sheetData sheetId="13534"/>
      <sheetData sheetId="13535"/>
      <sheetData sheetId="13536"/>
      <sheetData sheetId="13537"/>
      <sheetData sheetId="13538"/>
      <sheetData sheetId="13539"/>
      <sheetData sheetId="13540"/>
      <sheetData sheetId="13541"/>
      <sheetData sheetId="13542"/>
      <sheetData sheetId="13543"/>
      <sheetData sheetId="13544"/>
      <sheetData sheetId="13545"/>
      <sheetData sheetId="13546"/>
      <sheetData sheetId="13547"/>
      <sheetData sheetId="13548"/>
      <sheetData sheetId="13549"/>
      <sheetData sheetId="13550"/>
      <sheetData sheetId="13551"/>
      <sheetData sheetId="13552"/>
      <sheetData sheetId="13553"/>
      <sheetData sheetId="13554"/>
      <sheetData sheetId="13555"/>
      <sheetData sheetId="13556"/>
      <sheetData sheetId="13557"/>
      <sheetData sheetId="13558"/>
      <sheetData sheetId="13559"/>
      <sheetData sheetId="13560"/>
      <sheetData sheetId="13561"/>
      <sheetData sheetId="13562"/>
      <sheetData sheetId="13563"/>
      <sheetData sheetId="13564"/>
      <sheetData sheetId="13565"/>
      <sheetData sheetId="13566"/>
      <sheetData sheetId="13567"/>
      <sheetData sheetId="13568"/>
      <sheetData sheetId="13569"/>
      <sheetData sheetId="13570"/>
      <sheetData sheetId="13571"/>
      <sheetData sheetId="13572"/>
      <sheetData sheetId="13573"/>
      <sheetData sheetId="13574"/>
      <sheetData sheetId="13575"/>
      <sheetData sheetId="13576"/>
      <sheetData sheetId="13577"/>
      <sheetData sheetId="13578"/>
      <sheetData sheetId="13579"/>
      <sheetData sheetId="13580"/>
      <sheetData sheetId="13581"/>
      <sheetData sheetId="13582"/>
      <sheetData sheetId="13583"/>
      <sheetData sheetId="13584"/>
      <sheetData sheetId="13585"/>
      <sheetData sheetId="13586"/>
      <sheetData sheetId="13587"/>
      <sheetData sheetId="13588"/>
      <sheetData sheetId="13589"/>
      <sheetData sheetId="13590"/>
      <sheetData sheetId="13591"/>
      <sheetData sheetId="13592"/>
      <sheetData sheetId="13593"/>
      <sheetData sheetId="13594"/>
      <sheetData sheetId="13595"/>
      <sheetData sheetId="13596"/>
      <sheetData sheetId="13597"/>
      <sheetData sheetId="13598"/>
      <sheetData sheetId="13599"/>
      <sheetData sheetId="13600"/>
      <sheetData sheetId="13601"/>
      <sheetData sheetId="13602"/>
      <sheetData sheetId="13603"/>
      <sheetData sheetId="13604"/>
      <sheetData sheetId="13605"/>
      <sheetData sheetId="13606"/>
      <sheetData sheetId="13607"/>
      <sheetData sheetId="13608"/>
      <sheetData sheetId="13609"/>
      <sheetData sheetId="13610"/>
      <sheetData sheetId="13611"/>
      <sheetData sheetId="13612"/>
      <sheetData sheetId="13613"/>
      <sheetData sheetId="13614"/>
      <sheetData sheetId="13615"/>
      <sheetData sheetId="13616"/>
      <sheetData sheetId="13617"/>
      <sheetData sheetId="13618"/>
      <sheetData sheetId="13619"/>
      <sheetData sheetId="13620"/>
      <sheetData sheetId="13621"/>
      <sheetData sheetId="13622"/>
      <sheetData sheetId="13623"/>
      <sheetData sheetId="13624"/>
      <sheetData sheetId="13625"/>
      <sheetData sheetId="13626"/>
      <sheetData sheetId="13627"/>
      <sheetData sheetId="13628"/>
      <sheetData sheetId="13629"/>
      <sheetData sheetId="13630"/>
      <sheetData sheetId="13631"/>
      <sheetData sheetId="13632"/>
      <sheetData sheetId="13633"/>
      <sheetData sheetId="13634"/>
      <sheetData sheetId="13635"/>
      <sheetData sheetId="13636"/>
      <sheetData sheetId="13637"/>
      <sheetData sheetId="13638"/>
      <sheetData sheetId="13639"/>
      <sheetData sheetId="13640"/>
      <sheetData sheetId="13641"/>
      <sheetData sheetId="13642"/>
      <sheetData sheetId="13643"/>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sheetData sheetId="14027"/>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sheetData sheetId="14042"/>
      <sheetData sheetId="14043"/>
      <sheetData sheetId="14044"/>
      <sheetData sheetId="14045"/>
      <sheetData sheetId="14046"/>
      <sheetData sheetId="14047"/>
      <sheetData sheetId="14048"/>
      <sheetData sheetId="14049"/>
      <sheetData sheetId="14050"/>
      <sheetData sheetId="14051"/>
      <sheetData sheetId="14052"/>
      <sheetData sheetId="14053"/>
      <sheetData sheetId="14054"/>
      <sheetData sheetId="14055"/>
      <sheetData sheetId="14056"/>
      <sheetData sheetId="14057"/>
      <sheetData sheetId="14058"/>
      <sheetData sheetId="14059"/>
      <sheetData sheetId="14060"/>
      <sheetData sheetId="14061"/>
      <sheetData sheetId="14062"/>
      <sheetData sheetId="14063"/>
      <sheetData sheetId="14064"/>
      <sheetData sheetId="14065"/>
      <sheetData sheetId="14066"/>
      <sheetData sheetId="14067"/>
      <sheetData sheetId="14068"/>
      <sheetData sheetId="14069"/>
      <sheetData sheetId="14070"/>
      <sheetData sheetId="14071"/>
      <sheetData sheetId="14072"/>
      <sheetData sheetId="14073"/>
      <sheetData sheetId="14074"/>
      <sheetData sheetId="14075"/>
      <sheetData sheetId="14076"/>
      <sheetData sheetId="14077"/>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sheetData sheetId="14375"/>
      <sheetData sheetId="14376"/>
      <sheetData sheetId="14377"/>
      <sheetData sheetId="14378"/>
      <sheetData sheetId="14379"/>
      <sheetData sheetId="14380"/>
      <sheetData sheetId="14381"/>
      <sheetData sheetId="14382"/>
      <sheetData sheetId="14383"/>
      <sheetData sheetId="14384"/>
      <sheetData sheetId="14385"/>
      <sheetData sheetId="14386"/>
      <sheetData sheetId="14387"/>
      <sheetData sheetId="14388"/>
      <sheetData sheetId="14389"/>
      <sheetData sheetId="14390"/>
      <sheetData sheetId="14391"/>
      <sheetData sheetId="14392"/>
      <sheetData sheetId="14393"/>
      <sheetData sheetId="14394"/>
      <sheetData sheetId="14395"/>
      <sheetData sheetId="14396"/>
      <sheetData sheetId="14397"/>
      <sheetData sheetId="14398"/>
      <sheetData sheetId="14399"/>
      <sheetData sheetId="14400"/>
      <sheetData sheetId="14401"/>
      <sheetData sheetId="14402"/>
      <sheetData sheetId="14403"/>
      <sheetData sheetId="14404"/>
      <sheetData sheetId="14405"/>
      <sheetData sheetId="14406"/>
      <sheetData sheetId="14407"/>
      <sheetData sheetId="14408"/>
      <sheetData sheetId="14409"/>
      <sheetData sheetId="14410"/>
      <sheetData sheetId="14411"/>
      <sheetData sheetId="14412"/>
      <sheetData sheetId="14413"/>
      <sheetData sheetId="14414"/>
      <sheetData sheetId="14415"/>
      <sheetData sheetId="14416"/>
      <sheetData sheetId="14417"/>
      <sheetData sheetId="14418"/>
      <sheetData sheetId="14419"/>
      <sheetData sheetId="14420"/>
      <sheetData sheetId="14421"/>
      <sheetData sheetId="14422"/>
      <sheetData sheetId="14423"/>
      <sheetData sheetId="14424"/>
      <sheetData sheetId="14425"/>
      <sheetData sheetId="14426"/>
      <sheetData sheetId="14427"/>
      <sheetData sheetId="14428"/>
      <sheetData sheetId="14429"/>
      <sheetData sheetId="14430"/>
      <sheetData sheetId="14431"/>
      <sheetData sheetId="14432"/>
      <sheetData sheetId="14433"/>
      <sheetData sheetId="14434"/>
      <sheetData sheetId="14435"/>
      <sheetData sheetId="14436"/>
      <sheetData sheetId="14437"/>
      <sheetData sheetId="14438"/>
      <sheetData sheetId="14439"/>
      <sheetData sheetId="14440"/>
      <sheetData sheetId="14441"/>
      <sheetData sheetId="14442"/>
      <sheetData sheetId="14443"/>
      <sheetData sheetId="14444"/>
      <sheetData sheetId="14445"/>
      <sheetData sheetId="14446"/>
      <sheetData sheetId="14447"/>
      <sheetData sheetId="14448"/>
      <sheetData sheetId="14449"/>
      <sheetData sheetId="14450"/>
      <sheetData sheetId="14451"/>
      <sheetData sheetId="14452"/>
      <sheetData sheetId="14453"/>
      <sheetData sheetId="14454"/>
      <sheetData sheetId="14455"/>
      <sheetData sheetId="14456"/>
      <sheetData sheetId="14457"/>
      <sheetData sheetId="14458"/>
      <sheetData sheetId="14459"/>
      <sheetData sheetId="14460"/>
      <sheetData sheetId="14461"/>
      <sheetData sheetId="14462"/>
      <sheetData sheetId="14463"/>
      <sheetData sheetId="14464"/>
      <sheetData sheetId="14465"/>
      <sheetData sheetId="14466"/>
      <sheetData sheetId="14467"/>
      <sheetData sheetId="14468"/>
      <sheetData sheetId="14469"/>
      <sheetData sheetId="14470"/>
      <sheetData sheetId="14471"/>
      <sheetData sheetId="14472"/>
      <sheetData sheetId="14473"/>
      <sheetData sheetId="14474"/>
      <sheetData sheetId="14475"/>
      <sheetData sheetId="14476"/>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sheetData sheetId="14907"/>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sheetData sheetId="14946"/>
      <sheetData sheetId="14947"/>
      <sheetData sheetId="14948"/>
      <sheetData sheetId="14949"/>
      <sheetData sheetId="14950"/>
      <sheetData sheetId="14951"/>
      <sheetData sheetId="14952"/>
      <sheetData sheetId="14953"/>
      <sheetData sheetId="14954"/>
      <sheetData sheetId="14955"/>
      <sheetData sheetId="14956"/>
      <sheetData sheetId="14957"/>
      <sheetData sheetId="14958"/>
      <sheetData sheetId="14959"/>
      <sheetData sheetId="14960"/>
      <sheetData sheetId="14961"/>
      <sheetData sheetId="14962"/>
      <sheetData sheetId="14963"/>
      <sheetData sheetId="14964"/>
      <sheetData sheetId="14965"/>
      <sheetData sheetId="14966"/>
      <sheetData sheetId="14967"/>
      <sheetData sheetId="14968"/>
      <sheetData sheetId="14969"/>
      <sheetData sheetId="14970"/>
      <sheetData sheetId="14971"/>
      <sheetData sheetId="14972"/>
      <sheetData sheetId="14973"/>
      <sheetData sheetId="14974"/>
      <sheetData sheetId="14975"/>
      <sheetData sheetId="14976"/>
      <sheetData sheetId="14977"/>
      <sheetData sheetId="14978"/>
      <sheetData sheetId="14979"/>
      <sheetData sheetId="14980"/>
      <sheetData sheetId="14981"/>
      <sheetData sheetId="14982"/>
      <sheetData sheetId="14983"/>
      <sheetData sheetId="14984"/>
      <sheetData sheetId="14985"/>
      <sheetData sheetId="14986"/>
      <sheetData sheetId="14987"/>
      <sheetData sheetId="14988"/>
      <sheetData sheetId="14989"/>
      <sheetData sheetId="14990"/>
      <sheetData sheetId="14991"/>
      <sheetData sheetId="14992"/>
      <sheetData sheetId="14993"/>
      <sheetData sheetId="14994"/>
      <sheetData sheetId="14995"/>
      <sheetData sheetId="14996"/>
      <sheetData sheetId="14997"/>
      <sheetData sheetId="14998"/>
      <sheetData sheetId="14999"/>
      <sheetData sheetId="15000"/>
      <sheetData sheetId="15001"/>
      <sheetData sheetId="15002"/>
      <sheetData sheetId="15003"/>
      <sheetData sheetId="15004"/>
      <sheetData sheetId="15005"/>
      <sheetData sheetId="15006"/>
      <sheetData sheetId="15007"/>
      <sheetData sheetId="15008"/>
      <sheetData sheetId="15009"/>
      <sheetData sheetId="15010"/>
      <sheetData sheetId="15011"/>
      <sheetData sheetId="15012"/>
      <sheetData sheetId="15013"/>
      <sheetData sheetId="15014"/>
      <sheetData sheetId="15015"/>
      <sheetData sheetId="15016"/>
      <sheetData sheetId="15017"/>
      <sheetData sheetId="15018"/>
      <sheetData sheetId="15019"/>
      <sheetData sheetId="15020"/>
      <sheetData sheetId="15021"/>
      <sheetData sheetId="15022"/>
      <sheetData sheetId="15023"/>
      <sheetData sheetId="15024"/>
      <sheetData sheetId="15025"/>
      <sheetData sheetId="15026"/>
      <sheetData sheetId="15027"/>
      <sheetData sheetId="15028"/>
      <sheetData sheetId="15029"/>
      <sheetData sheetId="15030"/>
      <sheetData sheetId="15031"/>
      <sheetData sheetId="15032"/>
      <sheetData sheetId="15033"/>
      <sheetData sheetId="15034"/>
      <sheetData sheetId="15035"/>
      <sheetData sheetId="15036"/>
      <sheetData sheetId="15037"/>
      <sheetData sheetId="15038"/>
      <sheetData sheetId="15039"/>
      <sheetData sheetId="15040"/>
      <sheetData sheetId="15041"/>
      <sheetData sheetId="15042"/>
      <sheetData sheetId="15043"/>
      <sheetData sheetId="15044"/>
      <sheetData sheetId="15045"/>
      <sheetData sheetId="15046"/>
      <sheetData sheetId="15047"/>
      <sheetData sheetId="15048"/>
      <sheetData sheetId="15049"/>
      <sheetData sheetId="15050"/>
      <sheetData sheetId="15051"/>
      <sheetData sheetId="15052"/>
      <sheetData sheetId="15053"/>
      <sheetData sheetId="15054"/>
      <sheetData sheetId="15055"/>
      <sheetData sheetId="15056"/>
      <sheetData sheetId="15057"/>
      <sheetData sheetId="15058"/>
      <sheetData sheetId="15059"/>
      <sheetData sheetId="15060"/>
      <sheetData sheetId="15061"/>
      <sheetData sheetId="15062"/>
      <sheetData sheetId="15063"/>
      <sheetData sheetId="15064"/>
      <sheetData sheetId="15065"/>
      <sheetData sheetId="15066"/>
      <sheetData sheetId="15067"/>
      <sheetData sheetId="15068"/>
      <sheetData sheetId="15069"/>
      <sheetData sheetId="15070"/>
      <sheetData sheetId="15071"/>
      <sheetData sheetId="15072"/>
      <sheetData sheetId="15073"/>
      <sheetData sheetId="15074"/>
      <sheetData sheetId="15075"/>
      <sheetData sheetId="15076"/>
      <sheetData sheetId="15077"/>
      <sheetData sheetId="15078"/>
      <sheetData sheetId="15079"/>
      <sheetData sheetId="15080"/>
      <sheetData sheetId="15081"/>
      <sheetData sheetId="15082"/>
      <sheetData sheetId="15083"/>
      <sheetData sheetId="15084"/>
      <sheetData sheetId="15085"/>
      <sheetData sheetId="15086"/>
      <sheetData sheetId="15087"/>
      <sheetData sheetId="15088"/>
      <sheetData sheetId="15089"/>
      <sheetData sheetId="15090"/>
      <sheetData sheetId="15091"/>
      <sheetData sheetId="15092"/>
      <sheetData sheetId="15093"/>
      <sheetData sheetId="15094"/>
      <sheetData sheetId="15095"/>
      <sheetData sheetId="15096"/>
      <sheetData sheetId="15097"/>
      <sheetData sheetId="15098"/>
      <sheetData sheetId="15099"/>
      <sheetData sheetId="15100"/>
      <sheetData sheetId="15101"/>
      <sheetData sheetId="15102"/>
      <sheetData sheetId="15103"/>
      <sheetData sheetId="15104"/>
      <sheetData sheetId="15105"/>
      <sheetData sheetId="15106"/>
      <sheetData sheetId="15107"/>
      <sheetData sheetId="15108"/>
      <sheetData sheetId="15109"/>
      <sheetData sheetId="15110"/>
      <sheetData sheetId="15111"/>
      <sheetData sheetId="15112"/>
      <sheetData sheetId="15113"/>
      <sheetData sheetId="15114"/>
      <sheetData sheetId="15115"/>
      <sheetData sheetId="15116"/>
      <sheetData sheetId="15117"/>
      <sheetData sheetId="15118"/>
      <sheetData sheetId="15119"/>
      <sheetData sheetId="15120"/>
      <sheetData sheetId="15121"/>
      <sheetData sheetId="15122"/>
      <sheetData sheetId="15123"/>
      <sheetData sheetId="15124"/>
      <sheetData sheetId="15125"/>
      <sheetData sheetId="15126"/>
      <sheetData sheetId="15127"/>
      <sheetData sheetId="15128"/>
      <sheetData sheetId="15129"/>
      <sheetData sheetId="15130"/>
      <sheetData sheetId="15131"/>
      <sheetData sheetId="15132"/>
      <sheetData sheetId="15133"/>
      <sheetData sheetId="15134"/>
      <sheetData sheetId="15135"/>
      <sheetData sheetId="15136"/>
      <sheetData sheetId="15137"/>
      <sheetData sheetId="15138"/>
      <sheetData sheetId="15139"/>
      <sheetData sheetId="15140"/>
      <sheetData sheetId="15141"/>
      <sheetData sheetId="15142"/>
      <sheetData sheetId="15143"/>
      <sheetData sheetId="15144"/>
      <sheetData sheetId="15145"/>
      <sheetData sheetId="15146"/>
      <sheetData sheetId="15147"/>
      <sheetData sheetId="15148"/>
      <sheetData sheetId="15149"/>
      <sheetData sheetId="15150"/>
      <sheetData sheetId="15151"/>
      <sheetData sheetId="15152"/>
      <sheetData sheetId="15153"/>
      <sheetData sheetId="15154"/>
      <sheetData sheetId="15155"/>
      <sheetData sheetId="15156"/>
      <sheetData sheetId="15157"/>
      <sheetData sheetId="15158"/>
      <sheetData sheetId="15159"/>
      <sheetData sheetId="15160"/>
      <sheetData sheetId="15161"/>
      <sheetData sheetId="15162"/>
      <sheetData sheetId="15163"/>
      <sheetData sheetId="15164"/>
      <sheetData sheetId="15165"/>
      <sheetData sheetId="15166"/>
      <sheetData sheetId="15167"/>
      <sheetData sheetId="15168"/>
      <sheetData sheetId="15169"/>
      <sheetData sheetId="15170"/>
      <sheetData sheetId="15171"/>
      <sheetData sheetId="15172"/>
      <sheetData sheetId="15173"/>
      <sheetData sheetId="15174"/>
      <sheetData sheetId="15175"/>
      <sheetData sheetId="15176"/>
      <sheetData sheetId="15177"/>
      <sheetData sheetId="15178"/>
      <sheetData sheetId="15179"/>
      <sheetData sheetId="15180"/>
      <sheetData sheetId="15181"/>
      <sheetData sheetId="15182"/>
      <sheetData sheetId="15183"/>
      <sheetData sheetId="15184"/>
      <sheetData sheetId="15185"/>
      <sheetData sheetId="15186"/>
      <sheetData sheetId="15187"/>
      <sheetData sheetId="15188"/>
      <sheetData sheetId="15189"/>
      <sheetData sheetId="15190"/>
      <sheetData sheetId="15191"/>
      <sheetData sheetId="15192"/>
      <sheetData sheetId="15193"/>
      <sheetData sheetId="15194"/>
      <sheetData sheetId="15195"/>
      <sheetData sheetId="15196"/>
      <sheetData sheetId="15197"/>
      <sheetData sheetId="15198"/>
      <sheetData sheetId="15199"/>
      <sheetData sheetId="15200"/>
      <sheetData sheetId="15201"/>
      <sheetData sheetId="15202"/>
      <sheetData sheetId="15203"/>
      <sheetData sheetId="15204"/>
      <sheetData sheetId="15205"/>
      <sheetData sheetId="15206"/>
      <sheetData sheetId="15207"/>
      <sheetData sheetId="15208"/>
      <sheetData sheetId="15209"/>
      <sheetData sheetId="15210"/>
      <sheetData sheetId="15211"/>
      <sheetData sheetId="15212"/>
      <sheetData sheetId="15213"/>
      <sheetData sheetId="15214"/>
      <sheetData sheetId="15215"/>
      <sheetData sheetId="15216"/>
      <sheetData sheetId="15217"/>
      <sheetData sheetId="15218"/>
      <sheetData sheetId="15219"/>
      <sheetData sheetId="15220"/>
      <sheetData sheetId="15221"/>
      <sheetData sheetId="15222"/>
      <sheetData sheetId="15223"/>
      <sheetData sheetId="15224"/>
      <sheetData sheetId="15225"/>
      <sheetData sheetId="15226"/>
      <sheetData sheetId="15227"/>
      <sheetData sheetId="15228"/>
      <sheetData sheetId="15229"/>
      <sheetData sheetId="15230"/>
      <sheetData sheetId="15231"/>
      <sheetData sheetId="15232"/>
      <sheetData sheetId="15233"/>
      <sheetData sheetId="15234"/>
      <sheetData sheetId="15235"/>
      <sheetData sheetId="15236"/>
      <sheetData sheetId="15237"/>
      <sheetData sheetId="15238"/>
      <sheetData sheetId="15239"/>
      <sheetData sheetId="15240"/>
      <sheetData sheetId="15241"/>
      <sheetData sheetId="15242"/>
      <sheetData sheetId="15243"/>
      <sheetData sheetId="15244"/>
      <sheetData sheetId="15245"/>
      <sheetData sheetId="15246"/>
      <sheetData sheetId="15247"/>
      <sheetData sheetId="15248"/>
      <sheetData sheetId="15249"/>
      <sheetData sheetId="15250"/>
      <sheetData sheetId="15251"/>
      <sheetData sheetId="15252"/>
      <sheetData sheetId="15253"/>
      <sheetData sheetId="15254"/>
      <sheetData sheetId="15255"/>
      <sheetData sheetId="15256"/>
      <sheetData sheetId="15257"/>
      <sheetData sheetId="15258"/>
      <sheetData sheetId="15259"/>
      <sheetData sheetId="15260"/>
      <sheetData sheetId="15261"/>
      <sheetData sheetId="15262"/>
      <sheetData sheetId="15263"/>
      <sheetData sheetId="15264"/>
      <sheetData sheetId="15265"/>
      <sheetData sheetId="15266"/>
      <sheetData sheetId="15267"/>
      <sheetData sheetId="15268"/>
      <sheetData sheetId="15269"/>
      <sheetData sheetId="15270"/>
      <sheetData sheetId="15271"/>
      <sheetData sheetId="15272"/>
      <sheetData sheetId="15273"/>
      <sheetData sheetId="15274"/>
      <sheetData sheetId="15275"/>
      <sheetData sheetId="15276"/>
      <sheetData sheetId="15277"/>
      <sheetData sheetId="15278"/>
      <sheetData sheetId="15279"/>
      <sheetData sheetId="15280"/>
      <sheetData sheetId="15281"/>
      <sheetData sheetId="15282"/>
      <sheetData sheetId="15283"/>
      <sheetData sheetId="15284"/>
      <sheetData sheetId="15285"/>
      <sheetData sheetId="15286"/>
      <sheetData sheetId="15287"/>
      <sheetData sheetId="15288"/>
      <sheetData sheetId="15289"/>
      <sheetData sheetId="15290"/>
      <sheetData sheetId="15291"/>
      <sheetData sheetId="15292"/>
      <sheetData sheetId="15293"/>
      <sheetData sheetId="15294"/>
      <sheetData sheetId="15295"/>
      <sheetData sheetId="15296"/>
      <sheetData sheetId="15297"/>
      <sheetData sheetId="15298"/>
      <sheetData sheetId="15299"/>
      <sheetData sheetId="15300"/>
      <sheetData sheetId="15301"/>
      <sheetData sheetId="15302"/>
      <sheetData sheetId="15303"/>
      <sheetData sheetId="15304"/>
      <sheetData sheetId="15305"/>
      <sheetData sheetId="15306"/>
      <sheetData sheetId="15307"/>
      <sheetData sheetId="15308"/>
      <sheetData sheetId="15309"/>
      <sheetData sheetId="15310"/>
      <sheetData sheetId="15311"/>
      <sheetData sheetId="15312"/>
      <sheetData sheetId="15313"/>
      <sheetData sheetId="15314"/>
      <sheetData sheetId="15315"/>
      <sheetData sheetId="15316"/>
      <sheetData sheetId="15317"/>
      <sheetData sheetId="15318"/>
      <sheetData sheetId="15319"/>
      <sheetData sheetId="15320"/>
      <sheetData sheetId="15321"/>
      <sheetData sheetId="15322"/>
      <sheetData sheetId="15323"/>
      <sheetData sheetId="15324"/>
      <sheetData sheetId="15325"/>
      <sheetData sheetId="15326"/>
      <sheetData sheetId="15327"/>
      <sheetData sheetId="15328"/>
      <sheetData sheetId="15329"/>
      <sheetData sheetId="15330"/>
      <sheetData sheetId="15331"/>
      <sheetData sheetId="15332"/>
      <sheetData sheetId="15333"/>
      <sheetData sheetId="15334"/>
      <sheetData sheetId="15335"/>
      <sheetData sheetId="15336"/>
      <sheetData sheetId="15337"/>
      <sheetData sheetId="15338"/>
      <sheetData sheetId="15339"/>
      <sheetData sheetId="15340"/>
      <sheetData sheetId="15341"/>
      <sheetData sheetId="15342"/>
      <sheetData sheetId="15343"/>
      <sheetData sheetId="15344"/>
      <sheetData sheetId="15345"/>
      <sheetData sheetId="15346"/>
      <sheetData sheetId="15347"/>
      <sheetData sheetId="15348"/>
      <sheetData sheetId="15349"/>
      <sheetData sheetId="15350"/>
      <sheetData sheetId="15351"/>
      <sheetData sheetId="15352"/>
      <sheetData sheetId="15353"/>
      <sheetData sheetId="15354"/>
      <sheetData sheetId="15355"/>
      <sheetData sheetId="15356"/>
      <sheetData sheetId="15357"/>
      <sheetData sheetId="15358"/>
      <sheetData sheetId="15359"/>
      <sheetData sheetId="15360"/>
      <sheetData sheetId="15361"/>
      <sheetData sheetId="15362"/>
      <sheetData sheetId="15363"/>
      <sheetData sheetId="15364"/>
      <sheetData sheetId="15365"/>
      <sheetData sheetId="15366"/>
      <sheetData sheetId="15367"/>
      <sheetData sheetId="15368"/>
      <sheetData sheetId="15369"/>
      <sheetData sheetId="15370"/>
      <sheetData sheetId="15371"/>
      <sheetData sheetId="15372"/>
      <sheetData sheetId="15373"/>
      <sheetData sheetId="15374"/>
      <sheetData sheetId="15375"/>
      <sheetData sheetId="15376"/>
      <sheetData sheetId="15377"/>
      <sheetData sheetId="15378"/>
      <sheetData sheetId="15379"/>
      <sheetData sheetId="15380"/>
      <sheetData sheetId="15381"/>
      <sheetData sheetId="15382"/>
      <sheetData sheetId="15383"/>
      <sheetData sheetId="15384"/>
      <sheetData sheetId="15385"/>
      <sheetData sheetId="15386"/>
      <sheetData sheetId="15387"/>
      <sheetData sheetId="15388"/>
      <sheetData sheetId="15389"/>
      <sheetData sheetId="15390"/>
      <sheetData sheetId="15391"/>
      <sheetData sheetId="15392"/>
      <sheetData sheetId="15393"/>
      <sheetData sheetId="15394"/>
      <sheetData sheetId="15395"/>
      <sheetData sheetId="15396"/>
      <sheetData sheetId="15397"/>
      <sheetData sheetId="15398"/>
      <sheetData sheetId="15399"/>
      <sheetData sheetId="15400"/>
      <sheetData sheetId="15401"/>
      <sheetData sheetId="15402"/>
      <sheetData sheetId="15403"/>
      <sheetData sheetId="15404"/>
      <sheetData sheetId="15405"/>
      <sheetData sheetId="15406"/>
      <sheetData sheetId="15407"/>
      <sheetData sheetId="15408"/>
      <sheetData sheetId="15409"/>
      <sheetData sheetId="15410"/>
      <sheetData sheetId="15411"/>
      <sheetData sheetId="15412"/>
      <sheetData sheetId="15413"/>
      <sheetData sheetId="15414"/>
      <sheetData sheetId="15415"/>
      <sheetData sheetId="15416"/>
      <sheetData sheetId="15417"/>
      <sheetData sheetId="15418"/>
      <sheetData sheetId="15419"/>
      <sheetData sheetId="15420"/>
      <sheetData sheetId="15421"/>
      <sheetData sheetId="15422"/>
      <sheetData sheetId="15423"/>
      <sheetData sheetId="15424"/>
      <sheetData sheetId="15425"/>
      <sheetData sheetId="15426"/>
      <sheetData sheetId="15427"/>
      <sheetData sheetId="15428"/>
      <sheetData sheetId="15429"/>
      <sheetData sheetId="15430"/>
      <sheetData sheetId="15431"/>
      <sheetData sheetId="15432"/>
      <sheetData sheetId="15433"/>
      <sheetData sheetId="15434"/>
      <sheetData sheetId="15435"/>
      <sheetData sheetId="15436"/>
      <sheetData sheetId="15437"/>
      <sheetData sheetId="15438"/>
      <sheetData sheetId="15439"/>
      <sheetData sheetId="15440"/>
      <sheetData sheetId="15441"/>
      <sheetData sheetId="15442"/>
      <sheetData sheetId="15443"/>
      <sheetData sheetId="15444"/>
      <sheetData sheetId="15445"/>
      <sheetData sheetId="15446"/>
      <sheetData sheetId="15447"/>
      <sheetData sheetId="15448"/>
      <sheetData sheetId="15449"/>
      <sheetData sheetId="15450"/>
      <sheetData sheetId="15451"/>
      <sheetData sheetId="15452"/>
      <sheetData sheetId="15453"/>
      <sheetData sheetId="15454"/>
      <sheetData sheetId="15455"/>
      <sheetData sheetId="15456"/>
      <sheetData sheetId="15457"/>
      <sheetData sheetId="15458"/>
      <sheetData sheetId="15459"/>
      <sheetData sheetId="15460"/>
      <sheetData sheetId="15461"/>
      <sheetData sheetId="15462"/>
      <sheetData sheetId="15463"/>
      <sheetData sheetId="15464"/>
      <sheetData sheetId="15465"/>
      <sheetData sheetId="15466"/>
      <sheetData sheetId="15467"/>
      <sheetData sheetId="15468"/>
      <sheetData sheetId="15469"/>
      <sheetData sheetId="15470"/>
      <sheetData sheetId="15471"/>
      <sheetData sheetId="15472"/>
      <sheetData sheetId="15473"/>
      <sheetData sheetId="15474"/>
      <sheetData sheetId="15475"/>
      <sheetData sheetId="15476"/>
      <sheetData sheetId="15477"/>
      <sheetData sheetId="15478"/>
      <sheetData sheetId="15479"/>
      <sheetData sheetId="15480"/>
      <sheetData sheetId="15481"/>
      <sheetData sheetId="15482"/>
      <sheetData sheetId="15483"/>
      <sheetData sheetId="15484"/>
      <sheetData sheetId="15485"/>
      <sheetData sheetId="15486"/>
      <sheetData sheetId="15487"/>
      <sheetData sheetId="15488"/>
      <sheetData sheetId="15489"/>
      <sheetData sheetId="15490"/>
      <sheetData sheetId="15491"/>
      <sheetData sheetId="15492"/>
      <sheetData sheetId="15493"/>
      <sheetData sheetId="15494"/>
      <sheetData sheetId="15495"/>
      <sheetData sheetId="15496"/>
      <sheetData sheetId="15497"/>
      <sheetData sheetId="15498"/>
      <sheetData sheetId="15499"/>
      <sheetData sheetId="15500"/>
      <sheetData sheetId="15501"/>
      <sheetData sheetId="15502"/>
      <sheetData sheetId="15503"/>
      <sheetData sheetId="15504"/>
      <sheetData sheetId="15505"/>
      <sheetData sheetId="15506"/>
      <sheetData sheetId="15507"/>
      <sheetData sheetId="15508"/>
      <sheetData sheetId="15509"/>
      <sheetData sheetId="15510"/>
      <sheetData sheetId="15511"/>
      <sheetData sheetId="15512"/>
      <sheetData sheetId="15513"/>
      <sheetData sheetId="15514"/>
      <sheetData sheetId="15515"/>
      <sheetData sheetId="15516"/>
      <sheetData sheetId="15517"/>
      <sheetData sheetId="15518"/>
      <sheetData sheetId="15519"/>
      <sheetData sheetId="15520"/>
      <sheetData sheetId="15521"/>
      <sheetData sheetId="15522"/>
      <sheetData sheetId="15523"/>
      <sheetData sheetId="15524"/>
      <sheetData sheetId="15525"/>
      <sheetData sheetId="15526"/>
      <sheetData sheetId="15527"/>
      <sheetData sheetId="15528"/>
      <sheetData sheetId="15529"/>
      <sheetData sheetId="15530"/>
      <sheetData sheetId="15531"/>
      <sheetData sheetId="15532"/>
      <sheetData sheetId="15533"/>
      <sheetData sheetId="15534"/>
      <sheetData sheetId="15535"/>
      <sheetData sheetId="15536"/>
      <sheetData sheetId="15537"/>
      <sheetData sheetId="15538"/>
      <sheetData sheetId="15539"/>
      <sheetData sheetId="15540"/>
      <sheetData sheetId="15541"/>
      <sheetData sheetId="15542"/>
      <sheetData sheetId="15543"/>
      <sheetData sheetId="15544"/>
      <sheetData sheetId="15545"/>
      <sheetData sheetId="15546"/>
      <sheetData sheetId="15547"/>
      <sheetData sheetId="15548"/>
      <sheetData sheetId="15549"/>
      <sheetData sheetId="15550"/>
      <sheetData sheetId="15551"/>
      <sheetData sheetId="15552"/>
      <sheetData sheetId="15553"/>
      <sheetData sheetId="15554"/>
      <sheetData sheetId="15555"/>
      <sheetData sheetId="15556"/>
      <sheetData sheetId="15557"/>
      <sheetData sheetId="15558"/>
      <sheetData sheetId="15559"/>
      <sheetData sheetId="15560"/>
      <sheetData sheetId="15561"/>
      <sheetData sheetId="15562"/>
      <sheetData sheetId="15563"/>
      <sheetData sheetId="15564"/>
      <sheetData sheetId="15565"/>
      <sheetData sheetId="15566"/>
      <sheetData sheetId="15567"/>
      <sheetData sheetId="15568"/>
      <sheetData sheetId="15569"/>
      <sheetData sheetId="15570"/>
      <sheetData sheetId="15571"/>
      <sheetData sheetId="15572"/>
      <sheetData sheetId="15573"/>
      <sheetData sheetId="15574"/>
      <sheetData sheetId="15575"/>
      <sheetData sheetId="15576"/>
      <sheetData sheetId="15577"/>
      <sheetData sheetId="15578"/>
      <sheetData sheetId="15579"/>
      <sheetData sheetId="15580"/>
      <sheetData sheetId="15581"/>
      <sheetData sheetId="15582"/>
      <sheetData sheetId="15583"/>
      <sheetData sheetId="15584"/>
      <sheetData sheetId="15585"/>
      <sheetData sheetId="15586"/>
      <sheetData sheetId="15587"/>
      <sheetData sheetId="15588"/>
      <sheetData sheetId="15589"/>
      <sheetData sheetId="15590"/>
      <sheetData sheetId="15591"/>
      <sheetData sheetId="15592"/>
      <sheetData sheetId="15593"/>
      <sheetData sheetId="15594"/>
      <sheetData sheetId="15595"/>
      <sheetData sheetId="15596"/>
      <sheetData sheetId="15597"/>
      <sheetData sheetId="15598"/>
      <sheetData sheetId="15599"/>
      <sheetData sheetId="15600"/>
      <sheetData sheetId="15601"/>
      <sheetData sheetId="15602"/>
      <sheetData sheetId="15603"/>
      <sheetData sheetId="15604"/>
      <sheetData sheetId="15605"/>
      <sheetData sheetId="15606"/>
      <sheetData sheetId="15607"/>
      <sheetData sheetId="15608"/>
      <sheetData sheetId="15609"/>
      <sheetData sheetId="15610"/>
      <sheetData sheetId="15611"/>
      <sheetData sheetId="15612"/>
      <sheetData sheetId="15613"/>
      <sheetData sheetId="15614"/>
      <sheetData sheetId="15615"/>
      <sheetData sheetId="15616"/>
      <sheetData sheetId="15617"/>
      <sheetData sheetId="15618"/>
      <sheetData sheetId="15619"/>
      <sheetData sheetId="15620"/>
      <sheetData sheetId="15621"/>
      <sheetData sheetId="15622"/>
      <sheetData sheetId="15623"/>
      <sheetData sheetId="15624"/>
      <sheetData sheetId="15625"/>
      <sheetData sheetId="15626"/>
      <sheetData sheetId="15627"/>
      <sheetData sheetId="15628"/>
      <sheetData sheetId="15629"/>
      <sheetData sheetId="15630"/>
      <sheetData sheetId="15631"/>
      <sheetData sheetId="15632"/>
      <sheetData sheetId="15633"/>
      <sheetData sheetId="15634"/>
      <sheetData sheetId="15635"/>
      <sheetData sheetId="15636"/>
      <sheetData sheetId="15637"/>
      <sheetData sheetId="15638"/>
      <sheetData sheetId="15639"/>
      <sheetData sheetId="15640"/>
      <sheetData sheetId="15641"/>
      <sheetData sheetId="15642"/>
      <sheetData sheetId="15643"/>
      <sheetData sheetId="15644"/>
      <sheetData sheetId="15645"/>
      <sheetData sheetId="15646"/>
      <sheetData sheetId="15647"/>
      <sheetData sheetId="15648"/>
      <sheetData sheetId="15649"/>
      <sheetData sheetId="15650"/>
      <sheetData sheetId="15651"/>
      <sheetData sheetId="15652"/>
      <sheetData sheetId="15653"/>
      <sheetData sheetId="15654"/>
      <sheetData sheetId="15655"/>
      <sheetData sheetId="15656"/>
      <sheetData sheetId="15657"/>
      <sheetData sheetId="15658"/>
      <sheetData sheetId="15659"/>
      <sheetData sheetId="15660"/>
      <sheetData sheetId="15661"/>
      <sheetData sheetId="15662"/>
      <sheetData sheetId="15663"/>
      <sheetData sheetId="15664"/>
      <sheetData sheetId="15665"/>
      <sheetData sheetId="15666"/>
      <sheetData sheetId="15667"/>
      <sheetData sheetId="15668"/>
      <sheetData sheetId="15669"/>
      <sheetData sheetId="15670"/>
      <sheetData sheetId="15671"/>
      <sheetData sheetId="15672"/>
      <sheetData sheetId="15673"/>
      <sheetData sheetId="15674"/>
      <sheetData sheetId="15675"/>
      <sheetData sheetId="15676"/>
      <sheetData sheetId="15677"/>
      <sheetData sheetId="15678"/>
      <sheetData sheetId="15679"/>
      <sheetData sheetId="15680"/>
      <sheetData sheetId="15681"/>
      <sheetData sheetId="15682"/>
      <sheetData sheetId="15683"/>
      <sheetData sheetId="15684"/>
      <sheetData sheetId="15685"/>
      <sheetData sheetId="15686"/>
      <sheetData sheetId="15687"/>
      <sheetData sheetId="15688"/>
      <sheetData sheetId="15689"/>
      <sheetData sheetId="15690"/>
      <sheetData sheetId="15691"/>
      <sheetData sheetId="15692"/>
      <sheetData sheetId="15693"/>
      <sheetData sheetId="15694"/>
      <sheetData sheetId="15695"/>
      <sheetData sheetId="15696"/>
      <sheetData sheetId="15697"/>
      <sheetData sheetId="15698"/>
      <sheetData sheetId="15699"/>
      <sheetData sheetId="15700"/>
      <sheetData sheetId="15701"/>
      <sheetData sheetId="15702"/>
      <sheetData sheetId="15703"/>
      <sheetData sheetId="15704"/>
      <sheetData sheetId="15705"/>
      <sheetData sheetId="15706"/>
      <sheetData sheetId="15707"/>
      <sheetData sheetId="15708"/>
      <sheetData sheetId="15709"/>
      <sheetData sheetId="15710"/>
      <sheetData sheetId="15711"/>
      <sheetData sheetId="15712"/>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sheetData sheetId="15731"/>
      <sheetData sheetId="15732"/>
      <sheetData sheetId="15733"/>
      <sheetData sheetId="15734"/>
      <sheetData sheetId="15735"/>
      <sheetData sheetId="15736"/>
      <sheetData sheetId="15737"/>
      <sheetData sheetId="15738"/>
      <sheetData sheetId="15739"/>
      <sheetData sheetId="15740"/>
      <sheetData sheetId="15741"/>
      <sheetData sheetId="15742"/>
      <sheetData sheetId="15743"/>
      <sheetData sheetId="15744"/>
      <sheetData sheetId="15745"/>
      <sheetData sheetId="15746"/>
      <sheetData sheetId="15747"/>
      <sheetData sheetId="15748"/>
      <sheetData sheetId="15749"/>
      <sheetData sheetId="15750"/>
      <sheetData sheetId="15751"/>
      <sheetData sheetId="15752"/>
      <sheetData sheetId="15753"/>
      <sheetData sheetId="15754"/>
      <sheetData sheetId="15755"/>
      <sheetData sheetId="15756"/>
      <sheetData sheetId="15757"/>
      <sheetData sheetId="15758"/>
      <sheetData sheetId="15759"/>
      <sheetData sheetId="15760"/>
      <sheetData sheetId="15761"/>
      <sheetData sheetId="15762"/>
      <sheetData sheetId="15763"/>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sheetData sheetId="15823"/>
      <sheetData sheetId="15824"/>
      <sheetData sheetId="15825"/>
      <sheetData sheetId="15826"/>
      <sheetData sheetId="15827"/>
      <sheetData sheetId="15828"/>
      <sheetData sheetId="15829"/>
      <sheetData sheetId="15830"/>
      <sheetData sheetId="15831"/>
      <sheetData sheetId="15832"/>
      <sheetData sheetId="15833"/>
      <sheetData sheetId="15834"/>
      <sheetData sheetId="15835"/>
      <sheetData sheetId="15836"/>
      <sheetData sheetId="15837"/>
      <sheetData sheetId="15838"/>
      <sheetData sheetId="15839"/>
      <sheetData sheetId="15840"/>
      <sheetData sheetId="15841"/>
      <sheetData sheetId="15842"/>
      <sheetData sheetId="15843"/>
      <sheetData sheetId="15844"/>
      <sheetData sheetId="15845"/>
      <sheetData sheetId="15846"/>
      <sheetData sheetId="15847"/>
      <sheetData sheetId="15848"/>
      <sheetData sheetId="15849"/>
      <sheetData sheetId="15850"/>
      <sheetData sheetId="15851"/>
      <sheetData sheetId="15852"/>
      <sheetData sheetId="15853"/>
      <sheetData sheetId="15854"/>
      <sheetData sheetId="15855"/>
      <sheetData sheetId="15856"/>
      <sheetData sheetId="15857"/>
      <sheetData sheetId="15858"/>
      <sheetData sheetId="15859"/>
      <sheetData sheetId="15860"/>
      <sheetData sheetId="15861"/>
      <sheetData sheetId="15862"/>
      <sheetData sheetId="15863"/>
      <sheetData sheetId="15864"/>
      <sheetData sheetId="15865"/>
      <sheetData sheetId="15866"/>
      <sheetData sheetId="15867"/>
      <sheetData sheetId="15868"/>
      <sheetData sheetId="15869"/>
      <sheetData sheetId="15870"/>
      <sheetData sheetId="15871"/>
      <sheetData sheetId="15872"/>
      <sheetData sheetId="15873"/>
      <sheetData sheetId="15874"/>
      <sheetData sheetId="15875"/>
      <sheetData sheetId="15876"/>
      <sheetData sheetId="15877"/>
      <sheetData sheetId="15878"/>
      <sheetData sheetId="15879"/>
      <sheetData sheetId="15880"/>
      <sheetData sheetId="15881"/>
      <sheetData sheetId="15882"/>
      <sheetData sheetId="15883"/>
      <sheetData sheetId="15884"/>
      <sheetData sheetId="15885"/>
      <sheetData sheetId="15886"/>
      <sheetData sheetId="15887"/>
      <sheetData sheetId="15888"/>
      <sheetData sheetId="15889"/>
      <sheetData sheetId="15890"/>
      <sheetData sheetId="15891"/>
      <sheetData sheetId="15892"/>
      <sheetData sheetId="15893"/>
      <sheetData sheetId="15894"/>
      <sheetData sheetId="15895"/>
      <sheetData sheetId="15896"/>
      <sheetData sheetId="15897"/>
      <sheetData sheetId="15898"/>
      <sheetData sheetId="15899"/>
      <sheetData sheetId="15900"/>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sheetData sheetId="15989"/>
      <sheetData sheetId="15990"/>
      <sheetData sheetId="15991"/>
      <sheetData sheetId="15992"/>
      <sheetData sheetId="15993"/>
      <sheetData sheetId="15994"/>
      <sheetData sheetId="15995"/>
      <sheetData sheetId="15996"/>
      <sheetData sheetId="15997"/>
      <sheetData sheetId="15998"/>
      <sheetData sheetId="15999"/>
      <sheetData sheetId="16000"/>
      <sheetData sheetId="16001"/>
      <sheetData sheetId="16002"/>
      <sheetData sheetId="16003"/>
      <sheetData sheetId="16004"/>
      <sheetData sheetId="16005"/>
      <sheetData sheetId="16006"/>
      <sheetData sheetId="16007"/>
      <sheetData sheetId="16008"/>
      <sheetData sheetId="16009"/>
      <sheetData sheetId="16010"/>
      <sheetData sheetId="16011"/>
      <sheetData sheetId="16012"/>
      <sheetData sheetId="16013"/>
      <sheetData sheetId="16014"/>
      <sheetData sheetId="16015"/>
      <sheetData sheetId="16016"/>
      <sheetData sheetId="16017"/>
      <sheetData sheetId="16018"/>
      <sheetData sheetId="16019"/>
      <sheetData sheetId="16020"/>
      <sheetData sheetId="16021"/>
      <sheetData sheetId="16022"/>
      <sheetData sheetId="16023"/>
      <sheetData sheetId="16024"/>
      <sheetData sheetId="16025"/>
      <sheetData sheetId="16026"/>
      <sheetData sheetId="16027"/>
      <sheetData sheetId="16028"/>
      <sheetData sheetId="16029"/>
      <sheetData sheetId="16030"/>
      <sheetData sheetId="16031"/>
      <sheetData sheetId="16032"/>
      <sheetData sheetId="16033"/>
      <sheetData sheetId="16034"/>
      <sheetData sheetId="16035"/>
      <sheetData sheetId="16036"/>
      <sheetData sheetId="16037"/>
      <sheetData sheetId="16038"/>
      <sheetData sheetId="16039"/>
      <sheetData sheetId="16040"/>
      <sheetData sheetId="16041"/>
      <sheetData sheetId="16042"/>
      <sheetData sheetId="16043"/>
      <sheetData sheetId="16044"/>
      <sheetData sheetId="16045"/>
      <sheetData sheetId="16046"/>
      <sheetData sheetId="16047"/>
      <sheetData sheetId="16048"/>
      <sheetData sheetId="16049"/>
      <sheetData sheetId="16050"/>
      <sheetData sheetId="16051"/>
      <sheetData sheetId="16052"/>
      <sheetData sheetId="16053"/>
      <sheetData sheetId="16054"/>
      <sheetData sheetId="16055"/>
      <sheetData sheetId="16056"/>
      <sheetData sheetId="16057"/>
      <sheetData sheetId="16058"/>
      <sheetData sheetId="16059"/>
      <sheetData sheetId="16060"/>
      <sheetData sheetId="16061"/>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sheetData sheetId="16095"/>
      <sheetData sheetId="16096"/>
      <sheetData sheetId="16097"/>
      <sheetData sheetId="16098"/>
      <sheetData sheetId="16099"/>
      <sheetData sheetId="16100"/>
      <sheetData sheetId="16101"/>
      <sheetData sheetId="16102"/>
      <sheetData sheetId="16103"/>
      <sheetData sheetId="16104"/>
      <sheetData sheetId="16105"/>
      <sheetData sheetId="16106"/>
      <sheetData sheetId="16107"/>
      <sheetData sheetId="16108"/>
      <sheetData sheetId="16109"/>
      <sheetData sheetId="16110"/>
      <sheetData sheetId="16111"/>
      <sheetData sheetId="16112"/>
      <sheetData sheetId="16113"/>
      <sheetData sheetId="16114"/>
      <sheetData sheetId="16115"/>
      <sheetData sheetId="16116"/>
      <sheetData sheetId="16117"/>
      <sheetData sheetId="16118"/>
      <sheetData sheetId="16119"/>
      <sheetData sheetId="16120"/>
      <sheetData sheetId="16121"/>
      <sheetData sheetId="16122"/>
      <sheetData sheetId="16123"/>
      <sheetData sheetId="16124"/>
      <sheetData sheetId="16125"/>
      <sheetData sheetId="16126"/>
      <sheetData sheetId="16127"/>
      <sheetData sheetId="16128"/>
      <sheetData sheetId="16129"/>
      <sheetData sheetId="16130"/>
      <sheetData sheetId="16131"/>
      <sheetData sheetId="16132"/>
      <sheetData sheetId="16133"/>
      <sheetData sheetId="16134"/>
      <sheetData sheetId="16135"/>
      <sheetData sheetId="16136"/>
      <sheetData sheetId="16137"/>
      <sheetData sheetId="16138"/>
      <sheetData sheetId="16139"/>
      <sheetData sheetId="16140"/>
      <sheetData sheetId="16141"/>
      <sheetData sheetId="16142"/>
      <sheetData sheetId="16143"/>
      <sheetData sheetId="16144"/>
      <sheetData sheetId="16145"/>
      <sheetData sheetId="16146"/>
      <sheetData sheetId="16147"/>
      <sheetData sheetId="16148"/>
      <sheetData sheetId="16149"/>
      <sheetData sheetId="16150"/>
      <sheetData sheetId="16151"/>
      <sheetData sheetId="16152"/>
      <sheetData sheetId="16153"/>
      <sheetData sheetId="16154"/>
      <sheetData sheetId="16155"/>
      <sheetData sheetId="16156"/>
      <sheetData sheetId="16157"/>
      <sheetData sheetId="16158"/>
      <sheetData sheetId="16159"/>
      <sheetData sheetId="16160"/>
      <sheetData sheetId="16161"/>
      <sheetData sheetId="16162"/>
      <sheetData sheetId="16163"/>
      <sheetData sheetId="16164"/>
      <sheetData sheetId="16165"/>
      <sheetData sheetId="16166"/>
      <sheetData sheetId="16167"/>
      <sheetData sheetId="16168"/>
      <sheetData sheetId="16169"/>
      <sheetData sheetId="16170"/>
      <sheetData sheetId="16171"/>
      <sheetData sheetId="16172"/>
      <sheetData sheetId="16173"/>
      <sheetData sheetId="16174"/>
      <sheetData sheetId="16175"/>
      <sheetData sheetId="16176"/>
      <sheetData sheetId="16177"/>
      <sheetData sheetId="16178"/>
      <sheetData sheetId="16179"/>
      <sheetData sheetId="16180"/>
      <sheetData sheetId="16181"/>
      <sheetData sheetId="16182"/>
      <sheetData sheetId="16183"/>
      <sheetData sheetId="16184"/>
      <sheetData sheetId="16185"/>
      <sheetData sheetId="16186"/>
      <sheetData sheetId="16187"/>
      <sheetData sheetId="16188"/>
      <sheetData sheetId="16189"/>
      <sheetData sheetId="16190"/>
      <sheetData sheetId="16191"/>
      <sheetData sheetId="16192"/>
      <sheetData sheetId="16193"/>
      <sheetData sheetId="16194"/>
      <sheetData sheetId="16195"/>
      <sheetData sheetId="16196"/>
      <sheetData sheetId="16197"/>
      <sheetData sheetId="16198"/>
      <sheetData sheetId="16199"/>
      <sheetData sheetId="16200"/>
      <sheetData sheetId="16201"/>
      <sheetData sheetId="16202"/>
      <sheetData sheetId="16203"/>
      <sheetData sheetId="16204"/>
      <sheetData sheetId="16205"/>
      <sheetData sheetId="16206"/>
      <sheetData sheetId="16207"/>
      <sheetData sheetId="16208"/>
      <sheetData sheetId="16209"/>
      <sheetData sheetId="16210"/>
      <sheetData sheetId="16211"/>
      <sheetData sheetId="16212"/>
      <sheetData sheetId="16213"/>
      <sheetData sheetId="16214"/>
      <sheetData sheetId="16215"/>
      <sheetData sheetId="16216"/>
      <sheetData sheetId="16217"/>
      <sheetData sheetId="16218"/>
      <sheetData sheetId="16219"/>
      <sheetData sheetId="16220"/>
      <sheetData sheetId="16221"/>
      <sheetData sheetId="16222"/>
      <sheetData sheetId="16223"/>
      <sheetData sheetId="16224"/>
      <sheetData sheetId="16225"/>
      <sheetData sheetId="16226"/>
      <sheetData sheetId="16227"/>
      <sheetData sheetId="16228"/>
      <sheetData sheetId="16229"/>
      <sheetData sheetId="16230"/>
      <sheetData sheetId="16231"/>
      <sheetData sheetId="16232"/>
      <sheetData sheetId="16233"/>
      <sheetData sheetId="16234"/>
      <sheetData sheetId="16235"/>
      <sheetData sheetId="16236"/>
      <sheetData sheetId="16237"/>
      <sheetData sheetId="16238"/>
      <sheetData sheetId="16239"/>
      <sheetData sheetId="16240"/>
      <sheetData sheetId="16241"/>
      <sheetData sheetId="16242"/>
      <sheetData sheetId="16243"/>
      <sheetData sheetId="16244"/>
      <sheetData sheetId="16245"/>
      <sheetData sheetId="16246"/>
      <sheetData sheetId="16247"/>
      <sheetData sheetId="16248"/>
      <sheetData sheetId="16249"/>
      <sheetData sheetId="16250"/>
      <sheetData sheetId="16251"/>
      <sheetData sheetId="16252"/>
      <sheetData sheetId="16253"/>
      <sheetData sheetId="16254"/>
      <sheetData sheetId="16255"/>
      <sheetData sheetId="16256"/>
      <sheetData sheetId="16257"/>
      <sheetData sheetId="16258"/>
      <sheetData sheetId="16259"/>
      <sheetData sheetId="16260"/>
      <sheetData sheetId="16261"/>
      <sheetData sheetId="16262"/>
      <sheetData sheetId="16263"/>
      <sheetData sheetId="16264"/>
      <sheetData sheetId="16265"/>
      <sheetData sheetId="16266"/>
      <sheetData sheetId="16267"/>
      <sheetData sheetId="16268"/>
      <sheetData sheetId="16269"/>
      <sheetData sheetId="16270"/>
      <sheetData sheetId="16271"/>
      <sheetData sheetId="16272"/>
      <sheetData sheetId="16273"/>
      <sheetData sheetId="16274"/>
      <sheetData sheetId="16275"/>
      <sheetData sheetId="16276"/>
      <sheetData sheetId="16277"/>
      <sheetData sheetId="16278"/>
      <sheetData sheetId="16279"/>
      <sheetData sheetId="16280"/>
      <sheetData sheetId="16281"/>
      <sheetData sheetId="16282"/>
      <sheetData sheetId="16283"/>
      <sheetData sheetId="16284"/>
      <sheetData sheetId="16285"/>
      <sheetData sheetId="16286"/>
      <sheetData sheetId="16287"/>
      <sheetData sheetId="16288"/>
      <sheetData sheetId="16289"/>
      <sheetData sheetId="16290"/>
      <sheetData sheetId="16291"/>
      <sheetData sheetId="16292"/>
      <sheetData sheetId="16293"/>
      <sheetData sheetId="16294"/>
      <sheetData sheetId="16295"/>
      <sheetData sheetId="16296"/>
      <sheetData sheetId="16297"/>
      <sheetData sheetId="16298"/>
      <sheetData sheetId="16299"/>
      <sheetData sheetId="16300"/>
      <sheetData sheetId="16301"/>
      <sheetData sheetId="16302"/>
      <sheetData sheetId="16303"/>
      <sheetData sheetId="16304"/>
      <sheetData sheetId="16305"/>
      <sheetData sheetId="16306"/>
      <sheetData sheetId="16307"/>
      <sheetData sheetId="16308"/>
      <sheetData sheetId="16309"/>
      <sheetData sheetId="16310"/>
      <sheetData sheetId="16311"/>
      <sheetData sheetId="16312"/>
      <sheetData sheetId="16313"/>
      <sheetData sheetId="16314"/>
      <sheetData sheetId="16315"/>
      <sheetData sheetId="16316"/>
      <sheetData sheetId="16317"/>
      <sheetData sheetId="16318"/>
      <sheetData sheetId="16319"/>
      <sheetData sheetId="16320"/>
      <sheetData sheetId="16321"/>
      <sheetData sheetId="16322"/>
      <sheetData sheetId="16323"/>
      <sheetData sheetId="16324"/>
      <sheetData sheetId="16325"/>
      <sheetData sheetId="16326"/>
      <sheetData sheetId="16327"/>
      <sheetData sheetId="16328"/>
      <sheetData sheetId="16329"/>
      <sheetData sheetId="16330"/>
      <sheetData sheetId="16331"/>
      <sheetData sheetId="16332"/>
      <sheetData sheetId="16333"/>
      <sheetData sheetId="16334"/>
      <sheetData sheetId="16335"/>
      <sheetData sheetId="16336"/>
      <sheetData sheetId="16337"/>
      <sheetData sheetId="16338"/>
      <sheetData sheetId="16339"/>
      <sheetData sheetId="16340"/>
      <sheetData sheetId="16341"/>
      <sheetData sheetId="16342"/>
      <sheetData sheetId="16343"/>
      <sheetData sheetId="16344"/>
      <sheetData sheetId="16345"/>
      <sheetData sheetId="16346"/>
      <sheetData sheetId="16347"/>
      <sheetData sheetId="16348"/>
      <sheetData sheetId="16349"/>
      <sheetData sheetId="16350"/>
      <sheetData sheetId="16351"/>
      <sheetData sheetId="16352"/>
      <sheetData sheetId="16353"/>
      <sheetData sheetId="16354"/>
      <sheetData sheetId="16355"/>
      <sheetData sheetId="16356"/>
      <sheetData sheetId="16357"/>
      <sheetData sheetId="16358"/>
      <sheetData sheetId="16359"/>
      <sheetData sheetId="16360"/>
      <sheetData sheetId="16361"/>
      <sheetData sheetId="16362"/>
      <sheetData sheetId="16363"/>
      <sheetData sheetId="16364"/>
      <sheetData sheetId="16365"/>
      <sheetData sheetId="16366"/>
      <sheetData sheetId="16367"/>
      <sheetData sheetId="16368"/>
      <sheetData sheetId="16369"/>
      <sheetData sheetId="16370"/>
      <sheetData sheetId="16371"/>
      <sheetData sheetId="16372"/>
      <sheetData sheetId="16373"/>
      <sheetData sheetId="16374"/>
      <sheetData sheetId="16375"/>
      <sheetData sheetId="16376"/>
      <sheetData sheetId="16377"/>
      <sheetData sheetId="16378"/>
      <sheetData sheetId="16379"/>
      <sheetData sheetId="16380"/>
      <sheetData sheetId="16381"/>
      <sheetData sheetId="16382"/>
      <sheetData sheetId="16383"/>
      <sheetData sheetId="16384"/>
      <sheetData sheetId="16385"/>
      <sheetData sheetId="16386"/>
      <sheetData sheetId="16387"/>
      <sheetData sheetId="16388"/>
      <sheetData sheetId="16389"/>
      <sheetData sheetId="16390"/>
      <sheetData sheetId="16391"/>
      <sheetData sheetId="16392"/>
      <sheetData sheetId="16393"/>
      <sheetData sheetId="16394"/>
      <sheetData sheetId="16395"/>
      <sheetData sheetId="16396"/>
      <sheetData sheetId="16397"/>
      <sheetData sheetId="16398"/>
      <sheetData sheetId="16399"/>
      <sheetData sheetId="16400"/>
      <sheetData sheetId="16401"/>
      <sheetData sheetId="16402"/>
      <sheetData sheetId="16403"/>
      <sheetData sheetId="16404"/>
      <sheetData sheetId="16405"/>
      <sheetData sheetId="16406"/>
      <sheetData sheetId="16407"/>
      <sheetData sheetId="16408"/>
      <sheetData sheetId="16409"/>
      <sheetData sheetId="16410"/>
      <sheetData sheetId="16411"/>
      <sheetData sheetId="16412"/>
      <sheetData sheetId="16413"/>
      <sheetData sheetId="16414"/>
      <sheetData sheetId="16415"/>
      <sheetData sheetId="16416"/>
      <sheetData sheetId="16417"/>
      <sheetData sheetId="16418"/>
      <sheetData sheetId="16419"/>
      <sheetData sheetId="16420"/>
      <sheetData sheetId="16421"/>
      <sheetData sheetId="16422"/>
      <sheetData sheetId="16423"/>
      <sheetData sheetId="16424"/>
      <sheetData sheetId="16425"/>
      <sheetData sheetId="16426"/>
      <sheetData sheetId="16427"/>
      <sheetData sheetId="16428"/>
      <sheetData sheetId="16429"/>
      <sheetData sheetId="16430"/>
      <sheetData sheetId="16431"/>
      <sheetData sheetId="16432"/>
      <sheetData sheetId="16433"/>
      <sheetData sheetId="16434"/>
      <sheetData sheetId="16435"/>
      <sheetData sheetId="16436"/>
      <sheetData sheetId="16437"/>
      <sheetData sheetId="16438"/>
      <sheetData sheetId="16439"/>
      <sheetData sheetId="16440"/>
      <sheetData sheetId="16441"/>
      <sheetData sheetId="16442"/>
      <sheetData sheetId="16443"/>
      <sheetData sheetId="16444"/>
      <sheetData sheetId="16445"/>
      <sheetData sheetId="16446"/>
      <sheetData sheetId="16447"/>
      <sheetData sheetId="16448"/>
      <sheetData sheetId="16449"/>
      <sheetData sheetId="16450"/>
      <sheetData sheetId="16451"/>
      <sheetData sheetId="16452"/>
      <sheetData sheetId="16453"/>
      <sheetData sheetId="16454"/>
      <sheetData sheetId="16455"/>
      <sheetData sheetId="16456"/>
      <sheetData sheetId="16457"/>
      <sheetData sheetId="16458"/>
      <sheetData sheetId="16459"/>
      <sheetData sheetId="16460"/>
      <sheetData sheetId="16461"/>
      <sheetData sheetId="16462"/>
      <sheetData sheetId="16463"/>
      <sheetData sheetId="16464"/>
      <sheetData sheetId="16465"/>
      <sheetData sheetId="16466"/>
      <sheetData sheetId="16467"/>
      <sheetData sheetId="16468"/>
      <sheetData sheetId="16469"/>
      <sheetData sheetId="16470"/>
      <sheetData sheetId="16471"/>
      <sheetData sheetId="16472"/>
      <sheetData sheetId="16473"/>
      <sheetData sheetId="16474"/>
      <sheetData sheetId="16475"/>
      <sheetData sheetId="16476"/>
      <sheetData sheetId="16477"/>
      <sheetData sheetId="16478"/>
      <sheetData sheetId="16479"/>
      <sheetData sheetId="16480"/>
      <sheetData sheetId="16481"/>
      <sheetData sheetId="16482"/>
      <sheetData sheetId="16483"/>
      <sheetData sheetId="16484"/>
      <sheetData sheetId="16485"/>
      <sheetData sheetId="16486"/>
      <sheetData sheetId="16487"/>
      <sheetData sheetId="16488"/>
      <sheetData sheetId="16489"/>
      <sheetData sheetId="16490"/>
      <sheetData sheetId="16491"/>
      <sheetData sheetId="16492"/>
      <sheetData sheetId="16493"/>
      <sheetData sheetId="16494"/>
      <sheetData sheetId="16495"/>
      <sheetData sheetId="16496"/>
      <sheetData sheetId="16497"/>
      <sheetData sheetId="16498"/>
      <sheetData sheetId="16499"/>
      <sheetData sheetId="16500"/>
      <sheetData sheetId="16501"/>
      <sheetData sheetId="16502"/>
      <sheetData sheetId="16503"/>
      <sheetData sheetId="16504"/>
      <sheetData sheetId="16505"/>
      <sheetData sheetId="16506"/>
      <sheetData sheetId="16507"/>
      <sheetData sheetId="16508"/>
      <sheetData sheetId="16509"/>
      <sheetData sheetId="16510"/>
      <sheetData sheetId="16511"/>
      <sheetData sheetId="16512"/>
      <sheetData sheetId="16513"/>
      <sheetData sheetId="16514"/>
      <sheetData sheetId="16515"/>
      <sheetData sheetId="16516"/>
      <sheetData sheetId="16517"/>
      <sheetData sheetId="16518"/>
      <sheetData sheetId="16519"/>
      <sheetData sheetId="16520"/>
      <sheetData sheetId="16521"/>
      <sheetData sheetId="16522"/>
      <sheetData sheetId="16523"/>
      <sheetData sheetId="16524"/>
      <sheetData sheetId="16525"/>
      <sheetData sheetId="16526"/>
      <sheetData sheetId="16527"/>
      <sheetData sheetId="16528"/>
      <sheetData sheetId="16529"/>
      <sheetData sheetId="16530"/>
      <sheetData sheetId="16531"/>
      <sheetData sheetId="16532"/>
      <sheetData sheetId="16533"/>
      <sheetData sheetId="16534"/>
      <sheetData sheetId="16535"/>
      <sheetData sheetId="16536"/>
      <sheetData sheetId="16537"/>
      <sheetData sheetId="16538"/>
      <sheetData sheetId="16539"/>
      <sheetData sheetId="16540"/>
      <sheetData sheetId="16541"/>
      <sheetData sheetId="16542"/>
      <sheetData sheetId="16543"/>
      <sheetData sheetId="16544"/>
      <sheetData sheetId="16545"/>
      <sheetData sheetId="16546"/>
      <sheetData sheetId="16547"/>
      <sheetData sheetId="16548"/>
      <sheetData sheetId="16549"/>
      <sheetData sheetId="16550"/>
      <sheetData sheetId="16551"/>
      <sheetData sheetId="16552"/>
      <sheetData sheetId="16553"/>
      <sheetData sheetId="16554"/>
      <sheetData sheetId="16555"/>
      <sheetData sheetId="16556"/>
      <sheetData sheetId="16557"/>
      <sheetData sheetId="16558"/>
      <sheetData sheetId="16559"/>
      <sheetData sheetId="16560"/>
      <sheetData sheetId="16561"/>
      <sheetData sheetId="16562"/>
      <sheetData sheetId="16563"/>
      <sheetData sheetId="16564"/>
      <sheetData sheetId="16565"/>
      <sheetData sheetId="16566"/>
      <sheetData sheetId="16567"/>
      <sheetData sheetId="16568"/>
      <sheetData sheetId="16569"/>
      <sheetData sheetId="16570"/>
      <sheetData sheetId="16571"/>
      <sheetData sheetId="16572"/>
      <sheetData sheetId="16573"/>
      <sheetData sheetId="16574"/>
      <sheetData sheetId="16575"/>
      <sheetData sheetId="16576"/>
      <sheetData sheetId="16577"/>
      <sheetData sheetId="16578"/>
      <sheetData sheetId="16579"/>
      <sheetData sheetId="16580"/>
      <sheetData sheetId="16581"/>
      <sheetData sheetId="16582"/>
      <sheetData sheetId="16583"/>
      <sheetData sheetId="16584"/>
      <sheetData sheetId="16585"/>
      <sheetData sheetId="16586"/>
      <sheetData sheetId="16587"/>
      <sheetData sheetId="16588"/>
      <sheetData sheetId="16589"/>
      <sheetData sheetId="16590"/>
      <sheetData sheetId="16591"/>
      <sheetData sheetId="16592"/>
      <sheetData sheetId="16593"/>
      <sheetData sheetId="16594"/>
      <sheetData sheetId="16595"/>
      <sheetData sheetId="16596"/>
      <sheetData sheetId="16597"/>
      <sheetData sheetId="16598"/>
      <sheetData sheetId="16599"/>
      <sheetData sheetId="16600"/>
      <sheetData sheetId="16601"/>
      <sheetData sheetId="16602"/>
      <sheetData sheetId="16603"/>
      <sheetData sheetId="16604"/>
      <sheetData sheetId="16605"/>
      <sheetData sheetId="16606"/>
      <sheetData sheetId="16607"/>
      <sheetData sheetId="16608"/>
      <sheetData sheetId="16609"/>
      <sheetData sheetId="16610"/>
      <sheetData sheetId="16611"/>
      <sheetData sheetId="16612"/>
      <sheetData sheetId="16613"/>
      <sheetData sheetId="16614"/>
      <sheetData sheetId="16615"/>
      <sheetData sheetId="16616"/>
      <sheetData sheetId="16617"/>
      <sheetData sheetId="16618"/>
      <sheetData sheetId="16619"/>
      <sheetData sheetId="16620"/>
      <sheetData sheetId="16621"/>
      <sheetData sheetId="16622"/>
      <sheetData sheetId="16623"/>
      <sheetData sheetId="16624"/>
      <sheetData sheetId="16625"/>
      <sheetData sheetId="16626"/>
      <sheetData sheetId="16627"/>
      <sheetData sheetId="16628"/>
      <sheetData sheetId="16629"/>
      <sheetData sheetId="16630"/>
      <sheetData sheetId="16631"/>
      <sheetData sheetId="16632"/>
      <sheetData sheetId="16633"/>
      <sheetData sheetId="16634"/>
      <sheetData sheetId="16635"/>
      <sheetData sheetId="16636"/>
      <sheetData sheetId="16637"/>
      <sheetData sheetId="16638"/>
      <sheetData sheetId="16639"/>
      <sheetData sheetId="16640"/>
      <sheetData sheetId="16641"/>
      <sheetData sheetId="16642"/>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sheetData sheetId="16746"/>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sheetData sheetId="16893"/>
      <sheetData sheetId="16894"/>
      <sheetData sheetId="16895"/>
      <sheetData sheetId="16896"/>
      <sheetData sheetId="16897"/>
      <sheetData sheetId="16898"/>
      <sheetData sheetId="16899"/>
      <sheetData sheetId="16900"/>
      <sheetData sheetId="16901"/>
      <sheetData sheetId="16902"/>
      <sheetData sheetId="16903"/>
      <sheetData sheetId="16904"/>
      <sheetData sheetId="16905"/>
      <sheetData sheetId="16906"/>
      <sheetData sheetId="16907"/>
      <sheetData sheetId="16908"/>
      <sheetData sheetId="16909"/>
      <sheetData sheetId="16910"/>
      <sheetData sheetId="16911"/>
      <sheetData sheetId="16912"/>
      <sheetData sheetId="16913"/>
      <sheetData sheetId="16914"/>
      <sheetData sheetId="16915"/>
      <sheetData sheetId="16916"/>
      <sheetData sheetId="16917"/>
      <sheetData sheetId="16918"/>
      <sheetData sheetId="16919"/>
      <sheetData sheetId="16920"/>
      <sheetData sheetId="16921"/>
      <sheetData sheetId="16922"/>
      <sheetData sheetId="16923"/>
      <sheetData sheetId="16924"/>
      <sheetData sheetId="16925"/>
      <sheetData sheetId="16926"/>
      <sheetData sheetId="16927"/>
      <sheetData sheetId="16928"/>
      <sheetData sheetId="16929"/>
      <sheetData sheetId="16930"/>
      <sheetData sheetId="16931"/>
      <sheetData sheetId="16932"/>
      <sheetData sheetId="16933"/>
      <sheetData sheetId="16934"/>
      <sheetData sheetId="16935"/>
      <sheetData sheetId="16936"/>
      <sheetData sheetId="16937"/>
      <sheetData sheetId="16938"/>
      <sheetData sheetId="16939"/>
      <sheetData sheetId="16940"/>
      <sheetData sheetId="16941"/>
      <sheetData sheetId="16942"/>
      <sheetData sheetId="16943"/>
      <sheetData sheetId="16944"/>
      <sheetData sheetId="16945"/>
      <sheetData sheetId="16946"/>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sheetData sheetId="16961"/>
      <sheetData sheetId="16962"/>
      <sheetData sheetId="16963"/>
      <sheetData sheetId="16964"/>
      <sheetData sheetId="16965"/>
      <sheetData sheetId="16966"/>
      <sheetData sheetId="16967"/>
      <sheetData sheetId="16968"/>
      <sheetData sheetId="16969"/>
      <sheetData sheetId="16970"/>
      <sheetData sheetId="16971"/>
      <sheetData sheetId="16972"/>
      <sheetData sheetId="16973"/>
      <sheetData sheetId="16974"/>
      <sheetData sheetId="16975"/>
      <sheetData sheetId="16976"/>
      <sheetData sheetId="16977"/>
      <sheetData sheetId="16978"/>
      <sheetData sheetId="16979"/>
      <sheetData sheetId="16980"/>
      <sheetData sheetId="16981"/>
      <sheetData sheetId="16982"/>
      <sheetData sheetId="16983"/>
      <sheetData sheetId="16984"/>
      <sheetData sheetId="16985"/>
      <sheetData sheetId="16986"/>
      <sheetData sheetId="16987"/>
      <sheetData sheetId="16988"/>
      <sheetData sheetId="16989"/>
      <sheetData sheetId="16990"/>
      <sheetData sheetId="16991"/>
      <sheetData sheetId="16992"/>
      <sheetData sheetId="16993"/>
      <sheetData sheetId="16994"/>
      <sheetData sheetId="16995"/>
      <sheetData sheetId="16996"/>
      <sheetData sheetId="16997"/>
      <sheetData sheetId="16998"/>
      <sheetData sheetId="16999"/>
      <sheetData sheetId="17000"/>
      <sheetData sheetId="17001"/>
      <sheetData sheetId="17002"/>
      <sheetData sheetId="17003"/>
      <sheetData sheetId="17004"/>
      <sheetData sheetId="17005"/>
      <sheetData sheetId="17006"/>
      <sheetData sheetId="17007"/>
      <sheetData sheetId="17008"/>
      <sheetData sheetId="17009"/>
      <sheetData sheetId="17010"/>
      <sheetData sheetId="17011"/>
      <sheetData sheetId="17012"/>
      <sheetData sheetId="17013" refreshError="1"/>
      <sheetData sheetId="17014" refreshError="1"/>
      <sheetData sheetId="17015" refreshError="1"/>
      <sheetData sheetId="17016" refreshError="1"/>
      <sheetData sheetId="17017" refreshError="1"/>
      <sheetData sheetId="17018" refreshError="1"/>
      <sheetData sheetId="17019" refreshError="1"/>
      <sheetData sheetId="17020" refreshError="1"/>
      <sheetData sheetId="17021" refreshError="1"/>
      <sheetData sheetId="17022" refreshError="1"/>
      <sheetData sheetId="17023" refreshError="1"/>
      <sheetData sheetId="17024" refreshError="1"/>
      <sheetData sheetId="17025" refreshError="1"/>
      <sheetData sheetId="17026" refreshError="1"/>
      <sheetData sheetId="17027" refreshError="1"/>
      <sheetData sheetId="17028" refreshError="1"/>
      <sheetData sheetId="17029" refreshError="1"/>
      <sheetData sheetId="17030" refreshError="1"/>
      <sheetData sheetId="17031" refreshError="1"/>
      <sheetData sheetId="17032" refreshError="1"/>
      <sheetData sheetId="17033" refreshError="1"/>
      <sheetData sheetId="17034" refreshError="1"/>
      <sheetData sheetId="17035" refreshError="1"/>
      <sheetData sheetId="17036" refreshError="1"/>
      <sheetData sheetId="17037" refreshError="1"/>
      <sheetData sheetId="17038" refreshError="1"/>
      <sheetData sheetId="17039" refreshError="1"/>
      <sheetData sheetId="17040" refreshError="1"/>
      <sheetData sheetId="17041" refreshError="1"/>
      <sheetData sheetId="17042" refreshError="1"/>
      <sheetData sheetId="17043" refreshError="1"/>
      <sheetData sheetId="17044" refreshError="1"/>
      <sheetData sheetId="17045" refreshError="1"/>
      <sheetData sheetId="17046" refreshError="1"/>
      <sheetData sheetId="17047"/>
      <sheetData sheetId="17048"/>
      <sheetData sheetId="17049"/>
      <sheetData sheetId="17050"/>
      <sheetData sheetId="17051"/>
      <sheetData sheetId="17052"/>
      <sheetData sheetId="17053"/>
      <sheetData sheetId="17054"/>
      <sheetData sheetId="17055"/>
      <sheetData sheetId="17056"/>
      <sheetData sheetId="17057"/>
      <sheetData sheetId="17058"/>
      <sheetData sheetId="17059"/>
      <sheetData sheetId="17060"/>
      <sheetData sheetId="17061"/>
      <sheetData sheetId="17062"/>
      <sheetData sheetId="17063"/>
      <sheetData sheetId="17064"/>
      <sheetData sheetId="17065"/>
      <sheetData sheetId="17066"/>
      <sheetData sheetId="17067"/>
      <sheetData sheetId="17068"/>
      <sheetData sheetId="17069"/>
      <sheetData sheetId="17070"/>
      <sheetData sheetId="17071"/>
      <sheetData sheetId="17072"/>
      <sheetData sheetId="17073"/>
      <sheetData sheetId="17074"/>
      <sheetData sheetId="17075"/>
      <sheetData sheetId="17076"/>
      <sheetData sheetId="17077"/>
      <sheetData sheetId="17078"/>
      <sheetData sheetId="17079"/>
      <sheetData sheetId="17080"/>
      <sheetData sheetId="17081"/>
      <sheetData sheetId="17082"/>
      <sheetData sheetId="17083"/>
      <sheetData sheetId="17084"/>
      <sheetData sheetId="17085"/>
      <sheetData sheetId="17086"/>
      <sheetData sheetId="17087"/>
      <sheetData sheetId="17088"/>
      <sheetData sheetId="17089"/>
      <sheetData sheetId="17090"/>
      <sheetData sheetId="17091"/>
      <sheetData sheetId="17092"/>
      <sheetData sheetId="17093"/>
      <sheetData sheetId="17094"/>
      <sheetData sheetId="17095"/>
      <sheetData sheetId="17096"/>
      <sheetData sheetId="17097"/>
      <sheetData sheetId="17098"/>
      <sheetData sheetId="17099" refreshError="1"/>
      <sheetData sheetId="17100" refreshError="1"/>
      <sheetData sheetId="17101"/>
      <sheetData sheetId="17102" refreshError="1"/>
      <sheetData sheetId="17103" refreshError="1"/>
      <sheetData sheetId="17104"/>
      <sheetData sheetId="17105" refreshError="1"/>
      <sheetData sheetId="17106" refreshError="1"/>
      <sheetData sheetId="17107" refreshError="1"/>
      <sheetData sheetId="17108" refreshError="1"/>
      <sheetData sheetId="17109" refreshError="1"/>
      <sheetData sheetId="17110" refreshError="1"/>
      <sheetData sheetId="17111" refreshError="1"/>
      <sheetData sheetId="17112" refreshError="1"/>
      <sheetData sheetId="17113" refreshError="1"/>
      <sheetData sheetId="17114" refreshError="1"/>
      <sheetData sheetId="17115" refreshError="1"/>
      <sheetData sheetId="17116" refreshError="1"/>
      <sheetData sheetId="17117" refreshError="1"/>
      <sheetData sheetId="17118" refreshError="1"/>
      <sheetData sheetId="17119" refreshError="1"/>
      <sheetData sheetId="17120" refreshError="1"/>
      <sheetData sheetId="17121" refreshError="1"/>
      <sheetData sheetId="17122" refreshError="1"/>
      <sheetData sheetId="17123" refreshError="1"/>
      <sheetData sheetId="17124" refreshError="1"/>
      <sheetData sheetId="17125" refreshError="1"/>
      <sheetData sheetId="17126" refreshError="1"/>
      <sheetData sheetId="17127" refreshError="1"/>
      <sheetData sheetId="17128" refreshError="1"/>
      <sheetData sheetId="17129" refreshError="1"/>
      <sheetData sheetId="17130" refreshError="1"/>
      <sheetData sheetId="17131"/>
      <sheetData sheetId="17132"/>
      <sheetData sheetId="17133"/>
      <sheetData sheetId="17134" refreshError="1"/>
      <sheetData sheetId="17135" refreshError="1"/>
      <sheetData sheetId="17136" refreshError="1"/>
      <sheetData sheetId="17137" refreshError="1"/>
      <sheetData sheetId="17138" refreshError="1"/>
      <sheetData sheetId="17139" refreshError="1"/>
      <sheetData sheetId="17140" refreshError="1"/>
      <sheetData sheetId="17141" refreshError="1"/>
      <sheetData sheetId="17142" refreshError="1"/>
      <sheetData sheetId="17143" refreshError="1"/>
      <sheetData sheetId="17144" refreshError="1"/>
      <sheetData sheetId="17145" refreshError="1"/>
      <sheetData sheetId="17146"/>
      <sheetData sheetId="17147" refreshError="1"/>
      <sheetData sheetId="17148"/>
      <sheetData sheetId="17149" refreshError="1"/>
      <sheetData sheetId="17150"/>
      <sheetData sheetId="17151" refreshError="1"/>
      <sheetData sheetId="17152" refreshError="1"/>
      <sheetData sheetId="17153" refreshError="1"/>
      <sheetData sheetId="17154" refreshError="1"/>
      <sheetData sheetId="17155" refreshError="1"/>
      <sheetData sheetId="17156" refreshError="1"/>
      <sheetData sheetId="17157" refreshError="1"/>
      <sheetData sheetId="17158" refreshError="1"/>
      <sheetData sheetId="17159" refreshError="1"/>
      <sheetData sheetId="17160" refreshError="1"/>
      <sheetData sheetId="17161" refreshError="1"/>
      <sheetData sheetId="17162" refreshError="1"/>
      <sheetData sheetId="17163" refreshError="1"/>
      <sheetData sheetId="17164" refreshError="1"/>
      <sheetData sheetId="17165" refreshError="1"/>
      <sheetData sheetId="17166" refreshError="1"/>
      <sheetData sheetId="17167" refreshError="1"/>
      <sheetData sheetId="17168" refreshError="1"/>
      <sheetData sheetId="17169" refreshError="1"/>
      <sheetData sheetId="17170" refreshError="1"/>
      <sheetData sheetId="17171" refreshError="1"/>
      <sheetData sheetId="17172" refreshError="1"/>
      <sheetData sheetId="17173" refreshError="1"/>
      <sheetData sheetId="17174"/>
      <sheetData sheetId="17175"/>
      <sheetData sheetId="17176"/>
      <sheetData sheetId="17177"/>
      <sheetData sheetId="17178"/>
      <sheetData sheetId="17179"/>
      <sheetData sheetId="17180"/>
      <sheetData sheetId="17181"/>
      <sheetData sheetId="17182"/>
      <sheetData sheetId="17183"/>
      <sheetData sheetId="17184"/>
      <sheetData sheetId="17185"/>
      <sheetData sheetId="17186"/>
      <sheetData sheetId="17187"/>
      <sheetData sheetId="17188"/>
      <sheetData sheetId="17189"/>
      <sheetData sheetId="17190"/>
      <sheetData sheetId="17191"/>
      <sheetData sheetId="17192"/>
      <sheetData sheetId="17193"/>
      <sheetData sheetId="17194"/>
      <sheetData sheetId="17195"/>
      <sheetData sheetId="17196"/>
      <sheetData sheetId="17197"/>
      <sheetData sheetId="17198"/>
      <sheetData sheetId="17199"/>
      <sheetData sheetId="17200"/>
      <sheetData sheetId="17201"/>
      <sheetData sheetId="17202" refreshError="1"/>
      <sheetData sheetId="17203" refreshError="1"/>
      <sheetData sheetId="17204" refreshError="1"/>
      <sheetData sheetId="17205" refreshError="1"/>
      <sheetData sheetId="17206" refreshError="1"/>
      <sheetData sheetId="17207" refreshError="1"/>
      <sheetData sheetId="17208" refreshError="1"/>
      <sheetData sheetId="17209" refreshError="1"/>
      <sheetData sheetId="17210" refreshError="1"/>
      <sheetData sheetId="17211" refreshError="1"/>
      <sheetData sheetId="17212" refreshError="1"/>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sheetData sheetId="17366"/>
      <sheetData sheetId="17367"/>
      <sheetData sheetId="17368"/>
      <sheetData sheetId="17369"/>
      <sheetData sheetId="17370"/>
      <sheetData sheetId="17371"/>
      <sheetData sheetId="17372"/>
      <sheetData sheetId="17373"/>
      <sheetData sheetId="17374"/>
      <sheetData sheetId="17375"/>
      <sheetData sheetId="17376"/>
      <sheetData sheetId="17377"/>
      <sheetData sheetId="17378"/>
      <sheetData sheetId="17379"/>
      <sheetData sheetId="17380"/>
      <sheetData sheetId="17381"/>
      <sheetData sheetId="17382"/>
      <sheetData sheetId="17383"/>
      <sheetData sheetId="17384"/>
      <sheetData sheetId="17385"/>
      <sheetData sheetId="17386"/>
      <sheetData sheetId="17387"/>
      <sheetData sheetId="17388"/>
      <sheetData sheetId="17389"/>
      <sheetData sheetId="17390"/>
      <sheetData sheetId="17391"/>
      <sheetData sheetId="17392"/>
      <sheetData sheetId="17393"/>
      <sheetData sheetId="17394"/>
      <sheetData sheetId="17395"/>
      <sheetData sheetId="17396"/>
      <sheetData sheetId="17397"/>
      <sheetData sheetId="17398"/>
      <sheetData sheetId="17399"/>
      <sheetData sheetId="17400"/>
      <sheetData sheetId="17401"/>
      <sheetData sheetId="17402"/>
      <sheetData sheetId="17403"/>
      <sheetData sheetId="17404"/>
      <sheetData sheetId="17405"/>
      <sheetData sheetId="17406"/>
      <sheetData sheetId="17407"/>
      <sheetData sheetId="17408"/>
      <sheetData sheetId="17409"/>
      <sheetData sheetId="17410"/>
      <sheetData sheetId="17411"/>
      <sheetData sheetId="17412"/>
      <sheetData sheetId="17413"/>
      <sheetData sheetId="17414"/>
      <sheetData sheetId="17415"/>
      <sheetData sheetId="17416"/>
      <sheetData sheetId="17417"/>
      <sheetData sheetId="17418"/>
      <sheetData sheetId="17419"/>
      <sheetData sheetId="17420"/>
      <sheetData sheetId="17421"/>
      <sheetData sheetId="17422"/>
      <sheetData sheetId="17423"/>
      <sheetData sheetId="17424"/>
      <sheetData sheetId="17425"/>
      <sheetData sheetId="17426"/>
      <sheetData sheetId="17427"/>
      <sheetData sheetId="17428"/>
      <sheetData sheetId="17429"/>
      <sheetData sheetId="17430"/>
      <sheetData sheetId="17431"/>
      <sheetData sheetId="17432"/>
      <sheetData sheetId="17433"/>
      <sheetData sheetId="17434"/>
      <sheetData sheetId="17435"/>
      <sheetData sheetId="17436"/>
      <sheetData sheetId="17437"/>
      <sheetData sheetId="17438"/>
      <sheetData sheetId="17439"/>
      <sheetData sheetId="17440"/>
      <sheetData sheetId="17441"/>
      <sheetData sheetId="17442"/>
      <sheetData sheetId="17443"/>
      <sheetData sheetId="17444"/>
      <sheetData sheetId="17445"/>
      <sheetData sheetId="17446"/>
      <sheetData sheetId="17447"/>
      <sheetData sheetId="17448"/>
      <sheetData sheetId="17449"/>
      <sheetData sheetId="17450"/>
      <sheetData sheetId="17451"/>
      <sheetData sheetId="17452"/>
      <sheetData sheetId="17453"/>
      <sheetData sheetId="17454"/>
      <sheetData sheetId="17455"/>
      <sheetData sheetId="17456"/>
      <sheetData sheetId="17457"/>
      <sheetData sheetId="17458"/>
      <sheetData sheetId="17459"/>
      <sheetData sheetId="17460"/>
      <sheetData sheetId="17461"/>
      <sheetData sheetId="17462"/>
      <sheetData sheetId="17463"/>
      <sheetData sheetId="17464"/>
      <sheetData sheetId="17465"/>
      <sheetData sheetId="17466"/>
      <sheetData sheetId="17467"/>
      <sheetData sheetId="17468"/>
      <sheetData sheetId="17469"/>
      <sheetData sheetId="17470"/>
      <sheetData sheetId="17471"/>
      <sheetData sheetId="17472"/>
      <sheetData sheetId="17473"/>
      <sheetData sheetId="17474"/>
      <sheetData sheetId="17475"/>
      <sheetData sheetId="17476"/>
      <sheetData sheetId="17477"/>
      <sheetData sheetId="17478"/>
      <sheetData sheetId="17479"/>
      <sheetData sheetId="17480"/>
      <sheetData sheetId="17481"/>
      <sheetData sheetId="17482"/>
      <sheetData sheetId="17483"/>
      <sheetData sheetId="17484"/>
      <sheetData sheetId="17485"/>
      <sheetData sheetId="17486"/>
      <sheetData sheetId="17487"/>
      <sheetData sheetId="17488"/>
      <sheetData sheetId="17489"/>
      <sheetData sheetId="17490"/>
      <sheetData sheetId="17491"/>
      <sheetData sheetId="17492"/>
      <sheetData sheetId="17493"/>
      <sheetData sheetId="17494"/>
      <sheetData sheetId="17495"/>
      <sheetData sheetId="17496"/>
      <sheetData sheetId="17497"/>
      <sheetData sheetId="17498"/>
      <sheetData sheetId="17499"/>
      <sheetData sheetId="17500"/>
      <sheetData sheetId="17501"/>
      <sheetData sheetId="17502"/>
      <sheetData sheetId="17503"/>
      <sheetData sheetId="17504"/>
      <sheetData sheetId="17505"/>
      <sheetData sheetId="17506"/>
      <sheetData sheetId="17507"/>
      <sheetData sheetId="17508"/>
      <sheetData sheetId="17509"/>
      <sheetData sheetId="17510"/>
      <sheetData sheetId="17511"/>
      <sheetData sheetId="17512"/>
      <sheetData sheetId="17513"/>
      <sheetData sheetId="17514"/>
      <sheetData sheetId="17515"/>
      <sheetData sheetId="17516"/>
      <sheetData sheetId="17517"/>
      <sheetData sheetId="17518"/>
      <sheetData sheetId="17519"/>
      <sheetData sheetId="17520"/>
      <sheetData sheetId="17521"/>
      <sheetData sheetId="17522"/>
      <sheetData sheetId="17523"/>
      <sheetData sheetId="17524"/>
      <sheetData sheetId="17525"/>
      <sheetData sheetId="17526"/>
      <sheetData sheetId="17527"/>
      <sheetData sheetId="17528"/>
      <sheetData sheetId="17529"/>
      <sheetData sheetId="17530"/>
      <sheetData sheetId="17531"/>
      <sheetData sheetId="17532"/>
      <sheetData sheetId="17533"/>
      <sheetData sheetId="17534"/>
      <sheetData sheetId="17535"/>
      <sheetData sheetId="17536"/>
      <sheetData sheetId="17537"/>
      <sheetData sheetId="17538"/>
      <sheetData sheetId="17539"/>
      <sheetData sheetId="17540"/>
      <sheetData sheetId="17541"/>
      <sheetData sheetId="17542"/>
      <sheetData sheetId="17543"/>
      <sheetData sheetId="17544"/>
      <sheetData sheetId="17545"/>
      <sheetData sheetId="17546"/>
      <sheetData sheetId="17547"/>
      <sheetData sheetId="17548"/>
      <sheetData sheetId="17549"/>
      <sheetData sheetId="17550"/>
      <sheetData sheetId="17551"/>
      <sheetData sheetId="17552"/>
      <sheetData sheetId="17553"/>
      <sheetData sheetId="17554" refreshError="1"/>
      <sheetData sheetId="17555" refreshError="1"/>
      <sheetData sheetId="17556" refreshError="1"/>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refreshError="1"/>
      <sheetData sheetId="17571"/>
      <sheetData sheetId="17572" refreshError="1"/>
      <sheetData sheetId="17573" refreshError="1"/>
      <sheetData sheetId="17574" refreshError="1"/>
      <sheetData sheetId="17575" refreshError="1"/>
      <sheetData sheetId="17576"/>
      <sheetData sheetId="17577"/>
      <sheetData sheetId="17578" refreshError="1"/>
      <sheetData sheetId="17579" refreshError="1"/>
      <sheetData sheetId="17580"/>
      <sheetData sheetId="17581"/>
      <sheetData sheetId="17582"/>
      <sheetData sheetId="17583"/>
      <sheetData sheetId="17584" refreshError="1"/>
      <sheetData sheetId="17585" refreshError="1"/>
      <sheetData sheetId="17586" refreshError="1"/>
      <sheetData sheetId="17587"/>
      <sheetData sheetId="17588" refreshError="1"/>
      <sheetData sheetId="17589"/>
      <sheetData sheetId="17590" refreshError="1"/>
      <sheetData sheetId="17591" refreshError="1"/>
      <sheetData sheetId="17592" refreshError="1"/>
      <sheetData sheetId="17593"/>
      <sheetData sheetId="17594"/>
      <sheetData sheetId="17595"/>
      <sheetData sheetId="17596"/>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sheetData sheetId="17608"/>
      <sheetData sheetId="17609"/>
      <sheetData sheetId="17610"/>
      <sheetData sheetId="17611"/>
      <sheetData sheetId="17612"/>
      <sheetData sheetId="17613"/>
      <sheetData sheetId="17614"/>
      <sheetData sheetId="17615"/>
      <sheetData sheetId="17616"/>
      <sheetData sheetId="17617"/>
      <sheetData sheetId="17618"/>
      <sheetData sheetId="17619"/>
      <sheetData sheetId="17620"/>
      <sheetData sheetId="17621"/>
      <sheetData sheetId="17622"/>
      <sheetData sheetId="17623"/>
      <sheetData sheetId="17624"/>
      <sheetData sheetId="17625"/>
      <sheetData sheetId="17626"/>
      <sheetData sheetId="17627"/>
      <sheetData sheetId="17628"/>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sheetData sheetId="17669" refreshError="1"/>
      <sheetData sheetId="17670" refreshError="1"/>
      <sheetData sheetId="17671" refreshError="1"/>
      <sheetData sheetId="17672" refreshError="1"/>
      <sheetData sheetId="17673" refreshError="1"/>
      <sheetData sheetId="17674"/>
      <sheetData sheetId="17675"/>
      <sheetData sheetId="17676"/>
      <sheetData sheetId="17677"/>
      <sheetData sheetId="17678"/>
      <sheetData sheetId="17679"/>
      <sheetData sheetId="17680"/>
      <sheetData sheetId="17681"/>
      <sheetData sheetId="17682"/>
      <sheetData sheetId="17683"/>
      <sheetData sheetId="17684"/>
      <sheetData sheetId="17685"/>
      <sheetData sheetId="17686"/>
      <sheetData sheetId="17687"/>
      <sheetData sheetId="17688"/>
      <sheetData sheetId="17689"/>
      <sheetData sheetId="17690"/>
      <sheetData sheetId="17691"/>
      <sheetData sheetId="17692"/>
      <sheetData sheetId="17693"/>
      <sheetData sheetId="17694"/>
      <sheetData sheetId="17695"/>
      <sheetData sheetId="17696"/>
      <sheetData sheetId="17697"/>
      <sheetData sheetId="17698"/>
      <sheetData sheetId="17699"/>
      <sheetData sheetId="17700"/>
      <sheetData sheetId="17701"/>
      <sheetData sheetId="17702"/>
      <sheetData sheetId="17703"/>
      <sheetData sheetId="17704"/>
      <sheetData sheetId="17705"/>
      <sheetData sheetId="17706"/>
      <sheetData sheetId="17707"/>
      <sheetData sheetId="17708"/>
      <sheetData sheetId="17709"/>
      <sheetData sheetId="17710"/>
      <sheetData sheetId="17711"/>
      <sheetData sheetId="17712"/>
      <sheetData sheetId="17713"/>
      <sheetData sheetId="17714"/>
      <sheetData sheetId="17715"/>
      <sheetData sheetId="17716"/>
      <sheetData sheetId="17717"/>
      <sheetData sheetId="17718"/>
      <sheetData sheetId="17719"/>
      <sheetData sheetId="17720"/>
      <sheetData sheetId="17721"/>
      <sheetData sheetId="17722"/>
      <sheetData sheetId="17723" refreshError="1"/>
      <sheetData sheetId="17724" refreshError="1"/>
      <sheetData sheetId="17725"/>
      <sheetData sheetId="17726"/>
      <sheetData sheetId="17727"/>
      <sheetData sheetId="17728"/>
      <sheetData sheetId="17729"/>
      <sheetData sheetId="17730"/>
      <sheetData sheetId="17731"/>
      <sheetData sheetId="17732"/>
      <sheetData sheetId="17733"/>
      <sheetData sheetId="17734"/>
      <sheetData sheetId="17735"/>
      <sheetData sheetId="17736"/>
      <sheetData sheetId="17737"/>
      <sheetData sheetId="17738"/>
      <sheetData sheetId="17739"/>
      <sheetData sheetId="17740"/>
      <sheetData sheetId="17741"/>
      <sheetData sheetId="17742"/>
      <sheetData sheetId="17743"/>
      <sheetData sheetId="17744"/>
      <sheetData sheetId="17745"/>
      <sheetData sheetId="17746"/>
      <sheetData sheetId="17747"/>
      <sheetData sheetId="17748"/>
      <sheetData sheetId="17749"/>
      <sheetData sheetId="17750"/>
      <sheetData sheetId="17751"/>
      <sheetData sheetId="17752"/>
      <sheetData sheetId="17753"/>
      <sheetData sheetId="17754"/>
      <sheetData sheetId="17755"/>
      <sheetData sheetId="17756"/>
      <sheetData sheetId="17757"/>
      <sheetData sheetId="17758"/>
      <sheetData sheetId="17759" refreshError="1"/>
      <sheetData sheetId="17760" refreshError="1"/>
      <sheetData sheetId="17761" refreshError="1"/>
      <sheetData sheetId="17762" refreshError="1"/>
      <sheetData sheetId="17763" refreshError="1"/>
      <sheetData sheetId="17764" refreshError="1"/>
      <sheetData sheetId="17765" refreshError="1"/>
      <sheetData sheetId="17766"/>
      <sheetData sheetId="17767"/>
      <sheetData sheetId="17768" refreshError="1"/>
      <sheetData sheetId="17769" refreshError="1"/>
      <sheetData sheetId="17770" refreshError="1"/>
      <sheetData sheetId="17771" refreshError="1"/>
      <sheetData sheetId="17772" refreshError="1"/>
      <sheetData sheetId="17773" refreshError="1"/>
      <sheetData sheetId="17774" refreshError="1"/>
      <sheetData sheetId="17775" refreshError="1"/>
      <sheetData sheetId="17776" refreshError="1"/>
      <sheetData sheetId="17777" refreshError="1"/>
      <sheetData sheetId="17778" refreshError="1"/>
      <sheetData sheetId="17779" refreshError="1"/>
      <sheetData sheetId="17780" refreshError="1"/>
      <sheetData sheetId="17781" refreshError="1"/>
      <sheetData sheetId="17782" refreshError="1"/>
      <sheetData sheetId="17783" refreshError="1"/>
      <sheetData sheetId="17784" refreshError="1"/>
      <sheetData sheetId="17785" refreshError="1"/>
      <sheetData sheetId="17786" refreshError="1"/>
      <sheetData sheetId="17787" refreshError="1"/>
      <sheetData sheetId="17788" refreshError="1"/>
      <sheetData sheetId="17789" refreshError="1"/>
      <sheetData sheetId="17790" refreshError="1"/>
      <sheetData sheetId="17791" refreshError="1"/>
      <sheetData sheetId="17792" refreshError="1"/>
      <sheetData sheetId="17793" refreshError="1"/>
      <sheetData sheetId="17794" refreshError="1"/>
      <sheetData sheetId="17795" refreshError="1"/>
      <sheetData sheetId="17796" refreshError="1"/>
      <sheetData sheetId="17797" refreshError="1"/>
      <sheetData sheetId="17798" refreshError="1"/>
      <sheetData sheetId="17799" refreshError="1"/>
      <sheetData sheetId="17800" refreshError="1"/>
      <sheetData sheetId="17801" refreshError="1"/>
      <sheetData sheetId="17802" refreshError="1"/>
      <sheetData sheetId="17803" refreshError="1"/>
      <sheetData sheetId="17804" refreshError="1"/>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efreshError="1"/>
      <sheetData sheetId="17814" refreshError="1"/>
      <sheetData sheetId="17815" refreshError="1"/>
      <sheetData sheetId="17816" refreshError="1"/>
      <sheetData sheetId="17817" refreshError="1"/>
      <sheetData sheetId="17818" refreshError="1"/>
      <sheetData sheetId="17819" refreshError="1"/>
      <sheetData sheetId="17820" refreshError="1"/>
      <sheetData sheetId="17821" refreshError="1"/>
      <sheetData sheetId="17822" refreshError="1"/>
      <sheetData sheetId="17823" refreshError="1"/>
      <sheetData sheetId="17824" refreshError="1"/>
      <sheetData sheetId="17825" refreshError="1"/>
      <sheetData sheetId="17826" refreshError="1"/>
      <sheetData sheetId="17827" refreshError="1"/>
      <sheetData sheetId="17828" refreshError="1"/>
      <sheetData sheetId="17829" refreshError="1"/>
      <sheetData sheetId="17830" refreshError="1"/>
      <sheetData sheetId="17831" refreshError="1"/>
      <sheetData sheetId="17832" refreshError="1"/>
      <sheetData sheetId="17833" refreshError="1"/>
      <sheetData sheetId="17834" refreshError="1"/>
      <sheetData sheetId="17835" refreshError="1"/>
      <sheetData sheetId="17836" refreshError="1"/>
      <sheetData sheetId="17837" refreshError="1"/>
      <sheetData sheetId="17838" refreshError="1"/>
      <sheetData sheetId="17839" refreshError="1"/>
      <sheetData sheetId="17840" refreshError="1"/>
      <sheetData sheetId="17841" refreshError="1"/>
      <sheetData sheetId="17842" refreshError="1"/>
      <sheetData sheetId="17843" refreshError="1"/>
      <sheetData sheetId="17844" refreshError="1"/>
      <sheetData sheetId="17845" refreshError="1"/>
      <sheetData sheetId="17846" refreshError="1"/>
      <sheetData sheetId="17847" refreshError="1"/>
      <sheetData sheetId="17848" refreshError="1"/>
      <sheetData sheetId="17849" refreshError="1"/>
      <sheetData sheetId="17850" refreshError="1"/>
      <sheetData sheetId="17851" refreshError="1"/>
      <sheetData sheetId="17852" refreshError="1"/>
      <sheetData sheetId="17853" refreshError="1"/>
      <sheetData sheetId="17854" refreshError="1"/>
      <sheetData sheetId="17855" refreshError="1"/>
      <sheetData sheetId="17856" refreshError="1"/>
      <sheetData sheetId="17857" refreshError="1"/>
      <sheetData sheetId="17858" refreshError="1"/>
      <sheetData sheetId="17859" refreshError="1"/>
      <sheetData sheetId="17860" refreshError="1"/>
      <sheetData sheetId="17861" refreshError="1"/>
      <sheetData sheetId="17862" refreshError="1"/>
      <sheetData sheetId="17863" refreshError="1"/>
      <sheetData sheetId="17864" refreshError="1"/>
      <sheetData sheetId="17865" refreshError="1"/>
      <sheetData sheetId="17866" refreshError="1"/>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refreshError="1"/>
      <sheetData sheetId="17946" refreshError="1"/>
      <sheetData sheetId="17947" refreshError="1"/>
      <sheetData sheetId="17948" refreshError="1"/>
      <sheetData sheetId="17949" refreshError="1"/>
      <sheetData sheetId="17950" refreshError="1"/>
      <sheetData sheetId="17951" refreshError="1"/>
      <sheetData sheetId="17952" refreshError="1"/>
      <sheetData sheetId="17953" refreshError="1"/>
      <sheetData sheetId="17954" refreshError="1"/>
      <sheetData sheetId="17955" refreshError="1"/>
      <sheetData sheetId="17956" refreshError="1"/>
      <sheetData sheetId="17957" refreshError="1"/>
      <sheetData sheetId="17958" refreshError="1"/>
      <sheetData sheetId="17959" refreshError="1"/>
      <sheetData sheetId="17960" refreshError="1"/>
      <sheetData sheetId="17961" refreshError="1"/>
      <sheetData sheetId="17962" refreshError="1"/>
      <sheetData sheetId="17963" refreshError="1"/>
      <sheetData sheetId="17964" refreshError="1"/>
      <sheetData sheetId="17965" refreshError="1"/>
      <sheetData sheetId="17966" refreshError="1"/>
      <sheetData sheetId="17967" refreshError="1"/>
      <sheetData sheetId="17968" refreshError="1"/>
      <sheetData sheetId="17969"/>
      <sheetData sheetId="17970"/>
      <sheetData sheetId="17971" refreshError="1"/>
      <sheetData sheetId="17972" refreshError="1"/>
      <sheetData sheetId="17973" refreshError="1"/>
      <sheetData sheetId="17974" refreshError="1"/>
      <sheetData sheetId="17975" refreshError="1"/>
      <sheetData sheetId="17976" refreshError="1"/>
      <sheetData sheetId="17977"/>
      <sheetData sheetId="17978"/>
      <sheetData sheetId="17979"/>
      <sheetData sheetId="17980"/>
      <sheetData sheetId="17981"/>
      <sheetData sheetId="17982"/>
      <sheetData sheetId="17983"/>
      <sheetData sheetId="17984"/>
      <sheetData sheetId="17985"/>
      <sheetData sheetId="17986"/>
      <sheetData sheetId="17987"/>
      <sheetData sheetId="17988"/>
      <sheetData sheetId="17989"/>
      <sheetData sheetId="17990"/>
      <sheetData sheetId="17991"/>
      <sheetData sheetId="17992"/>
      <sheetData sheetId="17993"/>
      <sheetData sheetId="17994"/>
      <sheetData sheetId="17995"/>
      <sheetData sheetId="17996"/>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sheetData sheetId="18020"/>
      <sheetData sheetId="18021"/>
      <sheetData sheetId="18022"/>
      <sheetData sheetId="18023"/>
      <sheetData sheetId="18024"/>
      <sheetData sheetId="18025"/>
      <sheetData sheetId="18026"/>
      <sheetData sheetId="18027"/>
      <sheetData sheetId="18028"/>
      <sheetData sheetId="18029"/>
      <sheetData sheetId="18030"/>
      <sheetData sheetId="18031"/>
      <sheetData sheetId="18032"/>
      <sheetData sheetId="18033"/>
      <sheetData sheetId="18034"/>
      <sheetData sheetId="18035"/>
      <sheetData sheetId="18036"/>
      <sheetData sheetId="18037"/>
      <sheetData sheetId="18038"/>
      <sheetData sheetId="18039"/>
      <sheetData sheetId="18040"/>
      <sheetData sheetId="18041"/>
      <sheetData sheetId="18042"/>
      <sheetData sheetId="18043"/>
      <sheetData sheetId="18044"/>
      <sheetData sheetId="18045"/>
      <sheetData sheetId="18046"/>
      <sheetData sheetId="18047"/>
      <sheetData sheetId="18048"/>
      <sheetData sheetId="18049"/>
      <sheetData sheetId="18050"/>
      <sheetData sheetId="18051"/>
      <sheetData sheetId="18052"/>
      <sheetData sheetId="18053"/>
      <sheetData sheetId="18054"/>
      <sheetData sheetId="18055"/>
      <sheetData sheetId="18056"/>
      <sheetData sheetId="18057"/>
      <sheetData sheetId="18058"/>
      <sheetData sheetId="18059"/>
      <sheetData sheetId="18060"/>
      <sheetData sheetId="18061"/>
      <sheetData sheetId="18062"/>
      <sheetData sheetId="18063"/>
      <sheetData sheetId="18064"/>
      <sheetData sheetId="18065"/>
      <sheetData sheetId="18066"/>
      <sheetData sheetId="18067"/>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sheetData sheetId="18109"/>
      <sheetData sheetId="18110"/>
      <sheetData sheetId="18111"/>
      <sheetData sheetId="18112"/>
      <sheetData sheetId="18113"/>
      <sheetData sheetId="18114"/>
      <sheetData sheetId="18115"/>
      <sheetData sheetId="18116"/>
      <sheetData sheetId="18117"/>
      <sheetData sheetId="18118"/>
      <sheetData sheetId="18119"/>
      <sheetData sheetId="18120"/>
      <sheetData sheetId="18121"/>
      <sheetData sheetId="18122"/>
      <sheetData sheetId="18123"/>
      <sheetData sheetId="18124"/>
      <sheetData sheetId="18125"/>
      <sheetData sheetId="18126"/>
      <sheetData sheetId="18127"/>
      <sheetData sheetId="18128"/>
      <sheetData sheetId="18129"/>
      <sheetData sheetId="18130"/>
      <sheetData sheetId="18131"/>
      <sheetData sheetId="18132"/>
      <sheetData sheetId="18133"/>
      <sheetData sheetId="18134"/>
      <sheetData sheetId="18135"/>
      <sheetData sheetId="18136"/>
      <sheetData sheetId="18137"/>
      <sheetData sheetId="18138"/>
      <sheetData sheetId="18139"/>
      <sheetData sheetId="18140"/>
      <sheetData sheetId="18141"/>
      <sheetData sheetId="18142"/>
      <sheetData sheetId="18143"/>
      <sheetData sheetId="18144"/>
      <sheetData sheetId="18145"/>
      <sheetData sheetId="18146"/>
      <sheetData sheetId="18147"/>
      <sheetData sheetId="18148"/>
      <sheetData sheetId="18149"/>
      <sheetData sheetId="18150"/>
      <sheetData sheetId="18151"/>
      <sheetData sheetId="18152"/>
      <sheetData sheetId="18153"/>
      <sheetData sheetId="18154"/>
      <sheetData sheetId="18155"/>
      <sheetData sheetId="18156"/>
      <sheetData sheetId="18157"/>
      <sheetData sheetId="18158"/>
      <sheetData sheetId="18159"/>
      <sheetData sheetId="18160"/>
      <sheetData sheetId="18161"/>
      <sheetData sheetId="18162"/>
      <sheetData sheetId="18163"/>
      <sheetData sheetId="18164"/>
      <sheetData sheetId="18165"/>
      <sheetData sheetId="18166"/>
      <sheetData sheetId="18167"/>
      <sheetData sheetId="18168"/>
      <sheetData sheetId="18169"/>
      <sheetData sheetId="18170"/>
      <sheetData sheetId="18171"/>
      <sheetData sheetId="18172"/>
      <sheetData sheetId="18173"/>
      <sheetData sheetId="18174"/>
      <sheetData sheetId="18175"/>
      <sheetData sheetId="18176"/>
      <sheetData sheetId="18177"/>
      <sheetData sheetId="18178"/>
      <sheetData sheetId="18179"/>
      <sheetData sheetId="18180"/>
      <sheetData sheetId="18181"/>
      <sheetData sheetId="18182"/>
      <sheetData sheetId="18183"/>
      <sheetData sheetId="18184"/>
      <sheetData sheetId="18185"/>
      <sheetData sheetId="18186"/>
      <sheetData sheetId="18187"/>
      <sheetData sheetId="18188"/>
      <sheetData sheetId="18189"/>
      <sheetData sheetId="18190"/>
      <sheetData sheetId="18191"/>
      <sheetData sheetId="18192"/>
      <sheetData sheetId="18193"/>
      <sheetData sheetId="18194"/>
      <sheetData sheetId="18195"/>
      <sheetData sheetId="18196"/>
      <sheetData sheetId="18197"/>
      <sheetData sheetId="18198"/>
      <sheetData sheetId="18199"/>
      <sheetData sheetId="18200"/>
      <sheetData sheetId="18201"/>
      <sheetData sheetId="18202"/>
      <sheetData sheetId="18203"/>
      <sheetData sheetId="18204"/>
      <sheetData sheetId="18205"/>
      <sheetData sheetId="18206"/>
      <sheetData sheetId="18207"/>
      <sheetData sheetId="18208"/>
      <sheetData sheetId="18209"/>
      <sheetData sheetId="18210"/>
      <sheetData sheetId="18211"/>
      <sheetData sheetId="18212"/>
      <sheetData sheetId="18213"/>
      <sheetData sheetId="18214"/>
      <sheetData sheetId="18215"/>
      <sheetData sheetId="18216"/>
      <sheetData sheetId="18217"/>
      <sheetData sheetId="18218"/>
      <sheetData sheetId="18219"/>
      <sheetData sheetId="18220"/>
      <sheetData sheetId="18221"/>
      <sheetData sheetId="18222"/>
      <sheetData sheetId="18223"/>
      <sheetData sheetId="18224"/>
      <sheetData sheetId="18225"/>
      <sheetData sheetId="18226"/>
      <sheetData sheetId="18227"/>
      <sheetData sheetId="18228"/>
      <sheetData sheetId="18229"/>
      <sheetData sheetId="18230"/>
      <sheetData sheetId="18231"/>
      <sheetData sheetId="18232"/>
      <sheetData sheetId="18233"/>
      <sheetData sheetId="18234"/>
      <sheetData sheetId="18235"/>
      <sheetData sheetId="18236"/>
      <sheetData sheetId="18237"/>
      <sheetData sheetId="18238"/>
      <sheetData sheetId="18239"/>
      <sheetData sheetId="18240"/>
      <sheetData sheetId="18241"/>
      <sheetData sheetId="18242"/>
      <sheetData sheetId="18243"/>
      <sheetData sheetId="18244"/>
      <sheetData sheetId="18245"/>
      <sheetData sheetId="18246"/>
      <sheetData sheetId="18247"/>
      <sheetData sheetId="18248"/>
      <sheetData sheetId="18249"/>
      <sheetData sheetId="18250"/>
      <sheetData sheetId="18251"/>
      <sheetData sheetId="18252"/>
      <sheetData sheetId="18253"/>
      <sheetData sheetId="18254"/>
      <sheetData sheetId="18255"/>
      <sheetData sheetId="18256"/>
      <sheetData sheetId="18257"/>
      <sheetData sheetId="18258"/>
      <sheetData sheetId="18259"/>
      <sheetData sheetId="18260"/>
      <sheetData sheetId="18261"/>
      <sheetData sheetId="18262"/>
      <sheetData sheetId="18263"/>
      <sheetData sheetId="18264"/>
      <sheetData sheetId="18265"/>
      <sheetData sheetId="18266"/>
      <sheetData sheetId="18267"/>
      <sheetData sheetId="18268"/>
      <sheetData sheetId="18269"/>
      <sheetData sheetId="18270"/>
      <sheetData sheetId="18271"/>
      <sheetData sheetId="18272"/>
      <sheetData sheetId="18273"/>
      <sheetData sheetId="18274"/>
      <sheetData sheetId="18275"/>
      <sheetData sheetId="18276"/>
      <sheetData sheetId="18277"/>
      <sheetData sheetId="18278"/>
      <sheetData sheetId="18279"/>
      <sheetData sheetId="18280"/>
      <sheetData sheetId="18281"/>
      <sheetData sheetId="18282"/>
      <sheetData sheetId="18283"/>
      <sheetData sheetId="18284"/>
      <sheetData sheetId="18285"/>
      <sheetData sheetId="18286"/>
      <sheetData sheetId="18287"/>
      <sheetData sheetId="18288"/>
      <sheetData sheetId="18289"/>
      <sheetData sheetId="18290"/>
      <sheetData sheetId="18291"/>
      <sheetData sheetId="18292"/>
      <sheetData sheetId="18293"/>
      <sheetData sheetId="18294"/>
      <sheetData sheetId="18295"/>
      <sheetData sheetId="18296"/>
      <sheetData sheetId="18297"/>
      <sheetData sheetId="18298"/>
      <sheetData sheetId="18299"/>
      <sheetData sheetId="18300"/>
      <sheetData sheetId="18301"/>
      <sheetData sheetId="18302"/>
      <sheetData sheetId="18303"/>
      <sheetData sheetId="18304"/>
      <sheetData sheetId="18305"/>
      <sheetData sheetId="18306"/>
      <sheetData sheetId="18307"/>
      <sheetData sheetId="18308"/>
      <sheetData sheetId="18309"/>
      <sheetData sheetId="18310"/>
      <sheetData sheetId="18311"/>
      <sheetData sheetId="18312"/>
      <sheetData sheetId="18313"/>
      <sheetData sheetId="18314"/>
      <sheetData sheetId="18315"/>
      <sheetData sheetId="18316"/>
      <sheetData sheetId="18317"/>
      <sheetData sheetId="18318"/>
      <sheetData sheetId="18319"/>
      <sheetData sheetId="18320"/>
      <sheetData sheetId="18321"/>
      <sheetData sheetId="18322"/>
      <sheetData sheetId="18323"/>
      <sheetData sheetId="18324"/>
      <sheetData sheetId="18325"/>
      <sheetData sheetId="18326"/>
      <sheetData sheetId="18327"/>
      <sheetData sheetId="18328"/>
      <sheetData sheetId="18329"/>
      <sheetData sheetId="18330"/>
      <sheetData sheetId="18331"/>
      <sheetData sheetId="18332"/>
      <sheetData sheetId="18333"/>
      <sheetData sheetId="18334"/>
      <sheetData sheetId="18335"/>
      <sheetData sheetId="18336"/>
      <sheetData sheetId="18337"/>
      <sheetData sheetId="18338"/>
      <sheetData sheetId="18339"/>
      <sheetData sheetId="18340"/>
      <sheetData sheetId="18341"/>
      <sheetData sheetId="18342"/>
      <sheetData sheetId="18343"/>
      <sheetData sheetId="18344"/>
      <sheetData sheetId="18345"/>
      <sheetData sheetId="18346"/>
      <sheetData sheetId="18347"/>
      <sheetData sheetId="18348"/>
      <sheetData sheetId="18349"/>
      <sheetData sheetId="18350"/>
      <sheetData sheetId="18351"/>
      <sheetData sheetId="18352"/>
      <sheetData sheetId="18353"/>
      <sheetData sheetId="18354"/>
      <sheetData sheetId="18355"/>
      <sheetData sheetId="18356"/>
      <sheetData sheetId="18357"/>
      <sheetData sheetId="18358"/>
      <sheetData sheetId="18359"/>
      <sheetData sheetId="18360"/>
      <sheetData sheetId="18361"/>
      <sheetData sheetId="18362"/>
      <sheetData sheetId="18363"/>
      <sheetData sheetId="18364"/>
      <sheetData sheetId="18365"/>
      <sheetData sheetId="18366"/>
      <sheetData sheetId="18367"/>
      <sheetData sheetId="18368"/>
      <sheetData sheetId="18369"/>
      <sheetData sheetId="18370"/>
      <sheetData sheetId="18371"/>
      <sheetData sheetId="18372"/>
      <sheetData sheetId="18373"/>
      <sheetData sheetId="18374"/>
      <sheetData sheetId="18375"/>
      <sheetData sheetId="18376"/>
      <sheetData sheetId="18377"/>
      <sheetData sheetId="18378"/>
      <sheetData sheetId="18379"/>
      <sheetData sheetId="18380"/>
      <sheetData sheetId="18381"/>
      <sheetData sheetId="18382"/>
      <sheetData sheetId="18383"/>
      <sheetData sheetId="18384"/>
      <sheetData sheetId="18385"/>
      <sheetData sheetId="18386"/>
      <sheetData sheetId="18387"/>
      <sheetData sheetId="18388"/>
      <sheetData sheetId="18389"/>
      <sheetData sheetId="18390"/>
      <sheetData sheetId="18391"/>
      <sheetData sheetId="18392"/>
      <sheetData sheetId="18393"/>
      <sheetData sheetId="18394"/>
      <sheetData sheetId="18395"/>
      <sheetData sheetId="18396"/>
      <sheetData sheetId="18397"/>
      <sheetData sheetId="18398"/>
      <sheetData sheetId="18399"/>
      <sheetData sheetId="18400"/>
      <sheetData sheetId="18401"/>
      <sheetData sheetId="18402"/>
      <sheetData sheetId="18403"/>
      <sheetData sheetId="18404"/>
      <sheetData sheetId="18405"/>
      <sheetData sheetId="18406"/>
      <sheetData sheetId="18407"/>
      <sheetData sheetId="18408"/>
      <sheetData sheetId="18409"/>
      <sheetData sheetId="18410"/>
      <sheetData sheetId="18411"/>
      <sheetData sheetId="18412"/>
      <sheetData sheetId="18413"/>
      <sheetData sheetId="18414"/>
      <sheetData sheetId="18415"/>
      <sheetData sheetId="18416"/>
      <sheetData sheetId="18417"/>
      <sheetData sheetId="18418"/>
      <sheetData sheetId="18419"/>
      <sheetData sheetId="18420"/>
      <sheetData sheetId="18421"/>
      <sheetData sheetId="18422"/>
      <sheetData sheetId="18423"/>
      <sheetData sheetId="18424"/>
      <sheetData sheetId="18425"/>
      <sheetData sheetId="18426"/>
      <sheetData sheetId="18427"/>
      <sheetData sheetId="18428"/>
      <sheetData sheetId="18429"/>
      <sheetData sheetId="18430"/>
      <sheetData sheetId="18431"/>
      <sheetData sheetId="18432"/>
      <sheetData sheetId="18433"/>
      <sheetData sheetId="18434"/>
      <sheetData sheetId="18435"/>
      <sheetData sheetId="18436"/>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sheetData sheetId="18456"/>
      <sheetData sheetId="18457"/>
      <sheetData sheetId="18458"/>
      <sheetData sheetId="18459"/>
      <sheetData sheetId="18460"/>
      <sheetData sheetId="18461"/>
      <sheetData sheetId="18462"/>
      <sheetData sheetId="18463"/>
      <sheetData sheetId="18464"/>
      <sheetData sheetId="18465"/>
      <sheetData sheetId="18466"/>
      <sheetData sheetId="18467"/>
      <sheetData sheetId="18468"/>
      <sheetData sheetId="18469"/>
      <sheetData sheetId="18470"/>
      <sheetData sheetId="18471"/>
      <sheetData sheetId="18472"/>
      <sheetData sheetId="18473"/>
      <sheetData sheetId="18474"/>
      <sheetData sheetId="18475"/>
      <sheetData sheetId="18476"/>
      <sheetData sheetId="18477"/>
      <sheetData sheetId="18478"/>
      <sheetData sheetId="18479"/>
      <sheetData sheetId="18480"/>
      <sheetData sheetId="18481"/>
      <sheetData sheetId="18482"/>
      <sheetData sheetId="18483"/>
      <sheetData sheetId="18484"/>
      <sheetData sheetId="18485"/>
      <sheetData sheetId="18486"/>
      <sheetData sheetId="18487"/>
      <sheetData sheetId="18488"/>
      <sheetData sheetId="18489"/>
      <sheetData sheetId="18490"/>
      <sheetData sheetId="18491"/>
      <sheetData sheetId="18492"/>
      <sheetData sheetId="18493"/>
      <sheetData sheetId="18494"/>
      <sheetData sheetId="18495"/>
      <sheetData sheetId="18496"/>
      <sheetData sheetId="18497"/>
      <sheetData sheetId="18498"/>
      <sheetData sheetId="18499"/>
      <sheetData sheetId="18500"/>
      <sheetData sheetId="18501"/>
      <sheetData sheetId="18502"/>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sheetData sheetId="18518"/>
      <sheetData sheetId="18519"/>
      <sheetData sheetId="18520"/>
      <sheetData sheetId="18521"/>
      <sheetData sheetId="18522"/>
      <sheetData sheetId="18523"/>
      <sheetData sheetId="18524"/>
      <sheetData sheetId="18525"/>
      <sheetData sheetId="18526"/>
      <sheetData sheetId="18527"/>
      <sheetData sheetId="18528"/>
      <sheetData sheetId="18529"/>
      <sheetData sheetId="18530"/>
      <sheetData sheetId="18531"/>
      <sheetData sheetId="18532"/>
      <sheetData sheetId="18533"/>
      <sheetData sheetId="18534"/>
      <sheetData sheetId="18535"/>
      <sheetData sheetId="18536"/>
      <sheetData sheetId="18537"/>
      <sheetData sheetId="18538"/>
      <sheetData sheetId="18539"/>
      <sheetData sheetId="18540"/>
      <sheetData sheetId="18541"/>
      <sheetData sheetId="18542"/>
      <sheetData sheetId="18543"/>
      <sheetData sheetId="18544"/>
      <sheetData sheetId="18545"/>
      <sheetData sheetId="18546"/>
      <sheetData sheetId="18547"/>
      <sheetData sheetId="18548"/>
      <sheetData sheetId="18549"/>
      <sheetData sheetId="18550"/>
      <sheetData sheetId="18551"/>
      <sheetData sheetId="18552"/>
      <sheetData sheetId="18553"/>
      <sheetData sheetId="18554"/>
      <sheetData sheetId="18555"/>
      <sheetData sheetId="18556"/>
      <sheetData sheetId="18557"/>
      <sheetData sheetId="18558"/>
      <sheetData sheetId="18559"/>
      <sheetData sheetId="18560"/>
      <sheetData sheetId="18561"/>
      <sheetData sheetId="18562"/>
      <sheetData sheetId="18563"/>
      <sheetData sheetId="18564"/>
      <sheetData sheetId="18565"/>
      <sheetData sheetId="18566"/>
      <sheetData sheetId="18567"/>
      <sheetData sheetId="18568"/>
      <sheetData sheetId="18569"/>
      <sheetData sheetId="18570"/>
      <sheetData sheetId="18571"/>
      <sheetData sheetId="18572"/>
      <sheetData sheetId="18573"/>
      <sheetData sheetId="18574"/>
      <sheetData sheetId="18575"/>
      <sheetData sheetId="18576"/>
      <sheetData sheetId="18577"/>
      <sheetData sheetId="18578"/>
      <sheetData sheetId="18579"/>
      <sheetData sheetId="18580"/>
      <sheetData sheetId="18581"/>
      <sheetData sheetId="18582"/>
      <sheetData sheetId="18583"/>
      <sheetData sheetId="18584"/>
      <sheetData sheetId="18585"/>
      <sheetData sheetId="18586"/>
      <sheetData sheetId="18587"/>
      <sheetData sheetId="18588"/>
      <sheetData sheetId="18589"/>
      <sheetData sheetId="18590"/>
      <sheetData sheetId="18591"/>
      <sheetData sheetId="18592"/>
      <sheetData sheetId="18593"/>
      <sheetData sheetId="18594"/>
      <sheetData sheetId="18595"/>
      <sheetData sheetId="18596"/>
      <sheetData sheetId="18597"/>
      <sheetData sheetId="18598"/>
      <sheetData sheetId="18599"/>
      <sheetData sheetId="18600"/>
      <sheetData sheetId="18601"/>
      <sheetData sheetId="18602"/>
      <sheetData sheetId="18603"/>
      <sheetData sheetId="18604"/>
      <sheetData sheetId="18605"/>
      <sheetData sheetId="18606"/>
      <sheetData sheetId="18607"/>
      <sheetData sheetId="18608"/>
      <sheetData sheetId="18609"/>
      <sheetData sheetId="18610"/>
      <sheetData sheetId="18611"/>
      <sheetData sheetId="18612"/>
      <sheetData sheetId="18613"/>
      <sheetData sheetId="18614"/>
      <sheetData sheetId="18615"/>
      <sheetData sheetId="18616"/>
      <sheetData sheetId="18617"/>
      <sheetData sheetId="18618"/>
      <sheetData sheetId="18619"/>
      <sheetData sheetId="18620"/>
      <sheetData sheetId="18621"/>
      <sheetData sheetId="18622"/>
      <sheetData sheetId="18623"/>
      <sheetData sheetId="18624"/>
      <sheetData sheetId="18625"/>
      <sheetData sheetId="18626"/>
      <sheetData sheetId="18627"/>
      <sheetData sheetId="18628"/>
      <sheetData sheetId="18629"/>
      <sheetData sheetId="18630"/>
      <sheetData sheetId="18631"/>
      <sheetData sheetId="18632"/>
      <sheetData sheetId="18633"/>
      <sheetData sheetId="18634"/>
      <sheetData sheetId="18635"/>
      <sheetData sheetId="18636"/>
      <sheetData sheetId="18637"/>
      <sheetData sheetId="18638"/>
      <sheetData sheetId="18639"/>
      <sheetData sheetId="18640"/>
      <sheetData sheetId="18641"/>
      <sheetData sheetId="18642"/>
      <sheetData sheetId="18643"/>
      <sheetData sheetId="18644"/>
      <sheetData sheetId="18645"/>
      <sheetData sheetId="18646"/>
      <sheetData sheetId="18647"/>
      <sheetData sheetId="18648"/>
      <sheetData sheetId="18649"/>
      <sheetData sheetId="18650"/>
      <sheetData sheetId="18651"/>
      <sheetData sheetId="18652"/>
      <sheetData sheetId="18653"/>
      <sheetData sheetId="18654"/>
      <sheetData sheetId="18655"/>
      <sheetData sheetId="18656"/>
      <sheetData sheetId="18657"/>
      <sheetData sheetId="18658"/>
      <sheetData sheetId="18659"/>
      <sheetData sheetId="18660"/>
      <sheetData sheetId="18661"/>
      <sheetData sheetId="18662"/>
      <sheetData sheetId="18663"/>
      <sheetData sheetId="18664"/>
      <sheetData sheetId="18665"/>
      <sheetData sheetId="18666"/>
      <sheetData sheetId="18667"/>
      <sheetData sheetId="18668"/>
      <sheetData sheetId="18669"/>
      <sheetData sheetId="18670"/>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sheetData sheetId="18689"/>
      <sheetData sheetId="18690"/>
      <sheetData sheetId="18691"/>
      <sheetData sheetId="18692"/>
      <sheetData sheetId="18693"/>
      <sheetData sheetId="18694"/>
      <sheetData sheetId="18695"/>
      <sheetData sheetId="18696"/>
      <sheetData sheetId="18697"/>
      <sheetData sheetId="18698"/>
      <sheetData sheetId="18699"/>
      <sheetData sheetId="18700"/>
      <sheetData sheetId="18701"/>
      <sheetData sheetId="18702"/>
      <sheetData sheetId="18703"/>
      <sheetData sheetId="18704"/>
      <sheetData sheetId="18705"/>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sheetData sheetId="18724"/>
      <sheetData sheetId="18725"/>
      <sheetData sheetId="18726"/>
      <sheetData sheetId="18727"/>
      <sheetData sheetId="18728"/>
      <sheetData sheetId="18729"/>
      <sheetData sheetId="18730"/>
      <sheetData sheetId="18731"/>
      <sheetData sheetId="18732"/>
      <sheetData sheetId="18733"/>
      <sheetData sheetId="18734"/>
      <sheetData sheetId="18735"/>
      <sheetData sheetId="18736"/>
      <sheetData sheetId="18737"/>
      <sheetData sheetId="18738"/>
      <sheetData sheetId="18739"/>
      <sheetData sheetId="18740"/>
      <sheetData sheetId="18741"/>
      <sheetData sheetId="18742"/>
      <sheetData sheetId="18743"/>
      <sheetData sheetId="18744"/>
      <sheetData sheetId="18745"/>
      <sheetData sheetId="18746"/>
      <sheetData sheetId="18747"/>
      <sheetData sheetId="18748"/>
      <sheetData sheetId="18749"/>
      <sheetData sheetId="18750"/>
      <sheetData sheetId="18751"/>
      <sheetData sheetId="18752"/>
      <sheetData sheetId="18753"/>
      <sheetData sheetId="18754"/>
      <sheetData sheetId="18755"/>
      <sheetData sheetId="18756"/>
      <sheetData sheetId="18757"/>
      <sheetData sheetId="18758"/>
      <sheetData sheetId="18759"/>
      <sheetData sheetId="18760"/>
      <sheetData sheetId="18761"/>
      <sheetData sheetId="18762"/>
      <sheetData sheetId="18763"/>
      <sheetData sheetId="18764"/>
      <sheetData sheetId="18765"/>
      <sheetData sheetId="18766"/>
      <sheetData sheetId="18767"/>
      <sheetData sheetId="18768"/>
      <sheetData sheetId="18769"/>
      <sheetData sheetId="18770"/>
      <sheetData sheetId="18771"/>
      <sheetData sheetId="18772"/>
      <sheetData sheetId="18773"/>
      <sheetData sheetId="18774"/>
      <sheetData sheetId="18775"/>
      <sheetData sheetId="18776"/>
      <sheetData sheetId="18777"/>
      <sheetData sheetId="18778"/>
      <sheetData sheetId="18779"/>
      <sheetData sheetId="18780"/>
      <sheetData sheetId="18781"/>
      <sheetData sheetId="18782"/>
      <sheetData sheetId="18783"/>
      <sheetData sheetId="18784"/>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sheetData sheetId="18802"/>
      <sheetData sheetId="18803"/>
      <sheetData sheetId="18804"/>
      <sheetData sheetId="18805"/>
      <sheetData sheetId="18806"/>
      <sheetData sheetId="18807"/>
      <sheetData sheetId="18808"/>
      <sheetData sheetId="18809"/>
      <sheetData sheetId="18810"/>
      <sheetData sheetId="18811"/>
      <sheetData sheetId="18812"/>
      <sheetData sheetId="18813"/>
      <sheetData sheetId="18814"/>
      <sheetData sheetId="18815"/>
      <sheetData sheetId="18816"/>
      <sheetData sheetId="18817"/>
      <sheetData sheetId="18818"/>
      <sheetData sheetId="18819"/>
      <sheetData sheetId="18820"/>
      <sheetData sheetId="18821"/>
      <sheetData sheetId="18822"/>
      <sheetData sheetId="18823"/>
      <sheetData sheetId="18824"/>
      <sheetData sheetId="18825"/>
      <sheetData sheetId="18826"/>
      <sheetData sheetId="18827"/>
      <sheetData sheetId="18828"/>
      <sheetData sheetId="18829"/>
      <sheetData sheetId="18830"/>
      <sheetData sheetId="18831"/>
      <sheetData sheetId="18832"/>
      <sheetData sheetId="18833"/>
      <sheetData sheetId="18834"/>
      <sheetData sheetId="18835"/>
      <sheetData sheetId="18836"/>
      <sheetData sheetId="18837"/>
      <sheetData sheetId="18838"/>
      <sheetData sheetId="18839"/>
      <sheetData sheetId="18840"/>
      <sheetData sheetId="18841"/>
      <sheetData sheetId="18842"/>
      <sheetData sheetId="18843"/>
      <sheetData sheetId="18844"/>
      <sheetData sheetId="18845"/>
      <sheetData sheetId="18846"/>
      <sheetData sheetId="18847"/>
      <sheetData sheetId="18848"/>
      <sheetData sheetId="18849"/>
      <sheetData sheetId="18850"/>
      <sheetData sheetId="18851"/>
      <sheetData sheetId="18852"/>
      <sheetData sheetId="18853"/>
      <sheetData sheetId="18854"/>
      <sheetData sheetId="18855"/>
      <sheetData sheetId="18856"/>
      <sheetData sheetId="18857"/>
      <sheetData sheetId="18858"/>
      <sheetData sheetId="18859"/>
      <sheetData sheetId="18860"/>
      <sheetData sheetId="18861"/>
      <sheetData sheetId="18862"/>
      <sheetData sheetId="18863"/>
      <sheetData sheetId="18864"/>
      <sheetData sheetId="18865"/>
      <sheetData sheetId="18866"/>
      <sheetData sheetId="18867"/>
      <sheetData sheetId="18868"/>
      <sheetData sheetId="18869"/>
      <sheetData sheetId="18870"/>
      <sheetData sheetId="18871"/>
      <sheetData sheetId="18872"/>
      <sheetData sheetId="18873"/>
      <sheetData sheetId="18874"/>
      <sheetData sheetId="18875"/>
      <sheetData sheetId="18876"/>
      <sheetData sheetId="18877"/>
      <sheetData sheetId="18878"/>
      <sheetData sheetId="18879"/>
      <sheetData sheetId="18880"/>
      <sheetData sheetId="18881"/>
      <sheetData sheetId="18882"/>
      <sheetData sheetId="18883"/>
      <sheetData sheetId="18884"/>
      <sheetData sheetId="18885"/>
      <sheetData sheetId="18886"/>
      <sheetData sheetId="18887"/>
      <sheetData sheetId="18888"/>
      <sheetData sheetId="18889"/>
      <sheetData sheetId="18890"/>
      <sheetData sheetId="18891"/>
      <sheetData sheetId="18892"/>
      <sheetData sheetId="18893"/>
      <sheetData sheetId="18894"/>
      <sheetData sheetId="18895"/>
      <sheetData sheetId="18896"/>
      <sheetData sheetId="18897"/>
      <sheetData sheetId="18898"/>
      <sheetData sheetId="18899"/>
      <sheetData sheetId="18900"/>
      <sheetData sheetId="18901"/>
      <sheetData sheetId="18902"/>
      <sheetData sheetId="18903"/>
      <sheetData sheetId="18904"/>
      <sheetData sheetId="18905"/>
      <sheetData sheetId="18906"/>
      <sheetData sheetId="18907"/>
      <sheetData sheetId="18908"/>
      <sheetData sheetId="18909"/>
      <sheetData sheetId="18910"/>
      <sheetData sheetId="18911"/>
      <sheetData sheetId="18912"/>
      <sheetData sheetId="18913"/>
      <sheetData sheetId="18914"/>
      <sheetData sheetId="18915"/>
      <sheetData sheetId="18916"/>
      <sheetData sheetId="18917"/>
      <sheetData sheetId="18918"/>
      <sheetData sheetId="18919"/>
      <sheetData sheetId="18920"/>
      <sheetData sheetId="18921"/>
      <sheetData sheetId="18922"/>
      <sheetData sheetId="18923"/>
      <sheetData sheetId="18924"/>
      <sheetData sheetId="18925"/>
      <sheetData sheetId="18926"/>
      <sheetData sheetId="18927"/>
      <sheetData sheetId="18928"/>
      <sheetData sheetId="18929"/>
      <sheetData sheetId="18930"/>
      <sheetData sheetId="18931"/>
      <sheetData sheetId="18932"/>
      <sheetData sheetId="18933"/>
      <sheetData sheetId="18934"/>
      <sheetData sheetId="18935"/>
      <sheetData sheetId="18936"/>
      <sheetData sheetId="18937"/>
      <sheetData sheetId="18938"/>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sheetData sheetId="18952"/>
      <sheetData sheetId="18953"/>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sheetData sheetId="18968"/>
      <sheetData sheetId="18969"/>
      <sheetData sheetId="18970"/>
      <sheetData sheetId="18971"/>
      <sheetData sheetId="18972"/>
      <sheetData sheetId="18973"/>
      <sheetData sheetId="18974"/>
      <sheetData sheetId="18975"/>
      <sheetData sheetId="18976"/>
      <sheetData sheetId="18977"/>
      <sheetData sheetId="18978"/>
      <sheetData sheetId="18979"/>
      <sheetData sheetId="18980"/>
      <sheetData sheetId="18981"/>
      <sheetData sheetId="18982"/>
      <sheetData sheetId="18983"/>
      <sheetData sheetId="18984"/>
      <sheetData sheetId="18985"/>
      <sheetData sheetId="18986"/>
      <sheetData sheetId="18987"/>
      <sheetData sheetId="18988"/>
      <sheetData sheetId="18989"/>
      <sheetData sheetId="18990"/>
      <sheetData sheetId="18991"/>
      <sheetData sheetId="18992"/>
      <sheetData sheetId="18993"/>
      <sheetData sheetId="18994"/>
      <sheetData sheetId="18995" refreshError="1"/>
      <sheetData sheetId="18996" refreshError="1"/>
      <sheetData sheetId="18997"/>
      <sheetData sheetId="18998"/>
      <sheetData sheetId="18999"/>
      <sheetData sheetId="19000"/>
      <sheetData sheetId="19001"/>
      <sheetData sheetId="19002"/>
      <sheetData sheetId="19003"/>
      <sheetData sheetId="19004"/>
      <sheetData sheetId="19005"/>
      <sheetData sheetId="19006"/>
      <sheetData sheetId="19007"/>
      <sheetData sheetId="19008"/>
      <sheetData sheetId="19009"/>
      <sheetData sheetId="19010"/>
      <sheetData sheetId="19011"/>
      <sheetData sheetId="19012"/>
      <sheetData sheetId="19013"/>
      <sheetData sheetId="19014"/>
      <sheetData sheetId="19015"/>
      <sheetData sheetId="19016"/>
      <sheetData sheetId="19017"/>
      <sheetData sheetId="19018"/>
      <sheetData sheetId="19019"/>
      <sheetData sheetId="19020"/>
      <sheetData sheetId="19021"/>
      <sheetData sheetId="19022"/>
      <sheetData sheetId="19023"/>
      <sheetData sheetId="19024"/>
      <sheetData sheetId="19025"/>
      <sheetData sheetId="19026"/>
      <sheetData sheetId="19027"/>
      <sheetData sheetId="19028"/>
      <sheetData sheetId="19029"/>
      <sheetData sheetId="19030"/>
      <sheetData sheetId="19031"/>
      <sheetData sheetId="19032"/>
      <sheetData sheetId="19033"/>
      <sheetData sheetId="19034"/>
      <sheetData sheetId="19035"/>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sheetData sheetId="19069"/>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sheetData sheetId="19103"/>
      <sheetData sheetId="19104"/>
      <sheetData sheetId="19105"/>
      <sheetData sheetId="19106"/>
      <sheetData sheetId="19107"/>
      <sheetData sheetId="19108"/>
      <sheetData sheetId="19109"/>
      <sheetData sheetId="19110"/>
      <sheetData sheetId="19111"/>
      <sheetData sheetId="19112"/>
      <sheetData sheetId="19113"/>
      <sheetData sheetId="19114"/>
      <sheetData sheetId="19115"/>
      <sheetData sheetId="19116"/>
      <sheetData sheetId="19117"/>
      <sheetData sheetId="19118"/>
      <sheetData sheetId="19119"/>
      <sheetData sheetId="19120"/>
      <sheetData sheetId="19121"/>
      <sheetData sheetId="19122"/>
      <sheetData sheetId="19123"/>
      <sheetData sheetId="19124"/>
      <sheetData sheetId="19125"/>
      <sheetData sheetId="19126"/>
      <sheetData sheetId="19127"/>
      <sheetData sheetId="19128"/>
      <sheetData sheetId="19129"/>
      <sheetData sheetId="19130"/>
      <sheetData sheetId="19131"/>
      <sheetData sheetId="19132"/>
      <sheetData sheetId="19133"/>
      <sheetData sheetId="19134"/>
      <sheetData sheetId="19135"/>
      <sheetData sheetId="19136"/>
      <sheetData sheetId="19137"/>
      <sheetData sheetId="19138"/>
      <sheetData sheetId="19139"/>
      <sheetData sheetId="19140"/>
      <sheetData sheetId="19141"/>
      <sheetData sheetId="19142"/>
      <sheetData sheetId="19143"/>
      <sheetData sheetId="19144"/>
      <sheetData sheetId="19145"/>
      <sheetData sheetId="19146"/>
      <sheetData sheetId="19147"/>
      <sheetData sheetId="19148"/>
      <sheetData sheetId="19149"/>
      <sheetData sheetId="19150"/>
      <sheetData sheetId="19151"/>
      <sheetData sheetId="19152"/>
      <sheetData sheetId="19153"/>
      <sheetData sheetId="19154"/>
      <sheetData sheetId="19155"/>
      <sheetData sheetId="19156"/>
      <sheetData sheetId="19157"/>
      <sheetData sheetId="19158"/>
      <sheetData sheetId="19159"/>
      <sheetData sheetId="19160"/>
      <sheetData sheetId="19161"/>
      <sheetData sheetId="19162"/>
      <sheetData sheetId="19163"/>
      <sheetData sheetId="19164"/>
      <sheetData sheetId="19165"/>
      <sheetData sheetId="19166"/>
      <sheetData sheetId="19167"/>
      <sheetData sheetId="19168"/>
      <sheetData sheetId="19169"/>
      <sheetData sheetId="19170"/>
      <sheetData sheetId="19171"/>
      <sheetData sheetId="19172"/>
      <sheetData sheetId="19173"/>
      <sheetData sheetId="19174"/>
      <sheetData sheetId="19175"/>
      <sheetData sheetId="19176"/>
      <sheetData sheetId="19177"/>
      <sheetData sheetId="19178"/>
      <sheetData sheetId="19179"/>
      <sheetData sheetId="19180"/>
      <sheetData sheetId="19181"/>
      <sheetData sheetId="19182"/>
      <sheetData sheetId="19183"/>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sheetData sheetId="19215"/>
      <sheetData sheetId="19216"/>
      <sheetData sheetId="19217"/>
      <sheetData sheetId="19218"/>
      <sheetData sheetId="19219"/>
      <sheetData sheetId="19220"/>
      <sheetData sheetId="19221"/>
      <sheetData sheetId="19222"/>
      <sheetData sheetId="19223"/>
      <sheetData sheetId="19224"/>
      <sheetData sheetId="19225"/>
      <sheetData sheetId="19226"/>
      <sheetData sheetId="19227"/>
      <sheetData sheetId="19228"/>
      <sheetData sheetId="19229"/>
      <sheetData sheetId="19230"/>
      <sheetData sheetId="19231"/>
      <sheetData sheetId="19232"/>
      <sheetData sheetId="19233"/>
      <sheetData sheetId="19234"/>
      <sheetData sheetId="19235"/>
      <sheetData sheetId="19236"/>
      <sheetData sheetId="19237"/>
      <sheetData sheetId="19238"/>
      <sheetData sheetId="19239"/>
      <sheetData sheetId="19240"/>
      <sheetData sheetId="19241"/>
      <sheetData sheetId="19242"/>
      <sheetData sheetId="19243"/>
      <sheetData sheetId="19244"/>
      <sheetData sheetId="19245"/>
      <sheetData sheetId="19246"/>
      <sheetData sheetId="19247"/>
      <sheetData sheetId="19248"/>
      <sheetData sheetId="19249"/>
      <sheetData sheetId="19250"/>
      <sheetData sheetId="19251"/>
      <sheetData sheetId="19252"/>
      <sheetData sheetId="19253"/>
      <sheetData sheetId="19254"/>
      <sheetData sheetId="19255"/>
      <sheetData sheetId="19256"/>
      <sheetData sheetId="19257"/>
      <sheetData sheetId="19258"/>
      <sheetData sheetId="19259"/>
      <sheetData sheetId="19260"/>
      <sheetData sheetId="19261"/>
      <sheetData sheetId="19262"/>
      <sheetData sheetId="19263"/>
      <sheetData sheetId="19264"/>
      <sheetData sheetId="19265"/>
      <sheetData sheetId="19266"/>
      <sheetData sheetId="19267"/>
      <sheetData sheetId="19268"/>
      <sheetData sheetId="19269"/>
      <sheetData sheetId="19270"/>
      <sheetData sheetId="19271"/>
      <sheetData sheetId="19272"/>
      <sheetData sheetId="19273"/>
      <sheetData sheetId="19274"/>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sheetData sheetId="19299"/>
      <sheetData sheetId="19300"/>
      <sheetData sheetId="19301"/>
      <sheetData sheetId="19302"/>
      <sheetData sheetId="19303"/>
      <sheetData sheetId="19304"/>
      <sheetData sheetId="19305"/>
      <sheetData sheetId="19306"/>
      <sheetData sheetId="19307"/>
      <sheetData sheetId="19308"/>
      <sheetData sheetId="19309"/>
      <sheetData sheetId="19310"/>
      <sheetData sheetId="19311"/>
      <sheetData sheetId="19312"/>
      <sheetData sheetId="19313"/>
      <sheetData sheetId="19314"/>
      <sheetData sheetId="19315"/>
      <sheetData sheetId="19316"/>
      <sheetData sheetId="19317"/>
      <sheetData sheetId="19318"/>
      <sheetData sheetId="19319"/>
      <sheetData sheetId="19320"/>
      <sheetData sheetId="19321"/>
      <sheetData sheetId="19322"/>
      <sheetData sheetId="19323"/>
      <sheetData sheetId="19324"/>
      <sheetData sheetId="19325"/>
      <sheetData sheetId="19326"/>
      <sheetData sheetId="19327"/>
      <sheetData sheetId="19328"/>
      <sheetData sheetId="19329"/>
      <sheetData sheetId="19330"/>
      <sheetData sheetId="19331"/>
      <sheetData sheetId="19332"/>
      <sheetData sheetId="19333"/>
      <sheetData sheetId="19334"/>
      <sheetData sheetId="19335"/>
      <sheetData sheetId="19336"/>
      <sheetData sheetId="19337"/>
      <sheetData sheetId="19338"/>
      <sheetData sheetId="19339"/>
      <sheetData sheetId="19340"/>
      <sheetData sheetId="19341"/>
      <sheetData sheetId="19342"/>
      <sheetData sheetId="19343"/>
      <sheetData sheetId="19344"/>
      <sheetData sheetId="19345"/>
      <sheetData sheetId="19346"/>
      <sheetData sheetId="19347"/>
      <sheetData sheetId="19348"/>
      <sheetData sheetId="19349"/>
      <sheetData sheetId="19350"/>
      <sheetData sheetId="19351"/>
      <sheetData sheetId="19352"/>
      <sheetData sheetId="19353"/>
      <sheetData sheetId="19354"/>
      <sheetData sheetId="19355"/>
      <sheetData sheetId="19356"/>
      <sheetData sheetId="19357"/>
      <sheetData sheetId="19358"/>
      <sheetData sheetId="19359"/>
      <sheetData sheetId="19360"/>
      <sheetData sheetId="19361"/>
      <sheetData sheetId="19362"/>
      <sheetData sheetId="19363"/>
      <sheetData sheetId="19364"/>
      <sheetData sheetId="19365"/>
      <sheetData sheetId="19366"/>
      <sheetData sheetId="19367"/>
      <sheetData sheetId="19368"/>
      <sheetData sheetId="19369"/>
      <sheetData sheetId="19370"/>
      <sheetData sheetId="19371"/>
      <sheetData sheetId="19372"/>
      <sheetData sheetId="19373"/>
      <sheetData sheetId="19374"/>
      <sheetData sheetId="19375"/>
      <sheetData sheetId="19376"/>
      <sheetData sheetId="19377"/>
      <sheetData sheetId="19378"/>
      <sheetData sheetId="19379"/>
      <sheetData sheetId="19380"/>
      <sheetData sheetId="19381"/>
      <sheetData sheetId="19382"/>
      <sheetData sheetId="19383"/>
      <sheetData sheetId="19384"/>
      <sheetData sheetId="19385"/>
      <sheetData sheetId="19386"/>
      <sheetData sheetId="19387"/>
      <sheetData sheetId="19388"/>
      <sheetData sheetId="19389"/>
      <sheetData sheetId="19390"/>
      <sheetData sheetId="19391"/>
      <sheetData sheetId="19392"/>
      <sheetData sheetId="19393"/>
      <sheetData sheetId="19394"/>
      <sheetData sheetId="19395"/>
      <sheetData sheetId="19396"/>
      <sheetData sheetId="19397"/>
      <sheetData sheetId="19398"/>
      <sheetData sheetId="19399"/>
      <sheetData sheetId="19400"/>
      <sheetData sheetId="19401"/>
      <sheetData sheetId="19402"/>
      <sheetData sheetId="19403"/>
      <sheetData sheetId="19404"/>
      <sheetData sheetId="19405"/>
      <sheetData sheetId="19406"/>
      <sheetData sheetId="19407"/>
      <sheetData sheetId="19408"/>
      <sheetData sheetId="19409"/>
      <sheetData sheetId="19410"/>
      <sheetData sheetId="19411"/>
      <sheetData sheetId="19412"/>
      <sheetData sheetId="19413"/>
      <sheetData sheetId="19414"/>
      <sheetData sheetId="19415"/>
      <sheetData sheetId="19416"/>
      <sheetData sheetId="19417"/>
      <sheetData sheetId="19418"/>
      <sheetData sheetId="19419"/>
      <sheetData sheetId="19420"/>
      <sheetData sheetId="19421"/>
      <sheetData sheetId="19422"/>
      <sheetData sheetId="19423"/>
      <sheetData sheetId="19424"/>
      <sheetData sheetId="19425"/>
      <sheetData sheetId="19426"/>
      <sheetData sheetId="19427"/>
      <sheetData sheetId="19428"/>
      <sheetData sheetId="19429"/>
      <sheetData sheetId="19430"/>
      <sheetData sheetId="19431"/>
      <sheetData sheetId="19432"/>
      <sheetData sheetId="19433"/>
      <sheetData sheetId="19434"/>
      <sheetData sheetId="19435"/>
      <sheetData sheetId="19436"/>
      <sheetData sheetId="19437"/>
      <sheetData sheetId="19438"/>
      <sheetData sheetId="19439"/>
      <sheetData sheetId="19440"/>
      <sheetData sheetId="19441"/>
      <sheetData sheetId="19442"/>
      <sheetData sheetId="19443"/>
      <sheetData sheetId="19444"/>
      <sheetData sheetId="19445"/>
      <sheetData sheetId="19446"/>
      <sheetData sheetId="19447"/>
      <sheetData sheetId="19448"/>
      <sheetData sheetId="19449"/>
      <sheetData sheetId="19450"/>
      <sheetData sheetId="19451"/>
      <sheetData sheetId="19452"/>
      <sheetData sheetId="19453"/>
      <sheetData sheetId="19454"/>
      <sheetData sheetId="19455"/>
      <sheetData sheetId="19456"/>
      <sheetData sheetId="19457"/>
      <sheetData sheetId="19458"/>
      <sheetData sheetId="19459"/>
      <sheetData sheetId="19460"/>
      <sheetData sheetId="19461"/>
      <sheetData sheetId="19462"/>
      <sheetData sheetId="19463"/>
      <sheetData sheetId="19464"/>
      <sheetData sheetId="19465"/>
      <sheetData sheetId="19466"/>
      <sheetData sheetId="19467"/>
      <sheetData sheetId="19468"/>
      <sheetData sheetId="19469"/>
      <sheetData sheetId="19470"/>
      <sheetData sheetId="19471"/>
      <sheetData sheetId="19472"/>
      <sheetData sheetId="19473"/>
      <sheetData sheetId="19474"/>
      <sheetData sheetId="19475"/>
      <sheetData sheetId="19476"/>
      <sheetData sheetId="19477"/>
      <sheetData sheetId="19478"/>
      <sheetData sheetId="19479"/>
      <sheetData sheetId="19480"/>
      <sheetData sheetId="19481"/>
      <sheetData sheetId="19482"/>
      <sheetData sheetId="19483"/>
      <sheetData sheetId="19484"/>
      <sheetData sheetId="19485"/>
      <sheetData sheetId="19486"/>
      <sheetData sheetId="19487"/>
      <sheetData sheetId="19488"/>
      <sheetData sheetId="19489"/>
      <sheetData sheetId="19490"/>
      <sheetData sheetId="19491"/>
      <sheetData sheetId="19492"/>
      <sheetData sheetId="19493"/>
      <sheetData sheetId="19494"/>
      <sheetData sheetId="19495"/>
      <sheetData sheetId="19496"/>
      <sheetData sheetId="19497"/>
      <sheetData sheetId="19498"/>
      <sheetData sheetId="19499"/>
      <sheetData sheetId="19500"/>
      <sheetData sheetId="19501"/>
      <sheetData sheetId="19502"/>
      <sheetData sheetId="19503"/>
      <sheetData sheetId="19504"/>
      <sheetData sheetId="19505"/>
      <sheetData sheetId="19506"/>
      <sheetData sheetId="19507"/>
      <sheetData sheetId="19508"/>
      <sheetData sheetId="19509"/>
      <sheetData sheetId="19510"/>
      <sheetData sheetId="19511"/>
      <sheetData sheetId="19512"/>
      <sheetData sheetId="19513"/>
      <sheetData sheetId="19514"/>
      <sheetData sheetId="19515"/>
      <sheetData sheetId="19516"/>
      <sheetData sheetId="19517"/>
      <sheetData sheetId="19518"/>
      <sheetData sheetId="19519"/>
      <sheetData sheetId="19520"/>
      <sheetData sheetId="19521"/>
      <sheetData sheetId="19522"/>
      <sheetData sheetId="19523"/>
      <sheetData sheetId="19524"/>
      <sheetData sheetId="19525"/>
      <sheetData sheetId="19526"/>
      <sheetData sheetId="19527"/>
      <sheetData sheetId="19528"/>
      <sheetData sheetId="19529"/>
      <sheetData sheetId="19530"/>
      <sheetData sheetId="19531"/>
      <sheetData sheetId="19532"/>
      <sheetData sheetId="19533"/>
      <sheetData sheetId="19534"/>
      <sheetData sheetId="19535"/>
      <sheetData sheetId="19536"/>
      <sheetData sheetId="19537"/>
      <sheetData sheetId="19538"/>
      <sheetData sheetId="19539"/>
      <sheetData sheetId="19540"/>
      <sheetData sheetId="19541"/>
      <sheetData sheetId="19542"/>
      <sheetData sheetId="19543"/>
      <sheetData sheetId="19544"/>
      <sheetData sheetId="19545"/>
      <sheetData sheetId="19546"/>
      <sheetData sheetId="19547"/>
      <sheetData sheetId="19548"/>
      <sheetData sheetId="19549"/>
      <sheetData sheetId="19550"/>
      <sheetData sheetId="19551"/>
      <sheetData sheetId="19552"/>
      <sheetData sheetId="19553"/>
      <sheetData sheetId="19554"/>
      <sheetData sheetId="19555"/>
      <sheetData sheetId="19556"/>
      <sheetData sheetId="19557"/>
      <sheetData sheetId="19558"/>
      <sheetData sheetId="19559"/>
      <sheetData sheetId="19560"/>
      <sheetData sheetId="19561"/>
      <sheetData sheetId="19562"/>
      <sheetData sheetId="19563"/>
      <sheetData sheetId="19564"/>
      <sheetData sheetId="19565"/>
      <sheetData sheetId="19566"/>
      <sheetData sheetId="19567"/>
      <sheetData sheetId="19568"/>
      <sheetData sheetId="19569"/>
      <sheetData sheetId="19570"/>
      <sheetData sheetId="19571"/>
      <sheetData sheetId="19572"/>
      <sheetData sheetId="19573"/>
      <sheetData sheetId="19574"/>
      <sheetData sheetId="19575"/>
      <sheetData sheetId="19576"/>
      <sheetData sheetId="19577"/>
      <sheetData sheetId="19578"/>
      <sheetData sheetId="19579"/>
      <sheetData sheetId="19580"/>
      <sheetData sheetId="19581"/>
      <sheetData sheetId="19582"/>
      <sheetData sheetId="19583"/>
      <sheetData sheetId="19584"/>
      <sheetData sheetId="19585"/>
      <sheetData sheetId="19586"/>
      <sheetData sheetId="19587"/>
      <sheetData sheetId="19588"/>
      <sheetData sheetId="19589"/>
      <sheetData sheetId="19590"/>
      <sheetData sheetId="19591"/>
      <sheetData sheetId="19592"/>
      <sheetData sheetId="19593"/>
      <sheetData sheetId="19594"/>
      <sheetData sheetId="19595"/>
      <sheetData sheetId="19596"/>
      <sheetData sheetId="19597"/>
      <sheetData sheetId="19598"/>
      <sheetData sheetId="19599" refreshError="1"/>
      <sheetData sheetId="19600" refreshError="1"/>
      <sheetData sheetId="19601" refreshError="1"/>
      <sheetData sheetId="19602" refreshError="1"/>
      <sheetData sheetId="19603" refreshError="1"/>
      <sheetData sheetId="19604" refreshError="1"/>
      <sheetData sheetId="19605" refreshError="1"/>
      <sheetData sheetId="19606" refreshError="1"/>
      <sheetData sheetId="19607" refreshError="1"/>
      <sheetData sheetId="19608" refreshError="1"/>
      <sheetData sheetId="19609" refreshError="1"/>
      <sheetData sheetId="19610" refreshError="1"/>
      <sheetData sheetId="19611" refreshError="1"/>
      <sheetData sheetId="19612" refreshError="1"/>
      <sheetData sheetId="19613" refreshError="1"/>
      <sheetData sheetId="19614" refreshError="1"/>
      <sheetData sheetId="19615" refreshError="1"/>
      <sheetData sheetId="19616" refreshError="1"/>
      <sheetData sheetId="19617" refreshError="1"/>
      <sheetData sheetId="19618" refreshError="1"/>
      <sheetData sheetId="19619" refreshError="1"/>
      <sheetData sheetId="19620" refreshError="1"/>
      <sheetData sheetId="19621" refreshError="1"/>
      <sheetData sheetId="19622" refreshError="1"/>
      <sheetData sheetId="19623" refreshError="1"/>
      <sheetData sheetId="19624" refreshError="1"/>
      <sheetData sheetId="19625" refreshError="1"/>
      <sheetData sheetId="19626" refreshError="1"/>
      <sheetData sheetId="19627" refreshError="1"/>
      <sheetData sheetId="19628" refreshError="1"/>
      <sheetData sheetId="19629" refreshError="1"/>
      <sheetData sheetId="19630" refreshError="1"/>
      <sheetData sheetId="19631" refreshError="1"/>
      <sheetData sheetId="19632" refreshError="1"/>
      <sheetData sheetId="19633" refreshError="1"/>
      <sheetData sheetId="19634" refreshError="1"/>
      <sheetData sheetId="19635" refreshError="1"/>
      <sheetData sheetId="19636" refreshError="1"/>
      <sheetData sheetId="19637" refreshError="1"/>
      <sheetData sheetId="19638" refreshError="1"/>
      <sheetData sheetId="19639" refreshError="1"/>
      <sheetData sheetId="19640" refreshError="1"/>
      <sheetData sheetId="19641" refreshError="1"/>
      <sheetData sheetId="19642" refreshError="1"/>
      <sheetData sheetId="19643" refreshError="1"/>
      <sheetData sheetId="19644" refreshError="1"/>
      <sheetData sheetId="19645" refreshError="1"/>
      <sheetData sheetId="19646" refreshError="1"/>
      <sheetData sheetId="19647" refreshError="1"/>
      <sheetData sheetId="19648" refreshError="1"/>
      <sheetData sheetId="19649" refreshError="1"/>
      <sheetData sheetId="19650" refreshError="1"/>
      <sheetData sheetId="19651" refreshError="1"/>
      <sheetData sheetId="19652" refreshError="1"/>
      <sheetData sheetId="19653" refreshError="1"/>
      <sheetData sheetId="19654" refreshError="1"/>
      <sheetData sheetId="19655" refreshError="1"/>
      <sheetData sheetId="19656" refreshError="1"/>
      <sheetData sheetId="19657" refreshError="1"/>
      <sheetData sheetId="19658" refreshError="1"/>
      <sheetData sheetId="19659" refreshError="1"/>
      <sheetData sheetId="19660" refreshError="1"/>
      <sheetData sheetId="19661" refreshError="1"/>
      <sheetData sheetId="19662" refreshError="1"/>
      <sheetData sheetId="19663" refreshError="1"/>
      <sheetData sheetId="19664" refreshError="1"/>
      <sheetData sheetId="19665" refreshError="1"/>
      <sheetData sheetId="19666" refreshError="1"/>
      <sheetData sheetId="19667" refreshError="1"/>
      <sheetData sheetId="19668" refreshError="1"/>
      <sheetData sheetId="19669" refreshError="1"/>
      <sheetData sheetId="19670" refreshError="1"/>
      <sheetData sheetId="19671" refreshError="1"/>
      <sheetData sheetId="19672" refreshError="1"/>
      <sheetData sheetId="19673" refreshError="1"/>
      <sheetData sheetId="19674" refreshError="1"/>
      <sheetData sheetId="19675" refreshError="1"/>
      <sheetData sheetId="19676" refreshError="1"/>
      <sheetData sheetId="19677" refreshError="1"/>
      <sheetData sheetId="19678" refreshError="1"/>
      <sheetData sheetId="19679" refreshError="1"/>
      <sheetData sheetId="19680" refreshError="1"/>
      <sheetData sheetId="19681" refreshError="1"/>
      <sheetData sheetId="19682" refreshError="1"/>
      <sheetData sheetId="19683" refreshError="1"/>
      <sheetData sheetId="19684" refreshError="1"/>
      <sheetData sheetId="19685" refreshError="1"/>
      <sheetData sheetId="19686" refreshError="1"/>
      <sheetData sheetId="19687" refreshError="1"/>
      <sheetData sheetId="19688" refreshError="1"/>
      <sheetData sheetId="19689" refreshError="1"/>
      <sheetData sheetId="19690" refreshError="1"/>
      <sheetData sheetId="19691" refreshError="1"/>
      <sheetData sheetId="19692" refreshError="1"/>
      <sheetData sheetId="19693" refreshError="1"/>
      <sheetData sheetId="19694" refreshError="1"/>
      <sheetData sheetId="19695" refreshError="1"/>
      <sheetData sheetId="19696" refreshError="1"/>
      <sheetData sheetId="19697" refreshError="1"/>
      <sheetData sheetId="19698" refreshError="1"/>
      <sheetData sheetId="19699" refreshError="1"/>
      <sheetData sheetId="19700" refreshError="1"/>
      <sheetData sheetId="19701" refreshError="1"/>
      <sheetData sheetId="19702" refreshError="1"/>
      <sheetData sheetId="19703" refreshError="1"/>
      <sheetData sheetId="19704" refreshError="1"/>
      <sheetData sheetId="19705" refreshError="1"/>
      <sheetData sheetId="19706" refreshError="1"/>
      <sheetData sheetId="19707" refreshError="1"/>
      <sheetData sheetId="19708" refreshError="1"/>
      <sheetData sheetId="19709" refreshError="1"/>
      <sheetData sheetId="19710" refreshError="1"/>
      <sheetData sheetId="19711" refreshError="1"/>
      <sheetData sheetId="19712" refreshError="1"/>
      <sheetData sheetId="19713" refreshError="1"/>
      <sheetData sheetId="19714" refreshError="1"/>
      <sheetData sheetId="19715" refreshError="1"/>
      <sheetData sheetId="19716" refreshError="1"/>
      <sheetData sheetId="19717" refreshError="1"/>
      <sheetData sheetId="19718" refreshError="1"/>
      <sheetData sheetId="19719" refreshError="1"/>
      <sheetData sheetId="19720" refreshError="1"/>
      <sheetData sheetId="19721" refreshError="1"/>
      <sheetData sheetId="19722" refreshError="1"/>
      <sheetData sheetId="19723" refreshError="1"/>
      <sheetData sheetId="19724" refreshError="1"/>
      <sheetData sheetId="19725" refreshError="1"/>
      <sheetData sheetId="19726" refreshError="1"/>
      <sheetData sheetId="19727" refreshError="1"/>
      <sheetData sheetId="19728" refreshError="1"/>
      <sheetData sheetId="19729" refreshError="1"/>
      <sheetData sheetId="19730" refreshError="1"/>
      <sheetData sheetId="19731" refreshError="1"/>
      <sheetData sheetId="19732" refreshError="1"/>
      <sheetData sheetId="19733" refreshError="1"/>
      <sheetData sheetId="19734" refreshError="1"/>
      <sheetData sheetId="19735" refreshError="1"/>
      <sheetData sheetId="19736" refreshError="1"/>
      <sheetData sheetId="19737" refreshError="1"/>
      <sheetData sheetId="19738" refreshError="1"/>
      <sheetData sheetId="19739" refreshError="1"/>
      <sheetData sheetId="19740" refreshError="1"/>
      <sheetData sheetId="19741" refreshError="1"/>
      <sheetData sheetId="19742" refreshError="1"/>
      <sheetData sheetId="19743" refreshError="1"/>
      <sheetData sheetId="19744" refreshError="1"/>
      <sheetData sheetId="19745" refreshError="1"/>
      <sheetData sheetId="19746" refreshError="1"/>
      <sheetData sheetId="19747" refreshError="1"/>
      <sheetData sheetId="19748" refreshError="1"/>
      <sheetData sheetId="19749" refreshError="1"/>
      <sheetData sheetId="19750" refreshError="1"/>
      <sheetData sheetId="19751" refreshError="1"/>
      <sheetData sheetId="19752" refreshError="1"/>
      <sheetData sheetId="19753" refreshError="1"/>
      <sheetData sheetId="19754" refreshError="1"/>
      <sheetData sheetId="19755" refreshError="1"/>
      <sheetData sheetId="19756" refreshError="1"/>
      <sheetData sheetId="19757" refreshError="1"/>
      <sheetData sheetId="19758" refreshError="1"/>
      <sheetData sheetId="19759" refreshError="1"/>
      <sheetData sheetId="19760" refreshError="1"/>
      <sheetData sheetId="19761"/>
      <sheetData sheetId="19762" refreshError="1"/>
      <sheetData sheetId="19763" refreshError="1"/>
      <sheetData sheetId="19764" refreshError="1"/>
      <sheetData sheetId="19765" refreshError="1"/>
      <sheetData sheetId="19766" refreshError="1"/>
      <sheetData sheetId="19767" refreshError="1"/>
      <sheetData sheetId="19768" refreshError="1"/>
      <sheetData sheetId="19769" refreshError="1"/>
      <sheetData sheetId="19770" refreshError="1"/>
      <sheetData sheetId="19771" refreshError="1"/>
      <sheetData sheetId="19772" refreshError="1"/>
      <sheetData sheetId="19773" refreshError="1"/>
      <sheetData sheetId="19774" refreshError="1"/>
      <sheetData sheetId="19775" refreshError="1"/>
      <sheetData sheetId="19776" refreshError="1"/>
      <sheetData sheetId="19777" refreshError="1"/>
      <sheetData sheetId="19778" refreshError="1"/>
      <sheetData sheetId="19779" refreshError="1"/>
      <sheetData sheetId="19780" refreshError="1"/>
      <sheetData sheetId="19781" refreshError="1"/>
      <sheetData sheetId="19782" refreshError="1"/>
      <sheetData sheetId="19783" refreshError="1"/>
      <sheetData sheetId="19784" refreshError="1"/>
      <sheetData sheetId="19785" refreshError="1"/>
      <sheetData sheetId="19786" refreshError="1"/>
      <sheetData sheetId="19787" refreshError="1"/>
      <sheetData sheetId="19788" refreshError="1"/>
      <sheetData sheetId="19789" refreshError="1"/>
      <sheetData sheetId="19790"/>
      <sheetData sheetId="19791"/>
      <sheetData sheetId="19792"/>
      <sheetData sheetId="19793"/>
      <sheetData sheetId="19794" refreshError="1"/>
      <sheetData sheetId="19795" refreshError="1"/>
      <sheetData sheetId="19796" refreshError="1"/>
      <sheetData sheetId="19797" refreshError="1"/>
      <sheetData sheetId="19798"/>
      <sheetData sheetId="19799"/>
      <sheetData sheetId="19800"/>
      <sheetData sheetId="19801"/>
      <sheetData sheetId="19802"/>
      <sheetData sheetId="19803" refreshError="1"/>
      <sheetData sheetId="19804"/>
      <sheetData sheetId="19805"/>
      <sheetData sheetId="19806"/>
      <sheetData sheetId="19807"/>
      <sheetData sheetId="19808"/>
      <sheetData sheetId="19809"/>
      <sheetData sheetId="19810"/>
      <sheetData sheetId="19811"/>
      <sheetData sheetId="19812"/>
      <sheetData sheetId="19813" refreshError="1"/>
      <sheetData sheetId="19814" refreshError="1"/>
      <sheetData sheetId="19815" refreshError="1"/>
      <sheetData sheetId="19816" refreshError="1"/>
      <sheetData sheetId="19817" refreshError="1"/>
      <sheetData sheetId="19818" refreshError="1"/>
      <sheetData sheetId="19819" refreshError="1"/>
      <sheetData sheetId="19820" refreshError="1"/>
      <sheetData sheetId="19821" refreshError="1"/>
      <sheetData sheetId="19822" refreshError="1"/>
      <sheetData sheetId="19823"/>
      <sheetData sheetId="19824" refreshError="1"/>
      <sheetData sheetId="19825" refreshError="1"/>
      <sheetData sheetId="19826" refreshError="1"/>
      <sheetData sheetId="19827" refreshError="1"/>
      <sheetData sheetId="19828" refreshError="1"/>
      <sheetData sheetId="19829" refreshError="1"/>
      <sheetData sheetId="19830" refreshError="1"/>
      <sheetData sheetId="19831" refreshError="1"/>
      <sheetData sheetId="19832" refreshError="1"/>
      <sheetData sheetId="19833" refreshError="1"/>
      <sheetData sheetId="19834" refreshError="1"/>
      <sheetData sheetId="19835" refreshError="1"/>
      <sheetData sheetId="19836" refreshError="1"/>
      <sheetData sheetId="19837" refreshError="1"/>
      <sheetData sheetId="19838" refreshError="1"/>
      <sheetData sheetId="19839" refreshError="1"/>
      <sheetData sheetId="19840" refreshError="1"/>
      <sheetData sheetId="19841" refreshError="1"/>
      <sheetData sheetId="19842" refreshError="1"/>
      <sheetData sheetId="19843" refreshError="1"/>
      <sheetData sheetId="19844" refreshError="1"/>
      <sheetData sheetId="19845" refreshError="1"/>
      <sheetData sheetId="19846" refreshError="1"/>
      <sheetData sheetId="19847" refreshError="1"/>
      <sheetData sheetId="19848" refreshError="1"/>
      <sheetData sheetId="19849" refreshError="1"/>
      <sheetData sheetId="19850" refreshError="1"/>
      <sheetData sheetId="19851" refreshError="1"/>
      <sheetData sheetId="19852" refreshError="1"/>
      <sheetData sheetId="19853" refreshError="1"/>
      <sheetData sheetId="19854" refreshError="1"/>
      <sheetData sheetId="19855" refreshError="1"/>
      <sheetData sheetId="19856" refreshError="1"/>
      <sheetData sheetId="19857" refreshError="1"/>
      <sheetData sheetId="19858"/>
      <sheetData sheetId="19859" refreshError="1"/>
      <sheetData sheetId="19860" refreshError="1"/>
      <sheetData sheetId="19861" refreshError="1"/>
      <sheetData sheetId="19862" refreshError="1"/>
      <sheetData sheetId="19863" refreshError="1"/>
      <sheetData sheetId="19864" refreshError="1"/>
      <sheetData sheetId="19865" refreshError="1"/>
      <sheetData sheetId="19866" refreshError="1"/>
      <sheetData sheetId="19867" refreshError="1"/>
      <sheetData sheetId="19868" refreshError="1"/>
      <sheetData sheetId="19869" refreshError="1"/>
      <sheetData sheetId="19870" refreshError="1"/>
      <sheetData sheetId="19871" refreshError="1"/>
      <sheetData sheetId="19872" refreshError="1"/>
      <sheetData sheetId="19873" refreshError="1"/>
      <sheetData sheetId="19874" refreshError="1"/>
      <sheetData sheetId="19875" refreshError="1"/>
      <sheetData sheetId="19876" refreshError="1"/>
      <sheetData sheetId="19877" refreshError="1"/>
      <sheetData sheetId="19878" refreshError="1"/>
      <sheetData sheetId="19879" refreshError="1"/>
      <sheetData sheetId="19880"/>
      <sheetData sheetId="19881" refreshError="1"/>
      <sheetData sheetId="19882" refreshError="1"/>
      <sheetData sheetId="19883" refreshError="1"/>
      <sheetData sheetId="19884" refreshError="1"/>
      <sheetData sheetId="19885" refreshError="1"/>
      <sheetData sheetId="19886"/>
      <sheetData sheetId="19887" refreshError="1"/>
      <sheetData sheetId="19888" refreshError="1"/>
      <sheetData sheetId="19889" refreshError="1"/>
      <sheetData sheetId="19890" refreshError="1"/>
      <sheetData sheetId="19891" refreshError="1"/>
      <sheetData sheetId="19892" refreshError="1"/>
      <sheetData sheetId="19893" refreshError="1"/>
      <sheetData sheetId="19894" refreshError="1"/>
      <sheetData sheetId="19895" refreshError="1"/>
      <sheetData sheetId="19896"/>
      <sheetData sheetId="19897" refreshError="1"/>
      <sheetData sheetId="19898" refreshError="1"/>
      <sheetData sheetId="19899" refreshError="1"/>
      <sheetData sheetId="19900" refreshError="1"/>
      <sheetData sheetId="19901" refreshError="1"/>
      <sheetData sheetId="19902" refreshError="1"/>
      <sheetData sheetId="19903" refreshError="1"/>
      <sheetData sheetId="19904" refreshError="1"/>
      <sheetData sheetId="19905" refreshError="1"/>
      <sheetData sheetId="19906" refreshError="1"/>
      <sheetData sheetId="19907" refreshError="1"/>
      <sheetData sheetId="19908" refreshError="1"/>
      <sheetData sheetId="19909" refreshError="1"/>
      <sheetData sheetId="19910" refreshError="1"/>
      <sheetData sheetId="19911"/>
      <sheetData sheetId="19912" refreshError="1"/>
      <sheetData sheetId="19913" refreshError="1"/>
      <sheetData sheetId="19914" refreshError="1"/>
      <sheetData sheetId="19915" refreshError="1"/>
      <sheetData sheetId="19916" refreshError="1"/>
      <sheetData sheetId="19917" refreshError="1"/>
      <sheetData sheetId="19918" refreshError="1"/>
      <sheetData sheetId="19919" refreshError="1"/>
      <sheetData sheetId="19920" refreshError="1"/>
      <sheetData sheetId="19921" refreshError="1"/>
      <sheetData sheetId="19922" refreshError="1"/>
      <sheetData sheetId="19923" refreshError="1"/>
      <sheetData sheetId="19924" refreshError="1"/>
      <sheetData sheetId="19925" refreshError="1"/>
      <sheetData sheetId="19926" refreshError="1"/>
      <sheetData sheetId="19927" refreshError="1"/>
      <sheetData sheetId="19928" refreshError="1"/>
      <sheetData sheetId="19929" refreshError="1"/>
      <sheetData sheetId="19930" refreshError="1"/>
      <sheetData sheetId="19931" refreshError="1"/>
      <sheetData sheetId="19932" refreshError="1"/>
      <sheetData sheetId="19933"/>
      <sheetData sheetId="19934" refreshError="1"/>
      <sheetData sheetId="19935" refreshError="1"/>
      <sheetData sheetId="19936" refreshError="1"/>
      <sheetData sheetId="19937" refreshError="1"/>
      <sheetData sheetId="19938" refreshError="1"/>
      <sheetData sheetId="19939" refreshError="1"/>
      <sheetData sheetId="19940" refreshError="1"/>
      <sheetData sheetId="19941" refreshError="1"/>
      <sheetData sheetId="19942" refreshError="1"/>
      <sheetData sheetId="19943" refreshError="1"/>
      <sheetData sheetId="19944" refreshError="1"/>
      <sheetData sheetId="19945" refreshError="1"/>
      <sheetData sheetId="19946" refreshError="1"/>
      <sheetData sheetId="19947" refreshError="1"/>
      <sheetData sheetId="19948" refreshError="1"/>
      <sheetData sheetId="19949" refreshError="1"/>
      <sheetData sheetId="19950" refreshError="1"/>
      <sheetData sheetId="19951" refreshError="1"/>
      <sheetData sheetId="19952" refreshError="1"/>
      <sheetData sheetId="19953" refreshError="1"/>
      <sheetData sheetId="19954" refreshError="1"/>
      <sheetData sheetId="19955" refreshError="1"/>
      <sheetData sheetId="19956" refreshError="1"/>
      <sheetData sheetId="19957" refreshError="1"/>
      <sheetData sheetId="19958" refreshError="1"/>
      <sheetData sheetId="19959"/>
      <sheetData sheetId="19960"/>
      <sheetData sheetId="19961"/>
      <sheetData sheetId="19962"/>
      <sheetData sheetId="19963" refreshError="1"/>
      <sheetData sheetId="19964" refreshError="1"/>
      <sheetData sheetId="19965" refreshError="1"/>
      <sheetData sheetId="19966" refreshError="1"/>
      <sheetData sheetId="19967" refreshError="1"/>
      <sheetData sheetId="19968" refreshError="1"/>
      <sheetData sheetId="19969" refreshError="1"/>
      <sheetData sheetId="19970" refreshError="1"/>
      <sheetData sheetId="19971" refreshError="1"/>
      <sheetData sheetId="19972" refreshError="1"/>
      <sheetData sheetId="19973" refreshError="1"/>
      <sheetData sheetId="19974" refreshError="1"/>
      <sheetData sheetId="19975" refreshError="1"/>
      <sheetData sheetId="19976" refreshError="1"/>
      <sheetData sheetId="19977" refreshError="1"/>
      <sheetData sheetId="19978" refreshError="1"/>
      <sheetData sheetId="19979" refreshError="1"/>
      <sheetData sheetId="19980" refreshError="1"/>
      <sheetData sheetId="19981" refreshError="1"/>
      <sheetData sheetId="19982" refreshError="1"/>
      <sheetData sheetId="19983" refreshError="1"/>
      <sheetData sheetId="19984" refreshError="1"/>
      <sheetData sheetId="19985" refreshError="1"/>
      <sheetData sheetId="19986" refreshError="1"/>
      <sheetData sheetId="19987" refreshError="1"/>
      <sheetData sheetId="19988" refreshError="1"/>
      <sheetData sheetId="19989" refreshError="1"/>
      <sheetData sheetId="19990" refreshError="1"/>
      <sheetData sheetId="19991" refreshError="1"/>
      <sheetData sheetId="19992" refreshError="1"/>
      <sheetData sheetId="19993" refreshError="1"/>
      <sheetData sheetId="19994" refreshError="1"/>
      <sheetData sheetId="19995" refreshError="1"/>
      <sheetData sheetId="19996" refreshError="1"/>
      <sheetData sheetId="19997" refreshError="1"/>
      <sheetData sheetId="19998" refreshError="1"/>
      <sheetData sheetId="19999" refreshError="1"/>
      <sheetData sheetId="20000" refreshError="1"/>
      <sheetData sheetId="20001" refreshError="1"/>
      <sheetData sheetId="20002" refreshError="1"/>
      <sheetData sheetId="20003" refreshError="1"/>
      <sheetData sheetId="20004" refreshError="1"/>
      <sheetData sheetId="20005" refreshError="1"/>
      <sheetData sheetId="20006" refreshError="1"/>
      <sheetData sheetId="20007" refreshError="1"/>
      <sheetData sheetId="20008" refreshError="1"/>
      <sheetData sheetId="20009" refreshError="1"/>
      <sheetData sheetId="20010" refreshError="1"/>
      <sheetData sheetId="20011" refreshError="1"/>
      <sheetData sheetId="20012" refreshError="1"/>
      <sheetData sheetId="20013" refreshError="1"/>
      <sheetData sheetId="20014" refreshError="1"/>
      <sheetData sheetId="20015" refreshError="1"/>
      <sheetData sheetId="20016" refreshError="1"/>
      <sheetData sheetId="20017" refreshError="1"/>
      <sheetData sheetId="20018" refreshError="1"/>
      <sheetData sheetId="20019" refreshError="1"/>
      <sheetData sheetId="20020" refreshError="1"/>
      <sheetData sheetId="20021" refreshError="1"/>
      <sheetData sheetId="20022" refreshError="1"/>
      <sheetData sheetId="20023" refreshError="1"/>
      <sheetData sheetId="20024" refreshError="1"/>
      <sheetData sheetId="20025" refreshError="1"/>
      <sheetData sheetId="20026" refreshError="1"/>
      <sheetData sheetId="20027" refreshError="1"/>
      <sheetData sheetId="20028" refreshError="1"/>
      <sheetData sheetId="20029" refreshError="1"/>
      <sheetData sheetId="20030" refreshError="1"/>
      <sheetData sheetId="20031" refreshError="1"/>
      <sheetData sheetId="20032" refreshError="1"/>
      <sheetData sheetId="20033" refreshError="1"/>
      <sheetData sheetId="20034" refreshError="1"/>
      <sheetData sheetId="20035" refreshError="1"/>
      <sheetData sheetId="20036" refreshError="1"/>
      <sheetData sheetId="20037" refreshError="1"/>
      <sheetData sheetId="20038" refreshError="1"/>
      <sheetData sheetId="20039" refreshError="1"/>
      <sheetData sheetId="20040" refreshError="1"/>
      <sheetData sheetId="20041" refreshError="1"/>
      <sheetData sheetId="20042" refreshError="1"/>
      <sheetData sheetId="20043" refreshError="1"/>
      <sheetData sheetId="20044" refreshError="1"/>
      <sheetData sheetId="20045" refreshError="1"/>
      <sheetData sheetId="20046" refreshError="1"/>
      <sheetData sheetId="20047" refreshError="1"/>
      <sheetData sheetId="20048" refreshError="1"/>
      <sheetData sheetId="20049" refreshError="1"/>
      <sheetData sheetId="20050" refreshError="1"/>
      <sheetData sheetId="20051" refreshError="1"/>
      <sheetData sheetId="20052" refreshError="1"/>
      <sheetData sheetId="20053" refreshError="1"/>
      <sheetData sheetId="20054" refreshError="1"/>
      <sheetData sheetId="20055" refreshError="1"/>
      <sheetData sheetId="20056" refreshError="1"/>
      <sheetData sheetId="20057" refreshError="1"/>
      <sheetData sheetId="20058" refreshError="1"/>
      <sheetData sheetId="20059" refreshError="1"/>
      <sheetData sheetId="20060" refreshError="1"/>
      <sheetData sheetId="20061" refreshError="1"/>
      <sheetData sheetId="20062" refreshError="1"/>
      <sheetData sheetId="2006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okJHFGJGXBGCCNCVCCVVCVCC2"/>
      <sheetName val="#REF"/>
      <sheetName val="NHAT KY 11 THANG"/>
    </sheetNames>
    <sheetDataSet>
      <sheetData sheetId="0" refreshError="1"/>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mc"/>
      <sheetName val="Sheet1"/>
      <sheetName val="NHAT KY 11 THANG"/>
      <sheetName val="Comp equip"/>
      <sheetName val="Mach &amp; equip"/>
    </sheetNames>
    <sheetDataSet>
      <sheetData sheetId="0" refreshError="1"/>
      <sheetData sheetId="1" refreshError="1"/>
      <sheetData sheetId="2" refreshError="1"/>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KH_Q1_Q2_01"/>
      <sheetName val="TONG HOP VL_NC"/>
      <sheetName val="CHITIET VL_NC_TT _1p"/>
      <sheetName val="TONG HOP VL_NC TT"/>
      <sheetName val="KPVC_BD "/>
      <sheetName val="_REF"/>
      <sheetName val="CHITIET VL_NC_TT_3p"/>
      <sheetName val="VCV_BE_TONG"/>
      <sheetName val="CHITIET VL_NC"/>
      <sheetName val="THPDMoi  _2_"/>
      <sheetName val="t_h HA THE"/>
      <sheetName val="TONGKE_HT"/>
      <sheetName val="LKVL_CK_HT_GD1"/>
      <sheetName val="TH VL_ NC_ DDHT Thanhphuoc"/>
      <sheetName val="dongia _2_"/>
      <sheetName val="lam_moi"/>
      <sheetName val="thao_go"/>
      <sheetName val="general requirements"/>
      <sheetName val="CT Thang Mo"/>
      <sheetName val="CT  PL"/>
      <sheetName val="pÿÿluc1"/>
      <sheetName val="KPVÿÿBD "/>
      <sheetName val="Sheet3"/>
      <sheetName val="p轨uluc1"/>
      <sheetName val="p?uluc1"/>
      <sheetName val="cdps"/>
      <sheetName val="test"/>
      <sheetName val="Sheet2"/>
      <sheetName val="Sheet1"/>
      <sheetName val="DG-VL"/>
      <sheetName val="DG_CM"/>
      <sheetName val="TH VL, NC, DDHÿÿThanÿÿhuoc"/>
      <sheetName val="KC-moi"/>
      <sheetName val="BAOGIATHA_x000e_G"/>
      <sheetName val="MTP"/>
      <sheetName val="BTHDT"/>
      <sheetName val="p_uluc1"/>
      <sheetName val="kinh phí XD"/>
      <sheetName val="Bang gia tong hop"/>
      <sheetName val="TONG_x000b_E3p "/>
      <sheetName val="T_x000e_HCHINH"/>
      <sheetName val="ch)tiet"/>
      <sheetName val="LKVL-CK_x000d_HT-GD1"/>
      <sheetName val="LKVL-CK_x000a_HT-GD1"/>
      <sheetName val="12 th 2008"/>
      <sheetName val="T.Tinh"/>
      <sheetName val="ptvt_dg"/>
      <sheetName val="TONGKE3p_"/>
      <sheetName val="DON_GIA"/>
      <sheetName val="TONG_HOP_VL-NC"/>
      <sheetName val="CHITIET_VL-NC-TT_-1p"/>
      <sheetName val="TONG_HOP_VL-NC_TT"/>
      <sheetName val="KPVC-BD_"/>
      <sheetName val="CHITIET_VL-NC-TT-3p"/>
      <sheetName val="CHITIET_VL-NC"/>
      <sheetName val="THPDMoi__(2)"/>
      <sheetName val="t-h_HA_THE"/>
      <sheetName val="TH_VL,_NC,_DDHT_Thanhphuoc"/>
      <sheetName val="dongia_(2)"/>
      <sheetName val="TH_XL"/>
      <sheetName val="vanchuyen_TC"/>
      <sheetName val="CHITIET_VL_NC"/>
      <sheetName val="dongia__2_"/>
      <sheetName val="general_requirements"/>
      <sheetName val="TONG_HOP_VL_NC"/>
      <sheetName val="CHITIET_VL_NC_TT__1p"/>
      <sheetName val="TONG_HOP_VL_NC_TT"/>
      <sheetName val="KPVC_BD_"/>
      <sheetName val="CHITIET_VL_NC_TT_3p"/>
      <sheetName val="THPDMoi___2_"/>
      <sheetName val="t_h_HA_THE"/>
      <sheetName val="TH_VL__NC__DDHT_Thanhphuoc"/>
      <sheetName val="CT_Thang_Mo"/>
      <sheetName val="CT__PL"/>
      <sheetName val="KPVÿÿBD_"/>
      <sheetName val="TH-XL"/>
      <sheetName val="Thuc thanh"/>
      <sheetName val="Bu_vat_lieu"/>
      <sheetName val="dg-VTu"/>
      <sheetName val="DTTC"/>
      <sheetName val="XXXXXXXX"/>
      <sheetName val="LOGO"/>
      <sheetName val="Export Table"/>
      <sheetName val="DIALOGDUTOAN"/>
      <sheetName val="Program"/>
      <sheetName val="Phantich"/>
      <sheetName val="ProExtra"/>
      <sheetName val="Main"/>
      <sheetName val="TV142000_TK012000"/>
      <sheetName val="Module1"/>
      <sheetName val="XL4Poppy"/>
      <sheetName val="LKVL-CK_HT-GD1"/>
      <sheetName val="fcb"/>
      <sheetName val="tnb"/>
      <sheetName val="PHUTHUOC"/>
      <sheetName val="scb"/>
      <sheetName val="CHITIET VL-NC-TT1p"/>
      <sheetName val="Language"/>
      <sheetName val="S.A5"/>
      <sheetName val="Trich quy"/>
      <sheetName val="136-336"/>
      <sheetName val="S.BS"/>
      <sheetName val="S.FA "/>
      <sheetName val="S.RPT-bal"/>
      <sheetName val="S.RPT-tran"/>
      <sheetName val="C.RPT-trans"/>
      <sheetName val="C.RPT-bal"/>
      <sheetName val="Lai lo dau tu"/>
      <sheetName val="DC sai soat 09"/>
      <sheetName val="S.WTB"/>
      <sheetName val="S.Note"/>
      <sheetName val="C.FA"/>
      <sheetName val="For FS presentation"/>
      <sheetName val="S.FS"/>
      <sheetName val="ĐC Bo sung"/>
      <sheetName val="C.A5"/>
      <sheetName val="MI"/>
      <sheetName val="C.FS"/>
      <sheetName val="S.RE"/>
      <sheetName val="FS by entity"/>
      <sheetName val="C.RE"/>
      <sheetName val="S.CIT"/>
      <sheetName val="C.WTB"/>
      <sheetName val="C.CIT"/>
      <sheetName val="C.Note"/>
      <sheetName val="Tax loss"/>
      <sheetName val="C.Interco-bal"/>
      <sheetName val="C.Interco-trans"/>
      <sheetName val="C.Loan"/>
      <sheetName val="RE-HO-rec"/>
      <sheetName val="S.Loan"/>
      <sheetName val="C.Interco-Unrealised profit"/>
      <sheetName val="C.Segment"/>
      <sheetName val="Tax Loss carried forward"/>
      <sheetName val="C.EPS"/>
      <sheetName val="C.Associates"/>
      <sheetName val="C.Phu Hoang Anh"/>
      <sheetName val="C.An Tien"/>
      <sheetName val="C.Me Kong"/>
      <sheetName val="C.Translation reserve-Bangkok"/>
      <sheetName val="C.Translation reserve-Attopeu"/>
      <sheetName val="Gw.TR"/>
      <sheetName val="Gw.GM"/>
      <sheetName val="Gw.AT"/>
      <sheetName val="Gw.MT"/>
      <sheetName val="C.Commitments"/>
      <sheetName val="BANG TIEN LUONG"/>
      <sheetName val=""/>
      <sheetName val="BAOGIATHA_x005f_x000e_G"/>
      <sheetName val="TNHC"/>
      <sheetName val="PNT-QUOT-#3"/>
      <sheetName val="COAT&amp;WRAP-QIOT-#3"/>
      <sheetName val="BVL2009"/>
      <sheetName val="EB Sal09"/>
      <sheetName val="Tie0dia"/>
      <sheetName val="T_x0008_PDMoi  (2)"/>
      <sheetName val="DONGI_x0001_"/>
      <sheetName val="chiti-c"/>
      <sheetName val="vanchuyen T_x0003_"/>
      <sheetName val="CHITIET VL_NC_x001f_TT _1p"/>
      <sheetName val="CHI_x0014_IET VL__x000e_C_TT_3p"/>
      <sheetName val="dongia _x001f_2_"/>
      <sheetName val="lam_m/i"/>
      <sheetName val="t(ao_go"/>
      <sheetName val="bal"/>
      <sheetName val="22-08"/>
      <sheetName val="DAMNEN KHONG HC"/>
      <sheetName val="dochat"/>
      <sheetName val="DAM NEN HC"/>
      <sheetName val="Other Note-2008"/>
      <sheetName val="MTO REV.2(ARMOR)"/>
      <sheetName val="lam_m_i"/>
      <sheetName val="COST"/>
      <sheetName val="truc tiep"/>
      <sheetName val="cot_xa"/>
      <sheetName val="Mong"/>
      <sheetName val="2003"/>
      <sheetName val="2004"/>
      <sheetName val="2005"/>
      <sheetName val="2002-4thQuarter"/>
      <sheetName val="TPDMoi__(2)"/>
      <sheetName val="DONGI"/>
      <sheetName val="vanchuyen_T"/>
      <sheetName val="CHITIET_VL_NCTT__1p"/>
      <sheetName val="CHIIET_VL_C_TT_3p"/>
      <sheetName val="dongia_2_"/>
      <sheetName val="TH_VL,_NC,_DDHÿÿThanÿÿhuoc"/>
      <sheetName val="TONGE3p_"/>
      <sheetName val="THCHINH"/>
      <sheetName val="bang_tien_luong"/>
      <sheetName val="TH VL, NC, DDH��Than��huoc"/>
      <sheetName val="TH_VL,_NC,_DDH��Than��huoc"/>
      <sheetName val="TONGKE3p_1"/>
      <sheetName val="DON_GIA1"/>
      <sheetName val="TONG_HOP_VL-NC1"/>
      <sheetName val="CHITIET_VL-NC-TT_-1p1"/>
      <sheetName val="TONG_HOP_VL-NC_TT1"/>
      <sheetName val="KPVC-BD_1"/>
      <sheetName val="CHITIET_VL-NC-TT-3p1"/>
      <sheetName val="CHITIET_VL-NC1"/>
      <sheetName val="THPDMoi__(2)1"/>
      <sheetName val="t-h_HA_THE1"/>
      <sheetName val="TH_VL,_NC,_DDHT_Thanhphuoc1"/>
      <sheetName val="dongia_(2)1"/>
      <sheetName val="TH_XL1"/>
      <sheetName val="vanchuyen_TC1"/>
      <sheetName val="TONG_HOP_VL_NC1"/>
      <sheetName val="CHITIET_VL_NC_TT__1p1"/>
      <sheetName val="TONG_HOP_VL_NC_TT1"/>
      <sheetName val="KPVC_BD_1"/>
      <sheetName val="CHITIET_VL_NC_TT_3p1"/>
      <sheetName val="CHITIET_VL_NC1"/>
      <sheetName val="THPDMoi___2_1"/>
      <sheetName val="t_h_HA_THE1"/>
      <sheetName val="TH_VL__NC__DDHT_Thanhphuoc1"/>
      <sheetName val="dongia__2_1"/>
      <sheetName val="TH_VL,_NC,_DDHÿÿThanÿÿhuoc1"/>
      <sheetName val="bang_tien_luong1"/>
      <sheetName val="MTP1"/>
      <sheetName val="PHÚC THĂNG LONG"/>
      <sheetName val="LKVL-CK HT-GD1"/>
      <sheetName val="CHU NHIEM"/>
      <sheetName val="S_A5"/>
      <sheetName val="Trich_quy"/>
      <sheetName val="S_BS"/>
      <sheetName val="S_FA_"/>
      <sheetName val="S_RPT-bal"/>
      <sheetName val="S_RPT-tran"/>
      <sheetName val="C_RPT-trans"/>
      <sheetName val="C_RPT-bal"/>
      <sheetName val="Lai_lo_dau_tu"/>
      <sheetName val="DC_sai_soat_09"/>
      <sheetName val="S_WTB"/>
      <sheetName val="S_Note"/>
      <sheetName val="C_FA"/>
      <sheetName val="For_FS_presentation"/>
      <sheetName val="S_FS"/>
      <sheetName val="ĐC_Bo_sung"/>
      <sheetName val="C_A5"/>
      <sheetName val="C_FS"/>
      <sheetName val="S_RE"/>
      <sheetName val="FS_by_entity"/>
      <sheetName val="C_RE"/>
      <sheetName val="S_CIT"/>
      <sheetName val="C_WTB"/>
      <sheetName val="C_CIT"/>
      <sheetName val="C_Note"/>
      <sheetName val="Tax_loss"/>
      <sheetName val="C_Interco-bal"/>
      <sheetName val="C_Interco-trans"/>
      <sheetName val="C_Loan"/>
      <sheetName val="S_Loan"/>
      <sheetName val="C_Interco-Unrealised_profit"/>
      <sheetName val="C_Segment"/>
      <sheetName val="Tax_Loss_carried_forward"/>
      <sheetName val="C_EPS"/>
      <sheetName val="C_Associates"/>
      <sheetName val="C_Phu_Hoang_Anh"/>
      <sheetName val="C_An_Tien"/>
      <sheetName val="C_Me_Kong"/>
      <sheetName val="C_Translation_reserve-Bangkok"/>
      <sheetName val="C_Translation_reserve-Attopeu"/>
      <sheetName val="Gw_TR"/>
      <sheetName val="Gw_GM"/>
      <sheetName val="Gw_AT"/>
      <sheetName val="Gw_MT"/>
      <sheetName val="C_Commitments"/>
      <sheetName val="kinh_phí_XD"/>
      <sheetName val="kinh ph? XD"/>
      <sheetName val="Pur"/>
      <sheetName val="Dthu"/>
      <sheetName val="Key"/>
      <sheetName val="kinh ph_ XD"/>
      <sheetName val="03-01"/>
      <sheetName val="Bang_gia_tong_hop"/>
      <sheetName val="kinh_ph?_XD"/>
      <sheetName val="kinh_ph__XD"/>
      <sheetName val="Data"/>
      <sheetName val="TONG_x005f_x000b_E3p "/>
      <sheetName val="T_x005f_x000e_HCHINH"/>
      <sheetName val="LKVL-CK_x005f_x000d_HT-GD1"/>
      <sheetName val="LKVL-CK_x005f_x000a_HT-GD1"/>
      <sheetName val="T_x005f_x0008_PDMoi  (2)"/>
      <sheetName val="DONGI_x005f_x0001_"/>
      <sheetName val="vanchuyen T_x005f_x0003_"/>
      <sheetName val="CHITIET VL_NC_x005f_x001f_TT _1p"/>
      <sheetName val="CHI_x005f_x0014_IET VL__x005f_x000e_C_TT_3p"/>
      <sheetName val="dongia _x005f_x001f_2_"/>
      <sheetName val="BANG KL"/>
      <sheetName val="VCV_x000d_BE-TONG"/>
      <sheetName val="VCV_x000a_BE-TONG"/>
      <sheetName val="M15BHYT"/>
      <sheetName val="VCV_BE-TONG"/>
      <sheetName val="BAOGIATHA_x005f_x005f_x005f_x000e_G"/>
      <sheetName val="TONG_x005f_x005f_x005f_x000b_E3p "/>
      <sheetName val="T_x005f_x005f_x005f_x000e_HCHINH"/>
      <sheetName val="LKVL-CK_x005f_x005f_x005f_x000d_HT-GD1"/>
      <sheetName val="LKVL-CK_x005f_x005f_x005f_x000a_HT-GD1"/>
      <sheetName val="T_x005f_x005f_x005f_x0008_PDMoi  (2)"/>
      <sheetName val="DONGI_x005f_x005f_x005f_x0001_"/>
      <sheetName val="vanchuyen T_x005f_x005f_x005f_x0003_"/>
      <sheetName val="CHITIET VL_NC_x005f_x005f_x005f_x001f_TT _1"/>
      <sheetName val="CHI_x005f_x005f_x005f_x0014_IET VL__x005f_x005f_x"/>
      <sheetName val="dongia _x005f_x005f_x005f_x001f_2_"/>
      <sheetName val="VCV_x005f_x000d_BE-TONG"/>
      <sheetName val="VCV_x005f_x000a_BE-TONG"/>
      <sheetName val="BAOGIATHA_x005f_x005f_x005f_x005f_x005f_x005f_x00"/>
      <sheetName val="TONG_x005f_x005f_x005f_x005f_x005f_x005f_x005f_x000b_E3"/>
      <sheetName val="T_x005f_x005f_x005f_x005f_x005f_x005f_x005f_x000e_HCHIN"/>
      <sheetName val="LKVL-CK_x005f_x005f_x005f_x005f_x005f_x005f_x000d"/>
      <sheetName val="LKVL-CK_x005f_x005f_x005f_x005f_x005f_x005f_x000a"/>
      <sheetName val="T_x005f_x005f_x005f_x005f_x005f_x005f_x005f_x0008_PDMoi"/>
      <sheetName val="DONGI_x005f_x005f_x005f_x005f_x005f_x005f_x005f_x0001_"/>
      <sheetName val="vanchuyen T_x005f_x005f_x005f_x005f_x005f_x005f_x"/>
      <sheetName val="CHITIET VL_NC_x005f_x005f_x005f_x005f_x005f"/>
      <sheetName val="CHI_x005f_x005f_x005f_x005f_x005f_x005f_x005f_x0014_IET"/>
      <sheetName val="dongia _x005f_x005f_x005f_x005f_x005f_x005f_x001f"/>
      <sheetName val="TC-KT"/>
      <sheetName val="H5 - TR"/>
      <sheetName val="H4 Movement by entity"/>
      <sheetName val="BGTotal"/>
      <sheetName val="menu"/>
      <sheetName val="VCV_x005f_x005f_x005f_x000d_BE-TONG"/>
      <sheetName val="VCV_x005f_x005f_x005f_x000a_BE-TONG"/>
      <sheetName val="TONG_x005f_x005f_x005f_x005f_x005f_x005f_x005f_x005f_x0"/>
      <sheetName val="T_x005f_x005f_x005f_x005f_x005f_x005f_x005f_x005f_x005f"/>
      <sheetName val="[Tam.xls]lam_m/i"/>
      <sheetName val="[Tam.xls][Tam.xls]lam_m/i"/>
      <sheetName val="BU"/>
      <sheetName val="Du lieu.data"/>
      <sheetName val="Phí BH"/>
      <sheetName val="Product list"/>
      <sheetName val="[Tam.xls][Tam.xls][Tam.xls]lam_"/>
      <sheetName val="Du lieu"/>
      <sheetName val="general_requirements1"/>
      <sheetName val="CT_Thang_Mo1"/>
      <sheetName val="CT__PL1"/>
      <sheetName val="KPVÿÿBD_1"/>
      <sheetName val="kinh_phí_XD1"/>
      <sheetName val="Bang_gia_tong_hop1"/>
      <sheetName val="kinh_ph?_XD1"/>
      <sheetName val="S_A51"/>
      <sheetName val="Trich_quy1"/>
      <sheetName val="S_BS1"/>
      <sheetName val="S_FA_1"/>
      <sheetName val="S_RPT-bal1"/>
      <sheetName val="S_RPT-tran1"/>
      <sheetName val="C_RPT-trans1"/>
      <sheetName val="C_RPT-bal1"/>
      <sheetName val="Lai_lo_dau_tu1"/>
      <sheetName val="DC_sai_soat_091"/>
      <sheetName val="S_WTB1"/>
      <sheetName val="S_Note1"/>
      <sheetName val="C_FA1"/>
      <sheetName val="For_FS_presentation1"/>
      <sheetName val="S_FS1"/>
      <sheetName val="ĐC_Bo_sung1"/>
      <sheetName val="C_A51"/>
      <sheetName val="C_FS1"/>
      <sheetName val="S_RE1"/>
      <sheetName val="FS_by_entity1"/>
      <sheetName val="C_RE1"/>
      <sheetName val="S_CIT1"/>
      <sheetName val="C_WTB1"/>
      <sheetName val="C_CIT1"/>
      <sheetName val="C_Note1"/>
      <sheetName val="Tax_loss1"/>
      <sheetName val="C_Interco-bal1"/>
      <sheetName val="C_Interco-trans1"/>
      <sheetName val="C_Loan1"/>
      <sheetName val="S_Loan1"/>
      <sheetName val="C_Interco-Unrealised_profit1"/>
      <sheetName val="C_Segment1"/>
      <sheetName val="Tax_Loss_carried_forward1"/>
      <sheetName val="C_EPS1"/>
      <sheetName val="C_Associates1"/>
      <sheetName val="C_Phu_Hoang_Anh1"/>
      <sheetName val="C_An_Tien1"/>
      <sheetName val="C_Me_Kong1"/>
      <sheetName val="C_Translation_reserve-Bangkok1"/>
      <sheetName val="C_Translation_reserve-Attopeu1"/>
      <sheetName val="Gw_TR1"/>
      <sheetName val="Gw_GM1"/>
      <sheetName val="Gw_AT1"/>
      <sheetName val="Gw_MT1"/>
      <sheetName val="C_Commitments1"/>
      <sheetName val="kinh_ph__XD1"/>
      <sheetName val="BAOGIATHAG"/>
      <sheetName val="12_th_2008"/>
      <sheetName val="T_Tinh"/>
      <sheetName val="Thuc_thanh"/>
      <sheetName val="TONG_x005f_x000b_E3p_"/>
      <sheetName val="Other_Note-2008"/>
      <sheetName val="truc_tiep"/>
      <sheetName val="T_x005f_x0008_PDMoi__(2)"/>
      <sheetName val="vanchuyen_T_x005f_x0003_"/>
      <sheetName val="CHITIET_VL_NC_x005f_x001f_TT__1p"/>
      <sheetName val="CHI_x005f_x0014_IET_VL__x005f_x000e_C_TT_3p"/>
      <sheetName val="dongia__x005f_x001f_2_"/>
      <sheetName val="MTO_REV_2(ARMOR)"/>
      <sheetName val="BANG_KL"/>
      <sheetName val="TONG_x005f_x005f_x005f_x000b_E3p_"/>
      <sheetName val="T_x005f_x005f_x005f_x0008_PDMoi__(2)"/>
      <sheetName val="vanchuyen_T_x005f_x005f_x005f_x0003_"/>
      <sheetName val="CHITIET_VL_NC_x005f_x005f_x005f_x001f_TT__1"/>
      <sheetName val="CHI_x005f_x005f_x005f_x0014_IET_VL__x005f_x005f_x"/>
      <sheetName val="dongia__x005f_x005f_x005f_x001f_2_"/>
      <sheetName val="vanchuyen_T_x005f_x005f_x005f_x005f_x005f_x005f_x"/>
      <sheetName val="CHITIET_VL_NC_x005f_x005f_x005f_x005f_x005f"/>
      <sheetName val="dongia__x005f_x005f_x005f_x005f_x005f_x005f_x001f"/>
      <sheetName val="DAMNEN_KHONG_HC"/>
      <sheetName val="DAM_NEN_HC"/>
      <sheetName val="CHU_NHIEM"/>
      <sheetName val="H5_-_TR"/>
      <sheetName val="H4_Movement_by_entity"/>
      <sheetName val="[Tam_xls]lam_m/i"/>
      <sheetName val="[Tam_xls][Tam_xls]lam_m/i"/>
      <sheetName val="Phí_BH"/>
      <sheetName val="Product_list"/>
      <sheetName val="Du_lieu_data"/>
      <sheetName val="[Tam_xls][Tam_xls][Tam_xls]lam_"/>
      <sheetName val="LKVL-CK_x005f_x005f_x005f_x005f_x005f_x005f_x005f"/>
      <sheetName val="_Tam.xls_lam_m_i"/>
      <sheetName val="_Tam.xls__Tam.xls_lam_m_i"/>
      <sheetName val="CHITIET VL_NC_x005f_x001f_TT _1"/>
      <sheetName val="TONG_x005f_x005f_x005f_x000b_E3"/>
      <sheetName val="T_x005f_x005f_x005f_x000e_HCHIN"/>
      <sheetName val="T_x005f_x005f_x005f_x0008_PDMoi"/>
      <sheetName val="CHITIET VL_NC_x005f_x005f_x005f"/>
      <sheetName val="CHI_x005f_x005f_x005f_x0014_IET"/>
      <sheetName val="_Tam.xls__Tam.xls__Tam.xls_lam_"/>
      <sheetName val="TONG_x005f_x005f_x005f_x005f_x0"/>
      <sheetName val="T_x005f_x005f_x005f_x005f_x005f"/>
      <sheetName val="CHI_x005f_x0014_IET VL__x"/>
      <sheetName val="BAOGIATHA_x005f_x005f_x00"/>
      <sheetName val="LKVL-CK_x005f_x005f_x000d"/>
      <sheetName val="LKVL-CK_x005f_x005f_x000a"/>
      <sheetName val="vanchuyen T_x005f_x005f_x"/>
      <sheetName val="dongia _x005f_x005f_x001f"/>
      <sheetName val="Nhanvien_KD_BU"/>
      <sheetName val="Drop box"/>
      <sheetName val="T_x005f_x0008_PDMoi__(2)1"/>
      <sheetName val="vanchuyen_T_x005f_x0003_1"/>
      <sheetName val="CHITIET_VL_NC_x005f_x001f_TT__1p1"/>
      <sheetName val="CHI_x005f_x0014_IET_VL__x005f_x000e_C_TT_31"/>
      <sheetName val="dongia__x005f_x001f_2_1"/>
      <sheetName val="TONG_x005f_x000b_E3p_1"/>
      <sheetName val="T_x005f_x005f_x005f_x0008_PDMoi__(2)1"/>
      <sheetName val="vanchuyen_T_x005f_x005f_x005f_x0003_1"/>
      <sheetName val="CHITIET_VL_NC_x005f_x005f_x005f_x001f_TT__2"/>
      <sheetName val="CHI_x005f_x005f_x005f_x0014_IET_VL__x005f_x005f_1"/>
      <sheetName val="dongia__x005f_x005f_x005f_x001f_2_1"/>
      <sheetName val="TONG_x005f_x005f_x005f_x000b_E3p_1"/>
      <sheetName val="vanchuyen_T_x005f_x005f_x005f_x005f_x005f_x005f_1"/>
      <sheetName val="CHITIET_VL_NC_x005f_x005f_x005f_x005f_x0051"/>
      <sheetName val="dongia__x005f_x005f_x005f_x005f_x005f_x005f_x0011"/>
      <sheetName val="DONGI_x005f_x005f_x005f_x005f_x005f_x005f_x005f_x005f_x"/>
      <sheetName val="Dữ liệu"/>
      <sheetName val="Referent"/>
      <sheetName val="Huong Dan"/>
      <sheetName val="Q2"/>
      <sheetName val="XL4Test5"/>
      <sheetName val="Don gia chi tiet"/>
      <sheetName val="Gia tri vat tu"/>
      <sheetName val="Luong NC"/>
      <sheetName val="NS BTN"/>
      <sheetName val="Tong hop vat tu"/>
      <sheetName val="Chenh lech vat tu"/>
      <sheetName val="Gia CM"/>
      <sheetName val="Dau Vao"/>
      <sheetName val="CVC"/>
      <sheetName val="GVL-HTXL"/>
      <sheetName val="PT VT"/>
      <sheetName val="DG BS"/>
      <sheetName val="Bu NLieu"/>
      <sheetName val="CL Vat lieu"/>
      <sheetName val="DT CT"/>
      <sheetName val="CP XD Duong"/>
      <sheetName val="Thop"/>
      <sheetName val="Bia ngan"/>
      <sheetName val="Bia du toan"/>
      <sheetName val="Tro giup"/>
      <sheetName val="Config"/>
      <sheetName val="TH "/>
      <sheetName val="TONG HO©êb_x0000__x0000__x0014_"/>
      <sheetName val="THTDT"/>
      <sheetName val="Gia VL (QII-2006)"/>
      <sheetName val="TH VL, NC,_x0000_DDHT Thanhphuoc"/>
      <sheetName val="TONG HO©êb"/>
      <sheetName val="TH VL, NC,"/>
      <sheetName val="TONG HO©êb_x005f_x0000__x005f_x0000__x0014"/>
      <sheetName val="TH VL, NC,_x005f_x0000_DDHT Thanhphuo"/>
      <sheetName val="M07_09_05"/>
      <sheetName val="M08"/>
      <sheetName val="M09_khong co"/>
      <sheetName val="M10"/>
      <sheetName val="M11_khong co"/>
      <sheetName val="M12"/>
      <sheetName val="03b-BB"/>
      <sheetName val="M14.1_KO QNCACY"/>
      <sheetName val="M14.2_QNCA"/>
      <sheetName val="M15.2_QNCACY"/>
      <sheetName val="M15.1_KO QNCACY"/>
      <sheetName val="M16.1_ĐKBĐ"/>
      <sheetName val="16.2_ĐTĐ ko có"/>
      <sheetName val="Data Reference"/>
      <sheetName val="SILICATE"/>
      <sheetName val="Dinh"/>
      <sheetName val="Goc"/>
      <sheetName val="D"/>
      <sheetName val="T"/>
      <sheetName val="C"/>
      <sheetName val="km"/>
      <sheetName val="TM"/>
      <sheetName val="BK"/>
      <sheetName val="ma-pt"/>
      <sheetName val="Sheet5"/>
      <sheetName val="BHo"/>
      <sheetName val="VUNGDK"/>
      <sheetName val="CD CT"/>
      <sheetName val="303+303"/>
      <sheetName val="Info"/>
      <sheetName val="Projection"/>
      <sheetName val="Dinh nghia"/>
      <sheetName val="BoQ3PDR"/>
      <sheetName val="0807"/>
      <sheetName val="temp"/>
      <sheetName val="Sal update"/>
      <sheetName val="1107N"/>
      <sheetName val="0707"/>
      <sheetName val="STAFF 2007"/>
      <sheetName val="TH"/>
      <sheetName val="NVVPT1"/>
      <sheetName val="Thanh toan"/>
      <sheetName val="CT -THVLNC"/>
      <sheetName val="2153"/>
      <sheetName val="#REF!"/>
      <sheetName val="６中３版"/>
      <sheetName val="总括"/>
      <sheetName val="费用汇总75万"/>
      <sheetName val="一覧表元祖"/>
      <sheetName val="その他経"/>
      <sheetName val="Detail"/>
      <sheetName val="???????"/>
      <sheetName val="D.chau"/>
      <sheetName val="TONG HOP VL-NC_x0000_TT"/>
      <sheetName val="ctdg"/>
      <sheetName val="단면 (2)"/>
      <sheetName val="TONGKE3p_2"/>
      <sheetName val="DON_GIA2"/>
      <sheetName val="TONG_HOP_VL-NC2"/>
      <sheetName val="CHITIET_VL-NC-TT_-1p2"/>
      <sheetName val="TONG_HOP_VL-NC_TT2"/>
      <sheetName val="KPVC-BD_2"/>
      <sheetName val="CHITIET_VL-NC-TT-3p2"/>
      <sheetName val="CHITIET_VL-NC2"/>
      <sheetName val="THPDMoi__(2)2"/>
      <sheetName val="t-h_HA_THE2"/>
      <sheetName val="TH_VL,_NC,_DDHT_Thanhphuoc2"/>
      <sheetName val="dongia_(2)2"/>
      <sheetName val="TH_XL2"/>
      <sheetName val="vanchuyen_TC2"/>
      <sheetName val="TONG_HOP_VL_NC2"/>
      <sheetName val="CHITIET_VL_NC_TT__1p2"/>
      <sheetName val="TONG_HOP_VL_NC_TT2"/>
      <sheetName val="KPVC_BD_2"/>
      <sheetName val="CHITIET_VL_NC_TT_3p2"/>
      <sheetName val="CHITIET_VL_NC2"/>
      <sheetName val="THPDMoi___2_2"/>
      <sheetName val="t_h_HA_THE2"/>
      <sheetName val="TH_VL__NC__DDHT_Thanhphuoc2"/>
      <sheetName val="dongia__2_2"/>
      <sheetName val="TH_VL,_NC,_DDHÿÿThanÿÿhuoc2"/>
      <sheetName val="bang_tien_luong2"/>
      <sheetName val="TH_VL,_NC,_DDH��Than��huoc1"/>
      <sheetName val="Thanh_toan"/>
      <sheetName val="CT_-THVLNC"/>
      <sheetName val="償却ｼ-ﾄ(2R直接)"/>
      <sheetName val="CANDOI"/>
      <sheetName val="Nhap VT oto"/>
      <sheetName val="Turnover10"/>
      <sheetName val="J51-J70-J76-EL"/>
      <sheetName val="達成729"/>
      <sheetName val="初期03"/>
      <sheetName val="GF_DATA"/>
      <sheetName val="OPERATING HEAD"/>
      <sheetName val="ocean voyage"/>
      <sheetName val="効率UP目論見"/>
      <sheetName val="SRP FH"/>
      <sheetName val="ｾｸﾞﾒﾝﾄ6-3-2.データ"/>
      <sheetName val="MTO REV.0"/>
      <sheetName val="Chi phi van chuyen"/>
      <sheetName val="Gia giao VL den HT"/>
      <sheetName val="Gia VL den HT"/>
      <sheetName val="_______"/>
      <sheetName val="出張者一覧（毎日確認のこと）"/>
      <sheetName val="C100-KICK"/>
      <sheetName val="CHI_x005f_x005f_x005f_x005f_x005f_x005f_x005f_x005f_x00"/>
      <sheetName val="dongia _x005f_x005f_x005f_x005f_x005f_x005f_x005f"/>
      <sheetName val="??-BLDG"/>
      <sheetName val="ISSUE一覧"/>
      <sheetName val="ﾓﾃﾞﾙ別収益"/>
      <sheetName val="826"/>
      <sheetName val="PY指摘脇だし"/>
      <sheetName val="????HPI 7?CR??"/>
      <sheetName val="Form + chart BC 93KI 1QFC"/>
      <sheetName val="Bud-Manila"/>
      <sheetName val="VL,NC"/>
      <sheetName val="FX FWD KS"/>
      <sheetName val="A6,MAY"/>
      <sheetName val="Chiet tinh dz22"/>
      <sheetName val="GMA_KAG"/>
      <sheetName val="tra-vat-lieu"/>
      <sheetName val="Budget"/>
      <sheetName val="Chiet tinh dz35"/>
      <sheetName val="Ｍss.４Ｒ要員"/>
      <sheetName val="BR"/>
      <sheetName val="TS Report-Production KYOSHIN"/>
      <sheetName val="BookSchema"/>
      <sheetName val="Chú ý"/>
      <sheetName val="Bảng Giá"/>
      <sheetName val="Nluc KTFA(Khong Có KPY)"/>
      <sheetName val="CRA-Detail"/>
      <sheetName val="AV Ha the"/>
      <sheetName val="NHAT KY 11 THANG"/>
      <sheetName val="0.Data_new"/>
      <sheetName val="Sheet1 "/>
      <sheetName val="_Tam_xls_lam_m_i"/>
      <sheetName val="_Tam_xls__Tam_xls_lam_m_i"/>
      <sheetName val="_Tam_xls__Tam_xls__Tam_xls_lam_"/>
      <sheetName val="9.9"/>
      <sheetName val="10.9"/>
      <sheetName val="01VT(R)"/>
      <sheetName val="0.Data"/>
      <sheetName val="VCV BE-TONG"/>
      <sheetName val="TONG_x000b_E3p_"/>
      <sheetName val="T_x0008_PDMoi__(2)"/>
      <sheetName val="vanchuyen_T_x0003_"/>
      <sheetName val="CHITIET_VL_NC_x001f_TT__1p"/>
      <sheetName val="CHI_x0014_IET_VL__x000e_C_TT_3p"/>
      <sheetName val="dongia__x001f_2_"/>
      <sheetName val="CHITIET_VL_NC_x005f_x001f_TT__1"/>
      <sheetName val="CHITIET_VL_NC_x005f_x005f_x005f"/>
      <sheetName val="CHITIET VL_NC_x001f_TT _1"/>
      <sheetName val="TONG_x005f_x000b_E3"/>
      <sheetName val="T_x005f_x000e_HCHIN"/>
      <sheetName val="T_x005f_x0008_PDMoi"/>
      <sheetName val="CHI_x005f_x0014_IET"/>
      <sheetName val="TONG_x005f_x005f_x0"/>
      <sheetName val="T_x005f_x005f_x005f"/>
      <sheetName val="CHI_x0014_IET VL__x"/>
      <sheetName val="T_x0008_PDMoi__(2)1"/>
      <sheetName val="vanchuyen_T_x0003_1"/>
      <sheetName val="CHITIET_VL_NC_x001f_TT__1p1"/>
      <sheetName val="CHI_x0014_IET_VL__x000e_C_TT_31"/>
      <sheetName val="dongia__x001f_2_1"/>
      <sheetName val="TONG_x000b_E3p_1"/>
      <sheetName val="CHITIET_VL_NC_x005f_x001f_TT__2"/>
      <sheetName val="CHITIET_VL_NC_x005f_x005f_x0051"/>
      <sheetName val="DONGI_x005f_x005f_x005f_x005f_x"/>
      <sheetName val="CHI_x005f_x0014_IET_VL__x"/>
      <sheetName val="vanchuyen_T_x005f_x005f_x"/>
      <sheetName val="dongia__x005f_x005f_x001f"/>
      <sheetName val="LKVL-CK_x005f_x005f_x005f"/>
      <sheetName val="CHITIET VL_NC_x005f"/>
      <sheetName val="BAOGIATHA_x00"/>
      <sheetName val="LKVL-CK_x000d"/>
      <sheetName val="LKVL-CK_x000a"/>
      <sheetName val="vanchuyen T_x"/>
      <sheetName val="dongia _x001f"/>
      <sheetName val="CHI_x005f_x0014_IET_VL__1"/>
      <sheetName val="vanchuyen_T_x005f_x005f_1"/>
      <sheetName val="dongia__x005f_x005f_x0011"/>
      <sheetName val="CHITIET_VL_NC_x001f_TT__1"/>
      <sheetName val="TONG_x000b_E3"/>
      <sheetName val="T_x000e_HCHIN"/>
      <sheetName val="T_x0008_PDMoi"/>
      <sheetName val="CHI_x0014_IET"/>
      <sheetName val="CHITIET_VL_NC_x001f_TT__2"/>
      <sheetName val="DONGI_x005f_x005f_x"/>
      <sheetName val="CHI_x0014_IET_VL__x"/>
      <sheetName val="CHI_x0014_IET_VL__1"/>
      <sheetName val="CHITIET_VL_NC_x005f"/>
      <sheetName val="TONG_x0"/>
      <sheetName val="T_x005f"/>
      <sheetName val="CHITIET_VL_NC_x0051"/>
      <sheetName val="vanchuyen_T_x"/>
      <sheetName val="dongia__x001f"/>
      <sheetName val="LKVL-CK_x005f"/>
      <sheetName val="vanchuyen_T_1"/>
      <sheetName val="dongia__x0011"/>
      <sheetName val="Control"/>
      <sheetName val="DG-Don vi"/>
      <sheetName val="TB1204"/>
      <sheetName val="B. phan tich k_luong cong cap"/>
      <sheetName val="[Tam.xls][Tam_xls]lam_m/i"/>
      <sheetName val="TBVL"/>
      <sheetName val="Tien Luong"/>
      <sheetName val="VCV-BE-Tÿÿÿ"/>
      <sheetName val="bluong"/>
      <sheetName val="banggia1"/>
      <sheetName val="[Tam.xls][Tam.xls][Tam.xls]la_2"/>
      <sheetName val="[Tam.xls][Tam_xls][Tam_xls]la_2"/>
      <sheetName val="[Tam.xls][Tam.xls][Tam_xls]la_2"/>
      <sheetName val="[Tam.xls][Tam.xls][Tam.xls]la_3"/>
      <sheetName val="[Tam.xls][Tam_xls][Tam_xls]la_3"/>
      <sheetName val="[Tam.xls][Tam.xls][Tam_xls]la_3"/>
      <sheetName val="TONG HOP VL-NC?TT"/>
      <sheetName val="TONG HOP VL-NC_TT"/>
      <sheetName val="CHITI_x0000__x0000_ VL-NC-TT-3p"/>
      <sheetName val="TH VL, NC, DDHT Thanhphukc"/>
      <sheetName val="List"/>
      <sheetName val="Droplist"/>
      <sheetName val="ESTI."/>
      <sheetName val="DI-ESTI"/>
      <sheetName val="Vattuxd"/>
      <sheetName val="Cover"/>
      <sheetName val="H.A01 - Shares"/>
      <sheetName val="4.16-30"/>
      <sheetName val="Sheet10"/>
      <sheetName val="2.Them Gio"/>
      <sheetName val="6.1-15"/>
      <sheetName val="⼟Ŵ⼟Ĩ々㞔⼏￼⼞Ĩ々_x0008__x0000__x0008__x0000_က_x0000__x0000__x0000__x0000_"/>
      <sheetName val="Present"/>
      <sheetName val="工数ﾀﾞｳﾝ目標"/>
      <sheetName val="効率UPの効果"/>
      <sheetName val="실행"/>
      <sheetName val="RX7-EL"/>
      <sheetName val="J94A-WT"/>
      <sheetName val="data service"/>
      <sheetName val="IBASE"/>
      <sheetName val="RDP"/>
      <sheetName val="Ａｏ６システム図付表２－２ (2)"/>
      <sheetName val="Ａｏ６解説・構造図"/>
      <sheetName val="ﾌﾟﾛﾄ_P772分解5号機"/>
      <sheetName val="NEW-PANEL"/>
      <sheetName val="노임단가"/>
      <sheetName val="dongia__x005f_x005f_x005f_x005f_x005f_x005f_x005f"/>
      <sheetName val="P.I"/>
      <sheetName val="BAODUONG"/>
      <sheetName val="____HPI 7_CR__"/>
      <sheetName val="⼟Ŵ⼟Ĩ々㞔⼏￼⼞Ĩ々_x005f_x0008__x005f_x0000__x0008"/>
      <sheetName val="WTB"/>
      <sheetName val="NC"/>
      <sheetName val="San pham"/>
      <sheetName val="Mat Master (TT)"/>
      <sheetName val="ck"/>
      <sheetName val="Mat Master (MT)"/>
      <sheetName val="Tong Du Toan"/>
      <sheetName val="REVISED QTY BOX 2"/>
      <sheetName val="손익계산서"/>
      <sheetName val="A5 "/>
      <sheetName val="O3"/>
      <sheetName val="VL"/>
      <sheetName val="ND"/>
      <sheetName val="Exp Code"/>
      <sheetName val="Expense"/>
      <sheetName val="RESIN 1"/>
      <sheetName val="PAC 2"/>
      <sheetName val="MOULD 3"/>
      <sheetName val="MICS 4"/>
      <sheetName val="OVER HEAD 5"/>
      <sheetName val="TRANS 6"/>
      <sheetName val="ADM 7"/>
      <sheetName val="OTHER 8"/>
      <sheetName val="12_th_20081"/>
      <sheetName val="Other_Note-20081"/>
      <sheetName val="Khoi luong"/>
      <sheetName val="MTL$-INTER"/>
      <sheetName val="Tongke"/>
      <sheetName val="DGDD"/>
      <sheetName val="DGTBA"/>
      <sheetName val="MTC"/>
      <sheetName val="Piano Montaggio PO-02 bozza2"/>
      <sheetName val="CHITI?? VL-NC-TT-3p"/>
      <sheetName val="bia"/>
      <sheetName val="ky (2)"/>
      <sheetName val="DT"/>
      <sheetName val="KLtuyen"/>
      <sheetName val="1m"/>
      <sheetName val="VTB"/>
      <sheetName val="PT"/>
      <sheetName val="ky"/>
      <sheetName val="00000000"/>
      <sheetName val="10000000"/>
      <sheetName val="20000000"/>
      <sheetName val="SUM PL"/>
      <sheetName val="Bang chiet tinh TBA"/>
      <sheetName val="KH 2010 PA2"/>
      <sheetName val="PhaDoMong"/>
      <sheetName val="Danh sach cac can uu dai"/>
      <sheetName val="TN"/>
      <sheetName val="Luong XDCB"/>
      <sheetName val="Gia VL,NC,M"/>
      <sheetName val="DTCT"/>
      <sheetName val="Lists"/>
      <sheetName val="vanchu=n TC"/>
      <sheetName val="Gia vat tu"/>
      <sheetName val="PhÇnCK"/>
      <sheetName val="Mức độ"/>
      <sheetName val="GL tien"/>
      <sheetName val="Xuly Data"/>
      <sheetName val="Ky tu cham cong"/>
      <sheetName val="CHI_x005f_x005f_x005f_x005f_x00"/>
      <sheetName val="dongia _x005f_x005f_x005f"/>
      <sheetName val="Reference"/>
      <sheetName val="bang tong hop"/>
      <sheetName val="Q&amp;A"/>
      <sheetName val="CHI_x005f_x005f_x00"/>
      <sheetName val="dongia _x005f"/>
      <sheetName val="Criteria S1-S2U"/>
      <sheetName val="_x0000__x0000_"/>
      <sheetName val="Dong goi - boc xep"/>
      <sheetName val="_x005f_x0000__x005f_x0000_"/>
      <sheetName val="Doi hinh quy hoach"/>
      <sheetName val="Vat tu"/>
      <sheetName val="BangPhanCongDiCa"/>
      <sheetName val="Thong tin loai tu"/>
      <sheetName val="Ma phong ban-Kenh"/>
      <sheetName val="Mức tham gia"/>
      <sheetName val="Ghichu"/>
      <sheetName val="Tieu chi-TBHV"/>
      <sheetName val="LIST_TRINH DO"/>
      <sheetName val="DS KHACH HANG"/>
      <sheetName val="BANG GIA"/>
      <sheetName val="Sheet4 (6)"/>
      <sheetName val="Forecast by Item-Warehouse"/>
      <sheetName val="DS"/>
      <sheetName val="DSNV"/>
      <sheetName val="CẤP QUẢN LÝ"/>
      <sheetName val="TO TRUONG"/>
      <sheetName val="Mau 02"/>
      <sheetName val="KE HOACH"/>
      <sheetName val="DS MANG THAI + NUOI CON NHO"/>
      <sheetName val="TUYEN MOI"/>
      <sheetName val="DIEU CHUYEN - DE BAT"/>
      <sheetName val="NGHI VIEC"/>
      <sheetName val="BAO CAO LAO DONG"/>
      <sheetName val="LIST_DIEU CHUYEN"/>
      <sheetName val="Data-K.Xóa"/>
      <sheetName val="hortAbbrevDayName1_x0000_ShortAbbrevD"/>
      <sheetName val="LKVL-CK_HT-GD11"/>
      <sheetName val="Criteria_S1-S2U"/>
      <sheetName val="Dong_goi_-_boc_xep"/>
      <sheetName val="Doi_hinh_quy_hoach"/>
      <sheetName val="Vat_tu"/>
      <sheetName val="Thong_tin_loai_tu"/>
      <sheetName val="Ma_phong_ban-Kenh"/>
      <sheetName val="Mức_tham_gia"/>
      <sheetName val="Tieu_chi-TBHV"/>
      <sheetName val="TH_"/>
      <sheetName val="LIST_TRINH_DO"/>
      <sheetName val="dongia__x005f_x005f_x005f"/>
      <sheetName val="Huong_dan"/>
      <sheetName val="DS_KHACH_HANG"/>
      <sheetName val="BANG_GIA"/>
      <sheetName val="Sheet4_(6)"/>
      <sheetName val="Forecast_by_Item-Warehouse"/>
      <sheetName val="CẤP_QUẢN_LÝ"/>
      <sheetName val="TO_TRUONG"/>
      <sheetName val="Mau_02"/>
      <sheetName val="KE_HOACH"/>
      <sheetName val="DS_MANG_THAI_+_NUOI_CON_NHO"/>
      <sheetName val="TUYEN_MOI"/>
      <sheetName val="DIEU_CHUYEN_-_DE_BAT"/>
      <sheetName val="NGHI_VIEC"/>
      <sheetName val="BAO_CAO_LAO_DONG"/>
      <sheetName val="LIST_DIEU_CHUYEN"/>
      <sheetName val="Data-K_Xóa"/>
      <sheetName val="CHITIET_VL_NCTT__1"/>
      <sheetName val="CHIIET_VL__x"/>
      <sheetName val="dongia__x005f"/>
      <sheetName val="GIAVLIEU"/>
      <sheetName val="hortAbbrevDayName1ShortAbbrevD"/>
      <sheetName val="KH-Q1,Q2,01_x0000__x0000__x0000__x0000__x0000__x0000__x0000__x0000__x0000_ _x0000_筄Ơ_x0000__x0004__x0000__x0000__x0000__x0000__x0000_"/>
      <sheetName val="KH-Q1,Q2,01_x0000__x0000__x0000__x0000__x0000__x0000__x0000__x0000__x0000__x0009__x0000_筄Ơ_x0000__x0004__x0000__x0000__x0000__x0000__x0000_"/>
      <sheetName val="CHITI"/>
      <sheetName val="CHITI__ VL-NC-TT-3p"/>
      <sheetName val="KH-Q1,Q2,01????????? ?筄Ơ?_x0004_?????"/>
      <sheetName val="BS (2)_Luu12"/>
      <sheetName val="FAS115"/>
      <sheetName val="C&amp;B"/>
      <sheetName val="loan"/>
      <sheetName val="breakdown"/>
      <sheetName val="All Cash Dil"/>
      <sheetName val="2006-BY UNIT"/>
      <sheetName val="Summary P&amp;L SA"/>
      <sheetName val="CDSPS"/>
      <sheetName val="CaMay"/>
      <sheetName val="DGiaT"/>
      <sheetName val="DGiaTN"/>
      <sheetName val="TT"/>
      <sheetName val="CTGS NHAP"/>
      <sheetName val="DTBH"/>
      <sheetName val="DS mã"/>
      <sheetName val="Item list - OPEX NVL VPP"/>
      <sheetName val="Datavalidation"/>
      <sheetName val="⼟Ŵ⼟Ĩ々㞔⼏￼⼞Ĩ々_x0008_"/>
      <sheetName val="muc phi _ CP"/>
      <sheetName val="hortAbbrevDayName1"/>
      <sheetName val="electrical"/>
      <sheetName val="Tke"/>
      <sheetName val="Graph"/>
      <sheetName val="Chart"/>
      <sheetName val="CT_Thang_Mo2"/>
      <sheetName val="CT__PL2"/>
      <sheetName val="CHITIET_VL-NC-TT1p"/>
      <sheetName val="NFI the"/>
      <sheetName val="NFI the_CN"/>
      <sheetName val="Doanh so WU"/>
      <sheetName val="theo tháng gửi"/>
      <sheetName val="Số dư"/>
      <sheetName val="KKH_CKH"/>
      <sheetName val="Co cau KKH"/>
      <sheetName val="Hình Nhện"/>
      <sheetName val="Ty le no xau"/>
      <sheetName val="GAP_LUYKE"/>
      <sheetName val="NGUYEN TAC"/>
      <sheetName val="LNTT"/>
      <sheetName val="GAP_THANGTRUOC"/>
      <sheetName val="Phi HD+TTQT"/>
      <sheetName val="Thu nợ - giải ngân"/>
      <sheetName val="Graph KHDN"/>
      <sheetName val="BL_TTQT KHDN"/>
      <sheetName val="Banca_S"/>
      <sheetName val="Present_M"/>
      <sheetName val="Tăng ròng vùng"/>
      <sheetName val="Tăng ròng theo vùng C.Thảo"/>
      <sheetName val="NIM CV_loaitien KHDN"/>
      <sheetName val="PAYROLL"/>
      <sheetName val="SLKH"/>
      <sheetName val="Banca Life_CN"/>
      <sheetName val="SUM_S"/>
      <sheetName val="MAHANG"/>
      <sheetName val="TTTram"/>
      <sheetName val="B"/>
      <sheetName val="TT DZ35"/>
      <sheetName val="Bang chi tiet-Direct work"/>
      <sheetName val="TEN CONG TRINH"/>
      <sheetName val="131"/>
      <sheetName val="PROD."/>
      <sheetName val="TONGKE3p_3"/>
      <sheetName val="DON_GIA3"/>
      <sheetName val="TONG_HOP_VL-NC3"/>
      <sheetName val="CHITIET_VL-NC-TT_-1p3"/>
      <sheetName val="TONG_HOP_VL-NC_TT3"/>
      <sheetName val="KPVC-BD_3"/>
      <sheetName val="CHITIET_VL-NC-TT-3p3"/>
      <sheetName val="CHITIET_VL-NC3"/>
      <sheetName val="THPDMoi__(2)3"/>
      <sheetName val="t-h_HA_THE3"/>
      <sheetName val="TH_VL,_NC,_DDHT_Thanhphuoc3"/>
      <sheetName val="dongia_(2)3"/>
      <sheetName val="TH_XL3"/>
      <sheetName val="vanchuyen_TC3"/>
      <sheetName val="CHITIET_VL_NC3"/>
      <sheetName val="dongia__2_3"/>
      <sheetName val="TONG_HOP_VL_NC3"/>
      <sheetName val="CHITIET_VL_NC_TT__1p3"/>
      <sheetName val="TONG_HOP_VL_NC_TT3"/>
      <sheetName val="KPVC_BD_3"/>
      <sheetName val="CHITIET_VL_NC_TT_3p3"/>
      <sheetName val="THPDMoi___2_3"/>
      <sheetName val="t_h_HA_THE3"/>
      <sheetName val="TH_VL__NC__DDHT_Thanhphuoc3"/>
      <sheetName val="general_requirements2"/>
      <sheetName val="KPVÿÿBD_2"/>
      <sheetName val="TH_VL,_NC,_DDHÿÿThanÿÿhuoc3"/>
      <sheetName val="kinh_phí_XD2"/>
      <sheetName val="Bang_gia_tong_hop2"/>
      <sheetName val="TONGE3p_2"/>
      <sheetName val="T_Tinh1"/>
      <sheetName val="Thuc_thanh1"/>
      <sheetName val="Export_Table"/>
      <sheetName val="S_A52"/>
      <sheetName val="Trich_quy2"/>
      <sheetName val="S_BS2"/>
      <sheetName val="S_FA_2"/>
      <sheetName val="S_RPT-bal2"/>
      <sheetName val="S_RPT-tran2"/>
      <sheetName val="C_RPT-trans2"/>
      <sheetName val="C_RPT-bal2"/>
      <sheetName val="Lai_lo_dau_tu2"/>
      <sheetName val="DC_sai_soat_092"/>
      <sheetName val="S_WTB2"/>
      <sheetName val="S_Note2"/>
      <sheetName val="C_FA2"/>
      <sheetName val="For_FS_presentation2"/>
      <sheetName val="S_FS2"/>
      <sheetName val="ĐC_Bo_sung2"/>
      <sheetName val="C_A52"/>
      <sheetName val="C_FS2"/>
      <sheetName val="S_RE2"/>
      <sheetName val="FS_by_entity2"/>
      <sheetName val="C_RE2"/>
      <sheetName val="S_CIT2"/>
      <sheetName val="C_WTB2"/>
      <sheetName val="C_CIT2"/>
      <sheetName val="C_Note2"/>
      <sheetName val="Tax_loss2"/>
      <sheetName val="C_Interco-bal2"/>
      <sheetName val="C_Interco-trans2"/>
      <sheetName val="C_Loan2"/>
      <sheetName val="S_Loan2"/>
      <sheetName val="C_Interco-Unrealised_profit2"/>
      <sheetName val="C_Segment2"/>
      <sheetName val="Tax_Loss_carried_forward2"/>
      <sheetName val="C_EPS2"/>
      <sheetName val="C_Associates2"/>
      <sheetName val="C_Phu_Hoang_Anh2"/>
      <sheetName val="C_An_Tien2"/>
      <sheetName val="C_Me_Kong2"/>
      <sheetName val="C_Translation_reserve-Bangkok2"/>
      <sheetName val="C_Translation_reserve-Attopeu2"/>
      <sheetName val="Gw_TR2"/>
      <sheetName val="Gw_GM2"/>
      <sheetName val="Gw_AT2"/>
      <sheetName val="Gw_MT2"/>
      <sheetName val="C_Commitments2"/>
      <sheetName val="EB_Sal09"/>
      <sheetName val="TPDMoi__(2)2"/>
      <sheetName val="vanchuyen_T2"/>
      <sheetName val="CHITIET_VL_NCTT__1p2"/>
      <sheetName val="CHIIET_VL_C_TT_3p1"/>
      <sheetName val="dongia_2_2"/>
      <sheetName val="DAMNEN_KHONG_HC1"/>
      <sheetName val="DAM_NEN_HC1"/>
      <sheetName val="MTO_REV_2(ARMOR)1"/>
      <sheetName val="truc_tiep1"/>
      <sheetName val="TH_VL,_NC,_DDH��Than��huoc2"/>
      <sheetName val="PHÚC_THĂNG_LONG"/>
      <sheetName val="CHU_NHIEM1"/>
      <sheetName val="kinh_ph?_XD2"/>
      <sheetName val="kinh_ph__XD2"/>
      <sheetName val="TONG_x005f_x000b_E3p_2"/>
      <sheetName val="T_x005f_x0008_PDMoi__(2)2"/>
      <sheetName val="vanchuyen_T_x005f_x0003_2"/>
      <sheetName val="CHITIET_VL_NC_x005f_x001f_TT__1p2"/>
      <sheetName val="CHI_x005f_x0014_IET_VL__x005f_x000e_C_TT_32"/>
      <sheetName val="dongia__x005f_x001f_2_2"/>
      <sheetName val="BANG_KL1"/>
      <sheetName val="TONG_x005f_x005f_x005f_x000b_E3p_2"/>
      <sheetName val="T_x005f_x005f_x005f_x0008_PDMoi__(2)2"/>
      <sheetName val="vanchuyen_T_x005f_x005f_x005f_x0003_2"/>
      <sheetName val="CHITIET_VL_NC_x005f_x005f_x005f_x001f_TT__3"/>
      <sheetName val="CHI_x005f_x005f_x005f_x0014_IET_VL__x005f_x005f_2"/>
      <sheetName val="dongia__x005f_x005f_x005f_x001f_2_2"/>
      <sheetName val="vanchuyen_T_x005f_x005f_x005f_x005f_x005f_x005f_2"/>
      <sheetName val="CHITIET_VL_NC_x005f_x005f_x005f_x005f_x0052"/>
      <sheetName val="dongia__x005f_x005f_x005f_x005f_x005f_x005f_x0012"/>
      <sheetName val="H5_-_TR1"/>
      <sheetName val="H4_Movement_by_entity1"/>
      <sheetName val="[Tam_xls]lam_m/i1"/>
      <sheetName val="[Tam_xls][Tam_xls]lam_m/i1"/>
      <sheetName val="Du_lieu_data1"/>
      <sheetName val="Phí_BH1"/>
      <sheetName val="Product_list1"/>
      <sheetName val="[Tam_xls][Tam_xls][Tam_xls]lam1"/>
      <sheetName val="Du_lieu1"/>
      <sheetName val="_Tam_xls_lam_m_i1"/>
      <sheetName val="_Tam_xls__Tam_xls_lam_m_i1"/>
      <sheetName val="CHITIET_VL_NC_x005f_x001f_TT__11"/>
      <sheetName val="CHITIET_VL_NC_x005f_x005f_x005f1"/>
      <sheetName val="_Tam_xls__Tam_xls__Tam_xls_lam1"/>
      <sheetName val="CHI_x005f_x0014_IET_VL__x1"/>
      <sheetName val="vanchuyen_T_x005f_x005f_x1"/>
      <sheetName val="dongia__x005f_x005f_x001f1"/>
      <sheetName val="Drop_box"/>
      <sheetName val="Dữ_liệu"/>
      <sheetName val="CD_CT"/>
      <sheetName val="Dinh_nghia"/>
      <sheetName val="Sal_update"/>
      <sheetName val="STAFF_2007"/>
      <sheetName val="Thanh_toan1"/>
      <sheetName val="CT_-THVLNC1"/>
      <sheetName val="D_chau"/>
      <sheetName val="Gia_VL_(QII-2006)"/>
      <sheetName val="TONG_HOP_VL-NCTT"/>
      <sheetName val="단면_(2)"/>
      <sheetName val="Nhap_VT_oto"/>
      <sheetName val="OPERATING_HEAD"/>
      <sheetName val="ocean_voyage"/>
      <sheetName val="SRP_FH"/>
      <sheetName val="ｾｸﾞﾒﾝﾄ6-3-2_データ"/>
      <sheetName val="MTO_REV_0"/>
      <sheetName val="Chi_phi_van_chuyen"/>
      <sheetName val="Tro_giup"/>
      <sheetName val="Gia_giao_VL_den_HT"/>
      <sheetName val="Chenh_lech_vat_tu"/>
      <sheetName val="Gia_VL_den_HT"/>
      <sheetName val="????HPI_7?CR??"/>
      <sheetName val="Form_+_chart_BC_93KI_1QFC"/>
      <sheetName val="FX_FWD_KS"/>
      <sheetName val="Chiet_tinh_dz22"/>
      <sheetName val="Chiet_tinh_dz35"/>
      <sheetName val="Ｍss_４Ｒ要員"/>
      <sheetName val="TS_Report-Production_KYOSHIN"/>
      <sheetName val="Chú_ý"/>
      <sheetName val="Bảng_Giá"/>
      <sheetName val="Nluc_KTFA(Khong_Có_KPY)"/>
      <sheetName val="AV_Ha_the"/>
      <sheetName val="Don_gia_chi_tiet"/>
      <sheetName val="Gia_tri_vat_tu"/>
      <sheetName val="Luong_NC"/>
      <sheetName val="NS_BTN"/>
      <sheetName val="Tong_hop_vat_tu"/>
      <sheetName val="Gia_CM"/>
      <sheetName val="Dau_Vao"/>
      <sheetName val="PT_VT"/>
      <sheetName val="DG_BS"/>
      <sheetName val="Bu_NLieu"/>
      <sheetName val="CL_Vat_lieu"/>
      <sheetName val="DT_CT"/>
      <sheetName val="CP_XD_Duong"/>
      <sheetName val="Bia_ngan"/>
      <sheetName val="Bia_du_toan"/>
      <sheetName val="TONG_HO©êb"/>
      <sheetName val="TH_VL,_NC,DDHT_Thanhphuoc"/>
      <sheetName val="TH_VL,_NC,"/>
      <sheetName val="TONG_HO©êb_x005f_x0000__x005f_x0000__x0014"/>
      <sheetName val="TH_VL,_NC,_x005f_x0000_DDHT_Thanhphuo"/>
      <sheetName val="M09_khong_co"/>
      <sheetName val="M11_khong_co"/>
      <sheetName val="M14_1_KO_QNCACY"/>
      <sheetName val="M14_2_QNCA"/>
      <sheetName val="M15_2_QNCACY"/>
      <sheetName val="M15_1_KO_QNCACY"/>
      <sheetName val="M16_1_ĐKBĐ"/>
      <sheetName val="16_2_ĐTĐ_ko_có"/>
      <sheetName val="Data_Reference"/>
      <sheetName val="NHAT_KY_11_THANG"/>
      <sheetName val="0_Data_new"/>
      <sheetName val="Sheet1_"/>
      <sheetName val="9_9"/>
      <sheetName val="10_9"/>
      <sheetName val="0_Data"/>
      <sheetName val="VCV_BE-TONG1"/>
      <sheetName val="CHITIET_VL_NCTT__11"/>
      <sheetName val="CHIIET_VL__x1"/>
      <sheetName val="TPDMoi__(2)1"/>
      <sheetName val="vanchuyen_T1"/>
      <sheetName val="CHITIET_VL_NCTT__1p1"/>
      <sheetName val="CHIIET_VL_C_TT_31"/>
      <sheetName val="dongia_2_1"/>
      <sheetName val="TONGE3p_1"/>
      <sheetName val="CHITIET_VL_NC_x005f1"/>
      <sheetName val="vanchuyen_T_x1"/>
      <sheetName val="dongia__x001f1"/>
      <sheetName val="TONGE3"/>
      <sheetName val="THCHIN"/>
      <sheetName val="TPDMoi"/>
      <sheetName val="CHIIET"/>
      <sheetName val="CHITIET_VL_NCTT__2"/>
      <sheetName val="CHIIET_VL__1"/>
      <sheetName val="DG-Don_vi"/>
      <sheetName val="B__phan_tich_k_luong_cong_cap"/>
      <sheetName val="[Tam_xls][Tam_xls]lam_m/i2"/>
      <sheetName val="Tien_Luong"/>
      <sheetName val="TONGKE3p_4"/>
      <sheetName val="DON_GIA4"/>
      <sheetName val="TONG_HOP_VL-NC4"/>
      <sheetName val="CHITIET_VL-NC-TT_-1p4"/>
      <sheetName val="TONG_HOP_VL-NC_TT4"/>
      <sheetName val="KPVC-BD_4"/>
      <sheetName val="CHITIET_VL-NC-TT-3p4"/>
      <sheetName val="CHITIET_VL-NC4"/>
      <sheetName val="THPDMoi__(2)4"/>
      <sheetName val="t-h_HA_THE4"/>
      <sheetName val="TH_VL,_NC,_DDHT_Thanhphuoc4"/>
      <sheetName val="dongia_(2)4"/>
      <sheetName val="TH_XL4"/>
      <sheetName val="vanchuyen_TC4"/>
      <sheetName val="CHITIET_VL_NC4"/>
      <sheetName val="dongia__2_4"/>
      <sheetName val="TONG_HOP_VL_NC4"/>
      <sheetName val="CHITIET_VL_NC_TT__1p4"/>
      <sheetName val="TONG_HOP_VL_NC_TT4"/>
      <sheetName val="KPVC_BD_4"/>
      <sheetName val="CHITIET_VL_NC_TT_3p4"/>
      <sheetName val="THPDMoi___2_4"/>
      <sheetName val="t_h_HA_THE4"/>
      <sheetName val="TH_VL__NC__DDHT_Thanhphuoc4"/>
      <sheetName val="general_requirements3"/>
      <sheetName val="CT_Thang_Mo3"/>
      <sheetName val="CT__PL3"/>
      <sheetName val="KPVÿÿBD_3"/>
      <sheetName val="TH_VL,_NC,_DDHÿÿThanÿÿhuoc4"/>
      <sheetName val="kinh_phí_XD3"/>
      <sheetName val="Bang_gia_tong_hop3"/>
      <sheetName val="12_th_20082"/>
      <sheetName val="T_Tinh2"/>
      <sheetName val="Thuc_thanh2"/>
      <sheetName val="Export_Table1"/>
      <sheetName val="CHITIET_VL-NC-TT1p1"/>
      <sheetName val="S_A53"/>
      <sheetName val="Trich_quy3"/>
      <sheetName val="S_BS3"/>
      <sheetName val="S_FA_3"/>
      <sheetName val="S_RPT-bal3"/>
      <sheetName val="S_RPT-tran3"/>
      <sheetName val="C_RPT-trans3"/>
      <sheetName val="C_RPT-bal3"/>
      <sheetName val="Lai_lo_dau_tu3"/>
      <sheetName val="DC_sai_soat_093"/>
      <sheetName val="S_WTB3"/>
      <sheetName val="S_Note3"/>
      <sheetName val="C_FA3"/>
      <sheetName val="For_FS_presentation3"/>
      <sheetName val="S_FS3"/>
      <sheetName val="ĐC_Bo_sung3"/>
      <sheetName val="C_A53"/>
      <sheetName val="C_FS3"/>
      <sheetName val="S_RE3"/>
      <sheetName val="FS_by_entity3"/>
      <sheetName val="C_RE3"/>
      <sheetName val="S_CIT3"/>
      <sheetName val="C_WTB3"/>
      <sheetName val="C_CIT3"/>
      <sheetName val="C_Note3"/>
      <sheetName val="Tax_loss3"/>
      <sheetName val="C_Interco-bal3"/>
      <sheetName val="C_Interco-trans3"/>
      <sheetName val="C_Loan3"/>
      <sheetName val="S_Loan3"/>
      <sheetName val="C_Interco-Unrealised_profit3"/>
      <sheetName val="C_Segment3"/>
      <sheetName val="Tax_Loss_carried_forward3"/>
      <sheetName val="C_EPS3"/>
      <sheetName val="C_Associates3"/>
      <sheetName val="C_Phu_Hoang_Anh3"/>
      <sheetName val="C_An_Tien3"/>
      <sheetName val="C_Me_Kong3"/>
      <sheetName val="C_Translation_reserve-Bangkok3"/>
      <sheetName val="C_Translation_reserve-Attopeu3"/>
      <sheetName val="Gw_TR3"/>
      <sheetName val="Gw_GM3"/>
      <sheetName val="Gw_AT3"/>
      <sheetName val="Gw_MT3"/>
      <sheetName val="C_Commitments3"/>
      <sheetName val="EB_Sal091"/>
      <sheetName val="DAMNEN_KHONG_HC2"/>
      <sheetName val="DAM_NEN_HC2"/>
      <sheetName val="Other_Note-20082"/>
      <sheetName val="MTO_REV_2(ARMOR)2"/>
      <sheetName val="truc_tiep2"/>
      <sheetName val="TH_VL,_NC,_DDH��Than��huoc3"/>
      <sheetName val="PHÚC_THĂNG_LONG1"/>
      <sheetName val="LKVL-CK_HT-GD12"/>
      <sheetName val="CHU_NHIEM2"/>
      <sheetName val="kinh_ph?_XD3"/>
      <sheetName val="kinh_ph__XD3"/>
      <sheetName val="TONG_x005f_x000b_E3p_3"/>
      <sheetName val="T_x005f_x0008_PDMoi__(2)3"/>
      <sheetName val="vanchuyen_T_x005f_x0003_3"/>
      <sheetName val="CHITIET_VL_NC_x005f_x001f_TT__1p3"/>
      <sheetName val="CHI_x005f_x0014_IET_VL__x005f_x000e_C_TT_33"/>
      <sheetName val="dongia__x005f_x001f_2_3"/>
      <sheetName val="BANG_KL2"/>
      <sheetName val="TONG_x005f_x005f_x005f_x000b_E3p_3"/>
      <sheetName val="T_x005f_x005f_x005f_x0008_PDMoi__(2)3"/>
      <sheetName val="vanchuyen_T_x005f_x005f_x005f_x0003_3"/>
      <sheetName val="CHITIET_VL_NC_x005f_x005f_x005f_x001f_TT__4"/>
      <sheetName val="CHI_x005f_x005f_x005f_x0014_IET_VL__x005f_x005f_3"/>
      <sheetName val="dongia__x005f_x005f_x005f_x001f_2_3"/>
      <sheetName val="vanchuyen_T_x005f_x005f_x005f_x005f_x005f_x005f_3"/>
      <sheetName val="CHITIET_VL_NC_x005f_x005f_x005f_x005f_x0053"/>
      <sheetName val="dongia__x005f_x005f_x005f_x005f_x005f_x005f_x0013"/>
      <sheetName val="H5_-_TR2"/>
      <sheetName val="H4_Movement_by_entity2"/>
      <sheetName val="[Tam_xls]lam_m/i2"/>
      <sheetName val="[Tam_xls][Tam_xls]lam_m/i3"/>
      <sheetName val="Du_lieu_data2"/>
      <sheetName val="Phí_BH2"/>
      <sheetName val="Product_list2"/>
      <sheetName val="[Tam_xls][Tam_xls][Tam_xls]lam2"/>
      <sheetName val="Du_lieu2"/>
      <sheetName val="_Tam_xls_lam_m_i2"/>
      <sheetName val="_Tam_xls__Tam_xls_lam_m_i2"/>
      <sheetName val="CHITIET_VL_NC_x005f_x001f_TT__12"/>
      <sheetName val="CHITIET_VL_NC_x005f_x005f_x005f2"/>
      <sheetName val="_Tam_xls__Tam_xls__Tam_xls_lam2"/>
      <sheetName val="CHI_x005f_x0014_IET_VL__x2"/>
      <sheetName val="vanchuyen_T_x005f_x005f_x2"/>
      <sheetName val="dongia__x005f_x005f_x001f2"/>
      <sheetName val="Drop_box1"/>
      <sheetName val="Dữ_liệu1"/>
      <sheetName val="CD_CT1"/>
      <sheetName val="Dinh_nghia1"/>
      <sheetName val="Sal_update1"/>
      <sheetName val="STAFF_20071"/>
      <sheetName val="Thanh_toan2"/>
      <sheetName val="CT_-THVLNC2"/>
      <sheetName val="D_chau1"/>
      <sheetName val="Gia_VL_(QII-2006)1"/>
      <sheetName val="단면_(2)1"/>
      <sheetName val="Nhap_VT_oto1"/>
      <sheetName val="OPERATING_HEAD1"/>
      <sheetName val="ocean_voyage1"/>
      <sheetName val="SRP_FH1"/>
      <sheetName val="ｾｸﾞﾒﾝﾄ6-3-2_データ1"/>
      <sheetName val="MTO_REV_01"/>
      <sheetName val="Chi_phi_van_chuyen1"/>
      <sheetName val="Tro_giup1"/>
      <sheetName val="Gia_giao_VL_den_HT1"/>
      <sheetName val="Chenh_lech_vat_tu1"/>
      <sheetName val="Gia_VL_den_HT1"/>
      <sheetName val="dongia__x005f_x005f_x005f_x005f_x005f_x005f_x0051"/>
      <sheetName val="????HPI_7?CR??1"/>
      <sheetName val="Form_+_chart_BC_93KI_1QFC1"/>
      <sheetName val="FX_FWD_KS1"/>
      <sheetName val="Chiet_tinh_dz221"/>
      <sheetName val="Chiet_tinh_dz351"/>
      <sheetName val="Ｍss_４Ｒ要員1"/>
      <sheetName val="TS_Report-Production_KYOSHIN1"/>
      <sheetName val="Chú_ý1"/>
      <sheetName val="Bảng_Giá1"/>
      <sheetName val="Nluc_KTFA(Khong_Có_KPY)1"/>
      <sheetName val="Huong_Dan1"/>
      <sheetName val="AV_Ha_the1"/>
      <sheetName val="Don_gia_chi_tiet1"/>
      <sheetName val="Gia_tri_vat_tu1"/>
      <sheetName val="Luong_NC1"/>
      <sheetName val="NS_BTN1"/>
      <sheetName val="Tong_hop_vat_tu1"/>
      <sheetName val="Gia_CM1"/>
      <sheetName val="Dau_Vao1"/>
      <sheetName val="PT_VT1"/>
      <sheetName val="DG_BS1"/>
      <sheetName val="Bu_NLieu1"/>
      <sheetName val="CL_Vat_lieu1"/>
      <sheetName val="DT_CT1"/>
      <sheetName val="CP_XD_Duong1"/>
      <sheetName val="Bia_ngan1"/>
      <sheetName val="Bia_du_toan1"/>
      <sheetName val="TH_1"/>
      <sheetName val="TONG_HO©êb1"/>
      <sheetName val="TH_VL,_NC,1"/>
      <sheetName val="TONG_HO©êb_x005f_x0000__x005f_x0000__x0011"/>
      <sheetName val="TH_VL,_NC,_x005f_x0000_DDHT_Thanhphu1"/>
      <sheetName val="M09_khong_co1"/>
      <sheetName val="M11_khong_co1"/>
      <sheetName val="M14_1_KO_QNCACY1"/>
      <sheetName val="M14_2_QNCA1"/>
      <sheetName val="M15_2_QNCACY1"/>
      <sheetName val="M15_1_KO_QNCACY1"/>
      <sheetName val="M16_1_ĐKBĐ1"/>
      <sheetName val="16_2_ĐTĐ_ko_có1"/>
      <sheetName val="Data_Reference1"/>
      <sheetName val="NHAT_KY_11_THANG1"/>
      <sheetName val="0_Data_new1"/>
      <sheetName val="Sheet1_1"/>
      <sheetName val="9_91"/>
      <sheetName val="10_91"/>
      <sheetName val="0_Data1"/>
      <sheetName val="VCV_BE-TONG2"/>
      <sheetName val="CHITIET_VL_NC_x005f2"/>
      <sheetName val="vanchuyen_T_x2"/>
      <sheetName val="dongia__x001f2"/>
      <sheetName val="DG-Don_vi1"/>
      <sheetName val="B__phan_tich_k_luong_cong_cap1"/>
      <sheetName val="[Tam_xls][Tam_xls]lam_m/i4"/>
      <sheetName val="Tien_Luong1"/>
      <sheetName val="TONGKE3p_5"/>
      <sheetName val="DON_GIA5"/>
      <sheetName val="TONG_HOP_VL-NC5"/>
      <sheetName val="CHITIET_VL-NC-TT_-1p5"/>
      <sheetName val="TONG_HOP_VL-NC_TT5"/>
      <sheetName val="KPVC-BD_5"/>
      <sheetName val="CHITIET_VL-NC-TT-3p5"/>
      <sheetName val="CHITIET_VL-NC5"/>
      <sheetName val="THPDMoi__(2)5"/>
      <sheetName val="t-h_HA_THE5"/>
      <sheetName val="TH_VL,_NC,_DDHT_Thanhphuoc5"/>
      <sheetName val="dongia_(2)5"/>
      <sheetName val="TH_XL5"/>
      <sheetName val="vanchuyen_TC5"/>
      <sheetName val="CHITIET_VL_NC5"/>
      <sheetName val="dongia__2_5"/>
      <sheetName val="TONG_HOP_VL_NC5"/>
      <sheetName val="CHITIET_VL_NC_TT__1p5"/>
      <sheetName val="TONG_HOP_VL_NC_TT5"/>
      <sheetName val="KPVC_BD_5"/>
      <sheetName val="CHITIET_VL_NC_TT_3p5"/>
      <sheetName val="THPDMoi___2_5"/>
      <sheetName val="t_h_HA_THE5"/>
      <sheetName val="TH_VL__NC__DDHT_Thanhphuoc5"/>
      <sheetName val="general_requirements4"/>
      <sheetName val="CT_Thang_Mo4"/>
      <sheetName val="CT__PL4"/>
      <sheetName val="KPVÿÿBD_4"/>
      <sheetName val="TH_VL,_NC,_DDHÿÿThanÿÿhuoc5"/>
      <sheetName val="kinh_phí_XD4"/>
      <sheetName val="Bang_gia_tong_hop4"/>
      <sheetName val="12_th_20083"/>
      <sheetName val="T_Tinh3"/>
      <sheetName val="Thuc_thanh3"/>
      <sheetName val="Export_Table2"/>
      <sheetName val="CHITIET_VL-NC-TT1p2"/>
      <sheetName val="S_A54"/>
      <sheetName val="Trich_quy4"/>
      <sheetName val="S_BS4"/>
      <sheetName val="S_FA_4"/>
      <sheetName val="S_RPT-bal4"/>
      <sheetName val="S_RPT-tran4"/>
      <sheetName val="C_RPT-trans4"/>
      <sheetName val="C_RPT-bal4"/>
      <sheetName val="Lai_lo_dau_tu4"/>
      <sheetName val="DC_sai_soat_094"/>
      <sheetName val="S_WTB4"/>
      <sheetName val="S_Note4"/>
      <sheetName val="C_FA4"/>
      <sheetName val="For_FS_presentation4"/>
      <sheetName val="S_FS4"/>
      <sheetName val="ĐC_Bo_sung4"/>
      <sheetName val="C_A54"/>
      <sheetName val="C_FS4"/>
      <sheetName val="S_RE4"/>
      <sheetName val="FS_by_entity4"/>
      <sheetName val="C_RE4"/>
      <sheetName val="S_CIT4"/>
      <sheetName val="C_WTB4"/>
      <sheetName val="C_CIT4"/>
      <sheetName val="C_Note4"/>
      <sheetName val="Tax_loss4"/>
      <sheetName val="C_Interco-bal4"/>
      <sheetName val="C_Interco-trans4"/>
      <sheetName val="C_Loan4"/>
      <sheetName val="S_Loan4"/>
      <sheetName val="C_Interco-Unrealised_profit4"/>
      <sheetName val="C_Segment4"/>
      <sheetName val="Tax_Loss_carried_forward4"/>
      <sheetName val="C_EPS4"/>
      <sheetName val="C_Associates4"/>
      <sheetName val="C_Phu_Hoang_Anh4"/>
      <sheetName val="C_An_Tien4"/>
      <sheetName val="C_Me_Kong4"/>
      <sheetName val="C_Translation_reserve-Bangkok4"/>
      <sheetName val="C_Translation_reserve-Attopeu4"/>
      <sheetName val="Gw_TR4"/>
      <sheetName val="Gw_GM4"/>
      <sheetName val="Gw_AT4"/>
      <sheetName val="Gw_MT4"/>
      <sheetName val="C_Commitments4"/>
      <sheetName val="EB_Sal092"/>
      <sheetName val="DAMNEN_KHONG_HC3"/>
      <sheetName val="DAM_NEN_HC3"/>
      <sheetName val="Other_Note-20083"/>
      <sheetName val="MTO_REV_2(ARMOR)3"/>
      <sheetName val="truc_tiep3"/>
      <sheetName val="TH_VL,_NC,_DDH��Than��huoc4"/>
      <sheetName val="PHÚC_THĂNG_LONG2"/>
      <sheetName val="LKVL-CK_HT-GD13"/>
      <sheetName val="CHU_NHIEM3"/>
      <sheetName val="kinh_ph?_XD4"/>
      <sheetName val="kinh_ph__XD4"/>
      <sheetName val="TONG_x005f_x000b_E3p_4"/>
      <sheetName val="T_x005f_x0008_PDMoi__(2)4"/>
      <sheetName val="vanchuyen_T_x005f_x0003_4"/>
      <sheetName val="CHITIET_VL_NC_x005f_x001f_TT__1p4"/>
      <sheetName val="CHI_x005f_x0014_IET_VL__x005f_x000e_C_TT_34"/>
      <sheetName val="dongia__x005f_x001f_2_4"/>
      <sheetName val="BANG_KL3"/>
      <sheetName val="TONG_x005f_x005f_x005f_x000b_E3p_4"/>
      <sheetName val="T_x005f_x005f_x005f_x0008_PDMoi__(2)4"/>
      <sheetName val="vanchuyen_T_x005f_x005f_x005f_x0003_4"/>
      <sheetName val="CHITIET_VL_NC_x005f_x005f_x005f_x001f_TT__5"/>
      <sheetName val="CHI_x005f_x005f_x005f_x0014_IET_VL__x005f_x005f_4"/>
      <sheetName val="dongia__x005f_x005f_x005f_x001f_2_4"/>
      <sheetName val="vanchuyen_T_x005f_x005f_x005f_x005f_x005f_x005f_4"/>
      <sheetName val="CHITIET_VL_NC_x005f_x005f_x005f_x005f_x0054"/>
      <sheetName val="dongia__x005f_x005f_x005f_x005f_x005f_x005f_x0014"/>
      <sheetName val="H5_-_TR3"/>
      <sheetName val="H4_Movement_by_entity3"/>
      <sheetName val="[Tam_xls]lam_m/i3"/>
      <sheetName val="[Tam_xls][Tam_xls]lam_m/i5"/>
      <sheetName val="Du_lieu_data3"/>
      <sheetName val="Phí_BH3"/>
      <sheetName val="Product_list3"/>
      <sheetName val="[Tam_xls][Tam_xls][Tam_xls]lam3"/>
      <sheetName val="Du_lieu3"/>
      <sheetName val="_Tam_xls_lam_m_i3"/>
      <sheetName val="_Tam_xls__Tam_xls_lam_m_i3"/>
      <sheetName val="CHITIET_VL_NC_x005f_x001f_TT__13"/>
      <sheetName val="CHITIET_VL_NC_x005f_x005f_x005f3"/>
      <sheetName val="_Tam_xls__Tam_xls__Tam_xls_lam3"/>
      <sheetName val="CHI_x005f_x0014_IET_VL__x3"/>
      <sheetName val="vanchuyen_T_x005f_x005f_x3"/>
      <sheetName val="dongia__x005f_x005f_x001f3"/>
      <sheetName val="Drop_box2"/>
      <sheetName val="Dữ_liệu2"/>
      <sheetName val="CD_CT2"/>
      <sheetName val="Dinh_nghia2"/>
      <sheetName val="Sal_update2"/>
      <sheetName val="STAFF_20072"/>
      <sheetName val="Thanh_toan3"/>
      <sheetName val="CT_-THVLNC3"/>
      <sheetName val="D_chau2"/>
      <sheetName val="Gia_VL_(QII-2006)2"/>
      <sheetName val="단면_(2)2"/>
      <sheetName val="Nhap_VT_oto2"/>
      <sheetName val="OPERATING_HEAD2"/>
      <sheetName val="ocean_voyage2"/>
      <sheetName val="SRP_FH2"/>
      <sheetName val="ｾｸﾞﾒﾝﾄ6-3-2_データ2"/>
      <sheetName val="MTO_REV_02"/>
      <sheetName val="Chi_phi_van_chuyen2"/>
      <sheetName val="Tro_giup2"/>
      <sheetName val="Gia_giao_VL_den_HT2"/>
      <sheetName val="Chenh_lech_vat_tu2"/>
      <sheetName val="Gia_VL_den_HT2"/>
      <sheetName val="dongia__x005f_x005f_x005f_x005f_x005f_x005f_x0052"/>
      <sheetName val="????HPI_7?CR??2"/>
      <sheetName val="Form_+_chart_BC_93KI_1QFC2"/>
      <sheetName val="FX_FWD_KS2"/>
      <sheetName val="Chiet_tinh_dz222"/>
      <sheetName val="Chiet_tinh_dz352"/>
      <sheetName val="Ｍss_４Ｒ要員2"/>
      <sheetName val="TS_Report-Production_KYOSHIN2"/>
      <sheetName val="Chú_ý2"/>
      <sheetName val="Bảng_Giá2"/>
      <sheetName val="Nluc_KTFA(Khong_Có_KPY)2"/>
      <sheetName val="Huong_Dan2"/>
      <sheetName val="AV_Ha_the2"/>
      <sheetName val="Don_gia_chi_tiet2"/>
      <sheetName val="Gia_tri_vat_tu2"/>
      <sheetName val="Luong_NC2"/>
      <sheetName val="NS_BTN2"/>
      <sheetName val="Tong_hop_vat_tu2"/>
      <sheetName val="Gia_CM2"/>
      <sheetName val="Dau_Vao2"/>
      <sheetName val="PT_VT2"/>
      <sheetName val="DG_BS2"/>
      <sheetName val="Bu_NLieu2"/>
      <sheetName val="CL_Vat_lieu2"/>
      <sheetName val="DT_CT2"/>
      <sheetName val="CP_XD_Duong2"/>
      <sheetName val="Bia_ngan2"/>
      <sheetName val="Bia_du_toan2"/>
      <sheetName val="TH_2"/>
      <sheetName val="TONG_HO©êb2"/>
      <sheetName val="TH_VL,_NC,2"/>
      <sheetName val="TONG_HO©êb_x005f_x0000__x005f_x0000__x0012"/>
      <sheetName val="TH_VL,_NC,_x005f_x0000_DDHT_Thanhphu2"/>
      <sheetName val="M09_khong_co2"/>
      <sheetName val="M11_khong_co2"/>
      <sheetName val="M14_1_KO_QNCACY2"/>
      <sheetName val="M14_2_QNCA2"/>
      <sheetName val="M15_2_QNCACY2"/>
      <sheetName val="M15_1_KO_QNCACY2"/>
      <sheetName val="M16_1_ĐKBĐ2"/>
      <sheetName val="16_2_ĐTĐ_ko_có2"/>
      <sheetName val="Data_Reference2"/>
      <sheetName val="NHAT_KY_11_THANG2"/>
      <sheetName val="0_Data_new2"/>
      <sheetName val="Sheet1_2"/>
      <sheetName val="9_92"/>
      <sheetName val="10_92"/>
      <sheetName val="0_Data2"/>
      <sheetName val="VCV_BE-TONG3"/>
      <sheetName val="CHITIET_VL_NC_x005f3"/>
      <sheetName val="vanchuyen_T_x3"/>
      <sheetName val="dongia__x001f3"/>
      <sheetName val="DG-Don_vi2"/>
      <sheetName val="B__phan_tich_k_luong_cong_cap2"/>
      <sheetName val="[Tam_xls][Tam_xls]lam_m/i6"/>
      <sheetName val="Tien_Luong2"/>
      <sheetName val="TONGKE3p_8"/>
      <sheetName val="DON_GIA8"/>
      <sheetName val="TONG_HOP_VL-NC8"/>
      <sheetName val="CHITIET_VL-NC-TT_-1p8"/>
      <sheetName val="TONG_HOP_VL-NC_TT8"/>
      <sheetName val="KPVC-BD_8"/>
      <sheetName val="CHITIET_VL-NC-TT-3p8"/>
      <sheetName val="CHITIET_VL-NC8"/>
      <sheetName val="THPDMoi__(2)8"/>
      <sheetName val="t-h_HA_THE8"/>
      <sheetName val="TH_VL,_NC,_DDHT_Thanhphuoc8"/>
      <sheetName val="dongia_(2)8"/>
      <sheetName val="TH_XL8"/>
      <sheetName val="vanchuyen_TC8"/>
      <sheetName val="CHITIET_VL_NC8"/>
      <sheetName val="dongia__2_8"/>
      <sheetName val="TONG_HOP_VL_NC8"/>
      <sheetName val="CHITIET_VL_NC_TT__1p8"/>
      <sheetName val="TONG_HOP_VL_NC_TT8"/>
      <sheetName val="KPVC_BD_8"/>
      <sheetName val="CHITIET_VL_NC_TT_3p8"/>
      <sheetName val="THPDMoi___2_8"/>
      <sheetName val="t_h_HA_THE8"/>
      <sheetName val="TH_VL__NC__DDHT_Thanhphuoc8"/>
      <sheetName val="general_requirements7"/>
      <sheetName val="CT_Thang_Mo7"/>
      <sheetName val="CT__PL7"/>
      <sheetName val="KPVÿÿBD_7"/>
      <sheetName val="TH_VL,_NC,_DDHÿÿThanÿÿhuoc8"/>
      <sheetName val="kinh_phí_XD7"/>
      <sheetName val="Bang_gia_tong_hop7"/>
      <sheetName val="12_th_20086"/>
      <sheetName val="T_Tinh6"/>
      <sheetName val="Thuc_thanh6"/>
      <sheetName val="Export_Table5"/>
      <sheetName val="CHITIET_VL-NC-TT1p5"/>
      <sheetName val="S_A57"/>
      <sheetName val="Trich_quy7"/>
      <sheetName val="S_BS7"/>
      <sheetName val="S_FA_7"/>
      <sheetName val="S_RPT-bal7"/>
      <sheetName val="S_RPT-tran7"/>
      <sheetName val="C_RPT-trans7"/>
      <sheetName val="C_RPT-bal7"/>
      <sheetName val="Lai_lo_dau_tu7"/>
      <sheetName val="DC_sai_soat_097"/>
      <sheetName val="S_WTB7"/>
      <sheetName val="S_Note7"/>
      <sheetName val="C_FA7"/>
      <sheetName val="For_FS_presentation7"/>
      <sheetName val="S_FS7"/>
      <sheetName val="ĐC_Bo_sung7"/>
      <sheetName val="C_A57"/>
      <sheetName val="C_FS7"/>
      <sheetName val="S_RE7"/>
      <sheetName val="FS_by_entity7"/>
      <sheetName val="C_RE7"/>
      <sheetName val="S_CIT7"/>
      <sheetName val="C_WTB7"/>
      <sheetName val="C_CIT7"/>
      <sheetName val="C_Note7"/>
      <sheetName val="Tax_loss7"/>
      <sheetName val="C_Interco-bal7"/>
      <sheetName val="C_Interco-trans7"/>
      <sheetName val="C_Loan7"/>
      <sheetName val="S_Loan7"/>
      <sheetName val="C_Interco-Unrealised_profit7"/>
      <sheetName val="C_Segment7"/>
      <sheetName val="Tax_Loss_carried_forward7"/>
      <sheetName val="C_EPS7"/>
      <sheetName val="C_Associates7"/>
      <sheetName val="C_Phu_Hoang_Anh7"/>
      <sheetName val="C_An_Tien7"/>
      <sheetName val="C_Me_Kong7"/>
      <sheetName val="C_Translation_reserve-Bangkok7"/>
      <sheetName val="C_Translation_reserve-Attopeu7"/>
      <sheetName val="Gw_TR7"/>
      <sheetName val="Gw_GM7"/>
      <sheetName val="Gw_AT7"/>
      <sheetName val="Gw_MT7"/>
      <sheetName val="C_Commitments7"/>
      <sheetName val="EB_Sal095"/>
      <sheetName val="DAMNEN_KHONG_HC6"/>
      <sheetName val="DAM_NEN_HC6"/>
      <sheetName val="Other_Note-20086"/>
      <sheetName val="MTO_REV_2(ARMOR)6"/>
      <sheetName val="truc_tiep6"/>
      <sheetName val="TH_VL,_NC,_DDH��Than��huoc7"/>
      <sheetName val="PHÚC_THĂNG_LONG5"/>
      <sheetName val="LKVL-CK_HT-GD16"/>
      <sheetName val="CHU_NHIEM6"/>
      <sheetName val="kinh_ph?_XD7"/>
      <sheetName val="kinh_ph__XD7"/>
      <sheetName val="TONG_x005f_x000b_E3p_7"/>
      <sheetName val="T_x005f_x0008_PDMoi__(2)7"/>
      <sheetName val="vanchuyen_T_x005f_x0003_7"/>
      <sheetName val="CHITIET_VL_NC_x005f_x001f_TT__1p7"/>
      <sheetName val="CHI_x005f_x0014_IET_VL__x005f_x000e_C_TT_37"/>
      <sheetName val="dongia__x005f_x001f_2_7"/>
      <sheetName val="BANG_KL6"/>
      <sheetName val="TONG_x005f_x005f_x005f_x000b_E3p_7"/>
      <sheetName val="T_x005f_x005f_x005f_x0008_PDMoi__(2)7"/>
      <sheetName val="vanchuyen_T_x005f_x005f_x005f_x0003_7"/>
      <sheetName val="CHITIET_VL_NC_x005f_x005f_x005f_x001f_TT__8"/>
      <sheetName val="CHI_x005f_x005f_x005f_x0014_IET_VL__x005f_x005f_7"/>
      <sheetName val="dongia__x005f_x005f_x005f_x001f_2_7"/>
      <sheetName val="vanchuyen_T_x005f_x005f_x005f_x005f_x005f_x005f_7"/>
      <sheetName val="CHITIET_VL_NC_x005f_x005f_x005f_x005f_x0057"/>
      <sheetName val="dongia__x005f_x005f_x005f_x005f_x005f_x005f_x0017"/>
      <sheetName val="H5_-_TR6"/>
      <sheetName val="H4_Movement_by_entity6"/>
      <sheetName val="[Tam_xls]lam_m/i6"/>
      <sheetName val="[Tam_xls][Tam_xls]lam_m/i11"/>
      <sheetName val="Du_lieu_data6"/>
      <sheetName val="Phí_BH6"/>
      <sheetName val="Product_list6"/>
      <sheetName val="[Tam_xls][Tam_xls][Tam_xls]lam6"/>
      <sheetName val="Du_lieu6"/>
      <sheetName val="_Tam_xls_lam_m_i6"/>
      <sheetName val="_Tam_xls__Tam_xls_lam_m_i6"/>
      <sheetName val="CHITIET_VL_NC_x005f_x001f_TT__16"/>
      <sheetName val="CHITIET_VL_NC_x005f_x005f_x005f6"/>
      <sheetName val="_Tam_xls__Tam_xls__Tam_xls_lam6"/>
      <sheetName val="CHI_x005f_x0014_IET_VL__x6"/>
      <sheetName val="vanchuyen_T_x005f_x005f_x6"/>
      <sheetName val="dongia__x005f_x005f_x001f6"/>
      <sheetName val="Drop_box5"/>
      <sheetName val="Dữ_liệu5"/>
      <sheetName val="CD_CT5"/>
      <sheetName val="Dinh_nghia5"/>
      <sheetName val="Sal_update5"/>
      <sheetName val="STAFF_20075"/>
      <sheetName val="Thanh_toan6"/>
      <sheetName val="CT_-THVLNC6"/>
      <sheetName val="D_chau5"/>
      <sheetName val="Gia_VL_(QII-2006)5"/>
      <sheetName val="단면_(2)5"/>
      <sheetName val="Nhap_VT_oto5"/>
      <sheetName val="OPERATING_HEAD5"/>
      <sheetName val="ocean_voyage5"/>
      <sheetName val="SRP_FH5"/>
      <sheetName val="ｾｸﾞﾒﾝﾄ6-3-2_データ5"/>
      <sheetName val="MTO_REV_05"/>
      <sheetName val="Chi_phi_van_chuyen5"/>
      <sheetName val="Tro_giup5"/>
      <sheetName val="Gia_giao_VL_den_HT5"/>
      <sheetName val="Chenh_lech_vat_tu5"/>
      <sheetName val="Gia_VL_den_HT5"/>
      <sheetName val="dongia__x005f_x005f_x005f_x005f_x005f_x005f_x0055"/>
      <sheetName val="????HPI_7?CR??5"/>
      <sheetName val="Form_+_chart_BC_93KI_1QFC5"/>
      <sheetName val="FX_FWD_KS5"/>
      <sheetName val="Chiet_tinh_dz225"/>
      <sheetName val="Chiet_tinh_dz355"/>
      <sheetName val="Ｍss_４Ｒ要員5"/>
      <sheetName val="TS_Report-Production_KYOSHIN5"/>
      <sheetName val="Chú_ý5"/>
      <sheetName val="Bảng_Giá5"/>
      <sheetName val="Nluc_KTFA(Khong_Có_KPY)5"/>
      <sheetName val="Huong_Dan5"/>
      <sheetName val="AV_Ha_the5"/>
      <sheetName val="Don_gia_chi_tiet5"/>
      <sheetName val="Gia_tri_vat_tu5"/>
      <sheetName val="Luong_NC5"/>
      <sheetName val="NS_BTN5"/>
      <sheetName val="Tong_hop_vat_tu5"/>
      <sheetName val="Gia_CM5"/>
      <sheetName val="Dau_Vao5"/>
      <sheetName val="PT_VT5"/>
      <sheetName val="DG_BS5"/>
      <sheetName val="Bu_NLieu5"/>
      <sheetName val="CL_Vat_lieu5"/>
      <sheetName val="DT_CT5"/>
      <sheetName val="CP_XD_Duong5"/>
      <sheetName val="Bia_ngan5"/>
      <sheetName val="Bia_du_toan5"/>
      <sheetName val="TH_5"/>
      <sheetName val="TONG_HO©êb5"/>
      <sheetName val="TH_VL,_NC,5"/>
      <sheetName val="TONG_HO©êb_x005f_x0000__x005f_x0000__x0016"/>
      <sheetName val="TH_VL,_NC,_x005f_x0000_DDHT_Thanhphu5"/>
      <sheetName val="M09_khong_co5"/>
      <sheetName val="M11_khong_co5"/>
      <sheetName val="M14_1_KO_QNCACY5"/>
      <sheetName val="M14_2_QNCA5"/>
      <sheetName val="M15_2_QNCACY5"/>
      <sheetName val="M15_1_KO_QNCACY5"/>
      <sheetName val="M16_1_ĐKBĐ5"/>
      <sheetName val="16_2_ĐTĐ_ko_có5"/>
      <sheetName val="Data_Reference5"/>
      <sheetName val="NHAT_KY_11_THANG5"/>
      <sheetName val="0_Data_new5"/>
      <sheetName val="Sheet1_5"/>
      <sheetName val="9_95"/>
      <sheetName val="10_95"/>
      <sheetName val="0_Data5"/>
      <sheetName val="VCV_BE-TONG6"/>
      <sheetName val="CHITIET_VL_NC_x005f6"/>
      <sheetName val="vanchuyen_T_x6"/>
      <sheetName val="dongia__x001f6"/>
      <sheetName val="DG-Don_vi5"/>
      <sheetName val="B__phan_tich_k_luong_cong_cap5"/>
      <sheetName val="[Tam_xls][Tam_xls]lam_m/i12"/>
      <sheetName val="Tien_Luong5"/>
      <sheetName val="TONGKE3p_6"/>
      <sheetName val="DON_GIA6"/>
      <sheetName val="TONG_HOP_VL-NC6"/>
      <sheetName val="CHITIET_VL-NC-TT_-1p6"/>
      <sheetName val="TONG_HOP_VL-NC_TT6"/>
      <sheetName val="KPVC-BD_6"/>
      <sheetName val="CHITIET_VL-NC-TT-3p6"/>
      <sheetName val="CHITIET_VL-NC6"/>
      <sheetName val="THPDMoi__(2)6"/>
      <sheetName val="t-h_HA_THE6"/>
      <sheetName val="TH_VL,_NC,_DDHT_Thanhphuoc6"/>
      <sheetName val="dongia_(2)6"/>
      <sheetName val="TH_XL6"/>
      <sheetName val="vanchuyen_TC6"/>
      <sheetName val="CHITIET_VL_NC6"/>
      <sheetName val="dongia__2_6"/>
      <sheetName val="TONG_HOP_VL_NC6"/>
      <sheetName val="CHITIET_VL_NC_TT__1p6"/>
      <sheetName val="TONG_HOP_VL_NC_TT6"/>
      <sheetName val="KPVC_BD_6"/>
      <sheetName val="CHITIET_VL_NC_TT_3p6"/>
      <sheetName val="THPDMoi___2_6"/>
      <sheetName val="t_h_HA_THE6"/>
      <sheetName val="TH_VL__NC__DDHT_Thanhphuoc6"/>
      <sheetName val="general_requirements5"/>
      <sheetName val="CT_Thang_Mo5"/>
      <sheetName val="CT__PL5"/>
      <sheetName val="KPVÿÿBD_5"/>
      <sheetName val="TH_VL,_NC,_DDHÿÿThanÿÿhuoc6"/>
      <sheetName val="kinh_phí_XD5"/>
      <sheetName val="Bang_gia_tong_hop5"/>
      <sheetName val="12_th_20084"/>
      <sheetName val="T_Tinh4"/>
      <sheetName val="Thuc_thanh4"/>
      <sheetName val="Export_Table3"/>
      <sheetName val="CHITIET_VL-NC-TT1p3"/>
      <sheetName val="S_A55"/>
      <sheetName val="Trich_quy5"/>
      <sheetName val="S_BS5"/>
      <sheetName val="S_FA_5"/>
      <sheetName val="S_RPT-bal5"/>
      <sheetName val="S_RPT-tran5"/>
      <sheetName val="C_RPT-trans5"/>
      <sheetName val="C_RPT-bal5"/>
      <sheetName val="Lai_lo_dau_tu5"/>
      <sheetName val="DC_sai_soat_095"/>
      <sheetName val="S_WTB5"/>
      <sheetName val="S_Note5"/>
      <sheetName val="C_FA5"/>
      <sheetName val="For_FS_presentation5"/>
      <sheetName val="S_FS5"/>
      <sheetName val="ĐC_Bo_sung5"/>
      <sheetName val="C_A55"/>
      <sheetName val="C_FS5"/>
      <sheetName val="S_RE5"/>
      <sheetName val="FS_by_entity5"/>
      <sheetName val="C_RE5"/>
      <sheetName val="S_CIT5"/>
      <sheetName val="C_WTB5"/>
      <sheetName val="C_CIT5"/>
      <sheetName val="C_Note5"/>
      <sheetName val="Tax_loss5"/>
      <sheetName val="C_Interco-bal5"/>
      <sheetName val="C_Interco-trans5"/>
      <sheetName val="C_Loan5"/>
      <sheetName val="S_Loan5"/>
      <sheetName val="C_Interco-Unrealised_profit5"/>
      <sheetName val="C_Segment5"/>
      <sheetName val="Tax_Loss_carried_forward5"/>
      <sheetName val="C_EPS5"/>
      <sheetName val="C_Associates5"/>
      <sheetName val="C_Phu_Hoang_Anh5"/>
      <sheetName val="C_An_Tien5"/>
      <sheetName val="C_Me_Kong5"/>
      <sheetName val="C_Translation_reserve-Bangkok5"/>
      <sheetName val="C_Translation_reserve-Attopeu5"/>
      <sheetName val="Gw_TR5"/>
      <sheetName val="Gw_GM5"/>
      <sheetName val="Gw_AT5"/>
      <sheetName val="Gw_MT5"/>
      <sheetName val="C_Commitments5"/>
      <sheetName val="EB_Sal093"/>
      <sheetName val="DAMNEN_KHONG_HC4"/>
      <sheetName val="DAM_NEN_HC4"/>
      <sheetName val="Other_Note-20084"/>
      <sheetName val="MTO_REV_2(ARMOR)4"/>
      <sheetName val="truc_tiep4"/>
      <sheetName val="TH_VL,_NC,_DDH��Than��huoc5"/>
      <sheetName val="PHÚC_THĂNG_LONG3"/>
      <sheetName val="LKVL-CK_HT-GD14"/>
      <sheetName val="CHU_NHIEM4"/>
      <sheetName val="kinh_ph?_XD5"/>
      <sheetName val="kinh_ph__XD5"/>
      <sheetName val="TONG_x005f_x000b_E3p_5"/>
      <sheetName val="T_x005f_x0008_PDMoi__(2)5"/>
      <sheetName val="vanchuyen_T_x005f_x0003_5"/>
      <sheetName val="CHITIET_VL_NC_x005f_x001f_TT__1p5"/>
      <sheetName val="CHI_x005f_x0014_IET_VL__x005f_x000e_C_TT_35"/>
      <sheetName val="dongia__x005f_x001f_2_5"/>
      <sheetName val="BANG_KL4"/>
      <sheetName val="TONG_x005f_x005f_x005f_x000b_E3p_5"/>
      <sheetName val="T_x005f_x005f_x005f_x0008_PDMoi__(2)5"/>
      <sheetName val="vanchuyen_T_x005f_x005f_x005f_x0003_5"/>
      <sheetName val="CHITIET_VL_NC_x005f_x005f_x005f_x001f_TT__6"/>
      <sheetName val="CHI_x005f_x005f_x005f_x0014_IET_VL__x005f_x005f_5"/>
      <sheetName val="dongia__x005f_x005f_x005f_x001f_2_5"/>
      <sheetName val="vanchuyen_T_x005f_x005f_x005f_x005f_x005f_x005f_5"/>
      <sheetName val="CHITIET_VL_NC_x005f_x005f_x005f_x005f_x0055"/>
      <sheetName val="dongia__x005f_x005f_x005f_x005f_x005f_x005f_x0015"/>
      <sheetName val="H5_-_TR4"/>
      <sheetName val="H4_Movement_by_entity4"/>
      <sheetName val="[Tam_xls]lam_m/i4"/>
      <sheetName val="[Tam_xls][Tam_xls]lam_m/i7"/>
      <sheetName val="Du_lieu_data4"/>
      <sheetName val="Phí_BH4"/>
      <sheetName val="Product_list4"/>
      <sheetName val="[Tam_xls][Tam_xls][Tam_xls]lam4"/>
      <sheetName val="Du_lieu4"/>
      <sheetName val="_Tam_xls_lam_m_i4"/>
      <sheetName val="_Tam_xls__Tam_xls_lam_m_i4"/>
      <sheetName val="CHITIET_VL_NC_x005f_x001f_TT__14"/>
      <sheetName val="CHITIET_VL_NC_x005f_x005f_x005f4"/>
      <sheetName val="_Tam_xls__Tam_xls__Tam_xls_lam4"/>
      <sheetName val="CHI_x005f_x0014_IET_VL__x4"/>
      <sheetName val="vanchuyen_T_x005f_x005f_x4"/>
      <sheetName val="dongia__x005f_x005f_x001f4"/>
      <sheetName val="Drop_box3"/>
      <sheetName val="Dữ_liệu3"/>
      <sheetName val="CD_CT3"/>
      <sheetName val="Dinh_nghia3"/>
      <sheetName val="Sal_update3"/>
      <sheetName val="STAFF_20073"/>
      <sheetName val="Thanh_toan4"/>
      <sheetName val="CT_-THVLNC4"/>
      <sheetName val="D_chau3"/>
      <sheetName val="Gia_VL_(QII-2006)3"/>
      <sheetName val="단면_(2)3"/>
      <sheetName val="Nhap_VT_oto3"/>
      <sheetName val="OPERATING_HEAD3"/>
      <sheetName val="ocean_voyage3"/>
      <sheetName val="SRP_FH3"/>
      <sheetName val="ｾｸﾞﾒﾝﾄ6-3-2_データ3"/>
      <sheetName val="MTO_REV_03"/>
      <sheetName val="Chi_phi_van_chuyen3"/>
      <sheetName val="Tro_giup3"/>
      <sheetName val="Gia_giao_VL_den_HT3"/>
      <sheetName val="Chenh_lech_vat_tu3"/>
      <sheetName val="Gia_VL_den_HT3"/>
      <sheetName val="dongia__x005f_x005f_x005f_x005f_x005f_x005f_x0053"/>
      <sheetName val="????HPI_7?CR??3"/>
      <sheetName val="Form_+_chart_BC_93KI_1QFC3"/>
      <sheetName val="FX_FWD_KS3"/>
      <sheetName val="Chiet_tinh_dz223"/>
      <sheetName val="Chiet_tinh_dz353"/>
      <sheetName val="Ｍss_４Ｒ要員3"/>
      <sheetName val="TS_Report-Production_KYOSHIN3"/>
      <sheetName val="Chú_ý3"/>
      <sheetName val="Bảng_Giá3"/>
      <sheetName val="Nluc_KTFA(Khong_Có_KPY)3"/>
      <sheetName val="Huong_Dan3"/>
      <sheetName val="AV_Ha_the3"/>
      <sheetName val="Don_gia_chi_tiet3"/>
      <sheetName val="Gia_tri_vat_tu3"/>
      <sheetName val="Luong_NC3"/>
      <sheetName val="NS_BTN3"/>
      <sheetName val="Tong_hop_vat_tu3"/>
      <sheetName val="Gia_CM3"/>
      <sheetName val="Dau_Vao3"/>
      <sheetName val="PT_VT3"/>
      <sheetName val="DG_BS3"/>
      <sheetName val="Bu_NLieu3"/>
      <sheetName val="CL_Vat_lieu3"/>
      <sheetName val="DT_CT3"/>
      <sheetName val="CP_XD_Duong3"/>
      <sheetName val="Bia_ngan3"/>
      <sheetName val="Bia_du_toan3"/>
      <sheetName val="TH_3"/>
      <sheetName val="TONG_HO©êb3"/>
      <sheetName val="TH_VL,_NC,3"/>
      <sheetName val="TONG_HO©êb_x005f_x0000__x005f_x0000__x0013"/>
      <sheetName val="TH_VL,_NC,_x005f_x0000_DDHT_Thanhphu3"/>
      <sheetName val="M09_khong_co3"/>
      <sheetName val="M11_khong_co3"/>
      <sheetName val="M14_1_KO_QNCACY3"/>
      <sheetName val="M14_2_QNCA3"/>
      <sheetName val="M15_2_QNCACY3"/>
      <sheetName val="M15_1_KO_QNCACY3"/>
      <sheetName val="M16_1_ĐKBĐ3"/>
      <sheetName val="16_2_ĐTĐ_ko_có3"/>
      <sheetName val="Data_Reference3"/>
      <sheetName val="NHAT_KY_11_THANG3"/>
      <sheetName val="0_Data_new3"/>
      <sheetName val="Sheet1_3"/>
      <sheetName val="9_93"/>
      <sheetName val="10_93"/>
      <sheetName val="0_Data3"/>
      <sheetName val="VCV_BE-TONG4"/>
      <sheetName val="CHITIET_VL_NC_x005f4"/>
      <sheetName val="vanchuyen_T_x4"/>
      <sheetName val="dongia__x001f4"/>
      <sheetName val="DG-Don_vi3"/>
      <sheetName val="B__phan_tich_k_luong_cong_cap3"/>
      <sheetName val="[Tam_xls][Tam_xls]lam_m/i8"/>
      <sheetName val="Tien_Luong3"/>
      <sheetName val="TONGKE3p_7"/>
      <sheetName val="DON_GIA7"/>
      <sheetName val="TONG_HOP_VL-NC7"/>
      <sheetName val="CHITIET_VL-NC-TT_-1p7"/>
      <sheetName val="TONG_HOP_VL-NC_TT7"/>
      <sheetName val="KPVC-BD_7"/>
      <sheetName val="CHITIET_VL-NC-TT-3p7"/>
      <sheetName val="CHITIET_VL-NC7"/>
      <sheetName val="THPDMoi__(2)7"/>
      <sheetName val="t-h_HA_THE7"/>
      <sheetName val="TH_VL,_NC,_DDHT_Thanhphuoc7"/>
      <sheetName val="dongia_(2)7"/>
      <sheetName val="TH_XL7"/>
      <sheetName val="vanchuyen_TC7"/>
      <sheetName val="CHITIET_VL_NC7"/>
      <sheetName val="dongia__2_7"/>
      <sheetName val="TONG_HOP_VL_NC7"/>
      <sheetName val="CHITIET_VL_NC_TT__1p7"/>
      <sheetName val="TONG_HOP_VL_NC_TT7"/>
      <sheetName val="KPVC_BD_7"/>
      <sheetName val="CHITIET_VL_NC_TT_3p7"/>
      <sheetName val="THPDMoi___2_7"/>
      <sheetName val="t_h_HA_THE7"/>
      <sheetName val="TH_VL__NC__DDHT_Thanhphuoc7"/>
      <sheetName val="general_requirements6"/>
      <sheetName val="CT_Thang_Mo6"/>
      <sheetName val="CT__PL6"/>
      <sheetName val="KPVÿÿBD_6"/>
      <sheetName val="TH_VL,_NC,_DDHÿÿThanÿÿhuoc7"/>
      <sheetName val="kinh_phí_XD6"/>
      <sheetName val="Bang_gia_tong_hop6"/>
      <sheetName val="12_th_20085"/>
      <sheetName val="T_Tinh5"/>
      <sheetName val="Thuc_thanh5"/>
      <sheetName val="Export_Table4"/>
      <sheetName val="CHITIET_VL-NC-TT1p4"/>
      <sheetName val="S_A56"/>
      <sheetName val="Trich_quy6"/>
      <sheetName val="S_BS6"/>
      <sheetName val="S_FA_6"/>
      <sheetName val="S_RPT-bal6"/>
      <sheetName val="S_RPT-tran6"/>
      <sheetName val="C_RPT-trans6"/>
      <sheetName val="C_RPT-bal6"/>
      <sheetName val="Lai_lo_dau_tu6"/>
      <sheetName val="DC_sai_soat_096"/>
      <sheetName val="S_WTB6"/>
      <sheetName val="S_Note6"/>
      <sheetName val="C_FA6"/>
      <sheetName val="For_FS_presentation6"/>
      <sheetName val="S_FS6"/>
      <sheetName val="ĐC_Bo_sung6"/>
      <sheetName val="C_A56"/>
      <sheetName val="C_FS6"/>
      <sheetName val="S_RE6"/>
      <sheetName val="FS_by_entity6"/>
      <sheetName val="C_RE6"/>
      <sheetName val="S_CIT6"/>
      <sheetName val="C_WTB6"/>
      <sheetName val="C_CIT6"/>
      <sheetName val="C_Note6"/>
      <sheetName val="Tax_loss6"/>
      <sheetName val="C_Interco-bal6"/>
      <sheetName val="C_Interco-trans6"/>
      <sheetName val="C_Loan6"/>
      <sheetName val="S_Loan6"/>
      <sheetName val="C_Interco-Unrealised_profit6"/>
      <sheetName val="C_Segment6"/>
      <sheetName val="Tax_Loss_carried_forward6"/>
      <sheetName val="C_EPS6"/>
      <sheetName val="C_Associates6"/>
      <sheetName val="C_Phu_Hoang_Anh6"/>
      <sheetName val="C_An_Tien6"/>
      <sheetName val="C_Me_Kong6"/>
      <sheetName val="C_Translation_reserve-Bangkok6"/>
      <sheetName val="C_Translation_reserve-Attopeu6"/>
      <sheetName val="Gw_TR6"/>
      <sheetName val="Gw_GM6"/>
      <sheetName val="Gw_AT6"/>
      <sheetName val="Gw_MT6"/>
      <sheetName val="C_Commitments6"/>
      <sheetName val="EB_Sal094"/>
      <sheetName val="DAMNEN_KHONG_HC5"/>
      <sheetName val="DAM_NEN_HC5"/>
      <sheetName val="Other_Note-20085"/>
      <sheetName val="MTO_REV_2(ARMOR)5"/>
      <sheetName val="truc_tiep5"/>
      <sheetName val="TH_VL,_NC,_DDH��Than��huoc6"/>
      <sheetName val="PHÚC_THĂNG_LONG4"/>
      <sheetName val="LKVL-CK_HT-GD15"/>
      <sheetName val="CHU_NHIEM5"/>
      <sheetName val="kinh_ph?_XD6"/>
      <sheetName val="kinh_ph__XD6"/>
      <sheetName val="TONG_x005f_x000b_E3p_6"/>
      <sheetName val="T_x005f_x0008_PDMoi__(2)6"/>
      <sheetName val="vanchuyen_T_x005f_x0003_6"/>
      <sheetName val="CHITIET_VL_NC_x005f_x001f_TT__1p6"/>
      <sheetName val="CHI_x005f_x0014_IET_VL__x005f_x000e_C_TT_36"/>
      <sheetName val="dongia__x005f_x001f_2_6"/>
      <sheetName val="BANG_KL5"/>
      <sheetName val="TONG_x005f_x005f_x005f_x000b_E3p_6"/>
      <sheetName val="T_x005f_x005f_x005f_x0008_PDMoi__(2)6"/>
      <sheetName val="vanchuyen_T_x005f_x005f_x005f_x0003_6"/>
      <sheetName val="CHITIET_VL_NC_x005f_x005f_x005f_x001f_TT__7"/>
      <sheetName val="CHI_x005f_x005f_x005f_x0014_IET_VL__x005f_x005f_6"/>
      <sheetName val="dongia__x005f_x005f_x005f_x001f_2_6"/>
      <sheetName val="vanchuyen_T_x005f_x005f_x005f_x005f_x005f_x005f_6"/>
      <sheetName val="CHITIET_VL_NC_x005f_x005f_x005f_x005f_x0056"/>
      <sheetName val="dongia__x005f_x005f_x005f_x005f_x005f_x005f_x0016"/>
      <sheetName val="H5_-_TR5"/>
      <sheetName val="H4_Movement_by_entity5"/>
      <sheetName val="[Tam_xls]lam_m/i5"/>
      <sheetName val="[Tam_xls][Tam_xls]lam_m/i9"/>
      <sheetName val="Du_lieu_data5"/>
      <sheetName val="Phí_BH5"/>
      <sheetName val="Product_list5"/>
      <sheetName val="[Tam_xls][Tam_xls][Tam_xls]lam5"/>
      <sheetName val="Du_lieu5"/>
      <sheetName val="_Tam_xls_lam_m_i5"/>
      <sheetName val="_Tam_xls__Tam_xls_lam_m_i5"/>
      <sheetName val="CHITIET_VL_NC_x005f_x001f_TT__15"/>
      <sheetName val="CHITIET_VL_NC_x005f_x005f_x005f5"/>
      <sheetName val="_Tam_xls__Tam_xls__Tam_xls_lam5"/>
      <sheetName val="CHI_x005f_x0014_IET_VL__x5"/>
      <sheetName val="vanchuyen_T_x005f_x005f_x5"/>
      <sheetName val="dongia__x005f_x005f_x001f5"/>
      <sheetName val="Drop_box4"/>
      <sheetName val="Dữ_liệu4"/>
      <sheetName val="CD_CT4"/>
      <sheetName val="Dinh_nghia4"/>
      <sheetName val="Sal_update4"/>
      <sheetName val="STAFF_20074"/>
      <sheetName val="Thanh_toan5"/>
      <sheetName val="CT_-THVLNC5"/>
      <sheetName val="D_chau4"/>
      <sheetName val="Gia_VL_(QII-2006)4"/>
      <sheetName val="단면_(2)4"/>
      <sheetName val="Nhap_VT_oto4"/>
      <sheetName val="OPERATING_HEAD4"/>
      <sheetName val="ocean_voyage4"/>
      <sheetName val="SRP_FH4"/>
      <sheetName val="ｾｸﾞﾒﾝﾄ6-3-2_データ4"/>
      <sheetName val="MTO_REV_04"/>
      <sheetName val="Chi_phi_van_chuyen4"/>
      <sheetName val="Tro_giup4"/>
      <sheetName val="Gia_giao_VL_den_HT4"/>
      <sheetName val="Chenh_lech_vat_tu4"/>
      <sheetName val="Gia_VL_den_HT4"/>
      <sheetName val="dongia__x005f_x005f_x005f_x005f_x005f_x005f_x0054"/>
      <sheetName val="????HPI_7?CR??4"/>
      <sheetName val="Form_+_chart_BC_93KI_1QFC4"/>
      <sheetName val="FX_FWD_KS4"/>
      <sheetName val="Chiet_tinh_dz224"/>
      <sheetName val="Chiet_tinh_dz354"/>
      <sheetName val="Ｍss_４Ｒ要員4"/>
      <sheetName val="TS_Report-Production_KYOSHIN4"/>
      <sheetName val="Chú_ý4"/>
      <sheetName val="Bảng_Giá4"/>
      <sheetName val="Nluc_KTFA(Khong_Có_KPY)4"/>
      <sheetName val="Huong_Dan4"/>
      <sheetName val="AV_Ha_the4"/>
      <sheetName val="Don_gia_chi_tiet4"/>
      <sheetName val="Gia_tri_vat_tu4"/>
      <sheetName val="Luong_NC4"/>
      <sheetName val="NS_BTN4"/>
      <sheetName val="Tong_hop_vat_tu4"/>
      <sheetName val="Gia_CM4"/>
      <sheetName val="Dau_Vao4"/>
      <sheetName val="PT_VT4"/>
      <sheetName val="DG_BS4"/>
      <sheetName val="Bu_NLieu4"/>
      <sheetName val="CL_Vat_lieu4"/>
      <sheetName val="DT_CT4"/>
      <sheetName val="CP_XD_Duong4"/>
      <sheetName val="Bia_ngan4"/>
      <sheetName val="Bia_du_toan4"/>
      <sheetName val="TH_4"/>
      <sheetName val="TONG_HO©êb4"/>
      <sheetName val="TH_VL,_NC,4"/>
      <sheetName val="TONG_HO©êb_x005f_x0000__x005f_x0000__x0015"/>
      <sheetName val="TH_VL,_NC,_x005f_x0000_DDHT_Thanhphu4"/>
      <sheetName val="M09_khong_co4"/>
      <sheetName val="M11_khong_co4"/>
      <sheetName val="M14_1_KO_QNCACY4"/>
      <sheetName val="M14_2_QNCA4"/>
      <sheetName val="M15_2_QNCACY4"/>
      <sheetName val="M15_1_KO_QNCACY4"/>
      <sheetName val="M16_1_ĐKBĐ4"/>
      <sheetName val="16_2_ĐTĐ_ko_có4"/>
      <sheetName val="Data_Reference4"/>
      <sheetName val="NHAT_KY_11_THANG4"/>
      <sheetName val="0_Data_new4"/>
      <sheetName val="Sheet1_4"/>
      <sheetName val="9_94"/>
      <sheetName val="10_94"/>
      <sheetName val="0_Data4"/>
      <sheetName val="VCV_BE-TONG5"/>
      <sheetName val="CHITIET_VL_NC_x005f5"/>
      <sheetName val="vanchuyen_T_x5"/>
      <sheetName val="dongia__x001f5"/>
      <sheetName val="DG-Don_vi4"/>
      <sheetName val="B__phan_tich_k_luong_cong_cap4"/>
      <sheetName val="[Tam_xls][Tam_xls]lam_m/i10"/>
      <sheetName val="Tien_Luong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refreshError="1"/>
      <sheetData sheetId="121"/>
      <sheetData sheetId="122"/>
      <sheetData sheetId="123"/>
      <sheetData sheetId="124" refreshError="1"/>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sheetData sheetId="263"/>
      <sheetData sheetId="264"/>
      <sheetData sheetId="265"/>
      <sheetData sheetId="266"/>
      <sheetData sheetId="267"/>
      <sheetData sheetId="268"/>
      <sheetData sheetId="269"/>
      <sheetData sheetId="270" refreshError="1"/>
      <sheetData sheetId="271" refreshError="1"/>
      <sheetData sheetId="272" refreshError="1"/>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 sheetId="311" refreshError="1"/>
      <sheetData sheetId="312" refreshError="1"/>
      <sheetData sheetId="313" refreshError="1"/>
      <sheetData sheetId="314"/>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sheetData sheetId="548"/>
      <sheetData sheetId="549"/>
      <sheetData sheetId="550"/>
      <sheetData sheetId="551"/>
      <sheetData sheetId="552"/>
      <sheetData sheetId="553"/>
      <sheetData sheetId="554"/>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refreshError="1"/>
      <sheetData sheetId="618" refreshError="1"/>
      <sheetData sheetId="619" refreshError="1"/>
      <sheetData sheetId="620"/>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sheetData sheetId="67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sheetData sheetId="869"/>
      <sheetData sheetId="870"/>
      <sheetData sheetId="871"/>
      <sheetData sheetId="872"/>
      <sheetData sheetId="873"/>
      <sheetData sheetId="874"/>
      <sheetData sheetId="875"/>
      <sheetData sheetId="876"/>
      <sheetData sheetId="877"/>
      <sheetData sheetId="878"/>
      <sheetData sheetId="879"/>
      <sheetData sheetId="880" refreshError="1"/>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refreshError="1"/>
      <sheetData sheetId="903"/>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sheetData sheetId="941" refreshError="1"/>
      <sheetData sheetId="942" refreshError="1"/>
      <sheetData sheetId="943" refreshError="1"/>
      <sheetData sheetId="944"/>
      <sheetData sheetId="945"/>
      <sheetData sheetId="946"/>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sheetData sheetId="980" refreshError="1"/>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sheetName val="GIAVLIEU"/>
      <sheetName val="XM"/>
      <sheetName val="NC"/>
      <sheetName val="LINHTINH"/>
      <sheetName val="PTDG"/>
      <sheetName val="PHAN-CAU"/>
      <sheetName val="TONGHOP1"/>
      <sheetName val="TT"/>
      <sheetName val="Sheet1"/>
      <sheetName val="chitimc"/>
    </sheetNames>
    <sheetDataSet>
      <sheetData sheetId="0"/>
      <sheetData sheetId="1">
        <row r="41">
          <cell r="M41">
            <v>4761111.4773485707</v>
          </cell>
        </row>
        <row r="51">
          <cell r="M51">
            <v>42325320.399999991</v>
          </cell>
        </row>
        <row r="67">
          <cell r="M67">
            <v>550000</v>
          </cell>
        </row>
        <row r="70">
          <cell r="M70">
            <v>4545454.5454545449</v>
          </cell>
        </row>
      </sheetData>
      <sheetData sheetId="2"/>
      <sheetData sheetId="3"/>
      <sheetData sheetId="4"/>
      <sheetData sheetId="5"/>
      <sheetData sheetId="6"/>
      <sheetData sheetId="7"/>
      <sheetData sheetId="8"/>
      <sheetData sheetId="9"/>
      <sheetData sheetId="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KE-HT"/>
      <sheetName val="LKVL-CK-HT-GD1"/>
      <sheetName val="DON GIA"/>
      <sheetName val="GIAVLIEU"/>
    </sheetNames>
    <sheetDataSet>
      <sheetData sheetId="0"/>
      <sheetData sheetId="1">
        <row r="4">
          <cell r="A4" t="str">
            <v>( GIAI ÑOAÏN 1 )</v>
          </cell>
        </row>
      </sheetData>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TT DZ35"/>
      <sheetName val="dongia (2)"/>
      <sheetName val="gtrinh"/>
      <sheetName val="lam-moi"/>
      <sheetName val="chitiet"/>
      <sheetName val="giathanh1"/>
      <sheetName val="DONGIA"/>
      <sheetName val="thao-go"/>
      <sheetName val="#REF"/>
      <sheetName val="TH XL"/>
      <sheetName val="VC"/>
      <sheetName val="Tiepdia"/>
      <sheetName val="CHITIET VL-NC"/>
      <sheetName val="KH-Q1,Q2,01"/>
      <sheetName val="TT"/>
      <sheetName val="NV02-A"/>
      <sheetName val="gvl"/>
      <sheetName val="XL4Poppy"/>
      <sheetName val="Phan tho"/>
      <sheetName val="LKVL-CK-HT-GD1"/>
      <sheetName val="TONGKE-HT"/>
      <sheetName val="PT"/>
      <sheetName val="Dinh nghia"/>
      <sheetName val="TNHC"/>
      <sheetName val="TH-XL"/>
      <sheetName val="dtxl"/>
      <sheetName val="CHITIET VL-NCHT1 (2)"/>
      <sheetName val="TONGKE3p "/>
      <sheetName val="TDTKP"/>
      <sheetName val="TinhToan"/>
      <sheetName val="VL"/>
      <sheetName val="TN"/>
      <sheetName val="ND"/>
      <sheetName val="MTL$-INTER"/>
      <sheetName val="DK-KH"/>
      <sheetName val="Gia vat tu"/>
      <sheetName val="Bang khoi luong"/>
      <sheetName val="TONGKE1P"/>
      <sheetName val="chitimc"/>
      <sheetName val="TNHCHINH"/>
      <sheetName val="Tke"/>
      <sheetName val="MAHANG"/>
      <sheetName val="Chiet tinh dz35"/>
      <sheetName val="OF-REZ01"/>
      <sheetName val="Centrum"/>
      <sheetName val="OF-Dysponent"/>
      <sheetName val="KategoriaNal"/>
      <sheetName val="Konto"/>
      <sheetName val="OF-Konto analityczne"/>
      <sheetName val="OF-KRST"/>
      <sheetName val="KWOROD"/>
      <sheetName val="OF-Projekty wydzielone"/>
      <sheetName val="STRONA"/>
      <sheetName val="SYSTEM"/>
      <sheetName val="TRANS"/>
      <sheetName val="OF-Typ operacji"/>
      <sheetName val="Waluta"/>
      <sheetName val="OF-Kod wyróżnika"/>
      <sheetName val="ZDAROD"/>
      <sheetName val="Bang chiet tinh TBA"/>
      <sheetName val="Chiet tinh DZ 22"/>
      <sheetName val="CT Thang Mo"/>
      <sheetName val="TH kinh phi"/>
      <sheetName val="TH vat tu"/>
      <sheetName val="BXLDL"/>
      <sheetName val="TRIAL BAL"/>
      <sheetName val="SUMMARY"/>
      <sheetName val="Chiet tinh dz22"/>
      <sheetName val="JV Form"/>
      <sheetName val="건설중인자산(기타)"/>
      <sheetName val="Tong_gia"/>
      <sheetName val="Chi_tiet_gia"/>
      <sheetName val="KL_dao_Lap_dat"/>
      <sheetName val="THKP_don_gia_chao"/>
      <sheetName val="VL_NC_M_XL_khac"/>
      <sheetName val="BT_cot_thep"/>
      <sheetName val="KL_cot_thep"/>
      <sheetName val="XL4Poppy (2)"/>
      <sheetName val="XL4Poppy (3)"/>
      <sheetName val="XL4Poppy (4)"/>
      <sheetName val="XL4Poppy (5)"/>
      <sheetName val="Du_lieu"/>
      <sheetName val="Tong hop "/>
      <sheetName val="DToan Dien"/>
      <sheetName val="Chiet tinh Dien"/>
      <sheetName val="mong tru"/>
      <sheetName val="VChuyen"/>
      <sheetName val="TBA"/>
      <sheetName val="TH"/>
      <sheetName val="DZ"/>
      <sheetName val="Chiet tinh cot, day"/>
      <sheetName val="Chiet Tinh mong"/>
      <sheetName val="Thep"/>
      <sheetName val="Thep, BT mong"/>
      <sheetName val="TN + DB"/>
      <sheetName val="Cap phoi BT"/>
      <sheetName val="Sheet2"/>
      <sheetName val="TH VL, NC, DDHT Thanhphuoc"/>
      <sheetName val="LEGEND"/>
      <sheetName val="BGTotal"/>
      <sheetName val="menu"/>
      <sheetName val="SPS"/>
      <sheetName val="Dthu"/>
      <sheetName val="dongia_(2)"/>
      <sheetName val="TH_XL"/>
      <sheetName val="CHITIET_VL-NC"/>
      <sheetName val="TT_DZ35"/>
      <sheetName val="Phan_tho"/>
      <sheetName val="Dinh_nghia"/>
      <sheetName val="CT_Thang_Mo"/>
      <sheetName val="CHITIET_VL-NCHT1_(2)"/>
      <sheetName val="TONGKE3p_"/>
      <sheetName val="Gia_vat_tu"/>
      <sheetName val="TH_kinh_phi"/>
      <sheetName val="TH_vat_tu"/>
      <sheetName val="Chiet_tinh_dz35"/>
      <sheetName val="Gia_thau_Gui_A"/>
      <sheetName val="DBACT01"/>
      <sheetName val="FS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P"/>
      <sheetName val="GIAVLIEU"/>
      <sheetName val="Sheet3"/>
    </sheetNames>
    <sheetDataSet>
      <sheetData sheetId="0"/>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P"/>
      <sheetName val="MTP1"/>
      <sheetName val="1VT"/>
      <sheetName val="1NC"/>
      <sheetName val="Sheet1"/>
      <sheetName val="NHOMVTU"/>
      <sheetName val="MTP_OLD"/>
      <sheetName val="dongia (2)"/>
      <sheetName val="giathanh1"/>
      <sheetName val="gtrinh"/>
      <sheetName val="lam-moi"/>
      <sheetName val="chitiet"/>
      <sheetName val="DONGIA"/>
      <sheetName val="thao-go"/>
      <sheetName val="DG"/>
      <sheetName val="#REF"/>
      <sheetName val="TH XL"/>
      <sheetName val="VC"/>
      <sheetName val="Tiepdia"/>
      <sheetName val="CHITIET VL-NC"/>
      <sheetName val="SA2"/>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T"/>
      <sheetName val="NC"/>
      <sheetName val="MTP"/>
    </sheetNames>
    <sheetDataSet>
      <sheetData sheetId="0"/>
      <sheetData sheetId="1"/>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MKH"/>
      <sheetName val="DMVT"/>
      <sheetName val="NHAT KY"/>
      <sheetName val="CDTK"/>
      <sheetName val="BC-KQKD"/>
      <sheetName val="KQKD"/>
      <sheetName val="LCTT-TT"/>
      <sheetName val="CDKT-Taisan"/>
      <sheetName val="CDKT-Nguonvon"/>
      <sheetName val="CDKT-Ngoaibang"/>
      <sheetName val="1281"/>
      <sheetName val="1311"/>
      <sheetName val="1388"/>
      <sheetName val="1411"/>
      <sheetName val="1421"/>
      <sheetName val="TK 1421"/>
      <sheetName val="1441"/>
      <sheetName val="211"/>
      <sheetName val="3111"/>
      <sheetName val="3151"/>
      <sheetName val="TK 2421"/>
      <sheetName val="3311"/>
      <sheetName val="3351"/>
      <sheetName val="TINH LAI VAY"/>
      <sheetName val="3387"/>
      <sheetName val="3388"/>
      <sheetName val="3411"/>
      <sheetName val="3421"/>
      <sheetName val="3441"/>
      <sheetName val="XNT-HH"/>
      <sheetName val="XNT-CCDC"/>
      <sheetName val="CT 411"/>
      <sheetName val="UOC CP MB"/>
      <sheetName val="BB KIEM KE HH"/>
      <sheetName val="MTP"/>
      <sheetName val="MTP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L$-INTER"/>
      <sheetName val="MTL$-TRUNCK-AG"/>
      <sheetName val="MTL$-PRODTANK-UG"/>
      <sheetName val="MTL$-PRODTANK-AG"/>
      <sheetName val="MTL$-JETTY"/>
      <sheetName val="MTL$-TRUNCK-UG"/>
      <sheetName val="XL4Poppy"/>
      <sheetName val="T.hop -T1"/>
      <sheetName val="T.Hop-T2"/>
      <sheetName val="T.Hop-T3"/>
      <sheetName val="SD1"/>
      <sheetName val="SD2"/>
      <sheetName val="SD7"/>
      <sheetName val="SD8"/>
      <sheetName val="SD9"/>
      <sheetName val="SD11"/>
      <sheetName val="SD12"/>
      <sheetName val="TVSD"/>
      <sheetName val="NC10"/>
      <sheetName val="VL10"/>
      <sheetName val="CFmay10"/>
      <sheetName val="627(10)"/>
      <sheetName val="QTNC-2002"/>
      <sheetName val="QTNC2003"/>
      <sheetName val="QTNC-Tong hop"/>
      <sheetName val="QTVT-Tong hop"/>
      <sheetName val="GTQT-Tong hop"/>
      <sheetName val="QT - Duet"/>
      <sheetName val="Sheet7"/>
      <sheetName val="Sheet8"/>
      <sheetName val="Sheet9"/>
      <sheetName val="Sheet10"/>
      <sheetName val="Sheet11"/>
      <sheetName val="Sheet12"/>
      <sheetName val="Sheet13"/>
      <sheetName val="Sheet14"/>
      <sheetName val="Sheet15"/>
      <sheetName val="Sheet16"/>
      <sheetName val="Sheet1"/>
      <sheetName val="Sheet2"/>
      <sheetName val="Sheet3"/>
      <sheetName val="Sheet4"/>
      <sheetName val="Cong cu dung cu"/>
      <sheetName val="Kiem ke Quy"/>
      <sheetName val="Kiem ke TSCD"/>
      <sheetName val="vat tu"/>
      <sheetName val="Cong trinh do dang 2002"/>
      <sheetName val="Sheet6"/>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00000000"/>
      <sheetName val="Gia VL"/>
      <sheetName val="Bang gia ca may"/>
      <sheetName val="Bang luong CB"/>
      <sheetName val="Bang P.tich CT"/>
      <sheetName val="D.toan chi tiet"/>
      <sheetName val="Bang TH Dtoan"/>
      <sheetName val="XXXXXXXX"/>
      <sheetName val="Sheet5"/>
      <sheetName val="KL DUONG DC L = 90m"/>
      <sheetName val="T1"/>
      <sheetName val="BThaut"/>
      <sheetName val="TH"/>
      <sheetName val="KLT"/>
      <sheetName val="QT"/>
      <sheetName val="KL tt"/>
      <sheetName val="Giam"/>
      <sheetName val="XL4Test5"/>
      <sheetName val="CN"/>
      <sheetName val="Capphoivua"/>
      <sheetName val="cau"/>
      <sheetName val="cong"/>
      <sheetName val="nhua"/>
      <sheetName val="chitiet"/>
      <sheetName val="DuThauSuaLoi"/>
      <sheetName val="TongHopSuaLoi"/>
      <sheetName val="GT"/>
      <sheetName val="tienluong"/>
      <sheetName val="Sua (2)"/>
      <sheetName val="Sua"/>
      <sheetName val="DGKSDA"/>
      <sheetName val="TH_BVTC"/>
      <sheetName val="BVTC"/>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KLMAY"/>
      <sheetName val="long-xe"/>
      <sheetName val="hoa"/>
      <sheetName val="viet"/>
      <sheetName val="hung"/>
      <sheetName val="tuan"/>
      <sheetName val="dai"/>
      <sheetName val="truong"/>
      <sheetName val="cuong"/>
      <sheetName val="thanh-bx"/>
      <sheetName val="minh-bl"/>
      <sheetName val="kh-hd"/>
      <sheetName val="binh"/>
      <sheetName val="cung"/>
      <sheetName val="chien"/>
      <sheetName val="chien (2)"/>
      <sheetName val="chien (3)"/>
      <sheetName val="xa"/>
      <sheetName val="huy"/>
      <sheetName val="thuan"/>
      <sheetName val="thang"/>
      <sheetName val="dong"/>
      <sheetName val="thai"/>
      <sheetName val="ngoc"/>
      <sheetName val="hien"/>
      <sheetName val="long"/>
      <sheetName val="phuong"/>
      <sheetName val="kieu"/>
      <sheetName val="thucong1"/>
      <sheetName val="Thucong2"/>
      <sheetName val="tong hop"/>
      <sheetName val="phan tich DG"/>
      <sheetName val="gia vat lieu"/>
      <sheetName val="gia xe may"/>
      <sheetName val="gia nhan cong"/>
      <sheetName val="Bang TH Dtman"/>
      <sheetName val="TH theo tinh"/>
      <sheetName val="TH theo hang muc"/>
      <sheetName val="Quang Tri"/>
      <sheetName val="TTHue"/>
      <sheetName val="Da Nang"/>
      <sheetName val="Quang Nam"/>
      <sheetName val="Quang Ngai"/>
      <sheetName val="TH DH-QN"/>
      <sheetName val="KP HD"/>
      <sheetName val="DB HD"/>
      <sheetName val="KM"/>
      <sheetName val="KHOANMUC"/>
      <sheetName val="QTNC"/>
      <sheetName val="CPQL"/>
      <sheetName val="SANLUONG"/>
      <sheetName val="SSCP-SL"/>
      <sheetName val="CPSX"/>
      <sheetName val="KQKD"/>
      <sheetName val="CDSL (2)"/>
      <sheetName val="T9-2004"/>
      <sheetName val="T9-MD1"/>
      <sheetName val="T10-2004"/>
      <sheetName val="T10-MD1"/>
      <sheetName val="T11-2004"/>
      <sheetName val="T11-MD1"/>
      <sheetName val="T12-2004"/>
      <sheetName val="T12-MD1"/>
      <sheetName val="TH du toan "/>
      <sheetName val="Du toan "/>
      <sheetName val="C.Tinh"/>
      <sheetName val="TK_cap"/>
      <sheetName val="HDGK-02"/>
      <sheetName val="HDGK-03"/>
      <sheetName val="HDGK-06"/>
      <sheetName val="Cover"/>
      <sheetName val="Explain"/>
      <sheetName val="General"/>
      <sheetName val="General (2)"/>
      <sheetName val="Detail price"/>
      <sheetName val="Material"/>
      <sheetName val="Machinery"/>
      <sheetName val="Material (2)"/>
      <sheetName val="Machinery (2)"/>
      <sheetName val="HDGK-D3"/>
      <sheetName val="TLGK-D3"/>
      <sheetName val="TLSon"/>
      <sheetName val="HDGK"/>
      <sheetName val="DTTC"/>
      <sheetName val="Xuong KCT"/>
      <sheetName val="HDGK-Xuong KCT (2)"/>
      <sheetName val="Doi CTlap"/>
      <sheetName val="Doi PCS"/>
      <sheetName val="Xuong DT"/>
      <sheetName val="MTL__INTER"/>
      <sheetName val="20% BHXH"/>
      <sheetName val="TrÝch 2%KPC§"/>
      <sheetName val="TrÝch 3% BHYT"/>
      <sheetName val="SD cac TK"/>
      <sheetName val="TK336"/>
      <sheetName val="Chart1"/>
      <sheetName val="chi tiet 131"/>
      <sheetName val="Ke chi"/>
      <sheetName val=""/>
      <sheetName val="PC"/>
      <sheetName val="Ph-Thu"/>
      <sheetName val="Ph-Thu (2)"/>
      <sheetName val="PC (2)"/>
      <sheetName val="Chart2"/>
      <sheetName val="PC (3)"/>
      <sheetName val="DTCT"/>
      <sheetName val="PTVT"/>
      <sheetName val="THDT"/>
      <sheetName val="THVT"/>
      <sheetName val="THGT"/>
      <sheetName val="ptvl0-1"/>
      <sheetName val="0-1"/>
      <sheetName val="ptvl4-5"/>
      <sheetName val="4-5"/>
      <sheetName val="ptvl3-4"/>
      <sheetName val="3-4"/>
      <sheetName val="ptvl2-3"/>
      <sheetName val="2-3"/>
      <sheetName val="vlcong"/>
      <sheetName val="ptvl1-2"/>
      <sheetName val="1-2"/>
      <sheetName val="TongHopSuaLoé"/>
      <sheetName val="Bang ke chi tiet "/>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dap dat bo phai"/>
      <sheetName val="dap btrai 3-4"/>
      <sheetName val="dap bo trai tang 1-2"/>
      <sheetName val="thep cs+dtc"/>
      <sheetName val="ha luu"/>
      <sheetName val="mai kenh(bo xung)"/>
      <sheetName val="dtran 1-2"/>
      <sheetName val="be tieu nang"/>
      <sheetName val="san sau"/>
      <sheetName val="dam chan de thuoc dap tran"/>
      <sheetName val="dtran3,7"/>
      <sheetName val="KI£M K£"/>
      <sheetName val="dt 8-12"/>
      <sheetName val="M KENH(dk)"/>
      <sheetName val="t chan"/>
      <sheetName val="cp cong va thep bp tang2-7"/>
      <sheetName val="thep cxdtran"/>
      <sheetName val="dtran13-15"/>
      <sheetName val="mtran tang 8-12"/>
      <sheetName val="cgt-bai sua chua"/>
      <sheetName val="CGT nm+dbp"/>
      <sheetName val="DC GIAO THONG DC4-DC8 "/>
      <sheetName val="CGT DTRAN DC1-3 "/>
      <sheetName val="dbtrai tang v-xi "/>
      <sheetName val="dbo trai tang12-15"/>
      <sheetName val="DT KENH DAN RA TC-GCMK"/>
      <sheetName val="T3-99"/>
      <sheetName val="T4-99"/>
      <sheetName val="T5-99"/>
      <sheetName val="T6-99"/>
      <sheetName val="T7-99"/>
      <sheetName val="T8-99"/>
      <sheetName val="T9-99"/>
      <sheetName val="T10-99"/>
      <sheetName val="T11-99"/>
      <sheetName val="T12-99"/>
      <sheetName val="5 nam (tach)"/>
      <sheetName val="5 nam (tach) (2)"/>
      <sheetName val="KH 2003"/>
      <sheetName val="10000000"/>
      <sheetName val="20000000"/>
      <sheetName val="Giao"/>
      <sheetName val="CHIET TINH"/>
      <sheetName val="Bang Gia VL"/>
      <sheetName val="Tong Hop KP"/>
      <sheetName val=" DON GIA"/>
      <sheetName val="CHIET TINH THEO KH.SAT"/>
      <sheetName val="6 T-2003"/>
      <sheetName val="T1-04"/>
      <sheetName val="T2-04 "/>
      <sheetName val="T3-04"/>
      <sheetName val="T4-04 "/>
      <sheetName val="T5-04  "/>
      <sheetName val="T6-04  "/>
      <sheetName val="QUY II"/>
      <sheetName val="QUY III"/>
      <sheetName val="5.1TB"/>
      <sheetName val="HT1"/>
      <sheetName val="5.1"/>
      <sheetName val="HT5.1"/>
      <sheetName val="DT"/>
      <sheetName val="CP"/>
      <sheetName val="BCT6"/>
      <sheetName val="bk1"/>
      <sheetName val="nk1"/>
      <sheetName val="TK133"/>
      <sheetName val="TK 136"/>
      <sheetName val="TK 138"/>
      <sheetName val="TK141"/>
      <sheetName val="TK142"/>
      <sheetName val="BK3"/>
      <sheetName val="BPBNVL"/>
      <sheetName val="TK 155"/>
      <sheetName val="TK211"/>
      <sheetName val="TK214"/>
      <sheetName val="BPBKH"/>
      <sheetName val="TK 331"/>
      <sheetName val="BPBTL"/>
      <sheetName val="TK335"/>
      <sheetName val="TK 336"/>
      <sheetName val="TK 338"/>
      <sheetName val="BK4"/>
      <sheetName val="BK5"/>
      <sheetName val="NK7 P1"/>
      <sheetName val="NK7 P2"/>
      <sheetName val="NK7 P3"/>
      <sheetName val="NKCT 8"/>
      <sheetName val="BCDPS"/>
      <sheetName val="BKXN"/>
      <sheetName val="Tokhai"/>
      <sheetName val="Tokhai (2)"/>
      <sheetName val="BKHT"/>
      <sheetName val="HT"/>
      <sheetName val="giait"/>
      <sheetName val="PLbkhh"/>
      <sheetName val="TKDC11"/>
      <sheetName val="giait (2)"/>
      <sheetName val="TH thue"/>
      <sheetName val="XN Thue"/>
      <sheetName val="BH"/>
      <sheetName val="BH (2)"/>
      <sheetName val="BTH -L"/>
      <sheetName val="SLQ3"/>
      <sheetName val="QTD1"/>
      <sheetName val="THQT"/>
      <sheetName val="THQT (2)"/>
      <sheetName val="ms2"/>
      <sheetName val="TKSDD"/>
      <sheetName val="XNthue"/>
      <sheetName val="TR"/>
      <sheetName val="KTVT"/>
      <sheetName val="ktvt2"/>
      <sheetName val="TB-D2"/>
      <sheetName val="TB-D4"/>
      <sheetName val="TB-D5"/>
      <sheetName val="QT-TSCD"/>
      <sheetName val="MTB"/>
      <sheetName val="XN CUC THUE"/>
      <sheetName val="TT-THUE"/>
      <sheetName val="GXN"/>
      <sheetName val="Gthue"/>
      <sheetName val="T.TRI"/>
      <sheetName val="thkk"/>
      <sheetName val="GTr"/>
      <sheetName val="TK01 (2)"/>
      <sheetName val="M02B"/>
      <sheetName val="TK01"/>
      <sheetName val="bk mua"/>
      <sheetName val="bk ban"/>
      <sheetName val="moi11"/>
      <sheetName val="bk moi 02"/>
      <sheetName val="bk DC"/>
      <sheetName val="bk moi03"/>
      <sheetName val="bcn (2)"/>
      <sheetName val="bcn (3)"/>
      <sheetName val="bcn T3"/>
      <sheetName val="bcnM"/>
      <sheetName val="4b-TC"/>
      <sheetName val="03-TC"/>
      <sheetName val="06-TC"/>
      <sheetName val="01-TC"/>
      <sheetName val="KHVLD"/>
      <sheetName val="11TC"/>
      <sheetName val="01-KHTC"/>
      <sheetName val="06 -TC"/>
      <sheetName val="06 -TC (2)"/>
      <sheetName val="PPLN 05-tc"/>
      <sheetName val="PPLN 05-tc (3)"/>
      <sheetName val="TH ghi so"/>
      <sheetName val="dieu chinh"/>
      <sheetName val="PPLN Q4"/>
      <sheetName val="kk"/>
      <sheetName val="PPLN 05-tc (2)"/>
      <sheetName val="01-KH"/>
      <sheetName val="PPLN Q1-04"/>
      <sheetName val="PPLN Q1-04 (2)"/>
      <sheetName val="ptgt"/>
      <sheetName val="ptgt (2)"/>
      <sheetName val="th thue dt"/>
      <sheetName val="QT SDV"/>
      <sheetName val="QTTHUE TNDN"/>
      <sheetName val="qt thue gtgt"/>
      <sheetName val="th thue gtgt"/>
      <sheetName val="TK-TDT-CP-TN"/>
      <sheetName val="pl thue"/>
      <sheetName val="QTCBH-YT"/>
      <sheetName val="BCTHXDCB"/>
      <sheetName val="DTXDCB"/>
      <sheetName val="qt chi snyt"/>
      <sheetName val="BCKPCD"/>
      <sheetName val="BCthunop BHXH"/>
      <sheetName val="BCthunop BHYT"/>
      <sheetName val="BCTH-BHXH-YT"/>
      <sheetName val="BTH TTT"/>
      <sheetName val="khai thue tndn"/>
      <sheetName val="khai thue tndn (2)"/>
      <sheetName val="sdt1"/>
      <sheetName val="dc sdu thue"/>
      <sheetName val="cac CT (2)"/>
      <sheetName val="nv"/>
      <sheetName val="m.cdkt-ts"/>
      <sheetName val="m.nv"/>
      <sheetName val="m.cac CT"/>
      <sheetName val="BC KHDT"/>
      <sheetName val="III - NV"/>
      <sheetName val="BC-SDNVKH"/>
      <sheetName val="bc nam"/>
      <sheetName val="KH TSCD"/>
      <sheetName val="KE LV"/>
      <sheetName val="KH6TH"/>
      <sheetName val="KH KHCB-QI"/>
      <sheetName val="M.QII"/>
      <sheetName val="TH2XE"/>
      <sheetName val="bcKH-SC Q3"/>
      <sheetName val="bcKH-SC Q4"/>
      <sheetName val="bcKH-SC (3)"/>
      <sheetName val="bcKK TS"/>
      <sheetName val="bcKK 2003"/>
      <sheetName val="bcKK 2004 (2)"/>
      <sheetName val="bcKK T9"/>
      <sheetName val="TKHtruoc"/>
      <sheetName val="bc SCL"/>
      <sheetName val="KHCB2003"/>
      <sheetName val="m.BC kh KhH (2)"/>
      <sheetName val="KH KHCB"/>
      <sheetName val="mKH KHCB"/>
      <sheetName val="01qtdn"/>
      <sheetName val="03"/>
      <sheetName val="04"/>
      <sheetName val="05"/>
      <sheetName val="08"/>
      <sheetName val="scl-1"/>
      <sheetName val="scl-2"/>
      <sheetName val="bc mua ts"/>
      <sheetName val="(2)"/>
      <sheetName val="bbkk"/>
      <sheetName val="131"/>
      <sheetName val="331"/>
      <sheetName val="131-2 (2)"/>
      <sheetName val="ke muaTB"/>
      <sheetName val="THCP-HD4"/>
      <sheetName val="bcqt"/>
      <sheetName val="mau c47"/>
      <sheetName val="Thang 1"/>
      <sheetName val="Thang 10"/>
      <sheetName val="KTQT-AFC"/>
      <sheetName val="KTQT-KH"/>
      <sheetName val="CLDG"/>
      <sheetName val="CLKL"/>
      <sheetName val="Bang du toan"/>
      <sheetName val="Tonghop"/>
      <sheetName val="Bu gia"/>
      <sheetName val="PT vat tu"/>
      <sheetName val="A6"/>
      <sheetName val="143"/>
      <sheetName val="161"/>
      <sheetName val="162"/>
      <sheetName val="163"/>
      <sheetName val="164"/>
      <sheetName val="171"/>
      <sheetName val="172"/>
      <sheetName val="310"/>
      <sheetName val="320"/>
      <sheetName val="330"/>
      <sheetName val="360"/>
      <sheetName val="410"/>
      <sheetName val="420"/>
      <sheetName val="500"/>
      <sheetName val="GIAO TBI"/>
      <sheetName val="BKNHAP"/>
      <sheetName val="BKX"/>
      <sheetName val="MSVT"/>
      <sheetName val="MSSP"/>
      <sheetName val="§V"/>
      <sheetName val="N-X -T"/>
      <sheetName val="TL10PH"/>
      <sheetName val="bth "/>
      <sheetName val="Khoan"/>
      <sheetName val="cvc"/>
      <sheetName val="bcl "/>
      <sheetName val="00000001"/>
      <sheetName val="00000002"/>
      <sheetName val="00000003"/>
      <sheetName val="00000004"/>
      <sheetName val="VUNGDK"/>
      <sheetName val="1380"/>
      <sheetName val="1381"/>
      <sheetName val="1382"/>
      <sheetName val="1383"/>
      <sheetName val="1384"/>
      <sheetName val="1385"/>
      <sheetName val="1387"/>
      <sheetName val="138"/>
      <sheetName val="141"/>
      <sheetName val="311-1"/>
      <sheetName val="3112"/>
      <sheetName val="3113"/>
      <sheetName val="3881-dl"/>
      <sheetName val="3882"/>
      <sheetName val="3881"/>
      <sheetName val="131-2"/>
      <sheetName val="1386"/>
      <sheetName val="131-1"/>
      <sheetName val="3882-l"/>
      <sheetName val="DTHU-T8"/>
      <sheetName val="LIET KE HANG HOA"/>
      <sheetName val="BKmua vao"/>
      <sheetName val="BKBan ra"/>
      <sheetName val="BCsudunghd"/>
      <sheetName val="TOkhaithue"/>
      <sheetName val="Vinhi-Cbi"/>
      <sheetName val="Binh-R6"/>
      <sheetName val="Binh-CBi"/>
      <sheetName val="Thu-R6"/>
      <sheetName val="To4-Thang"/>
      <sheetName val="CB,DCTN"/>
      <sheetName val="CBCNV"/>
      <sheetName val="LamThemCBCNV "/>
      <sheetName val="UL"/>
      <sheetName val="MTL$-JDTTY"/>
      <sheetName val="KL nen"/>
      <sheetName val="Gia TH"/>
      <sheetName val="TH DG giao nen"/>
      <sheetName val="Nhu cau von"/>
      <sheetName val="Gia de nghi cuoi"/>
      <sheetName val="BC QTam"/>
      <sheetName val="So sanh"/>
      <sheetName val="CP Gian tiep"/>
      <sheetName val="PT DG nen"/>
      <sheetName val="Gia may"/>
      <sheetName val="PL KH"/>
      <sheetName val="DM M theo KH, Luong"/>
      <sheetName val="Tinh M theo DM"/>
      <sheetName val="KL Tong"/>
      <sheetName val="149-2"/>
      <sheetName val="PNT-QUOT-#3"/>
      <sheetName val="COAT&amp;WRAP-QIOT-#3"/>
      <sheetName val="ESTI."/>
      <sheetName val="DI-ESTI"/>
      <sheetName val="PHATSINH"/>
      <sheetName val="BIABAO"/>
      <sheetName val="PHAN TICH VAT TU NGANG"/>
      <sheetName val="BANG DU TOAN DRC"/>
      <sheetName val="DIEN GIAI TIEN LUONG"/>
      <sheetName val="TONGKET"/>
      <sheetName val="TMINH"/>
      <sheetName val="CHIET TINH DON GIA"/>
      <sheetName val="KHOILUONG"/>
      <sheetName val="THIETBI"/>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GIAVLIEU"/>
      <sheetName val="Outlets"/>
      <sheetName val="PGs"/>
      <sheetName val="VC-bocdo"/>
      <sheetName val="Chiettinh"/>
      <sheetName val="Chiphi"/>
      <sheetName val="T-nghiem"/>
      <sheetName val="T.hop-TN"/>
      <sheetName val="TH-DIEN"/>
      <sheetName val="KS-Thietke"/>
      <sheetName val="Vattu-tuphan"/>
      <sheetName val="Pbtru-trungthe"/>
      <sheetName val="PBcapABC"/>
      <sheetName val="vtthop"/>
      <sheetName val="Khe uoc vay"/>
      <sheetName val="Tom tat"/>
      <sheetName val="TH tien vay"/>
      <sheetName val="KH tra no vay NH "/>
      <sheetName val="vay NHNo LS"/>
      <sheetName val="tr.han No LS"/>
      <sheetName val="NHNo Thanh hoa"/>
      <sheetName val="vay NHCT"/>
      <sheetName val="vay NHDT"/>
      <sheetName val="Dai han HTPT"/>
      <sheetName val="Lai quy 3 "/>
      <sheetName val="Tr.han NHCT"/>
      <sheetName val="Tr.han NHDT"/>
      <sheetName val="Von tu co HTPT"/>
      <sheetName val="KH NH"/>
      <sheetName val="HDTD BKLS"/>
      <sheetName val="matk"/>
      <sheetName val="bangke"/>
      <sheetName val="#REF!"/>
      <sheetName val="tuၡn"/>
      <sheetName val="km345+400-km345+500 (6'-"/>
      <sheetName val="T9"/>
      <sheetName val="T6"/>
      <sheetName val="T3"/>
      <sheetName val="T10"/>
      <sheetName val="T2"/>
      <sheetName val="Phieu cao do K95"/>
      <sheetName val="Lop 1 K98"/>
      <sheetName val="MTO REV.2(ARMOR)"/>
      <sheetName val="km337+136-ki337-350"/>
      <sheetName val="Du toan"/>
      <sheetName val="Phan tich vat tu"/>
      <sheetName val="Tong hop vat tu"/>
      <sheetName val="Tong hop gia"/>
      <sheetName val="Tro giup"/>
      <sheetName val="Nhan cong"/>
      <sheetName val="May thi cong"/>
      <sheetName val="Chi phi chung"/>
      <sheetName val="Config"/>
      <sheetName val="aung"/>
      <sheetName val="SD0"/>
      <sheetName val="km342+500-km342+690 (2)"/>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m345+661-kms45+000 (2)"/>
      <sheetName val="km338+1w6-km338+230"/>
      <sheetName val="km338+439-km388+571.x9"/>
      <sheetName val="km337+u33.60-km338 (2)"/>
      <sheetName val="km345+400-km345+5 0 (3) (2)"/>
      <sheetName val="Mÿÿ$-PRODÿÿÿÿ-UG"/>
      <sheetName val="MTL$-PÿÿDTANK-AG"/>
      <sheetName val="Thong so chinh"/>
      <sheetName val="44"/>
      <sheetName val="43"/>
      <sheetName val="42"/>
      <sheetName val="41"/>
      <sheetName val="40"/>
      <sheetName val="39"/>
      <sheetName val="38"/>
      <sheetName val="37"/>
      <sheetName val="36"/>
      <sheetName val="35"/>
      <sheetName val="34"/>
      <sheetName val="33"/>
      <sheetName val="32"/>
      <sheetName val="31"/>
      <sheetName val="30"/>
      <sheetName val="29"/>
      <sheetName val="28"/>
      <sheetName val="27"/>
      <sheetName val="26"/>
      <sheetName val="25"/>
      <sheetName val="24"/>
      <sheetName val="23"/>
      <sheetName val="22"/>
      <sheetName val="21"/>
      <sheetName val="20"/>
      <sheetName val="19"/>
      <sheetName val="18"/>
      <sheetName val="17"/>
      <sheetName val="16"/>
      <sheetName val="15"/>
      <sheetName val="14"/>
      <sheetName val="13"/>
      <sheetName val="12"/>
      <sheetName val="11"/>
      <sheetName val="10"/>
      <sheetName val="9"/>
      <sheetName val="8"/>
      <sheetName val="7"/>
      <sheetName val="6"/>
      <sheetName val="5"/>
      <sheetName val="4"/>
      <sheetName val="3"/>
      <sheetName val="2"/>
      <sheetName val="1"/>
      <sheetName val="THChi"/>
      <sheetName val="THthu"/>
      <sheetName val="BCD"/>
      <sheetName val="111"/>
      <sheetName val="112"/>
      <sheetName val="133"/>
      <sheetName val="142"/>
      <sheetName val="152"/>
      <sheetName val="153"/>
      <sheetName val="154"/>
      <sheetName val="211"/>
      <sheetName val="214"/>
      <sheetName val="3331"/>
      <sheetName val="3334"/>
      <sheetName val="334"/>
      <sheetName val="411"/>
      <sheetName val="421"/>
      <sheetName val="511"/>
      <sheetName val="621"/>
      <sheetName val="622"/>
      <sheetName val="623"/>
      <sheetName val="627b"/>
      <sheetName val="632"/>
      <sheetName val="642"/>
      <sheetName val="711"/>
      <sheetName val="SPS"/>
      <sheetName val="AH"/>
      <sheetName val="CLTH"/>
      <sheetName val="form"/>
      <sheetName val="Ch-tinh"/>
      <sheetName val="T12"/>
      <sheetName val="Nov"/>
      <sheetName val="Jan"/>
      <sheetName val="#REF"/>
      <sheetName val="thang6"/>
      <sheetName val="DUNGQUAT-6"/>
      <sheetName val="DP NOI"/>
      <sheetName val="DP NGOAI"/>
      <sheetName val="YCU-HC"/>
      <sheetName val="KHO 21ST"/>
      <sheetName val="KHO 49 TN"/>
      <sheetName val="KHO 82 TN"/>
      <sheetName val="KHO 28 TN"/>
      <sheetName val="TTBLII-58 NGT"/>
      <sheetName val="4 VT SAU"/>
      <sheetName val="74TN"/>
      <sheetName val="108 NG TRAI"/>
      <sheetName val="68A QTRUNG"/>
      <sheetName val="HT QUAY"/>
      <sheetName val="BTK TKHO"/>
      <sheetName val="MTL$-塅䕃⹌塅EK-UG"/>
      <sheetName val="ccvo12q405   "/>
      <sheetName val="CTY- VM"/>
      <sheetName val="MTO REV.0"/>
      <sheetName val="818"/>
      <sheetName val="T4"/>
      <sheetName val="Duong con' vu hcm (6)"/>
      <sheetName val="thong bao"/>
      <sheetName val="duyet gia"/>
      <sheetName val="so do"/>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2010 Actual forecast"/>
      <sheetName val="811"/>
      <sheetName val="911"/>
      <sheetName val="009"/>
      <sheetName val="KHO 49 T_x0000_"/>
      <sheetName val="BangTTKLQIV2000"/>
      <sheetName val="THTKnam 2000"/>
      <sheetName val="Kho than 9 thang"/>
      <sheetName val="KLQIII"/>
      <sheetName val="KL6thang"/>
      <sheetName val="KLQIV"/>
      <sheetName val="KL2000"/>
      <sheetName val="Kho gach 9 thang"/>
      <sheetName val="Kho gach2000"/>
      <sheetName val="BM moiBC2000"/>
      <sheetName val="KLQI2001"/>
      <sheetName val="KLQII2001"/>
      <sheetName val="BC ton kho than QI2001"/>
      <sheetName val="TonkhoQII"/>
      <sheetName val="THTon khoQ1&amp;GC"/>
      <sheetName val="TH ton kho 6 thang"/>
      <sheetName val="KL6 thang"/>
      <sheetName val="TKho QIV2000"/>
      <sheetName val="Ton kho 6 thang 2001"/>
      <sheetName val="KL QIV2001"/>
      <sheetName val="KL QI 2002"/>
      <sheetName val="KLQII02"/>
      <sheetName val="KL QIII02"/>
      <sheetName val="KL ca nam"/>
      <sheetName val="Bieu M4"/>
      <sheetName val="KLQ III2003"/>
      <sheetName val="KLQI2004"/>
      <sheetName val="TK 6&amp;ca nam 03"/>
      <sheetName val="Bieu M5"/>
      <sheetName val="TKQ3-04-m3a"/>
      <sheetName val="TK-Q3-04-M2A-dc,td"/>
      <sheetName val="KHTT"/>
      <sheetName val="KHCBthan"/>
      <sheetName val="KHTTthan"/>
      <sheetName val="KHPC"/>
      <sheetName val="KHPCthan"/>
      <sheetName val="BC tån kho than"/>
      <sheetName val="KHPCthan2002"/>
      <sheetName val="VCTT"/>
      <sheetName val="VCTh"/>
      <sheetName val=" 2"/>
      <sheetName val="8+9"/>
      <sheetName val="15+16"/>
      <sheetName val=" 20"/>
      <sheetName val=" 21"/>
      <sheetName val=" 22+23"/>
      <sheetName val="KH23"/>
      <sheetName val=" 27"/>
      <sheetName val=" 28"/>
      <sheetName val=" "/>
      <sheetName val="bao ve"/>
      <sheetName val="doi xe"/>
      <sheetName val="lap may"/>
      <sheetName val="Co quan"/>
      <sheetName val="Xay dung"/>
      <sheetName val="ket cau"/>
      <sheetName val="luong le"/>
      <sheetName val="co khi"/>
      <sheetName val="bang tinh chi phi KSSB"/>
      <sheetName val="bang ke khoi luong"/>
      <sheetName val="bang tinh don gia khao sat"/>
      <sheetName val="bu nha cong"/>
      <sheetName val="phu cap"/>
      <sheetName val="bang luong"/>
      <sheetName val="bangtinhchiphi"/>
      <sheetName val="DATA"/>
      <sheetName val="CH"/>
      <sheetName val="LN"/>
      <sheetName val="GHI CHU"/>
      <sheetName val="Thau"/>
      <sheetName val="Mong"/>
      <sheetName val="CT-BT"/>
      <sheetName val="TL"/>
      <sheetName val="CT"/>
      <sheetName val="GK"/>
      <sheetName val="917"/>
      <sheetName val="CB"/>
      <sheetName val="VP"/>
      <sheetName val="LEGEND"/>
      <sheetName val="Quantity"/>
      <sheetName val="So lieu chung"/>
      <sheetName val="MTL$-_x000a_ETTY"/>
      <sheetName val="Heads"/>
      <sheetName val="By Channel"/>
      <sheetName val="Nhapxuat"/>
      <sheetName val="NHATKYC"/>
      <sheetName val="BCX_NL"/>
      <sheetName val="Steu"/>
      <sheetName val="Tongke"/>
      <sheetName val="Tenancy"/>
      <sheetName val="Graphs"/>
      <sheetName val="CANDOI"/>
      <sheetName val="Nhap VT oto"/>
      <sheetName val="_x0000__x0000__x0000__x0000__x0000__x0000__x0000__x0000_"/>
      <sheetName val="QDPC"/>
      <sheetName val="GTDG  (Theo Bo)"/>
      <sheetName val="CV06_2003"/>
      <sheetName val="04_2003"/>
      <sheetName val="04_2003 (moi)"/>
      <sheetName val="BCTK"/>
      <sheetName val="Tin hoc"/>
      <sheetName val="Tin hoc (2003)"/>
      <sheetName val="LCTT-Gian tiep"/>
      <sheetName val="CDTK1"/>
      <sheetName val="NKSC1"/>
      <sheetName val="CDKT(3)"/>
      <sheetName val="BCDTCP1"/>
      <sheetName val="415"/>
      <sheetName val="511.BT"/>
      <sheetName val="631.BT"/>
      <sheetName val="bccn"/>
      <sheetName val="bcnvkd"/>
      <sheetName val="cdtk"/>
      <sheetName val="KE HOACH"/>
      <sheetName val="CDKT"/>
      <sheetName val="BCDTCP"/>
      <sheetName val="MV06"/>
      <sheetName val="BR06"/>
      <sheetName val="TH06"/>
      <sheetName val="BS"/>
      <sheetName val="Pcos"/>
      <sheetName val="Sales"/>
      <sheetName val="CHITIET VL-NC-TT -1p"/>
      <sheetName val="CHITIET VL-NC-TT-3p"/>
      <sheetName val="TDTKP1"/>
      <sheetName val="KPVC-BD "/>
      <sheetName val="NGUON"/>
      <sheetName val="Con NCS thu"/>
      <sheetName val="BHCond_Batch"/>
      <sheetName val="RD8"/>
      <sheetName val="LKVL-CK-HT-GD1"/>
      <sheetName val="TONGKE-HT"/>
      <sheetName val="Chiet tinh dz35"/>
      <sheetName val="NEW-PANEL"/>
      <sheetName val="Hon cut"/>
      <sheetName val="Hon Soi"/>
      <sheetName val="KHO 49 T"/>
      <sheetName val="30000000"/>
      <sheetName val="Tong"/>
      <sheetName val="CPC"/>
      <sheetName val="NVL"/>
      <sheetName val="BCH"/>
      <sheetName val="LDPT"/>
      <sheetName val="SAT"/>
      <sheetName val="C.PHA"/>
      <sheetName val="MOC"/>
      <sheetName val="Xay- Thuc"/>
      <sheetName val="Aug_domestic"/>
      <sheetName val="Electrical Breakdown"/>
      <sheetName val="KHo152"/>
      <sheetName val="Kho153"/>
      <sheetName val="Bia"/>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NHAT KY"/>
      <sheetName val="DST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sheetData sheetId="82"/>
      <sheetData sheetId="83"/>
      <sheetData sheetId="84"/>
      <sheetData sheetId="85"/>
      <sheetData sheetId="86" refreshError="1"/>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sheetData sheetId="270"/>
      <sheetData sheetId="271" refreshError="1"/>
      <sheetData sheetId="272"/>
      <sheetData sheetId="273"/>
      <sheetData sheetId="274"/>
      <sheetData sheetId="275"/>
      <sheetData sheetId="276" refreshError="1"/>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refreshError="1"/>
      <sheetData sheetId="424" refreshError="1"/>
      <sheetData sheetId="425" refreshError="1"/>
      <sheetData sheetId="426" refreshError="1"/>
      <sheetData sheetId="427" refreshError="1"/>
      <sheetData sheetId="428" refreshError="1"/>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refreshError="1"/>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refreshError="1"/>
      <sheetData sheetId="757" refreshError="1"/>
      <sheetData sheetId="758" refreshError="1"/>
      <sheetData sheetId="759"/>
      <sheetData sheetId="760"/>
      <sheetData sheetId="761"/>
      <sheetData sheetId="762"/>
      <sheetData sheetId="763"/>
      <sheetData sheetId="764"/>
      <sheetData sheetId="765"/>
      <sheetData sheetId="766"/>
      <sheetData sheetId="767"/>
      <sheetData sheetId="768" refreshError="1"/>
      <sheetData sheetId="769"/>
      <sheetData sheetId="770"/>
      <sheetData sheetId="771"/>
      <sheetData sheetId="772"/>
      <sheetData sheetId="773"/>
      <sheetData sheetId="774"/>
      <sheetData sheetId="775"/>
      <sheetData sheetId="776"/>
      <sheetData sheetId="777"/>
      <sheetData sheetId="778"/>
      <sheetData sheetId="779"/>
      <sheetData sheetId="780"/>
      <sheetData sheetId="781" refreshError="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refreshError="1"/>
      <sheetData sheetId="807" refreshError="1"/>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refreshError="1"/>
      <sheetData sheetId="879"/>
      <sheetData sheetId="880"/>
      <sheetData sheetId="881"/>
      <sheetData sheetId="882"/>
      <sheetData sheetId="883" refreshError="1"/>
      <sheetData sheetId="884" refreshError="1"/>
      <sheetData sheetId="885" refreshError="1"/>
      <sheetData sheetId="886" refreshError="1"/>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refreshError="1"/>
      <sheetData sheetId="905" refreshError="1"/>
      <sheetData sheetId="906" refreshError="1"/>
      <sheetData sheetId="907"/>
      <sheetData sheetId="908"/>
      <sheetData sheetId="909" refreshError="1"/>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refreshError="1"/>
      <sheetData sheetId="942"/>
      <sheetData sheetId="943"/>
      <sheetData sheetId="944"/>
      <sheetData sheetId="945" refreshError="1"/>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refreshError="1"/>
      <sheetData sheetId="1012" refreshError="1"/>
      <sheetData sheetId="1013" refreshError="1"/>
      <sheetData sheetId="1014" refreshError="1"/>
      <sheetData sheetId="1015"/>
      <sheetData sheetId="1016"/>
      <sheetData sheetId="1017"/>
      <sheetData sheetId="1018"/>
      <sheetData sheetId="1019"/>
      <sheetData sheetId="1020"/>
      <sheetData sheetId="1021"/>
      <sheetData sheetId="1022"/>
      <sheetData sheetId="1023"/>
      <sheetData sheetId="1024" refreshError="1"/>
      <sheetData sheetId="1025" refreshError="1"/>
      <sheetData sheetId="1026" refreshError="1"/>
      <sheetData sheetId="1027"/>
      <sheetData sheetId="1028" refreshError="1"/>
      <sheetData sheetId="1029" refreshError="1"/>
      <sheetData sheetId="1030" refreshError="1"/>
      <sheetData sheetId="1031" refreshError="1"/>
      <sheetData sheetId="1032" refreshError="1"/>
      <sheetData sheetId="1033" refreshError="1"/>
      <sheetData sheetId="1034"/>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sheetData sheetId="108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mc"/>
      <sheetName val="dtxl"/>
      <sheetName val="thopxlc"/>
      <sheetName val="thxlk"/>
      <sheetName val="vldien"/>
      <sheetName val="vlcaqu"/>
      <sheetName val="dien"/>
      <sheetName val="vcdd"/>
      <sheetName val="vcdn"/>
      <sheetName val="beton"/>
      <sheetName val="cpdbu"/>
      <sheetName val="chenh"/>
      <sheetName val="dg1"/>
      <sheetName val="#REF"/>
      <sheetName val="Sheet3"/>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Sheet1"/>
      <sheetName val="XD"/>
      <sheetName val="6"/>
      <sheetName val="KL"/>
      <sheetName val="NCKT"/>
      <sheetName val="VLP"/>
      <sheetName val="Luong"/>
      <sheetName val=""/>
      <sheetName val="Work-Condition"/>
      <sheetName val="Tro giup"/>
      <sheetName val="äp_x0000__x0007_07.5102_x0007_07.51024Hoäp noái c"/>
      <sheetName val="gvl"/>
      <sheetName val="Sheet2"/>
      <sheetName val="DZ 0.4"/>
      <sheetName val="äp"/>
      <sheetName val="Mavt"/>
      <sheetName val="dnc4"/>
      <sheetName val="DC"/>
      <sheetName val="ButtoanDCha"/>
      <sheetName val="Danh mục"/>
      <sheetName val="He so"/>
      <sheetName val="MTL$-INTER"/>
      <sheetName val="CaMay"/>
      <sheetName val="DGiaT"/>
      <sheetName val="DGiaTN"/>
      <sheetName val="TT"/>
      <sheetName val="00000000"/>
      <sheetName val="MTP"/>
      <sheetName val="K601.4 - Depreciation"/>
      <sheetName val="TH-XL"/>
      <sheetName val="PLQN99"/>
      <sheetName val="MTL(AG)"/>
      <sheetName val="Don gia"/>
      <sheetName val="MTO REV.2(ARMOR)"/>
      <sheetName val="Du Toan"/>
      <sheetName val="CP_tr-tron"/>
      <sheetName val="K601_4_-_Depreciation"/>
      <sheetName val="DZ_0_4"/>
      <sheetName val="Don_gia"/>
      <sheetName val="Du_Toan"/>
      <sheetName val="ESTI."/>
      <sheetName val="DI-ESTI"/>
      <sheetName val="dongia"/>
      <sheetName val="XL4Poppy"/>
      <sheetName val="DZ 35"/>
      <sheetName val="Cto"/>
      <sheetName val="TT04"/>
      <sheetName val="Gia"/>
      <sheetName val="CTDZ6kv (gd1) "/>
      <sheetName val="CTDZ 0.4+cto (GD1)"/>
      <sheetName val="CTTBA (gd1)"/>
      <sheetName val="äp?_x0007_07.5102_x0007_07.51024Hoäp noái c"/>
      <sheetName val="CHITIET VL-NC-TT1p"/>
      <sheetName val="日常1"/>
      <sheetName val="COAT&amp;WRAP-QIOT-#3"/>
      <sheetName val="Gia vat tu"/>
      <sheetName val="Dinh Muc VT"/>
      <sheetName val="Tien Luong"/>
      <sheetName val="DG3285"/>
      <sheetName val="DG"/>
      <sheetName val="DATA"/>
      <sheetName val="THVT"/>
      <sheetName val="PTDM"/>
      <sheetName val="TONGKE3p"/>
      <sheetName val="BILL No.22"/>
      <sheetName val="KPVC-BD "/>
      <sheetName val="表三甲"/>
      <sheetName val="Sheet29"/>
      <sheetName val="31.12.0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iaVL"/>
      <sheetName val="DGiaT"/>
      <sheetName val="TK"/>
      <sheetName val="MACV"/>
      <sheetName val="DGIA"/>
      <sheetName val="TT"/>
      <sheetName val="DGiaTN"/>
      <sheetName val="NCTr"/>
      <sheetName val="NCDZ"/>
      <sheetName val="TLThep"/>
      <sheetName val="CaMay"/>
      <sheetName val="DGiaDZ (2)"/>
      <sheetName val="DGiaDZ"/>
      <sheetName val="Buolon"/>
      <sheetName val="HS"/>
      <sheetName val="THDT"/>
      <sheetName val="TH 02-05"/>
      <sheetName val="CHI PHI T 2"/>
      <sheetName val="TAM UNG"/>
      <sheetName val="TIEN MAT"/>
      <sheetName val="LUONG"/>
      <sheetName val="XL4Poppy"/>
      <sheetName val="XL4Test5"/>
      <sheetName val="BGD-KT-TC"/>
      <sheetName val="LX"/>
      <sheetName val="BAOVE"/>
      <sheetName val="HA NOI"/>
      <sheetName val="Cao su"/>
      <sheetName val="PHONGKD"/>
      <sheetName val="BDHCSU"/>
      <sheetName val="BDHBD"/>
      <sheetName val="CN CK"/>
      <sheetName val="Sheet1"/>
      <sheetName val="BDHBK"/>
      <sheetName val="DANDAP"/>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MTO REV.0"/>
      <sheetName val="DLDTLN"/>
      <sheetName val="Dinh Muc VT"/>
      <sheetName val="Tien Luong"/>
      <sheetName val="seller"/>
      <sheetName val="DI-ESTI"/>
      <sheetName val="kinh phí XD"/>
      <sheetName val="gVL"/>
      <sheetName val="CHITIET VL-NC-TT -1p"/>
      <sheetName val="CHITIET VL-NC-TT-3p"/>
      <sheetName val="DM"/>
      <sheetName val="vc"/>
      <sheetName val="DGiaDZ_(2)"/>
      <sheetName val="MTO_REV_0"/>
      <sheetName val="TH_02-05"/>
      <sheetName val="CHI_PHI_T_2"/>
      <sheetName val="TAM_UNG"/>
      <sheetName val="TIEN_MAT"/>
      <sheetName val="Dinh_Muc_VT"/>
      <sheetName val="Tien_Luong"/>
      <sheetName val="HA_NOI"/>
      <sheetName val="Cao_su"/>
      <sheetName val="CN_CK"/>
      <sheetName val="SP_INLUA"/>
      <sheetName val="SP_TPBK"/>
      <sheetName val="SP_KHAUBONG"/>
      <sheetName val="sp_cluyen"/>
      <sheetName val="SP_RUOT"/>
      <sheetName val="sp_vo"/>
      <sheetName val="sp_tpcs"/>
      <sheetName val="Sheet3"/>
      <sheetName val="TNHC"/>
      <sheetName val="Sheet5"/>
      <sheetName val="Formulas"/>
      <sheetName val="TGCDKT"/>
      <sheetName val="SONKC"/>
      <sheetName val="DGiaP"/>
      <sheetName val="Tke"/>
      <sheetName val="CHITIET VL-NC-TT1p"/>
      <sheetName val="DGiaDZ_(2)1"/>
      <sheetName val="PARTS"/>
      <sheetName val="LOVs"/>
      <sheetName val="Reports"/>
      <sheetName val="Headlines"/>
      <sheetName val="OFA"/>
      <sheetName val="CDR"/>
      <sheetName val="#REF"/>
      <sheetName val="ThongSo"/>
      <sheetName val="ESTI."/>
      <sheetName val="CHITIET VL-NC"/>
      <sheetName val="t-h HA THE"/>
      <sheetName val="DGiaDZ _2_"/>
      <sheetName val="BGD_KT_TC"/>
      <sheetName val="CHITIET VL_NC_TT _1p"/>
      <sheetName val="CHITIET VL_NC_TT_3p"/>
      <sheetName val="TH 02_05"/>
      <sheetName val="MTO REV_0"/>
      <sheetName val="DI_ESTI"/>
      <sheetName val="CHITIET_VL-NC-TT_-1p"/>
      <sheetName val="CHITIET_VL-NC-TT-3p"/>
      <sheetName val="BM"/>
      <sheetName val="BCDTK"/>
      <sheetName val="DF"/>
      <sheetName val="chitiet"/>
      <sheetName val="DONGIA"/>
      <sheetName val="Tiepdia"/>
      <sheetName val="DATA-Tram"/>
      <sheetName val="Map"/>
      <sheetName val="DAMNEN KHONG HC"/>
      <sheetName val="dochat"/>
      <sheetName val="DAM NEN HC"/>
      <sheetName val="SODINHKHOAN"/>
      <sheetName val="DG"/>
      <sheetName val="Nhap lieu BH"/>
      <sheetName val="ma"/>
      <sheetName val="banra"/>
      <sheetName val="MV03"/>
      <sheetName val="ManpowerVN"/>
      <sheetName val="QMCT"/>
      <sheetName val="TH_02-051"/>
      <sheetName val="CHI_PHI_T_21"/>
      <sheetName val="TAM_UNG1"/>
      <sheetName val="TIEN_MAT1"/>
      <sheetName val="MTO_REV_01"/>
      <sheetName val="Dinh_Muc_VT1"/>
      <sheetName val="Tien_Luong1"/>
      <sheetName val="HA_NOI1"/>
      <sheetName val="Cao_su1"/>
      <sheetName val="CN_CK1"/>
      <sheetName val="SP_INLUA1"/>
      <sheetName val="SP_TPBK1"/>
      <sheetName val="SP_KHAUBONG1"/>
      <sheetName val="sp_cluyen1"/>
      <sheetName val="SP_RUOT1"/>
      <sheetName val="sp_vo1"/>
      <sheetName val="sp_tpcs1"/>
      <sheetName val="kinh_phí_XD"/>
      <sheetName val="Chiet tinh dz35"/>
      <sheetName val="GEMiner"/>
      <sheetName val="Sheet16"/>
      <sheetName val="DUY"/>
      <sheetName val="HANH"/>
      <sheetName val="HIEU"/>
      <sheetName val="PHUNG"/>
      <sheetName val="TB 02"/>
      <sheetName val="Kiem soat khop lenh T"/>
      <sheetName val="Danh muc"/>
      <sheetName val="Giao dich Tien"/>
      <sheetName val="Kiểm soát GD"/>
      <sheetName val="Ket qua GD - San"/>
      <sheetName val="Khop lenh T"/>
    </sheetNames>
    <sheetDataSet>
      <sheetData sheetId="0">
        <row r="1">
          <cell r="B1" t="str">
            <v>MADG</v>
          </cell>
        </row>
      </sheetData>
      <sheetData sheetId="1" refreshError="1">
        <row r="1">
          <cell r="B1" t="str">
            <v>MADG</v>
          </cell>
          <cell r="C1" t="str">
            <v>CVIEC</v>
          </cell>
          <cell r="D1" t="str">
            <v>DV</v>
          </cell>
          <cell r="E1" t="str">
            <v>DV</v>
          </cell>
          <cell r="F1" t="str">
            <v>KV2</v>
          </cell>
          <cell r="G1" t="str">
            <v>KV3</v>
          </cell>
          <cell r="H1" t="str">
            <v>NC</v>
          </cell>
          <cell r="I1" t="str">
            <v>MTC</v>
          </cell>
          <cell r="K1">
            <v>0</v>
          </cell>
        </row>
        <row r="4">
          <cell r="B4" t="str">
            <v>DATD-DN</v>
          </cell>
          <cell r="C4" t="str">
            <v>LAÉP MAÙY BIEÁN AÙP</v>
          </cell>
          <cell r="D4" t="str">
            <v>m3</v>
          </cell>
          <cell r="E4">
            <v>30000</v>
          </cell>
        </row>
        <row r="5">
          <cell r="B5" t="str">
            <v>01.1121</v>
          </cell>
          <cell r="C5" t="str">
            <v>Laép MBA 110/35/22;(15); (10); (6)kV, 63MVA</v>
          </cell>
          <cell r="D5" t="str">
            <v>maùy</v>
          </cell>
          <cell r="E5">
            <v>30000</v>
          </cell>
          <cell r="F5">
            <v>701264</v>
          </cell>
          <cell r="G5">
            <v>926422</v>
          </cell>
          <cell r="H5">
            <v>2012766</v>
          </cell>
          <cell r="I5">
            <v>759128</v>
          </cell>
          <cell r="J5">
            <v>4399580</v>
          </cell>
        </row>
        <row r="6">
          <cell r="B6" t="str">
            <v>01.1122</v>
          </cell>
          <cell r="C6" t="str">
            <v>Laép MBA 110/35/22;(15); (10); (6)kV, 40MVA</v>
          </cell>
          <cell r="D6" t="str">
            <v>maùy</v>
          </cell>
          <cell r="E6">
            <v>16000</v>
          </cell>
          <cell r="F6">
            <v>503090</v>
          </cell>
          <cell r="G6">
            <v>654182</v>
          </cell>
          <cell r="H6">
            <v>1573002</v>
          </cell>
          <cell r="I6">
            <v>720610</v>
          </cell>
          <cell r="J6">
            <v>3450884</v>
          </cell>
        </row>
        <row r="7">
          <cell r="B7" t="str">
            <v>01.1123</v>
          </cell>
          <cell r="C7" t="str">
            <v>Laép MBA 110/35/22;(15); (10); (6)kV, 25MVA</v>
          </cell>
          <cell r="D7" t="str">
            <v>maùy</v>
          </cell>
          <cell r="E7">
            <v>20000</v>
          </cell>
          <cell r="F7">
            <v>345797</v>
          </cell>
          <cell r="G7">
            <v>436891</v>
          </cell>
          <cell r="H7">
            <v>1353120</v>
          </cell>
          <cell r="I7">
            <v>705203</v>
          </cell>
          <cell r="J7">
            <v>2841011</v>
          </cell>
        </row>
        <row r="8">
          <cell r="B8" t="str">
            <v>01.1124</v>
          </cell>
          <cell r="C8" t="str">
            <v>Laép MBA 110/35/22;(15); (10); (6)kV, 16MVA</v>
          </cell>
          <cell r="D8" t="str">
            <v>maùy</v>
          </cell>
          <cell r="E8">
            <v>2000000</v>
          </cell>
          <cell r="F8">
            <v>320419</v>
          </cell>
          <cell r="G8">
            <v>411797</v>
          </cell>
          <cell r="H8">
            <v>1116324</v>
          </cell>
          <cell r="I8">
            <v>510514</v>
          </cell>
          <cell r="J8">
            <v>2359054</v>
          </cell>
        </row>
        <row r="9">
          <cell r="B9" t="str">
            <v>01.1125</v>
          </cell>
          <cell r="C9" t="str">
            <v>Laép MBA 110/35/22;(15); (10); (6)kV, 11MVA</v>
          </cell>
          <cell r="D9" t="str">
            <v>maùy</v>
          </cell>
          <cell r="E9">
            <v>30000000</v>
          </cell>
          <cell r="F9">
            <v>299911</v>
          </cell>
          <cell r="G9">
            <v>391660</v>
          </cell>
          <cell r="H9">
            <v>1065582</v>
          </cell>
          <cell r="I9">
            <v>495107</v>
          </cell>
          <cell r="J9">
            <v>2252260</v>
          </cell>
        </row>
        <row r="10">
          <cell r="B10" t="str">
            <v>01.1131</v>
          </cell>
          <cell r="C10" t="str">
            <v>Laép MBA 35/22kV, &lt;=1000KVA</v>
          </cell>
          <cell r="D10" t="str">
            <v>maùy</v>
          </cell>
          <cell r="E10" t="str">
            <v>maùy</v>
          </cell>
          <cell r="F10">
            <v>148243</v>
          </cell>
          <cell r="G10">
            <v>223384</v>
          </cell>
          <cell r="H10">
            <v>262167</v>
          </cell>
          <cell r="I10">
            <v>315191</v>
          </cell>
          <cell r="J10">
            <v>948985</v>
          </cell>
        </row>
        <row r="11">
          <cell r="B11" t="str">
            <v>01.1132</v>
          </cell>
          <cell r="C11" t="str">
            <v>Laép MBA 35/22kV, &lt;=1800KVA</v>
          </cell>
          <cell r="D11" t="str">
            <v>maùy</v>
          </cell>
          <cell r="E11">
            <v>0</v>
          </cell>
          <cell r="F11">
            <v>13878</v>
          </cell>
          <cell r="G11">
            <v>228577</v>
          </cell>
          <cell r="H11">
            <v>309526</v>
          </cell>
          <cell r="I11">
            <v>321354</v>
          </cell>
          <cell r="J11">
            <v>859457</v>
          </cell>
        </row>
        <row r="12">
          <cell r="B12" t="str">
            <v>01.1133</v>
          </cell>
          <cell r="C12" t="str">
            <v>Laép MBA 35/22kV, &lt;=3200KVA</v>
          </cell>
          <cell r="D12" t="str">
            <v>maùy</v>
          </cell>
          <cell r="E12" t="str">
            <v>maùy</v>
          </cell>
          <cell r="F12">
            <v>281186</v>
          </cell>
          <cell r="G12">
            <v>431328</v>
          </cell>
          <cell r="H12">
            <v>372108</v>
          </cell>
          <cell r="I12">
            <v>367691</v>
          </cell>
          <cell r="J12">
            <v>1452313</v>
          </cell>
        </row>
        <row r="13">
          <cell r="B13" t="str">
            <v>01.1134</v>
          </cell>
          <cell r="C13" t="str">
            <v>Laép MBA 35/22kV, &lt;=5600KVA</v>
          </cell>
          <cell r="D13" t="str">
            <v>maùy</v>
          </cell>
          <cell r="E13">
            <v>100000</v>
          </cell>
          <cell r="F13">
            <v>282154</v>
          </cell>
          <cell r="G13">
            <v>432356</v>
          </cell>
          <cell r="H13">
            <v>456678</v>
          </cell>
          <cell r="I13">
            <v>448058</v>
          </cell>
          <cell r="J13">
            <v>1619246</v>
          </cell>
        </row>
        <row r="14">
          <cell r="B14" t="str">
            <v>01.1135</v>
          </cell>
          <cell r="C14" t="str">
            <v>Laép MBA 35/22kV, &lt;=7500KVA</v>
          </cell>
          <cell r="D14" t="str">
            <v>maùy</v>
          </cell>
          <cell r="E14">
            <v>40000</v>
          </cell>
          <cell r="F14">
            <v>282154</v>
          </cell>
          <cell r="G14">
            <v>432356</v>
          </cell>
          <cell r="H14">
            <v>493212</v>
          </cell>
          <cell r="I14">
            <v>448058</v>
          </cell>
          <cell r="J14">
            <v>1655780</v>
          </cell>
        </row>
        <row r="15">
          <cell r="B15" t="str">
            <v>01.1151</v>
          </cell>
          <cell r="C15" t="str">
            <v>Laép MBA 6-10-15/0,4 kV, &lt;=30KVA</v>
          </cell>
          <cell r="D15" t="str">
            <v>maùy</v>
          </cell>
          <cell r="E15">
            <v>270000</v>
          </cell>
          <cell r="F15">
            <v>479479</v>
          </cell>
          <cell r="G15">
            <v>769661</v>
          </cell>
          <cell r="H15">
            <v>47359</v>
          </cell>
          <cell r="I15">
            <v>107252</v>
          </cell>
          <cell r="J15">
            <v>1403751</v>
          </cell>
        </row>
        <row r="16">
          <cell r="B16" t="str">
            <v>01.1152</v>
          </cell>
          <cell r="C16" t="str">
            <v>Laép MBA 6-10-15/0,4 kV, &lt;=50KVA</v>
          </cell>
          <cell r="D16" t="str">
            <v>maùy</v>
          </cell>
          <cell r="E16">
            <v>120000</v>
          </cell>
          <cell r="F16">
            <v>481434</v>
          </cell>
          <cell r="G16">
            <v>771821</v>
          </cell>
          <cell r="H16">
            <v>53279</v>
          </cell>
          <cell r="I16">
            <v>107252</v>
          </cell>
          <cell r="J16">
            <v>1413786</v>
          </cell>
        </row>
        <row r="17">
          <cell r="B17" t="str">
            <v>01.1153</v>
          </cell>
          <cell r="C17" t="str">
            <v>Laép MBA 6-10-15/0,4 kV, &lt;=100KVA</v>
          </cell>
          <cell r="D17" t="str">
            <v>maùy</v>
          </cell>
          <cell r="E17">
            <v>100000</v>
          </cell>
          <cell r="F17">
            <v>482055</v>
          </cell>
          <cell r="G17">
            <v>772443</v>
          </cell>
          <cell r="H17">
            <v>65119</v>
          </cell>
          <cell r="I17">
            <v>107252</v>
          </cell>
          <cell r="J17">
            <v>1426869</v>
          </cell>
        </row>
        <row r="18">
          <cell r="B18" t="str">
            <v>01.1141</v>
          </cell>
          <cell r="C18" t="str">
            <v>Laép MBA 22-35/0,4 kV, &lt;=30KVA</v>
          </cell>
          <cell r="D18" t="str">
            <v>maùy</v>
          </cell>
          <cell r="E18">
            <v>100000</v>
          </cell>
          <cell r="F18">
            <v>483865</v>
          </cell>
          <cell r="G18">
            <v>774047</v>
          </cell>
          <cell r="H18">
            <v>52095</v>
          </cell>
          <cell r="I18">
            <v>107252</v>
          </cell>
          <cell r="J18">
            <v>1417259</v>
          </cell>
        </row>
        <row r="19">
          <cell r="B19" t="str">
            <v>01.1142</v>
          </cell>
          <cell r="C19" t="str">
            <v>Laép MBA 22-35/0,4 kV, &lt;=50KVA</v>
          </cell>
          <cell r="D19" t="str">
            <v>maùy</v>
          </cell>
          <cell r="E19" t="str">
            <v>maùy</v>
          </cell>
          <cell r="F19">
            <v>485820</v>
          </cell>
          <cell r="G19">
            <v>776207</v>
          </cell>
          <cell r="H19">
            <v>58692</v>
          </cell>
          <cell r="I19">
            <v>107252</v>
          </cell>
          <cell r="J19">
            <v>1427971</v>
          </cell>
        </row>
        <row r="20">
          <cell r="B20" t="str">
            <v>01.1143</v>
          </cell>
          <cell r="C20" t="str">
            <v>Laép MBA 22-35/0,4 kV, &lt;=100kVA</v>
          </cell>
          <cell r="D20" t="str">
            <v>maùy</v>
          </cell>
          <cell r="E20">
            <v>130000</v>
          </cell>
          <cell r="F20">
            <v>486441</v>
          </cell>
          <cell r="G20">
            <v>776829</v>
          </cell>
          <cell r="H20">
            <v>71715</v>
          </cell>
          <cell r="I20">
            <v>107252</v>
          </cell>
          <cell r="J20">
            <v>1442237</v>
          </cell>
        </row>
        <row r="21">
          <cell r="B21" t="str">
            <v>01.1144</v>
          </cell>
          <cell r="C21" t="str">
            <v>Laép MBA 22-35/0,4 kV, &lt;=180KVA</v>
          </cell>
          <cell r="D21" t="str">
            <v>maùy</v>
          </cell>
          <cell r="E21">
            <v>100000</v>
          </cell>
          <cell r="F21">
            <v>486441</v>
          </cell>
          <cell r="G21">
            <v>774047</v>
          </cell>
          <cell r="H21">
            <v>84063</v>
          </cell>
          <cell r="I21">
            <v>107252</v>
          </cell>
          <cell r="J21">
            <v>1451803</v>
          </cell>
        </row>
        <row r="22">
          <cell r="B22" t="str">
            <v>01.1145</v>
          </cell>
          <cell r="C22" t="str">
            <v>Laép MBA 22-35/0,4 kV, &lt;=320KVA</v>
          </cell>
          <cell r="D22" t="str">
            <v>maùy</v>
          </cell>
          <cell r="E22">
            <v>130000</v>
          </cell>
          <cell r="F22">
            <v>486441</v>
          </cell>
          <cell r="G22">
            <v>776207</v>
          </cell>
          <cell r="H22">
            <v>98270</v>
          </cell>
          <cell r="I22">
            <v>127832</v>
          </cell>
          <cell r="J22">
            <v>1488750</v>
          </cell>
        </row>
        <row r="23">
          <cell r="B23" t="str">
            <v>01.1146</v>
          </cell>
          <cell r="C23" t="str">
            <v>Laép MBA 22-35/0,4 kV, &lt;=560kVA</v>
          </cell>
          <cell r="D23" t="str">
            <v>maùy</v>
          </cell>
          <cell r="E23">
            <v>245455</v>
          </cell>
          <cell r="F23">
            <v>486441</v>
          </cell>
          <cell r="G23">
            <v>776829</v>
          </cell>
          <cell r="H23">
            <v>117214</v>
          </cell>
          <cell r="I23">
            <v>127832</v>
          </cell>
          <cell r="J23">
            <v>1508316</v>
          </cell>
        </row>
        <row r="24">
          <cell r="B24" t="str">
            <v>01.1147</v>
          </cell>
          <cell r="C24" t="str">
            <v>Laép MBA 22-35/0,4 kV, &lt;=750kVA</v>
          </cell>
          <cell r="D24" t="str">
            <v>maùy</v>
          </cell>
          <cell r="E24">
            <v>300000</v>
          </cell>
          <cell r="F24">
            <v>486441</v>
          </cell>
          <cell r="G24">
            <v>776829</v>
          </cell>
          <cell r="H24">
            <v>136158</v>
          </cell>
          <cell r="I24">
            <v>145471</v>
          </cell>
          <cell r="J24">
            <v>1544899</v>
          </cell>
        </row>
        <row r="25">
          <cell r="B25" t="str">
            <v>01.1161</v>
          </cell>
          <cell r="C25" t="str">
            <v>Laép MBA 6-10-15/0,24 kV, &lt;=30KVA</v>
          </cell>
          <cell r="D25" t="str">
            <v>maùy</v>
          </cell>
          <cell r="E25">
            <v>1600000</v>
          </cell>
          <cell r="F25">
            <v>477191</v>
          </cell>
          <cell r="G25">
            <v>768274</v>
          </cell>
          <cell r="H25">
            <v>38564</v>
          </cell>
          <cell r="I25">
            <v>91845</v>
          </cell>
          <cell r="J25">
            <v>1375874</v>
          </cell>
        </row>
        <row r="26">
          <cell r="B26" t="str">
            <v>01.1162</v>
          </cell>
          <cell r="C26" t="str">
            <v>Laép MBA 6-10-15/0,24 kV, &lt;=50KVA</v>
          </cell>
          <cell r="D26" t="str">
            <v>maùy</v>
          </cell>
          <cell r="E26">
            <v>409091</v>
          </cell>
          <cell r="F26">
            <v>479146</v>
          </cell>
          <cell r="G26">
            <v>770434</v>
          </cell>
          <cell r="H26">
            <v>44484</v>
          </cell>
          <cell r="I26">
            <v>91845</v>
          </cell>
          <cell r="J26">
            <v>1385909</v>
          </cell>
        </row>
        <row r="27">
          <cell r="B27" t="str">
            <v>01.1163</v>
          </cell>
          <cell r="C27" t="str">
            <v>Laép MBA 6-10-15/0,24 kV, &lt;=75KVA</v>
          </cell>
          <cell r="D27" t="str">
            <v>maùy</v>
          </cell>
          <cell r="E27">
            <v>120000</v>
          </cell>
          <cell r="F27">
            <v>479767</v>
          </cell>
          <cell r="G27">
            <v>771055</v>
          </cell>
          <cell r="H27">
            <v>59199</v>
          </cell>
          <cell r="I27">
            <v>91845</v>
          </cell>
          <cell r="J27">
            <v>1401866</v>
          </cell>
        </row>
        <row r="28">
          <cell r="B28" t="str">
            <v>01.1164</v>
          </cell>
          <cell r="C28" t="str">
            <v>Laép MBA 6-10-15/0,24 kV, &lt;=100KVA</v>
          </cell>
          <cell r="D28" t="str">
            <v>maùy</v>
          </cell>
          <cell r="E28" t="str">
            <v>maùy</v>
          </cell>
          <cell r="F28">
            <v>479767</v>
          </cell>
          <cell r="G28">
            <v>771055</v>
          </cell>
          <cell r="H28">
            <v>62920</v>
          </cell>
          <cell r="I28">
            <v>91845</v>
          </cell>
          <cell r="J28">
            <v>1405587</v>
          </cell>
        </row>
        <row r="29">
          <cell r="B29" t="str">
            <v>FB3</v>
          </cell>
          <cell r="C29" t="str">
            <v>SAÁY MAÙY BIEÁN AÙP</v>
          </cell>
          <cell r="D29" t="str">
            <v>Boä</v>
          </cell>
          <cell r="E29">
            <v>5318000</v>
          </cell>
          <cell r="F29">
            <v>4462</v>
          </cell>
          <cell r="G29">
            <v>1292174</v>
          </cell>
          <cell r="H29">
            <v>1807099</v>
          </cell>
        </row>
        <row r="30">
          <cell r="B30" t="str">
            <v>01.2121</v>
          </cell>
          <cell r="C30" t="str">
            <v>Saáy MBA 110/35/22;(15); (10); (6)kV, 63MVA</v>
          </cell>
          <cell r="D30" t="str">
            <v>maùy</v>
          </cell>
          <cell r="E30">
            <v>8471000</v>
          </cell>
          <cell r="F30">
            <v>853807</v>
          </cell>
          <cell r="G30">
            <v>850657</v>
          </cell>
          <cell r="H30">
            <v>1380942</v>
          </cell>
          <cell r="I30">
            <v>0</v>
          </cell>
          <cell r="J30">
            <v>3085406</v>
          </cell>
        </row>
        <row r="31">
          <cell r="B31" t="str">
            <v>01.2122</v>
          </cell>
          <cell r="C31" t="str">
            <v>Saáy MBA 110/35/22;(15); (10); (6)kV, 40MVA</v>
          </cell>
          <cell r="D31" t="str">
            <v>maùy</v>
          </cell>
          <cell r="E31">
            <v>17583000</v>
          </cell>
          <cell r="F31">
            <v>785748</v>
          </cell>
          <cell r="G31">
            <v>783348</v>
          </cell>
          <cell r="H31">
            <v>1104754</v>
          </cell>
          <cell r="I31">
            <v>0</v>
          </cell>
          <cell r="J31">
            <v>2673850</v>
          </cell>
        </row>
        <row r="32">
          <cell r="B32" t="str">
            <v>01.2123</v>
          </cell>
          <cell r="C32" t="str">
            <v>Saáy MBA 110/35/22;(15); (10); (6)kV, 25MVA</v>
          </cell>
          <cell r="D32" t="str">
            <v>maùy</v>
          </cell>
          <cell r="E32">
            <v>8700</v>
          </cell>
          <cell r="F32">
            <v>610696</v>
          </cell>
          <cell r="G32">
            <v>609046</v>
          </cell>
          <cell r="H32">
            <v>889940</v>
          </cell>
          <cell r="I32">
            <v>0</v>
          </cell>
          <cell r="J32">
            <v>2109682</v>
          </cell>
        </row>
        <row r="33">
          <cell r="B33" t="str">
            <v>01.2124</v>
          </cell>
          <cell r="C33" t="str">
            <v>Saáy MBA 110/35/22;(15); (10); (6)kV, 16MVA</v>
          </cell>
          <cell r="D33" t="str">
            <v>maùy</v>
          </cell>
          <cell r="E33">
            <v>2000000</v>
          </cell>
          <cell r="F33">
            <v>559235</v>
          </cell>
          <cell r="G33">
            <v>557585</v>
          </cell>
          <cell r="H33">
            <v>705815</v>
          </cell>
          <cell r="I33">
            <v>0</v>
          </cell>
          <cell r="J33">
            <v>1822635</v>
          </cell>
        </row>
        <row r="34">
          <cell r="B34" t="str">
            <v>01.2125</v>
          </cell>
          <cell r="C34" t="str">
            <v>Saáy MBA 110/35/22;(15); (10); (6)kV, 11MVA</v>
          </cell>
          <cell r="D34" t="str">
            <v>maùy</v>
          </cell>
          <cell r="E34" t="str">
            <v>maùy</v>
          </cell>
          <cell r="F34">
            <v>518052</v>
          </cell>
          <cell r="G34">
            <v>516402</v>
          </cell>
          <cell r="H34">
            <v>567721</v>
          </cell>
          <cell r="I34">
            <v>0</v>
          </cell>
          <cell r="J34">
            <v>1602175</v>
          </cell>
        </row>
        <row r="35">
          <cell r="B35" t="str">
            <v>01.2131</v>
          </cell>
          <cell r="C35" t="str">
            <v>Saáy MBA 35/22, (15), (10)/6 kV, &lt;=1000KVA</v>
          </cell>
          <cell r="D35" t="str">
            <v>maùy</v>
          </cell>
          <cell r="E35" t="str">
            <v>maùy</v>
          </cell>
          <cell r="F35">
            <v>131050</v>
          </cell>
          <cell r="G35">
            <v>129950</v>
          </cell>
          <cell r="H35">
            <v>383595</v>
          </cell>
          <cell r="I35">
            <v>0</v>
          </cell>
          <cell r="J35">
            <v>644595</v>
          </cell>
        </row>
        <row r="36">
          <cell r="B36" t="str">
            <v>01.2132</v>
          </cell>
          <cell r="C36" t="str">
            <v>Saáy MBA 35/22, (15), (10)/6 kV, &lt;=1800KVA</v>
          </cell>
          <cell r="D36" t="str">
            <v>maùy</v>
          </cell>
          <cell r="E36">
            <v>2300</v>
          </cell>
          <cell r="F36">
            <v>183715</v>
          </cell>
          <cell r="G36">
            <v>182615</v>
          </cell>
          <cell r="H36">
            <v>421955</v>
          </cell>
          <cell r="I36">
            <v>0</v>
          </cell>
          <cell r="J36">
            <v>788285</v>
          </cell>
        </row>
        <row r="37">
          <cell r="B37" t="str">
            <v>01.2133</v>
          </cell>
          <cell r="C37" t="str">
            <v>Saáy MBA 35/22, (15), (10)/6 kV, &lt;=3200KVA</v>
          </cell>
          <cell r="D37" t="str">
            <v>maùy</v>
          </cell>
          <cell r="E37">
            <v>20000</v>
          </cell>
          <cell r="F37">
            <v>226719</v>
          </cell>
          <cell r="G37">
            <v>224919</v>
          </cell>
          <cell r="H37">
            <v>460314</v>
          </cell>
          <cell r="I37">
            <v>0</v>
          </cell>
          <cell r="J37">
            <v>911952</v>
          </cell>
        </row>
        <row r="38">
          <cell r="B38" t="str">
            <v>01.2134</v>
          </cell>
          <cell r="C38" t="str">
            <v>Saáy MBA 35/22, (15), (10)/6 kV, &lt;=5600KVA</v>
          </cell>
          <cell r="D38" t="str">
            <v>maùy</v>
          </cell>
          <cell r="E38">
            <v>5000</v>
          </cell>
          <cell r="F38">
            <v>261672</v>
          </cell>
          <cell r="G38">
            <v>259872</v>
          </cell>
          <cell r="H38">
            <v>498674</v>
          </cell>
          <cell r="I38">
            <v>0</v>
          </cell>
          <cell r="J38">
            <v>1020218</v>
          </cell>
        </row>
        <row r="39">
          <cell r="B39" t="str">
            <v>01.2135</v>
          </cell>
          <cell r="C39" t="str">
            <v>Saáy MBA 35/22, (15), (10)/6 kV, &gt;=7500KVA</v>
          </cell>
          <cell r="D39" t="str">
            <v>maùy</v>
          </cell>
          <cell r="E39">
            <v>5000</v>
          </cell>
          <cell r="F39">
            <v>300729</v>
          </cell>
          <cell r="G39">
            <v>298729</v>
          </cell>
          <cell r="H39">
            <v>537033</v>
          </cell>
          <cell r="I39">
            <v>0</v>
          </cell>
          <cell r="J39">
            <v>1136491</v>
          </cell>
        </row>
        <row r="40">
          <cell r="B40" t="str">
            <v>01.2141</v>
          </cell>
          <cell r="C40" t="str">
            <v>Saáy MBA 6-35/0,4 kV, &lt;=30KVA</v>
          </cell>
          <cell r="D40" t="str">
            <v>maùy</v>
          </cell>
          <cell r="E40">
            <v>4000</v>
          </cell>
          <cell r="F40">
            <v>67463</v>
          </cell>
          <cell r="G40">
            <v>66883</v>
          </cell>
          <cell r="H40">
            <v>92063</v>
          </cell>
          <cell r="I40">
            <v>0</v>
          </cell>
          <cell r="J40">
            <v>226409</v>
          </cell>
        </row>
        <row r="41">
          <cell r="B41" t="str">
            <v>01.2142</v>
          </cell>
          <cell r="C41" t="str">
            <v>Saáy MBA 6-35/0,4 kV, &lt;=50KVA</v>
          </cell>
          <cell r="D41" t="str">
            <v>maùy</v>
          </cell>
          <cell r="E41">
            <v>5000000</v>
          </cell>
          <cell r="F41">
            <v>74658</v>
          </cell>
          <cell r="G41">
            <v>74078</v>
          </cell>
          <cell r="H41">
            <v>110475</v>
          </cell>
          <cell r="I41">
            <v>0</v>
          </cell>
          <cell r="J41">
            <v>259211</v>
          </cell>
        </row>
        <row r="42">
          <cell r="B42" t="str">
            <v>01.2143</v>
          </cell>
          <cell r="C42" t="str">
            <v>Saáy MBA 6-35/0,4 kV, &lt;=100KVA</v>
          </cell>
          <cell r="D42" t="str">
            <v>maùy</v>
          </cell>
          <cell r="E42" t="str">
            <v>maùy</v>
          </cell>
          <cell r="F42">
            <v>94376</v>
          </cell>
          <cell r="G42">
            <v>93476</v>
          </cell>
          <cell r="H42">
            <v>131957</v>
          </cell>
          <cell r="I42">
            <v>0</v>
          </cell>
          <cell r="J42">
            <v>319809</v>
          </cell>
        </row>
        <row r="43">
          <cell r="B43" t="str">
            <v>01.2144</v>
          </cell>
          <cell r="C43" t="str">
            <v>Saáy MBA 6-35/0,4 kV, &lt;=180KVA</v>
          </cell>
          <cell r="D43" t="str">
            <v>maùy</v>
          </cell>
          <cell r="E43">
            <v>2500</v>
          </cell>
          <cell r="F43">
            <v>99556</v>
          </cell>
          <cell r="G43">
            <v>98656</v>
          </cell>
          <cell r="H43">
            <v>153438</v>
          </cell>
          <cell r="I43">
            <v>0</v>
          </cell>
          <cell r="J43">
            <v>351650</v>
          </cell>
        </row>
        <row r="44">
          <cell r="B44" t="str">
            <v>01.2145</v>
          </cell>
          <cell r="C44" t="str">
            <v>Saáy MBA 6-35/0,4 kV, &lt;=320KVA</v>
          </cell>
          <cell r="D44" t="str">
            <v>maùy</v>
          </cell>
          <cell r="E44">
            <v>10000</v>
          </cell>
          <cell r="F44">
            <v>128576</v>
          </cell>
          <cell r="G44">
            <v>127326</v>
          </cell>
          <cell r="H44">
            <v>184126</v>
          </cell>
          <cell r="I44">
            <v>0</v>
          </cell>
          <cell r="J44">
            <v>440028</v>
          </cell>
        </row>
        <row r="45">
          <cell r="B45" t="str">
            <v>01.2146</v>
          </cell>
          <cell r="C45" t="str">
            <v>Saáy MBA 6-35/0,4 kV, &lt;=560KVA</v>
          </cell>
          <cell r="D45" t="str">
            <v>maùy</v>
          </cell>
          <cell r="E45">
            <v>4000</v>
          </cell>
          <cell r="F45">
            <v>137785</v>
          </cell>
          <cell r="G45">
            <v>136535</v>
          </cell>
          <cell r="H45">
            <v>214813</v>
          </cell>
          <cell r="I45">
            <v>0</v>
          </cell>
          <cell r="J45">
            <v>489133</v>
          </cell>
        </row>
        <row r="46">
          <cell r="B46" t="str">
            <v>01.2147</v>
          </cell>
          <cell r="C46" t="str">
            <v>Saáy MBA 6-35/0,4 kV, &lt;=750KVA</v>
          </cell>
          <cell r="D46" t="str">
            <v>maùy</v>
          </cell>
          <cell r="E46">
            <v>2500</v>
          </cell>
          <cell r="F46">
            <v>156670</v>
          </cell>
          <cell r="G46">
            <v>155145</v>
          </cell>
          <cell r="H46">
            <v>260845</v>
          </cell>
          <cell r="I46">
            <v>0</v>
          </cell>
          <cell r="J46">
            <v>572660</v>
          </cell>
        </row>
        <row r="47">
          <cell r="B47" t="str">
            <v>BL1440</v>
          </cell>
          <cell r="C47" t="str">
            <v>LOÏC DAÀU MBA</v>
          </cell>
          <cell r="D47" t="str">
            <v>kg</v>
          </cell>
          <cell r="E47">
            <v>10500</v>
          </cell>
          <cell r="F47">
            <v>7392</v>
          </cell>
          <cell r="G47">
            <v>127762</v>
          </cell>
          <cell r="H47">
            <v>224836</v>
          </cell>
        </row>
        <row r="48">
          <cell r="B48" t="str">
            <v>01.3136</v>
          </cell>
          <cell r="C48" t="str">
            <v>Loïc daàu MBA tröôùc khi loïc 35kV sau khi loïc 45kV baèng maùy eùp thoâng thöôøng</v>
          </cell>
          <cell r="D48" t="str">
            <v>taán</v>
          </cell>
          <cell r="E48">
            <v>22408.703999999998</v>
          </cell>
          <cell r="F48">
            <v>4565</v>
          </cell>
          <cell r="G48">
            <v>4565</v>
          </cell>
          <cell r="H48">
            <v>33756</v>
          </cell>
          <cell r="I48">
            <v>36411</v>
          </cell>
          <cell r="J48">
            <v>79297</v>
          </cell>
        </row>
        <row r="49">
          <cell r="B49" t="str">
            <v>01.3134</v>
          </cell>
          <cell r="C49" t="str">
            <v>Loïc daàu MBA tröôùc khi loïc 35kV sau khi loïc 45kV baèng maùy Kato KLVC-4AXVSO</v>
          </cell>
          <cell r="D49" t="str">
            <v>taán</v>
          </cell>
          <cell r="E49">
            <v>1000</v>
          </cell>
          <cell r="F49">
            <v>5001</v>
          </cell>
          <cell r="G49">
            <v>4856</v>
          </cell>
          <cell r="H49">
            <v>95132</v>
          </cell>
          <cell r="I49">
            <v>541236</v>
          </cell>
          <cell r="J49">
            <v>646225</v>
          </cell>
        </row>
        <row r="50">
          <cell r="B50" t="str">
            <v>01.3165</v>
          </cell>
          <cell r="C50" t="str">
            <v>Loïc daàu MBA tröôùc khi loïc 45kV sau khi loïc 55kV baèng maùy Kato KLVC-4AXVSO</v>
          </cell>
          <cell r="D50" t="str">
            <v>taán</v>
          </cell>
          <cell r="E50">
            <v>10500</v>
          </cell>
          <cell r="F50">
            <v>4669</v>
          </cell>
          <cell r="G50">
            <v>4669</v>
          </cell>
          <cell r="H50">
            <v>52322</v>
          </cell>
          <cell r="I50">
            <v>292836</v>
          </cell>
          <cell r="J50">
            <v>354496</v>
          </cell>
        </row>
        <row r="51">
          <cell r="B51" t="str">
            <v>01.4000</v>
          </cell>
          <cell r="C51" t="str">
            <v xml:space="preserve">Bao che cho coâng taùc Loïc daàu MBA </v>
          </cell>
          <cell r="D51" t="str">
            <v>maùy</v>
          </cell>
          <cell r="E51">
            <v>10500</v>
          </cell>
          <cell r="F51">
            <v>152500</v>
          </cell>
          <cell r="G51">
            <v>152500</v>
          </cell>
          <cell r="H51">
            <v>30688</v>
          </cell>
          <cell r="I51">
            <v>0</v>
          </cell>
          <cell r="J51">
            <v>335688</v>
          </cell>
        </row>
        <row r="52">
          <cell r="B52" t="str">
            <v>BL24100</v>
          </cell>
          <cell r="C52" t="str">
            <v>LAÉP BIEÁN ÑIEÄN AÙP</v>
          </cell>
          <cell r="D52" t="str">
            <v>kg</v>
          </cell>
          <cell r="E52">
            <v>10500</v>
          </cell>
          <cell r="F52">
            <v>8870</v>
          </cell>
          <cell r="G52">
            <v>159702</v>
          </cell>
          <cell r="H52">
            <v>108064</v>
          </cell>
        </row>
        <row r="53">
          <cell r="B53" t="str">
            <v>02.1113</v>
          </cell>
          <cell r="C53" t="str">
            <v>Laép TU 1Pha &lt;=110kV</v>
          </cell>
          <cell r="D53" t="str">
            <v>boä</v>
          </cell>
          <cell r="E53">
            <v>10500</v>
          </cell>
          <cell r="F53">
            <v>22642</v>
          </cell>
          <cell r="G53">
            <v>26278</v>
          </cell>
          <cell r="H53">
            <v>115079</v>
          </cell>
          <cell r="I53">
            <v>129706</v>
          </cell>
          <cell r="J53">
            <v>271063</v>
          </cell>
        </row>
        <row r="54">
          <cell r="B54" t="str">
            <v>02.1114</v>
          </cell>
          <cell r="C54" t="str">
            <v>Laép TU 1Pha &lt;=35kV</v>
          </cell>
          <cell r="D54" t="str">
            <v>boä</v>
          </cell>
          <cell r="E54">
            <v>10500</v>
          </cell>
          <cell r="F54">
            <v>22642</v>
          </cell>
          <cell r="G54">
            <v>22997</v>
          </cell>
          <cell r="H54">
            <v>46031</v>
          </cell>
          <cell r="I54">
            <v>74206</v>
          </cell>
          <cell r="J54">
            <v>165876</v>
          </cell>
        </row>
        <row r="55">
          <cell r="B55" t="str">
            <v>02.1115</v>
          </cell>
          <cell r="C55" t="str">
            <v>Laép TU 1Pha &lt;=10kV</v>
          </cell>
          <cell r="D55" t="str">
            <v>boä</v>
          </cell>
          <cell r="E55">
            <v>10500</v>
          </cell>
          <cell r="F55">
            <v>9741</v>
          </cell>
          <cell r="G55">
            <v>9657</v>
          </cell>
          <cell r="H55">
            <v>36825</v>
          </cell>
          <cell r="I55">
            <v>66502</v>
          </cell>
          <cell r="J55">
            <v>122725</v>
          </cell>
        </row>
        <row r="56">
          <cell r="B56" t="str">
            <v>02.1116</v>
          </cell>
          <cell r="C56" t="str">
            <v>Laép TU 3Pha &lt;=35kV</v>
          </cell>
          <cell r="D56" t="str">
            <v>boä</v>
          </cell>
          <cell r="E56">
            <v>10500</v>
          </cell>
          <cell r="F56">
            <v>18113</v>
          </cell>
          <cell r="G56">
            <v>18398</v>
          </cell>
          <cell r="H56">
            <v>36825</v>
          </cell>
          <cell r="I56">
            <v>56424</v>
          </cell>
          <cell r="J56">
            <v>129760</v>
          </cell>
        </row>
        <row r="57">
          <cell r="B57" t="str">
            <v>02.1117</v>
          </cell>
          <cell r="C57" t="str">
            <v>Laép TU 3Pha &lt;=10kV</v>
          </cell>
          <cell r="D57" t="str">
            <v>boä</v>
          </cell>
          <cell r="E57">
            <v>10500</v>
          </cell>
          <cell r="F57">
            <v>7793</v>
          </cell>
          <cell r="G57">
            <v>7726</v>
          </cell>
          <cell r="H57">
            <v>29460</v>
          </cell>
          <cell r="I57">
            <v>50262</v>
          </cell>
          <cell r="J57">
            <v>95241</v>
          </cell>
        </row>
        <row r="58">
          <cell r="B58" t="str">
            <v>PUMP2</v>
          </cell>
          <cell r="C58" t="str">
            <v>LAÉP BIEÁN DOØNG</v>
          </cell>
          <cell r="D58" t="str">
            <v>Boä</v>
          </cell>
          <cell r="E58">
            <v>2000000</v>
          </cell>
          <cell r="F58">
            <v>10000</v>
          </cell>
          <cell r="G58">
            <v>107799</v>
          </cell>
          <cell r="H58">
            <v>100662</v>
          </cell>
        </row>
        <row r="59">
          <cell r="B59" t="str">
            <v>02.1122</v>
          </cell>
          <cell r="C59" t="str">
            <v>Laép TI 220kV</v>
          </cell>
          <cell r="D59" t="str">
            <v>boä</v>
          </cell>
          <cell r="E59">
            <v>1250000</v>
          </cell>
          <cell r="F59">
            <v>22642</v>
          </cell>
          <cell r="G59">
            <v>40138</v>
          </cell>
          <cell r="H59">
            <v>146687</v>
          </cell>
          <cell r="I59">
            <v>301118</v>
          </cell>
          <cell r="J59">
            <v>510585</v>
          </cell>
        </row>
        <row r="60">
          <cell r="B60" t="str">
            <v>02.1123</v>
          </cell>
          <cell r="C60" t="str">
            <v>Laép TI &lt;=110kV</v>
          </cell>
          <cell r="D60" t="str">
            <v>boä</v>
          </cell>
          <cell r="E60">
            <v>6000000</v>
          </cell>
          <cell r="F60">
            <v>22642</v>
          </cell>
          <cell r="G60">
            <v>26278</v>
          </cell>
          <cell r="H60">
            <v>115079</v>
          </cell>
          <cell r="I60">
            <v>129706</v>
          </cell>
          <cell r="J60">
            <v>293705</v>
          </cell>
        </row>
        <row r="61">
          <cell r="B61" t="str">
            <v>02.1124</v>
          </cell>
          <cell r="C61" t="str">
            <v>Laép TI &lt;=35kV</v>
          </cell>
          <cell r="D61" t="str">
            <v>boä</v>
          </cell>
          <cell r="E61">
            <v>52500</v>
          </cell>
          <cell r="F61">
            <v>22642</v>
          </cell>
          <cell r="G61">
            <v>22997</v>
          </cell>
          <cell r="H61">
            <v>46031</v>
          </cell>
          <cell r="I61">
            <v>74206</v>
          </cell>
          <cell r="J61">
            <v>165876</v>
          </cell>
        </row>
        <row r="62">
          <cell r="B62" t="str">
            <v>02.1125</v>
          </cell>
          <cell r="C62" t="str">
            <v>Laép TI &lt;=10kV</v>
          </cell>
          <cell r="D62" t="str">
            <v>boä</v>
          </cell>
          <cell r="E62">
            <v>35000</v>
          </cell>
          <cell r="F62">
            <v>9741</v>
          </cell>
          <cell r="G62">
            <v>9657</v>
          </cell>
          <cell r="H62">
            <v>36825</v>
          </cell>
          <cell r="I62">
            <v>66502</v>
          </cell>
          <cell r="J62">
            <v>122725</v>
          </cell>
        </row>
        <row r="63">
          <cell r="B63" t="str">
            <v>MAIB</v>
          </cell>
          <cell r="C63" t="str">
            <v>LAÉP MAÙY CAÉT</v>
          </cell>
          <cell r="D63" t="str">
            <v>caùi</v>
          </cell>
          <cell r="E63">
            <v>125000</v>
          </cell>
          <cell r="F63">
            <v>52500</v>
          </cell>
          <cell r="G63">
            <v>86239.200000000012</v>
          </cell>
          <cell r="H63">
            <v>100662</v>
          </cell>
        </row>
        <row r="64">
          <cell r="B64" t="str">
            <v>02.2112</v>
          </cell>
          <cell r="C64" t="str">
            <v>Laép maùy caét ít daàu &lt;=110kV ngoaøi trôøi</v>
          </cell>
          <cell r="D64" t="str">
            <v>maùy</v>
          </cell>
          <cell r="E64">
            <v>150000</v>
          </cell>
          <cell r="F64">
            <v>176163</v>
          </cell>
          <cell r="G64">
            <v>175561</v>
          </cell>
          <cell r="H64">
            <v>502346</v>
          </cell>
          <cell r="I64">
            <v>417148</v>
          </cell>
          <cell r="J64">
            <v>1271218</v>
          </cell>
        </row>
        <row r="65">
          <cell r="B65" t="str">
            <v>02.2113</v>
          </cell>
          <cell r="C65" t="str">
            <v>Laép maùy caét ít daàu &lt;=35kV ngoaøi trôøi</v>
          </cell>
          <cell r="D65" t="str">
            <v>maùy</v>
          </cell>
          <cell r="E65">
            <v>1000000</v>
          </cell>
          <cell r="F65">
            <v>118358</v>
          </cell>
          <cell r="G65">
            <v>117024</v>
          </cell>
          <cell r="H65">
            <v>241870</v>
          </cell>
          <cell r="I65">
            <v>156115</v>
          </cell>
          <cell r="J65">
            <v>633367</v>
          </cell>
        </row>
        <row r="66">
          <cell r="B66" t="str">
            <v>02.2115</v>
          </cell>
          <cell r="C66" t="str">
            <v>Laép maùy caét nhieàu daàu &lt;=110kV ngoaøi trôøi</v>
          </cell>
          <cell r="D66" t="str">
            <v>maùy</v>
          </cell>
          <cell r="E66">
            <v>5700</v>
          </cell>
          <cell r="F66">
            <v>176163</v>
          </cell>
          <cell r="G66">
            <v>175561</v>
          </cell>
          <cell r="H66">
            <v>653050</v>
          </cell>
          <cell r="I66">
            <v>417148</v>
          </cell>
          <cell r="J66">
            <v>1421922</v>
          </cell>
        </row>
        <row r="67">
          <cell r="B67" t="str">
            <v>02.2116</v>
          </cell>
          <cell r="C67" t="str">
            <v>Laép maùy caét nhieàu daàu &lt;=35kV ngoaøi trôøi</v>
          </cell>
          <cell r="D67" t="str">
            <v>maùy</v>
          </cell>
          <cell r="E67">
            <v>125000</v>
          </cell>
          <cell r="F67">
            <v>118358</v>
          </cell>
          <cell r="G67">
            <v>117024</v>
          </cell>
          <cell r="H67">
            <v>314431</v>
          </cell>
          <cell r="I67">
            <v>156115</v>
          </cell>
          <cell r="J67">
            <v>705928</v>
          </cell>
        </row>
        <row r="68">
          <cell r="B68" t="str">
            <v>02.2123</v>
          </cell>
          <cell r="C68" t="str">
            <v>Laép maùy caét FS6 &lt;=110kV ngoaøi trôøi</v>
          </cell>
          <cell r="D68" t="str">
            <v>maùy</v>
          </cell>
          <cell r="E68">
            <v>87000</v>
          </cell>
          <cell r="F68">
            <v>118358</v>
          </cell>
          <cell r="G68">
            <v>175561</v>
          </cell>
          <cell r="H68">
            <v>351642</v>
          </cell>
          <cell r="I68">
            <v>231685</v>
          </cell>
          <cell r="J68">
            <v>877246</v>
          </cell>
        </row>
        <row r="69">
          <cell r="B69" t="str">
            <v>02.2124</v>
          </cell>
          <cell r="C69" t="str">
            <v>Laép maùy caét FS6 &lt;=35kV ngoaøi trôøi</v>
          </cell>
          <cell r="D69" t="str">
            <v>maùy</v>
          </cell>
          <cell r="E69">
            <v>100000</v>
          </cell>
          <cell r="F69">
            <v>118358</v>
          </cell>
          <cell r="G69">
            <v>117024</v>
          </cell>
          <cell r="H69">
            <v>169309</v>
          </cell>
          <cell r="I69">
            <v>97316</v>
          </cell>
          <cell r="J69">
            <v>502007</v>
          </cell>
        </row>
        <row r="70">
          <cell r="B70" t="str">
            <v>CB1-30A</v>
          </cell>
          <cell r="C70" t="str">
            <v>LAÉP DAO CAÙCH LY</v>
          </cell>
          <cell r="D70" t="str">
            <v>caùi</v>
          </cell>
          <cell r="E70">
            <v>20000</v>
          </cell>
        </row>
        <row r="71">
          <cell r="B71" t="str">
            <v>02.3113a</v>
          </cell>
          <cell r="C71" t="str">
            <v>Laép DCL &lt;=110kV 1p ngoaøi trôøi  khoâng tieát ñaát</v>
          </cell>
          <cell r="D71" t="str">
            <v>boä</v>
          </cell>
          <cell r="E71">
            <v>285000</v>
          </cell>
          <cell r="F71">
            <v>28911</v>
          </cell>
          <cell r="G71">
            <v>28105</v>
          </cell>
          <cell r="H71">
            <v>77128</v>
          </cell>
          <cell r="I71">
            <v>86245</v>
          </cell>
          <cell r="J71">
            <v>220389</v>
          </cell>
        </row>
        <row r="72">
          <cell r="B72" t="str">
            <v>02.3114a</v>
          </cell>
          <cell r="C72" t="str">
            <v>Laép DCL &lt;=35kV 1p ngoaøi trôøi  khoâng tieát ñaát</v>
          </cell>
          <cell r="D72" t="str">
            <v>boä</v>
          </cell>
          <cell r="E72">
            <v>100000</v>
          </cell>
          <cell r="F72">
            <v>19082</v>
          </cell>
          <cell r="G72">
            <v>18478</v>
          </cell>
          <cell r="H72">
            <v>38564</v>
          </cell>
          <cell r="I72">
            <v>60141</v>
          </cell>
          <cell r="J72">
            <v>136265</v>
          </cell>
        </row>
        <row r="73">
          <cell r="B73" t="str">
            <v>02.3115a</v>
          </cell>
          <cell r="C73" t="str">
            <v>Laép DCL &lt;=10kV 1p ngoaøi trôøi  khoâng tieát ñaát</v>
          </cell>
          <cell r="D73" t="str">
            <v>boä</v>
          </cell>
          <cell r="E73">
            <v>5000000</v>
          </cell>
          <cell r="F73">
            <v>16822</v>
          </cell>
          <cell r="G73">
            <v>15978</v>
          </cell>
          <cell r="H73">
            <v>32137</v>
          </cell>
          <cell r="I73">
            <v>23804</v>
          </cell>
          <cell r="J73">
            <v>88741</v>
          </cell>
        </row>
        <row r="74">
          <cell r="B74" t="str">
            <v>02.3113b</v>
          </cell>
          <cell r="C74" t="str">
            <v>Laép DCL &lt;=110kV 1p ngoaøi trôøi  1 ñaàu tieát ñaát</v>
          </cell>
          <cell r="D74" t="str">
            <v>boä</v>
          </cell>
          <cell r="E74">
            <v>1300000</v>
          </cell>
          <cell r="F74">
            <v>28911</v>
          </cell>
          <cell r="G74">
            <v>28105</v>
          </cell>
          <cell r="H74">
            <v>110956</v>
          </cell>
          <cell r="I74">
            <v>86245</v>
          </cell>
          <cell r="J74">
            <v>254217</v>
          </cell>
        </row>
        <row r="75">
          <cell r="B75" t="str">
            <v>02.3114b</v>
          </cell>
          <cell r="C75" t="str">
            <v>Laép DCL &lt;=35kV 1p ngoaøi trôøi  1 ñaàu tieát ñaát</v>
          </cell>
          <cell r="D75" t="str">
            <v>boä</v>
          </cell>
          <cell r="E75">
            <v>35000</v>
          </cell>
          <cell r="F75">
            <v>19082</v>
          </cell>
          <cell r="G75">
            <v>18478</v>
          </cell>
          <cell r="H75">
            <v>72392</v>
          </cell>
          <cell r="I75">
            <v>60141</v>
          </cell>
          <cell r="J75">
            <v>170093</v>
          </cell>
        </row>
        <row r="76">
          <cell r="B76" t="str">
            <v>02.3115b</v>
          </cell>
          <cell r="C76" t="str">
            <v>Laép DCL &lt;=10kV 1p ngoaøi trôøi  1 ñaàu tieát ñaát</v>
          </cell>
          <cell r="D76" t="str">
            <v>boä</v>
          </cell>
          <cell r="E76">
            <v>40000</v>
          </cell>
          <cell r="F76">
            <v>16822</v>
          </cell>
          <cell r="G76">
            <v>15978</v>
          </cell>
          <cell r="H76">
            <v>59199</v>
          </cell>
          <cell r="I76">
            <v>23804</v>
          </cell>
          <cell r="J76">
            <v>115803</v>
          </cell>
        </row>
        <row r="77">
          <cell r="B77" t="str">
            <v>02.3113c</v>
          </cell>
          <cell r="C77" t="str">
            <v>Laép DCL &lt;=110kV 1p ngoaøi trôøi  2 ñaàu tieát ñaát</v>
          </cell>
          <cell r="D77" t="str">
            <v>boä</v>
          </cell>
          <cell r="E77">
            <v>50000</v>
          </cell>
          <cell r="F77">
            <v>28911</v>
          </cell>
          <cell r="G77">
            <v>28105</v>
          </cell>
          <cell r="H77">
            <v>133113</v>
          </cell>
          <cell r="I77">
            <v>86245</v>
          </cell>
          <cell r="J77">
            <v>276374</v>
          </cell>
        </row>
        <row r="78">
          <cell r="B78" t="str">
            <v>02.3114c</v>
          </cell>
          <cell r="C78" t="str">
            <v>Laép DCL &lt;=35kV 1p ngoaøi trôøi  2 ñaàu tieát ñaát</v>
          </cell>
          <cell r="D78" t="str">
            <v>boä</v>
          </cell>
          <cell r="E78">
            <v>166000</v>
          </cell>
          <cell r="F78">
            <v>19082</v>
          </cell>
          <cell r="G78">
            <v>18478</v>
          </cell>
          <cell r="H78">
            <v>86938</v>
          </cell>
          <cell r="I78">
            <v>60141</v>
          </cell>
          <cell r="J78">
            <v>184639</v>
          </cell>
        </row>
        <row r="79">
          <cell r="B79" t="str">
            <v>02.3115c</v>
          </cell>
          <cell r="C79" t="str">
            <v>Laép DCL &lt;=10kV 1p ngoaøi trôøi  2 ñaàu tieát ñaát</v>
          </cell>
          <cell r="D79" t="str">
            <v>boä</v>
          </cell>
          <cell r="E79">
            <v>1169500</v>
          </cell>
          <cell r="F79">
            <v>16822</v>
          </cell>
          <cell r="G79">
            <v>15978</v>
          </cell>
          <cell r="H79">
            <v>71039</v>
          </cell>
          <cell r="I79">
            <v>23804</v>
          </cell>
          <cell r="J79">
            <v>127643</v>
          </cell>
        </row>
        <row r="80">
          <cell r="B80" t="str">
            <v>02.3122a</v>
          </cell>
          <cell r="C80" t="str">
            <v>Laép DCL &lt;110kV 3p ngoaøi trôøi khoâng tieát ñaát</v>
          </cell>
          <cell r="D80" t="str">
            <v>boä</v>
          </cell>
          <cell r="E80">
            <v>1470500</v>
          </cell>
          <cell r="F80">
            <v>79116</v>
          </cell>
          <cell r="G80">
            <v>80156</v>
          </cell>
          <cell r="H80">
            <v>154256</v>
          </cell>
          <cell r="I80">
            <v>155033</v>
          </cell>
          <cell r="J80">
            <v>468561</v>
          </cell>
        </row>
        <row r="81">
          <cell r="B81" t="str">
            <v>02.3123a</v>
          </cell>
          <cell r="C81" t="str">
            <v>Laép DCL &lt;35kV 3p ngoaøi trôøi khoâng   tieát ñaát</v>
          </cell>
          <cell r="D81" t="str">
            <v>boä</v>
          </cell>
          <cell r="E81">
            <v>7550000</v>
          </cell>
          <cell r="F81">
            <v>51280</v>
          </cell>
          <cell r="G81">
            <v>52419</v>
          </cell>
          <cell r="H81">
            <v>77128</v>
          </cell>
          <cell r="I81">
            <v>99653</v>
          </cell>
          <cell r="J81">
            <v>280480</v>
          </cell>
        </row>
        <row r="82">
          <cell r="B82" t="str">
            <v>02.3124a</v>
          </cell>
          <cell r="C82" t="str">
            <v>Laép DCL &lt;10kV 3p ngoaøi trôøi khoâng   tieát ñaát</v>
          </cell>
          <cell r="D82" t="str">
            <v>boä</v>
          </cell>
          <cell r="E82">
            <v>17727300</v>
          </cell>
          <cell r="F82">
            <v>47384</v>
          </cell>
          <cell r="G82">
            <v>48724</v>
          </cell>
          <cell r="H82">
            <v>64273</v>
          </cell>
          <cell r="I82">
            <v>19043</v>
          </cell>
          <cell r="J82">
            <v>179424</v>
          </cell>
        </row>
        <row r="83">
          <cell r="B83" t="str">
            <v>02.3122b</v>
          </cell>
          <cell r="C83" t="str">
            <v>Laép DCL &lt;110kV 3p ngoaøi trôøi 1 ñaàu   tieát ñaát</v>
          </cell>
          <cell r="D83" t="str">
            <v>boä</v>
          </cell>
          <cell r="E83">
            <v>21000000</v>
          </cell>
          <cell r="F83">
            <v>79116</v>
          </cell>
          <cell r="G83">
            <v>80156</v>
          </cell>
          <cell r="H83">
            <v>221912</v>
          </cell>
          <cell r="I83">
            <v>155033</v>
          </cell>
          <cell r="J83">
            <v>536217</v>
          </cell>
        </row>
        <row r="84">
          <cell r="B84" t="str">
            <v>02.3123b</v>
          </cell>
          <cell r="C84" t="str">
            <v>Laép DCL &lt;35kV 3p ngoaøi trôøi 1 ñaàu   tieát ñaát</v>
          </cell>
          <cell r="D84" t="str">
            <v>boä</v>
          </cell>
          <cell r="E84">
            <v>24545500</v>
          </cell>
          <cell r="F84">
            <v>51280</v>
          </cell>
          <cell r="G84">
            <v>52419</v>
          </cell>
          <cell r="H84">
            <v>144784</v>
          </cell>
          <cell r="I84">
            <v>99653</v>
          </cell>
          <cell r="J84">
            <v>348136</v>
          </cell>
        </row>
        <row r="85">
          <cell r="B85" t="str">
            <v>02.3124b</v>
          </cell>
          <cell r="C85" t="str">
            <v>Laép DCL &lt;10kV 3p ngoaøi trôøi 1 ñaàu   tieát ñaát</v>
          </cell>
          <cell r="D85" t="str">
            <v>boä</v>
          </cell>
          <cell r="E85">
            <v>37727300</v>
          </cell>
          <cell r="F85">
            <v>47384</v>
          </cell>
          <cell r="G85">
            <v>48724</v>
          </cell>
          <cell r="H85">
            <v>118398</v>
          </cell>
          <cell r="I85">
            <v>19043</v>
          </cell>
          <cell r="J85">
            <v>233549</v>
          </cell>
        </row>
        <row r="86">
          <cell r="B86" t="str">
            <v>02.3122c</v>
          </cell>
          <cell r="C86" t="str">
            <v>Laép DCL &lt;110kV 3p ngoaøi trôøi 2 ñaàu   tieát ñaát</v>
          </cell>
          <cell r="D86" t="str">
            <v>boä</v>
          </cell>
          <cell r="E86">
            <v>40909100</v>
          </cell>
          <cell r="F86">
            <v>79116</v>
          </cell>
          <cell r="G86">
            <v>80156</v>
          </cell>
          <cell r="H86">
            <v>261152</v>
          </cell>
          <cell r="I86">
            <v>155033</v>
          </cell>
          <cell r="J86">
            <v>575457</v>
          </cell>
        </row>
        <row r="87">
          <cell r="B87" t="str">
            <v>02.3123c</v>
          </cell>
          <cell r="C87" t="str">
            <v>Laép DCL &lt;35kV 3p ngoaøi trôøi 2 ñaàu   tieát ñaát</v>
          </cell>
          <cell r="D87" t="str">
            <v>boä</v>
          </cell>
          <cell r="E87">
            <v>7674</v>
          </cell>
          <cell r="F87">
            <v>51280</v>
          </cell>
          <cell r="G87">
            <v>52419</v>
          </cell>
          <cell r="H87">
            <v>171170</v>
          </cell>
          <cell r="I87">
            <v>99653</v>
          </cell>
          <cell r="J87">
            <v>374522</v>
          </cell>
        </row>
        <row r="88">
          <cell r="B88" t="str">
            <v>02.3124c</v>
          </cell>
          <cell r="C88" t="str">
            <v>Laép DCL &lt;10kV 3p ngoaøi trôøi 2 ñaàu   tieát ñaát</v>
          </cell>
          <cell r="D88" t="str">
            <v>boä</v>
          </cell>
          <cell r="E88">
            <v>50000</v>
          </cell>
          <cell r="F88">
            <v>47384</v>
          </cell>
          <cell r="G88">
            <v>48724</v>
          </cell>
          <cell r="H88">
            <v>142078</v>
          </cell>
          <cell r="I88">
            <v>19043</v>
          </cell>
          <cell r="J88">
            <v>257229</v>
          </cell>
        </row>
        <row r="89">
          <cell r="B89" t="str">
            <v>GACT</v>
          </cell>
          <cell r="C89" t="str">
            <v xml:space="preserve">Laép DCL &lt;35kV 3p trong nhaø </v>
          </cell>
          <cell r="D89" t="str">
            <v>m</v>
          </cell>
          <cell r="E89">
            <v>8500</v>
          </cell>
          <cell r="F89">
            <v>2590</v>
          </cell>
          <cell r="G89">
            <v>30277</v>
          </cell>
          <cell r="H89">
            <v>14778</v>
          </cell>
        </row>
        <row r="90">
          <cell r="B90" t="str">
            <v>02.3131a</v>
          </cell>
          <cell r="C90" t="str">
            <v>Laép DCL &lt;35kV 3p trong nhaø khoâng tieáp ñaát</v>
          </cell>
          <cell r="D90" t="str">
            <v>boä</v>
          </cell>
          <cell r="E90">
            <v>800</v>
          </cell>
          <cell r="F90">
            <v>200</v>
          </cell>
          <cell r="G90">
            <v>44811</v>
          </cell>
          <cell r="H90">
            <v>92520</v>
          </cell>
          <cell r="I90">
            <v>0</v>
          </cell>
          <cell r="J90">
            <v>137331</v>
          </cell>
        </row>
        <row r="91">
          <cell r="B91" t="str">
            <v>02.3131b</v>
          </cell>
          <cell r="C91" t="str">
            <v>Laép DCL &lt;35kV 3p trong nhaø tieáp ñaát 1 ñaàu</v>
          </cell>
          <cell r="D91" t="str">
            <v>boä</v>
          </cell>
          <cell r="E91">
            <v>2000</v>
          </cell>
          <cell r="F91">
            <v>200</v>
          </cell>
          <cell r="G91">
            <v>44811</v>
          </cell>
          <cell r="H91">
            <v>172523</v>
          </cell>
          <cell r="I91">
            <v>0</v>
          </cell>
          <cell r="J91">
            <v>217334</v>
          </cell>
        </row>
        <row r="92">
          <cell r="B92" t="str">
            <v>02.3131c</v>
          </cell>
          <cell r="C92" t="str">
            <v>Laép DCL &lt;35kV 3p trong nhaø tieáp ñaát 2 ñaàu</v>
          </cell>
          <cell r="D92" t="str">
            <v>boä</v>
          </cell>
          <cell r="E92">
            <v>5200</v>
          </cell>
          <cell r="F92">
            <v>0</v>
          </cell>
          <cell r="G92">
            <v>44811</v>
          </cell>
          <cell r="H92">
            <v>205336</v>
          </cell>
          <cell r="I92">
            <v>0</v>
          </cell>
          <cell r="J92">
            <v>250147</v>
          </cell>
        </row>
        <row r="93">
          <cell r="B93" t="str">
            <v>02.3141</v>
          </cell>
          <cell r="C93" t="str">
            <v>Laép ñaët caàu dao haï theá &lt;=100A</v>
          </cell>
          <cell r="D93" t="str">
            <v>boä</v>
          </cell>
          <cell r="E93">
            <v>3875</v>
          </cell>
          <cell r="F93">
            <v>10430</v>
          </cell>
          <cell r="G93">
            <v>10430</v>
          </cell>
          <cell r="H93">
            <v>7672</v>
          </cell>
          <cell r="I93">
            <v>0</v>
          </cell>
          <cell r="J93">
            <v>28532</v>
          </cell>
        </row>
        <row r="94">
          <cell r="B94" t="str">
            <v>02.3142</v>
          </cell>
          <cell r="C94" t="str">
            <v>Laép ñaët caàu dao haï theá &lt;=200A</v>
          </cell>
          <cell r="D94" t="str">
            <v>boä</v>
          </cell>
          <cell r="E94">
            <v>22500</v>
          </cell>
          <cell r="F94">
            <v>10430</v>
          </cell>
          <cell r="G94">
            <v>10430</v>
          </cell>
          <cell r="H94">
            <v>10741</v>
          </cell>
          <cell r="I94">
            <v>0</v>
          </cell>
          <cell r="J94">
            <v>31601</v>
          </cell>
        </row>
        <row r="95">
          <cell r="B95" t="str">
            <v>02.3143</v>
          </cell>
          <cell r="C95" t="str">
            <v>Laép ñaët caàu dao haï theá &lt;=400A</v>
          </cell>
          <cell r="D95" t="str">
            <v>boä</v>
          </cell>
          <cell r="E95">
            <v>2400000</v>
          </cell>
          <cell r="F95">
            <v>10780</v>
          </cell>
          <cell r="G95">
            <v>10780</v>
          </cell>
          <cell r="H95">
            <v>15344</v>
          </cell>
          <cell r="I95">
            <v>0</v>
          </cell>
          <cell r="J95">
            <v>36904</v>
          </cell>
        </row>
        <row r="96">
          <cell r="B96" t="str">
            <v>02.3144</v>
          </cell>
          <cell r="C96" t="str">
            <v>Laép ñaët caàu dao haï theá &lt;=600A</v>
          </cell>
          <cell r="D96" t="str">
            <v>boä</v>
          </cell>
          <cell r="E96">
            <v>2000</v>
          </cell>
          <cell r="F96">
            <v>10780</v>
          </cell>
          <cell r="G96">
            <v>10780</v>
          </cell>
          <cell r="H96">
            <v>18413</v>
          </cell>
          <cell r="I96">
            <v>0</v>
          </cell>
          <cell r="J96">
            <v>39973</v>
          </cell>
        </row>
        <row r="97">
          <cell r="B97" t="str">
            <v>02.3145</v>
          </cell>
          <cell r="C97" t="str">
            <v>Laép ñaët caàu dao haï theá &gt;600A</v>
          </cell>
          <cell r="D97" t="str">
            <v>boä</v>
          </cell>
          <cell r="E97">
            <v>5000</v>
          </cell>
          <cell r="F97">
            <v>10780</v>
          </cell>
          <cell r="G97">
            <v>10780</v>
          </cell>
          <cell r="H97">
            <v>21481</v>
          </cell>
          <cell r="I97">
            <v>0</v>
          </cell>
          <cell r="J97">
            <v>43041</v>
          </cell>
        </row>
        <row r="98">
          <cell r="B98" t="str">
            <v>02.3151</v>
          </cell>
          <cell r="C98" t="str">
            <v>Laép ñaët caàu chì &lt;35kV</v>
          </cell>
          <cell r="D98" t="str">
            <v>boä</v>
          </cell>
          <cell r="E98">
            <v>15000</v>
          </cell>
          <cell r="F98">
            <v>32715</v>
          </cell>
          <cell r="G98">
            <v>35646</v>
          </cell>
          <cell r="H98">
            <v>36825</v>
          </cell>
          <cell r="I98">
            <v>0</v>
          </cell>
          <cell r="J98">
            <v>105186</v>
          </cell>
        </row>
        <row r="99">
          <cell r="B99" t="str">
            <v>02.3152</v>
          </cell>
          <cell r="C99" t="str">
            <v>Laép ñaët caàu chì &lt;10kV</v>
          </cell>
          <cell r="D99" t="str">
            <v>boä</v>
          </cell>
          <cell r="E99">
            <v>5000</v>
          </cell>
          <cell r="F99">
            <v>32715</v>
          </cell>
          <cell r="G99">
            <v>35646</v>
          </cell>
          <cell r="H99">
            <v>27619</v>
          </cell>
          <cell r="I99">
            <v>0</v>
          </cell>
          <cell r="J99">
            <v>95980</v>
          </cell>
        </row>
        <row r="100">
          <cell r="B100" t="str">
            <v>02.3154</v>
          </cell>
          <cell r="C100" t="str">
            <v>Laép ñaët caàu chì töï rôi &lt;15kV</v>
          </cell>
          <cell r="D100" t="str">
            <v>boä</v>
          </cell>
          <cell r="E100">
            <v>11760</v>
          </cell>
          <cell r="F100">
            <v>24340</v>
          </cell>
          <cell r="G100">
            <v>25780</v>
          </cell>
          <cell r="H100">
            <v>27619</v>
          </cell>
          <cell r="I100">
            <v>0</v>
          </cell>
          <cell r="J100">
            <v>77739</v>
          </cell>
        </row>
        <row r="101">
          <cell r="B101" t="str">
            <v>02.3155/1P</v>
          </cell>
          <cell r="C101" t="str">
            <v>Laép ñaët caàu chì töï rôi &lt;35kV (1 pha)</v>
          </cell>
          <cell r="D101" t="str">
            <v>boä</v>
          </cell>
          <cell r="E101">
            <v>11000</v>
          </cell>
          <cell r="F101">
            <v>8113.333333333333</v>
          </cell>
          <cell r="G101">
            <v>8593.3333333333339</v>
          </cell>
          <cell r="H101">
            <v>12275</v>
          </cell>
          <cell r="I101">
            <v>0</v>
          </cell>
          <cell r="J101">
            <v>28981.666666666668</v>
          </cell>
        </row>
        <row r="102">
          <cell r="B102" t="str">
            <v>02.3155</v>
          </cell>
          <cell r="C102" t="str">
            <v>Laép ñaët caàu chì töï rôi &lt;35kV</v>
          </cell>
          <cell r="D102" t="str">
            <v>boä</v>
          </cell>
          <cell r="E102">
            <v>1000000</v>
          </cell>
          <cell r="F102">
            <v>0</v>
          </cell>
          <cell r="G102">
            <v>25780</v>
          </cell>
          <cell r="H102">
            <v>36825</v>
          </cell>
          <cell r="I102">
            <v>0</v>
          </cell>
          <cell r="J102">
            <v>62605</v>
          </cell>
        </row>
        <row r="103">
          <cell r="B103" t="str">
            <v>02.5113</v>
          </cell>
          <cell r="C103" t="str">
            <v>Laép choáng seùt van &lt;110kV</v>
          </cell>
          <cell r="D103" t="str">
            <v>boä</v>
          </cell>
          <cell r="E103">
            <v>4000000</v>
          </cell>
          <cell r="F103">
            <v>28310</v>
          </cell>
          <cell r="G103">
            <v>30079</v>
          </cell>
          <cell r="H103">
            <v>128888</v>
          </cell>
          <cell r="I103">
            <v>123642</v>
          </cell>
          <cell r="J103">
            <v>310919</v>
          </cell>
        </row>
        <row r="104">
          <cell r="B104" t="str">
            <v>02.5114/1P</v>
          </cell>
          <cell r="C104" t="str">
            <v>Laép choáng seùt van &lt;35kV (1 pha)</v>
          </cell>
          <cell r="D104" t="str">
            <v>boä</v>
          </cell>
          <cell r="E104">
            <v>396260</v>
          </cell>
          <cell r="F104">
            <v>8033</v>
          </cell>
          <cell r="G104">
            <v>8594</v>
          </cell>
          <cell r="H104">
            <v>12786.666666666666</v>
          </cell>
          <cell r="I104">
            <v>0</v>
          </cell>
          <cell r="J104">
            <v>29413.666666666664</v>
          </cell>
        </row>
        <row r="105">
          <cell r="B105" t="str">
            <v>02.5114</v>
          </cell>
          <cell r="C105" t="str">
            <v>Laép choáng seùt van &lt;35kV</v>
          </cell>
          <cell r="D105" t="str">
            <v>boä</v>
          </cell>
          <cell r="E105">
            <v>0</v>
          </cell>
          <cell r="F105">
            <v>525000</v>
          </cell>
          <cell r="G105">
            <v>25782</v>
          </cell>
          <cell r="H105">
            <v>38360</v>
          </cell>
          <cell r="I105">
            <v>0</v>
          </cell>
          <cell r="J105">
            <v>64142</v>
          </cell>
        </row>
        <row r="106">
          <cell r="B106" t="str">
            <v>02.5115</v>
          </cell>
          <cell r="C106" t="str">
            <v>Laép ñaët choáng seùt van &lt;11KV</v>
          </cell>
          <cell r="D106" t="str">
            <v>boä</v>
          </cell>
          <cell r="E106" t="str">
            <v>boä</v>
          </cell>
          <cell r="F106">
            <v>16833</v>
          </cell>
          <cell r="G106">
            <v>18012</v>
          </cell>
          <cell r="H106">
            <v>11508</v>
          </cell>
          <cell r="I106">
            <v>0</v>
          </cell>
          <cell r="J106">
            <v>46353</v>
          </cell>
        </row>
        <row r="107">
          <cell r="B107" t="str">
            <v>DAITHEP</v>
          </cell>
          <cell r="C107" t="str">
            <v>LAÉP HEÄ THOÁNG ACCU</v>
          </cell>
          <cell r="D107" t="str">
            <v>kg</v>
          </cell>
          <cell r="E107">
            <v>10000</v>
          </cell>
          <cell r="F107">
            <v>500</v>
          </cell>
        </row>
        <row r="108">
          <cell r="B108" t="str">
            <v>02.7111</v>
          </cell>
          <cell r="C108" t="str">
            <v>Laép giaù ñôõ accu</v>
          </cell>
          <cell r="D108" t="str">
            <v>kg</v>
          </cell>
          <cell r="E108">
            <v>3875</v>
          </cell>
          <cell r="F108">
            <v>692.3</v>
          </cell>
          <cell r="G108">
            <v>692.3</v>
          </cell>
          <cell r="H108">
            <v>1826.4</v>
          </cell>
          <cell r="I108">
            <v>213.8</v>
          </cell>
          <cell r="J108">
            <v>3424.8</v>
          </cell>
        </row>
        <row r="109">
          <cell r="B109" t="str">
            <v>02.7112</v>
          </cell>
          <cell r="C109" t="str">
            <v>Laép giaù ñôõ  daây caùi traàn</v>
          </cell>
          <cell r="D109" t="str">
            <v>kg</v>
          </cell>
          <cell r="E109">
            <v>15976</v>
          </cell>
          <cell r="F109">
            <v>692.3</v>
          </cell>
          <cell r="G109">
            <v>692.3</v>
          </cell>
          <cell r="H109">
            <v>1928.7</v>
          </cell>
          <cell r="I109">
            <v>427.7</v>
          </cell>
          <cell r="J109">
            <v>3741</v>
          </cell>
        </row>
        <row r="110">
          <cell r="B110" t="str">
            <v>02.7113</v>
          </cell>
          <cell r="C110" t="str">
            <v>Laép daây caùi</v>
          </cell>
          <cell r="D110" t="str">
            <v>m</v>
          </cell>
          <cell r="E110">
            <v>30000000</v>
          </cell>
          <cell r="F110">
            <v>3661.6</v>
          </cell>
          <cell r="G110">
            <v>3582.4</v>
          </cell>
          <cell r="H110">
            <v>3652.8</v>
          </cell>
          <cell r="I110">
            <v>0</v>
          </cell>
          <cell r="J110">
            <v>10896.8</v>
          </cell>
        </row>
        <row r="111">
          <cell r="B111" t="str">
            <v>02.7121</v>
          </cell>
          <cell r="C111" t="str">
            <v>Laép  accu ñaõ toå hôïp</v>
          </cell>
          <cell r="D111" t="str">
            <v>bình</v>
          </cell>
          <cell r="E111">
            <v>300000</v>
          </cell>
          <cell r="F111">
            <v>4472.3</v>
          </cell>
          <cell r="G111">
            <v>4554</v>
          </cell>
          <cell r="H111">
            <v>7027.5</v>
          </cell>
          <cell r="I111">
            <v>0</v>
          </cell>
          <cell r="J111">
            <v>16053.8</v>
          </cell>
        </row>
        <row r="112">
          <cell r="B112" t="str">
            <v>02.7122</v>
          </cell>
          <cell r="C112" t="str">
            <v>Laép  accu rôøi</v>
          </cell>
          <cell r="D112" t="str">
            <v>bình</v>
          </cell>
          <cell r="E112">
            <v>30000</v>
          </cell>
          <cell r="F112">
            <v>8653.7000000000007</v>
          </cell>
          <cell r="G112">
            <v>8638.2999999999993</v>
          </cell>
          <cell r="H112">
            <v>17568.7</v>
          </cell>
          <cell r="I112">
            <v>4276.6000000000004</v>
          </cell>
          <cell r="J112">
            <v>39137.299999999996</v>
          </cell>
        </row>
        <row r="113">
          <cell r="B113" t="str">
            <v>02.7125</v>
          </cell>
          <cell r="C113" t="str">
            <v>Laép  boä naïp accu töï ñoäng</v>
          </cell>
          <cell r="D113" t="str">
            <v xml:space="preserve">tuû </v>
          </cell>
          <cell r="E113">
            <v>140000</v>
          </cell>
          <cell r="F113">
            <v>6055</v>
          </cell>
          <cell r="G113">
            <v>6872</v>
          </cell>
          <cell r="H113">
            <v>34524</v>
          </cell>
          <cell r="I113">
            <v>8553</v>
          </cell>
          <cell r="J113">
            <v>56004</v>
          </cell>
        </row>
        <row r="114">
          <cell r="B114" t="str">
            <v>02.7126</v>
          </cell>
          <cell r="C114" t="str">
            <v>Laép  boä naïp accu khoâng töï ñoäng</v>
          </cell>
          <cell r="D114" t="str">
            <v xml:space="preserve">tuû </v>
          </cell>
          <cell r="E114">
            <v>91000</v>
          </cell>
          <cell r="F114">
            <v>9208</v>
          </cell>
          <cell r="G114">
            <v>10433</v>
          </cell>
          <cell r="H114">
            <v>51785</v>
          </cell>
          <cell r="I114">
            <v>8553</v>
          </cell>
          <cell r="J114">
            <v>79979</v>
          </cell>
        </row>
        <row r="115">
          <cell r="B115" t="str">
            <v>02.7131</v>
          </cell>
          <cell r="C115" t="str">
            <v>Laép maùy laïnh 1 cuïc 1,5CV</v>
          </cell>
          <cell r="D115" t="str">
            <v>maùy</v>
          </cell>
          <cell r="E115">
            <v>153000</v>
          </cell>
          <cell r="F115">
            <v>87675</v>
          </cell>
          <cell r="G115">
            <v>87675</v>
          </cell>
          <cell r="H115">
            <v>11689</v>
          </cell>
          <cell r="I115">
            <v>0</v>
          </cell>
          <cell r="J115">
            <v>187039</v>
          </cell>
        </row>
        <row r="116">
          <cell r="B116" t="str">
            <v>02.7132</v>
          </cell>
          <cell r="C116" t="str">
            <v>Laép maùy laïnh 1 cuïc 3CV</v>
          </cell>
          <cell r="D116" t="str">
            <v>maùy</v>
          </cell>
          <cell r="E116">
            <v>1500</v>
          </cell>
          <cell r="F116">
            <v>87675</v>
          </cell>
          <cell r="G116">
            <v>87675</v>
          </cell>
          <cell r="H116">
            <v>14611</v>
          </cell>
          <cell r="I116">
            <v>0</v>
          </cell>
          <cell r="J116">
            <v>189961</v>
          </cell>
        </row>
        <row r="117">
          <cell r="B117" t="str">
            <v>02.7133</v>
          </cell>
          <cell r="C117" t="str">
            <v>Laép maùy laïnh 1 cuïc 5CV</v>
          </cell>
          <cell r="D117" t="str">
            <v>maùy</v>
          </cell>
          <cell r="E117">
            <v>1500</v>
          </cell>
          <cell r="F117">
            <v>87675</v>
          </cell>
          <cell r="G117">
            <v>87675</v>
          </cell>
          <cell r="H117">
            <v>20456</v>
          </cell>
          <cell r="I117">
            <v>0</v>
          </cell>
          <cell r="J117">
            <v>195806</v>
          </cell>
        </row>
        <row r="118">
          <cell r="B118" t="str">
            <v>02.7134</v>
          </cell>
          <cell r="C118" t="str">
            <v xml:space="preserve">Laép maùy laïnh 2 cuïc </v>
          </cell>
          <cell r="D118" t="str">
            <v>maùy</v>
          </cell>
          <cell r="E118">
            <v>750000</v>
          </cell>
          <cell r="F118">
            <v>0</v>
          </cell>
          <cell r="G118">
            <v>0</v>
          </cell>
          <cell r="H118">
            <v>49312</v>
          </cell>
          <cell r="I118">
            <v>0</v>
          </cell>
          <cell r="J118">
            <v>49312</v>
          </cell>
        </row>
        <row r="119">
          <cell r="B119" t="str">
            <v>02.7141</v>
          </cell>
          <cell r="C119" t="str">
            <v>Laép quaït huùt gioù vaø thoâng gioù &lt;400mm</v>
          </cell>
          <cell r="D119" t="str">
            <v>maùy</v>
          </cell>
          <cell r="E119">
            <v>750000</v>
          </cell>
          <cell r="F119">
            <v>11000</v>
          </cell>
          <cell r="G119">
            <v>11000</v>
          </cell>
          <cell r="H119">
            <v>5552</v>
          </cell>
          <cell r="I119">
            <v>0</v>
          </cell>
          <cell r="J119">
            <v>27552</v>
          </cell>
        </row>
        <row r="120">
          <cell r="B120" t="str">
            <v>02.7142</v>
          </cell>
          <cell r="C120" t="str">
            <v>Laép quaït huùt gioù vaø thoâng gioù &lt;600mm</v>
          </cell>
          <cell r="D120" t="str">
            <v>maùy</v>
          </cell>
          <cell r="E120">
            <v>525000</v>
          </cell>
          <cell r="F120">
            <v>11000</v>
          </cell>
          <cell r="G120">
            <v>11000</v>
          </cell>
          <cell r="H120">
            <v>9205</v>
          </cell>
          <cell r="I120">
            <v>0</v>
          </cell>
          <cell r="J120">
            <v>31205</v>
          </cell>
        </row>
        <row r="121">
          <cell r="B121" t="str">
            <v>02.7143</v>
          </cell>
          <cell r="C121" t="str">
            <v>Laép quaït huùt gioù vaø thoâng gioù &lt;800mm</v>
          </cell>
          <cell r="D121" t="str">
            <v>maùy</v>
          </cell>
          <cell r="E121">
            <v>630000</v>
          </cell>
          <cell r="F121">
            <v>11000</v>
          </cell>
          <cell r="G121">
            <v>11000</v>
          </cell>
          <cell r="H121">
            <v>11397</v>
          </cell>
          <cell r="I121">
            <v>0</v>
          </cell>
          <cell r="J121">
            <v>33397</v>
          </cell>
        </row>
        <row r="122">
          <cell r="B122" t="str">
            <v>02.8101</v>
          </cell>
          <cell r="C122" t="str">
            <v>Laép ñaët toå maùyphaùt ñieän</v>
          </cell>
          <cell r="D122" t="str">
            <v>taán</v>
          </cell>
          <cell r="E122">
            <v>200000</v>
          </cell>
          <cell r="F122">
            <v>161642</v>
          </cell>
          <cell r="G122">
            <v>161148</v>
          </cell>
          <cell r="H122">
            <v>87460</v>
          </cell>
          <cell r="I122">
            <v>7704</v>
          </cell>
          <cell r="J122">
            <v>417954</v>
          </cell>
        </row>
        <row r="123">
          <cell r="B123" t="str">
            <v>02.8201</v>
          </cell>
          <cell r="C123" t="str">
            <v>Laép ñaët ñoäng cô ñieän khoâng ñoàng boä</v>
          </cell>
          <cell r="D123" t="str">
            <v>caùi</v>
          </cell>
          <cell r="E123">
            <v>100000</v>
          </cell>
          <cell r="F123">
            <v>5000</v>
          </cell>
          <cell r="G123">
            <v>33981</v>
          </cell>
          <cell r="H123">
            <v>15344</v>
          </cell>
          <cell r="I123">
            <v>0</v>
          </cell>
          <cell r="J123">
            <v>49325</v>
          </cell>
        </row>
        <row r="124">
          <cell r="B124" t="str">
            <v>CSATKEO</v>
          </cell>
          <cell r="C124" t="str">
            <v>Laép ñaët  aptomat vaø khôûi ñoäng töø</v>
          </cell>
          <cell r="D124" t="str">
            <v>m2</v>
          </cell>
          <cell r="E124">
            <v>230000</v>
          </cell>
          <cell r="F124">
            <v>3716</v>
          </cell>
          <cell r="G124">
            <v>0</v>
          </cell>
          <cell r="H124">
            <v>34339.599999999999</v>
          </cell>
        </row>
        <row r="125">
          <cell r="B125" t="str">
            <v>02.8401-75</v>
          </cell>
          <cell r="C125" t="str">
            <v>Laép ñaët KÑT, aptomat &lt;=75A</v>
          </cell>
          <cell r="D125" t="str">
            <v>caùi</v>
          </cell>
          <cell r="E125">
            <v>220000</v>
          </cell>
          <cell r="F125">
            <v>24819</v>
          </cell>
          <cell r="G125">
            <v>24819</v>
          </cell>
          <cell r="H125">
            <v>26852</v>
          </cell>
          <cell r="I125">
            <v>0</v>
          </cell>
          <cell r="J125">
            <v>76490</v>
          </cell>
        </row>
        <row r="126">
          <cell r="B126" t="str">
            <v>CSATKSO</v>
          </cell>
          <cell r="C126" t="str">
            <v>Laép ñaët KÑT, aptomat 100A</v>
          </cell>
          <cell r="D126" t="str">
            <v>caùi</v>
          </cell>
          <cell r="E126">
            <v>220000</v>
          </cell>
          <cell r="F126">
            <v>12796</v>
          </cell>
          <cell r="G126">
            <v>12796</v>
          </cell>
          <cell r="H126">
            <v>8951</v>
          </cell>
          <cell r="I126">
            <v>0</v>
          </cell>
          <cell r="J126">
            <v>34543</v>
          </cell>
        </row>
        <row r="127">
          <cell r="B127" t="str">
            <v>SATKGIO</v>
          </cell>
          <cell r="C127" t="str">
            <v>Laép ñaët KÑT, aptomat 150A</v>
          </cell>
          <cell r="D127" t="str">
            <v>caùi</v>
          </cell>
          <cell r="E127">
            <v>100000</v>
          </cell>
          <cell r="F127">
            <v>12796</v>
          </cell>
          <cell r="G127">
            <v>12796</v>
          </cell>
          <cell r="H127">
            <v>10868</v>
          </cell>
          <cell r="I127">
            <v>0</v>
          </cell>
          <cell r="J127">
            <v>36460</v>
          </cell>
        </row>
        <row r="128">
          <cell r="B128" t="str">
            <v>LCCT</v>
          </cell>
          <cell r="C128" t="str">
            <v>Laép ñaët KÑT, aptomat 200A</v>
          </cell>
          <cell r="D128" t="str">
            <v>caùi</v>
          </cell>
          <cell r="E128">
            <v>1200000</v>
          </cell>
          <cell r="F128">
            <v>13566</v>
          </cell>
          <cell r="G128">
            <v>13566</v>
          </cell>
          <cell r="H128">
            <v>19180</v>
          </cell>
          <cell r="I128">
            <v>0</v>
          </cell>
          <cell r="J128">
            <v>46312</v>
          </cell>
        </row>
        <row r="129">
          <cell r="B129" t="str">
            <v>02.8401</v>
          </cell>
          <cell r="C129" t="str">
            <v>Laép ñaët KÑT, aptomat &lt;=300A</v>
          </cell>
          <cell r="D129" t="str">
            <v>caùi</v>
          </cell>
          <cell r="E129">
            <v>100000</v>
          </cell>
          <cell r="F129">
            <v>24379</v>
          </cell>
          <cell r="G129">
            <v>24819</v>
          </cell>
          <cell r="H129">
            <v>38360</v>
          </cell>
          <cell r="I129">
            <v>0</v>
          </cell>
          <cell r="J129">
            <v>87558</v>
          </cell>
        </row>
        <row r="130">
          <cell r="B130" t="str">
            <v>02.8402</v>
          </cell>
          <cell r="C130" t="str">
            <v>Laép ñaët KÑT, aptomat &lt;=400A</v>
          </cell>
          <cell r="D130" t="str">
            <v>caùi</v>
          </cell>
          <cell r="E130">
            <v>90000</v>
          </cell>
          <cell r="F130">
            <v>6899</v>
          </cell>
          <cell r="G130">
            <v>25299</v>
          </cell>
          <cell r="H130">
            <v>53703</v>
          </cell>
          <cell r="I130">
            <v>0</v>
          </cell>
          <cell r="J130">
            <v>79002</v>
          </cell>
        </row>
        <row r="131">
          <cell r="B131" t="str">
            <v>02.8403</v>
          </cell>
          <cell r="C131" t="str">
            <v>Laép ñaët KÑT, aptomat &lt;=600A</v>
          </cell>
          <cell r="D131" t="str">
            <v>caùi</v>
          </cell>
          <cell r="E131">
            <v>650000</v>
          </cell>
          <cell r="F131">
            <v>5519</v>
          </cell>
          <cell r="G131">
            <v>27848</v>
          </cell>
          <cell r="H131">
            <v>61375</v>
          </cell>
          <cell r="I131">
            <v>0</v>
          </cell>
          <cell r="J131">
            <v>89223</v>
          </cell>
        </row>
        <row r="132">
          <cell r="B132" t="str">
            <v>02.8404</v>
          </cell>
          <cell r="C132" t="str">
            <v>Laép ñaët KÑT, aptomat &lt;=1000A</v>
          </cell>
          <cell r="D132" t="str">
            <v>caùi</v>
          </cell>
          <cell r="E132">
            <v>350000</v>
          </cell>
          <cell r="F132">
            <v>4415</v>
          </cell>
          <cell r="G132">
            <v>35622</v>
          </cell>
          <cell r="H132">
            <v>76719</v>
          </cell>
          <cell r="I132">
            <v>0</v>
          </cell>
          <cell r="J132">
            <v>112341</v>
          </cell>
        </row>
        <row r="133">
          <cell r="B133" t="str">
            <v>02.8504</v>
          </cell>
          <cell r="C133" t="str">
            <v xml:space="preserve">Laép HT tuï buø treân daøn </v>
          </cell>
          <cell r="D133" t="str">
            <v>1x100kvar</v>
          </cell>
          <cell r="E133">
            <v>750000</v>
          </cell>
          <cell r="F133">
            <v>0</v>
          </cell>
          <cell r="G133">
            <v>9292</v>
          </cell>
          <cell r="H133">
            <v>59538</v>
          </cell>
          <cell r="I133">
            <v>58798</v>
          </cell>
          <cell r="J133">
            <v>127628</v>
          </cell>
        </row>
        <row r="134">
          <cell r="B134" t="str">
            <v>02.8504</v>
          </cell>
          <cell r="C134" t="str">
            <v xml:space="preserve">Laép HT tuï buø treân daøn </v>
          </cell>
          <cell r="D134" t="str">
            <v>2x100kvar</v>
          </cell>
          <cell r="E134">
            <v>70000</v>
          </cell>
          <cell r="F134">
            <v>5187</v>
          </cell>
          <cell r="G134">
            <v>9292</v>
          </cell>
          <cell r="H134">
            <v>59538</v>
          </cell>
          <cell r="I134">
            <v>58798</v>
          </cell>
          <cell r="J134">
            <v>127628</v>
          </cell>
        </row>
        <row r="135">
          <cell r="C135" t="str">
            <v xml:space="preserve">Laép ñaët caùp treân giaù ñôõ ñaët ôû töôøng trong haàm caùp </v>
          </cell>
          <cell r="D135" t="str">
            <v>Dao caùch ly thao taùc baèng cô khí, ñieän aùp 220KV 3 pha</v>
          </cell>
          <cell r="E135" t="str">
            <v>boä</v>
          </cell>
          <cell r="F135">
            <v>7588.9000000000005</v>
          </cell>
          <cell r="G135">
            <v>146393.5</v>
          </cell>
          <cell r="H135">
            <v>68707.100000000006</v>
          </cell>
        </row>
        <row r="136">
          <cell r="B136" t="str">
            <v>03.1101</v>
          </cell>
          <cell r="C136" t="str">
            <v>Laép ñaët caùp ngaàm, caùp &lt;=1kg/m</v>
          </cell>
          <cell r="D136" t="str">
            <v>m</v>
          </cell>
          <cell r="E136" t="str">
            <v>boä</v>
          </cell>
          <cell r="F136">
            <v>401.5</v>
          </cell>
          <cell r="G136">
            <v>372.5</v>
          </cell>
          <cell r="H136">
            <v>273.12</v>
          </cell>
          <cell r="I136">
            <v>1301.8</v>
          </cell>
          <cell r="J136">
            <v>1047.1199999999999</v>
          </cell>
        </row>
        <row r="137">
          <cell r="B137" t="str">
            <v>03.1201</v>
          </cell>
          <cell r="C137" t="str">
            <v>Laép ñaët caùp &lt;=1kg/m</v>
          </cell>
          <cell r="D137" t="str">
            <v>m</v>
          </cell>
          <cell r="E137" t="str">
            <v>boä</v>
          </cell>
          <cell r="F137">
            <v>4856.5</v>
          </cell>
          <cell r="G137">
            <v>492.5</v>
          </cell>
          <cell r="H137">
            <v>380.53</v>
          </cell>
          <cell r="I137">
            <v>0</v>
          </cell>
          <cell r="J137">
            <v>873.03</v>
          </cell>
        </row>
        <row r="138">
          <cell r="B138" t="str">
            <v>03.1202</v>
          </cell>
          <cell r="C138" t="str">
            <v>Laép ñaët caùp &lt;=2kg/m</v>
          </cell>
          <cell r="D138" t="str">
            <v>m</v>
          </cell>
          <cell r="E138">
            <v>0</v>
          </cell>
          <cell r="F138">
            <v>0</v>
          </cell>
          <cell r="G138">
            <v>492.5</v>
          </cell>
          <cell r="H138">
            <v>421.95</v>
          </cell>
          <cell r="I138">
            <v>0</v>
          </cell>
          <cell r="J138">
            <v>914.45</v>
          </cell>
        </row>
        <row r="139">
          <cell r="B139" t="str">
            <v>03.1203</v>
          </cell>
          <cell r="C139" t="str">
            <v>Laép ñaët caùp &lt;=3kg/m</v>
          </cell>
          <cell r="D139" t="str">
            <v>m</v>
          </cell>
          <cell r="E139" t="str">
            <v>boä</v>
          </cell>
          <cell r="F139">
            <v>9917.5999999999985</v>
          </cell>
          <cell r="G139">
            <v>492.5</v>
          </cell>
          <cell r="H139">
            <v>549.30999999999995</v>
          </cell>
          <cell r="I139">
            <v>0</v>
          </cell>
          <cell r="J139">
            <v>1041.81</v>
          </cell>
        </row>
        <row r="140">
          <cell r="B140" t="str">
            <v>03.1204</v>
          </cell>
          <cell r="C140" t="str">
            <v>Laép ñaët caùp &lt;=4,5kg/m</v>
          </cell>
          <cell r="D140" t="str">
            <v>m</v>
          </cell>
          <cell r="E140" t="str">
            <v>boä</v>
          </cell>
          <cell r="F140">
            <v>7933.8499999999995</v>
          </cell>
          <cell r="G140">
            <v>566.1</v>
          </cell>
          <cell r="H140">
            <v>718.09</v>
          </cell>
          <cell r="I140">
            <v>0</v>
          </cell>
          <cell r="J140">
            <v>1284.19</v>
          </cell>
        </row>
        <row r="141">
          <cell r="B141" t="str">
            <v>03.1205</v>
          </cell>
          <cell r="C141" t="str">
            <v>Laép ñaët caùp &lt;=6kg/m</v>
          </cell>
          <cell r="D141" t="str">
            <v>m</v>
          </cell>
          <cell r="E141" t="str">
            <v>boä</v>
          </cell>
          <cell r="F141">
            <v>6346.8499999999995</v>
          </cell>
          <cell r="G141">
            <v>596.1</v>
          </cell>
          <cell r="H141">
            <v>843.91</v>
          </cell>
          <cell r="I141">
            <v>0</v>
          </cell>
          <cell r="J141">
            <v>1440.01</v>
          </cell>
        </row>
        <row r="142">
          <cell r="B142" t="str">
            <v>03.1206</v>
          </cell>
          <cell r="C142" t="str">
            <v>Laép ñaët caùp &lt;=7,5kg/m</v>
          </cell>
          <cell r="D142" t="str">
            <v>m</v>
          </cell>
          <cell r="E142" t="str">
            <v>boä</v>
          </cell>
          <cell r="F142">
            <v>5077.25</v>
          </cell>
          <cell r="G142">
            <v>669.7</v>
          </cell>
          <cell r="H142">
            <v>1055.6500000000001</v>
          </cell>
          <cell r="I142">
            <v>0</v>
          </cell>
          <cell r="J142">
            <v>1725.3500000000001</v>
          </cell>
        </row>
        <row r="143">
          <cell r="B143" t="str">
            <v>03.1207</v>
          </cell>
          <cell r="C143" t="str">
            <v>Laép ñaët caùp &lt;=9kg/m</v>
          </cell>
          <cell r="D143" t="str">
            <v>m</v>
          </cell>
          <cell r="E143">
            <v>0</v>
          </cell>
          <cell r="F143">
            <v>0</v>
          </cell>
          <cell r="G143">
            <v>669.7</v>
          </cell>
          <cell r="H143">
            <v>1308.83</v>
          </cell>
          <cell r="I143">
            <v>0</v>
          </cell>
          <cell r="J143">
            <v>1978.53</v>
          </cell>
        </row>
        <row r="144">
          <cell r="B144" t="str">
            <v>03.1102</v>
          </cell>
          <cell r="C144" t="str">
            <v>Laép ñaët caùp trong oáng baûo veä, caùp &lt;=2kg/m</v>
          </cell>
          <cell r="D144" t="str">
            <v>m</v>
          </cell>
          <cell r="E144" t="str">
            <v>boä</v>
          </cell>
          <cell r="F144">
            <v>401.5</v>
          </cell>
          <cell r="G144">
            <v>372.5</v>
          </cell>
          <cell r="H144">
            <v>317.62</v>
          </cell>
          <cell r="I144">
            <v>0</v>
          </cell>
          <cell r="J144">
            <v>1091.6199999999999</v>
          </cell>
        </row>
        <row r="145">
          <cell r="B145" t="str">
            <v>03.1103</v>
          </cell>
          <cell r="C145" t="str">
            <v>Laép ñaët caùp trong oáng baûo veä, caùp &lt;=3kg/m</v>
          </cell>
          <cell r="D145" t="str">
            <v>m</v>
          </cell>
          <cell r="E145" t="str">
            <v>boä</v>
          </cell>
          <cell r="F145">
            <v>401.5</v>
          </cell>
          <cell r="G145">
            <v>372.5</v>
          </cell>
          <cell r="H145">
            <v>421.95</v>
          </cell>
          <cell r="I145">
            <v>0</v>
          </cell>
          <cell r="J145">
            <v>1195.95</v>
          </cell>
        </row>
        <row r="146">
          <cell r="B146" t="str">
            <v>03.1104</v>
          </cell>
          <cell r="C146" t="str">
            <v>Laép ñaët caùp trong oáng baûo veä, caùp &lt;=4,5kg/m</v>
          </cell>
          <cell r="D146" t="str">
            <v>m</v>
          </cell>
          <cell r="E146" t="str">
            <v>boä</v>
          </cell>
          <cell r="F146">
            <v>480.1</v>
          </cell>
          <cell r="G146">
            <v>446.1</v>
          </cell>
          <cell r="H146">
            <v>549.30999999999995</v>
          </cell>
          <cell r="I146">
            <v>0</v>
          </cell>
          <cell r="J146">
            <v>1475.51</v>
          </cell>
        </row>
        <row r="147">
          <cell r="B147" t="str">
            <v>03.1105</v>
          </cell>
          <cell r="C147" t="str">
            <v>Laép ñaët caùp trong oáng baûo veä, caùp &lt;=6kg/m</v>
          </cell>
          <cell r="D147" t="str">
            <v>m</v>
          </cell>
          <cell r="E147" t="str">
            <v>boä</v>
          </cell>
          <cell r="F147">
            <v>480.1</v>
          </cell>
          <cell r="G147">
            <v>446.1</v>
          </cell>
          <cell r="H147">
            <v>696.61</v>
          </cell>
          <cell r="I147">
            <v>0</v>
          </cell>
          <cell r="J147">
            <v>1622.81</v>
          </cell>
        </row>
        <row r="148">
          <cell r="B148" t="str">
            <v>03.1401</v>
          </cell>
          <cell r="C148" t="str">
            <v>Laép ñaët caùp trong oáng baûo veä, caùp &lt;=1kg/m</v>
          </cell>
          <cell r="D148" t="str">
            <v>m</v>
          </cell>
          <cell r="E148">
            <v>454.6</v>
          </cell>
          <cell r="F148">
            <v>454.6</v>
          </cell>
          <cell r="G148">
            <v>428</v>
          </cell>
          <cell r="H148">
            <v>443.44</v>
          </cell>
          <cell r="I148">
            <v>0</v>
          </cell>
          <cell r="J148">
            <v>1326.04</v>
          </cell>
        </row>
        <row r="149">
          <cell r="B149" t="str">
            <v>03.1402</v>
          </cell>
          <cell r="C149" t="str">
            <v>Laép ñaët caùp trong oáng baûo veä, caùp &lt;=2kg/m</v>
          </cell>
          <cell r="D149" t="str">
            <v>m</v>
          </cell>
          <cell r="E149" t="str">
            <v>ph.ñoaïn</v>
          </cell>
          <cell r="F149">
            <v>454.6</v>
          </cell>
          <cell r="G149">
            <v>428</v>
          </cell>
          <cell r="H149">
            <v>506.35</v>
          </cell>
          <cell r="I149">
            <v>0</v>
          </cell>
          <cell r="J149">
            <v>1388.95</v>
          </cell>
        </row>
        <row r="150">
          <cell r="B150" t="str">
            <v>03.1403</v>
          </cell>
          <cell r="C150" t="str">
            <v>Laép ñaët caùp trong oáng baûo veä, caùp &lt;=3kg/m</v>
          </cell>
          <cell r="D150" t="str">
            <v>m</v>
          </cell>
          <cell r="E150" t="str">
            <v>ph.ñoaïn</v>
          </cell>
          <cell r="F150">
            <v>454.6</v>
          </cell>
          <cell r="G150">
            <v>428</v>
          </cell>
          <cell r="H150">
            <v>633.70000000000005</v>
          </cell>
          <cell r="I150">
            <v>0</v>
          </cell>
          <cell r="J150">
            <v>1516.3000000000002</v>
          </cell>
        </row>
        <row r="151">
          <cell r="B151" t="str">
            <v>03.1404</v>
          </cell>
          <cell r="C151" t="str">
            <v>Laép ñaët caùp trong oáng baûo veä, caùp &lt;=4,5kg/m</v>
          </cell>
          <cell r="D151" t="str">
            <v>m</v>
          </cell>
          <cell r="E151" t="str">
            <v>ph.ñoaïn</v>
          </cell>
          <cell r="F151">
            <v>534.4</v>
          </cell>
          <cell r="G151">
            <v>503.6</v>
          </cell>
          <cell r="H151">
            <v>843.91</v>
          </cell>
          <cell r="I151">
            <v>0</v>
          </cell>
          <cell r="J151">
            <v>1881.9099999999999</v>
          </cell>
        </row>
        <row r="152">
          <cell r="B152" t="str">
            <v>03.1405</v>
          </cell>
          <cell r="C152" t="str">
            <v>Laép ñaët caùp trong oáng baûo veä, caùp &lt;=6kg/m</v>
          </cell>
          <cell r="D152" t="str">
            <v>m</v>
          </cell>
          <cell r="E152" t="str">
            <v>ph.ñoaïn</v>
          </cell>
          <cell r="F152">
            <v>534.4</v>
          </cell>
          <cell r="G152">
            <v>503.6</v>
          </cell>
          <cell r="H152">
            <v>1075.5999999999999</v>
          </cell>
          <cell r="I152">
            <v>0</v>
          </cell>
          <cell r="J152">
            <v>2113.6</v>
          </cell>
        </row>
        <row r="153">
          <cell r="C153" t="str">
            <v>Laøm ñaàu caùp haï theá &lt;1000V, 3~5 ruoät; Neáu &lt;3 ruoät thì ñôn giaùx0,8</v>
          </cell>
          <cell r="D153" t="str">
            <v>Ño ñieän trôû tieáp xuùc cuûa moái noái rieâng</v>
          </cell>
          <cell r="E153" t="str">
            <v>m.noái</v>
          </cell>
          <cell r="F153">
            <v>0</v>
          </cell>
          <cell r="G153">
            <v>5545</v>
          </cell>
        </row>
        <row r="154">
          <cell r="B154" t="str">
            <v>03.2111</v>
          </cell>
          <cell r="C154" t="str">
            <v>Laøm ñaàu khoâ, &lt;=35mm2</v>
          </cell>
          <cell r="D154" t="str">
            <v>ñaàu</v>
          </cell>
          <cell r="E154">
            <v>0</v>
          </cell>
          <cell r="F154">
            <v>3234</v>
          </cell>
          <cell r="G154">
            <v>2604</v>
          </cell>
          <cell r="H154">
            <v>13362</v>
          </cell>
          <cell r="I154">
            <v>0</v>
          </cell>
          <cell r="J154">
            <v>19200</v>
          </cell>
        </row>
        <row r="155">
          <cell r="B155" t="str">
            <v>03.2112</v>
          </cell>
          <cell r="C155" t="str">
            <v>Laøm ñaàu khoâ, &lt;=70mm2</v>
          </cell>
          <cell r="D155" t="str">
            <v>ñaàu</v>
          </cell>
          <cell r="E155" t="str">
            <v>m.noá+B_x0001__x0000__x0000__x0000__x0000__x0000_Vá@å@_x0000__x0000__x0000__x0000_@_x0001__x0000__x0000__x0000__x0000_À¢à@_x0001_ÍÌÌÌLÃÓ@Õ@@E²ü@_x0001_9ñ@ó@QÏ@_x0001_</v>
          </cell>
          <cell r="F155">
            <v>3234</v>
          </cell>
          <cell r="G155">
            <v>2604</v>
          </cell>
          <cell r="H155">
            <v>15392</v>
          </cell>
          <cell r="I155">
            <v>0</v>
          </cell>
          <cell r="J155">
            <v>21230</v>
          </cell>
        </row>
        <row r="156">
          <cell r="B156" t="str">
            <v>03.2113</v>
          </cell>
          <cell r="C156" t="str">
            <v>Laøm ñaàu khoâ, &lt;=120mm2</v>
          </cell>
          <cell r="D156" t="str">
            <v>ñaàu</v>
          </cell>
          <cell r="E156" t="str">
            <v>Ph.töû</v>
          </cell>
          <cell r="F156">
            <v>3255</v>
          </cell>
          <cell r="G156">
            <v>2604</v>
          </cell>
          <cell r="H156">
            <v>17421</v>
          </cell>
          <cell r="I156">
            <v>0</v>
          </cell>
          <cell r="J156">
            <v>23280</v>
          </cell>
        </row>
        <row r="157">
          <cell r="B157" t="str">
            <v>03.2114</v>
          </cell>
          <cell r="C157" t="str">
            <v>Laøm ñaàu khoâ, &lt;=185mm2</v>
          </cell>
          <cell r="D157" t="str">
            <v>ñaàu</v>
          </cell>
          <cell r="E157" t="str">
            <v>caùi</v>
          </cell>
          <cell r="F157">
            <v>4305</v>
          </cell>
          <cell r="G157">
            <v>3465</v>
          </cell>
          <cell r="H157">
            <v>19282</v>
          </cell>
          <cell r="I157">
            <v>0</v>
          </cell>
          <cell r="J157">
            <v>27052</v>
          </cell>
        </row>
        <row r="158">
          <cell r="B158" t="str">
            <v>03.2115</v>
          </cell>
          <cell r="C158" t="str">
            <v>Laøm ñaàu khoâ, &lt;=240mm2</v>
          </cell>
          <cell r="D158" t="str">
            <v>ñaàu</v>
          </cell>
          <cell r="E158" t="str">
            <v>baùt</v>
          </cell>
          <cell r="F158">
            <v>4326</v>
          </cell>
          <cell r="G158">
            <v>3486</v>
          </cell>
          <cell r="H158">
            <v>21650</v>
          </cell>
          <cell r="I158">
            <v>0</v>
          </cell>
          <cell r="J158">
            <v>29462</v>
          </cell>
        </row>
        <row r="159">
          <cell r="B159" t="str">
            <v>03.2116</v>
          </cell>
          <cell r="C159" t="str">
            <v>Laøm ñaàu khoâ, &lt;=300mm2</v>
          </cell>
          <cell r="D159" t="str">
            <v>ñaàu</v>
          </cell>
          <cell r="E159" t="str">
            <v>baùt</v>
          </cell>
          <cell r="F159">
            <v>4326</v>
          </cell>
          <cell r="G159">
            <v>3486</v>
          </cell>
          <cell r="H159">
            <v>24356</v>
          </cell>
          <cell r="I159">
            <v>0</v>
          </cell>
          <cell r="J159">
            <v>32168</v>
          </cell>
        </row>
        <row r="160">
          <cell r="B160" t="str">
            <v>03.2117</v>
          </cell>
          <cell r="C160" t="str">
            <v>Laøm ñaàu khoâ, &lt;=400mm2</v>
          </cell>
          <cell r="D160" t="str">
            <v>ñaàu</v>
          </cell>
          <cell r="E160">
            <v>0</v>
          </cell>
          <cell r="F160">
            <v>5402</v>
          </cell>
          <cell r="G160">
            <v>4352</v>
          </cell>
          <cell r="H160">
            <v>29261</v>
          </cell>
          <cell r="I160">
            <v>0</v>
          </cell>
          <cell r="J160">
            <v>39015</v>
          </cell>
        </row>
        <row r="161">
          <cell r="C161" t="str">
            <v>Laøm ñaàu caùp löïc 22-35kV</v>
          </cell>
          <cell r="D161" t="str">
            <v>Caùch ñieän treo ñeå rôøi töøng baùt, soá löôïng &gt;100baùt</v>
          </cell>
          <cell r="E161" t="str">
            <v>baùt</v>
          </cell>
          <cell r="F161">
            <v>116</v>
          </cell>
          <cell r="G161">
            <v>610</v>
          </cell>
          <cell r="H161">
            <v>2821</v>
          </cell>
        </row>
        <row r="162">
          <cell r="B162" t="str">
            <v>03.2317a</v>
          </cell>
          <cell r="C162" t="str">
            <v>Laøm ñaàu caùp khoâ &lt;= 400 mm2</v>
          </cell>
          <cell r="D162" t="str">
            <v>ñaàu</v>
          </cell>
          <cell r="E162" t="str">
            <v>baùt</v>
          </cell>
          <cell r="F162">
            <v>81</v>
          </cell>
          <cell r="G162">
            <v>7208</v>
          </cell>
          <cell r="H162">
            <v>73407</v>
          </cell>
          <cell r="I162">
            <v>0</v>
          </cell>
          <cell r="J162">
            <v>80615</v>
          </cell>
        </row>
        <row r="163">
          <cell r="B163" t="str">
            <v>03.2316a</v>
          </cell>
          <cell r="C163" t="str">
            <v>Laøm ñaàu caùp khoâ &lt;= 300 mm2</v>
          </cell>
          <cell r="D163" t="str">
            <v>ñaàu</v>
          </cell>
          <cell r="E163">
            <v>0</v>
          </cell>
          <cell r="F163">
            <v>0</v>
          </cell>
          <cell r="G163">
            <v>6006</v>
          </cell>
          <cell r="H163">
            <v>61229</v>
          </cell>
          <cell r="I163">
            <v>0</v>
          </cell>
          <cell r="J163">
            <v>67235</v>
          </cell>
        </row>
        <row r="164">
          <cell r="B164" t="str">
            <v>03.2315a</v>
          </cell>
          <cell r="C164" t="str">
            <v>Laøm ñaàu caùp khoâ &lt;= 240 mm2</v>
          </cell>
          <cell r="D164" t="str">
            <v>ñaàu</v>
          </cell>
          <cell r="E164" t="str">
            <v>caùi</v>
          </cell>
          <cell r="F164">
            <v>4172</v>
          </cell>
          <cell r="G164">
            <v>6006</v>
          </cell>
          <cell r="H164">
            <v>47190</v>
          </cell>
          <cell r="I164">
            <v>0</v>
          </cell>
          <cell r="J164">
            <v>53196</v>
          </cell>
        </row>
        <row r="165">
          <cell r="B165" t="str">
            <v>03.2314a</v>
          </cell>
          <cell r="C165" t="str">
            <v>Laøm ñaàu caùp khoâ &lt;= 185 mm2</v>
          </cell>
          <cell r="D165" t="str">
            <v>ñaàu</v>
          </cell>
          <cell r="E165" t="str">
            <v>caùi</v>
          </cell>
          <cell r="F165">
            <v>3754</v>
          </cell>
          <cell r="G165">
            <v>5985</v>
          </cell>
          <cell r="H165">
            <v>42285</v>
          </cell>
          <cell r="I165">
            <v>0</v>
          </cell>
          <cell r="J165">
            <v>48270</v>
          </cell>
        </row>
        <row r="166">
          <cell r="B166" t="str">
            <v>03.2313a</v>
          </cell>
          <cell r="C166" t="str">
            <v>Laøm ñaàu caùp khoâ &lt;= 120 mm2</v>
          </cell>
          <cell r="D166" t="str">
            <v>ñaàu</v>
          </cell>
          <cell r="E166" t="str">
            <v>caùi</v>
          </cell>
          <cell r="F166">
            <v>3379</v>
          </cell>
          <cell r="G166">
            <v>5145</v>
          </cell>
          <cell r="H166">
            <v>38395</v>
          </cell>
          <cell r="I166">
            <v>0</v>
          </cell>
          <cell r="J166">
            <v>43540</v>
          </cell>
        </row>
        <row r="167">
          <cell r="C167" t="str">
            <v>Laøm ñaàu caùp kieåm tra</v>
          </cell>
          <cell r="D167" t="str">
            <v>Caùch ñieän xuyeân ñieän aùp &lt;=35kV</v>
          </cell>
          <cell r="E167" t="str">
            <v>caùi</v>
          </cell>
          <cell r="F167">
            <v>2086</v>
          </cell>
          <cell r="G167">
            <v>28392</v>
          </cell>
          <cell r="H167">
            <v>42325</v>
          </cell>
        </row>
        <row r="168">
          <cell r="B168" t="str">
            <v>03.2501</v>
          </cell>
          <cell r="C168" t="str">
            <v>Laøm ñaàu caùp kieåm tra soá ruoät &lt;=6</v>
          </cell>
          <cell r="D168" t="str">
            <v>ñaàu</v>
          </cell>
          <cell r="E168" t="str">
            <v>caùi</v>
          </cell>
          <cell r="F168">
            <v>2693</v>
          </cell>
          <cell r="G168">
            <v>2420</v>
          </cell>
          <cell r="H168">
            <v>12754</v>
          </cell>
          <cell r="I168">
            <v>0</v>
          </cell>
          <cell r="J168">
            <v>17867</v>
          </cell>
        </row>
        <row r="169">
          <cell r="B169" t="str">
            <v>03.2502</v>
          </cell>
          <cell r="C169" t="str">
            <v>Laøm ñaàu caùp kieåm tra soá ruoät &lt;=14</v>
          </cell>
          <cell r="D169" t="str">
            <v>ñaàu</v>
          </cell>
          <cell r="E169" t="str">
            <v>duï</v>
          </cell>
          <cell r="F169">
            <v>3465</v>
          </cell>
          <cell r="G169">
            <v>3150</v>
          </cell>
          <cell r="H169">
            <v>18299</v>
          </cell>
          <cell r="I169">
            <v>0</v>
          </cell>
          <cell r="J169">
            <v>24914</v>
          </cell>
        </row>
        <row r="170">
          <cell r="B170" t="str">
            <v>03.2503</v>
          </cell>
          <cell r="C170" t="str">
            <v>Laøm ñaàu caùp kieåm tra soá ruoät &lt;=19</v>
          </cell>
          <cell r="D170" t="str">
            <v>ñaàu</v>
          </cell>
          <cell r="E170" t="str">
            <v>tuï</v>
          </cell>
          <cell r="F170">
            <v>3848</v>
          </cell>
          <cell r="G170">
            <v>3533</v>
          </cell>
          <cell r="H170">
            <v>23844</v>
          </cell>
          <cell r="I170">
            <v>0</v>
          </cell>
          <cell r="J170">
            <v>31225</v>
          </cell>
        </row>
        <row r="171">
          <cell r="B171" t="str">
            <v>03.2504</v>
          </cell>
          <cell r="C171" t="str">
            <v>Laøm ñaàu caùp kieåm tra soá ruoät &lt;=27</v>
          </cell>
          <cell r="D171" t="str">
            <v>ñaàu</v>
          </cell>
          <cell r="E171" t="str">
            <v>tuï</v>
          </cell>
          <cell r="F171">
            <v>4725</v>
          </cell>
          <cell r="G171">
            <v>4347</v>
          </cell>
          <cell r="H171">
            <v>26432</v>
          </cell>
          <cell r="I171">
            <v>0</v>
          </cell>
          <cell r="J171">
            <v>35504</v>
          </cell>
        </row>
        <row r="172">
          <cell r="B172" t="str">
            <v>03.2505</v>
          </cell>
          <cell r="C172" t="str">
            <v>Laøm ñaàu caùp kieåm tra soá ruoät &lt;=36</v>
          </cell>
          <cell r="D172" t="str">
            <v>ñaàu</v>
          </cell>
          <cell r="E172" t="str">
            <v>tuï</v>
          </cell>
          <cell r="F172">
            <v>5880</v>
          </cell>
          <cell r="G172">
            <v>5460</v>
          </cell>
          <cell r="H172">
            <v>35674</v>
          </cell>
          <cell r="I172">
            <v>0</v>
          </cell>
          <cell r="J172">
            <v>47014</v>
          </cell>
        </row>
        <row r="173">
          <cell r="C173" t="str">
            <v>Ñaøo, ñaép ñaát raõnh tieáp ñòa (Ñôn giaù 66)</v>
          </cell>
          <cell r="D173" t="str">
            <v>Caùp löïc 1 ruoät</v>
          </cell>
        </row>
        <row r="174">
          <cell r="B174" t="str">
            <v>03.3101</v>
          </cell>
          <cell r="C174" t="str">
            <v>Ñaøo ñaát caáp I</v>
          </cell>
          <cell r="D174" t="str">
            <v>m3</v>
          </cell>
          <cell r="E174" t="str">
            <v>sôïi</v>
          </cell>
          <cell r="F174">
            <v>4710</v>
          </cell>
          <cell r="G174">
            <v>9860</v>
          </cell>
          <cell r="H174">
            <v>70857</v>
          </cell>
          <cell r="I174">
            <v>0</v>
          </cell>
          <cell r="J174">
            <v>9860</v>
          </cell>
        </row>
        <row r="175">
          <cell r="B175" t="str">
            <v>03.3102</v>
          </cell>
          <cell r="C175" t="str">
            <v>Ñaøo ñaát caáp II</v>
          </cell>
          <cell r="D175" t="str">
            <v>m3</v>
          </cell>
          <cell r="E175" t="str">
            <v>sôïi</v>
          </cell>
          <cell r="F175">
            <v>3768</v>
          </cell>
          <cell r="G175">
            <v>14716</v>
          </cell>
          <cell r="H175">
            <v>56686</v>
          </cell>
          <cell r="I175">
            <v>0</v>
          </cell>
          <cell r="J175">
            <v>14716</v>
          </cell>
        </row>
        <row r="176">
          <cell r="B176" t="str">
            <v>03.3201</v>
          </cell>
          <cell r="C176" t="str">
            <v>Ñaép ñaát caáp I</v>
          </cell>
          <cell r="D176" t="str">
            <v>m3</v>
          </cell>
          <cell r="E176" t="str">
            <v>sôïi</v>
          </cell>
          <cell r="F176">
            <v>3014</v>
          </cell>
          <cell r="G176">
            <v>7505</v>
          </cell>
          <cell r="H176">
            <v>45349</v>
          </cell>
          <cell r="I176">
            <v>0</v>
          </cell>
          <cell r="J176">
            <v>7505</v>
          </cell>
        </row>
        <row r="177">
          <cell r="B177" t="str">
            <v>03.3202</v>
          </cell>
          <cell r="C177" t="str">
            <v>Ñaép ñaát caáp II</v>
          </cell>
          <cell r="D177" t="str">
            <v>m3</v>
          </cell>
          <cell r="E177" t="str">
            <v>sôïi</v>
          </cell>
          <cell r="F177">
            <v>410</v>
          </cell>
          <cell r="G177">
            <v>8682</v>
          </cell>
          <cell r="H177">
            <v>2247</v>
          </cell>
          <cell r="I177">
            <v>0</v>
          </cell>
          <cell r="J177">
            <v>8682</v>
          </cell>
        </row>
        <row r="178">
          <cell r="C178" t="str">
            <v>Laép hoäp noái caùp kieåm tra</v>
          </cell>
          <cell r="D178" t="str">
            <v>Caùp löïc &gt;2 ruoät - ÑG x 1,5</v>
          </cell>
        </row>
        <row r="179">
          <cell r="B179" t="str">
            <v>03.3501</v>
          </cell>
          <cell r="C179" t="str">
            <v>Soá ruoät &lt;= 3</v>
          </cell>
          <cell r="D179" t="str">
            <v>hoäp</v>
          </cell>
          <cell r="E179" t="str">
            <v>sôïi</v>
          </cell>
          <cell r="F179">
            <v>7065</v>
          </cell>
          <cell r="G179">
            <v>83044.5</v>
          </cell>
          <cell r="H179">
            <v>11460</v>
          </cell>
          <cell r="I179">
            <v>0</v>
          </cell>
          <cell r="J179">
            <v>11460</v>
          </cell>
        </row>
        <row r="180">
          <cell r="B180" t="str">
            <v>03.3502</v>
          </cell>
          <cell r="C180" t="str">
            <v>Soá ruoät &lt;= 6</v>
          </cell>
          <cell r="D180" t="str">
            <v>hoäp</v>
          </cell>
          <cell r="E180" t="str">
            <v>sôïi</v>
          </cell>
          <cell r="F180">
            <v>5652</v>
          </cell>
          <cell r="G180">
            <v>66436.5</v>
          </cell>
          <cell r="H180">
            <v>16451</v>
          </cell>
          <cell r="I180">
            <v>0</v>
          </cell>
          <cell r="J180">
            <v>16451</v>
          </cell>
        </row>
        <row r="181">
          <cell r="B181" t="str">
            <v>03.3503</v>
          </cell>
          <cell r="C181" t="str">
            <v>Soá ruoät &lt;= 14</v>
          </cell>
          <cell r="D181" t="str">
            <v>hoäp</v>
          </cell>
          <cell r="E181" t="str">
            <v>sôïi</v>
          </cell>
          <cell r="F181">
            <v>4521</v>
          </cell>
          <cell r="G181">
            <v>30892.5</v>
          </cell>
          <cell r="H181">
            <v>23660</v>
          </cell>
          <cell r="I181">
            <v>0</v>
          </cell>
          <cell r="J181">
            <v>23660</v>
          </cell>
        </row>
        <row r="182">
          <cell r="B182" t="str">
            <v>03.3504</v>
          </cell>
          <cell r="C182" t="str">
            <v>Soá ruoät &lt;= 19</v>
          </cell>
          <cell r="D182" t="str">
            <v>hoäp</v>
          </cell>
          <cell r="E182" t="str">
            <v>sôïi</v>
          </cell>
          <cell r="F182">
            <v>615</v>
          </cell>
          <cell r="G182">
            <v>15447</v>
          </cell>
          <cell r="H182">
            <v>30684</v>
          </cell>
          <cell r="I182">
            <v>0</v>
          </cell>
          <cell r="J182">
            <v>30684</v>
          </cell>
        </row>
        <row r="183">
          <cell r="B183" t="str">
            <v>03.3505</v>
          </cell>
          <cell r="C183" t="str">
            <v>Soá ruoät &lt;= 27</v>
          </cell>
          <cell r="D183" t="str">
            <v>hoäp</v>
          </cell>
          <cell r="E183">
            <v>0</v>
          </cell>
          <cell r="F183">
            <v>0</v>
          </cell>
          <cell r="G183">
            <v>0</v>
          </cell>
          <cell r="H183">
            <v>34011</v>
          </cell>
          <cell r="I183">
            <v>0</v>
          </cell>
          <cell r="J183">
            <v>34011</v>
          </cell>
        </row>
        <row r="184">
          <cell r="B184" t="str">
            <v>03.3506</v>
          </cell>
          <cell r="C184" t="str">
            <v>Soá ruoät &lt;= 36</v>
          </cell>
          <cell r="D184" t="str">
            <v>hoäp</v>
          </cell>
          <cell r="E184" t="str">
            <v>sôïi</v>
          </cell>
          <cell r="F184">
            <v>4710</v>
          </cell>
          <cell r="G184">
            <v>66435.599999999991</v>
          </cell>
          <cell r="H184">
            <v>46025</v>
          </cell>
          <cell r="I184">
            <v>0</v>
          </cell>
          <cell r="J184">
            <v>46025</v>
          </cell>
        </row>
        <row r="185">
          <cell r="C185" t="str">
            <v>RAÕI DAÂY LAÁY ÑOÄ VOÕNG</v>
          </cell>
          <cell r="D185" t="str">
            <v>Caùp löïc ñieän aùp 66-110kV 1 ruoät - ñaàu kia bò khuaát</v>
          </cell>
          <cell r="E185" t="str">
            <v>sôïi</v>
          </cell>
          <cell r="F185">
            <v>3768</v>
          </cell>
          <cell r="G185">
            <v>53149.2</v>
          </cell>
          <cell r="H185">
            <v>56686</v>
          </cell>
        </row>
        <row r="186">
          <cell r="B186" t="str">
            <v>04.1101</v>
          </cell>
          <cell r="C186" t="str">
            <v>Keùo daây AC tieát dieän &lt;=35mm2</v>
          </cell>
          <cell r="D186" t="str">
            <v>m</v>
          </cell>
          <cell r="E186" t="str">
            <v>sôïi</v>
          </cell>
          <cell r="F186">
            <v>2.9</v>
          </cell>
          <cell r="G186">
            <v>3.03</v>
          </cell>
          <cell r="H186">
            <v>199.47</v>
          </cell>
          <cell r="I186">
            <v>0</v>
          </cell>
          <cell r="J186">
            <v>205.4</v>
          </cell>
        </row>
        <row r="187">
          <cell r="B187" t="str">
            <v>04.1102</v>
          </cell>
          <cell r="C187" t="str">
            <v>Keùo daây AC tieát dieän &lt;=50mm2</v>
          </cell>
          <cell r="D187" t="str">
            <v>m</v>
          </cell>
          <cell r="E187" t="str">
            <v>sôïi</v>
          </cell>
          <cell r="F187">
            <v>2.9</v>
          </cell>
          <cell r="G187">
            <v>3.03</v>
          </cell>
          <cell r="H187">
            <v>260.83999999999997</v>
          </cell>
          <cell r="I187">
            <v>0</v>
          </cell>
          <cell r="J187">
            <v>266.77</v>
          </cell>
        </row>
        <row r="188">
          <cell r="B188" t="str">
            <v>04.1103</v>
          </cell>
          <cell r="C188" t="str">
            <v>Keùo daây AC tieát dieän &lt;=70mm2</v>
          </cell>
          <cell r="D188" t="str">
            <v>m</v>
          </cell>
          <cell r="E188">
            <v>0</v>
          </cell>
          <cell r="F188">
            <v>3.21</v>
          </cell>
          <cell r="G188">
            <v>3.38</v>
          </cell>
          <cell r="H188">
            <v>352.91</v>
          </cell>
          <cell r="I188">
            <v>0</v>
          </cell>
          <cell r="J188">
            <v>359.5</v>
          </cell>
        </row>
        <row r="189">
          <cell r="B189" t="str">
            <v>04.1104</v>
          </cell>
          <cell r="C189" t="str">
            <v>Keùo daây AC tieát dieän &lt;=95mm2</v>
          </cell>
          <cell r="D189" t="str">
            <v>m</v>
          </cell>
          <cell r="E189" t="str">
            <v>sôïi</v>
          </cell>
          <cell r="F189">
            <v>3.51</v>
          </cell>
          <cell r="G189">
            <v>3.73</v>
          </cell>
          <cell r="H189">
            <v>491</v>
          </cell>
          <cell r="I189">
            <v>0</v>
          </cell>
          <cell r="J189">
            <v>498.24</v>
          </cell>
        </row>
        <row r="190">
          <cell r="B190" t="str">
            <v>04.1105</v>
          </cell>
          <cell r="C190" t="str">
            <v>Keùo daây AC tieát dieän &lt;=120mm2</v>
          </cell>
          <cell r="D190" t="str">
            <v>m</v>
          </cell>
          <cell r="E190" t="str">
            <v>sôïi</v>
          </cell>
          <cell r="F190">
            <v>3.82</v>
          </cell>
          <cell r="G190">
            <v>4.07</v>
          </cell>
          <cell r="H190">
            <v>552.38</v>
          </cell>
          <cell r="I190">
            <v>0</v>
          </cell>
          <cell r="J190">
            <v>560.27</v>
          </cell>
        </row>
        <row r="191">
          <cell r="B191" t="str">
            <v>04.1106</v>
          </cell>
          <cell r="C191" t="str">
            <v>Keùo daây AC tieát dieän &lt;=150mm2</v>
          </cell>
          <cell r="D191" t="str">
            <v>m</v>
          </cell>
          <cell r="E191" t="str">
            <v>sôïi</v>
          </cell>
          <cell r="F191">
            <v>4.21</v>
          </cell>
          <cell r="G191">
            <v>4.47</v>
          </cell>
          <cell r="H191">
            <v>659.78</v>
          </cell>
          <cell r="I191">
            <v>0</v>
          </cell>
          <cell r="J191">
            <v>668.45999999999992</v>
          </cell>
        </row>
        <row r="192">
          <cell r="B192" t="str">
            <v>04.1201</v>
          </cell>
          <cell r="C192" t="str">
            <v>Keùo daây AC tieát dieän &lt;=185mm2</v>
          </cell>
          <cell r="D192" t="str">
            <v>m</v>
          </cell>
          <cell r="E192" t="str">
            <v>sôïi</v>
          </cell>
          <cell r="F192">
            <v>4.21</v>
          </cell>
          <cell r="G192">
            <v>4.47</v>
          </cell>
          <cell r="H192">
            <v>782.53</v>
          </cell>
          <cell r="I192">
            <v>0</v>
          </cell>
          <cell r="J192">
            <v>791.20999999999992</v>
          </cell>
        </row>
        <row r="193">
          <cell r="B193" t="str">
            <v>04.1202</v>
          </cell>
          <cell r="C193" t="str">
            <v>Keùo daây AC tieát dieän &lt;=240mm2</v>
          </cell>
          <cell r="D193" t="str">
            <v>m</v>
          </cell>
          <cell r="E193">
            <v>0</v>
          </cell>
          <cell r="F193">
            <v>4.21</v>
          </cell>
          <cell r="G193">
            <v>4.47</v>
          </cell>
          <cell r="H193">
            <v>902.22</v>
          </cell>
          <cell r="I193">
            <v>0</v>
          </cell>
          <cell r="J193">
            <v>910.9</v>
          </cell>
        </row>
        <row r="194">
          <cell r="B194" t="str">
            <v>04.1203</v>
          </cell>
          <cell r="C194" t="str">
            <v>Keùo daây AC tieát dieän &lt;=300mm2</v>
          </cell>
          <cell r="D194" t="str">
            <v>m</v>
          </cell>
          <cell r="E194">
            <v>0</v>
          </cell>
          <cell r="F194">
            <v>6.01</v>
          </cell>
          <cell r="G194">
            <v>6.36</v>
          </cell>
          <cell r="H194">
            <v>1150.79</v>
          </cell>
          <cell r="I194">
            <v>0</v>
          </cell>
          <cell r="J194">
            <v>1163.1599999999999</v>
          </cell>
        </row>
        <row r="195">
          <cell r="B195" t="str">
            <v>04.1204</v>
          </cell>
          <cell r="C195" t="str">
            <v>Keùo daây AC tieát dieän &lt;=400mm2</v>
          </cell>
          <cell r="D195" t="str">
            <v>m</v>
          </cell>
          <cell r="E195" t="str">
            <v>caùi</v>
          </cell>
          <cell r="F195">
            <v>6.01</v>
          </cell>
          <cell r="G195">
            <v>6.36</v>
          </cell>
          <cell r="H195">
            <v>1519.04</v>
          </cell>
          <cell r="I195">
            <v>0</v>
          </cell>
          <cell r="J195">
            <v>1531.4099999999999</v>
          </cell>
        </row>
        <row r="196">
          <cell r="B196" t="str">
            <v>04.1205</v>
          </cell>
          <cell r="C196" t="str">
            <v>Keùo daây AC tieát dieän 500mm2</v>
          </cell>
          <cell r="D196" t="str">
            <v>m</v>
          </cell>
          <cell r="E196" t="str">
            <v>caùi</v>
          </cell>
          <cell r="F196">
            <v>6.01</v>
          </cell>
          <cell r="G196">
            <v>6.36</v>
          </cell>
          <cell r="H196">
            <v>1779.88</v>
          </cell>
          <cell r="I196">
            <v>0</v>
          </cell>
          <cell r="J196">
            <v>1786.24</v>
          </cell>
        </row>
        <row r="197">
          <cell r="B197" t="str">
            <v>04.1206</v>
          </cell>
          <cell r="C197" t="str">
            <v>Keùo daây AC tieát dieän &gt;= 800mm2</v>
          </cell>
          <cell r="D197" t="str">
            <v>m</v>
          </cell>
          <cell r="E197" t="str">
            <v>caùi</v>
          </cell>
          <cell r="F197">
            <v>6.01</v>
          </cell>
          <cell r="G197">
            <v>6.36</v>
          </cell>
          <cell r="H197">
            <v>1933.32</v>
          </cell>
          <cell r="I197">
            <v>0</v>
          </cell>
          <cell r="J197">
            <v>1945.6899999999998</v>
          </cell>
        </row>
        <row r="198">
          <cell r="C198" t="str">
            <v>Aùp duïng cho daây ñoàng NCx1,3</v>
          </cell>
          <cell r="D198" t="str">
            <v>Aptoâmat vaø khôûi ñoäng töø 3 pha, doøng ñieän 200A-&lt;500A</v>
          </cell>
          <cell r="E198" t="str">
            <v>caùi</v>
          </cell>
          <cell r="F198">
            <v>1959</v>
          </cell>
          <cell r="G198">
            <v>23104</v>
          </cell>
          <cell r="H198">
            <v>20119</v>
          </cell>
        </row>
        <row r="199">
          <cell r="C199" t="str">
            <v>EÙP ÑAÀU COUSSE Ñoàng CAÙC LOAÏI</v>
          </cell>
          <cell r="D199" t="str">
            <v>Aptoâmaùt vaø khôûi ñoäng töø&lt;200A 3 pha</v>
          </cell>
        </row>
        <row r="200">
          <cell r="B200" t="str">
            <v>03.4001</v>
          </cell>
          <cell r="C200" t="str">
            <v>Eùp ñaàu coát ñoàng &lt;=25mm2</v>
          </cell>
          <cell r="D200" t="str">
            <v>caùi</v>
          </cell>
          <cell r="E200" t="str">
            <v>caùi</v>
          </cell>
          <cell r="F200">
            <v>12918.7</v>
          </cell>
          <cell r="G200">
            <v>20331</v>
          </cell>
          <cell r="H200">
            <v>338.3</v>
          </cell>
          <cell r="I200">
            <v>1301.8</v>
          </cell>
          <cell r="J200">
            <v>14558.8</v>
          </cell>
        </row>
        <row r="201">
          <cell r="B201" t="str">
            <v>03.4002</v>
          </cell>
          <cell r="C201" t="str">
            <v>Eùp ñaàu coát ñoàng &lt;=50mm2</v>
          </cell>
          <cell r="D201" t="str">
            <v>caùi</v>
          </cell>
          <cell r="E201" t="str">
            <v>caùi</v>
          </cell>
          <cell r="F201">
            <v>12918.7</v>
          </cell>
          <cell r="G201">
            <v>14232</v>
          </cell>
          <cell r="H201">
            <v>592</v>
          </cell>
          <cell r="I201">
            <v>1301.8</v>
          </cell>
          <cell r="J201">
            <v>14812.5</v>
          </cell>
        </row>
        <row r="202">
          <cell r="B202" t="str">
            <v>03.4003</v>
          </cell>
          <cell r="C202" t="str">
            <v>Eùp ñaàu coát ñoàng &lt;=70mm2</v>
          </cell>
          <cell r="D202" t="str">
            <v>caùi</v>
          </cell>
          <cell r="E202" t="str">
            <v>caùi</v>
          </cell>
          <cell r="F202">
            <v>13361.7</v>
          </cell>
          <cell r="G202">
            <v>9962</v>
          </cell>
          <cell r="H202">
            <v>930.3</v>
          </cell>
          <cell r="I202">
            <v>1562.1</v>
          </cell>
          <cell r="J202">
            <v>15854.1</v>
          </cell>
        </row>
        <row r="203">
          <cell r="B203" t="str">
            <v>03.4004</v>
          </cell>
          <cell r="C203" t="str">
            <v>Eùp ñaàu coát ñoàng &lt;=95mm2</v>
          </cell>
          <cell r="D203" t="str">
            <v>caùi</v>
          </cell>
          <cell r="E203" t="str">
            <v>caùi</v>
          </cell>
          <cell r="F203">
            <v>19604.7</v>
          </cell>
          <cell r="G203">
            <v>6974</v>
          </cell>
          <cell r="H203">
            <v>1184</v>
          </cell>
          <cell r="I203">
            <v>1562.1</v>
          </cell>
          <cell r="J203">
            <v>22350.799999999999</v>
          </cell>
        </row>
        <row r="204">
          <cell r="B204" t="str">
            <v>03.4005</v>
          </cell>
          <cell r="C204" t="str">
            <v>Eùp ñaàu coát ñoàng &lt;=120mm2</v>
          </cell>
          <cell r="D204" t="str">
            <v>caùi</v>
          </cell>
          <cell r="E204">
            <v>0</v>
          </cell>
          <cell r="F204">
            <v>30936.9</v>
          </cell>
          <cell r="G204">
            <v>0</v>
          </cell>
          <cell r="H204">
            <v>1522.3</v>
          </cell>
          <cell r="I204">
            <v>1822.5</v>
          </cell>
          <cell r="J204">
            <v>34281.699999999997</v>
          </cell>
        </row>
        <row r="205">
          <cell r="B205" t="str">
            <v>03.4006</v>
          </cell>
          <cell r="C205" t="str">
            <v>Eùp ñaàu coát ñoàng &lt;=150mm2</v>
          </cell>
          <cell r="D205" t="str">
            <v>caùi</v>
          </cell>
          <cell r="E205" t="str">
            <v>caùi</v>
          </cell>
          <cell r="F205">
            <v>39096.1</v>
          </cell>
          <cell r="G205">
            <v>10165.5</v>
          </cell>
          <cell r="H205">
            <v>1860.5</v>
          </cell>
          <cell r="I205">
            <v>2082.8000000000002</v>
          </cell>
          <cell r="J205">
            <v>43039.4</v>
          </cell>
        </row>
        <row r="206">
          <cell r="B206" t="str">
            <v>03.4007</v>
          </cell>
          <cell r="C206" t="str">
            <v>Eùp ñaàu coát ñoàng &lt;=185mm2</v>
          </cell>
          <cell r="D206" t="str">
            <v>caùi</v>
          </cell>
          <cell r="E206" t="str">
            <v>caùi</v>
          </cell>
          <cell r="F206">
            <v>55647.3</v>
          </cell>
          <cell r="G206">
            <v>7116</v>
          </cell>
          <cell r="H206">
            <v>2232.6</v>
          </cell>
          <cell r="I206">
            <v>2343.1999999999998</v>
          </cell>
          <cell r="J206">
            <v>60223.1</v>
          </cell>
        </row>
        <row r="207">
          <cell r="B207" t="str">
            <v>03.4008</v>
          </cell>
          <cell r="C207" t="str">
            <v>Eùp ñaàu coát ñoàng &lt;=240mm2</v>
          </cell>
          <cell r="D207" t="str">
            <v>caùi</v>
          </cell>
          <cell r="E207" t="str">
            <v>caùi</v>
          </cell>
          <cell r="F207">
            <v>83405</v>
          </cell>
          <cell r="G207">
            <v>4981</v>
          </cell>
          <cell r="H207">
            <v>2790.8</v>
          </cell>
          <cell r="I207">
            <v>2603.5</v>
          </cell>
          <cell r="J207">
            <v>88799.3</v>
          </cell>
        </row>
        <row r="208">
          <cell r="B208" t="str">
            <v>03.4009</v>
          </cell>
          <cell r="C208" t="str">
            <v>Eùp ñaàu coát ñoàng &lt;=300mm2</v>
          </cell>
          <cell r="D208" t="str">
            <v>caùi</v>
          </cell>
          <cell r="E208" t="str">
            <v>caùi</v>
          </cell>
          <cell r="F208">
            <v>126240.7</v>
          </cell>
          <cell r="G208">
            <v>3487</v>
          </cell>
          <cell r="H208">
            <v>3315.1</v>
          </cell>
          <cell r="I208">
            <v>3644.9</v>
          </cell>
          <cell r="J208">
            <v>133200.70000000001</v>
          </cell>
        </row>
        <row r="209">
          <cell r="B209" t="str">
            <v>03.4010</v>
          </cell>
          <cell r="C209" t="str">
            <v>Eùp ñaàu coát ñoàng &lt;=400mm2</v>
          </cell>
          <cell r="D209" t="str">
            <v>caùi</v>
          </cell>
          <cell r="E209">
            <v>0</v>
          </cell>
          <cell r="F209">
            <v>130886.9</v>
          </cell>
          <cell r="G209">
            <v>0</v>
          </cell>
          <cell r="H209">
            <v>4414.6000000000004</v>
          </cell>
          <cell r="I209">
            <v>4686.3</v>
          </cell>
          <cell r="J209">
            <v>139987.79999999999</v>
          </cell>
        </row>
        <row r="210">
          <cell r="C210" t="str">
            <v>Khi laép ñaët thanh ñoàng xuoáng thieát bò NCx1,1</v>
          </cell>
          <cell r="D210" t="str">
            <v>m</v>
          </cell>
          <cell r="E210">
            <v>0</v>
          </cell>
          <cell r="F210">
            <v>958</v>
          </cell>
          <cell r="G210">
            <v>958</v>
          </cell>
          <cell r="H210">
            <v>460</v>
          </cell>
          <cell r="I210">
            <v>0</v>
          </cell>
          <cell r="J210">
            <v>2376</v>
          </cell>
        </row>
        <row r="211">
          <cell r="C211" t="str">
            <v>LAÉP ÑAËT CAÙC LOAÏI SÖÙ</v>
          </cell>
          <cell r="D211" t="str">
            <v>Choáng seùt van 22-500kV</v>
          </cell>
        </row>
        <row r="212">
          <cell r="B212" t="str">
            <v>04.2101</v>
          </cell>
          <cell r="C212" t="str">
            <v>Laép ñaët chuoâi söù &lt;=2baùt/chuoãi</v>
          </cell>
          <cell r="D212" t="str">
            <v>chuoãi</v>
          </cell>
          <cell r="E212" t="str">
            <v>ph.töû</v>
          </cell>
          <cell r="F212">
            <v>1540</v>
          </cell>
          <cell r="G212">
            <v>1234</v>
          </cell>
          <cell r="H212">
            <v>2762</v>
          </cell>
          <cell r="I212">
            <v>0</v>
          </cell>
          <cell r="J212">
            <v>5536</v>
          </cell>
        </row>
        <row r="213">
          <cell r="B213" t="str">
            <v>04.2102</v>
          </cell>
          <cell r="C213" t="str">
            <v>Laép ñaët chuoâi söù &lt;=5baùt/chuoãi</v>
          </cell>
          <cell r="D213" t="str">
            <v>Chuoãi</v>
          </cell>
          <cell r="E213" t="str">
            <v>ph.töû</v>
          </cell>
          <cell r="F213">
            <v>2871</v>
          </cell>
          <cell r="G213">
            <v>2300</v>
          </cell>
          <cell r="H213">
            <v>6905</v>
          </cell>
          <cell r="I213">
            <v>0</v>
          </cell>
          <cell r="J213">
            <v>12076</v>
          </cell>
        </row>
        <row r="214">
          <cell r="B214" t="str">
            <v>04.2103</v>
          </cell>
          <cell r="C214" t="str">
            <v>Laép ñaët chuoâi söù &lt;=8baùt/chuoãi</v>
          </cell>
          <cell r="D214" t="str">
            <v>chuoãi</v>
          </cell>
          <cell r="E214" t="str">
            <v>ph.töû</v>
          </cell>
          <cell r="F214">
            <v>4590</v>
          </cell>
          <cell r="G214">
            <v>3676</v>
          </cell>
          <cell r="H214">
            <v>10894</v>
          </cell>
          <cell r="I214">
            <v>0</v>
          </cell>
          <cell r="J214">
            <v>19160</v>
          </cell>
        </row>
        <row r="215">
          <cell r="B215" t="str">
            <v>04.2104</v>
          </cell>
          <cell r="C215" t="str">
            <v>Laép ñaët chuoâi söù &lt;=11baùt/chuoãi</v>
          </cell>
          <cell r="D215" t="str">
            <v>chuoãi</v>
          </cell>
          <cell r="E215" t="str">
            <v>caùi</v>
          </cell>
          <cell r="F215">
            <v>6309</v>
          </cell>
          <cell r="G215">
            <v>5052</v>
          </cell>
          <cell r="H215">
            <v>15497</v>
          </cell>
          <cell r="I215">
            <v>0</v>
          </cell>
          <cell r="J215">
            <v>26858</v>
          </cell>
        </row>
        <row r="216">
          <cell r="B216" t="str">
            <v>04.2201</v>
          </cell>
          <cell r="C216" t="str">
            <v>Laép ñaët söù ñöùng 10-35kV</v>
          </cell>
          <cell r="D216" t="str">
            <v>caùi</v>
          </cell>
          <cell r="E216">
            <v>0</v>
          </cell>
          <cell r="F216">
            <v>2871</v>
          </cell>
          <cell r="G216">
            <v>2300</v>
          </cell>
          <cell r="H216">
            <v>3529</v>
          </cell>
          <cell r="I216">
            <v>0</v>
          </cell>
          <cell r="J216">
            <v>8700</v>
          </cell>
        </row>
        <row r="217">
          <cell r="B217" t="str">
            <v>04.2202</v>
          </cell>
          <cell r="C217" t="str">
            <v>Laép ñaët söù ñöùng 110kV</v>
          </cell>
          <cell r="D217" t="str">
            <v>caùi</v>
          </cell>
          <cell r="E217" t="str">
            <v>caùi</v>
          </cell>
          <cell r="F217">
            <v>6309</v>
          </cell>
          <cell r="G217">
            <v>5052</v>
          </cell>
          <cell r="H217">
            <v>33756</v>
          </cell>
          <cell r="I217">
            <v>44099</v>
          </cell>
          <cell r="J217">
            <v>89216</v>
          </cell>
        </row>
        <row r="218">
          <cell r="B218" t="str">
            <v>04.2203</v>
          </cell>
          <cell r="C218" t="str">
            <v>Laép ñaët söù ñöùng 220kV</v>
          </cell>
          <cell r="D218" t="str">
            <v>caùi</v>
          </cell>
          <cell r="E218" t="str">
            <v>caùi</v>
          </cell>
          <cell r="F218">
            <v>16626</v>
          </cell>
          <cell r="G218">
            <v>13313</v>
          </cell>
          <cell r="H218">
            <v>49100</v>
          </cell>
          <cell r="I218">
            <v>88198</v>
          </cell>
          <cell r="J218">
            <v>167237</v>
          </cell>
        </row>
        <row r="219">
          <cell r="B219" t="str">
            <v>04.2301</v>
          </cell>
          <cell r="C219" t="str">
            <v>Laép ñaët söù xuyeân 10-35kV</v>
          </cell>
          <cell r="D219" t="str">
            <v>caùi</v>
          </cell>
          <cell r="E219" t="str">
            <v>caùi</v>
          </cell>
          <cell r="F219">
            <v>166</v>
          </cell>
          <cell r="G219">
            <v>4025</v>
          </cell>
          <cell r="H219">
            <v>9726</v>
          </cell>
          <cell r="I219">
            <v>0</v>
          </cell>
          <cell r="J219">
            <v>13751</v>
          </cell>
        </row>
        <row r="220">
          <cell r="B220" t="str">
            <v>04.2302</v>
          </cell>
          <cell r="C220" t="str">
            <v>Laép ñaët söù xuyeân 110kV</v>
          </cell>
          <cell r="D220" t="str">
            <v>caùi</v>
          </cell>
          <cell r="E220" t="str">
            <v>caùi</v>
          </cell>
          <cell r="F220">
            <v>415</v>
          </cell>
          <cell r="G220">
            <v>8839</v>
          </cell>
          <cell r="H220">
            <v>93027</v>
          </cell>
          <cell r="I220">
            <v>110247</v>
          </cell>
          <cell r="J220">
            <v>212113</v>
          </cell>
        </row>
        <row r="221">
          <cell r="B221" t="str">
            <v>04.2303</v>
          </cell>
          <cell r="C221" t="str">
            <v>Laép ñaët söù xuyeân 220kV</v>
          </cell>
          <cell r="D221" t="str">
            <v>caùi</v>
          </cell>
          <cell r="E221">
            <v>0</v>
          </cell>
          <cell r="F221">
            <v>0</v>
          </cell>
          <cell r="G221">
            <v>23300</v>
          </cell>
          <cell r="H221">
            <v>135312</v>
          </cell>
          <cell r="I221">
            <v>220494</v>
          </cell>
          <cell r="J221">
            <v>379106</v>
          </cell>
        </row>
        <row r="222">
          <cell r="B222" t="str">
            <v>04.2304</v>
          </cell>
          <cell r="C222" t="str">
            <v>Laép ñaët söù xuyeân 500kV</v>
          </cell>
          <cell r="D222" t="str">
            <v>caùi</v>
          </cell>
          <cell r="E222">
            <v>0</v>
          </cell>
          <cell r="F222">
            <v>0</v>
          </cell>
          <cell r="G222">
            <v>24410</v>
          </cell>
          <cell r="H222">
            <v>317138</v>
          </cell>
          <cell r="I222">
            <v>293992</v>
          </cell>
          <cell r="J222">
            <v>635540</v>
          </cell>
        </row>
        <row r="223">
          <cell r="C223" t="str">
            <v>KEÙO RAÕI DAÂY VAØ LAÁY ÑOÄ VOÕNG TRONG PHAÏM VI TRAÏM</v>
          </cell>
          <cell r="D223" t="str">
            <v>Tieáp ñaát traïm bieán aùp ñieän aùp 220-500kV</v>
          </cell>
          <cell r="E223" t="str">
            <v>heä.thg</v>
          </cell>
          <cell r="F223">
            <v>17500</v>
          </cell>
          <cell r="G223">
            <v>166357</v>
          </cell>
          <cell r="H223">
            <v>56427</v>
          </cell>
        </row>
        <row r="224">
          <cell r="B224" t="str">
            <v>04.1101</v>
          </cell>
          <cell r="C224" t="str">
            <v>Tieát dieän  &lt;=35mm2</v>
          </cell>
          <cell r="D224" t="str">
            <v>m</v>
          </cell>
          <cell r="E224" t="str">
            <v>heä.thg</v>
          </cell>
          <cell r="F224">
            <v>2.9</v>
          </cell>
          <cell r="G224">
            <v>3.03</v>
          </cell>
          <cell r="H224">
            <v>199.47</v>
          </cell>
          <cell r="I224">
            <v>0</v>
          </cell>
          <cell r="J224">
            <v>205.4</v>
          </cell>
        </row>
        <row r="225">
          <cell r="B225" t="str">
            <v>04.1102</v>
          </cell>
          <cell r="C225" t="str">
            <v>Tieát dieän  &lt;=50mm2</v>
          </cell>
          <cell r="D225" t="str">
            <v>m</v>
          </cell>
          <cell r="E225" t="str">
            <v>heä.thg</v>
          </cell>
          <cell r="F225">
            <v>2.9</v>
          </cell>
          <cell r="G225">
            <v>3.03</v>
          </cell>
          <cell r="H225">
            <v>260.83999999999997</v>
          </cell>
          <cell r="I225">
            <v>0</v>
          </cell>
          <cell r="J225">
            <v>266.77</v>
          </cell>
        </row>
        <row r="226">
          <cell r="B226" t="str">
            <v>04.1103</v>
          </cell>
          <cell r="C226" t="str">
            <v>Tieát dieän  &lt;=70mm2</v>
          </cell>
          <cell r="D226" t="str">
            <v>m</v>
          </cell>
          <cell r="E226">
            <v>0</v>
          </cell>
          <cell r="F226">
            <v>3.21</v>
          </cell>
          <cell r="G226">
            <v>3.38</v>
          </cell>
          <cell r="H226">
            <v>352.91</v>
          </cell>
          <cell r="I226">
            <v>0</v>
          </cell>
          <cell r="J226">
            <v>359.5</v>
          </cell>
        </row>
        <row r="227">
          <cell r="B227" t="str">
            <v>04.1104</v>
          </cell>
          <cell r="C227" t="str">
            <v>Tieát dieän  &lt;=95mm2</v>
          </cell>
          <cell r="D227" t="str">
            <v>m</v>
          </cell>
          <cell r="E227" t="str">
            <v>vò trí</v>
          </cell>
          <cell r="F227">
            <v>3.51</v>
          </cell>
          <cell r="G227">
            <v>3.73</v>
          </cell>
          <cell r="H227">
            <v>491</v>
          </cell>
          <cell r="I227">
            <v>0</v>
          </cell>
          <cell r="J227">
            <v>498.24</v>
          </cell>
        </row>
        <row r="228">
          <cell r="B228" t="str">
            <v>04.1105</v>
          </cell>
          <cell r="C228" t="str">
            <v>Tieát dieän  &lt;=120mm2</v>
          </cell>
          <cell r="D228" t="str">
            <v>m</v>
          </cell>
          <cell r="E228" t="str">
            <v>vò trí</v>
          </cell>
          <cell r="F228">
            <v>3.82</v>
          </cell>
          <cell r="G228">
            <v>4.07</v>
          </cell>
          <cell r="H228">
            <v>552.38</v>
          </cell>
          <cell r="I228">
            <v>0</v>
          </cell>
          <cell r="J228">
            <v>560.27</v>
          </cell>
        </row>
        <row r="229">
          <cell r="B229" t="str">
            <v>04.1106</v>
          </cell>
          <cell r="C229" t="str">
            <v>Tieát dieän  &lt;=150mm2</v>
          </cell>
          <cell r="D229" t="str">
            <v>m</v>
          </cell>
          <cell r="E229">
            <v>0</v>
          </cell>
          <cell r="F229">
            <v>4.21</v>
          </cell>
          <cell r="G229">
            <v>4.47</v>
          </cell>
          <cell r="H229">
            <v>659.78</v>
          </cell>
          <cell r="I229">
            <v>0</v>
          </cell>
          <cell r="J229">
            <v>668.45999999999992</v>
          </cell>
        </row>
        <row r="230">
          <cell r="B230" t="str">
            <v>04.1201</v>
          </cell>
          <cell r="C230" t="str">
            <v>Tieát dieän  &lt;=185mm2</v>
          </cell>
          <cell r="D230" t="str">
            <v>m</v>
          </cell>
          <cell r="E230" t="str">
            <v>vò trí</v>
          </cell>
          <cell r="F230">
            <v>4.21</v>
          </cell>
          <cell r="G230">
            <v>4.47</v>
          </cell>
          <cell r="H230">
            <v>782.53</v>
          </cell>
          <cell r="I230">
            <v>0</v>
          </cell>
          <cell r="J230">
            <v>791.20999999999992</v>
          </cell>
        </row>
        <row r="231">
          <cell r="B231" t="str">
            <v>04.1202</v>
          </cell>
          <cell r="C231" t="str">
            <v>Tieát dieän  &lt;=240mm2</v>
          </cell>
          <cell r="D231" t="str">
            <v>m</v>
          </cell>
          <cell r="E231" t="str">
            <v>vò trí</v>
          </cell>
          <cell r="F231">
            <v>4.21</v>
          </cell>
          <cell r="G231">
            <v>4.47</v>
          </cell>
          <cell r="H231">
            <v>902.22</v>
          </cell>
          <cell r="I231">
            <v>0</v>
          </cell>
          <cell r="J231">
            <v>910.9</v>
          </cell>
        </row>
        <row r="232">
          <cell r="B232" t="str">
            <v>04.1203</v>
          </cell>
          <cell r="C232" t="str">
            <v>Tieát dieän  &lt;=300mm2</v>
          </cell>
          <cell r="D232" t="str">
            <v>m</v>
          </cell>
          <cell r="E232">
            <v>0</v>
          </cell>
          <cell r="F232">
            <v>6.01</v>
          </cell>
          <cell r="G232">
            <v>6.36</v>
          </cell>
          <cell r="H232">
            <v>1150.79</v>
          </cell>
          <cell r="I232">
            <v>0</v>
          </cell>
          <cell r="J232">
            <v>1163.1599999999999</v>
          </cell>
        </row>
        <row r="233">
          <cell r="C233" t="str">
            <v>KEÙO RAÕI DAÂY CHOÁNG SEÙT VAØ LAÁY ÑOÄ VOÕNG TRONG PHAÏM VI TRAÏM</v>
          </cell>
          <cell r="D233" t="str">
            <v>Rô le so leäch</v>
          </cell>
        </row>
        <row r="234">
          <cell r="B234" t="str">
            <v>04.1301</v>
          </cell>
          <cell r="C234" t="str">
            <v>Tieát dieän  &lt;=16mm2</v>
          </cell>
          <cell r="D234" t="str">
            <v>m</v>
          </cell>
          <cell r="E234">
            <v>2.72</v>
          </cell>
          <cell r="F234">
            <v>2.72</v>
          </cell>
          <cell r="G234">
            <v>2.82</v>
          </cell>
          <cell r="H234">
            <v>250.1</v>
          </cell>
          <cell r="I234">
            <v>0</v>
          </cell>
          <cell r="J234">
            <v>255.64</v>
          </cell>
        </row>
        <row r="235">
          <cell r="B235" t="str">
            <v>04.1302</v>
          </cell>
          <cell r="C235" t="str">
            <v>Tieát dieän  &lt;=25mm2</v>
          </cell>
          <cell r="D235" t="str">
            <v>m</v>
          </cell>
          <cell r="E235" t="str">
            <v>caùi</v>
          </cell>
          <cell r="F235">
            <v>2.72</v>
          </cell>
          <cell r="G235">
            <v>2.82</v>
          </cell>
          <cell r="H235">
            <v>306.88</v>
          </cell>
          <cell r="I235">
            <v>0</v>
          </cell>
          <cell r="J235">
            <v>312.42</v>
          </cell>
        </row>
        <row r="236">
          <cell r="B236" t="str">
            <v>04.1303</v>
          </cell>
          <cell r="C236" t="str">
            <v>Tieát dieän  &lt;=35mm2</v>
          </cell>
          <cell r="D236" t="str">
            <v>m</v>
          </cell>
          <cell r="E236" t="str">
            <v>caùi</v>
          </cell>
          <cell r="F236">
            <v>2.9</v>
          </cell>
          <cell r="G236">
            <v>3.03</v>
          </cell>
          <cell r="H236">
            <v>345.24</v>
          </cell>
          <cell r="I236">
            <v>0</v>
          </cell>
          <cell r="J236">
            <v>351.17</v>
          </cell>
        </row>
        <row r="237">
          <cell r="B237" t="str">
            <v>04.1304</v>
          </cell>
          <cell r="C237" t="str">
            <v>Tieát dieän  &lt;=50mm2</v>
          </cell>
          <cell r="D237" t="str">
            <v>m</v>
          </cell>
          <cell r="E237" t="str">
            <v>caùi</v>
          </cell>
          <cell r="F237">
            <v>3.21</v>
          </cell>
          <cell r="G237">
            <v>3.38</v>
          </cell>
          <cell r="H237">
            <v>386.66</v>
          </cell>
          <cell r="I237">
            <v>0</v>
          </cell>
          <cell r="J237">
            <v>393.25</v>
          </cell>
        </row>
        <row r="238">
          <cell r="B238" t="str">
            <v>04.1305</v>
          </cell>
          <cell r="C238" t="str">
            <v>Tieát dieän  &lt;=70mm2</v>
          </cell>
          <cell r="D238" t="str">
            <v>m</v>
          </cell>
          <cell r="E238">
            <v>0</v>
          </cell>
          <cell r="F238">
            <v>3.51</v>
          </cell>
          <cell r="G238">
            <v>3.73</v>
          </cell>
          <cell r="H238">
            <v>464.92</v>
          </cell>
          <cell r="I238">
            <v>0</v>
          </cell>
          <cell r="J238">
            <v>472.16</v>
          </cell>
        </row>
        <row r="239">
          <cell r="C239" t="str">
            <v>LÑ CAÙC PHUÏ KIEÄN DAÂY DAÃN, THANH CAÙI, SÖÙ, THIEÁT BÒ TRONG TRAÏM</v>
          </cell>
          <cell r="D239" t="str">
            <v>Rô le so leäch maùy bieán aùp - coù khoái phuï trôï</v>
          </cell>
          <cell r="E239" t="str">
            <v>caùi</v>
          </cell>
          <cell r="F239">
            <v>2557</v>
          </cell>
          <cell r="G239">
            <v>133084.79999999999</v>
          </cell>
          <cell r="H239">
            <v>85589</v>
          </cell>
        </row>
        <row r="240">
          <cell r="B240" t="str">
            <v>04.3103</v>
          </cell>
          <cell r="C240" t="str">
            <v xml:space="preserve">Thu loâi oáng </v>
          </cell>
          <cell r="D240" t="str">
            <v>boä</v>
          </cell>
          <cell r="E240" t="str">
            <v>caùi</v>
          </cell>
          <cell r="F240">
            <v>2813</v>
          </cell>
          <cell r="G240">
            <v>756</v>
          </cell>
          <cell r="H240">
            <v>8439</v>
          </cell>
          <cell r="I240">
            <v>0</v>
          </cell>
          <cell r="J240">
            <v>9195</v>
          </cell>
        </row>
        <row r="241">
          <cell r="B241" t="str">
            <v>04.3105</v>
          </cell>
          <cell r="C241" t="str">
            <v>Khoùa caùc loaïi</v>
          </cell>
          <cell r="D241" t="str">
            <v>boä</v>
          </cell>
          <cell r="E241" t="str">
            <v>caùi</v>
          </cell>
          <cell r="F241">
            <v>666</v>
          </cell>
          <cell r="G241">
            <v>756</v>
          </cell>
          <cell r="H241">
            <v>8439</v>
          </cell>
          <cell r="I241">
            <v>0</v>
          </cell>
          <cell r="J241">
            <v>9861</v>
          </cell>
        </row>
        <row r="242">
          <cell r="B242" t="str">
            <v>04.3106</v>
          </cell>
          <cell r="C242" t="str">
            <v>Ñaàu coát eùp</v>
          </cell>
          <cell r="D242" t="str">
            <v>boä</v>
          </cell>
          <cell r="E242" t="str">
            <v>caùi</v>
          </cell>
          <cell r="F242">
            <v>666</v>
          </cell>
          <cell r="G242">
            <v>756</v>
          </cell>
          <cell r="H242">
            <v>8439</v>
          </cell>
          <cell r="I242">
            <v>0</v>
          </cell>
          <cell r="J242">
            <v>9861</v>
          </cell>
        </row>
        <row r="243">
          <cell r="B243" t="str">
            <v>04.3107</v>
          </cell>
          <cell r="C243" t="str">
            <v>Keïp caùc loaïi</v>
          </cell>
          <cell r="D243" t="str">
            <v>boä</v>
          </cell>
          <cell r="E243" t="str">
            <v>caùi</v>
          </cell>
          <cell r="F243">
            <v>666</v>
          </cell>
          <cell r="G243">
            <v>756</v>
          </cell>
          <cell r="H243">
            <v>6444</v>
          </cell>
          <cell r="I243">
            <v>0</v>
          </cell>
          <cell r="J243">
            <v>7866</v>
          </cell>
        </row>
        <row r="244">
          <cell r="B244" t="str">
            <v>04.3108</v>
          </cell>
          <cell r="C244" t="str">
            <v>Khung ñònh vò</v>
          </cell>
          <cell r="D244" t="str">
            <v>boä</v>
          </cell>
          <cell r="E244" t="str">
            <v>boä</v>
          </cell>
          <cell r="F244">
            <v>666</v>
          </cell>
          <cell r="G244">
            <v>756</v>
          </cell>
          <cell r="H244">
            <v>8439</v>
          </cell>
          <cell r="I244">
            <v>0</v>
          </cell>
          <cell r="J244">
            <v>9861</v>
          </cell>
        </row>
        <row r="245">
          <cell r="B245" t="str">
            <v>04.4201</v>
          </cell>
          <cell r="C245" t="str">
            <v>Keoù daây ñoàng &lt;=95 xuoáng thieát bò</v>
          </cell>
          <cell r="D245" t="str">
            <v>m</v>
          </cell>
          <cell r="E245" t="str">
            <v>boä</v>
          </cell>
          <cell r="F245">
            <v>913</v>
          </cell>
          <cell r="G245">
            <v>958</v>
          </cell>
          <cell r="H245">
            <v>921</v>
          </cell>
          <cell r="I245">
            <v>0</v>
          </cell>
          <cell r="J245">
            <v>2792</v>
          </cell>
        </row>
        <row r="246">
          <cell r="B246" t="str">
            <v>04.4202</v>
          </cell>
          <cell r="C246" t="str">
            <v>Keoù daây ñoàng &lt;=150 xuoáng thieát bò</v>
          </cell>
          <cell r="D246" t="str">
            <v>m</v>
          </cell>
          <cell r="E246">
            <v>0</v>
          </cell>
          <cell r="F246">
            <v>913</v>
          </cell>
          <cell r="G246">
            <v>958</v>
          </cell>
          <cell r="H246">
            <v>2455</v>
          </cell>
          <cell r="I246">
            <v>0</v>
          </cell>
          <cell r="J246">
            <v>4326</v>
          </cell>
        </row>
        <row r="247">
          <cell r="B247" t="str">
            <v>04.4203</v>
          </cell>
          <cell r="C247" t="str">
            <v>Keoù daây ñoàng &lt;=240 xuoáng thieát bò</v>
          </cell>
          <cell r="D247" t="str">
            <v>m</v>
          </cell>
          <cell r="E247" t="str">
            <v>caùi</v>
          </cell>
          <cell r="F247">
            <v>930</v>
          </cell>
          <cell r="G247">
            <v>975</v>
          </cell>
          <cell r="H247">
            <v>3069</v>
          </cell>
          <cell r="I247">
            <v>0</v>
          </cell>
          <cell r="J247">
            <v>4974</v>
          </cell>
        </row>
        <row r="248">
          <cell r="B248" t="str">
            <v>04.5101</v>
          </cell>
          <cell r="C248" t="str">
            <v>Thanh caùi deït 25x4</v>
          </cell>
          <cell r="D248" t="str">
            <v>m</v>
          </cell>
          <cell r="E248" t="str">
            <v>caùi</v>
          </cell>
          <cell r="F248">
            <v>1464</v>
          </cell>
          <cell r="G248">
            <v>277.8</v>
          </cell>
          <cell r="H248">
            <v>1074.0999999999999</v>
          </cell>
          <cell r="I248">
            <v>195.9</v>
          </cell>
          <cell r="J248">
            <v>1547.8</v>
          </cell>
        </row>
        <row r="249">
          <cell r="B249" t="str">
            <v>04.5102</v>
          </cell>
          <cell r="C249" t="str">
            <v>Thanh caùi deït 40x4</v>
          </cell>
          <cell r="D249" t="str">
            <v>m</v>
          </cell>
          <cell r="E249" t="str">
            <v>caùi</v>
          </cell>
          <cell r="F249">
            <v>3075</v>
          </cell>
          <cell r="G249">
            <v>280.5</v>
          </cell>
          <cell r="H249">
            <v>1503.7</v>
          </cell>
          <cell r="I249">
            <v>195.9</v>
          </cell>
          <cell r="J249">
            <v>1980.1000000000001</v>
          </cell>
        </row>
        <row r="250">
          <cell r="B250" t="str">
            <v>04.5104</v>
          </cell>
          <cell r="C250" t="str">
            <v>Thanh caùi deït 80x8</v>
          </cell>
          <cell r="D250" t="str">
            <v>m</v>
          </cell>
          <cell r="E250" t="str">
            <v>caùi</v>
          </cell>
          <cell r="F250">
            <v>1538</v>
          </cell>
          <cell r="G250">
            <v>284.89999999999998</v>
          </cell>
          <cell r="H250">
            <v>2117.4</v>
          </cell>
          <cell r="I250">
            <v>195.9</v>
          </cell>
          <cell r="J250">
            <v>2598.2000000000003</v>
          </cell>
        </row>
        <row r="251">
          <cell r="B251" t="str">
            <v>04.7001</v>
          </cell>
          <cell r="C251" t="str">
            <v>Ñoùng coïc tieáp ñòa</v>
          </cell>
          <cell r="D251" t="str">
            <v>coïc</v>
          </cell>
          <cell r="E251">
            <v>0</v>
          </cell>
          <cell r="F251">
            <v>0</v>
          </cell>
          <cell r="G251">
            <v>0</v>
          </cell>
          <cell r="H251">
            <v>5217</v>
          </cell>
          <cell r="I251">
            <v>0</v>
          </cell>
          <cell r="J251">
            <v>5217</v>
          </cell>
        </row>
        <row r="252">
          <cell r="B252" t="str">
            <v>04.7002</v>
          </cell>
          <cell r="C252" t="str">
            <v>Saûn xuaát vaø raûi daây tieáp ñòa</v>
          </cell>
          <cell r="D252" t="str">
            <v>m</v>
          </cell>
          <cell r="E252" t="str">
            <v>caùi</v>
          </cell>
          <cell r="F252">
            <v>2046</v>
          </cell>
          <cell r="G252">
            <v>20332</v>
          </cell>
          <cell r="H252">
            <v>438.8</v>
          </cell>
          <cell r="I252">
            <v>0</v>
          </cell>
          <cell r="J252">
            <v>438.8</v>
          </cell>
        </row>
        <row r="253">
          <cell r="B253" t="str">
            <v>04.8102</v>
          </cell>
          <cell r="C253" t="str">
            <v>Laép giaù caùp, giaù thieát bò</v>
          </cell>
          <cell r="D253" t="str">
            <v>Taán</v>
          </cell>
          <cell r="E253" t="str">
            <v>caùi</v>
          </cell>
          <cell r="F253">
            <v>1548</v>
          </cell>
          <cell r="G253">
            <v>16266</v>
          </cell>
          <cell r="H253">
            <v>155586</v>
          </cell>
          <cell r="I253">
            <v>0</v>
          </cell>
          <cell r="J253">
            <v>155586</v>
          </cell>
        </row>
        <row r="254">
          <cell r="B254" t="str">
            <v>04.8103</v>
          </cell>
          <cell r="C254" t="str">
            <v>Laép ñaët PVC</v>
          </cell>
          <cell r="D254" t="str">
            <v>m</v>
          </cell>
          <cell r="E254" t="str">
            <v>caùi</v>
          </cell>
          <cell r="F254">
            <v>1898</v>
          </cell>
          <cell r="G254">
            <v>600</v>
          </cell>
          <cell r="H254">
            <v>2301.6</v>
          </cell>
          <cell r="I254">
            <v>0</v>
          </cell>
          <cell r="J254">
            <v>2901.6</v>
          </cell>
        </row>
        <row r="255">
          <cell r="B255" t="str">
            <v>04.8104</v>
          </cell>
          <cell r="C255" t="str">
            <v>Laép ñaët oáng theùp</v>
          </cell>
          <cell r="D255" t="str">
            <v>m</v>
          </cell>
          <cell r="E255" t="str">
            <v>caùi</v>
          </cell>
          <cell r="F255">
            <v>600</v>
          </cell>
          <cell r="G255">
            <v>600</v>
          </cell>
          <cell r="H255">
            <v>4603.1000000000004</v>
          </cell>
          <cell r="I255">
            <v>0</v>
          </cell>
          <cell r="J255">
            <v>5803.1</v>
          </cell>
        </row>
        <row r="256">
          <cell r="B256" t="str">
            <v>07.2104/67</v>
          </cell>
          <cell r="C256" t="str">
            <v xml:space="preserve">Xeáp gaïch chæ </v>
          </cell>
          <cell r="D256" t="str">
            <v>m</v>
          </cell>
          <cell r="E256">
            <v>0</v>
          </cell>
          <cell r="F256">
            <v>0</v>
          </cell>
          <cell r="G256">
            <v>0</v>
          </cell>
          <cell r="H256">
            <v>58.863</v>
          </cell>
          <cell r="I256">
            <v>0</v>
          </cell>
          <cell r="J256">
            <v>58.863</v>
          </cell>
        </row>
        <row r="257">
          <cell r="B257" t="str">
            <v>07.2102/67</v>
          </cell>
          <cell r="C257" t="str">
            <v>Raûi löôùi nilon</v>
          </cell>
          <cell r="D257" t="str">
            <v>m</v>
          </cell>
          <cell r="E257" t="str">
            <v>caùi</v>
          </cell>
          <cell r="F257">
            <v>4147</v>
          </cell>
          <cell r="G257">
            <v>83178</v>
          </cell>
          <cell r="H257">
            <v>73.58</v>
          </cell>
          <cell r="I257">
            <v>0</v>
          </cell>
          <cell r="J257">
            <v>73.58</v>
          </cell>
        </row>
        <row r="258">
          <cell r="B258" t="str">
            <v>04.9102</v>
          </cell>
          <cell r="C258" t="str">
            <v>Laép ñaët xaø theùp</v>
          </cell>
          <cell r="D258" t="str">
            <v>Taán</v>
          </cell>
          <cell r="E258" t="str">
            <v>caùi</v>
          </cell>
          <cell r="F258">
            <v>9965</v>
          </cell>
          <cell r="G258">
            <v>9965</v>
          </cell>
          <cell r="H258">
            <v>181470</v>
          </cell>
          <cell r="I258">
            <v>0</v>
          </cell>
          <cell r="J258">
            <v>201400</v>
          </cell>
        </row>
        <row r="259">
          <cell r="B259" t="str">
            <v>05.1101</v>
          </cell>
          <cell r="C259" t="str">
            <v>Laép ñaët tuû ñieän xoay chieàu 1 pha</v>
          </cell>
          <cell r="D259" t="str">
            <v>tuû</v>
          </cell>
          <cell r="E259" t="str">
            <v>caùi</v>
          </cell>
          <cell r="F259">
            <v>35119</v>
          </cell>
          <cell r="G259">
            <v>34793</v>
          </cell>
          <cell r="H259">
            <v>42285</v>
          </cell>
          <cell r="I259">
            <v>30633</v>
          </cell>
          <cell r="J259">
            <v>142830</v>
          </cell>
        </row>
        <row r="260">
          <cell r="B260" t="str">
            <v>05.1101TC</v>
          </cell>
          <cell r="C260" t="str">
            <v>Laép ñaët = TC tuû ñieän xoay chieàu 1 pha</v>
          </cell>
          <cell r="D260" t="str">
            <v>tuû</v>
          </cell>
          <cell r="E260" t="str">
            <v>caùi</v>
          </cell>
          <cell r="F260">
            <v>34793</v>
          </cell>
          <cell r="G260">
            <v>34793</v>
          </cell>
          <cell r="H260">
            <v>54970.5</v>
          </cell>
          <cell r="I260">
            <v>0</v>
          </cell>
          <cell r="J260">
            <v>124556.5</v>
          </cell>
        </row>
        <row r="261">
          <cell r="B261" t="str">
            <v>05.1102</v>
          </cell>
          <cell r="C261" t="str">
            <v>Laép ñaët tuû ñieän xoay chieàu 3 pha</v>
          </cell>
          <cell r="D261" t="str">
            <v>tuû</v>
          </cell>
          <cell r="E261">
            <v>0</v>
          </cell>
          <cell r="F261">
            <v>36219</v>
          </cell>
          <cell r="G261">
            <v>35673</v>
          </cell>
          <cell r="H261">
            <v>48712</v>
          </cell>
          <cell r="I261">
            <v>30633</v>
          </cell>
          <cell r="J261">
            <v>151237</v>
          </cell>
        </row>
        <row r="262">
          <cell r="B262" t="str">
            <v>05.1102TC</v>
          </cell>
          <cell r="C262" t="str">
            <v>Laép ñaët = TC tuû ñieän xoay chieàu 3 pha</v>
          </cell>
          <cell r="D262" t="str">
            <v>tuû</v>
          </cell>
          <cell r="E262" t="str">
            <v>boä</v>
          </cell>
          <cell r="F262">
            <v>35673</v>
          </cell>
          <cell r="G262">
            <v>35673</v>
          </cell>
          <cell r="H262">
            <v>54970.5</v>
          </cell>
          <cell r="I262">
            <v>0</v>
          </cell>
          <cell r="J262">
            <v>126316.5</v>
          </cell>
        </row>
        <row r="263">
          <cell r="B263" t="str">
            <v>05.1103</v>
          </cell>
          <cell r="C263" t="str">
            <v>Laép ñaët tuû ñieän 1 chieàu</v>
          </cell>
          <cell r="D263" t="str">
            <v>tuû</v>
          </cell>
          <cell r="E263" t="str">
            <v>boä</v>
          </cell>
          <cell r="F263">
            <v>34119</v>
          </cell>
          <cell r="G263">
            <v>34793</v>
          </cell>
          <cell r="H263">
            <v>42285</v>
          </cell>
          <cell r="I263">
            <v>30633</v>
          </cell>
          <cell r="J263">
            <v>141830</v>
          </cell>
        </row>
        <row r="264">
          <cell r="B264" t="str">
            <v>05.1104</v>
          </cell>
          <cell r="C264" t="str">
            <v>Laép ñaët tuû ñieàu khieån DCL</v>
          </cell>
          <cell r="D264" t="str">
            <v>tuû</v>
          </cell>
          <cell r="E264" t="str">
            <v>boä</v>
          </cell>
          <cell r="F264">
            <v>34573</v>
          </cell>
          <cell r="G264">
            <v>33693</v>
          </cell>
          <cell r="H264">
            <v>42285</v>
          </cell>
          <cell r="I264">
            <v>0</v>
          </cell>
          <cell r="J264">
            <v>110551</v>
          </cell>
        </row>
        <row r="265">
          <cell r="B265" t="str">
            <v>05.1105</v>
          </cell>
          <cell r="C265" t="str">
            <v>Laép ñaët tu ñieàu khieån CB vaø tuû ñaáu daây</v>
          </cell>
          <cell r="D265" t="str">
            <v>tuû</v>
          </cell>
          <cell r="E265" t="str">
            <v>boä</v>
          </cell>
          <cell r="F265">
            <v>34573</v>
          </cell>
          <cell r="G265">
            <v>33693</v>
          </cell>
          <cell r="H265">
            <v>48543</v>
          </cell>
          <cell r="I265">
            <v>58798</v>
          </cell>
          <cell r="J265">
            <v>175607</v>
          </cell>
        </row>
        <row r="266">
          <cell r="B266" t="str">
            <v>05.1105SR</v>
          </cell>
          <cell r="C266" t="str">
            <v>Laép ñaët tu ñieàu khieån CB vaø tuû ñaáu daây</v>
          </cell>
          <cell r="D266" t="str">
            <v>tuû</v>
          </cell>
          <cell r="E266">
            <v>0</v>
          </cell>
          <cell r="F266">
            <v>33693</v>
          </cell>
          <cell r="G266">
            <v>33693</v>
          </cell>
          <cell r="H266">
            <v>48543</v>
          </cell>
          <cell r="I266">
            <v>58798</v>
          </cell>
          <cell r="J266">
            <v>174727</v>
          </cell>
        </row>
        <row r="267">
          <cell r="C267" t="str">
            <v>Laép ñaë caùc thieát bò khaùc cho maïch nhò thöù: ÑK, BV, ÑL</v>
          </cell>
          <cell r="D267" t="str">
            <v>Rô le hôïp boä töï ñoùng laïi ñieän töø, ñieän töû</v>
          </cell>
          <cell r="E267" t="str">
            <v>boä</v>
          </cell>
          <cell r="F267">
            <v>4147</v>
          </cell>
          <cell r="G267">
            <v>66543</v>
          </cell>
          <cell r="H267">
            <v>111321</v>
          </cell>
        </row>
        <row r="268">
          <cell r="B268" t="str">
            <v>05.3101</v>
          </cell>
          <cell r="C268" t="str">
            <v>Tuû ñieàu khieån MBA &lt;=35kV</v>
          </cell>
          <cell r="D268" t="str">
            <v>tuû</v>
          </cell>
          <cell r="E268" t="str">
            <v>boä</v>
          </cell>
          <cell r="F268">
            <v>5720</v>
          </cell>
          <cell r="G268">
            <v>4620</v>
          </cell>
          <cell r="H268">
            <v>76113</v>
          </cell>
          <cell r="I268">
            <v>38291</v>
          </cell>
          <cell r="J268">
            <v>124744</v>
          </cell>
        </row>
        <row r="269">
          <cell r="B269" t="str">
            <v>05.3105</v>
          </cell>
          <cell r="C269" t="str">
            <v>Tuû ñieàu khieån ñöôøng daây &lt;=35kV</v>
          </cell>
          <cell r="D269" t="str">
            <v>tuû</v>
          </cell>
          <cell r="E269" t="str">
            <v>boä</v>
          </cell>
          <cell r="F269">
            <v>4443</v>
          </cell>
          <cell r="G269">
            <v>4620</v>
          </cell>
          <cell r="H269">
            <v>68502</v>
          </cell>
          <cell r="I269">
            <v>38291</v>
          </cell>
          <cell r="J269">
            <v>111413</v>
          </cell>
        </row>
        <row r="270">
          <cell r="B270" t="str">
            <v>05.3106</v>
          </cell>
          <cell r="C270" t="str">
            <v>Tuû ñieàu khieån loä ra &lt;=110kV</v>
          </cell>
          <cell r="D270" t="str">
            <v>tuû</v>
          </cell>
          <cell r="E270" t="str">
            <v>boä</v>
          </cell>
          <cell r="F270">
            <v>3022</v>
          </cell>
          <cell r="G270">
            <v>5555</v>
          </cell>
          <cell r="H270">
            <v>82202</v>
          </cell>
          <cell r="I270">
            <v>38291</v>
          </cell>
          <cell r="J270">
            <v>126048</v>
          </cell>
        </row>
        <row r="271">
          <cell r="B271" t="str">
            <v>05.3102</v>
          </cell>
          <cell r="C271" t="str">
            <v>Tuû ñieàu khieån MBA &lt;=110kV</v>
          </cell>
          <cell r="D271" t="str">
            <v>tuû</v>
          </cell>
          <cell r="E271">
            <v>0</v>
          </cell>
          <cell r="F271">
            <v>0</v>
          </cell>
          <cell r="G271">
            <v>5555</v>
          </cell>
          <cell r="H271">
            <v>91336</v>
          </cell>
          <cell r="I271">
            <v>38291</v>
          </cell>
          <cell r="J271">
            <v>135182</v>
          </cell>
        </row>
        <row r="272">
          <cell r="B272" t="str">
            <v>05.3202</v>
          </cell>
          <cell r="C272" t="str">
            <v>Tuû baûo veä MBA &lt;=110kV</v>
          </cell>
          <cell r="D272" t="str">
            <v>tuû</v>
          </cell>
          <cell r="E272" t="str">
            <v>boä</v>
          </cell>
          <cell r="F272">
            <v>4147</v>
          </cell>
          <cell r="G272">
            <v>5555</v>
          </cell>
          <cell r="H272">
            <v>86769</v>
          </cell>
          <cell r="I272">
            <v>38291</v>
          </cell>
          <cell r="J272">
            <v>130615</v>
          </cell>
        </row>
        <row r="273">
          <cell r="B273" t="str">
            <v>05.3206</v>
          </cell>
          <cell r="C273" t="str">
            <v>Tuû baûo veä loä ra &lt;=110kV</v>
          </cell>
          <cell r="D273" t="str">
            <v>tuû</v>
          </cell>
          <cell r="E273" t="str">
            <v>boä</v>
          </cell>
          <cell r="F273">
            <v>2570</v>
          </cell>
          <cell r="G273">
            <v>5555</v>
          </cell>
          <cell r="H273">
            <v>78092</v>
          </cell>
          <cell r="I273">
            <v>38291</v>
          </cell>
          <cell r="J273">
            <v>121938</v>
          </cell>
        </row>
        <row r="274">
          <cell r="B274" t="str">
            <v>05.3205</v>
          </cell>
          <cell r="C274" t="str">
            <v>Tuû baûo veä loä ra &lt;=35kV</v>
          </cell>
          <cell r="D274" t="str">
            <v>tuû</v>
          </cell>
          <cell r="E274" t="str">
            <v>boä</v>
          </cell>
          <cell r="F274">
            <v>4251</v>
          </cell>
          <cell r="G274">
            <v>4620</v>
          </cell>
          <cell r="H274">
            <v>65077</v>
          </cell>
          <cell r="I274">
            <v>38291</v>
          </cell>
          <cell r="J274">
            <v>107988</v>
          </cell>
        </row>
        <row r="275">
          <cell r="B275" t="str">
            <v>05.2101</v>
          </cell>
          <cell r="C275" t="str">
            <v>Tuû ñieän coù ñieän aùp &lt;=10kV</v>
          </cell>
          <cell r="D275" t="str">
            <v>tuû</v>
          </cell>
          <cell r="E275" t="str">
            <v>boä</v>
          </cell>
          <cell r="F275">
            <v>5552</v>
          </cell>
          <cell r="G275">
            <v>4675</v>
          </cell>
          <cell r="H275">
            <v>124318</v>
          </cell>
          <cell r="I275">
            <v>30633</v>
          </cell>
          <cell r="J275">
            <v>159626</v>
          </cell>
        </row>
        <row r="276">
          <cell r="B276" t="str">
            <v>05.2102</v>
          </cell>
          <cell r="C276" t="str">
            <v>Tuû ñieän coù ñieän aùp &lt;=35kV</v>
          </cell>
          <cell r="D276" t="str">
            <v>tuû</v>
          </cell>
          <cell r="E276">
            <v>0</v>
          </cell>
          <cell r="F276">
            <v>0</v>
          </cell>
          <cell r="G276">
            <v>7425</v>
          </cell>
          <cell r="H276">
            <v>142078</v>
          </cell>
          <cell r="I276">
            <v>30633</v>
          </cell>
          <cell r="J276">
            <v>180136</v>
          </cell>
        </row>
        <row r="277">
          <cell r="B277" t="str">
            <v>05.3301</v>
          </cell>
          <cell r="C277" t="str">
            <v>Tuû ño löôøng &lt;=35kV</v>
          </cell>
          <cell r="D277" t="str">
            <v>tuû</v>
          </cell>
          <cell r="E277" t="str">
            <v>boä</v>
          </cell>
          <cell r="F277">
            <v>5720</v>
          </cell>
          <cell r="G277">
            <v>4620</v>
          </cell>
          <cell r="H277">
            <v>72307</v>
          </cell>
          <cell r="I277">
            <v>38291</v>
          </cell>
          <cell r="J277">
            <v>120938</v>
          </cell>
        </row>
        <row r="278">
          <cell r="B278" t="str">
            <v>TT</v>
          </cell>
          <cell r="C278" t="str">
            <v xml:space="preserve">Laép caùp ñieàu khieån </v>
          </cell>
          <cell r="D278" t="str">
            <v>loâ</v>
          </cell>
          <cell r="E278" t="str">
            <v>boä</v>
          </cell>
          <cell r="F278">
            <v>2578</v>
          </cell>
          <cell r="G278">
            <v>56285</v>
          </cell>
          <cell r="H278">
            <v>3000000</v>
          </cell>
          <cell r="I278">
            <v>0</v>
          </cell>
          <cell r="J278">
            <v>3000000</v>
          </cell>
        </row>
        <row r="279">
          <cell r="C279" t="str">
            <v xml:space="preserve">Heä thoáng chieáu saùng </v>
          </cell>
          <cell r="D279" t="str">
            <v>Rô le boä giaùm saùt maïch doøng ñieän töø, ñieän töû</v>
          </cell>
          <cell r="E279" t="str">
            <v>boä</v>
          </cell>
          <cell r="F279">
            <v>2407</v>
          </cell>
          <cell r="G279">
            <v>53234</v>
          </cell>
          <cell r="H279">
            <v>55660</v>
          </cell>
        </row>
        <row r="280">
          <cell r="B280" t="str">
            <v>05.4101</v>
          </cell>
          <cell r="C280" t="str">
            <v xml:space="preserve">Ñeøn pha treân coät </v>
          </cell>
          <cell r="D280" t="str">
            <v>boä</v>
          </cell>
          <cell r="E280" t="str">
            <v>boä</v>
          </cell>
          <cell r="F280">
            <v>1704</v>
          </cell>
          <cell r="G280">
            <v>665</v>
          </cell>
          <cell r="H280">
            <v>20297</v>
          </cell>
          <cell r="I280">
            <v>0</v>
          </cell>
          <cell r="J280">
            <v>20962</v>
          </cell>
        </row>
        <row r="281">
          <cell r="B281" t="str">
            <v>05.4102</v>
          </cell>
          <cell r="C281" t="str">
            <v>Ñeøn hình caàu</v>
          </cell>
          <cell r="D281" t="str">
            <v>boä</v>
          </cell>
          <cell r="E281">
            <v>0</v>
          </cell>
          <cell r="F281">
            <v>0</v>
          </cell>
          <cell r="G281">
            <v>523</v>
          </cell>
          <cell r="H281">
            <v>6766</v>
          </cell>
          <cell r="I281">
            <v>0</v>
          </cell>
          <cell r="J281">
            <v>7289</v>
          </cell>
        </row>
        <row r="282">
          <cell r="B282" t="str">
            <v>05.4103</v>
          </cell>
          <cell r="C282" t="str">
            <v>Ñeøn chieáu saùng</v>
          </cell>
          <cell r="D282" t="str">
            <v>boä</v>
          </cell>
          <cell r="E282" t="str">
            <v>boä</v>
          </cell>
          <cell r="F282">
            <v>451</v>
          </cell>
          <cell r="G282">
            <v>451</v>
          </cell>
          <cell r="H282">
            <v>2030</v>
          </cell>
          <cell r="I282">
            <v>0</v>
          </cell>
          <cell r="J282">
            <v>2932</v>
          </cell>
        </row>
        <row r="283">
          <cell r="B283" t="str">
            <v>05.4104</v>
          </cell>
          <cell r="C283" t="str">
            <v>Ñeøn choáng noå</v>
          </cell>
          <cell r="D283" t="str">
            <v>boä</v>
          </cell>
          <cell r="E283" t="str">
            <v>boä</v>
          </cell>
          <cell r="F283">
            <v>523</v>
          </cell>
          <cell r="G283">
            <v>523</v>
          </cell>
          <cell r="H283">
            <v>6766</v>
          </cell>
          <cell r="I283">
            <v>0</v>
          </cell>
          <cell r="J283">
            <v>7812</v>
          </cell>
        </row>
        <row r="284">
          <cell r="B284" t="str">
            <v>05.4105</v>
          </cell>
          <cell r="C284" t="str">
            <v xml:space="preserve">Ñeøn choáng aåm </v>
          </cell>
          <cell r="D284" t="str">
            <v>boä</v>
          </cell>
          <cell r="E284">
            <v>0</v>
          </cell>
          <cell r="F284">
            <v>0</v>
          </cell>
          <cell r="G284">
            <v>523</v>
          </cell>
          <cell r="H284">
            <v>5074</v>
          </cell>
          <cell r="I284">
            <v>0</v>
          </cell>
          <cell r="J284">
            <v>5597</v>
          </cell>
        </row>
        <row r="285">
          <cell r="B285" t="str">
            <v>05.4106</v>
          </cell>
          <cell r="C285" t="str">
            <v>Thieát bò töï ñoäng cho HTCS</v>
          </cell>
          <cell r="D285" t="str">
            <v>boä</v>
          </cell>
          <cell r="E285">
            <v>0</v>
          </cell>
          <cell r="F285">
            <v>0</v>
          </cell>
          <cell r="G285">
            <v>265</v>
          </cell>
          <cell r="H285">
            <v>3721</v>
          </cell>
          <cell r="I285">
            <v>0</v>
          </cell>
          <cell r="J285">
            <v>3986</v>
          </cell>
        </row>
        <row r="286">
          <cell r="B286" t="str">
            <v>05.4201</v>
          </cell>
          <cell r="C286" t="str">
            <v xml:space="preserve">Caàn ñeøn chuyeân duøng </v>
          </cell>
          <cell r="D286" t="str">
            <v>boä</v>
          </cell>
          <cell r="E286" t="str">
            <v>caùi</v>
          </cell>
          <cell r="F286">
            <v>1671</v>
          </cell>
          <cell r="G286">
            <v>255</v>
          </cell>
          <cell r="H286">
            <v>25371</v>
          </cell>
          <cell r="I286">
            <v>73498</v>
          </cell>
          <cell r="J286">
            <v>99124</v>
          </cell>
        </row>
        <row r="287">
          <cell r="B287" t="str">
            <v>05.4202</v>
          </cell>
          <cell r="C287" t="str">
            <v xml:space="preserve">Caàn ñeøn caùc loaïi </v>
          </cell>
          <cell r="D287" t="str">
            <v>boä</v>
          </cell>
          <cell r="E287" t="str">
            <v>caùi</v>
          </cell>
          <cell r="F287">
            <v>1486</v>
          </cell>
          <cell r="G287">
            <v>308</v>
          </cell>
          <cell r="H287">
            <v>3383</v>
          </cell>
          <cell r="I287">
            <v>0</v>
          </cell>
          <cell r="J287">
            <v>3691</v>
          </cell>
        </row>
        <row r="288">
          <cell r="B288" t="str">
            <v>05.4203</v>
          </cell>
          <cell r="C288" t="str">
            <v>Chao, chuïp, choùa ñeøn caùc loaïi</v>
          </cell>
          <cell r="D288" t="str">
            <v>boä</v>
          </cell>
          <cell r="E288" t="str">
            <v>caùi</v>
          </cell>
          <cell r="F288">
            <v>1671</v>
          </cell>
          <cell r="G288">
            <v>283</v>
          </cell>
          <cell r="H288">
            <v>1691</v>
          </cell>
          <cell r="I288">
            <v>0</v>
          </cell>
          <cell r="J288">
            <v>1974</v>
          </cell>
        </row>
        <row r="289">
          <cell r="B289" t="str">
            <v>05.4204</v>
          </cell>
          <cell r="C289" t="str">
            <v xml:space="preserve">Taám giaù ñôõ baèng goã taåm daàu </v>
          </cell>
          <cell r="D289" t="str">
            <v>boä</v>
          </cell>
          <cell r="E289" t="str">
            <v>caùi</v>
          </cell>
          <cell r="F289">
            <v>1486</v>
          </cell>
          <cell r="G289">
            <v>308</v>
          </cell>
          <cell r="H289">
            <v>5074</v>
          </cell>
          <cell r="I289">
            <v>0</v>
          </cell>
          <cell r="J289">
            <v>5382</v>
          </cell>
        </row>
        <row r="290">
          <cell r="B290" t="str">
            <v>05.4205</v>
          </cell>
          <cell r="C290" t="str">
            <v>Taám giaù ñôõ baèng phíp, nhöïa</v>
          </cell>
          <cell r="D290" t="str">
            <v>boä</v>
          </cell>
          <cell r="E290">
            <v>0</v>
          </cell>
          <cell r="F290">
            <v>0</v>
          </cell>
          <cell r="G290">
            <v>308</v>
          </cell>
          <cell r="H290">
            <v>3383</v>
          </cell>
          <cell r="I290">
            <v>0</v>
          </cell>
          <cell r="J290">
            <v>3691</v>
          </cell>
        </row>
        <row r="291">
          <cell r="B291" t="str">
            <v>05.5101</v>
          </cell>
          <cell r="C291" t="str">
            <v>Relay caùc loaïi</v>
          </cell>
          <cell r="D291" t="str">
            <v>caùi</v>
          </cell>
          <cell r="E291" t="str">
            <v>caùi</v>
          </cell>
          <cell r="F291">
            <v>235</v>
          </cell>
          <cell r="G291">
            <v>235</v>
          </cell>
          <cell r="H291">
            <v>8457</v>
          </cell>
          <cell r="I291">
            <v>0</v>
          </cell>
          <cell r="J291">
            <v>8927</v>
          </cell>
        </row>
        <row r="292">
          <cell r="B292" t="str">
            <v>05.5101</v>
          </cell>
          <cell r="C292" t="str">
            <v>Relay caùc loaïi</v>
          </cell>
          <cell r="D292" t="str">
            <v>caùi</v>
          </cell>
          <cell r="E292" t="str">
            <v>caùi</v>
          </cell>
          <cell r="F292">
            <v>235</v>
          </cell>
          <cell r="G292">
            <v>235</v>
          </cell>
          <cell r="H292">
            <v>8457</v>
          </cell>
          <cell r="I292">
            <v>0</v>
          </cell>
          <cell r="J292">
            <v>8927</v>
          </cell>
        </row>
        <row r="293">
          <cell r="B293" t="str">
            <v>05.5102</v>
          </cell>
          <cell r="C293" t="str">
            <v>Baùo hieäu, chuoâng, coøi, haøng keïp ñaáu daây caùc loaïi</v>
          </cell>
          <cell r="D293" t="str">
            <v>caùi</v>
          </cell>
          <cell r="E293" t="str">
            <v>caùi</v>
          </cell>
          <cell r="F293">
            <v>235</v>
          </cell>
          <cell r="G293">
            <v>235</v>
          </cell>
          <cell r="H293">
            <v>3721</v>
          </cell>
          <cell r="I293">
            <v>0</v>
          </cell>
          <cell r="J293">
            <v>4191</v>
          </cell>
        </row>
        <row r="294">
          <cell r="B294" t="str">
            <v>05.5103</v>
          </cell>
          <cell r="C294" t="str">
            <v>Khoùa ñieàu khieån</v>
          </cell>
          <cell r="D294" t="str">
            <v>caùi</v>
          </cell>
          <cell r="E294" t="str">
            <v>caùi</v>
          </cell>
          <cell r="F294">
            <v>235</v>
          </cell>
          <cell r="G294">
            <v>235</v>
          </cell>
          <cell r="H294">
            <v>3721</v>
          </cell>
          <cell r="I294">
            <v>0</v>
          </cell>
          <cell r="J294">
            <v>4191</v>
          </cell>
        </row>
        <row r="295">
          <cell r="B295" t="str">
            <v>05.5104</v>
          </cell>
          <cell r="C295" t="str">
            <v>Thieát bò ño ñeám caùc loaïi</v>
          </cell>
          <cell r="D295" t="str">
            <v>caùi</v>
          </cell>
          <cell r="E295">
            <v>0</v>
          </cell>
          <cell r="F295">
            <v>235</v>
          </cell>
          <cell r="G295">
            <v>235</v>
          </cell>
          <cell r="H295">
            <v>3721</v>
          </cell>
          <cell r="I295">
            <v>0</v>
          </cell>
          <cell r="J295">
            <v>4191</v>
          </cell>
        </row>
        <row r="296">
          <cell r="B296" t="str">
            <v>05.4204</v>
          </cell>
          <cell r="C296" t="str">
            <v xml:space="preserve">AÁM GIAÙ ÑÔÕ BAÈNG GOÃ </v>
          </cell>
          <cell r="D296" t="str">
            <v>Boä</v>
          </cell>
          <cell r="E296" t="str">
            <v>caùi</v>
          </cell>
          <cell r="F296">
            <v>308</v>
          </cell>
          <cell r="G296">
            <v>308</v>
          </cell>
          <cell r="H296">
            <v>5074</v>
          </cell>
          <cell r="I296">
            <v>0</v>
          </cell>
          <cell r="J296">
            <v>5690</v>
          </cell>
        </row>
        <row r="297">
          <cell r="C297" t="str">
            <v>Ñôn giaù ñöôøng daây</v>
          </cell>
          <cell r="D297" t="str">
            <v>Ñoàng hoà coâng suaát 3 pha khoâng coù boä bieán ñoåi</v>
          </cell>
          <cell r="E297" t="str">
            <v>caùi</v>
          </cell>
          <cell r="F297">
            <v>1468</v>
          </cell>
          <cell r="G297">
            <v>32532</v>
          </cell>
          <cell r="H297">
            <v>3977</v>
          </cell>
        </row>
        <row r="298">
          <cell r="B298" t="str">
            <v>06.6106</v>
          </cell>
          <cell r="C298" t="str">
            <v>Raûi caêng daây baèng thuû coâng AC95</v>
          </cell>
          <cell r="D298" t="str">
            <v>km</v>
          </cell>
          <cell r="E298" t="str">
            <v>caùi</v>
          </cell>
          <cell r="F298">
            <v>1634</v>
          </cell>
          <cell r="G298">
            <v>36598</v>
          </cell>
          <cell r="H298">
            <v>475178</v>
          </cell>
          <cell r="I298">
            <v>0</v>
          </cell>
          <cell r="J298">
            <v>475178</v>
          </cell>
        </row>
        <row r="299">
          <cell r="B299" t="str">
            <v>06.1521</v>
          </cell>
          <cell r="C299" t="str">
            <v>Baùt söù trong 1 chuoãi  &lt;= 5 baùt  Chieàu cao coät &lt;= 20m</v>
          </cell>
          <cell r="D299" t="str">
            <v xml:space="preserve">chuoãi </v>
          </cell>
          <cell r="E299">
            <v>0</v>
          </cell>
          <cell r="F299">
            <v>0</v>
          </cell>
          <cell r="G299">
            <v>610</v>
          </cell>
          <cell r="H299">
            <v>7313</v>
          </cell>
          <cell r="I299">
            <v>0</v>
          </cell>
          <cell r="J299">
            <v>7923</v>
          </cell>
        </row>
        <row r="300">
          <cell r="B300" t="str">
            <v>05.4204</v>
          </cell>
          <cell r="C300" t="str">
            <v xml:space="preserve">AÁM GIAÙ ÑÔÕ BAÈNG GOÃ </v>
          </cell>
          <cell r="D300" t="str">
            <v>Boä</v>
          </cell>
          <cell r="E300" t="str">
            <v>caùi</v>
          </cell>
          <cell r="F300">
            <v>308</v>
          </cell>
          <cell r="G300">
            <v>308</v>
          </cell>
          <cell r="H300">
            <v>5074</v>
          </cell>
          <cell r="I300">
            <v>0</v>
          </cell>
          <cell r="J300">
            <v>5690</v>
          </cell>
        </row>
        <row r="301">
          <cell r="B301" t="str">
            <v>ZE.1110</v>
          </cell>
          <cell r="C301" t="str">
            <v xml:space="preserve">LÑ ñeøn coù chao chuïp </v>
          </cell>
          <cell r="D301" t="str">
            <v>boä</v>
          </cell>
          <cell r="E301" t="str">
            <v>caùi</v>
          </cell>
          <cell r="F301">
            <v>2189</v>
          </cell>
          <cell r="G301">
            <v>28096</v>
          </cell>
          <cell r="H301">
            <v>1704</v>
          </cell>
          <cell r="I301">
            <v>0</v>
          </cell>
          <cell r="J301">
            <v>1704</v>
          </cell>
        </row>
        <row r="302">
          <cell r="B302" t="str">
            <v>ZE.1120</v>
          </cell>
          <cell r="C302" t="str">
            <v xml:space="preserve">LÑ ñeøn saùt traàn coù chao chuïp </v>
          </cell>
          <cell r="D302" t="str">
            <v>boä</v>
          </cell>
          <cell r="E302" t="str">
            <v>caùi</v>
          </cell>
          <cell r="F302">
            <v>1856</v>
          </cell>
          <cell r="G302">
            <v>14048</v>
          </cell>
          <cell r="H302">
            <v>1967</v>
          </cell>
          <cell r="I302">
            <v>0</v>
          </cell>
          <cell r="J302">
            <v>1967</v>
          </cell>
        </row>
        <row r="303">
          <cell r="B303" t="str">
            <v>ZE.1130</v>
          </cell>
          <cell r="C303" t="str">
            <v xml:space="preserve">LÑ ñeøn choáng noå coù chao chuïp </v>
          </cell>
          <cell r="D303" t="str">
            <v>boä</v>
          </cell>
          <cell r="E303" t="str">
            <v>caùi</v>
          </cell>
          <cell r="F303">
            <v>2411</v>
          </cell>
          <cell r="G303">
            <v>125692</v>
          </cell>
          <cell r="H303">
            <v>2753</v>
          </cell>
          <cell r="I303">
            <v>0</v>
          </cell>
          <cell r="J303">
            <v>2753</v>
          </cell>
        </row>
        <row r="304">
          <cell r="B304" t="str">
            <v>ZE.2210</v>
          </cell>
          <cell r="C304" t="str">
            <v>LÑ ñeøn oáng coù BV daøi 0,6m 1 boùng</v>
          </cell>
          <cell r="D304" t="str">
            <v>boä</v>
          </cell>
          <cell r="E304">
            <v>0</v>
          </cell>
          <cell r="F304">
            <v>0</v>
          </cell>
          <cell r="G304">
            <v>0</v>
          </cell>
          <cell r="H304">
            <v>3802</v>
          </cell>
          <cell r="I304">
            <v>0</v>
          </cell>
          <cell r="J304">
            <v>3802</v>
          </cell>
        </row>
        <row r="305">
          <cell r="B305" t="str">
            <v>ZE.2320</v>
          </cell>
          <cell r="C305" t="str">
            <v>LÑ ñeøn oáng coù BV daøi 1,2m 2 boùng</v>
          </cell>
          <cell r="D305" t="str">
            <v>boä</v>
          </cell>
          <cell r="E305" t="str">
            <v>boä</v>
          </cell>
          <cell r="F305">
            <v>4913</v>
          </cell>
          <cell r="G305">
            <v>277261</v>
          </cell>
          <cell r="H305">
            <v>6293</v>
          </cell>
          <cell r="I305">
            <v>0</v>
          </cell>
          <cell r="J305">
            <v>6293</v>
          </cell>
        </row>
        <row r="306">
          <cell r="B306" t="str">
            <v>ZE.5110</v>
          </cell>
          <cell r="C306" t="str">
            <v>LÑ quaït traàn</v>
          </cell>
          <cell r="D306" t="str">
            <v>boä</v>
          </cell>
          <cell r="E306" t="str">
            <v>boä</v>
          </cell>
          <cell r="F306">
            <v>982.6</v>
          </cell>
          <cell r="G306">
            <v>55452.200000000004</v>
          </cell>
          <cell r="H306">
            <v>3278</v>
          </cell>
          <cell r="I306">
            <v>3543</v>
          </cell>
          <cell r="J306">
            <v>6821</v>
          </cell>
        </row>
        <row r="307">
          <cell r="B307" t="str">
            <v>ZE.5120</v>
          </cell>
          <cell r="C307" t="str">
            <v>LÑ quaït huùt gioù</v>
          </cell>
          <cell r="D307" t="str">
            <v>boä</v>
          </cell>
          <cell r="E307">
            <v>0</v>
          </cell>
          <cell r="F307">
            <v>0</v>
          </cell>
          <cell r="G307">
            <v>0</v>
          </cell>
          <cell r="H307">
            <v>4589</v>
          </cell>
          <cell r="I307">
            <v>0</v>
          </cell>
          <cell r="J307">
            <v>4589</v>
          </cell>
        </row>
        <row r="308">
          <cell r="B308" t="str">
            <v>ZG.1231</v>
          </cell>
          <cell r="C308" t="str">
            <v>Caàu chì ñaëc bieät khaùc</v>
          </cell>
          <cell r="D308" t="str">
            <v>caùi</v>
          </cell>
          <cell r="E308">
            <v>0</v>
          </cell>
          <cell r="F308">
            <v>0</v>
          </cell>
          <cell r="G308">
            <v>0</v>
          </cell>
          <cell r="H308">
            <v>551</v>
          </cell>
          <cell r="I308">
            <v>0</v>
          </cell>
          <cell r="J308">
            <v>551</v>
          </cell>
        </row>
        <row r="309">
          <cell r="B309" t="str">
            <v>ZG.2232</v>
          </cell>
          <cell r="C309" t="str">
            <v>OÅ caém nhöïa</v>
          </cell>
          <cell r="D309" t="str">
            <v>caùi</v>
          </cell>
          <cell r="E309" t="str">
            <v>caùi</v>
          </cell>
          <cell r="F309">
            <v>2759</v>
          </cell>
          <cell r="G309">
            <v>18484</v>
          </cell>
          <cell r="H309">
            <v>1967</v>
          </cell>
          <cell r="I309">
            <v>0</v>
          </cell>
          <cell r="J309">
            <v>1967</v>
          </cell>
        </row>
        <row r="310">
          <cell r="B310" t="str">
            <v>ZG.2251</v>
          </cell>
          <cell r="C310" t="str">
            <v xml:space="preserve">Caàu chì ñaëc bieät </v>
          </cell>
          <cell r="D310" t="str">
            <v>caùi</v>
          </cell>
          <cell r="E310" t="str">
            <v>caùi</v>
          </cell>
          <cell r="F310">
            <v>3090</v>
          </cell>
          <cell r="G310">
            <v>22181</v>
          </cell>
          <cell r="H310">
            <v>1967</v>
          </cell>
          <cell r="I310">
            <v>0</v>
          </cell>
          <cell r="J310">
            <v>1967</v>
          </cell>
        </row>
        <row r="311">
          <cell r="B311" t="str">
            <v>ZG.5210</v>
          </cell>
          <cell r="C311" t="str">
            <v>Aptomat 1 pha &lt;10A</v>
          </cell>
          <cell r="D311" t="str">
            <v>caùi</v>
          </cell>
          <cell r="E311" t="str">
            <v>caùi</v>
          </cell>
          <cell r="F311">
            <v>1080</v>
          </cell>
          <cell r="G311">
            <v>20332</v>
          </cell>
          <cell r="H311">
            <v>2756</v>
          </cell>
          <cell r="I311">
            <v>0</v>
          </cell>
          <cell r="J311">
            <v>2756</v>
          </cell>
        </row>
        <row r="312">
          <cell r="B312" t="str">
            <v>ZH.3340</v>
          </cell>
          <cell r="C312" t="str">
            <v>Laép kim choáng seùt</v>
          </cell>
          <cell r="D312" t="str">
            <v>caùi</v>
          </cell>
          <cell r="E312" t="str">
            <v>caùi</v>
          </cell>
          <cell r="F312">
            <v>1411</v>
          </cell>
          <cell r="G312">
            <v>24399</v>
          </cell>
          <cell r="H312">
            <v>20714</v>
          </cell>
          <cell r="I312">
            <v>2514</v>
          </cell>
          <cell r="J312">
            <v>23228</v>
          </cell>
        </row>
        <row r="313">
          <cell r="B313" t="str">
            <v>ZG.5220</v>
          </cell>
          <cell r="C313" t="str">
            <v>Aptomat 1 pha &lt;50A</v>
          </cell>
          <cell r="D313" t="str">
            <v>caùi</v>
          </cell>
          <cell r="E313">
            <v>0</v>
          </cell>
          <cell r="F313">
            <v>0</v>
          </cell>
          <cell r="G313">
            <v>0</v>
          </cell>
          <cell r="H313">
            <v>3626</v>
          </cell>
          <cell r="I313">
            <v>0</v>
          </cell>
          <cell r="J313">
            <v>3626</v>
          </cell>
        </row>
      </sheetData>
      <sheetData sheetId="2">
        <row r="1">
          <cell r="B1" t="str">
            <v>MADG</v>
          </cell>
        </row>
      </sheetData>
      <sheetData sheetId="3">
        <row r="1">
          <cell r="B1" t="str">
            <v>MADG</v>
          </cell>
        </row>
      </sheetData>
      <sheetData sheetId="4">
        <row r="1">
          <cell r="B1" t="str">
            <v>MADG</v>
          </cell>
        </row>
      </sheetData>
      <sheetData sheetId="5" refreshError="1">
        <row r="1">
          <cell r="B1" t="str">
            <v>MADG</v>
          </cell>
        </row>
        <row r="2">
          <cell r="B2" t="str">
            <v>PTRE</v>
          </cell>
          <cell r="C2" t="str">
            <v>Raûi pheân tre</v>
          </cell>
          <cell r="D2" t="str">
            <v>m2</v>
          </cell>
          <cell r="E2">
            <v>12000</v>
          </cell>
          <cell r="F2">
            <v>500</v>
          </cell>
          <cell r="G2">
            <v>0</v>
          </cell>
        </row>
        <row r="3">
          <cell r="B3" t="str">
            <v>DATD</v>
          </cell>
          <cell r="C3" t="str">
            <v>Mua ñaát laterit</v>
          </cell>
          <cell r="D3" t="str">
            <v>m3</v>
          </cell>
          <cell r="E3">
            <v>30000</v>
          </cell>
        </row>
        <row r="4">
          <cell r="B4" t="str">
            <v>DATD-DN</v>
          </cell>
          <cell r="C4" t="str">
            <v>Mua ñaát laterit</v>
          </cell>
          <cell r="D4" t="str">
            <v>m3</v>
          </cell>
          <cell r="E4">
            <v>30000</v>
          </cell>
        </row>
        <row r="5">
          <cell r="B5" t="str">
            <v>DATS</v>
          </cell>
          <cell r="C5" t="str">
            <v>Mua ñaát seùt</v>
          </cell>
          <cell r="D5" t="str">
            <v>m3</v>
          </cell>
          <cell r="E5">
            <v>30000</v>
          </cell>
          <cell r="F5">
            <v>701264</v>
          </cell>
          <cell r="G5">
            <v>926422</v>
          </cell>
        </row>
        <row r="6">
          <cell r="B6" t="str">
            <v>DATS-LD</v>
          </cell>
          <cell r="C6" t="str">
            <v>Mua ñaát seùt</v>
          </cell>
          <cell r="D6" t="str">
            <v>m3</v>
          </cell>
          <cell r="E6">
            <v>16000</v>
          </cell>
          <cell r="F6">
            <v>503090</v>
          </cell>
          <cell r="G6">
            <v>654182</v>
          </cell>
        </row>
        <row r="7">
          <cell r="B7" t="str">
            <v>DATS-BL</v>
          </cell>
          <cell r="C7" t="str">
            <v>Mua ñaát seùt</v>
          </cell>
          <cell r="D7" t="str">
            <v>m3</v>
          </cell>
          <cell r="E7">
            <v>20000</v>
          </cell>
          <cell r="F7">
            <v>345797</v>
          </cell>
          <cell r="G7">
            <v>436891</v>
          </cell>
        </row>
        <row r="8">
          <cell r="B8" t="str">
            <v>MCO</v>
          </cell>
          <cell r="C8" t="str">
            <v>Mua coû</v>
          </cell>
          <cell r="D8" t="str">
            <v>100m2</v>
          </cell>
          <cell r="E8">
            <v>2000000</v>
          </cell>
          <cell r="F8">
            <v>320419</v>
          </cell>
          <cell r="G8">
            <v>411797</v>
          </cell>
        </row>
        <row r="9">
          <cell r="B9" t="str">
            <v>TNKV</v>
          </cell>
          <cell r="C9" t="str">
            <v>Thoaùt nöôùc khu vöïc</v>
          </cell>
          <cell r="D9" t="str">
            <v>Toaøn boä</v>
          </cell>
          <cell r="E9">
            <v>30000000</v>
          </cell>
          <cell r="F9">
            <v>10000000</v>
          </cell>
          <cell r="G9">
            <v>10000000</v>
          </cell>
        </row>
        <row r="10">
          <cell r="B10" t="str">
            <v>MayLu</v>
          </cell>
          <cell r="C10" t="str">
            <v>Maùy Lu</v>
          </cell>
          <cell r="D10" t="str">
            <v>ca</v>
          </cell>
          <cell r="E10" t="str">
            <v>maùy</v>
          </cell>
          <cell r="F10">
            <v>148243</v>
          </cell>
          <cell r="G10">
            <v>288922</v>
          </cell>
        </row>
        <row r="11">
          <cell r="B11" t="str">
            <v>CONG</v>
          </cell>
          <cell r="C11" t="str">
            <v>Coâng xaây döïng</v>
          </cell>
          <cell r="D11" t="str">
            <v>coâng</v>
          </cell>
          <cell r="E11">
            <v>0</v>
          </cell>
          <cell r="F11">
            <v>13878</v>
          </cell>
          <cell r="G11">
            <v>228577</v>
          </cell>
        </row>
        <row r="12">
          <cell r="B12" t="str">
            <v>KICHBD2000</v>
          </cell>
          <cell r="C12" t="str">
            <v>Naâng haï boàn daàu</v>
          </cell>
          <cell r="D12" t="str">
            <v>boàn</v>
          </cell>
          <cell r="E12" t="str">
            <v>maùy</v>
          </cell>
          <cell r="F12">
            <v>20000000</v>
          </cell>
          <cell r="G12">
            <v>100000000</v>
          </cell>
        </row>
        <row r="13">
          <cell r="B13" t="str">
            <v>ONUOC</v>
          </cell>
          <cell r="C13" t="str">
            <v>Laép oáng nöôùc cho DL Laâm ñoàng</v>
          </cell>
          <cell r="D13" t="str">
            <v>m</v>
          </cell>
          <cell r="E13">
            <v>100000</v>
          </cell>
          <cell r="F13">
            <v>10000</v>
          </cell>
          <cell r="G13">
            <v>5000</v>
          </cell>
        </row>
        <row r="14">
          <cell r="B14" t="str">
            <v>OBT200</v>
          </cell>
          <cell r="C14" t="str">
            <v>Mua oáng coáng BTCT D200</v>
          </cell>
          <cell r="D14" t="str">
            <v>caùi</v>
          </cell>
          <cell r="E14">
            <v>40000</v>
          </cell>
          <cell r="F14">
            <v>0</v>
          </cell>
          <cell r="G14">
            <v>0</v>
          </cell>
        </row>
        <row r="15">
          <cell r="B15" t="str">
            <v>OBT600</v>
          </cell>
          <cell r="C15" t="str">
            <v>Mua oáng coáng BTCT D600 H10 1m/caùi</v>
          </cell>
          <cell r="D15" t="str">
            <v>caùi</v>
          </cell>
          <cell r="E15">
            <v>270000</v>
          </cell>
          <cell r="F15">
            <v>0</v>
          </cell>
          <cell r="G15">
            <v>0</v>
          </cell>
        </row>
        <row r="16">
          <cell r="B16" t="str">
            <v>OBT800</v>
          </cell>
          <cell r="C16" t="str">
            <v>OÁáng coáng BTCT D800  1m/caùi</v>
          </cell>
          <cell r="D16" t="str">
            <v>caùi</v>
          </cell>
          <cell r="E16">
            <v>120000</v>
          </cell>
          <cell r="F16">
            <v>0</v>
          </cell>
          <cell r="G16">
            <v>0</v>
          </cell>
        </row>
        <row r="17">
          <cell r="B17" t="str">
            <v>OBT1000</v>
          </cell>
          <cell r="C17" t="str">
            <v>OÁáng coáng BTCT D1000  1m/caùi</v>
          </cell>
          <cell r="D17" t="str">
            <v>caùi</v>
          </cell>
          <cell r="E17">
            <v>100000</v>
          </cell>
          <cell r="F17">
            <v>0</v>
          </cell>
          <cell r="G17">
            <v>0</v>
          </cell>
        </row>
        <row r="18">
          <cell r="B18" t="str">
            <v>OBT-1000</v>
          </cell>
          <cell r="C18" t="str">
            <v>OÁáng coáng BTCT D1000  1m/caùi</v>
          </cell>
          <cell r="D18" t="str">
            <v>caùi</v>
          </cell>
          <cell r="E18">
            <v>100000</v>
          </cell>
          <cell r="F18">
            <v>0</v>
          </cell>
          <cell r="G18">
            <v>0</v>
          </cell>
        </row>
        <row r="19">
          <cell r="B19" t="str">
            <v>Cap ng-dk</v>
          </cell>
          <cell r="C19" t="str">
            <v>Laép caùp nguoàn ñieàu khieån  (Taïm tính )</v>
          </cell>
          <cell r="D19" t="str">
            <v>loâ</v>
          </cell>
          <cell r="E19" t="str">
            <v>maùy</v>
          </cell>
          <cell r="F19">
            <v>3000000</v>
          </cell>
          <cell r="G19">
            <v>0</v>
          </cell>
        </row>
        <row r="20">
          <cell r="B20" t="str">
            <v>OBT-200-H30</v>
          </cell>
          <cell r="C20" t="str">
            <v>OÁng coáng BTCT D200-H30 loaïi 4m/caùi</v>
          </cell>
          <cell r="D20" t="str">
            <v>m</v>
          </cell>
          <cell r="E20">
            <v>130000</v>
          </cell>
          <cell r="F20">
            <v>0</v>
          </cell>
          <cell r="G20">
            <v>0</v>
          </cell>
        </row>
        <row r="21">
          <cell r="B21" t="str">
            <v>OBT-200-H10</v>
          </cell>
          <cell r="C21" t="str">
            <v>OÁáng coáng BTCT D200-H10 loaïi 4m/caùi</v>
          </cell>
          <cell r="D21" t="str">
            <v>m</v>
          </cell>
          <cell r="E21">
            <v>100000</v>
          </cell>
          <cell r="F21">
            <v>0</v>
          </cell>
          <cell r="G21">
            <v>0</v>
          </cell>
        </row>
        <row r="22">
          <cell r="B22" t="str">
            <v>OBT300-H10</v>
          </cell>
          <cell r="C22" t="str">
            <v>OÁáng coáng BTCT D300-H10 loaïi 4m/caùi</v>
          </cell>
          <cell r="D22" t="str">
            <v>m</v>
          </cell>
          <cell r="E22">
            <v>130000</v>
          </cell>
          <cell r="F22">
            <v>0</v>
          </cell>
          <cell r="G22">
            <v>0</v>
          </cell>
        </row>
        <row r="23">
          <cell r="B23" t="str">
            <v>OBT600-H10</v>
          </cell>
          <cell r="C23" t="str">
            <v>OÁáng coáng BTCT D600-H10 loaïi 4m/caùi</v>
          </cell>
          <cell r="D23" t="str">
            <v>m</v>
          </cell>
          <cell r="E23">
            <v>245455</v>
          </cell>
          <cell r="F23">
            <v>0</v>
          </cell>
          <cell r="G23">
            <v>0</v>
          </cell>
        </row>
        <row r="24">
          <cell r="B24" t="str">
            <v>OBT600-H30</v>
          </cell>
          <cell r="C24" t="str">
            <v>OÁáng coáng BTCT D600-H30 loaïi 4m/caùi</v>
          </cell>
          <cell r="D24" t="str">
            <v>m</v>
          </cell>
          <cell r="E24">
            <v>300000</v>
          </cell>
          <cell r="F24">
            <v>0</v>
          </cell>
          <cell r="G24">
            <v>0</v>
          </cell>
        </row>
        <row r="25">
          <cell r="B25" t="str">
            <v>OBT600-H30</v>
          </cell>
          <cell r="C25" t="str">
            <v>Mua oáng coáng BTCT D600-H30 loaïi 4m/caùi</v>
          </cell>
          <cell r="D25" t="str">
            <v>caùi</v>
          </cell>
          <cell r="E25">
            <v>1600000</v>
          </cell>
          <cell r="F25">
            <v>0</v>
          </cell>
          <cell r="G25">
            <v>0</v>
          </cell>
        </row>
        <row r="26">
          <cell r="B26" t="str">
            <v>OBT800-H30</v>
          </cell>
          <cell r="C26" t="str">
            <v>Mua oáng coáng BTCT D800-H30 loaïi 4m/caùi</v>
          </cell>
          <cell r="D26" t="str">
            <v>m</v>
          </cell>
          <cell r="E26">
            <v>409091</v>
          </cell>
          <cell r="F26">
            <v>0</v>
          </cell>
          <cell r="G26">
            <v>0</v>
          </cell>
        </row>
        <row r="27">
          <cell r="B27" t="str">
            <v>Rô le nhieät</v>
          </cell>
          <cell r="C27" t="str">
            <v>Rô le nhieät</v>
          </cell>
          <cell r="D27" t="str">
            <v>caùi</v>
          </cell>
          <cell r="E27">
            <v>120000</v>
          </cell>
          <cell r="F27">
            <v>0</v>
          </cell>
          <cell r="G27">
            <v>0</v>
          </cell>
        </row>
        <row r="28">
          <cell r="B28" t="str">
            <v>PH</v>
          </cell>
          <cell r="C28" t="str">
            <v>Phaùt hoang chaët caây caùc loaïi</v>
          </cell>
          <cell r="D28" t="str">
            <v>T.boä</v>
          </cell>
          <cell r="E28" t="str">
            <v>maùy</v>
          </cell>
          <cell r="F28">
            <v>30000000</v>
          </cell>
          <cell r="G28">
            <v>0</v>
          </cell>
        </row>
        <row r="29">
          <cell r="B29" t="str">
            <v>FB3</v>
          </cell>
          <cell r="C29" t="str">
            <v>Oáng meàm 100mmm, L=1000</v>
          </cell>
          <cell r="D29" t="str">
            <v>Boä</v>
          </cell>
          <cell r="E29">
            <v>5318000</v>
          </cell>
          <cell r="F29">
            <v>4462</v>
          </cell>
          <cell r="G29">
            <v>1292174</v>
          </cell>
        </row>
        <row r="30">
          <cell r="B30" t="str">
            <v>FB2</v>
          </cell>
          <cell r="C30" t="str">
            <v>Oáng meàm 150mmm, L=1000</v>
          </cell>
          <cell r="D30" t="str">
            <v>Boä</v>
          </cell>
          <cell r="E30">
            <v>8471000</v>
          </cell>
          <cell r="F30">
            <v>19293</v>
          </cell>
          <cell r="G30">
            <v>850657</v>
          </cell>
        </row>
        <row r="31">
          <cell r="B31" t="str">
            <v>FB1</v>
          </cell>
          <cell r="C31" t="str">
            <v>Oáng meàm 200mmm, L=1500</v>
          </cell>
          <cell r="D31" t="str">
            <v>Boä</v>
          </cell>
          <cell r="E31">
            <v>17583000</v>
          </cell>
          <cell r="F31">
            <v>25724</v>
          </cell>
          <cell r="G31">
            <v>783348</v>
          </cell>
        </row>
        <row r="32">
          <cell r="B32" t="str">
            <v>BM-NEO</v>
          </cell>
          <cell r="C32" t="str">
            <v>Boulon neo thieát bò</v>
          </cell>
          <cell r="D32" t="str">
            <v>kg</v>
          </cell>
          <cell r="E32">
            <v>8700</v>
          </cell>
          <cell r="F32">
            <v>500</v>
          </cell>
          <cell r="G32">
            <v>609046</v>
          </cell>
        </row>
        <row r="33">
          <cell r="B33" t="str">
            <v>PUMP-1,5HP</v>
          </cell>
          <cell r="C33" t="str">
            <v>Maùy bôm 1,5HP cho beå thu daàu söï coá</v>
          </cell>
          <cell r="D33" t="str">
            <v>maùy</v>
          </cell>
          <cell r="E33">
            <v>2000000</v>
          </cell>
          <cell r="F33">
            <v>20000</v>
          </cell>
          <cell r="G33">
            <v>557585</v>
          </cell>
        </row>
        <row r="34">
          <cell r="B34" t="str">
            <v>PUMP</v>
          </cell>
          <cell r="C34" t="str">
            <v>Bôm nöôùc</v>
          </cell>
          <cell r="D34" t="str">
            <v>Ca</v>
          </cell>
          <cell r="E34" t="str">
            <v>maùy</v>
          </cell>
          <cell r="F34">
            <v>518052</v>
          </cell>
          <cell r="G34">
            <v>46962</v>
          </cell>
        </row>
        <row r="35">
          <cell r="B35" t="str">
            <v>PUMP-200</v>
          </cell>
          <cell r="C35" t="str">
            <v>Bôm nöôùc 200m3/h</v>
          </cell>
          <cell r="D35" t="str">
            <v>Ca</v>
          </cell>
          <cell r="E35" t="str">
            <v>maùy</v>
          </cell>
          <cell r="F35">
            <v>131050</v>
          </cell>
          <cell r="G35">
            <v>39230</v>
          </cell>
        </row>
        <row r="36">
          <cell r="B36" t="str">
            <v>BM12-100</v>
          </cell>
          <cell r="C36" t="str">
            <v xml:space="preserve"> Boulon M12x100 </v>
          </cell>
          <cell r="D36" t="str">
            <v>Boä</v>
          </cell>
          <cell r="E36">
            <v>2300</v>
          </cell>
          <cell r="F36">
            <v>183715</v>
          </cell>
          <cell r="G36">
            <v>182615</v>
          </cell>
        </row>
        <row r="37">
          <cell r="B37" t="str">
            <v>BL20</v>
          </cell>
          <cell r="C37" t="str">
            <v>Baûn leà BL20</v>
          </cell>
          <cell r="D37" t="str">
            <v>Boä</v>
          </cell>
          <cell r="E37">
            <v>20000</v>
          </cell>
          <cell r="F37">
            <v>226719</v>
          </cell>
          <cell r="G37">
            <v>224919</v>
          </cell>
        </row>
        <row r="38">
          <cell r="B38" t="str">
            <v>C-D</v>
          </cell>
          <cell r="C38" t="str">
            <v>Choát ñöùng</v>
          </cell>
          <cell r="D38" t="str">
            <v>Boä</v>
          </cell>
          <cell r="E38">
            <v>5000</v>
          </cell>
          <cell r="F38">
            <v>261672</v>
          </cell>
          <cell r="G38">
            <v>259872</v>
          </cell>
        </row>
        <row r="39">
          <cell r="B39" t="str">
            <v>C-N</v>
          </cell>
          <cell r="C39" t="str">
            <v>Choát ngang</v>
          </cell>
          <cell r="D39" t="str">
            <v>Boä</v>
          </cell>
          <cell r="E39">
            <v>5000</v>
          </cell>
          <cell r="F39">
            <v>300729</v>
          </cell>
          <cell r="G39">
            <v>298729</v>
          </cell>
        </row>
        <row r="40">
          <cell r="B40" t="str">
            <v>BL5</v>
          </cell>
          <cell r="C40" t="str">
            <v>Baûn leà 5</v>
          </cell>
          <cell r="D40" t="str">
            <v>Boä</v>
          </cell>
          <cell r="E40">
            <v>4000</v>
          </cell>
          <cell r="F40">
            <v>67463</v>
          </cell>
          <cell r="G40">
            <v>66883</v>
          </cell>
        </row>
        <row r="41">
          <cell r="B41" t="str">
            <v>TTCC</v>
          </cell>
          <cell r="C41" t="str">
            <v xml:space="preserve">Trang trí maët tröùôùc cöûa coàng </v>
          </cell>
          <cell r="D41" t="str">
            <v>troïn boä</v>
          </cell>
          <cell r="E41">
            <v>5000000</v>
          </cell>
          <cell r="F41">
            <v>2000000</v>
          </cell>
          <cell r="G41">
            <v>74078</v>
          </cell>
        </row>
        <row r="42">
          <cell r="B42" t="str">
            <v>BM-NEOA</v>
          </cell>
          <cell r="C42" t="str">
            <v>Boulon neo thieát bò ( A caáp )</v>
          </cell>
          <cell r="D42" t="str">
            <v>kg</v>
          </cell>
          <cell r="E42" t="str">
            <v>maùy</v>
          </cell>
          <cell r="F42">
            <v>500</v>
          </cell>
          <cell r="G42">
            <v>93476</v>
          </cell>
        </row>
        <row r="43">
          <cell r="B43" t="str">
            <v>BDC12-100</v>
          </cell>
          <cell r="C43" t="str">
            <v>Buolon daõn chaân M12x100</v>
          </cell>
          <cell r="D43" t="str">
            <v>caùi</v>
          </cell>
          <cell r="E43">
            <v>2500</v>
          </cell>
          <cell r="F43">
            <v>500</v>
          </cell>
          <cell r="G43">
            <v>98656</v>
          </cell>
        </row>
        <row r="44">
          <cell r="B44" t="str">
            <v>BDC16-240</v>
          </cell>
          <cell r="C44" t="str">
            <v>Buolon daõn chaân M16x240</v>
          </cell>
          <cell r="D44" t="str">
            <v>caùi</v>
          </cell>
          <cell r="E44">
            <v>10000</v>
          </cell>
          <cell r="F44">
            <v>1000</v>
          </cell>
          <cell r="G44">
            <v>127326</v>
          </cell>
        </row>
        <row r="45">
          <cell r="B45" t="str">
            <v>BÑC12-80</v>
          </cell>
          <cell r="C45" t="str">
            <v>Bulong ñuoâi caù M12x80</v>
          </cell>
          <cell r="D45" t="str">
            <v>caùi</v>
          </cell>
          <cell r="E45">
            <v>4000</v>
          </cell>
          <cell r="F45">
            <v>500</v>
          </cell>
          <cell r="G45">
            <v>136535</v>
          </cell>
        </row>
        <row r="46">
          <cell r="B46" t="str">
            <v>BDC12-80</v>
          </cell>
          <cell r="C46" t="str">
            <v>Buolon daõn chaân M12x80</v>
          </cell>
          <cell r="D46" t="str">
            <v>caùi</v>
          </cell>
          <cell r="E46">
            <v>2500</v>
          </cell>
          <cell r="F46">
            <v>156670</v>
          </cell>
          <cell r="G46">
            <v>155145</v>
          </cell>
        </row>
        <row r="47">
          <cell r="B47" t="str">
            <v>BL1440</v>
          </cell>
          <cell r="C47" t="str">
            <v>Boulon M14, l=40 (0,1153kg/boä)</v>
          </cell>
          <cell r="D47" t="str">
            <v>kg</v>
          </cell>
          <cell r="E47">
            <v>10500</v>
          </cell>
          <cell r="F47">
            <v>7392</v>
          </cell>
          <cell r="G47">
            <v>127762</v>
          </cell>
        </row>
        <row r="48">
          <cell r="B48" t="str">
            <v>BM22x650</v>
          </cell>
          <cell r="C48" t="str">
            <v>Boulon M22x650/100 maï keõm</v>
          </cell>
          <cell r="D48" t="str">
            <v>caùi</v>
          </cell>
          <cell r="E48">
            <v>22408.703999999998</v>
          </cell>
          <cell r="F48">
            <v>4565</v>
          </cell>
          <cell r="G48">
            <v>4565</v>
          </cell>
        </row>
        <row r="49">
          <cell r="B49" t="str">
            <v>BM12x50</v>
          </cell>
          <cell r="C49" t="str">
            <v>Boulon M12x50</v>
          </cell>
          <cell r="D49" t="str">
            <v>caùi</v>
          </cell>
          <cell r="E49">
            <v>1000</v>
          </cell>
          <cell r="F49">
            <v>5001</v>
          </cell>
          <cell r="G49">
            <v>4856</v>
          </cell>
        </row>
        <row r="50">
          <cell r="B50" t="str">
            <v>BL1680</v>
          </cell>
          <cell r="C50" t="str">
            <v>Boulon M16, l=80 (0,2115kg/boä)</v>
          </cell>
          <cell r="D50" t="str">
            <v>kg</v>
          </cell>
          <cell r="E50">
            <v>10500</v>
          </cell>
          <cell r="F50">
            <v>4669</v>
          </cell>
          <cell r="G50">
            <v>4669</v>
          </cell>
        </row>
        <row r="51">
          <cell r="B51" t="str">
            <v>BL2090</v>
          </cell>
          <cell r="C51" t="str">
            <v>Boulon M20, l=90 (0,3941kg/boä)</v>
          </cell>
          <cell r="D51" t="str">
            <v>kg</v>
          </cell>
          <cell r="E51">
            <v>10500</v>
          </cell>
          <cell r="F51">
            <v>152500</v>
          </cell>
          <cell r="G51">
            <v>152500</v>
          </cell>
        </row>
        <row r="52">
          <cell r="B52" t="str">
            <v>BL24100</v>
          </cell>
          <cell r="C52" t="str">
            <v>Boulon M24, l=100 (0,6396kg/boä)</v>
          </cell>
          <cell r="D52" t="str">
            <v>kg</v>
          </cell>
          <cell r="E52">
            <v>10500</v>
          </cell>
          <cell r="F52">
            <v>8870</v>
          </cell>
          <cell r="G52">
            <v>159702</v>
          </cell>
        </row>
        <row r="53">
          <cell r="B53" t="str">
            <v>BL22/850</v>
          </cell>
          <cell r="C53" t="str">
            <v xml:space="preserve">Boulon M22, l=850 </v>
          </cell>
          <cell r="D53" t="str">
            <v>kg</v>
          </cell>
          <cell r="E53">
            <v>10500</v>
          </cell>
          <cell r="F53">
            <v>22642</v>
          </cell>
          <cell r="G53">
            <v>26278</v>
          </cell>
        </row>
        <row r="54">
          <cell r="B54" t="str">
            <v>BL20/500</v>
          </cell>
          <cell r="C54" t="str">
            <v>Boulon M20, l=500</v>
          </cell>
          <cell r="D54" t="str">
            <v>kg</v>
          </cell>
          <cell r="E54">
            <v>10500</v>
          </cell>
          <cell r="F54">
            <v>22642</v>
          </cell>
          <cell r="G54">
            <v>22997</v>
          </cell>
        </row>
        <row r="55">
          <cell r="B55" t="str">
            <v>BL20/600</v>
          </cell>
          <cell r="C55" t="str">
            <v>Boulon neoM20, l=600</v>
          </cell>
          <cell r="D55" t="str">
            <v>kg</v>
          </cell>
          <cell r="E55">
            <v>10500</v>
          </cell>
          <cell r="F55">
            <v>9741</v>
          </cell>
          <cell r="G55">
            <v>9657</v>
          </cell>
        </row>
        <row r="56">
          <cell r="B56" t="str">
            <v>BL18/650</v>
          </cell>
          <cell r="C56" t="str">
            <v>Boulon M18, l=650</v>
          </cell>
          <cell r="D56" t="str">
            <v>kg</v>
          </cell>
          <cell r="E56">
            <v>10500</v>
          </cell>
          <cell r="F56">
            <v>18113</v>
          </cell>
          <cell r="G56">
            <v>18398</v>
          </cell>
        </row>
        <row r="57">
          <cell r="B57" t="str">
            <v>BL20/900</v>
          </cell>
          <cell r="C57" t="str">
            <v xml:space="preserve">Boulon M20, l=900 </v>
          </cell>
          <cell r="D57" t="str">
            <v>kg</v>
          </cell>
          <cell r="E57">
            <v>10500</v>
          </cell>
          <cell r="F57">
            <v>7793</v>
          </cell>
          <cell r="G57">
            <v>7726</v>
          </cell>
        </row>
        <row r="58">
          <cell r="B58" t="str">
            <v>PUMP2</v>
          </cell>
          <cell r="C58" t="str">
            <v>Bôm 2HP cho Beå daàu söï coá</v>
          </cell>
          <cell r="D58" t="str">
            <v>Boä</v>
          </cell>
          <cell r="E58">
            <v>2000000</v>
          </cell>
          <cell r="F58">
            <v>10000</v>
          </cell>
          <cell r="G58">
            <v>107799</v>
          </cell>
        </row>
        <row r="59">
          <cell r="B59" t="str">
            <v>PUMP10</v>
          </cell>
          <cell r="C59" t="str">
            <v>Bôm 10m3/h cho Beå daàu söï coá</v>
          </cell>
          <cell r="D59" t="str">
            <v>caùi</v>
          </cell>
          <cell r="E59">
            <v>1250000</v>
          </cell>
          <cell r="F59">
            <v>32500</v>
          </cell>
          <cell r="G59">
            <v>40138</v>
          </cell>
        </row>
        <row r="60">
          <cell r="B60" t="str">
            <v>BON-2</v>
          </cell>
          <cell r="C60" t="str">
            <v>Boàn Inoc 2m3</v>
          </cell>
          <cell r="D60" t="str">
            <v>caùi</v>
          </cell>
          <cell r="E60">
            <v>6000000</v>
          </cell>
          <cell r="F60">
            <v>32500</v>
          </cell>
          <cell r="G60">
            <v>26278</v>
          </cell>
        </row>
        <row r="61">
          <cell r="B61" t="str">
            <v>GIAB</v>
          </cell>
          <cell r="C61" t="str">
            <v>Giaù ñôõ Bôm 10m3/h )</v>
          </cell>
          <cell r="D61" t="str">
            <v>Boä</v>
          </cell>
          <cell r="E61">
            <v>52500</v>
          </cell>
          <cell r="F61">
            <v>5500</v>
          </cell>
          <cell r="G61">
            <v>22997</v>
          </cell>
        </row>
        <row r="62">
          <cell r="B62" t="str">
            <v>GIOB</v>
          </cell>
          <cell r="C62" t="str">
            <v>Gioø Bôm 10m3/h )</v>
          </cell>
          <cell r="D62" t="str">
            <v>caùi</v>
          </cell>
          <cell r="E62">
            <v>35000</v>
          </cell>
          <cell r="F62">
            <v>3500</v>
          </cell>
          <cell r="G62">
            <v>9657</v>
          </cell>
        </row>
        <row r="63">
          <cell r="B63" t="str">
            <v>MAIB</v>
          </cell>
          <cell r="C63" t="str">
            <v>Maùi che bôm</v>
          </cell>
          <cell r="D63" t="str">
            <v>caùi</v>
          </cell>
          <cell r="E63">
            <v>125000</v>
          </cell>
          <cell r="F63">
            <v>52500</v>
          </cell>
          <cell r="G63">
            <v>86239.200000000012</v>
          </cell>
        </row>
        <row r="64">
          <cell r="B64" t="str">
            <v>HCMB</v>
          </cell>
          <cell r="C64" t="str">
            <v>Hoäp che maùy bôm</v>
          </cell>
          <cell r="D64" t="str">
            <v>caùi</v>
          </cell>
          <cell r="E64">
            <v>150000</v>
          </cell>
          <cell r="F64">
            <v>5000</v>
          </cell>
          <cell r="G64">
            <v>175561</v>
          </cell>
        </row>
        <row r="65">
          <cell r="B65" t="str">
            <v>DIEN</v>
          </cell>
          <cell r="C65" t="str">
            <v>Laøm laïi heä thoáng ñieän</v>
          </cell>
          <cell r="D65" t="str">
            <v>toan boä</v>
          </cell>
          <cell r="E65">
            <v>1000000</v>
          </cell>
          <cell r="F65">
            <v>200000</v>
          </cell>
          <cell r="G65">
            <v>117024</v>
          </cell>
        </row>
        <row r="66">
          <cell r="B66" t="str">
            <v>CAP3*2,5</v>
          </cell>
          <cell r="C66" t="str">
            <v>Caùp ñieän PVC 3*2,5mm2</v>
          </cell>
          <cell r="D66" t="str">
            <v>m</v>
          </cell>
          <cell r="E66">
            <v>5700</v>
          </cell>
          <cell r="F66">
            <v>484</v>
          </cell>
          <cell r="G66">
            <v>175561</v>
          </cell>
        </row>
        <row r="67">
          <cell r="B67" t="str">
            <v>ATM15</v>
          </cell>
          <cell r="C67" t="str">
            <v>Aptomat 2p 15A Clipsal</v>
          </cell>
          <cell r="D67" t="str">
            <v>caùi</v>
          </cell>
          <cell r="E67">
            <v>125000</v>
          </cell>
          <cell r="F67">
            <v>1250</v>
          </cell>
          <cell r="G67">
            <v>117024</v>
          </cell>
        </row>
        <row r="68">
          <cell r="B68" t="str">
            <v>NEONDM</v>
          </cell>
          <cell r="C68" t="str">
            <v>Boä ñeøn 1,2m ñoâi chuïp môø Ñaøi Loan</v>
          </cell>
          <cell r="D68" t="str">
            <v>caùi</v>
          </cell>
          <cell r="E68">
            <v>87000</v>
          </cell>
          <cell r="F68">
            <v>118358</v>
          </cell>
          <cell r="G68">
            <v>175561</v>
          </cell>
        </row>
        <row r="69">
          <cell r="B69" t="str">
            <v>DENBC</v>
          </cell>
          <cell r="C69" t="str">
            <v>Ñeøn oáp traàn ban coâng</v>
          </cell>
          <cell r="D69" t="str">
            <v>caùi</v>
          </cell>
          <cell r="E69">
            <v>100000</v>
          </cell>
          <cell r="F69">
            <v>118358</v>
          </cell>
          <cell r="G69">
            <v>117024</v>
          </cell>
        </row>
        <row r="70">
          <cell r="B70" t="str">
            <v>CB1-30A</v>
          </cell>
          <cell r="C70" t="str">
            <v>CB 1 pha 10-30A</v>
          </cell>
          <cell r="D70" t="str">
            <v>caùi</v>
          </cell>
          <cell r="E70">
            <v>20000</v>
          </cell>
        </row>
        <row r="71">
          <cell r="B71" t="str">
            <v>QTRAN</v>
          </cell>
          <cell r="C71" t="str">
            <v>Quaït traàn Myõ Phong</v>
          </cell>
          <cell r="D71" t="str">
            <v>boä</v>
          </cell>
          <cell r="E71">
            <v>285000</v>
          </cell>
          <cell r="F71">
            <v>28911</v>
          </cell>
          <cell r="G71">
            <v>28105</v>
          </cell>
        </row>
        <row r="72">
          <cell r="B72" t="str">
            <v>OCAM</v>
          </cell>
          <cell r="C72" t="str">
            <v>Boä contact, oå caùm ñieän, anten, telephon</v>
          </cell>
          <cell r="D72" t="str">
            <v>boä</v>
          </cell>
          <cell r="E72">
            <v>100000</v>
          </cell>
          <cell r="F72">
            <v>19082</v>
          </cell>
          <cell r="G72">
            <v>18478</v>
          </cell>
        </row>
        <row r="73">
          <cell r="B73" t="str">
            <v>DÑIEN</v>
          </cell>
          <cell r="C73" t="str">
            <v>Boä daây ñieän (daây, caàu dao, oáng …)</v>
          </cell>
          <cell r="D73" t="str">
            <v>boä</v>
          </cell>
          <cell r="E73">
            <v>5000000</v>
          </cell>
          <cell r="F73">
            <v>16822</v>
          </cell>
          <cell r="G73">
            <v>15978</v>
          </cell>
        </row>
        <row r="74">
          <cell r="B74" t="str">
            <v>BNNong</v>
          </cell>
          <cell r="C74" t="str">
            <v>Bình nöôùc noùng</v>
          </cell>
          <cell r="D74" t="str">
            <v>boä</v>
          </cell>
          <cell r="E74">
            <v>1300000</v>
          </cell>
          <cell r="F74">
            <v>28911</v>
          </cell>
          <cell r="G74">
            <v>28105</v>
          </cell>
        </row>
        <row r="75">
          <cell r="B75" t="str">
            <v>CRCN</v>
          </cell>
          <cell r="C75" t="str">
            <v>Cöa raõnh +cheøn nhöïa saâu 5cm</v>
          </cell>
          <cell r="D75" t="str">
            <v>m</v>
          </cell>
          <cell r="E75">
            <v>35000</v>
          </cell>
          <cell r="F75">
            <v>0</v>
          </cell>
          <cell r="G75">
            <v>0</v>
          </cell>
        </row>
        <row r="76">
          <cell r="B76" t="str">
            <v>OBT-200</v>
          </cell>
          <cell r="C76" t="str">
            <v>oáng coáng BTCT D200</v>
          </cell>
          <cell r="D76" t="str">
            <v>Caùi</v>
          </cell>
          <cell r="E76">
            <v>40000</v>
          </cell>
          <cell r="F76">
            <v>0</v>
          </cell>
          <cell r="G76">
            <v>0</v>
          </cell>
        </row>
        <row r="77">
          <cell r="B77" t="str">
            <v>LANHTO2</v>
          </cell>
          <cell r="C77" t="str">
            <v>Lanh toâ ñuùc saün daøi 2m</v>
          </cell>
          <cell r="D77" t="str">
            <v>Caùi</v>
          </cell>
          <cell r="E77">
            <v>50000</v>
          </cell>
          <cell r="F77">
            <v>0</v>
          </cell>
          <cell r="G77">
            <v>0</v>
          </cell>
        </row>
        <row r="78">
          <cell r="B78" t="str">
            <v>DC1,5</v>
          </cell>
          <cell r="C78" t="str">
            <v>Ñaø caûn 1,5m</v>
          </cell>
          <cell r="D78" t="str">
            <v>Caùi</v>
          </cell>
          <cell r="E78">
            <v>166000</v>
          </cell>
          <cell r="F78">
            <v>0</v>
          </cell>
          <cell r="G78">
            <v>0</v>
          </cell>
        </row>
        <row r="79">
          <cell r="B79" t="str">
            <v>BTLT10,5</v>
          </cell>
          <cell r="C79" t="str">
            <v>Coät BTLT 10,5m</v>
          </cell>
          <cell r="D79" t="str">
            <v>coät</v>
          </cell>
          <cell r="E79">
            <v>1169500</v>
          </cell>
          <cell r="F79">
            <v>0</v>
          </cell>
          <cell r="G79">
            <v>0</v>
          </cell>
        </row>
        <row r="80">
          <cell r="B80" t="str">
            <v>BTLT12</v>
          </cell>
          <cell r="C80" t="str">
            <v>Coät BTLT 12m</v>
          </cell>
          <cell r="D80" t="str">
            <v>coät</v>
          </cell>
          <cell r="E80">
            <v>1470500</v>
          </cell>
          <cell r="F80">
            <v>0</v>
          </cell>
          <cell r="G80">
            <v>0</v>
          </cell>
        </row>
        <row r="81">
          <cell r="B81" t="str">
            <v>BTLT20</v>
          </cell>
          <cell r="C81" t="str">
            <v>Coät BTLT 20m</v>
          </cell>
          <cell r="D81" t="str">
            <v>coät</v>
          </cell>
          <cell r="E81">
            <v>7550000</v>
          </cell>
          <cell r="F81">
            <v>0</v>
          </cell>
          <cell r="G81">
            <v>0</v>
          </cell>
        </row>
        <row r="82">
          <cell r="B82" t="str">
            <v>YG.12002/HCM</v>
          </cell>
          <cell r="C82" t="str">
            <v>Cung caáp vaø laép ñaët coùng BTLT D400 daøi 4m, H10</v>
          </cell>
          <cell r="D82" t="str">
            <v>100m</v>
          </cell>
          <cell r="E82">
            <v>17727300</v>
          </cell>
          <cell r="F82">
            <v>444908</v>
          </cell>
          <cell r="G82">
            <v>650057</v>
          </cell>
        </row>
        <row r="83">
          <cell r="B83" t="str">
            <v>YG.12003/HCM</v>
          </cell>
          <cell r="C83" t="str">
            <v xml:space="preserve">Cung caáp vaø laép ñaët coùng BTLT D500 daøi 4m, H10 </v>
          </cell>
          <cell r="D83" t="str">
            <v>100m</v>
          </cell>
          <cell r="E83">
            <v>21000000</v>
          </cell>
          <cell r="F83">
            <v>533112</v>
          </cell>
          <cell r="G83">
            <v>650057</v>
          </cell>
        </row>
        <row r="84">
          <cell r="B84" t="str">
            <v>YG.12004/HCM</v>
          </cell>
          <cell r="C84" t="str">
            <v xml:space="preserve">Cung caáp vaø laép ñaët coùng BTLT D600 daøi 4m, H10 </v>
          </cell>
          <cell r="D84" t="str">
            <v>100m</v>
          </cell>
          <cell r="E84">
            <v>24545500</v>
          </cell>
          <cell r="F84">
            <v>645311</v>
          </cell>
          <cell r="G84">
            <v>700061</v>
          </cell>
        </row>
        <row r="85">
          <cell r="B85" t="str">
            <v>YG.12006/HCM</v>
          </cell>
          <cell r="C85" t="str">
            <v xml:space="preserve">Cung caáp vaø laép ñaët coùng BTLT D800 daøi 4m, H10 </v>
          </cell>
          <cell r="D85" t="str">
            <v>100m</v>
          </cell>
          <cell r="E85">
            <v>37727300</v>
          </cell>
          <cell r="F85">
            <v>913164</v>
          </cell>
          <cell r="G85">
            <v>700061</v>
          </cell>
        </row>
        <row r="86">
          <cell r="B86" t="str">
            <v>YG.12006/HCM/30</v>
          </cell>
          <cell r="C86" t="str">
            <v xml:space="preserve">Cung caáp vaø laép ñaët coùng BTLT D800 daøi 4m, H10 </v>
          </cell>
          <cell r="D86" t="str">
            <v>100m</v>
          </cell>
          <cell r="E86">
            <v>40909100</v>
          </cell>
          <cell r="F86">
            <v>913164</v>
          </cell>
          <cell r="G86">
            <v>700061</v>
          </cell>
        </row>
        <row r="87">
          <cell r="B87" t="str">
            <v>YG.16020/HCM</v>
          </cell>
          <cell r="C87" t="str">
            <v>Cheøn vöõa M100 moái noái coáng</v>
          </cell>
          <cell r="D87" t="str">
            <v>m2</v>
          </cell>
          <cell r="E87">
            <v>7674</v>
          </cell>
          <cell r="F87">
            <v>6745</v>
          </cell>
          <cell r="G87">
            <v>52419</v>
          </cell>
        </row>
        <row r="88">
          <cell r="B88" t="str">
            <v>T2.211B</v>
          </cell>
          <cell r="C88" t="str">
            <v>Traùt ñaù maøi caàu thang</v>
          </cell>
          <cell r="D88" t="str">
            <v>m2</v>
          </cell>
          <cell r="E88">
            <v>50000</v>
          </cell>
          <cell r="F88">
            <v>50381</v>
          </cell>
          <cell r="G88">
            <v>48724</v>
          </cell>
        </row>
        <row r="89">
          <cell r="B89" t="str">
            <v>GACT</v>
          </cell>
          <cell r="C89" t="str">
            <v>Oáp gach ceramic chaân töôøng 10x30</v>
          </cell>
          <cell r="D89" t="str">
            <v>m</v>
          </cell>
          <cell r="E89">
            <v>8500</v>
          </cell>
          <cell r="F89">
            <v>2590</v>
          </cell>
          <cell r="G89">
            <v>30277</v>
          </cell>
        </row>
        <row r="90">
          <cell r="B90" t="str">
            <v>G6-22x10x20</v>
          </cell>
          <cell r="C90" t="str">
            <v xml:space="preserve"> Gaïch oáng 6 loå 220x105x200 Ñoàng Nai</v>
          </cell>
          <cell r="D90" t="str">
            <v>Vieân</v>
          </cell>
          <cell r="E90">
            <v>800</v>
          </cell>
          <cell r="F90">
            <v>200</v>
          </cell>
          <cell r="G90">
            <v>44811</v>
          </cell>
        </row>
        <row r="91">
          <cell r="B91" t="str">
            <v>GU-20x20x7</v>
          </cell>
          <cell r="C91" t="str">
            <v>Gaïch chöõ U 200x200x75</v>
          </cell>
          <cell r="D91" t="str">
            <v>Vieân</v>
          </cell>
          <cell r="E91">
            <v>2000</v>
          </cell>
          <cell r="F91">
            <v>200</v>
          </cell>
          <cell r="G91">
            <v>44811</v>
          </cell>
        </row>
        <row r="92">
          <cell r="B92" t="str">
            <v>SATH</v>
          </cell>
          <cell r="C92" t="str">
            <v>Theùp hình, theùp taám caùc loaïi</v>
          </cell>
          <cell r="D92" t="str">
            <v>kg</v>
          </cell>
          <cell r="E92">
            <v>5200</v>
          </cell>
          <cell r="F92">
            <v>0</v>
          </cell>
          <cell r="G92">
            <v>44811</v>
          </cell>
        </row>
        <row r="93">
          <cell r="B93" t="str">
            <v>M12x50</v>
          </cell>
          <cell r="C93" t="str">
            <v>Buolon M12x50</v>
          </cell>
          <cell r="D93" t="str">
            <v>caùi</v>
          </cell>
          <cell r="E93">
            <v>3875</v>
          </cell>
          <cell r="F93">
            <v>10430</v>
          </cell>
          <cell r="G93">
            <v>10430</v>
          </cell>
        </row>
        <row r="94">
          <cell r="B94" t="str">
            <v>BDC-12x150</v>
          </cell>
          <cell r="C94" t="str">
            <v>Buolon Hilti HAS - KA M12x150</v>
          </cell>
          <cell r="D94" t="str">
            <v>caùi</v>
          </cell>
          <cell r="E94">
            <v>22500</v>
          </cell>
          <cell r="F94">
            <v>10430</v>
          </cell>
          <cell r="G94">
            <v>10430</v>
          </cell>
        </row>
        <row r="95">
          <cell r="B95" t="str">
            <v>GXUC</v>
          </cell>
          <cell r="C95" t="str">
            <v>Goã xuùc</v>
          </cell>
          <cell r="D95" t="str">
            <v>m3</v>
          </cell>
          <cell r="E95">
            <v>2400000</v>
          </cell>
          <cell r="F95">
            <v>10780</v>
          </cell>
          <cell r="G95">
            <v>10780</v>
          </cell>
        </row>
        <row r="96">
          <cell r="B96" t="str">
            <v>DDIA1</v>
          </cell>
          <cell r="C96" t="str">
            <v>Ñinh ñóa Þ 8mm, l= 200x50</v>
          </cell>
          <cell r="D96" t="str">
            <v>caùi</v>
          </cell>
          <cell r="E96">
            <v>2000</v>
          </cell>
          <cell r="F96">
            <v>10780</v>
          </cell>
          <cell r="G96">
            <v>10780</v>
          </cell>
        </row>
        <row r="97">
          <cell r="B97" t="str">
            <v>C3/8</v>
          </cell>
          <cell r="C97" t="str">
            <v>Caùp neo 3/8" loaïi boù 7 sôïi</v>
          </cell>
          <cell r="D97" t="str">
            <v>m</v>
          </cell>
          <cell r="E97">
            <v>5000</v>
          </cell>
          <cell r="F97">
            <v>10780</v>
          </cell>
          <cell r="G97">
            <v>10780</v>
          </cell>
        </row>
        <row r="98">
          <cell r="B98" t="str">
            <v>TD-M12x300</v>
          </cell>
          <cell r="C98" t="str">
            <v>Taêng dô M12x300</v>
          </cell>
          <cell r="D98" t="str">
            <v>caùi</v>
          </cell>
          <cell r="E98">
            <v>15000</v>
          </cell>
          <cell r="F98">
            <v>32715</v>
          </cell>
          <cell r="G98">
            <v>35646</v>
          </cell>
        </row>
        <row r="99">
          <cell r="B99" t="str">
            <v>MNI-M12</v>
          </cell>
          <cell r="C99" t="str">
            <v>Maní M12</v>
          </cell>
          <cell r="D99" t="str">
            <v>caùi</v>
          </cell>
          <cell r="E99">
            <v>5000</v>
          </cell>
          <cell r="F99">
            <v>32715</v>
          </cell>
          <cell r="G99">
            <v>0</v>
          </cell>
        </row>
        <row r="100">
          <cell r="B100" t="str">
            <v>K3B-M10</v>
          </cell>
          <cell r="C100" t="str">
            <v>Keïp caùp 3 buolon M10</v>
          </cell>
          <cell r="D100" t="str">
            <v>caùi</v>
          </cell>
          <cell r="E100">
            <v>11760</v>
          </cell>
          <cell r="F100">
            <v>24340</v>
          </cell>
          <cell r="G100">
            <v>25780</v>
          </cell>
        </row>
        <row r="101">
          <cell r="B101" t="str">
            <v>QHAN-E60</v>
          </cell>
          <cell r="C101" t="str">
            <v>Que haøn E60, AWS</v>
          </cell>
          <cell r="D101" t="str">
            <v>kg</v>
          </cell>
          <cell r="E101">
            <v>11000</v>
          </cell>
          <cell r="F101">
            <v>8113.333333333333</v>
          </cell>
          <cell r="G101">
            <v>8593.3333333333339</v>
          </cell>
        </row>
        <row r="102">
          <cell r="B102" t="str">
            <v>KTL-12</v>
          </cell>
          <cell r="C102" t="str">
            <v>Kích thuyû löïc loaïi 12T, coù lieân thoâng</v>
          </cell>
          <cell r="D102" t="str">
            <v>caùi</v>
          </cell>
          <cell r="E102">
            <v>1000000</v>
          </cell>
          <cell r="F102">
            <v>0</v>
          </cell>
          <cell r="G102">
            <v>0</v>
          </cell>
        </row>
        <row r="103">
          <cell r="B103" t="str">
            <v>BDAU</v>
          </cell>
          <cell r="C103" t="str">
            <v>Bôm daàu cho kích</v>
          </cell>
          <cell r="D103" t="str">
            <v>caùi</v>
          </cell>
          <cell r="E103">
            <v>4000000</v>
          </cell>
          <cell r="F103">
            <v>0</v>
          </cell>
          <cell r="G103">
            <v>0</v>
          </cell>
        </row>
        <row r="104">
          <cell r="B104" t="str">
            <v>VM100</v>
          </cell>
          <cell r="C104" t="str">
            <v>Vöõa ñeäm M100</v>
          </cell>
          <cell r="D104" t="str">
            <v>m3</v>
          </cell>
          <cell r="E104">
            <v>396260</v>
          </cell>
          <cell r="F104">
            <v>0</v>
          </cell>
          <cell r="G104">
            <v>0</v>
          </cell>
        </row>
        <row r="105">
          <cell r="B105" t="str">
            <v>TTAI-N2000</v>
          </cell>
          <cell r="C105" t="str">
            <v>Thöû taûi boàn daàu 2000m3</v>
          </cell>
          <cell r="D105" t="str">
            <v>boàn</v>
          </cell>
          <cell r="E105">
            <v>0</v>
          </cell>
          <cell r="F105">
            <v>525000</v>
          </cell>
          <cell r="G105">
            <v>1000000</v>
          </cell>
        </row>
        <row r="106">
          <cell r="B106" t="str">
            <v>BXUC</v>
          </cell>
          <cell r="C106" t="str">
            <v>Boá xuùc xaø baàn leân oâ toâ</v>
          </cell>
          <cell r="D106" t="str">
            <v>m3</v>
          </cell>
          <cell r="E106" t="str">
            <v>boä</v>
          </cell>
          <cell r="F106">
            <v>10000</v>
          </cell>
          <cell r="G106">
            <v>18012</v>
          </cell>
        </row>
        <row r="107">
          <cell r="B107" t="str">
            <v>DAITHEP</v>
          </cell>
          <cell r="C107" t="str">
            <v>Ñai theùp</v>
          </cell>
          <cell r="D107" t="str">
            <v>kg</v>
          </cell>
          <cell r="E107">
            <v>10000</v>
          </cell>
          <cell r="F107">
            <v>500</v>
          </cell>
        </row>
        <row r="108">
          <cell r="B108" t="str">
            <v>DAYGAI</v>
          </cell>
          <cell r="C108" t="str">
            <v>Day Gai taåm nhöïa ñöôøng</v>
          </cell>
          <cell r="D108" t="str">
            <v>m</v>
          </cell>
          <cell r="E108">
            <v>3875</v>
          </cell>
          <cell r="F108">
            <v>4929</v>
          </cell>
          <cell r="G108">
            <v>692.3</v>
          </cell>
        </row>
        <row r="109">
          <cell r="B109" t="str">
            <v>SikaNN</v>
          </cell>
          <cell r="C109" t="str">
            <v xml:space="preserve">Phuï gia ñoâng keát nhanh cho coâng taùc beùton Sikamen NN : 1lít/100kg cement </v>
          </cell>
          <cell r="D109" t="str">
            <v>lít</v>
          </cell>
          <cell r="E109">
            <v>15976</v>
          </cell>
          <cell r="F109">
            <v>692.3</v>
          </cell>
          <cell r="G109">
            <v>692.3</v>
          </cell>
        </row>
        <row r="110">
          <cell r="B110" t="str">
            <v>SIKA</v>
          </cell>
          <cell r="C110" t="str">
            <v>Sika 212-11</v>
          </cell>
          <cell r="D110" t="str">
            <v>m3</v>
          </cell>
          <cell r="E110">
            <v>30000000</v>
          </cell>
          <cell r="F110">
            <v>50000</v>
          </cell>
          <cell r="G110">
            <v>3582.4</v>
          </cell>
        </row>
        <row r="111">
          <cell r="B111" t="str">
            <v>CATBITUM</v>
          </cell>
          <cell r="C111" t="str">
            <v>Caùt taåm nhöïa ñöôøng</v>
          </cell>
          <cell r="D111" t="str">
            <v>m3</v>
          </cell>
          <cell r="E111">
            <v>300000</v>
          </cell>
          <cell r="F111">
            <v>20000</v>
          </cell>
          <cell r="G111">
            <v>30000</v>
          </cell>
        </row>
        <row r="112">
          <cell r="B112" t="str">
            <v>NEOPRENE</v>
          </cell>
          <cell r="C112" t="str">
            <v>Neïp cao su Neoprenes 50x6</v>
          </cell>
          <cell r="D112" t="str">
            <v>m</v>
          </cell>
          <cell r="E112">
            <v>30000</v>
          </cell>
          <cell r="F112">
            <v>5000</v>
          </cell>
          <cell r="G112">
            <v>8638.2999999999993</v>
          </cell>
        </row>
        <row r="113">
          <cell r="B113" t="str">
            <v>SPECSEAL</v>
          </cell>
          <cell r="C113" t="str">
            <v xml:space="preserve">Specseal </v>
          </cell>
          <cell r="D113" t="str">
            <v>lít</v>
          </cell>
          <cell r="E113">
            <v>140000</v>
          </cell>
          <cell r="F113">
            <v>20000</v>
          </cell>
          <cell r="G113">
            <v>6872</v>
          </cell>
        </row>
        <row r="114">
          <cell r="B114" t="str">
            <v>JOINT-200IEJ</v>
          </cell>
          <cell r="C114" t="str">
            <v>Joint 200IEJ</v>
          </cell>
          <cell r="D114" t="str">
            <v>m</v>
          </cell>
          <cell r="E114">
            <v>91000</v>
          </cell>
          <cell r="F114">
            <v>9208</v>
          </cell>
          <cell r="G114">
            <v>10433</v>
          </cell>
        </row>
        <row r="115">
          <cell r="B115" t="str">
            <v>DN200</v>
          </cell>
          <cell r="C115" t="str">
            <v>oáng thu daàu DN 200</v>
          </cell>
          <cell r="D115" t="str">
            <v>m</v>
          </cell>
          <cell r="E115">
            <v>153000</v>
          </cell>
          <cell r="F115">
            <v>7500</v>
          </cell>
          <cell r="G115">
            <v>0</v>
          </cell>
        </row>
        <row r="116">
          <cell r="B116" t="str">
            <v>BDC10-80</v>
          </cell>
          <cell r="C116" t="str">
            <v>Bulon daõn chaân M10x80</v>
          </cell>
          <cell r="D116" t="str">
            <v>Boä</v>
          </cell>
          <cell r="E116">
            <v>1500</v>
          </cell>
          <cell r="F116">
            <v>87675</v>
          </cell>
          <cell r="G116">
            <v>87675</v>
          </cell>
        </row>
        <row r="117">
          <cell r="B117" t="str">
            <v>BDC10-90</v>
          </cell>
          <cell r="C117" t="str">
            <v>Bulon daõn chaân M10x90 Hilti</v>
          </cell>
          <cell r="D117" t="str">
            <v>Boä</v>
          </cell>
          <cell r="E117">
            <v>1500</v>
          </cell>
          <cell r="F117">
            <v>87675</v>
          </cell>
          <cell r="G117">
            <v>87675</v>
          </cell>
        </row>
        <row r="118">
          <cell r="B118" t="str">
            <v>DI-AL</v>
          </cell>
          <cell r="C118" t="str">
            <v>Cöûa ñi kieáng khung nhoâm Ñaøi Loan ( troïn boä caû khoùa, khuyûu aùp löïc)</v>
          </cell>
          <cell r="D118" t="str">
            <v>m2</v>
          </cell>
          <cell r="E118">
            <v>750000</v>
          </cell>
          <cell r="F118">
            <v>0</v>
          </cell>
          <cell r="G118">
            <v>0</v>
          </cell>
        </row>
        <row r="119">
          <cell r="B119" t="str">
            <v>ÑI-AL</v>
          </cell>
          <cell r="C119" t="str">
            <v>Cöûa ñi kieáng khung nhoâm Ñaøi Loan ( troïn boä caû khoùa, khuyûu aùp löïc)</v>
          </cell>
          <cell r="D119" t="str">
            <v>m2</v>
          </cell>
          <cell r="E119">
            <v>750000</v>
          </cell>
          <cell r="F119">
            <v>0</v>
          </cell>
          <cell r="G119">
            <v>0</v>
          </cell>
        </row>
        <row r="120">
          <cell r="B120" t="str">
            <v>SO-AL</v>
          </cell>
          <cell r="C120" t="str">
            <v>Cöûa soå kieáng khung nhoâm Ñaøi Loan ( troïn boä caû khoùa, khuyûu aùp löïc)</v>
          </cell>
          <cell r="D120" t="str">
            <v>m2</v>
          </cell>
          <cell r="E120">
            <v>525000</v>
          </cell>
          <cell r="F120">
            <v>0</v>
          </cell>
          <cell r="G120">
            <v>0</v>
          </cell>
        </row>
        <row r="121">
          <cell r="B121" t="str">
            <v>ÑI-NH</v>
          </cell>
          <cell r="C121" t="str">
            <v>Mua cöûa ñi nhöïa Ñaøi Loan ( troïn boä caû khoùa, khuyûu aùp löïc):</v>
          </cell>
          <cell r="D121" t="str">
            <v>m2</v>
          </cell>
          <cell r="E121">
            <v>630000</v>
          </cell>
          <cell r="F121">
            <v>0</v>
          </cell>
          <cell r="G121">
            <v>0</v>
          </cell>
        </row>
        <row r="122">
          <cell r="B122" t="str">
            <v>LTMK</v>
          </cell>
          <cell r="C122" t="str">
            <v>Khung löôùi theùp 15x15 maï keõm</v>
          </cell>
          <cell r="D122" t="str">
            <v>m2</v>
          </cell>
          <cell r="E122">
            <v>200000</v>
          </cell>
          <cell r="F122">
            <v>5000</v>
          </cell>
          <cell r="G122">
            <v>0</v>
          </cell>
        </row>
        <row r="123">
          <cell r="B123" t="str">
            <v>LT20x20</v>
          </cell>
          <cell r="C123" t="str">
            <v>Khung löôùi theùp 20x20</v>
          </cell>
          <cell r="D123" t="str">
            <v>m2</v>
          </cell>
          <cell r="E123">
            <v>100000</v>
          </cell>
          <cell r="F123">
            <v>5000</v>
          </cell>
          <cell r="G123">
            <v>0</v>
          </cell>
        </row>
        <row r="124">
          <cell r="B124" t="str">
            <v>CSATKEO</v>
          </cell>
          <cell r="C124" t="str">
            <v>Cöûa saét keoù coù laù</v>
          </cell>
          <cell r="D124" t="str">
            <v>m2</v>
          </cell>
          <cell r="E124">
            <v>230000</v>
          </cell>
          <cell r="F124">
            <v>3716</v>
          </cell>
          <cell r="G124">
            <v>0</v>
          </cell>
        </row>
        <row r="125">
          <cell r="B125" t="str">
            <v>CSATKÑi</v>
          </cell>
          <cell r="C125" t="str">
            <v>Gia coâng cöûa saét kieáng saét vuoâng</v>
          </cell>
          <cell r="D125" t="str">
            <v>m2</v>
          </cell>
          <cell r="E125">
            <v>220000</v>
          </cell>
          <cell r="F125">
            <v>24819</v>
          </cell>
          <cell r="G125">
            <v>0</v>
          </cell>
        </row>
        <row r="126">
          <cell r="B126" t="str">
            <v>CSATKSO</v>
          </cell>
          <cell r="C126" t="str">
            <v>Gia coâng cöûa soå saét kieáng saét Vuoâng</v>
          </cell>
          <cell r="D126" t="str">
            <v>m2</v>
          </cell>
          <cell r="E126">
            <v>220000</v>
          </cell>
          <cell r="F126">
            <v>12796</v>
          </cell>
          <cell r="G126">
            <v>0</v>
          </cell>
        </row>
        <row r="127">
          <cell r="B127" t="str">
            <v>SATKGIO</v>
          </cell>
          <cell r="C127" t="str">
            <v>Gia coâng khung saét kieáng oâ gioù</v>
          </cell>
          <cell r="D127" t="str">
            <v>m2</v>
          </cell>
          <cell r="E127">
            <v>100000</v>
          </cell>
          <cell r="F127">
            <v>12796</v>
          </cell>
          <cell r="G127">
            <v>0</v>
          </cell>
        </row>
        <row r="128">
          <cell r="B128" t="str">
            <v>LCCT</v>
          </cell>
          <cell r="C128" t="str">
            <v>Lan can caàu thang khung saét tay vònh goã goõ</v>
          </cell>
          <cell r="D128" t="str">
            <v>boä</v>
          </cell>
          <cell r="E128">
            <v>1200000</v>
          </cell>
          <cell r="F128">
            <v>13566</v>
          </cell>
          <cell r="G128">
            <v>0</v>
          </cell>
        </row>
        <row r="129">
          <cell r="B129" t="str">
            <v>LCBC</v>
          </cell>
          <cell r="C129" t="str">
            <v xml:space="preserve">Lan can saét oáng Þ 40/46 </v>
          </cell>
          <cell r="D129" t="str">
            <v>m</v>
          </cell>
          <cell r="E129">
            <v>100000</v>
          </cell>
          <cell r="F129">
            <v>5000</v>
          </cell>
          <cell r="G129">
            <v>0</v>
          </cell>
        </row>
        <row r="130">
          <cell r="B130" t="str">
            <v>KIENG</v>
          </cell>
          <cell r="C130" t="str">
            <v>Kieáng cöûa saét</v>
          </cell>
          <cell r="D130" t="str">
            <v>m2</v>
          </cell>
          <cell r="E130">
            <v>90000</v>
          </cell>
          <cell r="F130">
            <v>6899</v>
          </cell>
          <cell r="G130">
            <v>0</v>
          </cell>
        </row>
        <row r="131">
          <cell r="B131" t="str">
            <v>CPNGOÑI</v>
          </cell>
          <cell r="C131" t="str">
            <v>Gia coâng cöûa panoâ goã caêm xe</v>
          </cell>
          <cell r="D131" t="str">
            <v>m2</v>
          </cell>
          <cell r="E131">
            <v>650000</v>
          </cell>
          <cell r="F131">
            <v>5519</v>
          </cell>
          <cell r="G131">
            <v>0</v>
          </cell>
        </row>
        <row r="132">
          <cell r="B132" t="str">
            <v>PANO-GK</v>
          </cell>
          <cell r="C132" t="str">
            <v>Cöûa panoâ goã kieáng</v>
          </cell>
          <cell r="D132" t="str">
            <v>m2</v>
          </cell>
          <cell r="E132">
            <v>350000</v>
          </cell>
          <cell r="F132">
            <v>4415</v>
          </cell>
          <cell r="G132">
            <v>0</v>
          </cell>
        </row>
        <row r="133">
          <cell r="B133" t="str">
            <v>PANO-NK</v>
          </cell>
          <cell r="C133" t="str">
            <v>Cöûa khung nhoâm kieáng kieáng</v>
          </cell>
          <cell r="D133" t="str">
            <v>m2</v>
          </cell>
          <cell r="E133">
            <v>750000</v>
          </cell>
          <cell r="F133">
            <v>0</v>
          </cell>
          <cell r="G133">
            <v>0</v>
          </cell>
        </row>
        <row r="134">
          <cell r="B134" t="str">
            <v>DTRAN</v>
          </cell>
          <cell r="C134" t="str">
            <v>Traàn vaùn eùp</v>
          </cell>
          <cell r="D134" t="str">
            <v>m2</v>
          </cell>
          <cell r="E134">
            <v>70000</v>
          </cell>
          <cell r="F134">
            <v>5187</v>
          </cell>
          <cell r="G134">
            <v>0</v>
          </cell>
        </row>
      </sheetData>
      <sheetData sheetId="6" refreshError="1">
        <row r="1">
          <cell r="B1" t="str">
            <v>MADG</v>
          </cell>
          <cell r="C1" t="str">
            <v>MADGTN</v>
          </cell>
          <cell r="D1" t="str">
            <v>CVIEC</v>
          </cell>
          <cell r="E1" t="str">
            <v>DV</v>
          </cell>
          <cell r="F1" t="str">
            <v>VL</v>
          </cell>
          <cell r="G1" t="str">
            <v>NC</v>
          </cell>
          <cell r="H1" t="str">
            <v>MTC</v>
          </cell>
        </row>
        <row r="4">
          <cell r="C4" t="str">
            <v>01.0000</v>
          </cell>
          <cell r="D4" t="str">
            <v>Thí nghieäm hieäu chænh caùc thieát bò ñieän</v>
          </cell>
          <cell r="E4">
            <v>40025</v>
          </cell>
        </row>
        <row r="5">
          <cell r="C5" t="str">
            <v>01.1000</v>
          </cell>
          <cell r="D5" t="str">
            <v>Maùy phaùt ñieän - Ñoäng cô ñieän</v>
          </cell>
          <cell r="E5">
            <v>298161</v>
          </cell>
          <cell r="F5">
            <v>701264</v>
          </cell>
          <cell r="G5">
            <v>926422</v>
          </cell>
          <cell r="H5">
            <v>2012766</v>
          </cell>
        </row>
        <row r="6">
          <cell r="C6" t="str">
            <v>01.1100</v>
          </cell>
          <cell r="D6" t="str">
            <v>Maùy phaùt ñieän - Ñoäng cô ñieän ñoàng boä, U&lt;1000V</v>
          </cell>
          <cell r="E6">
            <v>42295</v>
          </cell>
          <cell r="F6">
            <v>503090</v>
          </cell>
          <cell r="G6">
            <v>654182</v>
          </cell>
          <cell r="H6">
            <v>1573002</v>
          </cell>
        </row>
        <row r="7">
          <cell r="C7" t="str">
            <v>01.1101</v>
          </cell>
          <cell r="D7" t="str">
            <v>Maùy phaùt ñieän, ñoäng cô ñieän ñoàng boä, U&lt;1000V, coâng suaát maùy&lt;10KW</v>
          </cell>
          <cell r="E7" t="str">
            <v>maùy</v>
          </cell>
          <cell r="F7">
            <v>7373</v>
          </cell>
          <cell r="G7">
            <v>45748</v>
          </cell>
          <cell r="H7">
            <v>13607</v>
          </cell>
        </row>
        <row r="8">
          <cell r="C8" t="str">
            <v>01.1102</v>
          </cell>
          <cell r="D8" t="str">
            <v>Maùy phaùt ñieän, ñoäng cô ñieän ñoàng boä, U&lt;1000V, coâng suaát maùy&lt;50KW</v>
          </cell>
          <cell r="E8" t="str">
            <v>maùy</v>
          </cell>
          <cell r="F8">
            <v>10749</v>
          </cell>
          <cell r="G8">
            <v>54898</v>
          </cell>
          <cell r="H8">
            <v>16328</v>
          </cell>
        </row>
        <row r="9">
          <cell r="C9" t="str">
            <v>01.1103</v>
          </cell>
          <cell r="D9" t="str">
            <v>Maùy phaùt ñieän, ñoäng cô ñieän ñoàng boä, U&lt;1000V, coâng suaát maùy&lt;100KW</v>
          </cell>
          <cell r="E9" t="str">
            <v>maùy</v>
          </cell>
          <cell r="F9">
            <v>14864</v>
          </cell>
          <cell r="G9">
            <v>65877</v>
          </cell>
          <cell r="H9">
            <v>19593</v>
          </cell>
        </row>
        <row r="10">
          <cell r="C10" t="str">
            <v>01.1104</v>
          </cell>
          <cell r="D10" t="str">
            <v>Maùy phaùt ñieän, ñoäng cô ñieän ñoàng boä, U&lt;1000V, coâng suaát maùy&lt;200KW</v>
          </cell>
          <cell r="E10" t="str">
            <v>maùy</v>
          </cell>
          <cell r="F10">
            <v>20044</v>
          </cell>
          <cell r="G10">
            <v>79053</v>
          </cell>
          <cell r="H10">
            <v>23512</v>
          </cell>
        </row>
        <row r="11">
          <cell r="C11" t="str">
            <v>Laép MBA 35/22kV, &lt;=1800KVA</v>
          </cell>
          <cell r="D11" t="str">
            <v>(Keå töø maùy gioáng nhau thöù 3 trôû ñi ñôn giaù x 0,8)</v>
          </cell>
          <cell r="E11">
            <v>0</v>
          </cell>
          <cell r="F11">
            <v>13878</v>
          </cell>
          <cell r="G11">
            <v>228577</v>
          </cell>
          <cell r="H11">
            <v>309526</v>
          </cell>
        </row>
        <row r="12">
          <cell r="C12" t="str">
            <v>01.1101</v>
          </cell>
          <cell r="D12" t="str">
            <v>Maùy phaùt ñieän, ñoäng cô ñieän ñoàng boä, U&lt;1000V, coâng suaát maùy&lt;10KW; soá löôïng gioáng nhau &gt;3</v>
          </cell>
          <cell r="E12" t="str">
            <v>maùy</v>
          </cell>
          <cell r="F12">
            <v>5898.4000000000005</v>
          </cell>
          <cell r="G12">
            <v>36598.400000000001</v>
          </cell>
          <cell r="H12">
            <v>10885.6</v>
          </cell>
        </row>
        <row r="13">
          <cell r="C13" t="str">
            <v>01.1102</v>
          </cell>
          <cell r="D13" t="str">
            <v>Maùy phaùt ñieän, ñoäng cô ñieän ñoàng boä, U&lt;1000V, coâng suaát maùy&lt;50KW; soá löôïng gioáng nhau &gt;3</v>
          </cell>
          <cell r="E13" t="str">
            <v>maùy</v>
          </cell>
          <cell r="F13">
            <v>8599.2000000000007</v>
          </cell>
          <cell r="G13">
            <v>43918.400000000001</v>
          </cell>
          <cell r="H13">
            <v>13062.400000000001</v>
          </cell>
        </row>
        <row r="14">
          <cell r="C14" t="str">
            <v>01.1103</v>
          </cell>
          <cell r="D14" t="str">
            <v>Maùy phaùt ñieän, ñoäng cô ñieän ñoàng boä, U&lt;1000V, coâng suaát maùy&lt;100KW; soá löôïng gioáng nhau &gt;3</v>
          </cell>
          <cell r="E14" t="str">
            <v>maùy</v>
          </cell>
          <cell r="F14">
            <v>11891.2</v>
          </cell>
          <cell r="G14">
            <v>52701.600000000006</v>
          </cell>
          <cell r="H14">
            <v>15674.400000000001</v>
          </cell>
        </row>
        <row r="15">
          <cell r="C15" t="str">
            <v>01.1104</v>
          </cell>
          <cell r="D15" t="str">
            <v>Maùy phaùt ñieän, ñoäng cô ñieän ñoàng boä, U&lt;1000V, coâng suaát maùy&lt;200KW; soá löôïng gioáng nhau &gt;3</v>
          </cell>
          <cell r="E15" t="str">
            <v>maùy</v>
          </cell>
          <cell r="F15">
            <v>16035.2</v>
          </cell>
          <cell r="G15">
            <v>63242.400000000001</v>
          </cell>
          <cell r="H15">
            <v>18809.600000000002</v>
          </cell>
        </row>
        <row r="16">
          <cell r="C16" t="str">
            <v>01.1200</v>
          </cell>
          <cell r="D16" t="str">
            <v>Ñoäng cô ñieän khoâng ñoàng boä, U&lt;1000V</v>
          </cell>
          <cell r="E16">
            <v>120000</v>
          </cell>
          <cell r="F16">
            <v>481434</v>
          </cell>
          <cell r="G16">
            <v>771821</v>
          </cell>
          <cell r="H16">
            <v>53279</v>
          </cell>
        </row>
        <row r="17">
          <cell r="C17" t="str">
            <v>01.1201</v>
          </cell>
          <cell r="D17" t="str">
            <v>Ñoäng cô ñieän khoâng ñoàng boä, U&lt;1000V, coâng suaát maùy&lt;10KW</v>
          </cell>
          <cell r="E17" t="str">
            <v>maùy</v>
          </cell>
          <cell r="F17">
            <v>5898</v>
          </cell>
          <cell r="G17">
            <v>36598</v>
          </cell>
          <cell r="H17">
            <v>10885</v>
          </cell>
        </row>
        <row r="18">
          <cell r="C18" t="str">
            <v>01.1202</v>
          </cell>
          <cell r="D18" t="str">
            <v>Ñoäng cô ñieän khoâng ñoàng boä, U&lt;1000V, coâng suaát maùy&lt;50KW</v>
          </cell>
          <cell r="E18" t="str">
            <v>maùy</v>
          </cell>
          <cell r="F18">
            <v>8599</v>
          </cell>
          <cell r="G18">
            <v>43918</v>
          </cell>
          <cell r="H18">
            <v>13062</v>
          </cell>
        </row>
        <row r="19">
          <cell r="C19" t="str">
            <v>01.1203</v>
          </cell>
          <cell r="D19" t="str">
            <v>Ñoäng cô ñieän khoâng ñoàng boä, U&lt;1000V, coâng suaát maùy&lt;100KW</v>
          </cell>
          <cell r="E19" t="str">
            <v>maùy</v>
          </cell>
          <cell r="F19">
            <v>11891</v>
          </cell>
          <cell r="G19">
            <v>52702</v>
          </cell>
          <cell r="H19">
            <v>15675</v>
          </cell>
        </row>
        <row r="20">
          <cell r="C20" t="str">
            <v>01.1204</v>
          </cell>
          <cell r="D20" t="str">
            <v>Ñoäng cô ñieän khoâng ñoàng boä, U&lt;1000V, coâng suaát maùy&lt;200KW</v>
          </cell>
          <cell r="E20" t="str">
            <v>maùy</v>
          </cell>
          <cell r="F20">
            <v>16035</v>
          </cell>
          <cell r="G20">
            <v>63242</v>
          </cell>
          <cell r="H20">
            <v>18810</v>
          </cell>
        </row>
        <row r="21">
          <cell r="C21" t="str">
            <v>Laép MBA 22-35/0,4 kV, &lt;=180KVA</v>
          </cell>
          <cell r="D21" t="str">
            <v>(Keå töø maùy gioáng nhau thöù 3 trôû ñi ñôn giaù x 0,8)</v>
          </cell>
          <cell r="E21">
            <v>100000</v>
          </cell>
          <cell r="F21">
            <v>486441</v>
          </cell>
          <cell r="G21">
            <v>774047</v>
          </cell>
          <cell r="H21">
            <v>84063</v>
          </cell>
        </row>
        <row r="22">
          <cell r="C22" t="str">
            <v>01.1201</v>
          </cell>
          <cell r="D22" t="str">
            <v>Ñoäng cô ñieän khoâng ñoàng boä, U&lt;1000V, coâng suaát maùy&lt;10KW</v>
          </cell>
          <cell r="E22" t="str">
            <v>maùy</v>
          </cell>
          <cell r="F22">
            <v>4718.4000000000005</v>
          </cell>
          <cell r="G22">
            <v>29278.400000000001</v>
          </cell>
          <cell r="H22">
            <v>8708</v>
          </cell>
        </row>
        <row r="23">
          <cell r="C23" t="str">
            <v>01.1202</v>
          </cell>
          <cell r="D23" t="str">
            <v>Ñoäng cô ñieän khoâng ñoàng boä, U&lt;1000V, coâng suaát maùy&lt;50KW</v>
          </cell>
          <cell r="E23" t="str">
            <v>maùy</v>
          </cell>
          <cell r="F23">
            <v>6879.2000000000007</v>
          </cell>
          <cell r="G23">
            <v>35134.400000000001</v>
          </cell>
          <cell r="H23">
            <v>10449.6</v>
          </cell>
        </row>
        <row r="24">
          <cell r="C24" t="str">
            <v>01.1203</v>
          </cell>
          <cell r="D24" t="str">
            <v>Ñoäng cô ñieän khoâng ñoàng boä, U&lt;1000V, coâng suaát maùy&lt;100KW</v>
          </cell>
          <cell r="E24" t="str">
            <v>maùy</v>
          </cell>
          <cell r="F24">
            <v>9512.8000000000011</v>
          </cell>
          <cell r="G24">
            <v>42161.600000000006</v>
          </cell>
          <cell r="H24">
            <v>12540</v>
          </cell>
        </row>
        <row r="25">
          <cell r="C25" t="str">
            <v>01.1204</v>
          </cell>
          <cell r="D25" t="str">
            <v>Ñoäng cô ñieän khoâng ñoàng boä, U&lt;1000V, coâng suaát maùy&lt;200KW</v>
          </cell>
          <cell r="E25" t="str">
            <v>maùy</v>
          </cell>
          <cell r="F25">
            <v>12828</v>
          </cell>
          <cell r="G25">
            <v>50593.600000000006</v>
          </cell>
          <cell r="H25">
            <v>15048</v>
          </cell>
        </row>
        <row r="26">
          <cell r="C26" t="str">
            <v>01.2000</v>
          </cell>
          <cell r="D26" t="str">
            <v>MAÙY BIEÁN AÙP LÖÏC</v>
          </cell>
          <cell r="E26">
            <v>409091</v>
          </cell>
          <cell r="F26">
            <v>479146</v>
          </cell>
          <cell r="G26">
            <v>770434</v>
          </cell>
          <cell r="H26">
            <v>44484</v>
          </cell>
        </row>
        <row r="27">
          <cell r="C27" t="str">
            <v>01.2100</v>
          </cell>
          <cell r="D27" t="str">
            <v>Maùy bieán aùp löïc 66-500kV</v>
          </cell>
          <cell r="E27">
            <v>120000</v>
          </cell>
          <cell r="F27">
            <v>479767</v>
          </cell>
          <cell r="G27">
            <v>771055</v>
          </cell>
          <cell r="H27">
            <v>59199</v>
          </cell>
        </row>
        <row r="28">
          <cell r="C28" t="str">
            <v>01.2101</v>
          </cell>
          <cell r="D28" t="str">
            <v>Maùy bieán aùp löïc 3 pha 66-220kV loaïi&lt;100MVA</v>
          </cell>
          <cell r="E28" t="str">
            <v>maùy</v>
          </cell>
          <cell r="F28">
            <v>66008</v>
          </cell>
          <cell r="G28">
            <v>1162957</v>
          </cell>
          <cell r="H28">
            <v>1626389</v>
          </cell>
        </row>
        <row r="29">
          <cell r="C29" t="str">
            <v>01.2102</v>
          </cell>
          <cell r="D29" t="str">
            <v>Maùy bieán aùp löïc 3 pha 66-220kV loaïi&gt;100MVA</v>
          </cell>
          <cell r="E29" t="str">
            <v>maùy</v>
          </cell>
          <cell r="F29">
            <v>73342</v>
          </cell>
          <cell r="G29">
            <v>1292174</v>
          </cell>
          <cell r="H29">
            <v>1807099</v>
          </cell>
        </row>
        <row r="30">
          <cell r="C30" t="str">
            <v>01.2103</v>
          </cell>
          <cell r="D30" t="str">
            <v>Maùy bieán aùp löïc 3 pha 220-500kV loaïi&lt;100MVA</v>
          </cell>
          <cell r="E30" t="str">
            <v>maùy</v>
          </cell>
          <cell r="F30">
            <v>52288</v>
          </cell>
          <cell r="G30">
            <v>778549</v>
          </cell>
          <cell r="H30">
            <v>1296869</v>
          </cell>
        </row>
        <row r="31">
          <cell r="C31" t="str">
            <v>01.2104</v>
          </cell>
          <cell r="D31" t="str">
            <v>Maùy bieán aùp löïc 3 pha 220-500kV loaïi&gt;100MVA</v>
          </cell>
          <cell r="E31" t="str">
            <v>maùy</v>
          </cell>
          <cell r="F31">
            <v>58098</v>
          </cell>
          <cell r="G31">
            <v>865054</v>
          </cell>
          <cell r="H31">
            <v>1440966</v>
          </cell>
        </row>
        <row r="32">
          <cell r="C32" t="str">
            <v>01.2200</v>
          </cell>
          <cell r="D32" t="str">
            <v>Maùy bieán aùp U&lt;35kV</v>
          </cell>
          <cell r="E32">
            <v>8700</v>
          </cell>
          <cell r="F32">
            <v>610696</v>
          </cell>
          <cell r="G32">
            <v>609046</v>
          </cell>
          <cell r="H32">
            <v>889940</v>
          </cell>
        </row>
        <row r="33">
          <cell r="C33" t="str">
            <v>01.2210</v>
          </cell>
          <cell r="D33" t="str">
            <v>Maùy bieán aùp 22-35kV khoâng ñieàu chænh ñieän aùp döôùi taûi</v>
          </cell>
          <cell r="E33">
            <v>2000000</v>
          </cell>
          <cell r="F33">
            <v>559235</v>
          </cell>
          <cell r="G33">
            <v>557585</v>
          </cell>
          <cell r="H33">
            <v>705815</v>
          </cell>
        </row>
        <row r="34">
          <cell r="C34" t="str">
            <v>01.2211</v>
          </cell>
          <cell r="D34" t="str">
            <v>Maùy bieán aùp löïc 3 pha loaïi &lt;1MVA khoâng ñieàu chænh döôùi taûi</v>
          </cell>
          <cell r="E34" t="str">
            <v>maùy</v>
          </cell>
          <cell r="F34">
            <v>25631</v>
          </cell>
          <cell r="G34">
            <v>159702</v>
          </cell>
          <cell r="H34">
            <v>95846</v>
          </cell>
        </row>
        <row r="35">
          <cell r="C35" t="str">
            <v>01.2212</v>
          </cell>
          <cell r="D35" t="str">
            <v>Maùy bieán aùp löïc 3 pha loaïi &gt;1MVA khoâng ñieàu chænh döôùi taûi</v>
          </cell>
          <cell r="E35" t="str">
            <v>maùy</v>
          </cell>
          <cell r="F35">
            <v>28479</v>
          </cell>
          <cell r="G35">
            <v>177447</v>
          </cell>
          <cell r="H35">
            <v>106496</v>
          </cell>
        </row>
        <row r="36">
          <cell r="C36" t="str">
            <v>01.2213</v>
          </cell>
          <cell r="D36" t="str">
            <v>Maùy bieán aùp löïc 1 pha loaïi &lt;0,5MVA khoâng ñieàu chænh döôùi taûi</v>
          </cell>
          <cell r="E36" t="str">
            <v>maùy</v>
          </cell>
          <cell r="F36">
            <v>23068</v>
          </cell>
          <cell r="G36">
            <v>143732</v>
          </cell>
          <cell r="H36">
            <v>86262</v>
          </cell>
        </row>
        <row r="37">
          <cell r="C37" t="str">
            <v>Saáy MBA 35/22, (15), (10)/6 kV, &lt;=3200KVA</v>
          </cell>
          <cell r="D37" t="str">
            <v>Maùy bieán aùp 22-35kV coù ñieàu chænh ñieän aùp döôùi taûi - ÑG NC, MTC x 1,2</v>
          </cell>
          <cell r="E37">
            <v>20000</v>
          </cell>
          <cell r="F37">
            <v>226719</v>
          </cell>
          <cell r="G37">
            <v>224919</v>
          </cell>
          <cell r="H37">
            <v>460314</v>
          </cell>
        </row>
        <row r="38">
          <cell r="C38" t="str">
            <v>01.2211a</v>
          </cell>
          <cell r="D38" t="str">
            <v>Maùy bieán aùp löïc 3 pha loaïi &lt;1MVA coù ñieàu chænh döôùi taûi</v>
          </cell>
          <cell r="E38" t="str">
            <v>maùy</v>
          </cell>
          <cell r="F38">
            <v>25631</v>
          </cell>
          <cell r="G38">
            <v>191642.4</v>
          </cell>
          <cell r="H38">
            <v>115015.2</v>
          </cell>
        </row>
        <row r="39">
          <cell r="C39" t="str">
            <v>01.2212a</v>
          </cell>
          <cell r="D39" t="str">
            <v>Maùy bieán aùp löïc 3 pha loaïi &gt;1MVA coù ñieàu chænh döôùi taûi</v>
          </cell>
          <cell r="E39" t="str">
            <v>maùy</v>
          </cell>
          <cell r="F39">
            <v>28479</v>
          </cell>
          <cell r="G39">
            <v>212936.4</v>
          </cell>
          <cell r="H39">
            <v>127795.2</v>
          </cell>
        </row>
        <row r="40">
          <cell r="C40" t="str">
            <v>01.2213a</v>
          </cell>
          <cell r="D40" t="str">
            <v>Maùy bieán aùp löïc 1 pha loaïi &lt;0,5MVA coù ñieàu chænh döôùi taûi</v>
          </cell>
          <cell r="E40" t="str">
            <v>maùy</v>
          </cell>
          <cell r="F40">
            <v>23068</v>
          </cell>
          <cell r="G40">
            <v>172478.4</v>
          </cell>
          <cell r="H40">
            <v>103514.4</v>
          </cell>
        </row>
        <row r="41">
          <cell r="C41" t="str">
            <v>01.2220</v>
          </cell>
          <cell r="D41" t="str">
            <v>Maùy bieán aùp 3-15kV</v>
          </cell>
          <cell r="E41">
            <v>5000000</v>
          </cell>
          <cell r="F41">
            <v>74658</v>
          </cell>
          <cell r="G41">
            <v>74078</v>
          </cell>
          <cell r="H41">
            <v>110475</v>
          </cell>
        </row>
        <row r="42">
          <cell r="C42" t="str">
            <v>01.2221</v>
          </cell>
          <cell r="D42" t="str">
            <v>Maùy bieán aùp 3 pha loaïi &lt;1MVA</v>
          </cell>
          <cell r="E42" t="str">
            <v>maùy</v>
          </cell>
          <cell r="F42">
            <v>20638</v>
          </cell>
          <cell r="G42">
            <v>127762</v>
          </cell>
          <cell r="H42">
            <v>75174</v>
          </cell>
        </row>
        <row r="43">
          <cell r="C43" t="str">
            <v>01.2222</v>
          </cell>
          <cell r="D43" t="str">
            <v>Maùy bieán aùp 3 pha loaïi &gt;1MVA</v>
          </cell>
          <cell r="E43" t="str">
            <v>maùy</v>
          </cell>
          <cell r="F43">
            <v>22932</v>
          </cell>
          <cell r="G43">
            <v>141958</v>
          </cell>
          <cell r="H43">
            <v>83526</v>
          </cell>
        </row>
        <row r="44">
          <cell r="C44" t="str">
            <v>01.2223</v>
          </cell>
          <cell r="D44" t="str">
            <v>Maùy bieán aùp 3 pha loaïi &lt;0,5MVA</v>
          </cell>
          <cell r="E44" t="str">
            <v>maùy</v>
          </cell>
          <cell r="F44">
            <v>18575</v>
          </cell>
          <cell r="G44">
            <v>114986</v>
          </cell>
          <cell r="H44">
            <v>67656</v>
          </cell>
        </row>
        <row r="45">
          <cell r="C45" t="str">
            <v>01.3000</v>
          </cell>
          <cell r="D45" t="str">
            <v>Maùy bieán ñieän aùp</v>
          </cell>
          <cell r="E45">
            <v>4000</v>
          </cell>
          <cell r="F45">
            <v>137785</v>
          </cell>
          <cell r="G45">
            <v>136535</v>
          </cell>
          <cell r="H45">
            <v>214813</v>
          </cell>
        </row>
        <row r="46">
          <cell r="C46" t="str">
            <v>01.3100</v>
          </cell>
          <cell r="D46" t="str">
            <v>Bieán ñieän aùp 1 pha, phaân aùp baèng tuï ñieän, ñieän aùp 66-500KV</v>
          </cell>
          <cell r="E46">
            <v>2500</v>
          </cell>
          <cell r="F46">
            <v>156670</v>
          </cell>
          <cell r="G46">
            <v>155145</v>
          </cell>
          <cell r="H46">
            <v>260845</v>
          </cell>
        </row>
        <row r="47">
          <cell r="C47" t="str">
            <v>01.3101</v>
          </cell>
          <cell r="D47" t="str">
            <v>Maùy bieán ñieän aùp 1 pha, phaân aùp baèng tuï ñieän, ñieän aùp 66-110KV</v>
          </cell>
          <cell r="E47" t="str">
            <v>maùy</v>
          </cell>
          <cell r="F47">
            <v>7392</v>
          </cell>
          <cell r="G47">
            <v>127762</v>
          </cell>
          <cell r="H47">
            <v>224836</v>
          </cell>
        </row>
        <row r="48">
          <cell r="C48" t="str">
            <v>01.3102</v>
          </cell>
          <cell r="D48" t="str">
            <v>Maùy bieán ñieän aùp 1 pha, phaân aùp baèng tuï ñieän, ñieän aùp 220KV</v>
          </cell>
          <cell r="E48" t="str">
            <v>maùy</v>
          </cell>
          <cell r="F48">
            <v>8870</v>
          </cell>
          <cell r="G48">
            <v>159702</v>
          </cell>
          <cell r="H48">
            <v>249817</v>
          </cell>
        </row>
        <row r="49">
          <cell r="C49" t="str">
            <v>01.3103</v>
          </cell>
          <cell r="D49" t="str">
            <v>Maùy bieán ñieän aùp 1 pha, phaân aùp baèng tuï ñieän, ñieän aùp 500KV</v>
          </cell>
          <cell r="E49" t="str">
            <v>maùy</v>
          </cell>
          <cell r="F49">
            <v>10644</v>
          </cell>
          <cell r="G49">
            <v>199628</v>
          </cell>
          <cell r="H49">
            <v>277575</v>
          </cell>
        </row>
        <row r="50">
          <cell r="C50" t="str">
            <v>01.3200</v>
          </cell>
          <cell r="D50" t="str">
            <v>Bieán ñieän aùp caûm öùng 1 pha, ñieän aùp 66-500KV</v>
          </cell>
          <cell r="E50">
            <v>10500</v>
          </cell>
          <cell r="F50">
            <v>4669</v>
          </cell>
          <cell r="G50">
            <v>4669</v>
          </cell>
          <cell r="H50">
            <v>52322</v>
          </cell>
        </row>
        <row r="51">
          <cell r="C51" t="str">
            <v>01.3201</v>
          </cell>
          <cell r="D51" t="str">
            <v>Bieán ñieän aùp caûm öùng 1 pha, ñieän aùp 66-110KV</v>
          </cell>
          <cell r="E51" t="str">
            <v>maùy</v>
          </cell>
          <cell r="F51">
            <v>7392</v>
          </cell>
          <cell r="G51">
            <v>127762</v>
          </cell>
          <cell r="H51">
            <v>97258</v>
          </cell>
        </row>
        <row r="52">
          <cell r="C52" t="str">
            <v>01.3202</v>
          </cell>
          <cell r="D52" t="str">
            <v>Bieán ñieän aùp caûm öùng 1 pha, ñieän aùp 220KV</v>
          </cell>
          <cell r="E52" t="str">
            <v>maùy</v>
          </cell>
          <cell r="F52">
            <v>8870</v>
          </cell>
          <cell r="G52">
            <v>159702</v>
          </cell>
          <cell r="H52">
            <v>108064</v>
          </cell>
        </row>
        <row r="53">
          <cell r="C53" t="str">
            <v>01.3203</v>
          </cell>
          <cell r="D53" t="str">
            <v>Bieán ñieän aùp caûm öùng 1 pha, ñieän aùp 500KV</v>
          </cell>
          <cell r="E53" t="str">
            <v>maùy</v>
          </cell>
          <cell r="F53">
            <v>10644</v>
          </cell>
          <cell r="G53">
            <v>199628</v>
          </cell>
          <cell r="H53">
            <v>120072</v>
          </cell>
        </row>
        <row r="54">
          <cell r="C54" t="str">
            <v>01.3300</v>
          </cell>
          <cell r="D54" t="str">
            <v>Bieán ñieän aùp caûm öùng, ñieän aùp 3-35KV - ngoaøi trôøi</v>
          </cell>
          <cell r="E54">
            <v>10500</v>
          </cell>
          <cell r="F54">
            <v>22642</v>
          </cell>
          <cell r="G54">
            <v>22997</v>
          </cell>
          <cell r="H54">
            <v>46031</v>
          </cell>
        </row>
        <row r="55">
          <cell r="C55" t="str">
            <v>01.3301</v>
          </cell>
          <cell r="D55" t="str">
            <v>Bieán ñieän aùp caûm öùng 1 pha, ñieän aùp 22-35KV ngoaøi trôøi</v>
          </cell>
          <cell r="E55" t="str">
            <v>maùy</v>
          </cell>
          <cell r="F55">
            <v>5913</v>
          </cell>
          <cell r="G55">
            <v>79851</v>
          </cell>
          <cell r="H55">
            <v>97258</v>
          </cell>
        </row>
        <row r="56">
          <cell r="C56" t="str">
            <v>01.3302</v>
          </cell>
          <cell r="D56" t="str">
            <v>Bieán ñieän aùp caûm öùng 3 pha, ñieän aùp 22-35KV ngoaøi trôøi</v>
          </cell>
          <cell r="E56" t="str">
            <v>maùy</v>
          </cell>
          <cell r="F56">
            <v>8574</v>
          </cell>
          <cell r="G56">
            <v>119777</v>
          </cell>
          <cell r="H56">
            <v>108064</v>
          </cell>
        </row>
        <row r="57">
          <cell r="C57" t="str">
            <v>01.3303</v>
          </cell>
          <cell r="D57" t="str">
            <v>Bieán ñieän aùp caûm öùng 1 pha, ñieän aùp 3-15KV ngoaøi trôøi</v>
          </cell>
          <cell r="E57" t="str">
            <v>maùy</v>
          </cell>
          <cell r="F57">
            <v>4731</v>
          </cell>
          <cell r="G57">
            <v>71866</v>
          </cell>
          <cell r="H57">
            <v>87532</v>
          </cell>
        </row>
        <row r="58">
          <cell r="C58" t="str">
            <v>01.3304</v>
          </cell>
          <cell r="D58" t="str">
            <v>Bieán ñieän aùp caûm öùng 3 pha, ñieän aùp 3-15KV ngoaøi trôøi</v>
          </cell>
          <cell r="E58" t="str">
            <v>maùy</v>
          </cell>
          <cell r="F58">
            <v>7716</v>
          </cell>
          <cell r="G58">
            <v>107799</v>
          </cell>
          <cell r="H58">
            <v>100662</v>
          </cell>
        </row>
        <row r="59">
          <cell r="C59" t="str">
            <v>01.3300</v>
          </cell>
          <cell r="D59" t="str">
            <v>Bieán ñieän aùp caûm öùng, ñieän aùp 3-35KV - trong nhaø, tuû hôïp boä - DGNC x 0,8</v>
          </cell>
          <cell r="E59">
            <v>1250000</v>
          </cell>
          <cell r="F59">
            <v>22642</v>
          </cell>
          <cell r="G59">
            <v>40138</v>
          </cell>
          <cell r="H59">
            <v>146687</v>
          </cell>
        </row>
        <row r="60">
          <cell r="C60" t="str">
            <v>01.3301</v>
          </cell>
          <cell r="D60" t="str">
            <v>Bieán ñieän aùp caûm öùng 1 pha, ñieän aùp 22-35KV trong nhaø</v>
          </cell>
          <cell r="E60" t="str">
            <v>maùy</v>
          </cell>
          <cell r="F60">
            <v>5913</v>
          </cell>
          <cell r="G60">
            <v>63880.800000000003</v>
          </cell>
          <cell r="H60">
            <v>97258</v>
          </cell>
        </row>
        <row r="61">
          <cell r="C61" t="str">
            <v>01.3302</v>
          </cell>
          <cell r="D61" t="str">
            <v>Bieán ñieän aùp caûm öùng 3 pha, ñieän aùp 22-35KV trong nhaø</v>
          </cell>
          <cell r="E61" t="str">
            <v>maùy</v>
          </cell>
          <cell r="F61">
            <v>8574</v>
          </cell>
          <cell r="G61">
            <v>95821.6</v>
          </cell>
          <cell r="H61">
            <v>108064</v>
          </cell>
        </row>
        <row r="62">
          <cell r="C62" t="str">
            <v>01.3303</v>
          </cell>
          <cell r="D62" t="str">
            <v>Bieán ñieän aùp caûm öùng 1 pha, ñieän aùp 3-15KV trong nhaø</v>
          </cell>
          <cell r="E62" t="str">
            <v>maùy</v>
          </cell>
          <cell r="F62">
            <v>4731</v>
          </cell>
          <cell r="G62">
            <v>57492.800000000003</v>
          </cell>
          <cell r="H62">
            <v>87532</v>
          </cell>
        </row>
        <row r="63">
          <cell r="C63" t="str">
            <v>01.3304</v>
          </cell>
          <cell r="D63" t="str">
            <v>Bieán ñieän aùp caûm öùng 3 pha, ñieän aùp 3-15KV trong nhaø</v>
          </cell>
          <cell r="E63" t="str">
            <v>maùy</v>
          </cell>
          <cell r="F63">
            <v>7716</v>
          </cell>
          <cell r="G63">
            <v>86239.200000000012</v>
          </cell>
          <cell r="H63">
            <v>100662</v>
          </cell>
        </row>
        <row r="64">
          <cell r="C64" t="str">
            <v>01.4000</v>
          </cell>
          <cell r="D64" t="str">
            <v>Bieán doøng ñieän</v>
          </cell>
          <cell r="E64">
            <v>150000</v>
          </cell>
          <cell r="F64">
            <v>176163</v>
          </cell>
          <cell r="G64">
            <v>175561</v>
          </cell>
          <cell r="H64">
            <v>502346</v>
          </cell>
        </row>
        <row r="65">
          <cell r="C65" t="str">
            <v>01.4100</v>
          </cell>
          <cell r="D65" t="str">
            <v>Bieán doøng ñieän, ñieän aùp 22-500kV</v>
          </cell>
          <cell r="E65">
            <v>1000000</v>
          </cell>
          <cell r="F65">
            <v>118358</v>
          </cell>
          <cell r="G65">
            <v>117024</v>
          </cell>
          <cell r="H65">
            <v>241870</v>
          </cell>
        </row>
        <row r="66">
          <cell r="C66" t="str">
            <v>01.4101</v>
          </cell>
          <cell r="D66" t="str">
            <v>Bieán doøng ñieän, ñieän aùp 22-35kV</v>
          </cell>
          <cell r="E66" t="str">
            <v>maùy</v>
          </cell>
          <cell r="F66">
            <v>6900</v>
          </cell>
          <cell r="G66">
            <v>79851</v>
          </cell>
          <cell r="H66">
            <v>103227</v>
          </cell>
        </row>
        <row r="67">
          <cell r="C67" t="str">
            <v>01.4102</v>
          </cell>
          <cell r="D67" t="str">
            <v>Bieán doøng ñieän, ñieän aùp 66-110kV</v>
          </cell>
          <cell r="E67" t="str">
            <v>maùy</v>
          </cell>
          <cell r="F67">
            <v>8625</v>
          </cell>
          <cell r="G67">
            <v>88723</v>
          </cell>
          <cell r="H67">
            <v>154089</v>
          </cell>
        </row>
        <row r="68">
          <cell r="C68" t="str">
            <v>01.4103</v>
          </cell>
          <cell r="D68" t="str">
            <v>Bieán doøng ñieän, ñieän aùp 220kV</v>
          </cell>
          <cell r="E68" t="str">
            <v>maùy</v>
          </cell>
          <cell r="F68">
            <v>10781</v>
          </cell>
          <cell r="G68">
            <v>133085</v>
          </cell>
          <cell r="H68">
            <v>219148</v>
          </cell>
        </row>
        <row r="69">
          <cell r="C69" t="str">
            <v>01.4104</v>
          </cell>
          <cell r="D69" t="str">
            <v>Bieán doøng ñieän, ñieän aùp 500kV</v>
          </cell>
          <cell r="E69" t="str">
            <v>maùy</v>
          </cell>
          <cell r="F69">
            <v>13477</v>
          </cell>
          <cell r="G69">
            <v>199628</v>
          </cell>
          <cell r="H69">
            <v>243497</v>
          </cell>
        </row>
        <row r="70">
          <cell r="C70" t="str">
            <v>01.4200</v>
          </cell>
          <cell r="D70" t="str">
            <v>Bieán doøng ñieän, ñieän aùp &lt;1kV; 3-15kV; caùc ñaàu ra</v>
          </cell>
          <cell r="E70">
            <v>20000</v>
          </cell>
        </row>
        <row r="71">
          <cell r="C71" t="str">
            <v>01.4201</v>
          </cell>
          <cell r="D71" t="str">
            <v>Bieán doøng ñieän 3-15kV</v>
          </cell>
          <cell r="E71" t="str">
            <v>caùi</v>
          </cell>
          <cell r="F71">
            <v>5520</v>
          </cell>
          <cell r="G71">
            <v>63881</v>
          </cell>
          <cell r="H71">
            <v>45461</v>
          </cell>
        </row>
        <row r="72">
          <cell r="C72" t="str">
            <v>01.4202</v>
          </cell>
          <cell r="D72" t="str">
            <v>Bieán doøng ñieän &lt;1kV</v>
          </cell>
          <cell r="E72" t="str">
            <v>caùi</v>
          </cell>
          <cell r="F72">
            <v>2111</v>
          </cell>
          <cell r="G72">
            <v>31940</v>
          </cell>
          <cell r="H72">
            <v>11656</v>
          </cell>
        </row>
        <row r="73">
          <cell r="C73" t="str">
            <v>01.4203</v>
          </cell>
          <cell r="D73" t="str">
            <v>Bieán doøng caùc ñaàu ra</v>
          </cell>
          <cell r="E73" t="str">
            <v>pha</v>
          </cell>
          <cell r="F73">
            <v>3167</v>
          </cell>
          <cell r="G73">
            <v>47911</v>
          </cell>
          <cell r="H73">
            <v>21679</v>
          </cell>
        </row>
        <row r="74">
          <cell r="C74" t="str">
            <v>Laép DCL &lt;=110kV 1p ngoaøi trôøi  1 ñaàu tieát ñaát</v>
          </cell>
          <cell r="D74" t="str">
            <v>Bieán doøng ñieän, ñieän aùp &lt;1kV; 3-15kV; caùc ñaàu ra (trong thieát bò hôïp boä) Ñôn giaù x 0,5</v>
          </cell>
          <cell r="E74">
            <v>1300000</v>
          </cell>
          <cell r="F74">
            <v>28911</v>
          </cell>
          <cell r="G74">
            <v>28105</v>
          </cell>
          <cell r="H74">
            <v>110956</v>
          </cell>
        </row>
        <row r="75">
          <cell r="C75" t="str">
            <v>01.4201</v>
          </cell>
          <cell r="D75" t="str">
            <v>Bieán doøng ñieän 3-15kV</v>
          </cell>
          <cell r="E75" t="str">
            <v>caùi</v>
          </cell>
          <cell r="F75">
            <v>2760</v>
          </cell>
          <cell r="G75">
            <v>31940.5</v>
          </cell>
          <cell r="H75">
            <v>22730.5</v>
          </cell>
        </row>
        <row r="76">
          <cell r="C76" t="str">
            <v>01.4202</v>
          </cell>
          <cell r="D76" t="str">
            <v>Bieán doøng ñieän &lt;1kV</v>
          </cell>
          <cell r="E76" t="str">
            <v>caùi</v>
          </cell>
          <cell r="F76">
            <v>1055.5</v>
          </cell>
          <cell r="G76">
            <v>15970</v>
          </cell>
          <cell r="H76">
            <v>5828</v>
          </cell>
        </row>
        <row r="77">
          <cell r="C77" t="str">
            <v>01.4203</v>
          </cell>
          <cell r="D77" t="str">
            <v>Bieán doøng caùc ñaàu ra</v>
          </cell>
          <cell r="E77" t="str">
            <v>pha</v>
          </cell>
          <cell r="F77">
            <v>1583.5</v>
          </cell>
          <cell r="G77">
            <v>23955.5</v>
          </cell>
          <cell r="H77">
            <v>10839.5</v>
          </cell>
        </row>
        <row r="78">
          <cell r="C78" t="str">
            <v>01.5000</v>
          </cell>
          <cell r="D78" t="str">
            <v>Khaùng ñieän</v>
          </cell>
          <cell r="E78">
            <v>166000</v>
          </cell>
          <cell r="F78">
            <v>19082</v>
          </cell>
          <cell r="G78">
            <v>18478</v>
          </cell>
          <cell r="H78">
            <v>86938</v>
          </cell>
        </row>
        <row r="79">
          <cell r="C79" t="str">
            <v>01.5100</v>
          </cell>
          <cell r="D79" t="str">
            <v>Khaùng ñieän daàu; maùy taïo trung tính - 1 pha</v>
          </cell>
          <cell r="E79">
            <v>1169500</v>
          </cell>
          <cell r="F79">
            <v>16822</v>
          </cell>
          <cell r="G79">
            <v>15978</v>
          </cell>
          <cell r="H79">
            <v>71039</v>
          </cell>
        </row>
        <row r="80">
          <cell r="C80" t="str">
            <v>01.5101</v>
          </cell>
          <cell r="D80" t="str">
            <v>Khaùng ñieän daàu 1 pha 500kV</v>
          </cell>
          <cell r="E80" t="str">
            <v>maùy</v>
          </cell>
          <cell r="F80">
            <v>28862</v>
          </cell>
          <cell r="G80">
            <v>544984</v>
          </cell>
          <cell r="H80">
            <v>753162</v>
          </cell>
        </row>
        <row r="81">
          <cell r="C81" t="str">
            <v>01.5102</v>
          </cell>
          <cell r="D81" t="str">
            <v>Khaùng ñieän daàu &lt;=35kV; 1 pha</v>
          </cell>
          <cell r="E81" t="str">
            <v>maùy</v>
          </cell>
          <cell r="F81">
            <v>9621</v>
          </cell>
          <cell r="G81">
            <v>136246</v>
          </cell>
          <cell r="H81">
            <v>251054</v>
          </cell>
        </row>
        <row r="82">
          <cell r="C82" t="str">
            <v>01.5103</v>
          </cell>
          <cell r="D82" t="str">
            <v>Maùy taïo trung tính 1 pha</v>
          </cell>
          <cell r="E82" t="str">
            <v>maùy</v>
          </cell>
          <cell r="F82">
            <v>12507</v>
          </cell>
          <cell r="G82">
            <v>170308</v>
          </cell>
          <cell r="H82">
            <v>326370</v>
          </cell>
        </row>
        <row r="83">
          <cell r="C83" t="str">
            <v>01.5100</v>
          </cell>
          <cell r="D83" t="str">
            <v>Khaùng ñieän daàu; maùy taïo trung tính - 3 pha (baèng 1 pha x 1,2)</v>
          </cell>
          <cell r="E83">
            <v>21000000</v>
          </cell>
          <cell r="F83">
            <v>79116</v>
          </cell>
          <cell r="G83">
            <v>80156</v>
          </cell>
          <cell r="H83">
            <v>221912</v>
          </cell>
        </row>
        <row r="84">
          <cell r="C84" t="str">
            <v>01.5101</v>
          </cell>
          <cell r="D84" t="str">
            <v>Khaùng ñieän daàu 3 pha 500kV</v>
          </cell>
          <cell r="E84" t="str">
            <v>maùy</v>
          </cell>
          <cell r="F84">
            <v>34634.400000000001</v>
          </cell>
          <cell r="G84">
            <v>653980.79999999993</v>
          </cell>
          <cell r="H84">
            <v>903794.4</v>
          </cell>
        </row>
        <row r="85">
          <cell r="C85" t="str">
            <v>01.5102</v>
          </cell>
          <cell r="D85" t="str">
            <v>Khaùng ñieän daàu &lt;=35kV; 3 pha</v>
          </cell>
          <cell r="E85" t="str">
            <v>maùy</v>
          </cell>
          <cell r="F85">
            <v>11545.199999999999</v>
          </cell>
          <cell r="G85">
            <v>163495.19999999998</v>
          </cell>
          <cell r="H85">
            <v>301264.8</v>
          </cell>
        </row>
        <row r="86">
          <cell r="C86" t="str">
            <v>01.5103</v>
          </cell>
          <cell r="D86" t="str">
            <v>Maùy taïo trung tính 3 pha</v>
          </cell>
          <cell r="E86" t="str">
            <v>maùy</v>
          </cell>
          <cell r="F86">
            <v>15008.4</v>
          </cell>
          <cell r="G86">
            <v>204369.6</v>
          </cell>
          <cell r="H86">
            <v>391644</v>
          </cell>
        </row>
        <row r="87">
          <cell r="C87" t="str">
            <v>01.5200</v>
          </cell>
          <cell r="D87" t="str">
            <v>Khaùng ñieän khoâ vaø cuoän caûn cao taàn caùc caáp ñieän aùp</v>
          </cell>
          <cell r="E87">
            <v>7674</v>
          </cell>
          <cell r="F87">
            <v>51280</v>
          </cell>
          <cell r="G87">
            <v>52419</v>
          </cell>
          <cell r="H87">
            <v>171170</v>
          </cell>
        </row>
        <row r="88">
          <cell r="C88" t="str">
            <v>01.5201</v>
          </cell>
          <cell r="D88" t="str">
            <v>Khaùng ñieän khoâ</v>
          </cell>
          <cell r="E88" t="str">
            <v>maùy</v>
          </cell>
          <cell r="F88">
            <v>3884</v>
          </cell>
          <cell r="G88">
            <v>45415</v>
          </cell>
          <cell r="H88">
            <v>49225</v>
          </cell>
        </row>
        <row r="89">
          <cell r="C89" t="str">
            <v>01.5202</v>
          </cell>
          <cell r="D89" t="str">
            <v>Cuoän caûn cao taàn (khoâng bao goàm choáng seùt van)</v>
          </cell>
          <cell r="E89" t="str">
            <v>maùy</v>
          </cell>
          <cell r="F89">
            <v>2590</v>
          </cell>
          <cell r="G89">
            <v>30277</v>
          </cell>
          <cell r="H89">
            <v>14778</v>
          </cell>
        </row>
        <row r="90">
          <cell r="C90" t="str">
            <v>02.0000</v>
          </cell>
          <cell r="D90" t="str">
            <v>THÍ NGHIEÄM HIEÄU CHÆNH KHÍ CUÏ ÑIEÄN, TRANG BÒ ÑIEÄN</v>
          </cell>
          <cell r="E90">
            <v>800</v>
          </cell>
          <cell r="F90">
            <v>200</v>
          </cell>
          <cell r="G90">
            <v>44811</v>
          </cell>
          <cell r="H90">
            <v>92520</v>
          </cell>
        </row>
        <row r="91">
          <cell r="C91" t="str">
            <v>02.1000</v>
          </cell>
          <cell r="D91" t="str">
            <v>Maùy ngaét</v>
          </cell>
          <cell r="E91">
            <v>2000</v>
          </cell>
          <cell r="F91">
            <v>200</v>
          </cell>
          <cell r="G91">
            <v>44811</v>
          </cell>
          <cell r="H91">
            <v>172523</v>
          </cell>
        </row>
        <row r="92">
          <cell r="C92" t="str">
            <v>02.1100</v>
          </cell>
          <cell r="D92" t="str">
            <v>Maùy ngaét SF6</v>
          </cell>
          <cell r="E92">
            <v>5200</v>
          </cell>
          <cell r="F92">
            <v>0</v>
          </cell>
          <cell r="G92">
            <v>44811</v>
          </cell>
          <cell r="H92">
            <v>205336</v>
          </cell>
        </row>
        <row r="93">
          <cell r="C93" t="str">
            <v>02.1101</v>
          </cell>
          <cell r="D93" t="str">
            <v>Maùy ngaét SF6 ñieän aùp 500kV - 3 pha</v>
          </cell>
          <cell r="E93" t="str">
            <v>boä</v>
          </cell>
          <cell r="F93">
            <v>40809</v>
          </cell>
          <cell r="G93">
            <v>665426</v>
          </cell>
          <cell r="H93">
            <v>421344</v>
          </cell>
        </row>
        <row r="94">
          <cell r="C94" t="str">
            <v>02.1102</v>
          </cell>
          <cell r="D94" t="str">
            <v>Maùy ngaét SF6 ñieän aùp 220kV - 3 pha</v>
          </cell>
          <cell r="E94" t="str">
            <v>boä</v>
          </cell>
          <cell r="F94">
            <v>20124</v>
          </cell>
          <cell r="G94">
            <v>465798</v>
          </cell>
          <cell r="H94">
            <v>294940</v>
          </cell>
        </row>
        <row r="95">
          <cell r="C95" t="str">
            <v>02.1103</v>
          </cell>
          <cell r="D95" t="str">
            <v>Maùy ngaét SF6 ñieän aùp 66-110kV - 3 pha</v>
          </cell>
          <cell r="E95" t="str">
            <v>boä</v>
          </cell>
          <cell r="F95">
            <v>19996</v>
          </cell>
          <cell r="G95">
            <v>326059</v>
          </cell>
          <cell r="H95">
            <v>206458</v>
          </cell>
        </row>
        <row r="96">
          <cell r="C96" t="str">
            <v>02.1104</v>
          </cell>
          <cell r="D96" t="str">
            <v>Maùy ngaét SF6 ñieän aùp &lt;=35kV - 3 pha</v>
          </cell>
          <cell r="E96" t="str">
            <v>boä</v>
          </cell>
          <cell r="F96">
            <v>13997</v>
          </cell>
          <cell r="G96">
            <v>228241</v>
          </cell>
          <cell r="H96">
            <v>144521</v>
          </cell>
        </row>
        <row r="97">
          <cell r="C97" t="str">
            <v>02.1200</v>
          </cell>
          <cell r="D97" t="str">
            <v>Maùy ngaét daàu</v>
          </cell>
          <cell r="E97">
            <v>5000</v>
          </cell>
          <cell r="F97">
            <v>10780</v>
          </cell>
          <cell r="G97">
            <v>10780</v>
          </cell>
          <cell r="H97">
            <v>21481</v>
          </cell>
        </row>
        <row r="98">
          <cell r="C98" t="str">
            <v>02.1201</v>
          </cell>
          <cell r="D98" t="str">
            <v>Maùy ngaét daàu ñieän aùp 220kV - 3 pha</v>
          </cell>
          <cell r="E98" t="str">
            <v>boä</v>
          </cell>
          <cell r="F98">
            <v>32921</v>
          </cell>
          <cell r="G98">
            <v>499070</v>
          </cell>
          <cell r="H98">
            <v>593968</v>
          </cell>
        </row>
        <row r="99">
          <cell r="C99" t="str">
            <v>02.1202</v>
          </cell>
          <cell r="D99" t="str">
            <v>Maùy ngaét daàu ñieän aùp 66-110kV - 3 pha</v>
          </cell>
          <cell r="E99" t="str">
            <v>boä</v>
          </cell>
          <cell r="F99">
            <v>23045</v>
          </cell>
          <cell r="G99">
            <v>349349</v>
          </cell>
          <cell r="H99">
            <v>415778</v>
          </cell>
        </row>
        <row r="100">
          <cell r="C100" t="str">
            <v>02.1203</v>
          </cell>
          <cell r="D100" t="str">
            <v>Maùy ngaét daàu ñieän aùp &lt;=35kV - 3 pha</v>
          </cell>
          <cell r="E100" t="str">
            <v>boä</v>
          </cell>
          <cell r="F100">
            <v>16131</v>
          </cell>
          <cell r="G100">
            <v>244544</v>
          </cell>
          <cell r="H100">
            <v>291044</v>
          </cell>
        </row>
        <row r="101">
          <cell r="C101" t="str">
            <v>02.1300</v>
          </cell>
          <cell r="D101" t="str">
            <v>Maùy ngaét khoâng khí</v>
          </cell>
          <cell r="E101">
            <v>11000</v>
          </cell>
          <cell r="F101">
            <v>8113.333333333333</v>
          </cell>
          <cell r="G101">
            <v>8593.3333333333339</v>
          </cell>
          <cell r="H101">
            <v>12275</v>
          </cell>
        </row>
        <row r="102">
          <cell r="C102" t="str">
            <v>02.1301</v>
          </cell>
          <cell r="D102" t="str">
            <v>Maùy ngaét khoâng khí ñieän aùp 220kV 3 pha</v>
          </cell>
          <cell r="E102" t="str">
            <v>boä</v>
          </cell>
          <cell r="F102">
            <v>42849</v>
          </cell>
          <cell r="G102">
            <v>698697</v>
          </cell>
          <cell r="H102">
            <v>353929</v>
          </cell>
        </row>
        <row r="103">
          <cell r="C103" t="str">
            <v>02.1302</v>
          </cell>
          <cell r="D103" t="str">
            <v>Maùy ngaét khoâng khí ñieän aùp 66-110kV 3 pha</v>
          </cell>
          <cell r="E103" t="str">
            <v>boä</v>
          </cell>
          <cell r="F103">
            <v>29995</v>
          </cell>
          <cell r="G103">
            <v>489088</v>
          </cell>
          <cell r="H103">
            <v>247750</v>
          </cell>
        </row>
        <row r="104">
          <cell r="C104" t="str">
            <v>02.1303</v>
          </cell>
          <cell r="D104" t="str">
            <v>Maùy ngaét khoâng khí ñieän aùp &lt;=35kV - 3 pha</v>
          </cell>
          <cell r="E104" t="str">
            <v>boä</v>
          </cell>
          <cell r="F104">
            <v>20996</v>
          </cell>
          <cell r="G104">
            <v>342362</v>
          </cell>
          <cell r="H104">
            <v>173425</v>
          </cell>
        </row>
        <row r="105">
          <cell r="C105" t="str">
            <v>02.1400</v>
          </cell>
          <cell r="D105" t="str">
            <v>Maùy ngaét chaân khoâng</v>
          </cell>
          <cell r="E105">
            <v>0</v>
          </cell>
          <cell r="F105">
            <v>525000</v>
          </cell>
          <cell r="G105">
            <v>25782</v>
          </cell>
          <cell r="H105">
            <v>38360</v>
          </cell>
        </row>
        <row r="106">
          <cell r="C106" t="str">
            <v>02.1201</v>
          </cell>
          <cell r="D106" t="str">
            <v>Maùy ngaét chaân khoâng ñieän aùp &lt;=35kV - 3 pha</v>
          </cell>
          <cell r="E106" t="str">
            <v>boä</v>
          </cell>
          <cell r="F106">
            <v>9798</v>
          </cell>
          <cell r="G106">
            <v>159769</v>
          </cell>
          <cell r="H106">
            <v>110600</v>
          </cell>
        </row>
        <row r="107">
          <cell r="C107" t="str">
            <v>02.2000</v>
          </cell>
          <cell r="D107" t="str">
            <v>DAO CAÙCH LY</v>
          </cell>
          <cell r="E107">
            <v>10000</v>
          </cell>
          <cell r="F107">
            <v>500</v>
          </cell>
        </row>
        <row r="108">
          <cell r="C108" t="str">
            <v>02.2100</v>
          </cell>
          <cell r="D108" t="str">
            <v>Dao caùch ly thao taùc baèng ñieän (3 pha khoâng dao tieáp ñaát)</v>
          </cell>
          <cell r="E108">
            <v>3875</v>
          </cell>
          <cell r="F108">
            <v>692.3</v>
          </cell>
          <cell r="G108">
            <v>692.3</v>
          </cell>
          <cell r="H108">
            <v>1826.4</v>
          </cell>
        </row>
        <row r="109">
          <cell r="C109" t="str">
            <v>02.2101</v>
          </cell>
          <cell r="D109" t="str">
            <v>Dao caùch ly thao taùc baèng ñieän, ñieän aùp 500kV - 3 pha</v>
          </cell>
          <cell r="E109" t="str">
            <v>boä</v>
          </cell>
          <cell r="F109">
            <v>9290</v>
          </cell>
          <cell r="G109">
            <v>199628</v>
          </cell>
          <cell r="H109">
            <v>85849</v>
          </cell>
        </row>
        <row r="110">
          <cell r="C110" t="str">
            <v>02.2102</v>
          </cell>
          <cell r="D110" t="str">
            <v>Dao caùch ly thao taùc baèng ñieän, ñieän aùp 220kV - 3 pha</v>
          </cell>
          <cell r="E110" t="str">
            <v>boä</v>
          </cell>
          <cell r="F110">
            <v>7432</v>
          </cell>
          <cell r="G110">
            <v>159702</v>
          </cell>
          <cell r="H110">
            <v>77264</v>
          </cell>
        </row>
        <row r="111">
          <cell r="C111" t="str">
            <v>02.2103</v>
          </cell>
          <cell r="D111" t="str">
            <v>Dao caùch ly thao taùc baèng ñieän, ñieän aùp 66-110kV - 3 pha</v>
          </cell>
          <cell r="E111" t="str">
            <v>boä</v>
          </cell>
          <cell r="F111">
            <v>5946</v>
          </cell>
          <cell r="G111">
            <v>127762</v>
          </cell>
          <cell r="H111">
            <v>69538</v>
          </cell>
        </row>
        <row r="112">
          <cell r="C112" t="str">
            <v>02.2104</v>
          </cell>
          <cell r="D112" t="str">
            <v>Dao caùch ly thao taùc baèng ñieän, ñieän aùp &lt;=35kV - 3 pha</v>
          </cell>
          <cell r="E112" t="str">
            <v>boä</v>
          </cell>
          <cell r="F112">
            <v>4756</v>
          </cell>
          <cell r="G112">
            <v>102209</v>
          </cell>
          <cell r="H112">
            <v>62584</v>
          </cell>
        </row>
        <row r="113">
          <cell r="C113" t="str">
            <v>02.2100</v>
          </cell>
          <cell r="D113" t="str">
            <v>Dao caùch ly thao taùc baèng ñieän (3 pha - tieáp ñaát 1 phía) ÑG x 1,1</v>
          </cell>
          <cell r="E113">
            <v>140000</v>
          </cell>
          <cell r="F113">
            <v>6055</v>
          </cell>
          <cell r="G113">
            <v>6872</v>
          </cell>
          <cell r="H113">
            <v>34524</v>
          </cell>
        </row>
        <row r="114">
          <cell r="C114" t="str">
            <v>02.2101</v>
          </cell>
          <cell r="D114" t="str">
            <v>Dao caùch ly thao taùc baèng ñieän, ñieän aùp 500kV - 3 pha - 1 tieáp ñaát</v>
          </cell>
          <cell r="E114" t="str">
            <v>boä</v>
          </cell>
          <cell r="F114">
            <v>10219</v>
          </cell>
          <cell r="G114">
            <v>219590.80000000002</v>
          </cell>
          <cell r="H114">
            <v>94433.900000000009</v>
          </cell>
        </row>
        <row r="115">
          <cell r="C115" t="str">
            <v>02.2102</v>
          </cell>
          <cell r="D115" t="str">
            <v>Dao caùch ly thao taùc baèng ñieän, ñieän aùp 220kV - 3 pha - 1 tieáp ñaát</v>
          </cell>
          <cell r="E115" t="str">
            <v>boä</v>
          </cell>
          <cell r="F115">
            <v>8175.2000000000007</v>
          </cell>
          <cell r="G115">
            <v>175672.2</v>
          </cell>
          <cell r="H115">
            <v>84990.400000000009</v>
          </cell>
        </row>
        <row r="116">
          <cell r="C116" t="str">
            <v>02.2103</v>
          </cell>
          <cell r="D116" t="str">
            <v>Dao caùch ly thao taùc baèng ñieän, ñieän aùp 66-110kV - 3 pha - 1 tieáp ñaát</v>
          </cell>
          <cell r="E116" t="str">
            <v>boä</v>
          </cell>
          <cell r="F116">
            <v>6540.6</v>
          </cell>
          <cell r="G116">
            <v>140538.20000000001</v>
          </cell>
          <cell r="H116">
            <v>76491.8</v>
          </cell>
        </row>
        <row r="117">
          <cell r="C117" t="str">
            <v>02.2104</v>
          </cell>
          <cell r="D117" t="str">
            <v>Dao caùch ly thao taùc baèng ñieän, ñieän aùp &lt;=35kV - 3 pha - 1 tieáp ñaát</v>
          </cell>
          <cell r="E117" t="str">
            <v>boä</v>
          </cell>
          <cell r="F117">
            <v>5231.6000000000004</v>
          </cell>
          <cell r="G117">
            <v>112429.90000000001</v>
          </cell>
          <cell r="H117">
            <v>68842.400000000009</v>
          </cell>
        </row>
        <row r="118">
          <cell r="C118" t="str">
            <v>02.2100</v>
          </cell>
          <cell r="D118" t="str">
            <v>Dao caùch ly thao taùc baèng ñieän (3 pha 2 dao tieáp ñaát) ÑG x 1,15</v>
          </cell>
          <cell r="E118">
            <v>750000</v>
          </cell>
          <cell r="F118">
            <v>0</v>
          </cell>
          <cell r="G118">
            <v>0</v>
          </cell>
          <cell r="H118">
            <v>49312</v>
          </cell>
        </row>
        <row r="119">
          <cell r="C119" t="str">
            <v>02.2101</v>
          </cell>
          <cell r="D119" t="str">
            <v>Dao caùch ly thao taùc baèng ñieän, ñieän aùp 500kV - 3 pha - 2 tieáp ñaát</v>
          </cell>
          <cell r="E119" t="str">
            <v>boä</v>
          </cell>
          <cell r="F119">
            <v>10683.5</v>
          </cell>
          <cell r="G119">
            <v>229572.19999999998</v>
          </cell>
          <cell r="H119">
            <v>98726.349999999991</v>
          </cell>
        </row>
        <row r="120">
          <cell r="C120" t="str">
            <v>02.2102</v>
          </cell>
          <cell r="D120" t="str">
            <v>Dao caùch ly thao taùc baèng ñieän, ñieän aùp 220kV - 3 pha - 2 tieáp ñaát</v>
          </cell>
          <cell r="E120" t="str">
            <v>boä</v>
          </cell>
          <cell r="F120">
            <v>8546.7999999999993</v>
          </cell>
          <cell r="G120">
            <v>183657.3</v>
          </cell>
          <cell r="H120">
            <v>88853.599999999991</v>
          </cell>
        </row>
        <row r="121">
          <cell r="C121" t="str">
            <v>02.2103</v>
          </cell>
          <cell r="D121" t="str">
            <v>Dao caùch ly thao taùc baèng ñieän, ñieän aùp 66-110kV - 3 pha - 2 tieáp ñaát</v>
          </cell>
          <cell r="E121" t="str">
            <v>boä</v>
          </cell>
          <cell r="F121">
            <v>6837.9</v>
          </cell>
          <cell r="G121">
            <v>146926.29999999999</v>
          </cell>
          <cell r="H121">
            <v>79968.7</v>
          </cell>
        </row>
        <row r="122">
          <cell r="C122" t="str">
            <v>02.2104</v>
          </cell>
          <cell r="D122" t="str">
            <v>Dao caùch ly thao taùc baèng ñieän, ñieän aùp &lt;=35kV - 3 pha - 2 tieáp ñaát</v>
          </cell>
          <cell r="E122" t="str">
            <v>boä</v>
          </cell>
          <cell r="F122">
            <v>5469.4</v>
          </cell>
          <cell r="G122">
            <v>117540.34999999999</v>
          </cell>
          <cell r="H122">
            <v>71971.599999999991</v>
          </cell>
        </row>
        <row r="123">
          <cell r="C123" t="str">
            <v>02.2100</v>
          </cell>
          <cell r="D123" t="str">
            <v>Dao caùch ly thao taùc baèng ñieän (1 pha ) Ñôn giaù x 0,4</v>
          </cell>
          <cell r="E123">
            <v>100000</v>
          </cell>
          <cell r="F123">
            <v>5000</v>
          </cell>
          <cell r="G123">
            <v>33981</v>
          </cell>
          <cell r="H123">
            <v>15344</v>
          </cell>
        </row>
        <row r="124">
          <cell r="C124" t="str">
            <v>02.2101</v>
          </cell>
          <cell r="D124" t="str">
            <v>Dao caùch ly thao taùc baèng ñieän, ñieän aùp 500kV - 1 pha</v>
          </cell>
          <cell r="E124" t="str">
            <v>boä</v>
          </cell>
          <cell r="F124">
            <v>3716</v>
          </cell>
          <cell r="G124">
            <v>79851.200000000012</v>
          </cell>
          <cell r="H124">
            <v>34339.599999999999</v>
          </cell>
        </row>
        <row r="125">
          <cell r="C125" t="str">
            <v>02.2102</v>
          </cell>
          <cell r="D125" t="str">
            <v>Dao caùch ly thao taùc baèng ñieän, ñieän aùp 220kV - 1 pha</v>
          </cell>
          <cell r="E125" t="str">
            <v>boä</v>
          </cell>
          <cell r="F125">
            <v>2972.8</v>
          </cell>
          <cell r="G125">
            <v>63880.800000000003</v>
          </cell>
          <cell r="H125">
            <v>30905.600000000002</v>
          </cell>
        </row>
        <row r="126">
          <cell r="C126" t="str">
            <v>02.2103</v>
          </cell>
          <cell r="D126" t="str">
            <v>Dao caùch ly thao taùc baèng ñieän, ñieän aùp 66-110kV - 1 pha</v>
          </cell>
          <cell r="E126" t="str">
            <v>boä</v>
          </cell>
          <cell r="F126">
            <v>2378.4</v>
          </cell>
          <cell r="G126">
            <v>51104.800000000003</v>
          </cell>
          <cell r="H126">
            <v>27815.200000000001</v>
          </cell>
        </row>
        <row r="127">
          <cell r="C127" t="str">
            <v>02.2104</v>
          </cell>
          <cell r="D127" t="str">
            <v>Dao caùch ly thao taùc baèng ñieän, ñieän aùp &lt;=35kV - 1 pha</v>
          </cell>
          <cell r="E127" t="str">
            <v>boä</v>
          </cell>
          <cell r="F127">
            <v>1902.4</v>
          </cell>
          <cell r="G127">
            <v>40883.600000000006</v>
          </cell>
          <cell r="H127">
            <v>25033.600000000002</v>
          </cell>
        </row>
        <row r="128">
          <cell r="C128" t="str">
            <v>02.2200</v>
          </cell>
          <cell r="D128" t="str">
            <v>Dao caùch ly thao taùc baèng cô khí 3 pha khoâng tieáp ñaát</v>
          </cell>
          <cell r="E128">
            <v>1200000</v>
          </cell>
          <cell r="F128">
            <v>13566</v>
          </cell>
          <cell r="G128">
            <v>13566</v>
          </cell>
          <cell r="H128">
            <v>19180</v>
          </cell>
        </row>
        <row r="129">
          <cell r="C129" t="str">
            <v>02.2201</v>
          </cell>
          <cell r="D129" t="str">
            <v>Dao caùch ly thao taùc baèng cô khí, ñieän aùp 500KV 3 pha</v>
          </cell>
          <cell r="E129" t="str">
            <v>boä</v>
          </cell>
          <cell r="F129">
            <v>8624</v>
          </cell>
          <cell r="G129">
            <v>166357</v>
          </cell>
          <cell r="H129">
            <v>69401</v>
          </cell>
        </row>
        <row r="130">
          <cell r="C130" t="str">
            <v>02.2202</v>
          </cell>
          <cell r="D130" t="str">
            <v>Dao caùch ly thao taùc baèng cô khí, ñieän aùp 220KV 3 pha</v>
          </cell>
          <cell r="E130" t="str">
            <v>boä</v>
          </cell>
          <cell r="F130">
            <v>6899</v>
          </cell>
          <cell r="G130">
            <v>133085</v>
          </cell>
          <cell r="H130">
            <v>62461</v>
          </cell>
        </row>
        <row r="131">
          <cell r="C131" t="str">
            <v>02.2203</v>
          </cell>
          <cell r="D131" t="str">
            <v>Dao caùch ly thao taùc baèng cô khí, ñieän aùp 66-110KV 3 pha</v>
          </cell>
          <cell r="E131" t="str">
            <v>boä</v>
          </cell>
          <cell r="F131">
            <v>5519</v>
          </cell>
          <cell r="G131">
            <v>106468</v>
          </cell>
          <cell r="H131">
            <v>56215</v>
          </cell>
        </row>
        <row r="132">
          <cell r="C132" t="str">
            <v>02.2204</v>
          </cell>
          <cell r="D132" t="str">
            <v>Dao caùch ly thao taùc baèng cô khí, ñieän aùp &lt;=35KV 3 pha</v>
          </cell>
          <cell r="E132" t="str">
            <v>boä</v>
          </cell>
          <cell r="F132">
            <v>4415</v>
          </cell>
          <cell r="G132">
            <v>85175</v>
          </cell>
          <cell r="H132">
            <v>50593</v>
          </cell>
        </row>
        <row r="133">
          <cell r="C133" t="str">
            <v>02.2200</v>
          </cell>
          <cell r="D133" t="str">
            <v>Dao caùch ly thao taùc baèng cô khí 3 pha 1 tieáp ñaát - ÑG x 1,1</v>
          </cell>
          <cell r="E133">
            <v>750000</v>
          </cell>
          <cell r="F133">
            <v>0</v>
          </cell>
          <cell r="G133">
            <v>9292</v>
          </cell>
          <cell r="H133">
            <v>59538</v>
          </cell>
        </row>
        <row r="134">
          <cell r="C134" t="str">
            <v>02.2201</v>
          </cell>
          <cell r="D134" t="str">
            <v>Dao caùch ly thao taùc baèng cô khí, ñieän aùp 500KV 3 pha</v>
          </cell>
          <cell r="E134" t="str">
            <v>boä</v>
          </cell>
          <cell r="F134">
            <v>9486.4000000000015</v>
          </cell>
          <cell r="G134">
            <v>182992.7</v>
          </cell>
          <cell r="H134">
            <v>76341.100000000006</v>
          </cell>
        </row>
        <row r="135">
          <cell r="C135" t="str">
            <v>02.2202</v>
          </cell>
          <cell r="D135" t="str">
            <v>Dao caùch ly thao taùc baèng cô khí, ñieän aùp 220KV 3 pha</v>
          </cell>
          <cell r="E135" t="str">
            <v>boä</v>
          </cell>
          <cell r="F135">
            <v>7588.9000000000005</v>
          </cell>
          <cell r="G135">
            <v>146393.5</v>
          </cell>
          <cell r="H135">
            <v>68707.100000000006</v>
          </cell>
        </row>
        <row r="136">
          <cell r="C136" t="str">
            <v>02.2203</v>
          </cell>
          <cell r="D136" t="str">
            <v>Dao caùch ly thao taùc baèng cô khí, ñieän aùp 66-110KV 3 pha</v>
          </cell>
          <cell r="E136" t="str">
            <v>boä</v>
          </cell>
          <cell r="F136">
            <v>6070.9000000000005</v>
          </cell>
          <cell r="G136">
            <v>117114.8</v>
          </cell>
          <cell r="H136">
            <v>61836.500000000007</v>
          </cell>
        </row>
        <row r="137">
          <cell r="C137" t="str">
            <v>02.2204</v>
          </cell>
          <cell r="D137" t="str">
            <v>Dao caùch ly thao taùc baèng cô khí, ñieän aùp &lt;=35KV 3 pha</v>
          </cell>
          <cell r="E137" t="str">
            <v>boä</v>
          </cell>
          <cell r="F137">
            <v>4856.5</v>
          </cell>
          <cell r="G137">
            <v>93692.500000000015</v>
          </cell>
          <cell r="H137">
            <v>55652.3</v>
          </cell>
        </row>
        <row r="138">
          <cell r="C138" t="str">
            <v>02.2200</v>
          </cell>
          <cell r="D138" t="str">
            <v>Dao caùch ly thao taùc baèng cô khí 3 pha 2 tieáp ñaát - ÑG x 1,15</v>
          </cell>
          <cell r="E138">
            <v>0</v>
          </cell>
          <cell r="F138">
            <v>0</v>
          </cell>
          <cell r="G138">
            <v>492.5</v>
          </cell>
          <cell r="H138">
            <v>421.95</v>
          </cell>
        </row>
        <row r="139">
          <cell r="C139" t="str">
            <v>02.2201</v>
          </cell>
          <cell r="D139" t="str">
            <v>Dao caùch ly thao taùc baèng cô khí, ñieän aùp 500KV 3 pha</v>
          </cell>
          <cell r="E139" t="str">
            <v>boä</v>
          </cell>
          <cell r="F139">
            <v>9917.5999999999985</v>
          </cell>
          <cell r="G139">
            <v>191310.55</v>
          </cell>
          <cell r="H139">
            <v>79811.149999999994</v>
          </cell>
        </row>
        <row r="140">
          <cell r="C140" t="str">
            <v>02.2202</v>
          </cell>
          <cell r="D140" t="str">
            <v>Dao caùch ly thao taùc baèng cô khí, ñieän aùp 220KV 3 pha</v>
          </cell>
          <cell r="E140" t="str">
            <v>boä</v>
          </cell>
          <cell r="F140">
            <v>7933.8499999999995</v>
          </cell>
          <cell r="G140">
            <v>153047.75</v>
          </cell>
          <cell r="H140">
            <v>71830.149999999994</v>
          </cell>
        </row>
        <row r="141">
          <cell r="C141" t="str">
            <v>02.2203</v>
          </cell>
          <cell r="D141" t="str">
            <v>Dao caùch ly thao taùc baèng cô khí, ñieän aùp 66-110KV 3 pha</v>
          </cell>
          <cell r="E141" t="str">
            <v>boä</v>
          </cell>
          <cell r="F141">
            <v>6346.8499999999995</v>
          </cell>
          <cell r="G141">
            <v>122438.2</v>
          </cell>
          <cell r="H141">
            <v>64647.249999999993</v>
          </cell>
        </row>
        <row r="142">
          <cell r="C142" t="str">
            <v>02.2204</v>
          </cell>
          <cell r="D142" t="str">
            <v>Dao caùch ly thao taùc baèng cô khí, ñieän aùp &lt;=35KV 3 pha</v>
          </cell>
          <cell r="E142" t="str">
            <v>boä</v>
          </cell>
          <cell r="F142">
            <v>5077.25</v>
          </cell>
          <cell r="G142">
            <v>97951.249999999985</v>
          </cell>
          <cell r="H142">
            <v>58181.95</v>
          </cell>
        </row>
        <row r="143">
          <cell r="C143" t="str">
            <v>02.2200</v>
          </cell>
          <cell r="D143" t="str">
            <v>Dao caùch ly thao taùc baèng cô khí 1 pha 1- ÑG x 0,4</v>
          </cell>
          <cell r="E143">
            <v>0</v>
          </cell>
          <cell r="F143">
            <v>0</v>
          </cell>
          <cell r="G143">
            <v>669.7</v>
          </cell>
          <cell r="H143">
            <v>1308.83</v>
          </cell>
        </row>
        <row r="144">
          <cell r="C144" t="str">
            <v>02.2201</v>
          </cell>
          <cell r="D144" t="str">
            <v>Dao caùch ly thao taùc baèng cô khí, ñieän aùp 500KV 1 pha</v>
          </cell>
          <cell r="E144" t="str">
            <v>boä</v>
          </cell>
          <cell r="F144">
            <v>3449.6000000000004</v>
          </cell>
          <cell r="G144">
            <v>66542.8</v>
          </cell>
          <cell r="H144">
            <v>27760.400000000001</v>
          </cell>
        </row>
        <row r="145">
          <cell r="C145" t="str">
            <v>02.2202</v>
          </cell>
          <cell r="D145" t="str">
            <v>Dao caùch ly thao taùc baèng cô khí, ñieän aùp 220KV 1 pha</v>
          </cell>
          <cell r="E145" t="str">
            <v>boä</v>
          </cell>
          <cell r="F145">
            <v>2759.6000000000004</v>
          </cell>
          <cell r="G145">
            <v>53234</v>
          </cell>
          <cell r="H145">
            <v>24984.400000000001</v>
          </cell>
        </row>
        <row r="146">
          <cell r="C146" t="str">
            <v>02.2203</v>
          </cell>
          <cell r="D146" t="str">
            <v>Dao caùch ly thao taùc baèng cô khí, ñieän aùp 66-110KV 1 pha</v>
          </cell>
          <cell r="E146" t="str">
            <v>boä</v>
          </cell>
          <cell r="F146">
            <v>2207.6</v>
          </cell>
          <cell r="G146">
            <v>42587.200000000004</v>
          </cell>
          <cell r="H146">
            <v>22486</v>
          </cell>
        </row>
        <row r="147">
          <cell r="C147" t="str">
            <v>02.2204</v>
          </cell>
          <cell r="D147" t="str">
            <v>Dao caùch ly thao taùc baèng cô khí, ñieän aùp &lt;=35KV 1 pha</v>
          </cell>
          <cell r="E147" t="str">
            <v>boä</v>
          </cell>
          <cell r="F147">
            <v>1766</v>
          </cell>
          <cell r="G147">
            <v>34070</v>
          </cell>
          <cell r="H147">
            <v>20237.2</v>
          </cell>
        </row>
        <row r="148">
          <cell r="C148" t="str">
            <v>02.3000</v>
          </cell>
          <cell r="D148" t="str">
            <v>Thanh caùi (bao goàm caùch ñieän &amp; moái noái thuoäc phaân ñoaïn)</v>
          </cell>
          <cell r="E148">
            <v>454.6</v>
          </cell>
          <cell r="F148">
            <v>454.6</v>
          </cell>
          <cell r="G148">
            <v>428</v>
          </cell>
          <cell r="H148">
            <v>443.44</v>
          </cell>
        </row>
        <row r="149">
          <cell r="C149" t="str">
            <v>02.3001</v>
          </cell>
          <cell r="D149" t="str">
            <v>Thanh caùi ñieän aùp 500kV</v>
          </cell>
          <cell r="E149" t="str">
            <v>ph.ñoaïn</v>
          </cell>
          <cell r="F149">
            <v>9290</v>
          </cell>
          <cell r="G149">
            <v>66543</v>
          </cell>
          <cell r="H149">
            <v>69343</v>
          </cell>
        </row>
        <row r="150">
          <cell r="C150" t="str">
            <v>02.3002</v>
          </cell>
          <cell r="D150" t="str">
            <v>Thanh caùi ñieän aùp 220kV</v>
          </cell>
          <cell r="E150" t="str">
            <v>ph.ñoaïn</v>
          </cell>
          <cell r="F150">
            <v>7432</v>
          </cell>
          <cell r="G150">
            <v>53234</v>
          </cell>
          <cell r="H150">
            <v>55474</v>
          </cell>
        </row>
        <row r="151">
          <cell r="C151" t="str">
            <v>02.3003</v>
          </cell>
          <cell r="D151" t="str">
            <v>Thanh caùi ñieän aùp 66-110kV</v>
          </cell>
          <cell r="E151" t="str">
            <v>ph.ñoaïn</v>
          </cell>
          <cell r="F151">
            <v>5946</v>
          </cell>
          <cell r="G151">
            <v>42587</v>
          </cell>
          <cell r="H151">
            <v>44380</v>
          </cell>
        </row>
        <row r="152">
          <cell r="C152" t="str">
            <v>02.3004</v>
          </cell>
          <cell r="D152" t="str">
            <v>Thanh caùi ñieän aùp &lt;=35kV</v>
          </cell>
          <cell r="E152" t="str">
            <v>ph.ñoaïn</v>
          </cell>
          <cell r="F152">
            <v>4756</v>
          </cell>
          <cell r="G152">
            <v>34070</v>
          </cell>
          <cell r="H152">
            <v>35504</v>
          </cell>
        </row>
        <row r="153">
          <cell r="C153" t="str">
            <v>02.3000</v>
          </cell>
          <cell r="D153" t="str">
            <v>Ño ñieän trôû tieáp xuùc cuûa moái noái rieâng</v>
          </cell>
          <cell r="E153" t="str">
            <v>m.noái</v>
          </cell>
          <cell r="F153">
            <v>0</v>
          </cell>
          <cell r="G153">
            <v>5545</v>
          </cell>
        </row>
        <row r="154">
          <cell r="C154" t="str">
            <v>02.4000</v>
          </cell>
          <cell r="D154" t="str">
            <v>Caùch ñieän (Chæ duøng cho caùch ñieän ñoäc laäp)</v>
          </cell>
          <cell r="E154">
            <v>0</v>
          </cell>
          <cell r="F154">
            <v>3234</v>
          </cell>
          <cell r="G154">
            <v>2604</v>
          </cell>
          <cell r="H154">
            <v>13362</v>
          </cell>
        </row>
        <row r="155">
          <cell r="C155" t="str">
            <v>02.4100</v>
          </cell>
          <cell r="D155" t="str">
            <v>Caùch ñieän ñöùng, treo</v>
          </cell>
          <cell r="E155" t="str">
            <v>m.noá+B_x0001__x0000__x0000__x0000__x0000__x0000_Vá@å@_x0000__x0000__x0000__x0000_@_x0001__x0000__x0000__x0000__x0000_À¢à@_x0001_ÍÌÌÌLÃÓ@Õ@@E²ü@_x0001_9ñ@ó@QÏ@_x0001_</v>
          </cell>
          <cell r="F155">
            <v>3234</v>
          </cell>
          <cell r="G155">
            <v>2604</v>
          </cell>
          <cell r="H155">
            <v>15392</v>
          </cell>
        </row>
        <row r="156">
          <cell r="C156" t="str">
            <v>02.4101</v>
          </cell>
          <cell r="D156" t="str">
            <v>Caùch ñieän ñöùng 66-500kV</v>
          </cell>
          <cell r="E156" t="str">
            <v>Ph.töû</v>
          </cell>
          <cell r="F156">
            <v>927</v>
          </cell>
          <cell r="G156">
            <v>4880</v>
          </cell>
          <cell r="H156">
            <v>22567</v>
          </cell>
        </row>
        <row r="157">
          <cell r="C157" t="str">
            <v>02.4102</v>
          </cell>
          <cell r="D157" t="str">
            <v>Caùch ñieän ñöùng 3-35kV</v>
          </cell>
          <cell r="E157" t="str">
            <v>caùi</v>
          </cell>
          <cell r="F157">
            <v>464</v>
          </cell>
          <cell r="G157">
            <v>2440</v>
          </cell>
          <cell r="H157">
            <v>11284</v>
          </cell>
        </row>
        <row r="158">
          <cell r="C158" t="str">
            <v>02.4103</v>
          </cell>
          <cell r="D158" t="str">
            <v>Caùch ñieän treo ñeå rôøi töøng baùt</v>
          </cell>
          <cell r="E158" t="str">
            <v>baùt</v>
          </cell>
          <cell r="F158">
            <v>232</v>
          </cell>
          <cell r="G158">
            <v>1220</v>
          </cell>
          <cell r="H158">
            <v>5642</v>
          </cell>
        </row>
        <row r="159">
          <cell r="C159" t="str">
            <v>02.4104</v>
          </cell>
          <cell r="D159" t="str">
            <v>Caùch ñieän treo ñaõ laép thaønh chuoãi</v>
          </cell>
          <cell r="E159" t="str">
            <v>baùt</v>
          </cell>
          <cell r="F159">
            <v>162</v>
          </cell>
          <cell r="G159">
            <v>732</v>
          </cell>
          <cell r="H159">
            <v>3949</v>
          </cell>
        </row>
        <row r="160">
          <cell r="C160" t="str">
            <v>02.4100</v>
          </cell>
          <cell r="D160" t="str">
            <v>Caùch ñieän treo soá löôïng &gt;100 baùt - ÑG x 0,5</v>
          </cell>
          <cell r="E160">
            <v>0</v>
          </cell>
          <cell r="F160">
            <v>5402</v>
          </cell>
          <cell r="G160">
            <v>4352</v>
          </cell>
          <cell r="H160">
            <v>29261</v>
          </cell>
        </row>
        <row r="161">
          <cell r="C161" t="str">
            <v>02.4103</v>
          </cell>
          <cell r="D161" t="str">
            <v>Caùch ñieän treo ñeå rôøi töøng baùt, soá löôïng &gt;100baùt</v>
          </cell>
          <cell r="E161" t="str">
            <v>baùt</v>
          </cell>
          <cell r="F161">
            <v>116</v>
          </cell>
          <cell r="G161">
            <v>610</v>
          </cell>
          <cell r="H161">
            <v>2821</v>
          </cell>
        </row>
        <row r="162">
          <cell r="C162" t="str">
            <v>02.4104</v>
          </cell>
          <cell r="D162" t="str">
            <v>Caùch ñieän treo ñaõ laép thaønh chuoãi, soá löôïng &gt;100baùt</v>
          </cell>
          <cell r="E162" t="str">
            <v>baùt</v>
          </cell>
          <cell r="F162">
            <v>81</v>
          </cell>
          <cell r="G162">
            <v>366</v>
          </cell>
          <cell r="H162">
            <v>1974.5</v>
          </cell>
        </row>
        <row r="163">
          <cell r="C163" t="str">
            <v>02.4200</v>
          </cell>
          <cell r="D163" t="str">
            <v>Caùch ñieän xuyeân</v>
          </cell>
          <cell r="E163">
            <v>0</v>
          </cell>
          <cell r="F163">
            <v>0</v>
          </cell>
          <cell r="G163">
            <v>6006</v>
          </cell>
          <cell r="H163">
            <v>61229</v>
          </cell>
        </row>
        <row r="164">
          <cell r="C164" t="str">
            <v>02.4201</v>
          </cell>
          <cell r="D164" t="str">
            <v>Caùch ñieän xuyeân ñieän aùp 500kV</v>
          </cell>
          <cell r="E164" t="str">
            <v>caùi</v>
          </cell>
          <cell r="F164">
            <v>4172</v>
          </cell>
          <cell r="G164">
            <v>55452</v>
          </cell>
          <cell r="H164">
            <v>82667</v>
          </cell>
        </row>
        <row r="165">
          <cell r="C165" t="str">
            <v>02.4202</v>
          </cell>
          <cell r="D165" t="str">
            <v>Caùch ñieän xuyeân ñieän aùp 220kV</v>
          </cell>
          <cell r="E165" t="str">
            <v>caùi</v>
          </cell>
          <cell r="F165">
            <v>3754</v>
          </cell>
          <cell r="G165">
            <v>44362</v>
          </cell>
          <cell r="H165">
            <v>66133</v>
          </cell>
        </row>
        <row r="166">
          <cell r="C166" t="str">
            <v>02.4203</v>
          </cell>
          <cell r="D166" t="str">
            <v>Caùch ñieän xuyeân ñieän aùp 66-110kV</v>
          </cell>
          <cell r="E166" t="str">
            <v>caùi</v>
          </cell>
          <cell r="F166">
            <v>3379</v>
          </cell>
          <cell r="G166">
            <v>35489</v>
          </cell>
          <cell r="H166">
            <v>74177</v>
          </cell>
        </row>
        <row r="167">
          <cell r="C167" t="str">
            <v>02.4204</v>
          </cell>
          <cell r="D167" t="str">
            <v>Caùch ñieän xuyeân ñieän aùp &lt;=35kV</v>
          </cell>
          <cell r="E167" t="str">
            <v>caùi</v>
          </cell>
          <cell r="F167">
            <v>2086</v>
          </cell>
          <cell r="G167">
            <v>28392</v>
          </cell>
          <cell r="H167">
            <v>42325</v>
          </cell>
        </row>
        <row r="168">
          <cell r="C168" t="str">
            <v>02.4204</v>
          </cell>
          <cell r="D168" t="str">
            <v>Caùch ñieän xuyeân ñieän aùp 3-15kV</v>
          </cell>
          <cell r="E168" t="str">
            <v>caùi</v>
          </cell>
          <cell r="F168">
            <v>1668.8000000000002</v>
          </cell>
          <cell r="G168">
            <v>22713.600000000002</v>
          </cell>
          <cell r="H168">
            <v>33860</v>
          </cell>
        </row>
        <row r="169">
          <cell r="C169" t="str">
            <v>02.5000</v>
          </cell>
          <cell r="D169" t="str">
            <v>Tuï ñieän</v>
          </cell>
          <cell r="E169" t="str">
            <v>duï</v>
          </cell>
          <cell r="F169">
            <v>1669</v>
          </cell>
          <cell r="G169">
            <v>22713</v>
          </cell>
          <cell r="H169">
            <v>33860</v>
          </cell>
        </row>
        <row r="170">
          <cell r="C170" t="str">
            <v>02.5001</v>
          </cell>
          <cell r="D170" t="str">
            <v>Tuï ñieän ñieän aùp &gt;1000V</v>
          </cell>
          <cell r="E170" t="str">
            <v>tuï</v>
          </cell>
          <cell r="F170">
            <v>2086</v>
          </cell>
          <cell r="G170">
            <v>28392</v>
          </cell>
          <cell r="H170">
            <v>42325</v>
          </cell>
        </row>
        <row r="171">
          <cell r="C171" t="str">
            <v>02.5002</v>
          </cell>
          <cell r="D171" t="str">
            <v>Tuï ñieän ñieän aùp &lt;=1000V</v>
          </cell>
          <cell r="E171" t="str">
            <v>tuï</v>
          </cell>
          <cell r="F171">
            <v>1669</v>
          </cell>
          <cell r="G171">
            <v>22713</v>
          </cell>
          <cell r="H171">
            <v>33860</v>
          </cell>
        </row>
        <row r="172">
          <cell r="C172" t="str">
            <v>02.5002</v>
          </cell>
          <cell r="D172" t="str">
            <v>Tuï ñieän ñieän aùp &lt;=1000V, keå töø tuï thöù 5 - ÑG x 0,8</v>
          </cell>
          <cell r="E172" t="str">
            <v>tuï</v>
          </cell>
          <cell r="F172">
            <v>1335.2</v>
          </cell>
          <cell r="G172">
            <v>18170.400000000001</v>
          </cell>
          <cell r="H172">
            <v>27088</v>
          </cell>
        </row>
        <row r="173">
          <cell r="C173" t="str">
            <v>02.6000</v>
          </cell>
          <cell r="D173" t="str">
            <v>Caùp löïc 1 ruoät</v>
          </cell>
        </row>
        <row r="174">
          <cell r="C174" t="str">
            <v>02.6001</v>
          </cell>
          <cell r="D174" t="str">
            <v>Caùp löïc ñieän aùp 220kV 1 ruoät</v>
          </cell>
          <cell r="E174" t="str">
            <v>sôïi</v>
          </cell>
          <cell r="F174">
            <v>4710</v>
          </cell>
          <cell r="G174">
            <v>55363</v>
          </cell>
          <cell r="H174">
            <v>70857</v>
          </cell>
        </row>
        <row r="175">
          <cell r="C175" t="str">
            <v>02.6002</v>
          </cell>
          <cell r="D175" t="str">
            <v>Caùp löïc ñieän aùp 66-110kV 1 ruoät</v>
          </cell>
          <cell r="E175" t="str">
            <v>sôïi</v>
          </cell>
          <cell r="F175">
            <v>3768</v>
          </cell>
          <cell r="G175">
            <v>44291</v>
          </cell>
          <cell r="H175">
            <v>56686</v>
          </cell>
        </row>
        <row r="176">
          <cell r="C176" t="str">
            <v>02.6003</v>
          </cell>
          <cell r="D176" t="str">
            <v>Caùp löïc ñieän aùp 3-35kV 1 ruoät</v>
          </cell>
          <cell r="E176" t="str">
            <v>sôïi</v>
          </cell>
          <cell r="F176">
            <v>3014</v>
          </cell>
          <cell r="G176">
            <v>20595</v>
          </cell>
          <cell r="H176">
            <v>45349</v>
          </cell>
        </row>
        <row r="177">
          <cell r="C177" t="str">
            <v>02.6004</v>
          </cell>
          <cell r="D177" t="str">
            <v>Caùp löïc ñieän aùp &lt;1000kV 1 ruoät</v>
          </cell>
          <cell r="E177" t="str">
            <v>sôïi</v>
          </cell>
          <cell r="F177">
            <v>410</v>
          </cell>
          <cell r="G177">
            <v>10298</v>
          </cell>
          <cell r="H177">
            <v>2247</v>
          </cell>
        </row>
        <row r="178">
          <cell r="C178" t="str">
            <v>02.6000</v>
          </cell>
          <cell r="D178" t="str">
            <v>Caùp löïc &gt;2 ruoät - ÑG x 1,5</v>
          </cell>
        </row>
        <row r="179">
          <cell r="C179" t="str">
            <v>02.6001</v>
          </cell>
          <cell r="D179" t="str">
            <v>Caùp löïc ñieän aùp 220kV &gt;= 2 ruoät</v>
          </cell>
          <cell r="E179" t="str">
            <v>sôïi</v>
          </cell>
          <cell r="F179">
            <v>7065</v>
          </cell>
          <cell r="G179">
            <v>83044.5</v>
          </cell>
          <cell r="H179">
            <v>106285.5</v>
          </cell>
        </row>
        <row r="180">
          <cell r="C180" t="str">
            <v>02.6002</v>
          </cell>
          <cell r="D180" t="str">
            <v>Caùp löïc ñieän aùp 66-110kV &gt;= 2 ruoät</v>
          </cell>
          <cell r="E180" t="str">
            <v>sôïi</v>
          </cell>
          <cell r="F180">
            <v>5652</v>
          </cell>
          <cell r="G180">
            <v>66436.5</v>
          </cell>
          <cell r="H180">
            <v>85029</v>
          </cell>
        </row>
        <row r="181">
          <cell r="C181" t="str">
            <v>02.6003</v>
          </cell>
          <cell r="D181" t="str">
            <v>Caùp löïc ñieän aùp 3-35kV &gt;= 2 ruoät</v>
          </cell>
          <cell r="E181" t="str">
            <v>sôïi</v>
          </cell>
          <cell r="F181">
            <v>4521</v>
          </cell>
          <cell r="G181">
            <v>30892.5</v>
          </cell>
          <cell r="H181">
            <v>68023.5</v>
          </cell>
        </row>
        <row r="182">
          <cell r="C182" t="str">
            <v>02.6004</v>
          </cell>
          <cell r="D182" t="str">
            <v>Caùp löïc ñieän aùp &lt;1000kV &gt;= 2 ruoät</v>
          </cell>
          <cell r="E182" t="str">
            <v>sôïi</v>
          </cell>
          <cell r="F182">
            <v>615</v>
          </cell>
          <cell r="G182">
            <v>15447</v>
          </cell>
          <cell r="H182">
            <v>3370.5</v>
          </cell>
        </row>
        <row r="183">
          <cell r="C183" t="str">
            <v>02.6000</v>
          </cell>
          <cell r="D183" t="str">
            <v>Caùp löïc 1 ruoät daøi hôn 50m ñaàu kia bò khuaát - ÑGNC x 1,2</v>
          </cell>
          <cell r="E183">
            <v>0</v>
          </cell>
          <cell r="F183">
            <v>0</v>
          </cell>
          <cell r="G183">
            <v>0</v>
          </cell>
          <cell r="H183">
            <v>34011</v>
          </cell>
        </row>
        <row r="184">
          <cell r="C184" t="str">
            <v>02.6001</v>
          </cell>
          <cell r="D184" t="str">
            <v>Caùp löïc ñieän aùp 220kV 1 ruoät - ñaàu kia bò khuaát</v>
          </cell>
          <cell r="E184" t="str">
            <v>sôïi</v>
          </cell>
          <cell r="F184">
            <v>4710</v>
          </cell>
          <cell r="G184">
            <v>66435.599999999991</v>
          </cell>
          <cell r="H184">
            <v>70857</v>
          </cell>
        </row>
        <row r="185">
          <cell r="C185" t="str">
            <v>02.6002</v>
          </cell>
          <cell r="D185" t="str">
            <v>Caùp löïc ñieän aùp 66-110kV 1 ruoät - ñaàu kia bò khuaát</v>
          </cell>
          <cell r="E185" t="str">
            <v>sôïi</v>
          </cell>
          <cell r="F185">
            <v>3768</v>
          </cell>
          <cell r="G185">
            <v>53149.2</v>
          </cell>
          <cell r="H185">
            <v>56686</v>
          </cell>
        </row>
        <row r="186">
          <cell r="C186" t="str">
            <v>02.6003</v>
          </cell>
          <cell r="D186" t="str">
            <v>Caùp löïc ñieän aùp 3-35kV 1 ruoät - ñaàu kia bò khuaát</v>
          </cell>
          <cell r="E186" t="str">
            <v>sôïi</v>
          </cell>
          <cell r="F186">
            <v>3014</v>
          </cell>
          <cell r="G186">
            <v>24714</v>
          </cell>
          <cell r="H186">
            <v>45349</v>
          </cell>
        </row>
        <row r="187">
          <cell r="C187" t="str">
            <v>02.6004</v>
          </cell>
          <cell r="D187" t="str">
            <v>Caùp löïc ñieän aùp &lt;1000kV 1 ruoät - ñaàu kia bò khuaát</v>
          </cell>
          <cell r="E187" t="str">
            <v>sôïi</v>
          </cell>
          <cell r="F187">
            <v>410</v>
          </cell>
          <cell r="G187">
            <v>12357.6</v>
          </cell>
          <cell r="H187">
            <v>2247</v>
          </cell>
        </row>
        <row r="188">
          <cell r="C188" t="str">
            <v>02.6000</v>
          </cell>
          <cell r="D188" t="str">
            <v>Caùp löïc &gt;2 ruoät - ÑG x 1,5 - Daøi hôn 50m; Ñaàu kia bò khuaát ÑGNC x 1,2</v>
          </cell>
          <cell r="E188">
            <v>0</v>
          </cell>
          <cell r="F188">
            <v>3.21</v>
          </cell>
          <cell r="G188">
            <v>3.38</v>
          </cell>
          <cell r="H188">
            <v>352.91</v>
          </cell>
        </row>
        <row r="189">
          <cell r="C189" t="str">
            <v>02.6001</v>
          </cell>
          <cell r="D189" t="str">
            <v>Caùp löïc ñieän aùp 220kV &gt;= 2 ruoät ñaàu kia bò khuaát</v>
          </cell>
          <cell r="E189" t="str">
            <v>sôïi</v>
          </cell>
          <cell r="F189">
            <v>7065</v>
          </cell>
          <cell r="G189">
            <v>99653.4</v>
          </cell>
          <cell r="H189">
            <v>106285.5</v>
          </cell>
        </row>
        <row r="190">
          <cell r="C190" t="str">
            <v>02.6002</v>
          </cell>
          <cell r="D190" t="str">
            <v>Caùp löïc ñieän aùp 66-110kV &gt;= 2 ruoät ñaàu kia bò khuaát</v>
          </cell>
          <cell r="E190" t="str">
            <v>sôïi</v>
          </cell>
          <cell r="F190">
            <v>5652</v>
          </cell>
          <cell r="G190">
            <v>79723.8</v>
          </cell>
          <cell r="H190">
            <v>85029</v>
          </cell>
        </row>
        <row r="191">
          <cell r="C191" t="str">
            <v>02.6003</v>
          </cell>
          <cell r="D191" t="str">
            <v>Caùp löïc ñieän aùp 3-35kV &gt;= 2 ruoät ñaàu kia bò khuaát</v>
          </cell>
          <cell r="E191" t="str">
            <v>sôïi</v>
          </cell>
          <cell r="F191">
            <v>4521</v>
          </cell>
          <cell r="G191">
            <v>37071</v>
          </cell>
          <cell r="H191">
            <v>68023.5</v>
          </cell>
        </row>
        <row r="192">
          <cell r="C192" t="str">
            <v>02.6004</v>
          </cell>
          <cell r="D192" t="str">
            <v>Caùp löïc ñieän aùp &lt;1000kV &gt;= 2 ruoät ñaàu kia bò khuaát</v>
          </cell>
          <cell r="E192" t="str">
            <v>sôïi</v>
          </cell>
          <cell r="F192">
            <v>615</v>
          </cell>
          <cell r="G192">
            <v>18536.399999999998</v>
          </cell>
          <cell r="H192">
            <v>3370.5</v>
          </cell>
        </row>
        <row r="193">
          <cell r="C193" t="str">
            <v>02.7000</v>
          </cell>
          <cell r="D193" t="str">
            <v>Aptoâmaùt vaø khôûi ñoäng töø (AÙptoâmat &amp; KÑT coù ñoäng cô baûo veä aùp duïng ÑG ñoäng cô)</v>
          </cell>
          <cell r="E193">
            <v>0</v>
          </cell>
          <cell r="F193">
            <v>4.21</v>
          </cell>
          <cell r="G193">
            <v>4.47</v>
          </cell>
          <cell r="H193">
            <v>902.22</v>
          </cell>
        </row>
        <row r="194">
          <cell r="C194" t="str">
            <v>02.7100</v>
          </cell>
          <cell r="D194" t="str">
            <v>Aptoâmaùt vaø khôûi ñoäng töø&gt;=200A</v>
          </cell>
          <cell r="E194">
            <v>0</v>
          </cell>
          <cell r="F194">
            <v>6.01</v>
          </cell>
          <cell r="G194">
            <v>6.36</v>
          </cell>
          <cell r="H194">
            <v>1150.79</v>
          </cell>
        </row>
        <row r="195">
          <cell r="C195" t="str">
            <v>02.7101</v>
          </cell>
          <cell r="D195" t="str">
            <v>Aptoâmat vaø khôûi ñoäng töø 3 pha, doøng ñieän &gt;2000A</v>
          </cell>
          <cell r="E195" t="str">
            <v>caùi</v>
          </cell>
          <cell r="F195">
            <v>3826</v>
          </cell>
          <cell r="G195">
            <v>57301</v>
          </cell>
          <cell r="H195">
            <v>37963</v>
          </cell>
        </row>
        <row r="196">
          <cell r="C196" t="str">
            <v>02.7102</v>
          </cell>
          <cell r="D196" t="str">
            <v>Aptoâmat vaø khôûi ñoäng töø 3 pha, doøng ñieän 1000A-2000A</v>
          </cell>
          <cell r="E196" t="str">
            <v>caùi</v>
          </cell>
          <cell r="F196">
            <v>3061</v>
          </cell>
          <cell r="G196">
            <v>41256</v>
          </cell>
          <cell r="H196">
            <v>30770</v>
          </cell>
        </row>
        <row r="197">
          <cell r="C197" t="str">
            <v>02.7103</v>
          </cell>
          <cell r="D197" t="str">
            <v>Aptoâmat vaø khôûi ñoäng töø 3 pha, doøng ñieän 500A-&lt;1000A</v>
          </cell>
          <cell r="E197" t="str">
            <v>caùi</v>
          </cell>
          <cell r="F197">
            <v>2449</v>
          </cell>
          <cell r="G197">
            <v>28879</v>
          </cell>
          <cell r="H197">
            <v>27939</v>
          </cell>
        </row>
        <row r="198">
          <cell r="C198" t="str">
            <v>02.7104</v>
          </cell>
          <cell r="D198" t="str">
            <v>Aptoâmat vaø khôûi ñoäng töø 3 pha, doøng ñieän 200A-&lt;500A</v>
          </cell>
          <cell r="E198" t="str">
            <v>caùi</v>
          </cell>
          <cell r="F198">
            <v>1959</v>
          </cell>
          <cell r="G198">
            <v>23104</v>
          </cell>
          <cell r="H198">
            <v>20119</v>
          </cell>
        </row>
        <row r="199">
          <cell r="C199" t="str">
            <v>02.7200</v>
          </cell>
          <cell r="D199" t="str">
            <v>Aptoâmaùt vaø khôûi ñoäng töø&lt;200A 3 pha</v>
          </cell>
        </row>
        <row r="200">
          <cell r="C200" t="str">
            <v>02.7201</v>
          </cell>
          <cell r="D200" t="str">
            <v>Aptoâmaùt vaø khôûi ñoäng töø 3 pha, doøng ñieän &lt;200A</v>
          </cell>
          <cell r="E200" t="str">
            <v>caùi</v>
          </cell>
          <cell r="F200">
            <v>1371</v>
          </cell>
          <cell r="G200">
            <v>20331</v>
          </cell>
          <cell r="H200">
            <v>12712</v>
          </cell>
        </row>
        <row r="201">
          <cell r="C201" t="str">
            <v>02.7202</v>
          </cell>
          <cell r="D201" t="str">
            <v>Aptoâmaùt vaø khôûi ñoäng töø 3 pha, doøng ñieän &lt;100A</v>
          </cell>
          <cell r="E201" t="str">
            <v>caùi</v>
          </cell>
          <cell r="F201">
            <v>960</v>
          </cell>
          <cell r="G201">
            <v>14232</v>
          </cell>
          <cell r="H201">
            <v>8898</v>
          </cell>
        </row>
        <row r="202">
          <cell r="C202" t="str">
            <v>02.7203</v>
          </cell>
          <cell r="D202" t="str">
            <v>Aptoâmaùt vaø khôûi ñoäng töø 3 pha, doøng ñieän &lt;50A</v>
          </cell>
          <cell r="E202" t="str">
            <v>caùi</v>
          </cell>
          <cell r="F202">
            <v>672</v>
          </cell>
          <cell r="G202">
            <v>9962</v>
          </cell>
          <cell r="H202">
            <v>6229</v>
          </cell>
        </row>
        <row r="203">
          <cell r="C203" t="str">
            <v>02.7204</v>
          </cell>
          <cell r="D203" t="str">
            <v>Aptoâmaùt vaø khôûi ñoäng töø 3 pha, doøng ñieän &lt;10A</v>
          </cell>
          <cell r="E203" t="str">
            <v>caùi</v>
          </cell>
          <cell r="F203">
            <v>470</v>
          </cell>
          <cell r="G203">
            <v>6974</v>
          </cell>
          <cell r="H203">
            <v>4360</v>
          </cell>
        </row>
        <row r="204">
          <cell r="C204" t="str">
            <v>02.7200</v>
          </cell>
          <cell r="D204" t="str">
            <v>Aptoâmaùt vaø khôûi ñoäng töø&lt;200A 1 pha - ÑGNC 3P x 0,5</v>
          </cell>
          <cell r="E204">
            <v>0</v>
          </cell>
          <cell r="F204">
            <v>30936.9</v>
          </cell>
          <cell r="G204">
            <v>0</v>
          </cell>
          <cell r="H204">
            <v>1522.3</v>
          </cell>
        </row>
        <row r="205">
          <cell r="C205" t="str">
            <v>02.7201</v>
          </cell>
          <cell r="D205" t="str">
            <v>Aptoâmaùt vaø khôûi ñoäng töø 3 pha, doøng ñieän &lt;200A</v>
          </cell>
          <cell r="E205" t="str">
            <v>caùi</v>
          </cell>
          <cell r="F205">
            <v>1371</v>
          </cell>
          <cell r="G205">
            <v>10165.5</v>
          </cell>
          <cell r="H205">
            <v>12712</v>
          </cell>
        </row>
        <row r="206">
          <cell r="C206" t="str">
            <v>02.7202</v>
          </cell>
          <cell r="D206" t="str">
            <v>Aptoâmaùt vaø khôûi ñoäng töø 3 pha, doøng ñieän &lt;100A</v>
          </cell>
          <cell r="E206" t="str">
            <v>caùi</v>
          </cell>
          <cell r="F206">
            <v>960</v>
          </cell>
          <cell r="G206">
            <v>7116</v>
          </cell>
          <cell r="H206">
            <v>8898</v>
          </cell>
        </row>
        <row r="207">
          <cell r="C207" t="str">
            <v>02.7203</v>
          </cell>
          <cell r="D207" t="str">
            <v>Aptoâmaùt vaø khôûi ñoäng töø 3 pha, doøng ñieän &lt;50A</v>
          </cell>
          <cell r="E207" t="str">
            <v>caùi</v>
          </cell>
          <cell r="F207">
            <v>672</v>
          </cell>
          <cell r="G207">
            <v>4981</v>
          </cell>
          <cell r="H207">
            <v>6229</v>
          </cell>
        </row>
        <row r="208">
          <cell r="C208" t="str">
            <v>02.7204</v>
          </cell>
          <cell r="D208" t="str">
            <v>Aptoâmaùt vaø khôûi ñoäng töø 3 pha, doøng ñieän &lt;10A</v>
          </cell>
          <cell r="E208" t="str">
            <v>caùi</v>
          </cell>
          <cell r="F208">
            <v>470</v>
          </cell>
          <cell r="G208">
            <v>3487</v>
          </cell>
          <cell r="H208">
            <v>4360</v>
          </cell>
        </row>
        <row r="209">
          <cell r="C209" t="str">
            <v>03.0000</v>
          </cell>
          <cell r="D209" t="str">
            <v>THÍ NGHIEÄM HIEÄU CHÆNH CHOÁNG SEÙT VAN, TIEÁP ÑAÁT</v>
          </cell>
          <cell r="E209">
            <v>0</v>
          </cell>
          <cell r="F209">
            <v>130886.9</v>
          </cell>
          <cell r="G209">
            <v>0</v>
          </cell>
          <cell r="H209">
            <v>4414.6000000000004</v>
          </cell>
        </row>
        <row r="210">
          <cell r="C210" t="str">
            <v>03.1000</v>
          </cell>
          <cell r="D210" t="str">
            <v>Choáng seùt van</v>
          </cell>
          <cell r="E210">
            <v>0</v>
          </cell>
          <cell r="F210">
            <v>958</v>
          </cell>
          <cell r="G210">
            <v>958</v>
          </cell>
          <cell r="H210">
            <v>460</v>
          </cell>
        </row>
        <row r="211">
          <cell r="C211" t="str">
            <v>03.1100</v>
          </cell>
          <cell r="D211" t="str">
            <v>Choáng seùt van 22-500kV</v>
          </cell>
        </row>
        <row r="212">
          <cell r="C212" t="str">
            <v>03.1101</v>
          </cell>
          <cell r="D212" t="str">
            <v>Choáng seùt van ñieän aùp 500kV</v>
          </cell>
          <cell r="E212" t="str">
            <v>ph.töû</v>
          </cell>
          <cell r="F212">
            <v>1780</v>
          </cell>
          <cell r="G212">
            <v>12199</v>
          </cell>
          <cell r="H212">
            <v>33851</v>
          </cell>
        </row>
        <row r="213">
          <cell r="C213" t="str">
            <v>03.1102</v>
          </cell>
          <cell r="D213" t="str">
            <v>Choáng seùt van ñieän aùp 220kV</v>
          </cell>
          <cell r="E213" t="str">
            <v>ph.töû</v>
          </cell>
          <cell r="F213">
            <v>1602</v>
          </cell>
          <cell r="G213">
            <v>10980</v>
          </cell>
          <cell r="H213">
            <v>30466</v>
          </cell>
        </row>
        <row r="214">
          <cell r="C214" t="str">
            <v>03.1103</v>
          </cell>
          <cell r="D214" t="str">
            <v>Choáng seùt van ñieän aùp 66-110kV</v>
          </cell>
          <cell r="E214" t="str">
            <v>ph.töû</v>
          </cell>
          <cell r="F214">
            <v>1442</v>
          </cell>
          <cell r="G214">
            <v>9882</v>
          </cell>
          <cell r="H214">
            <v>27419</v>
          </cell>
        </row>
        <row r="215">
          <cell r="C215" t="str">
            <v>03.1104</v>
          </cell>
          <cell r="D215" t="str">
            <v>Choáng seùt van ñieän aùp 22-35kV</v>
          </cell>
          <cell r="E215" t="str">
            <v>caùi</v>
          </cell>
          <cell r="F215">
            <v>1153</v>
          </cell>
          <cell r="G215">
            <v>7905</v>
          </cell>
          <cell r="H215">
            <v>21935</v>
          </cell>
        </row>
        <row r="216">
          <cell r="C216" t="str">
            <v>03.1200</v>
          </cell>
          <cell r="D216" t="str">
            <v>Choáng seùt van ñeán 15kV</v>
          </cell>
          <cell r="E216">
            <v>0</v>
          </cell>
          <cell r="F216">
            <v>2871</v>
          </cell>
          <cell r="G216">
            <v>2300</v>
          </cell>
          <cell r="H216">
            <v>3529</v>
          </cell>
        </row>
        <row r="217">
          <cell r="C217" t="str">
            <v>03.1201</v>
          </cell>
          <cell r="D217" t="str">
            <v>Choáng seùt van ñieän aùp 10-15kV</v>
          </cell>
          <cell r="E217" t="str">
            <v>caùi</v>
          </cell>
          <cell r="F217">
            <v>923</v>
          </cell>
          <cell r="G217">
            <v>6324</v>
          </cell>
          <cell r="H217">
            <v>17548</v>
          </cell>
        </row>
        <row r="218">
          <cell r="C218" t="str">
            <v>03.1202</v>
          </cell>
          <cell r="D218" t="str">
            <v>Choáng seùt van ñieän aùp 3-6kV</v>
          </cell>
          <cell r="E218" t="str">
            <v>caùi</v>
          </cell>
          <cell r="F218">
            <v>830</v>
          </cell>
          <cell r="G218">
            <v>5692</v>
          </cell>
          <cell r="H218">
            <v>15793</v>
          </cell>
        </row>
        <row r="219">
          <cell r="C219" t="str">
            <v>03.1203</v>
          </cell>
          <cell r="D219" t="str">
            <v>Choáng seùt van ñieän aùp &lt;1kV</v>
          </cell>
          <cell r="E219" t="str">
            <v>caùi</v>
          </cell>
          <cell r="F219">
            <v>166</v>
          </cell>
          <cell r="G219">
            <v>2846</v>
          </cell>
          <cell r="H219">
            <v>7897</v>
          </cell>
        </row>
        <row r="220">
          <cell r="C220" t="str">
            <v>03.1204</v>
          </cell>
          <cell r="D220" t="str">
            <v>Thieát bò ñeám seùt</v>
          </cell>
          <cell r="E220" t="str">
            <v>caùi</v>
          </cell>
          <cell r="F220">
            <v>415</v>
          </cell>
          <cell r="G220">
            <v>3415</v>
          </cell>
          <cell r="H220">
            <v>1534</v>
          </cell>
        </row>
        <row r="221">
          <cell r="C221" t="str">
            <v>03.2000</v>
          </cell>
          <cell r="D221" t="str">
            <v>Tieáp ñaát, ñieän trôû suaát</v>
          </cell>
          <cell r="E221">
            <v>0</v>
          </cell>
          <cell r="F221">
            <v>0</v>
          </cell>
          <cell r="G221">
            <v>23300</v>
          </cell>
          <cell r="H221">
            <v>135312</v>
          </cell>
        </row>
        <row r="222">
          <cell r="C222" t="str">
            <v>03.2100</v>
          </cell>
          <cell r="D222" t="str">
            <v>Tieáp ñaát traïm bieán aùp</v>
          </cell>
          <cell r="E222">
            <v>0</v>
          </cell>
          <cell r="F222">
            <v>0</v>
          </cell>
          <cell r="G222">
            <v>24410</v>
          </cell>
          <cell r="H222">
            <v>317138</v>
          </cell>
        </row>
        <row r="223">
          <cell r="C223" t="str">
            <v>03.2101</v>
          </cell>
          <cell r="D223" t="str">
            <v>Tieáp ñaát traïm bieán aùp ñieän aùp 220-500kV</v>
          </cell>
          <cell r="E223" t="str">
            <v>heä.thg</v>
          </cell>
          <cell r="F223">
            <v>17500</v>
          </cell>
          <cell r="G223">
            <v>166357</v>
          </cell>
          <cell r="H223">
            <v>56427</v>
          </cell>
        </row>
        <row r="224">
          <cell r="C224" t="str">
            <v>03.2102</v>
          </cell>
          <cell r="D224" t="str">
            <v>Tieáp ñaát traïm bieán aùp ñieän aùp 66-110kV</v>
          </cell>
          <cell r="E224" t="str">
            <v>heä.thg</v>
          </cell>
          <cell r="F224">
            <v>14000</v>
          </cell>
          <cell r="G224">
            <v>133085</v>
          </cell>
          <cell r="H224">
            <v>45142</v>
          </cell>
        </row>
        <row r="225">
          <cell r="C225" t="str">
            <v>03.2103</v>
          </cell>
          <cell r="D225" t="str">
            <v>Tieáp ñaát traïm bieán aùp ñieän aùp &lt;=35kV</v>
          </cell>
          <cell r="E225" t="str">
            <v>heä.thg</v>
          </cell>
          <cell r="F225">
            <v>7000</v>
          </cell>
          <cell r="G225">
            <v>66543</v>
          </cell>
          <cell r="H225">
            <v>17180</v>
          </cell>
        </row>
        <row r="226">
          <cell r="C226" t="str">
            <v>03.2200</v>
          </cell>
          <cell r="D226" t="str">
            <v>Tieáp ñaát cuûa coät ñieän, coät thu loâi vaø ñieän trôû suaát cuûa ñaát</v>
          </cell>
          <cell r="E226">
            <v>0</v>
          </cell>
          <cell r="F226">
            <v>3.21</v>
          </cell>
          <cell r="G226">
            <v>3.38</v>
          </cell>
          <cell r="H226">
            <v>352.91</v>
          </cell>
        </row>
        <row r="227">
          <cell r="C227" t="str">
            <v>03.2201</v>
          </cell>
          <cell r="D227" t="str">
            <v>Tieáp ñaát cuûa coät ñieän, coät thu loâi</v>
          </cell>
          <cell r="E227" t="str">
            <v>vò trí</v>
          </cell>
          <cell r="F227">
            <v>1050</v>
          </cell>
          <cell r="G227">
            <v>22181</v>
          </cell>
          <cell r="H227">
            <v>3693</v>
          </cell>
        </row>
        <row r="228">
          <cell r="C228" t="str">
            <v>03.2202</v>
          </cell>
          <cell r="D228" t="str">
            <v>Ñieän trôû suaát cuûa ñaát</v>
          </cell>
          <cell r="E228" t="str">
            <v>vò trí</v>
          </cell>
          <cell r="F228">
            <v>1575</v>
          </cell>
          <cell r="G228">
            <v>33271</v>
          </cell>
          <cell r="H228">
            <v>9414</v>
          </cell>
        </row>
        <row r="229">
          <cell r="C229" t="str">
            <v>03.2200</v>
          </cell>
          <cell r="D229" t="str">
            <v>Tieáp ñaát cuûa coät ñieän, coät thu loâi vaø ñieän trôû suaát cuûa ñaát sính laày, ñoài nuùi - ÑGNC x 1,1</v>
          </cell>
          <cell r="E229">
            <v>0</v>
          </cell>
          <cell r="F229">
            <v>4.21</v>
          </cell>
          <cell r="G229">
            <v>4.47</v>
          </cell>
          <cell r="H229">
            <v>659.78</v>
          </cell>
        </row>
        <row r="230">
          <cell r="C230" t="str">
            <v>03.2201</v>
          </cell>
          <cell r="D230" t="str">
            <v>Tieáp ñaát cuûa coät ñieän, coät thu loâi</v>
          </cell>
          <cell r="E230" t="str">
            <v>vò trí</v>
          </cell>
          <cell r="F230">
            <v>1050</v>
          </cell>
          <cell r="G230">
            <v>24399.100000000002</v>
          </cell>
          <cell r="H230">
            <v>3693</v>
          </cell>
        </row>
        <row r="231">
          <cell r="C231" t="str">
            <v>03.2202</v>
          </cell>
          <cell r="D231" t="str">
            <v>Ñieän trôû suaát cuûa ñaát</v>
          </cell>
          <cell r="E231" t="str">
            <v>vò trí</v>
          </cell>
          <cell r="F231">
            <v>1575</v>
          </cell>
          <cell r="G231">
            <v>36598.100000000006</v>
          </cell>
          <cell r="H231">
            <v>9414</v>
          </cell>
        </row>
        <row r="232">
          <cell r="C232" t="str">
            <v>04.0000</v>
          </cell>
          <cell r="D232" t="str">
            <v>THÍ NGHIEÄM HIEÄU CHÆNH RÔ LE BAÛO VEÄ VAØ TÖÏ ÑOÄNG ÑIEÄN</v>
          </cell>
          <cell r="E232">
            <v>0</v>
          </cell>
          <cell r="F232">
            <v>6.01</v>
          </cell>
          <cell r="G232">
            <v>6.36</v>
          </cell>
          <cell r="H232">
            <v>1150.79</v>
          </cell>
        </row>
        <row r="233">
          <cell r="C233" t="str">
            <v>04.1100</v>
          </cell>
          <cell r="D233" t="str">
            <v>Rô le so leäch</v>
          </cell>
        </row>
        <row r="234">
          <cell r="C234" t="str">
            <v>04.1101</v>
          </cell>
          <cell r="D234" t="str">
            <v>Rô le so leäch maùy bieán aùp</v>
          </cell>
          <cell r="E234" t="str">
            <v>caùi</v>
          </cell>
          <cell r="F234">
            <v>2557</v>
          </cell>
          <cell r="G234">
            <v>110904</v>
          </cell>
          <cell r="H234">
            <v>85589</v>
          </cell>
        </row>
        <row r="235">
          <cell r="C235" t="str">
            <v>04.1102</v>
          </cell>
          <cell r="D235" t="str">
            <v>Rô le so leäch thanh caùi</v>
          </cell>
          <cell r="E235" t="str">
            <v>caùi</v>
          </cell>
          <cell r="F235">
            <v>2813</v>
          </cell>
          <cell r="G235">
            <v>121995</v>
          </cell>
          <cell r="H235">
            <v>85589</v>
          </cell>
        </row>
        <row r="236">
          <cell r="C236" t="str">
            <v>04.1103</v>
          </cell>
          <cell r="D236" t="str">
            <v>Rô le so leäch trôû khaùng cao</v>
          </cell>
          <cell r="E236" t="str">
            <v>caùi</v>
          </cell>
          <cell r="F236">
            <v>5114</v>
          </cell>
          <cell r="G236">
            <v>199628</v>
          </cell>
          <cell r="H236">
            <v>85589</v>
          </cell>
        </row>
        <row r="237">
          <cell r="C237" t="str">
            <v>04.1104</v>
          </cell>
          <cell r="D237" t="str">
            <v>Rô le so leäch kyõ thuaät soá</v>
          </cell>
          <cell r="E237" t="str">
            <v>caùi</v>
          </cell>
          <cell r="F237">
            <v>2046</v>
          </cell>
          <cell r="G237">
            <v>277261</v>
          </cell>
          <cell r="H237">
            <v>74593</v>
          </cell>
        </row>
        <row r="238">
          <cell r="C238" t="str">
            <v>04.1100</v>
          </cell>
          <cell r="D238" t="str">
            <v>Rô le so leäch coù khoái phuï trôï - ÑGNC x 1,2</v>
          </cell>
          <cell r="E238">
            <v>0</v>
          </cell>
          <cell r="F238">
            <v>3.51</v>
          </cell>
          <cell r="G238">
            <v>3.73</v>
          </cell>
          <cell r="H238">
            <v>464.92</v>
          </cell>
        </row>
        <row r="239">
          <cell r="C239" t="str">
            <v>04.1101</v>
          </cell>
          <cell r="D239" t="str">
            <v>Rô le so leäch maùy bieán aùp - coù khoái phuï trôï</v>
          </cell>
          <cell r="E239" t="str">
            <v>caùi</v>
          </cell>
          <cell r="F239">
            <v>2557</v>
          </cell>
          <cell r="G239">
            <v>133084.79999999999</v>
          </cell>
          <cell r="H239">
            <v>85589</v>
          </cell>
        </row>
        <row r="240">
          <cell r="C240" t="str">
            <v>04.1102</v>
          </cell>
          <cell r="D240" t="str">
            <v>Rô le so leäch thanh caùi - coù khoái phuï trôï</v>
          </cell>
          <cell r="E240" t="str">
            <v>caùi</v>
          </cell>
          <cell r="F240">
            <v>2813</v>
          </cell>
          <cell r="G240">
            <v>146394</v>
          </cell>
          <cell r="H240">
            <v>85589</v>
          </cell>
        </row>
        <row r="241">
          <cell r="C241" t="str">
            <v>04.1103</v>
          </cell>
          <cell r="D241" t="str">
            <v>Rô le so leäch trôû khaùng cao - coù khoái phuï trôï</v>
          </cell>
          <cell r="E241" t="str">
            <v>caùi</v>
          </cell>
          <cell r="F241">
            <v>5114</v>
          </cell>
          <cell r="G241">
            <v>239553.59999999998</v>
          </cell>
          <cell r="H241">
            <v>85589</v>
          </cell>
        </row>
        <row r="242">
          <cell r="C242" t="str">
            <v>04.1104</v>
          </cell>
          <cell r="D242" t="str">
            <v>Rô le so leäch kyõ thuaät soá - coù khoái phuï trôï</v>
          </cell>
          <cell r="E242" t="str">
            <v>caùi</v>
          </cell>
          <cell r="F242">
            <v>2046</v>
          </cell>
          <cell r="G242">
            <v>332713.2</v>
          </cell>
          <cell r="H242">
            <v>74593</v>
          </cell>
        </row>
        <row r="243">
          <cell r="C243" t="str">
            <v>04.1200</v>
          </cell>
          <cell r="D243" t="str">
            <v>Rô le khoaûng caùch</v>
          </cell>
          <cell r="E243" t="str">
            <v>caùi</v>
          </cell>
          <cell r="F243">
            <v>666</v>
          </cell>
          <cell r="G243">
            <v>756</v>
          </cell>
          <cell r="H243">
            <v>6444</v>
          </cell>
        </row>
        <row r="244">
          <cell r="C244" t="str">
            <v>04.1201</v>
          </cell>
          <cell r="D244" t="str">
            <v>Rô le khoaûng caùch ñieän töø, ñieän töû</v>
          </cell>
          <cell r="E244" t="str">
            <v>boä</v>
          </cell>
          <cell r="F244">
            <v>4147</v>
          </cell>
          <cell r="G244">
            <v>332713</v>
          </cell>
          <cell r="H244">
            <v>336307</v>
          </cell>
        </row>
        <row r="245">
          <cell r="C245" t="str">
            <v>04.1202</v>
          </cell>
          <cell r="D245" t="str">
            <v>Rô le khoaûng caùch kyõ thuaät soá</v>
          </cell>
          <cell r="E245" t="str">
            <v>boä</v>
          </cell>
          <cell r="F245">
            <v>3732</v>
          </cell>
          <cell r="G245">
            <v>399256</v>
          </cell>
          <cell r="H245">
            <v>436579</v>
          </cell>
        </row>
        <row r="246">
          <cell r="C246" t="str">
            <v>04.1300</v>
          </cell>
          <cell r="D246" t="str">
            <v>Rô le doøng ñieän, ñieän aùp</v>
          </cell>
          <cell r="E246">
            <v>0</v>
          </cell>
          <cell r="F246">
            <v>913</v>
          </cell>
          <cell r="G246">
            <v>958</v>
          </cell>
          <cell r="H246">
            <v>2455</v>
          </cell>
        </row>
        <row r="247">
          <cell r="C247" t="str">
            <v>04.1301</v>
          </cell>
          <cell r="D247" t="str">
            <v>Rô le ñieän aùp ñieän töø, ñieän töû</v>
          </cell>
          <cell r="E247" t="str">
            <v>caùi</v>
          </cell>
          <cell r="F247">
            <v>2927</v>
          </cell>
          <cell r="G247">
            <v>147872</v>
          </cell>
          <cell r="H247">
            <v>208654</v>
          </cell>
        </row>
        <row r="248">
          <cell r="C248" t="str">
            <v>04.1302</v>
          </cell>
          <cell r="D248" t="str">
            <v>Rô le ñieän aùp kyõ thuaät soá</v>
          </cell>
          <cell r="E248" t="str">
            <v>caùi</v>
          </cell>
          <cell r="F248">
            <v>1464</v>
          </cell>
          <cell r="G248">
            <v>133085</v>
          </cell>
          <cell r="H248">
            <v>201991</v>
          </cell>
        </row>
        <row r="249">
          <cell r="C249" t="str">
            <v>04.1303</v>
          </cell>
          <cell r="D249" t="str">
            <v>Rô le doøng ñieän ñieän töø, ñieän töû</v>
          </cell>
          <cell r="E249" t="str">
            <v>caùi</v>
          </cell>
          <cell r="F249">
            <v>3075</v>
          </cell>
          <cell r="G249">
            <v>221809</v>
          </cell>
          <cell r="H249">
            <v>312144</v>
          </cell>
        </row>
        <row r="250">
          <cell r="C250" t="str">
            <v>04.1304</v>
          </cell>
          <cell r="D250" t="str">
            <v>Rô le doøng ñieän kyõ thuaät soá</v>
          </cell>
          <cell r="E250" t="str">
            <v>caùi</v>
          </cell>
          <cell r="F250">
            <v>1538</v>
          </cell>
          <cell r="G250">
            <v>199623</v>
          </cell>
          <cell r="H250">
            <v>302315</v>
          </cell>
        </row>
        <row r="251">
          <cell r="C251" t="str">
            <v>04.1400</v>
          </cell>
          <cell r="D251" t="str">
            <v>Rô le trung gian - thôøi gian - tín hieäu</v>
          </cell>
          <cell r="E251" t="str">
            <v>caùi</v>
          </cell>
          <cell r="F251">
            <v>2046</v>
          </cell>
          <cell r="G251">
            <v>20332</v>
          </cell>
          <cell r="H251">
            <v>56127</v>
          </cell>
        </row>
        <row r="252">
          <cell r="C252" t="str">
            <v>04.1401</v>
          </cell>
          <cell r="D252" t="str">
            <v>Rô le trung gian - thôøi gian ñieän töø, ñieän töû</v>
          </cell>
          <cell r="E252" t="str">
            <v>caùi</v>
          </cell>
          <cell r="F252">
            <v>2046</v>
          </cell>
          <cell r="G252">
            <v>20332</v>
          </cell>
          <cell r="H252">
            <v>56127</v>
          </cell>
        </row>
        <row r="253">
          <cell r="C253" t="str">
            <v>04.1402</v>
          </cell>
          <cell r="D253" t="str">
            <v>Rô le trung gian - thôøi gian kyõ thuaät soá</v>
          </cell>
          <cell r="E253" t="str">
            <v>caùi</v>
          </cell>
          <cell r="F253">
            <v>1548</v>
          </cell>
          <cell r="G253">
            <v>16266</v>
          </cell>
          <cell r="H253">
            <v>55421</v>
          </cell>
        </row>
        <row r="254">
          <cell r="C254" t="str">
            <v>04.1403</v>
          </cell>
          <cell r="D254" t="str">
            <v>Rô le tín hieäu ñieän töø, ñieän töû</v>
          </cell>
          <cell r="E254" t="str">
            <v>caùi</v>
          </cell>
          <cell r="F254">
            <v>1898</v>
          </cell>
          <cell r="G254">
            <v>18299</v>
          </cell>
          <cell r="H254">
            <v>50514</v>
          </cell>
        </row>
        <row r="255">
          <cell r="C255" t="str">
            <v>04.1404</v>
          </cell>
          <cell r="D255" t="str">
            <v>Rô le tín hieäu kyõ thuaät soá</v>
          </cell>
          <cell r="E255" t="str">
            <v>caùi</v>
          </cell>
          <cell r="F255">
            <v>1474</v>
          </cell>
          <cell r="G255">
            <v>14639</v>
          </cell>
          <cell r="H255">
            <v>49879</v>
          </cell>
        </row>
        <row r="256">
          <cell r="C256" t="str">
            <v>04.1500</v>
          </cell>
          <cell r="D256" t="str">
            <v>Rô le coâng suaát, doøng ñieän vaø ñieän aùp thöù töï nghòch, taàn soá</v>
          </cell>
          <cell r="E256">
            <v>0</v>
          </cell>
          <cell r="F256">
            <v>0</v>
          </cell>
          <cell r="G256">
            <v>0</v>
          </cell>
          <cell r="H256">
            <v>58.863</v>
          </cell>
        </row>
        <row r="257">
          <cell r="C257" t="str">
            <v>6</v>
          </cell>
          <cell r="D257" t="str">
            <v>Rô le coâng suaát U2; I2 ñieän töø, ñieän töû</v>
          </cell>
          <cell r="E257" t="str">
            <v>caùi</v>
          </cell>
          <cell r="F257">
            <v>4147</v>
          </cell>
          <cell r="G257">
            <v>83178</v>
          </cell>
          <cell r="H257">
            <v>111321</v>
          </cell>
        </row>
        <row r="258">
          <cell r="C258" t="str">
            <v>04.1502</v>
          </cell>
          <cell r="D258" t="str">
            <v>Rô le coâng suaát kyõ thuaät soá</v>
          </cell>
          <cell r="E258" t="str">
            <v>caùi</v>
          </cell>
          <cell r="F258">
            <v>2874</v>
          </cell>
          <cell r="G258">
            <v>74860</v>
          </cell>
          <cell r="H258">
            <v>110097</v>
          </cell>
        </row>
        <row r="259">
          <cell r="C259" t="str">
            <v>04.1503</v>
          </cell>
          <cell r="D259" t="str">
            <v>Rô le taàn soá ñieän töø, ñieän töû</v>
          </cell>
          <cell r="E259" t="str">
            <v>caùi</v>
          </cell>
          <cell r="F259">
            <v>3407</v>
          </cell>
          <cell r="G259">
            <v>66543</v>
          </cell>
          <cell r="H259">
            <v>50514</v>
          </cell>
        </row>
        <row r="260">
          <cell r="C260" t="str">
            <v>04.1504</v>
          </cell>
          <cell r="D260" t="str">
            <v>Rô le taàn soá kyõ thuaät soá</v>
          </cell>
          <cell r="E260" t="str">
            <v>caùi</v>
          </cell>
          <cell r="F260">
            <v>2504</v>
          </cell>
          <cell r="G260">
            <v>59888</v>
          </cell>
          <cell r="H260">
            <v>59347</v>
          </cell>
        </row>
        <row r="261">
          <cell r="C261" t="str">
            <v>04.1600</v>
          </cell>
          <cell r="D261" t="str">
            <v>Rô le caét (ñaàu ra); baûo veä choáng hö hoûng maùy ngaét</v>
          </cell>
          <cell r="E261">
            <v>0</v>
          </cell>
          <cell r="F261">
            <v>36219</v>
          </cell>
          <cell r="G261">
            <v>35673</v>
          </cell>
          <cell r="H261">
            <v>48712</v>
          </cell>
        </row>
        <row r="262">
          <cell r="C262" t="str">
            <v>04.1601</v>
          </cell>
          <cell r="D262" t="str">
            <v>Rô le caét (ñaàu ra) ñieän töø, ñieän töû</v>
          </cell>
          <cell r="E262" t="str">
            <v>boä</v>
          </cell>
          <cell r="F262">
            <v>2430</v>
          </cell>
          <cell r="G262">
            <v>22366</v>
          </cell>
          <cell r="H262">
            <v>56127</v>
          </cell>
        </row>
        <row r="263">
          <cell r="C263" t="str">
            <v>04.1602</v>
          </cell>
          <cell r="D263" t="str">
            <v>Rô le caét (ñaàu ra) kyõ thuaät soá</v>
          </cell>
          <cell r="E263" t="str">
            <v>boä</v>
          </cell>
          <cell r="F263">
            <v>1855</v>
          </cell>
          <cell r="G263">
            <v>17893</v>
          </cell>
          <cell r="H263">
            <v>55421</v>
          </cell>
        </row>
        <row r="264">
          <cell r="C264" t="str">
            <v>04.1603</v>
          </cell>
          <cell r="D264" t="str">
            <v>Rô le choáng hö hoûng maùy ngaét ñieän töø, ñieän töû</v>
          </cell>
          <cell r="E264" t="str">
            <v>boä</v>
          </cell>
          <cell r="F264">
            <v>2578</v>
          </cell>
          <cell r="G264">
            <v>55914</v>
          </cell>
          <cell r="H264">
            <v>138918</v>
          </cell>
        </row>
        <row r="265">
          <cell r="C265" t="str">
            <v>04.1604</v>
          </cell>
          <cell r="D265" t="str">
            <v>Rô le choáng hö hoûng maùy ngaét kyõ thuaät soá</v>
          </cell>
          <cell r="E265" t="str">
            <v>boä</v>
          </cell>
          <cell r="F265">
            <v>1929</v>
          </cell>
          <cell r="G265">
            <v>50323</v>
          </cell>
          <cell r="H265">
            <v>82759</v>
          </cell>
        </row>
        <row r="266">
          <cell r="C266" t="str">
            <v>04.1700</v>
          </cell>
          <cell r="D266" t="str">
            <v>Rô le hôïp boä töï ñoùng laïi; kieåm tra ñoàng boä</v>
          </cell>
          <cell r="E266">
            <v>0</v>
          </cell>
          <cell r="F266">
            <v>33693</v>
          </cell>
          <cell r="G266">
            <v>33693</v>
          </cell>
          <cell r="H266">
            <v>48543</v>
          </cell>
        </row>
        <row r="267">
          <cell r="C267" t="str">
            <v>04.1701</v>
          </cell>
          <cell r="D267" t="str">
            <v>Rô le hôïp boä töï ñoùng laïi ñieän töø, ñieän töû</v>
          </cell>
          <cell r="E267" t="str">
            <v>boä</v>
          </cell>
          <cell r="F267">
            <v>4147</v>
          </cell>
          <cell r="G267">
            <v>66543</v>
          </cell>
          <cell r="H267">
            <v>111321</v>
          </cell>
        </row>
        <row r="268">
          <cell r="C268" t="str">
            <v>04.1702</v>
          </cell>
          <cell r="D268" t="str">
            <v>Rô le hôïp boä töï ñoùng laïi kyõ thuaät soá</v>
          </cell>
          <cell r="E268" t="str">
            <v>boä</v>
          </cell>
          <cell r="F268">
            <v>2074</v>
          </cell>
          <cell r="G268">
            <v>59888</v>
          </cell>
          <cell r="H268">
            <v>76701</v>
          </cell>
        </row>
        <row r="269">
          <cell r="C269" t="str">
            <v>04.1703</v>
          </cell>
          <cell r="D269" t="str">
            <v>Rô le hôïp boä kieåm tra ñoàng boä ñieän töø, ñieän töû</v>
          </cell>
          <cell r="E269" t="str">
            <v>boä</v>
          </cell>
          <cell r="F269">
            <v>4443</v>
          </cell>
          <cell r="G269">
            <v>79851</v>
          </cell>
          <cell r="H269">
            <v>133305</v>
          </cell>
        </row>
        <row r="270">
          <cell r="C270" t="str">
            <v>04.1704</v>
          </cell>
          <cell r="D270" t="str">
            <v>Rô le hôïp boä kieåm tra ñoàng boä kyõ thuaät soá</v>
          </cell>
          <cell r="E270" t="str">
            <v>boä</v>
          </cell>
          <cell r="F270">
            <v>3022</v>
          </cell>
          <cell r="G270">
            <v>63881</v>
          </cell>
          <cell r="H270">
            <v>108711</v>
          </cell>
        </row>
        <row r="271">
          <cell r="C271" t="str">
            <v>04.1800</v>
          </cell>
          <cell r="D271" t="str">
            <v>Rô le hôïp boä töï ñoäng ñieàu chænh ñieän aùp, töï ñoäng naïp aéc qui, ghi söï coá</v>
          </cell>
          <cell r="E271">
            <v>0</v>
          </cell>
          <cell r="F271">
            <v>0</v>
          </cell>
          <cell r="G271">
            <v>5555</v>
          </cell>
          <cell r="H271">
            <v>91336</v>
          </cell>
        </row>
        <row r="272">
          <cell r="C272" t="str">
            <v>04.1801</v>
          </cell>
          <cell r="D272" t="str">
            <v>Rô le hôïp boä töï ñoäng ñieàu chænh ñieän aùp ñieän töø, ñieän töû</v>
          </cell>
          <cell r="E272" t="str">
            <v>boä</v>
          </cell>
          <cell r="F272">
            <v>4147</v>
          </cell>
          <cell r="G272">
            <v>399256</v>
          </cell>
          <cell r="H272">
            <v>276904</v>
          </cell>
        </row>
        <row r="273">
          <cell r="C273" t="str">
            <v>04.1802</v>
          </cell>
          <cell r="D273" t="str">
            <v>Rô le hôïp boä töï ñoäng ñieàu chænh ñieän aùp kyõ thuaät soá</v>
          </cell>
          <cell r="E273" t="str">
            <v>boä</v>
          </cell>
          <cell r="F273">
            <v>2570</v>
          </cell>
          <cell r="G273">
            <v>359330</v>
          </cell>
          <cell r="H273">
            <v>263324</v>
          </cell>
        </row>
        <row r="274">
          <cell r="C274" t="str">
            <v>04.1803</v>
          </cell>
          <cell r="D274" t="str">
            <v>Rô le hôïp boä töï ñoäng naïp aéc qui</v>
          </cell>
          <cell r="E274" t="str">
            <v>boä</v>
          </cell>
          <cell r="F274">
            <v>4251</v>
          </cell>
          <cell r="G274">
            <v>95821</v>
          </cell>
          <cell r="H274">
            <v>53610</v>
          </cell>
        </row>
        <row r="275">
          <cell r="C275" t="str">
            <v>04.1804</v>
          </cell>
          <cell r="D275" t="str">
            <v>Rô le hôïp boä ghi söï coá</v>
          </cell>
          <cell r="E275" t="str">
            <v>boä</v>
          </cell>
          <cell r="F275">
            <v>5552</v>
          </cell>
          <cell r="G275">
            <v>399256</v>
          </cell>
          <cell r="H275">
            <v>264246</v>
          </cell>
        </row>
        <row r="276">
          <cell r="C276" t="str">
            <v>04.1900</v>
          </cell>
          <cell r="D276" t="str">
            <v>Rô le boä giaùm saùt maïch caét, giaùm saùt maïch doøng</v>
          </cell>
          <cell r="E276">
            <v>0</v>
          </cell>
          <cell r="F276">
            <v>0</v>
          </cell>
          <cell r="G276">
            <v>7425</v>
          </cell>
          <cell r="H276">
            <v>142078</v>
          </cell>
        </row>
        <row r="277">
          <cell r="C277" t="str">
            <v>04.1901</v>
          </cell>
          <cell r="D277" t="str">
            <v>Rô le boä giaùm saùt maïch caét ñieän töø, ñieän töû</v>
          </cell>
          <cell r="E277" t="str">
            <v>boä</v>
          </cell>
          <cell r="F277">
            <v>3555</v>
          </cell>
          <cell r="G277">
            <v>63881</v>
          </cell>
          <cell r="H277">
            <v>66699</v>
          </cell>
        </row>
        <row r="278">
          <cell r="C278" t="str">
            <v>04.1902</v>
          </cell>
          <cell r="D278" t="str">
            <v>Rô le boä giaùm saùt maïch caét kyõ thuaät soá</v>
          </cell>
          <cell r="E278" t="str">
            <v>boä</v>
          </cell>
          <cell r="F278">
            <v>2578</v>
          </cell>
          <cell r="G278">
            <v>56285</v>
          </cell>
          <cell r="H278">
            <v>46076</v>
          </cell>
        </row>
        <row r="279">
          <cell r="C279" t="str">
            <v>04.1903</v>
          </cell>
          <cell r="D279" t="str">
            <v>Rô le boä giaùm saùt maïch doøng ñieän töø, ñieän töû</v>
          </cell>
          <cell r="E279" t="str">
            <v>boä</v>
          </cell>
          <cell r="F279">
            <v>2407</v>
          </cell>
          <cell r="G279">
            <v>53234</v>
          </cell>
          <cell r="H279">
            <v>55660</v>
          </cell>
        </row>
        <row r="280">
          <cell r="C280" t="str">
            <v>04.1904</v>
          </cell>
          <cell r="D280" t="str">
            <v>Rô le boä giaùm saùt maïch doøng kyõ thuaät soá</v>
          </cell>
          <cell r="E280" t="str">
            <v>boä</v>
          </cell>
          <cell r="F280">
            <v>1704</v>
          </cell>
          <cell r="G280">
            <v>46905</v>
          </cell>
          <cell r="H280">
            <v>38350</v>
          </cell>
        </row>
        <row r="281">
          <cell r="C281" t="str">
            <v>04.2000</v>
          </cell>
          <cell r="D281" t="str">
            <v>Rô le hôi, doøng daàu</v>
          </cell>
          <cell r="E281">
            <v>0</v>
          </cell>
          <cell r="F281">
            <v>0</v>
          </cell>
          <cell r="G281">
            <v>523</v>
          </cell>
          <cell r="H281">
            <v>6766</v>
          </cell>
        </row>
        <row r="282">
          <cell r="C282" t="str">
            <v>04.2001</v>
          </cell>
          <cell r="D282" t="str">
            <v>Rô le hôi</v>
          </cell>
          <cell r="E282" t="str">
            <v>boä</v>
          </cell>
          <cell r="F282">
            <v>30176</v>
          </cell>
          <cell r="G282">
            <v>60997</v>
          </cell>
          <cell r="H282">
            <v>4122</v>
          </cell>
        </row>
        <row r="283">
          <cell r="C283" t="str">
            <v>04.2002</v>
          </cell>
          <cell r="D283" t="str">
            <v>Rô le doøng daàu</v>
          </cell>
          <cell r="E283" t="str">
            <v>boä</v>
          </cell>
          <cell r="F283">
            <v>24141</v>
          </cell>
          <cell r="G283">
            <v>48798</v>
          </cell>
          <cell r="H283">
            <v>3298</v>
          </cell>
        </row>
        <row r="284">
          <cell r="C284" t="str">
            <v>05.0000</v>
          </cell>
          <cell r="D284" t="str">
            <v>THÍ NGHIEÄM VAØ HIEÄU CHÆNH ÑO LÖÔØNG ÑIEÄN</v>
          </cell>
          <cell r="E284">
            <v>0</v>
          </cell>
          <cell r="F284">
            <v>0</v>
          </cell>
          <cell r="G284">
            <v>523</v>
          </cell>
          <cell r="H284">
            <v>5074</v>
          </cell>
        </row>
        <row r="285">
          <cell r="C285" t="str">
            <v>05.1000</v>
          </cell>
          <cell r="D285" t="str">
            <v>Ampe met, von met</v>
          </cell>
          <cell r="E285">
            <v>0</v>
          </cell>
          <cell r="F285">
            <v>0</v>
          </cell>
          <cell r="G285">
            <v>265</v>
          </cell>
          <cell r="H285">
            <v>3721</v>
          </cell>
        </row>
        <row r="286">
          <cell r="C286" t="str">
            <v>05.1001</v>
          </cell>
          <cell r="D286" t="str">
            <v>Ampe met loaïi AC</v>
          </cell>
          <cell r="E286" t="str">
            <v>caùi</v>
          </cell>
          <cell r="F286">
            <v>1671</v>
          </cell>
          <cell r="G286">
            <v>19519</v>
          </cell>
          <cell r="H286">
            <v>3501</v>
          </cell>
        </row>
        <row r="287">
          <cell r="C287" t="str">
            <v>05.1002</v>
          </cell>
          <cell r="D287" t="str">
            <v>Ampe met loaïi DC</v>
          </cell>
          <cell r="E287" t="str">
            <v>caùi</v>
          </cell>
          <cell r="F287">
            <v>1486</v>
          </cell>
          <cell r="G287">
            <v>17893</v>
          </cell>
          <cell r="H287">
            <v>3416</v>
          </cell>
        </row>
        <row r="288">
          <cell r="C288" t="str">
            <v>05.1003</v>
          </cell>
          <cell r="D288" t="str">
            <v>Voân met loaïi AC</v>
          </cell>
          <cell r="E288" t="str">
            <v>caùi</v>
          </cell>
          <cell r="F288">
            <v>1671</v>
          </cell>
          <cell r="G288">
            <v>19519</v>
          </cell>
          <cell r="H288">
            <v>3680</v>
          </cell>
        </row>
        <row r="289">
          <cell r="C289" t="str">
            <v>05.1004</v>
          </cell>
          <cell r="D289" t="str">
            <v>Voân met loaïi DC</v>
          </cell>
          <cell r="E289" t="str">
            <v>caùi</v>
          </cell>
          <cell r="F289">
            <v>1486</v>
          </cell>
          <cell r="G289">
            <v>17893</v>
          </cell>
          <cell r="H289">
            <v>3680</v>
          </cell>
        </row>
        <row r="290">
          <cell r="C290" t="str">
            <v>05.2000</v>
          </cell>
          <cell r="D290" t="str">
            <v>Ampemeùt, Voânmeùt coù boä bieán ñoåi; baùo chaïm ñaát; ño ñoä leäch ñieän aùp; chæ thò naác maùy bieán aùp; ñoàng boä keá; taàn soá keá</v>
          </cell>
          <cell r="E290">
            <v>0</v>
          </cell>
          <cell r="F290">
            <v>0</v>
          </cell>
          <cell r="G290">
            <v>308</v>
          </cell>
          <cell r="H290">
            <v>3383</v>
          </cell>
        </row>
        <row r="291">
          <cell r="C291" t="str">
            <v>05.2001</v>
          </cell>
          <cell r="D291" t="str">
            <v>Ampe keá, voân keá coù boä bieán ñoåi</v>
          </cell>
          <cell r="E291" t="str">
            <v>caùi</v>
          </cell>
          <cell r="F291">
            <v>1523</v>
          </cell>
          <cell r="G291">
            <v>20332</v>
          </cell>
          <cell r="H291">
            <v>4041</v>
          </cell>
        </row>
        <row r="292">
          <cell r="C292" t="str">
            <v>05.2002</v>
          </cell>
          <cell r="D292" t="str">
            <v>Baùo chaïm ñaát - leäch ñieän aùp</v>
          </cell>
          <cell r="E292" t="str">
            <v>caùi</v>
          </cell>
          <cell r="F292">
            <v>1412</v>
          </cell>
          <cell r="G292">
            <v>20332</v>
          </cell>
          <cell r="H292">
            <v>3680</v>
          </cell>
        </row>
        <row r="293">
          <cell r="C293" t="str">
            <v>05.2003</v>
          </cell>
          <cell r="D293" t="str">
            <v>Naác maùy bieán aùp ñoàng boä keá</v>
          </cell>
          <cell r="E293" t="str">
            <v>caùi</v>
          </cell>
          <cell r="F293">
            <v>1745</v>
          </cell>
          <cell r="G293">
            <v>40665</v>
          </cell>
          <cell r="H293">
            <v>3680</v>
          </cell>
        </row>
        <row r="294">
          <cell r="C294" t="str">
            <v>05.2004</v>
          </cell>
          <cell r="D294" t="str">
            <v>Taàn soá keá</v>
          </cell>
          <cell r="E294" t="str">
            <v>caùi</v>
          </cell>
          <cell r="F294">
            <v>1634</v>
          </cell>
          <cell r="G294">
            <v>36598</v>
          </cell>
          <cell r="H294">
            <v>4658</v>
          </cell>
        </row>
        <row r="295">
          <cell r="C295" t="str">
            <v>05.3000</v>
          </cell>
          <cell r="D295" t="str">
            <v>Ñoàng hoà coâng suaát 3 pha höõu coâng, voâ coâng coù boä bieán ñoåi vaø khoâng coù boä bieán ñoåi goùc pha</v>
          </cell>
          <cell r="E295">
            <v>0</v>
          </cell>
          <cell r="F295">
            <v>235</v>
          </cell>
          <cell r="G295">
            <v>235</v>
          </cell>
          <cell r="H295">
            <v>3721</v>
          </cell>
        </row>
        <row r="296">
          <cell r="C296" t="str">
            <v>05.3001</v>
          </cell>
          <cell r="D296" t="str">
            <v>Ñoàng hoà coâng suaát 3 pha coù boä bieán ñoåi</v>
          </cell>
          <cell r="E296" t="str">
            <v>caùi</v>
          </cell>
          <cell r="F296">
            <v>1634</v>
          </cell>
          <cell r="G296">
            <v>40665</v>
          </cell>
          <cell r="H296">
            <v>3416</v>
          </cell>
        </row>
        <row r="297">
          <cell r="C297" t="str">
            <v>05.3002</v>
          </cell>
          <cell r="D297" t="str">
            <v>Ñoàng hoà coâng suaát 3 pha khoâng coù boä bieán ñoåi</v>
          </cell>
          <cell r="E297" t="str">
            <v>caùi</v>
          </cell>
          <cell r="F297">
            <v>1468</v>
          </cell>
          <cell r="G297">
            <v>32532</v>
          </cell>
          <cell r="H297">
            <v>3977</v>
          </cell>
        </row>
        <row r="298">
          <cell r="C298" t="str">
            <v>05.3003</v>
          </cell>
          <cell r="D298" t="str">
            <v>Ñoàng hoà goùc pha</v>
          </cell>
          <cell r="E298" t="str">
            <v>caùi</v>
          </cell>
          <cell r="F298">
            <v>1634</v>
          </cell>
          <cell r="G298">
            <v>36598</v>
          </cell>
          <cell r="H298">
            <v>5431</v>
          </cell>
        </row>
        <row r="299">
          <cell r="C299" t="str">
            <v>05.4000</v>
          </cell>
          <cell r="D299" t="str">
            <v>Coâng tô 3 pha höõu coâng, voâ coâng coù boä bieán ñoåi vaø khoâng coù boä bieán ñoåi; coâng tô 1 pha; coâng tô 3 pha coù laäp trình</v>
          </cell>
          <cell r="E299">
            <v>0</v>
          </cell>
          <cell r="F299">
            <v>0</v>
          </cell>
          <cell r="G299">
            <v>610</v>
          </cell>
          <cell r="H299">
            <v>7313</v>
          </cell>
        </row>
        <row r="300">
          <cell r="C300" t="str">
            <v>05.4001</v>
          </cell>
          <cell r="D300" t="str">
            <v>Coâng tô 3 pha coù boä bieán ñoåi</v>
          </cell>
          <cell r="E300" t="str">
            <v>caùi</v>
          </cell>
          <cell r="F300">
            <v>2411</v>
          </cell>
          <cell r="G300">
            <v>44362</v>
          </cell>
          <cell r="H300">
            <v>14486</v>
          </cell>
        </row>
        <row r="301">
          <cell r="C301" t="str">
            <v>05.4002</v>
          </cell>
          <cell r="D301" t="str">
            <v>Coâng tô 3 pha khoâng coù boä bieán ñoåi</v>
          </cell>
          <cell r="E301" t="str">
            <v>caùi</v>
          </cell>
          <cell r="F301">
            <v>2189</v>
          </cell>
          <cell r="G301">
            <v>28096</v>
          </cell>
          <cell r="H301">
            <v>14061</v>
          </cell>
        </row>
        <row r="302">
          <cell r="C302" t="str">
            <v>05.4003</v>
          </cell>
          <cell r="D302" t="str">
            <v>Coâng tô 1 pha</v>
          </cell>
          <cell r="E302" t="str">
            <v>caùi</v>
          </cell>
          <cell r="F302">
            <v>1856</v>
          </cell>
          <cell r="G302">
            <v>14048</v>
          </cell>
          <cell r="H302">
            <v>8235</v>
          </cell>
        </row>
        <row r="303">
          <cell r="C303" t="str">
            <v>05.4004</v>
          </cell>
          <cell r="D303" t="str">
            <v>Coâng tô 3 pha laäp trình</v>
          </cell>
          <cell r="E303" t="str">
            <v>caùi</v>
          </cell>
          <cell r="F303">
            <v>2411</v>
          </cell>
          <cell r="G303">
            <v>125692</v>
          </cell>
          <cell r="H303">
            <v>39006</v>
          </cell>
        </row>
        <row r="304">
          <cell r="C304" t="str">
            <v>05.5000</v>
          </cell>
          <cell r="D304" t="str">
            <v>Hôïp boä baûo veä ño löôøng ña chöùc naêng kyõ thuaät soá coù laäp trình</v>
          </cell>
          <cell r="E304">
            <v>0</v>
          </cell>
          <cell r="F304">
            <v>0</v>
          </cell>
          <cell r="G304">
            <v>0</v>
          </cell>
          <cell r="H304">
            <v>3802</v>
          </cell>
        </row>
        <row r="305">
          <cell r="C305" t="str">
            <v>05.5000</v>
          </cell>
          <cell r="D305" t="str">
            <v>Hôïp boä baûo veä ño löôøng ña chöùc naêng kyõ thuaät soá coù laäp trình</v>
          </cell>
          <cell r="E305" t="str">
            <v>boä</v>
          </cell>
          <cell r="F305">
            <v>4913</v>
          </cell>
          <cell r="G305">
            <v>277261</v>
          </cell>
          <cell r="H305">
            <v>127771</v>
          </cell>
        </row>
        <row r="306">
          <cell r="C306" t="str">
            <v>05.5000</v>
          </cell>
          <cell r="D306" t="str">
            <v>Hôïp boä 1 chöùc naêng baûo veä ño löôøng ña chöùc naêng kyõ thuaät soá coù laäp trình</v>
          </cell>
          <cell r="E306" t="str">
            <v>boä</v>
          </cell>
          <cell r="F306">
            <v>982.6</v>
          </cell>
          <cell r="G306">
            <v>55452.200000000004</v>
          </cell>
          <cell r="H306">
            <v>25554.2</v>
          </cell>
        </row>
        <row r="307">
          <cell r="C307" t="str">
            <v>06.0000</v>
          </cell>
          <cell r="D307" t="str">
            <v>THÍ NGHIEÄM HIEÄU CHÆNH THIEÁT BÒ ÑO LÖÔØNG NHIEÄT</v>
          </cell>
          <cell r="E307">
            <v>0</v>
          </cell>
          <cell r="F307">
            <v>0</v>
          </cell>
          <cell r="G307">
            <v>0</v>
          </cell>
          <cell r="H307">
            <v>4589</v>
          </cell>
        </row>
        <row r="308">
          <cell r="C308" t="str">
            <v>06.1000</v>
          </cell>
          <cell r="D308" t="str">
            <v>Aùp keá, chaân khoâng keá</v>
          </cell>
          <cell r="E308">
            <v>0</v>
          </cell>
          <cell r="F308">
            <v>0</v>
          </cell>
          <cell r="G308">
            <v>0</v>
          </cell>
          <cell r="H308">
            <v>551</v>
          </cell>
        </row>
        <row r="309">
          <cell r="C309" t="str">
            <v>06.1001</v>
          </cell>
          <cell r="D309" t="str">
            <v>Aùp keá, chaân khoâng keá kieåu tröïc tieáp khoâng tieáp ñieåm</v>
          </cell>
          <cell r="E309" t="str">
            <v>caùi</v>
          </cell>
          <cell r="F309">
            <v>2759</v>
          </cell>
          <cell r="G309">
            <v>18484</v>
          </cell>
          <cell r="H309">
            <v>415</v>
          </cell>
        </row>
        <row r="310">
          <cell r="C310" t="str">
            <v>06.1002</v>
          </cell>
          <cell r="D310" t="str">
            <v>Aùp keá, chaân khoâng keá kieåu tröïc tieáp coù tieáp ñieåm</v>
          </cell>
          <cell r="E310" t="str">
            <v>caùi</v>
          </cell>
          <cell r="F310">
            <v>3090</v>
          </cell>
          <cell r="G310">
            <v>22181</v>
          </cell>
          <cell r="H310">
            <v>881</v>
          </cell>
        </row>
        <row r="311">
          <cell r="C311" t="str">
            <v>06.1003</v>
          </cell>
          <cell r="D311" t="str">
            <v>Aùp keá, chaân khoâng keá kieåu nhieät giaõn nôû khoâng tieáp ñieåm</v>
          </cell>
          <cell r="E311" t="str">
            <v>caùi</v>
          </cell>
          <cell r="F311">
            <v>1080</v>
          </cell>
          <cell r="G311">
            <v>20332</v>
          </cell>
          <cell r="H311">
            <v>415</v>
          </cell>
        </row>
        <row r="312">
          <cell r="C312" t="str">
            <v>06.1004</v>
          </cell>
          <cell r="D312" t="str">
            <v>Aùp keá, chaân khoâng keá kieåu nhieät giaõn nôû coù tieáp ñieåm</v>
          </cell>
          <cell r="E312" t="str">
            <v>caùi</v>
          </cell>
          <cell r="F312">
            <v>1411</v>
          </cell>
          <cell r="G312">
            <v>24399</v>
          </cell>
          <cell r="H312">
            <v>881</v>
          </cell>
        </row>
        <row r="313">
          <cell r="C313" t="str">
            <v>06.2000</v>
          </cell>
          <cell r="D313" t="str">
            <v>Ñoàng hoà chæ möùc, löu löôïng, caàu ño nhieät ñoä chæ thò</v>
          </cell>
          <cell r="E313">
            <v>0</v>
          </cell>
          <cell r="F313">
            <v>0</v>
          </cell>
          <cell r="G313">
            <v>0</v>
          </cell>
          <cell r="H313">
            <v>3626</v>
          </cell>
        </row>
        <row r="314">
          <cell r="C314" t="str">
            <v>06.2001</v>
          </cell>
          <cell r="D314" t="str">
            <v>Ñoàng hoà möùc kieåu phao</v>
          </cell>
          <cell r="E314" t="str">
            <v>caùi</v>
          </cell>
          <cell r="F314">
            <v>1908</v>
          </cell>
          <cell r="G314">
            <v>12199</v>
          </cell>
          <cell r="H314">
            <v>415</v>
          </cell>
        </row>
        <row r="315">
          <cell r="C315" t="str">
            <v>06.2002</v>
          </cell>
          <cell r="D315" t="str">
            <v>Ñoàng hoà löu löôïng cheânh aùp chæ möùc</v>
          </cell>
          <cell r="E315" t="str">
            <v>caùi</v>
          </cell>
          <cell r="F315">
            <v>2648</v>
          </cell>
          <cell r="G315">
            <v>36598</v>
          </cell>
          <cell r="H315">
            <v>694</v>
          </cell>
        </row>
        <row r="316">
          <cell r="C316" t="str">
            <v>06.2003</v>
          </cell>
          <cell r="D316" t="str">
            <v>Ñoàng hoà löu löôïng cheânh aùp coù coâng tô</v>
          </cell>
          <cell r="E316" t="str">
            <v>caùi</v>
          </cell>
          <cell r="F316">
            <v>3349</v>
          </cell>
          <cell r="G316">
            <v>43918</v>
          </cell>
          <cell r="H316">
            <v>694</v>
          </cell>
        </row>
        <row r="317">
          <cell r="C317" t="str">
            <v>06.2004</v>
          </cell>
          <cell r="D317" t="str">
            <v>Caàu ño nhieät ñoä chæ thò</v>
          </cell>
          <cell r="E317" t="str">
            <v>caùi</v>
          </cell>
          <cell r="F317">
            <v>3719</v>
          </cell>
          <cell r="G317">
            <v>24399</v>
          </cell>
          <cell r="H317">
            <v>280</v>
          </cell>
        </row>
        <row r="318">
          <cell r="C318" t="str">
            <v>06.3000</v>
          </cell>
        </row>
        <row r="319">
          <cell r="C319" t="str">
            <v>06.3001</v>
          </cell>
          <cell r="D319" t="str">
            <v>Rô le aùp löïc, chaân khoâng</v>
          </cell>
          <cell r="E319" t="str">
            <v>caùi</v>
          </cell>
          <cell r="F319">
            <v>2780</v>
          </cell>
          <cell r="G319">
            <v>20332</v>
          </cell>
          <cell r="H319">
            <v>415</v>
          </cell>
        </row>
        <row r="320">
          <cell r="C320" t="str">
            <v>06.3002</v>
          </cell>
          <cell r="D320" t="str">
            <v>Rô le nhieät</v>
          </cell>
          <cell r="E320" t="str">
            <v>caùi</v>
          </cell>
          <cell r="F320">
            <v>2496</v>
          </cell>
          <cell r="G320">
            <v>24399</v>
          </cell>
          <cell r="H320">
            <v>466</v>
          </cell>
        </row>
        <row r="321">
          <cell r="C321" t="str">
            <v>06.3003</v>
          </cell>
          <cell r="D321" t="str">
            <v>Loâgoâmeùt ño nhieät ñoä</v>
          </cell>
          <cell r="E321" t="str">
            <v>caùi</v>
          </cell>
          <cell r="F321">
            <v>2496</v>
          </cell>
          <cell r="G321">
            <v>40665</v>
          </cell>
          <cell r="H321">
            <v>466</v>
          </cell>
        </row>
        <row r="322">
          <cell r="C322" t="str">
            <v>06.3004</v>
          </cell>
          <cell r="D322" t="str">
            <v>Boä bieán ñoåi tín hieäu</v>
          </cell>
          <cell r="E322" t="str">
            <v>caùi</v>
          </cell>
          <cell r="F322">
            <v>2496</v>
          </cell>
          <cell r="G322">
            <v>40665</v>
          </cell>
          <cell r="H322">
            <v>1118</v>
          </cell>
        </row>
        <row r="323">
          <cell r="C323" t="str">
            <v>07.0000</v>
          </cell>
          <cell r="D323" t="str">
            <v>THÍ NGHIEÄM HIEÄU CHÆNH MAÏCH ÑIEÀU KHIEÅN ÑO LÖÔØNG, RÔ LE BAÛO VEÄ, TÖÏ ÑOÄNG VAØ TÍN HIEÄU</v>
          </cell>
        </row>
        <row r="324">
          <cell r="C324" t="str">
            <v>07.1000</v>
          </cell>
          <cell r="D324" t="str">
            <v>Heä thoáng maïch nguoàn AC, DC, maïch tín hieäu trung taâm, maïch ñieän aùp vaø doøng ñieän</v>
          </cell>
        </row>
        <row r="325">
          <cell r="C325" t="str">
            <v>07.1001</v>
          </cell>
          <cell r="D325" t="str">
            <v>Heä thoáng maïch nguoàn AC</v>
          </cell>
          <cell r="E325" t="str">
            <v>H.thg</v>
          </cell>
          <cell r="F325">
            <v>13700</v>
          </cell>
          <cell r="G325">
            <v>288351</v>
          </cell>
          <cell r="H325">
            <v>22490</v>
          </cell>
        </row>
        <row r="326">
          <cell r="C326" t="str">
            <v>07.1002</v>
          </cell>
          <cell r="D326" t="str">
            <v>Heä thoáng maïch nguoàn DC</v>
          </cell>
          <cell r="E326" t="str">
            <v>H.thg</v>
          </cell>
          <cell r="F326">
            <v>10960</v>
          </cell>
          <cell r="G326">
            <v>259516</v>
          </cell>
          <cell r="H326">
            <v>20241</v>
          </cell>
        </row>
        <row r="327">
          <cell r="C327" t="str">
            <v>07.1003</v>
          </cell>
          <cell r="D327" t="str">
            <v>Heä thoáng maïch tín hieäu trung taâm</v>
          </cell>
          <cell r="E327" t="str">
            <v>H.thg</v>
          </cell>
          <cell r="F327">
            <v>10960</v>
          </cell>
          <cell r="G327">
            <v>346022</v>
          </cell>
          <cell r="H327">
            <v>26352</v>
          </cell>
        </row>
        <row r="328">
          <cell r="C328" t="str">
            <v>07.1004</v>
          </cell>
          <cell r="D328" t="str">
            <v>Heä thoáng maïch ñieän aùp vaø doøng ñieän</v>
          </cell>
          <cell r="E328" t="str">
            <v>H.thg</v>
          </cell>
          <cell r="F328">
            <v>13700</v>
          </cell>
          <cell r="G328">
            <v>221809</v>
          </cell>
          <cell r="H328">
            <v>17992</v>
          </cell>
        </row>
        <row r="329">
          <cell r="C329" t="str">
            <v>07.2000</v>
          </cell>
          <cell r="D329" t="str">
            <v>Maïch ñieàu khieån maùy ngaét, dao caùch ly 3 pha</v>
          </cell>
        </row>
        <row r="330">
          <cell r="C330" t="str">
            <v>07.2001</v>
          </cell>
          <cell r="D330" t="str">
            <v>Maïch ñieàu khieån maùy ngaét ñieän aùp 3-35kV</v>
          </cell>
          <cell r="E330" t="str">
            <v>boä</v>
          </cell>
          <cell r="F330">
            <v>5549</v>
          </cell>
          <cell r="G330">
            <v>170349</v>
          </cell>
          <cell r="H330">
            <v>27820</v>
          </cell>
        </row>
        <row r="331">
          <cell r="C331" t="str">
            <v>07.2002</v>
          </cell>
          <cell r="D331" t="str">
            <v>Maïch ñieàu khieån maùy ngaét ñieän aùp 66-110kV</v>
          </cell>
          <cell r="E331" t="str">
            <v>boä</v>
          </cell>
          <cell r="F331">
            <v>6936</v>
          </cell>
          <cell r="G331">
            <v>212936</v>
          </cell>
          <cell r="H331">
            <v>34775</v>
          </cell>
        </row>
        <row r="332">
          <cell r="C332" t="str">
            <v>07.2003</v>
          </cell>
          <cell r="D332" t="str">
            <v>Maïch ñieàu khieån maùy ngaét ñieän aùp 220-500kV</v>
          </cell>
          <cell r="E332" t="str">
            <v>boä</v>
          </cell>
          <cell r="F332">
            <v>8670</v>
          </cell>
          <cell r="G332">
            <v>266170</v>
          </cell>
          <cell r="H332">
            <v>43468</v>
          </cell>
        </row>
        <row r="333">
          <cell r="C333" t="str">
            <v>07.2004</v>
          </cell>
          <cell r="D333" t="str">
            <v>Maïch ñieàu khieån dao caùch ly coù ñieàu khieån</v>
          </cell>
          <cell r="E333" t="str">
            <v>boä</v>
          </cell>
          <cell r="F333">
            <v>4439</v>
          </cell>
          <cell r="G333">
            <v>136279</v>
          </cell>
          <cell r="H333">
            <v>22256</v>
          </cell>
        </row>
        <row r="334">
          <cell r="C334" t="str">
            <v>07.3000</v>
          </cell>
          <cell r="D334" t="str">
            <v>Maïch ñieàu khieån neùn khí, cöùu hoûa, laøm maùt maùy bieán aùp, saáy, chieáu saùng tuû</v>
          </cell>
        </row>
        <row r="335">
          <cell r="C335" t="str">
            <v>07.3001</v>
          </cell>
          <cell r="D335" t="str">
            <v>Maïch ñieàu khieån neùn khí</v>
          </cell>
          <cell r="E335" t="str">
            <v>boä</v>
          </cell>
          <cell r="F335">
            <v>1420</v>
          </cell>
          <cell r="G335">
            <v>34887</v>
          </cell>
          <cell r="H335">
            <v>5571</v>
          </cell>
        </row>
        <row r="336">
          <cell r="C336" t="str">
            <v>07.3002</v>
          </cell>
          <cell r="D336" t="str">
            <v>Maïch ñieàu khieån cöùu hoûa</v>
          </cell>
          <cell r="E336" t="str">
            <v>boä</v>
          </cell>
          <cell r="F336">
            <v>1776</v>
          </cell>
          <cell r="G336">
            <v>43609</v>
          </cell>
          <cell r="H336">
            <v>6964</v>
          </cell>
        </row>
        <row r="337">
          <cell r="C337" t="str">
            <v>07.3003</v>
          </cell>
          <cell r="D337" t="str">
            <v>Maïch ñieàu khieån laøm maùt MBA</v>
          </cell>
          <cell r="E337" t="str">
            <v>boä</v>
          </cell>
          <cell r="F337">
            <v>2220</v>
          </cell>
          <cell r="G337">
            <v>54512</v>
          </cell>
          <cell r="H337">
            <v>8705</v>
          </cell>
        </row>
        <row r="338">
          <cell r="C338" t="str">
            <v>07.3004</v>
          </cell>
          <cell r="D338" t="str">
            <v>Maïch ñieàu khieån saáy, chieáu saùng tuû</v>
          </cell>
          <cell r="E338" t="str">
            <v>boä</v>
          </cell>
          <cell r="F338">
            <v>1136</v>
          </cell>
          <cell r="G338">
            <v>27910</v>
          </cell>
          <cell r="H338">
            <v>885</v>
          </cell>
        </row>
        <row r="339">
          <cell r="C339" t="str">
            <v>07.4000</v>
          </cell>
          <cell r="D339" t="str">
            <v>Heä thoáng maïch baûo veä:(thôøi gian, trung gian, caét tröïc tieáp, maïch ñaàu ra cho 1 caáp baûo veä); ño löôøng; ghi chuïp; tín hieäu</v>
          </cell>
        </row>
        <row r="340">
          <cell r="C340" t="str">
            <v>07.4001</v>
          </cell>
          <cell r="D340" t="str">
            <v>Heä thoáng maïch ño löôøng</v>
          </cell>
          <cell r="E340" t="str">
            <v>h.thg</v>
          </cell>
          <cell r="F340">
            <v>4576</v>
          </cell>
          <cell r="G340">
            <v>177447</v>
          </cell>
          <cell r="H340">
            <v>25902</v>
          </cell>
        </row>
        <row r="341">
          <cell r="C341" t="str">
            <v>07.4002</v>
          </cell>
          <cell r="D341" t="str">
            <v>Heä thoáng maïch ghi chuïp</v>
          </cell>
          <cell r="E341" t="str">
            <v>h.thg</v>
          </cell>
          <cell r="F341">
            <v>8580</v>
          </cell>
          <cell r="G341">
            <v>332713</v>
          </cell>
          <cell r="H341">
            <v>40472</v>
          </cell>
        </row>
        <row r="342">
          <cell r="C342" t="str">
            <v>07.4003</v>
          </cell>
          <cell r="D342" t="str">
            <v>Heä thoáng maïch baûo veä:(thôøi gian, trung gian, caét tröïc tieáp, maïch ñaàu ra cho 1 caáp baûo veä); ño löôøng; ghi chuïp; tín hieäu</v>
          </cell>
          <cell r="E342" t="str">
            <v>h.thg</v>
          </cell>
          <cell r="F342">
            <v>5720</v>
          </cell>
          <cell r="G342">
            <v>221809</v>
          </cell>
          <cell r="H342">
            <v>32378</v>
          </cell>
        </row>
        <row r="343">
          <cell r="C343" t="str">
            <v>07.4004</v>
          </cell>
          <cell r="D343" t="str">
            <v>Heä thoáng maïch tín hieäu</v>
          </cell>
          <cell r="E343" t="str">
            <v>h.thg</v>
          </cell>
          <cell r="F343">
            <v>1373</v>
          </cell>
          <cell r="G343">
            <v>35489</v>
          </cell>
          <cell r="H343">
            <v>7771</v>
          </cell>
        </row>
        <row r="344">
          <cell r="C344" t="str">
            <v>07.5000</v>
          </cell>
          <cell r="D344" t="str">
            <v>Heä thoáng maïch töï ñoäng: ñieàu chænh ñieän aùp döôùi taûi, ñoùng laëp laïi maùy caét</v>
          </cell>
        </row>
        <row r="345">
          <cell r="C345" t="str">
            <v>07.5001</v>
          </cell>
          <cell r="D345" t="str">
            <v>Heä thoáng maïch töï ñoäng ñieàu chænh ñieän aùp döôùi taûi</v>
          </cell>
          <cell r="E345" t="str">
            <v>H.thg</v>
          </cell>
          <cell r="F345">
            <v>5878</v>
          </cell>
          <cell r="G345">
            <v>260256</v>
          </cell>
          <cell r="H345">
            <v>43468</v>
          </cell>
        </row>
        <row r="346">
          <cell r="C346" t="str">
            <v>07.5002</v>
          </cell>
          <cell r="D346" t="str">
            <v>Heä thoáng maïch töï ñoäng ñoùng laëp laïi maùy caét</v>
          </cell>
          <cell r="E346" t="str">
            <v>H.thg</v>
          </cell>
          <cell r="F346">
            <v>2939</v>
          </cell>
          <cell r="G346">
            <v>130128</v>
          </cell>
          <cell r="H346">
            <v>21734</v>
          </cell>
        </row>
        <row r="347">
          <cell r="C347" t="str">
            <v>07.6000</v>
          </cell>
          <cell r="D347" t="str">
            <v>Thieát bò ño xa</v>
          </cell>
          <cell r="E347" t="str">
            <v>H.thg</v>
          </cell>
          <cell r="F347">
            <v>10013</v>
          </cell>
          <cell r="G347">
            <v>166357</v>
          </cell>
          <cell r="H347">
            <v>14006</v>
          </cell>
        </row>
        <row r="348">
          <cell r="C348" t="str">
            <v>07.7000</v>
          </cell>
          <cell r="D348" t="str">
            <v>Sô ñoà logic ñieàu khieån baûo veä vaø truyeàn caét</v>
          </cell>
          <cell r="E348" t="str">
            <v>H.thg</v>
          </cell>
          <cell r="F348">
            <v>9503</v>
          </cell>
          <cell r="G348">
            <v>184841</v>
          </cell>
          <cell r="H348">
            <v>71132</v>
          </cell>
        </row>
        <row r="349">
          <cell r="C349" t="str">
            <v>08.0000</v>
          </cell>
          <cell r="D349" t="str">
            <v>THÍ NGHIEÄM VAØ HIEÄU CHÆNH MAÃU HOÙA</v>
          </cell>
        </row>
        <row r="350">
          <cell r="C350" t="str">
            <v>08.1000</v>
          </cell>
          <cell r="D350" t="str">
            <v>Tính chaát hoùa hoïc maãu daàu caùch ñieän</v>
          </cell>
          <cell r="E350" t="str">
            <v>maãu</v>
          </cell>
          <cell r="F350">
            <v>81128</v>
          </cell>
          <cell r="G350">
            <v>184841</v>
          </cell>
          <cell r="H350">
            <v>26735</v>
          </cell>
        </row>
        <row r="351">
          <cell r="C351" t="str">
            <v>08.2000</v>
          </cell>
          <cell r="D351" t="str">
            <v>Ñieän aùp xuyeân thuûng, Tgd cuûa daàu caùch ñieän</v>
          </cell>
        </row>
        <row r="352">
          <cell r="C352" t="str">
            <v>08.2001</v>
          </cell>
          <cell r="D352" t="str">
            <v>Ñieän aùp xuyeân thuûng</v>
          </cell>
          <cell r="E352" t="str">
            <v>maãu</v>
          </cell>
          <cell r="F352">
            <v>6977</v>
          </cell>
          <cell r="G352">
            <v>24399</v>
          </cell>
          <cell r="H352">
            <v>8202</v>
          </cell>
        </row>
        <row r="353">
          <cell r="C353" t="str">
            <v>08.2002</v>
          </cell>
          <cell r="D353" t="str">
            <v>Tgd cuûa daàu caùch ñieän</v>
          </cell>
          <cell r="E353" t="str">
            <v>maåu</v>
          </cell>
          <cell r="F353">
            <v>7659</v>
          </cell>
          <cell r="G353">
            <v>44362</v>
          </cell>
          <cell r="H353">
            <v>10974</v>
          </cell>
        </row>
        <row r="354">
          <cell r="C354" t="str">
            <v>08.3000</v>
          </cell>
          <cell r="D354" t="str">
            <v>Ñoä oån ñònh oâxy hoùa daàu caùch ñieän</v>
          </cell>
          <cell r="E354" t="str">
            <v>maãu</v>
          </cell>
          <cell r="F354">
            <v>97925</v>
          </cell>
          <cell r="G354">
            <v>382620</v>
          </cell>
          <cell r="H354">
            <v>162517</v>
          </cell>
        </row>
        <row r="355">
          <cell r="C355" t="str">
            <v>08.4000</v>
          </cell>
          <cell r="D355" t="str">
            <v>Haøm vi löôïng aåm cuûa daàu caùch ñieän</v>
          </cell>
          <cell r="E355" t="str">
            <v>maãu</v>
          </cell>
          <cell r="F355">
            <v>58046</v>
          </cell>
          <cell r="G355">
            <v>171902</v>
          </cell>
          <cell r="H355">
            <v>51096</v>
          </cell>
        </row>
        <row r="356">
          <cell r="C356" t="str">
            <v>08.5000</v>
          </cell>
          <cell r="D356" t="str">
            <v>Phaân tích haøm löôïng khí hoøa tan trong daàu caùch ñieän</v>
          </cell>
          <cell r="E356" t="str">
            <v>maãu</v>
          </cell>
          <cell r="F356">
            <v>153981</v>
          </cell>
          <cell r="G356">
            <v>221809</v>
          </cell>
          <cell r="H356">
            <v>324286</v>
          </cell>
        </row>
        <row r="357">
          <cell r="C357" t="str">
            <v>08.6000</v>
          </cell>
          <cell r="D357" t="str">
            <v>Phaân tích ñoä aåm trong khí SF6</v>
          </cell>
          <cell r="E357" t="str">
            <v>maãu</v>
          </cell>
          <cell r="F357">
            <v>50916</v>
          </cell>
          <cell r="G357">
            <v>184841</v>
          </cell>
          <cell r="H357">
            <v>200451</v>
          </cell>
        </row>
        <row r="358">
          <cell r="C358" t="str">
            <v>08.7000</v>
          </cell>
          <cell r="D358" t="str">
            <v>Thí nghieäm hieäu chænh maãu axít aéc qui</v>
          </cell>
          <cell r="E358" t="str">
            <v>maãu</v>
          </cell>
          <cell r="F358">
            <v>280775</v>
          </cell>
          <cell r="G358">
            <v>73936</v>
          </cell>
          <cell r="H358">
            <v>253993</v>
          </cell>
        </row>
        <row r="359">
          <cell r="C359" t="str">
            <v>08.8000</v>
          </cell>
          <cell r="D359" t="str">
            <v>Maãu nöôùc caát: dung dòch ñieän giaûi</v>
          </cell>
          <cell r="E359" t="str">
            <v>maãu</v>
          </cell>
          <cell r="F359">
            <v>92526</v>
          </cell>
          <cell r="G359">
            <v>73936</v>
          </cell>
          <cell r="H359">
            <v>112817</v>
          </cell>
        </row>
        <row r="360">
          <cell r="C360">
            <v>1</v>
          </cell>
          <cell r="D360" t="str">
            <v>Ngaên maùy caét phaân ñoaïn 110kV</v>
          </cell>
          <cell r="E360" t="str">
            <v xml:space="preserve">Ngaên </v>
          </cell>
          <cell r="F360">
            <v>68491</v>
          </cell>
          <cell r="G360">
            <v>2121478</v>
          </cell>
          <cell r="H360">
            <v>1557250</v>
          </cell>
        </row>
        <row r="361">
          <cell r="C361">
            <v>2</v>
          </cell>
          <cell r="D361" t="str">
            <v>Ngaên maùy caét phaân ñoaïn 220kV</v>
          </cell>
          <cell r="E361" t="str">
            <v xml:space="preserve">Ngaên </v>
          </cell>
          <cell r="F361">
            <v>82609</v>
          </cell>
          <cell r="G361">
            <v>2304840</v>
          </cell>
          <cell r="H361">
            <v>2009311</v>
          </cell>
        </row>
        <row r="362">
          <cell r="C362">
            <v>3</v>
          </cell>
          <cell r="D362" t="str">
            <v>Ngaên loä ra 220kV</v>
          </cell>
          <cell r="E362" t="str">
            <v xml:space="preserve">Ngaên </v>
          </cell>
          <cell r="F362">
            <v>107532</v>
          </cell>
          <cell r="G362">
            <v>3953231</v>
          </cell>
          <cell r="H362">
            <v>2470201</v>
          </cell>
        </row>
        <row r="363">
          <cell r="C363">
            <v>4</v>
          </cell>
          <cell r="D363" t="str">
            <v>Ngaên loä ra 110kV</v>
          </cell>
          <cell r="E363" t="str">
            <v xml:space="preserve">Ngaên </v>
          </cell>
          <cell r="F363">
            <v>105798</v>
          </cell>
          <cell r="G363">
            <v>3899997</v>
          </cell>
          <cell r="H363">
            <v>2461508</v>
          </cell>
        </row>
        <row r="364">
          <cell r="C364">
            <v>5</v>
          </cell>
          <cell r="D364" t="str">
            <v>Thanh caùi 220kV</v>
          </cell>
          <cell r="E364" t="str">
            <v>H.thoáng</v>
          </cell>
          <cell r="F364">
            <v>25168</v>
          </cell>
          <cell r="G364">
            <v>975959</v>
          </cell>
          <cell r="H364">
            <v>142462</v>
          </cell>
        </row>
        <row r="365">
          <cell r="C365">
            <v>6</v>
          </cell>
          <cell r="D365" t="str">
            <v>Thanh caùi 110kV</v>
          </cell>
          <cell r="E365" t="str">
            <v>H.thoáng</v>
          </cell>
          <cell r="F365">
            <v>18280</v>
          </cell>
          <cell r="G365">
            <v>660433</v>
          </cell>
          <cell r="H365">
            <v>86837</v>
          </cell>
        </row>
        <row r="366">
          <cell r="C366">
            <v>7</v>
          </cell>
          <cell r="D366" t="str">
            <v>Ngaên maùy bieán theá 220kV</v>
          </cell>
          <cell r="E366" t="str">
            <v xml:space="preserve">Ngaên </v>
          </cell>
          <cell r="F366">
            <v>315494</v>
          </cell>
          <cell r="G366">
            <v>8023417</v>
          </cell>
          <cell r="H366">
            <v>3375179</v>
          </cell>
        </row>
        <row r="367">
          <cell r="C367">
            <v>8</v>
          </cell>
          <cell r="D367" t="str">
            <v>Ngaên maùy bieán theá 110kV</v>
          </cell>
          <cell r="E367" t="str">
            <v xml:space="preserve">Ngaên </v>
          </cell>
          <cell r="F367">
            <v>253387</v>
          </cell>
          <cell r="G367">
            <v>6065557</v>
          </cell>
          <cell r="H367">
            <v>2396361</v>
          </cell>
        </row>
        <row r="368">
          <cell r="C368">
            <v>9</v>
          </cell>
          <cell r="D368" t="str">
            <v>Loä ra 22kV</v>
          </cell>
          <cell r="E368" t="str">
            <v xml:space="preserve">Ngaên </v>
          </cell>
          <cell r="F368">
            <v>57619</v>
          </cell>
          <cell r="G368">
            <v>1975508</v>
          </cell>
          <cell r="H368">
            <v>20988</v>
          </cell>
        </row>
        <row r="369">
          <cell r="C369">
            <v>10</v>
          </cell>
          <cell r="D369" t="str">
            <v>Tuû bieán ñieän theá 24(15)kV</v>
          </cell>
          <cell r="E369" t="str">
            <v>Tuû</v>
          </cell>
          <cell r="F369">
            <v>30434</v>
          </cell>
          <cell r="G369">
            <v>858584</v>
          </cell>
          <cell r="H369">
            <v>1120093</v>
          </cell>
        </row>
        <row r="370">
          <cell r="C370">
            <v>11</v>
          </cell>
          <cell r="D370" t="str">
            <v>Heä thoáng töï duøng AC</v>
          </cell>
          <cell r="E370" t="str">
            <v>H. thoáng</v>
          </cell>
          <cell r="F370">
            <v>66977</v>
          </cell>
          <cell r="G370">
            <v>1237732</v>
          </cell>
          <cell r="H370">
            <v>982965</v>
          </cell>
        </row>
        <row r="371">
          <cell r="C371">
            <v>12</v>
          </cell>
          <cell r="D371" t="str">
            <v>Heä thoáng töï duøng DC</v>
          </cell>
          <cell r="E371" t="str">
            <v>H. thoáng</v>
          </cell>
          <cell r="F371">
            <v>36302</v>
          </cell>
          <cell r="G371">
            <v>742087</v>
          </cell>
          <cell r="H371">
            <v>423413</v>
          </cell>
        </row>
      </sheetData>
      <sheetData sheetId="7">
        <row r="1">
          <cell r="B1" t="str">
            <v>MADG</v>
          </cell>
        </row>
      </sheetData>
      <sheetData sheetId="8">
        <row r="1">
          <cell r="B1" t="str">
            <v>MADG</v>
          </cell>
        </row>
      </sheetData>
      <sheetData sheetId="9">
        <row r="1">
          <cell r="B1" t="str">
            <v>MADG</v>
          </cell>
        </row>
      </sheetData>
      <sheetData sheetId="10" refreshError="1">
        <row r="1">
          <cell r="B1" t="str">
            <v>MADG</v>
          </cell>
        </row>
        <row r="2">
          <cell r="B2" t="str">
            <v>MT250</v>
          </cell>
          <cell r="C2" t="str">
            <v xml:space="preserve">     maùy troän 250L</v>
          </cell>
          <cell r="D2" t="str">
            <v xml:space="preserve">ca </v>
          </cell>
          <cell r="E2">
            <v>96197</v>
          </cell>
        </row>
        <row r="3">
          <cell r="B3" t="str">
            <v>MÑB-1KW</v>
          </cell>
          <cell r="C3" t="str">
            <v xml:space="preserve">     maùy ñaàm baøn 1kw</v>
          </cell>
          <cell r="D3" t="str">
            <v xml:space="preserve">ca </v>
          </cell>
          <cell r="E3">
            <v>35062</v>
          </cell>
        </row>
        <row r="4">
          <cell r="B4" t="str">
            <v>MÑD-1,5KW</v>
          </cell>
          <cell r="C4" t="str">
            <v xml:space="preserve">     maùy ñaàm duøi 1,5kw</v>
          </cell>
          <cell r="D4" t="str">
            <v xml:space="preserve">ca </v>
          </cell>
          <cell r="E4">
            <v>40025</v>
          </cell>
        </row>
        <row r="5">
          <cell r="B5" t="str">
            <v>MCAU-5T</v>
          </cell>
          <cell r="C5" t="str">
            <v xml:space="preserve">     maùy caåu 5 taán</v>
          </cell>
          <cell r="D5" t="str">
            <v xml:space="preserve">ca </v>
          </cell>
          <cell r="E5">
            <v>298161</v>
          </cell>
        </row>
        <row r="6">
          <cell r="B6" t="str">
            <v>UCT</v>
          </cell>
          <cell r="C6" t="str">
            <v xml:space="preserve">     maùy uoán caét theùp</v>
          </cell>
          <cell r="D6" t="str">
            <v xml:space="preserve">ca </v>
          </cell>
          <cell r="E6">
            <v>42295</v>
          </cell>
        </row>
        <row r="7">
          <cell r="B7" t="str">
            <v>HAN23K</v>
          </cell>
          <cell r="C7" t="str">
            <v xml:space="preserve">     maùy haøn 23KW</v>
          </cell>
          <cell r="D7" t="str">
            <v xml:space="preserve">ca </v>
          </cell>
          <cell r="E7">
            <v>155202</v>
          </cell>
        </row>
        <row r="8">
          <cell r="B8" t="str">
            <v>PUMP</v>
          </cell>
          <cell r="C8" t="str">
            <v>Maùy bôm nöôùc</v>
          </cell>
          <cell r="D8" t="str">
            <v xml:space="preserve">ca </v>
          </cell>
          <cell r="E8">
            <v>51339</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PDMoi  (3)"/>
      <sheetName val="t-h dau noi (2)"/>
      <sheetName val="tong d-noi(khong)  (2)"/>
      <sheetName val="tong ct (khong)"/>
      <sheetName val="tong d-noi(khong) "/>
      <sheetName val="dau noi(khong)"/>
      <sheetName val="tong tram-xdung-dnoi"/>
      <sheetName val="tong tram"/>
      <sheetName val="t-h xdung"/>
      <sheetName val="VC DD1P"/>
      <sheetName val="TONG HOP VL-NC"/>
      <sheetName val="THPDMoi "/>
      <sheetName val="TH-TTLIEN LAC"/>
      <sheetName val="TH-DAUNOI"/>
      <sheetName val="THPDMoi  (2)"/>
      <sheetName val="THTRAM"/>
      <sheetName val="tramLN"/>
      <sheetName val="tramLN (2)"/>
      <sheetName val="CHUANBISX (2)"/>
      <sheetName val="BIA"/>
      <sheetName val="BIA (2)"/>
      <sheetName val="TTLIENLAC"/>
      <sheetName val="phuluc1"/>
      <sheetName val="QMCT"/>
      <sheetName val="TB0411"/>
      <sheetName val="M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MCT"/>
      <sheetName val="MTP"/>
      <sheetName val="MO-control Costing"/>
      <sheetName val="CaMay"/>
      <sheetName val="DGiaT"/>
      <sheetName val="DGiaTN"/>
      <sheetName val="TT"/>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et ke TT 3 pha"/>
      <sheetName val="Liet ke TT 1 pha"/>
      <sheetName val="Liet ke HTDL"/>
      <sheetName val="Liet ke HTHH"/>
      <sheetName val="Liet ke TBA 1x25"/>
      <sheetName val="Liet ke TBA 1x15"/>
      <sheetName val="Liet ke TBA 3x15"/>
      <sheetName val="Liet ke TBA 1x50"/>
      <sheetName val="Khoi luong VC"/>
      <sheetName val="Dinh nghia"/>
      <sheetName val="Huong dan"/>
      <sheetName val="MTL$-INTER"/>
      <sheetName val="phuluc1"/>
      <sheetName val="TONG HOP VL-NC"/>
    </sheetNames>
    <sheetDataSet>
      <sheetData sheetId="0"/>
      <sheetData sheetId="1"/>
      <sheetData sheetId="2"/>
      <sheetData sheetId="3"/>
      <sheetData sheetId="4"/>
      <sheetData sheetId="5"/>
      <sheetData sheetId="6"/>
      <sheetData sheetId="7"/>
      <sheetData sheetId="8"/>
      <sheetData sheetId="9">
        <row r="3">
          <cell r="A3" t="str">
            <v>CX7</v>
          </cell>
          <cell r="B3" t="str">
            <v>Chaèng xieân CX coät 7,5 m</v>
          </cell>
        </row>
        <row r="4">
          <cell r="A4" t="str">
            <v>CX6</v>
          </cell>
          <cell r="B4" t="str">
            <v>Chaèng xieân CX coät 6,5 m</v>
          </cell>
        </row>
        <row r="5">
          <cell r="A5" t="str">
            <v>CX8</v>
          </cell>
          <cell r="B5" t="str">
            <v>Chaèng xieân CX coät 8,4 m</v>
          </cell>
        </row>
        <row r="6">
          <cell r="A6" t="str">
            <v>CX10</v>
          </cell>
          <cell r="B6" t="str">
            <v>Chaèng xieân CX coät 10,5 m</v>
          </cell>
        </row>
        <row r="7">
          <cell r="A7" t="str">
            <v>CX12</v>
          </cell>
          <cell r="B7" t="str">
            <v>Chaèng xieân CX coät 12 m</v>
          </cell>
        </row>
        <row r="8">
          <cell r="A8" t="str">
            <v>CX14</v>
          </cell>
          <cell r="B8" t="str">
            <v>Chaèng xieân CX coät 14 m</v>
          </cell>
        </row>
        <row r="9">
          <cell r="A9" t="str">
            <v>CH6</v>
          </cell>
          <cell r="B9" t="str">
            <v>Chaèng heïp CH coät 6,5 m</v>
          </cell>
        </row>
        <row r="10">
          <cell r="A10" t="str">
            <v>CH7</v>
          </cell>
          <cell r="B10" t="str">
            <v>Chaèng heïp CH coät 7,5 m</v>
          </cell>
        </row>
        <row r="11">
          <cell r="A11" t="str">
            <v>CH8</v>
          </cell>
          <cell r="B11" t="str">
            <v>Chaèng heïp CH coät 8,4 m</v>
          </cell>
        </row>
        <row r="12">
          <cell r="A12" t="str">
            <v>CH10</v>
          </cell>
          <cell r="B12" t="str">
            <v>Chaèng heïp CH coät 10,5 m</v>
          </cell>
        </row>
        <row r="13">
          <cell r="A13" t="str">
            <v>CH12</v>
          </cell>
          <cell r="B13" t="str">
            <v>Chaèng heïp CH coät 12 m</v>
          </cell>
        </row>
        <row r="14">
          <cell r="A14" t="str">
            <v>CH14</v>
          </cell>
          <cell r="B14" t="str">
            <v>Chaèng heïp CH coät 14 m</v>
          </cell>
        </row>
        <row r="15">
          <cell r="A15" t="str">
            <v>Tieáp ñaát 7</v>
          </cell>
          <cell r="B15" t="str">
            <v>Tieáp ñaát coät 7,5m</v>
          </cell>
        </row>
        <row r="16">
          <cell r="A16" t="str">
            <v>Tieáp ñaát 6</v>
          </cell>
          <cell r="B16" t="str">
            <v>Tieáp ñaát coät 6,5m</v>
          </cell>
        </row>
        <row r="17">
          <cell r="A17" t="str">
            <v>Tieáp ñaát 8</v>
          </cell>
          <cell r="B17" t="str">
            <v>Tieáp ñaát coät 8,4m</v>
          </cell>
        </row>
        <row r="18">
          <cell r="A18" t="str">
            <v>Tieáp ñaát 10</v>
          </cell>
          <cell r="B18" t="str">
            <v>Tieáp ñaát coät 10,5m</v>
          </cell>
        </row>
        <row r="19">
          <cell r="A19" t="str">
            <v>Tieáp ñaát 12</v>
          </cell>
          <cell r="B19" t="str">
            <v>Tieáp ñaát coät 12m</v>
          </cell>
        </row>
        <row r="20">
          <cell r="A20" t="str">
            <v>Tieáp ñaát 14</v>
          </cell>
          <cell r="B20" t="str">
            <v>Tieáp ñaát coät 14m</v>
          </cell>
        </row>
      </sheetData>
      <sheetData sheetId="10"/>
      <sheetData sheetId="11" refreshError="1"/>
      <sheetData sheetId="12" refreshError="1"/>
      <sheetData sheetId="1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t-h TT3P"/>
      <sheetName val="CHITIET VL-NC-DDTT3PHA  (2)"/>
      <sheetName val="TONG HOP VL-NC"/>
      <sheetName val="VC DD3PHA "/>
      <sheetName val="CHITIET VL-NC-TT1p (2)"/>
      <sheetName val="Sheet2 (2)"/>
      <sheetName val="Sheet2"/>
      <sheetName val="CHITIET VL-NC-DDTT3PHA "/>
      <sheetName val="Account_Name"/>
      <sheetName val="QMCT"/>
    </sheetNames>
    <sheetDataSet>
      <sheetData sheetId="0"/>
      <sheetData sheetId="1"/>
      <sheetData sheetId="2"/>
      <sheetData sheetId="3"/>
      <sheetData sheetId="4"/>
      <sheetData sheetId="5"/>
      <sheetData sheetId="6"/>
      <sheetData sheetId="7"/>
      <sheetData sheetId="8"/>
      <sheetData sheetId="9" refreshError="1">
        <row r="4">
          <cell r="D4">
            <v>0.1</v>
          </cell>
        </row>
        <row r="6">
          <cell r="G6">
            <v>1.2</v>
          </cell>
        </row>
        <row r="7">
          <cell r="G7">
            <v>1.3</v>
          </cell>
        </row>
      </sheetData>
      <sheetData sheetId="10"/>
      <sheetData sheetId="11"/>
      <sheetData sheetId="12"/>
      <sheetData sheetId="13"/>
      <sheetData sheetId="14"/>
      <sheetData sheetId="15"/>
      <sheetData sheetId="16"/>
      <sheetData sheetId="17"/>
      <sheetData sheetId="18" refreshError="1"/>
      <sheetData sheetId="1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VL"/>
      <sheetName val="VCTC"/>
      <sheetName val="THKLC"/>
      <sheetName val="THVT"/>
      <sheetName val="VC"/>
      <sheetName val="VatLieu"/>
      <sheetName val="THDZ"/>
      <sheetName val="ChiTietDZ"/>
      <sheetName val="DGTH"/>
      <sheetName val="VuaBT"/>
      <sheetName val="ThongSo"/>
      <sheetName val="PLCT"/>
      <sheetName val="Tram"/>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CHITIET VL-NC-TT1p"/>
      <sheetName val="kinh phí XD"/>
      <sheetName val="Don gia vung III"/>
      <sheetName val="NGUYEN VAN THANH 2.0"/>
      <sheetName val="KL-THO"/>
      <sheetName val="P"/>
      <sheetName val="CHITIET VL_NC_TT1p"/>
      <sheetName val="CHITIET_VL-NC-TT1p"/>
      <sheetName val="HA_NOI"/>
      <sheetName val="Cao_su"/>
      <sheetName val="CN_CK"/>
      <sheetName val="tam_ung"/>
      <sheetName val="SP_INLUA"/>
      <sheetName val="SP_TPBK"/>
      <sheetName val="SP_KHAUBONG"/>
      <sheetName val="sp_cluyen"/>
      <sheetName val="SP_RUOT"/>
      <sheetName val="sp_vo"/>
      <sheetName val="sp_tpcs"/>
      <sheetName val="CHITIET VL-NC"/>
      <sheetName val="TienLuong"/>
      <sheetName val="QMCT"/>
      <sheetName val="TONG HOP VL-NC"/>
      <sheetName val="DG"/>
      <sheetName val="DON GIA"/>
      <sheetName val="TEN MST CTY BR"/>
      <sheetName val="pp1p"/>
      <sheetName val="pp3p "/>
      <sheetName val="chitiet"/>
      <sheetName val="TONGKE3p"/>
      <sheetName val="DONGIA"/>
      <sheetName val="lam-moi"/>
      <sheetName val="thao-go"/>
      <sheetName val="TH XL"/>
      <sheetName val="VAO"/>
      <sheetName val="Dinh nghia"/>
      <sheetName val="HT"/>
      <sheetName val="ctdg"/>
      <sheetName val="CHITIET VL-NC-TT3p (3)"/>
      <sheetName val="Tiepdia"/>
      <sheetName val="LEGEND"/>
      <sheetName val="TONGKE1P"/>
      <sheetName val="#REF"/>
      <sheetName val="CHITIET_VL-NC-TT1p1"/>
      <sheetName val="HA_NOI1"/>
      <sheetName val="Cao_su1"/>
      <sheetName val="CN_CK1"/>
      <sheetName val="tam_ung1"/>
      <sheetName val="SP_INLUA1"/>
      <sheetName val="SP_TPBK1"/>
      <sheetName val="SP_KHAUBONG1"/>
      <sheetName val="sp_cluyen1"/>
      <sheetName val="SP_RUOT1"/>
      <sheetName val="sp_vo1"/>
      <sheetName val="sp_tpcs1"/>
      <sheetName val="kinh_phí_XD"/>
      <sheetName val="CHITIET_VL_NC_TT1p"/>
      <sheetName val="CHITIET_VL-NC-TT1p2"/>
      <sheetName val="HA_NOI2"/>
      <sheetName val="Cao_su2"/>
      <sheetName val="CN_CK2"/>
      <sheetName val="tam_ung2"/>
      <sheetName val="SP_INLUA2"/>
      <sheetName val="SP_TPBK2"/>
      <sheetName val="SP_KHAUBONG2"/>
      <sheetName val="sp_cluyen2"/>
      <sheetName val="SP_RUOT2"/>
      <sheetName val="sp_vo2"/>
      <sheetName val="sp_tpcs2"/>
      <sheetName val="kinh_phí_XD1"/>
      <sheetName val="CHITIET_VL_NC_TT1p1"/>
      <sheetName val="CHITIET_VL-NC-TT1p3"/>
      <sheetName val="HA_NOI3"/>
      <sheetName val="Cao_su3"/>
      <sheetName val="CN_CK3"/>
      <sheetName val="tam_ung3"/>
      <sheetName val="SP_INLUA3"/>
      <sheetName val="SP_TPBK3"/>
      <sheetName val="SP_KHAUBONG3"/>
      <sheetName val="sp_cluyen3"/>
      <sheetName val="SP_RUOT3"/>
      <sheetName val="sp_vo3"/>
      <sheetName val="sp_tpcs3"/>
      <sheetName val="kinh_phí_XD2"/>
      <sheetName val="CHITIET_VL_NC_TT1p2"/>
      <sheetName val="MTO REV.0"/>
      <sheetName val="chitimc"/>
      <sheetName val="Gia thanh chuoi su"/>
      <sheetName val="Tiep dia"/>
      <sheetName val="Don gia vung III-Can Tho"/>
      <sheetName val="NhKy-Thg"/>
      <sheetName val="ppht"/>
      <sheetName val="P&amp;L HCM"/>
      <sheetName val="phuluc1"/>
      <sheetName val="He so"/>
      <sheetName val="TNHCHINH"/>
      <sheetName val="NGUYEN_VAN_THANH_2_0"/>
      <sheetName val="Don_gia_vung_III"/>
      <sheetName val="CHITIET_VL-NC"/>
    </sheetNames>
    <sheetDataSet>
      <sheetData sheetId="0">
        <row r="11">
          <cell r="C11">
            <v>0.15</v>
          </cell>
        </row>
      </sheetData>
      <sheetData sheetId="1">
        <row r="11">
          <cell r="C11">
            <v>0.15</v>
          </cell>
        </row>
      </sheetData>
      <sheetData sheetId="2">
        <row r="11">
          <cell r="C11">
            <v>0.15</v>
          </cell>
        </row>
      </sheetData>
      <sheetData sheetId="3">
        <row r="11">
          <cell r="C11">
            <v>0.15</v>
          </cell>
        </row>
      </sheetData>
      <sheetData sheetId="4">
        <row r="11">
          <cell r="C11">
            <v>0.15</v>
          </cell>
        </row>
      </sheetData>
      <sheetData sheetId="5">
        <row r="11">
          <cell r="C11">
            <v>0.15</v>
          </cell>
        </row>
      </sheetData>
      <sheetData sheetId="6">
        <row r="11">
          <cell r="C11">
            <v>0.15</v>
          </cell>
        </row>
      </sheetData>
      <sheetData sheetId="7">
        <row r="11">
          <cell r="C11">
            <v>0.15</v>
          </cell>
        </row>
      </sheetData>
      <sheetData sheetId="8">
        <row r="11">
          <cell r="C11">
            <v>0.15</v>
          </cell>
        </row>
      </sheetData>
      <sheetData sheetId="9">
        <row r="11">
          <cell r="C11">
            <v>0.15</v>
          </cell>
        </row>
      </sheetData>
      <sheetData sheetId="10" refreshError="1">
        <row r="11">
          <cell r="C11">
            <v>0.15</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GS 12"/>
      <sheetName val="BCD 12"/>
      <sheetName val="NAM"/>
      <sheetName val="Sheet1"/>
      <sheetName val="NhKy-Thg"/>
      <sheetName val="CHITIET VL-NC-TT1p"/>
    </sheetNames>
    <sheetDataSet>
      <sheetData sheetId="0">
        <row r="9">
          <cell r="D9">
            <v>156</v>
          </cell>
          <cell r="E9">
            <v>111</v>
          </cell>
          <cell r="F9">
            <v>4300000</v>
          </cell>
        </row>
        <row r="10">
          <cell r="D10">
            <v>156</v>
          </cell>
          <cell r="E10">
            <v>111</v>
          </cell>
          <cell r="F10">
            <v>3510000</v>
          </cell>
        </row>
        <row r="11">
          <cell r="D11">
            <v>133</v>
          </cell>
          <cell r="E11">
            <v>111</v>
          </cell>
          <cell r="F11">
            <v>351000</v>
          </cell>
        </row>
        <row r="12">
          <cell r="D12">
            <v>156</v>
          </cell>
          <cell r="E12">
            <v>111</v>
          </cell>
          <cell r="F12">
            <v>5320000</v>
          </cell>
        </row>
        <row r="13">
          <cell r="D13">
            <v>133</v>
          </cell>
          <cell r="E13">
            <v>111</v>
          </cell>
          <cell r="F13">
            <v>532000</v>
          </cell>
        </row>
        <row r="14">
          <cell r="D14">
            <v>111</v>
          </cell>
          <cell r="E14">
            <v>511</v>
          </cell>
          <cell r="F14">
            <v>585000</v>
          </cell>
        </row>
        <row r="15">
          <cell r="D15">
            <v>111</v>
          </cell>
          <cell r="E15">
            <v>3331</v>
          </cell>
          <cell r="F15">
            <v>58500</v>
          </cell>
        </row>
        <row r="16">
          <cell r="D16">
            <v>632</v>
          </cell>
          <cell r="E16">
            <v>156</v>
          </cell>
          <cell r="F16">
            <v>485000</v>
          </cell>
        </row>
        <row r="17">
          <cell r="D17">
            <v>156</v>
          </cell>
          <cell r="E17">
            <v>111</v>
          </cell>
          <cell r="F17">
            <v>11267250</v>
          </cell>
        </row>
        <row r="18">
          <cell r="D18">
            <v>133</v>
          </cell>
          <cell r="E18">
            <v>111</v>
          </cell>
          <cell r="F18">
            <v>1126725</v>
          </cell>
        </row>
        <row r="19">
          <cell r="D19">
            <v>156</v>
          </cell>
          <cell r="E19">
            <v>111</v>
          </cell>
          <cell r="F19">
            <v>12556500</v>
          </cell>
        </row>
        <row r="20">
          <cell r="D20">
            <v>133</v>
          </cell>
          <cell r="E20">
            <v>111</v>
          </cell>
          <cell r="F20">
            <v>1255650</v>
          </cell>
        </row>
        <row r="21">
          <cell r="D21">
            <v>111</v>
          </cell>
          <cell r="E21">
            <v>511</v>
          </cell>
          <cell r="F21">
            <v>7630000</v>
          </cell>
        </row>
        <row r="22">
          <cell r="D22">
            <v>111</v>
          </cell>
          <cell r="E22">
            <v>3331</v>
          </cell>
          <cell r="F22">
            <v>763000</v>
          </cell>
        </row>
        <row r="23">
          <cell r="D23">
            <v>632</v>
          </cell>
          <cell r="E23">
            <v>156</v>
          </cell>
          <cell r="F23">
            <v>6159100</v>
          </cell>
        </row>
        <row r="24">
          <cell r="D24">
            <v>156</v>
          </cell>
          <cell r="E24">
            <v>111</v>
          </cell>
          <cell r="F24">
            <v>7014000</v>
          </cell>
        </row>
        <row r="25">
          <cell r="D25">
            <v>133</v>
          </cell>
          <cell r="E25">
            <v>111</v>
          </cell>
          <cell r="F25">
            <v>701400</v>
          </cell>
        </row>
        <row r="26">
          <cell r="D26">
            <v>111</v>
          </cell>
          <cell r="E26">
            <v>511</v>
          </cell>
          <cell r="F26">
            <v>2660000</v>
          </cell>
        </row>
        <row r="27">
          <cell r="D27">
            <v>111</v>
          </cell>
          <cell r="E27">
            <v>3331</v>
          </cell>
          <cell r="F27">
            <v>266000</v>
          </cell>
        </row>
        <row r="28">
          <cell r="D28">
            <v>632</v>
          </cell>
          <cell r="E28">
            <v>156</v>
          </cell>
          <cell r="F28">
            <v>819000</v>
          </cell>
        </row>
        <row r="29">
          <cell r="D29">
            <v>156</v>
          </cell>
          <cell r="E29">
            <v>111</v>
          </cell>
          <cell r="F29">
            <v>3548000</v>
          </cell>
        </row>
        <row r="30">
          <cell r="D30">
            <v>133</v>
          </cell>
          <cell r="E30">
            <v>111</v>
          </cell>
          <cell r="F30">
            <v>354800</v>
          </cell>
        </row>
        <row r="31">
          <cell r="D31">
            <v>111</v>
          </cell>
          <cell r="E31">
            <v>511</v>
          </cell>
          <cell r="F31">
            <v>11460000</v>
          </cell>
        </row>
        <row r="32">
          <cell r="D32">
            <v>111</v>
          </cell>
          <cell r="E32">
            <v>3331</v>
          </cell>
          <cell r="F32">
            <v>1146000</v>
          </cell>
        </row>
        <row r="33">
          <cell r="D33">
            <v>632</v>
          </cell>
          <cell r="E33">
            <v>156</v>
          </cell>
          <cell r="F33">
            <v>9672500</v>
          </cell>
        </row>
        <row r="34">
          <cell r="D34">
            <v>156</v>
          </cell>
          <cell r="E34">
            <v>111</v>
          </cell>
          <cell r="F34">
            <v>10451600</v>
          </cell>
        </row>
        <row r="35">
          <cell r="D35">
            <v>133</v>
          </cell>
          <cell r="E35">
            <v>111</v>
          </cell>
          <cell r="F35">
            <v>1045160</v>
          </cell>
        </row>
        <row r="36">
          <cell r="D36">
            <v>642</v>
          </cell>
          <cell r="E36">
            <v>111</v>
          </cell>
          <cell r="F36">
            <v>585285</v>
          </cell>
        </row>
        <row r="37">
          <cell r="D37">
            <v>133</v>
          </cell>
          <cell r="E37">
            <v>111</v>
          </cell>
          <cell r="F37">
            <v>58528</v>
          </cell>
        </row>
        <row r="38">
          <cell r="D38">
            <v>111</v>
          </cell>
          <cell r="E38">
            <v>511</v>
          </cell>
          <cell r="F38">
            <v>41550000</v>
          </cell>
        </row>
        <row r="39">
          <cell r="D39">
            <v>111</v>
          </cell>
          <cell r="E39">
            <v>3331</v>
          </cell>
          <cell r="F39">
            <v>4155000</v>
          </cell>
        </row>
        <row r="40">
          <cell r="D40">
            <v>632</v>
          </cell>
          <cell r="E40">
            <v>156</v>
          </cell>
          <cell r="F40">
            <v>32677020</v>
          </cell>
        </row>
        <row r="41">
          <cell r="D41">
            <v>111</v>
          </cell>
          <cell r="E41">
            <v>511</v>
          </cell>
          <cell r="F41">
            <v>4260000</v>
          </cell>
        </row>
        <row r="42">
          <cell r="D42">
            <v>111</v>
          </cell>
          <cell r="E42">
            <v>3331</v>
          </cell>
          <cell r="F42">
            <v>426000</v>
          </cell>
        </row>
        <row r="43">
          <cell r="D43">
            <v>632</v>
          </cell>
          <cell r="E43">
            <v>156</v>
          </cell>
          <cell r="F43">
            <v>1310000</v>
          </cell>
        </row>
        <row r="44">
          <cell r="D44">
            <v>111</v>
          </cell>
          <cell r="E44">
            <v>511</v>
          </cell>
          <cell r="F44">
            <v>860000</v>
          </cell>
        </row>
        <row r="45">
          <cell r="D45">
            <v>111</v>
          </cell>
          <cell r="E45">
            <v>3331</v>
          </cell>
          <cell r="F45">
            <v>86000</v>
          </cell>
        </row>
        <row r="46">
          <cell r="D46">
            <v>632</v>
          </cell>
          <cell r="E46">
            <v>156</v>
          </cell>
          <cell r="F46">
            <v>683000</v>
          </cell>
        </row>
        <row r="47">
          <cell r="D47">
            <v>156</v>
          </cell>
          <cell r="E47">
            <v>111</v>
          </cell>
          <cell r="F47">
            <v>8499000</v>
          </cell>
        </row>
        <row r="48">
          <cell r="D48">
            <v>133</v>
          </cell>
          <cell r="E48">
            <v>111</v>
          </cell>
          <cell r="F48">
            <v>849900</v>
          </cell>
        </row>
        <row r="49">
          <cell r="D49">
            <v>111</v>
          </cell>
          <cell r="E49">
            <v>511</v>
          </cell>
          <cell r="F49">
            <v>1350000</v>
          </cell>
        </row>
        <row r="50">
          <cell r="D50">
            <v>111</v>
          </cell>
          <cell r="E50">
            <v>3331</v>
          </cell>
          <cell r="F50">
            <v>135000</v>
          </cell>
        </row>
        <row r="51">
          <cell r="D51">
            <v>632</v>
          </cell>
          <cell r="E51">
            <v>156</v>
          </cell>
          <cell r="F51">
            <v>827700</v>
          </cell>
        </row>
        <row r="52">
          <cell r="D52">
            <v>111</v>
          </cell>
          <cell r="E52">
            <v>511</v>
          </cell>
          <cell r="F52">
            <v>5450000</v>
          </cell>
        </row>
        <row r="53">
          <cell r="D53">
            <v>111</v>
          </cell>
          <cell r="E53">
            <v>3331</v>
          </cell>
          <cell r="F53">
            <v>545000</v>
          </cell>
        </row>
        <row r="54">
          <cell r="D54">
            <v>632</v>
          </cell>
          <cell r="E54">
            <v>156</v>
          </cell>
          <cell r="F54">
            <v>4736400</v>
          </cell>
        </row>
        <row r="55">
          <cell r="D55">
            <v>156</v>
          </cell>
          <cell r="E55">
            <v>111</v>
          </cell>
          <cell r="F55">
            <v>2454540</v>
          </cell>
        </row>
        <row r="56">
          <cell r="D56">
            <v>133</v>
          </cell>
          <cell r="E56">
            <v>111</v>
          </cell>
          <cell r="F56">
            <v>245454</v>
          </cell>
        </row>
        <row r="57">
          <cell r="D57">
            <v>156</v>
          </cell>
          <cell r="E57">
            <v>331</v>
          </cell>
          <cell r="F57">
            <v>9144520</v>
          </cell>
        </row>
        <row r="58">
          <cell r="D58">
            <v>156</v>
          </cell>
          <cell r="E58">
            <v>331</v>
          </cell>
          <cell r="F58">
            <v>5320000</v>
          </cell>
        </row>
        <row r="59">
          <cell r="D59">
            <v>156</v>
          </cell>
          <cell r="E59">
            <v>111</v>
          </cell>
          <cell r="F59">
            <v>4909091</v>
          </cell>
        </row>
        <row r="60">
          <cell r="D60">
            <v>133</v>
          </cell>
          <cell r="E60">
            <v>111</v>
          </cell>
          <cell r="F60">
            <v>490909</v>
          </cell>
        </row>
        <row r="61">
          <cell r="D61">
            <v>156</v>
          </cell>
          <cell r="E61">
            <v>111</v>
          </cell>
          <cell r="F61">
            <v>2700000</v>
          </cell>
        </row>
        <row r="62">
          <cell r="D62">
            <v>111</v>
          </cell>
          <cell r="E62">
            <v>511</v>
          </cell>
          <cell r="F62">
            <v>5400000</v>
          </cell>
        </row>
        <row r="63">
          <cell r="D63">
            <v>111</v>
          </cell>
          <cell r="E63">
            <v>3331</v>
          </cell>
          <cell r="F63">
            <v>540000</v>
          </cell>
        </row>
        <row r="64">
          <cell r="D64">
            <v>632</v>
          </cell>
          <cell r="E64">
            <v>156</v>
          </cell>
          <cell r="F64">
            <v>5140000</v>
          </cell>
        </row>
        <row r="65">
          <cell r="D65">
            <v>111</v>
          </cell>
          <cell r="E65">
            <v>511</v>
          </cell>
          <cell r="F65">
            <v>10260000</v>
          </cell>
        </row>
        <row r="66">
          <cell r="D66">
            <v>111</v>
          </cell>
          <cell r="E66">
            <v>3331</v>
          </cell>
          <cell r="F66">
            <v>1026000</v>
          </cell>
        </row>
        <row r="67">
          <cell r="D67">
            <v>632</v>
          </cell>
          <cell r="E67">
            <v>156</v>
          </cell>
          <cell r="F67">
            <v>9899920</v>
          </cell>
        </row>
        <row r="68">
          <cell r="D68">
            <v>111</v>
          </cell>
          <cell r="E68">
            <v>511</v>
          </cell>
          <cell r="F68">
            <v>9820000</v>
          </cell>
        </row>
        <row r="69">
          <cell r="D69">
            <v>111</v>
          </cell>
          <cell r="E69">
            <v>3331</v>
          </cell>
          <cell r="F69">
            <v>982000</v>
          </cell>
        </row>
        <row r="70">
          <cell r="D70">
            <v>632</v>
          </cell>
          <cell r="E70">
            <v>156</v>
          </cell>
          <cell r="F70">
            <v>9256800</v>
          </cell>
        </row>
        <row r="71">
          <cell r="D71">
            <v>111</v>
          </cell>
          <cell r="E71">
            <v>511</v>
          </cell>
          <cell r="F71">
            <v>3624000</v>
          </cell>
        </row>
        <row r="72">
          <cell r="D72">
            <v>111</v>
          </cell>
          <cell r="E72">
            <v>3331</v>
          </cell>
          <cell r="F72">
            <v>362400</v>
          </cell>
        </row>
        <row r="73">
          <cell r="D73">
            <v>632</v>
          </cell>
          <cell r="E73">
            <v>156</v>
          </cell>
          <cell r="F73">
            <v>3548000</v>
          </cell>
        </row>
        <row r="74">
          <cell r="D74">
            <v>156</v>
          </cell>
          <cell r="E74">
            <v>111</v>
          </cell>
          <cell r="F74">
            <v>3000000</v>
          </cell>
        </row>
        <row r="75">
          <cell r="D75">
            <v>133</v>
          </cell>
          <cell r="E75">
            <v>111</v>
          </cell>
          <cell r="F75">
            <v>300000</v>
          </cell>
        </row>
        <row r="76">
          <cell r="D76">
            <v>3334</v>
          </cell>
          <cell r="E76">
            <v>111</v>
          </cell>
          <cell r="F76">
            <v>15015000</v>
          </cell>
        </row>
        <row r="77">
          <cell r="D77">
            <v>156</v>
          </cell>
          <cell r="E77">
            <v>111</v>
          </cell>
          <cell r="F77">
            <v>5479100</v>
          </cell>
        </row>
        <row r="78">
          <cell r="D78">
            <v>133</v>
          </cell>
          <cell r="E78">
            <v>111</v>
          </cell>
          <cell r="F78">
            <v>547910</v>
          </cell>
        </row>
        <row r="79">
          <cell r="D79">
            <v>156</v>
          </cell>
          <cell r="E79">
            <v>111</v>
          </cell>
          <cell r="F79">
            <v>2252000</v>
          </cell>
        </row>
        <row r="80">
          <cell r="D80">
            <v>133</v>
          </cell>
          <cell r="E80">
            <v>111</v>
          </cell>
          <cell r="F80">
            <v>225200</v>
          </cell>
        </row>
        <row r="81">
          <cell r="D81">
            <v>642</v>
          </cell>
          <cell r="E81">
            <v>334</v>
          </cell>
          <cell r="F81">
            <v>3800000</v>
          </cell>
        </row>
        <row r="82">
          <cell r="D82">
            <v>334</v>
          </cell>
          <cell r="E82">
            <v>111</v>
          </cell>
          <cell r="F82">
            <v>3800000</v>
          </cell>
        </row>
        <row r="83">
          <cell r="D83">
            <v>4212</v>
          </cell>
          <cell r="E83">
            <v>3334</v>
          </cell>
          <cell r="F83">
            <v>12600543</v>
          </cell>
        </row>
        <row r="84">
          <cell r="D84">
            <v>3331</v>
          </cell>
          <cell r="E84">
            <v>133</v>
          </cell>
          <cell r="F84">
            <v>10490900</v>
          </cell>
        </row>
        <row r="85">
          <cell r="D85">
            <v>511</v>
          </cell>
          <cell r="E85">
            <v>911</v>
          </cell>
          <cell r="F85">
            <v>104909000</v>
          </cell>
        </row>
        <row r="86">
          <cell r="D86">
            <v>911</v>
          </cell>
          <cell r="E86">
            <v>632</v>
          </cell>
          <cell r="F86">
            <v>85214440</v>
          </cell>
        </row>
        <row r="87">
          <cell r="D87">
            <v>911</v>
          </cell>
          <cell r="E87">
            <v>642</v>
          </cell>
          <cell r="F87">
            <v>4385285</v>
          </cell>
        </row>
        <row r="88">
          <cell r="D88">
            <v>911</v>
          </cell>
          <cell r="E88">
            <v>4212</v>
          </cell>
          <cell r="F88">
            <v>15309275</v>
          </cell>
        </row>
      </sheetData>
      <sheetData sheetId="1" refreshError="1"/>
      <sheetData sheetId="2" refreshError="1"/>
      <sheetData sheetId="3" refreshError="1"/>
      <sheetData sheetId="4" refreshError="1"/>
      <sheetData sheetId="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sheetName val="TONGKE3p "/>
      <sheetName val="DEN-DUONG"/>
      <sheetName val="CHITIET VL-NC-TT"/>
      <sheetName val="TONG HOP VL-NC"/>
      <sheetName val="KPVC-BD"/>
      <sheetName val="LKVT-TB-TR "/>
      <sheetName val="LKVL-CK-22"/>
      <sheetName val="LK-VT-CS"/>
      <sheetName val="LK-BAN VE "/>
      <sheetName val="TDTKP"/>
      <sheetName val="MTP"/>
      <sheetName val="MTP1"/>
      <sheetName val="Budget"/>
      <sheetName val="ThongSo"/>
    </sheetNames>
    <sheetDataSet>
      <sheetData sheetId="0"/>
      <sheetData sheetId="1">
        <row r="295">
          <cell r="C295">
            <v>9610</v>
          </cell>
          <cell r="T295">
            <v>12</v>
          </cell>
          <cell r="U295">
            <v>9</v>
          </cell>
          <cell r="X295">
            <v>55</v>
          </cell>
        </row>
      </sheetData>
      <sheetData sheetId="2"/>
      <sheetData sheetId="3"/>
      <sheetData sheetId="4"/>
      <sheetData sheetId="5"/>
      <sheetData sheetId="6"/>
      <sheetData sheetId="7"/>
      <sheetData sheetId="8"/>
      <sheetData sheetId="9"/>
      <sheetData sheetId="10">
        <row r="44">
          <cell r="E44" t="e">
            <v>#NAME?</v>
          </cell>
          <cell r="F44" t="e">
            <v>#NAME?</v>
          </cell>
          <cell r="G44">
            <v>2272217561.4542689</v>
          </cell>
        </row>
      </sheetData>
      <sheetData sheetId="11" refreshError="1"/>
      <sheetData sheetId="12" refreshError="1"/>
      <sheetData sheetId="13" refreshError="1"/>
      <sheetData sheetId="14"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VL-NC (2)"/>
      <sheetName val="lkbv"/>
      <sheetName val="DON GIA"/>
      <sheetName val="TONGKE3p"/>
      <sheetName val="TONGKE1P"/>
      <sheetName val="TONGKE1P (2)"/>
      <sheetName val="LKVT-1P"/>
      <sheetName val="t-h TT1P (2)"/>
      <sheetName val="TDTKP (2)"/>
      <sheetName val="CHITIET VL-NC-TT1p"/>
      <sheetName val="t-h TT3P"/>
      <sheetName val="CHITIET VL-NC-DDTT3PHA  (2)"/>
      <sheetName val="TONG HOP VL-NC"/>
      <sheetName val="Chi tiet TRAM HA THE (2)"/>
      <sheetName val="TONGKEHT"/>
      <sheetName val="TONGKE-T"/>
      <sheetName val="LKVTHT"/>
      <sheetName val="LKVT-TRAM"/>
      <sheetName val="LKVT-TRAM (2)"/>
      <sheetName val="DAYSUPHUKIEN ha the"/>
      <sheetName val="Sheet2"/>
      <sheetName val="Chi tiet TRAM HA THE"/>
      <sheetName val="DAYSUPHUKIEN-3PHA Thanhphuoc"/>
      <sheetName val="CHITIET VL-NCTR (2)"/>
      <sheetName val="CHITIET VL-NCHT1"/>
      <sheetName val="DON GIA DD"/>
      <sheetName val="DON GIA TRAM"/>
      <sheetName val="THPD "/>
      <sheetName val="CHITIET VL-NCTR"/>
      <sheetName val="t-h HA THE"/>
      <sheetName val="HT"/>
      <sheetName val="VCDDHT"/>
      <sheetName val="TH VL, NC, DDHT Thanhphuoc"/>
      <sheetName val="MTO REV.0"/>
      <sheetName val="TONGKE3p "/>
      <sheetName val="TDTK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sheetData sheetId="28" refreshError="1"/>
      <sheetData sheetId="29"/>
      <sheetData sheetId="30" refreshError="1"/>
      <sheetData sheetId="31" refreshError="1"/>
      <sheetData sheetId="32">
        <row r="19">
          <cell r="J19">
            <v>102751598</v>
          </cell>
        </row>
      </sheetData>
      <sheetData sheetId="33" refreshError="1"/>
      <sheetData sheetId="34" refreshError="1"/>
      <sheetData sheetId="35"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gct"/>
      <sheetName val="dtct"/>
      <sheetName val="gvl"/>
      <sheetName val="Sheet10"/>
      <sheetName val="Sheet11"/>
      <sheetName val="Sheet12"/>
      <sheetName val="Sheet13"/>
      <sheetName val="Sheet14"/>
      <sheetName val="Sheet15"/>
      <sheetName val="Sheet16"/>
      <sheetName val="Dinh muc du toan"/>
      <sheetName val="Config"/>
      <sheetName val="AutoClose"/>
      <sheetName val="tra-vat-lieu"/>
      <sheetName val="vatlieu"/>
      <sheetName val="vattu"/>
      <sheetName val="CHITIET"/>
      <sheetName val="DONGIA"/>
      <sheetName val="DT02"/>
      <sheetName val="DTgoi1"/>
      <sheetName val="DTgoi2"/>
      <sheetName val="DTgoi3"/>
      <sheetName val="DTgoi4"/>
      <sheetName val="DTgoi5"/>
      <sheetName val="DTgoi6"/>
      <sheetName val="Tong hop goi thau"/>
      <sheetName val="DT-tn"/>
      <sheetName val="TH02"/>
      <sheetName val="THgoi1"/>
      <sheetName val="THgoi2"/>
      <sheetName val="THgoi3"/>
      <sheetName val="KLgoi11"/>
      <sheetName val="THgoi4"/>
      <sheetName val="THgoi5"/>
      <sheetName val="THgoi6"/>
      <sheetName val="chitiet02"/>
      <sheetName val="THKL1"/>
      <sheetName val="chitiet1"/>
      <sheetName val="TH-KL"/>
      <sheetName val="kl-chitiet"/>
      <sheetName val="Sheet1"/>
      <sheetName val="1"/>
      <sheetName val="00000000"/>
      <sheetName val="XL4Test5"/>
      <sheetName val="XL4Poppy"/>
      <sheetName val="DG "/>
      <sheetName val="TSCD DUNG CHUNG "/>
      <sheetName val="KHKHAUHAOTSCHUNG"/>
      <sheetName val="TSCDTOAN NHA MAY"/>
      <sheetName val="CPSXTOAN BO SP"/>
      <sheetName val="PBCPCHUNG CHO CAC DTUONG"/>
      <sheetName val="total"/>
      <sheetName val="(viet)"/>
      <sheetName val="dictionary"/>
      <sheetName val="New(eng)"/>
      <sheetName val="RFI(eng)SW-sun"/>
      <sheetName val="RFI(eng)HVP-sun"/>
      <sheetName val="RFI(eng)SW"/>
      <sheetName val="RFI(eng)SW (2)"/>
      <sheetName val="RFI(eng)HVP"/>
      <sheetName val="RFI(eng)Lab."/>
      <sheetName val="RFI -add"/>
      <sheetName val="TNHCHINH"/>
      <sheetName val="LuongT1"/>
      <sheetName val="LuongT2"/>
      <sheetName val="luongthang12"/>
      <sheetName val="LuongT11"/>
      <sheetName val="thang5"/>
      <sheetName val="T7"/>
      <sheetName val="T10"/>
      <sheetName val="T9"/>
      <sheetName val="T8"/>
      <sheetName val="thang6"/>
      <sheetName val="thang4"/>
      <sheetName val="LuongT3"/>
      <sheetName val="Sheet2"/>
      <sheetName val="Sheet3"/>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CPQL"/>
      <sheetName val="THCPQL"/>
      <sheetName val="T2"/>
      <sheetName val="T3"/>
      <sheetName val="T4"/>
      <sheetName val="T5"/>
      <sheetName val="THop"/>
      <sheetName val="THKD"/>
      <sheetName val="10000000"/>
      <sheetName val="20000000"/>
      <sheetName val="30000000"/>
      <sheetName val="40000000"/>
      <sheetName val="50000000"/>
      <sheetName val="60000000"/>
      <sheetName val="VLieu"/>
      <sheetName val="CT"/>
      <sheetName val="DToan"/>
      <sheetName val="TH"/>
      <sheetName val="Tong hop"/>
      <sheetName val="Cuoc V.chuyen"/>
      <sheetName val="Sheet7"/>
      <sheetName val="Sheet8"/>
      <sheetName val="Sheet9"/>
      <sheetName val="DO AM DT"/>
      <sheetName val="Dinh_muc_du_toan"/>
      <sheetName val="TH An ca"/>
      <sheetName val="XN SL An ca"/>
      <sheetName val="Dang ky an ca"/>
      <sheetName val="Dang ky an ca T2"/>
      <sheetName val="TT35"/>
      <sheetName val="TH VL, NC, DDHT Thanhphuoc"/>
      <sheetName val="LCTT"/>
      <sheetName val="CDTK"/>
      <sheetName val="MA-CN"/>
      <sheetName val="LE"/>
      <sheetName val="CUOC"/>
      <sheetName val="SILICATE"/>
      <sheetName val="TH-XL"/>
      <sheetName val="CHITIET VL-NC"/>
      <sheetName val="Reference"/>
      <sheetName val="May"/>
      <sheetName val="NC"/>
      <sheetName val="Vat lieu"/>
      <sheetName val="vua"/>
      <sheetName val="MTP"/>
      <sheetName val="bg+th45"/>
      <sheetName val="4-5"/>
      <sheetName val="bg+th34"/>
      <sheetName val="3-4"/>
      <sheetName val="bg+th23"/>
      <sheetName val="2-3"/>
      <sheetName val="bg+th12"/>
      <sheetName val="1-2"/>
      <sheetName val="bg+th"/>
      <sheetName val="ptvl"/>
      <sheetName val="0-1"/>
      <sheetName val="Sheet4"/>
      <sheetName val="Sheet5"/>
      <sheetName val="C47-456"/>
      <sheetName val="C46"/>
      <sheetName val="C47-PII"/>
      <sheetName val="M"/>
      <sheetName val="TSo"/>
      <sheetName val="PC"/>
      <sheetName val="KL"/>
      <sheetName val="VC"/>
      <sheetName val="DGduong"/>
      <sheetName val="DT"/>
      <sheetName val="Thu"/>
      <sheetName val="XXXXXXXX"/>
      <sheetName val="DTduong"/>
      <sheetName val="Nhahat"/>
      <sheetName val="Sheet6"/>
      <sheetName val="CTDG"/>
      <sheetName val="THVT"/>
      <sheetName val="CPJ"/>
      <sheetName val="CRJ"/>
      <sheetName val="GJ"/>
      <sheetName val="PJ"/>
      <sheetName val="SJ"/>
      <sheetName val="dg-VTu"/>
      <sheetName val="S`eet12"/>
      <sheetName val="Ky thu , Ky tho"/>
      <sheetName val="ThCtiet Hanh Lang  KG, KT, KP"/>
      <sheetName val="TH Hanh Lang  KG, KT, KP "/>
      <sheetName val="ThCtiet lap dung cot KG,KT, KP"/>
      <sheetName val="TH Ky Anh"/>
      <sheetName val="Th Ct iet KL,KH,KT,Kvan"/>
      <sheetName val=" THop  KL,KH,KT,Kvan "/>
      <sheetName val=" THop  KL,KH,KT,Kvan  (2)"/>
      <sheetName val="Lap dung cot, san bai"/>
      <sheetName val="00000001"/>
      <sheetName val="00000002"/>
      <sheetName val="Thdien"/>
      <sheetName val="DTdien"/>
      <sheetName val="10.1.20"/>
      <sheetName val="10.2.20"/>
      <sheetName val="11.7.30"/>
      <sheetName val="Nhan cong KS"/>
      <sheetName val="01.2.20"/>
      <sheetName val="01.2.30"/>
      <sheetName val="08.6.00"/>
      <sheetName val="12.1.30"/>
      <sheetName val="12.1.70"/>
      <sheetName val="12.1.50"/>
      <sheetName val="17.1.30"/>
      <sheetName val="17.1.20"/>
      <sheetName val="07.3.10"/>
      <sheetName val="03.1.00"/>
      <sheetName val="09.3.00"/>
      <sheetName val="dg"/>
      <sheetName val="dam"/>
      <sheetName val="Mocantho"/>
      <sheetName val="MoQL91"/>
      <sheetName val="tru"/>
      <sheetName val="10mduongsaumo"/>
      <sheetName val="ctt"/>
      <sheetName val="thanmkhao"/>
      <sheetName val="monho"/>
      <sheetName val="ktduong"/>
      <sheetName val="vl"/>
      <sheetName val="cu"/>
      <sheetName val="KTcau2004"/>
      <sheetName val="KT2004XL#moi"/>
      <sheetName val="denbu"/>
      <sheetName val="THCT"/>
      <sheetName val="THDZ0,4"/>
      <sheetName val="TH DZ35"/>
      <sheetName val="THTram"/>
      <sheetName val="DSKH HN"/>
      <sheetName val="NKY "/>
      <sheetName val="DS-TT"/>
      <sheetName val=" HN NHAP"/>
      <sheetName val="KHO HN"/>
      <sheetName val="CNO "/>
      <sheetName val="Ky_thu_,_Ky_tho"/>
      <sheetName val="ThCtiet_Hanh_Lang__KG,_KT,_KP"/>
      <sheetName val="TH_Hanh_Lang__KG,_KT,_KP_"/>
      <sheetName val="ThCtiet_lap_dung_cot_KG,KT,_KP"/>
      <sheetName val="TH_Ky_Anh"/>
      <sheetName val="Th_Ct_iet_KL,KH,KT,Kvan"/>
      <sheetName val="_THop__KL,KH,KT,Kvan_"/>
      <sheetName val="_THop__KL,KH,KT,Kvan__(2)"/>
      <sheetName val="Lap_dung_cot,_san_bai"/>
      <sheetName val="Tong_hop"/>
      <sheetName val="10_1_20"/>
      <sheetName val="10_2_20"/>
      <sheetName val="11_7_30"/>
      <sheetName val="Nhan_cong_KS"/>
      <sheetName val="01_2_20"/>
      <sheetName val="01_2_30"/>
      <sheetName val="08_6_00"/>
      <sheetName val="12_1_30"/>
      <sheetName val="12_1_70"/>
      <sheetName val="12_1_50"/>
      <sheetName val="17_1_30"/>
      <sheetName val="17_1_20"/>
      <sheetName val="07_3_10"/>
      <sheetName val="03_1_00"/>
      <sheetName val="09_3_00"/>
      <sheetName val="TH_DZ35"/>
      <sheetName val="TH_VL,_NC,_DDHT_Thanhphuoc"/>
      <sheetName val="dongia (2)"/>
      <sheetName val="Chiet tinh dz35"/>
      <sheetName val="thuyet minh"/>
      <sheetName val="BKKLHT"/>
      <sheetName val="gia cong"/>
      <sheetName val="KHAI BAO"/>
      <sheetName val="DU TOAN"/>
      <sheetName val="THKP"/>
      <sheetName val="MR"/>
      <sheetName val="CVC"/>
      <sheetName val="BIA"/>
      <sheetName val="QT"/>
      <sheetName val="THQT"/>
      <sheetName val="BIA QT"/>
      <sheetName val="CTRUNGC"/>
      <sheetName val="IBASE"/>
      <sheetName val="THDK03"/>
      <sheetName val="thuchien"/>
      <sheetName val="KH chung"/>
      <sheetName val="AVuong"/>
      <sheetName val="CBDT03"/>
      <sheetName val="dauthau"/>
      <sheetName val="CBDT"/>
      <sheetName val="DK04"/>
      <sheetName val="Du_lieu"/>
      <sheetName val="TONGKE3p "/>
      <sheetName val="TDTKP"/>
      <sheetName val="Thongso"/>
      <sheetName val="DGXDCB"/>
      <sheetName val="CHITIET VL-NC-TT -1p"/>
      <sheetName val="TONG HOP VL-NC TT"/>
      <sheetName val="chitimc"/>
      <sheetName val="PLoaiNS"/>
      <sheetName val="LuongNS"/>
      <sheetName val="BLuong"/>
      <sheetName val="DT-THL7"/>
      <sheetName val="phan tich DG"/>
      <sheetName val="gia vat lieu"/>
      <sheetName val="gia xe may"/>
      <sheetName val="gia nhan cong"/>
      <sheetName val="XL4Uest5"/>
      <sheetName val="RFI(eng)SW_(2)"/>
      <sheetName val="RFI(eng)Lab_"/>
      <sheetName val="RFI_-add"/>
      <sheetName val="TSCD_DUNG_CHUNG_"/>
      <sheetName val="TSCDTOAN_NHA_MAY"/>
      <sheetName val="CPSXTOAN_BO_SP"/>
      <sheetName val="PBCPCHUNG_CHO_CAC_DTUONG"/>
      <sheetName val="Cuoc_V_chuyen"/>
      <sheetName val="TH_An_ca"/>
      <sheetName val="XN_SL_An_ca"/>
      <sheetName val="Dang_ky_an_ca"/>
      <sheetName val="Dang_ky_an_ca_T2"/>
      <sheetName val="Tong_hop_goi_thau"/>
      <sheetName val="RFI(eng)SW_(2)1"/>
      <sheetName val="RFI(eng)Lab_1"/>
      <sheetName val="RFI_-add1"/>
      <sheetName val="Dinh_muc_du_toan1"/>
      <sheetName val="TSCD_DUNG_CHUNG_1"/>
      <sheetName val="TSCDTOAN_NHA_MAY1"/>
      <sheetName val="CPSXTOAN_BO_SP1"/>
      <sheetName val="PBCPCHUNG_CHO_CAC_DTUONG1"/>
      <sheetName val="Tong_hop1"/>
      <sheetName val="Cuoc_V_chuyen1"/>
      <sheetName val="TH_An_ca1"/>
      <sheetName val="XN_SL_An_ca1"/>
      <sheetName val="Dang_ky_an_ca1"/>
      <sheetName val="Dang_ky_an_ca_T21"/>
      <sheetName val="Tong_hop_goi_thau1"/>
      <sheetName val="Ky_thu_,_Ky_tho1"/>
      <sheetName val="ThCtiet_Hanh_Lang__KG,_KT,_KP1"/>
      <sheetName val="TH_Hanh_Lang__KG,_KT,_KP_1"/>
      <sheetName val="ThCtiet_lap_dung_cot_KG,KT,_KP1"/>
      <sheetName val="TH_Ky_Anh1"/>
      <sheetName val="Th_Ct_iet_KL,KH,KT,Kvan1"/>
      <sheetName val="_THop__KL,KH,KT,Kvan_1"/>
      <sheetName val="_THop__KL,KH,KT,Kvan__(2)1"/>
      <sheetName val="Lap_dung_cot,_san_bai1"/>
      <sheetName val="dgth"/>
      <sheetName val="thkl"/>
      <sheetName val="thkl (2)"/>
      <sheetName val="LK2"/>
      <sheetName val="He so"/>
      <sheetName val="PL Vua"/>
      <sheetName val="DPD"/>
      <sheetName val="dgmo-tru"/>
      <sheetName val="dgdam"/>
      <sheetName val="Dam-Mo-Tru"/>
      <sheetName val="GTXLc"/>
      <sheetName val="CPXLk"/>
      <sheetName val="KPTH"/>
      <sheetName val="Bang KL ket cau"/>
      <sheetName val="glv"/>
      <sheetName val="Lç khoan LK1"/>
      <sheetName val="klmchitiet"/>
      <sheetName val="Data"/>
      <sheetName val="NewPOS"/>
      <sheetName val="AW"/>
      <sheetName val="MTO REV.0"/>
      <sheetName val="luong06"/>
      <sheetName val="EXPENSES"/>
      <sheetName val="อาคาร"/>
      <sheetName val="เครื่องตกแต่ง"/>
      <sheetName val="เครื่องมือ"/>
      <sheetName val="Newspaper"/>
      <sheetName val="F_OH"/>
      <sheetName val="Ben BS"/>
      <sheetName val="Feb07"/>
      <sheetName val="Parameter"/>
      <sheetName val="CONGNO"/>
      <sheetName val="DEP12"/>
      <sheetName val="NKC"/>
      <sheetName val="NKQ"/>
      <sheetName val="NKB"/>
      <sheetName val="133"/>
      <sheetName val="3331"/>
      <sheetName val="152"/>
      <sheetName val="632"/>
      <sheetName val="421"/>
      <sheetName val="cd"/>
      <sheetName val="大卸仕入"/>
      <sheetName val="Congty"/>
      <sheetName val="VPPN"/>
      <sheetName val="XN74"/>
      <sheetName val="XN54"/>
      <sheetName val="XN33"/>
      <sheetName val="NK96"/>
      <sheetName val="HanhChanh"/>
      <sheetName val="QA"/>
      <sheetName val="RD"/>
      <sheetName val="Bmi"/>
      <sheetName val="Coo"/>
      <sheetName val="Cra"/>
      <sheetName val="CungTieu"/>
      <sheetName val="Keo"/>
      <sheetName val="KHBH"/>
      <sheetName val="NhanSu"/>
      <sheetName val="Sna"/>
      <sheetName val="th dt dz&amp;tba shoa"/>
      <sheetName val="Bcaonhanh"/>
      <sheetName val="Tonghop"/>
      <sheetName val="chitieth.chinh"/>
      <sheetName val="trinhEVN29.8"/>
      <sheetName val="hieuchinh30.11"/>
      <sheetName val="DGXDCB_DD"/>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sheet 2"/>
      <sheetName val="Thang 2"/>
      <sheetName val="Tháng 3"/>
      <sheetName val="Tháng 4"/>
      <sheetName val="Tháng 5"/>
      <sheetName val="Tháng 6"/>
      <sheetName val="BC 6 nhanh"/>
      <sheetName val="uoc 2002"/>
      <sheetName val="thang 7"/>
      <sheetName val="thang 8"/>
      <sheetName val="thang 9"/>
      <sheetName val="Thang 10"/>
      <sheetName val="Thang 11"/>
      <sheetName val="t6"/>
      <sheetName val="t11"/>
      <sheetName val="t12"/>
      <sheetName val="THAMCHIEU"/>
      <sheetName val="TDTKP1"/>
      <sheetName val="KPVC-BD "/>
      <sheetName val="FUC-01"/>
      <sheetName val="CT_LCGT"/>
      <sheetName val="CT_LCTT"/>
      <sheetName val="TM_ChenhLechCT"/>
      <sheetName val="DM"/>
      <sheetName val="Dieu_chinh"/>
      <sheetName val="Danh_muc"/>
      <sheetName val="Bao_cao"/>
      <sheetName val="Phan_bo"/>
      <sheetName val="Thong_tin"/>
      <sheetName val="U.P_Breakdown"/>
      <sheetName val="AC_DATA"/>
      <sheetName val="Coding"/>
      <sheetName val="Benefits-1"/>
      <sheetName val="Benefits-2"/>
      <sheetName val="Retirement"/>
      <sheetName val="Short Term Incentives"/>
      <sheetName val="Company Information"/>
      <sheetName val="Customer name"/>
      <sheetName val="Details"/>
      <sheetName val="Company Info"/>
      <sheetName val="MTL$-INTER"/>
      <sheetName val="crfまとめ"/>
      <sheetName val="部分開度まとめ"/>
      <sheetName val="GiaVL"/>
      <sheetName val="Theo doi chung"/>
      <sheetName val="Theo doi chung (2)"/>
      <sheetName val="ma-pt"/>
      <sheetName val="CT Thang Mo"/>
      <sheetName val="CT  PL"/>
      <sheetName val="471"/>
      <sheetName val="CTGS"/>
      <sheetName val="Thuc thanh"/>
      <sheetName val="TONG HOP "/>
      <sheetName val="chi tiet TBA"/>
      <sheetName val="THISWORKSHEET"/>
      <sheetName val="体質∥"/>
      <sheetName val="4-m sheets"/>
      <sheetName val="Ramp-up"/>
      <sheetName val="Dinh_muc_du_toan2"/>
      <sheetName val="Theo_doi_chung"/>
      <sheetName val="Theo_doi_chung_(2)"/>
      <sheetName val="CT_Thang_Mo"/>
      <sheetName val="CT__PL"/>
      <sheetName val="Thuc_thanh"/>
      <sheetName val="TONG_HOP_"/>
      <sheetName val="chi_tiet_TBA"/>
      <sheetName val="KQKD02-2_(2)"/>
      <sheetName val="KQKD-2_(2)"/>
      <sheetName val="KQKD_thu2004"/>
      <sheetName val="DG_"/>
      <sheetName val="dongia_(2)"/>
      <sheetName val="4-m_sheets"/>
      <sheetName val="Giai trinh"/>
      <sheetName val="DGchitiet "/>
      <sheetName val="PSIII"/>
      <sheetName val="PSIV"/>
      <sheetName val="TC"/>
      <sheetName val="PTNenduong"/>
      <sheetName val="PTMatduong"/>
      <sheetName val="PTAntoan"/>
      <sheetName val="Gia vua"/>
      <sheetName val="PTGiaco"/>
      <sheetName val="PTChieusang"/>
      <sheetName val="TNuoc"/>
      <sheetName val="CI"/>
      <sheetName val="CII"/>
      <sheetName val="Ctrong"/>
      <sheetName val="TSCD DUNE CHUNG "/>
      <sheetName val="KHKHAUHAOTSCHUNE"/>
      <sheetName val="Dinh_x0000_mub du poan"/>
      <sheetName val="AutgClose"/>
      <sheetName val="tatlieu"/>
      <sheetName val="CHIT_x0009_ET"/>
      <sheetName val="_x0014_Hgoi2"/>
      <sheetName val="THgoi_x0013_"/>
      <sheetName val="RBI(eng)SW"/>
      <sheetName val="VLiau"/>
      <sheetName val="BUTTOANDC"/>
      <sheetName val="TB"/>
      <sheetName val="CHIT ET"/>
      <sheetName val="CT-500"/>
      <sheetName val="Tnng hop goi thau"/>
      <sheetName val="Dinh"/>
      <sheetName val="Tinh Qmax (Xoko)"/>
      <sheetName val="Hinh thai"/>
      <sheetName val="Khau do Kasin"/>
      <sheetName val="Khau do cau nho"/>
      <sheetName val="Tinh Qmax"/>
      <sheetName val="H2%"/>
      <sheetName val="H~Q~V"/>
      <sheetName val="Tra K"/>
      <sheetName val="b_ tra"/>
      <sheetName val="Gia"/>
      <sheetName val="TONG HOP VL-NC"/>
      <sheetName val="DON GIA"/>
      <sheetName val="LKVL-CK-HT-GD1"/>
      <sheetName val="Tiepdia"/>
      <sheetName val="VCV-BE-TONG"/>
      <sheetName val="Shaet11"/>
      <sheetName val="chieu day"/>
      <sheetName val="Ref"/>
      <sheetName val="PBCPCHUNG CHO CAC ETUONG"/>
      <sheetName val="SUMMARY"/>
      <sheetName val="S02-TTN"/>
      <sheetName val="T.pho"/>
      <sheetName val="P.Hoa"/>
      <sheetName val="T.An"/>
      <sheetName val="D.Hoa"/>
      <sheetName val="T.Hoa"/>
      <sheetName val="S.hoa"/>
      <sheetName val="S.Hinh"/>
      <sheetName val="D.Xuan"/>
      <sheetName val="S.Cau"/>
      <sheetName val="Dchinh(chinhthuc)"/>
      <sheetName val="Chart1"/>
      <sheetName val="Phuong an"/>
      <sheetName val="Phuong an NS"/>
      <sheetName val="Tong hop NS"/>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Sheet19"/>
      <sheetName val="Sheet18"/>
      <sheetName val="T T CL VC DZ 22"/>
      <sheetName val="CAUDC"/>
      <sheetName val="NENKHI"/>
      <sheetName val="VP"/>
      <sheetName val="CO"/>
      <sheetName val="DIEN"/>
      <sheetName val="NGUOI"/>
      <sheetName val="MAY "/>
      <sheetName val="THUENGOAI"/>
      <sheetName val="TG SP"/>
      <sheetName val="TG TG"/>
      <sheetName val="THcong"/>
      <sheetName val="HSO"/>
      <sheetName val="CC AN CA+XANG"/>
      <sheetName val="NGHIPHEP"/>
      <sheetName val="KH-Q1,Q2,01"/>
      <sheetName val="Q2"/>
      <sheetName val="dtct cong"/>
      <sheetName val="MAIN GATE HOUSE"/>
      <sheetName val="Giaton TP (3)"/>
      <sheetName val="Journal"/>
      <sheetName val=""/>
      <sheetName val="_x005f_x0000__x005f_x0000__x005f_x0000__x005f_x0000__x0"/>
      <sheetName val="Gia V1L"/>
      <sheetName val="FA-LISTING"/>
      <sheetName val="General Ledger"/>
      <sheetName val="BangkeNX"/>
      <sheetName val="SoTHVT"/>
      <sheetName val="SL dau tien"/>
      <sheetName val="CH、IH、皮むき "/>
      <sheetName val="Master"/>
      <sheetName val="Ngan hang"/>
      <sheetName val="DTcnghe"/>
      <sheetName val="WORKDATA"/>
      <sheetName val="_x005f_x005f_x005f_x0000__x005f_x005f_x005f_x0000__x005"/>
      <sheetName val="#REF!"/>
      <sheetName val="針車（6月）"/>
      <sheetName val="_x005f_x0000__x005f_x0000__x005"/>
      <sheetName val="KKKKKKKK"/>
      <sheetName val="________"/>
      <sheetName val="Drop List"/>
      <sheetName val="CT35"/>
      <sheetName val="_x0000__x0000__x0000__x0000__x0"/>
      <sheetName val="dtxl"/>
      <sheetName val="General Data"/>
      <sheetName val="Main"/>
      <sheetName val="Print Format"/>
      <sheetName val="Ex_Rate"/>
      <sheetName val="Main Menu"/>
      <sheetName val="Results"/>
      <sheetName val="변경집계표"/>
      <sheetName val="project management"/>
      <sheetName val="INPUT"/>
      <sheetName val="M+MC"/>
      <sheetName val="LEGEND"/>
      <sheetName val="Parem"/>
      <sheetName val="Khoi luong"/>
      <sheetName val="Nhan cong"/>
      <sheetName val="Kiem-Toan"/>
      <sheetName val="Blad1"/>
      <sheetName val="MTO REV.2(ARMOR)"/>
      <sheetName val="TSO_CHUNG"/>
      <sheetName val="DUONG SUC 2003"/>
      <sheetName val="HUONG BHXH"/>
      <sheetName val="VL-NC-M"/>
      <sheetName val="BETON"/>
      <sheetName val="dg tphcm"/>
      <sheetName val="cuoc13"/>
      <sheetName val="402"/>
      <sheetName val="Cach tinh TG CL"/>
      <sheetName val="TG BC PA1"/>
      <sheetName val="HC+QL P2"/>
      <sheetName val="Day them gio"/>
      <sheetName val="Phu dao-Bd"/>
      <sheetName val="TH thua gio CL"/>
      <sheetName val="Thuc nhan thua gio CL"/>
      <sheetName val="Tru tiet Lao Dong"/>
      <sheetName val="Day Ban cong"/>
      <sheetName val="Tong hop BC"/>
      <sheetName val="Tong hop chung"/>
      <sheetName val="Phu dao-LThi"/>
      <sheetName val="Quan ly-PVu"/>
      <sheetName val="QLquy PD-LT "/>
      <sheetName val="Tong hop PD-LT"/>
      <sheetName val="Cuoc89"/>
      <sheetName val="MU"/>
      <sheetName val="takeoff2"/>
      <sheetName val="Dinh nghia"/>
      <sheetName val="gvt"/>
      <sheetName val="KLCT"/>
      <sheetName val="Gia tri vat tu"/>
      <sheetName val="Bang THKL THEP"/>
      <sheetName val="tang 1"/>
      <sheetName val="tang 2"/>
      <sheetName val="Tro giup"/>
      <sheetName val="tang 3"/>
      <sheetName val="tang 4"/>
      <sheetName val="Bia 1"/>
      <sheetName val="Bang tong hop"/>
      <sheetName val="Goi so 1"/>
      <sheetName val="He thong dien"/>
      <sheetName val="HT Cap thoat nuoc"/>
      <sheetName val="HT DHKK"/>
      <sheetName val="Cua"/>
      <sheetName val="Thang may"/>
      <sheetName val="Tang Ham"/>
      <sheetName val="Analisa"/>
      <sheetName val="MTP1"/>
      <sheetName val="TSCK"/>
      <sheetName val="_x0001__x0008_䂀_x0004_"/>
      <sheetName val="QTQLXNCBG07"/>
      <sheetName val="ÑMCPB"/>
      <sheetName val="DADTBD"/>
      <sheetName val="DUANDTUNMCSU"/>
      <sheetName val="THKK31032007"/>
      <sheetName val="PAQTXNCBG2007"/>
      <sheetName val="KHNLIEÄU 0906"/>
      <sheetName val="BAOCAOTHANG2006"/>
      <sheetName val="baobi06"/>
      <sheetName val="THÑHPETITUC06"/>
      <sheetName val="TTCHIPHI"/>
      <sheetName val="CÑSXEHMIKE06"/>
      <sheetName val="KH06"/>
      <sheetName val="triniti2"/>
      <sheetName val="KHTHTRINÍTPOON"/>
      <sheetName val="THDHMIKE06"/>
      <sheetName val="THDHY06"/>
      <sheetName val="cdcontainer"/>
      <sheetName val="ÑCHHCMHOA"/>
      <sheetName val="QCCDGOÕ06"/>
      <sheetName val="KHSX1006"/>
      <sheetName val="CDXEGO06"/>
      <sheetName val="CDGOÕ06"/>
      <sheetName val="DMSOÛNTANGGAZE"/>
      <sheetName val="CDPHOILAPRAPS"/>
      <sheetName val="QCXDGOSX07"/>
      <sheetName val="GTXK06"/>
      <sheetName val="BANG GIA GO MUØA0607"/>
      <sheetName val="GTVILADUCLONG"/>
      <sheetName val="GTDuanCAOSU"/>
      <sheetName val="GT2006M"/>
      <sheetName val="KHHCDUBAI"/>
      <sheetName val="TTND2006"/>
      <sheetName val="BANGGIANOITHAT1006"/>
      <sheetName val="HDKT06"/>
      <sheetName val="VATTUSX06"/>
      <sheetName val="BBNTHU"/>
      <sheetName val="BGND06"/>
      <sheetName val="bgxk06"/>
      <sheetName val="기둥"/>
      <sheetName val="저판(버림100)"/>
      <sheetName val="Nhan_cong"/>
      <sheetName val="Gia VLNCMTC"/>
      <sheetName val="BAG-2"/>
      <sheetName val="TuanAnh"/>
      <sheetName val="TrungAnh "/>
      <sheetName val="VanAnh"/>
      <sheetName val="N,T,Binh"/>
      <sheetName val="D,T,Chung"/>
      <sheetName val="N,T,Chung "/>
      <sheetName val="Chungf"/>
      <sheetName val="N,T,Dung"/>
      <sheetName val="Dung "/>
      <sheetName val="Dien-tb"/>
      <sheetName val="Duc.182"/>
      <sheetName val="D.X.Ha"/>
      <sheetName val="T,T,Hai"/>
      <sheetName val="T,D,.Hai"/>
      <sheetName val="Huong-PGD"/>
      <sheetName val="Huong-kh"/>
      <sheetName val="Hung185"/>
      <sheetName val="Hoa-TCCB"/>
      <sheetName val="Hoa-KH"/>
      <sheetName val="Huy-KH"/>
      <sheetName val="Huy-199"/>
      <sheetName val="Khanh"/>
      <sheetName val="Lan-KH"/>
      <sheetName val="Lan-KH (2)"/>
      <sheetName val="Lan-TCKT"/>
      <sheetName val="Lanh-TCKT"/>
      <sheetName val="Loi-TCKT"/>
      <sheetName val="Ngoan-187"/>
      <sheetName val="Nhuong-TCCB"/>
      <sheetName val="Ninh-188"/>
      <sheetName val="MInh"/>
      <sheetName val="Quang-KHKT"/>
      <sheetName val="San-TCCB"/>
      <sheetName val="Son-PGD"/>
      <sheetName val="Thanh-TCCB"/>
      <sheetName val="Thao -CoMa"/>
      <sheetName val="Tuyen182"/>
      <sheetName val="L.V.thinh"/>
      <sheetName val="Vu-lxe"/>
      <sheetName val="P.V.Xuan"/>
      <sheetName val="70000000"/>
      <sheetName val="80000000"/>
      <sheetName val="90000000"/>
      <sheetName val="a0000000"/>
      <sheetName val="VARIANCE ANALYSIS"/>
      <sheetName val="CBU"/>
      <sheetName val="chiet tinh"/>
      <sheetName val="Khoi luong TBA"/>
      <sheetName val="Chung"/>
      <sheetName val="TH tong du toan"/>
      <sheetName val="TH Chi phi XD"/>
      <sheetName val="TH chi phi T. Bi"/>
      <sheetName val="TH Thi nghiem"/>
      <sheetName val="TH Lap TB TBA"/>
      <sheetName val="Dz0,4kV"/>
      <sheetName val="VL,NC,MTC-DZ"/>
      <sheetName val="CHIET TINH 35KV (chuan)"/>
      <sheetName val="C Tinh 1m3 BT"/>
      <sheetName val="GiaVL Q4-2008"/>
      <sheetName val="Dao dat1"/>
      <sheetName val="Thep t9-2008"/>
      <sheetName val="TONG KE 35kV"/>
      <sheetName val="VL,NC-TBA"/>
      <sheetName val="Chiet tinh TBA"/>
      <sheetName val="Thi nghiem"/>
      <sheetName val="Thu hoi"/>
      <sheetName val="KS"/>
      <sheetName val="Tu TK"/>
      <sheetName val="Tu QT"/>
      <sheetName val="Thep ma kem-DT"/>
      <sheetName val="Thep ma kem"/>
      <sheetName val="DG CAU"/>
      <sheetName val="Creditor Inquiry"/>
      <sheetName val="Parameters"/>
      <sheetName val="県別ﾏﾙﾁ"/>
      <sheetName val="A"/>
      <sheetName val="COST"/>
      <sheetName val="ct luong "/>
      <sheetName val="Nhap 6T"/>
      <sheetName val="baocaochinh(qui1.05) (DC)"/>
      <sheetName val="Ctuluongq.1.05"/>
      <sheetName val="BANG PHAN BO qui1.05(DC)"/>
      <sheetName val="BANG PHAN BO quiII.05"/>
      <sheetName val="bao cac cinh Qui II-2005"/>
      <sheetName val="M150-2005"/>
      <sheetName val="M200-2005"/>
      <sheetName val="M250-2005"/>
      <sheetName val="M 300-2005"/>
      <sheetName val="PNT-QUOT-#3"/>
      <sheetName val="COAT&amp;WRAP-QIOT-#3"/>
      <sheetName val="CAN DOI CHITIET"/>
      <sheetName val="BANGSDDK"/>
      <sheetName val="nuoc"/>
      <sheetName val="Dot - 2"/>
      <sheetName val="Dot 1"/>
      <sheetName val="PDV+XE"/>
      <sheetName val="ct6- 1"/>
      <sheetName val="ct6-2"/>
      <sheetName val="ct2 - 1"/>
      <sheetName val="ct2-2"/>
      <sheetName val=" ct16"/>
      <sheetName val="bc xe tth"/>
      <sheetName val="soke toan cno"/>
      <sheetName val="bccno"/>
      <sheetName val="bang thong ke"/>
      <sheetName val="bcdv"/>
      <sheetName val="bcchi tiet"/>
      <sheetName val="Chayphoihop"/>
      <sheetName val="Canon K"/>
      <sheetName val="bc ton"/>
      <sheetName val="toin,BTP"/>
      <sheetName val="layhang"/>
      <sheetName val="KHSX - DP"/>
      <sheetName val="KHSX"/>
      <sheetName val="Chi tiet"/>
      <sheetName val="31-7"/>
      <sheetName val="01-8"/>
      <sheetName val="02-8"/>
      <sheetName val="03-8"/>
      <sheetName val="04-8"/>
      <sheetName val="05-8"/>
      <sheetName val="06-8"/>
      <sheetName val="07-8"/>
      <sheetName val="08-8"/>
      <sheetName val="09-8"/>
      <sheetName val="10-8"/>
      <sheetName val="11-8"/>
      <sheetName val="12-8"/>
      <sheetName val="13-8"/>
      <sheetName val="14-8"/>
      <sheetName val="15-8"/>
      <sheetName val="16-8"/>
      <sheetName val="17-8"/>
      <sheetName val="18-8"/>
      <sheetName val="19-8"/>
      <sheetName val="20-8"/>
      <sheetName val="21-8"/>
      <sheetName val="22-8"/>
      <sheetName val="23-8"/>
      <sheetName val="24-8"/>
      <sheetName val="25-8"/>
      <sheetName val="26-8"/>
      <sheetName val="27-8"/>
      <sheetName val="28-8"/>
      <sheetName val="29-8"/>
      <sheetName val="30-8"/>
      <sheetName val="31-8"/>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01000000"/>
      <sheetName val="11000000"/>
      <sheetName val="21000000"/>
      <sheetName val="31000000"/>
      <sheetName val="41000000"/>
      <sheetName val="51000000"/>
      <sheetName val="Sheet1 (2)"/>
      <sheetName val="Xuat giay "/>
      <sheetName val="Xuatnhapint3"/>
      <sheetName val="CDoan"/>
      <sheetName val="bcton"/>
      <sheetName val="01-3"/>
      <sheetName val="02-3"/>
      <sheetName val="03-3"/>
      <sheetName val="04-3"/>
      <sheetName val="05-3"/>
      <sheetName val="06-3"/>
      <sheetName val="07-3"/>
      <sheetName val="08-3"/>
      <sheetName val="09-3"/>
      <sheetName val="10-3"/>
      <sheetName val="11-3"/>
      <sheetName val="12-3"/>
      <sheetName val="13-3"/>
      <sheetName val="14-3"/>
      <sheetName val="15-3"/>
      <sheetName val="16-3"/>
      <sheetName val="17-3"/>
      <sheetName val="18-3"/>
      <sheetName val="19-3"/>
      <sheetName val="20-3"/>
      <sheetName val="21-3"/>
      <sheetName val="22-3"/>
      <sheetName val="23-3"/>
      <sheetName val="24-3"/>
      <sheetName val="25-3"/>
      <sheetName val="26-3"/>
      <sheetName val="27-3"/>
      <sheetName val="28-3"/>
      <sheetName val="29-3"/>
      <sheetName val="30-3"/>
      <sheetName val="31-3"/>
      <sheetName val="Define"/>
      <sheetName val="NEW-PANEL"/>
      <sheetName val="Dinh_muc_du_toan3"/>
      <sheetName val="Theo_doi_chung1"/>
      <sheetName val="Theo_doi_chung_(2)1"/>
      <sheetName val="CT_Thang_Mo1"/>
      <sheetName val="CT__PL1"/>
      <sheetName val="Thuc_thanh1"/>
      <sheetName val="TONG_HOP_1"/>
      <sheetName val="chi_tiet_TBA1"/>
      <sheetName val="KQKD02-2_(2)1"/>
      <sheetName val="KQKD-2_(2)1"/>
      <sheetName val="KQKD_thu20041"/>
      <sheetName val="DG_1"/>
      <sheetName val="dongia_(2)1"/>
      <sheetName val="4-m_sheets1"/>
      <sheetName val="Creditor_Inquiry"/>
      <sheetName val="Don_gia"/>
      <sheetName val="assy1"/>
      <sheetName val="NEW003"/>
      <sheetName val="List"/>
      <sheetName val="ﾃﾞ-ﾀ"/>
      <sheetName val="OT"/>
      <sheetName val="入力値一覧"/>
      <sheetName val="Detail - Sales"/>
      <sheetName val="Items &amp; Price"/>
      <sheetName val="kl-hoga"/>
      <sheetName val="tra Ap"/>
      <sheetName val="so lieu bang tra"/>
      <sheetName val="tam"/>
      <sheetName val="tra h~v"/>
      <sheetName val="tinh toan"/>
      <sheetName val="kluong"/>
      <sheetName val="Index"/>
      <sheetName val="Navmac TB"/>
      <sheetName val="Dchinh_chinhthuc_"/>
      <sheetName val="CDPS"/>
      <sheetName val="Dulieu"/>
      <sheetName val="NuocGN"/>
      <sheetName val="NNgung"/>
      <sheetName val="Bia-thau"/>
      <sheetName val="CaiDat"/>
      <sheetName val="モデル賃金"/>
      <sheetName val="ポンプ作動耐久回数検討"/>
      <sheetName val="生B715適用検討一覧"/>
      <sheetName val="Table Master"/>
      <sheetName val="Quantity"/>
      <sheetName val="Report"/>
      <sheetName val="DBASE"/>
      <sheetName val="thang"/>
      <sheetName val="Dinh_muc_du_toan4"/>
      <sheetName val="RFI(eng)SW_(2)2"/>
      <sheetName val="RFI(eng)Lab_2"/>
      <sheetName val="RFI_-add2"/>
      <sheetName val="TSCD_DUNG_CHUNG_2"/>
      <sheetName val="TSCDTOAN_NHA_MAY2"/>
      <sheetName val="CPSXTOAN_BO_SP2"/>
      <sheetName val="PBCPCHUNG_CHO_CAC_DTUONG2"/>
      <sheetName val="Tong_hop2"/>
      <sheetName val="Cuoc_V_chuyen2"/>
      <sheetName val="Theo_doi_chung2"/>
      <sheetName val="Theo_doi_chung_(2)2"/>
      <sheetName val="CT_Thang_Mo2"/>
      <sheetName val="CT__PL2"/>
      <sheetName val="Thuc_thanh2"/>
      <sheetName val="TONG_HOP_2"/>
      <sheetName val="chi_tiet_TBA2"/>
      <sheetName val="KQKD02-2_(2)2"/>
      <sheetName val="KQKD-2_(2)2"/>
      <sheetName val="KQKD_thu20042"/>
      <sheetName val="Tong_hop_goi_thau2"/>
      <sheetName val="DG_2"/>
      <sheetName val="dongia_(2)2"/>
      <sheetName val="4-m_sheets2"/>
      <sheetName val="Creditor_Inquiry1"/>
      <sheetName val="TH_DZ351"/>
      <sheetName val="Don_gia1"/>
      <sheetName val="MTO_REV_0"/>
      <sheetName val="Table_Master"/>
      <sheetName val="Dinh_muc_du_toan5"/>
      <sheetName val="RFI(eng)SW_(2)3"/>
      <sheetName val="RFI(eng)Lab_3"/>
      <sheetName val="RFI_-add3"/>
      <sheetName val="TSCD_DUNG_CHUNG_3"/>
      <sheetName val="TSCDTOAN_NHA_MAY3"/>
      <sheetName val="CPSXTOAN_BO_SP3"/>
      <sheetName val="PBCPCHUNG_CHO_CAC_DTUONG3"/>
      <sheetName val="Tong_hop3"/>
      <sheetName val="Cuoc_V_chuyen3"/>
      <sheetName val="Theo_doi_chung3"/>
      <sheetName val="Theo_doi_chung_(2)3"/>
      <sheetName val="CT_Thang_Mo3"/>
      <sheetName val="CT__PL3"/>
      <sheetName val="Thuc_thanh3"/>
      <sheetName val="TONG_HOP_3"/>
      <sheetName val="chi_tiet_TBA3"/>
      <sheetName val="KQKD02-2_(2)3"/>
      <sheetName val="KQKD-2_(2)3"/>
      <sheetName val="KQKD_thu20043"/>
      <sheetName val="Tong_hop_goi_thau3"/>
      <sheetName val="DG_3"/>
      <sheetName val="dongia_(2)3"/>
      <sheetName val="4-m_sheets3"/>
      <sheetName val="Creditor_Inquiry2"/>
      <sheetName val="TH_DZ352"/>
      <sheetName val="Don_gia2"/>
      <sheetName val="MTO_REV_01"/>
      <sheetName val="TH_VL,_NC,_DDHT_Thanhphuoc1"/>
      <sheetName val="Table_Master1"/>
      <sheetName val="Dieuchinh"/>
      <sheetName val="CT00"/>
      <sheetName val="CT01"/>
      <sheetName val="C1"/>
      <sheetName val="Sheet02"/>
      <sheetName val="mat"/>
      <sheetName val="PA_coso"/>
      <sheetName val="PA_von"/>
      <sheetName val="PA_nhucau"/>
      <sheetName val="PA_TH"/>
      <sheetName val="THDT"/>
      <sheetName val="XL35"/>
      <sheetName val="DZ-35"/>
      <sheetName val="TN_35"/>
      <sheetName val="CT-DZ"/>
      <sheetName val="TH_BA"/>
      <sheetName val="TBA"/>
      <sheetName val="TNT"/>
      <sheetName val="CT_TBA"/>
      <sheetName val="KB"/>
      <sheetName val="CT_BT"/>
      <sheetName val="BT"/>
      <sheetName val="CP_BT"/>
      <sheetName val="DB"/>
      <sheetName val="Dinh?mub du poan"/>
      <sheetName val="CN Khu"/>
      <sheetName val="Kinh nghiem"/>
      <sheetName val="Tai Chinh"/>
      <sheetName val="Lien danh"/>
      <sheetName val="Muc luc"/>
      <sheetName val="DKien"/>
      <sheetName val="HD dang tien hanh"/>
      <sheetName val="Doanh thu"/>
      <sheetName val="th_chi"/>
      <sheetName val="Data-creditor"/>
      <sheetName val="13TH"/>
      <sheetName val="VP-MM"/>
      <sheetName val="L"/>
      <sheetName val="Dinh_muc_du_toan6"/>
      <sheetName val="Tong_hop_goi_thau4"/>
      <sheetName val="DG_4"/>
      <sheetName val="dongia_(2)4"/>
      <sheetName val="TSCD_DUNG_CHUNG_4"/>
      <sheetName val="TSCDTOAN_NHA_MAY4"/>
      <sheetName val="CPSXTOAN_BO_SP4"/>
      <sheetName val="PBCPCHUNG_CHO_CAC_DTUONG4"/>
      <sheetName val="Tong_hop4"/>
      <sheetName val="Cuoc_V_chuyen4"/>
      <sheetName val="RFI(eng)SW_(2)4"/>
      <sheetName val="RFI(eng)Lab_4"/>
      <sheetName val="RFI_-add4"/>
      <sheetName val="Theo_doi_chung4"/>
      <sheetName val="Theo_doi_chung_(2)4"/>
      <sheetName val="CT_Thang_Mo4"/>
      <sheetName val="CT__PL4"/>
      <sheetName val="Thuc_thanh4"/>
      <sheetName val="TONG_HOP_4"/>
      <sheetName val="chi_tiet_TBA4"/>
      <sheetName val="KQKD02-2_(2)4"/>
      <sheetName val="KQKD-2_(2)4"/>
      <sheetName val="KQKD_thu20044"/>
      <sheetName val="4-m_sheets4"/>
      <sheetName val="Creditor_Inquiry3"/>
      <sheetName val="TH_DZ353"/>
      <sheetName val="Don_gia3"/>
      <sheetName val="MTO_REV_02"/>
      <sheetName val="TH_An_ca2"/>
      <sheetName val="XN_SL_An_ca2"/>
      <sheetName val="Dang_ky_an_ca2"/>
      <sheetName val="Dang_ky_an_ca_T22"/>
      <sheetName val="TH_VL,_NC,_DDHT_Thanhphuoc2"/>
      <sheetName val="Khoi_luong"/>
      <sheetName val="10_1_201"/>
      <sheetName val="10_2_201"/>
      <sheetName val="11_7_301"/>
      <sheetName val="Nhan_cong_KS1"/>
      <sheetName val="01_2_201"/>
      <sheetName val="01_2_301"/>
      <sheetName val="08_6_001"/>
      <sheetName val="12_1_301"/>
      <sheetName val="12_1_701"/>
      <sheetName val="12_1_501"/>
      <sheetName val="17_1_301"/>
      <sheetName val="17_1_201"/>
      <sheetName val="07_3_101"/>
      <sheetName val="03_1_001"/>
      <sheetName val="09_3_001"/>
      <sheetName val="DO_AM_DT"/>
      <sheetName val="Phuong_an"/>
      <sheetName val="Phuong_an_NS"/>
      <sheetName val="Tong_hop_NS"/>
      <sheetName val="roto_truc"/>
      <sheetName val="Day_dt"/>
      <sheetName val="stato_tam_say"/>
      <sheetName val="Stato_ep"/>
      <sheetName val="Canh_gio"/>
      <sheetName val="Ss_Z-_GB"/>
      <sheetName val="T_T_CL_VC_DZ_22"/>
      <sheetName val="MAY_"/>
      <sheetName val="TG_SP"/>
      <sheetName val="TG_TG"/>
      <sheetName val="CC_AN_CA+XANG"/>
      <sheetName val="th_dt_dz&amp;tba_shoa"/>
      <sheetName val="U_P_Breakdown"/>
      <sheetName val="chitieth_chinh"/>
      <sheetName val="trinhEVN29_8"/>
      <sheetName val="hieuchinh30_11"/>
      <sheetName val="Short_Term_Incentives"/>
      <sheetName val="Company_Information"/>
      <sheetName val="Customer_name"/>
      <sheetName val="Company_Info"/>
      <sheetName val="CHITIET_VL-NC-TT_-1p"/>
      <sheetName val="MAIN_GATE_HOUSE"/>
      <sheetName val="General_Ledger"/>
      <sheetName val="Giaton_TP_(3)"/>
      <sheetName val="Gia_V1L"/>
      <sheetName val="_x0"/>
      <sheetName val="Drop_List"/>
      <sheetName val="DGchitiet_"/>
      <sheetName val="dtct_cong"/>
      <sheetName val="Thang_2"/>
      <sheetName val="Tháng_3"/>
      <sheetName val="Tháng_4"/>
      <sheetName val="Tháng_5"/>
      <sheetName val="Tháng_6"/>
      <sheetName val="BC_6_nhanh"/>
      <sheetName val="uoc_2002"/>
      <sheetName val="thang_7"/>
      <sheetName val="thang_8"/>
      <sheetName val="thang_9"/>
      <sheetName val="Thang_10"/>
      <sheetName val="Thang_11"/>
      <sheetName val="T_pho"/>
      <sheetName val="P_Hoa"/>
      <sheetName val="T_An"/>
      <sheetName val="D_Hoa"/>
      <sheetName val="T_Hoa"/>
      <sheetName val="S_hoa"/>
      <sheetName val="S_Hinh"/>
      <sheetName val="D_Xuan"/>
      <sheetName val="S_Cau"/>
      <sheetName val="SL_dau_tien"/>
      <sheetName val="CH、IH、皮むき_"/>
      <sheetName val="DSKH_HN"/>
      <sheetName val="NKY_"/>
      <sheetName val="_HN_NHAP"/>
      <sheetName val="KHO_HN"/>
      <sheetName val="CNO_"/>
      <sheetName val="Chiet_tinh_dz35"/>
      <sheetName val="thuyet_minh"/>
      <sheetName val="gia_cong"/>
      <sheetName val="KHAI_BAO"/>
      <sheetName val="DU_TOAN"/>
      <sheetName val="BIA_QT"/>
      <sheetName val="KH_chung"/>
      <sheetName val="TONGKE3p_"/>
      <sheetName val="MTO_REV_2(ARMOR)"/>
      <sheetName val="Table_Master2"/>
      <sheetName val="Giathanh1m3BT"/>
      <sheetName val="ctTBA"/>
      <sheetName val="Tra_bang"/>
      <sheetName val="Gds&amp;Cus"/>
      <sheetName val="BKTH"/>
      <sheetName val="nhap_xuat_ton"/>
      <sheetName val="SanLuong"/>
      <sheetName val="CongSuat "/>
      <sheetName val="dk"/>
      <sheetName val="cr"/>
      <sheetName val="nh"/>
      <sheetName val="vn"/>
      <sheetName val="vh"/>
      <sheetName val="nt"/>
      <sheetName val="kv"/>
      <sheetName val="VHAT"/>
      <sheetName val="NSCL"/>
      <sheetName val="TTG"/>
      <sheetName val="Diesel"/>
      <sheetName val="SC Nguon"/>
      <sheetName val="TaiNan"/>
      <sheetName val="moiNT"/>
      <sheetName val="quatai"/>
      <sheetName val="kiennghi"/>
      <sheetName val="BVTC"/>
      <sheetName val="tuong"/>
      <sheetName val="Package1"/>
      <sheetName val="CA Comp"/>
      <sheetName val="Customize Your Loan Manager"/>
      <sheetName val="Loan Amortization Table"/>
      <sheetName val="G-35-3"/>
      <sheetName val="Off. Equipm.-Nov"/>
      <sheetName val="Renovation-Nov"/>
      <sheetName val="Computer-Nov"/>
      <sheetName val="F&amp;F-Nov"/>
      <sheetName val="K10"/>
      <sheetName val="tra_vat_lieu"/>
      <sheetName val="Six"/>
      <sheetName val="BC2"/>
      <sheetName val="BC1"/>
      <sheetName val="B1"/>
      <sheetName val="B2"/>
      <sheetName val="B3"/>
      <sheetName val="B4"/>
      <sheetName val="B5a (2)"/>
      <sheetName val="B5a"/>
      <sheetName val="B5b (2)"/>
      <sheetName val="B5b"/>
      <sheetName val="B8"/>
      <sheetName val="B9a"/>
      <sheetName val="B9c"/>
      <sheetName val="B10"/>
      <sheetName val="B11"/>
      <sheetName val="B12"/>
      <sheetName val="B13"/>
      <sheetName val="A1"/>
      <sheetName val="A2m"/>
      <sheetName val="A3"/>
      <sheetName val="A2"/>
      <sheetName val="A4m"/>
      <sheetName val="Giaodat"/>
      <sheetName val="BTG"/>
      <sheetName val="BTG (1)"/>
      <sheetName val="BA1"/>
      <sheetName val="BA3"/>
      <sheetName val="Dung"/>
      <sheetName val="BA3 (2)"/>
      <sheetName val="Resource"/>
      <sheetName val="CHIET TINH DZ 0,4 KV "/>
      <sheetName val="CHIET TINH DZ 35 KV"/>
      <sheetName val="CHIET TINH TBA "/>
      <sheetName val="CHIET TINH CCT "/>
      <sheetName val="11212"/>
      <sheetName val="3. CNT"/>
      <sheetName val="KQPT"/>
      <sheetName val="PTDB"/>
      <sheetName val="PT T4.03"/>
      <sheetName val="Sheet17"/>
      <sheetName val="Sheet20"/>
      <sheetName val="Sheet21"/>
      <sheetName val="Sheet22"/>
      <sheetName val="Sheet23"/>
      <sheetName val="canh"/>
      <sheetName val="Bang Don gia II"/>
      <sheetName val="ptdg-duong"/>
      <sheetName val="unit price list(M)"/>
      <sheetName val="Huongdan"/>
      <sheetName val="DANH MUC"/>
      <sheetName val="Dinh_mub du poan"/>
      <sheetName val="SBD-Phach"/>
      <sheetName val="TTVanChuyen"/>
      <sheetName val="ChiTietDZ"/>
      <sheetName val="VuaBT"/>
      <sheetName val="lt-tl"/>
      <sheetName val="px3-tl"/>
      <sheetName val="px1-tl"/>
      <sheetName val="vp-tl"/>
      <sheetName val="px2,tb-tl"/>
      <sheetName val="th-qt"/>
      <sheetName val="bqt"/>
      <sheetName val="tl-khovt"/>
      <sheetName val="dtkhovt"/>
      <sheetName val="Pier"/>
      <sheetName val="thoatnuoc"/>
      <sheetName val="Can doi "/>
      <sheetName val="Catalog d©y"/>
      <sheetName val="dmuc-CThoanthien"/>
      <sheetName val="dmuc-CTkhac"/>
      <sheetName val="dmuc-CKgo"/>
      <sheetName val="dmuc-CKthep"/>
      <sheetName val="dmuc-xayGACH"/>
      <sheetName val="CLN"/>
      <sheetName val="dmuc-daodapTC"/>
      <sheetName val="CTNC"/>
      <sheetName val="CTVL"/>
      <sheetName val="BAOGIATHANG"/>
      <sheetName val="DAODAT"/>
      <sheetName val="vanchuyen TC"/>
      <sheetName val="Income Statement"/>
      <sheetName val="Shareholders' Equity"/>
      <sheetName val="nhap so lieu"/>
      <sheetName val="in"/>
      <sheetName val="Mua sach"/>
      <sheetName val="TIEN DIEN"/>
      <sheetName val="Bao hiem"/>
      <sheetName val="VPP"/>
      <sheetName val="Muc - thanh quang"/>
      <sheetName val="Quang cao"/>
      <sheetName val="D thoai"/>
      <sheetName val="Dat com"/>
      <sheetName val="May photo"/>
      <sheetName val="TDT"/>
      <sheetName val="THXL"/>
      <sheetName val="KSDH"/>
      <sheetName val="Q-Htran"/>
      <sheetName val="Q-Hha"/>
      <sheetName val="h,,~Hh"/>
      <sheetName val="Hbe"/>
      <sheetName val="BIDDING-SUM"/>
      <sheetName val="XLAP"/>
      <sheetName val="PH 5"/>
      <sheetName val="chiettinh"/>
      <sheetName val="BANG_T_KE"/>
      <sheetName val="dm_nc_dz"/>
      <sheetName val="dm_56"/>
      <sheetName val="DM_MTC"/>
      <sheetName val="VLGOC"/>
      <sheetName val="VL_M"/>
      <sheetName val="THTD"/>
      <sheetName val="tt"/>
      <sheetName val="bankl"/>
      <sheetName val="bankl cau"/>
      <sheetName val="ctkl"/>
      <sheetName val="ptdg"/>
      <sheetName val="luong"/>
      <sheetName val="bb"/>
      <sheetName val="tkcc"/>
      <sheetName val="BDDT"/>
      <sheetName val="125x125"/>
      <sheetName val="Comparison"/>
      <sheetName val="TOSHIBA-Structure"/>
      <sheetName val="SITE-E"/>
      <sheetName val="Tongke"/>
      <sheetName val="TH vat tu"/>
      <sheetName val="TH kinh phi"/>
      <sheetName val="VO"/>
      <sheetName val="DLDTLN"/>
      <sheetName val="UP"/>
      <sheetName val="Don gia vung III"/>
      <sheetName val="1,2"/>
      <sheetName val="600_x0010_0000"/>
      <sheetName val="Define finishing"/>
      <sheetName val="Bill 7-Elec"/>
      <sheetName val="Assumptions"/>
      <sheetName val="phuluc1"/>
    </sheetNames>
    <sheetDataSet>
      <sheetData sheetId="0">
        <row r="9">
          <cell r="N9">
            <v>118182</v>
          </cell>
        </row>
      </sheetData>
      <sheetData sheetId="1">
        <row r="9">
          <cell r="N9">
            <v>118182</v>
          </cell>
        </row>
      </sheetData>
      <sheetData sheetId="2" refreshError="1">
        <row r="9">
          <cell r="N9">
            <v>118182</v>
          </cell>
        </row>
        <row r="16">
          <cell r="N16">
            <v>759</v>
          </cell>
        </row>
        <row r="17">
          <cell r="N17">
            <v>55000</v>
          </cell>
        </row>
        <row r="38">
          <cell r="N38">
            <v>4.5</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9">
          <cell r="N9">
            <v>118182</v>
          </cell>
        </row>
      </sheetData>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refreshError="1"/>
      <sheetData sheetId="76" refreshError="1"/>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ow r="9">
          <cell r="N9">
            <v>118182</v>
          </cell>
        </row>
      </sheetData>
      <sheetData sheetId="122"/>
      <sheetData sheetId="123" refreshError="1"/>
      <sheetData sheetId="124" refreshError="1"/>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sheetData sheetId="299"/>
      <sheetData sheetId="300"/>
      <sheetData sheetId="301"/>
      <sheetData sheetId="302" refreshError="1"/>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refreshError="1"/>
      <sheetData sheetId="356"/>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sheetData sheetId="402"/>
      <sheetData sheetId="403"/>
      <sheetData sheetId="404"/>
      <sheetData sheetId="405"/>
      <sheetData sheetId="406" refreshError="1"/>
      <sheetData sheetId="407" refreshError="1"/>
      <sheetData sheetId="408" refreshError="1"/>
      <sheetData sheetId="409" refreshError="1"/>
      <sheetData sheetId="410" refreshError="1"/>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refreshError="1"/>
      <sheetData sheetId="433"/>
      <sheetData sheetId="434"/>
      <sheetData sheetId="435"/>
      <sheetData sheetId="436"/>
      <sheetData sheetId="437"/>
      <sheetData sheetId="438"/>
      <sheetData sheetId="439"/>
      <sheetData sheetId="440"/>
      <sheetData sheetId="441"/>
      <sheetData sheetId="442"/>
      <sheetData sheetId="443"/>
      <sheetData sheetId="444"/>
      <sheetData sheetId="445" refreshError="1"/>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sheetData sheetId="505"/>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sheetData sheetId="520"/>
      <sheetData sheetId="521" refreshError="1"/>
      <sheetData sheetId="522"/>
      <sheetData sheetId="523"/>
      <sheetData sheetId="524"/>
      <sheetData sheetId="525"/>
      <sheetData sheetId="526"/>
      <sheetData sheetId="527"/>
      <sheetData sheetId="528"/>
      <sheetData sheetId="529"/>
      <sheetData sheetId="530"/>
      <sheetData sheetId="531"/>
      <sheetData sheetId="532"/>
      <sheetData sheetId="533"/>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sheetData sheetId="552"/>
      <sheetData sheetId="553" refreshError="1"/>
      <sheetData sheetId="554" refreshError="1"/>
      <sheetData sheetId="555"/>
      <sheetData sheetId="556"/>
      <sheetData sheetId="557"/>
      <sheetData sheetId="558"/>
      <sheetData sheetId="559"/>
      <sheetData sheetId="560"/>
      <sheetData sheetId="561"/>
      <sheetData sheetId="562"/>
      <sheetData sheetId="563"/>
      <sheetData sheetId="564"/>
      <sheetData sheetId="565"/>
      <sheetData sheetId="566" refreshError="1"/>
      <sheetData sheetId="567"/>
      <sheetData sheetId="568"/>
      <sheetData sheetId="569"/>
      <sheetData sheetId="570">
        <row r="9">
          <cell r="N9">
            <v>118182</v>
          </cell>
        </row>
      </sheetData>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sheetData sheetId="650"/>
      <sheetData sheetId="651" refreshError="1"/>
      <sheetData sheetId="652"/>
      <sheetData sheetId="653" refreshError="1"/>
      <sheetData sheetId="654" refreshError="1"/>
      <sheetData sheetId="655"/>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sheetData sheetId="667"/>
      <sheetData sheetId="668"/>
      <sheetData sheetId="669"/>
      <sheetData sheetId="670"/>
      <sheetData sheetId="671" refreshError="1"/>
      <sheetData sheetId="672" refreshError="1"/>
      <sheetData sheetId="673" refreshError="1"/>
      <sheetData sheetId="674" refreshError="1"/>
      <sheetData sheetId="675"/>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refreshError="1"/>
      <sheetData sheetId="737" refreshError="1"/>
      <sheetData sheetId="738" refreshError="1"/>
      <sheetData sheetId="739" refreshError="1"/>
      <sheetData sheetId="740" refreshError="1"/>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sheetData sheetId="819"/>
      <sheetData sheetId="820"/>
      <sheetData sheetId="821"/>
      <sheetData sheetId="822"/>
      <sheetData sheetId="823"/>
      <sheetData sheetId="824"/>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refreshError="1"/>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refreshError="1"/>
      <sheetData sheetId="956" refreshError="1"/>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refreshError="1"/>
      <sheetData sheetId="1223" refreshError="1"/>
      <sheetData sheetId="1224" refreshError="1"/>
      <sheetData sheetId="1225" refreshError="1"/>
      <sheetData sheetId="1226" refreshError="1"/>
      <sheetData sheetId="1227" refreshError="1"/>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gia vat tu"/>
      <sheetName val="Don gia_III"/>
      <sheetName val="tong hop"/>
      <sheetName val="Tong ke 1 pha"/>
      <sheetName val="Liet ke 1 pha"/>
      <sheetName val="LK TBA 1 PHA 1x25 "/>
      <sheetName val="LK TBA 1 PHA 1x37,5kVA"/>
      <sheetName val="BANG TONG HOP DU TOAN "/>
      <sheetName val="Bang THDT DD 1 P"/>
      <sheetName val=" VL-NC-MTC DZ trung the 1P"/>
      <sheetName val="Chi tiet mong-xa-chang (2)"/>
      <sheetName val="Du toan  TBA1x25kVA  "/>
      <sheetName val="DT VT TBA 1F 1x25"/>
      <sheetName val="NC TBA 1F (1x25)  "/>
      <sheetName val="Du toan  TBA1x37,5kVA   (2)"/>
      <sheetName val="DT VT TBA 1F (1x37,5)"/>
      <sheetName val="NC TBA 1F (1x37,5)   (2)"/>
      <sheetName val="Van chuyen duong dai"/>
      <sheetName val="Khao sat thiet ke"/>
      <sheetName val="CHITIET VL-NC-TT -1p"/>
      <sheetName val="CHITIET VL-NC-TT-3p"/>
      <sheetName val="Don gia vung III"/>
      <sheetName val="Don gia III"/>
      <sheetName val="Don gia CT"/>
      <sheetName val="KPVC-BD "/>
      <sheetName val="Don gia"/>
      <sheetName val="Dinh nghia"/>
      <sheetName val="Don 'ia_III"/>
      <sheetName val="Dgia_vat_tu"/>
      <sheetName val="Don_gia_III"/>
      <sheetName val="tong_hop"/>
      <sheetName val="Tong_ke_1_pha"/>
      <sheetName val="Liet_ke_1_pha"/>
      <sheetName val="LK_TBA_1_PHA_1x25_"/>
      <sheetName val="LK_TBA_1_PHA_1x37,5kVA"/>
      <sheetName val="BANG_TONG_HOP_DU_TOAN_"/>
      <sheetName val="Bang_THDT_DD_1_P"/>
      <sheetName val="_VL-NC-MTC_DZ_trung_the_1P"/>
      <sheetName val="Chi_tiet_mong-xa-chang_(2)"/>
      <sheetName val="Du_toan__TBA1x25kVA__"/>
      <sheetName val="DT_VT_TBA_1F_1x25"/>
      <sheetName val="NC_TBA_1F_(1x25)__"/>
      <sheetName val="Du_toan__TBA1x37,5kVA___(2)"/>
      <sheetName val="DT_VT_TBA_1F_(1x37,5)"/>
      <sheetName val="NC_TBA_1F_(1x37,5)___(2)"/>
      <sheetName val="Van_chuyen_duong_dai"/>
      <sheetName val="Khao_sat_thiet_ke"/>
      <sheetName val="Don_gia_vung_III"/>
      <sheetName val="KPVC-BD_"/>
      <sheetName val="CHITIET_VL-NC-TT_-1p"/>
      <sheetName val="CHITIET_VL-NC-TT-3p"/>
      <sheetName val="TL&amp;DG"/>
      <sheetName val="TH VL, NC, DDHT Thanhphuoc"/>
      <sheetName val="BETON"/>
      <sheetName val="402"/>
      <sheetName val="Don gia Dak Lak"/>
      <sheetName val="Chi tiet"/>
      <sheetName val="CHITIET VL-NC"/>
      <sheetName val="Du_lieu"/>
      <sheetName val="Dgia_vat_tu1"/>
      <sheetName val="Don_gia_III1"/>
      <sheetName val="tong_hop1"/>
      <sheetName val="Tong_ke_1_pha1"/>
      <sheetName val="Liet_ke_1_pha1"/>
      <sheetName val="LK_TBA_1_PHA_1x25_1"/>
      <sheetName val="LK_TBA_1_PHA_1x37,5kVA1"/>
      <sheetName val="BANG_TONG_HOP_DU_TOAN_1"/>
      <sheetName val="Bang_THDT_DD_1_P1"/>
      <sheetName val="_VL-NC-MTC_DZ_trung_the_1P1"/>
      <sheetName val="Chi_tiet_mong-xa-chang_(2)1"/>
      <sheetName val="Du_toan__TBA1x25kVA__1"/>
      <sheetName val="DT_VT_TBA_1F_1x251"/>
      <sheetName val="NC_TBA_1F_(1x25)__1"/>
      <sheetName val="Du_toan__TBA1x37,5kVA___(2)1"/>
      <sheetName val="DT_VT_TBA_1F_(1x37,5)1"/>
      <sheetName val="NC_TBA_1F_(1x37,5)___(2)1"/>
      <sheetName val="Van_chuyen_duong_dai1"/>
      <sheetName val="Khao_sat_thiet_ke1"/>
      <sheetName val="Don_gia_vung_III1"/>
      <sheetName val="gvl"/>
      <sheetName val="TT huyen Cang Long-new"/>
      <sheetName val="LOVs"/>
      <sheetName val="DT-XL"/>
      <sheetName val="Don_gia_CT"/>
      <sheetName val="Don_gia_Dak_Lak"/>
      <sheetName val="dtct cong"/>
      <sheetName val="Don gia Soc Trang"/>
      <sheetName val="CT Thang Mo"/>
      <sheetName val="CT  PL"/>
      <sheetName val="6호기"/>
      <sheetName val="LKVL-CK-HT-GD1"/>
      <sheetName val="13.BANG CT"/>
      <sheetName val="14.MMUS GIUA NHIP"/>
      <sheetName val="4.HSPBngang"/>
      <sheetName val="6.Tinh tai"/>
      <sheetName val="2 NSl"/>
      <sheetName val="17.US CHU tho a_b"/>
      <sheetName val="15.MMUS GOI"/>
      <sheetName val="June"/>
      <sheetName val="L2"/>
      <sheetName val="B4"/>
      <sheetName val="B3"/>
      <sheetName val="L4"/>
      <sheetName val="Luong_Sgn4"/>
      <sheetName val="Luong_Sgn1"/>
      <sheetName val="L5"/>
      <sheetName val="Luong_Sgn2"/>
      <sheetName val="Luong_Sgn5"/>
      <sheetName val="Lç khoan LK1"/>
      <sheetName val="Data"/>
      <sheetName val="QMCT"/>
      <sheetName val="G-35-3"/>
    </sheetNames>
    <sheetDataSet>
      <sheetData sheetId="0" refreshError="1">
        <row r="5">
          <cell r="A5" t="str">
            <v>Ñaø caûn BTCT 1,2m</v>
          </cell>
          <cell r="B5" t="str">
            <v>caùi</v>
          </cell>
          <cell r="C5">
            <v>60060</v>
          </cell>
          <cell r="D5">
            <v>0</v>
          </cell>
          <cell r="E5">
            <v>0</v>
          </cell>
          <cell r="F5" t="str">
            <v>XN beâ toâng TÑöùc</v>
          </cell>
        </row>
        <row r="6">
          <cell r="A6" t="str">
            <v>Ñaø caûn BTCT 1,5m</v>
          </cell>
          <cell r="B6" t="str">
            <v>caùi</v>
          </cell>
          <cell r="C6">
            <v>148050</v>
          </cell>
          <cell r="D6">
            <v>0</v>
          </cell>
          <cell r="E6">
            <v>0</v>
          </cell>
          <cell r="F6" t="str">
            <v>XN beâ toâng TÑöùc</v>
          </cell>
        </row>
        <row r="7">
          <cell r="A7" t="str">
            <v>Ñaø caûn BTCT 2,5m</v>
          </cell>
          <cell r="B7" t="str">
            <v>caùi</v>
          </cell>
          <cell r="C7">
            <v>256200</v>
          </cell>
          <cell r="D7">
            <v>0</v>
          </cell>
          <cell r="E7">
            <v>0</v>
          </cell>
          <cell r="F7" t="str">
            <v>XN beâ toâng TÑöùc</v>
          </cell>
        </row>
        <row r="8">
          <cell r="A8" t="str">
            <v>Coät</v>
          </cell>
        </row>
        <row r="9">
          <cell r="A9" t="str">
            <v>Coät BTLT 6,5m</v>
          </cell>
          <cell r="B9" t="str">
            <v>Coät</v>
          </cell>
          <cell r="C9">
            <v>0</v>
          </cell>
          <cell r="D9">
            <v>0</v>
          </cell>
          <cell r="E9">
            <v>0</v>
          </cell>
          <cell r="F9" t="str">
            <v>XN beâ toâng TÑöùc</v>
          </cell>
        </row>
        <row r="10">
          <cell r="A10" t="str">
            <v>Coät BTLT 7,4m</v>
          </cell>
          <cell r="B10" t="str">
            <v>Coät</v>
          </cell>
          <cell r="C10">
            <v>544110</v>
          </cell>
          <cell r="D10">
            <v>0</v>
          </cell>
          <cell r="E10">
            <v>0</v>
          </cell>
          <cell r="F10" t="str">
            <v>XN beâ toâng TÑöùc</v>
          </cell>
        </row>
        <row r="11">
          <cell r="A11" t="str">
            <v>Coät BT vuoâng 7,5m</v>
          </cell>
          <cell r="B11" t="str">
            <v>Coät</v>
          </cell>
          <cell r="C11">
            <v>0</v>
          </cell>
          <cell r="D11">
            <v>0</v>
          </cell>
          <cell r="E11">
            <v>0</v>
          </cell>
          <cell r="F11" t="str">
            <v>XN beâ toâng TÑöùc</v>
          </cell>
        </row>
        <row r="12">
          <cell r="A12" t="str">
            <v>Coät BTLT 8,4m</v>
          </cell>
          <cell r="B12" t="str">
            <v>Coät</v>
          </cell>
          <cell r="C12">
            <v>649950</v>
          </cell>
          <cell r="D12">
            <v>0</v>
          </cell>
          <cell r="E12">
            <v>0</v>
          </cell>
          <cell r="F12" t="str">
            <v>XN beâ toâng TÑöùc</v>
          </cell>
        </row>
        <row r="13">
          <cell r="A13" t="str">
            <v>Coät BTLT 9m</v>
          </cell>
          <cell r="B13" t="str">
            <v>Coät</v>
          </cell>
          <cell r="C13">
            <v>0</v>
          </cell>
          <cell r="D13">
            <v>0</v>
          </cell>
          <cell r="E13">
            <v>0</v>
          </cell>
          <cell r="F13" t="str">
            <v>XN beâ toâng TÑöùc</v>
          </cell>
        </row>
        <row r="14">
          <cell r="A14" t="str">
            <v>Coät BTLT 10,5m</v>
          </cell>
          <cell r="B14" t="str">
            <v>Coät</v>
          </cell>
          <cell r="C14">
            <v>1107225</v>
          </cell>
          <cell r="D14">
            <v>0</v>
          </cell>
          <cell r="E14">
            <v>0</v>
          </cell>
          <cell r="F14" t="str">
            <v>XN beâ toâng TÑöùc</v>
          </cell>
        </row>
        <row r="15">
          <cell r="A15" t="str">
            <v>Coät BTLT 12m</v>
          </cell>
          <cell r="B15" t="str">
            <v>Coät</v>
          </cell>
          <cell r="C15">
            <v>1412775</v>
          </cell>
          <cell r="D15">
            <v>0</v>
          </cell>
          <cell r="E15">
            <v>0</v>
          </cell>
          <cell r="F15" t="str">
            <v>XN beâ toâng TÑöùc</v>
          </cell>
        </row>
        <row r="16">
          <cell r="A16" t="str">
            <v>Coät BTLT 14m</v>
          </cell>
          <cell r="B16" t="str">
            <v>Coät</v>
          </cell>
          <cell r="C16">
            <v>2481780</v>
          </cell>
          <cell r="D16">
            <v>0</v>
          </cell>
          <cell r="E16">
            <v>0</v>
          </cell>
          <cell r="F16" t="str">
            <v>XN beâ toâng TÑöùc</v>
          </cell>
        </row>
        <row r="17">
          <cell r="A17" t="str">
            <v>Coät BTLT 16m</v>
          </cell>
          <cell r="B17" t="str">
            <v>Coät</v>
          </cell>
          <cell r="C17">
            <v>3877720</v>
          </cell>
          <cell r="D17">
            <v>0</v>
          </cell>
          <cell r="E17">
            <v>0</v>
          </cell>
          <cell r="F17" t="str">
            <v>XN beâ toâng TÑöùc</v>
          </cell>
        </row>
        <row r="18">
          <cell r="A18" t="str">
            <v>Coät BTLT 18m</v>
          </cell>
          <cell r="B18" t="str">
            <v>Coät</v>
          </cell>
          <cell r="C18">
            <v>0</v>
          </cell>
          <cell r="D18">
            <v>0</v>
          </cell>
          <cell r="E18">
            <v>0</v>
          </cell>
          <cell r="F18" t="str">
            <v>XN beâ toâng TÑöùc</v>
          </cell>
        </row>
        <row r="19">
          <cell r="A19" t="str">
            <v>Coät BTLT 20m</v>
          </cell>
          <cell r="B19" t="str">
            <v>Coät</v>
          </cell>
          <cell r="C19">
            <v>6405000</v>
          </cell>
          <cell r="D19">
            <v>0</v>
          </cell>
          <cell r="E19">
            <v>0</v>
          </cell>
          <cell r="F19" t="str">
            <v>XN beâ toâng TÑöùc</v>
          </cell>
        </row>
        <row r="20">
          <cell r="A20" t="str">
            <v>02-1461</v>
          </cell>
          <cell r="B20" t="str">
            <v>taán</v>
          </cell>
          <cell r="C20">
            <v>0</v>
          </cell>
          <cell r="D20">
            <v>140241</v>
          </cell>
          <cell r="E20">
            <v>0</v>
          </cell>
          <cell r="F20" t="str">
            <v>V/c coät BTLT cöï ly 100m</v>
          </cell>
        </row>
        <row r="21">
          <cell r="A21" t="str">
            <v>02-1462</v>
          </cell>
          <cell r="B21" t="str">
            <v>taán</v>
          </cell>
          <cell r="C21">
            <v>0</v>
          </cell>
          <cell r="D21">
            <v>131705</v>
          </cell>
          <cell r="E21">
            <v>0</v>
          </cell>
          <cell r="F21" t="str">
            <v>V/c coät BTLT cöï ly 300m</v>
          </cell>
        </row>
        <row r="22">
          <cell r="A22" t="str">
            <v>02-1463</v>
          </cell>
          <cell r="B22" t="str">
            <v>taán</v>
          </cell>
          <cell r="C22">
            <v>0</v>
          </cell>
          <cell r="D22">
            <v>129940</v>
          </cell>
          <cell r="E22">
            <v>0</v>
          </cell>
          <cell r="F22" t="str">
            <v>V/c coät BTLT cöï ly 500m</v>
          </cell>
        </row>
        <row r="23">
          <cell r="A23" t="str">
            <v>02-1464</v>
          </cell>
          <cell r="B23" t="str">
            <v>taán</v>
          </cell>
          <cell r="C23">
            <v>0</v>
          </cell>
          <cell r="D23">
            <v>128762</v>
          </cell>
          <cell r="E23">
            <v>0</v>
          </cell>
          <cell r="F23" t="str">
            <v>V/c coät BTLT cöï ly &gt;500m</v>
          </cell>
        </row>
        <row r="24">
          <cell r="A24" t="str">
            <v>Daây söù phuï kieän</v>
          </cell>
        </row>
        <row r="25">
          <cell r="A25" t="str">
            <v>Daây daãn AC-35</v>
          </cell>
          <cell r="B25" t="str">
            <v>kg</v>
          </cell>
          <cell r="C25">
            <v>26100</v>
          </cell>
        </row>
        <row r="26">
          <cell r="A26" t="str">
            <v>Daây daãn AC-50</v>
          </cell>
          <cell r="B26" t="str">
            <v>kg</v>
          </cell>
          <cell r="C26">
            <v>26100</v>
          </cell>
        </row>
        <row r="27">
          <cell r="A27" t="str">
            <v>Daây daãn AC-70</v>
          </cell>
          <cell r="B27" t="str">
            <v>kg</v>
          </cell>
          <cell r="C27">
            <v>25800</v>
          </cell>
        </row>
        <row r="28">
          <cell r="A28" t="str">
            <v>Daây daãn AC-95</v>
          </cell>
          <cell r="B28" t="str">
            <v>kg</v>
          </cell>
          <cell r="C28">
            <v>26100</v>
          </cell>
        </row>
        <row r="29">
          <cell r="A29" t="str">
            <v>Daây daãn AC-120</v>
          </cell>
          <cell r="B29" t="str">
            <v>kg</v>
          </cell>
          <cell r="C29">
            <v>26100</v>
          </cell>
        </row>
        <row r="30">
          <cell r="A30" t="str">
            <v>Daây daãn AC-150</v>
          </cell>
          <cell r="B30" t="str">
            <v>kg</v>
          </cell>
          <cell r="C30">
            <v>26100</v>
          </cell>
        </row>
        <row r="31">
          <cell r="A31" t="str">
            <v>Daây daãn AC-185</v>
          </cell>
          <cell r="B31" t="str">
            <v>kg</v>
          </cell>
          <cell r="C31">
            <v>26100</v>
          </cell>
        </row>
        <row r="32">
          <cell r="A32" t="str">
            <v>Daây daãn AC-240</v>
          </cell>
          <cell r="B32" t="str">
            <v>kg</v>
          </cell>
          <cell r="C32">
            <v>26100</v>
          </cell>
        </row>
        <row r="33">
          <cell r="A33" t="str">
            <v>Daây daãn A-16</v>
          </cell>
          <cell r="B33" t="str">
            <v>kg</v>
          </cell>
          <cell r="C33">
            <v>34000</v>
          </cell>
        </row>
        <row r="34">
          <cell r="A34" t="str">
            <v>Daây daãn A-25</v>
          </cell>
          <cell r="B34" t="str">
            <v>kg</v>
          </cell>
          <cell r="C34">
            <v>34000</v>
          </cell>
        </row>
        <row r="35">
          <cell r="A35" t="str">
            <v>Daây daãn A-35</v>
          </cell>
          <cell r="B35" t="str">
            <v>kg</v>
          </cell>
          <cell r="C35">
            <v>34000</v>
          </cell>
        </row>
        <row r="36">
          <cell r="A36" t="str">
            <v>Daây daãn A-50</v>
          </cell>
          <cell r="B36" t="str">
            <v>kg</v>
          </cell>
          <cell r="C36">
            <v>34000</v>
          </cell>
        </row>
        <row r="37">
          <cell r="A37" t="str">
            <v>Daây daãn A-70</v>
          </cell>
          <cell r="B37" t="str">
            <v>kg</v>
          </cell>
          <cell r="C37">
            <v>32500</v>
          </cell>
        </row>
        <row r="38">
          <cell r="A38" t="str">
            <v>Daây daãn A-95</v>
          </cell>
          <cell r="B38" t="str">
            <v>kg</v>
          </cell>
          <cell r="C38">
            <v>32500</v>
          </cell>
        </row>
        <row r="39">
          <cell r="A39" t="str">
            <v>Daây daãn A-120</v>
          </cell>
          <cell r="B39" t="str">
            <v>kg</v>
          </cell>
          <cell r="C39">
            <v>32500</v>
          </cell>
        </row>
        <row r="40">
          <cell r="A40" t="str">
            <v>Daây daãn A-150</v>
          </cell>
          <cell r="B40" t="str">
            <v>kg</v>
          </cell>
          <cell r="C40">
            <v>32500</v>
          </cell>
        </row>
        <row r="41">
          <cell r="A41" t="str">
            <v>Daây daãn A-185</v>
          </cell>
          <cell r="B41" t="str">
            <v>kg</v>
          </cell>
          <cell r="C41">
            <v>32000</v>
          </cell>
        </row>
        <row r="42">
          <cell r="A42" t="str">
            <v>Daây daãn A-240</v>
          </cell>
          <cell r="B42" t="str">
            <v>kg</v>
          </cell>
          <cell r="C42">
            <v>32000</v>
          </cell>
        </row>
        <row r="43">
          <cell r="A43" t="str">
            <v>Daây daãn A-300</v>
          </cell>
          <cell r="B43" t="str">
            <v>kg</v>
          </cell>
          <cell r="C43">
            <v>32000</v>
          </cell>
        </row>
        <row r="44">
          <cell r="A44" t="str">
            <v>Daây daãn CV-22</v>
          </cell>
          <cell r="B44" t="str">
            <v>m</v>
          </cell>
          <cell r="C44">
            <v>10300</v>
          </cell>
        </row>
        <row r="45">
          <cell r="A45" t="str">
            <v>Daây daãn CV-25</v>
          </cell>
          <cell r="B45" t="str">
            <v>m</v>
          </cell>
          <cell r="C45">
            <v>11500</v>
          </cell>
        </row>
        <row r="46">
          <cell r="A46" t="str">
            <v>Daây daãn CV-30</v>
          </cell>
          <cell r="B46" t="str">
            <v>m</v>
          </cell>
          <cell r="C46">
            <v>13100</v>
          </cell>
        </row>
        <row r="47">
          <cell r="A47" t="str">
            <v>Daây daãn CV-35</v>
          </cell>
          <cell r="B47" t="str">
            <v>m</v>
          </cell>
          <cell r="C47">
            <v>15600</v>
          </cell>
        </row>
        <row r="48">
          <cell r="A48" t="str">
            <v>Daây daãn CV-38</v>
          </cell>
          <cell r="B48" t="str">
            <v>m</v>
          </cell>
          <cell r="C48">
            <v>16000</v>
          </cell>
        </row>
        <row r="49">
          <cell r="A49" t="str">
            <v>Daây daãn CV-50</v>
          </cell>
          <cell r="B49" t="str">
            <v>m</v>
          </cell>
          <cell r="C49">
            <v>21000</v>
          </cell>
        </row>
        <row r="50">
          <cell r="A50" t="str">
            <v>Daây daãn CV-60</v>
          </cell>
          <cell r="B50" t="str">
            <v>m</v>
          </cell>
          <cell r="C50">
            <v>26400</v>
          </cell>
        </row>
        <row r="51">
          <cell r="A51" t="str">
            <v>Daây daãn CV-70</v>
          </cell>
          <cell r="B51" t="str">
            <v>m</v>
          </cell>
          <cell r="C51">
            <v>29900</v>
          </cell>
        </row>
        <row r="52">
          <cell r="A52" t="str">
            <v>Daây daãn CV-75</v>
          </cell>
          <cell r="B52" t="str">
            <v>m</v>
          </cell>
          <cell r="C52">
            <v>32700</v>
          </cell>
        </row>
        <row r="53">
          <cell r="A53" t="str">
            <v>Daây daãn CV-80</v>
          </cell>
          <cell r="B53" t="str">
            <v>m</v>
          </cell>
          <cell r="C53">
            <v>34100</v>
          </cell>
        </row>
        <row r="54">
          <cell r="A54" t="str">
            <v>Daây daãn CV-95</v>
          </cell>
          <cell r="B54" t="str">
            <v>m</v>
          </cell>
          <cell r="C54">
            <v>40300</v>
          </cell>
        </row>
        <row r="55">
          <cell r="A55" t="str">
            <v>Daây daãn CV-100</v>
          </cell>
          <cell r="B55" t="str">
            <v>m</v>
          </cell>
          <cell r="C55">
            <v>42700</v>
          </cell>
        </row>
        <row r="56">
          <cell r="A56" t="str">
            <v>Daây daãn CV-120</v>
          </cell>
          <cell r="B56" t="str">
            <v>m</v>
          </cell>
          <cell r="C56">
            <v>48200</v>
          </cell>
        </row>
        <row r="57">
          <cell r="A57" t="str">
            <v>Daây daãn CV-125</v>
          </cell>
          <cell r="B57" t="str">
            <v>m</v>
          </cell>
          <cell r="C57">
            <v>52400</v>
          </cell>
        </row>
        <row r="58">
          <cell r="A58" t="str">
            <v>Daây daãn CV-150</v>
          </cell>
          <cell r="B58" t="str">
            <v>m</v>
          </cell>
          <cell r="C58">
            <v>63500</v>
          </cell>
        </row>
        <row r="59">
          <cell r="A59" t="str">
            <v>Daây daãn CV-185</v>
          </cell>
          <cell r="B59" t="str">
            <v>m</v>
          </cell>
          <cell r="C59">
            <v>76800</v>
          </cell>
        </row>
        <row r="60">
          <cell r="A60" t="str">
            <v>Daây daãn CV-200</v>
          </cell>
          <cell r="B60" t="str">
            <v>m</v>
          </cell>
          <cell r="C60">
            <v>81600</v>
          </cell>
        </row>
        <row r="61">
          <cell r="A61" t="str">
            <v>Daây daãn CV-240</v>
          </cell>
          <cell r="B61" t="str">
            <v>m</v>
          </cell>
          <cell r="C61">
            <v>99400</v>
          </cell>
        </row>
        <row r="62">
          <cell r="A62" t="str">
            <v>Daây daãn CV-250</v>
          </cell>
          <cell r="B62" t="str">
            <v>m</v>
          </cell>
          <cell r="C62">
            <v>106000</v>
          </cell>
        </row>
        <row r="63">
          <cell r="A63" t="str">
            <v>Daây daãn CV-300</v>
          </cell>
          <cell r="B63" t="str">
            <v>m</v>
          </cell>
          <cell r="C63">
            <v>123600</v>
          </cell>
        </row>
        <row r="64">
          <cell r="A64" t="str">
            <v>Daây daãn CV-325</v>
          </cell>
          <cell r="B64" t="str">
            <v>m</v>
          </cell>
          <cell r="C64">
            <v>134100</v>
          </cell>
        </row>
        <row r="65">
          <cell r="A65" t="str">
            <v>Daây daãn CV-350</v>
          </cell>
          <cell r="B65" t="str">
            <v>m</v>
          </cell>
          <cell r="C65">
            <v>149500</v>
          </cell>
        </row>
        <row r="66">
          <cell r="A66" t="str">
            <v>Daây daãn CV-400</v>
          </cell>
          <cell r="B66" t="str">
            <v>m</v>
          </cell>
          <cell r="C66">
            <v>164800</v>
          </cell>
        </row>
        <row r="67">
          <cell r="A67" t="str">
            <v>Daây daãn CV-500</v>
          </cell>
          <cell r="B67" t="str">
            <v>m</v>
          </cell>
          <cell r="C67">
            <v>199400</v>
          </cell>
        </row>
        <row r="68">
          <cell r="A68" t="str">
            <v>Caùp ñoàng boïc XLPE/PVC 24KV-1x16mm2</v>
          </cell>
          <cell r="B68" t="str">
            <v>m</v>
          </cell>
          <cell r="C68">
            <v>36800</v>
          </cell>
        </row>
        <row r="69">
          <cell r="A69" t="str">
            <v>Caùp ñoàng boïc XLPE/PVC 24KV-1x22mm2</v>
          </cell>
          <cell r="B69" t="str">
            <v>m</v>
          </cell>
          <cell r="C69">
            <v>40200</v>
          </cell>
        </row>
        <row r="70">
          <cell r="A70" t="str">
            <v>Caùp ñoàng boïc XLPE/PVC 24KV-1x25mm2</v>
          </cell>
          <cell r="B70" t="str">
            <v>m</v>
          </cell>
          <cell r="C70">
            <v>42200</v>
          </cell>
        </row>
        <row r="71">
          <cell r="A71" t="str">
            <v>Caùp ñoàng boïc XLPE/PVC 24KV-1x35mm2</v>
          </cell>
          <cell r="B71" t="str">
            <v>m</v>
          </cell>
          <cell r="C71">
            <v>48300</v>
          </cell>
        </row>
        <row r="72">
          <cell r="A72" t="str">
            <v>Caùp ñoàng boïc XLPE/PVC 24KV-1x38mm2</v>
          </cell>
          <cell r="B72" t="str">
            <v>m</v>
          </cell>
          <cell r="C72">
            <v>49600</v>
          </cell>
        </row>
        <row r="73">
          <cell r="A73" t="str">
            <v>Caùp ñoàng boïc XLPE/PVC 24KV-1x50mm2</v>
          </cell>
          <cell r="B73" t="str">
            <v>m</v>
          </cell>
          <cell r="C73">
            <v>57200</v>
          </cell>
        </row>
        <row r="74">
          <cell r="A74" t="str">
            <v>Caùp ñoàng boïc XLPE/PVC 24KV-1x60mm2</v>
          </cell>
          <cell r="B74" t="str">
            <v>m</v>
          </cell>
          <cell r="C74">
            <v>62800</v>
          </cell>
        </row>
        <row r="75">
          <cell r="A75" t="str">
            <v>Caùp ñoàng boïc XLPE/PVC 24KV-1x70mm2</v>
          </cell>
          <cell r="B75" t="str">
            <v>m</v>
          </cell>
          <cell r="C75">
            <v>68300</v>
          </cell>
        </row>
        <row r="76">
          <cell r="A76" t="str">
            <v>Caùp ñoàng boïc XLPE/PVC 24KV-1x75mm2</v>
          </cell>
          <cell r="B76" t="str">
            <v>m</v>
          </cell>
          <cell r="C76">
            <v>73100</v>
          </cell>
        </row>
        <row r="77">
          <cell r="A77" t="str">
            <v>Caùp ñoàng boïc XLPE/PVC 24KV-1x95mm2</v>
          </cell>
          <cell r="B77" t="str">
            <v>m</v>
          </cell>
          <cell r="C77">
            <v>82800</v>
          </cell>
        </row>
        <row r="78">
          <cell r="A78" t="str">
            <v>Caùp ñoàng boïc XLPE/PVC 24KV-1x100mm2</v>
          </cell>
          <cell r="B78" t="str">
            <v>m</v>
          </cell>
          <cell r="C78">
            <v>87200</v>
          </cell>
        </row>
        <row r="79">
          <cell r="A79" t="str">
            <v>Caùp ñoàng boïc XLPE/PVC 24KV-1x120mm2</v>
          </cell>
          <cell r="B79" t="str">
            <v>m</v>
          </cell>
          <cell r="C79">
            <v>94500</v>
          </cell>
        </row>
        <row r="80">
          <cell r="A80" t="str">
            <v>Daây ñoàng traàn M-16 mm2</v>
          </cell>
          <cell r="B80" t="str">
            <v>kg</v>
          </cell>
          <cell r="C80">
            <v>40500</v>
          </cell>
        </row>
        <row r="81">
          <cell r="A81" t="str">
            <v>Daây ñoàng traàn M-25 mm2</v>
          </cell>
          <cell r="B81" t="str">
            <v>kg</v>
          </cell>
          <cell r="C81">
            <v>38500</v>
          </cell>
        </row>
        <row r="82">
          <cell r="A82" t="str">
            <v>Daây ñoàng traàn M-35 mm2</v>
          </cell>
          <cell r="B82" t="str">
            <v>kg</v>
          </cell>
          <cell r="C82">
            <v>38500</v>
          </cell>
        </row>
        <row r="83">
          <cell r="A83" t="str">
            <v>Daây ñoàng traàn M-50 mm2</v>
          </cell>
          <cell r="B83" t="str">
            <v>kg</v>
          </cell>
          <cell r="C83">
            <v>38500</v>
          </cell>
        </row>
        <row r="84">
          <cell r="A84" t="str">
            <v>Daây ñoàng traàn M-70 mm2</v>
          </cell>
          <cell r="B84" t="str">
            <v>kg</v>
          </cell>
          <cell r="C84">
            <v>38500</v>
          </cell>
        </row>
        <row r="85">
          <cell r="A85" t="str">
            <v>Daây ñoàng traàn M-95 mm2</v>
          </cell>
          <cell r="B85" t="str">
            <v>kg</v>
          </cell>
          <cell r="C85">
            <v>38500</v>
          </cell>
        </row>
        <row r="86">
          <cell r="A86" t="str">
            <v>Daây ñoàng traàn M-120 mm2</v>
          </cell>
          <cell r="B86" t="str">
            <v>kg</v>
          </cell>
          <cell r="C86">
            <v>38500</v>
          </cell>
        </row>
        <row r="87">
          <cell r="A87" t="str">
            <v>Daây ñoàng traàn M-150 mm2</v>
          </cell>
          <cell r="B87" t="str">
            <v>kg</v>
          </cell>
          <cell r="C87">
            <v>38500</v>
          </cell>
        </row>
        <row r="88">
          <cell r="A88" t="str">
            <v>Daây ñoàng traàn M-180 mm2</v>
          </cell>
          <cell r="B88" t="str">
            <v>kg</v>
          </cell>
          <cell r="C88">
            <v>38500</v>
          </cell>
        </row>
        <row r="89">
          <cell r="A89" t="str">
            <v>Daây ñoàng traàn M-240 mm2</v>
          </cell>
          <cell r="B89" t="str">
            <v>kg</v>
          </cell>
          <cell r="C89">
            <v>38500</v>
          </cell>
        </row>
        <row r="90">
          <cell r="A90" t="str">
            <v>Daây ñoàng traàn M-300 mm2</v>
          </cell>
          <cell r="B90" t="str">
            <v>kg</v>
          </cell>
          <cell r="C90">
            <v>38500</v>
          </cell>
        </row>
        <row r="91">
          <cell r="A91" t="str">
            <v>Caùch ñieän</v>
          </cell>
        </row>
        <row r="92">
          <cell r="A92" t="str">
            <v>Söù chaèng</v>
          </cell>
          <cell r="B92" t="str">
            <v>Caùi</v>
          </cell>
          <cell r="C92">
            <v>12390</v>
          </cell>
        </row>
        <row r="93">
          <cell r="A93" t="str">
            <v>Söù treo Polymer 24 kV</v>
          </cell>
          <cell r="B93" t="str">
            <v>Caùi</v>
          </cell>
          <cell r="C93">
            <v>262500</v>
          </cell>
        </row>
        <row r="94">
          <cell r="A94" t="str">
            <v>Söù ñöùng 6 kV</v>
          </cell>
          <cell r="B94" t="str">
            <v>boä</v>
          </cell>
        </row>
        <row r="95">
          <cell r="A95" t="str">
            <v>Söù ñöùng 10 kV</v>
          </cell>
          <cell r="B95" t="str">
            <v>boä</v>
          </cell>
        </row>
        <row r="96">
          <cell r="A96" t="str">
            <v>Söù ñöùng 15 kV</v>
          </cell>
          <cell r="B96" t="str">
            <v>boä</v>
          </cell>
          <cell r="C96">
            <v>35000</v>
          </cell>
        </row>
        <row r="97">
          <cell r="A97" t="str">
            <v>Söù ñöùng 22 kV</v>
          </cell>
          <cell r="B97" t="str">
            <v>boä</v>
          </cell>
          <cell r="C97">
            <v>50000</v>
          </cell>
        </row>
        <row r="98">
          <cell r="A98" t="str">
            <v>Söù ñöùng choáng nhieãm maën</v>
          </cell>
          <cell r="B98" t="str">
            <v>boä</v>
          </cell>
          <cell r="C98">
            <v>80000</v>
          </cell>
        </row>
        <row r="99">
          <cell r="A99" t="str">
            <v>Ty söù ñöùng</v>
          </cell>
          <cell r="B99" t="str">
            <v>boä</v>
          </cell>
          <cell r="C99">
            <v>9905</v>
          </cell>
        </row>
        <row r="100">
          <cell r="A100" t="str">
            <v>Söù ñöùng 35 kV</v>
          </cell>
          <cell r="B100" t="str">
            <v>boä</v>
          </cell>
          <cell r="C100">
            <v>95000</v>
          </cell>
        </row>
        <row r="101">
          <cell r="A101" t="str">
            <v>Söù ñöùng 35 kV (ty maï)</v>
          </cell>
          <cell r="B101" t="str">
            <v>boä</v>
          </cell>
          <cell r="C101">
            <v>111762</v>
          </cell>
        </row>
        <row r="102">
          <cell r="A102" t="str">
            <v>Chaân söù ñænh</v>
          </cell>
          <cell r="B102" t="str">
            <v>Caùi</v>
          </cell>
          <cell r="C102">
            <v>29000</v>
          </cell>
        </row>
        <row r="103">
          <cell r="A103" t="str">
            <v xml:space="preserve">Söù oáng chæ </v>
          </cell>
          <cell r="B103" t="str">
            <v>boä</v>
          </cell>
          <cell r="C103">
            <v>3675</v>
          </cell>
        </row>
        <row r="104">
          <cell r="A104" t="str">
            <v>Söù baùt 24 kV</v>
          </cell>
          <cell r="B104" t="str">
            <v>boä</v>
          </cell>
          <cell r="C104">
            <v>85000</v>
          </cell>
        </row>
        <row r="105">
          <cell r="A105" t="str">
            <v>Moùc treo chöõ U (ma ní)</v>
          </cell>
          <cell r="B105" t="str">
            <v>boä</v>
          </cell>
          <cell r="C105">
            <v>12601</v>
          </cell>
        </row>
        <row r="106">
          <cell r="A106" t="str">
            <v>Uclevis + Buloâng 16-250/65</v>
          </cell>
          <cell r="B106" t="str">
            <v>boä</v>
          </cell>
          <cell r="C106">
            <v>6780</v>
          </cell>
        </row>
        <row r="107">
          <cell r="A107" t="str">
            <v>Rack 1 söù</v>
          </cell>
          <cell r="B107" t="str">
            <v>boä</v>
          </cell>
          <cell r="C107">
            <v>3619</v>
          </cell>
        </row>
        <row r="108">
          <cell r="A108" t="str">
            <v>Rack 2 söù</v>
          </cell>
          <cell r="B108" t="str">
            <v>boä</v>
          </cell>
          <cell r="C108">
            <v>16286</v>
          </cell>
        </row>
        <row r="109">
          <cell r="A109" t="str">
            <v>Rack 3 söù</v>
          </cell>
          <cell r="B109" t="str">
            <v>boä</v>
          </cell>
          <cell r="C109">
            <v>22762</v>
          </cell>
        </row>
        <row r="110">
          <cell r="A110" t="str">
            <v>Rack 4 söù</v>
          </cell>
          <cell r="B110" t="str">
            <v>boä</v>
          </cell>
          <cell r="C110">
            <v>32571</v>
          </cell>
        </row>
        <row r="111">
          <cell r="A111" t="str">
            <v>Maùng che daây chaèng (keøm bu loâng)</v>
          </cell>
          <cell r="B111" t="str">
            <v>caùi</v>
          </cell>
          <cell r="C111">
            <v>15225</v>
          </cell>
        </row>
        <row r="112">
          <cell r="A112" t="str">
            <v>Taêng ñô caùp</v>
          </cell>
          <cell r="B112" t="str">
            <v>caùi</v>
          </cell>
          <cell r="C112">
            <v>15000</v>
          </cell>
        </row>
        <row r="113">
          <cell r="A113" t="str">
            <v>Bulon</v>
          </cell>
        </row>
        <row r="114">
          <cell r="A114" t="str">
            <v>Bulon: M12 x 50</v>
          </cell>
          <cell r="B114" t="str">
            <v>boä</v>
          </cell>
          <cell r="C114">
            <v>930</v>
          </cell>
        </row>
        <row r="115">
          <cell r="A115" t="str">
            <v>Bulon: M16 x 50</v>
          </cell>
          <cell r="B115" t="str">
            <v>boä</v>
          </cell>
          <cell r="C115">
            <v>2190</v>
          </cell>
        </row>
        <row r="116">
          <cell r="A116" t="str">
            <v>Bulon: M16 x 70</v>
          </cell>
          <cell r="B116" t="str">
            <v>boä</v>
          </cell>
          <cell r="C116">
            <v>2800</v>
          </cell>
        </row>
        <row r="117">
          <cell r="A117" t="str">
            <v>Bulon: M16 x 100</v>
          </cell>
          <cell r="B117" t="str">
            <v>boä</v>
          </cell>
          <cell r="C117">
            <v>2900</v>
          </cell>
        </row>
        <row r="118">
          <cell r="A118" t="str">
            <v>Bulon: M16 x 120</v>
          </cell>
          <cell r="B118" t="str">
            <v>boä</v>
          </cell>
          <cell r="C118">
            <v>3300</v>
          </cell>
        </row>
        <row r="119">
          <cell r="A119" t="str">
            <v>Bulon: M16 x 150</v>
          </cell>
          <cell r="B119" t="str">
            <v>boä</v>
          </cell>
          <cell r="C119">
            <v>3619</v>
          </cell>
        </row>
        <row r="120">
          <cell r="A120" t="str">
            <v>Bulon: M16 x 175</v>
          </cell>
          <cell r="B120" t="str">
            <v>boä</v>
          </cell>
          <cell r="C120">
            <v>4182</v>
          </cell>
        </row>
        <row r="121">
          <cell r="A121" t="str">
            <v>Bulon: M16 x 200</v>
          </cell>
          <cell r="B121" t="str">
            <v>boä</v>
          </cell>
          <cell r="C121">
            <v>4381</v>
          </cell>
        </row>
        <row r="122">
          <cell r="A122" t="str">
            <v>Bulon: M16 x 240</v>
          </cell>
          <cell r="B122" t="str">
            <v>boä</v>
          </cell>
          <cell r="C122">
            <v>4885.8499999999995</v>
          </cell>
        </row>
        <row r="123">
          <cell r="A123" t="str">
            <v>Bulon: M16 x 250</v>
          </cell>
          <cell r="B123" t="str">
            <v>boä</v>
          </cell>
          <cell r="C123">
            <v>5143</v>
          </cell>
        </row>
        <row r="124">
          <cell r="A124" t="str">
            <v>Bulon: M16 x 280</v>
          </cell>
          <cell r="B124" t="str">
            <v>boä</v>
          </cell>
          <cell r="C124">
            <v>6062</v>
          </cell>
        </row>
        <row r="125">
          <cell r="A125" t="str">
            <v>Bulon maét M16 x 300</v>
          </cell>
          <cell r="B125" t="str">
            <v>boä</v>
          </cell>
          <cell r="C125">
            <v>10762</v>
          </cell>
        </row>
        <row r="126">
          <cell r="A126" t="str">
            <v>Bulon maét M16 x 230</v>
          </cell>
          <cell r="B126" t="str">
            <v>boä</v>
          </cell>
          <cell r="C126">
            <v>9685.8000000000011</v>
          </cell>
        </row>
        <row r="127">
          <cell r="A127" t="str">
            <v>Bulon: M16 x 300</v>
          </cell>
          <cell r="B127" t="str">
            <v>boä</v>
          </cell>
          <cell r="C127">
            <v>5905</v>
          </cell>
        </row>
        <row r="128">
          <cell r="A128" t="str">
            <v>Bulon: M16 x 350</v>
          </cell>
          <cell r="B128" t="str">
            <v>boä</v>
          </cell>
          <cell r="C128">
            <v>6381</v>
          </cell>
        </row>
        <row r="129">
          <cell r="A129" t="str">
            <v>Bulon: M16 x 400</v>
          </cell>
          <cell r="B129" t="str">
            <v>boä</v>
          </cell>
          <cell r="C129">
            <v>7143</v>
          </cell>
        </row>
        <row r="130">
          <cell r="A130" t="str">
            <v>Bulon: M16 x 450</v>
          </cell>
          <cell r="B130" t="str">
            <v>boä</v>
          </cell>
          <cell r="C130">
            <v>7810</v>
          </cell>
        </row>
        <row r="131">
          <cell r="A131" t="str">
            <v>Bulon: M16 x 280</v>
          </cell>
          <cell r="B131" t="str">
            <v>boä</v>
          </cell>
          <cell r="C131">
            <v>5000</v>
          </cell>
        </row>
        <row r="132">
          <cell r="A132" t="str">
            <v>Bulon: M18 x 50</v>
          </cell>
          <cell r="B132" t="str">
            <v>boä</v>
          </cell>
          <cell r="C132">
            <v>2000</v>
          </cell>
        </row>
        <row r="133">
          <cell r="A133" t="str">
            <v>Bulon: M20 x 45</v>
          </cell>
          <cell r="B133" t="str">
            <v>boä</v>
          </cell>
          <cell r="C133">
            <v>3900</v>
          </cell>
        </row>
        <row r="134">
          <cell r="A134" t="str">
            <v>Bulon: M20 x 60</v>
          </cell>
          <cell r="B134" t="str">
            <v>boä</v>
          </cell>
          <cell r="C134">
            <v>4300</v>
          </cell>
        </row>
        <row r="135">
          <cell r="A135" t="str">
            <v>Bulon: M20 x 70</v>
          </cell>
          <cell r="B135" t="str">
            <v>boä</v>
          </cell>
          <cell r="C135">
            <v>4700</v>
          </cell>
        </row>
        <row r="136">
          <cell r="A136" t="str">
            <v>Bulon: M20 x 100</v>
          </cell>
          <cell r="B136" t="str">
            <v>boä</v>
          </cell>
          <cell r="C136">
            <v>6300</v>
          </cell>
        </row>
        <row r="137">
          <cell r="A137" t="str">
            <v>Bulon: M20 x 120</v>
          </cell>
          <cell r="B137" t="str">
            <v>boä</v>
          </cell>
          <cell r="C137">
            <v>5800</v>
          </cell>
        </row>
        <row r="138">
          <cell r="A138" t="str">
            <v>Bulon: M20 x 150</v>
          </cell>
          <cell r="B138" t="str">
            <v>boä</v>
          </cell>
          <cell r="C138">
            <v>6400</v>
          </cell>
        </row>
        <row r="139">
          <cell r="A139" t="str">
            <v>Bulon: M20 x 200</v>
          </cell>
          <cell r="B139" t="str">
            <v>boä</v>
          </cell>
          <cell r="C139">
            <v>7500</v>
          </cell>
        </row>
        <row r="140">
          <cell r="A140" t="str">
            <v>Bulon: M20 x 250</v>
          </cell>
          <cell r="B140" t="str">
            <v>boä</v>
          </cell>
          <cell r="C140">
            <v>8500</v>
          </cell>
        </row>
        <row r="141">
          <cell r="A141" t="str">
            <v>Bulon: M20 x 300</v>
          </cell>
          <cell r="B141" t="str">
            <v>boä</v>
          </cell>
          <cell r="C141">
            <v>9500</v>
          </cell>
        </row>
        <row r="142">
          <cell r="A142" t="str">
            <v>Bulon: M20 x 350</v>
          </cell>
          <cell r="B142" t="str">
            <v>boä</v>
          </cell>
          <cell r="C142">
            <v>10500</v>
          </cell>
        </row>
        <row r="143">
          <cell r="A143" t="str">
            <v>Bulon: M20 x 400</v>
          </cell>
          <cell r="B143" t="str">
            <v>boä</v>
          </cell>
          <cell r="C143">
            <v>11500</v>
          </cell>
        </row>
        <row r="144">
          <cell r="A144" t="str">
            <v>Bulon: M20 x 500</v>
          </cell>
          <cell r="B144" t="str">
            <v>boä</v>
          </cell>
          <cell r="C144">
            <v>13500</v>
          </cell>
        </row>
        <row r="145">
          <cell r="A145" t="str">
            <v>Bulon: M22 x 80</v>
          </cell>
          <cell r="B145" t="str">
            <v>boä</v>
          </cell>
          <cell r="C145">
            <v>6000</v>
          </cell>
        </row>
        <row r="146">
          <cell r="A146" t="str">
            <v>Bulon: M22 x 100</v>
          </cell>
          <cell r="B146" t="str">
            <v>boä</v>
          </cell>
          <cell r="C146">
            <v>6500</v>
          </cell>
        </row>
        <row r="147">
          <cell r="A147" t="str">
            <v>Bulon: M22 x 120</v>
          </cell>
          <cell r="B147" t="str">
            <v>boä</v>
          </cell>
          <cell r="C147">
            <v>7000</v>
          </cell>
        </row>
        <row r="148">
          <cell r="A148" t="str">
            <v>Bulon: M22 x 150</v>
          </cell>
          <cell r="B148" t="str">
            <v>boä</v>
          </cell>
          <cell r="C148">
            <v>7700</v>
          </cell>
        </row>
        <row r="149">
          <cell r="A149" t="str">
            <v>Bulon: M22 x 180</v>
          </cell>
          <cell r="B149" t="str">
            <v>boä</v>
          </cell>
          <cell r="C149">
            <v>8400</v>
          </cell>
        </row>
        <row r="150">
          <cell r="A150" t="str">
            <v>Bulon: M22 x 200</v>
          </cell>
          <cell r="B150" t="str">
            <v>boä</v>
          </cell>
          <cell r="C150">
            <v>9000</v>
          </cell>
        </row>
        <row r="151">
          <cell r="A151" t="str">
            <v>Bulon: M22 x 250</v>
          </cell>
          <cell r="B151" t="str">
            <v>boä</v>
          </cell>
          <cell r="C151">
            <v>10200</v>
          </cell>
        </row>
        <row r="152">
          <cell r="A152" t="str">
            <v>Bulon: M22 x 300</v>
          </cell>
          <cell r="B152" t="str">
            <v>boä</v>
          </cell>
          <cell r="C152">
            <v>11500</v>
          </cell>
        </row>
        <row r="153">
          <cell r="A153" t="str">
            <v>Bulon: M22 x 350</v>
          </cell>
          <cell r="B153" t="str">
            <v>boä</v>
          </cell>
          <cell r="C153">
            <v>12200</v>
          </cell>
        </row>
        <row r="154">
          <cell r="A154" t="str">
            <v>Bulon: M22 x 400</v>
          </cell>
          <cell r="B154" t="str">
            <v>boä</v>
          </cell>
          <cell r="C154">
            <v>13700</v>
          </cell>
        </row>
        <row r="155">
          <cell r="A155" t="str">
            <v>Bulon: M22 x 450</v>
          </cell>
          <cell r="B155" t="str">
            <v>boä</v>
          </cell>
          <cell r="C155">
            <v>15300</v>
          </cell>
        </row>
        <row r="156">
          <cell r="A156" t="str">
            <v>Bulon: M22 x 500</v>
          </cell>
          <cell r="B156" t="str">
            <v>boä</v>
          </cell>
          <cell r="C156">
            <v>17300</v>
          </cell>
        </row>
        <row r="157">
          <cell r="A157" t="str">
            <v>Bulon: M22 x 600</v>
          </cell>
          <cell r="B157" t="str">
            <v>boä</v>
          </cell>
          <cell r="C157">
            <v>23524</v>
          </cell>
        </row>
        <row r="158">
          <cell r="A158" t="str">
            <v>Bulon: M22 x 650</v>
          </cell>
          <cell r="B158" t="str">
            <v>boä</v>
          </cell>
          <cell r="C158">
            <v>24857</v>
          </cell>
        </row>
        <row r="159">
          <cell r="A159" t="str">
            <v>Bulon: M22 x 700</v>
          </cell>
          <cell r="B159" t="str">
            <v>boä</v>
          </cell>
          <cell r="C159">
            <v>26286</v>
          </cell>
        </row>
        <row r="160">
          <cell r="A160" t="str">
            <v>Bulon: M22 x 800</v>
          </cell>
          <cell r="B160" t="str">
            <v>boä</v>
          </cell>
          <cell r="C160">
            <v>29143</v>
          </cell>
        </row>
        <row r="161">
          <cell r="A161" t="str">
            <v>Phuï kieän</v>
          </cell>
        </row>
        <row r="162">
          <cell r="A162" t="str">
            <v>Thanh choáng F 60/50 daøi 1500</v>
          </cell>
          <cell r="B162" t="str">
            <v>Caùi</v>
          </cell>
          <cell r="C162">
            <v>37000</v>
          </cell>
        </row>
        <row r="163">
          <cell r="A163" t="str">
            <v>Long ñeàn vuoâng F18</v>
          </cell>
          <cell r="B163" t="str">
            <v>Caùi</v>
          </cell>
          <cell r="C163">
            <v>1800</v>
          </cell>
        </row>
        <row r="164">
          <cell r="A164" t="str">
            <v>Coïc neo - 2,4m</v>
          </cell>
          <cell r="B164" t="str">
            <v>Caùi</v>
          </cell>
          <cell r="C164">
            <v>37500</v>
          </cell>
        </row>
        <row r="165">
          <cell r="A165" t="str">
            <v>Keïp Splitbolt</v>
          </cell>
          <cell r="B165" t="str">
            <v>Caùi</v>
          </cell>
          <cell r="C165">
            <v>8000</v>
          </cell>
        </row>
        <row r="166">
          <cell r="A166" t="str">
            <v>Keïp 3 bulon</v>
          </cell>
          <cell r="B166" t="str">
            <v>Caùi</v>
          </cell>
          <cell r="C166">
            <v>9000</v>
          </cell>
        </row>
        <row r="167">
          <cell r="A167" t="str">
            <v>Keïp coïc noái ñaát</v>
          </cell>
          <cell r="B167" t="str">
            <v>Caùi</v>
          </cell>
          <cell r="C167">
            <v>3000</v>
          </cell>
        </row>
        <row r="168">
          <cell r="A168" t="str">
            <v>OÁng noái daây 35</v>
          </cell>
          <cell r="B168" t="str">
            <v>oáng</v>
          </cell>
          <cell r="C168">
            <v>19800</v>
          </cell>
        </row>
        <row r="169">
          <cell r="A169" t="str">
            <v>OÁng noái daây 50</v>
          </cell>
          <cell r="B169" t="str">
            <v>oáng</v>
          </cell>
          <cell r="C169">
            <v>19800</v>
          </cell>
        </row>
        <row r="170">
          <cell r="A170" t="str">
            <v>OÁng noái daây 70</v>
          </cell>
          <cell r="B170" t="str">
            <v>oáng</v>
          </cell>
          <cell r="C170">
            <v>22500</v>
          </cell>
        </row>
        <row r="171">
          <cell r="A171" t="str">
            <v>OÁng noái daây 95</v>
          </cell>
          <cell r="B171" t="str">
            <v>oáng</v>
          </cell>
          <cell r="C171">
            <v>28000</v>
          </cell>
        </row>
        <row r="172">
          <cell r="A172" t="str">
            <v>OÁng noái daây 120</v>
          </cell>
          <cell r="B172" t="str">
            <v>oáng</v>
          </cell>
          <cell r="C172">
            <v>39200</v>
          </cell>
        </row>
        <row r="173">
          <cell r="A173" t="str">
            <v>OÁng noái daây 150</v>
          </cell>
          <cell r="B173" t="str">
            <v>oáng</v>
          </cell>
          <cell r="C173">
            <v>60000</v>
          </cell>
        </row>
        <row r="174">
          <cell r="A174" t="str">
            <v>OÁng noái daây 185</v>
          </cell>
          <cell r="B174" t="str">
            <v>oáng</v>
          </cell>
          <cell r="C174">
            <v>66600</v>
          </cell>
        </row>
        <row r="175">
          <cell r="A175" t="str">
            <v>OÁng noái daây 240</v>
          </cell>
          <cell r="B175" t="str">
            <v>oáng</v>
          </cell>
          <cell r="C175">
            <v>78400</v>
          </cell>
        </row>
        <row r="176">
          <cell r="A176" t="str">
            <v>OÁng eùp daây 240mm2</v>
          </cell>
          <cell r="B176" t="str">
            <v>oáng</v>
          </cell>
          <cell r="C176">
            <v>95000</v>
          </cell>
        </row>
        <row r="177">
          <cell r="A177" t="str">
            <v>Vong treo ñaàu troøn VT-7</v>
          </cell>
          <cell r="B177" t="str">
            <v>boä</v>
          </cell>
          <cell r="C177">
            <v>4773</v>
          </cell>
          <cell r="D177">
            <v>0</v>
          </cell>
          <cell r="E177">
            <v>0</v>
          </cell>
          <cell r="F177" t="str">
            <v>VT7</v>
          </cell>
        </row>
        <row r="178">
          <cell r="A178" t="str">
            <v>Vong treo ñaàu troøn VT-10</v>
          </cell>
          <cell r="B178" t="str">
            <v>boä</v>
          </cell>
          <cell r="C178">
            <v>5728</v>
          </cell>
          <cell r="D178">
            <v>0</v>
          </cell>
          <cell r="E178">
            <v>0</v>
          </cell>
          <cell r="F178" t="str">
            <v>VT10</v>
          </cell>
        </row>
        <row r="179">
          <cell r="A179" t="str">
            <v>Vong treo ñaàu troøn VT-12</v>
          </cell>
          <cell r="B179" t="str">
            <v>boä</v>
          </cell>
          <cell r="C179">
            <v>8591</v>
          </cell>
          <cell r="D179">
            <v>0</v>
          </cell>
          <cell r="E179">
            <v>0</v>
          </cell>
          <cell r="F179" t="str">
            <v>VT12</v>
          </cell>
        </row>
        <row r="180">
          <cell r="A180" t="str">
            <v>Maét noái ñôn MN 1-7</v>
          </cell>
          <cell r="B180" t="str">
            <v>boä</v>
          </cell>
          <cell r="C180">
            <v>39900</v>
          </cell>
          <cell r="D180">
            <v>0</v>
          </cell>
          <cell r="E180">
            <v>0</v>
          </cell>
          <cell r="F180" t="str">
            <v>MN 1-7</v>
          </cell>
        </row>
        <row r="181">
          <cell r="A181" t="str">
            <v>Maét noái ñôn MN 1-10</v>
          </cell>
          <cell r="B181" t="str">
            <v>Caùi</v>
          </cell>
          <cell r="C181">
            <v>0</v>
          </cell>
          <cell r="D181">
            <v>0</v>
          </cell>
          <cell r="E181">
            <v>0</v>
          </cell>
          <cell r="F181" t="str">
            <v>MN 1-10</v>
          </cell>
        </row>
        <row r="182">
          <cell r="A182" t="str">
            <v>Maét noái ñôn MN 1-12</v>
          </cell>
          <cell r="B182" t="str">
            <v>Caùi</v>
          </cell>
          <cell r="C182">
            <v>0</v>
          </cell>
          <cell r="D182">
            <v>0</v>
          </cell>
          <cell r="E182">
            <v>0</v>
          </cell>
          <cell r="F182" t="str">
            <v>MN 1-12</v>
          </cell>
        </row>
        <row r="183">
          <cell r="A183" t="str">
            <v>Maét noái keùp MN 2-7</v>
          </cell>
          <cell r="B183" t="str">
            <v>Caùi</v>
          </cell>
          <cell r="C183">
            <v>0</v>
          </cell>
          <cell r="D183">
            <v>0</v>
          </cell>
          <cell r="E183">
            <v>0</v>
          </cell>
          <cell r="F183" t="str">
            <v>MN 2-7</v>
          </cell>
        </row>
        <row r="184">
          <cell r="A184" t="str">
            <v>Maét noái keùp MN 2-10</v>
          </cell>
          <cell r="B184" t="str">
            <v>Caùi</v>
          </cell>
          <cell r="C184">
            <v>0</v>
          </cell>
          <cell r="D184">
            <v>0</v>
          </cell>
          <cell r="E184">
            <v>0</v>
          </cell>
          <cell r="F184" t="str">
            <v>MN 2-10</v>
          </cell>
        </row>
        <row r="185">
          <cell r="A185" t="str">
            <v>Maét noái keùp MN 2-12</v>
          </cell>
          <cell r="B185" t="str">
            <v>Caùi</v>
          </cell>
          <cell r="C185">
            <v>0</v>
          </cell>
          <cell r="D185">
            <v>0</v>
          </cell>
          <cell r="E185">
            <v>0</v>
          </cell>
          <cell r="F185" t="str">
            <v>MN 2-12</v>
          </cell>
        </row>
        <row r="186">
          <cell r="A186" t="str">
            <v>Maét noái trung gian NG-7</v>
          </cell>
          <cell r="B186" t="str">
            <v>Caùi</v>
          </cell>
          <cell r="C186">
            <v>6300</v>
          </cell>
        </row>
        <row r="187">
          <cell r="A187" t="str">
            <v>Maét noái trung gian NG-10</v>
          </cell>
          <cell r="B187" t="str">
            <v>Caùi</v>
          </cell>
          <cell r="C187">
            <v>7753</v>
          </cell>
        </row>
        <row r="188">
          <cell r="A188" t="str">
            <v>Maét noái trung gian NG-12</v>
          </cell>
          <cell r="B188" t="str">
            <v>Caùi</v>
          </cell>
          <cell r="C188">
            <v>10309</v>
          </cell>
        </row>
        <row r="189">
          <cell r="A189" t="str">
            <v>Maét noái trung gian 3 chaân NG3-7</v>
          </cell>
          <cell r="B189" t="str">
            <v>Caùi</v>
          </cell>
          <cell r="C189">
            <v>7753</v>
          </cell>
        </row>
        <row r="190">
          <cell r="A190" t="str">
            <v>Maét noái trung gian 3 chaân NG3-10</v>
          </cell>
          <cell r="B190" t="str">
            <v>Caùi</v>
          </cell>
          <cell r="C190">
            <v>11646</v>
          </cell>
        </row>
        <row r="191">
          <cell r="A191" t="str">
            <v>Maét noái trung gian 3 chaân NG3-12</v>
          </cell>
          <cell r="B191" t="str">
            <v>Caùi</v>
          </cell>
          <cell r="C191">
            <v>15082</v>
          </cell>
        </row>
        <row r="192">
          <cell r="A192" t="str">
            <v>Khoaù ñôõ daây D -357</v>
          </cell>
          <cell r="B192" t="str">
            <v>Caùi</v>
          </cell>
          <cell r="C192">
            <v>22762</v>
          </cell>
          <cell r="D192">
            <v>0</v>
          </cell>
          <cell r="E192">
            <v>0</v>
          </cell>
          <cell r="F192" t="str">
            <v>D -357</v>
          </cell>
        </row>
        <row r="193">
          <cell r="A193" t="str">
            <v>Khoaù ñôõ daây D -912</v>
          </cell>
          <cell r="B193" t="str">
            <v>Caùi</v>
          </cell>
          <cell r="C193">
            <v>24657</v>
          </cell>
          <cell r="D193">
            <v>0</v>
          </cell>
          <cell r="E193">
            <v>0</v>
          </cell>
          <cell r="F193" t="str">
            <v>D -912</v>
          </cell>
        </row>
        <row r="194">
          <cell r="A194" t="str">
            <v>Khoaù ñôõ daây D -159</v>
          </cell>
          <cell r="B194" t="str">
            <v>Caùi</v>
          </cell>
          <cell r="C194">
            <v>38000</v>
          </cell>
          <cell r="D194">
            <v>0</v>
          </cell>
          <cell r="E194">
            <v>0</v>
          </cell>
          <cell r="F194" t="str">
            <v>D -159</v>
          </cell>
        </row>
        <row r="195">
          <cell r="A195" t="str">
            <v>Khoaù neùo daây D -357</v>
          </cell>
          <cell r="B195" t="str">
            <v>Caùi</v>
          </cell>
          <cell r="C195">
            <v>27700</v>
          </cell>
          <cell r="D195">
            <v>0</v>
          </cell>
          <cell r="E195">
            <v>0</v>
          </cell>
          <cell r="F195" t="str">
            <v xml:space="preserve">N -357 </v>
          </cell>
        </row>
        <row r="196">
          <cell r="A196" t="str">
            <v>Khoaù neùo daây D -912</v>
          </cell>
          <cell r="B196" t="str">
            <v>Caùi</v>
          </cell>
          <cell r="C196">
            <v>41900</v>
          </cell>
          <cell r="D196">
            <v>0</v>
          </cell>
          <cell r="E196">
            <v>0</v>
          </cell>
          <cell r="F196" t="str">
            <v>N -912</v>
          </cell>
        </row>
        <row r="197">
          <cell r="A197" t="str">
            <v>Khoaù neùo daây D -159</v>
          </cell>
          <cell r="B197" t="str">
            <v>Caùi</v>
          </cell>
          <cell r="C197">
            <v>54887</v>
          </cell>
          <cell r="D197">
            <v>0</v>
          </cell>
          <cell r="E197">
            <v>0</v>
          </cell>
          <cell r="F197" t="str">
            <v>N -158</v>
          </cell>
        </row>
        <row r="198">
          <cell r="A198" t="str">
            <v>Moùc treo chöõ U(ma ní) MT-7</v>
          </cell>
          <cell r="B198" t="str">
            <v>Caùi</v>
          </cell>
          <cell r="C198">
            <v>7063</v>
          </cell>
          <cell r="D198">
            <v>0</v>
          </cell>
          <cell r="E198">
            <v>0</v>
          </cell>
          <cell r="F198" t="str">
            <v>MT -7</v>
          </cell>
        </row>
        <row r="199">
          <cell r="A199" t="str">
            <v>Moùc treo chöõ U(ma ní) MT-10</v>
          </cell>
          <cell r="B199" t="str">
            <v>Caùi</v>
          </cell>
          <cell r="C199">
            <v>8113</v>
          </cell>
          <cell r="D199">
            <v>0</v>
          </cell>
          <cell r="E199">
            <v>0</v>
          </cell>
          <cell r="F199" t="str">
            <v>MT -10</v>
          </cell>
        </row>
        <row r="200">
          <cell r="A200" t="str">
            <v>Moùc treo chöõ U(ma ní) MT-12</v>
          </cell>
          <cell r="B200" t="str">
            <v>Caùi</v>
          </cell>
          <cell r="C200">
            <v>12601</v>
          </cell>
          <cell r="D200">
            <v>0</v>
          </cell>
          <cell r="E200">
            <v>0</v>
          </cell>
          <cell r="F200" t="str">
            <v>MT -12</v>
          </cell>
        </row>
        <row r="201">
          <cell r="A201" t="str">
            <v xml:space="preserve">Keïp noái eùp </v>
          </cell>
          <cell r="B201" t="str">
            <v>Caùi</v>
          </cell>
          <cell r="C201">
            <v>6300</v>
          </cell>
        </row>
        <row r="202">
          <cell r="A202" t="str">
            <v>Keïp quai 2/0</v>
          </cell>
          <cell r="B202" t="str">
            <v>Caùi</v>
          </cell>
          <cell r="C202">
            <v>12180</v>
          </cell>
        </row>
        <row r="203">
          <cell r="A203" t="str">
            <v>Keïp Hotline 2/0</v>
          </cell>
          <cell r="B203" t="str">
            <v>Caùi</v>
          </cell>
          <cell r="C203">
            <v>12915</v>
          </cell>
        </row>
        <row r="204">
          <cell r="A204" t="str">
            <v>Split bolt Cu-AL 2/0AWG</v>
          </cell>
          <cell r="B204" t="str">
            <v>Caùi</v>
          </cell>
          <cell r="C204">
            <v>6615</v>
          </cell>
        </row>
        <row r="205">
          <cell r="A205" t="str">
            <v>Baêng keo caùch ñieän</v>
          </cell>
          <cell r="B205" t="str">
            <v>cuoän</v>
          </cell>
          <cell r="C205">
            <v>5000</v>
          </cell>
        </row>
        <row r="206">
          <cell r="A206" t="str">
            <v>Khoùa neùo daây N357</v>
          </cell>
          <cell r="B206" t="str">
            <v>Caùi</v>
          </cell>
          <cell r="C206">
            <v>27700</v>
          </cell>
        </row>
        <row r="207">
          <cell r="A207" t="str">
            <v>Khoùa neùo daây N912</v>
          </cell>
          <cell r="B207" t="str">
            <v>Caùi</v>
          </cell>
          <cell r="C207">
            <v>41900</v>
          </cell>
        </row>
        <row r="208">
          <cell r="A208" t="str">
            <v>Khoùa neùo daây N158</v>
          </cell>
          <cell r="B208" t="str">
            <v>Caùi</v>
          </cell>
          <cell r="C208">
            <v>54887</v>
          </cell>
        </row>
        <row r="209">
          <cell r="A209" t="str">
            <v>Khoùa neùo daây N357</v>
          </cell>
          <cell r="B209" t="str">
            <v>Caùi</v>
          </cell>
          <cell r="C209">
            <v>22813</v>
          </cell>
        </row>
        <row r="210">
          <cell r="A210" t="str">
            <v>Khoùa neùo daây N912</v>
          </cell>
          <cell r="B210" t="str">
            <v>Caùi</v>
          </cell>
          <cell r="C210">
            <v>24251</v>
          </cell>
        </row>
        <row r="211">
          <cell r="A211" t="str">
            <v>Caùp neo 3/8"</v>
          </cell>
          <cell r="B211" t="str">
            <v>m</v>
          </cell>
          <cell r="C211">
            <v>3810</v>
          </cell>
        </row>
        <row r="212">
          <cell r="A212" t="str">
            <v>Yeám caùp</v>
          </cell>
          <cell r="B212" t="str">
            <v>Caùi</v>
          </cell>
          <cell r="C212">
            <v>3150</v>
          </cell>
        </row>
        <row r="213">
          <cell r="A213" t="str">
            <v>Ty neo D22x3,7m</v>
          </cell>
          <cell r="B213" t="str">
            <v>Caùi</v>
          </cell>
          <cell r="C213">
            <v>118125</v>
          </cell>
        </row>
        <row r="214">
          <cell r="A214" t="str">
            <v>Baûng soá vaø bieån baùo</v>
          </cell>
          <cell r="B214" t="str">
            <v>Caùi</v>
          </cell>
          <cell r="C214">
            <v>10500</v>
          </cell>
        </row>
        <row r="215">
          <cell r="A215" t="str">
            <v>Coïc tieáp ñòa M16 x 2400</v>
          </cell>
          <cell r="B215" t="str">
            <v>caùi</v>
          </cell>
          <cell r="C215">
            <v>28952</v>
          </cell>
        </row>
        <row r="216">
          <cell r="A216" t="str">
            <v xml:space="preserve">Daây tieáp ñòa ñoàng traàn 25 mm2  </v>
          </cell>
          <cell r="B216" t="str">
            <v>kg</v>
          </cell>
          <cell r="C216">
            <v>38500</v>
          </cell>
        </row>
        <row r="217">
          <cell r="A217" t="str">
            <v>Keïp Splitbolt hoaëc ñoàng nhoâm 2/0</v>
          </cell>
          <cell r="B217" t="str">
            <v>caùi</v>
          </cell>
          <cell r="C217">
            <v>6615</v>
          </cell>
        </row>
        <row r="218">
          <cell r="A218" t="str">
            <v>Keïp coïc noái ñaát</v>
          </cell>
          <cell r="B218" t="str">
            <v>caùi</v>
          </cell>
          <cell r="C218">
            <v>3000</v>
          </cell>
        </row>
        <row r="219">
          <cell r="A219" t="str">
            <v>Keïp nhoâm AC35</v>
          </cell>
          <cell r="B219" t="str">
            <v>Caùi</v>
          </cell>
          <cell r="C219">
            <v>3905</v>
          </cell>
        </row>
        <row r="220">
          <cell r="A220" t="str">
            <v>Keïp nhoâm AC50</v>
          </cell>
          <cell r="B220" t="str">
            <v>Caùi</v>
          </cell>
          <cell r="C220">
            <v>7429</v>
          </cell>
        </row>
        <row r="221">
          <cell r="A221" t="str">
            <v>Keïp nhoâm AC70</v>
          </cell>
          <cell r="B221" t="str">
            <v>Caùi</v>
          </cell>
          <cell r="C221">
            <v>7429</v>
          </cell>
        </row>
        <row r="222">
          <cell r="A222" t="str">
            <v>Keïp nhoâm AC95</v>
          </cell>
          <cell r="B222" t="str">
            <v>Caùi</v>
          </cell>
          <cell r="C222">
            <v>11400</v>
          </cell>
        </row>
        <row r="223">
          <cell r="A223" t="str">
            <v>Keïp nhoâm AC120</v>
          </cell>
          <cell r="B223" t="str">
            <v>Caùi</v>
          </cell>
          <cell r="C223">
            <v>16857</v>
          </cell>
        </row>
        <row r="224">
          <cell r="A224" t="str">
            <v>Keïp nhoâm AC150</v>
          </cell>
          <cell r="B224" t="str">
            <v>Caùi</v>
          </cell>
          <cell r="C224">
            <v>16857</v>
          </cell>
        </row>
        <row r="225">
          <cell r="A225" t="str">
            <v>Keïp nhoâm AC185</v>
          </cell>
          <cell r="B225" t="str">
            <v>Caùi</v>
          </cell>
          <cell r="C225">
            <v>31429</v>
          </cell>
        </row>
        <row r="226">
          <cell r="A226" t="str">
            <v>Keïp nhoâm AC240</v>
          </cell>
          <cell r="B226" t="str">
            <v>Caùi</v>
          </cell>
          <cell r="C226">
            <v>31429</v>
          </cell>
        </row>
      </sheetData>
      <sheetData sheetId="1" refreshError="1">
        <row r="4">
          <cell r="A4" t="str">
            <v>03.1112</v>
          </cell>
          <cell r="B4" t="str">
            <v>Ñaøo ñaát hoá theá saâu &gt;1m S ñaùy hoá £ 5 m 2  ñaát C2</v>
          </cell>
          <cell r="C4" t="str">
            <v>m 3</v>
          </cell>
          <cell r="D4">
            <v>0</v>
          </cell>
          <cell r="E4">
            <v>16776</v>
          </cell>
        </row>
        <row r="5">
          <cell r="A5" t="str">
            <v>03.1113</v>
          </cell>
          <cell r="B5" t="str">
            <v>Ñaøo ñaát hoá theá saâu &gt;1m S ñaùy hoá £ 5 m 2  ñaát C3</v>
          </cell>
          <cell r="C5" t="str">
            <v>m 3</v>
          </cell>
          <cell r="D5">
            <v>0</v>
          </cell>
          <cell r="E5">
            <v>24428</v>
          </cell>
        </row>
        <row r="6">
          <cell r="A6" t="str">
            <v>03.2203</v>
          </cell>
          <cell r="B6" t="str">
            <v>Laáp ñaát hoá theá</v>
          </cell>
          <cell r="C6" t="str">
            <v>m 3</v>
          </cell>
          <cell r="D6">
            <v>0</v>
          </cell>
          <cell r="E6">
            <v>10890</v>
          </cell>
        </row>
        <row r="7">
          <cell r="A7" t="str">
            <v>03.1122</v>
          </cell>
          <cell r="B7" t="str">
            <v>Ñaøo moùng baèng TC ñaát C2  saâu £ 2 m dieän tích ñaùy moùng £ 15 m2</v>
          </cell>
          <cell r="C7" t="str">
            <v>m 3</v>
          </cell>
          <cell r="D7">
            <v>0</v>
          </cell>
          <cell r="E7">
            <v>11037</v>
          </cell>
        </row>
        <row r="8">
          <cell r="A8" t="str">
            <v>03.1123</v>
          </cell>
          <cell r="B8" t="str">
            <v>Ñaøo moùng baèng TC ñaát C3  saâu £ 2 m dieän tích ñaùy moùng £ 15 m2</v>
          </cell>
          <cell r="C8" t="str">
            <v>m 3</v>
          </cell>
          <cell r="D8">
            <v>0</v>
          </cell>
          <cell r="E8">
            <v>16482</v>
          </cell>
        </row>
        <row r="9">
          <cell r="A9" t="str">
            <v>03.1132</v>
          </cell>
          <cell r="B9" t="str">
            <v>Ñaøo moùng baèng TC ñaát C2  saâu £ 3 m dieän tích ñaùy moùng £ 15 m2</v>
          </cell>
          <cell r="C9" t="str">
            <v>m 3</v>
          </cell>
          <cell r="D9">
            <v>0</v>
          </cell>
          <cell r="E9">
            <v>11773</v>
          </cell>
        </row>
        <row r="10">
          <cell r="A10" t="str">
            <v>03.1133</v>
          </cell>
          <cell r="B10" t="str">
            <v>Ñaøo moùng baèng TC ñaát C3  saâu £ 3 m dieän tích ñaùy moùng £ 15 m2</v>
          </cell>
          <cell r="C10" t="str">
            <v>m 3</v>
          </cell>
          <cell r="D10">
            <v>0</v>
          </cell>
          <cell r="E10">
            <v>17659</v>
          </cell>
        </row>
        <row r="11">
          <cell r="A11" t="str">
            <v>03.1152</v>
          </cell>
          <cell r="B11" t="str">
            <v>Ñaøo moùng baèng TC ñaát C2  saâu £ 2 m dieän tích ñaùy moùng £ 25 m2</v>
          </cell>
          <cell r="C11" t="str">
            <v>m 3</v>
          </cell>
          <cell r="D11">
            <v>0</v>
          </cell>
          <cell r="E11">
            <v>11478</v>
          </cell>
        </row>
        <row r="12">
          <cell r="A12" t="str">
            <v>03.1153</v>
          </cell>
          <cell r="B12" t="str">
            <v>Ñaøo moùng baèng TC ñaát C3  saâu £ 2 m dieän tích ñaùy moùng £ 25 m2</v>
          </cell>
          <cell r="C12" t="str">
            <v>m 3</v>
          </cell>
          <cell r="D12">
            <v>0</v>
          </cell>
          <cell r="E12">
            <v>17365</v>
          </cell>
        </row>
        <row r="13">
          <cell r="A13" t="str">
            <v>03.1162</v>
          </cell>
          <cell r="B13" t="str">
            <v>Ñaøo moùng baèng TC ñaát C2  saâu £ 3 m dieän tích ñaùy moùng £ 25 m2</v>
          </cell>
          <cell r="C13" t="str">
            <v>m 3</v>
          </cell>
          <cell r="D13">
            <v>0</v>
          </cell>
          <cell r="E13">
            <v>12508</v>
          </cell>
        </row>
        <row r="14">
          <cell r="A14" t="str">
            <v>03.1163</v>
          </cell>
          <cell r="B14" t="str">
            <v>Ñaøo moùng baèng TC ñaát C3  saâu £ 3 m dieän tích ñaùy moùng £ 25 m2</v>
          </cell>
          <cell r="C14" t="str">
            <v>m 3</v>
          </cell>
          <cell r="D14">
            <v>0</v>
          </cell>
          <cell r="E14">
            <v>18395</v>
          </cell>
        </row>
        <row r="15">
          <cell r="A15" t="str">
            <v>03.1182</v>
          </cell>
          <cell r="B15" t="str">
            <v>Ñaøo moùng baèng TC ñaát C2  saâu £ 2 m dieän tích ñaùy moùng £ 35 m2</v>
          </cell>
          <cell r="C15" t="str">
            <v>m 3</v>
          </cell>
          <cell r="D15">
            <v>0</v>
          </cell>
          <cell r="E15">
            <v>12214</v>
          </cell>
        </row>
        <row r="16">
          <cell r="A16" t="str">
            <v>03.1183</v>
          </cell>
          <cell r="B16" t="str">
            <v>Ñaøo moùng baèng TC ñaát C3  saâu £ 2 m dieän tích ñaùy moùng £ 35 m2</v>
          </cell>
          <cell r="C16" t="str">
            <v>m 3</v>
          </cell>
          <cell r="D16">
            <v>0</v>
          </cell>
          <cell r="E16">
            <v>18100</v>
          </cell>
        </row>
        <row r="17">
          <cell r="A17" t="str">
            <v>03.1192</v>
          </cell>
          <cell r="B17" t="str">
            <v>Ñaøo moùng baèng TC ñaát C2  saâu £ 3 m dieän tích ñaùy moùng £ 35 m2</v>
          </cell>
          <cell r="C17" t="str">
            <v>m 3</v>
          </cell>
          <cell r="D17">
            <v>0</v>
          </cell>
          <cell r="E17">
            <v>13097</v>
          </cell>
        </row>
        <row r="18">
          <cell r="A18" t="str">
            <v>03.1193</v>
          </cell>
          <cell r="B18" t="str">
            <v>Ñaøo moùng baèng TC ñaát C3  saâu £ 3 m dieän tích ñaùy moùng £ 35 m2</v>
          </cell>
          <cell r="C18" t="str">
            <v>m 3</v>
          </cell>
          <cell r="D18">
            <v>0</v>
          </cell>
          <cell r="E18">
            <v>19425</v>
          </cell>
        </row>
        <row r="19">
          <cell r="A19" t="str">
            <v>03.1212</v>
          </cell>
          <cell r="B19" t="str">
            <v>Ñaøo moùng baèng TC ñaát C2  saâu £ 2 m dieän tích ñaùy moùng £ 50 m2</v>
          </cell>
          <cell r="C19" t="str">
            <v>m 3</v>
          </cell>
          <cell r="D19">
            <v>0</v>
          </cell>
          <cell r="E19">
            <v>12803</v>
          </cell>
        </row>
        <row r="20">
          <cell r="A20" t="str">
            <v>03.1213</v>
          </cell>
          <cell r="B20" t="str">
            <v>Ñaøo moùng baèng TC ñaát C3  saâu £ 2 m dieän tích ñaùy moùng £ 50 m2</v>
          </cell>
          <cell r="C20" t="str">
            <v>m 3</v>
          </cell>
          <cell r="D20">
            <v>0</v>
          </cell>
          <cell r="E20">
            <v>19130</v>
          </cell>
        </row>
        <row r="21">
          <cell r="A21" t="str">
            <v>03.1222</v>
          </cell>
          <cell r="B21" t="str">
            <v>Ñaøo moùng baèng TC ñaát C2  saâu £ 3 m dieän tích ñaùy moùng £ 50 m2</v>
          </cell>
          <cell r="C21" t="str">
            <v>m 3</v>
          </cell>
          <cell r="D21">
            <v>0</v>
          </cell>
          <cell r="E21">
            <v>13833</v>
          </cell>
        </row>
        <row r="22">
          <cell r="A22" t="str">
            <v>03.1223</v>
          </cell>
          <cell r="B22" t="str">
            <v>Ñaøo moùng baèng TC ñaát C3  saâu £ 3 m dieän tích ñaùy moùng £ 50 m2</v>
          </cell>
          <cell r="C22" t="str">
            <v>m 3</v>
          </cell>
          <cell r="D22">
            <v>0</v>
          </cell>
          <cell r="E22">
            <v>20455</v>
          </cell>
        </row>
        <row r="23">
          <cell r="A23" t="str">
            <v>03.1252</v>
          </cell>
          <cell r="B23" t="str">
            <v>Ñaøo moùng baèng TC ñaát C2  saâu £ 2 m dieän tích ñaùy moùng £ 75 m2</v>
          </cell>
          <cell r="C23" t="str">
            <v>m 3</v>
          </cell>
          <cell r="D23">
            <v>0</v>
          </cell>
          <cell r="E23">
            <v>13097</v>
          </cell>
        </row>
        <row r="24">
          <cell r="A24" t="str">
            <v>03.1253</v>
          </cell>
          <cell r="B24" t="str">
            <v>Ñaøo moùng baèng TC ñaát C3  saâu £ 2 m dieän tích ñaùy moùng £ 75 m2</v>
          </cell>
          <cell r="C24" t="str">
            <v>m 3</v>
          </cell>
          <cell r="D24">
            <v>0</v>
          </cell>
          <cell r="E24">
            <v>19572</v>
          </cell>
        </row>
        <row r="25">
          <cell r="A25" t="str">
            <v>03.1262</v>
          </cell>
          <cell r="B25" t="str">
            <v>Ñaøo moùng baèng TC ñaát C2  saâu £ 3 m dieän tích ñaùy moùng £ 75 m2</v>
          </cell>
          <cell r="C25" t="str">
            <v>m 3</v>
          </cell>
          <cell r="D25">
            <v>0</v>
          </cell>
          <cell r="E25">
            <v>14127</v>
          </cell>
        </row>
        <row r="26">
          <cell r="A26" t="str">
            <v>03.1263</v>
          </cell>
          <cell r="B26" t="str">
            <v>Ñaøo moùng baèng TC ñaát C3  saâu £ 3 m dieän tích ñaùy moùng £ 75 m2</v>
          </cell>
          <cell r="C26" t="str">
            <v>m 3</v>
          </cell>
          <cell r="D26">
            <v>0</v>
          </cell>
          <cell r="E26">
            <v>21043</v>
          </cell>
        </row>
        <row r="27">
          <cell r="A27" t="str">
            <v>03.1292</v>
          </cell>
          <cell r="B27" t="str">
            <v>Ñaøo moùng baèng TC ñaát C2  saâu £ 2 m dieän tích ñaùy moùng £ 100 m2</v>
          </cell>
          <cell r="C27" t="str">
            <v>m 3</v>
          </cell>
          <cell r="D27">
            <v>0</v>
          </cell>
          <cell r="E27">
            <v>13391</v>
          </cell>
        </row>
        <row r="28">
          <cell r="A28" t="str">
            <v>03.1293</v>
          </cell>
          <cell r="B28" t="str">
            <v>Ñaøo moùng baèng TC ñaát C3  saâu £ 2 m dieän tích ñaùy moùng £ 100 m2</v>
          </cell>
          <cell r="C28" t="str">
            <v>m 3</v>
          </cell>
          <cell r="D28">
            <v>0</v>
          </cell>
          <cell r="E28">
            <v>20308</v>
          </cell>
        </row>
        <row r="29">
          <cell r="A29" t="str">
            <v>03.1302</v>
          </cell>
          <cell r="B29" t="str">
            <v>Ñaøo moùng baèng TC ñaát C2  saâu £ 3 m dieän tích ñaùy moùng £ 100 m2</v>
          </cell>
          <cell r="C29" t="str">
            <v>m 3</v>
          </cell>
          <cell r="D29">
            <v>0</v>
          </cell>
          <cell r="E29">
            <v>14569</v>
          </cell>
        </row>
        <row r="30">
          <cell r="A30" t="str">
            <v>03.1303</v>
          </cell>
          <cell r="B30" t="str">
            <v>Ñaøo moùng baèng TC ñaát C3  saâu £ 3 m dieän tích ñaùy moùng £ 100 m2</v>
          </cell>
          <cell r="C30" t="str">
            <v>m 3</v>
          </cell>
          <cell r="D30">
            <v>0</v>
          </cell>
          <cell r="E30">
            <v>21632</v>
          </cell>
        </row>
        <row r="31">
          <cell r="A31" t="str">
            <v>03.1332</v>
          </cell>
          <cell r="B31" t="str">
            <v>Ñaøo moùng baèng TC ñaát C2  saâu £ 2 m dieän tích ñaùy moùng £ 150 m2</v>
          </cell>
          <cell r="C31" t="str">
            <v>m 3</v>
          </cell>
          <cell r="D31">
            <v>0</v>
          </cell>
          <cell r="E31">
            <v>14127</v>
          </cell>
        </row>
        <row r="32">
          <cell r="A32" t="str">
            <v>03.1333</v>
          </cell>
          <cell r="B32" t="str">
            <v>Ñaøo moùng baèng TC ñaát C3  saâu £ 2 m dieän tích ñaùy moùng £ 150 m2</v>
          </cell>
          <cell r="C32" t="str">
            <v>m 3</v>
          </cell>
          <cell r="D32">
            <v>0</v>
          </cell>
          <cell r="E32">
            <v>21191</v>
          </cell>
        </row>
        <row r="33">
          <cell r="A33" t="str">
            <v>03.1342</v>
          </cell>
          <cell r="B33" t="str">
            <v>Ñaøo moùng baèng TC ñaát C2  saâu £ 3 m dieän tích ñaùy moùng £ 150 m2</v>
          </cell>
          <cell r="C33" t="str">
            <v>m 3</v>
          </cell>
          <cell r="D33">
            <v>0</v>
          </cell>
          <cell r="E33">
            <v>15451</v>
          </cell>
        </row>
        <row r="34">
          <cell r="A34" t="str">
            <v>03.1343</v>
          </cell>
          <cell r="B34" t="str">
            <v>Ñaøo moùng baèng TC ñaát C3  saâu £ 3 m dieän tích ñaùy moùng £ 150 m2</v>
          </cell>
          <cell r="C34" t="str">
            <v>m 3</v>
          </cell>
          <cell r="D34">
            <v>0</v>
          </cell>
          <cell r="E34">
            <v>22809</v>
          </cell>
        </row>
        <row r="35">
          <cell r="A35" t="str">
            <v>03.1352</v>
          </cell>
          <cell r="B35" t="str">
            <v>Ñaøo moùng baèng TC ñaát C2  saâu £ 4 m dieän tích ñaùy moùng £ 150 m2</v>
          </cell>
          <cell r="C35" t="str">
            <v>m 3</v>
          </cell>
          <cell r="D35">
            <v>0</v>
          </cell>
          <cell r="E35">
            <v>16629</v>
          </cell>
        </row>
        <row r="36">
          <cell r="A36" t="str">
            <v>03.1353</v>
          </cell>
          <cell r="B36" t="str">
            <v>Ñaøo moùng baèng TC ñaát C3  saâu £ 4 m dieän tích ñaùy moùng £ 150 m2</v>
          </cell>
          <cell r="C36" t="str">
            <v>m 3</v>
          </cell>
          <cell r="D36">
            <v>0</v>
          </cell>
          <cell r="E36">
            <v>24134</v>
          </cell>
        </row>
        <row r="37">
          <cell r="A37" t="str">
            <v>03.1372</v>
          </cell>
          <cell r="B37" t="str">
            <v>Ñaøo moùng baèng TC ñaát C2  saâu £ 2 m dieän tích ñaùy moùng £ 200 m2</v>
          </cell>
          <cell r="C37" t="str">
            <v>m 3</v>
          </cell>
          <cell r="D37">
            <v>0</v>
          </cell>
          <cell r="E37">
            <v>14716</v>
          </cell>
        </row>
        <row r="38">
          <cell r="A38" t="str">
            <v>03.1373</v>
          </cell>
          <cell r="B38" t="str">
            <v>Ñaøo moùng baèng TC ñaát C3  saâu £ 2 m dieän tích ñaùy moùng £ 200 m2</v>
          </cell>
          <cell r="C38" t="str">
            <v>m 3</v>
          </cell>
          <cell r="D38">
            <v>0</v>
          </cell>
          <cell r="E38">
            <v>22074</v>
          </cell>
        </row>
        <row r="39">
          <cell r="A39" t="str">
            <v>03.1382</v>
          </cell>
          <cell r="B39" t="str">
            <v>Ñaøo moùng baèng TC ñaát C2  saâu £ 3 m dieän tích ñaùy moùng £ 200 m2</v>
          </cell>
          <cell r="C39" t="str">
            <v>m 3</v>
          </cell>
          <cell r="D39">
            <v>0</v>
          </cell>
          <cell r="E39">
            <v>16334</v>
          </cell>
        </row>
        <row r="40">
          <cell r="A40" t="str">
            <v>03.1383</v>
          </cell>
          <cell r="B40" t="str">
            <v>Ñaøo moùng baèng TC ñaát C3  saâu £ 3 m dieän tích ñaùy moùng £ 200 m2</v>
          </cell>
          <cell r="C40" t="str">
            <v>m 3</v>
          </cell>
          <cell r="D40">
            <v>0</v>
          </cell>
          <cell r="E40">
            <v>23987</v>
          </cell>
        </row>
        <row r="41">
          <cell r="A41" t="str">
            <v>03.1392</v>
          </cell>
          <cell r="B41" t="str">
            <v>Ñaøo moùng baèng TC ñaát C2  saâu £ 3 m dieän tích ñaùy moùng £ 200 m2</v>
          </cell>
          <cell r="C41" t="str">
            <v>m 3</v>
          </cell>
          <cell r="D41">
            <v>0</v>
          </cell>
          <cell r="E41">
            <v>17512</v>
          </cell>
        </row>
        <row r="42">
          <cell r="A42" t="str">
            <v>03.1393</v>
          </cell>
          <cell r="B42" t="str">
            <v>Ñaøo moùng baèng TC ñaát C3  saâu £ 3 m dieän tích ñaùy moùng £ 200 m2</v>
          </cell>
          <cell r="C42" t="str">
            <v>m 3</v>
          </cell>
          <cell r="D42">
            <v>0</v>
          </cell>
          <cell r="E42">
            <v>25311</v>
          </cell>
        </row>
        <row r="43">
          <cell r="A43" t="str">
            <v>03.1422</v>
          </cell>
          <cell r="B43" t="str">
            <v>Ñaøo moùng baèng TC ñaát C2  saâu £ 2 m dieän tích ñaùy moùng &gt; 200 m2</v>
          </cell>
          <cell r="C43" t="str">
            <v>m 3</v>
          </cell>
          <cell r="D43">
            <v>0</v>
          </cell>
          <cell r="E43">
            <v>16187</v>
          </cell>
        </row>
        <row r="44">
          <cell r="A44" t="str">
            <v>03.1423</v>
          </cell>
          <cell r="B44" t="str">
            <v>Ñaøo moùng baèng TC ñaát C3  saâu £ 2 m dieän tích ñaùy moùng &gt; 200 m2</v>
          </cell>
          <cell r="C44" t="str">
            <v>m 3</v>
          </cell>
          <cell r="D44">
            <v>0</v>
          </cell>
          <cell r="E44">
            <v>24281</v>
          </cell>
        </row>
        <row r="45">
          <cell r="A45" t="str">
            <v>03.1432</v>
          </cell>
          <cell r="B45" t="str">
            <v>Ñaøo moùng baèng TC ñaát C2  saâu £ 3 m dieän tích ñaùy moùng &gt; 200 m2</v>
          </cell>
          <cell r="C45" t="str">
            <v>m 3</v>
          </cell>
          <cell r="D45">
            <v>0</v>
          </cell>
          <cell r="E45">
            <v>17217</v>
          </cell>
        </row>
        <row r="46">
          <cell r="A46" t="str">
            <v>03.1433</v>
          </cell>
          <cell r="B46" t="str">
            <v>Ñaøo moùng baèng TC ñaát C3  saâu £ 3 m dieän tích ñaùy moùng &gt; 200 m2</v>
          </cell>
          <cell r="C46" t="str">
            <v>m 3</v>
          </cell>
          <cell r="D46">
            <v>0</v>
          </cell>
          <cell r="E46">
            <v>25458</v>
          </cell>
        </row>
        <row r="47">
          <cell r="A47" t="str">
            <v>03.1442</v>
          </cell>
          <cell r="B47" t="str">
            <v>Ñaøo moùng baèng TC ñaát C2  saâu £ 3 m dieän tích ñaùy moùng &gt; 200 m2</v>
          </cell>
          <cell r="C47" t="str">
            <v>m 3</v>
          </cell>
          <cell r="D47">
            <v>0</v>
          </cell>
          <cell r="E47">
            <v>18836</v>
          </cell>
        </row>
        <row r="48">
          <cell r="A48" t="str">
            <v>03.1443</v>
          </cell>
          <cell r="B48" t="str">
            <v>Ñaøo moùng baèng TC ñaát C3  saâu £ 3 m dieän tích ñaùy moùng &gt; 200 m2</v>
          </cell>
          <cell r="C48" t="str">
            <v>m 3</v>
          </cell>
          <cell r="D48">
            <v>0</v>
          </cell>
          <cell r="E48">
            <v>27960</v>
          </cell>
        </row>
        <row r="49">
          <cell r="A49" t="str">
            <v>03.2202</v>
          </cell>
          <cell r="B49" t="str">
            <v>Laáp hoá moùng + chaân truï C2</v>
          </cell>
          <cell r="C49" t="str">
            <v>m 3</v>
          </cell>
          <cell r="D49">
            <v>0</v>
          </cell>
          <cell r="E49">
            <v>9712</v>
          </cell>
        </row>
        <row r="50">
          <cell r="A50" t="str">
            <v>03.2203</v>
          </cell>
          <cell r="B50" t="str">
            <v>Laáp hoá moùng + chaân truï C3</v>
          </cell>
          <cell r="C50" t="str">
            <v>m 3</v>
          </cell>
          <cell r="D50">
            <v>0</v>
          </cell>
          <cell r="E50">
            <v>10890</v>
          </cell>
        </row>
        <row r="51">
          <cell r="A51" t="str">
            <v>03.3102</v>
          </cell>
          <cell r="B51" t="str">
            <v>Ñaøo ñaát raõnh tieáp ñòa ñaát C2</v>
          </cell>
          <cell r="C51" t="str">
            <v>m 3</v>
          </cell>
          <cell r="D51">
            <v>0</v>
          </cell>
          <cell r="E51">
            <v>14716</v>
          </cell>
        </row>
        <row r="52">
          <cell r="A52" t="str">
            <v>03.3103</v>
          </cell>
          <cell r="B52" t="str">
            <v>Ñaøo ñaát raõnh tieáp ñòa ñaát C3</v>
          </cell>
          <cell r="C52" t="str">
            <v>m 3</v>
          </cell>
          <cell r="D52">
            <v>0</v>
          </cell>
          <cell r="E52">
            <v>21926</v>
          </cell>
        </row>
        <row r="53">
          <cell r="A53" t="str">
            <v>03.3202</v>
          </cell>
          <cell r="B53" t="str">
            <v>Laáp ñaát raõnh tieáp ñòa ñaát C2</v>
          </cell>
          <cell r="C53" t="str">
            <v>m 3</v>
          </cell>
          <cell r="D53">
            <v>0</v>
          </cell>
          <cell r="E53">
            <v>8682</v>
          </cell>
        </row>
        <row r="54">
          <cell r="A54" t="str">
            <v>03.3203</v>
          </cell>
          <cell r="B54" t="str">
            <v>Laáp ñaát raõnh tieáp ñòa ñaát C3</v>
          </cell>
          <cell r="C54" t="str">
            <v>m 3</v>
          </cell>
          <cell r="D54">
            <v>0</v>
          </cell>
          <cell r="E54">
            <v>10007</v>
          </cell>
        </row>
        <row r="55">
          <cell r="A55" t="str">
            <v>03.4001</v>
          </cell>
          <cell r="B55" t="str">
            <v>Ñaép bôø bao ñoä saâu buøn nöôùc £ 30cm</v>
          </cell>
          <cell r="C55" t="str">
            <v>m</v>
          </cell>
          <cell r="D55">
            <v>0</v>
          </cell>
          <cell r="E55">
            <v>5592</v>
          </cell>
        </row>
        <row r="56">
          <cell r="A56" t="str">
            <v>03.4002</v>
          </cell>
          <cell r="B56" t="str">
            <v>Ñaép bôø bao ñoä saâu buøn nöôùc £ 50cm</v>
          </cell>
          <cell r="C56" t="str">
            <v>m</v>
          </cell>
          <cell r="D56">
            <v>24000</v>
          </cell>
          <cell r="E56">
            <v>8241</v>
          </cell>
        </row>
        <row r="57">
          <cell r="A57" t="str">
            <v>03.4003</v>
          </cell>
          <cell r="B57" t="str">
            <v>Ñaép bôø bao ñoä saâu buøn nöôùc £ 80cm</v>
          </cell>
          <cell r="C57" t="str">
            <v>m</v>
          </cell>
          <cell r="D57">
            <v>37500</v>
          </cell>
          <cell r="E57">
            <v>12655</v>
          </cell>
        </row>
        <row r="58">
          <cell r="A58" t="str">
            <v>03.4004</v>
          </cell>
          <cell r="B58" t="str">
            <v>Ñaép bôø bao ñoä saâu buøn nöôùc £ 100cm</v>
          </cell>
          <cell r="C58" t="str">
            <v>m</v>
          </cell>
          <cell r="D58">
            <v>45000</v>
          </cell>
          <cell r="E58">
            <v>16187</v>
          </cell>
        </row>
        <row r="59">
          <cell r="A59" t="str">
            <v>03.5100</v>
          </cell>
          <cell r="B59" t="str">
            <v xml:space="preserve">Bôm taùt nöôùc baèng thuû coâng </v>
          </cell>
          <cell r="C59" t="str">
            <v>m 3</v>
          </cell>
          <cell r="D59">
            <v>0</v>
          </cell>
          <cell r="E59">
            <v>5827</v>
          </cell>
        </row>
        <row r="60">
          <cell r="A60" t="str">
            <v>03.5200</v>
          </cell>
          <cell r="B60" t="str">
            <v>Bôm taùt nöôùc baèng maùy</v>
          </cell>
          <cell r="C60" t="str">
            <v>m 3</v>
          </cell>
          <cell r="D60">
            <v>0</v>
          </cell>
          <cell r="E60">
            <v>0</v>
          </cell>
          <cell r="F60">
            <v>2567</v>
          </cell>
        </row>
        <row r="61">
          <cell r="A61" t="str">
            <v>03.7001</v>
          </cell>
          <cell r="B61" t="str">
            <v>Ñaép caùt coâng trình</v>
          </cell>
          <cell r="C61" t="str">
            <v>m 3</v>
          </cell>
          <cell r="D61">
            <v>24423</v>
          </cell>
          <cell r="E61">
            <v>9124</v>
          </cell>
        </row>
        <row r="62">
          <cell r="A62" t="str">
            <v>04.1101</v>
          </cell>
          <cell r="B62" t="str">
            <v>SX laép döïng coát theùp £ F10</v>
          </cell>
          <cell r="C62" t="str">
            <v>kg</v>
          </cell>
          <cell r="D62">
            <v>4267.6769999999997</v>
          </cell>
          <cell r="E62">
            <v>201.59299999999999</v>
          </cell>
          <cell r="F62">
            <v>16.917999999999999</v>
          </cell>
        </row>
        <row r="63">
          <cell r="A63" t="str">
            <v>04.1102</v>
          </cell>
          <cell r="B63" t="str">
            <v>SX laép döïng coát theùp £ F18</v>
          </cell>
          <cell r="C63" t="str">
            <v>kg</v>
          </cell>
          <cell r="D63">
            <v>4314.6459999999997</v>
          </cell>
          <cell r="E63">
            <v>148.48500000000001</v>
          </cell>
          <cell r="F63">
            <v>187.36099999999999</v>
          </cell>
        </row>
        <row r="64">
          <cell r="A64" t="str">
            <v>04.1103</v>
          </cell>
          <cell r="B64" t="str">
            <v>SX laép döïng coát theùp &gt; F18</v>
          </cell>
          <cell r="C64" t="str">
            <v>kg</v>
          </cell>
          <cell r="D64">
            <v>4320.3580000000002</v>
          </cell>
          <cell r="E64">
            <v>113.02800000000001</v>
          </cell>
          <cell r="F64">
            <v>203.874</v>
          </cell>
        </row>
        <row r="65">
          <cell r="A65" t="str">
            <v>04.2002</v>
          </cell>
          <cell r="B65" t="str">
            <v>Vaùn khuoân</v>
          </cell>
          <cell r="C65" t="str">
            <v>m2</v>
          </cell>
          <cell r="D65">
            <v>26318.45</v>
          </cell>
          <cell r="E65">
            <v>5702.46</v>
          </cell>
        </row>
        <row r="66">
          <cell r="A66" t="str">
            <v>04.3101</v>
          </cell>
          <cell r="B66" t="str">
            <v>Beâ toâng loùt M#100 ñaù 4x6</v>
          </cell>
          <cell r="C66" t="str">
            <v>m 3</v>
          </cell>
          <cell r="D66">
            <v>315919</v>
          </cell>
          <cell r="E66">
            <v>39732</v>
          </cell>
        </row>
        <row r="67">
          <cell r="A67" t="str">
            <v>04.3102</v>
          </cell>
          <cell r="B67" t="str">
            <v>Beâ toâng loùt M#150 ñaù 4x6</v>
          </cell>
          <cell r="C67" t="str">
            <v>m 3</v>
          </cell>
          <cell r="D67">
            <v>367816</v>
          </cell>
          <cell r="E67">
            <v>39732</v>
          </cell>
        </row>
        <row r="68">
          <cell r="A68" t="str">
            <v>04.3111</v>
          </cell>
          <cell r="B68" t="str">
            <v>Beâ toâng loùt moùng baûn M#100 ñaù 4x6</v>
          </cell>
          <cell r="C68" t="str">
            <v>m 3</v>
          </cell>
          <cell r="D68">
            <v>315919</v>
          </cell>
          <cell r="E68">
            <v>32080</v>
          </cell>
        </row>
        <row r="69">
          <cell r="A69" t="str">
            <v>04.3112</v>
          </cell>
          <cell r="B69" t="str">
            <v>Beâ toâng loùt moùng baûn M#150 ñaù 4x6</v>
          </cell>
          <cell r="C69" t="str">
            <v>m 3</v>
          </cell>
          <cell r="D69">
            <v>367816</v>
          </cell>
          <cell r="E69">
            <v>32080</v>
          </cell>
        </row>
        <row r="70">
          <cell r="A70" t="str">
            <v>04.3201</v>
          </cell>
          <cell r="B70" t="str">
            <v>Beâ toâng moùng truï M100 baèng thuû coâng keát hôïp cô giôùi</v>
          </cell>
          <cell r="C70" t="str">
            <v>m 3</v>
          </cell>
          <cell r="D70">
            <v>315919</v>
          </cell>
          <cell r="E70">
            <v>26783</v>
          </cell>
          <cell r="F70">
            <v>12544</v>
          </cell>
        </row>
        <row r="71">
          <cell r="A71" t="str">
            <v>04.3202</v>
          </cell>
          <cell r="B71" t="str">
            <v>Beâ toâng moùng truï M150 baèng thuû coâng keát hôïp cô giôùi</v>
          </cell>
          <cell r="C71" t="str">
            <v>m 3</v>
          </cell>
          <cell r="D71">
            <v>367816</v>
          </cell>
          <cell r="E71">
            <v>26783</v>
          </cell>
          <cell r="F71">
            <v>12544</v>
          </cell>
        </row>
        <row r="72">
          <cell r="A72" t="str">
            <v>04.3203</v>
          </cell>
          <cell r="B72" t="str">
            <v>Beâ toâng moùng truï M200 baèng thuû coâng keát hôïp cô giôùi</v>
          </cell>
          <cell r="C72" t="str">
            <v>m 3</v>
          </cell>
          <cell r="D72">
            <v>418128</v>
          </cell>
          <cell r="E72">
            <v>26783</v>
          </cell>
          <cell r="F72">
            <v>12544</v>
          </cell>
        </row>
        <row r="73">
          <cell r="A73" t="str">
            <v>04.3204</v>
          </cell>
          <cell r="B73" t="str">
            <v>Beâ toâng moùng truï M250 baèng thuû coâng keát hôïp cô giôùi</v>
          </cell>
          <cell r="C73" t="str">
            <v>m 3</v>
          </cell>
          <cell r="D73">
            <v>471745</v>
          </cell>
          <cell r="E73">
            <v>26783</v>
          </cell>
          <cell r="F73">
            <v>12544</v>
          </cell>
        </row>
        <row r="74">
          <cell r="A74" t="str">
            <v>04.3312</v>
          </cell>
          <cell r="B74" t="str">
            <v>Beâ toâng moùng truï khoâng coù caàu coâng taùc M150</v>
          </cell>
          <cell r="C74" t="str">
            <v>m 3</v>
          </cell>
          <cell r="D74">
            <v>389957</v>
          </cell>
          <cell r="E74">
            <v>45030</v>
          </cell>
        </row>
        <row r="75">
          <cell r="A75" t="str">
            <v>04.3313</v>
          </cell>
          <cell r="B75" t="str">
            <v>Beâ toâng moùng truï khoâng coù caàu coâng taùc M200</v>
          </cell>
          <cell r="C75" t="str">
            <v>m 3</v>
          </cell>
          <cell r="D75">
            <v>389957</v>
          </cell>
          <cell r="E75">
            <v>45030</v>
          </cell>
        </row>
        <row r="76">
          <cell r="A76" t="str">
            <v>04.3333</v>
          </cell>
          <cell r="B76" t="str">
            <v>BT moùng truï coù caàu coâng taùc M#200 ñaù 2x4 (TC keát hôïp ñaàm duøi)</v>
          </cell>
          <cell r="C76" t="str">
            <v>m 3</v>
          </cell>
          <cell r="D76">
            <v>476738</v>
          </cell>
          <cell r="E76">
            <v>44589</v>
          </cell>
          <cell r="F76">
            <v>4003</v>
          </cell>
        </row>
        <row r="77">
          <cell r="A77" t="str">
            <v>04.3334</v>
          </cell>
          <cell r="B77" t="str">
            <v>BT moùng truï coù caàu coâng taùc M#250 ñaù 2x4 (TC keát hôïp ñaàm duøi)</v>
          </cell>
          <cell r="C77" t="str">
            <v>m 3</v>
          </cell>
          <cell r="D77">
            <v>533530</v>
          </cell>
          <cell r="E77">
            <v>44589</v>
          </cell>
          <cell r="F77">
            <v>4003</v>
          </cell>
        </row>
        <row r="78">
          <cell r="A78" t="str">
            <v>04.3343</v>
          </cell>
          <cell r="B78" t="str">
            <v>BT moùng truï khoâng coù caàu coâng taùc M#200 ñaù 2x4 (TC keát hôïp ñaàm duøi)</v>
          </cell>
          <cell r="C78" t="str">
            <v>m 3</v>
          </cell>
          <cell r="D78">
            <v>443488</v>
          </cell>
          <cell r="E78">
            <v>38261</v>
          </cell>
          <cell r="F78">
            <v>4003</v>
          </cell>
        </row>
        <row r="79">
          <cell r="A79" t="str">
            <v>04.3344</v>
          </cell>
          <cell r="B79" t="str">
            <v>BT moùng truï khoâng coù caàu coâng taùc M#250 ñaù 2x4 (TC keát hôïp ñaàm duøi)</v>
          </cell>
          <cell r="C79" t="str">
            <v>m 3</v>
          </cell>
          <cell r="D79">
            <v>500280</v>
          </cell>
          <cell r="E79">
            <v>38261</v>
          </cell>
          <cell r="F79">
            <v>4003</v>
          </cell>
        </row>
        <row r="80">
          <cell r="A80" t="str">
            <v>04.3353</v>
          </cell>
          <cell r="B80" t="str">
            <v>BT moùng baûnï coù caàu coâng taùc M#200 ñaù 2x4 (TC keát hôïp ñaàm duøi)</v>
          </cell>
          <cell r="C80" t="str">
            <v>m 3</v>
          </cell>
          <cell r="D80">
            <v>476738</v>
          </cell>
          <cell r="E80">
            <v>41498</v>
          </cell>
          <cell r="F80">
            <v>4003</v>
          </cell>
        </row>
        <row r="81">
          <cell r="A81" t="str">
            <v>04.3354</v>
          </cell>
          <cell r="B81" t="str">
            <v>BT moùng baûnï coù caàu coâng taùc M#250 ñaù 2x4 (TC keát hôïp ñaàm duøi)</v>
          </cell>
          <cell r="C81" t="str">
            <v>m 3</v>
          </cell>
          <cell r="D81">
            <v>533530</v>
          </cell>
          <cell r="E81">
            <v>41498</v>
          </cell>
          <cell r="F81">
            <v>4003</v>
          </cell>
        </row>
        <row r="82">
          <cell r="A82" t="str">
            <v>04.3601</v>
          </cell>
          <cell r="B82">
            <v>0</v>
          </cell>
          <cell r="C82">
            <v>0</v>
          </cell>
          <cell r="D82">
            <v>447735</v>
          </cell>
          <cell r="E82">
            <v>50328</v>
          </cell>
        </row>
        <row r="83">
          <cell r="A83" t="str">
            <v>04.3801</v>
          </cell>
          <cell r="B83" t="str">
            <v>Laép ñaët moùng neùo troïng löôïng £ 0,25T</v>
          </cell>
          <cell r="C83" t="str">
            <v>caùi</v>
          </cell>
          <cell r="D83">
            <v>0</v>
          </cell>
          <cell r="E83">
            <v>11051</v>
          </cell>
        </row>
        <row r="84">
          <cell r="A84" t="str">
            <v>04.3802</v>
          </cell>
          <cell r="B84" t="str">
            <v>Laép ñaët moùng neùo troïng löôïng £ 0,5T</v>
          </cell>
          <cell r="C84" t="str">
            <v>caùi</v>
          </cell>
          <cell r="D84">
            <v>0</v>
          </cell>
          <cell r="E84">
            <v>24214</v>
          </cell>
        </row>
        <row r="85">
          <cell r="A85" t="str">
            <v>04.3803</v>
          </cell>
          <cell r="B85" t="str">
            <v>Laép ñaët moùng neùo troïng löôïng &gt; 0,5T</v>
          </cell>
          <cell r="C85" t="str">
            <v>caùi</v>
          </cell>
          <cell r="D85">
            <v>0</v>
          </cell>
          <cell r="E85">
            <v>42252</v>
          </cell>
        </row>
        <row r="86">
          <cell r="A86" t="str">
            <v>05.4101</v>
          </cell>
          <cell r="B86" t="str">
            <v>Laép ñaët coät theùp baèng thuû coâng (chieáu cao £15m)</v>
          </cell>
          <cell r="C86" t="str">
            <v>taán</v>
          </cell>
          <cell r="D86">
            <v>5359</v>
          </cell>
          <cell r="E86">
            <v>183473</v>
          </cell>
        </row>
        <row r="87">
          <cell r="A87" t="str">
            <v>05.4201</v>
          </cell>
          <cell r="B87" t="str">
            <v>Laép ñaët coät theùp baèng thuû coâng (chieáu cao £25m)</v>
          </cell>
          <cell r="C87" t="str">
            <v>taán</v>
          </cell>
          <cell r="D87">
            <v>12217</v>
          </cell>
          <cell r="E87">
            <v>201837</v>
          </cell>
        </row>
        <row r="88">
          <cell r="A88" t="str">
            <v>05.4301</v>
          </cell>
          <cell r="B88" t="str">
            <v>Laép ñaët coät theùp baèng thuû coâng (chieáu cao £40m)</v>
          </cell>
          <cell r="C88" t="str">
            <v>taán</v>
          </cell>
          <cell r="D88">
            <v>12860</v>
          </cell>
          <cell r="E88">
            <v>232064</v>
          </cell>
        </row>
        <row r="89">
          <cell r="A89" t="str">
            <v>05.4401</v>
          </cell>
          <cell r="B89" t="str">
            <v>Laép ñaët coät theùp baèng thuû coâng (chieáu cao £55m)</v>
          </cell>
          <cell r="C89" t="str">
            <v>taán</v>
          </cell>
          <cell r="D89">
            <v>15646</v>
          </cell>
          <cell r="E89">
            <v>266841</v>
          </cell>
        </row>
        <row r="90">
          <cell r="A90" t="str">
            <v>05.4501</v>
          </cell>
          <cell r="B90" t="str">
            <v>Laép ñaët coät theùp baèng thuû coâng (chieáu cao £70m)</v>
          </cell>
          <cell r="C90" t="str">
            <v>taán</v>
          </cell>
          <cell r="D90">
            <v>16289</v>
          </cell>
          <cell r="E90">
            <v>307143</v>
          </cell>
        </row>
        <row r="91">
          <cell r="A91" t="str">
            <v>05.4601</v>
          </cell>
          <cell r="B91" t="str">
            <v>Laép ñaët coät theùp baèng thuû coâng (chieáu cao £85m)</v>
          </cell>
          <cell r="C91" t="str">
            <v>taán</v>
          </cell>
          <cell r="D91">
            <v>16932</v>
          </cell>
          <cell r="E91">
            <v>352808</v>
          </cell>
        </row>
        <row r="92">
          <cell r="A92" t="str">
            <v>05.4701</v>
          </cell>
          <cell r="B92" t="str">
            <v>Laép ñaët coät theùp baèng thuû coâng (chieáu cao £100m)</v>
          </cell>
          <cell r="C92" t="str">
            <v>taán</v>
          </cell>
          <cell r="D92">
            <v>16932</v>
          </cell>
          <cell r="E92">
            <v>405786</v>
          </cell>
        </row>
        <row r="93">
          <cell r="A93" t="str">
            <v>05.5101</v>
          </cell>
          <cell r="B93" t="str">
            <v>Noái coät beâ toâng baèng maët bích (ÑH bình thöôøng)</v>
          </cell>
          <cell r="C93" t="str">
            <v>moái</v>
          </cell>
          <cell r="D93">
            <v>12573</v>
          </cell>
          <cell r="E93">
            <v>48753</v>
          </cell>
        </row>
        <row r="94">
          <cell r="A94" t="str">
            <v>05.5102</v>
          </cell>
          <cell r="B94" t="str">
            <v>Noái coät beâ toâng baèng maët bích (ÑH söôøn ñoài)</v>
          </cell>
          <cell r="C94" t="str">
            <v>moái</v>
          </cell>
          <cell r="D94">
            <v>12573</v>
          </cell>
          <cell r="E94">
            <v>51190</v>
          </cell>
        </row>
        <row r="95">
          <cell r="A95" t="str">
            <v>05.5103</v>
          </cell>
          <cell r="B95" t="str">
            <v>Noái coät beâ toâng baèng maët bích (ÑH sình laày)</v>
          </cell>
          <cell r="C95" t="str">
            <v>moái</v>
          </cell>
          <cell r="D95">
            <v>34960</v>
          </cell>
          <cell r="E95">
            <v>58503</v>
          </cell>
        </row>
        <row r="96">
          <cell r="A96" t="str">
            <v>05.5211</v>
          </cell>
          <cell r="B96" t="str">
            <v>Döïng coät beâ toâng baèng thuû coâng (chieáu cao £ 8m)</v>
          </cell>
          <cell r="C96" t="str">
            <v>coät</v>
          </cell>
          <cell r="D96">
            <v>20790</v>
          </cell>
          <cell r="E96">
            <v>74917</v>
          </cell>
        </row>
        <row r="97">
          <cell r="A97" t="str">
            <v>05.5212</v>
          </cell>
          <cell r="B97" t="str">
            <v>Döïng coät beâ toâng baèng thuû coâng (chieáu cao £ 10m)</v>
          </cell>
          <cell r="C97" t="str">
            <v>coät</v>
          </cell>
          <cell r="D97">
            <v>20790</v>
          </cell>
          <cell r="E97">
            <v>80605</v>
          </cell>
        </row>
        <row r="98">
          <cell r="A98" t="str">
            <v>05.5213</v>
          </cell>
          <cell r="B98" t="str">
            <v>Döïng coät beâ toâng baèng thuû coâng (chieáu cao £ 12m)</v>
          </cell>
          <cell r="C98" t="str">
            <v>coät</v>
          </cell>
          <cell r="D98">
            <v>20790</v>
          </cell>
          <cell r="E98">
            <v>86293</v>
          </cell>
        </row>
        <row r="99">
          <cell r="A99" t="str">
            <v>05.5214</v>
          </cell>
          <cell r="B99" t="str">
            <v>Döïng coät beâ toâng baèng thuû coâng (chieáu cao £ 14m)</v>
          </cell>
          <cell r="C99" t="str">
            <v>coät</v>
          </cell>
          <cell r="D99">
            <v>20790</v>
          </cell>
          <cell r="E99">
            <v>107419</v>
          </cell>
        </row>
        <row r="100">
          <cell r="A100" t="str">
            <v>05.5215</v>
          </cell>
          <cell r="B100" t="str">
            <v>Döïng coät beâ toâng baèng thuû coâng (chieáu cao £ 16m)</v>
          </cell>
          <cell r="C100" t="str">
            <v>coät</v>
          </cell>
          <cell r="D100">
            <v>24448</v>
          </cell>
          <cell r="E100">
            <v>116844</v>
          </cell>
        </row>
        <row r="101">
          <cell r="A101" t="str">
            <v>05.5216</v>
          </cell>
          <cell r="B101" t="str">
            <v>Döïng coät beâ toâng baèng thuû coâng (chieáu cao £ 18m)</v>
          </cell>
          <cell r="C101" t="str">
            <v>coät</v>
          </cell>
          <cell r="D101">
            <v>24448</v>
          </cell>
          <cell r="E101">
            <v>152271</v>
          </cell>
        </row>
        <row r="102">
          <cell r="A102" t="str">
            <v>05.5217</v>
          </cell>
          <cell r="B102" t="str">
            <v>Döïng coät beâ toâng baèng thuû coâng (chieáu cao £ 20m)</v>
          </cell>
          <cell r="C102" t="str">
            <v>coät</v>
          </cell>
          <cell r="D102">
            <v>24448</v>
          </cell>
          <cell r="E102">
            <v>177460</v>
          </cell>
        </row>
        <row r="103">
          <cell r="A103" t="str">
            <v>05.5218</v>
          </cell>
          <cell r="B103" t="str">
            <v>Döïng coät beâ toâng baèng thuû coâng (chieáu cao &gt; 20m)</v>
          </cell>
          <cell r="C103" t="str">
            <v>coät</v>
          </cell>
          <cell r="D103">
            <v>24448</v>
          </cell>
          <cell r="E103">
            <v>193711</v>
          </cell>
        </row>
        <row r="104">
          <cell r="A104" t="str">
            <v>05.6011</v>
          </cell>
          <cell r="B104" t="str">
            <v>Laép ñaët xaø theùp cho coät ñôõ (troïng löôïng 25 kg)</v>
          </cell>
          <cell r="C104" t="str">
            <v>boä</v>
          </cell>
          <cell r="D104">
            <v>0</v>
          </cell>
          <cell r="E104">
            <v>13161</v>
          </cell>
        </row>
        <row r="105">
          <cell r="A105" t="str">
            <v>05.6021</v>
          </cell>
          <cell r="B105" t="str">
            <v>Laép ñaët xaø theùp cho coät ñôõ (troïng löôïng 50 kg)</v>
          </cell>
          <cell r="C105" t="str">
            <v>boä</v>
          </cell>
          <cell r="D105">
            <v>0</v>
          </cell>
          <cell r="E105">
            <v>17806</v>
          </cell>
        </row>
        <row r="106">
          <cell r="A106" t="str">
            <v>05.6031</v>
          </cell>
          <cell r="B106" t="str">
            <v>Laép ñaët xaø theùp cho coät ñôõ (troïng löôïng 100 kg)</v>
          </cell>
          <cell r="C106" t="str">
            <v>boä</v>
          </cell>
          <cell r="D106">
            <v>0</v>
          </cell>
          <cell r="E106">
            <v>23999</v>
          </cell>
        </row>
        <row r="107">
          <cell r="A107" t="str">
            <v>05.6041</v>
          </cell>
          <cell r="B107" t="str">
            <v>Laép ñaët xaø theùp cho coät ñôõ (troïng löôïng 140 kg)</v>
          </cell>
          <cell r="C107" t="str">
            <v>boä</v>
          </cell>
          <cell r="D107">
            <v>0</v>
          </cell>
          <cell r="E107">
            <v>28799</v>
          </cell>
        </row>
        <row r="108">
          <cell r="A108" t="str">
            <v>05.6051</v>
          </cell>
          <cell r="B108" t="str">
            <v>Laép ñaët xaø theùp cho coät ñôõ (troïng löôïng 230 kg)</v>
          </cell>
          <cell r="C108" t="str">
            <v>boä</v>
          </cell>
          <cell r="D108">
            <v>0</v>
          </cell>
          <cell r="E108">
            <v>39792</v>
          </cell>
        </row>
        <row r="109">
          <cell r="A109" t="str">
            <v>05.6061</v>
          </cell>
          <cell r="B109" t="str">
            <v>Laép ñaët xaø theùp cho coät ñôõ (troïng löôïng 320 kg)</v>
          </cell>
          <cell r="C109" t="str">
            <v>boä</v>
          </cell>
          <cell r="D109">
            <v>0</v>
          </cell>
          <cell r="E109">
            <v>50785</v>
          </cell>
        </row>
        <row r="110">
          <cell r="A110" t="str">
            <v>05.6071</v>
          </cell>
          <cell r="B110" t="str">
            <v>Laép ñaët xaø theùp cho coät ñôõ (troïng löôïng 410 kg)</v>
          </cell>
          <cell r="C110" t="str">
            <v>boä</v>
          </cell>
          <cell r="D110">
            <v>0</v>
          </cell>
          <cell r="E110">
            <v>59920</v>
          </cell>
        </row>
        <row r="111">
          <cell r="A111" t="str">
            <v>05.6081</v>
          </cell>
          <cell r="B111" t="str">
            <v>Laép ñaët xaø theùp cho coät ñôõ (troïng löôïng 500 kg)</v>
          </cell>
          <cell r="C111" t="str">
            <v>boä</v>
          </cell>
          <cell r="D111">
            <v>0</v>
          </cell>
          <cell r="E111">
            <v>70759</v>
          </cell>
        </row>
        <row r="112">
          <cell r="A112" t="str">
            <v>05.6012</v>
          </cell>
          <cell r="B112" t="str">
            <v>Laép ñaët xaø theùp cho coät neùo (troïng löôïng 25 kg)</v>
          </cell>
          <cell r="C112" t="str">
            <v>boä</v>
          </cell>
          <cell r="D112">
            <v>0</v>
          </cell>
          <cell r="E112">
            <v>17496</v>
          </cell>
        </row>
        <row r="113">
          <cell r="A113" t="str">
            <v>05.6022</v>
          </cell>
          <cell r="B113" t="str">
            <v>Laép ñaët xaø theùp cho coät neùoõ (troïng löôïng 50 kg)</v>
          </cell>
          <cell r="C113" t="str">
            <v>boä</v>
          </cell>
          <cell r="D113">
            <v>0</v>
          </cell>
          <cell r="E113">
            <v>23689</v>
          </cell>
        </row>
        <row r="114">
          <cell r="A114" t="str">
            <v>05.6032</v>
          </cell>
          <cell r="B114" t="str">
            <v>Laép ñaët xaø theùp cho coät neùo (troïng löôïng 100 kg)</v>
          </cell>
          <cell r="C114" t="str">
            <v>boä</v>
          </cell>
          <cell r="D114">
            <v>0</v>
          </cell>
          <cell r="E114">
            <v>31896</v>
          </cell>
        </row>
        <row r="115">
          <cell r="A115" t="str">
            <v>05.6042</v>
          </cell>
          <cell r="B115" t="str">
            <v>Laép ñaët xaø theùp cho coät neùo (troïng löôïng 140 kg)</v>
          </cell>
          <cell r="C115" t="str">
            <v>boä</v>
          </cell>
          <cell r="D115">
            <v>0</v>
          </cell>
          <cell r="E115">
            <v>38244</v>
          </cell>
        </row>
        <row r="116">
          <cell r="A116" t="str">
            <v>05.6052</v>
          </cell>
          <cell r="B116" t="str">
            <v>Laép ñaët xaø theùp cho coät neùo (troïng löôïng 230 kg)</v>
          </cell>
          <cell r="C116" t="str">
            <v>boä</v>
          </cell>
          <cell r="D116">
            <v>0</v>
          </cell>
          <cell r="E116">
            <v>52798</v>
          </cell>
        </row>
        <row r="117">
          <cell r="A117" t="str">
            <v>05.6062</v>
          </cell>
          <cell r="B117" t="str">
            <v>Laép ñaët xaø theùp cho coät neùo (troïng löôïng 320 kg)</v>
          </cell>
          <cell r="C117" t="str">
            <v>boä</v>
          </cell>
          <cell r="D117">
            <v>0</v>
          </cell>
          <cell r="E117">
            <v>67507</v>
          </cell>
        </row>
        <row r="118">
          <cell r="A118" t="str">
            <v>05.6072</v>
          </cell>
          <cell r="B118" t="str">
            <v>Laép ñaët xaø theùp cho coät neùo (troïng löôïng 410 kg)</v>
          </cell>
          <cell r="C118" t="str">
            <v>boä</v>
          </cell>
          <cell r="D118">
            <v>0</v>
          </cell>
          <cell r="E118">
            <v>79584</v>
          </cell>
        </row>
        <row r="119">
          <cell r="A119" t="str">
            <v>05.6082</v>
          </cell>
          <cell r="B119" t="str">
            <v>Laép ñaët xaø theùp cho coät neùo (troïng löôïng 500 kg)</v>
          </cell>
          <cell r="C119" t="str">
            <v>boä</v>
          </cell>
          <cell r="D119">
            <v>0</v>
          </cell>
          <cell r="E119">
            <v>93984</v>
          </cell>
        </row>
        <row r="120">
          <cell r="A120" t="str">
            <v>05.6043</v>
          </cell>
          <cell r="B120" t="str">
            <v>Laép ñaët xaø theùp cho coät ñuùp (troïng löôïng 140 kg)</v>
          </cell>
          <cell r="C120" t="str">
            <v>boä</v>
          </cell>
          <cell r="D120">
            <v>0</v>
          </cell>
          <cell r="E120">
            <v>32515</v>
          </cell>
        </row>
        <row r="121">
          <cell r="A121" t="str">
            <v>05.6053</v>
          </cell>
          <cell r="B121" t="str">
            <v>Laép ñaët xaø theùp cho coät ñuùp (troïng löôïng 230 kg)</v>
          </cell>
          <cell r="C121" t="str">
            <v>boä</v>
          </cell>
          <cell r="D121">
            <v>0</v>
          </cell>
          <cell r="E121">
            <v>46295</v>
          </cell>
        </row>
        <row r="122">
          <cell r="A122" t="str">
            <v>05.6063</v>
          </cell>
          <cell r="B122" t="str">
            <v>Laép ñaët xaø theùp cho coät ñuùp (troïng löôïng 320 kg)</v>
          </cell>
          <cell r="C122" t="str">
            <v>boä</v>
          </cell>
          <cell r="D122">
            <v>0</v>
          </cell>
          <cell r="E122">
            <v>58062</v>
          </cell>
        </row>
        <row r="123">
          <cell r="A123" t="str">
            <v>05.6073</v>
          </cell>
          <cell r="B123" t="str">
            <v>Laép ñaët xaø theùp cho coät ñuùp (troïng löôïng 410 kg)</v>
          </cell>
          <cell r="C123" t="str">
            <v>boä</v>
          </cell>
          <cell r="D123">
            <v>0</v>
          </cell>
          <cell r="E123">
            <v>64101</v>
          </cell>
        </row>
        <row r="124">
          <cell r="A124" t="str">
            <v>05.6083</v>
          </cell>
          <cell r="B124" t="str">
            <v>Laép ñaët xaø theùp cho coät ñuùp (troïng löôïng 500 kg)</v>
          </cell>
          <cell r="C124" t="str">
            <v>boä</v>
          </cell>
          <cell r="D124">
            <v>0</v>
          </cell>
          <cell r="E124">
            <v>69985</v>
          </cell>
        </row>
        <row r="125">
          <cell r="A125" t="str">
            <v>05.6093</v>
          </cell>
          <cell r="B125" t="str">
            <v>Laép ñaët xaø theùp cho coät ñuùp (troïng löôïng 750 kg)</v>
          </cell>
          <cell r="C125" t="str">
            <v>boä</v>
          </cell>
          <cell r="D125">
            <v>0</v>
          </cell>
          <cell r="E125">
            <v>89648</v>
          </cell>
        </row>
        <row r="126">
          <cell r="A126" t="str">
            <v>05.6103</v>
          </cell>
          <cell r="B126" t="str">
            <v>Laép ñaët xaø theùp cho coät ñuùp (troïng löôïng 1000 kg)</v>
          </cell>
          <cell r="C126" t="str">
            <v>boä</v>
          </cell>
          <cell r="D126">
            <v>0</v>
          </cell>
          <cell r="E126">
            <v>105751</v>
          </cell>
        </row>
        <row r="127">
          <cell r="A127" t="str">
            <v>05.6044</v>
          </cell>
          <cell r="B127" t="str">
            <v>Laép ñaët xaø theùp cho coät ñuùp (troïng löôïng 140 kg)</v>
          </cell>
          <cell r="C127" t="str">
            <v>boä</v>
          </cell>
          <cell r="D127">
            <v>0</v>
          </cell>
          <cell r="E127">
            <v>36076</v>
          </cell>
        </row>
        <row r="128">
          <cell r="A128" t="str">
            <v>05.6054</v>
          </cell>
          <cell r="B128" t="str">
            <v>Laép ñaët xaø theùp cho coät ñuùp (troïng löôïng 230 kg)</v>
          </cell>
          <cell r="C128" t="str">
            <v>boä</v>
          </cell>
          <cell r="D128">
            <v>0</v>
          </cell>
          <cell r="E128">
            <v>51559</v>
          </cell>
        </row>
        <row r="129">
          <cell r="A129" t="str">
            <v>05.6064</v>
          </cell>
          <cell r="B129" t="str">
            <v>Laép ñaët xaø theùp cho coät ñuùp (troïng löôïng 320 kg)</v>
          </cell>
          <cell r="C129" t="str">
            <v>boä</v>
          </cell>
          <cell r="D129">
            <v>0</v>
          </cell>
          <cell r="E129">
            <v>64565</v>
          </cell>
        </row>
        <row r="130">
          <cell r="A130" t="str">
            <v>05.6074</v>
          </cell>
          <cell r="B130" t="str">
            <v>Laép ñaët xaø theùp cho coät ñuùp (troïng löôïng 410 kg)</v>
          </cell>
          <cell r="C130" t="str">
            <v>boä</v>
          </cell>
          <cell r="D130">
            <v>0</v>
          </cell>
          <cell r="E130">
            <v>71223</v>
          </cell>
        </row>
        <row r="131">
          <cell r="A131" t="str">
            <v>05.6084</v>
          </cell>
          <cell r="B131" t="str">
            <v>Laép ñaët xaø theùp cho coät ñuùp (troïng löôïng 500 kg)</v>
          </cell>
          <cell r="C131" t="str">
            <v>boä</v>
          </cell>
          <cell r="D131">
            <v>0</v>
          </cell>
          <cell r="E131">
            <v>77726</v>
          </cell>
        </row>
        <row r="132">
          <cell r="A132" t="str">
            <v>05.6094</v>
          </cell>
          <cell r="B132" t="str">
            <v>Laép ñaët xaø theùp cho coät ñuùp (troïng löôïng 750 kg)</v>
          </cell>
          <cell r="C132" t="str">
            <v>boä</v>
          </cell>
          <cell r="D132">
            <v>0</v>
          </cell>
          <cell r="E132">
            <v>99558</v>
          </cell>
        </row>
        <row r="133">
          <cell r="A133" t="str">
            <v>05.6104</v>
          </cell>
          <cell r="B133" t="str">
            <v>Laép ñaët xaø theùp cho coät ñuùp (troïng löôïng 1000 kg)</v>
          </cell>
          <cell r="C133" t="str">
            <v>boä</v>
          </cell>
          <cell r="D133">
            <v>0</v>
          </cell>
          <cell r="E133">
            <v>117518</v>
          </cell>
        </row>
        <row r="134">
          <cell r="A134" t="str">
            <v>05.8002</v>
          </cell>
          <cell r="B134" t="str">
            <v xml:space="preserve">Ñoùng coïc tieáp ñaát </v>
          </cell>
          <cell r="C134">
            <v>0</v>
          </cell>
          <cell r="D134">
            <v>714</v>
          </cell>
          <cell r="E134">
            <v>4335.3</v>
          </cell>
          <cell r="F134">
            <v>776</v>
          </cell>
        </row>
        <row r="135">
          <cell r="A135" t="str">
            <v>05.7001</v>
          </cell>
          <cell r="B135" t="str">
            <v xml:space="preserve">Laép ñaët daây tieáp ñaát </v>
          </cell>
          <cell r="C135">
            <v>0</v>
          </cell>
          <cell r="D135">
            <v>10</v>
          </cell>
          <cell r="E135">
            <v>154.83000000000001</v>
          </cell>
        </row>
        <row r="138">
          <cell r="A138" t="str">
            <v>06.1105</v>
          </cell>
          <cell r="B138" t="str">
            <v>Laép ñaët söù ñöùng 22 kV</v>
          </cell>
          <cell r="C138" t="str">
            <v>söù</v>
          </cell>
          <cell r="D138">
            <v>155</v>
          </cell>
          <cell r="E138">
            <v>3499.2</v>
          </cell>
        </row>
        <row r="139">
          <cell r="A139" t="str">
            <v>06.1106</v>
          </cell>
          <cell r="B139" t="str">
            <v>Laép ñaët söù ñöùng 35 kV</v>
          </cell>
          <cell r="C139" t="str">
            <v>söù</v>
          </cell>
          <cell r="D139">
            <v>155</v>
          </cell>
          <cell r="E139">
            <v>4459.2</v>
          </cell>
        </row>
        <row r="140">
          <cell r="A140" t="str">
            <v>06.1211</v>
          </cell>
          <cell r="B140" t="str">
            <v>Laép ñaët söù ñöùng haï theá loaïi 1 söù</v>
          </cell>
          <cell r="C140" t="str">
            <v>söù</v>
          </cell>
          <cell r="D140">
            <v>2621.9</v>
          </cell>
          <cell r="E140">
            <v>882.9</v>
          </cell>
        </row>
        <row r="141">
          <cell r="A141" t="str">
            <v>06.1213</v>
          </cell>
          <cell r="B141" t="str">
            <v>Laép ñaët söù ñöùng haï theá loaïi 2 söù</v>
          </cell>
          <cell r="C141" t="str">
            <v>söù</v>
          </cell>
          <cell r="D141">
            <v>4735.5</v>
          </cell>
          <cell r="E141">
            <v>2884.3</v>
          </cell>
        </row>
        <row r="142">
          <cell r="A142" t="str">
            <v>06.1214</v>
          </cell>
          <cell r="B142" t="str">
            <v>Laép ñaët söù ñöùng haï theá loaïi 3 söù</v>
          </cell>
          <cell r="C142" t="str">
            <v>söù</v>
          </cell>
          <cell r="D142">
            <v>14490</v>
          </cell>
          <cell r="E142">
            <v>4017.4</v>
          </cell>
        </row>
        <row r="143">
          <cell r="A143" t="str">
            <v>06.1215</v>
          </cell>
          <cell r="B143" t="str">
            <v>Laép ñaët söù ñöùng haï theá loaïi 4 söù</v>
          </cell>
          <cell r="C143" t="str">
            <v>söù</v>
          </cell>
          <cell r="D143">
            <v>21000</v>
          </cell>
          <cell r="E143">
            <v>5665.5</v>
          </cell>
        </row>
        <row r="144">
          <cell r="A144" t="str">
            <v>06.1411</v>
          </cell>
          <cell r="B144" t="str">
            <v>Laép ñaët chuoãi söù ñôõ £ 2 baùt chieàu cao £ 20m</v>
          </cell>
          <cell r="C144" t="str">
            <v>chuoãi</v>
          </cell>
          <cell r="D144">
            <v>405</v>
          </cell>
          <cell r="E144">
            <v>2925</v>
          </cell>
        </row>
        <row r="145">
          <cell r="A145" t="str">
            <v>06.1412</v>
          </cell>
          <cell r="B145" t="str">
            <v>Laép ñaët chuoãi söù ñôõ £ 2 baùt chieàu cao £ 30m</v>
          </cell>
          <cell r="C145" t="str">
            <v>chuoãi</v>
          </cell>
          <cell r="D145">
            <v>405</v>
          </cell>
          <cell r="E145">
            <v>3738</v>
          </cell>
        </row>
        <row r="146">
          <cell r="A146" t="str">
            <v>06.1421</v>
          </cell>
          <cell r="B146" t="str">
            <v>Laép ñaët chuoãi söù ñôõ £ 5 baùt chieàu cao £ 20m</v>
          </cell>
          <cell r="C146" t="str">
            <v>chuoãi</v>
          </cell>
          <cell r="D146">
            <v>610</v>
          </cell>
          <cell r="E146">
            <v>6500</v>
          </cell>
        </row>
        <row r="147">
          <cell r="A147" t="str">
            <v>06.1422</v>
          </cell>
          <cell r="B147" t="str">
            <v>Laép ñaët chuoãi söù ñôõ £ 5 baùt chieàu cao £ 30m</v>
          </cell>
          <cell r="C147" t="str">
            <v>chuoãi</v>
          </cell>
          <cell r="D147">
            <v>610</v>
          </cell>
          <cell r="E147">
            <v>6825</v>
          </cell>
        </row>
        <row r="148">
          <cell r="A148" t="str">
            <v>06.1431</v>
          </cell>
          <cell r="B148" t="str">
            <v>Laép ñaët chuoãi söù ñôõ £ 8 baùt chieàu cao £ 20m</v>
          </cell>
          <cell r="C148" t="str">
            <v>chuoãi</v>
          </cell>
          <cell r="D148">
            <v>975</v>
          </cell>
          <cell r="E148">
            <v>10401</v>
          </cell>
        </row>
        <row r="149">
          <cell r="A149" t="str">
            <v>06.1432</v>
          </cell>
          <cell r="B149" t="str">
            <v>Laép ñaët chuoãi söù ñôõ £ 8 baùt chieàu cao £ 30m</v>
          </cell>
          <cell r="C149" t="str">
            <v>chuoãi</v>
          </cell>
          <cell r="D149">
            <v>975</v>
          </cell>
          <cell r="E149">
            <v>10888</v>
          </cell>
        </row>
        <row r="150">
          <cell r="A150" t="str">
            <v>06.1441</v>
          </cell>
          <cell r="B150" t="str">
            <v>Laép ñaët chuoãi söù ñôõ £ 11 baùt chieàu cao £ 20m</v>
          </cell>
          <cell r="C150" t="str">
            <v>chuoãi</v>
          </cell>
          <cell r="D150">
            <v>1335</v>
          </cell>
          <cell r="E150">
            <v>14626</v>
          </cell>
        </row>
        <row r="151">
          <cell r="A151" t="str">
            <v>06.1442</v>
          </cell>
          <cell r="B151" t="str">
            <v>Laép ñaët chuoãi söù ñôõ £ 11 baùt chieàu cao £ 30m</v>
          </cell>
          <cell r="C151" t="str">
            <v>chuoãi</v>
          </cell>
          <cell r="D151">
            <v>1335</v>
          </cell>
          <cell r="E151">
            <v>15438</v>
          </cell>
        </row>
        <row r="152">
          <cell r="A152" t="str">
            <v>06.1511</v>
          </cell>
          <cell r="B152" t="str">
            <v>Laép ñaët chuoãi söù neùo £ 2 baùt chieàu cao £ 20m</v>
          </cell>
          <cell r="C152" t="str">
            <v>chuoãi</v>
          </cell>
          <cell r="D152">
            <v>405</v>
          </cell>
          <cell r="E152">
            <v>3088</v>
          </cell>
        </row>
        <row r="153">
          <cell r="A153" t="str">
            <v>06.1512</v>
          </cell>
          <cell r="B153" t="str">
            <v>Laép ñaët chuoãi söù neùo £ 2 baùt chieàu cao £ 30m</v>
          </cell>
          <cell r="C153" t="str">
            <v>chuoãi</v>
          </cell>
          <cell r="D153">
            <v>405</v>
          </cell>
          <cell r="E153">
            <v>3900</v>
          </cell>
        </row>
        <row r="154">
          <cell r="A154" t="str">
            <v>06.1521</v>
          </cell>
          <cell r="B154" t="str">
            <v>Laép ñaët chuoãi söù neùo £ 5 baùt chieàu cao £ 20m</v>
          </cell>
          <cell r="C154" t="str">
            <v>chuoãi</v>
          </cell>
          <cell r="D154">
            <v>610</v>
          </cell>
          <cell r="E154">
            <v>7313</v>
          </cell>
        </row>
        <row r="155">
          <cell r="A155" t="str">
            <v>06.1522</v>
          </cell>
          <cell r="B155" t="str">
            <v>Laép ñaët chuoãi söù neùo £ 5 baùt chieàu cao £ 30m</v>
          </cell>
          <cell r="C155" t="str">
            <v>chuoãi</v>
          </cell>
          <cell r="D155">
            <v>610</v>
          </cell>
          <cell r="E155">
            <v>7638</v>
          </cell>
        </row>
        <row r="156">
          <cell r="A156" t="str">
            <v>06.1531</v>
          </cell>
          <cell r="B156" t="str">
            <v>Laép ñaët chuoãi söù neùo £ 8 baùt chieàu cao £ 20m</v>
          </cell>
          <cell r="C156" t="str">
            <v>chuoãi</v>
          </cell>
          <cell r="D156">
            <v>975</v>
          </cell>
          <cell r="E156">
            <v>11538</v>
          </cell>
        </row>
        <row r="157">
          <cell r="A157" t="str">
            <v>06.1532</v>
          </cell>
          <cell r="B157" t="str">
            <v>Laép ñaët chuoãi söù neùo £ 8 baùt chieàu cao £ 30m</v>
          </cell>
          <cell r="C157" t="str">
            <v>chuoãi</v>
          </cell>
          <cell r="D157">
            <v>975</v>
          </cell>
          <cell r="E157">
            <v>12188</v>
          </cell>
        </row>
        <row r="158">
          <cell r="A158" t="str">
            <v>06.1541</v>
          </cell>
          <cell r="B158" t="str">
            <v>Laép ñaët chuoãi söù neùo £ 11 baùt chieàu cao £ 20m</v>
          </cell>
          <cell r="C158" t="str">
            <v>chuoãi</v>
          </cell>
          <cell r="D158">
            <v>1335</v>
          </cell>
          <cell r="E158">
            <v>16413</v>
          </cell>
        </row>
        <row r="159">
          <cell r="A159" t="str">
            <v>06.1542</v>
          </cell>
          <cell r="B159" t="str">
            <v>Laép ñaët chuoãi söù neùo £ 11 baùt chieàu cao £ 30m</v>
          </cell>
          <cell r="C159" t="str">
            <v>chuoãi</v>
          </cell>
          <cell r="D159">
            <v>1335</v>
          </cell>
          <cell r="E159">
            <v>17389</v>
          </cell>
        </row>
        <row r="160">
          <cell r="A160" t="str">
            <v>06.2011</v>
          </cell>
          <cell r="B160" t="str">
            <v>Laép taï choáng rung (Coät coù chieàu cao £ 20m)</v>
          </cell>
          <cell r="C160" t="str">
            <v>boä</v>
          </cell>
          <cell r="D160">
            <v>0</v>
          </cell>
          <cell r="E160">
            <v>5850</v>
          </cell>
        </row>
        <row r="161">
          <cell r="A161" t="str">
            <v>06.2012</v>
          </cell>
          <cell r="B161" t="str">
            <v>Laép taï choáng rung (Coät coù chieàu cao £ 30m)</v>
          </cell>
          <cell r="C161" t="str">
            <v>boä</v>
          </cell>
          <cell r="D161">
            <v>0</v>
          </cell>
          <cell r="E161">
            <v>6175</v>
          </cell>
        </row>
        <row r="162">
          <cell r="A162" t="str">
            <v>06.2013</v>
          </cell>
          <cell r="B162" t="str">
            <v>Laép taï choáng rung (Coät coù chieàu cao £ 40m)</v>
          </cell>
          <cell r="C162" t="str">
            <v>boä</v>
          </cell>
          <cell r="D162">
            <v>0</v>
          </cell>
          <cell r="E162">
            <v>6988</v>
          </cell>
        </row>
        <row r="163">
          <cell r="A163" t="str">
            <v>06.2014</v>
          </cell>
          <cell r="B163" t="str">
            <v>Laép taï choáng rung (Coät coù chieàu cao £ 50m)</v>
          </cell>
          <cell r="C163" t="str">
            <v>boä</v>
          </cell>
          <cell r="D163">
            <v>0</v>
          </cell>
          <cell r="E163">
            <v>7963</v>
          </cell>
        </row>
        <row r="164">
          <cell r="A164" t="str">
            <v>06.2015</v>
          </cell>
          <cell r="B164" t="str">
            <v>Laép taï choáng rung (Coät coù chieàu cao &gt; 50m)</v>
          </cell>
          <cell r="C164" t="str">
            <v>boä</v>
          </cell>
          <cell r="D164">
            <v>0</v>
          </cell>
          <cell r="E164">
            <v>8776</v>
          </cell>
        </row>
        <row r="165">
          <cell r="A165" t="str">
            <v>06.2110</v>
          </cell>
          <cell r="B165" t="str">
            <v>Laép ñaët coå deà</v>
          </cell>
          <cell r="C165" t="str">
            <v>boä</v>
          </cell>
          <cell r="D165">
            <v>0</v>
          </cell>
          <cell r="E165">
            <v>5688</v>
          </cell>
        </row>
        <row r="166">
          <cell r="A166" t="str">
            <v>06.2120</v>
          </cell>
          <cell r="B166" t="str">
            <v xml:space="preserve">Laép ñaët daây neùo </v>
          </cell>
          <cell r="C166" t="str">
            <v>boä</v>
          </cell>
          <cell r="D166">
            <v>0</v>
          </cell>
          <cell r="E166">
            <v>7313</v>
          </cell>
        </row>
        <row r="167">
          <cell r="A167" t="str">
            <v>06.2141</v>
          </cell>
          <cell r="B167" t="str">
            <v>Laép ñaët khoùa ñôõ daây choáng seùt tieát dieän £ 70 (Coät coù chieàu cao £ 20m)</v>
          </cell>
          <cell r="C167" t="str">
            <v>boä</v>
          </cell>
          <cell r="D167">
            <v>0</v>
          </cell>
          <cell r="E167">
            <v>1788</v>
          </cell>
        </row>
        <row r="168">
          <cell r="A168" t="str">
            <v>06.2142</v>
          </cell>
          <cell r="B168" t="str">
            <v>Laép ñaët khoùa ñôõ daây choáng seùt tieát dieän £ 70 (Coät coù chieàu cao £ 30m)</v>
          </cell>
          <cell r="C168" t="str">
            <v>boä</v>
          </cell>
          <cell r="D168">
            <v>0</v>
          </cell>
          <cell r="E168">
            <v>1950</v>
          </cell>
        </row>
        <row r="169">
          <cell r="A169" t="str">
            <v>06.2151</v>
          </cell>
          <cell r="B169" t="str">
            <v>Laép ñaët khoùa ñôõ daây choáng seùt tieát dieän £ 240 (Coät coù chieàu cao £ 20m)</v>
          </cell>
          <cell r="C169" t="str">
            <v>boä</v>
          </cell>
          <cell r="D169">
            <v>0</v>
          </cell>
          <cell r="E169">
            <v>2763</v>
          </cell>
        </row>
        <row r="170">
          <cell r="A170" t="str">
            <v>06.2152</v>
          </cell>
          <cell r="B170" t="str">
            <v>Laép ñaët khoùa ñôõ daây choáng seùt tieát dieän £ 240 (Coät coù chieàu cao £ 30m)</v>
          </cell>
          <cell r="C170" t="str">
            <v>boä</v>
          </cell>
          <cell r="D170">
            <v>0</v>
          </cell>
          <cell r="E170">
            <v>2925</v>
          </cell>
        </row>
        <row r="171">
          <cell r="A171" t="str">
            <v>06.2161</v>
          </cell>
          <cell r="B171" t="str">
            <v>Laép ñaët khoùa ñôõ daây choáng seùt tieát dieän &gt; 240 (Coät coù chieàu cao £ 20m)</v>
          </cell>
          <cell r="C171" t="str">
            <v>boä</v>
          </cell>
          <cell r="D171">
            <v>0</v>
          </cell>
          <cell r="E171">
            <v>5688</v>
          </cell>
        </row>
        <row r="172">
          <cell r="A172" t="str">
            <v>06.2162</v>
          </cell>
          <cell r="B172" t="str">
            <v>Laép ñaët khoùa ñôõ daây choáng seùt tieát dieän &gt; 240 (Coät coù chieàu cao £ 30m)</v>
          </cell>
          <cell r="C172" t="str">
            <v>boä</v>
          </cell>
          <cell r="D172">
            <v>0</v>
          </cell>
          <cell r="E172">
            <v>5850</v>
          </cell>
        </row>
        <row r="173">
          <cell r="A173" t="str">
            <v>06.5011</v>
          </cell>
          <cell r="B173" t="str">
            <v>Vöôït ñöôøng daây thoâng tin tieát dieän daây £ 50</v>
          </cell>
          <cell r="C173" t="str">
            <v>V.trí</v>
          </cell>
          <cell r="D173">
            <v>80046</v>
          </cell>
          <cell r="E173">
            <v>78346</v>
          </cell>
        </row>
        <row r="174">
          <cell r="A174" t="str">
            <v>06.5012</v>
          </cell>
          <cell r="B174" t="str">
            <v>Vöôït ñöôøng daây thoâng tin tieát dieän daây £ 95</v>
          </cell>
          <cell r="C174" t="str">
            <v>V.trí</v>
          </cell>
          <cell r="D174">
            <v>111623</v>
          </cell>
          <cell r="E174">
            <v>90887</v>
          </cell>
        </row>
        <row r="175">
          <cell r="A175" t="str">
            <v>06.5013</v>
          </cell>
          <cell r="B175" t="str">
            <v>Vöôït ñöôøng daây thoâng tin tieát dieän daây £ 150</v>
          </cell>
          <cell r="C175" t="str">
            <v>V.trí</v>
          </cell>
          <cell r="D175">
            <v>143516</v>
          </cell>
          <cell r="E175">
            <v>127737</v>
          </cell>
        </row>
        <row r="176">
          <cell r="A176" t="str">
            <v>06.5014</v>
          </cell>
          <cell r="B176" t="str">
            <v>Vöôït ñöôøng daây thoâng tin tieát dieän daây £ 240</v>
          </cell>
          <cell r="C176" t="str">
            <v>V.trí</v>
          </cell>
          <cell r="D176">
            <v>174462</v>
          </cell>
          <cell r="E176">
            <v>143530</v>
          </cell>
        </row>
        <row r="177">
          <cell r="A177" t="str">
            <v>06.5015</v>
          </cell>
          <cell r="B177" t="str">
            <v>Vöôït ñöôøng daây thoâng tin tieát dieän daây &gt; 240</v>
          </cell>
          <cell r="C177" t="str">
            <v>V.trí</v>
          </cell>
          <cell r="D177">
            <v>238247</v>
          </cell>
          <cell r="E177">
            <v>226521</v>
          </cell>
        </row>
        <row r="178">
          <cell r="A178" t="str">
            <v>06.5011</v>
          </cell>
          <cell r="B178" t="str">
            <v>Vöôït ñöôøng daây haï theá tieát dieän daây £ 50</v>
          </cell>
          <cell r="C178" t="str">
            <v>V.trí</v>
          </cell>
          <cell r="D178">
            <v>80046</v>
          </cell>
          <cell r="E178">
            <v>78346</v>
          </cell>
        </row>
        <row r="179">
          <cell r="A179" t="str">
            <v>06.5012</v>
          </cell>
          <cell r="B179" t="str">
            <v>Vöôït ñöôøng daây haï theá tieát dieän daây £ 95</v>
          </cell>
          <cell r="C179" t="str">
            <v>V.trí</v>
          </cell>
          <cell r="D179">
            <v>111623</v>
          </cell>
          <cell r="E179">
            <v>90887</v>
          </cell>
        </row>
        <row r="180">
          <cell r="A180" t="str">
            <v>06.5013</v>
          </cell>
          <cell r="B180" t="str">
            <v>Vöôït ñöôøng daây haï theá tieát dieän daây £ 150</v>
          </cell>
          <cell r="C180" t="str">
            <v>V.trí</v>
          </cell>
          <cell r="D180">
            <v>143516</v>
          </cell>
          <cell r="E180">
            <v>127737</v>
          </cell>
        </row>
        <row r="181">
          <cell r="A181" t="str">
            <v>06.5014</v>
          </cell>
          <cell r="B181" t="str">
            <v>Vöôït ñöôøng daây haï theá tieát dieän daây £ 240</v>
          </cell>
          <cell r="C181" t="str">
            <v>V.trí</v>
          </cell>
          <cell r="D181">
            <v>174462</v>
          </cell>
          <cell r="E181">
            <v>143530</v>
          </cell>
        </row>
        <row r="182">
          <cell r="A182" t="str">
            <v>06.5015</v>
          </cell>
          <cell r="B182" t="str">
            <v>Vöôït ñöôøng daây haï theá tieát dieän daây &gt; 240</v>
          </cell>
          <cell r="C182" t="str">
            <v>V.trí</v>
          </cell>
          <cell r="D182">
            <v>238247</v>
          </cell>
          <cell r="E182">
            <v>226521</v>
          </cell>
        </row>
        <row r="183">
          <cell r="A183" t="str">
            <v>06.5021</v>
          </cell>
          <cell r="B183" t="str">
            <v>Vöôït ñöôøng daây 35 kV tieát dieän daây £ 50</v>
          </cell>
          <cell r="C183" t="str">
            <v>V.trí</v>
          </cell>
          <cell r="D183">
            <v>127570</v>
          </cell>
          <cell r="E183">
            <v>105596</v>
          </cell>
        </row>
        <row r="184">
          <cell r="A184" t="str">
            <v>06.5022</v>
          </cell>
          <cell r="B184" t="str">
            <v>Vöôït ñöôøng daây 35 kV tieát dieän daây £ 95</v>
          </cell>
          <cell r="C184" t="str">
            <v>V.trí</v>
          </cell>
          <cell r="D184">
            <v>159462</v>
          </cell>
          <cell r="E184">
            <v>121544</v>
          </cell>
        </row>
        <row r="185">
          <cell r="A185" t="str">
            <v>06.5023</v>
          </cell>
          <cell r="B185" t="str">
            <v>Vöôït ñöôøng daây 35 kV tieát dieän daây £ 150</v>
          </cell>
          <cell r="C185" t="str">
            <v>V.trí</v>
          </cell>
          <cell r="D185">
            <v>190093</v>
          </cell>
          <cell r="E185">
            <v>148495</v>
          </cell>
        </row>
        <row r="186">
          <cell r="A186" t="str">
            <v>06.5024</v>
          </cell>
          <cell r="B186" t="str">
            <v>Vöôït ñöôøng daây 35 kV tieát dieän daây £ 240</v>
          </cell>
          <cell r="C186" t="str">
            <v>V.trí</v>
          </cell>
          <cell r="D186">
            <v>239193</v>
          </cell>
          <cell r="E186">
            <v>166446</v>
          </cell>
        </row>
        <row r="187">
          <cell r="A187" t="str">
            <v>06.5025</v>
          </cell>
          <cell r="B187" t="str">
            <v>Vöôït ñöôøng daây 35 kV tieát dieän daây &gt; 240</v>
          </cell>
          <cell r="C187" t="str">
            <v>V.trí</v>
          </cell>
          <cell r="D187">
            <v>334870</v>
          </cell>
          <cell r="E187">
            <v>290467</v>
          </cell>
        </row>
        <row r="188">
          <cell r="A188" t="str">
            <v>06.5051</v>
          </cell>
          <cell r="B188" t="str">
            <v>Vöôït ñöôøng giao thoâng &lt; 10m tieát dieän daây £ 50</v>
          </cell>
          <cell r="C188" t="str">
            <v>V.trí</v>
          </cell>
          <cell r="D188">
            <v>159462</v>
          </cell>
          <cell r="E188">
            <v>125725</v>
          </cell>
        </row>
        <row r="189">
          <cell r="A189" t="str">
            <v>06.5052</v>
          </cell>
          <cell r="B189" t="str">
            <v>Vöôït ñöôøng giao thoâng &lt;10m tieát dieän daây £ 95</v>
          </cell>
          <cell r="C189" t="str">
            <v>V.trí</v>
          </cell>
          <cell r="D189">
            <v>221922</v>
          </cell>
          <cell r="E189">
            <v>159014</v>
          </cell>
        </row>
        <row r="190">
          <cell r="A190" t="str">
            <v>06.5053</v>
          </cell>
          <cell r="B190" t="str">
            <v>Vöôït ñöôøng giao thoâng &lt;10m tieát dieän daây £ 150</v>
          </cell>
          <cell r="C190" t="str">
            <v>V.trí</v>
          </cell>
          <cell r="D190">
            <v>284193</v>
          </cell>
          <cell r="E190">
            <v>194471</v>
          </cell>
        </row>
        <row r="191">
          <cell r="A191" t="str">
            <v>06.5054</v>
          </cell>
          <cell r="B191" t="str">
            <v>Vöôït ñöôøng giao thoâng &lt;10m tieát dieän daây £ 240</v>
          </cell>
          <cell r="C191" t="str">
            <v>V.trí</v>
          </cell>
          <cell r="D191">
            <v>350186</v>
          </cell>
          <cell r="E191">
            <v>218470</v>
          </cell>
        </row>
        <row r="192">
          <cell r="A192" t="str">
            <v>06.5055</v>
          </cell>
          <cell r="B192" t="str">
            <v>Vöôït ñöôøng giao thoâng&lt;10m tieát dieän daây &gt; 240</v>
          </cell>
          <cell r="C192" t="str">
            <v>V.trí</v>
          </cell>
          <cell r="D192">
            <v>399412</v>
          </cell>
          <cell r="E192">
            <v>345433</v>
          </cell>
        </row>
        <row r="193">
          <cell r="A193" t="str">
            <v>06.5061</v>
          </cell>
          <cell r="B193" t="str">
            <v>Vöôït ñöôøng giao thoâng &gt;10m tieát dieän daây £ 50</v>
          </cell>
          <cell r="C193" t="str">
            <v>V.trí</v>
          </cell>
          <cell r="D193">
            <v>189462</v>
          </cell>
          <cell r="E193">
            <v>143995</v>
          </cell>
        </row>
        <row r="194">
          <cell r="A194" t="str">
            <v>06.5062</v>
          </cell>
          <cell r="B194" t="str">
            <v>Vöôït ñöôøng giao thoâng &gt;10m tieát dieän daây £ 95</v>
          </cell>
          <cell r="C194" t="str">
            <v>V.trí</v>
          </cell>
          <cell r="D194">
            <v>269130</v>
          </cell>
          <cell r="E194">
            <v>190445</v>
          </cell>
        </row>
        <row r="195">
          <cell r="A195" t="str">
            <v>06.5063</v>
          </cell>
          <cell r="B195" t="str">
            <v>Vöôït ñöôøng giao thoâng &gt;10m tieát dieän daây £ 150</v>
          </cell>
          <cell r="C195" t="str">
            <v>V.trí</v>
          </cell>
          <cell r="D195">
            <v>350186</v>
          </cell>
          <cell r="E195">
            <v>233024</v>
          </cell>
        </row>
        <row r="196">
          <cell r="A196" t="str">
            <v>06.5064</v>
          </cell>
          <cell r="B196" t="str">
            <v>Vöôït ñöôøng giao thoâng &gt;10m tieát dieän daây £ 240</v>
          </cell>
          <cell r="C196" t="str">
            <v>V.trí</v>
          </cell>
          <cell r="D196">
            <v>411447</v>
          </cell>
          <cell r="E196">
            <v>261823</v>
          </cell>
        </row>
        <row r="197">
          <cell r="A197" t="str">
            <v>06.5065</v>
          </cell>
          <cell r="B197" t="str">
            <v>Vöôït ñöôøng giao thoâng &gt;10m tieát dieän daây &gt; 240</v>
          </cell>
          <cell r="C197" t="str">
            <v>V.trí</v>
          </cell>
          <cell r="D197">
            <v>568260</v>
          </cell>
          <cell r="E197">
            <v>410618</v>
          </cell>
        </row>
        <row r="198">
          <cell r="A198" t="str">
            <v>06.5071</v>
          </cell>
          <cell r="B198" t="str">
            <v>Vò trí beû goùc tieát dieän daây £ 50</v>
          </cell>
          <cell r="C198" t="str">
            <v>V.trí</v>
          </cell>
          <cell r="D198">
            <v>0</v>
          </cell>
          <cell r="E198">
            <v>30697</v>
          </cell>
        </row>
        <row r="199">
          <cell r="A199" t="str">
            <v>06.5072</v>
          </cell>
          <cell r="B199" t="str">
            <v>Vò trí beû goùc tieát dieän daây £ 95</v>
          </cell>
          <cell r="C199" t="str">
            <v>V.trí</v>
          </cell>
          <cell r="D199">
            <v>0</v>
          </cell>
          <cell r="E199">
            <v>61933</v>
          </cell>
        </row>
        <row r="200">
          <cell r="A200" t="str">
            <v>06.5073</v>
          </cell>
          <cell r="B200" t="str">
            <v>Vò trí beû goùc tieát dieän daây £ 150</v>
          </cell>
          <cell r="C200" t="str">
            <v>V.trí</v>
          </cell>
          <cell r="D200">
            <v>0</v>
          </cell>
          <cell r="E200">
            <v>78346</v>
          </cell>
        </row>
        <row r="201">
          <cell r="A201" t="str">
            <v>06.5074</v>
          </cell>
          <cell r="B201" t="str">
            <v>Vò trí beû goùc tieát dieän daây £ 240</v>
          </cell>
          <cell r="C201" t="str">
            <v>V.trí</v>
          </cell>
          <cell r="D201">
            <v>0</v>
          </cell>
          <cell r="E201">
            <v>80978</v>
          </cell>
        </row>
        <row r="202">
          <cell r="A202" t="str">
            <v>06.5075</v>
          </cell>
          <cell r="B202" t="str">
            <v>Vò trí beû goùc tieát dieän daây &gt; 240</v>
          </cell>
          <cell r="C202" t="str">
            <v>V.trí</v>
          </cell>
          <cell r="D202">
            <v>0</v>
          </cell>
          <cell r="E202">
            <v>150188</v>
          </cell>
        </row>
        <row r="203">
          <cell r="A203" t="str">
            <v>06.5082</v>
          </cell>
          <cell r="B203" t="str">
            <v>Vöôït soâng £ 95</v>
          </cell>
          <cell r="C203" t="str">
            <v>V.trí</v>
          </cell>
          <cell r="D203">
            <v>0</v>
          </cell>
          <cell r="E203">
            <v>261513</v>
          </cell>
        </row>
        <row r="204">
          <cell r="A204" t="str">
            <v>06.5083</v>
          </cell>
          <cell r="B204" t="str">
            <v>Vöôït soâng £ 150</v>
          </cell>
          <cell r="C204" t="str">
            <v>V.trí</v>
          </cell>
          <cell r="D204">
            <v>0</v>
          </cell>
          <cell r="E204">
            <v>391728</v>
          </cell>
        </row>
        <row r="205">
          <cell r="A205" t="str">
            <v>06.5084</v>
          </cell>
          <cell r="B205" t="str">
            <v>Vöôït soâng £ 240</v>
          </cell>
          <cell r="C205" t="str">
            <v>V.trí</v>
          </cell>
          <cell r="D205">
            <v>0</v>
          </cell>
          <cell r="E205">
            <v>440965</v>
          </cell>
        </row>
        <row r="206">
          <cell r="A206" t="str">
            <v>06.5085</v>
          </cell>
          <cell r="B206" t="str">
            <v>Vöôït soâng &gt; 240</v>
          </cell>
          <cell r="C206" t="str">
            <v>V.trí</v>
          </cell>
          <cell r="D206">
            <v>0</v>
          </cell>
          <cell r="E206">
            <v>799869</v>
          </cell>
        </row>
        <row r="207">
          <cell r="A207" t="str">
            <v>06.6104</v>
          </cell>
          <cell r="B207" t="str">
            <v>Raûi caêng daây laáy ñoä voõng daây AC-50mm 2</v>
          </cell>
          <cell r="C207" t="str">
            <v>km</v>
          </cell>
          <cell r="D207">
            <v>227189</v>
          </cell>
          <cell r="E207">
            <v>261153</v>
          </cell>
        </row>
        <row r="208">
          <cell r="A208" t="str">
            <v>06.6105</v>
          </cell>
          <cell r="B208" t="str">
            <v>Raûi caêng daây laáy ñoä voõng daây AC-70mm 2</v>
          </cell>
          <cell r="C208" t="str">
            <v>km</v>
          </cell>
          <cell r="D208">
            <v>227189</v>
          </cell>
          <cell r="E208">
            <v>348908</v>
          </cell>
        </row>
        <row r="209">
          <cell r="A209" t="str">
            <v>06.6106</v>
          </cell>
          <cell r="B209" t="str">
            <v>Raûi caêng daây laáy ñoä voõng daây AC-95mm 2</v>
          </cell>
          <cell r="C209" t="str">
            <v>km</v>
          </cell>
          <cell r="D209">
            <v>227189</v>
          </cell>
          <cell r="E209">
            <v>475178</v>
          </cell>
        </row>
        <row r="210">
          <cell r="A210" t="str">
            <v>06.6107</v>
          </cell>
          <cell r="B210" t="str">
            <v>Raûi caêng daây laáy ñoä voõng daây AC-120mm 2</v>
          </cell>
          <cell r="C210" t="str">
            <v>km</v>
          </cell>
          <cell r="D210">
            <v>319671</v>
          </cell>
          <cell r="E210">
            <v>588862</v>
          </cell>
        </row>
        <row r="211">
          <cell r="A211" t="str">
            <v>06.6108</v>
          </cell>
          <cell r="B211" t="str">
            <v>Raûi caêng daây laáy ñoä voõng daây AC-150mm 2</v>
          </cell>
          <cell r="C211" t="str">
            <v>km</v>
          </cell>
          <cell r="D211">
            <v>319671</v>
          </cell>
          <cell r="E211">
            <v>712550</v>
          </cell>
        </row>
        <row r="212">
          <cell r="A212" t="str">
            <v>06.6109</v>
          </cell>
          <cell r="B212" t="str">
            <v>Raûi caêng daây laáy ñoä voõng daây AC-185mm 2</v>
          </cell>
          <cell r="C212" t="str">
            <v>km</v>
          </cell>
          <cell r="D212">
            <v>319671</v>
          </cell>
          <cell r="E212">
            <v>840899</v>
          </cell>
        </row>
        <row r="213">
          <cell r="A213" t="str">
            <v>06.6110</v>
          </cell>
          <cell r="B213" t="str">
            <v>Raûi caêng daây laáy ñoä voõng daây AC-240mm 2</v>
          </cell>
          <cell r="C213" t="str">
            <v>km</v>
          </cell>
          <cell r="D213">
            <v>319671</v>
          </cell>
          <cell r="E213">
            <v>924792</v>
          </cell>
        </row>
        <row r="214">
          <cell r="A214" t="str">
            <v>06.6124</v>
          </cell>
          <cell r="B214" t="str">
            <v>Raûi caêng daây laáy ñoä voõng daây A-50mm 2</v>
          </cell>
          <cell r="C214" t="str">
            <v>km</v>
          </cell>
          <cell r="D214">
            <v>227189</v>
          </cell>
          <cell r="E214">
            <v>208012</v>
          </cell>
        </row>
        <row r="215">
          <cell r="A215" t="str">
            <v>06.6125</v>
          </cell>
          <cell r="B215" t="str">
            <v>Raûi caêng daây laáy ñoä voõng daây A-70mm 2</v>
          </cell>
          <cell r="C215" t="str">
            <v>km</v>
          </cell>
          <cell r="D215">
            <v>227189</v>
          </cell>
          <cell r="E215">
            <v>279516</v>
          </cell>
        </row>
        <row r="216">
          <cell r="A216" t="str">
            <v>06.6126</v>
          </cell>
          <cell r="B216" t="str">
            <v>Raûi caêng daây laáy ñoä voõng daây A-95mm 2</v>
          </cell>
          <cell r="C216" t="str">
            <v>km</v>
          </cell>
          <cell r="D216">
            <v>227189</v>
          </cell>
          <cell r="E216">
            <v>381897</v>
          </cell>
        </row>
        <row r="217">
          <cell r="A217" t="str">
            <v>06.6133</v>
          </cell>
          <cell r="B217" t="str">
            <v>Raûi caêng daây choáng seùt tieát dieän 35mm 2</v>
          </cell>
          <cell r="C217" t="str">
            <v>km</v>
          </cell>
          <cell r="D217">
            <v>226789</v>
          </cell>
          <cell r="E217">
            <v>365484</v>
          </cell>
        </row>
        <row r="218">
          <cell r="A218" t="str">
            <v>06.6134</v>
          </cell>
          <cell r="B218" t="str">
            <v>Raûi caêng daây choáng seùt tieát dieän 50mm 2</v>
          </cell>
          <cell r="C218" t="str">
            <v>km</v>
          </cell>
          <cell r="D218">
            <v>227189</v>
          </cell>
          <cell r="E218">
            <v>409524</v>
          </cell>
        </row>
        <row r="219">
          <cell r="A219" t="str">
            <v>06.6135</v>
          </cell>
          <cell r="B219" t="str">
            <v>Raûi caêng daây choáng seùt tieát dieän 70mm 2</v>
          </cell>
          <cell r="C219" t="str">
            <v>km</v>
          </cell>
          <cell r="D219">
            <v>227189</v>
          </cell>
          <cell r="E219">
            <v>491429</v>
          </cell>
        </row>
        <row r="221">
          <cell r="A221" t="str">
            <v>02.1211</v>
          </cell>
          <cell r="B221" t="str">
            <v>Vaän chuyeån xi maêng cöï ly 100m</v>
          </cell>
          <cell r="C221" t="str">
            <v>taán</v>
          </cell>
          <cell r="D221">
            <v>0</v>
          </cell>
          <cell r="E221">
            <v>71813</v>
          </cell>
        </row>
        <row r="222">
          <cell r="A222" t="str">
            <v>02.1212</v>
          </cell>
          <cell r="B222" t="str">
            <v>Vaän chuyeån xi maêng cöï ly 300m</v>
          </cell>
          <cell r="C222" t="str">
            <v>taán</v>
          </cell>
          <cell r="D222">
            <v>0</v>
          </cell>
          <cell r="E222">
            <v>67545</v>
          </cell>
        </row>
        <row r="223">
          <cell r="A223" t="str">
            <v>02.1213</v>
          </cell>
          <cell r="B223" t="str">
            <v>Vaän chuyeån xi maêng cöï ly 500m</v>
          </cell>
          <cell r="C223" t="str">
            <v>taán</v>
          </cell>
          <cell r="D223">
            <v>0</v>
          </cell>
          <cell r="E223">
            <v>66956</v>
          </cell>
        </row>
        <row r="224">
          <cell r="A224" t="str">
            <v>02.1214</v>
          </cell>
          <cell r="B224" t="str">
            <v>Vaän chuyeån xi maêng cöï ly &gt;500m</v>
          </cell>
          <cell r="C224" t="str">
            <v>taán</v>
          </cell>
          <cell r="D224">
            <v>0</v>
          </cell>
          <cell r="E224">
            <v>66515</v>
          </cell>
        </row>
        <row r="226">
          <cell r="A226" t="str">
            <v>02.1241</v>
          </cell>
          <cell r="B226" t="str">
            <v xml:space="preserve">Vaän chuyeån ñaù </v>
          </cell>
          <cell r="C226" t="str">
            <v>m3</v>
          </cell>
          <cell r="D226">
            <v>0</v>
          </cell>
          <cell r="E226">
            <v>70635</v>
          </cell>
        </row>
        <row r="227">
          <cell r="A227" t="str">
            <v>02.1242</v>
          </cell>
          <cell r="B227" t="str">
            <v xml:space="preserve">Vaän chuyeån ñaù </v>
          </cell>
          <cell r="C227" t="str">
            <v>m3</v>
          </cell>
          <cell r="D227">
            <v>0</v>
          </cell>
          <cell r="E227">
            <v>67692</v>
          </cell>
        </row>
        <row r="228">
          <cell r="A228" t="str">
            <v>02.1243</v>
          </cell>
          <cell r="B228" t="str">
            <v xml:space="preserve">Vaän chuyeån ñaù </v>
          </cell>
          <cell r="C228" t="str">
            <v>m3</v>
          </cell>
          <cell r="D228">
            <v>0</v>
          </cell>
          <cell r="E228">
            <v>67104</v>
          </cell>
        </row>
        <row r="229">
          <cell r="A229" t="str">
            <v>02.1244</v>
          </cell>
          <cell r="B229" t="str">
            <v xml:space="preserve">Vaän chuyeån ñaù </v>
          </cell>
          <cell r="C229" t="str">
            <v>m3</v>
          </cell>
          <cell r="D229">
            <v>0</v>
          </cell>
          <cell r="E229">
            <v>66662</v>
          </cell>
        </row>
        <row r="231">
          <cell r="A231" t="str">
            <v>02.1231</v>
          </cell>
          <cell r="B231" t="str">
            <v>Vaän chuyeån caùt</v>
          </cell>
          <cell r="C231" t="str">
            <v>m3</v>
          </cell>
          <cell r="D231">
            <v>0</v>
          </cell>
          <cell r="E231">
            <v>67251</v>
          </cell>
        </row>
        <row r="232">
          <cell r="A232" t="str">
            <v>02.1232</v>
          </cell>
          <cell r="B232" t="str">
            <v>Vaän chuyeån caùt</v>
          </cell>
          <cell r="C232" t="str">
            <v>m3</v>
          </cell>
          <cell r="D232">
            <v>0</v>
          </cell>
          <cell r="E232">
            <v>64308</v>
          </cell>
        </row>
        <row r="233">
          <cell r="A233" t="str">
            <v>02.1233</v>
          </cell>
          <cell r="B233" t="str">
            <v>Vaän chuyeån caùt</v>
          </cell>
          <cell r="C233" t="str">
            <v>m3</v>
          </cell>
          <cell r="D233">
            <v>0</v>
          </cell>
          <cell r="E233">
            <v>63719</v>
          </cell>
        </row>
        <row r="234">
          <cell r="A234" t="str">
            <v>02.1234</v>
          </cell>
          <cell r="B234" t="str">
            <v>Vaän chuyeån caùt</v>
          </cell>
          <cell r="C234" t="str">
            <v>m3</v>
          </cell>
          <cell r="D234">
            <v>0</v>
          </cell>
          <cell r="E234">
            <v>62983</v>
          </cell>
        </row>
        <row r="236">
          <cell r="A236" t="str">
            <v>02.1351</v>
          </cell>
          <cell r="B236" t="str">
            <v>Vaän chuyeån coát theùp + bulon</v>
          </cell>
          <cell r="C236" t="str">
            <v>Taán</v>
          </cell>
          <cell r="D236">
            <v>0</v>
          </cell>
          <cell r="E236">
            <v>110221</v>
          </cell>
        </row>
        <row r="237">
          <cell r="A237" t="str">
            <v>02.1352</v>
          </cell>
          <cell r="B237" t="str">
            <v>Vaän chuyeån coát theùp + bulon</v>
          </cell>
          <cell r="C237" t="str">
            <v>Taán</v>
          </cell>
          <cell r="D237">
            <v>0</v>
          </cell>
          <cell r="E237">
            <v>103451</v>
          </cell>
        </row>
        <row r="238">
          <cell r="A238" t="str">
            <v>02.1353</v>
          </cell>
          <cell r="B238" t="str">
            <v>Vaän chuyeån coát theùp + bulon</v>
          </cell>
          <cell r="C238" t="str">
            <v>Taán</v>
          </cell>
          <cell r="D238">
            <v>0</v>
          </cell>
          <cell r="E238">
            <v>102127</v>
          </cell>
        </row>
        <row r="239">
          <cell r="A239" t="str">
            <v>02.1354</v>
          </cell>
          <cell r="B239" t="str">
            <v>Vaän chuyeån coát theùp + bulon</v>
          </cell>
          <cell r="C239" t="str">
            <v>Taán</v>
          </cell>
          <cell r="D239">
            <v>0</v>
          </cell>
          <cell r="E239">
            <v>93739</v>
          </cell>
        </row>
        <row r="241">
          <cell r="A241" t="str">
            <v>02.1361</v>
          </cell>
          <cell r="B241" t="str">
            <v>Vaän chuyeån coät theùp</v>
          </cell>
          <cell r="C241" t="str">
            <v>Taán</v>
          </cell>
          <cell r="D241">
            <v>0</v>
          </cell>
          <cell r="E241">
            <v>100214</v>
          </cell>
        </row>
        <row r="242">
          <cell r="A242" t="str">
            <v>02.1362</v>
          </cell>
          <cell r="B242" t="str">
            <v>Vaän chuyeån coät theùp</v>
          </cell>
          <cell r="C242" t="str">
            <v>Taán</v>
          </cell>
          <cell r="D242">
            <v>0</v>
          </cell>
          <cell r="E242">
            <v>94033</v>
          </cell>
        </row>
        <row r="243">
          <cell r="A243" t="str">
            <v>02.1363</v>
          </cell>
          <cell r="B243" t="str">
            <v>Vaän chuyeån coät theùp</v>
          </cell>
          <cell r="C243" t="str">
            <v>Taán</v>
          </cell>
          <cell r="D243">
            <v>0</v>
          </cell>
          <cell r="E243">
            <v>92856</v>
          </cell>
        </row>
        <row r="244">
          <cell r="A244" t="str">
            <v>02.1364</v>
          </cell>
          <cell r="B244" t="str">
            <v>Vaän chuyeån coät theùp</v>
          </cell>
          <cell r="C244" t="str">
            <v>Taán</v>
          </cell>
          <cell r="D244">
            <v>0</v>
          </cell>
          <cell r="E244">
            <v>91973</v>
          </cell>
        </row>
        <row r="246">
          <cell r="A246" t="str">
            <v>02.1331</v>
          </cell>
          <cell r="B246" t="str">
            <v>Vaän chuyeån vaùn khuoân</v>
          </cell>
          <cell r="C246" t="str">
            <v>m3</v>
          </cell>
          <cell r="D246">
            <v>0</v>
          </cell>
          <cell r="E246">
            <v>57391</v>
          </cell>
        </row>
        <row r="247">
          <cell r="A247" t="str">
            <v>02.1332</v>
          </cell>
          <cell r="B247" t="str">
            <v>Vaän chuyeån vaùn khuoân</v>
          </cell>
          <cell r="C247" t="str">
            <v>m3</v>
          </cell>
          <cell r="D247">
            <v>0</v>
          </cell>
          <cell r="E247">
            <v>55037</v>
          </cell>
        </row>
        <row r="248">
          <cell r="A248" t="str">
            <v>02.1333</v>
          </cell>
          <cell r="B248" t="str">
            <v>Vaän chuyeån vaùn khuoân</v>
          </cell>
          <cell r="C248" t="str">
            <v>m3</v>
          </cell>
          <cell r="D248">
            <v>0</v>
          </cell>
          <cell r="E248">
            <v>54301</v>
          </cell>
        </row>
        <row r="249">
          <cell r="A249" t="str">
            <v>02.1334</v>
          </cell>
          <cell r="B249" t="str">
            <v>Vaän chuyeån vaùn khuoân</v>
          </cell>
          <cell r="C249" t="str">
            <v>m3</v>
          </cell>
          <cell r="D249">
            <v>0</v>
          </cell>
          <cell r="E249">
            <v>53859</v>
          </cell>
        </row>
        <row r="251">
          <cell r="A251" t="str">
            <v>02.1321</v>
          </cell>
          <cell r="B251" t="str">
            <v>Vaän chuyeån nöôùc</v>
          </cell>
          <cell r="C251" t="str">
            <v>m3</v>
          </cell>
          <cell r="D251">
            <v>0</v>
          </cell>
          <cell r="E251">
            <v>57833</v>
          </cell>
        </row>
        <row r="252">
          <cell r="A252" t="str">
            <v>02.1322</v>
          </cell>
          <cell r="B252" t="str">
            <v>Vaän chuyeån nöôùc</v>
          </cell>
          <cell r="C252" t="str">
            <v>m3</v>
          </cell>
          <cell r="D252">
            <v>0</v>
          </cell>
          <cell r="E252">
            <v>56950</v>
          </cell>
        </row>
        <row r="253">
          <cell r="A253" t="str">
            <v>02.1323</v>
          </cell>
          <cell r="B253" t="str">
            <v>Vaän chuyeån nöôùc</v>
          </cell>
          <cell r="C253" t="str">
            <v>m3</v>
          </cell>
          <cell r="D253">
            <v>0</v>
          </cell>
          <cell r="E253">
            <v>49592</v>
          </cell>
        </row>
        <row r="254">
          <cell r="A254" t="str">
            <v>02.1324</v>
          </cell>
          <cell r="B254" t="str">
            <v>Vaän chuyeån nöôùc</v>
          </cell>
          <cell r="C254" t="str">
            <v>m3</v>
          </cell>
          <cell r="D254">
            <v>0</v>
          </cell>
          <cell r="E254">
            <v>48415</v>
          </cell>
        </row>
        <row r="256">
          <cell r="A256" t="str">
            <v>02.1391</v>
          </cell>
          <cell r="B256" t="str">
            <v>Vaän chuyeån coïc tre</v>
          </cell>
          <cell r="C256" t="str">
            <v>coïc</v>
          </cell>
          <cell r="D256">
            <v>0</v>
          </cell>
          <cell r="E256">
            <v>17953</v>
          </cell>
        </row>
        <row r="257">
          <cell r="A257" t="str">
            <v>02.1392</v>
          </cell>
          <cell r="B257" t="str">
            <v>Vaän chuyeån coïc tre</v>
          </cell>
          <cell r="C257" t="str">
            <v>coïc</v>
          </cell>
          <cell r="D257">
            <v>0</v>
          </cell>
          <cell r="E257">
            <v>16923</v>
          </cell>
        </row>
        <row r="258">
          <cell r="A258" t="str">
            <v>02.1393</v>
          </cell>
          <cell r="B258" t="str">
            <v>Vaän chuyeån coïc tre</v>
          </cell>
          <cell r="C258" t="str">
            <v>coïc</v>
          </cell>
          <cell r="D258">
            <v>0</v>
          </cell>
          <cell r="E258">
            <v>16776</v>
          </cell>
        </row>
        <row r="259">
          <cell r="A259" t="str">
            <v>02.1394</v>
          </cell>
          <cell r="B259" t="str">
            <v>Vaän chuyeån coïc tre</v>
          </cell>
          <cell r="C259" t="str">
            <v>coïc</v>
          </cell>
          <cell r="D259">
            <v>0</v>
          </cell>
          <cell r="E259">
            <v>16629</v>
          </cell>
        </row>
        <row r="261">
          <cell r="A261" t="str">
            <v>02.1391</v>
          </cell>
          <cell r="B261" t="str">
            <v>Vaän chuyeån coùt eùp</v>
          </cell>
          <cell r="C261" t="str">
            <v>taám</v>
          </cell>
          <cell r="D261">
            <v>0</v>
          </cell>
          <cell r="E261">
            <v>17953</v>
          </cell>
        </row>
        <row r="262">
          <cell r="A262" t="str">
            <v>02.1392</v>
          </cell>
          <cell r="B262" t="str">
            <v>Vaän chuyeån coùt eùp</v>
          </cell>
          <cell r="C262" t="str">
            <v>taám</v>
          </cell>
          <cell r="D262">
            <v>0</v>
          </cell>
          <cell r="E262">
            <v>16923</v>
          </cell>
        </row>
        <row r="263">
          <cell r="A263" t="str">
            <v>02.1393</v>
          </cell>
          <cell r="B263" t="str">
            <v>Vaän chuyeån coùt eùp</v>
          </cell>
          <cell r="C263" t="str">
            <v>taám</v>
          </cell>
          <cell r="D263">
            <v>0</v>
          </cell>
          <cell r="E263">
            <v>16776</v>
          </cell>
        </row>
        <row r="264">
          <cell r="A264" t="str">
            <v>02.1394</v>
          </cell>
          <cell r="B264" t="str">
            <v>Vaän chuyeån coùt eùp</v>
          </cell>
          <cell r="C264" t="str">
            <v>taán</v>
          </cell>
          <cell r="D264">
            <v>0</v>
          </cell>
          <cell r="E264">
            <v>16629</v>
          </cell>
        </row>
        <row r="266">
          <cell r="A266" t="str">
            <v>02.1421</v>
          </cell>
          <cell r="B266" t="str">
            <v>Vaän chuyeån phuï kieän</v>
          </cell>
          <cell r="C266" t="str">
            <v>taán</v>
          </cell>
          <cell r="D266">
            <v>0</v>
          </cell>
          <cell r="E266">
            <v>99184</v>
          </cell>
        </row>
        <row r="267">
          <cell r="A267" t="str">
            <v>02.1422</v>
          </cell>
          <cell r="B267" t="str">
            <v>Vaän chuyeån phuï kieän</v>
          </cell>
          <cell r="C267" t="str">
            <v>taán</v>
          </cell>
          <cell r="D267">
            <v>0</v>
          </cell>
          <cell r="E267">
            <v>93150</v>
          </cell>
        </row>
        <row r="268">
          <cell r="A268" t="str">
            <v>02.1423</v>
          </cell>
          <cell r="B268" t="str">
            <v>Vaän chuyeån phuï kieän</v>
          </cell>
          <cell r="C268" t="str">
            <v>taán</v>
          </cell>
          <cell r="D268">
            <v>0</v>
          </cell>
          <cell r="E268">
            <v>91973</v>
          </cell>
        </row>
        <row r="269">
          <cell r="A269" t="str">
            <v>02.1424</v>
          </cell>
          <cell r="B269" t="str">
            <v>Vaän chuyeån phuï kieän</v>
          </cell>
          <cell r="C269" t="str">
            <v>taán</v>
          </cell>
          <cell r="D269">
            <v>0</v>
          </cell>
          <cell r="E269">
            <v>90943</v>
          </cell>
        </row>
        <row r="271">
          <cell r="A271" t="str">
            <v>02.1431</v>
          </cell>
          <cell r="B271" t="str">
            <v>Vaän chuyeån söù caùc loaïi</v>
          </cell>
          <cell r="C271" t="str">
            <v>taán</v>
          </cell>
          <cell r="D271">
            <v>0</v>
          </cell>
          <cell r="E271">
            <v>130234</v>
          </cell>
        </row>
        <row r="272">
          <cell r="A272" t="str">
            <v>02.1432</v>
          </cell>
          <cell r="B272" t="str">
            <v>Vaän chuyeån söù caùc loaïi</v>
          </cell>
          <cell r="C272" t="str">
            <v>taán</v>
          </cell>
          <cell r="D272">
            <v>0</v>
          </cell>
          <cell r="E272">
            <v>122287</v>
          </cell>
        </row>
        <row r="273">
          <cell r="A273" t="str">
            <v>02.1433</v>
          </cell>
          <cell r="B273" t="str">
            <v>Vaän chuyeån söù caùc loaïi</v>
          </cell>
          <cell r="C273" t="str">
            <v>taán</v>
          </cell>
          <cell r="D273">
            <v>0</v>
          </cell>
          <cell r="E273">
            <v>120669</v>
          </cell>
        </row>
        <row r="274">
          <cell r="A274" t="str">
            <v>02.1434</v>
          </cell>
          <cell r="B274" t="str">
            <v>Vaän chuyeån söù caùc loaïi</v>
          </cell>
          <cell r="C274" t="str">
            <v>taán</v>
          </cell>
          <cell r="D274">
            <v>0</v>
          </cell>
          <cell r="E274">
            <v>119491</v>
          </cell>
        </row>
        <row r="276">
          <cell r="A276" t="str">
            <v>02.1441</v>
          </cell>
          <cell r="B276" t="str">
            <v>Vaän chuyeån söù caùc loaïi</v>
          </cell>
          <cell r="C276" t="str">
            <v>taán</v>
          </cell>
          <cell r="D276">
            <v>0</v>
          </cell>
          <cell r="E276">
            <v>100214</v>
          </cell>
        </row>
        <row r="277">
          <cell r="A277" t="str">
            <v>02.1442</v>
          </cell>
          <cell r="B277" t="str">
            <v>Vaän chuyeån söù caùc loaïi</v>
          </cell>
          <cell r="C277" t="str">
            <v>taán</v>
          </cell>
          <cell r="D277">
            <v>0</v>
          </cell>
          <cell r="E277">
            <v>93886</v>
          </cell>
        </row>
        <row r="278">
          <cell r="A278" t="str">
            <v>02.1443</v>
          </cell>
          <cell r="B278" t="str">
            <v>Vaän chuyeån söù caùc loaïi</v>
          </cell>
          <cell r="C278" t="str">
            <v>taán</v>
          </cell>
          <cell r="D278">
            <v>0</v>
          </cell>
          <cell r="E278">
            <v>92856</v>
          </cell>
        </row>
        <row r="279">
          <cell r="A279" t="str">
            <v>02.1444</v>
          </cell>
          <cell r="B279" t="str">
            <v>Vaän chuyeån söù caùc loaïi</v>
          </cell>
          <cell r="C279" t="str">
            <v>taán</v>
          </cell>
          <cell r="D279">
            <v>0</v>
          </cell>
          <cell r="E279">
            <v>91973</v>
          </cell>
        </row>
        <row r="281">
          <cell r="A281" t="str">
            <v>02.1451</v>
          </cell>
          <cell r="B281" t="str">
            <v>Vaän chuyeån caáu kieän beâ toâng ñuùc saün caùc loaïi</v>
          </cell>
          <cell r="C281" t="str">
            <v>taán</v>
          </cell>
          <cell r="D281">
            <v>0</v>
          </cell>
          <cell r="E281">
            <v>90207</v>
          </cell>
        </row>
        <row r="282">
          <cell r="A282" t="str">
            <v>02.1452</v>
          </cell>
          <cell r="B282" t="str">
            <v>Vaän chuyeån caáu kieän beâ toâng ñuùc saün caùc loaïi</v>
          </cell>
          <cell r="C282" t="str">
            <v>taán</v>
          </cell>
          <cell r="D282">
            <v>0</v>
          </cell>
          <cell r="E282">
            <v>84615</v>
          </cell>
        </row>
        <row r="283">
          <cell r="A283" t="str">
            <v>02.1453</v>
          </cell>
          <cell r="B283" t="str">
            <v>Vaän chuyeån caáu kieän beâ toâng ñuùc saün caùc loaïi</v>
          </cell>
          <cell r="C283" t="str">
            <v>taán</v>
          </cell>
          <cell r="D283">
            <v>0</v>
          </cell>
          <cell r="E283">
            <v>83585</v>
          </cell>
        </row>
        <row r="284">
          <cell r="A284" t="str">
            <v>02.1454</v>
          </cell>
          <cell r="B284" t="str">
            <v>Vaän chuyeån caáu kieän beâ toâng ñuùc saün caùc loaïi</v>
          </cell>
          <cell r="C284" t="str">
            <v>taán</v>
          </cell>
          <cell r="D284">
            <v>0</v>
          </cell>
          <cell r="E284">
            <v>82702</v>
          </cell>
        </row>
        <row r="286">
          <cell r="A286" t="str">
            <v>02.1461</v>
          </cell>
          <cell r="B286" t="str">
            <v>Vaän chuyeån coät  BTLT</v>
          </cell>
          <cell r="C286" t="str">
            <v>taán</v>
          </cell>
          <cell r="D286">
            <v>0</v>
          </cell>
          <cell r="E286">
            <v>140241</v>
          </cell>
        </row>
        <row r="287">
          <cell r="A287" t="str">
            <v>02.1462</v>
          </cell>
          <cell r="B287" t="str">
            <v>Vaän chuyeån coät  BTLT</v>
          </cell>
          <cell r="C287" t="str">
            <v>taán</v>
          </cell>
          <cell r="D287">
            <v>0</v>
          </cell>
          <cell r="E287">
            <v>131705</v>
          </cell>
        </row>
        <row r="288">
          <cell r="A288" t="str">
            <v>02.1463</v>
          </cell>
          <cell r="B288" t="str">
            <v>Vaän chuyeån coät  BTLT</v>
          </cell>
          <cell r="C288" t="str">
            <v>taán</v>
          </cell>
          <cell r="D288">
            <v>0</v>
          </cell>
          <cell r="E288">
            <v>129940</v>
          </cell>
        </row>
        <row r="289">
          <cell r="A289" t="str">
            <v>02.1464</v>
          </cell>
          <cell r="B289" t="str">
            <v>Vaän chuyeån coät  BTLT</v>
          </cell>
          <cell r="C289" t="str">
            <v>taán</v>
          </cell>
          <cell r="D289">
            <v>0</v>
          </cell>
          <cell r="E289">
            <v>128762</v>
          </cell>
        </row>
        <row r="291">
          <cell r="A291" t="str">
            <v>02.1481</v>
          </cell>
          <cell r="B291" t="str">
            <v>Vaän chuyeån DCTC</v>
          </cell>
          <cell r="C291" t="str">
            <v>Taán</v>
          </cell>
          <cell r="D291">
            <v>0</v>
          </cell>
          <cell r="E291">
            <v>91090</v>
          </cell>
        </row>
        <row r="292">
          <cell r="A292" t="str">
            <v>02.1482</v>
          </cell>
          <cell r="B292" t="str">
            <v>Vaän chuyeån DCTC</v>
          </cell>
          <cell r="C292" t="str">
            <v>Taán</v>
          </cell>
          <cell r="D292">
            <v>0</v>
          </cell>
          <cell r="E292">
            <v>84615</v>
          </cell>
        </row>
        <row r="293">
          <cell r="A293" t="str">
            <v>02.1483</v>
          </cell>
          <cell r="B293" t="str">
            <v>Vaän chuyeån DCTC</v>
          </cell>
          <cell r="C293" t="str">
            <v>Taán</v>
          </cell>
          <cell r="D293">
            <v>0</v>
          </cell>
          <cell r="E293">
            <v>83585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DT san nen"/>
      <sheetName val="VL-NV- M san nen"/>
      <sheetName val="TL san nen"/>
      <sheetName val="THDT duong"/>
      <sheetName val="VL-NV- M duong"/>
      <sheetName val="TL duong"/>
      <sheetName val="CL duong"/>
      <sheetName val="THDT hang rao"/>
      <sheetName val="VL-NV- M Hang rao"/>
      <sheetName val="CL Hang rao"/>
      <sheetName val="TL Hang rao"/>
      <sheetName val="THDT hang rao (2)"/>
      <sheetName val="VL-NV- M Hang rao (2)"/>
      <sheetName val="CL Hang rao (2)"/>
      <sheetName val="TL Hang rao (2)"/>
      <sheetName val="THDT muong cap"/>
      <sheetName val="VL-NV- M muong cap"/>
      <sheetName val="CL muong cap"/>
      <sheetName val="TL muong cap"/>
      <sheetName val="TL nha"/>
      <sheetName val="CL PCCC"/>
      <sheetName val="THDT ngoai troi"/>
      <sheetName val="VL-NC-M ngoai troi"/>
      <sheetName val="CL ngoai troi"/>
      <sheetName val="Ngoai troi"/>
      <sheetName val="TL ngoai troi"/>
      <sheetName val="THDT PCCC"/>
      <sheetName val="VL-NC-M PCCC"/>
      <sheetName val="TL PCCC"/>
      <sheetName val="Mong MB-1"/>
      <sheetName val="TL mong MB-1"/>
      <sheetName val="Mong MBK"/>
      <sheetName val="TL mong MBK"/>
      <sheetName val="Mong MBK (2)"/>
      <sheetName val="TL mong  MBK (2)"/>
      <sheetName val="Mong MT-4"/>
      <sheetName val="TL mong MT-4"/>
      <sheetName val="Khoi luong chon cot"/>
      <sheetName val="DG"/>
      <sheetName val="THDT_PCCC"/>
      <sheetName val="VL-NC-M_PCCC"/>
      <sheetName val="TL_PCCC"/>
      <sheetName val="THDT Nha dieu khien"/>
      <sheetName val="VL-NC-M Nha dieu khien"/>
      <sheetName val="TL Nha dieu khien"/>
      <sheetName val="Don gia Binh Duong"/>
      <sheetName val="THDT Nha DHSX"/>
      <sheetName val="VL-NC-M Nha DHSX"/>
      <sheetName val="TL Nha DHSX"/>
      <sheetName val="Don gia Vung Tau"/>
      <sheetName val="dg tphcm"/>
      <sheetName val="Don gia Dak Lak"/>
      <sheetName val="VL-NT- M Hang rao"/>
      <sheetName val="VL_NV_ M san nen"/>
      <sheetName val="VL_NC_M Nha dieu khien"/>
      <sheetName val="Dgia vat tu"/>
      <sheetName val="Don gia_III"/>
      <sheetName val="[Phan XD TBA 110kV Tan uyen.xls"/>
      <sheetName val="Mong MT­4"/>
      <sheetName val="dg tp(cm"/>
      <sheetName val="A 110kV Tan uyen.xls?THDT duong"/>
      <sheetName val="_Phan XD TBA 110kV Tan uyen.xls"/>
      <sheetName val="Don gia Tay Ninh"/>
      <sheetName val="THDT_san_nen"/>
      <sheetName val="VL-NV-_M_san_nen"/>
      <sheetName val="TL_san_nen"/>
      <sheetName val="THDT_duong"/>
      <sheetName val="VL-NV-_M_duong"/>
      <sheetName val="TL_duong"/>
      <sheetName val="CL_duong"/>
      <sheetName val="THDT_hang_rao"/>
      <sheetName val="VL-NV-_M_Hang_rao"/>
      <sheetName val="CL_Hang_rao"/>
      <sheetName val="TL_Hang_rao"/>
      <sheetName val="THDT_hang_rao_(2)"/>
      <sheetName val="VL-NV-_M_Hang_rao_(2)"/>
      <sheetName val="CL_Hang_rao_(2)"/>
      <sheetName val="TL_Hang_rao_(2)"/>
      <sheetName val="THDT_muong_cap"/>
      <sheetName val="VL-NV-_M_muong_cap"/>
      <sheetName val="CL_muong_cap"/>
      <sheetName val="TL_muong_cap"/>
      <sheetName val="TL_nha"/>
      <sheetName val="CL_PCCC"/>
      <sheetName val="THDT_ngoai_troi"/>
      <sheetName val="VL-NC-M_ngoai_troi"/>
      <sheetName val="CL_ngoai_troi"/>
      <sheetName val="Ngoai_troi"/>
      <sheetName val="TL_ngoai_troi"/>
      <sheetName val="THDT_PCCC1"/>
      <sheetName val="VL-NC-M_PCCC1"/>
      <sheetName val="TL_PCCC1"/>
      <sheetName val="Mong_MB-1"/>
      <sheetName val="TL_mong_MB-1"/>
      <sheetName val="Mong_MBK"/>
      <sheetName val="TL_mong_MBK"/>
      <sheetName val="Mong_MBK_(2)"/>
      <sheetName val="TL_mong__MBK_(2)"/>
      <sheetName val="Mong_MT-4"/>
      <sheetName val="TL_mong_MT-4"/>
      <sheetName val="Khoi_luong_chon_cot"/>
      <sheetName val="THDT_Nha_dieu_khien"/>
      <sheetName val="VL-NC-M_Nha_dieu_khien"/>
      <sheetName val="TL_Nha_dieu_khien"/>
      <sheetName val="Don_gia_Binh_Duong"/>
      <sheetName val="THDT_Nha_DHSX"/>
      <sheetName val="VL-NC-M_Nha_DHSX"/>
      <sheetName val="TL_Nha_DHSX"/>
      <sheetName val="Don_gia_Vung_Tau"/>
      <sheetName val="dg_tphcm"/>
      <sheetName val="Dgia_vat_tu"/>
      <sheetName val="Don_gia_III"/>
      <sheetName val="Don_gia_Dak_Lak"/>
      <sheetName val="VL-NT-_M_Hang_rao"/>
      <sheetName val="CHITIET VL-NC"/>
      <sheetName val="CL Hang ra/ (2)"/>
      <sheetName val="VL-NV- M dung"/>
      <sheetName val="THDT hang rao_x0000__x0000__x0000__x0000__x0000__x0000__x0000__x0000__x0000__x0000__x0000__x0000_䥜ƌ_x0000__x0004_"/>
      <sheetName val="A 110kV Tan uyen.xls_THDT duong"/>
      <sheetName val="CHITIET VL-NC-TT -1p"/>
      <sheetName val="CHITIET VL-NC-TT-3p"/>
      <sheetName val="CL Hang ra_ (2)"/>
      <sheetName val="THDT hang rao????????????䥜ƌ?_x0004_"/>
      <sheetName val="THDT hang rao____________䥜ƌ__x0004_"/>
      <sheetName val="DG vat tu"/>
      <sheetName val="Phan XD TBA 110kV Tan uyen"/>
      <sheetName val="THDT_san_nen1"/>
      <sheetName val="VL-NV-_M_san_nen1"/>
      <sheetName val="TL_san_nen1"/>
      <sheetName val="THDT_duong1"/>
      <sheetName val="VL-NV-_M_duong1"/>
      <sheetName val="TL_duong1"/>
      <sheetName val="CL_duong1"/>
      <sheetName val="THDT_hang_rao1"/>
      <sheetName val="VL-NV-_M_Hang_rao1"/>
      <sheetName val="CL_Hang_rao1"/>
      <sheetName val="TL_Hang_rao1"/>
      <sheetName val="THDT_hang_rao_(2)1"/>
      <sheetName val="VL-NV-_M_Hang_rao_(2)1"/>
      <sheetName val="CL_Hang_rao_(2)1"/>
      <sheetName val="TL_Hang_rao_(2)1"/>
      <sheetName val="THDT_muong_cap1"/>
      <sheetName val="VL-NV-_M_muong_cap1"/>
      <sheetName val="CL_muong_cap1"/>
      <sheetName val="TL_muong_cap1"/>
      <sheetName val="TL_nha1"/>
      <sheetName val="CL_PCCC1"/>
      <sheetName val="THDT_ngoai_troi1"/>
      <sheetName val="VL-NC-M_ngoai_troi1"/>
      <sheetName val="CL_ngoai_troi1"/>
      <sheetName val="Ngoai_troi1"/>
      <sheetName val="TL_ngoai_troi1"/>
      <sheetName val="THDT_PCCC2"/>
      <sheetName val="VL-NC-M_PCCC2"/>
      <sheetName val="TL_PCCC2"/>
      <sheetName val="Mong_MB-11"/>
      <sheetName val="TL_mong_MB-11"/>
      <sheetName val="Mong_MBK1"/>
      <sheetName val="TL_mong_MBK1"/>
      <sheetName val="Mong_MBK_(2)1"/>
      <sheetName val="TL_mong__MBK_(2)1"/>
      <sheetName val="Mong_MT-41"/>
      <sheetName val="TL_mong_MT-41"/>
      <sheetName val="Khoi_luong_chon_cot1"/>
      <sheetName val="THDT_Nha_dieu_khien1"/>
      <sheetName val="VL-NC-M_Nha_dieu_khien1"/>
      <sheetName val="TL_Nha_dieu_khien1"/>
      <sheetName val="Don_gia_Binh_Duong1"/>
      <sheetName val="THDT_Nha_DHSX1"/>
      <sheetName val="VL-NC-M_Nha_DHSX1"/>
      <sheetName val="TL_Nha_DHSX1"/>
      <sheetName val="Don_gia_Vung_Tau1"/>
      <sheetName val="dg_tphcm1"/>
      <sheetName val="Dgia_vat_tu1"/>
      <sheetName val="Don_gia_III1"/>
      <sheetName val="Don gia vung III"/>
      <sheetName val="VL-NV- M&quot;duong"/>
      <sheetName val="Mong_MT­4"/>
      <sheetName val="dg_tp(cm"/>
      <sheetName val="_Phan_XD_TBA_110kV_Tan_uyen_xls"/>
      <sheetName val="A_110kV_Tan_uyen_xls_THDT_duong"/>
      <sheetName val="DG_vat_tu"/>
      <sheetName val="Don_gia_Tay_Ninh"/>
      <sheetName val="CL_Hang_ra__(2)"/>
      <sheetName val="A_110kV_Tan_uyen_xls?THDT_duong"/>
      <sheetName val="CL_Hang_ra/_(2)"/>
      <sheetName val="T_x0000__x000a_ä_x0007_RP`©B-1"/>
      <sheetName val="CHITIET_VL-NC"/>
      <sheetName val="UP"/>
      <sheetName val="TH VL, NC, DDHT Thanhphuoc"/>
      <sheetName val="THDT hang rao_x0000__x0000__x0000__x0000__x0000__x0000__x0000__x0000__x0000__x0000__x0000__x0000_??_x0000__x0004_"/>
      <sheetName val="THDT hang rao???????????????_x0004_"/>
      <sheetName val="THDT hang rao________________x0004_"/>
      <sheetName val="Don gia"/>
      <sheetName val="June"/>
      <sheetName val="L2"/>
      <sheetName val="B4"/>
      <sheetName val="B3"/>
      <sheetName val="L4"/>
      <sheetName val="Luong_Sgn4"/>
      <sheetName val="Luong_Sgn1"/>
      <sheetName val="L5"/>
      <sheetName val="Luong_Sgn2"/>
      <sheetName val="Luong_Sgn5"/>
      <sheetName val="DON GIA CAN THO"/>
      <sheetName val="TONG HOP VL-NC"/>
      <sheetName val="T"/>
      <sheetName val="gvl"/>
      <sheetName val="Don_gia_Dak_Lak1"/>
      <sheetName val="VL_NV__M_san_nen"/>
      <sheetName val="VL_NC_M_Nha_dieu_khien"/>
      <sheetName val="VL-NT-_M_Hang_rao1"/>
      <sheetName val="[Phan_XD_TBA_110kV_Tan_uyen_xls"/>
      <sheetName val="VL-NV-_M_dung"/>
      <sheetName val="THDT_hang_rao䥜ƌ"/>
      <sheetName val="THDT_hang_rao????????????䥜ƌ?"/>
      <sheetName val="Index"/>
      <sheetName val="sheet3"/>
      <sheetName val="THDT hang rao????_x0004_"/>
      <sheetName val="THDT hang rao_____x0004_"/>
      <sheetName val="CTGS"/>
      <sheetName val="CANDOI"/>
      <sheetName val="MATK"/>
      <sheetName val="1. BS-PL"/>
      <sheetName val="6. Note risk"/>
      <sheetName val="3.1 S.CF - working"/>
      <sheetName val="5. Notes"/>
      <sheetName val="3.2 C.CF - working"/>
      <sheetName val="2. OBS"/>
    </sheetNames>
    <sheetDataSet>
      <sheetData sheetId="0">
        <row r="2">
          <cell r="G2" t="str">
            <v>dung</v>
          </cell>
        </row>
      </sheetData>
      <sheetData sheetId="1">
        <row r="2">
          <cell r="G2" t="str">
            <v>dung</v>
          </cell>
        </row>
      </sheetData>
      <sheetData sheetId="2">
        <row r="2">
          <cell r="G2" t="str">
            <v>dung</v>
          </cell>
        </row>
      </sheetData>
      <sheetData sheetId="3">
        <row r="2">
          <cell r="G2" t="str">
            <v>dung</v>
          </cell>
        </row>
      </sheetData>
      <sheetData sheetId="4">
        <row r="2">
          <cell r="G2" t="str">
            <v>dung</v>
          </cell>
        </row>
      </sheetData>
      <sheetData sheetId="5">
        <row r="2">
          <cell r="G2" t="str">
            <v>dung</v>
          </cell>
        </row>
      </sheetData>
      <sheetData sheetId="6">
        <row r="2">
          <cell r="G2" t="str">
            <v>dung</v>
          </cell>
        </row>
      </sheetData>
      <sheetData sheetId="7">
        <row r="2">
          <cell r="G2" t="str">
            <v>dung</v>
          </cell>
        </row>
      </sheetData>
      <sheetData sheetId="8">
        <row r="2">
          <cell r="G2" t="str">
            <v>dung</v>
          </cell>
        </row>
      </sheetData>
      <sheetData sheetId="9">
        <row r="2">
          <cell r="G2" t="str">
            <v>dung</v>
          </cell>
        </row>
      </sheetData>
      <sheetData sheetId="10">
        <row r="2">
          <cell r="G2" t="str">
            <v>dung</v>
          </cell>
        </row>
      </sheetData>
      <sheetData sheetId="11">
        <row r="2">
          <cell r="G2" t="str">
            <v>dung</v>
          </cell>
        </row>
      </sheetData>
      <sheetData sheetId="12">
        <row r="2">
          <cell r="G2" t="str">
            <v>dung</v>
          </cell>
        </row>
      </sheetData>
      <sheetData sheetId="13">
        <row r="2">
          <cell r="G2" t="str">
            <v>dung</v>
          </cell>
        </row>
      </sheetData>
      <sheetData sheetId="14">
        <row r="2">
          <cell r="G2" t="str">
            <v>dung</v>
          </cell>
        </row>
      </sheetData>
      <sheetData sheetId="15">
        <row r="2">
          <cell r="G2" t="str">
            <v>dung</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ow r="2">
          <cell r="G2" t="str">
            <v>dung</v>
          </cell>
        </row>
      </sheetData>
      <sheetData sheetId="33">
        <row r="2">
          <cell r="G2" t="str">
            <v>dung</v>
          </cell>
        </row>
      </sheetData>
      <sheetData sheetId="34">
        <row r="2">
          <cell r="G2" t="str">
            <v>dung</v>
          </cell>
        </row>
      </sheetData>
      <sheetData sheetId="35">
        <row r="2">
          <cell r="G2" t="str">
            <v>dung</v>
          </cell>
        </row>
      </sheetData>
      <sheetData sheetId="36">
        <row r="2">
          <cell r="G2" t="str">
            <v>dung</v>
          </cell>
        </row>
      </sheetData>
      <sheetData sheetId="37">
        <row r="2">
          <cell r="G2" t="str">
            <v>dung</v>
          </cell>
        </row>
      </sheetData>
      <sheetData sheetId="38" refreshError="1">
        <row r="2">
          <cell r="G2" t="str">
            <v>dung</v>
          </cell>
        </row>
      </sheetData>
      <sheetData sheetId="39"/>
      <sheetData sheetId="40"/>
      <sheetData sheetId="41"/>
      <sheetData sheetId="42"/>
      <sheetData sheetId="43"/>
      <sheetData sheetId="44"/>
      <sheetData sheetId="45" refreshError="1"/>
      <sheetData sheetId="46"/>
      <sheetData sheetId="47"/>
      <sheetData sheetId="48"/>
      <sheetData sheetId="49"/>
      <sheetData sheetId="50"/>
      <sheetData sheetId="51" refreshError="1"/>
      <sheetData sheetId="52"/>
      <sheetData sheetId="53"/>
      <sheetData sheetId="54"/>
      <sheetData sheetId="55" refreshError="1"/>
      <sheetData sheetId="56" refreshError="1"/>
      <sheetData sheetId="57" refreshError="1"/>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refreshError="1"/>
      <sheetData sheetId="208"/>
      <sheetData sheetId="209"/>
      <sheetData sheetId="210"/>
      <sheetData sheetId="211"/>
      <sheetData sheetId="212"/>
      <sheetData sheetId="213"/>
      <sheetData sheetId="214"/>
      <sheetData sheetId="215"/>
      <sheetData sheetId="216" refreshError="1"/>
      <sheetData sheetId="217" refreshError="1"/>
      <sheetData sheetId="218" refreshError="1"/>
      <sheetData sheetId="219" refreshError="1"/>
      <sheetData sheetId="220"/>
      <sheetData sheetId="221"/>
      <sheetData sheetId="222"/>
      <sheetData sheetId="223" refreshError="1"/>
      <sheetData sheetId="224" refreshError="1"/>
      <sheetData sheetId="225" refreshError="1"/>
      <sheetData sheetId="226" refreshError="1"/>
      <sheetData sheetId="227" refreshError="1"/>
      <sheetData sheetId="228"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II"/>
      <sheetName val="Don gia CT"/>
      <sheetName val="DM tu van"/>
      <sheetName val="TONG KE XDM 3"/>
      <sheetName val="LIET KE XDM 3"/>
      <sheetName val="Tong ke 1 pha"/>
      <sheetName val="Tong ke 3 pha XDM"/>
      <sheetName val="TONG KE CAI TAO"/>
      <sheetName val="LIET KE CAI TAO"/>
      <sheetName val="Tong ke 3 pha CT"/>
      <sheetName val="Liet ke 1 pha"/>
      <sheetName val="Liet ke 3 pha XDM"/>
      <sheetName val="Liet ke 3 pha CT"/>
      <sheetName val="Bang THDT"/>
      <sheetName val="Bang tong hop"/>
      <sheetName val="TH xay dung"/>
      <sheetName val="TH VL-NC 1 PHA"/>
      <sheetName val="TH VL-NC 3 PHAXDM"/>
      <sheetName val="TH VL-NC CAI TAO"/>
      <sheetName val="SDL"/>
      <sheetName val="Bang 5_Chi tiet phan Dz"/>
      <sheetName val="TH xay dung tba"/>
      <sheetName val="Bang 10_ chi tiet phan TBA"/>
      <sheetName val="TramTB2-100"/>
      <sheetName val="Thi nghiem hieu chinh"/>
      <sheetName val="VCBD "/>
      <sheetName val="Bang 16_ chi phi KS-TK"/>
      <sheetName val="CPTV"/>
      <sheetName val="DG"/>
      <sheetName val="00000000"/>
      <sheetName val="10000000"/>
      <sheetName val="20000000"/>
      <sheetName val="30000000"/>
      <sheetName val="40000000"/>
      <sheetName val="50000000"/>
      <sheetName val="XL4Poppy"/>
      <sheetName val="Solieu"/>
      <sheetName val="pp1p"/>
      <sheetName val="pp3p_NC"/>
      <sheetName val="pp3p "/>
      <sheetName val="ppht"/>
      <sheetName val="Bang 4.1_Vl-Nc-M phan N.cap"/>
      <sheetName val="TMDT"/>
      <sheetName val="TMC"/>
      <sheetName val="Bang 1_Tong du toan"/>
      <sheetName val="Bang 2_Tong hop kinh phi"/>
      <sheetName val="Bang 3_Bang THCPXL phan Dz"/>
      <sheetName val="Cai tao"/>
      <sheetName val="Bang 4.1_thu hoi"/>
      <sheetName val="Bang 4.2_Vl-Nc-M phan TT3pha"/>
      <sheetName val="Bang 4.3_Vl-Nc-M phan TT1pha"/>
      <sheetName val="Bang 4.4_Bang TH vl-nc-m HTDL"/>
      <sheetName val="Bang 4.5_Bang TH vl-nc-m HTHH"/>
      <sheetName val="Bang 6_ THCPXL phan TBA"/>
      <sheetName val="Bang 7_ chi tiet phan TBA"/>
      <sheetName val="Bang 8_ V.c duong dai"/>
      <sheetName val="Bang 9_ chi phi KS-TK"/>
      <sheetName val=" . . . . . . . . . . . ."/>
      <sheetName val="GiaQuyen"/>
      <sheetName val="Bang 12_ chenh lech VT Dz"/>
      <sheetName val="Bang 13_ chenh lech VTTBA"/>
      <sheetName val="Bang 14_ VT-TB chu yeu"/>
      <sheetName val="Bang 15_ VT-TB A cap"/>
      <sheetName val="..."/>
      <sheetName val="Liet ke TT 3 pha"/>
      <sheetName val="Liet ke TT 1pha"/>
      <sheetName val="Liet ke HTHH"/>
      <sheetName val="Liet ke HTDL"/>
      <sheetName val="Liet ke Tram "/>
      <sheetName val="LK_VTTH"/>
      <sheetName val=" . . . . . . . . ."/>
      <sheetName val="Bang 7_ V.c noi bo"/>
      <sheetName val="TienLuong"/>
      <sheetName val="cap ngam"/>
      <sheetName val="LIET KE CT"/>
      <sheetName val="THDT"/>
      <sheetName val="TH CPXL"/>
      <sheetName val="TH VL-NC CT"/>
      <sheetName val="TH VL-NC Cap ngam"/>
      <sheetName val="Chi tiet Dz"/>
      <sheetName val="TH Den bu"/>
      <sheetName val="TH mai ton"/>
      <sheetName val="bang chiet tinh"/>
      <sheetName val="VCDD"/>
      <sheetName val=" KS-TK"/>
      <sheetName val="CHITIET VL-NC-TT1p"/>
      <sheetName val="Transl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14">
          <cell r="C14" t="str">
            <v>MDD3</v>
          </cell>
          <cell r="D14" t="e">
            <v>#REF!</v>
          </cell>
          <cell r="E14" t="str">
            <v>03.1113</v>
          </cell>
          <cell r="F14" t="str">
            <v>Ñaøo ñaát caáp 3 saâu &gt;1m</v>
          </cell>
          <cell r="G14" t="str">
            <v>m3</v>
          </cell>
          <cell r="H14">
            <v>0.13</v>
          </cell>
          <cell r="J14">
            <v>24428</v>
          </cell>
        </row>
        <row r="15">
          <cell r="C15" t="str">
            <v>MDAP3</v>
          </cell>
          <cell r="D15" t="e">
            <v>#REF!</v>
          </cell>
          <cell r="E15" t="str">
            <v>03.2203</v>
          </cell>
          <cell r="F15" t="str">
            <v>Ñaép ñaát caáp 3</v>
          </cell>
          <cell r="G15" t="str">
            <v>m3</v>
          </cell>
          <cell r="H15">
            <v>0.12</v>
          </cell>
          <cell r="J15">
            <v>13686</v>
          </cell>
        </row>
        <row r="16">
          <cell r="C16" t="str">
            <v>dctc</v>
          </cell>
          <cell r="D16" t="e">
            <v>#REF!</v>
          </cell>
          <cell r="E16" t="str">
            <v>02.1482</v>
          </cell>
          <cell r="F16" t="str">
            <v>V/c duïng cuï thi coâng ( cöï ly &lt;=100m)</v>
          </cell>
          <cell r="G16" t="str">
            <v>taán</v>
          </cell>
          <cell r="H16">
            <v>0.2</v>
          </cell>
          <cell r="J16">
            <v>18218</v>
          </cell>
        </row>
        <row r="17">
          <cell r="B17" t="str">
            <v>M7a</v>
          </cell>
          <cell r="D17" t="e">
            <v>#REF!</v>
          </cell>
          <cell r="F17" t="str">
            <v>Moùng M7a</v>
          </cell>
          <cell r="G17" t="str">
            <v>Moùng</v>
          </cell>
        </row>
        <row r="18">
          <cell r="C18" t="str">
            <v>d12</v>
          </cell>
          <cell r="D18" t="e">
            <v>#REF!</v>
          </cell>
          <cell r="E18" t="str">
            <v>04.3801</v>
          </cell>
          <cell r="F18" t="str">
            <v>Ñaø caûn BTCT 1,2m</v>
          </cell>
          <cell r="G18" t="str">
            <v>caùi</v>
          </cell>
          <cell r="H18">
            <v>1</v>
          </cell>
          <cell r="I18">
            <v>52000</v>
          </cell>
          <cell r="J18">
            <v>11051</v>
          </cell>
        </row>
        <row r="19">
          <cell r="C19" t="str">
            <v>b22550</v>
          </cell>
          <cell r="D19" t="e">
            <v>#REF!</v>
          </cell>
          <cell r="F19" t="str">
            <v>Boulon 22x550/100+ long ñeàn vuoâng</v>
          </cell>
          <cell r="G19" t="str">
            <v>boä</v>
          </cell>
          <cell r="H19">
            <v>1</v>
          </cell>
          <cell r="I19">
            <v>22800</v>
          </cell>
        </row>
        <row r="20">
          <cell r="C20" t="str">
            <v>D2X4</v>
          </cell>
          <cell r="D20" t="e">
            <v>#REF!</v>
          </cell>
          <cell r="E20" t="str">
            <v>02.1104</v>
          </cell>
          <cell r="F20" t="str">
            <v>Ñaù 2x4</v>
          </cell>
          <cell r="G20" t="str">
            <v>m3</v>
          </cell>
          <cell r="H20">
            <v>0.155</v>
          </cell>
          <cell r="I20">
            <v>150000</v>
          </cell>
          <cell r="J20">
            <v>3090</v>
          </cell>
        </row>
        <row r="21">
          <cell r="C21" t="str">
            <v>MDD3</v>
          </cell>
          <cell r="D21" t="e">
            <v>#REF!</v>
          </cell>
          <cell r="E21" t="str">
            <v>03.1113</v>
          </cell>
          <cell r="F21" t="str">
            <v>Ñaøo ñaát caáp 3 saâu &gt;1m</v>
          </cell>
          <cell r="G21" t="str">
            <v>m3</v>
          </cell>
          <cell r="H21">
            <v>1.423</v>
          </cell>
          <cell r="J21">
            <v>24428</v>
          </cell>
        </row>
        <row r="22">
          <cell r="C22" t="str">
            <v>MDAP3</v>
          </cell>
          <cell r="D22" t="e">
            <v>#REF!</v>
          </cell>
          <cell r="E22" t="str">
            <v>03.2203</v>
          </cell>
          <cell r="F22" t="str">
            <v>Ñaép ñaát caáp 3</v>
          </cell>
          <cell r="G22" t="str">
            <v>m3</v>
          </cell>
          <cell r="H22">
            <v>1.6180000000000001</v>
          </cell>
          <cell r="J22">
            <v>13686</v>
          </cell>
        </row>
        <row r="23">
          <cell r="C23" t="str">
            <v>bocdc</v>
          </cell>
          <cell r="D23" t="e">
            <v>#REF!</v>
          </cell>
          <cell r="E23" t="str">
            <v>02.1123</v>
          </cell>
          <cell r="F23" t="str">
            <v>Boác dôõ ñaø caûn, ñeá neùo</v>
          </cell>
          <cell r="G23" t="str">
            <v>taán</v>
          </cell>
          <cell r="H23">
            <v>0.1</v>
          </cell>
          <cell r="J23">
            <v>6033</v>
          </cell>
        </row>
        <row r="24">
          <cell r="C24" t="str">
            <v>da</v>
          </cell>
          <cell r="D24" t="e">
            <v>#REF!</v>
          </cell>
          <cell r="E24" t="str">
            <v>02.1451</v>
          </cell>
          <cell r="F24" t="str">
            <v>V/c ñaø caûn vaøo vò trí (cöï ly &lt;=100m)</v>
          </cell>
          <cell r="G24" t="str">
            <v>taán</v>
          </cell>
          <cell r="H24">
            <v>0.1</v>
          </cell>
          <cell r="J24">
            <v>18041.400000000001</v>
          </cell>
        </row>
        <row r="25">
          <cell r="C25" t="str">
            <v>daDAM</v>
          </cell>
          <cell r="D25" t="e">
            <v>#REF!</v>
          </cell>
          <cell r="E25" t="str">
            <v>02.1241</v>
          </cell>
          <cell r="F25" t="str">
            <v>V/c ñaù daêm ( cöï ly &lt;=100m)</v>
          </cell>
          <cell r="G25" t="str">
            <v>m3</v>
          </cell>
          <cell r="H25">
            <v>0.155</v>
          </cell>
          <cell r="J25">
            <v>14127</v>
          </cell>
        </row>
        <row r="26">
          <cell r="C26" t="str">
            <v>dctc</v>
          </cell>
          <cell r="D26" t="e">
            <v>#REF!</v>
          </cell>
          <cell r="E26" t="str">
            <v>02.1482</v>
          </cell>
          <cell r="F26" t="str">
            <v>V/c duïng cuï thi coâng ( cöï ly &lt;=100m)</v>
          </cell>
          <cell r="G26" t="str">
            <v>taán</v>
          </cell>
          <cell r="H26">
            <v>0.2</v>
          </cell>
          <cell r="J26">
            <v>18218</v>
          </cell>
        </row>
        <row r="27">
          <cell r="B27" t="str">
            <v>M7b</v>
          </cell>
          <cell r="D27" t="e">
            <v>#REF!</v>
          </cell>
          <cell r="F27" t="str">
            <v>Moùng M7b</v>
          </cell>
          <cell r="G27" t="str">
            <v>Moùng</v>
          </cell>
        </row>
        <row r="28">
          <cell r="C28" t="str">
            <v>d15</v>
          </cell>
          <cell r="D28" t="e">
            <v>#REF!</v>
          </cell>
          <cell r="E28" t="str">
            <v>04.3801</v>
          </cell>
          <cell r="F28" t="str">
            <v>Ñaø caûn BTCT 1,5m</v>
          </cell>
          <cell r="G28" t="str">
            <v>caùi</v>
          </cell>
          <cell r="H28">
            <v>1</v>
          </cell>
          <cell r="I28">
            <v>157932.6</v>
          </cell>
          <cell r="J28">
            <v>11051</v>
          </cell>
        </row>
        <row r="29">
          <cell r="C29" t="str">
            <v>b22550</v>
          </cell>
          <cell r="D29" t="e">
            <v>#REF!</v>
          </cell>
          <cell r="F29" t="str">
            <v>Boulon 22x550/100+ long ñeàn vuoâng</v>
          </cell>
          <cell r="G29" t="str">
            <v>boä</v>
          </cell>
          <cell r="H29">
            <v>1</v>
          </cell>
          <cell r="I29">
            <v>22800</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ahang"/>
      <sheetName val="banhang"/>
      <sheetName val="THUCHI"/>
      <sheetName val="tonkho"/>
      <sheetName val="NH"/>
      <sheetName val="CNO"/>
      <sheetName val="DANHMUC"/>
      <sheetName val="bcd"/>
      <sheetName val="XL4Poppy"/>
      <sheetName val="NHAT KY"/>
      <sheetName val="ThongSo"/>
      <sheetName val="Danh muc"/>
    </sheetNames>
    <sheetDataSet>
      <sheetData sheetId="0" refreshError="1"/>
      <sheetData sheetId="1" refreshError="1"/>
      <sheetData sheetId="2" refreshError="1"/>
      <sheetData sheetId="3" refreshError="1"/>
      <sheetData sheetId="4" refreshError="1"/>
      <sheetData sheetId="5" refreshError="1"/>
      <sheetData sheetId="6">
        <row r="3">
          <cell r="A3" t="str">
            <v>CH</v>
          </cell>
          <cell r="B3" t="str">
            <v>CÖÛA HAØNG</v>
          </cell>
          <cell r="F3" t="str">
            <v>T1</v>
          </cell>
          <cell r="G3" t="str">
            <v>ÑTDÑ CDMA 090</v>
          </cell>
        </row>
        <row r="4">
          <cell r="A4" t="str">
            <v>KH1</v>
          </cell>
          <cell r="B4" t="str">
            <v>TAM THUAÄN</v>
          </cell>
          <cell r="F4" t="str">
            <v>T2</v>
          </cell>
          <cell r="G4" t="str">
            <v>ÑTDÑ CDMA 7130</v>
          </cell>
        </row>
        <row r="5">
          <cell r="A5" t="str">
            <v>KH10</v>
          </cell>
          <cell r="B5" t="str">
            <v>HÖÕU BAÈNG</v>
          </cell>
          <cell r="F5" t="str">
            <v>T3</v>
          </cell>
          <cell r="G5" t="str">
            <v>ÑTDÑ CDMA 780</v>
          </cell>
        </row>
        <row r="6">
          <cell r="A6" t="str">
            <v>KH11</v>
          </cell>
          <cell r="B6" t="str">
            <v>VIEÃN TÍN</v>
          </cell>
          <cell r="F6" t="str">
            <v>T4</v>
          </cell>
          <cell r="G6" t="str">
            <v>ÑTDÑ CDMA A10</v>
          </cell>
        </row>
        <row r="7">
          <cell r="A7" t="str">
            <v>KH12</v>
          </cell>
          <cell r="B7" t="str">
            <v>194 QUANG TRUNG</v>
          </cell>
          <cell r="F7" t="str">
            <v>T5</v>
          </cell>
          <cell r="G7" t="str">
            <v>ÑTDÑ CDMA A75</v>
          </cell>
        </row>
        <row r="8">
          <cell r="A8" t="str">
            <v>KH13</v>
          </cell>
          <cell r="B8" t="str">
            <v>THAØNH VINH</v>
          </cell>
          <cell r="F8" t="str">
            <v>T6</v>
          </cell>
          <cell r="G8" t="str">
            <v>ÑTDÑ CDMA C800</v>
          </cell>
        </row>
        <row r="9">
          <cell r="A9" t="str">
            <v>KH14</v>
          </cell>
          <cell r="B9" t="str">
            <v>TAÁN MINH</v>
          </cell>
          <cell r="F9" t="str">
            <v>T7</v>
          </cell>
          <cell r="G9" t="str">
            <v>ÑTDÑ CDMA DM515</v>
          </cell>
        </row>
        <row r="10">
          <cell r="A10" t="str">
            <v>KH15</v>
          </cell>
          <cell r="B10" t="str">
            <v>LEÂ HOAØNG</v>
          </cell>
          <cell r="F10" t="str">
            <v>T8</v>
          </cell>
          <cell r="G10" t="str">
            <v>ÑTDÑ CDMA NT1000</v>
          </cell>
        </row>
        <row r="11">
          <cell r="A11" t="str">
            <v>KH16</v>
          </cell>
          <cell r="B11" t="str">
            <v>VIEÃN THIEÂN</v>
          </cell>
          <cell r="F11" t="str">
            <v>T9</v>
          </cell>
          <cell r="G11" t="str">
            <v>ÑTDÑ CDMA X334</v>
          </cell>
        </row>
        <row r="12">
          <cell r="A12" t="str">
            <v>KH17</v>
          </cell>
          <cell r="B12" t="str">
            <v>KHANG NHI</v>
          </cell>
        </row>
        <row r="13">
          <cell r="A13" t="str">
            <v>KH18</v>
          </cell>
          <cell r="B13" t="str">
            <v>CH 277</v>
          </cell>
        </row>
        <row r="14">
          <cell r="A14" t="str">
            <v>KH19</v>
          </cell>
          <cell r="B14" t="str">
            <v>TIEÁN PHAÙT</v>
          </cell>
        </row>
        <row r="15">
          <cell r="A15" t="str">
            <v>KH2</v>
          </cell>
          <cell r="B15" t="str">
            <v>THAØNH COÂNG</v>
          </cell>
        </row>
        <row r="16">
          <cell r="A16" t="str">
            <v>KH20</v>
          </cell>
          <cell r="B16" t="str">
            <v>HOA HUEÄ</v>
          </cell>
          <cell r="F16" t="str">
            <v>N1</v>
          </cell>
          <cell r="G16" t="str">
            <v>ÑTDÑ NOKIA 7250I</v>
          </cell>
        </row>
        <row r="17">
          <cell r="A17" t="str">
            <v>KH21</v>
          </cell>
          <cell r="B17" t="str">
            <v>THIEÂN PHAÙT</v>
          </cell>
          <cell r="F17" t="str">
            <v>N2</v>
          </cell>
          <cell r="G17" t="str">
            <v>ÑTDÑ NOKIA 2100</v>
          </cell>
        </row>
        <row r="18">
          <cell r="A18" t="str">
            <v>KH22</v>
          </cell>
          <cell r="B18" t="str">
            <v>55 TRÖÔNG ÑÒNH</v>
          </cell>
          <cell r="F18" t="str">
            <v>N3</v>
          </cell>
          <cell r="G18" t="str">
            <v>ÑTDÑ NOKIA 3100</v>
          </cell>
        </row>
        <row r="19">
          <cell r="A19" t="str">
            <v>KH23</v>
          </cell>
          <cell r="B19" t="str">
            <v>TAÂM THAØNH TÍN</v>
          </cell>
          <cell r="F19" t="str">
            <v>N4</v>
          </cell>
          <cell r="G19" t="str">
            <v>ÑTDÑ NOKIA 3530</v>
          </cell>
        </row>
        <row r="20">
          <cell r="A20" t="str">
            <v>KH24</v>
          </cell>
          <cell r="B20" t="str">
            <v>HAÛI VOÏNG</v>
          </cell>
          <cell r="F20" t="str">
            <v>N5</v>
          </cell>
          <cell r="G20" t="str">
            <v>ÑTDÑ NOKIA 6100</v>
          </cell>
        </row>
        <row r="21">
          <cell r="A21" t="str">
            <v>KH25</v>
          </cell>
          <cell r="B21" t="str">
            <v>CAO GIA PHUÙ</v>
          </cell>
          <cell r="F21" t="str">
            <v>N6</v>
          </cell>
          <cell r="G21" t="str">
            <v>ÑTDÑ NOKIA 6108</v>
          </cell>
        </row>
        <row r="22">
          <cell r="A22" t="str">
            <v>KH26</v>
          </cell>
          <cell r="B22" t="str">
            <v>NGOÏC SÖÔNG</v>
          </cell>
          <cell r="F22" t="str">
            <v>N7</v>
          </cell>
          <cell r="G22" t="str">
            <v>ÑTDÑ NOKIA 7250</v>
          </cell>
        </row>
        <row r="23">
          <cell r="A23" t="str">
            <v>KH27</v>
          </cell>
          <cell r="B23" t="str">
            <v>FLASH TOOL</v>
          </cell>
          <cell r="F23" t="str">
            <v>N8</v>
          </cell>
          <cell r="G23" t="str">
            <v>ÑTDÑ NOKIA 8250</v>
          </cell>
        </row>
        <row r="24">
          <cell r="A24" t="str">
            <v>KH28</v>
          </cell>
          <cell r="B24" t="str">
            <v>ÑAÏI NAM</v>
          </cell>
        </row>
        <row r="25">
          <cell r="A25" t="str">
            <v>KH29</v>
          </cell>
          <cell r="B25" t="str">
            <v>NHAÄT MAI</v>
          </cell>
        </row>
        <row r="26">
          <cell r="A26" t="str">
            <v>KH3</v>
          </cell>
          <cell r="B26" t="str">
            <v>119 BAÏCH ÑAÈNG</v>
          </cell>
        </row>
        <row r="27">
          <cell r="A27" t="str">
            <v>KH30</v>
          </cell>
          <cell r="B27" t="str">
            <v>HOAØNG MAI</v>
          </cell>
        </row>
        <row r="28">
          <cell r="A28" t="str">
            <v>KH31</v>
          </cell>
          <cell r="B28" t="str">
            <v>UNITECH</v>
          </cell>
        </row>
        <row r="29">
          <cell r="A29" t="str">
            <v>KH32</v>
          </cell>
          <cell r="B29" t="str">
            <v>382 NKKN</v>
          </cell>
        </row>
        <row r="30">
          <cell r="A30" t="str">
            <v>KH33</v>
          </cell>
          <cell r="B30" t="str">
            <v>TOAØN THAÉNG</v>
          </cell>
        </row>
        <row r="31">
          <cell r="A31" t="str">
            <v>KH34</v>
          </cell>
          <cell r="B31" t="str">
            <v>THAÙI VAÂN</v>
          </cell>
          <cell r="F31" t="str">
            <v>S1</v>
          </cell>
          <cell r="G31" t="str">
            <v>ÑTDÑ SAMSUNG A800</v>
          </cell>
        </row>
        <row r="32">
          <cell r="A32" t="str">
            <v>KH35</v>
          </cell>
          <cell r="B32" t="str">
            <v>THANH QUANG</v>
          </cell>
          <cell r="F32" t="str">
            <v>S2</v>
          </cell>
          <cell r="G32" t="str">
            <v>ÑTDÑ SAMSUNG C100</v>
          </cell>
        </row>
        <row r="33">
          <cell r="A33" t="str">
            <v>KH36</v>
          </cell>
          <cell r="B33" t="str">
            <v>CH HAÏNH</v>
          </cell>
          <cell r="F33" t="str">
            <v>S3</v>
          </cell>
          <cell r="G33" t="str">
            <v>ÑTDÑ SAMSUNG E700</v>
          </cell>
        </row>
        <row r="34">
          <cell r="A34" t="str">
            <v>KH37</v>
          </cell>
          <cell r="B34" t="str">
            <v>PHUÙC TÍN</v>
          </cell>
          <cell r="F34" t="str">
            <v>S4</v>
          </cell>
          <cell r="G34" t="str">
            <v>ÑTDÑ SAMSUNG T400XT</v>
          </cell>
        </row>
        <row r="35">
          <cell r="A35" t="str">
            <v>KH38</v>
          </cell>
          <cell r="B35" t="str">
            <v>AÙ ÑOÂNG</v>
          </cell>
          <cell r="F35" t="str">
            <v>S5</v>
          </cell>
          <cell r="G35" t="str">
            <v>ÑTDÑ SAMSUNG X100</v>
          </cell>
        </row>
        <row r="36">
          <cell r="A36" t="str">
            <v>KH39</v>
          </cell>
          <cell r="B36" t="str">
            <v>TRÖÔØNG THÒNH</v>
          </cell>
          <cell r="F36" t="str">
            <v>S6</v>
          </cell>
          <cell r="G36" t="str">
            <v>ÑTDÑ SAMSUNG S200</v>
          </cell>
        </row>
        <row r="37">
          <cell r="A37" t="str">
            <v>KH4</v>
          </cell>
          <cell r="B37" t="str">
            <v>108 TRAÀN Q KHAÛI</v>
          </cell>
          <cell r="F37" t="str">
            <v>S7</v>
          </cell>
          <cell r="G37" t="str">
            <v>ÑTDÑ SAMSUNG S500</v>
          </cell>
        </row>
        <row r="38">
          <cell r="A38" t="str">
            <v>KH40</v>
          </cell>
          <cell r="B38" t="str">
            <v>HIEÄP PHAÙT</v>
          </cell>
          <cell r="F38" t="str">
            <v>S8</v>
          </cell>
          <cell r="G38" t="str">
            <v>ÑTDÑ SAMSUNG T400</v>
          </cell>
        </row>
        <row r="39">
          <cell r="A39" t="str">
            <v>KH41</v>
          </cell>
          <cell r="B39" t="str">
            <v>VIEÃN PHÖÔNG</v>
          </cell>
          <cell r="F39" t="str">
            <v>S9</v>
          </cell>
          <cell r="G39" t="str">
            <v>ÑTDÑ SAMSUNG E170</v>
          </cell>
        </row>
        <row r="40">
          <cell r="A40" t="str">
            <v>KH42</v>
          </cell>
          <cell r="B40" t="str">
            <v>THANH PHÖÔNG</v>
          </cell>
          <cell r="F40" t="str">
            <v>S10</v>
          </cell>
          <cell r="G40" t="str">
            <v>ÑTDÑ SAMSUNG E250</v>
          </cell>
        </row>
        <row r="41">
          <cell r="A41" t="str">
            <v>KH43</v>
          </cell>
          <cell r="B41" t="str">
            <v>TIEÁN ÑAÏT</v>
          </cell>
        </row>
        <row r="42">
          <cell r="A42" t="str">
            <v>KH44</v>
          </cell>
          <cell r="B42" t="str">
            <v>VAÊN CHÍN</v>
          </cell>
        </row>
        <row r="43">
          <cell r="A43" t="str">
            <v>KH45</v>
          </cell>
          <cell r="B43" t="str">
            <v>TAÂN ÑAÏI THAØNH</v>
          </cell>
        </row>
        <row r="44">
          <cell r="A44" t="str">
            <v>KH46</v>
          </cell>
          <cell r="B44" t="str">
            <v>CH HAÈNG</v>
          </cell>
        </row>
        <row r="45">
          <cell r="A45" t="str">
            <v>KH47</v>
          </cell>
          <cell r="B45" t="str">
            <v>VIEÄT HÖNG</v>
          </cell>
        </row>
        <row r="46">
          <cell r="A46" t="str">
            <v>KH48</v>
          </cell>
          <cell r="B46" t="str">
            <v>205 TRAÀN H ÑAÏO</v>
          </cell>
          <cell r="F46" t="str">
            <v>M1</v>
          </cell>
          <cell r="G46" t="str">
            <v>ÑTDÑ MOTOROLA C350</v>
          </cell>
        </row>
        <row r="47">
          <cell r="A47" t="str">
            <v>KH49</v>
          </cell>
          <cell r="B47" t="str">
            <v>LEÂ THAØNH</v>
          </cell>
          <cell r="F47" t="str">
            <v>M2</v>
          </cell>
          <cell r="G47" t="str">
            <v>ÑTDÑ PANASONIC GD35</v>
          </cell>
        </row>
        <row r="48">
          <cell r="A48" t="str">
            <v>KH5</v>
          </cell>
          <cell r="B48" t="str">
            <v>BHA BAÏCH ÑAÈNG</v>
          </cell>
          <cell r="F48" t="str">
            <v>M3</v>
          </cell>
          <cell r="G48" t="str">
            <v>ÑTDÑ MOTOROLA T190</v>
          </cell>
        </row>
        <row r="49">
          <cell r="A49" t="str">
            <v>KH50</v>
          </cell>
          <cell r="B49" t="str">
            <v>V P T</v>
          </cell>
          <cell r="F49" t="str">
            <v>M4</v>
          </cell>
          <cell r="G49" t="str">
            <v>ÑTDÑ VG270</v>
          </cell>
        </row>
        <row r="50">
          <cell r="A50" t="str">
            <v>KH51</v>
          </cell>
          <cell r="B50" t="str">
            <v>THUÙY CHI</v>
          </cell>
        </row>
        <row r="51">
          <cell r="A51" t="str">
            <v>KH52</v>
          </cell>
          <cell r="B51" t="str">
            <v>CH 496</v>
          </cell>
        </row>
        <row r="52">
          <cell r="A52" t="str">
            <v>KH53</v>
          </cell>
          <cell r="B52" t="str">
            <v>BH A</v>
          </cell>
        </row>
        <row r="53">
          <cell r="A53" t="str">
            <v>KH54</v>
          </cell>
          <cell r="B53" t="str">
            <v>VIEÃN TUÙ</v>
          </cell>
          <cell r="F53" t="str">
            <v>C1</v>
          </cell>
          <cell r="G53" t="str">
            <v>SFONE</v>
          </cell>
        </row>
        <row r="54">
          <cell r="A54" t="str">
            <v>KH55</v>
          </cell>
          <cell r="B54" t="str">
            <v>TOÅNG FIMEXCO</v>
          </cell>
          <cell r="F54" t="str">
            <v>C2</v>
          </cell>
          <cell r="G54" t="str">
            <v>SCARD</v>
          </cell>
        </row>
        <row r="55">
          <cell r="A55" t="str">
            <v>KH56</v>
          </cell>
          <cell r="B55" t="str">
            <v>VTEL</v>
          </cell>
          <cell r="F55" t="str">
            <v>C3</v>
          </cell>
          <cell r="G55" t="str">
            <v>S100</v>
          </cell>
        </row>
        <row r="56">
          <cell r="A56" t="str">
            <v>KH57</v>
          </cell>
          <cell r="B56" t="str">
            <v>HUY TRAÀN</v>
          </cell>
          <cell r="F56" t="str">
            <v>C4</v>
          </cell>
          <cell r="G56" t="str">
            <v>S200</v>
          </cell>
        </row>
        <row r="57">
          <cell r="A57" t="str">
            <v>KH58</v>
          </cell>
          <cell r="B57" t="str">
            <v>THIEÂN THOÀNG</v>
          </cell>
          <cell r="F57" t="str">
            <v>C5</v>
          </cell>
          <cell r="G57" t="str">
            <v>S300</v>
          </cell>
        </row>
        <row r="58">
          <cell r="A58" t="str">
            <v>KH59</v>
          </cell>
          <cell r="B58" t="str">
            <v>MEÂKOÂNG</v>
          </cell>
          <cell r="F58" t="str">
            <v>C6</v>
          </cell>
          <cell r="G58" t="str">
            <v>S500</v>
          </cell>
        </row>
        <row r="59">
          <cell r="A59" t="str">
            <v>KH6</v>
          </cell>
          <cell r="B59" t="str">
            <v>DUY PHAÙT</v>
          </cell>
          <cell r="F59" t="str">
            <v>C7</v>
          </cell>
          <cell r="G59" t="str">
            <v>M100</v>
          </cell>
        </row>
        <row r="60">
          <cell r="A60" t="str">
            <v>KH60</v>
          </cell>
          <cell r="B60" t="str">
            <v>PHUÙC HAÛI</v>
          </cell>
          <cell r="F60" t="str">
            <v>C8</v>
          </cell>
          <cell r="G60" t="str">
            <v>M200</v>
          </cell>
        </row>
        <row r="61">
          <cell r="A61" t="str">
            <v>KH61</v>
          </cell>
          <cell r="B61" t="str">
            <v>SUNIMEX</v>
          </cell>
          <cell r="F61" t="str">
            <v>C9</v>
          </cell>
          <cell r="G61" t="str">
            <v>M300</v>
          </cell>
        </row>
        <row r="62">
          <cell r="A62" t="str">
            <v>KH7</v>
          </cell>
          <cell r="B62" t="str">
            <v>D V T</v>
          </cell>
          <cell r="F62" t="str">
            <v>C10</v>
          </cell>
          <cell r="G62" t="str">
            <v>M500</v>
          </cell>
        </row>
        <row r="63">
          <cell r="A63" t="str">
            <v>KH8</v>
          </cell>
          <cell r="B63" t="str">
            <v xml:space="preserve">THANH BÌNH </v>
          </cell>
          <cell r="F63" t="str">
            <v>C11</v>
          </cell>
          <cell r="G63" t="str">
            <v>MOBI 4U</v>
          </cell>
        </row>
        <row r="64">
          <cell r="A64" t="str">
            <v>KH9</v>
          </cell>
          <cell r="B64" t="str">
            <v>FIVE START</v>
          </cell>
          <cell r="F64" t="str">
            <v>C12</v>
          </cell>
          <cell r="G64" t="str">
            <v>MOBI CARD</v>
          </cell>
        </row>
        <row r="65">
          <cell r="A65" t="str">
            <v>NV1</v>
          </cell>
          <cell r="B65" t="str">
            <v>TUØNG</v>
          </cell>
          <cell r="F65" t="str">
            <v>C13</v>
          </cell>
          <cell r="G65" t="str">
            <v>BOÄ ROÏN GOÙI MOBICARD</v>
          </cell>
        </row>
        <row r="66">
          <cell r="A66" t="str">
            <v>NV2</v>
          </cell>
          <cell r="B66" t="str">
            <v>THAÙI</v>
          </cell>
          <cell r="F66" t="str">
            <v>C14</v>
          </cell>
          <cell r="G66" t="str">
            <v>V100</v>
          </cell>
        </row>
        <row r="67">
          <cell r="A67" t="str">
            <v>NV3</v>
          </cell>
          <cell r="B67" t="str">
            <v>DUÕNG</v>
          </cell>
          <cell r="F67" t="str">
            <v>C15</v>
          </cell>
          <cell r="G67" t="str">
            <v>V200</v>
          </cell>
        </row>
        <row r="68">
          <cell r="A68" t="str">
            <v>NV4</v>
          </cell>
          <cell r="B68" t="str">
            <v>THOÂNG</v>
          </cell>
          <cell r="F68" t="str">
            <v>C16</v>
          </cell>
          <cell r="G68" t="str">
            <v>V300</v>
          </cell>
        </row>
        <row r="69">
          <cell r="A69" t="str">
            <v>NV5</v>
          </cell>
          <cell r="B69" t="str">
            <v>TOAÛN</v>
          </cell>
          <cell r="F69" t="str">
            <v>C17</v>
          </cell>
          <cell r="G69" t="str">
            <v>V500</v>
          </cell>
        </row>
        <row r="70">
          <cell r="A70" t="str">
            <v>NV6</v>
          </cell>
          <cell r="B70" t="str">
            <v>TÍN</v>
          </cell>
          <cell r="F70" t="str">
            <v>C18</v>
          </cell>
          <cell r="G70" t="str">
            <v>VINAKIT</v>
          </cell>
        </row>
        <row r="71">
          <cell r="A71" t="str">
            <v>NV7</v>
          </cell>
          <cell r="B71" t="str">
            <v>NGHÓA</v>
          </cell>
          <cell r="F71" t="str">
            <v>C19</v>
          </cell>
          <cell r="G71" t="str">
            <v>VINA DAILY</v>
          </cell>
        </row>
        <row r="72">
          <cell r="A72" t="str">
            <v>NV8</v>
          </cell>
          <cell r="B72" t="str">
            <v>KHAÛI</v>
          </cell>
          <cell r="F72" t="str">
            <v>C20</v>
          </cell>
          <cell r="G72" t="str">
            <v>CARD 177 50Ñ</v>
          </cell>
        </row>
        <row r="73">
          <cell r="A73" t="str">
            <v>KL</v>
          </cell>
          <cell r="B73" t="str">
            <v>KHAÙCH LEÕ</v>
          </cell>
          <cell r="F73" t="str">
            <v>C21</v>
          </cell>
          <cell r="G73" t="str">
            <v>CARD 177 100Ñ</v>
          </cell>
        </row>
        <row r="74">
          <cell r="A74" t="str">
            <v>K1</v>
          </cell>
          <cell r="B74" t="str">
            <v>S TELECOM</v>
          </cell>
          <cell r="F74" t="str">
            <v>C22</v>
          </cell>
          <cell r="G74" t="str">
            <v>CARD 177 200Ñ</v>
          </cell>
        </row>
        <row r="75">
          <cell r="A75" t="str">
            <v>K2</v>
          </cell>
          <cell r="B75" t="str">
            <v>SAVICO</v>
          </cell>
          <cell r="F75" t="str">
            <v>C23</v>
          </cell>
          <cell r="G75" t="str">
            <v>CARD 177 300Ñ</v>
          </cell>
        </row>
        <row r="76">
          <cell r="A76" t="str">
            <v>K3</v>
          </cell>
          <cell r="B76" t="str">
            <v>TAÂN NGUYEÂN NGUYEÂN</v>
          </cell>
          <cell r="F76" t="str">
            <v>C24</v>
          </cell>
          <cell r="G76" t="str">
            <v>EASY.COM</v>
          </cell>
        </row>
        <row r="77">
          <cell r="A77" t="str">
            <v>K4</v>
          </cell>
          <cell r="B77" t="str">
            <v>FPT</v>
          </cell>
          <cell r="F77" t="str">
            <v>C25</v>
          </cell>
          <cell r="G77" t="str">
            <v>PRE-POST</v>
          </cell>
        </row>
        <row r="78">
          <cell r="A78" t="str">
            <v>K5</v>
          </cell>
          <cell r="B78" t="str">
            <v>NGUYEÂN TRAÀN</v>
          </cell>
          <cell r="F78" t="str">
            <v>A1</v>
          </cell>
          <cell r="G78" t="str">
            <v>ANTEN SAÉT</v>
          </cell>
        </row>
        <row r="79">
          <cell r="A79" t="str">
            <v>K6</v>
          </cell>
          <cell r="B79" t="str">
            <v>VIEÃN THOÂNG NAM</v>
          </cell>
          <cell r="F79" t="str">
            <v>A2</v>
          </cell>
          <cell r="G79" t="str">
            <v>ANTEN ÑEØN</v>
          </cell>
        </row>
        <row r="80">
          <cell r="A80" t="str">
            <v>K7</v>
          </cell>
          <cell r="B80" t="str">
            <v>SPT</v>
          </cell>
          <cell r="F80" t="str">
            <v>A3</v>
          </cell>
          <cell r="G80" t="str">
            <v>BAO DA TRONG</v>
          </cell>
        </row>
        <row r="81">
          <cell r="A81" t="str">
            <v>K8</v>
          </cell>
          <cell r="B81" t="str">
            <v>TIEÁN VINH</v>
          </cell>
          <cell r="F81" t="str">
            <v>A4</v>
          </cell>
          <cell r="G81" t="str">
            <v>BAO DA ZIN</v>
          </cell>
        </row>
        <row r="82">
          <cell r="A82" t="str">
            <v>K9</v>
          </cell>
          <cell r="B82" t="str">
            <v>SAM THOÂNG</v>
          </cell>
          <cell r="F82" t="str">
            <v>A5</v>
          </cell>
          <cell r="G82" t="str">
            <v>BAØN PHÍM 6510</v>
          </cell>
        </row>
        <row r="83">
          <cell r="A83" t="str">
            <v>K10</v>
          </cell>
          <cell r="B83" t="str">
            <v>ANH MINH</v>
          </cell>
          <cell r="F83" t="str">
            <v>A6</v>
          </cell>
          <cell r="G83" t="str">
            <v>BAØN PHÍM 8210</v>
          </cell>
        </row>
        <row r="84">
          <cell r="A84" t="str">
            <v>K11</v>
          </cell>
          <cell r="B84" t="str">
            <v>THIEÂN THOÂNG</v>
          </cell>
          <cell r="F84" t="str">
            <v>A7</v>
          </cell>
          <cell r="G84" t="str">
            <v>BAØN PHÍM 8310</v>
          </cell>
        </row>
        <row r="85">
          <cell r="A85" t="str">
            <v>K12</v>
          </cell>
          <cell r="B85" t="str">
            <v>ÑAÊNG KHOA</v>
          </cell>
          <cell r="F85" t="str">
            <v>A8</v>
          </cell>
          <cell r="G85" t="str">
            <v>BAØN PHÍM 8310 ZIN</v>
          </cell>
        </row>
        <row r="86">
          <cell r="A86" t="str">
            <v>K13</v>
          </cell>
          <cell r="B86" t="str">
            <v>SAVITEL</v>
          </cell>
          <cell r="F86" t="str">
            <v>A9</v>
          </cell>
          <cell r="G86" t="str">
            <v>DAÂY ÑEO DAØI</v>
          </cell>
        </row>
        <row r="87">
          <cell r="A87" t="str">
            <v>K14</v>
          </cell>
          <cell r="B87" t="str">
            <v>VK</v>
          </cell>
          <cell r="F87" t="str">
            <v>A10</v>
          </cell>
          <cell r="G87" t="str">
            <v>DAÂY DEO KIEÅU</v>
          </cell>
        </row>
        <row r="88">
          <cell r="A88" t="str">
            <v>K15</v>
          </cell>
          <cell r="B88" t="str">
            <v>MIEÀN ÑOÂNG</v>
          </cell>
          <cell r="F88" t="str">
            <v>A11</v>
          </cell>
          <cell r="G88" t="str">
            <v>DAÂY DEO NGAÉN</v>
          </cell>
        </row>
        <row r="89">
          <cell r="A89" t="str">
            <v>K16</v>
          </cell>
          <cell r="B89" t="str">
            <v>167 NG THAÙI HOÏC</v>
          </cell>
          <cell r="F89" t="str">
            <v>A12</v>
          </cell>
          <cell r="G89" t="str">
            <v>DAÙN ÑEØN</v>
          </cell>
        </row>
        <row r="90">
          <cell r="A90" t="str">
            <v>K17</v>
          </cell>
          <cell r="B90" t="str">
            <v>74 OÂNG BÍCH KHIEÂM</v>
          </cell>
          <cell r="F90" t="str">
            <v>A13</v>
          </cell>
          <cell r="G90" t="str">
            <v>GHEÁ NHUNG</v>
          </cell>
        </row>
        <row r="91">
          <cell r="A91" t="str">
            <v>K18</v>
          </cell>
          <cell r="B91" t="str">
            <v>THANH TAÂM</v>
          </cell>
          <cell r="F91" t="str">
            <v>A14</v>
          </cell>
          <cell r="G91" t="str">
            <v>GHEÁ SAÉT</v>
          </cell>
        </row>
        <row r="92">
          <cell r="A92" t="str">
            <v>K19</v>
          </cell>
          <cell r="B92" t="str">
            <v>NHAÁT PHÖÔNG</v>
          </cell>
          <cell r="F92" t="str">
            <v>A15</v>
          </cell>
          <cell r="G92" t="str">
            <v>TAI NGHE 7250</v>
          </cell>
        </row>
        <row r="93">
          <cell r="F93" t="str">
            <v>A16</v>
          </cell>
          <cell r="G93" t="str">
            <v>TAI NGHE 8210</v>
          </cell>
        </row>
        <row r="94">
          <cell r="F94" t="str">
            <v>A17</v>
          </cell>
          <cell r="G94" t="str">
            <v>TAI NGHE 8310</v>
          </cell>
        </row>
        <row r="95">
          <cell r="F95" t="str">
            <v>A18</v>
          </cell>
          <cell r="G95" t="str">
            <v>NAÉP LÖNG 8210</v>
          </cell>
        </row>
        <row r="96">
          <cell r="F96" t="str">
            <v>A19</v>
          </cell>
          <cell r="G96" t="str">
            <v>PIN 8210 LOÂ</v>
          </cell>
        </row>
        <row r="97">
          <cell r="F97" t="str">
            <v>A20</v>
          </cell>
          <cell r="G97" t="str">
            <v>PIN 8210 ZIN</v>
          </cell>
        </row>
        <row r="98">
          <cell r="F98" t="str">
            <v>A21</v>
          </cell>
          <cell r="G98" t="str">
            <v>PIN KORACELL</v>
          </cell>
        </row>
        <row r="99">
          <cell r="F99" t="str">
            <v>A22</v>
          </cell>
          <cell r="G99" t="str">
            <v>SAÏC 7210</v>
          </cell>
        </row>
        <row r="100">
          <cell r="F100" t="str">
            <v>A23</v>
          </cell>
          <cell r="G100" t="str">
            <v>SAÏC LOÂ</v>
          </cell>
        </row>
        <row r="101">
          <cell r="F101" t="str">
            <v>A24</v>
          </cell>
          <cell r="G101" t="str">
            <v>SAÏC NOKIA</v>
          </cell>
        </row>
        <row r="102">
          <cell r="F102" t="str">
            <v>A25</v>
          </cell>
          <cell r="G102" t="str">
            <v>SAÏC SAMSUNG ZIN</v>
          </cell>
        </row>
        <row r="103">
          <cell r="F103" t="str">
            <v>A26</v>
          </cell>
          <cell r="G103" t="str">
            <v>SAÏC ÑEÁ 6100</v>
          </cell>
        </row>
        <row r="104">
          <cell r="F104" t="str">
            <v>A27</v>
          </cell>
          <cell r="G104" t="str">
            <v>SAÏC ÑEÁ 8210</v>
          </cell>
        </row>
        <row r="105">
          <cell r="F105" t="str">
            <v>A28</v>
          </cell>
          <cell r="G105" t="str">
            <v>SAÏC ÑEÁ SAMSUNG</v>
          </cell>
        </row>
        <row r="106">
          <cell r="F106" t="str">
            <v>A29</v>
          </cell>
          <cell r="G106" t="str">
            <v>VOÕ 6100</v>
          </cell>
        </row>
        <row r="107">
          <cell r="F107" t="str">
            <v>A30</v>
          </cell>
          <cell r="G107" t="str">
            <v>VOÕ 6510 LOÂ</v>
          </cell>
        </row>
        <row r="108">
          <cell r="F108" t="str">
            <v>A31</v>
          </cell>
          <cell r="G108" t="str">
            <v>VOÕ 6510 ZIN THEO MAÙY</v>
          </cell>
        </row>
        <row r="109">
          <cell r="F109" t="str">
            <v>A32</v>
          </cell>
          <cell r="G109" t="str">
            <v>VOÕ 6610</v>
          </cell>
        </row>
        <row r="110">
          <cell r="F110" t="str">
            <v>A33</v>
          </cell>
          <cell r="G110" t="str">
            <v>VOÕ 7210 LOÂ</v>
          </cell>
        </row>
        <row r="111">
          <cell r="F111" t="str">
            <v>A34</v>
          </cell>
          <cell r="G111" t="str">
            <v>VOÕ 7210 ZIN THEO MAÙY</v>
          </cell>
        </row>
        <row r="112">
          <cell r="F112" t="str">
            <v>A35</v>
          </cell>
          <cell r="G112" t="str">
            <v>VOÕ 7250 LOÂ</v>
          </cell>
        </row>
        <row r="113">
          <cell r="F113" t="str">
            <v>A36</v>
          </cell>
          <cell r="G113" t="str">
            <v>VOÕ 8210 ZIN LK</v>
          </cell>
        </row>
        <row r="114">
          <cell r="F114" t="str">
            <v>A37</v>
          </cell>
          <cell r="G114" t="str">
            <v>VOÕ 8210 LOÂ</v>
          </cell>
        </row>
        <row r="115">
          <cell r="F115" t="str">
            <v>A38</v>
          </cell>
          <cell r="G115" t="str">
            <v>VOÕ 8250 ZIN LK</v>
          </cell>
        </row>
        <row r="116">
          <cell r="F116" t="str">
            <v>A39</v>
          </cell>
          <cell r="G116" t="str">
            <v>VOÕ 8250 LOÂ</v>
          </cell>
        </row>
        <row r="117">
          <cell r="F117" t="str">
            <v>A40</v>
          </cell>
          <cell r="G117" t="str">
            <v>VOÕ 8250 ZIN THEO MAÙY</v>
          </cell>
        </row>
        <row r="118">
          <cell r="F118" t="str">
            <v>A41</v>
          </cell>
          <cell r="G118" t="str">
            <v>VOÕ 8310 ZIN LK</v>
          </cell>
        </row>
        <row r="119">
          <cell r="F119" t="str">
            <v>A42</v>
          </cell>
          <cell r="G119" t="str">
            <v>VOÕ 8310 LOÂ</v>
          </cell>
        </row>
        <row r="120">
          <cell r="F120" t="str">
            <v>A43</v>
          </cell>
          <cell r="G120" t="str">
            <v>VOÕ 8310 ZIN THEO MAÙY</v>
          </cell>
        </row>
      </sheetData>
      <sheetData sheetId="7" refreshError="1"/>
      <sheetData sheetId="8" refreshError="1"/>
      <sheetData sheetId="9" refreshError="1"/>
      <sheetData sheetId="10" refreshError="1"/>
      <sheetData sheetId="1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Tay Ninh"/>
      <sheetName val="Don gia DakLaK"/>
      <sheetName val="Dinh muc tu van"/>
      <sheetName val="Don gia TBA vung I"/>
      <sheetName val="tmdt TBA 110 kV CuJut"/>
      <sheetName val="TMDT TBA 11O KV GO DAU"/>
      <sheetName val="TH phan lap dat dien"/>
      <sheetName val="BTH VL-NC-M lap dat"/>
      <sheetName val="TH phan xay dung"/>
      <sheetName val="Phan xay dung"/>
      <sheetName val="TH DUONG "/>
      <sheetName val="DUONG"/>
      <sheetName val="TL duong giao thong"/>
      <sheetName val="TH san nen"/>
      <sheetName val="san nen"/>
      <sheetName val="TL san nen"/>
      <sheetName val="TH hang rao"/>
      <sheetName val="hang rao "/>
      <sheetName val="TL hang rao"/>
      <sheetName val="TH muong cap"/>
      <sheetName val="Muong cap"/>
      <sheetName val="Tien luong muong cap"/>
      <sheetName val="TH nha dieu khien"/>
      <sheetName val="Nha dieu khien"/>
      <sheetName val="TL nha dieu khien"/>
      <sheetName val="TH nha dieu hanh SX"/>
      <sheetName val="Nha dieu hanh SX"/>
      <sheetName val="TL Nha dieu hanh SX"/>
      <sheetName val="TH ngoai troi"/>
      <sheetName val="Ngoai troi"/>
      <sheetName val="TL ngoai troi"/>
      <sheetName val="TH PCCC"/>
      <sheetName val="PCCC"/>
      <sheetName val="TL PCCC"/>
      <sheetName val="LKVL-CK-HT-GD1"/>
      <sheetName val="TONGKE-HT"/>
      <sheetName val="V.c noi bo"/>
      <sheetName val="DG"/>
      <sheetName val="CAN DOI - KET QUA"/>
      <sheetName val="BGD"/>
      <sheetName val="KCS"/>
      <sheetName val="KD"/>
      <sheetName val="KH"/>
      <sheetName val="KT"/>
      <sheetName val="KTNL"/>
      <sheetName val="PX-SX"/>
      <sheetName val="TC"/>
      <sheetName val="Lcau - Lxuc"/>
      <sheetName val="CDPS"/>
      <sheetName val="Nha dieu kh_x0000_Tn"/>
      <sheetName val="tong du toan"/>
      <sheetName val="Nɧoai舠tro艩"/>
      <sheetName val="PCCɃ"/>
      <sheetName val="T职 PC聃C"/>
      <sheetName val="Don_gia_DakLaK"/>
      <sheetName val="Don_gia_Tay_Ninh"/>
      <sheetName val="Dinh_muc_tu_van"/>
      <sheetName val="Don_gia_TBA_vung_I"/>
      <sheetName val="tmdt_TBA_110_kV_CuJut"/>
      <sheetName val="TMDT_TBA_11O_KV_GO_DAU"/>
      <sheetName val="TH_phan_lap_dat_dien"/>
      <sheetName val="BTH_VL-NC-M_lap_dat"/>
      <sheetName val="TH_phan_xay_dung"/>
      <sheetName val="Phan_xay_dung"/>
      <sheetName val="TH_DUONG_"/>
      <sheetName val="TL_duong_giao_thong"/>
      <sheetName val="TH_san_nen"/>
      <sheetName val="san_nen"/>
      <sheetName val="TL_san_nen"/>
      <sheetName val="TH_hang_rao"/>
      <sheetName val="hang_rao_"/>
      <sheetName val="TL_hang_rao"/>
      <sheetName val="TH_muong_cap"/>
      <sheetName val="Muong_cap"/>
      <sheetName val="Tien_luong_muong_cap"/>
      <sheetName val="TH_nha_dieu_khien"/>
      <sheetName val="Nha_dieu_khien"/>
      <sheetName val="TL_nha_dieu_khien"/>
      <sheetName val="TH_nha_dieu_hanh_SX"/>
      <sheetName val="Nha_dieu_hanh_SX"/>
      <sheetName val="TL_Nha_dieu_hanh_SX"/>
      <sheetName val="TH_ngoai_troi"/>
      <sheetName val="Ngoai_troi"/>
      <sheetName val="TL_ngoai_troi"/>
      <sheetName val="TH_PCCC"/>
      <sheetName val="TL_PCCC"/>
      <sheetName val="V_c_noi_bo"/>
      <sheetName val="Lcau_-_Lxuc"/>
      <sheetName val="TL `uong gi`o thong"/>
      <sheetName val="hanf rao "/>
      <sheetName val="Tien luong muojg cap"/>
      <sheetName val="TL nha dieq khien"/>
      <sheetName val="Nha dieu kh_x005f_x0000_Tn"/>
      <sheetName val="CTGS"/>
      <sheetName val="CANDOI"/>
      <sheetName val="MATK"/>
      <sheetName val="DanhMuc"/>
      <sheetName val="BR"/>
      <sheetName val="nkc"/>
      <sheetName val="Nha dieu kh"/>
      <sheetName val="Nha dieu kh?Tn"/>
      <sheetName val="Nha dieu kh_Tn"/>
      <sheetName val="B341_NV"/>
      <sheetName val="P3"/>
      <sheetName val="Don_gia_DakLaK1"/>
      <sheetName val="Don_gia_Tay_Ninh1"/>
      <sheetName val="Dinh_muc_tu_van1"/>
      <sheetName val="Don_gia_TBA_vung_I1"/>
      <sheetName val="tmdt_TBA_110_kV_CuJut1"/>
      <sheetName val="TMDT_TBA_11O_KV_GO_DAU1"/>
      <sheetName val="TH_phan_lap_dat_dien1"/>
      <sheetName val="BTH_VL-NC-M_lap_dat1"/>
      <sheetName val="TH_phan_xay_dung1"/>
      <sheetName val="Phan_xay_dung1"/>
      <sheetName val="TH_DUONG_1"/>
      <sheetName val="TL_duong_giao_thong1"/>
      <sheetName val="TH_san_nen1"/>
      <sheetName val="san_nen1"/>
      <sheetName val="TL_san_nen1"/>
      <sheetName val="TH_hang_rao1"/>
      <sheetName val="hang_rao_1"/>
      <sheetName val="TL_hang_rao1"/>
      <sheetName val="TH_muong_cap1"/>
      <sheetName val="Muong_cap1"/>
      <sheetName val="Tien_luong_muong_cap1"/>
      <sheetName val="TH_nha_dieu_khien1"/>
      <sheetName val="Nha_dieu_khien1"/>
      <sheetName val="TL_nha_dieu_khien1"/>
      <sheetName val="TH_nha_dieu_hanh_SX1"/>
      <sheetName val="Nha_dieu_hanh_SX1"/>
      <sheetName val="TL_Nha_dieu_hanh_SX1"/>
      <sheetName val="TH_ngoai_troi1"/>
      <sheetName val="Ngoai_troi1"/>
      <sheetName val="TL_ngoai_troi1"/>
      <sheetName val="TH_PCCC1"/>
      <sheetName val="TL_PCCC1"/>
      <sheetName val="dnc4"/>
      <sheetName val="Headlines"/>
      <sheetName val="DON GIA"/>
      <sheetName val="TBA va DZ dau noi 110 kV Go Dau"/>
      <sheetName val="SDDK"/>
      <sheetName val="H6-Equity"/>
      <sheetName val="XL4Poppy"/>
      <sheetName val="XL4Poppy (2)"/>
      <sheetName val="TB1"/>
      <sheetName val="TB10"/>
      <sheetName val="TB11"/>
      <sheetName val="TB12"/>
      <sheetName val="TB14"/>
      <sheetName val="TB15"/>
      <sheetName val="TB16"/>
      <sheetName val="TB18"/>
      <sheetName val="TB19"/>
      <sheetName val="TB2"/>
      <sheetName val="TB20"/>
      <sheetName val="TB21"/>
      <sheetName val="TB23"/>
      <sheetName val="TB25"/>
      <sheetName val="TB26"/>
      <sheetName val="TB27"/>
      <sheetName val="TB28"/>
      <sheetName val="TB3"/>
      <sheetName val="TB4"/>
      <sheetName val="TB5"/>
      <sheetName val="TB6"/>
      <sheetName val="TB7"/>
      <sheetName val="TB8"/>
      <sheetName val="TB9"/>
      <sheetName val="CHUNGTU"/>
      <sheetName val="Tyen luong muong cap"/>
      <sheetName val="Nha dieu ha~h SX"/>
      <sheetName val="Control panel"/>
      <sheetName val="NHATKY"/>
      <sheetName val="Xuly_DTHU"/>
      <sheetName val="BKNXT"/>
      <sheetName val="CTNX"/>
      <sheetName val="DMKH"/>
      <sheetName val="DmChitiet"/>
      <sheetName val="B4 Bang diem cho cac yeu to"/>
      <sheetName val="B5 Tong hop diem"/>
      <sheetName val="MASO"/>
      <sheetName val="CTGS 12"/>
    </sheetNames>
    <sheetDataSet>
      <sheetData sheetId="0" refreshError="1">
        <row r="5">
          <cell r="A5" t="str">
            <v>BA.1201</v>
          </cell>
          <cell r="B5" t="str">
            <v>Ñaøo boùc lôùp thaûo moäc baèng thuû coâng</v>
          </cell>
          <cell r="C5" t="str">
            <v>m3</v>
          </cell>
          <cell r="D5">
            <v>0</v>
          </cell>
          <cell r="E5">
            <v>5445</v>
          </cell>
        </row>
        <row r="6">
          <cell r="A6" t="str">
            <v>BA.1313</v>
          </cell>
          <cell r="B6" t="str">
            <v>Ñaøo ñaát moùng baêng roäng £ 3m, saâu £ 2 m ñaát C3</v>
          </cell>
          <cell r="C6" t="str">
            <v>m3</v>
          </cell>
          <cell r="D6">
            <v>0</v>
          </cell>
          <cell r="E6">
            <v>15003</v>
          </cell>
        </row>
        <row r="7">
          <cell r="A7" t="str">
            <v>BA.1314</v>
          </cell>
          <cell r="B7" t="str">
            <v>Ñaøo ñaát moùng baêng roäng £ 3m, saâu £ 2 m ñaát C4</v>
          </cell>
          <cell r="C7" t="str">
            <v>m3</v>
          </cell>
          <cell r="D7">
            <v>0</v>
          </cell>
          <cell r="E7">
            <v>23351</v>
          </cell>
        </row>
        <row r="8">
          <cell r="A8" t="str">
            <v>BA.1323</v>
          </cell>
          <cell r="B8" t="str">
            <v>Ñaøo ñaát moùng baêng roäng £ 3m, saâu £ 2 m ñaát C3</v>
          </cell>
          <cell r="C8" t="str">
            <v>m3</v>
          </cell>
          <cell r="D8">
            <v>0</v>
          </cell>
          <cell r="E8">
            <v>15850</v>
          </cell>
        </row>
        <row r="9">
          <cell r="A9" t="str">
            <v>BA.1324</v>
          </cell>
          <cell r="B9" t="str">
            <v>Ñaøo ñaát moùng baêng roäng £ 3m, saâu £ 2 m ñaát C4</v>
          </cell>
          <cell r="C9" t="str">
            <v>m3</v>
          </cell>
          <cell r="D9">
            <v>0</v>
          </cell>
          <cell r="E9">
            <v>24198</v>
          </cell>
        </row>
        <row r="10">
          <cell r="A10" t="str">
            <v>BA.1333</v>
          </cell>
          <cell r="B10" t="str">
            <v>Ñaøo ñaát moùng baêng roäng £ 3m, saâu £ 3 m ñaát C3</v>
          </cell>
          <cell r="C10" t="str">
            <v>m3</v>
          </cell>
          <cell r="D10">
            <v>0</v>
          </cell>
          <cell r="E10">
            <v>16697</v>
          </cell>
        </row>
        <row r="11">
          <cell r="A11" t="str">
            <v>BA.1334</v>
          </cell>
          <cell r="B11" t="str">
            <v>Ñaøo ñaát moùng baêng roäng £ 3m, saâu £ 3 m ñaát C4</v>
          </cell>
          <cell r="C11" t="str">
            <v>m3</v>
          </cell>
          <cell r="D11">
            <v>0</v>
          </cell>
          <cell r="E11">
            <v>25408</v>
          </cell>
        </row>
        <row r="12">
          <cell r="A12" t="str">
            <v>BA.1343</v>
          </cell>
          <cell r="B12" t="str">
            <v>Ñaøo ñaát moùng baêng roäng £ 3m, saâu &gt; 3 m ñaát C3</v>
          </cell>
          <cell r="C12" t="str">
            <v>m3</v>
          </cell>
          <cell r="D12">
            <v>0</v>
          </cell>
          <cell r="E12">
            <v>18028</v>
          </cell>
        </row>
        <row r="13">
          <cell r="A13" t="str">
            <v>BA.1344</v>
          </cell>
          <cell r="B13" t="str">
            <v>Ñaøo ñaát moùng baêng roäng £ 3m, saâu &gt; 3 m ñaát C4</v>
          </cell>
          <cell r="C13" t="str">
            <v>m3</v>
          </cell>
          <cell r="D13">
            <v>0</v>
          </cell>
          <cell r="E13">
            <v>26981</v>
          </cell>
        </row>
        <row r="14">
          <cell r="A14" t="str">
            <v>BA.1353</v>
          </cell>
          <cell r="B14" t="str">
            <v>Ñaøo ñaát moùng baêng roäng &gt; 3m, saâu £ 1 m ñaát C3</v>
          </cell>
          <cell r="C14" t="str">
            <v>m3</v>
          </cell>
          <cell r="D14">
            <v>0</v>
          </cell>
          <cell r="E14">
            <v>11736</v>
          </cell>
        </row>
        <row r="15">
          <cell r="A15" t="str">
            <v>BA.1354</v>
          </cell>
          <cell r="B15" t="str">
            <v>Ñaøo ñaát moùng baêng roäng &gt; 3m, saâu £ 1 m ñaát C4</v>
          </cell>
          <cell r="C15" t="str">
            <v>m3</v>
          </cell>
          <cell r="D15">
            <v>0</v>
          </cell>
          <cell r="E15">
            <v>17665</v>
          </cell>
        </row>
        <row r="16">
          <cell r="A16" t="str">
            <v>BA.1363</v>
          </cell>
          <cell r="B16" t="str">
            <v>Ñaøo ñaát moùng baêng roäng &gt; 3m, saâu £ 2 m ñaát C3</v>
          </cell>
          <cell r="C16" t="str">
            <v>m3</v>
          </cell>
          <cell r="D16">
            <v>303531</v>
          </cell>
          <cell r="E16">
            <v>12341</v>
          </cell>
          <cell r="F16">
            <v>1359</v>
          </cell>
        </row>
        <row r="17">
          <cell r="A17" t="str">
            <v>BA.1364</v>
          </cell>
          <cell r="B17" t="str">
            <v>Ñaøo ñaát moùng baêng roäng &gt; 3m, saâu £ 2 m ñaát C4</v>
          </cell>
          <cell r="C17" t="str">
            <v>m3</v>
          </cell>
          <cell r="D17">
            <v>0</v>
          </cell>
          <cell r="E17">
            <v>18390</v>
          </cell>
        </row>
        <row r="18">
          <cell r="A18" t="str">
            <v>BA.1373</v>
          </cell>
          <cell r="B18" t="str">
            <v>Ñaøo ñaát moùng baêng roäng &gt; 3m, saâu £ 3 m ñaát C3</v>
          </cell>
          <cell r="C18" t="str">
            <v>m3</v>
          </cell>
          <cell r="D18">
            <v>0</v>
          </cell>
          <cell r="E18">
            <v>13188</v>
          </cell>
        </row>
        <row r="19">
          <cell r="A19" t="str">
            <v>BA.1374</v>
          </cell>
          <cell r="B19" t="str">
            <v>Ñaøo ñaát moùng baêng roäng &gt; 3m, saâu £ 3 m ñaát C4</v>
          </cell>
          <cell r="C19" t="str">
            <v>m3</v>
          </cell>
          <cell r="D19">
            <v>0</v>
          </cell>
          <cell r="E19">
            <v>19358</v>
          </cell>
        </row>
        <row r="20">
          <cell r="A20" t="str">
            <v>BA.1383</v>
          </cell>
          <cell r="B20" t="str">
            <v>Ñaøo ñaát moùng baêng roäng &gt; 3m, saâu &gt; 3 m ñaát C3</v>
          </cell>
          <cell r="C20" t="str">
            <v>m3</v>
          </cell>
          <cell r="D20">
            <v>0</v>
          </cell>
          <cell r="E20">
            <v>14035</v>
          </cell>
        </row>
        <row r="21">
          <cell r="A21" t="str">
            <v>BA.1384</v>
          </cell>
          <cell r="B21" t="str">
            <v>Ñaøo ñaát moùng baêng roäng &gt; 3m, saâu &gt; 3 m ñaát C4</v>
          </cell>
          <cell r="C21" t="str">
            <v>m3</v>
          </cell>
          <cell r="D21">
            <v>0</v>
          </cell>
          <cell r="E21">
            <v>20568</v>
          </cell>
        </row>
        <row r="22">
          <cell r="A22" t="str">
            <v>BA.1413</v>
          </cell>
          <cell r="B22" t="str">
            <v>Ñaøo ñaát moùng coät roäng £ 1m, saâu £ 1 m ñaát C3</v>
          </cell>
          <cell r="C22" t="str">
            <v>m3</v>
          </cell>
          <cell r="D22">
            <v>0</v>
          </cell>
          <cell r="E22">
            <v>22988</v>
          </cell>
        </row>
        <row r="23">
          <cell r="A23" t="str">
            <v>BA.1423</v>
          </cell>
          <cell r="B23" t="str">
            <v>Ñaøo ñaát moùng coät roäng £ 1m, saâu &gt; 1 m ñaát C3</v>
          </cell>
          <cell r="C23" t="str">
            <v>m3</v>
          </cell>
          <cell r="D23">
            <v>0</v>
          </cell>
          <cell r="E23">
            <v>28312</v>
          </cell>
        </row>
        <row r="24">
          <cell r="A24" t="str">
            <v>BA.1424</v>
          </cell>
          <cell r="B24" t="str">
            <v>Ñaøo ñaát moùng coät roäng £ 1m, saâu &gt; 1 m ñaát C4</v>
          </cell>
          <cell r="C24" t="str">
            <v>m3</v>
          </cell>
          <cell r="D24">
            <v>0</v>
          </cell>
          <cell r="E24">
            <v>43556</v>
          </cell>
        </row>
        <row r="25">
          <cell r="A25" t="str">
            <v>BA.1433</v>
          </cell>
          <cell r="B25" t="str">
            <v>Ñaøo ñaát moùng coät roäng &gt; 1m, saâu £ 1 m ñaát C3</v>
          </cell>
          <cell r="C25" t="str">
            <v>m3</v>
          </cell>
          <cell r="D25">
            <v>0</v>
          </cell>
          <cell r="E25">
            <v>15124</v>
          </cell>
        </row>
        <row r="26">
          <cell r="A26" t="str">
            <v>BA.1434</v>
          </cell>
          <cell r="B26" t="str">
            <v>Ñaøo ñaát moùng coät roäng &gt; 1m, saâu £ 1 m ñaát C4</v>
          </cell>
          <cell r="C26" t="str">
            <v>m3</v>
          </cell>
          <cell r="D26">
            <v>0</v>
          </cell>
          <cell r="E26">
            <v>24198</v>
          </cell>
        </row>
        <row r="27">
          <cell r="A27" t="str">
            <v>BA.1443</v>
          </cell>
          <cell r="B27" t="str">
            <v>Ñaøo ñaát moùng coät roäng &gt; 1m, saâu &gt; 1 m ñaát C3</v>
          </cell>
          <cell r="C27" t="str">
            <v>m3</v>
          </cell>
          <cell r="D27">
            <v>0</v>
          </cell>
          <cell r="E27">
            <v>18269</v>
          </cell>
        </row>
        <row r="28">
          <cell r="A28" t="str">
            <v>BA.1444</v>
          </cell>
          <cell r="B28" t="str">
            <v>Ñaøo ñaát moùng coät roäng &gt; 1m, saâu &gt; 1 m ñaát C4</v>
          </cell>
          <cell r="C28" t="str">
            <v>m3</v>
          </cell>
          <cell r="D28">
            <v>0</v>
          </cell>
          <cell r="E28">
            <v>28312</v>
          </cell>
        </row>
        <row r="29">
          <cell r="A29" t="str">
            <v>BA.1513</v>
          </cell>
          <cell r="B29" t="str">
            <v>Ñaøo keânh möông, raõnh thoaùt nöôùc roäng £ 3m, roäng £ 1 m ñaát loaïi 3</v>
          </cell>
          <cell r="C29" t="str">
            <v>m3</v>
          </cell>
          <cell r="D29">
            <v>0</v>
          </cell>
          <cell r="E29">
            <v>16334</v>
          </cell>
        </row>
        <row r="30">
          <cell r="A30" t="str">
            <v>BA.1514</v>
          </cell>
          <cell r="B30" t="str">
            <v>Ñaøo keânh möông, raõnh thoaùt nöôùc roäng £ 3m, roäng £ 1 m ñaát loaïi 4</v>
          </cell>
          <cell r="C30" t="str">
            <v>m3</v>
          </cell>
          <cell r="D30">
            <v>0</v>
          </cell>
          <cell r="E30">
            <v>24924</v>
          </cell>
        </row>
        <row r="31">
          <cell r="A31" t="str">
            <v>BA.1523</v>
          </cell>
          <cell r="B31" t="str">
            <v>Ñaøo keânh möông, raõnh thoaùt nöôùc roäng £ 3m, roäng £ 2 m ñaát loaïi 3</v>
          </cell>
          <cell r="C31" t="str">
            <v>m3</v>
          </cell>
          <cell r="D31">
            <v>0</v>
          </cell>
          <cell r="E31">
            <v>16576</v>
          </cell>
        </row>
        <row r="32">
          <cell r="A32" t="str">
            <v>BA.1524</v>
          </cell>
          <cell r="B32" t="str">
            <v>Ñaøo keânh möông, raõnh thoaùt nöôùc roäng £ 3m, roäng £ 2 m ñaát loaïi 4</v>
          </cell>
          <cell r="C32" t="str">
            <v>m3</v>
          </cell>
          <cell r="D32">
            <v>0</v>
          </cell>
          <cell r="E32">
            <v>25166</v>
          </cell>
        </row>
        <row r="33">
          <cell r="A33" t="str">
            <v>BA.1533</v>
          </cell>
          <cell r="B33" t="str">
            <v>Ñaøo keânh möông, raõnh thoaùt nöôùc roäng £ 3m, roäng £ 3 m ñaát loaïi 3</v>
          </cell>
          <cell r="C33" t="str">
            <v>m3</v>
          </cell>
          <cell r="D33">
            <v>0</v>
          </cell>
          <cell r="E33">
            <v>17423</v>
          </cell>
        </row>
        <row r="34">
          <cell r="A34" t="str">
            <v>BA.1534</v>
          </cell>
          <cell r="B34" t="str">
            <v>Ñaøo keânh möông, raõnh thoaùt nöôùc roäng £ 3m, roäng £ 3 m ñaát loaïi 4</v>
          </cell>
          <cell r="C34" t="str">
            <v>m3</v>
          </cell>
          <cell r="D34">
            <v>0</v>
          </cell>
          <cell r="E34">
            <v>26255</v>
          </cell>
        </row>
        <row r="35">
          <cell r="A35" t="str">
            <v>BA.1543</v>
          </cell>
          <cell r="B35" t="str">
            <v>Ñaøo keânh möông, raõnh thoaùt nöôùc roäng £ 3m, roäng &gt; 3 m ñaát loaïi 3</v>
          </cell>
          <cell r="C35" t="str">
            <v>m3</v>
          </cell>
          <cell r="D35">
            <v>0</v>
          </cell>
          <cell r="E35">
            <v>22262</v>
          </cell>
        </row>
        <row r="36">
          <cell r="A36" t="str">
            <v>BA.1544</v>
          </cell>
          <cell r="B36" t="str">
            <v>Ñaøo keânh möông, raõnh thoaùt nöôùc roäng £ 3m, roäng &gt; 3 m ñaát loaïi 4</v>
          </cell>
          <cell r="C36" t="str">
            <v>m3</v>
          </cell>
          <cell r="D36">
            <v>0</v>
          </cell>
          <cell r="E36">
            <v>28796</v>
          </cell>
        </row>
        <row r="37">
          <cell r="A37" t="str">
            <v>BA.1553</v>
          </cell>
          <cell r="B37" t="str">
            <v>Ñaøo keânh möông, raõnh thoaùt nöôùc roäng &gt; 3m, roäng £ 1 m ñaát loaïi 3</v>
          </cell>
          <cell r="C37" t="str">
            <v>m3</v>
          </cell>
          <cell r="D37">
            <v>0</v>
          </cell>
          <cell r="E37">
            <v>12704</v>
          </cell>
        </row>
        <row r="38">
          <cell r="A38" t="str">
            <v>BA.1554</v>
          </cell>
          <cell r="B38" t="str">
            <v>Ñaøo keânh möông, raõnh thoaùt nöôùc roäng &gt; 3m, roäng £ 1 m ñaát loaïi 4</v>
          </cell>
          <cell r="C38" t="str">
            <v>m3</v>
          </cell>
          <cell r="D38">
            <v>0</v>
          </cell>
          <cell r="E38">
            <v>18995</v>
          </cell>
        </row>
        <row r="39">
          <cell r="A39" t="str">
            <v>BA.1563</v>
          </cell>
          <cell r="B39" t="str">
            <v>Ñaøo keânh möông, raõnh thoaùt nöôùc roäng &gt; 3m, roäng £ 2 m ñaát loaïi 3</v>
          </cell>
          <cell r="C39" t="str">
            <v>m3</v>
          </cell>
          <cell r="D39">
            <v>0</v>
          </cell>
          <cell r="E39">
            <v>13067</v>
          </cell>
        </row>
        <row r="40">
          <cell r="A40" t="str">
            <v>BA.1564</v>
          </cell>
          <cell r="B40" t="str">
            <v>Ñaøo keânh möông, raõnh thoaùt nöôùc roäng &gt; 3m, roäng £ 2 m ñaát loaïi 4</v>
          </cell>
          <cell r="C40" t="str">
            <v>m3</v>
          </cell>
          <cell r="D40">
            <v>0</v>
          </cell>
          <cell r="E40">
            <v>19327</v>
          </cell>
        </row>
        <row r="41">
          <cell r="A41" t="str">
            <v>BA.1573</v>
          </cell>
          <cell r="B41" t="str">
            <v>Ñaøo keânh möông, raõnh thoaùt nöôùc roäng &gt; 3m, roäng £ 3 m ñaát loaïi 3</v>
          </cell>
          <cell r="C41" t="str">
            <v>m3</v>
          </cell>
          <cell r="D41">
            <v>0</v>
          </cell>
          <cell r="E41">
            <v>13672</v>
          </cell>
        </row>
        <row r="42">
          <cell r="A42" t="str">
            <v>BA.1574</v>
          </cell>
          <cell r="B42" t="str">
            <v>Ñaøo keânh möông, raõnh thoaùt nöôùc roäng &gt; 3m, roäng £ 3 m ñaát loaïi 4</v>
          </cell>
          <cell r="C42" t="str">
            <v>m3</v>
          </cell>
          <cell r="D42">
            <v>0</v>
          </cell>
          <cell r="E42">
            <v>19963</v>
          </cell>
        </row>
        <row r="43">
          <cell r="A43" t="str">
            <v>BA.1583</v>
          </cell>
          <cell r="B43" t="str">
            <v>Ñaøo keânh möông, raõnh thoaùt nöôùc roäng &gt; 3m, roäng &gt; 3 m ñaát loaïi 3</v>
          </cell>
          <cell r="C43" t="str">
            <v>m3</v>
          </cell>
          <cell r="D43">
            <v>0</v>
          </cell>
          <cell r="E43">
            <v>14277</v>
          </cell>
        </row>
        <row r="44">
          <cell r="A44" t="str">
            <v>BA.1584</v>
          </cell>
          <cell r="B44" t="str">
            <v>Ñaøo keânh möông, raõnh thoaùt nöôùc roäng &gt; 3m, roäng &gt; 3 m ñaát loaïi 4</v>
          </cell>
          <cell r="C44" t="str">
            <v>m3</v>
          </cell>
          <cell r="D44">
            <v>0</v>
          </cell>
          <cell r="E44">
            <v>20931</v>
          </cell>
        </row>
        <row r="45">
          <cell r="A45" t="str">
            <v>BA.1613</v>
          </cell>
          <cell r="B45" t="str">
            <v>Ñaøo neàn ñöôøng môû roäng baèng TC ñaát C3</v>
          </cell>
          <cell r="C45" t="str">
            <v>m3</v>
          </cell>
          <cell r="D45">
            <v>0</v>
          </cell>
          <cell r="E45">
            <v>12946</v>
          </cell>
        </row>
        <row r="46">
          <cell r="A46" t="str">
            <v>BA.1614</v>
          </cell>
          <cell r="B46" t="str">
            <v>Ñaøo neàn ñöôøng môû roäng baèng TC ñaát C4</v>
          </cell>
          <cell r="C46" t="str">
            <v>m3</v>
          </cell>
          <cell r="D46">
            <v>0</v>
          </cell>
          <cell r="E46">
            <v>19116</v>
          </cell>
        </row>
        <row r="47">
          <cell r="A47" t="str">
            <v>BA.1623</v>
          </cell>
          <cell r="B47" t="str">
            <v>Ñaøo neàn ñöôøng môû laøm môùi baèng TC ñaát C3</v>
          </cell>
          <cell r="C47" t="str">
            <v>m3</v>
          </cell>
          <cell r="D47">
            <v>0</v>
          </cell>
          <cell r="E47">
            <v>10526</v>
          </cell>
        </row>
        <row r="48">
          <cell r="A48" t="str">
            <v>BA.1624</v>
          </cell>
          <cell r="B48" t="str">
            <v>Ñaøo neàn ñöôøng môû laøm môùi baèng TC ñaát C4</v>
          </cell>
          <cell r="C48" t="str">
            <v>m3</v>
          </cell>
          <cell r="D48">
            <v>0</v>
          </cell>
          <cell r="E48">
            <v>16697</v>
          </cell>
        </row>
        <row r="49">
          <cell r="A49" t="str">
            <v>BA.1713</v>
          </cell>
          <cell r="B49" t="str">
            <v>Ñaøo khuoân ñöôøng baèng TC saâu £ 15 cm ñaát C3</v>
          </cell>
          <cell r="C49" t="str">
            <v>m3</v>
          </cell>
          <cell r="D49">
            <v>0</v>
          </cell>
          <cell r="E49">
            <v>16818</v>
          </cell>
        </row>
        <row r="50">
          <cell r="A50" t="str">
            <v>BA.1714</v>
          </cell>
          <cell r="B50" t="str">
            <v>Ñaøo khuoân ñöôøng baèng TC saâu £ 15 cm ñaát C4</v>
          </cell>
          <cell r="C50" t="str">
            <v>m3</v>
          </cell>
          <cell r="D50">
            <v>0</v>
          </cell>
          <cell r="E50">
            <v>25650</v>
          </cell>
        </row>
        <row r="51">
          <cell r="A51" t="str">
            <v>BA.1723</v>
          </cell>
          <cell r="B51" t="str">
            <v>Ñaøo khuoân ñöôøng baèng TC saâu £ 30 cm ñaát C3</v>
          </cell>
          <cell r="C51" t="str">
            <v>m3</v>
          </cell>
          <cell r="D51">
            <v>0</v>
          </cell>
          <cell r="E51">
            <v>15366</v>
          </cell>
        </row>
        <row r="52">
          <cell r="A52" t="str">
            <v>BA.1724</v>
          </cell>
          <cell r="B52" t="str">
            <v>Ñaøo khuoân ñöôøng baèng TC saâu £ 30 cm ñaát C4</v>
          </cell>
          <cell r="C52" t="str">
            <v>m3</v>
          </cell>
          <cell r="D52">
            <v>0</v>
          </cell>
          <cell r="E52">
            <v>23593</v>
          </cell>
        </row>
        <row r="53">
          <cell r="A53" t="str">
            <v>BA.1733</v>
          </cell>
          <cell r="B53" t="str">
            <v>Ñaøo khuoân ñöôøng baèng TC saâu &gt; 30 cm ñaát C3</v>
          </cell>
          <cell r="C53" t="str">
            <v>m3</v>
          </cell>
          <cell r="D53">
            <v>0</v>
          </cell>
          <cell r="E53">
            <v>14156</v>
          </cell>
        </row>
        <row r="54">
          <cell r="A54" t="str">
            <v>BA.1734</v>
          </cell>
          <cell r="B54" t="str">
            <v>Ñaøo khuoân ñöôøng baèng TC saâu &gt; 30 cm ñaát C4</v>
          </cell>
          <cell r="C54" t="str">
            <v>m3</v>
          </cell>
          <cell r="D54">
            <v>0</v>
          </cell>
          <cell r="E54">
            <v>22020</v>
          </cell>
        </row>
        <row r="55">
          <cell r="A55" t="str">
            <v>BB.1113</v>
          </cell>
          <cell r="B55" t="str">
            <v>Laáp ñaát hoá moùng baèng ñaát ñaøo coù saün</v>
          </cell>
          <cell r="C55" t="str">
            <v>m3</v>
          </cell>
          <cell r="D55">
            <v>0</v>
          </cell>
          <cell r="E55">
            <v>8317</v>
          </cell>
        </row>
        <row r="56">
          <cell r="A56" t="str">
            <v>BB.1114</v>
          </cell>
          <cell r="B56" t="str">
            <v>Laáp ñaát hoá moùng baèng ñaát ñaøo coù saün</v>
          </cell>
          <cell r="C56" t="str">
            <v>m3</v>
          </cell>
          <cell r="D56">
            <v>0</v>
          </cell>
          <cell r="E56">
            <v>8317</v>
          </cell>
        </row>
        <row r="57">
          <cell r="A57" t="str">
            <v>BC.1113</v>
          </cell>
          <cell r="B57" t="str">
            <v>Ñaøo san ñaát baèng maùy ñaøo £ 0,4m3. OÂtoâ 5T, maùy uûi £ 110 CV phaïm vi 300m</v>
          </cell>
          <cell r="C57" t="str">
            <v>m3</v>
          </cell>
          <cell r="D57">
            <v>0</v>
          </cell>
          <cell r="E57">
            <v>100.55</v>
          </cell>
          <cell r="F57">
            <v>6280.8</v>
          </cell>
        </row>
        <row r="58">
          <cell r="A58" t="str">
            <v>BC.1123</v>
          </cell>
          <cell r="B58" t="str">
            <v>Ñaøo san ñaát baèng maùy ñaøo £ 0,8m3. OÂtoâ 5T, maùy uûi £ 110 CV phaïm vi 300m</v>
          </cell>
          <cell r="C58" t="str">
            <v>m3</v>
          </cell>
          <cell r="D58">
            <v>0</v>
          </cell>
          <cell r="E58">
            <v>100.55</v>
          </cell>
          <cell r="F58">
            <v>6031.34</v>
          </cell>
        </row>
        <row r="59">
          <cell r="A59" t="str">
            <v>BC.1313</v>
          </cell>
          <cell r="B59" t="str">
            <v>Ñaøo san ñaát baèng maùy ñaøo £ 0,4m3. OÂtoâ 5T, maùy uûi £ 110 CV phaïm vi 500m</v>
          </cell>
          <cell r="C59" t="str">
            <v>m3</v>
          </cell>
          <cell r="D59">
            <v>0</v>
          </cell>
          <cell r="E59">
            <v>100.55</v>
          </cell>
          <cell r="F59">
            <v>6993.43</v>
          </cell>
        </row>
        <row r="60">
          <cell r="A60" t="str">
            <v>BC.1323</v>
          </cell>
          <cell r="B60" t="str">
            <v>Ñaøo san ñaát baèng maùy ñaøo £ 0,8m3. OÂtoâ 5T, maùy uûi £ 110 CV phaïm vi 500m</v>
          </cell>
          <cell r="C60" t="str">
            <v>m3</v>
          </cell>
          <cell r="D60">
            <v>0</v>
          </cell>
          <cell r="E60">
            <v>100.55</v>
          </cell>
          <cell r="F60">
            <v>6743.97</v>
          </cell>
        </row>
        <row r="61">
          <cell r="A61" t="str">
            <v>BC.1513</v>
          </cell>
          <cell r="B61" t="str">
            <v>Ñaøo san ñaát baèng maùy ñaøo £ 0,4m3. OÂtoâ 5T, maùy uûi £ 110 CV phaïm vi 700m</v>
          </cell>
          <cell r="C61" t="str">
            <v>m3</v>
          </cell>
          <cell r="D61">
            <v>0</v>
          </cell>
          <cell r="E61">
            <v>100.55</v>
          </cell>
          <cell r="F61">
            <v>7458.2</v>
          </cell>
        </row>
        <row r="62">
          <cell r="A62" t="str">
            <v>BC.1523</v>
          </cell>
          <cell r="B62" t="str">
            <v>Ñaøo san ñaát baèng maùy ñaøo £ 0,4m3. OÂtoâ 5T, maùy uûi £ 110 CV phaïm vi 700m</v>
          </cell>
          <cell r="C62" t="str">
            <v>m3</v>
          </cell>
          <cell r="D62">
            <v>0</v>
          </cell>
          <cell r="E62">
            <v>100.55</v>
          </cell>
          <cell r="F62">
            <v>7208.74</v>
          </cell>
        </row>
        <row r="63">
          <cell r="A63" t="str">
            <v>BC.1753</v>
          </cell>
          <cell r="B63" t="str">
            <v>Ñaøo san ñaát baèng maùy ñaøo £ 0,8m3. OÂtoâ 10T,maùy uûi £ 110 CV phaïm vi 700m</v>
          </cell>
          <cell r="C63" t="str">
            <v>m3</v>
          </cell>
          <cell r="D63">
            <v>0</v>
          </cell>
          <cell r="E63">
            <v>100.55</v>
          </cell>
          <cell r="F63">
            <v>7349.15</v>
          </cell>
        </row>
        <row r="64">
          <cell r="A64" t="str">
            <v>BD.1113</v>
          </cell>
          <cell r="B64" t="str">
            <v xml:space="preserve">Ñaøo xuùc ñaát phaïm vi £ 300m ñaát loaïi 3 (baèng oâtoâ 5T, maùy uûi £110CV, maùy ñaøo £ 0,4 m3) </v>
          </cell>
          <cell r="C64" t="str">
            <v>m3</v>
          </cell>
          <cell r="D64">
            <v>0</v>
          </cell>
          <cell r="E64">
            <v>100.55</v>
          </cell>
          <cell r="F64">
            <v>5977.37</v>
          </cell>
        </row>
        <row r="65">
          <cell r="A65" t="str">
            <v>BD.1123</v>
          </cell>
          <cell r="B65" t="str">
            <v xml:space="preserve">Ñaøo xuùc ñaát phaïm vi £ 300m ñaát loaïi 3 (baèng oâtoâ 5T, maùy uûi £110CV, maùy ñaøo £ 0,8 m3) </v>
          </cell>
          <cell r="C65" t="str">
            <v>m3</v>
          </cell>
          <cell r="D65">
            <v>0</v>
          </cell>
          <cell r="E65">
            <v>100.55</v>
          </cell>
          <cell r="F65">
            <v>5771.27</v>
          </cell>
        </row>
        <row r="66">
          <cell r="A66" t="str">
            <v>BD.1313</v>
          </cell>
          <cell r="B66" t="str">
            <v xml:space="preserve">Ñaøo xuùc ñaát phaïm vi £ 500m ñaát loaïi 3 (baèng oâtoâ 5T, maùy uûi £110CV, maùy ñaøo £ 0,4 m3) </v>
          </cell>
          <cell r="C66" t="str">
            <v>m3</v>
          </cell>
          <cell r="D66">
            <v>0</v>
          </cell>
          <cell r="E66">
            <v>100.55</v>
          </cell>
          <cell r="F66">
            <v>6690</v>
          </cell>
        </row>
        <row r="67">
          <cell r="A67" t="str">
            <v>BD.1323</v>
          </cell>
          <cell r="B67" t="str">
            <v xml:space="preserve">Ñaøo xuùc ñaát phaïm vi £ 500m ñaát loaïi 3 (baèng oâtoâ 5T, maùy uûi £110CV, maùy ñaøo £ 0,8 m3) </v>
          </cell>
          <cell r="C67" t="str">
            <v>m3</v>
          </cell>
          <cell r="D67">
            <v>0</v>
          </cell>
          <cell r="E67">
            <v>100.55</v>
          </cell>
          <cell r="F67">
            <v>6483.9</v>
          </cell>
        </row>
        <row r="68">
          <cell r="A68" t="str">
            <v>BD.1513</v>
          </cell>
          <cell r="B68" t="str">
            <v xml:space="preserve">Ñaøo xuùc ñaát phaïm vi £ 700m ñaát loaïi 3 (baèng oâtoâ 5T, maùy uûi £110CV, maùy ñaøo £ 0,4 m3) </v>
          </cell>
          <cell r="C68" t="str">
            <v>m3</v>
          </cell>
          <cell r="D68">
            <v>0</v>
          </cell>
          <cell r="E68">
            <v>100.55</v>
          </cell>
          <cell r="F68">
            <v>7154.77</v>
          </cell>
        </row>
        <row r="69">
          <cell r="A69" t="str">
            <v>BD.1523</v>
          </cell>
          <cell r="B69" t="str">
            <v xml:space="preserve">Ñaøo xuùc ñaát phaïm vi £ 700m ñaát loaïi 3 (baèng oâtoâ 5T, maùy uûi £110CV, maùy ñaøo £ 0,8 m3) </v>
          </cell>
          <cell r="C69" t="str">
            <v>m3</v>
          </cell>
          <cell r="D69">
            <v>0</v>
          </cell>
          <cell r="E69">
            <v>100.55</v>
          </cell>
          <cell r="F69">
            <v>6855.71</v>
          </cell>
        </row>
        <row r="70">
          <cell r="A70" t="str">
            <v>BD.1713</v>
          </cell>
          <cell r="B70" t="str">
            <v xml:space="preserve">Ñaøo xuùc ñaát phaïm vi £ 1000m ñaát loaïi 3 (baèng oâtoâ 5T, maùy uûi £110CV, maùy ñaøo £ 0,4 m3) </v>
          </cell>
          <cell r="C70" t="str">
            <v>m3</v>
          </cell>
          <cell r="D70">
            <v>0</v>
          </cell>
          <cell r="E70">
            <v>100.55</v>
          </cell>
          <cell r="F70">
            <v>7836.42</v>
          </cell>
        </row>
        <row r="71">
          <cell r="A71" t="str">
            <v>BD.1723</v>
          </cell>
          <cell r="B71" t="str">
            <v xml:space="preserve">Ñaøo xuùc ñaát phaïm vi £ 1000m ñaát loaïi 3 (baèng oâtoâ 5T, maùy uûi £110CV, maùy ñaøo £ 0,8 m3) </v>
          </cell>
          <cell r="C71" t="str">
            <v>m3</v>
          </cell>
          <cell r="D71">
            <v>0</v>
          </cell>
          <cell r="E71">
            <v>100.55</v>
          </cell>
          <cell r="F71">
            <v>8123.57</v>
          </cell>
        </row>
        <row r="72">
          <cell r="A72" t="str">
            <v>BG.1113</v>
          </cell>
          <cell r="B72" t="str">
            <v xml:space="preserve">Ñaøo neàn ñöôøng laøm môùi phaïm vi £ 300m ñaát C3 (baèng oâtoâ 5T, maùy uûi £110CV, maùy ñaøo £ 0,4 m3) </v>
          </cell>
          <cell r="C72" t="str">
            <v>m3</v>
          </cell>
          <cell r="D72">
            <v>0</v>
          </cell>
          <cell r="E72">
            <v>2420.54</v>
          </cell>
          <cell r="F72">
            <v>6843.64</v>
          </cell>
        </row>
        <row r="73">
          <cell r="A73" t="str">
            <v>BG.1123</v>
          </cell>
          <cell r="B73" t="str">
            <v xml:space="preserve">Ñaøo neàn ñöôøng laøm môùi phaïm vi £ 300m ñaát C3 (baèng oâtoâ 5T, maùy uûi £110CV, maùy ñaøo £ 0,8 m3) </v>
          </cell>
          <cell r="C73" t="str">
            <v>m3</v>
          </cell>
          <cell r="D73">
            <v>0</v>
          </cell>
          <cell r="E73">
            <v>2420.54</v>
          </cell>
          <cell r="F73">
            <v>6553.43</v>
          </cell>
        </row>
        <row r="74">
          <cell r="A74" t="str">
            <v>BG.1713</v>
          </cell>
          <cell r="B74" t="str">
            <v xml:space="preserve">Ñaøo neàn ñöôøng laøm môùi phaïm vi £ 1000m ñaát C3 (baèng oâtoâ 5T, maùy uûi £110CV, maùy ñaøo £ 0,4 m3) </v>
          </cell>
          <cell r="C74" t="str">
            <v>m3</v>
          </cell>
          <cell r="D74">
            <v>0</v>
          </cell>
          <cell r="E74">
            <v>2420.54</v>
          </cell>
          <cell r="F74">
            <v>8702.69</v>
          </cell>
        </row>
        <row r="75">
          <cell r="A75" t="str">
            <v>BG.1733</v>
          </cell>
          <cell r="B75" t="str">
            <v xml:space="preserve">Ñaøo neàn ñöôøng laøm môùi phaïm vi £ 300m ñaát C3 (baèng oâtoâ 7T, maùy uûi £110CV, maùy ñaøo £ 0,4 m3) </v>
          </cell>
          <cell r="C75" t="str">
            <v>m3</v>
          </cell>
          <cell r="D75">
            <v>0</v>
          </cell>
          <cell r="E75">
            <v>2420.54</v>
          </cell>
          <cell r="F75">
            <v>8412.48</v>
          </cell>
        </row>
        <row r="76">
          <cell r="A76" t="str">
            <v>BJ.1111</v>
          </cell>
          <cell r="B76" t="str">
            <v>Vaän chuyeån lôùp thaûo moäc cöï ly 1000 meùt</v>
          </cell>
          <cell r="C76" t="str">
            <v>m3</v>
          </cell>
          <cell r="D76">
            <v>0</v>
          </cell>
          <cell r="E76">
            <v>0</v>
          </cell>
          <cell r="F76">
            <v>2049.0500000000002</v>
          </cell>
        </row>
        <row r="77">
          <cell r="A77" t="str">
            <v>BJ.1113</v>
          </cell>
          <cell r="B77" t="str">
            <v>Vaän chuyeån ñaát thöøa xa 1000m baèng oâtoâ 5T</v>
          </cell>
          <cell r="C77" t="str">
            <v>m3</v>
          </cell>
          <cell r="D77">
            <v>0</v>
          </cell>
          <cell r="E77">
            <v>0</v>
          </cell>
          <cell r="F77">
            <v>2664.63</v>
          </cell>
        </row>
        <row r="78">
          <cell r="A78" t="str">
            <v>BK.2103</v>
          </cell>
          <cell r="B78" t="str">
            <v>San ñaàm ñaát maët baèng ñaát caáp 3 baèng maùy ñaàm 9T, maùy uûi 110 CV</v>
          </cell>
          <cell r="C78" t="str">
            <v>m3</v>
          </cell>
          <cell r="D78">
            <v>0</v>
          </cell>
          <cell r="E78">
            <v>0</v>
          </cell>
          <cell r="F78">
            <v>2133.14</v>
          </cell>
        </row>
        <row r="79">
          <cell r="A79" t="str">
            <v>BK.2203</v>
          </cell>
          <cell r="B79" t="str">
            <v>San ñaàm ñaát maët baèng ñaát caáp 3 baèng maùy ñaàm 16T, maùy uûi 110 CV</v>
          </cell>
          <cell r="C79" t="str">
            <v>m3</v>
          </cell>
          <cell r="D79">
            <v>0</v>
          </cell>
          <cell r="E79">
            <v>0</v>
          </cell>
          <cell r="F79">
            <v>1840.04</v>
          </cell>
        </row>
        <row r="80">
          <cell r="A80" t="str">
            <v>BK.2303</v>
          </cell>
          <cell r="B80" t="str">
            <v>San ñaàm ñaát maët baèng ñaát caáp 3 baèng maùy ñaàm 25T, maùy uûi 110 CV</v>
          </cell>
          <cell r="C80" t="str">
            <v>m3</v>
          </cell>
          <cell r="D80">
            <v>0</v>
          </cell>
          <cell r="E80">
            <v>0</v>
          </cell>
          <cell r="F80">
            <v>1756.17</v>
          </cell>
        </row>
        <row r="81">
          <cell r="A81" t="str">
            <v>BK.4113</v>
          </cell>
          <cell r="B81" t="str">
            <v>Ñaép ñaát neàn ñöôøng maùy ñaàm 9T, maùy uûi 110 CV ñaát caáp 3 (K=0,9)</v>
          </cell>
          <cell r="C81" t="str">
            <v>m3</v>
          </cell>
          <cell r="D81">
            <v>0</v>
          </cell>
          <cell r="E81">
            <v>392.25</v>
          </cell>
          <cell r="F81">
            <v>2486.8200000000002</v>
          </cell>
        </row>
        <row r="82">
          <cell r="A82" t="str">
            <v>BK.4123</v>
          </cell>
          <cell r="B82" t="str">
            <v>Ñaép ñaát neàn ñöôøng maùy ñaàm 9T, maùy uûi 110 CV ñaát caáp 3 (K=0,95)</v>
          </cell>
          <cell r="C82" t="str">
            <v>m3</v>
          </cell>
          <cell r="D82">
            <v>0</v>
          </cell>
          <cell r="E82">
            <v>392.25</v>
          </cell>
          <cell r="F82">
            <v>3607.89</v>
          </cell>
        </row>
        <row r="83">
          <cell r="A83" t="str">
            <v>BK.4213</v>
          </cell>
          <cell r="B83" t="str">
            <v>Ñaép ñaát neàn ñöôøng maùy ñaàm 16T, maùy uûi 110 CV ñaát caáp 3 (K=0,90)</v>
          </cell>
          <cell r="C83" t="str">
            <v>m3</v>
          </cell>
          <cell r="D83">
            <v>0</v>
          </cell>
          <cell r="E83">
            <v>392.25</v>
          </cell>
          <cell r="F83">
            <v>2147.0100000000002</v>
          </cell>
        </row>
        <row r="84">
          <cell r="A84" t="str">
            <v>BK.4223</v>
          </cell>
          <cell r="B84" t="str">
            <v>Ñaép ñaát neàn ñöôøng maùy ñaàm 16T, maùy uûi 110 CV ñaát caáp 3 (K=0,95)</v>
          </cell>
          <cell r="C84" t="str">
            <v>m3</v>
          </cell>
          <cell r="D84">
            <v>0</v>
          </cell>
          <cell r="E84">
            <v>392.25</v>
          </cell>
          <cell r="F84">
            <v>3103.09</v>
          </cell>
        </row>
        <row r="85">
          <cell r="A85" t="str">
            <v>BK.4313</v>
          </cell>
          <cell r="B85" t="str">
            <v>Ñaép ñaát neàn ñöôøng maùy ñaàm 25T, maùy uûi 110 CV ñaát caáp 3 (K=0,90)</v>
          </cell>
          <cell r="C85" t="str">
            <v>m3</v>
          </cell>
          <cell r="D85">
            <v>0</v>
          </cell>
          <cell r="E85">
            <v>392.25</v>
          </cell>
          <cell r="F85">
            <v>2048.87</v>
          </cell>
        </row>
        <row r="86">
          <cell r="A86" t="str">
            <v>BK.4323</v>
          </cell>
          <cell r="B86" t="str">
            <v>Ñaép ñaát neàn ñöôøng maùy ñaàm 25T, maùy uûi 110 CV ñaát caáp 3 (K=0,95)</v>
          </cell>
          <cell r="C86" t="str">
            <v>m3</v>
          </cell>
          <cell r="D86">
            <v>0</v>
          </cell>
          <cell r="E86">
            <v>392.25</v>
          </cell>
          <cell r="F86">
            <v>2963.54</v>
          </cell>
        </row>
        <row r="87">
          <cell r="A87" t="str">
            <v>BK.5111</v>
          </cell>
          <cell r="B87" t="str">
            <v xml:space="preserve">Ñaép caùt hoá moùng </v>
          </cell>
          <cell r="C87" t="str">
            <v>m3</v>
          </cell>
          <cell r="D87">
            <v>29391.02</v>
          </cell>
          <cell r="E87">
            <v>1880.8</v>
          </cell>
          <cell r="F87">
            <v>2388.54</v>
          </cell>
        </row>
        <row r="88">
          <cell r="A88" t="str">
            <v>BK.5112</v>
          </cell>
          <cell r="B88" t="str">
            <v>Ñaép caùt maët baèng</v>
          </cell>
          <cell r="C88" t="str">
            <v>m3</v>
          </cell>
          <cell r="D88">
            <v>29391.02</v>
          </cell>
          <cell r="E88">
            <v>194.56</v>
          </cell>
          <cell r="F88">
            <v>2207.56</v>
          </cell>
        </row>
        <row r="89">
          <cell r="A89" t="str">
            <v>BK.5113</v>
          </cell>
          <cell r="B89" t="str">
            <v>Ñaép caùt neàn ñöôøng K=0,95</v>
          </cell>
          <cell r="C89" t="str">
            <v>m3</v>
          </cell>
          <cell r="D89">
            <v>29391.02</v>
          </cell>
          <cell r="E89">
            <v>259.42</v>
          </cell>
          <cell r="F89">
            <v>3212.14</v>
          </cell>
        </row>
        <row r="90">
          <cell r="A90" t="str">
            <v>BK.5114</v>
          </cell>
          <cell r="B90" t="str">
            <v>Ñaép caùt neàn ñöôøng K=0,98</v>
          </cell>
          <cell r="C90" t="str">
            <v>m3</v>
          </cell>
          <cell r="D90">
            <v>29391.02</v>
          </cell>
          <cell r="E90">
            <v>259.42</v>
          </cell>
          <cell r="F90">
            <v>3729.73</v>
          </cell>
        </row>
        <row r="91">
          <cell r="A91" t="str">
            <v>EB.1110</v>
          </cell>
          <cell r="B91" t="str">
            <v>Laøm moùng ñöôøng baèng ñaù ba, ñaù hoäc chieàu daøy ñaõ leøn eùp £ 20cm</v>
          </cell>
          <cell r="C91" t="str">
            <v>m3</v>
          </cell>
          <cell r="D91">
            <v>32726</v>
          </cell>
          <cell r="E91">
            <v>7944</v>
          </cell>
          <cell r="F91">
            <v>2528</v>
          </cell>
        </row>
        <row r="92">
          <cell r="A92" t="str">
            <v>EB.1120</v>
          </cell>
          <cell r="B92" t="str">
            <v>Laøm moùng ñöôøng baèng ñaù ba, ñaù hoäc chieàu daøy ñaõ leøn eùp &gt; 20cm</v>
          </cell>
          <cell r="C92" t="str">
            <v>m3</v>
          </cell>
          <cell r="D92">
            <v>32726</v>
          </cell>
          <cell r="E92">
            <v>6976</v>
          </cell>
          <cell r="F92">
            <v>2275</v>
          </cell>
        </row>
        <row r="93">
          <cell r="A93" t="str">
            <v>EB.2110</v>
          </cell>
          <cell r="B93" t="str">
            <v xml:space="preserve">Laøm moùng caáp phoái ñaù daêm lôùp döôùi ñöôøng môû roäng </v>
          </cell>
          <cell r="C93" t="str">
            <v>m3</v>
          </cell>
          <cell r="D93">
            <v>70794</v>
          </cell>
          <cell r="E93">
            <v>568.22</v>
          </cell>
          <cell r="F93">
            <v>9787.65</v>
          </cell>
        </row>
        <row r="94">
          <cell r="A94" t="str">
            <v>EB.2120</v>
          </cell>
          <cell r="B94" t="str">
            <v>Laøm moùng caáp phoái ñaù daêm lôùp döôùi ñöôøng laøm môùi</v>
          </cell>
          <cell r="C94" t="str">
            <v>m3</v>
          </cell>
          <cell r="D94">
            <v>70794</v>
          </cell>
          <cell r="E94">
            <v>527.63</v>
          </cell>
          <cell r="F94">
            <v>8300.2800000000007</v>
          </cell>
        </row>
        <row r="95">
          <cell r="A95" t="str">
            <v>EB.2210</v>
          </cell>
          <cell r="B95" t="str">
            <v xml:space="preserve">Laøm moùng caáp phoái ñaù daêm lôùp döôùi ñöôøng môû roäng </v>
          </cell>
          <cell r="C95" t="str">
            <v>m3</v>
          </cell>
          <cell r="D95">
            <v>70794</v>
          </cell>
          <cell r="E95">
            <v>622.33000000000004</v>
          </cell>
          <cell r="F95">
            <v>7988.27</v>
          </cell>
        </row>
        <row r="96">
          <cell r="A96" t="str">
            <v>EB.2220</v>
          </cell>
          <cell r="B96" t="str">
            <v>Laøm moùng caáp phoái ñaù daêm lôùp döôùi ñöôøng laøm môùi</v>
          </cell>
          <cell r="C96" t="str">
            <v>m3</v>
          </cell>
          <cell r="D96">
            <v>70794</v>
          </cell>
          <cell r="E96">
            <v>595.28</v>
          </cell>
          <cell r="F96">
            <v>6710.16</v>
          </cell>
        </row>
        <row r="97">
          <cell r="A97" t="str">
            <v>EC.1111</v>
          </cell>
          <cell r="B97" t="str">
            <v>Laøm maët ñöôøng ñaù daêm nöôùc lôùp treân chieàu daøy ñaõ leøn eùp 8 cm</v>
          </cell>
          <cell r="C97" t="str">
            <v>m3</v>
          </cell>
          <cell r="D97">
            <v>8744.4</v>
          </cell>
          <cell r="E97">
            <v>1355.09</v>
          </cell>
          <cell r="F97">
            <v>3159.02</v>
          </cell>
        </row>
        <row r="98">
          <cell r="A98" t="str">
            <v>EC.1112</v>
          </cell>
          <cell r="B98" t="str">
            <v>Laøm maët ñöôøng ñaù daêm nöôùc lôùp treân chieàu daøy ñaõ leøn eùp 10 cm</v>
          </cell>
          <cell r="C98" t="str">
            <v>m3</v>
          </cell>
          <cell r="D98">
            <v>10794.84</v>
          </cell>
          <cell r="E98">
            <v>1451.88</v>
          </cell>
          <cell r="F98">
            <v>3902.32</v>
          </cell>
        </row>
        <row r="99">
          <cell r="A99" t="str">
            <v>EC.1113</v>
          </cell>
          <cell r="B99" t="str">
            <v>Laøm maët ñöôøng ñaù daêm nöôùc lôùp treân chieàu daøy ñaõ leøn eùp 12 cm</v>
          </cell>
          <cell r="C99" t="str">
            <v>m3</v>
          </cell>
          <cell r="D99">
            <v>12747.1</v>
          </cell>
          <cell r="E99">
            <v>1520.84</v>
          </cell>
          <cell r="F99">
            <v>4672.16</v>
          </cell>
        </row>
        <row r="100">
          <cell r="A100" t="str">
            <v>EC.1114</v>
          </cell>
          <cell r="B100" t="str">
            <v>Laøm maët ñöôøng ñaù daêm nöôùc lôùp treân chieàu daøy ñaõ leøn eùp 14 cm</v>
          </cell>
          <cell r="C100" t="str">
            <v>m3</v>
          </cell>
          <cell r="D100">
            <v>14882.96</v>
          </cell>
          <cell r="E100">
            <v>1586.18</v>
          </cell>
          <cell r="F100">
            <v>5442.01</v>
          </cell>
        </row>
        <row r="101">
          <cell r="A101" t="str">
            <v>EC.1115</v>
          </cell>
          <cell r="B101" t="str">
            <v>Laøm maët ñöôøng ñaù daêm nöôùc lôùp treân chieàu daøy ñaõ leøn eùp 15 cm</v>
          </cell>
          <cell r="C101" t="str">
            <v>m3</v>
          </cell>
          <cell r="D101">
            <v>15893.85</v>
          </cell>
          <cell r="E101">
            <v>1624.9</v>
          </cell>
          <cell r="F101">
            <v>5813.66</v>
          </cell>
        </row>
        <row r="102">
          <cell r="A102" t="str">
            <v>EC.1211</v>
          </cell>
          <cell r="B102" t="str">
            <v>Laøm maët ñöôøng ñaù daêm nöôùc lôùp döôùi chieàu daøy ñaõ leøn eùp 8 cm</v>
          </cell>
          <cell r="C102" t="str">
            <v>m3</v>
          </cell>
          <cell r="D102">
            <v>7199.91</v>
          </cell>
          <cell r="E102">
            <v>661.82</v>
          </cell>
          <cell r="F102">
            <v>2654.64</v>
          </cell>
        </row>
        <row r="103">
          <cell r="A103" t="str">
            <v>EC.1212</v>
          </cell>
          <cell r="B103" t="str">
            <v>Laøm maët ñöôøng ñaù daêm nöôùc lôùp döôùi chieàu daøy ñaõ leøn eùp 10 cm</v>
          </cell>
          <cell r="C103" t="str">
            <v>m3</v>
          </cell>
          <cell r="D103">
            <v>8993.07</v>
          </cell>
          <cell r="E103">
            <v>741.67</v>
          </cell>
          <cell r="F103">
            <v>3185.57</v>
          </cell>
        </row>
        <row r="104">
          <cell r="A104" t="str">
            <v>EC.1213</v>
          </cell>
          <cell r="B104" t="str">
            <v>Laøm maët ñöôøng ñaù daêm nöôùc lôùp döôùi chieàu daøy ñaõ leøn eùp 12 cm</v>
          </cell>
          <cell r="C104" t="str">
            <v>m3</v>
          </cell>
          <cell r="D104">
            <v>10793.05</v>
          </cell>
          <cell r="E104">
            <v>793.69</v>
          </cell>
          <cell r="F104">
            <v>4167.79</v>
          </cell>
        </row>
        <row r="105">
          <cell r="A105" t="str">
            <v>EC.1214</v>
          </cell>
          <cell r="B105" t="str">
            <v>Laøm maët ñöôøng ñaù daêm nöôùc lôùp döôùi chieàu daøy ñaõ leøn eùp 14 cm</v>
          </cell>
          <cell r="C105" t="str">
            <v>m3</v>
          </cell>
          <cell r="D105">
            <v>12593.03</v>
          </cell>
          <cell r="E105">
            <v>846.93</v>
          </cell>
          <cell r="F105">
            <v>4619.08</v>
          </cell>
        </row>
        <row r="106">
          <cell r="A106" t="str">
            <v>EC.1215</v>
          </cell>
          <cell r="B106" t="str">
            <v>Laøm maët ñöôøng ñaù daêm nöôùc lôùp döôùi chieàu daøy ñaõ leøn eùp 15 cm</v>
          </cell>
          <cell r="C106" t="str">
            <v>m3</v>
          </cell>
          <cell r="D106">
            <v>13493.02</v>
          </cell>
          <cell r="E106">
            <v>873.55</v>
          </cell>
          <cell r="F106">
            <v>4937.6400000000003</v>
          </cell>
        </row>
        <row r="107">
          <cell r="A107" t="str">
            <v>EC.2111</v>
          </cell>
          <cell r="B107" t="str">
            <v>Laøm maët ñöôøng caáp phoái lôùp treân chieàu daøy ñaõ leøn eùp 6 cm</v>
          </cell>
          <cell r="C107" t="str">
            <v>m3</v>
          </cell>
          <cell r="D107">
            <v>1503.14</v>
          </cell>
          <cell r="E107">
            <v>398.28</v>
          </cell>
          <cell r="F107">
            <v>1884.79</v>
          </cell>
        </row>
        <row r="108">
          <cell r="A108" t="str">
            <v>EC.2112</v>
          </cell>
          <cell r="B108" t="str">
            <v>Laøm maët ñöôøng caáp phoái lôùp treân chieàu daøy ñaõ leøn eùp 8 cm</v>
          </cell>
          <cell r="C108" t="str">
            <v>m3</v>
          </cell>
          <cell r="D108">
            <v>1930.64</v>
          </cell>
          <cell r="E108">
            <v>423.25</v>
          </cell>
          <cell r="F108">
            <v>2601.5500000000002</v>
          </cell>
        </row>
        <row r="109">
          <cell r="A109" t="str">
            <v>EC.2113</v>
          </cell>
          <cell r="B109" t="str">
            <v>Laøm maët ñöôøng caáp phoái lôùp treân chieàu daøy ñaõ leøn eùp 10 cm</v>
          </cell>
          <cell r="C109" t="str">
            <v>m3</v>
          </cell>
          <cell r="D109">
            <v>2359.64</v>
          </cell>
          <cell r="E109">
            <v>449.4</v>
          </cell>
          <cell r="F109">
            <v>3185.57</v>
          </cell>
        </row>
        <row r="110">
          <cell r="A110" t="str">
            <v>EC.2114</v>
          </cell>
          <cell r="B110" t="str">
            <v>Laøm maët ñöôøng caáp phoái lôùp treân chieàu daøy ñaõ leøn eùp 12 cm</v>
          </cell>
          <cell r="C110" t="str">
            <v>m3</v>
          </cell>
          <cell r="D110">
            <v>2788.64</v>
          </cell>
          <cell r="E110">
            <v>475.56</v>
          </cell>
          <cell r="F110">
            <v>3875.78</v>
          </cell>
        </row>
        <row r="111">
          <cell r="A111" t="str">
            <v>EC.2115</v>
          </cell>
          <cell r="B111" t="str">
            <v>Laøm maët ñöôøng caáp phoái lôùp treân chieàu daøy ñaõ leøn eùp 14 cm</v>
          </cell>
          <cell r="C111" t="str">
            <v>m3</v>
          </cell>
          <cell r="D111">
            <v>3216.14</v>
          </cell>
          <cell r="E111">
            <v>501.72</v>
          </cell>
          <cell r="F111">
            <v>4512.8900000000003</v>
          </cell>
        </row>
        <row r="112">
          <cell r="A112" t="str">
            <v>EC.2116</v>
          </cell>
          <cell r="B112" t="str">
            <v>Laøm maët ñöôøng caáp phoái lôùp treân chieàu daøy ñaõ leøn eùp 16 cm</v>
          </cell>
          <cell r="C112" t="str">
            <v>m3</v>
          </cell>
          <cell r="D112">
            <v>3645.14</v>
          </cell>
          <cell r="E112">
            <v>527.87</v>
          </cell>
          <cell r="F112">
            <v>5070.37</v>
          </cell>
        </row>
        <row r="113">
          <cell r="A113" t="str">
            <v>EC.2117</v>
          </cell>
          <cell r="B113" t="str">
            <v>Laøm maët ñöôøng caáp phoái lôùp treân chieàu daøy ñaõ leøn eùp 18 cm</v>
          </cell>
          <cell r="C113" t="str">
            <v>m3</v>
          </cell>
          <cell r="D113">
            <v>4072.64</v>
          </cell>
          <cell r="E113">
            <v>552.84</v>
          </cell>
          <cell r="F113">
            <v>5760.57</v>
          </cell>
        </row>
        <row r="114">
          <cell r="A114" t="str">
            <v>EC.2118</v>
          </cell>
          <cell r="B114" t="str">
            <v>Laøm maët ñöôøng caáp phoái lôùp treân chieàu daøy ñaõ leøn eùp 20 cm</v>
          </cell>
          <cell r="C114" t="str">
            <v>m3</v>
          </cell>
          <cell r="D114">
            <v>4501.6400000000003</v>
          </cell>
          <cell r="E114">
            <v>578.99</v>
          </cell>
          <cell r="F114">
            <v>6397.68</v>
          </cell>
        </row>
        <row r="115">
          <cell r="A115" t="str">
            <v>EC.2211</v>
          </cell>
          <cell r="B115" t="str">
            <v>Laøm maët ñöôøng caáp phoái lôùp döôùi chieàu daøy ñaõ leøn eùp 8 cm</v>
          </cell>
          <cell r="C115" t="str">
            <v>m3</v>
          </cell>
          <cell r="D115">
            <v>1285.5</v>
          </cell>
          <cell r="E115">
            <v>235.4</v>
          </cell>
          <cell r="F115">
            <v>1353.87</v>
          </cell>
        </row>
        <row r="116">
          <cell r="A116" t="str">
            <v>EC.2212</v>
          </cell>
          <cell r="B116" t="str">
            <v>Laøm maët ñöôøng caáp phoái lôùp döôùi chieàu daøy ñaõ leøn eùp 8 cm</v>
          </cell>
          <cell r="C116" t="str">
            <v>m3</v>
          </cell>
          <cell r="D116">
            <v>1713</v>
          </cell>
          <cell r="E116">
            <v>261.56</v>
          </cell>
          <cell r="F116">
            <v>1858.25</v>
          </cell>
        </row>
        <row r="117">
          <cell r="A117" t="str">
            <v>EC.2213</v>
          </cell>
          <cell r="B117" t="str">
            <v>Laøm maët ñöôøng caáp phoái lôùp döôùi chieàu daøy ñaõ leøn eùp 10 cm</v>
          </cell>
          <cell r="C117" t="str">
            <v>m3</v>
          </cell>
          <cell r="D117">
            <v>2142</v>
          </cell>
          <cell r="E117">
            <v>287.70999999999998</v>
          </cell>
          <cell r="F117">
            <v>2256.4499999999998</v>
          </cell>
        </row>
        <row r="118">
          <cell r="A118" t="str">
            <v>EC.2214</v>
          </cell>
          <cell r="B118" t="str">
            <v>Laøm maët ñöôøng caáp phoái lôùp döôùi chieàu daøy ñaõ leøn eùp 12 cm</v>
          </cell>
          <cell r="C118" t="str">
            <v>m3</v>
          </cell>
          <cell r="D118">
            <v>2571</v>
          </cell>
          <cell r="E118">
            <v>313.87</v>
          </cell>
          <cell r="F118">
            <v>2760.83</v>
          </cell>
        </row>
        <row r="119">
          <cell r="A119" t="str">
            <v>EC.2215</v>
          </cell>
          <cell r="B119" t="str">
            <v>Laøm maët ñöôøng caáp phoái lôùp döôùi chieàu daøy ñaõ leøn eùp 14 cm</v>
          </cell>
          <cell r="C119" t="str">
            <v>m3</v>
          </cell>
          <cell r="D119">
            <v>2998.5</v>
          </cell>
          <cell r="E119">
            <v>340.03</v>
          </cell>
          <cell r="F119">
            <v>3212.12</v>
          </cell>
        </row>
        <row r="120">
          <cell r="A120" t="str">
            <v>EC.2216</v>
          </cell>
          <cell r="B120" t="str">
            <v>Laøm maët ñöôøng caáp phoái lôùp döôùi chieàu daøy ñaõ leøn eùp 16 cm</v>
          </cell>
          <cell r="C120" t="str">
            <v>m3</v>
          </cell>
          <cell r="D120">
            <v>3427.5</v>
          </cell>
          <cell r="E120">
            <v>364.99</v>
          </cell>
          <cell r="F120">
            <v>3610.31</v>
          </cell>
        </row>
        <row r="121">
          <cell r="A121" t="str">
            <v>EC.2217</v>
          </cell>
          <cell r="B121" t="str">
            <v>Laøm maët ñöôøng caáp phoái lôùp döôùi chieàu daøy ñaõ leøn eùp 18 cm</v>
          </cell>
          <cell r="C121" t="str">
            <v>m3</v>
          </cell>
          <cell r="D121">
            <v>3855</v>
          </cell>
          <cell r="E121">
            <v>391.15</v>
          </cell>
          <cell r="F121">
            <v>4114.7</v>
          </cell>
        </row>
        <row r="122">
          <cell r="A122" t="str">
            <v>EC.2218</v>
          </cell>
          <cell r="B122" t="str">
            <v>Laøm maët ñöôøng caáp phoái lôùp döôùi chieàu daøy ñaõ leøn eùp 20 cm</v>
          </cell>
          <cell r="C122" t="str">
            <v>m3</v>
          </cell>
          <cell r="D122">
            <v>4284</v>
          </cell>
          <cell r="E122">
            <v>417.3</v>
          </cell>
          <cell r="F122">
            <v>4725.26</v>
          </cell>
        </row>
        <row r="123">
          <cell r="A123" t="str">
            <v>EC.4112</v>
          </cell>
          <cell r="B123" t="str">
            <v>Laøm maët ñöôøng ñaù daêm nhöïa thaâm nhaäp laùng nhöïa tieâu chuaån 5,5 kg/m2 chieàu daøy ñaõ leøn eùp 6 cm</v>
          </cell>
          <cell r="C123" t="str">
            <v>m2</v>
          </cell>
          <cell r="D123">
            <v>26495.119999999999</v>
          </cell>
          <cell r="E123">
            <v>1893.77</v>
          </cell>
          <cell r="F123">
            <v>3286.7</v>
          </cell>
        </row>
        <row r="124">
          <cell r="A124" t="str">
            <v>EC.4113</v>
          </cell>
          <cell r="B124" t="str">
            <v>Laøm maët ñöôøng ñaù daêm nhöïa thaâm nhaäp laùng nhöïa tieâu chuaån 5,5 kg/m2 chieàu daøy ñaõ leøn eùp 7 cm</v>
          </cell>
          <cell r="C124" t="str">
            <v>m2</v>
          </cell>
          <cell r="D124">
            <v>27695.119999999999</v>
          </cell>
          <cell r="E124">
            <v>1893.77</v>
          </cell>
          <cell r="F124">
            <v>3286.7</v>
          </cell>
        </row>
        <row r="125">
          <cell r="A125" t="str">
            <v>EC.4114</v>
          </cell>
          <cell r="B125" t="str">
            <v>Laøm maët ñöôøng ñaù daêm nhöïa thaâm nhaäp laùng nhöïa tieâu chuaån 5,5 kg/m2 chieàu daøy ñaõ leøn eùp 8 cm</v>
          </cell>
          <cell r="C125" t="str">
            <v>m2</v>
          </cell>
          <cell r="D125">
            <v>28895.119999999999</v>
          </cell>
          <cell r="E125">
            <v>1893.77</v>
          </cell>
          <cell r="F125">
            <v>3286.7</v>
          </cell>
        </row>
        <row r="126">
          <cell r="A126" t="str">
            <v>GD.1114</v>
          </cell>
          <cell r="B126" t="str">
            <v>Xaây moùng gaïch chæ vöõa XM#75 daøy £ 33cm</v>
          </cell>
          <cell r="C126" t="str">
            <v>m3</v>
          </cell>
          <cell r="D126">
            <v>255912</v>
          </cell>
          <cell r="E126">
            <v>21662</v>
          </cell>
        </row>
        <row r="127">
          <cell r="A127" t="str">
            <v>GD.1124</v>
          </cell>
          <cell r="B127" t="str">
            <v>Xaây moùng gaïch chæ vöõa XM#75 daøy &gt; 33cm</v>
          </cell>
          <cell r="C127" t="str">
            <v>m3</v>
          </cell>
          <cell r="D127">
            <v>255447</v>
          </cell>
          <cell r="E127">
            <v>19327</v>
          </cell>
        </row>
        <row r="128">
          <cell r="A128" t="str">
            <v>GD.2114</v>
          </cell>
          <cell r="B128" t="str">
            <v>Xaây töôøng gaïch chæ vöõa XM#75 daøy £11cm cao £4m</v>
          </cell>
          <cell r="C128" t="str">
            <v>m3</v>
          </cell>
          <cell r="D128">
            <v>276974</v>
          </cell>
          <cell r="E128">
            <v>31620</v>
          </cell>
          <cell r="F128">
            <v>1631</v>
          </cell>
        </row>
        <row r="129">
          <cell r="A129" t="str">
            <v>GD.2124</v>
          </cell>
          <cell r="B129" t="str">
            <v>Xaây töôøng gaïch chæ vöõa XM#75 daøy £11cm cao &gt;4m</v>
          </cell>
          <cell r="C129" t="str">
            <v>m3</v>
          </cell>
          <cell r="D129">
            <v>297934</v>
          </cell>
          <cell r="E129">
            <v>31520</v>
          </cell>
          <cell r="F129">
            <v>3811</v>
          </cell>
        </row>
        <row r="130">
          <cell r="A130" t="str">
            <v>GD.2214</v>
          </cell>
          <cell r="B130" t="str">
            <v>Xaây töôøng gaïch chæ vöõa XM#75 daøy £33cm cao £4m</v>
          </cell>
          <cell r="C130" t="str">
            <v>m3</v>
          </cell>
          <cell r="D130">
            <v>265816</v>
          </cell>
          <cell r="E130">
            <v>24904</v>
          </cell>
          <cell r="F130">
            <v>1631</v>
          </cell>
        </row>
        <row r="131">
          <cell r="A131" t="str">
            <v>GD.2224</v>
          </cell>
          <cell r="B131" t="str">
            <v>Xaây töôøng gaïch chæ vöõa XM#75 daøy £33cm cao &gt;4m</v>
          </cell>
          <cell r="C131" t="str">
            <v>m3</v>
          </cell>
          <cell r="D131">
            <v>286776</v>
          </cell>
          <cell r="E131">
            <v>25553</v>
          </cell>
          <cell r="F131">
            <v>3811</v>
          </cell>
        </row>
        <row r="132">
          <cell r="A132" t="str">
            <v>GD.3114</v>
          </cell>
          <cell r="B132" t="str">
            <v>Xaây truï gaïch chæ vöõa XM#75 cao £4m</v>
          </cell>
          <cell r="C132" t="str">
            <v>m3</v>
          </cell>
          <cell r="D132">
            <v>265351</v>
          </cell>
          <cell r="E132">
            <v>38913</v>
          </cell>
          <cell r="F132">
            <v>1359</v>
          </cell>
        </row>
        <row r="133">
          <cell r="A133" t="str">
            <v>GD.3124</v>
          </cell>
          <cell r="B133" t="str">
            <v>Xaây truï gaïch chæ vöõa XM#75 cao &gt;4m</v>
          </cell>
          <cell r="C133" t="str">
            <v>m3</v>
          </cell>
          <cell r="D133">
            <v>286311</v>
          </cell>
          <cell r="E133">
            <v>51884</v>
          </cell>
          <cell r="F133">
            <v>3539</v>
          </cell>
        </row>
        <row r="134">
          <cell r="A134" t="str">
            <v>GG.1114</v>
          </cell>
          <cell r="B134" t="str">
            <v>Xaây moùng gaïch theû 4x8x19 vöõa XM#75 daøy £ 30cm</v>
          </cell>
          <cell r="C134" t="str">
            <v>m3</v>
          </cell>
          <cell r="D134">
            <v>430729</v>
          </cell>
          <cell r="E134">
            <v>30482</v>
          </cell>
        </row>
        <row r="135">
          <cell r="A135" t="str">
            <v>GG.1124</v>
          </cell>
          <cell r="B135" t="str">
            <v>Xaây moùng gaïch theû 4x8x19 vöõa XM#75 daøy &gt; 30cm</v>
          </cell>
          <cell r="C135" t="str">
            <v>m3</v>
          </cell>
          <cell r="D135">
            <v>427369</v>
          </cell>
          <cell r="E135">
            <v>26980</v>
          </cell>
        </row>
        <row r="136">
          <cell r="A136" t="str">
            <v>GG.2114</v>
          </cell>
          <cell r="B136" t="str">
            <v>Xaây töôøng gaïch theû 4x8x19 vöõa XM#75 daøy £10cm cao £4m</v>
          </cell>
          <cell r="C136" t="str">
            <v>m3</v>
          </cell>
          <cell r="D136">
            <v>447793</v>
          </cell>
          <cell r="E136">
            <v>35022</v>
          </cell>
          <cell r="F136">
            <v>906</v>
          </cell>
        </row>
        <row r="137">
          <cell r="A137" t="str">
            <v>GG.2124</v>
          </cell>
          <cell r="B137" t="str">
            <v>Xaây töôøng gaïch theû 4x8x19 vöõa XM#75 daøy £10cm cao &gt;4m</v>
          </cell>
          <cell r="C137" t="str">
            <v>m3</v>
          </cell>
          <cell r="D137">
            <v>502570</v>
          </cell>
          <cell r="E137">
            <v>38913</v>
          </cell>
          <cell r="F137">
            <v>5810</v>
          </cell>
        </row>
        <row r="138">
          <cell r="A138" t="str">
            <v>GG.2214</v>
          </cell>
          <cell r="B138" t="str">
            <v>Xaây töôøng gaïch theû 4x8x19 vöõa XM#75 daøy £30cm cao £4m</v>
          </cell>
          <cell r="C138" t="str">
            <v>m3</v>
          </cell>
          <cell r="D138">
            <v>434790</v>
          </cell>
          <cell r="E138">
            <v>31130</v>
          </cell>
          <cell r="F138">
            <v>1495</v>
          </cell>
        </row>
        <row r="139">
          <cell r="A139" t="str">
            <v>GG.2224</v>
          </cell>
          <cell r="B139" t="str">
            <v>Xaây töôøng gaïch theû 4x8x19 vöõa XM#75 daøy £30cm cao &gt;4m</v>
          </cell>
          <cell r="C139" t="str">
            <v>m3</v>
          </cell>
          <cell r="D139">
            <v>489567</v>
          </cell>
          <cell r="E139">
            <v>33725</v>
          </cell>
          <cell r="F139">
            <v>5854</v>
          </cell>
        </row>
        <row r="140">
          <cell r="A140" t="str">
            <v>GG.3114</v>
          </cell>
          <cell r="B140" t="str">
            <v>Xaây truï gaïch theû 4x8x19 vöõa XM#75 cao £4m</v>
          </cell>
          <cell r="C140" t="str">
            <v>m3</v>
          </cell>
          <cell r="D140">
            <v>419047</v>
          </cell>
          <cell r="E140">
            <v>60704</v>
          </cell>
          <cell r="F140">
            <v>1359</v>
          </cell>
        </row>
        <row r="141">
          <cell r="A141" t="str">
            <v>GG.3124</v>
          </cell>
          <cell r="B141" t="str">
            <v>Xaây truï gaïch theû 4x8x19  vöõa XM#75 cao &gt;4m</v>
          </cell>
          <cell r="C141" t="str">
            <v>m3</v>
          </cell>
          <cell r="D141">
            <v>473824</v>
          </cell>
          <cell r="E141">
            <v>67449</v>
          </cell>
          <cell r="F141">
            <v>5718</v>
          </cell>
        </row>
        <row r="142">
          <cell r="A142" t="str">
            <v>GI.1114</v>
          </cell>
          <cell r="B142" t="str">
            <v>Xaây töôøng gaïch oáng 8x8x19 vöõa XM#75 daøy £10cm cao £4m</v>
          </cell>
          <cell r="C142" t="str">
            <v>m3</v>
          </cell>
          <cell r="D142">
            <v>300526</v>
          </cell>
          <cell r="E142">
            <v>25293</v>
          </cell>
          <cell r="F142">
            <v>906</v>
          </cell>
        </row>
        <row r="143">
          <cell r="A143" t="str">
            <v>GI.1124</v>
          </cell>
          <cell r="B143" t="str">
            <v>Xaây töôøng gaïch oáng 8x8x19 vöõa XM#75 daøy £10cm cao &gt;4m</v>
          </cell>
          <cell r="C143" t="str">
            <v>m3</v>
          </cell>
          <cell r="D143">
            <v>355303</v>
          </cell>
          <cell r="E143">
            <v>27888</v>
          </cell>
          <cell r="F143">
            <v>4176</v>
          </cell>
        </row>
        <row r="144">
          <cell r="A144" t="str">
            <v>GI.1214</v>
          </cell>
          <cell r="B144" t="str">
            <v>Xaây töôøng gaïch oáng 8x8x19 vöõa XM#75 daøy £30cm cao £4m</v>
          </cell>
          <cell r="C144" t="str">
            <v>m3</v>
          </cell>
          <cell r="D144">
            <v>303531</v>
          </cell>
          <cell r="E144">
            <v>22051</v>
          </cell>
          <cell r="F144">
            <v>1359</v>
          </cell>
        </row>
        <row r="145">
          <cell r="A145" t="str">
            <v>GI.1224</v>
          </cell>
          <cell r="B145" t="str">
            <v>Xaây töôøng gaïch oáng 8x8x19 vöõa XM#75 daøy £30cm cao &gt;4m</v>
          </cell>
          <cell r="C145" t="str">
            <v>m3</v>
          </cell>
          <cell r="D145">
            <v>358309</v>
          </cell>
          <cell r="E145">
            <v>23996</v>
          </cell>
          <cell r="F145">
            <v>4084</v>
          </cell>
        </row>
        <row r="146">
          <cell r="A146" t="str">
            <v>HA.1111</v>
          </cell>
          <cell r="B146" t="str">
            <v>Beâ toâng loùt moùng ñaù 4x6 M#100</v>
          </cell>
          <cell r="C146" t="str">
            <v>m3</v>
          </cell>
          <cell r="D146">
            <v>256233</v>
          </cell>
          <cell r="E146">
            <v>20481</v>
          </cell>
          <cell r="F146">
            <v>12041</v>
          </cell>
        </row>
        <row r="147">
          <cell r="A147" t="str">
            <v>HA.1112</v>
          </cell>
          <cell r="B147" t="str">
            <v>Beâ toâng loùt moùng ñaù 4x6 M#150</v>
          </cell>
          <cell r="C147" t="str">
            <v>m3</v>
          </cell>
          <cell r="D147">
            <v>305014</v>
          </cell>
          <cell r="E147">
            <v>20481</v>
          </cell>
          <cell r="F147">
            <v>12041</v>
          </cell>
        </row>
        <row r="148">
          <cell r="A148" t="str">
            <v>HA.1213</v>
          </cell>
          <cell r="B148" t="str">
            <v>Beâ toâng moùng ñaù 1x2 M#200 chieàu roäng £250cm</v>
          </cell>
          <cell r="C148" t="str">
            <v>m3</v>
          </cell>
          <cell r="D148">
            <v>411587</v>
          </cell>
          <cell r="E148">
            <v>20357</v>
          </cell>
          <cell r="F148">
            <v>12480</v>
          </cell>
        </row>
        <row r="149">
          <cell r="A149" t="str">
            <v>HA.1214</v>
          </cell>
          <cell r="B149" t="str">
            <v>Beâ toâng moùng ñaù 1x2 M#250 chieàu roäng £250cm</v>
          </cell>
          <cell r="C149" t="str">
            <v>m3</v>
          </cell>
          <cell r="D149">
            <v>467776</v>
          </cell>
          <cell r="E149">
            <v>20357</v>
          </cell>
          <cell r="F149">
            <v>12480</v>
          </cell>
        </row>
        <row r="150">
          <cell r="A150" t="str">
            <v>HA.1215</v>
          </cell>
          <cell r="B150" t="str">
            <v>Beâ toâng moùng ñaù 1x2 M#300 chieàu roäng £250cm</v>
          </cell>
          <cell r="C150" t="str">
            <v>m3</v>
          </cell>
          <cell r="D150">
            <v>669545</v>
          </cell>
          <cell r="E150">
            <v>20357</v>
          </cell>
          <cell r="F150">
            <v>12480</v>
          </cell>
        </row>
        <row r="151">
          <cell r="A151" t="str">
            <v>HA.1223</v>
          </cell>
          <cell r="B151" t="str">
            <v>Beâ toâng moùng ñaù 1x2 M#200 chieàu roäng &gt;250cm</v>
          </cell>
          <cell r="C151" t="str">
            <v>m3</v>
          </cell>
          <cell r="D151">
            <v>437459</v>
          </cell>
          <cell r="E151">
            <v>29915</v>
          </cell>
          <cell r="F151">
            <v>12480</v>
          </cell>
        </row>
        <row r="152">
          <cell r="A152" t="str">
            <v>HA.1233</v>
          </cell>
          <cell r="B152" t="str">
            <v>Beâ toâng moùng ñaù 2x4 M#200 chieàu roäng £250cm</v>
          </cell>
          <cell r="C152" t="str">
            <v>m3</v>
          </cell>
          <cell r="D152">
            <v>390551</v>
          </cell>
          <cell r="E152">
            <v>20357</v>
          </cell>
          <cell r="F152">
            <v>12480</v>
          </cell>
        </row>
        <row r="153">
          <cell r="A153" t="str">
            <v>HA.1243</v>
          </cell>
          <cell r="B153" t="str">
            <v>Beâ toâng moùng ñaù 2x4 M#200 chieàu roäng &gt;250cm</v>
          </cell>
          <cell r="C153" t="str">
            <v>m3</v>
          </cell>
          <cell r="D153">
            <v>416423</v>
          </cell>
          <cell r="E153">
            <v>29915</v>
          </cell>
          <cell r="F153">
            <v>12480</v>
          </cell>
        </row>
        <row r="154">
          <cell r="A154" t="str">
            <v>HA.1332</v>
          </cell>
          <cell r="B154" t="str">
            <v>Beâ toâng neàn ñaù 4x6 M#150</v>
          </cell>
          <cell r="C154" t="str">
            <v>m3</v>
          </cell>
          <cell r="D154">
            <v>308064</v>
          </cell>
          <cell r="E154">
            <v>19613</v>
          </cell>
          <cell r="F154">
            <v>12480</v>
          </cell>
        </row>
        <row r="155">
          <cell r="A155" t="str">
            <v>HA.2113</v>
          </cell>
          <cell r="B155" t="str">
            <v>Beâ toâng töôøng ñaù 1x2 M#200 daøy £45cm cao £4m</v>
          </cell>
          <cell r="C155" t="str">
            <v>m3</v>
          </cell>
          <cell r="D155">
            <v>499172</v>
          </cell>
          <cell r="E155">
            <v>46177</v>
          </cell>
          <cell r="F155">
            <v>15888</v>
          </cell>
        </row>
        <row r="156">
          <cell r="A156" t="str">
            <v>HA.2123</v>
          </cell>
          <cell r="B156" t="str">
            <v>Beâ toâng töôøng ñaù 1x2 M#200 daøy £45cm cao &gt;4m</v>
          </cell>
          <cell r="C156" t="str">
            <v>m3</v>
          </cell>
          <cell r="D156">
            <v>499172</v>
          </cell>
          <cell r="E156">
            <v>54738</v>
          </cell>
          <cell r="F156">
            <v>21882</v>
          </cell>
        </row>
        <row r="157">
          <cell r="A157" t="str">
            <v>HA.2313</v>
          </cell>
          <cell r="B157" t="str">
            <v>Beâ toâng coät ñaù 1x2 M#200; S£0,1m2 cao £4m</v>
          </cell>
          <cell r="C157" t="str">
            <v>m3</v>
          </cell>
          <cell r="D157">
            <v>445124</v>
          </cell>
          <cell r="E157">
            <v>58370</v>
          </cell>
          <cell r="F157">
            <v>15888</v>
          </cell>
        </row>
        <row r="158">
          <cell r="A158" t="str">
            <v>HA.2323</v>
          </cell>
          <cell r="B158" t="str">
            <v>Beâ toâng coät ñaù 1x2 M#200; S£0,1m2 cao &gt;4m</v>
          </cell>
          <cell r="C158" t="str">
            <v>m3</v>
          </cell>
          <cell r="D158">
            <v>445124</v>
          </cell>
          <cell r="E158">
            <v>62520</v>
          </cell>
          <cell r="F158">
            <v>21882</v>
          </cell>
        </row>
        <row r="159">
          <cell r="A159" t="str">
            <v>HA.3113</v>
          </cell>
          <cell r="B159" t="str">
            <v>Beâ toâng daàm, giaèng ñaù 1x2 M#200</v>
          </cell>
          <cell r="C159" t="str">
            <v>m3</v>
          </cell>
          <cell r="D159">
            <v>411587</v>
          </cell>
          <cell r="E159">
            <v>46117</v>
          </cell>
          <cell r="F159">
            <v>21882</v>
          </cell>
        </row>
        <row r="160">
          <cell r="A160" t="str">
            <v>HA.3213</v>
          </cell>
          <cell r="B160" t="str">
            <v>Beâ toâng saøn maùi ñaù 1x2 M#200</v>
          </cell>
          <cell r="C160" t="str">
            <v>m3</v>
          </cell>
          <cell r="D160">
            <v>411587</v>
          </cell>
          <cell r="E160">
            <v>32168</v>
          </cell>
          <cell r="F160">
            <v>18474</v>
          </cell>
        </row>
        <row r="161">
          <cell r="A161" t="str">
            <v>HA.3313</v>
          </cell>
          <cell r="B161" t="str">
            <v>Beâ toâng oâ vaêng, taám ñan maùi ñaù 1x2 M#200</v>
          </cell>
          <cell r="C161" t="str">
            <v>m3</v>
          </cell>
          <cell r="D161">
            <v>411587</v>
          </cell>
          <cell r="E161">
            <v>49290</v>
          </cell>
          <cell r="F161">
            <v>18474</v>
          </cell>
        </row>
        <row r="162">
          <cell r="A162" t="str">
            <v>HA.3315</v>
          </cell>
          <cell r="B162" t="str">
            <v>Beâ toâng oâ vaêng, taám ñan maùi ñaù 1x2 M#300</v>
          </cell>
          <cell r="C162" t="str">
            <v>m3</v>
          </cell>
          <cell r="D162">
            <v>669545</v>
          </cell>
          <cell r="E162">
            <v>49290</v>
          </cell>
          <cell r="F162">
            <v>18474</v>
          </cell>
        </row>
        <row r="163">
          <cell r="A163" t="str">
            <v>HA.3413</v>
          </cell>
          <cell r="B163" t="str">
            <v>Beâ toâng caàu thanh thöôøng ñaù 1x2 M#200</v>
          </cell>
          <cell r="C163" t="str">
            <v>m3</v>
          </cell>
          <cell r="D163">
            <v>411587</v>
          </cell>
          <cell r="E163">
            <v>37616</v>
          </cell>
          <cell r="F163">
            <v>18474</v>
          </cell>
        </row>
        <row r="164">
          <cell r="A164" t="str">
            <v>HA.3423</v>
          </cell>
          <cell r="B164" t="str">
            <v>Beâ toâng caàu thanh xoay ñaù 1x2 M#200</v>
          </cell>
          <cell r="C164" t="str">
            <v>m3</v>
          </cell>
          <cell r="D164">
            <v>411587</v>
          </cell>
          <cell r="E164">
            <v>39821</v>
          </cell>
          <cell r="F164">
            <v>18474</v>
          </cell>
        </row>
        <row r="165">
          <cell r="A165" t="str">
            <v>HA.5213</v>
          </cell>
          <cell r="B165" t="str">
            <v>Beâ toâng möông caùp, raõnh nöôùc ñaù 1x2 M#200</v>
          </cell>
          <cell r="C165" t="str">
            <v>m3</v>
          </cell>
          <cell r="D165">
            <v>411587</v>
          </cell>
          <cell r="E165">
            <v>28666</v>
          </cell>
          <cell r="F165">
            <v>9146</v>
          </cell>
        </row>
        <row r="166">
          <cell r="A166" t="str">
            <v>HA.8113</v>
          </cell>
          <cell r="B166" t="str">
            <v>Beâ toâng maët ñöôøng ñaù 1x2 M#200 chieàu daøy £25cm</v>
          </cell>
          <cell r="C166" t="str">
            <v>m3</v>
          </cell>
          <cell r="D166">
            <v>445271</v>
          </cell>
          <cell r="E166">
            <v>24623</v>
          </cell>
          <cell r="F166">
            <v>15375</v>
          </cell>
        </row>
        <row r="167">
          <cell r="A167" t="str">
            <v>HG.4113</v>
          </cell>
          <cell r="B167" t="str">
            <v>Ñoå beâ toâng naép möông M#200 ñaù 1x2</v>
          </cell>
          <cell r="C167" t="str">
            <v>m3</v>
          </cell>
          <cell r="D167">
            <v>405555</v>
          </cell>
          <cell r="E167">
            <v>31901</v>
          </cell>
          <cell r="F167">
            <v>9146</v>
          </cell>
        </row>
        <row r="168">
          <cell r="A168" t="str">
            <v>IA.1110</v>
          </cell>
          <cell r="B168" t="str">
            <v>Saûn xuaát vaø gia coâng theùp moùng F £10</v>
          </cell>
          <cell r="C168" t="str">
            <v>kg</v>
          </cell>
          <cell r="D168">
            <v>4283.2719999999999</v>
          </cell>
          <cell r="E168">
            <v>146.83199999999999</v>
          </cell>
          <cell r="F168">
            <v>15.916</v>
          </cell>
        </row>
        <row r="169">
          <cell r="A169" t="str">
            <v>IA.1120</v>
          </cell>
          <cell r="B169" t="str">
            <v>Saûn xuaát vaø gia coâng theùp moùng F £18</v>
          </cell>
          <cell r="C169" t="str">
            <v>kg</v>
          </cell>
          <cell r="D169">
            <v>4377.875</v>
          </cell>
          <cell r="E169">
            <v>108.178</v>
          </cell>
          <cell r="F169">
            <v>99.350999999999999</v>
          </cell>
        </row>
        <row r="170">
          <cell r="A170" t="str">
            <v>IA.1130</v>
          </cell>
          <cell r="B170" t="str">
            <v>Saûn xuaát vaø gia coâng theùp moùng F &gt;18</v>
          </cell>
          <cell r="C170" t="str">
            <v>kg</v>
          </cell>
          <cell r="D170">
            <v>4381.835</v>
          </cell>
          <cell r="E170">
            <v>82.366</v>
          </cell>
          <cell r="F170">
            <v>104.58499999999999</v>
          </cell>
        </row>
        <row r="171">
          <cell r="A171" t="str">
            <v>IA.2111</v>
          </cell>
          <cell r="B171" t="str">
            <v>Saûn xuaát vaø gia coâng theùp tuôøng F £10 cao £4m</v>
          </cell>
          <cell r="C171" t="str">
            <v>kg</v>
          </cell>
          <cell r="D171">
            <v>4283.2719999999999</v>
          </cell>
          <cell r="E171">
            <v>179.834</v>
          </cell>
          <cell r="F171">
            <v>15.916</v>
          </cell>
        </row>
        <row r="172">
          <cell r="A172" t="str">
            <v>IA.2121</v>
          </cell>
          <cell r="B172" t="str">
            <v>Saûn xuaát vaø gia coâng theùp tuôøng F £18 cao £4m</v>
          </cell>
          <cell r="C172" t="str">
            <v>kg</v>
          </cell>
          <cell r="D172">
            <v>4377.8779999999997</v>
          </cell>
          <cell r="E172">
            <v>147.37700000000001</v>
          </cell>
          <cell r="F172">
            <v>99.350999999999999</v>
          </cell>
        </row>
        <row r="173">
          <cell r="A173" t="str">
            <v>IA.2131</v>
          </cell>
          <cell r="B173" t="str">
            <v>Saûn xuaát vaø gia coâng theùp tuôøng F &gt;18 cao £4m</v>
          </cell>
          <cell r="C173" t="str">
            <v>kg</v>
          </cell>
          <cell r="D173">
            <v>4381.835</v>
          </cell>
          <cell r="E173">
            <v>120.065</v>
          </cell>
          <cell r="F173">
            <v>104.58499999999999</v>
          </cell>
        </row>
        <row r="174">
          <cell r="A174" t="str">
            <v>IA.2211</v>
          </cell>
          <cell r="B174" t="str">
            <v>Saûn xuaát vaø gia coâng theùp truï F £10 cao £4m</v>
          </cell>
          <cell r="C174" t="str">
            <v>kg</v>
          </cell>
          <cell r="D174">
            <v>4283.2719999999999</v>
          </cell>
          <cell r="E174">
            <v>196.327</v>
          </cell>
          <cell r="F174">
            <v>15.916</v>
          </cell>
        </row>
        <row r="175">
          <cell r="A175" t="str">
            <v>IA.2221</v>
          </cell>
          <cell r="B175" t="str">
            <v>Saûn xuaát vaø gia coâng theùp truï F £18 cao £4m</v>
          </cell>
          <cell r="C175" t="str">
            <v>kg</v>
          </cell>
          <cell r="D175">
            <v>4378.9549999999999</v>
          </cell>
          <cell r="E175">
            <v>132.20400000000001</v>
          </cell>
          <cell r="F175">
            <v>102.444</v>
          </cell>
        </row>
        <row r="176">
          <cell r="A176" t="str">
            <v>IA.2231</v>
          </cell>
          <cell r="B176" t="str">
            <v>Saûn xuaát vaø gia coâng theùp truï F &gt;18 cao £4m</v>
          </cell>
          <cell r="C176" t="str">
            <v>kg</v>
          </cell>
          <cell r="D176">
            <v>4387.2349999999997</v>
          </cell>
          <cell r="E176">
            <v>111.88500000000001</v>
          </cell>
          <cell r="F176">
            <v>121.6</v>
          </cell>
        </row>
        <row r="177">
          <cell r="A177" t="str">
            <v>IA.2311</v>
          </cell>
          <cell r="B177" t="str">
            <v>Saûn xuaát vaø gia coâng theùp daàm F £10 cao £4m</v>
          </cell>
          <cell r="C177" t="str">
            <v>kg</v>
          </cell>
          <cell r="D177">
            <v>4283.2719999999999</v>
          </cell>
          <cell r="E177">
            <v>213.74299999999999</v>
          </cell>
          <cell r="F177">
            <v>15.916</v>
          </cell>
        </row>
        <row r="178">
          <cell r="A178" t="str">
            <v>IA.2321</v>
          </cell>
          <cell r="B178" t="str">
            <v>Saûn xuaát vaø gia coâng theùp daàm F £18 cao £4m</v>
          </cell>
          <cell r="C178" t="str">
            <v>kg</v>
          </cell>
          <cell r="D178">
            <v>4378.2349999999997</v>
          </cell>
          <cell r="E178">
            <v>132.46799999999999</v>
          </cell>
          <cell r="F178">
            <v>100.35599999999999</v>
          </cell>
        </row>
        <row r="179">
          <cell r="A179" t="str">
            <v>IA.2331</v>
          </cell>
          <cell r="B179" t="str">
            <v>Saûn xuaát vaø gia coâng theùp daàm F &gt;18 cao £4m</v>
          </cell>
          <cell r="C179" t="str">
            <v>kg</v>
          </cell>
          <cell r="D179">
            <v>4386.2870000000003</v>
          </cell>
          <cell r="E179">
            <v>120.065</v>
          </cell>
          <cell r="F179">
            <v>118.97</v>
          </cell>
        </row>
        <row r="180">
          <cell r="A180" t="str">
            <v>IA.2411</v>
          </cell>
          <cell r="B180" t="str">
            <v>SX, gia coâng coát theùp oâ vaêng, taám ñan F £10</v>
          </cell>
          <cell r="C180" t="str">
            <v>kg</v>
          </cell>
          <cell r="D180">
            <v>4283.2719999999999</v>
          </cell>
          <cell r="E180">
            <v>286.57400000000001</v>
          </cell>
          <cell r="F180">
            <v>15.916</v>
          </cell>
        </row>
        <row r="181">
          <cell r="A181" t="str">
            <v>IA.2421</v>
          </cell>
          <cell r="B181" t="str">
            <v>SX, gia coâng coát theùp oâ vaêng, taám ñan F £18</v>
          </cell>
          <cell r="C181" t="str">
            <v>kg</v>
          </cell>
          <cell r="D181">
            <v>4377.7370000000001</v>
          </cell>
          <cell r="E181">
            <v>272.19200000000001</v>
          </cell>
          <cell r="F181">
            <v>99.582999999999998</v>
          </cell>
        </row>
        <row r="182">
          <cell r="A182" t="str">
            <v>IA.2431</v>
          </cell>
          <cell r="B182" t="str">
            <v>SX, gia coâng coát theùp oâ vaêng, taám ñan F &gt;18</v>
          </cell>
          <cell r="C182" t="str">
            <v>kg</v>
          </cell>
          <cell r="D182">
            <v>4381.835</v>
          </cell>
          <cell r="E182">
            <v>267.31</v>
          </cell>
          <cell r="F182">
            <v>105.127</v>
          </cell>
        </row>
        <row r="183">
          <cell r="A183" t="str">
            <v>IA.2511</v>
          </cell>
          <cell r="B183" t="str">
            <v>Saûn xuaát vaø gia coâng theùp saøn F £10 cao £16m</v>
          </cell>
          <cell r="C183" t="str">
            <v>kg</v>
          </cell>
          <cell r="D183">
            <v>4283.2719999999999</v>
          </cell>
          <cell r="E183">
            <v>189.76599999999999</v>
          </cell>
          <cell r="F183">
            <v>18.096</v>
          </cell>
        </row>
        <row r="184">
          <cell r="A184" t="str">
            <v>IA.2521</v>
          </cell>
          <cell r="B184" t="str">
            <v>Saûn xuaát vaø gia coâng theùp saøn F £18 cao £16m</v>
          </cell>
          <cell r="C184" t="str">
            <v>kg</v>
          </cell>
          <cell r="D184">
            <v>4377.7370000000001</v>
          </cell>
          <cell r="E184">
            <v>141.51400000000001</v>
          </cell>
          <cell r="F184">
            <v>101.76300000000001</v>
          </cell>
        </row>
        <row r="185">
          <cell r="A185" t="str">
            <v>IA.2531</v>
          </cell>
          <cell r="B185" t="str">
            <v>Saûn xuaát vaø gia coâng theùp saøn F &gt;18 cao £16m</v>
          </cell>
          <cell r="C185" t="str">
            <v>kg</v>
          </cell>
          <cell r="D185">
            <v>4381.835</v>
          </cell>
          <cell r="E185">
            <v>107.65900000000001</v>
          </cell>
          <cell r="F185">
            <v>107.307</v>
          </cell>
        </row>
        <row r="186">
          <cell r="A186" t="str">
            <v>IA.2611</v>
          </cell>
          <cell r="B186" t="str">
            <v>SX, gia coâng coát theùp caàu thang thöôøng F £10</v>
          </cell>
          <cell r="C186" t="str">
            <v>kg</v>
          </cell>
          <cell r="D186">
            <v>4283.2719999999999</v>
          </cell>
          <cell r="E186">
            <v>239.20699999999999</v>
          </cell>
          <cell r="F186">
            <v>15.916</v>
          </cell>
        </row>
        <row r="187">
          <cell r="A187" t="str">
            <v>IA.2621</v>
          </cell>
          <cell r="B187" t="str">
            <v>SX, gia coâng coát theùp caàu thang thöôøng F £18</v>
          </cell>
          <cell r="C187" t="str">
            <v>kg</v>
          </cell>
          <cell r="D187">
            <v>4377.7370000000001</v>
          </cell>
          <cell r="E187">
            <v>190.126</v>
          </cell>
          <cell r="F187">
            <v>99.582999999999998</v>
          </cell>
        </row>
        <row r="188">
          <cell r="A188" t="str">
            <v>IA.2631</v>
          </cell>
          <cell r="B188" t="str">
            <v>SX, gia coâng coát theùp caàu thang thöôøng F &gt;18</v>
          </cell>
          <cell r="C188" t="str">
            <v>kg</v>
          </cell>
          <cell r="D188">
            <v>4381.835</v>
          </cell>
          <cell r="E188">
            <v>185.11199999999999</v>
          </cell>
          <cell r="F188">
            <v>105.127</v>
          </cell>
        </row>
        <row r="189">
          <cell r="A189" t="str">
            <v>IA.3511</v>
          </cell>
          <cell r="B189" t="str">
            <v>SX, gia coâng coát theùp möông caùp F £10</v>
          </cell>
          <cell r="C189" t="str">
            <v>kg</v>
          </cell>
          <cell r="D189">
            <v>4283.2719999999999</v>
          </cell>
          <cell r="E189">
            <v>142.292</v>
          </cell>
          <cell r="F189">
            <v>15.916</v>
          </cell>
        </row>
        <row r="190">
          <cell r="A190" t="str">
            <v>IA.3521</v>
          </cell>
          <cell r="B190" t="str">
            <v>SX, gia coâng coát theùp möông caùp F &gt;10</v>
          </cell>
          <cell r="C190" t="str">
            <v>kg</v>
          </cell>
          <cell r="D190">
            <v>4381.835</v>
          </cell>
          <cell r="E190">
            <v>90.019000000000005</v>
          </cell>
          <cell r="F190">
            <v>111.72499999999999</v>
          </cell>
        </row>
        <row r="191">
          <cell r="A191" t="str">
            <v>IB.2511</v>
          </cell>
          <cell r="B191" t="str">
            <v>Saûn xuaát vaø gia coâng theùp naép möông</v>
          </cell>
          <cell r="C191" t="str">
            <v>kg</v>
          </cell>
          <cell r="D191">
            <v>4283.2719999999999</v>
          </cell>
          <cell r="E191">
            <v>221.804</v>
          </cell>
          <cell r="F191">
            <v>15.916</v>
          </cell>
        </row>
        <row r="192">
          <cell r="A192" t="str">
            <v>KA.1110</v>
          </cell>
          <cell r="B192" t="str">
            <v>Vaùn khuoân moùng daøi, beä maùy</v>
          </cell>
          <cell r="C192" t="str">
            <v>m2</v>
          </cell>
          <cell r="D192">
            <v>22868.77</v>
          </cell>
          <cell r="E192">
            <v>1765.35</v>
          </cell>
        </row>
        <row r="193">
          <cell r="A193" t="str">
            <v>KA.1220</v>
          </cell>
          <cell r="B193" t="str">
            <v>Vaùn khuoân moùng coät vuoâng, hình chöõ nhaät</v>
          </cell>
          <cell r="C193" t="str">
            <v>m2</v>
          </cell>
          <cell r="D193">
            <v>23051.4</v>
          </cell>
          <cell r="E193">
            <v>3852.39</v>
          </cell>
        </row>
        <row r="194">
          <cell r="A194" t="str">
            <v>KA.2120</v>
          </cell>
          <cell r="B194" t="str">
            <v>Vaùn khuoân coät vuoâng, hình chöõ nhaät</v>
          </cell>
          <cell r="C194" t="str">
            <v>m2</v>
          </cell>
          <cell r="D194">
            <v>24704.13</v>
          </cell>
          <cell r="E194">
            <v>4315.75</v>
          </cell>
        </row>
        <row r="195">
          <cell r="A195" t="str">
            <v>KA.2210</v>
          </cell>
          <cell r="B195" t="str">
            <v>Vaùn khuoân xaø daàm, giaèng</v>
          </cell>
          <cell r="C195" t="str">
            <v>m2</v>
          </cell>
          <cell r="D195">
            <v>32939.11</v>
          </cell>
          <cell r="E195">
            <v>4651.2700000000004</v>
          </cell>
        </row>
        <row r="196">
          <cell r="A196" t="str">
            <v>KA.2310</v>
          </cell>
          <cell r="B196" t="str">
            <v>Vaùn khuoân saøn maùi</v>
          </cell>
          <cell r="C196" t="str">
            <v>m2</v>
          </cell>
          <cell r="D196">
            <v>26493.08</v>
          </cell>
          <cell r="E196">
            <v>3646.07</v>
          </cell>
        </row>
        <row r="197">
          <cell r="A197" t="str">
            <v>KA.2320</v>
          </cell>
          <cell r="B197" t="str">
            <v>Vaùn khuoân lanh toâ, lanh toâ lieàn maùi haét, taám ñan</v>
          </cell>
          <cell r="C197" t="str">
            <v>m2</v>
          </cell>
          <cell r="D197">
            <v>26493.08</v>
          </cell>
          <cell r="E197">
            <v>3851.71</v>
          </cell>
        </row>
        <row r="198">
          <cell r="A198" t="str">
            <v>KA.2510</v>
          </cell>
          <cell r="B198" t="str">
            <v>Vaùn khuoân töôøng thaúng chieàu daøy £45cm</v>
          </cell>
          <cell r="C198" t="str">
            <v>m2</v>
          </cell>
          <cell r="D198">
            <v>23105.040000000001</v>
          </cell>
          <cell r="E198">
            <v>3758.36</v>
          </cell>
        </row>
        <row r="199">
          <cell r="A199" t="str">
            <v>KA.7110</v>
          </cell>
          <cell r="B199" t="str">
            <v>Vaùn khuoân maùi bôø keânh möông</v>
          </cell>
          <cell r="C199" t="str">
            <v>m2</v>
          </cell>
          <cell r="D199">
            <v>21163.9</v>
          </cell>
          <cell r="E199">
            <v>1636.94</v>
          </cell>
        </row>
        <row r="200">
          <cell r="A200" t="str">
            <v>KP.2310</v>
          </cell>
          <cell r="B200" t="str">
            <v>Vaùn khuoân naép ñan</v>
          </cell>
          <cell r="C200" t="str">
            <v>m2</v>
          </cell>
          <cell r="D200">
            <v>2043.04</v>
          </cell>
          <cell r="E200">
            <v>3180.21</v>
          </cell>
        </row>
        <row r="201">
          <cell r="A201" t="str">
            <v>LA.5110</v>
          </cell>
          <cell r="B201" t="str">
            <v>Laép CKBT ñuùc saün P £50 kg</v>
          </cell>
          <cell r="C201" t="str">
            <v>caùi</v>
          </cell>
          <cell r="D201">
            <v>972</v>
          </cell>
          <cell r="E201">
            <v>2029</v>
          </cell>
        </row>
        <row r="202">
          <cell r="A202" t="str">
            <v>LA.5120</v>
          </cell>
          <cell r="B202" t="str">
            <v>Laép CKBT ñuùc saün P £100 kg</v>
          </cell>
          <cell r="C202" t="str">
            <v>Caùi</v>
          </cell>
          <cell r="D202">
            <v>1620</v>
          </cell>
          <cell r="E202">
            <v>3382</v>
          </cell>
        </row>
        <row r="203">
          <cell r="A203" t="str">
            <v>LA.5130</v>
          </cell>
          <cell r="B203" t="str">
            <v>Laép CKBT ñuùc saün P £250 kg</v>
          </cell>
          <cell r="C203" t="str">
            <v>Caùi</v>
          </cell>
          <cell r="D203">
            <v>2268</v>
          </cell>
          <cell r="E203">
            <v>6088</v>
          </cell>
        </row>
        <row r="204">
          <cell r="A204" t="str">
            <v>LA.5140</v>
          </cell>
          <cell r="B204" t="str">
            <v>Laép CKBT ñuùc saün P &gt;250 kg</v>
          </cell>
          <cell r="C204" t="str">
            <v>caùi</v>
          </cell>
          <cell r="D204">
            <v>3240</v>
          </cell>
          <cell r="E204">
            <v>11500</v>
          </cell>
        </row>
        <row r="205">
          <cell r="A205" t="str">
            <v>MA.2410</v>
          </cell>
          <cell r="B205" t="str">
            <v>Xaø goà goã 5x10cm ñoùng traàn</v>
          </cell>
          <cell r="C205" t="str">
            <v>m3</v>
          </cell>
          <cell r="D205">
            <v>38606.32</v>
          </cell>
          <cell r="E205">
            <v>514.95000000000005</v>
          </cell>
        </row>
        <row r="206">
          <cell r="A206" t="str">
            <v>NA.1320</v>
          </cell>
          <cell r="B206" t="str">
            <v xml:space="preserve">Saûn xuaát xaø goà theùp U100x46x4,5 </v>
          </cell>
          <cell r="C206" t="str">
            <v>taán</v>
          </cell>
          <cell r="D206">
            <v>4734.8360000000002</v>
          </cell>
          <cell r="E206">
            <v>91.055999999999997</v>
          </cell>
        </row>
        <row r="207">
          <cell r="A207" t="str">
            <v>NA.1520</v>
          </cell>
          <cell r="B207" t="str">
            <v>Saûn xuaát lan can saét</v>
          </cell>
          <cell r="C207" t="str">
            <v>taán</v>
          </cell>
          <cell r="D207">
            <v>4697.33</v>
          </cell>
          <cell r="E207">
            <v>477.125</v>
          </cell>
          <cell r="F207">
            <v>281.51</v>
          </cell>
        </row>
        <row r="208">
          <cell r="A208" t="str">
            <v>NA.1530</v>
          </cell>
          <cell r="B208" t="str">
            <v>Saûn xuaát cöûa soå rôøi</v>
          </cell>
          <cell r="C208" t="str">
            <v>taán</v>
          </cell>
          <cell r="D208">
            <v>4785.402</v>
          </cell>
          <cell r="E208">
            <v>1172.06</v>
          </cell>
          <cell r="F208">
            <v>1277.7719999999999</v>
          </cell>
        </row>
        <row r="209">
          <cell r="A209" t="str">
            <v>NA.1610</v>
          </cell>
          <cell r="B209" t="str">
            <v>Saûn xuaát haøng raøo löôùi theùp</v>
          </cell>
          <cell r="C209" t="str">
            <v>m2</v>
          </cell>
          <cell r="D209">
            <v>89869</v>
          </cell>
          <cell r="E209">
            <v>15176</v>
          </cell>
          <cell r="F209">
            <v>7734</v>
          </cell>
        </row>
        <row r="210">
          <cell r="A210" t="str">
            <v>NA.1620</v>
          </cell>
          <cell r="B210" t="str">
            <v>Saûn xuaát cöûa löôùi theùp</v>
          </cell>
          <cell r="C210" t="str">
            <v>m2</v>
          </cell>
          <cell r="D210">
            <v>107450</v>
          </cell>
          <cell r="E210">
            <v>16862</v>
          </cell>
          <cell r="F210">
            <v>9281</v>
          </cell>
        </row>
        <row r="211">
          <cell r="A211" t="str">
            <v>NA.1630</v>
          </cell>
          <cell r="B211" t="str">
            <v>Saûn xuaát haøng raøo song saét</v>
          </cell>
          <cell r="C211" t="str">
            <v>m2</v>
          </cell>
          <cell r="D211">
            <v>93082</v>
          </cell>
          <cell r="E211">
            <v>19456</v>
          </cell>
          <cell r="F211">
            <v>11601</v>
          </cell>
        </row>
        <row r="212">
          <cell r="A212" t="str">
            <v>NA.1640</v>
          </cell>
          <cell r="B212" t="str">
            <v>Saûn xuaát cöûa song saét</v>
          </cell>
          <cell r="C212" t="str">
            <v>m2</v>
          </cell>
          <cell r="D212">
            <v>114571</v>
          </cell>
          <cell r="E212">
            <v>22051</v>
          </cell>
          <cell r="F212">
            <v>11601</v>
          </cell>
        </row>
        <row r="213">
          <cell r="A213" t="str">
            <v>NB.1310</v>
          </cell>
          <cell r="B213" t="str">
            <v>Laép döïng xaø goà theùp</v>
          </cell>
          <cell r="C213" t="str">
            <v>taán</v>
          </cell>
          <cell r="D213">
            <v>290516</v>
          </cell>
          <cell r="E213">
            <v>35411</v>
          </cell>
          <cell r="F213">
            <v>362719</v>
          </cell>
        </row>
        <row r="214">
          <cell r="A214" t="str">
            <v>NB.2120</v>
          </cell>
          <cell r="B214" t="str">
            <v>Laép döïng cöûa khung saét + khung nhoâm</v>
          </cell>
          <cell r="C214" t="str">
            <v>m2</v>
          </cell>
          <cell r="D214">
            <v>5525</v>
          </cell>
          <cell r="E214">
            <v>4059</v>
          </cell>
        </row>
        <row r="215">
          <cell r="A215" t="str">
            <v>NB.3110</v>
          </cell>
          <cell r="B215" t="str">
            <v>Laép döïng keát caáu theùp</v>
          </cell>
          <cell r="C215" t="str">
            <v>taán</v>
          </cell>
          <cell r="D215">
            <v>546000</v>
          </cell>
          <cell r="E215">
            <v>151242</v>
          </cell>
          <cell r="F215">
            <v>280350</v>
          </cell>
        </row>
        <row r="216">
          <cell r="A216" t="str">
            <v>OB.1220</v>
          </cell>
          <cell r="B216" t="str">
            <v>Lôïp maùi toân traùng keõm Austnam</v>
          </cell>
          <cell r="C216" t="str">
            <v>m2</v>
          </cell>
          <cell r="D216">
            <v>43854.720000000001</v>
          </cell>
          <cell r="E216">
            <v>583.70000000000005</v>
          </cell>
        </row>
        <row r="217">
          <cell r="A217" t="str">
            <v>OB.1310</v>
          </cell>
          <cell r="B217" t="str">
            <v>Traàn nhöïa</v>
          </cell>
          <cell r="C217" t="str">
            <v>m2</v>
          </cell>
          <cell r="D217">
            <v>28717.599999999999</v>
          </cell>
          <cell r="E217">
            <v>664.12</v>
          </cell>
        </row>
        <row r="218">
          <cell r="A218" t="str">
            <v>PA.1214</v>
          </cell>
          <cell r="B218" t="str">
            <v>Traùt töôøng XM#75 daøy 1,5 cm cao £4m</v>
          </cell>
          <cell r="C218" t="str">
            <v>m2</v>
          </cell>
          <cell r="D218">
            <v>5007</v>
          </cell>
          <cell r="E218">
            <v>1808</v>
          </cell>
          <cell r="F218">
            <v>136</v>
          </cell>
        </row>
        <row r="219">
          <cell r="A219" t="str">
            <v>PA.2214</v>
          </cell>
          <cell r="B219" t="str">
            <v xml:space="preserve">Traùt coät, lam, caàu thang XM#75 daøy 1,5 cm </v>
          </cell>
          <cell r="C219" t="str">
            <v>m2</v>
          </cell>
          <cell r="D219">
            <v>5328</v>
          </cell>
          <cell r="E219">
            <v>6571</v>
          </cell>
          <cell r="F219">
            <v>190</v>
          </cell>
        </row>
        <row r="220">
          <cell r="A220" t="str">
            <v>PA.3114</v>
          </cell>
          <cell r="B220" t="str">
            <v xml:space="preserve">Traùt daàm vöõa XM#75 </v>
          </cell>
          <cell r="C220" t="str">
            <v>m2</v>
          </cell>
          <cell r="D220">
            <v>5301</v>
          </cell>
          <cell r="E220">
            <v>4354</v>
          </cell>
          <cell r="F220">
            <v>190</v>
          </cell>
        </row>
        <row r="221">
          <cell r="A221" t="str">
            <v>PA.3214</v>
          </cell>
          <cell r="B221" t="str">
            <v xml:space="preserve">Traùt traàn vöõa XM#75 </v>
          </cell>
          <cell r="C221" t="str">
            <v>m2</v>
          </cell>
          <cell r="D221">
            <v>5301</v>
          </cell>
          <cell r="E221">
            <v>3958</v>
          </cell>
          <cell r="F221">
            <v>190</v>
          </cell>
        </row>
        <row r="222">
          <cell r="A222" t="str">
            <v>PA.4214</v>
          </cell>
          <cell r="B222" t="str">
            <v>Traùt gôø chæ vöõa XM#75</v>
          </cell>
          <cell r="C222" t="str">
            <v>m</v>
          </cell>
          <cell r="D222">
            <v>736</v>
          </cell>
          <cell r="E222">
            <v>1821</v>
          </cell>
        </row>
        <row r="223">
          <cell r="A223" t="str">
            <v>PA.5114</v>
          </cell>
          <cell r="B223" t="str">
            <v>Traùt oâ vaêng, lam, seânoâ vöõa XM#75</v>
          </cell>
          <cell r="C223" t="str">
            <v>m2</v>
          </cell>
          <cell r="D223">
            <v>3534</v>
          </cell>
          <cell r="E223">
            <v>3167</v>
          </cell>
        </row>
        <row r="224">
          <cell r="A224" t="str">
            <v>PD.3214</v>
          </cell>
          <cell r="B224" t="str">
            <v>Traùt Granitoâ daøy 1,5cm vöõa XM#75</v>
          </cell>
          <cell r="C224" t="str">
            <v>m2</v>
          </cell>
          <cell r="D224">
            <v>36958</v>
          </cell>
          <cell r="E224">
            <v>20451</v>
          </cell>
        </row>
        <row r="225">
          <cell r="A225" t="str">
            <v>QB.1110</v>
          </cell>
          <cell r="B225" t="str">
            <v>OÁp töôøng gaïch men söù 15x15cm cao £4m</v>
          </cell>
          <cell r="C225" t="str">
            <v>m2</v>
          </cell>
          <cell r="D225">
            <v>74441</v>
          </cell>
          <cell r="E225">
            <v>9064</v>
          </cell>
        </row>
        <row r="226">
          <cell r="A226" t="str">
            <v>QB.1120</v>
          </cell>
          <cell r="B226" t="str">
            <v>OÁp töôøng gaïch men söù 15x15cm cao &gt;4m</v>
          </cell>
          <cell r="C226" t="str">
            <v>m2</v>
          </cell>
          <cell r="D226">
            <v>74810</v>
          </cell>
          <cell r="E226">
            <v>9606</v>
          </cell>
          <cell r="F226">
            <v>218</v>
          </cell>
        </row>
        <row r="227">
          <cell r="A227" t="str">
            <v>QB.1210</v>
          </cell>
          <cell r="B227" t="str">
            <v>OÁp töôøng gaïch men söù 11x11cm cao £4m</v>
          </cell>
          <cell r="C227" t="str">
            <v>m2</v>
          </cell>
          <cell r="D227">
            <v>48737</v>
          </cell>
          <cell r="E227">
            <v>9606</v>
          </cell>
        </row>
        <row r="228">
          <cell r="A228" t="str">
            <v>QB.1220</v>
          </cell>
          <cell r="B228" t="str">
            <v>OÁp töôøng gaïch men söù 11x11cm cao &gt;4m</v>
          </cell>
          <cell r="C228" t="str">
            <v>m2</v>
          </cell>
          <cell r="D228">
            <v>48978</v>
          </cell>
          <cell r="E228">
            <v>10526</v>
          </cell>
          <cell r="F228">
            <v>218</v>
          </cell>
        </row>
        <row r="229">
          <cell r="A229" t="str">
            <v>QP.1110</v>
          </cell>
          <cell r="B229" t="str">
            <v>OÁp töôøng ñaù caåm thaïch 20x20cm</v>
          </cell>
          <cell r="C229" t="str">
            <v>m2</v>
          </cell>
          <cell r="D229">
            <v>118122</v>
          </cell>
          <cell r="E229">
            <v>18955</v>
          </cell>
        </row>
        <row r="230">
          <cell r="A230" t="str">
            <v>QP.1120</v>
          </cell>
          <cell r="B230" t="str">
            <v>OÁp töôøng ñaù caåm thaïch 30x30cm</v>
          </cell>
          <cell r="C230" t="str">
            <v>m2</v>
          </cell>
          <cell r="D230">
            <v>131084</v>
          </cell>
          <cell r="E230">
            <v>21790</v>
          </cell>
        </row>
        <row r="231">
          <cell r="A231" t="str">
            <v>QP.1130</v>
          </cell>
          <cell r="B231" t="str">
            <v>OÁp töôøng ñaù caåm thaïch 40x40cm</v>
          </cell>
          <cell r="C231" t="str">
            <v>m2</v>
          </cell>
          <cell r="D231">
            <v>123416</v>
          </cell>
          <cell r="E231">
            <v>19402</v>
          </cell>
        </row>
        <row r="232">
          <cell r="A232" t="str">
            <v>QP.1210</v>
          </cell>
          <cell r="B232" t="str">
            <v>OÁp töôøng ñaù caåm thaïch 20x20cm</v>
          </cell>
          <cell r="C232" t="str">
            <v>m2</v>
          </cell>
          <cell r="D232">
            <v>118122</v>
          </cell>
          <cell r="E232">
            <v>22984</v>
          </cell>
        </row>
        <row r="233">
          <cell r="A233" t="str">
            <v>QP.1220</v>
          </cell>
          <cell r="B233" t="str">
            <v>OÁp töôøng ñaù caåm thaïch 30x30cm</v>
          </cell>
          <cell r="C233" t="str">
            <v>m2</v>
          </cell>
          <cell r="D233">
            <v>131084</v>
          </cell>
          <cell r="E233">
            <v>30298</v>
          </cell>
        </row>
        <row r="234">
          <cell r="A234" t="str">
            <v>QP.1230</v>
          </cell>
          <cell r="B234" t="str">
            <v>OÁp töôøng ñaù caåm thaïch 40x40cm</v>
          </cell>
          <cell r="C234" t="str">
            <v>m2</v>
          </cell>
          <cell r="D234">
            <v>123416</v>
          </cell>
          <cell r="E234">
            <v>24776</v>
          </cell>
        </row>
        <row r="235">
          <cell r="A235" t="str">
            <v>RA.1114</v>
          </cell>
          <cell r="B235" t="str">
            <v>Laùng neàn, saøn khoâng ñaùnh maøu vöõa XM#75 daøy 2cm cao £4m</v>
          </cell>
          <cell r="C235" t="str">
            <v>m2</v>
          </cell>
          <cell r="D235">
            <v>7363</v>
          </cell>
          <cell r="E235">
            <v>897</v>
          </cell>
          <cell r="F235">
            <v>136</v>
          </cell>
        </row>
        <row r="236">
          <cell r="A236" t="str">
            <v>RA.1214</v>
          </cell>
          <cell r="B236" t="str">
            <v>Laùng neàn, saøn khoâng ñaùnh maøu vöõa XM#75 daøy 3cm cao £4m</v>
          </cell>
          <cell r="C236" t="str">
            <v>m2</v>
          </cell>
          <cell r="D236">
            <v>10308</v>
          </cell>
          <cell r="E236">
            <v>1399</v>
          </cell>
          <cell r="F236">
            <v>181</v>
          </cell>
        </row>
        <row r="237">
          <cell r="A237" t="str">
            <v>RB.1114</v>
          </cell>
          <cell r="B237" t="str">
            <v>Laùng neàn, saøn coù ñaùnh maøu vöõa XM#75 daøy 2cm cao £4m</v>
          </cell>
          <cell r="C237" t="str">
            <v>m2</v>
          </cell>
          <cell r="D237">
            <v>7631</v>
          </cell>
          <cell r="E237">
            <v>1201</v>
          </cell>
          <cell r="F237">
            <v>136</v>
          </cell>
        </row>
        <row r="238">
          <cell r="A238" t="str">
            <v>RB.1214</v>
          </cell>
          <cell r="B238" t="str">
            <v>Laùng neàn, saøn coù ñaùnh maøu vöõa XM#75 daøy 3cm cao £4m</v>
          </cell>
          <cell r="C238" t="str">
            <v>m2</v>
          </cell>
          <cell r="D238">
            <v>10576</v>
          </cell>
          <cell r="E238">
            <v>1649</v>
          </cell>
          <cell r="F238">
            <v>181</v>
          </cell>
        </row>
        <row r="239">
          <cell r="A239" t="str">
            <v>RB.2114</v>
          </cell>
          <cell r="B239" t="str">
            <v>Laùng seânoâ, maùi haét daøy 1cm vöõa XM#75</v>
          </cell>
          <cell r="C239" t="str">
            <v>m2</v>
          </cell>
          <cell r="D239">
            <v>3829</v>
          </cell>
          <cell r="E239">
            <v>1557</v>
          </cell>
          <cell r="F239">
            <v>136</v>
          </cell>
        </row>
        <row r="240">
          <cell r="A240" t="str">
            <v>RB.2124</v>
          </cell>
          <cell r="B240" t="str">
            <v>Laùng seânoâ, maùi haét daøy 2cm vöõa XM#75</v>
          </cell>
          <cell r="C240" t="str">
            <v>m2</v>
          </cell>
          <cell r="D240">
            <v>7633</v>
          </cell>
          <cell r="E240">
            <v>1874</v>
          </cell>
          <cell r="F240">
            <v>136</v>
          </cell>
        </row>
        <row r="241">
          <cell r="A241" t="str">
            <v>RB.2134</v>
          </cell>
          <cell r="B241" t="str">
            <v>Laùng möông caùp daøy 1cm vöõa XM#75</v>
          </cell>
          <cell r="C241" t="str">
            <v>m2</v>
          </cell>
          <cell r="D241">
            <v>3829</v>
          </cell>
          <cell r="E241">
            <v>1557</v>
          </cell>
          <cell r="F241">
            <v>136</v>
          </cell>
        </row>
        <row r="242">
          <cell r="A242" t="str">
            <v>RB.2144</v>
          </cell>
          <cell r="B242" t="str">
            <v>Laùng heø daøy 3cm vöõa XM#75</v>
          </cell>
          <cell r="C242" t="str">
            <v>m2</v>
          </cell>
          <cell r="D242">
            <v>10576</v>
          </cell>
          <cell r="E242">
            <v>1781</v>
          </cell>
          <cell r="F242">
            <v>136</v>
          </cell>
        </row>
        <row r="243">
          <cell r="A243" t="str">
            <v>SA.7111</v>
          </cell>
          <cell r="B243" t="str">
            <v>Laùt neàn baèng gaïch ceâramic vöõa XM#75 30x30 cm</v>
          </cell>
          <cell r="C243" t="str">
            <v>m2</v>
          </cell>
          <cell r="D243">
            <v>85590</v>
          </cell>
          <cell r="E243">
            <v>5412</v>
          </cell>
        </row>
        <row r="244">
          <cell r="A244" t="str">
            <v>SA.9110</v>
          </cell>
          <cell r="B244" t="str">
            <v>Laùt saân gaïch xi maêng 30x30cm</v>
          </cell>
          <cell r="C244" t="str">
            <v>m2</v>
          </cell>
          <cell r="D244">
            <v>35217</v>
          </cell>
          <cell r="E244">
            <v>2706</v>
          </cell>
        </row>
        <row r="245">
          <cell r="A245" t="str">
            <v>SA.9120</v>
          </cell>
          <cell r="B245" t="str">
            <v>Laùt saân gaïch xi maêng 40x40cm</v>
          </cell>
          <cell r="C245" t="str">
            <v>m2</v>
          </cell>
          <cell r="D245">
            <v>27081</v>
          </cell>
          <cell r="E245">
            <v>2435</v>
          </cell>
        </row>
        <row r="246">
          <cell r="A246" t="str">
            <v>SA.9310</v>
          </cell>
          <cell r="B246" t="str">
            <v>Laùt saân gaïch xi maêng töï cheøn daøy 3,5cm</v>
          </cell>
          <cell r="C246" t="str">
            <v>m2</v>
          </cell>
          <cell r="D246">
            <v>65650</v>
          </cell>
          <cell r="E246">
            <v>1894</v>
          </cell>
        </row>
        <row r="247">
          <cell r="A247" t="str">
            <v>SA.9320</v>
          </cell>
          <cell r="B247" t="str">
            <v>Laùt saân gaïch xi maêng töï cheøn daøy 5,5cm</v>
          </cell>
          <cell r="C247" t="str">
            <v>m2</v>
          </cell>
          <cell r="D247">
            <v>72720</v>
          </cell>
          <cell r="E247">
            <v>2165</v>
          </cell>
        </row>
        <row r="248">
          <cell r="A248" t="str">
            <v>SC.3110</v>
          </cell>
          <cell r="B248" t="str">
            <v>Boù væa khuoân ñöôøng 18x22x100 cm</v>
          </cell>
          <cell r="C248" t="str">
            <v>m</v>
          </cell>
          <cell r="D248">
            <v>25048</v>
          </cell>
          <cell r="E248">
            <v>1353</v>
          </cell>
        </row>
        <row r="249">
          <cell r="A249" t="str">
            <v>SC.3120</v>
          </cell>
          <cell r="B249" t="str">
            <v>Boù væa khuoân ñöôøng 18x33x100 cm</v>
          </cell>
          <cell r="C249" t="str">
            <v>m</v>
          </cell>
          <cell r="D249">
            <v>36411</v>
          </cell>
          <cell r="E249">
            <v>1894</v>
          </cell>
        </row>
        <row r="250">
          <cell r="A250" t="str">
            <v>SC.3130</v>
          </cell>
          <cell r="B250" t="str">
            <v>Boù væa khuoân ñöôøng cong 20x20 cm</v>
          </cell>
          <cell r="C250" t="str">
            <v>m</v>
          </cell>
          <cell r="D250">
            <v>27993</v>
          </cell>
          <cell r="E250">
            <v>6223</v>
          </cell>
        </row>
        <row r="251">
          <cell r="A251" t="str">
            <v>UA.1110</v>
          </cell>
          <cell r="B251" t="str">
            <v>Queùt voâi 1 nöôùc traéng 2 nöôùc maøu cao £4m</v>
          </cell>
          <cell r="C251" t="str">
            <v>m2</v>
          </cell>
          <cell r="D251">
            <v>630</v>
          </cell>
          <cell r="E251">
            <v>415</v>
          </cell>
        </row>
        <row r="252">
          <cell r="A252" t="str">
            <v>UA.1120</v>
          </cell>
          <cell r="B252" t="str">
            <v>Queùt voâi 1 nöôùc traéng 2 nöôùc maøu cao &gt;4m</v>
          </cell>
          <cell r="C252" t="str">
            <v>m2</v>
          </cell>
          <cell r="D252">
            <v>630</v>
          </cell>
          <cell r="E252">
            <v>493</v>
          </cell>
        </row>
        <row r="253">
          <cell r="A253" t="str">
            <v>UA.1310</v>
          </cell>
          <cell r="B253" t="str">
            <v>Queùt 2 nöôùc xi maêng cao £4m</v>
          </cell>
          <cell r="C253" t="str">
            <v>m2</v>
          </cell>
          <cell r="D253">
            <v>1029</v>
          </cell>
          <cell r="E253">
            <v>246</v>
          </cell>
        </row>
        <row r="254">
          <cell r="A254" t="str">
            <v>UA.1320</v>
          </cell>
          <cell r="B254" t="str">
            <v>Queùt 2 nöôùc xi maêng cao &gt;4m</v>
          </cell>
          <cell r="C254" t="str">
            <v>m2</v>
          </cell>
          <cell r="D254">
            <v>1029</v>
          </cell>
          <cell r="E254">
            <v>272</v>
          </cell>
        </row>
        <row r="255">
          <cell r="A255" t="str">
            <v>UB.1110</v>
          </cell>
          <cell r="B255" t="str">
            <v>Baû ma tít töôøng</v>
          </cell>
          <cell r="C255" t="str">
            <v>m2</v>
          </cell>
          <cell r="D255">
            <v>2057</v>
          </cell>
          <cell r="E255">
            <v>4059</v>
          </cell>
        </row>
        <row r="256">
          <cell r="A256" t="str">
            <v>UB.1120</v>
          </cell>
          <cell r="B256" t="str">
            <v>Baû ma tít traàn, coät, lam ñöùng, maùi haét, seâ noâ</v>
          </cell>
          <cell r="C256" t="str">
            <v>m2</v>
          </cell>
          <cell r="D256">
            <v>2057</v>
          </cell>
          <cell r="E256">
            <v>4870</v>
          </cell>
        </row>
        <row r="257">
          <cell r="A257" t="str">
            <v>UC.2220</v>
          </cell>
          <cell r="B257" t="str">
            <v>Sôn oáng maøu traéng 3 nöôùc (sôn daàu)</v>
          </cell>
          <cell r="C257" t="str">
            <v>m2</v>
          </cell>
          <cell r="D257">
            <v>2087</v>
          </cell>
          <cell r="E257">
            <v>960</v>
          </cell>
        </row>
        <row r="258">
          <cell r="A258" t="str">
            <v>UC.3110</v>
          </cell>
          <cell r="B258" t="str">
            <v xml:space="preserve">Sôn töôøng baèng sôn si li caùt </v>
          </cell>
          <cell r="C258" t="str">
            <v>m2</v>
          </cell>
          <cell r="D258">
            <v>6363</v>
          </cell>
          <cell r="E258">
            <v>731</v>
          </cell>
        </row>
        <row r="259">
          <cell r="A259" t="str">
            <v>UC.3120</v>
          </cell>
          <cell r="B259" t="str">
            <v xml:space="preserve">Sôn traàn, daàm, coät baèng sôn si li caùt </v>
          </cell>
          <cell r="C259" t="str">
            <v>m2</v>
          </cell>
          <cell r="D259">
            <v>6363</v>
          </cell>
          <cell r="E259">
            <v>920</v>
          </cell>
        </row>
        <row r="260">
          <cell r="A260" t="str">
            <v>UC.4210</v>
          </cell>
          <cell r="B260" t="str">
            <v>Queùt xi Flinkote choáng thaám seâ noâ</v>
          </cell>
          <cell r="C260" t="str">
            <v>m2</v>
          </cell>
          <cell r="D260">
            <v>11963</v>
          </cell>
          <cell r="E260">
            <v>372</v>
          </cell>
        </row>
        <row r="261">
          <cell r="A261" t="str">
            <v>VB.4111</v>
          </cell>
          <cell r="B261" t="str">
            <v xml:space="preserve">Troàng coû ta luy neàn ñöôøng </v>
          </cell>
          <cell r="C261" t="str">
            <v>m2</v>
          </cell>
          <cell r="D261">
            <v>0</v>
          </cell>
          <cell r="E261">
            <v>1070.01</v>
          </cell>
        </row>
        <row r="262">
          <cell r="A262" t="str">
            <v>ZH.3340</v>
          </cell>
          <cell r="B262" t="str">
            <v>Laép ñaët kim thu seùt</v>
          </cell>
          <cell r="C262" t="str">
            <v>Caùi</v>
          </cell>
          <cell r="D262">
            <v>28600</v>
          </cell>
          <cell r="E262">
            <v>20714</v>
          </cell>
          <cell r="F262">
            <v>2514</v>
          </cell>
        </row>
        <row r="263">
          <cell r="A263" t="str">
            <v>ZI.1110</v>
          </cell>
          <cell r="B263" t="str">
            <v>Laép ñaët lavabo 1 voøi röûa</v>
          </cell>
          <cell r="C263" t="str">
            <v>boä</v>
          </cell>
          <cell r="D263">
            <v>298468</v>
          </cell>
          <cell r="E263">
            <v>6904</v>
          </cell>
        </row>
        <row r="264">
          <cell r="A264" t="str">
            <v>ZI.1120</v>
          </cell>
          <cell r="B264" t="str">
            <v>Laép ñaët lavabo 2 voøi röûa</v>
          </cell>
          <cell r="C264" t="str">
            <v>boä</v>
          </cell>
          <cell r="D264">
            <v>272430</v>
          </cell>
          <cell r="E264">
            <v>8285</v>
          </cell>
        </row>
        <row r="265">
          <cell r="A265" t="str">
            <v>ZI.2110</v>
          </cell>
          <cell r="B265" t="str">
            <v>Laép ñaët môùi beä xí beät</v>
          </cell>
          <cell r="C265" t="str">
            <v>boä</v>
          </cell>
          <cell r="D265">
            <v>537817</v>
          </cell>
          <cell r="E265">
            <v>20714</v>
          </cell>
        </row>
        <row r="266">
          <cell r="A266" t="str">
            <v>ZI.2210</v>
          </cell>
          <cell r="B266" t="str">
            <v>Laép ñaët môùi chaäu tieåu nam</v>
          </cell>
          <cell r="C266" t="str">
            <v>boä</v>
          </cell>
          <cell r="D266">
            <v>118392</v>
          </cell>
          <cell r="E266">
            <v>20714</v>
          </cell>
        </row>
        <row r="267">
          <cell r="A267" t="str">
            <v>ZI.2220</v>
          </cell>
          <cell r="B267" t="str">
            <v>Laép ñaët môùi chaäu tieåu nöõ</v>
          </cell>
          <cell r="C267" t="str">
            <v>boä</v>
          </cell>
          <cell r="D267">
            <v>122400</v>
          </cell>
          <cell r="E267">
            <v>20714</v>
          </cell>
        </row>
        <row r="268">
          <cell r="A268" t="str">
            <v>ZI.3110</v>
          </cell>
          <cell r="B268" t="str">
            <v xml:space="preserve">Laép ñaët voøi taém höông sen </v>
          </cell>
          <cell r="C268" t="str">
            <v>boä</v>
          </cell>
          <cell r="D268">
            <v>99495</v>
          </cell>
          <cell r="E268">
            <v>2762</v>
          </cell>
        </row>
        <row r="269">
          <cell r="A269" t="str">
            <v>ZI.6110</v>
          </cell>
          <cell r="B269" t="str">
            <v>Laép ñaët göông môùi</v>
          </cell>
          <cell r="C269" t="str">
            <v>boä</v>
          </cell>
          <cell r="D269">
            <v>125015</v>
          </cell>
          <cell r="E269">
            <v>1795</v>
          </cell>
          <cell r="F269">
            <v>278</v>
          </cell>
        </row>
        <row r="270">
          <cell r="A270" t="str">
            <v>ZI.6120</v>
          </cell>
          <cell r="B270" t="str">
            <v xml:space="preserve">Laép ñaët keä kính </v>
          </cell>
          <cell r="C270" t="str">
            <v>caùi</v>
          </cell>
          <cell r="D270">
            <v>155042</v>
          </cell>
          <cell r="E270">
            <v>1795</v>
          </cell>
          <cell r="F270">
            <v>278</v>
          </cell>
        </row>
        <row r="271">
          <cell r="A271" t="str">
            <v>ZI.6130</v>
          </cell>
          <cell r="B271" t="str">
            <v>Laép ñaët giaù treo</v>
          </cell>
          <cell r="C271" t="str">
            <v>caùi</v>
          </cell>
          <cell r="D271">
            <v>55116</v>
          </cell>
          <cell r="E271">
            <v>1243</v>
          </cell>
          <cell r="F271">
            <v>139</v>
          </cell>
        </row>
        <row r="272">
          <cell r="A272" t="str">
            <v>ZI.6140</v>
          </cell>
          <cell r="B272" t="str">
            <v>Laép ñaët hoäp ñöïng xaø phoøng , giaáy veä sinh</v>
          </cell>
          <cell r="C272" t="str">
            <v>caùi</v>
          </cell>
          <cell r="D272">
            <v>22046</v>
          </cell>
          <cell r="E272">
            <v>1243</v>
          </cell>
          <cell r="F272">
            <v>139</v>
          </cell>
        </row>
        <row r="273">
          <cell r="A273" t="str">
            <v>ZI.8110</v>
          </cell>
          <cell r="B273" t="str">
            <v>Boàn nöôùc inox 1000 lít</v>
          </cell>
          <cell r="C273" t="str">
            <v>caùi</v>
          </cell>
          <cell r="D273">
            <v>1476363</v>
          </cell>
          <cell r="E273">
            <v>19873</v>
          </cell>
        </row>
        <row r="274">
          <cell r="A274" t="str">
            <v>ZJ.1110</v>
          </cell>
          <cell r="B274" t="str">
            <v>Oáng theùp F26 daãn nöôùc ra saân tröôùc</v>
          </cell>
          <cell r="C274" t="str">
            <v>m</v>
          </cell>
          <cell r="D274">
            <v>14105.94</v>
          </cell>
          <cell r="E274">
            <v>4439.59</v>
          </cell>
        </row>
        <row r="275">
          <cell r="A275" t="str">
            <v>ZJ.1120</v>
          </cell>
          <cell r="B275" t="str">
            <v>Oáng theùp F32 daãn nöôùc ra saân tröôùc</v>
          </cell>
          <cell r="C275" t="str">
            <v>m</v>
          </cell>
          <cell r="D275">
            <v>16938.689999999999</v>
          </cell>
          <cell r="E275">
            <v>4690.92</v>
          </cell>
        </row>
        <row r="276">
          <cell r="A276" t="str">
            <v>ZJ.1130</v>
          </cell>
          <cell r="B276" t="str">
            <v>Oáng theùp F40 daãn nöôùc ra saân tröôùc</v>
          </cell>
          <cell r="C276" t="str">
            <v>m</v>
          </cell>
          <cell r="D276">
            <v>22597.22</v>
          </cell>
          <cell r="E276">
            <v>5468.36</v>
          </cell>
        </row>
        <row r="277">
          <cell r="A277" t="str">
            <v>ZJ.1140</v>
          </cell>
          <cell r="B277" t="str">
            <v>Oáng theùp F50 daãn nöôùc ra saân tröôùc</v>
          </cell>
          <cell r="C277" t="str">
            <v>m</v>
          </cell>
          <cell r="D277">
            <v>29119.32</v>
          </cell>
          <cell r="E277">
            <v>6296.9</v>
          </cell>
        </row>
        <row r="278">
          <cell r="A278" t="str">
            <v>ZJ.5150</v>
          </cell>
          <cell r="B278" t="str">
            <v>Laép ñaët oáng gang F 200 baèng PP xaûm oáng</v>
          </cell>
          <cell r="C278" t="str">
            <v>m</v>
          </cell>
          <cell r="D278">
            <v>287689.14</v>
          </cell>
          <cell r="E278">
            <v>10986.44</v>
          </cell>
        </row>
        <row r="279">
          <cell r="A279" t="str">
            <v>ZJ.6150</v>
          </cell>
          <cell r="B279" t="str">
            <v>Laép ñaët oáng gang F 200 baèng maët bích</v>
          </cell>
          <cell r="C279" t="str">
            <v>m</v>
          </cell>
          <cell r="D279">
            <v>309776.24</v>
          </cell>
          <cell r="E279">
            <v>3410.82</v>
          </cell>
        </row>
        <row r="280">
          <cell r="A280" t="str">
            <v>ZJ.7110</v>
          </cell>
          <cell r="B280" t="str">
            <v>Laép ñaët  oáng nhöïa PVC F 32 baèng mieäng baùt</v>
          </cell>
          <cell r="C280" t="str">
            <v>m</v>
          </cell>
          <cell r="D280">
            <v>5603.03</v>
          </cell>
          <cell r="E280">
            <v>897.58</v>
          </cell>
        </row>
        <row r="281">
          <cell r="A281" t="str">
            <v>ZJ.7120</v>
          </cell>
          <cell r="B281" t="str">
            <v>Laép ñaët  oáng nhöïa PVC F 40 baèng mieäng baùt</v>
          </cell>
          <cell r="C281" t="str">
            <v>m</v>
          </cell>
          <cell r="D281">
            <v>7481.82</v>
          </cell>
          <cell r="E281">
            <v>1121.29</v>
          </cell>
        </row>
        <row r="282">
          <cell r="A282" t="str">
            <v>ZJ.7130</v>
          </cell>
          <cell r="B282" t="str">
            <v>Laép ñaët  oáng nhöïa PVC F 50 baèng mieäng baùt</v>
          </cell>
          <cell r="C282" t="str">
            <v>m</v>
          </cell>
          <cell r="D282">
            <v>9350.11</v>
          </cell>
          <cell r="E282">
            <v>1400.23</v>
          </cell>
        </row>
        <row r="283">
          <cell r="A283" t="str">
            <v>ZJ.7140</v>
          </cell>
          <cell r="B283" t="str">
            <v>Laép ñaët  oáng nhöïa PVC F 65 baèng mieäng baùt</v>
          </cell>
          <cell r="C283" t="str">
            <v>m</v>
          </cell>
          <cell r="D283">
            <v>13999.93</v>
          </cell>
          <cell r="E283">
            <v>1518.99</v>
          </cell>
        </row>
        <row r="284">
          <cell r="A284" t="str">
            <v>ZJ.7150</v>
          </cell>
          <cell r="B284" t="str">
            <v>Laép ñaët  oáng nhöïa PVC F 89 baèng mieäng baùt</v>
          </cell>
          <cell r="C284" t="str">
            <v>m</v>
          </cell>
          <cell r="D284">
            <v>23370.48</v>
          </cell>
          <cell r="E284">
            <v>1778.6</v>
          </cell>
        </row>
        <row r="285">
          <cell r="A285" t="str">
            <v>ZJ.7160</v>
          </cell>
          <cell r="B285" t="str">
            <v>Laép ñaët  oáng nhöïa PVC F 100 baèng mieäng baùt</v>
          </cell>
          <cell r="C285" t="str">
            <v>m</v>
          </cell>
          <cell r="D285">
            <v>32787.839999999997</v>
          </cell>
          <cell r="E285">
            <v>2188.73</v>
          </cell>
        </row>
        <row r="286">
          <cell r="A286" t="str">
            <v>ZJ.7170</v>
          </cell>
          <cell r="B286" t="str">
            <v>Laép ñaët  oáng nhöïa PVC F 125 baèng mieäng baùt</v>
          </cell>
          <cell r="C286" t="str">
            <v>m</v>
          </cell>
          <cell r="D286">
            <v>46578.63</v>
          </cell>
          <cell r="E286">
            <v>2212.1999999999998</v>
          </cell>
        </row>
        <row r="287">
          <cell r="A287" t="str">
            <v>ZJ.7180</v>
          </cell>
          <cell r="B287" t="str">
            <v>Laép ñaët  oáng nhöïa PVC F 150 baèng mieäng baùt</v>
          </cell>
          <cell r="C287" t="str">
            <v>m</v>
          </cell>
          <cell r="D287">
            <v>55800.79</v>
          </cell>
          <cell r="E287">
            <v>2460.7600000000002</v>
          </cell>
        </row>
        <row r="288">
          <cell r="A288" t="str">
            <v>ZJ.7230</v>
          </cell>
          <cell r="B288" t="str">
            <v>Laép ñaët  oáng nhöïa PVC F 25 baèng mang soâng</v>
          </cell>
          <cell r="C288" t="str">
            <v>m</v>
          </cell>
          <cell r="D288">
            <v>3902.49</v>
          </cell>
          <cell r="E288">
            <v>1443.04</v>
          </cell>
        </row>
        <row r="289">
          <cell r="A289" t="str">
            <v>ZJ.7240</v>
          </cell>
          <cell r="B289" t="str">
            <v>Laép ñaët  oáng nhöïa PVC F 32 baèng mang soâng</v>
          </cell>
          <cell r="C289" t="str">
            <v>m</v>
          </cell>
          <cell r="D289">
            <v>5851.88</v>
          </cell>
          <cell r="E289">
            <v>1415.42</v>
          </cell>
        </row>
        <row r="290">
          <cell r="A290" t="str">
            <v>ZJ.7250</v>
          </cell>
          <cell r="B290" t="str">
            <v>Laép ñaët  oáng nhöïa PVC F 40 baèng mang soâng</v>
          </cell>
          <cell r="C290" t="str">
            <v>m</v>
          </cell>
          <cell r="D290">
            <v>7789.91</v>
          </cell>
          <cell r="E290">
            <v>1739.93</v>
          </cell>
        </row>
        <row r="291">
          <cell r="A291" t="str">
            <v>ZJ.7260</v>
          </cell>
          <cell r="B291" t="str">
            <v>Laép ñaët  oáng nhöïa PVC F 50 baèng mang soâng</v>
          </cell>
          <cell r="C291" t="str">
            <v>m</v>
          </cell>
          <cell r="D291">
            <v>9797.77</v>
          </cell>
          <cell r="E291">
            <v>2209.44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CT"/>
      <sheetName val="Don gia II"/>
      <sheetName val="DM tu van"/>
      <sheetName val="Tong ke 3 pha XDM"/>
      <sheetName val="Liet ke 3 pha"/>
      <sheetName val="Tong ke 3 pha CT"/>
      <sheetName val="Liet ke 3 pha CT"/>
      <sheetName val="Bang tong hop"/>
      <sheetName val="TH VL-NC XDM"/>
      <sheetName val="TH VL-NC CT"/>
      <sheetName val="Chiet tinh - VL-NC "/>
      <sheetName val="SDL"/>
      <sheetName val="VC DD"/>
      <sheetName val="VC"/>
      <sheetName val="Tk"/>
      <sheetName val="Bang tong hop den bu (2)"/>
      <sheetName val="Chi phi GPMB"/>
      <sheetName val="CP TU VAN"/>
      <sheetName val="000"/>
      <sheetName val="00000000"/>
      <sheetName val="10000000"/>
      <sheetName val="20000000"/>
      <sheetName val="30000000"/>
      <sheetName val="40000000"/>
      <sheetName val="50000000"/>
      <sheetName val="60000000"/>
      <sheetName val="70000000"/>
      <sheetName val="XL4Poppy"/>
      <sheetName val="Don gia Dak Lak"/>
      <sheetName val="THAP CHAM 02"/>
      <sheetName val="chitimc"/>
      <sheetName val="TONGKE3p "/>
      <sheetName val="TDTKP"/>
      <sheetName val="DN HCM"/>
      <sheetName val="DN H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CT"/>
      <sheetName val="Don gia III"/>
      <sheetName val="DM tu van"/>
      <sheetName val="Cap Ngam"/>
      <sheetName val="cAI TAO"/>
      <sheetName val="XDM"/>
      <sheetName val="Liet ke"/>
      <sheetName val="Sheet1"/>
      <sheetName val="Bang tong hop"/>
      <sheetName val="TH VL-NC"/>
      <sheetName val="Phan Cap ngam"/>
      <sheetName val="Sdl"/>
      <sheetName val="Chiet tinh - VL-NC"/>
      <sheetName val="VC"/>
      <sheetName val="Tk"/>
      <sheetName val="Bang tong hop den bu (2)"/>
      <sheetName val="Chi phi GPMB"/>
      <sheetName val="D.toan"/>
      <sheetName val="Sheet3"/>
      <sheetName val="000"/>
      <sheetName val="00000000"/>
      <sheetName val="Don gia II"/>
      <sheetName val="Don gia Dak Lak"/>
      <sheetName val="branch code"/>
      <sheetName val="BS"/>
      <sheetName val="Don gia Tay Nin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HOP VL-NC TT (2)"/>
      <sheetName val="DON GIA"/>
      <sheetName val="Sheet1"/>
      <sheetName val="Gia thanh 1m3 beton"/>
      <sheetName val="VLP gia cong cot thep"/>
      <sheetName val="CHITIET VL-NC-TT-3p"/>
      <sheetName val="CHITIET VL-NC-TT -1p"/>
      <sheetName val="CHITIET HA THE"/>
      <sheetName val="TONG HOP VL-NC HT"/>
      <sheetName val="KPVC-BD  (2)"/>
      <sheetName val="KPVC-BD "/>
      <sheetName val="TONG HOP VL-NC TT"/>
      <sheetName val="TDTKP2"/>
      <sheetName val="TDTKP1 (3)"/>
      <sheetName val="TDTKP1 (2)"/>
      <sheetName val="TDTKP1"/>
      <sheetName val="DK-KH"/>
      <sheetName val="BIA (2)"/>
      <sheetName val="BIA"/>
      <sheetName val="TM-DT"/>
      <sheetName val="TH-THT (3)"/>
      <sheetName val="TH-THT (2)"/>
      <sheetName val="TH-THT"/>
      <sheetName val="CT THT"/>
      <sheetName val="LKVT-TB-TR -GD1"/>
      <sheetName val="VLP gi   ong cot thep"/>
      <sheetName val="Don gia III"/>
      <sheetName val="Don gia CT"/>
      <sheetName val="Don gia II"/>
      <sheetName val="TH VL, NC, DDHT Thanhphuoc"/>
      <sheetName val="Don gia Dak La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CHITIET VL-NC-TT -1p"/>
      <sheetName val="CHITIET VL-NC-TT-3p"/>
      <sheetName val="TONG HOP VL-NC TT"/>
      <sheetName val="TDTKP1"/>
      <sheetName val="KPVC-BD "/>
      <sheetName val="Don gia III"/>
      <sheetName val="Don gia CT"/>
      <sheetName val="gvl"/>
      <sheetName val="Don gia II"/>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lieu"/>
      <sheetName val="TMC"/>
      <sheetName val="TMDT"/>
      <sheetName val="GiaQuyen"/>
      <sheetName val="DMDZ"/>
      <sheetName val="Bang THDT"/>
      <sheetName val="Bang THDT phan DZ TT 3 pha"/>
      <sheetName val="pp3p_NC"/>
      <sheetName val="Bang 2_Vl-Nc-M phan TT3pha"/>
      <sheetName val="Bang 3_Chi tiet phan Dz"/>
      <sheetName val="Bang 6_thu hoi"/>
      <sheetName val="Bang 7_ V.c noi bo"/>
      <sheetName val="Bang 4_THDT phan 8 TBA 50kVA"/>
      <sheetName val="Bang 5_ chi tiet phan TBA"/>
      <sheetName val="Bang 6_ V.c duong dai"/>
      <sheetName val="DMDZ (2)"/>
      <sheetName val="Bang 9_ THCPXL phan TBA"/>
      <sheetName val="Bang 7_ chi phi KS-TK"/>
      <sheetName val="Bang 13_ chenh lech VTTBA"/>
      <sheetName val="Bang 14_ VT-TB chu yeu"/>
      <sheetName val="Bang 15_ VT-TB A cap"/>
      <sheetName val="..."/>
      <sheetName val="kl3pct"/>
      <sheetName val="LIET KE 3 PHA MOI"/>
      <sheetName val="kl1p"/>
      <sheetName val="klHTHH"/>
      <sheetName val="klHTDL"/>
      <sheetName val="LK_VTTH"/>
      <sheetName val="lktram "/>
      <sheetName val="pp3p "/>
      <sheetName val="pp1p"/>
      <sheetName val="ppht"/>
      <sheetName val="DG"/>
      <sheetName val="TienLuong"/>
      <sheetName val="BETON"/>
      <sheetName val="CHITIET VL-NC-TT -1p"/>
      <sheetName val="CHITIET VL-NC-TT-3p"/>
      <sheetName val="TONG HOP VL-NC TT"/>
      <sheetName val="TDTKP1"/>
      <sheetName val="KPVC-BD "/>
      <sheetName val="Don gia Dak Lak"/>
      <sheetName val="gvl"/>
      <sheetName val="Don gia III"/>
      <sheetName val="Don gia CT"/>
    </sheetNames>
    <sheetDataSet>
      <sheetData sheetId="0" refreshError="1"/>
      <sheetData sheetId="1"/>
      <sheetData sheetId="2"/>
      <sheetData sheetId="3"/>
      <sheetData sheetId="4"/>
      <sheetData sheetId="5"/>
      <sheetData sheetId="6" refreshError="1"/>
      <sheetData sheetId="7"/>
      <sheetData sheetId="8"/>
      <sheetData sheetId="9"/>
      <sheetData sheetId="10"/>
      <sheetData sheetId="11"/>
      <sheetData sheetId="12"/>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txl"/>
      <sheetName val="thtdt"/>
      <sheetName val="thcpk"/>
      <sheetName val="tntdia"/>
      <sheetName val="th"/>
      <sheetName val="thxlk"/>
      <sheetName val="vldien"/>
      <sheetName val="ctivldi"/>
      <sheetName val="cticot"/>
      <sheetName val="vcdd"/>
      <sheetName val="chenh"/>
      <sheetName val="vc"/>
      <sheetName val="ciment"/>
      <sheetName val="cpdbu"/>
      <sheetName val="kl"/>
      <sheetName val="dd"/>
      <sheetName val="vlchi"/>
      <sheetName val="klvldien"/>
      <sheetName val="culi 2"/>
      <sheetName val="culi"/>
      <sheetName val="dg"/>
      <sheetName val="Sheet16"/>
      <sheetName val="@QDinh"/>
      <sheetName val="SoLieuDT"/>
      <sheetName val="TongHop"/>
      <sheetName val="ToString"/>
      <sheetName val="CPThietBi"/>
      <sheetName val="DinhMucCPK"/>
      <sheetName val="CPXL"/>
      <sheetName val="DinhMucThKe"/>
      <sheetName val="CP Khac"/>
      <sheetName val="CPKS&amp;TK"/>
      <sheetName val="TgHop-XDCB"/>
      <sheetName val="ThanhPhan"/>
      <sheetName val="@ZTrungThe"/>
      <sheetName val="@TramTreo"/>
      <sheetName val="@TramNen"/>
      <sheetName val="@MayPhat"/>
      <sheetName val="@ZHaThe"/>
      <sheetName val="VatLieu"/>
      <sheetName val="NC"/>
      <sheetName val="Test"/>
      <sheetName val="SuDungLai"/>
      <sheetName val="ThuHoi"/>
      <sheetName val="VanTai"/>
      <sheetName val="Bang ke KLVT"/>
      <sheetName val="Bang THKLVT"/>
      <sheetName val="THAO GO THU HOI"/>
      <sheetName val="BocLen"/>
      <sheetName val="XXuong"/>
      <sheetName val="ChuDan"/>
      <sheetName val="Cuoc VTcu"/>
      <sheetName val="Error"/>
      <sheetName val="XL4Test5"/>
      <sheetName val="chitimc"/>
      <sheetName val="Bang 3_Chi tiet phan Dz"/>
      <sheetName val="BETON"/>
      <sheetName val="Chi PK"/>
      <sheetName val="B1"/>
      <sheetName val="B2"/>
      <sheetName val="B3"/>
      <sheetName val="B4"/>
      <sheetName val="Chung"/>
      <sheetName val="Sheet1"/>
      <sheetName val="thdt"/>
      <sheetName val="xlc"/>
      <sheetName val="thchung"/>
      <sheetName val="thmong"/>
      <sheetName val="thcot"/>
      <sheetName val="TH35"/>
      <sheetName val="thdien"/>
      <sheetName val="thinghiem"/>
      <sheetName val="vtuA"/>
      <sheetName val="CTmong"/>
      <sheetName val="CTcoc"/>
      <sheetName val="CTcot"/>
      <sheetName val="vcdd "/>
      <sheetName val="chuqua"/>
      <sheetName val="bugia"/>
      <sheetName val="xlkhac"/>
      <sheetName val="KLcoc"/>
      <sheetName val="vlmong"/>
      <sheetName val="daodat"/>
      <sheetName val="THoi"/>
      <sheetName val="Thu hoi"/>
      <sheetName val="clvc"/>
      <sheetName val="Denbu"/>
      <sheetName val="Sheet2"/>
      <sheetName val="CBSX110"/>
      <sheetName val="dg285"/>
      <sheetName val="00000000"/>
      <sheetName val="10000000"/>
      <sheetName val="20000000"/>
      <sheetName val="30000000"/>
      <sheetName val="40000000"/>
      <sheetName val="50000000"/>
      <sheetName val="60000000"/>
      <sheetName val="Sheet3"/>
      <sheetName val="thang6"/>
      <sheetName val="thang7"/>
      <sheetName val="thang8"/>
      <sheetName val="PST01"/>
      <sheetName val="PST02"/>
      <sheetName val="PST03"/>
      <sheetName val="PST04"/>
      <sheetName val="PST05"/>
      <sheetName val="PST06"/>
      <sheetName val="PST07"/>
      <sheetName val="PST08"/>
      <sheetName val="PST09"/>
      <sheetName val="PST10"/>
      <sheetName val="PST11"/>
      <sheetName val="PST12"/>
      <sheetName val="BCDKT"/>
      <sheetName val="KQHDKD"/>
      <sheetName val="BCDPSQUYI"/>
      <sheetName val="BCDPSQUYII"/>
      <sheetName val="BCDPS6THANG"/>
      <sheetName val="00000001"/>
      <sheetName val="XL4Poppy"/>
      <sheetName val="Tinh BT"/>
      <sheetName val="CHITIET VL-NC-TT -1p"/>
      <sheetName val="CHITIET VL-NC-TT-3p"/>
      <sheetName val="TONG HOP VL-NC TT"/>
      <sheetName val="TDTKP1"/>
      <sheetName val="KPVC-BD "/>
      <sheetName val="dg-VTu"/>
      <sheetName val="Tke"/>
      <sheetName val="dongxuan"/>
      <sheetName val="BS - A_5"/>
      <sheetName val="VtuHaTheSauTramBT3"/>
      <sheetName val="VtuHaTheSauTRamBT9"/>
      <sheetName val="VtuHaTheSautramLienThang"/>
      <sheetName val="VTuHaTheSautramBT5"/>
      <sheetName val="VTuHaTheSautramBT2"/>
      <sheetName val="VtuHaTheSautramTTCocSoi"/>
      <sheetName val="VtuHaTheSauTBAKhoi13"/>
      <sheetName val="VtuHaTheSauTBAKhoi12"/>
      <sheetName val="VtuHaTheSauTBANgDu4"/>
      <sheetName val="VtuHaTheSauTBAHungThuy"/>
      <sheetName val="VtuHaTheSauTBAHaiSan"/>
      <sheetName val="VtuHaTheSauTBANgVanTroi1"/>
      <sheetName val="VtuHaTheSauTBANgVanTroi2"/>
      <sheetName val="VtuHaTheSauTBANguyenDu2"/>
      <sheetName val="VtuHaTheSauTBANguyenDu6"/>
      <sheetName val="VtuHaTheSauTBABenThuy1"/>
      <sheetName val="VatTuThuHoi"/>
      <sheetName val="VtuHaTheSauTBABenThuy1 (2)"/>
      <sheetName val="beam"/>
      <sheetName val="DANHPHAP"/>
      <sheetName val="Keothep"/>
      <sheetName val="Re-bar"/>
      <sheetName val="dongxuan.xls"/>
      <sheetName val="no.2"/>
      <sheetName val="Don gia Dak Lak"/>
      <sheetName val="gvl"/>
      <sheetName val="Expat"/>
      <sheetName val="truc tiep"/>
      <sheetName val="CxSheet"/>
      <sheetName val="PSS"/>
      <sheetName val="dg tphcm"/>
      <sheetName val="Sum"/>
      <sheetName val="CaMay"/>
      <sheetName val="DGiaT"/>
      <sheetName val="DGiaTN"/>
      <sheetName val="TT"/>
      <sheetName val="Gia vat tu"/>
      <sheetName val="Quadro A"/>
      <sheetName val="FO1"/>
      <sheetName val="Non-Statistical Sampling"/>
      <sheetName val="AR Drop Downs"/>
      <sheetName val="Currency"/>
      <sheetName val="DropDown"/>
      <sheetName val="Assmp"/>
      <sheetName val="CD2000"/>
      <sheetName val="Variables"/>
      <sheetName val="Input Sheet"/>
      <sheetName val="VAT ra"/>
      <sheetName val="Dropdowns"/>
      <sheetName val="NHATKYC"/>
      <sheetName val="BCX_NL"/>
      <sheetName val="Material U.P"/>
      <sheetName val="#REF"/>
      <sheetName val="Du Toan"/>
      <sheetName val="KH-Q1,Q2,01"/>
      <sheetName val="CBKC-110"/>
      <sheetName val="tuong"/>
      <sheetName val="THVT"/>
      <sheetName val="PTDM"/>
      <sheetName val="SILICATE"/>
      <sheetName val="ChiTietDZ"/>
      <sheetName val="VuaBT"/>
      <sheetName val="eqp"/>
      <sheetName val="L1-Price Summary"/>
      <sheetName val="Ref"/>
      <sheetName val="Office memo"/>
      <sheetName val="Index"/>
      <sheetName val="台湾～ｵﾏｰﾝ"/>
      <sheetName val="Dinh Muc VT"/>
      <sheetName val="Tien Luong"/>
      <sheetName val="Phat sinh"/>
      <sheetName val="Temp"/>
      <sheetName val="P410"/>
      <sheetName val="TTH"/>
      <sheetName val="MAIN GATE HOUSE"/>
      <sheetName val="Tienlg"/>
      <sheetName val="Petty Cash"/>
      <sheetName val="thcrk"/>
      <sheetName val="dtxn"/>
      <sheetName val="tntdka"/>
      <sheetName val="cimenu"/>
      <sheetName val="vlcii"/>
      <sheetName val=""/>
      <sheetName val="Tổng kê"/>
      <sheetName val="DG3285"/>
      <sheetName val="culi_2"/>
      <sheetName val="CP_Khac"/>
      <sheetName val="Bang_ke_KLVT"/>
      <sheetName val="Bang_THKLVT"/>
      <sheetName val="THAO_GO_THU_HOI"/>
      <sheetName val="Cuoc_VTcu"/>
      <sheetName val="Chi_PK"/>
      <sheetName val="vcdd_"/>
      <sheetName val="Thu_hoi"/>
      <sheetName val="no_2"/>
      <sheetName val="truc_tiep"/>
      <sheetName val="CHITIET_VL-NC-TT_-1p"/>
      <sheetName val="CHITIET_VL-NC-TT-3p"/>
      <sheetName val="TONG_HOP_VL-NC_TT"/>
      <sheetName val="KPVC-BD_"/>
      <sheetName val="Tinh_BT"/>
      <sheetName val="Bang_3_Chi_tiet_phan_Dz"/>
      <sheetName val="Gia_vat_tu"/>
      <sheetName val="VtuHaTheSauTBABenThuy1_(2)"/>
      <sheetName val="dg_tphcm"/>
      <sheetName val="Don gia vung II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eurs de base"/>
      <sheetName val="dtxl"/>
      <sheetName val="Bang 3_Chi tiet phan Dz"/>
      <sheetName val="QMCT"/>
      <sheetName val="P&amp;L"/>
      <sheetName val="FO1"/>
      <sheetName val="Coding"/>
      <sheetName val="gia vt,nc,may"/>
      <sheetName val="PILEESTI"/>
      <sheetName val="Parameter"/>
      <sheetName val="Sheet2"/>
      <sheetName val="Benefit Tracking"/>
      <sheetName val="Benefit Form"/>
      <sheetName val="Sum"/>
      <sheetName val="NEW-PANEL"/>
      <sheetName val="bang tien luong"/>
      <sheetName val="Translation"/>
      <sheetName val="BET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uong"/>
      <sheetName val="Tke"/>
      <sheetName val="KL-dao"/>
      <sheetName val="KL-TLap"/>
      <sheetName val="kpTong2"/>
      <sheetName val="Kp-dao"/>
      <sheetName val="kpTLap"/>
      <sheetName val="kpTH"/>
      <sheetName val="TH-KLuon"/>
      <sheetName val="pt-VTu"/>
      <sheetName val="dg-VTu"/>
      <sheetName val="TH-VTu"/>
      <sheetName val="Vat Tu"/>
      <sheetName val="kp-dth"/>
      <sheetName val="xnKLuon"/>
      <sheetName val="valeurs de base"/>
      <sheetName val="dtxl"/>
      <sheetName val="dg_VTu"/>
      <sheetName val="CaMay"/>
      <sheetName val="DGiaT"/>
      <sheetName val="DGiaTN"/>
      <sheetName val="TT"/>
      <sheetName val="K-99HDuc"/>
      <sheetName val="MTP"/>
      <sheetName val="dongia_tn"/>
      <sheetName val="MTP1"/>
      <sheetName val="gvl"/>
      <sheetName val="THVT"/>
      <sheetName val="PTDM"/>
      <sheetName val="DSNVBH"/>
      <sheetName val="NPP"/>
      <sheetName val="DS DOI 02"/>
      <sheetName val="DS DOI 01"/>
      <sheetName val="~         "/>
      <sheetName val="T9"/>
      <sheetName val="T 10"/>
      <sheetName val="T11"/>
      <sheetName val="QMCT"/>
      <sheetName val="tuong"/>
      <sheetName val="PL- Don gia"/>
      <sheetName val="Giá VT-TB"/>
      <sheetName val="Sum"/>
      <sheetName val="BK"/>
      <sheetName val="Vat_Tu"/>
      <sheetName val="gia vt,nc,may"/>
      <sheetName val="Dgia vat tu"/>
      <sheetName val="Don gia_III"/>
      <sheetName val="VT,NC,M"/>
      <sheetName val="Gia"/>
      <sheetName val="WC old"/>
      <sheetName val="STATMENT"/>
      <sheetName val="P3"/>
      <sheetName val="Don gia Tay Ninh"/>
      <sheetName val="Turnover10"/>
      <sheetName val="WC_old"/>
      <sheetName val="Don_gia_Tay_Ninh"/>
      <sheetName val="DG"/>
      <sheetName val="V.c noi bo"/>
      <sheetName val="Bang 3_Chi tiet phan Dz"/>
    </sheetNames>
    <sheetDataSet>
      <sheetData sheetId="0">
        <row r="6">
          <cell r="C6" t="str">
            <v>BL10-48</v>
          </cell>
        </row>
      </sheetData>
      <sheetData sheetId="1"/>
      <sheetData sheetId="2"/>
      <sheetData sheetId="3"/>
      <sheetData sheetId="4" refreshError="1"/>
      <sheetData sheetId="5"/>
      <sheetData sheetId="6"/>
      <sheetData sheetId="7" refreshError="1"/>
      <sheetData sheetId="8"/>
      <sheetData sheetId="9">
        <row r="6">
          <cell r="C6" t="str">
            <v>BL10-48</v>
          </cell>
        </row>
      </sheetData>
      <sheetData sheetId="10">
        <row r="6">
          <cell r="C6" t="str">
            <v>BL10-48</v>
          </cell>
        </row>
      </sheetData>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dg-VTu"/>
      <sheetName val="valeurs de base"/>
      <sheetName val="Tke"/>
      <sheetName val="dtxl"/>
      <sheetName val="BETON"/>
      <sheetName val="DG"/>
      <sheetName val="dg tphcm"/>
      <sheetName val="nhan cong"/>
      <sheetName val="BD"/>
      <sheetName val="Don gia III"/>
      <sheetName val="Don gia CT"/>
      <sheetName val="Gia_thau"/>
      <sheetName val="TH-XL"/>
      <sheetName val="chitimc"/>
      <sheetName val="Sheet3"/>
      <sheetName val="정부노임단가"/>
      <sheetName val="phuluc1"/>
      <sheetName val="TONG HOP VL-NC"/>
      <sheetName val="Sheet26"/>
      <sheetName val="TONGKE3p "/>
      <sheetName val="TDTKP"/>
      <sheetName val="PA2"/>
      <sheetName val="PA3"/>
      <sheetName val="breakdown"/>
      <sheetName val="PL- Don gia"/>
      <sheetName val="Gia tri vat tu"/>
      <sheetName val="INPUT"/>
      <sheetName val="NEW-PANEL"/>
      <sheetName val="BTHDT"/>
      <sheetName val="BANG TIEN LUONG"/>
      <sheetName val="KPXL"/>
      <sheetName val="DTCT"/>
      <sheetName val="tonghop"/>
      <sheetName val="LKVL-CK-HT-GD1"/>
      <sheetName val="TONGKE-HT"/>
      <sheetName val="OPERATING HEAD"/>
      <sheetName val="OPERATING_HEAD"/>
      <sheetName val="COST"/>
      <sheetName val="OPERATING_HEAD1"/>
      <sheetName val="GH ALL"/>
      <sheetName val="Don gia Tay Ninh"/>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iemtra"/>
      <sheetName val="Du_lieu"/>
      <sheetName val="Ngay"/>
      <sheetName val="Nam"/>
      <sheetName val="Nguon huyen"/>
      <sheetName val="BC TUAN"/>
      <sheetName val="XL4Poppy"/>
      <sheetName val="112"/>
      <sheetName val="133"/>
      <sheetName val="641"/>
      <sheetName val="141"/>
      <sheetName val="331"/>
      <sheetName val="642"/>
      <sheetName val="334"/>
      <sheetName val="153"/>
      <sheetName val="111"/>
      <sheetName val="dg-VTu"/>
      <sheetName val="Dinh nghia"/>
      <sheetName val="Don gia III"/>
      <sheetName val="Don gia CT"/>
      <sheetName val="DM"/>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S"/>
      <sheetName val="MucLuc"/>
      <sheetName val="LaiVay"/>
      <sheetName val="THDT"/>
      <sheetName val="BiaHSMT"/>
      <sheetName val="BiaDT"/>
      <sheetName val="TH"/>
      <sheetName val="TienLuong"/>
      <sheetName val="PTVT"/>
      <sheetName val="GiaVT"/>
      <sheetName val="THXL"/>
      <sheetName val="ThongSo"/>
      <sheetName val="TMinh"/>
      <sheetName val="VC"/>
      <sheetName val="VTu"/>
      <sheetName val="Vua"/>
      <sheetName val="kinh phí XD"/>
      <sheetName val="MoCayM"/>
      <sheetName val="Du_lieu"/>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MTO REV.2(ARMOR)"/>
      <sheetName val="MTO REV_2_ARMOR_"/>
      <sheetName val="Don gia vung III"/>
      <sheetName val="MHSCT"/>
      <sheetName val="DL1"/>
      <sheetName val="DL2"/>
      <sheetName val="Gia thanh chuoi su"/>
      <sheetName val="Tiep dia"/>
      <sheetName val="Don gia vung III-Can Tho"/>
      <sheetName val="NKC"/>
      <sheetName val="TONG HOP VL-NC"/>
      <sheetName val="5-10 "/>
      <sheetName val="BCDCT"/>
      <sheetName val="CaMay"/>
      <sheetName val="DGiaT"/>
      <sheetName val="DGiaTN"/>
      <sheetName val="TT"/>
      <sheetName val="BTH"/>
      <sheetName val="1670SM2"/>
      <sheetName val="HESO"/>
      <sheetName val="TDTKP"/>
      <sheetName val="DK-KH"/>
      <sheetName val="Trung the 1 pha "/>
      <sheetName val="Trung the 3 pha"/>
      <sheetName val="Ha the"/>
      <sheetName val="DG"/>
      <sheetName val="ChiTietDZ"/>
      <sheetName val="VuaBT"/>
      <sheetName val="dg-VTu"/>
      <sheetName val="phuluc1"/>
      <sheetName val="CDTK"/>
      <sheetName val="PTD"/>
      <sheetName val="dtxl"/>
      <sheetName val="NHA VE SINH CN"/>
      <sheetName val="Don_gia_vung_III"/>
      <sheetName val="kinh_phí_XD"/>
      <sheetName val="HA_NOI"/>
      <sheetName val="Cao_su"/>
      <sheetName val="CN_CK"/>
      <sheetName val="tam_ung"/>
      <sheetName val="SP_INLUA"/>
      <sheetName val="SP_TPBK"/>
      <sheetName val="SP_KHAUBONG"/>
      <sheetName val="sp_cluyen"/>
      <sheetName val="SP_RUOT"/>
      <sheetName val="sp_vo"/>
      <sheetName val="sp_tpcs"/>
      <sheetName val="DANHPHAP"/>
      <sheetName val="5%"/>
      <sheetName val="BETON"/>
      <sheetName val="Kg.M"/>
      <sheetName val="GVL"/>
      <sheetName val="giathanh1"/>
      <sheetName val="Kh_Hang"/>
      <sheetName val="phulucR"/>
      <sheetName val="GIALAPDT"/>
      <sheetName val="Dinh nghia"/>
      <sheetName val="TONGKE3p"/>
      <sheetName val="CHITIET VL-NC"/>
      <sheetName val="PP1PXDM"/>
      <sheetName val="PP3PXDM"/>
      <sheetName val="Bang tra"/>
      <sheetName val="Giathang"/>
      <sheetName val="bang tien luong"/>
      <sheetName val="TONG HOP T9"/>
      <sheetName val="CHITIET VL-NC-TT1p"/>
      <sheetName val="DT_XL"/>
      <sheetName val="DON GIA CAN THO"/>
      <sheetName val="Ngay"/>
      <sheetName val="Thue Loi Tuc"/>
      <sheetName val="KH-CHI-B"/>
      <sheetName val="InventTableModule"/>
      <sheetName val="KHO"/>
      <sheetName val="Parameters"/>
      <sheetName val="Co. Code"/>
      <sheetName val="PrSum."/>
      <sheetName val="Cover"/>
      <sheetName val="SCO&amp;IWC"/>
      <sheetName val="M+MC"/>
      <sheetName val="GuV"/>
      <sheetName val="InputSheet"/>
      <sheetName val="khung ten TD"/>
      <sheetName val="tOAN DON VI"/>
      <sheetName val="46m x 120m"/>
      <sheetName val="TONG_HOP_VL-NC"/>
      <sheetName val="MTO_REV_2(ARMOR)"/>
      <sheetName val="MTO_REV_2_ARMOR_"/>
      <sheetName val="Dinh_nghia"/>
      <sheetName val="Trung_the_1_pha_"/>
      <sheetName val="Trung_the_3_pha"/>
      <sheetName val="Ha_the"/>
      <sheetName val="Gia_thanh_chuoi_su"/>
      <sheetName val="Tiep_dia"/>
      <sheetName val="Don_gia_vung_III-Can_Tho"/>
      <sheetName val="GRAND REKAP"/>
      <sheetName val="Data"/>
      <sheetName val="TONG HOP"/>
      <sheetName val="Don_gia_vung_III1"/>
      <sheetName val="kinh_phí_XD1"/>
      <sheetName val="HA_NOI1"/>
      <sheetName val="Cao_su1"/>
      <sheetName val="CN_CK1"/>
      <sheetName val="tam_ung1"/>
      <sheetName val="SP_INLUA1"/>
      <sheetName val="SP_TPBK1"/>
      <sheetName val="SP_KHAUBONG1"/>
      <sheetName val="sp_cluyen1"/>
      <sheetName val="SP_RUOT1"/>
      <sheetName val="sp_vo1"/>
      <sheetName val="sp_tpcs1"/>
      <sheetName val="bang_tien_luong"/>
      <sheetName val="TONG_HOP"/>
      <sheetName val="NEW-PANEL"/>
      <sheetName val="Cong trinh"/>
      <sheetName val="GRAND_REKAP"/>
      <sheetName val="Ked"/>
      <sheetName val="Bill of Qty MEP"/>
      <sheetName val="Dgia vat tu"/>
      <sheetName val="Don gia_III"/>
      <sheetName val="부하LOAD"/>
      <sheetName val="DAF-1"/>
      <sheetName val="Gia_thanh_chuoi_su1"/>
      <sheetName val="Tiep_dia1"/>
      <sheetName val="Don_gia_vung_III-Can_Tho1"/>
      <sheetName val="Don_gia_vung_III2"/>
      <sheetName val="kinh_phí_XD2"/>
      <sheetName val="HA_NOI2"/>
      <sheetName val="Cao_su2"/>
      <sheetName val="CN_CK2"/>
      <sheetName val="tam_ung2"/>
      <sheetName val="SP_INLUA2"/>
      <sheetName val="SP_TPBK2"/>
      <sheetName val="SP_KHAUBONG2"/>
      <sheetName val="sp_cluyen2"/>
      <sheetName val="SP_RUOT2"/>
      <sheetName val="sp_vo2"/>
      <sheetName val="sp_tpcs2"/>
      <sheetName val="MTO_REV_2(ARMOR)1"/>
      <sheetName val="MTO_REV_2_ARMOR_1"/>
      <sheetName val="TONG_HOP_VL-NC1"/>
      <sheetName val="bang_tien_luong1"/>
      <sheetName val="Trung_the_1_pha_1"/>
      <sheetName val="Trung_the_3_pha1"/>
      <sheetName val="Ha_the1"/>
      <sheetName val="TONG_HOP1"/>
      <sheetName val="Gia_thanh_chuoi_su2"/>
      <sheetName val="Tiep_dia2"/>
      <sheetName val="Don_gia_vung_III-Can_Tho2"/>
      <sheetName val="Don_gia_vung_III3"/>
      <sheetName val="kinh_phí_XD3"/>
      <sheetName val="HA_NOI3"/>
      <sheetName val="Cao_su3"/>
      <sheetName val="CN_CK3"/>
      <sheetName val="tam_ung3"/>
      <sheetName val="SP_INLUA3"/>
      <sheetName val="SP_TPBK3"/>
      <sheetName val="SP_KHAUBONG3"/>
      <sheetName val="sp_cluyen3"/>
      <sheetName val="SP_RUOT3"/>
      <sheetName val="sp_vo3"/>
      <sheetName val="sp_tpcs3"/>
      <sheetName val="MTO_REV_2(ARMOR)2"/>
      <sheetName val="MTO_REV_2_ARMOR_2"/>
      <sheetName val="TONG_HOP_VL-NC2"/>
      <sheetName val="bang_tien_luong2"/>
      <sheetName val="Trung_the_1_pha_2"/>
      <sheetName val="Trung_the_3_pha2"/>
      <sheetName val="Ha_the2"/>
      <sheetName val="TONG_HOP2"/>
      <sheetName val="dmVUA"/>
      <sheetName val="name"/>
      <sheetName val="Sheet2"/>
      <sheetName val="Khach"/>
      <sheetName val="BD"/>
      <sheetName val="7F _ E_B8_ c3_c5"/>
      <sheetName val="T-HOP PTro2 HB"/>
      <sheetName val="TH VL, NC, DDHT Thanhphuoc"/>
      <sheetName val="DM 56"/>
      <sheetName val="pp1p"/>
      <sheetName val="pp3p "/>
      <sheetName val="ppht"/>
      <sheetName val="LKVL-CK-HT-GD1"/>
      <sheetName val="TONGKE-HT"/>
      <sheetName val="DS BO SUNG"/>
      <sheetName val="Dinh_nghia1"/>
      <sheetName val="CHITIET_VL-NC"/>
      <sheetName val="5-10_"/>
      <sheetName val="GRAND_REKAP1"/>
      <sheetName val="DON_GIA_CAN_THO"/>
      <sheetName val="khung_ten_TD"/>
      <sheetName val="tOAN_DON_VI"/>
      <sheetName val="Bang_tra"/>
      <sheetName val="TONG_HOP_T9"/>
      <sheetName val="CHITIET_VL-NC-TT1p"/>
      <sheetName val="REGION"/>
      <sheetName val="OFFGRID"/>
      <sheetName val="Abutment"/>
      <sheetName val="_x0000__x0000__x0000__x0000__x0000__x0000__x0000__x0000_"/>
      <sheetName val="Gia VL"/>
      <sheetName val="DGIA"/>
      <sheetName val="kecot"/>
      <sheetName val="chitimc"/>
      <sheetName val="Cong_trinh"/>
      <sheetName val="46m_x_120m"/>
      <sheetName val="Bill_of_Qty_MEP"/>
      <sheetName val="VatLieu"/>
      <sheetName val="CTDZ6kv (gd1) "/>
      <sheetName val="CTDZ 0.4+cto (GD1)"/>
      <sheetName val="CTTBA (gd1)"/>
      <sheetName val="dmcn"/>
      <sheetName val="dmtk"/>
      <sheetName val="dmvt"/>
      <sheetName val="RMFE 04"/>
      <sheetName val="breakdown"/>
      <sheetName val="3개월 자금 계획(VND)"/>
      <sheetName val="Dimensions"/>
      <sheetName val="CHITIET VL-NC-TT-3p"/>
      <sheetName val="DPVT"/>
      <sheetName val="A-2005"/>
      <sheetName val="B-2005"/>
      <sheetName val="Sheet3"/>
      <sheetName val="SDDK"/>
      <sheetName val="NHA_VE_SINH_CN"/>
      <sheetName val="mtp"/>
      <sheetName val="NHAT KY"/>
      <sheetName val="CHECK"/>
      <sheetName val="Quo-detail"/>
      <sheetName val="CHITIET VL-NC-TT -1p"/>
      <sheetName val="TONG HOP VL-NC TT"/>
      <sheetName val="TDTKP1"/>
      <sheetName val="KPVC-BD "/>
      <sheetName val=""/>
    </sheetNames>
    <definedNames>
      <definedName name="K_1"/>
      <definedName name="K_2"/>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C HO"/>
      <sheetName val="CHI TIET"/>
      <sheetName val="Thamchieu"/>
      <sheetName val="DPRR"/>
      <sheetName val="SO LIEU THU"/>
      <sheetName val="CTGS 12"/>
    </sheetNames>
    <sheetDataSet>
      <sheetData sheetId="0" refreshError="1"/>
      <sheetData sheetId="1" refreshError="1"/>
      <sheetData sheetId="2" refreshError="1">
        <row r="2">
          <cell r="C2" t="str">
            <v>Nhóm 1: BĐS là nhà ở, đất ở (mục đích sử dụng lâu dài)</v>
          </cell>
          <cell r="E2">
            <v>1</v>
          </cell>
          <cell r="G2" t="str">
            <v>CA</v>
          </cell>
          <cell r="L2" t="str">
            <v>Có</v>
          </cell>
        </row>
        <row r="3">
          <cell r="C3" t="str">
            <v>Nhóm 2: BĐS khác (đất thuê nhà nước, đất dự án, VP nhà xưởng…)</v>
          </cell>
          <cell r="E3">
            <v>2</v>
          </cell>
          <cell r="G3" t="str">
            <v>TA</v>
          </cell>
          <cell r="L3" t="str">
            <v>Khó</v>
          </cell>
        </row>
        <row r="4">
          <cell r="C4" t="str">
            <v>Nhóm 3: Ô tô, phương tiện/xe máy chuyên dùng</v>
          </cell>
          <cell r="E4">
            <v>3</v>
          </cell>
          <cell r="G4" t="str">
            <v>THA</v>
          </cell>
          <cell r="L4" t="str">
            <v>Không</v>
          </cell>
        </row>
        <row r="5">
          <cell r="C5" t="str">
            <v>Nhóm 4: Động sản khác: hàng hóa, nguyên vật liệu, hàng tồn kho luân chuyển…</v>
          </cell>
          <cell r="E5">
            <v>4</v>
          </cell>
          <cell r="G5" t="str">
            <v>DD</v>
          </cell>
        </row>
        <row r="6">
          <cell r="C6" t="str">
            <v>Nhóm 5: Không có TS đảm bảo (Tín chấp)</v>
          </cell>
          <cell r="E6">
            <v>5</v>
          </cell>
          <cell r="G6" t="str">
            <v>TA</v>
          </cell>
        </row>
        <row r="7">
          <cell r="C7" t="str">
            <v>Nhóm 6: Quyền đòi nợ</v>
          </cell>
          <cell r="E7" t="str">
            <v>write-off</v>
          </cell>
        </row>
        <row r="8">
          <cell r="C8" t="str">
            <v>Nhóm 7: Tài sản khác (Sổ/Thẻ tết kiệm/giấy tờ có giá do chính phủ, các TCTD, kho bạc, các cơ quan được CP bảo lãnh phát hành…Hối phiếu, Chứng khoán)</v>
          </cell>
        </row>
      </sheetData>
      <sheetData sheetId="3" refreshError="1"/>
      <sheetData sheetId="4" refreshError="1"/>
      <sheetData sheetId="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tLieu"/>
      <sheetName val="THDZ"/>
      <sheetName val="ThongSo"/>
      <sheetName val="DGTH"/>
      <sheetName val="PLCT"/>
      <sheetName val="VuaBT"/>
      <sheetName val="ChiTietDZ"/>
      <sheetName val="Tram"/>
      <sheetName val="TienLuong"/>
      <sheetName val="tong hop vt giong nhau"/>
      <sheetName val="TT T472-474F3"/>
      <sheetName val="HT T472-474F3"/>
      <sheetName val="TBA T472-474F3"/>
      <sheetName val="f1&amp;f3"/>
      <sheetName val="Nha DKF1"/>
      <sheetName val="00000000"/>
      <sheetName val="10000000"/>
      <sheetName val="MauDZMoi"/>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XL4Poppy"/>
      <sheetName val="XL4Test5"/>
      <sheetName val="KHSX"/>
      <sheetName val="P"/>
      <sheetName val="ptvt-dg"/>
      <sheetName val="Gia Du Thau "/>
      <sheetName val="VTDien"/>
      <sheetName val="_REF"/>
      <sheetName val="Tiepdia"/>
      <sheetName val="ptvt"/>
      <sheetName val="BETON"/>
      <sheetName val="CDTK"/>
      <sheetName val="tong_hop_vt_giong_nhau"/>
      <sheetName val="TT_T472-474F3"/>
      <sheetName val="HT_T472-474F3"/>
      <sheetName val="TBA_T472-474F3"/>
      <sheetName val="Nha_DKF1"/>
      <sheetName val="HA_NOI"/>
      <sheetName val="Cao_su"/>
      <sheetName val="CN_CK"/>
      <sheetName val="tam_ung"/>
      <sheetName val="SP_INLUA"/>
      <sheetName val="SP_TPBK"/>
      <sheetName val="SP_KHAUBONG"/>
      <sheetName val="sp_cluyen"/>
      <sheetName val="SP_RUOT"/>
      <sheetName val="sp_vo"/>
      <sheetName val="sp_tpcs"/>
      <sheetName val="TIEP KHACH"/>
      <sheetName val="Du_lieu"/>
      <sheetName val="KL-THO"/>
      <sheetName val="dg-VTu"/>
      <sheetName val="THNDK"/>
      <sheetName val="gia"/>
      <sheetName val="Dutoan KL"/>
      <sheetName val="PT VATTU"/>
      <sheetName val="MHSCT"/>
      <sheetName val="Kh_Hang"/>
      <sheetName val="otom"/>
      <sheetName val="Bang tra"/>
      <sheetName val="KL-CONG"/>
      <sheetName val=""/>
      <sheetName val="CHITIET VL-NCHT1 (2)"/>
      <sheetName val="TONG HOP T9"/>
      <sheetName val="phuluc1"/>
      <sheetName val="Thue Loi Tuc"/>
      <sheetName val="CHITIET VL-NC-TT1p"/>
      <sheetName val="Tke"/>
      <sheetName val="DG-LAP6"/>
      <sheetName val="Kg.M"/>
      <sheetName val="map"/>
      <sheetName val="Ngay"/>
      <sheetName val="Cover"/>
      <sheetName val="SCO&amp;IWC"/>
      <sheetName val="Kind of Service"/>
      <sheetName val="2004 Labor"/>
      <sheetName val="Service Coming"/>
      <sheetName val="합계잔액시산표"/>
      <sheetName val="name"/>
      <sheetName val="TONGKE3p "/>
      <sheetName val="kecot"/>
      <sheetName val="KHOILUONGCONGTRINHCHINH"/>
      <sheetName val="vankhuon"/>
      <sheetName val="DON GIA CAN THO"/>
      <sheetName val="Bia"/>
      <sheetName val="KL_THO"/>
      <sheetName val="Gia_Du_Thau_"/>
      <sheetName val="khoiluong"/>
      <sheetName val="KLuong"/>
      <sheetName val="GRAND REKAP"/>
      <sheetName val="Kind_of_Service"/>
      <sheetName val="2004_Labor"/>
      <sheetName val="Service_Coming"/>
      <sheetName val="tong_hop_vt_giong_nhau1"/>
      <sheetName val="TT_T472-474F31"/>
      <sheetName val="HT_T472-474F31"/>
      <sheetName val="TBA_T472-474F31"/>
      <sheetName val="Nha_DKF11"/>
      <sheetName val="HA_NOI1"/>
      <sheetName val="Cao_su1"/>
      <sheetName val="CN_CK1"/>
      <sheetName val="tam_ung1"/>
      <sheetName val="SP_INLUA1"/>
      <sheetName val="SP_TPBK1"/>
      <sheetName val="SP_KHAUBONG1"/>
      <sheetName val="sp_cluyen1"/>
      <sheetName val="SP_RUOT1"/>
      <sheetName val="sp_vo1"/>
      <sheetName val="sp_tpcs1"/>
      <sheetName val="Dutoan_KL"/>
      <sheetName val="PT_VATTU"/>
      <sheetName val="CHITIET VL-NC"/>
      <sheetName val="phulucR"/>
      <sheetName val="dghn"/>
      <sheetName val="lam-moi"/>
      <sheetName val="thao-go"/>
      <sheetName val="t_ke_22"/>
      <sheetName val="NKC"/>
      <sheetName val="MOTOR"/>
      <sheetName val="DM.ChiPhi"/>
      <sheetName val="Data"/>
      <sheetName val="tong_hop_vt_giong_nhau2"/>
      <sheetName val="TT_T472-474F32"/>
      <sheetName val="HT_T472-474F32"/>
      <sheetName val="TBA_T472-474F32"/>
      <sheetName val="Nha_DKF12"/>
      <sheetName val="HA_NOI2"/>
      <sheetName val="Cao_su2"/>
      <sheetName val="CN_CK2"/>
      <sheetName val="tam_ung2"/>
      <sheetName val="SP_INLUA2"/>
      <sheetName val="SP_TPBK2"/>
      <sheetName val="SP_KHAUBONG2"/>
      <sheetName val="sp_cluyen2"/>
      <sheetName val="SP_RUOT2"/>
      <sheetName val="sp_vo2"/>
      <sheetName val="sp_tpcs2"/>
      <sheetName val="Gia_Du_Thau_1"/>
      <sheetName val="Dutoan_KL1"/>
      <sheetName val="PT_VATTU1"/>
      <sheetName val="tong_hop_vt_giong_nhau3"/>
      <sheetName val="TT_T472-474F33"/>
      <sheetName val="HT_T472-474F33"/>
      <sheetName val="TBA_T472-474F33"/>
      <sheetName val="Nha_DKF13"/>
      <sheetName val="HA_NOI3"/>
      <sheetName val="Cao_su3"/>
      <sheetName val="CN_CK3"/>
      <sheetName val="tam_ung3"/>
      <sheetName val="SP_INLUA3"/>
      <sheetName val="SP_TPBK3"/>
      <sheetName val="SP_KHAUBONG3"/>
      <sheetName val="sp_cluyen3"/>
      <sheetName val="SP_RUOT3"/>
      <sheetName val="sp_vo3"/>
      <sheetName val="sp_tpcs3"/>
      <sheetName val="Gia_Du_Thau_2"/>
      <sheetName val="Dutoan_KL2"/>
      <sheetName val="PT_VATTU2"/>
      <sheetName val="TaurusTTL"/>
      <sheetName val="gvl"/>
      <sheetName val="THKL"/>
      <sheetName val="TH VL, NC, DDHT Thanhphuoc"/>
      <sheetName val="VL-NV- M Hang rao"/>
      <sheetName val="KLR"/>
      <sheetName val="C.T.T.H"/>
      <sheetName val="Bang_tra"/>
      <sheetName val="TIEP_KHACH"/>
      <sheetName val="CHITIET_VL-NCHT1_(2)"/>
      <sheetName val="TONG_HOP_T9"/>
      <sheetName val="DON_GIA_CAN_THO"/>
      <sheetName val="Analisa"/>
      <sheetName val="KL"/>
      <sheetName val="SToan-KL2"/>
      <sheetName val="VatHieu"/>
      <sheetName val="Tong du toan"/>
      <sheetName val="TDT"/>
      <sheetName val="GRAND_REKAP"/>
      <sheetName val="DI-ESTI"/>
      <sheetName val="KH-CHI-B"/>
      <sheetName val="5-3 P&amp;L FORECAST BY QUARTER"/>
      <sheetName val="Ve an MR duc"/>
      <sheetName val="Khach"/>
      <sheetName val="input"/>
      <sheetName val="NHAT KY"/>
      <sheetName val="BS - A_5"/>
      <sheetName val="Bang 3_Chi tiet phan Dz"/>
    </sheetNames>
    <sheetDataSet>
      <sheetData sheetId="0">
        <row r="7">
          <cell r="H7">
            <v>0</v>
          </cell>
        </row>
      </sheetData>
      <sheetData sheetId="1">
        <row r="7">
          <cell r="H7">
            <v>0</v>
          </cell>
        </row>
      </sheetData>
      <sheetData sheetId="2">
        <row r="7">
          <cell r="H7">
            <v>0</v>
          </cell>
        </row>
      </sheetData>
      <sheetData sheetId="3">
        <row r="7">
          <cell r="H7">
            <v>0</v>
          </cell>
        </row>
      </sheetData>
      <sheetData sheetId="4">
        <row r="7">
          <cell r="H7">
            <v>0</v>
          </cell>
        </row>
      </sheetData>
      <sheetData sheetId="5" refreshError="1"/>
      <sheetData sheetId="6" refreshError="1"/>
      <sheetData sheetId="7"/>
      <sheetData sheetId="8" refreshError="1"/>
      <sheetData sheetId="9"/>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VL-NC (2)"/>
      <sheetName val="DON GIA"/>
      <sheetName val="TONGKE3p"/>
      <sheetName val="TONGKE1p"/>
      <sheetName val="t-h TT1P (2)"/>
      <sheetName val="TDTKP (2)"/>
      <sheetName val="CHITIET VL-NC-TT1p"/>
      <sheetName val="ChiTietDZ"/>
      <sheetName val="VuaBT"/>
      <sheetName val="TienLuong"/>
      <sheetName val="TH VL, NC, DDHT Thanhphuoc"/>
      <sheetName val="CANDOI"/>
      <sheetName val="Thamchieu"/>
    </sheetNames>
    <sheetDataSet>
      <sheetData sheetId="0" refreshError="1"/>
      <sheetData sheetId="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du toan  "/>
      <sheetName val="chiet tinh vlp-nc-mtc"/>
      <sheetName val="TONG DT"/>
      <sheetName val="Sheet2"/>
      <sheetName val="Sheet4"/>
      <sheetName val="lap dat dien"/>
      <sheetName val="mua thiet bi"/>
      <sheetName val="mua vat lieu "/>
      <sheetName val="QLVH-PCCC"/>
      <sheetName val="Sheet1"/>
      <sheetName val="Van chuyen dien"/>
      <sheetName val="kinh phí XD"/>
      <sheetName val="vl-nc-mtc"/>
      <sheetName val="nha dieu khien+muong   "/>
      <sheetName val="mong cot"/>
      <sheetName val="he thong thoat nuoc"/>
      <sheetName val="muong cap"/>
      <sheetName val="san nen"/>
      <sheetName val="hang rao"/>
      <sheetName val="be dau su co"/>
      <sheetName val="duong o to"/>
      <sheetName val="vc xd"/>
      <sheetName val="di chuyenbmtc-xd"/>
      <sheetName val="hieu chinh"/>
      <sheetName val="phan xay dung"/>
      <sheetName val="dg-VTu"/>
      <sheetName val="Tien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0">
          <cell r="E10">
            <v>302842566.22924101</v>
          </cell>
        </row>
        <row r="11">
          <cell r="E11">
            <v>48461305.249877535</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t-h TT1P (2)"/>
      <sheetName val="VC-1P "/>
      <sheetName val="DON GIA"/>
      <sheetName val="TONG HOP VL-NC (2)"/>
      <sheetName val="t-h TT1P (3)"/>
      <sheetName val="KHOANGVUOT"/>
      <sheetName val="VC-1P  (2)"/>
      <sheetName val="DON GIA DD"/>
      <sheetName val="t-h HA THE"/>
      <sheetName val="TH VL, NC, DDHT "/>
      <sheetName val="HT"/>
      <sheetName val="CHITIET VL-NC-TT1p"/>
      <sheetName val="13TH"/>
      <sheetName val="dg-VTu"/>
      <sheetName val="breakdown"/>
      <sheetName val="ChiTietDZ"/>
      <sheetName val="VuaB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HOP VL-NC TT"/>
      <sheetName val="TDTKP1"/>
      <sheetName val="CHITIET VL-NC-TT -1p"/>
      <sheetName val="KPVC-BD "/>
      <sheetName val="DON GIA"/>
      <sheetName val="DAY TT &amp; TD"/>
      <sheetName val="DD 3P 22KV K5"/>
      <sheetName val="TH-THT"/>
      <sheetName val="Gia thanh NCvanchuyen 1m3 beton"/>
      <sheetName val="Gia thanh 1m3 beton"/>
      <sheetName val="CHITIET HA THE"/>
      <sheetName val="TONG HOP VL-NC HT"/>
      <sheetName val="HT"/>
      <sheetName val="CHITIET VL-NC-TT1p"/>
      <sheetName val="gvl"/>
      <sheetName val="Du_lieu"/>
      <sheetName val="kinh phí XD"/>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 TRAM"/>
      <sheetName val="DON GIA"/>
      <sheetName val="Gia thanh 1m3 beton"/>
      <sheetName val="VLP gia cong cot thep"/>
      <sheetName val="GT DV CONG TAC (2)"/>
      <sheetName val="Bang chi tiet VL,NC,MTC"/>
      <sheetName val="Bieu gia tien chuoi phu kien"/>
      <sheetName val="CHITIET VL-NC-TT-3p"/>
      <sheetName val="CHITIET VL-NC-TT -1p"/>
      <sheetName val="KPVC-BD "/>
      <sheetName val="TONG HOP VL-NC TT"/>
      <sheetName val="DEN BU"/>
      <sheetName val="TDTKP1 (3)"/>
      <sheetName val="THTD"/>
      <sheetName val="TH VL, NC, MTC (2)"/>
      <sheetName val="BIA"/>
      <sheetName val="TH-THT DL"/>
      <sheetName val="CT THT"/>
      <sheetName val="TH-THT KH"/>
      <sheetName val="HT"/>
      <sheetName val="Wkly04"/>
      <sheetName val="CHITIET VL-NC-TT1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huluc2"/>
      <sheetName val="phuluc1"/>
      <sheetName val="t-h dau noi"/>
      <sheetName val="t-h dau noi (2)"/>
      <sheetName val="TONG HOP VL-NC"/>
      <sheetName val="DON GIA"/>
      <sheetName val="tkp"/>
      <sheetName val="vl-nc-mtc-nhanhre"/>
      <sheetName val="LKVT (3)"/>
      <sheetName val="CHITIET VL-NC (2)"/>
      <sheetName val="CHITIET VL-NC"/>
      <sheetName val="TONG HOP VL-NC (2)"/>
      <sheetName val="TDTKP"/>
      <sheetName val="TONGKE3p"/>
      <sheetName val="CHITIET VL-NC-TT -1p"/>
      <sheetName val="CHITIET VL-NC-TT-3p"/>
      <sheetName val="TTK13"/>
      <sheetName val="TienLuong"/>
      <sheetName val="HT"/>
    </sheetNames>
    <sheetDataSet>
      <sheetData sheetId="0"/>
      <sheetData sheetId="1"/>
      <sheetData sheetId="2"/>
      <sheetData sheetId="3"/>
      <sheetData sheetId="4"/>
      <sheetData sheetId="5"/>
      <sheetData sheetId="6"/>
      <sheetData sheetId="7"/>
      <sheetData sheetId="8"/>
      <sheetData sheetId="9"/>
      <sheetData sheetId="10">
        <row r="103">
          <cell r="G103">
            <v>350000</v>
          </cell>
        </row>
      </sheetData>
      <sheetData sheetId="11"/>
      <sheetData sheetId="12"/>
      <sheetData sheetId="13">
        <row r="110">
          <cell r="C110">
            <v>6320</v>
          </cell>
        </row>
      </sheetData>
      <sheetData sheetId="14" refreshError="1"/>
      <sheetData sheetId="15" refreshError="1"/>
      <sheetData sheetId="16" refreshError="1"/>
      <sheetData sheetId="17" refreshError="1"/>
      <sheetData sheetId="18"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ke"/>
      <sheetName val="FAN1"/>
      <sheetName val="FAN2"/>
      <sheetName val="KH KDOANH04"/>
      <sheetName val="BCAOFANTCHING2004"/>
      <sheetName val="ttoan1"/>
      <sheetName val="TTOAN3"/>
      <sheetName val="FAN3"/>
      <sheetName val="TTOAN2"/>
      <sheetName val="XL4Poppy"/>
      <sheetName val="Chi tiet"/>
      <sheetName val="QTY"/>
      <sheetName val="MTL$-INTER"/>
      <sheetName val="CHITIET VL-NC"/>
      <sheetName val="CHITIET VL-NC-TT -1p"/>
      <sheetName val="CHITIET VL-NC-TT-3p"/>
      <sheetName val="CaMay"/>
      <sheetName val="DGiaT"/>
      <sheetName val="DGiaTN"/>
      <sheetName val="TT"/>
      <sheetName val="KL-TBINW"/>
      <sheetName val="DG_LAP66"/>
      <sheetName val="THONG KE 13-05-2009"/>
      <sheetName val="CHITIET"/>
      <sheetName val="J895-PT55"/>
      <sheetName val="danhmuc"/>
      <sheetName val="DG-LAP6"/>
      <sheetName val="DMTK"/>
      <sheetName val="LYLICH"/>
      <sheetName val="CHUYENCAN"/>
      <sheetName val="THK1"/>
      <sheetName val="THK2"/>
      <sheetName val="TOAN"/>
      <sheetName val="VAN"/>
      <sheetName val="LY"/>
      <sheetName val="HOA"/>
      <sheetName val="SINH"/>
      <sheetName val="KT"/>
      <sheetName val="SU"/>
      <sheetName val="DIA"/>
      <sheetName val="ANH"/>
      <sheetName val="CD"/>
      <sheetName val="TD"/>
      <sheetName val="QP"/>
      <sheetName val="KQHKI"/>
      <sheetName val="TBKT KH1"/>
      <sheetName val="KQHK2"/>
      <sheetName val="TBKT HK2"/>
      <sheetName val="KQCN"/>
      <sheetName val="THUHP"/>
      <sheetName val="00000000"/>
      <sheetName val="00000001"/>
      <sheetName val="00000002"/>
      <sheetName val="XXXXXXXX"/>
      <sheetName val="XXXXXXX0"/>
      <sheetName val="XXXXXXX1"/>
      <sheetName val="XXXXXXX2"/>
      <sheetName val="DG-LAP66"/>
      <sheetName val="NK.Chung"/>
      <sheetName val="111"/>
      <sheetName val="511"/>
      <sheetName val="632"/>
      <sheetName val="642.7"/>
      <sheetName val="133"/>
      <sheetName val="333"/>
      <sheetName val="911"/>
      <sheetName val="642"/>
      <sheetName val="421"/>
      <sheetName val="333,1"/>
      <sheetName val="333,4"/>
      <sheetName val="154"/>
      <sheetName val="155"/>
      <sheetName val="152,1"/>
      <sheetName val="152,2"/>
      <sheetName val="152,3"/>
      <sheetName val="152,4"/>
      <sheetName val="152,5"/>
      <sheetName val="152,6"/>
      <sheetName val="152,7"/>
      <sheetName val="CAT"/>
      <sheetName val="DA 1X2"/>
      <sheetName val="DA 4X6"/>
      <sheetName val="GACH THE"/>
      <sheetName val="XI MANG"/>
      <sheetName val="CAP PHOI"/>
      <sheetName val="GACH ONG"/>
      <sheetName val="TOL CAC LOAI"/>
      <sheetName val="QUE HAN"/>
      <sheetName val="THEP TU CHE"/>
      <sheetName val="SONDAU"/>
      <sheetName val="PHU KIEN 2"/>
      <sheetName val="XANG"/>
      <sheetName val="PHU KIEN 1"/>
      <sheetName val="CAY"/>
      <sheetName val="COT THEP"/>
      <sheetName val="S.B hang"/>
      <sheetName val="So.TM"/>
      <sheetName val="BC.TNDN"/>
      <sheetName val="BC .TKho"/>
      <sheetName val="BC.mua vao"/>
      <sheetName val="BC.B Ra"/>
      <sheetName val="BC.HD"/>
      <sheetName val="PTTL"/>
      <sheetName val="data. invoice"/>
      <sheetName val="TDTKP"/>
      <sheetName val="DK-KH"/>
      <sheetName val="NC M"/>
      <sheetName val="Dgia vat tu"/>
      <sheetName val="Don gia_III"/>
      <sheetName val="TK"/>
      <sheetName val="Xuat khau"/>
      <sheetName val="Phieu XK "/>
      <sheetName val="Lenh-SX"/>
      <sheetName val="BC-Tuan"/>
      <sheetName val="BC Thang"/>
      <sheetName val="CHUYEN"/>
      <sheetName val="BK"/>
      <sheetName val="HS"/>
      <sheetName val="T2"/>
      <sheetName val="HS (2)"/>
      <sheetName val="T3 "/>
      <sheetName val="T4"/>
      <sheetName val="T5"/>
      <sheetName val="T6"/>
      <sheetName val="Tan"/>
      <sheetName val="VVVVVVVa"/>
      <sheetName val="BC SD VT 6 T D-04 V1"/>
      <sheetName val="ban goc (2)"/>
      <sheetName val="MA"/>
      <sheetName val="TO EP"/>
      <sheetName val="ban goc"/>
      <sheetName val="May Aug Nov"/>
      <sheetName val="#REF"/>
      <sheetName val="CHITIET VL_NC_TT _1p"/>
      <sheetName val="CHITIET VL_NC_TT_3p"/>
      <sheetName val="Data"/>
      <sheetName val="TienLuong"/>
      <sheetName val="ChiTietDZ"/>
      <sheetName val="VuaBT"/>
      <sheetName val="KH_KDOANH04"/>
      <sheetName val="Chi_tiet"/>
      <sheetName val="CHITIET_VL-NC"/>
      <sheetName val="CHITIET_VL-NC-TT_-1p"/>
      <sheetName val="CHITIET_VL-NC-TT-3p"/>
      <sheetName val="THONG_KE_13-05-2009"/>
      <sheetName val="TBKT_KH1"/>
      <sheetName val="TBKT_HK2"/>
      <sheetName val="NK_Chung"/>
      <sheetName val="642_7"/>
      <sheetName val="DA_1X2"/>
      <sheetName val="DA_4X6"/>
      <sheetName val="GACH_THE"/>
      <sheetName val="XI_MANG"/>
      <sheetName val="CAP_PHOI"/>
      <sheetName val="GACH_ONG"/>
      <sheetName val="TOL_CAC_LOAI"/>
      <sheetName val="QUE_HAN"/>
      <sheetName val="THEP_TU_CHE"/>
      <sheetName val="PHU_KIEN_2"/>
      <sheetName val="PHU_KIEN_1"/>
      <sheetName val="COT_THEP"/>
      <sheetName val="S_B_hang"/>
      <sheetName val="So_TM"/>
      <sheetName val="BC_TNDN"/>
      <sheetName val="BC__TKho"/>
      <sheetName val="BC_mua_vao"/>
      <sheetName val="BC_B_Ra"/>
      <sheetName val="BC_HD"/>
      <sheetName val="data__invoice"/>
      <sheetName val="NC_M"/>
      <sheetName val="Dgia_vat_tu"/>
      <sheetName val="Don_gia_III"/>
      <sheetName val="KH_KDOANH041"/>
      <sheetName val="Chi_tiet1"/>
      <sheetName val="CHITIET_VL-NC1"/>
      <sheetName val="CHITIET_VL-NC-TT_-1p1"/>
      <sheetName val="CHITIET_VL-NC-TT-3p1"/>
      <sheetName val="THONG_KE_13-05-20091"/>
      <sheetName val="TBKT_KH11"/>
      <sheetName val="TBKT_HK21"/>
      <sheetName val="NK_Chung1"/>
      <sheetName val="642_71"/>
      <sheetName val="DA_1X21"/>
      <sheetName val="DA_4X61"/>
      <sheetName val="GACH_THE1"/>
      <sheetName val="XI_MANG1"/>
      <sheetName val="CAP_PHOI1"/>
      <sheetName val="GACH_ONG1"/>
      <sheetName val="TOL_CAC_LOAI1"/>
      <sheetName val="QUE_HAN1"/>
      <sheetName val="THEP_TU_CHE1"/>
      <sheetName val="PHU_KIEN_21"/>
      <sheetName val="PHU_KIEN_11"/>
      <sheetName val="COT_THEP1"/>
      <sheetName val="S_B_hang1"/>
      <sheetName val="So_TM1"/>
      <sheetName val="BC_TNDN1"/>
      <sheetName val="BC__TKho1"/>
      <sheetName val="BC_mua_vao1"/>
      <sheetName val="BC_B_Ra1"/>
      <sheetName val="BC_HD1"/>
      <sheetName val="data__invoice1"/>
      <sheetName val="NC_M1"/>
      <sheetName val="Dgia_vat_tu1"/>
      <sheetName val="Don_gia_III1"/>
      <sheetName val="KH_KDOANH042"/>
      <sheetName val="Chi_tiet2"/>
      <sheetName val="CHITIET_VL-NC2"/>
      <sheetName val="CHITIET_VL-NC-TT_-1p2"/>
      <sheetName val="CHITIET_VL-NC-TT-3p2"/>
      <sheetName val="THONG_KE_13-05-20092"/>
      <sheetName val="TBKT_KH12"/>
      <sheetName val="TBKT_HK22"/>
      <sheetName val="NK_Chung2"/>
      <sheetName val="642_72"/>
      <sheetName val="DA_1X22"/>
      <sheetName val="DA_4X62"/>
      <sheetName val="GACH_THE2"/>
      <sheetName val="XI_MANG2"/>
      <sheetName val="CAP_PHOI2"/>
      <sheetName val="GACH_ONG2"/>
      <sheetName val="TOL_CAC_LOAI2"/>
      <sheetName val="QUE_HAN2"/>
      <sheetName val="THEP_TU_CHE2"/>
      <sheetName val="PHU_KIEN_22"/>
      <sheetName val="PHU_KIEN_12"/>
      <sheetName val="COT_THEP2"/>
      <sheetName val="S_B_hang2"/>
      <sheetName val="So_TM2"/>
      <sheetName val="BC_TNDN2"/>
      <sheetName val="BC__TKho2"/>
      <sheetName val="BC_mua_vao2"/>
      <sheetName val="BC_B_Ra2"/>
      <sheetName val="BC_HD2"/>
      <sheetName val="data__invoice2"/>
      <sheetName val="NC_M2"/>
      <sheetName val="Dgia_vat_tu2"/>
      <sheetName val="Don_gia_III2"/>
      <sheetName val="KH_KDOANH045"/>
      <sheetName val="Chi_tiet5"/>
      <sheetName val="CHITIET_VL-NC5"/>
      <sheetName val="CHITIET_VL-NC-TT_-1p5"/>
      <sheetName val="CHITIET_VL-NC-TT-3p5"/>
      <sheetName val="THONG_KE_13-05-20095"/>
      <sheetName val="TBKT_KH15"/>
      <sheetName val="TBKT_HK25"/>
      <sheetName val="NK_Chung5"/>
      <sheetName val="642_75"/>
      <sheetName val="DA_1X25"/>
      <sheetName val="DA_4X65"/>
      <sheetName val="GACH_THE5"/>
      <sheetName val="XI_MANG5"/>
      <sheetName val="CAP_PHOI5"/>
      <sheetName val="GACH_ONG5"/>
      <sheetName val="TOL_CAC_LOAI5"/>
      <sheetName val="QUE_HAN5"/>
      <sheetName val="THEP_TU_CHE5"/>
      <sheetName val="PHU_KIEN_25"/>
      <sheetName val="PHU_KIEN_15"/>
      <sheetName val="COT_THEP5"/>
      <sheetName val="S_B_hang5"/>
      <sheetName val="So_TM5"/>
      <sheetName val="BC_TNDN5"/>
      <sheetName val="BC__TKho5"/>
      <sheetName val="BC_mua_vao5"/>
      <sheetName val="BC_B_Ra5"/>
      <sheetName val="BC_HD5"/>
      <sheetName val="data__invoice5"/>
      <sheetName val="NC_M5"/>
      <sheetName val="Dgia_vat_tu5"/>
      <sheetName val="Don_gia_III5"/>
      <sheetName val="KH_KDOANH043"/>
      <sheetName val="Chi_tiet3"/>
      <sheetName val="CHITIET_VL-NC3"/>
      <sheetName val="CHITIET_VL-NC-TT_-1p3"/>
      <sheetName val="CHITIET_VL-NC-TT-3p3"/>
      <sheetName val="THONG_KE_13-05-20093"/>
      <sheetName val="TBKT_KH13"/>
      <sheetName val="TBKT_HK23"/>
      <sheetName val="NK_Chung3"/>
      <sheetName val="642_73"/>
      <sheetName val="DA_1X23"/>
      <sheetName val="DA_4X63"/>
      <sheetName val="GACH_THE3"/>
      <sheetName val="XI_MANG3"/>
      <sheetName val="CAP_PHOI3"/>
      <sheetName val="GACH_ONG3"/>
      <sheetName val="TOL_CAC_LOAI3"/>
      <sheetName val="QUE_HAN3"/>
      <sheetName val="THEP_TU_CHE3"/>
      <sheetName val="PHU_KIEN_23"/>
      <sheetName val="PHU_KIEN_13"/>
      <sheetName val="COT_THEP3"/>
      <sheetName val="S_B_hang3"/>
      <sheetName val="So_TM3"/>
      <sheetName val="BC_TNDN3"/>
      <sheetName val="BC__TKho3"/>
      <sheetName val="BC_mua_vao3"/>
      <sheetName val="BC_B_Ra3"/>
      <sheetName val="BC_HD3"/>
      <sheetName val="data__invoice3"/>
      <sheetName val="NC_M3"/>
      <sheetName val="Dgia_vat_tu3"/>
      <sheetName val="Don_gia_III3"/>
      <sheetName val="KH_KDOANH044"/>
      <sheetName val="Chi_tiet4"/>
      <sheetName val="CHITIET_VL-NC4"/>
      <sheetName val="CHITIET_VL-NC-TT_-1p4"/>
      <sheetName val="CHITIET_VL-NC-TT-3p4"/>
      <sheetName val="THONG_KE_13-05-20094"/>
      <sheetName val="TBKT_KH14"/>
      <sheetName val="TBKT_HK24"/>
      <sheetName val="NK_Chung4"/>
      <sheetName val="642_74"/>
      <sheetName val="DA_1X24"/>
      <sheetName val="DA_4X64"/>
      <sheetName val="GACH_THE4"/>
      <sheetName val="XI_MANG4"/>
      <sheetName val="CAP_PHOI4"/>
      <sheetName val="GACH_ONG4"/>
      <sheetName val="TOL_CAC_LOAI4"/>
      <sheetName val="QUE_HAN4"/>
      <sheetName val="THEP_TU_CHE4"/>
      <sheetName val="PHU_KIEN_24"/>
      <sheetName val="PHU_KIEN_14"/>
      <sheetName val="COT_THEP4"/>
      <sheetName val="S_B_hang4"/>
      <sheetName val="So_TM4"/>
      <sheetName val="BC_TNDN4"/>
      <sheetName val="BC__TKho4"/>
      <sheetName val="BC_mua_vao4"/>
      <sheetName val="BC_B_Ra4"/>
      <sheetName val="BC_HD4"/>
      <sheetName val="data__invoice4"/>
      <sheetName val="NC_M4"/>
      <sheetName val="Dgia_vat_tu4"/>
      <sheetName val="Don_gia_III4"/>
    </sheetNames>
    <sheetDataSet>
      <sheetData sheetId="0" refreshError="1"/>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VL-NC (2)"/>
      <sheetName val="lkbv"/>
      <sheetName val="TONGKE3p"/>
      <sheetName val="TDTKP (2)"/>
      <sheetName val="CHITIET VL-NC-TT1p"/>
      <sheetName val="t-h TT3P"/>
      <sheetName val="CHITIET VL-NC-DDTT3PHA  (2)"/>
      <sheetName val="VC DD3PHA THANHPHUOC"/>
      <sheetName val="Sheet2 (2)"/>
      <sheetName val="Sheet2"/>
      <sheetName val="DON GIA"/>
      <sheetName val="CHITIET VL-NC-DDTT3PHA  (3)"/>
      <sheetName val="TONG HOP VL-NC"/>
      <sheetName val="CHITIET-TT1p"/>
      <sheetName val="VC DD1PHA "/>
      <sheetName val="t-h TT1P (2)"/>
      <sheetName val="CHITIET VL-NC-DDTT3PHA "/>
      <sheetName val="Dinh Muc VT"/>
      <sheetName val="Tien Luong"/>
      <sheetName val="Tke"/>
      <sheetName val="DG"/>
      <sheetName val="TTBACHUC"/>
      <sheetName val="CHITIET VL-NC-TT -1p"/>
      <sheetName val="CHITIET VL-NC-TT-3p"/>
    </sheetNames>
    <sheetDataSet>
      <sheetData sheetId="0"/>
      <sheetData sheetId="1"/>
      <sheetData sheetId="2">
        <row r="110">
          <cell r="Y110">
            <v>0</v>
          </cell>
        </row>
      </sheetData>
      <sheetData sheetId="3"/>
      <sheetData sheetId="4">
        <row r="245">
          <cell r="G245">
            <v>546270.25</v>
          </cell>
        </row>
      </sheetData>
      <sheetData sheetId="5"/>
      <sheetData sheetId="6"/>
      <sheetData sheetId="7"/>
      <sheetData sheetId="8"/>
      <sheetData sheetId="9"/>
      <sheetData sheetId="10"/>
      <sheetData sheetId="11"/>
      <sheetData sheetId="12"/>
      <sheetData sheetId="13"/>
      <sheetData sheetId="14"/>
      <sheetData sheetId="15"/>
      <sheetData sheetId="16">
        <row r="426">
          <cell r="G426">
            <v>103996.70000000001</v>
          </cell>
        </row>
      </sheetData>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sheetName val="TNHCHINH"/>
      <sheetName val="TDTKP (2)"/>
      <sheetName val="TONGKE3p"/>
      <sheetName val="CHITIET VL-NC-DDTT3PHA "/>
      <sheetName val="CHITIET VL-NC-TT1p"/>
      <sheetName val="Dinh Muc VT"/>
      <sheetName val="Tien Luong"/>
      <sheetName val="DANHMUC"/>
      <sheetName val="Carpet"/>
      <sheetName val="CHITIET VL-NC"/>
    </sheetNames>
    <sheetDataSet>
      <sheetData sheetId="0"/>
      <sheetData sheetId="1">
        <row r="38">
          <cell r="I38">
            <v>3796545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T"/>
      <sheetName val="t-h HA THE"/>
      <sheetName val="TH VL, NC, DDHT "/>
      <sheetName val="THPD-1"/>
      <sheetName val="CHITIET VL-NCTR (1)"/>
      <sheetName val="DON GIA TRAM (2)"/>
      <sheetName val="BIA (2)"/>
      <sheetName val="t-h HA THE (2)"/>
      <sheetName val="HT (2)"/>
      <sheetName val="THPD-1 (2)"/>
      <sheetName val="CHITIET VL-NCTR -(2)"/>
      <sheetName val="CHITIET VL-NCTR -(4)"/>
      <sheetName val="CHITIET VL-NCTR -(5)"/>
      <sheetName val="THPD-1 (3)"/>
      <sheetName val="CHITIET VL-NCTR -(6)"/>
      <sheetName val="THPD-1 (6)"/>
      <sheetName val="CHITIET VL-NCTR -(3)"/>
      <sheetName val="THPD-1 (4)"/>
      <sheetName val="THPD-1 (5)"/>
      <sheetName val="LKVT-TRAM (2)"/>
      <sheetName val="VCDDHT (2)"/>
      <sheetName val="Chi tiet TRAM HA THE (2)"/>
      <sheetName val="TONGKEHT"/>
      <sheetName val="TONGKE-T"/>
      <sheetName val="LKVTHT"/>
      <sheetName val="LKVT-TRAM"/>
      <sheetName val="DON GIA DD"/>
      <sheetName val="BIA"/>
      <sheetName val="DON GIA"/>
      <sheetName val="DAYSUPHUKIEN ha the"/>
      <sheetName val="THPD "/>
      <sheetName val="TH VL, NC, DDHT Thanhphuoc"/>
      <sheetName val="CHITIET VL-NCTR"/>
      <sheetName val="Sheet2"/>
      <sheetName val="CHITIET VL-NCHT1 (2)"/>
      <sheetName val="TNHCHINH"/>
      <sheetName val="TDTKP (2)"/>
      <sheetName val="TONGKE3p"/>
      <sheetName val="CHITIET VL-NC-DDTT3PHA "/>
      <sheetName val="CHITIET VL-NC-TT1p"/>
      <sheetName val="Don gia Tay Ninh"/>
      <sheetName val="Information"/>
      <sheetName val="Comp equi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CHITIET VL-NCHT1 (2)"/>
      <sheetName val="TNHCHINH"/>
      <sheetName val="Don gia II"/>
      <sheetName val="kinh phí XD"/>
    </sheetNames>
    <sheetDataSet>
      <sheetData sheetId="0"/>
      <sheetData sheetId="1"/>
      <sheetData sheetId="2">
        <row r="110">
          <cell r="R110">
            <v>0</v>
          </cell>
        </row>
      </sheetData>
      <sheetData sheetId="3"/>
      <sheetData sheetId="4"/>
      <sheetData sheetId="5"/>
      <sheetData sheetId="6"/>
      <sheetData sheetId="7"/>
      <sheetData sheetId="8"/>
      <sheetData sheetId="9">
        <row r="99">
          <cell r="G99">
            <v>2762857</v>
          </cell>
        </row>
      </sheetData>
      <sheetData sheetId="10" refreshError="1"/>
      <sheetData sheetId="11" refreshError="1"/>
      <sheetData sheetId="12" refreshError="1"/>
      <sheetData sheetId="13"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OP95"/>
      <sheetName val="CHITIET VL-NC-TT1p"/>
      <sheetName val="TONGKE3p"/>
      <sheetName val="CHITIET VL-NCHT1 (2)"/>
      <sheetName val="Don gia III"/>
      <sheetName val="Don gia CT"/>
      <sheetName val="Interim --&gt; Top"/>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ITIET VL-NC (2)"/>
      <sheetName val="lkbv"/>
      <sheetName val="DON GIA"/>
      <sheetName val="TONGKE3p"/>
      <sheetName val="TONGKE1P"/>
      <sheetName val="TTTRLONG"/>
      <sheetName val="CHITIET VL-NC-TT1p"/>
      <sheetName val="HT"/>
      <sheetName val="CHITIET VL-NCHT1 (2)"/>
    </sheetNames>
    <definedNames>
      <definedName name="NToS"/>
    </defined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BASE"/>
      <sheetName val="Sheet1"/>
      <sheetName val="Sheet2"/>
      <sheetName val="TH"/>
      <sheetName val="Sheet9"/>
      <sheetName val="Sheet10"/>
      <sheetName val="Sheet5"/>
      <sheetName val="Sheet7"/>
      <sheetName val="Sheet8"/>
      <sheetName val="Sheet6"/>
      <sheetName val="Sheet4"/>
      <sheetName val="Sheet3"/>
      <sheetName val="00000000"/>
      <sheetName val="T3-99"/>
      <sheetName val="T4-99"/>
      <sheetName val="T5-99"/>
      <sheetName val="T6-99"/>
      <sheetName val="T7-99"/>
      <sheetName val="T8-99"/>
      <sheetName val="T9-99"/>
      <sheetName val="T10-99"/>
      <sheetName val="T11-99"/>
      <sheetName val="T12-99"/>
      <sheetName val="CVden ngoai TCT (1)"/>
      <sheetName val="CV den ngoai TCT (2)"/>
      <sheetName val="CV den ngoai TCT (3)"/>
      <sheetName val="QDcua TGD"/>
      <sheetName val="QD cua HDQT"/>
      <sheetName val="QD cua HDQT (2)"/>
      <sheetName val="CV di ngoai tong"/>
      <sheetName val="CV di ngoai tong (2)"/>
      <sheetName val="Chart1"/>
      <sheetName val="To trinh"/>
      <sheetName val="Giao nhiem vu"/>
      <sheetName val="QDcua TGD (2)"/>
      <sheetName val="Thong tu"/>
      <sheetName val="CV di trong  tong"/>
      <sheetName val="nghi dinh-CP"/>
      <sheetName val="CV den trong tong"/>
      <sheetName val="KHQ2"/>
      <sheetName val="KHT4,5-02"/>
      <sheetName val="KHVt "/>
      <sheetName val="KHVtt4"/>
      <sheetName val="KHVt XL"/>
      <sheetName val="KHVt XLT4"/>
      <sheetName val="TNHNoi"/>
      <sheetName val="XL4Poppy"/>
      <sheetName val="TBA"/>
      <sheetName val="Netbook"/>
      <sheetName val="DZ"/>
      <sheetName val="Muatb"/>
      <sheetName val="lapdat TB "/>
      <sheetName val="TNghiªm TB "/>
      <sheetName val="VËt liÖu"/>
      <sheetName val="vc-TBA"/>
      <sheetName val="Lap ®at ®iÖn"/>
      <sheetName val="TNghiÖm VL"/>
      <sheetName val="tt-TBA"/>
      <sheetName val="TDT"/>
      <sheetName val="TDT-TBA"/>
      <sheetName val="KSTK"/>
      <sheetName val="th "/>
      <sheetName val="tien luong"/>
      <sheetName val="dutoan"/>
      <sheetName val="CLech"/>
      <sheetName val="mong"/>
      <sheetName val="PA_coso"/>
      <sheetName val="PA_von"/>
      <sheetName val="PA_nhucau"/>
      <sheetName val="PA_TH"/>
      <sheetName val="THDT"/>
      <sheetName val="XL35"/>
      <sheetName val="DZ-35"/>
      <sheetName val="TN_35"/>
      <sheetName val="CT-DZ"/>
      <sheetName val="VC"/>
      <sheetName val="TC"/>
      <sheetName val="TH_BA"/>
      <sheetName val="TNT"/>
      <sheetName val="CT_TBA"/>
      <sheetName val="KB"/>
      <sheetName val="CT_BT"/>
      <sheetName val="KS"/>
      <sheetName val="BT"/>
      <sheetName val="CP_BT"/>
      <sheetName val="DB"/>
      <sheetName val="XXXXXXXX"/>
      <sheetName val="Kluong phu"/>
      <sheetName val="Lan can"/>
      <sheetName val="Ho lan"/>
      <sheetName val="Coc tieu"/>
      <sheetName val="Bien bao"/>
      <sheetName val="Ranh"/>
      <sheetName val="Tuongchan"/>
      <sheetName val="Op mai 274"/>
      <sheetName val="Op mai 275"/>
      <sheetName val="Op mai 276"/>
      <sheetName val="Op mai 277"/>
      <sheetName val="Op mai 278"/>
      <sheetName val="Op mai 279"/>
      <sheetName val="Op mai 280"/>
      <sheetName val="Op mai 281"/>
      <sheetName val="Op mai 282"/>
      <sheetName val="Op mai 283"/>
      <sheetName val="Km274-Km275"/>
      <sheetName val="Km275-Km276"/>
      <sheetName val="Km276-Km277"/>
      <sheetName val="Km277-Km278"/>
      <sheetName val="Km278-Km279"/>
      <sheetName val="Km279-Km280"/>
      <sheetName val="Km280-Km281"/>
      <sheetName val="Km281-Km282"/>
      <sheetName val="Km282-Km283"/>
      <sheetName val="Km283-Km284"/>
      <sheetName val="Km284-Km285"/>
      <sheetName val="Nenduong"/>
      <sheetName val="Op mai 284"/>
      <sheetName val="Op mai"/>
      <sheetName val="142201-T1-th"/>
      <sheetName val="142201-T1 "/>
      <sheetName val="142201-T2-th "/>
      <sheetName val="142201-T2"/>
      <sheetName val="142201-T3-th "/>
      <sheetName val="142201-T3"/>
      <sheetName val="142201-T4-th  "/>
      <sheetName val="142201-T4"/>
      <sheetName val="142201-T6"/>
      <sheetName val="142201-T10"/>
      <sheetName val="Thep be"/>
      <sheetName val="Thep than"/>
      <sheetName val="Thep xa mu"/>
      <sheetName val="[IBASE2.XLSѝTNHNoi"/>
      <sheetName val="Congty"/>
      <sheetName val="VPPN"/>
      <sheetName val="XN74"/>
      <sheetName val="XN54"/>
      <sheetName val="XN33"/>
      <sheetName val="NK96"/>
      <sheetName val="XL4Test5"/>
      <sheetName val="km248"/>
      <sheetName val="Song trai"/>
      <sheetName val="Dinh+ha nha"/>
      <sheetName val="PTLK"/>
      <sheetName val="NG k"/>
      <sheetName val="THcong"/>
      <sheetName val="BHXH"/>
      <sheetName val="BHXH12"/>
      <sheetName val="Ctieucnghe(12-03"/>
      <sheetName val="DmdbTVN"/>
      <sheetName val="Hsdancach"/>
      <sheetName val="TanLap"/>
      <sheetName val="CaoThang"/>
      <sheetName val="GiapKhau"/>
      <sheetName val="917"/>
      <sheetName val="CBTT"/>
      <sheetName val="TramKCS"/>
      <sheetName val="Tohop1(LD"/>
      <sheetName val="Tohop2(QL&amp;an"/>
      <sheetName val="ThunhapBQ"/>
      <sheetName val="QDgiao1"/>
      <sheetName val="So sanh"/>
      <sheetName val="NCxdcb"/>
      <sheetName val="10000000"/>
      <sheetName val="t1"/>
      <sheetName val=" t5"/>
      <sheetName val="t.4"/>
      <sheetName val=" t3 "/>
      <sheetName val="T2"/>
      <sheetName val="t"/>
      <sheetName val=" TH331"/>
      <sheetName val=" Minh ha"/>
      <sheetName val="HTay03"/>
      <sheetName val=" Ha Tay"/>
      <sheetName val="tw2"/>
      <sheetName val=" Vinhphuc"/>
      <sheetName val=" Nbinh"/>
      <sheetName val=" QVinh"/>
      <sheetName val=" TW1"/>
      <sheetName val="Don gia CPM"/>
      <sheetName val="Tong Thieu HD cac CT-2001"/>
      <sheetName val="VL thieu HD - 2001"/>
      <sheetName val="Tong thieu HD cac CT - 2002"/>
      <sheetName val="Lan trai"/>
      <sheetName val="Van chuyen"/>
      <sheetName val="Vchuyen(C)"/>
      <sheetName val="HDong VC"/>
      <sheetName val="ThieuHD nam 2001"/>
      <sheetName val="CPChung"/>
      <sheetName val="Bang TH"/>
      <sheetName val="Tong Chinh"/>
      <sheetName val="000000000000"/>
      <sheetName val="100000000000"/>
      <sheetName val="200000000000"/>
      <sheetName val="300000000000"/>
      <sheetName val="20000000"/>
      <sheetName val="VtuHaTheSauTramBT3"/>
      <sheetName val="VtuHaTheSauTRamBT9"/>
      <sheetName val="VtuHaTheSautramLienThang"/>
      <sheetName val="VTuHaTheSautramBT5"/>
      <sheetName val="VTuHaTheSautramBT2"/>
      <sheetName val="VtuHaTheSautramTTCocSoi"/>
      <sheetName val="VtuHaTheSauTBAKhoi13"/>
      <sheetName val="VtuHaTheSauTBAKhoi12"/>
      <sheetName val="VtuHaTheSauTBANgDu4"/>
      <sheetName val="VtuHaTheSauTBAHungThuy"/>
      <sheetName val="VtuHaTheSauTBAHaiSan"/>
      <sheetName val="VtuHaTheSauTBANgVanTroi1"/>
      <sheetName val="VtuHaTheSauTBANgVanTroi2"/>
      <sheetName val="VtuHaTheSauTBANguyenDu2"/>
      <sheetName val="VtuHaTheSauTBANguyenDu6"/>
      <sheetName val="VtuHaTheSauTBABenThuy1"/>
      <sheetName val="VatTuThuHoi"/>
      <sheetName val="VtuHaTheSauTBABenThuy1 (2)"/>
      <sheetName val="tb1"/>
      <sheetName val="LuongT1"/>
      <sheetName val="LuongT2"/>
      <sheetName val="luongthang12"/>
      <sheetName val="LuongT11"/>
      <sheetName val="thang5"/>
      <sheetName val="T7"/>
      <sheetName val="T10"/>
      <sheetName val="T9"/>
      <sheetName val="T8"/>
      <sheetName val="thang6"/>
      <sheetName val="thang4"/>
      <sheetName val="LuongT3"/>
      <sheetName val="NKC"/>
      <sheetName val="SoquyTM"/>
      <sheetName val="TK 112"/>
      <sheetName val="TK 131"/>
      <sheetName val="TK133"/>
      <sheetName val="TK 141"/>
      <sheetName val="TK 153"/>
      <sheetName val="TK214"/>
      <sheetName val="TK 211"/>
      <sheetName val="TK 242"/>
      <sheetName val="TK33311"/>
      <sheetName val="TK331"/>
      <sheetName val="TK333"/>
      <sheetName val="TK 334"/>
      <sheetName val="TK711"/>
      <sheetName val="TK411"/>
      <sheetName val="TK421"/>
      <sheetName val="TK 511"/>
      <sheetName val="TK 515"/>
      <sheetName val="TK642"/>
      <sheetName val="TK 911"/>
      <sheetName val="TK811"/>
      <sheetName val="CDKT"/>
      <sheetName val="CDPS1"/>
      <sheetName val="KQKD"/>
      <sheetName val="KHTSCD1"/>
      <sheetName val="KHTSCD2"/>
      <sheetName val="SoCaiTM"/>
      <sheetName val="NK"/>
      <sheetName val="PhieuKT"/>
      <sheetName val="Km274 - Km275"/>
      <sheetName val="Km275 - Km276"/>
      <sheetName val="Km276 - Km277"/>
      <sheetName val="Km277 - Km278 "/>
      <sheetName val="Km278 - Km279"/>
      <sheetName val="Km279 - Km280"/>
      <sheetName val="Km280 - Km281"/>
      <sheetName val="Km281 - Km282"/>
      <sheetName val="Km282 - Km283"/>
      <sheetName val="Km283 - Km284"/>
      <sheetName val="Km284 - Km285"/>
      <sheetName val="Tong hop Matduong"/>
      <sheetName val="Cong D75"/>
      <sheetName val="Cong D100"/>
      <sheetName val="Cong D150"/>
      <sheetName val="Cong 2D150"/>
      <sheetName val="Cong ban 0,7x0,7"/>
      <sheetName val="Cong ban 0,8x0,8"/>
      <sheetName val="Cong ban 1x1"/>
      <sheetName val="Cong ban 1x1,2"/>
      <sheetName val="Cong ban 1,5x1,5"/>
      <sheetName val="Cong ban 2x1,5"/>
      <sheetName val="Cong ban 2x2"/>
      <sheetName val="Tong hop"/>
      <sheetName val="Tong hop (2)"/>
      <sheetName val="Cong"/>
      <sheetName val="Cong cu"/>
      <sheetName val="Dinhhinh"/>
      <sheetName val="Cot thep"/>
      <sheetName val="Cong tron D75"/>
      <sheetName val="Cong tron D100"/>
      <sheetName val="Cong tron D150"/>
      <sheetName val="Cong tron 2D150"/>
      <sheetName val="Cong ban 1,0x1,0"/>
      <sheetName val="Cong ban 1,0x1,2"/>
      <sheetName val="Cong hop 1,5x1,5"/>
      <sheetName val="Cong hop 2,0x1,5"/>
      <sheetName val="Cong hop 2,0x2,0"/>
      <sheetName val="KM"/>
      <sheetName val="KHOANMUC"/>
      <sheetName val="QTNC"/>
      <sheetName val="CPQL"/>
      <sheetName val="SANLUONG"/>
      <sheetName val="SSCP-SL"/>
      <sheetName val="CPSX"/>
      <sheetName val="CDSL (2)"/>
      <sheetName val="TM01"/>
      <sheetName val="CDKTKT02"/>
      <sheetName val="KQKD02-2"/>
      <sheetName val="KQKD02-2 (2)"/>
      <sheetName val="CDKTKT03"/>
      <sheetName val="DC02"/>
      <sheetName val="CDPS02"/>
      <sheetName val="KQKDKT'02-1"/>
      <sheetName val="KQKDKT'03-1"/>
      <sheetName val="DC03"/>
      <sheetName val="CDKTKT04"/>
      <sheetName val="CCPS03"/>
      <sheetName val="CDPS04"/>
      <sheetName val="KQKDKT'04-1"/>
      <sheetName val="DC04"/>
      <sheetName val="TSCD"/>
      <sheetName val="DC2002"/>
      <sheetName val="CDKTKT2002"/>
      <sheetName val="KQKD-2"/>
      <sheetName val="KQKD-2 (2)"/>
      <sheetName val="DC2003"/>
      <sheetName val="CDPS03"/>
      <sheetName val="KQKD thu2004"/>
      <sheetName val="T.so thay doi"/>
      <sheetName val="BTHDT_DZcaothe"/>
      <sheetName val="BTHDT_TBA"/>
      <sheetName val="THXL_DZcaothe"/>
      <sheetName val="TN_DZcaothe"/>
      <sheetName val="b.THchitietDZCT"/>
      <sheetName val="tr_tinhDZcaothe"/>
      <sheetName val="THXL_TBA"/>
      <sheetName val="TN_TBA"/>
      <sheetName val="b.THchitietTBA"/>
      <sheetName val="tr_tinhTBA"/>
      <sheetName val="Khao sat"/>
      <sheetName val="TT khao sat"/>
      <sheetName val="thkl"/>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an tich DG"/>
      <sheetName val="gia vat lieu"/>
      <sheetName val="gia xe may"/>
      <sheetName val="gia nhan cong"/>
      <sheetName val="Trich Ngang"/>
      <sheetName val="Danh sach Rieng"/>
      <sheetName val="Dia Diem Thuc Tap"/>
      <sheetName val="De Tai Thuc Tap"/>
      <sheetName val="XXXXXX_xda24_X"/>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VDT"/>
      <sheetName val="NCLD"/>
      <sheetName val="MMTB"/>
      <sheetName val="CFSX"/>
      <sheetName val="KQ"/>
      <sheetName val="DTSL"/>
      <sheetName val="XDCBK"/>
      <sheetName val="KHTSCD"/>
      <sheetName val="XDCB"/>
      <sheetName val="Napheo-SPP"/>
      <sheetName val="VPLaichau"/>
      <sheetName val="VPTruongson"/>
      <sheetName val="D9"/>
      <sheetName val="TLNamChim"/>
      <sheetName val="Dancau-Q.Ninh"/>
      <sheetName val="D91"/>
      <sheetName val="Kenhta-himlam"/>
      <sheetName val="TCQ5-"/>
      <sheetName val="HDkhoanduoc"/>
      <sheetName val="TCQ1-4"/>
      <sheetName val="Khac"/>
      <sheetName val="BaTrieu-L.son"/>
      <sheetName val="SBayDBien"/>
      <sheetName val="QL32YB(12)"/>
      <sheetName val="QL32AYB"/>
      <sheetName val="THSonNam"/>
      <sheetName val="Coquan"/>
      <sheetName val="Quoclo6mchau"/>
      <sheetName val="QLo4B-LS"/>
      <sheetName val="Phanthiet"/>
      <sheetName val="Muongnhe"/>
      <sheetName val="Tonghop"/>
      <sheetName val="HHVt "/>
      <sheetName val="socai2003-6tc"/>
      <sheetName val="SCT Cong trinh"/>
      <sheetName val="06-2003 (2)"/>
      <sheetName val="CDPS 6tc"/>
      <sheetName val="SCT Nha thau"/>
      <sheetName val="socai2003 (6tc)dp"/>
      <sheetName val="socai2003 (6tc)"/>
      <sheetName val="CDPS 6tc (2)"/>
      <sheetName val="BangTH"/>
      <sheetName val="Xaylap "/>
      <sheetName val="Nhan cong"/>
      <sheetName val="Thietbi"/>
      <sheetName val="Diengiai"/>
      <sheetName val="Vanchuyen"/>
      <sheetName val="Coc 6"/>
      <sheetName val="Deo nai"/>
      <sheetName val="CKD than"/>
      <sheetName val="CTT Thong nhat"/>
      <sheetName val="CTT Nui beo"/>
      <sheetName val="CTT cao son"/>
      <sheetName val="CTT Khe cham"/>
      <sheetName val="XNxlva sxthanKCII"/>
      <sheetName val="Cam Y ut KC"/>
      <sheetName val="CTxay lap mo CP"/>
      <sheetName val="CTdo luong GDSP"/>
      <sheetName val="Dong bac"/>
      <sheetName val="Cac cang UT mua than Dong bac"/>
      <sheetName val="cua hang vtu"/>
      <sheetName val="Khach hang le "/>
      <sheetName val="nhat ky 5"/>
      <sheetName val="cac cong ty van tai"/>
      <sheetName val="BC§ 2001"/>
      <sheetName val="BBC§ 2002"/>
      <sheetName val="TSC§ 2001"/>
      <sheetName val="TSc® 2002"/>
      <sheetName val="TL"/>
      <sheetName val="CT"/>
      <sheetName val="GK"/>
      <sheetName val="CB"/>
      <sheetName val="VP"/>
      <sheetName val="Thau"/>
      <sheetName val="CT-BT"/>
      <sheetName val="Xa"/>
      <sheetName val="TH du toan "/>
      <sheetName val="Du toan "/>
      <sheetName val="C.Tinh"/>
      <sheetName val="TK_cap"/>
      <sheetName val="GVL"/>
      <sheetName val="giai thich"/>
      <sheetName val="Heso"/>
      <sheetName val="CTDG"/>
      <sheetName val="DT - Ro"/>
      <sheetName val="TH - Ro "/>
      <sheetName val="GDT - Ro"/>
      <sheetName val="DT - TB"/>
      <sheetName val="TH - TB"/>
      <sheetName val="GDT - TB"/>
      <sheetName val="DT - NT"/>
      <sheetName val="TH - NT"/>
      <sheetName val="GDT - NT"/>
      <sheetName val="THGT"/>
      <sheetName val="CT 03"/>
      <sheetName val="TH 03"/>
      <sheetName val="CamPha"/>
      <sheetName val="MongCai"/>
      <sheetName val="30000000"/>
      <sheetName val="40000000"/>
      <sheetName val="50000000"/>
      <sheetName val="60000000"/>
      <sheetName val="70000000"/>
      <sheetName val="Heso 3-2004 (3)"/>
      <sheetName val="Luong (2)"/>
      <sheetName val="heso T3"/>
      <sheetName val="heso T4"/>
      <sheetName val="heso T5"/>
      <sheetName val="Heso T6"/>
      <sheetName val="Heso T7"/>
      <sheetName val="Heso T8"/>
      <sheetName val="Heso T9"/>
      <sheetName val="Heso 2-2004"/>
      <sheetName val="Heso 3-2004"/>
      <sheetName val="chamcong"/>
      <sheetName val="Baocao"/>
      <sheetName val="Heso 3-2004 (2)"/>
      <sheetName val=" KQTH quy hoach 135"/>
      <sheetName val="Bao cao KQTH quy hoach 135"/>
      <sheetName val="Nhap_lieu"/>
      <sheetName val="Khoiluong"/>
      <sheetName val="Vattu"/>
      <sheetName val="Trungchuyen"/>
      <sheetName val="Bu"/>
      <sheetName val="Chitiet"/>
      <sheetName val="F ThanhTri"/>
      <sheetName val="F Gialam"/>
      <sheetName val="DG"/>
      <sheetName val="TH dam"/>
      <sheetName val="SX dam"/>
      <sheetName val="LD dam"/>
      <sheetName val="Bang gia VL"/>
      <sheetName val="Gia NC"/>
      <sheetName val="Gia may"/>
      <sheetName val="D1"/>
      <sheetName val="D2"/>
      <sheetName val="D3"/>
      <sheetName val="D4"/>
      <sheetName val="D5"/>
      <sheetName val="D6"/>
      <sheetName val="Tay ninh"/>
      <sheetName val="A.Duc"/>
      <sheetName val="TH2003"/>
      <sheetName val="Tkedotuoi"/>
      <sheetName val="Tkebactho"/>
      <sheetName val="nhan su"/>
      <sheetName val="2020"/>
      <sheetName val="luong cty"/>
      <sheetName val="bangluong"/>
      <sheetName val="Tkecong"/>
      <sheetName val="thunhap03"/>
      <sheetName val="thungoaiSCTX"/>
      <sheetName val="TRICH73"/>
      <sheetName val="Co~g hop 1,5x1,5"/>
      <sheetName val="cn"/>
      <sheetName val="Nc"/>
      <sheetName val="pt"/>
      <sheetName val="ql"/>
      <sheetName val="ql (2)"/>
      <sheetName val="4"/>
      <sheetName val="Sheet13"/>
      <sheetName val="Sheet14"/>
      <sheetName val="Sheet15"/>
      <sheetName val="Sheet16"/>
      <sheetName val="T03 - 03"/>
      <sheetName val="AncaT03"/>
      <sheetName val="THL T03"/>
      <sheetName val="TTBC T03"/>
      <sheetName val="Luong noi Bo - T3"/>
      <sheetName val="Tong hop - T3"/>
      <sheetName val="Thuong Quy 3"/>
      <sheetName val="LBS"/>
      <sheetName val="Phu cap trach nhiem"/>
      <sheetName val="tmt4"/>
      <sheetName val="t3-01"/>
      <sheetName val="t4-01"/>
      <sheetName val="t5-01"/>
      <sheetName val="t6-01"/>
      <sheetName val="t7-01"/>
      <sheetName val="t8-01"/>
      <sheetName val="t9-01"/>
      <sheetName val="t10-01"/>
      <sheetName val="t11-01"/>
      <sheetName val="t12-"/>
      <sheetName val="t3"/>
      <sheetName val="t4"/>
      <sheetName val="t5"/>
      <sheetName val="t06"/>
      <sheetName val="t07"/>
      <sheetName val="t08"/>
      <sheetName val="t09"/>
      <sheetName val="t11"/>
      <sheetName val="t12"/>
      <sheetName val="0103"/>
      <sheetName val="0203"/>
      <sheetName val="th-nop"/>
      <sheetName val="20+590"/>
      <sheetName val="20+1218"/>
      <sheetName val="22+456"/>
      <sheetName val="23+200"/>
      <sheetName val="23+327"/>
      <sheetName val="23+468"/>
      <sheetName val="23+563"/>
      <sheetName val="24+520"/>
      <sheetName val="25"/>
      <sheetName val="Luu goc"/>
      <sheetName val="km22+93.86-km22+121.86"/>
      <sheetName val="km22+177.14-km22+205.64"/>
      <sheetName val="Bang 20-25"/>
      <sheetName val="km22+267.96-km22+283.96"/>
      <sheetName val="km22+304.31-km22+344.31"/>
      <sheetName val="km22+460.92-km22+614.57"/>
      <sheetName val="km22+671.78-km22+713.32"/>
      <sheetName val="TH_BQ"/>
      <sheetName val="L-THANG03"/>
      <sheetName val="L-THANG04"/>
      <sheetName val="luongthuong"/>
      <sheetName val="tkcb-cnv"/>
      <sheetName val="KETQUAHOC"/>
      <sheetName val="KHACHSAN"/>
      <sheetName val="THANHTOAN"/>
      <sheetName val="BC-BANHANG"/>
      <sheetName val="DOANH SO"/>
      <sheetName val="BD-SINH VIEN"/>
      <sheetName val="luongsanpham"/>
      <sheetName val="TUYENSINH02"/>
      <sheetName val="cuocphi"/>
      <sheetName val="banhang"/>
      <sheetName val="bh-thang4"/>
      <sheetName val="BC TH CK (2)"/>
      <sheetName val="BC TH CK"/>
      <sheetName val="BC6tT19 food"/>
      <sheetName val="BC6tT19"/>
      <sheetName val="BC6tT18"/>
      <sheetName val="BC6tT18 - Food"/>
      <sheetName val="CTTH"/>
      <sheetName val="BC6tT17"/>
      <sheetName val="BCCK 4"/>
      <sheetName val="BCFood- T16"/>
      <sheetName val="BC6tT16"/>
      <sheetName val="BCFood- T15"/>
      <sheetName val="BC6tT15"/>
      <sheetName val="BCFood- T14"/>
      <sheetName val="BC6tT14"/>
      <sheetName val="BCFood- T13"/>
      <sheetName val="BC6tT13"/>
      <sheetName val="THCK3"/>
      <sheetName val="BC6tT12"/>
      <sheetName val="BC6tT11"/>
      <sheetName val="BC6tT10"/>
      <sheetName val="BC6tT9"/>
      <sheetName val="TH CK2"/>
      <sheetName val="BC6tT8"/>
      <sheetName val="BC6tT7"/>
      <sheetName val="BC6tT5"/>
      <sheetName val="BC6tT52 (3)"/>
      <sheetName val="BCTH"/>
      <sheetName val="BC6tT4"/>
      <sheetName val="BC6tT3"/>
      <sheetName val="BC6tT2"/>
      <sheetName val="BC6tT1"/>
      <sheetName val="BC6tT52 (2)"/>
      <sheetName val="BC6tT52"/>
      <sheetName val="BC6tT51"/>
      <sheetName val="BC6tT50"/>
      <sheetName val="BC6tT49"/>
      <sheetName val="TCK 12"/>
      <sheetName val="BC6tT48"/>
      <sheetName val="BC6tT47"/>
      <sheetName val="BC6tT46"/>
      <sheetName val="BC6tT45"/>
      <sheetName val="Tong CK"/>
      <sheetName val="BC6tT44"/>
      <sheetName val="BC6tT43"/>
      <sheetName val="BC6t"/>
      <sheetName val="T42"/>
      <sheetName val="T41"/>
      <sheetName val="T40"/>
      <sheetName val="T.K H.T.T5"/>
      <sheetName val="T.K T7"/>
      <sheetName val="TK T6"/>
      <sheetName val="T.K T5"/>
      <sheetName val="Bang thong ke hang ton"/>
      <sheetName val="thong ke "/>
      <sheetName val="T.KT04"/>
      <sheetName val="tô rôiDY"/>
      <sheetName val="ATCANING"/>
      <sheetName val="KNH"/>
      <sheetName val="KVF"/>
      <sheetName val="Hoada"/>
      <sheetName val="Nguphuc"/>
      <sheetName val="TCH"/>
      <sheetName val="TTT"/>
      <sheetName val="TVK"/>
      <sheetName val="Tuichuom"/>
      <sheetName val="NKDT"/>
      <sheetName val="Vitagin"/>
      <sheetName val="Co quan TCT"/>
      <sheetName val="BOT"/>
      <sheetName val="BOT (PA chon)"/>
      <sheetName val="Yaly &amp; Ri Ninh"/>
      <sheetName val="Thuy dien Na Loi"/>
      <sheetName val="bang so sanh tong hop"/>
      <sheetName val="bang so sanh tong hop (ty le)"/>
      <sheetName val="thu nhap binh quan (2)"/>
      <sheetName val="dang huong"/>
      <sheetName val="Sheed5"/>
      <sheetName val="XXXXXX_x005f_xda24_X"/>
      <sheetName val="_IBASE2.XLSѝTNHNoi"/>
      <sheetName val="HD1"/>
      <sheetName val="HD4"/>
      <sheetName val="HD3"/>
      <sheetName val="HD5"/>
      <sheetName val="HD7"/>
      <sheetName val="HD6"/>
      <sheetName val="HD2"/>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CV di trong  dong"/>
      <sheetName val="Km282-Km_x0003__x0000_3"/>
      <sheetName val="GIA NUOC"/>
      <sheetName val="GIA DIEN THOAI"/>
      <sheetName val="GIA DIEN"/>
      <sheetName val="chiet tinh XD"/>
      <sheetName val="Triet T"/>
      <sheetName val="Phan tich gia"/>
      <sheetName val="pHAN CONG"/>
      <sheetName val="GIA XD"/>
      <sheetName val="THQI"/>
      <sheetName val="T6"/>
      <sheetName val="THQII"/>
      <sheetName val="Trung"/>
      <sheetName val="THQIII"/>
      <sheetName val="THT nam 04"/>
      <sheetName val="Cong hop 2,0ࡸ2,0"/>
      <sheetName val="Thi_sinh"/>
      <sheetName val="Luong"/>
      <sheetName val="HethongDebai"/>
      <sheetName val="TH131"/>
      <sheetName val="TH155&amp;156"/>
      <sheetName val="TH152"/>
      <sheetName val="TH153"/>
      <sheetName val="TH331"/>
      <sheetName val="KhoDL"/>
      <sheetName val="THSPHH"/>
      <sheetName val="THVL"/>
      <sheetName val="DMTK"/>
      <sheetName val="DMKH"/>
      <sheetName val="DMNB"/>
      <sheetName val="DMNV"/>
      <sheetName val="bcth 05-04"/>
      <sheetName val="baocao 05-04"/>
      <sheetName val="bcth04-04"/>
      <sheetName val="baocao04-04"/>
      <sheetName val="bcth03-04"/>
      <sheetName val="baocao03-04"/>
      <sheetName val="bcth02-04"/>
      <sheetName val="baocao02-04"/>
      <sheetName val="bcth01-04"/>
      <sheetName val="baocao01-04"/>
      <sheetName val="DTCT"/>
      <sheetName val="PTVT"/>
      <sheetName val="THVT"/>
      <sheetName val="chuong phu"/>
      <sheetName val="T8-9)"/>
      <sheetName val="DATA"/>
      <sheetName val="Nhap lieu"/>
      <sheetName val="PGT"/>
      <sheetName val="Tien dien"/>
      <sheetName val="Thue GTGT"/>
      <sheetName val="Bia1"/>
      <sheetName val="Bia"/>
      <sheetName val="THTBO"/>
      <sheetName val="XLAP"/>
      <sheetName val="th22"/>
      <sheetName val="CT22"/>
      <sheetName val="MuaVL_DZ"/>
      <sheetName val="LD&amp;TNTB"/>
      <sheetName val="TH_TBA"/>
      <sheetName val="MuaVL_bu"/>
      <sheetName val="MuaVL_TBA"/>
      <sheetName val="TBi"/>
      <sheetName val="XL_TN"/>
      <sheetName val="TN"/>
      <sheetName val="lietke_TBA"/>
      <sheetName val="lietke_DZ"/>
      <sheetName val="vc_Bocdo"/>
      <sheetName val="m3"/>
      <sheetName val="TK_TD"/>
      <sheetName val="Cap_dat"/>
      <sheetName val="TK _TK"/>
      <sheetName val="Cuoc89"/>
      <sheetName val="NEW-PANEL"/>
      <sheetName val="142201ȭT4"/>
      <sheetName val="THU T12"/>
      <sheetName val="CHI T12"/>
      <sheetName val="THU T11"/>
      <sheetName val="CHI T11"/>
      <sheetName val="THU T10"/>
      <sheetName val="CHI T10"/>
      <sheetName val="THU T9"/>
      <sheetName val="CHI T9"/>
      <sheetName val="THU T8"/>
      <sheetName val="CHI T8"/>
      <sheetName val="THU T7"/>
      <sheetName val="Km274-Km274"/>
      <sheetName val="Km27'-Km278"/>
      <sheetName val="BT1"/>
      <sheetName val="BT2"/>
      <sheetName val="BT3"/>
      <sheetName val="BT4"/>
      <sheetName val="BT5"/>
      <sheetName val="BT6"/>
      <sheetName val="CongNo"/>
      <sheetName val="31.12.01"/>
      <sheetName val="CHI T7"/>
      <sheetName val="Sat tron"/>
      <sheetName val="BT7"/>
      <sheetName val="bt08"/>
      <sheetName val="bt9"/>
      <sheetName val="BT10"/>
      <sheetName val="bt11"/>
      <sheetName val="BT12"/>
      <sheetName val="BT13"/>
      <sheetName val="BT14"/>
      <sheetName val="bt15"/>
      <sheetName val="BT16"/>
      <sheetName val="BT18"/>
      <sheetName val="chieudayvo"/>
      <sheetName val="So lieu"/>
      <sheetName val="Input"/>
      <sheetName val="tt chu dong"/>
      <sheetName val="Tinh j+cvi"/>
      <sheetName val="Tinh MoP"/>
      <sheetName val="giaihe1"/>
      <sheetName val="Mp,Np"/>
      <sheetName val="khangluc"/>
      <sheetName val="Ms,Ns"/>
      <sheetName val="MoS"/>
      <sheetName val="giai he 2"/>
      <sheetName val="OK"/>
      <sheetName val="Dhp+dhs"/>
      <sheetName val="ktra"/>
      <sheetName val="TD khao sat"/>
      <sheetName val="De Tai Vhuc Tap"/>
      <sheetName val="01"/>
      <sheetName val="02.1"/>
      <sheetName val="2.1"/>
      <sheetName val="2.3"/>
      <sheetName val="02.3"/>
      <sheetName val="05"/>
      <sheetName val="03"/>
      <sheetName val="06"/>
      <sheetName val="B 01"/>
      <sheetName val="B 03"/>
      <sheetName val="D 13"/>
      <sheetName val="Q-03"/>
      <sheetName val="Q-04"/>
      <sheetName val="Q-05"/>
      <sheetName val="D15"/>
      <sheetName val="D20"/>
      <sheetName val="D19"/>
      <sheetName val="tr_tinhDZc!othe"/>
      <sheetName val="t2_tinhTBA"/>
      <sheetName val=""/>
      <sheetName val="chi phi cap tien"/>
      <sheetName val="NK9"/>
      <sheetName val="PNT-QUOT-#3"/>
      <sheetName val="COAT&amp;WRAP-QIOT-#3"/>
      <sheetName val="ESTI."/>
      <sheetName val="DI-ESTI"/>
      <sheetName val="THANG1"/>
      <sheetName val="THANG2"/>
      <sheetName val="THANG3"/>
      <sheetName val="THANG7 "/>
      <sheetName val="THANG8"/>
      <sheetName val="THANG9"/>
      <sheetName val="THANG10"/>
      <sheetName val="THANG 11"/>
      <sheetName val="THANG 12"/>
      <sheetName val="Tuan 1.01"/>
      <sheetName val="Tuan 3.01 "/>
      <sheetName val="Tuan 5.06 "/>
      <sheetName val="Tuan 6.06  "/>
      <sheetName val="Tuan 7.06 "/>
      <sheetName val="Tuan 7.06  (2)"/>
      <sheetName val="Tuan8,06"/>
      <sheetName val="Tuan9,06"/>
      <sheetName val="Tuan10,06 "/>
      <sheetName val="Tuan11,06  "/>
      <sheetName val="Tuan12,06"/>
      <sheetName val="Bao cao DD 31.3.06"/>
      <sheetName val="Bao cao DD 30.4.06"/>
      <sheetName val="Bao cao DD 31.5.06 "/>
      <sheetName val="Bao cao Quy I-06"/>
      <sheetName val="Bao cao DD 30.6.06"/>
      <sheetName val="Bao cao DD 31.7.06"/>
      <sheetName val="Cong ban 11yx1,2"/>
      <sheetName val="Lookup Tables"/>
      <sheetName val="nam2004"/>
      <sheetName val="Thang"/>
      <sheetName val="[IBASE2.XLS뭝êm283-Km284"/>
      <sheetName val="Tong hop xuat kho nvl"/>
      <sheetName val="Xuat kho"/>
      <sheetName val="Tong hop so lieu tai nhap kho"/>
      <sheetName val="tai nhap kho"/>
      <sheetName val="Nhap kho"/>
      <sheetName val="Tong ket nhap kho"/>
      <sheetName val="Tong ket"/>
      <sheetName val="cac ma can huy"/>
      <sheetName val="Hang hong"/>
      <sheetName val="Tham khao"/>
      <sheetName val="hang khong co packing"/>
      <sheetName val="02"/>
      <sheetName val="04"/>
      <sheetName val="07"/>
      <sheetName val="08"/>
      <sheetName val="09"/>
      <sheetName val="10"/>
      <sheetName val="PHEPNAM"/>
      <sheetName val="KHONGLUONG"/>
      <sheetName val="80000000"/>
      <sheetName val="90000000"/>
      <sheetName val="a0000000"/>
      <sheetName val="b0000000"/>
      <sheetName val="c0000000"/>
      <sheetName val="d0000000"/>
      <sheetName val="e0000000"/>
      <sheetName val="f0000000"/>
      <sheetName val="g0000000"/>
      <sheetName val="h0000000"/>
      <sheetName val="i0000000"/>
      <sheetName val="XXXXXXX0"/>
      <sheetName val="XXXXXXX1"/>
      <sheetName val="XXXXXXX2"/>
      <sheetName val="XXXXXXX3"/>
      <sheetName val="XXXXXXX4"/>
      <sheetName val="XXXXXXX5"/>
      <sheetName val="XXXXXXX6"/>
      <sheetName val="XXXXXXX7"/>
      <sheetName val="XXXXXXX8"/>
      <sheetName val="XXXXXXX9"/>
      <sheetName val="XXXXXXXA"/>
      <sheetName val="XXXXXXXB"/>
      <sheetName val="XXXXXXXC"/>
      <sheetName val="XXXXXXXD"/>
      <sheetName val="XXXXXXXE"/>
      <sheetName val="XXXXXXXF"/>
      <sheetName val="XXXXXXXG"/>
      <sheetName val="XXXXXXXH"/>
      <sheetName val="XXXXXXXI"/>
      <sheetName val="XXXXXXXJ"/>
      <sheetName val="XXXXXXXK"/>
      <sheetName val="XXXXXXXL"/>
      <sheetName val="XXXXXXXM"/>
      <sheetName val="XXXXXXXN"/>
      <sheetName val="XXXXXXXO"/>
      <sheetName val="XXXXXXXP"/>
      <sheetName val="XXXXXXXQ"/>
      <sheetName val="XXXXXXXR"/>
      <sheetName val="XXXXXXXS"/>
      <sheetName val="XXXXXXXT"/>
      <sheetName val="XXXXXXXU"/>
      <sheetName val="XXXXXXXV"/>
      <sheetName val="XXXXXXXW"/>
      <sheetName val="XXXXXXXY"/>
      <sheetName val="XXXXXXXZ"/>
      <sheetName val="XXXXXX0X"/>
      <sheetName val="XXXXXX00"/>
      <sheetName val="XXXXXX01"/>
      <sheetName val="XXXXXX02"/>
      <sheetName val="XXXXXX03"/>
      <sheetName val="XXXXXX04"/>
      <sheetName val="XXXXXX05"/>
      <sheetName val="XXXXXX06"/>
      <sheetName val="XXXXXX07"/>
      <sheetName val="Thang 4"/>
      <sheetName val="Bang can doi "/>
      <sheetName val="Tinh hinh cat lang"/>
      <sheetName val="Tinh hinh SX phu"/>
      <sheetName val="Tinh hinh do xop"/>
      <sheetName val="MTL$-INTER"/>
      <sheetName val="TOTAL"/>
      <sheetName val="IBASE2"/>
      <sheetName val="Sept.01 (2)"/>
      <sheetName val="Aug."/>
      <sheetName val="Dinh_ha nha"/>
      <sheetName val="[IBASE2.XLS}BHXH"/>
      <sheetName val="ɾT"/>
      <sheetName val="THU T6"/>
      <sheetName val="CHI T6"/>
      <sheetName val="THU T5"/>
      <sheetName val="CHI T5"/>
      <sheetName val="THU T4"/>
      <sheetName val="CHI T4"/>
      <sheetName val="THU T3"/>
      <sheetName val="CHI T3"/>
      <sheetName val="THU T2"/>
      <sheetName val="CHI T2"/>
      <sheetName val="THU T1"/>
      <sheetName val="CHI T1"/>
      <sheetName val="020԰"/>
      <sheetName val="Phu cap trach n"/>
      <sheetName val="[IBASE2.XLS䁝BC6tT17"/>
      <sheetName val="TK13_x0005_"/>
      <sheetName val="Phu cap trach n_x0005__x0000__x0000__x0000_"/>
      <sheetName val="Parem"/>
      <sheetName val="bangluonU"/>
      <sheetName val="bangluon_x0005_"/>
      <sheetName val="Strt Archi"/>
      <sheetName val="Chart3"/>
      <sheetName val="Chart2"/>
      <sheetName val="SoqѵyTM"/>
      <sheetName val="SoCѡiTM"/>
      <sheetName val="KHT⑓CD2"/>
      <sheetName val="BASE"/>
      <sheetName val="Khac DP"/>
      <sheetName val="Khoi than "/>
      <sheetName val="B3_208_than"/>
      <sheetName val="B3_208_TU"/>
      <sheetName val="B3_208_TW"/>
      <sheetName val="B3_208_DP"/>
      <sheetName val="B3_208_khac"/>
      <sheetName val="Sheet11"/>
      <sheetName val="Sheet12"/>
      <sheetName val="[IBASE2.XLS?TNHNoi"/>
      <sheetName val="XXXXXX?X"/>
      <sheetName val="KHVô XL"/>
      <sheetName val="det VP"/>
      <sheetName val="det hn"/>
      <sheetName val="19-5"/>
      <sheetName val="X26-2"/>
      <sheetName val="x26"/>
      <sheetName val="chi Hieu"/>
      <sheetName val="c thoa"/>
      <sheetName val="A thanh - DL"/>
      <sheetName val="A Tuyen"/>
      <sheetName val="A Tien -laphu"/>
      <sheetName val="A Thang- laphu"/>
      <sheetName val="DMHN"/>
      <sheetName val="A Dong"/>
      <sheetName val="27-7 NB"/>
      <sheetName val="ATuan-PN"/>
      <sheetName val="X20"/>
      <sheetName val="xn 5"/>
      <sheetName val="PKD X20"/>
      <sheetName val="da giay SG"/>
      <sheetName val="dagiay XK"/>
      <sheetName val="DK Dong xuan"/>
      <sheetName val="chu Ton"/>
      <sheetName val="minh tri"/>
      <sheetName val="viet huy"/>
      <sheetName val="thanh ha"/>
      <sheetName val="O Su"/>
      <sheetName val="A Ha-DL"/>
      <sheetName val="Vinh oanh"/>
      <sheetName val="chi Thuy"/>
      <sheetName val="chu Hong"/>
      <sheetName val="thuy- may"/>
      <sheetName val="CHuong(VT)"/>
      <sheetName val="XNK-hnam"/>
      <sheetName val="7-5HQ"/>
      <sheetName val="vu yen"/>
      <sheetName val="BTHDT_TBA_x000d__x0000__x0000_THXL_DZcaothe"/>
      <sheetName val="T11.06"/>
      <sheetName val="T12.06"/>
      <sheetName val="bg+th45"/>
      <sheetName val="4-5"/>
      <sheetName val="bg+th34"/>
      <sheetName val="3-4"/>
      <sheetName val="bg+th23"/>
      <sheetName val="2-3"/>
      <sheetName val="bg+th12"/>
      <sheetName val="1-2"/>
      <sheetName val="NKì"/>
      <sheetName val="NK_x0000_"/>
      <sheetName val="lapdap TB "/>
      <sheetName val="PL"/>
      <sheetName val="Output"/>
      <sheetName val="[IBASE2.XLS_Tong hop Matduong"/>
      <sheetName val="Mix-Tarpaulin"/>
      <sheetName val="Tarpaulin"/>
      <sheetName val="Cone"/>
      <sheetName val=".tuanM"/>
      <sheetName val="BaTrieu-L.con"/>
      <sheetName val="EDT - Ro"/>
      <sheetName val="Tohop1(a_x0007_"/>
      <sheetName val="149-2"/>
      <sheetName val="Formulas"/>
      <sheetName val="BT@"/>
      <sheetName val="Balance Sheet"/>
      <sheetName val="Journal"/>
      <sheetName val="MI2A-A"/>
      <sheetName val="MI3"/>
      <sheetName val="MI20(1)"/>
      <sheetName val="HT mua USD"/>
      <sheetName val="Tien luong (2)"/>
      <sheetName val="DTX-NGG.XLS"/>
      <sheetName val="chenh lech"/>
      <sheetName val="CL Hµ t©y"/>
      <sheetName val="CL Bæ tóc"/>
      <sheetName val="DT Ph­¬ng mai 1"/>
      <sheetName val="CN-QV FG"/>
      <sheetName val="CN-QV RM"/>
      <sheetName val="PHAV R.M"/>
      <sheetName val="PHAV F.G"/>
      <sheetName val="TOA R.M"/>
      <sheetName val="TOA F.G"/>
      <sheetName val="CVN R.M"/>
      <sheetName val="CVN F.G"/>
      <sheetName val="DENSO R.M"/>
      <sheetName val="DENSO F.G"/>
      <sheetName val="SATO RM"/>
      <sheetName val="SATO F.G"/>
      <sheetName val="XXXXXXÿÿ"/>
      <sheetName val="KHT4ÿÿ-02"/>
      <sheetName val="ÿÿÿÿ "/>
      <sheetName val="_x0000__x0000__x0005__x0000__x0000_"/>
      <sheetName val="CoquyTM"/>
      <sheetName val="_x0016_PPN"/>
      <sheetName val="List"/>
      <sheetName val="BTH"/>
      <sheetName val="luongt 13"/>
      <sheetName val="LUONG 1"/>
      <sheetName val="LUONG 2"/>
      <sheetName val="LUONG 3"/>
      <sheetName val="Luong 4"/>
      <sheetName val="CTP 4"/>
      <sheetName val="Thuno"/>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Km282-Km_x0003_?3"/>
      <sheetName val="CT Thang Mo"/>
      <sheetName val="CT  PL"/>
      <sheetName val="142201_x0005__x0000__x0000_"/>
      <sheetName val="電線リスト"/>
      <sheetName val="bg+th"/>
      <sheetName val="ptvl"/>
      <sheetName val="0-1"/>
      <sheetName val="L]gngT2"/>
      <sheetName val="HD CTrinh1"/>
      <sheetName val="HD benA"/>
      <sheetName val="KHTC"/>
      <sheetName val="BCTC"/>
      <sheetName val="Soqui"/>
      <sheetName val="Tienvay"/>
      <sheetName val="CTthanhtoan"/>
      <sheetName val="CTietHD"/>
      <sheetName val="Theodoi HD"/>
      <sheetName val="Theodoi HD (2)"/>
      <sheetName val="VLieu"/>
      <sheetName val="May"/>
      <sheetName val="NCong"/>
      <sheetName val=" GT CPhi tung dot"/>
      <sheetName val="Table1"/>
      <sheetName val="BTHDT_TBA_x000a__x0000__x0000_THXL_DZcaothe"/>
      <sheetName val="phuong aL 1"/>
      <sheetName val="socai200_x0013_-6tc"/>
      <sheetName val="200000000헾】_x0005_"/>
      <sheetName val="200000000_x0000__x0000__x0005_"/>
      <sheetName val="200000000"/>
      <sheetName val="GiaVL"/>
      <sheetName val="Dieuchinh"/>
      <sheetName val="Thang_x0005_"/>
      <sheetName val="Other(data)"/>
      <sheetName val="ChiTie_x001c_"/>
      <sheetName val="assy1"/>
      <sheetName val="Sales"/>
      <sheetName val="負荷15XX"/>
      <sheetName val="Detail"/>
      <sheetName val="?_x0000__x0000_0_x0000__x0000__x0000__x0000__x0000__x0000__x0000__x0000__x0000__x0000__x0000__x0000__x0000__x0000__x0000__x001d_[IBASE2.XLS"/>
      <sheetName val="BTHDT_TBA_x000d_??THXL_DZcaothe"/>
      <sheetName val="Kluong_phu"/>
      <sheetName val="Lan_can"/>
      <sheetName val="Ho_lan"/>
      <sheetName val="Coc_tieu"/>
      <sheetName val="Bien_bao"/>
      <sheetName val="Op_mai_274"/>
      <sheetName val="Op_mai_275"/>
      <sheetName val="Op_mai_276"/>
      <sheetName val="Op_mai_277"/>
      <sheetName val="Op_mai_278"/>
      <sheetName val="Op_mai_279"/>
      <sheetName val="Op_mai_280"/>
      <sheetName val="Op_mai_281"/>
      <sheetName val="Op_mai_282"/>
      <sheetName val="Op_mai_283"/>
      <sheetName val="Op_mai_284"/>
      <sheetName val="Op_mai"/>
      <sheetName val="CVden_ngoai_TCT_(1)"/>
      <sheetName val="CV_den_ngoai_TCT_(2)"/>
      <sheetName val="CV_den_ngoai_TCT_(3)"/>
      <sheetName val="QDcua_TGD"/>
      <sheetName val="QD_cua_HDQT"/>
      <sheetName val="QD_cua_HDQT_(2)"/>
      <sheetName val="CV_di_ngoai_tong"/>
      <sheetName val="CV_di_ngoai_tong_(2)"/>
      <sheetName val="To_trinh"/>
      <sheetName val="Giao_nhiem_vu"/>
      <sheetName val="QDcua_TGD_(2)"/>
      <sheetName val="Thong_tu"/>
      <sheetName val="CV_di_trong__tong"/>
      <sheetName val="nghi_dinh-CP"/>
      <sheetName val="CV_den_trong_tong"/>
      <sheetName val="KHVt_"/>
      <sheetName val="KHVt_XL"/>
      <sheetName val="KHVt_XLT4"/>
      <sheetName val="lapdat_TB_"/>
      <sheetName val="TNghiªm_TB_"/>
      <sheetName val="VËt_liÖu"/>
      <sheetName val="Lap_®at_®iÖn"/>
      <sheetName val="TNghiÖm_VL"/>
      <sheetName val="th_"/>
      <sheetName val="tien_luong"/>
      <sheetName val="Thep_be"/>
      <sheetName val="Thep_than"/>
      <sheetName val="Thep_xa_mu"/>
      <sheetName val="142201-T1_"/>
      <sheetName val="142201-T2-th_"/>
      <sheetName val="142201-T3-th_"/>
      <sheetName val="142201-T4-th__"/>
      <sheetName val="_t5"/>
      <sheetName val="t_4"/>
      <sheetName val="_t3_"/>
      <sheetName val="_TH331"/>
      <sheetName val="_Minh_ha"/>
      <sheetName val="_Ha_Tay"/>
      <sheetName val="_Vinhphuc"/>
      <sheetName val="_Nbinh"/>
      <sheetName val="_QVinh"/>
      <sheetName val="_TW1"/>
      <sheetName val="DOANH_SO"/>
      <sheetName val="BD-SINH_VIEN"/>
      <sheetName val="VtuHaTheSauTBABenThuy1_(2)"/>
      <sheetName val="Km274_-_Km275"/>
      <sheetName val="Km275_-_Km276"/>
      <sheetName val="Km276_-_Km277"/>
      <sheetName val="Km277_-_Km278_"/>
      <sheetName val="Km278_-_Km279"/>
      <sheetName val="Km279_-_Km280"/>
      <sheetName val="Km280_-_Km281"/>
      <sheetName val="Km281_-_Km282"/>
      <sheetName val="Km282_-_Km283"/>
      <sheetName val="Km283_-_Km284"/>
      <sheetName val="Km284_-_Km285"/>
      <sheetName val="Tong_hop_Matduong"/>
      <sheetName val="Cong_D75"/>
      <sheetName val="Cong_D100"/>
      <sheetName val="Cong_D150"/>
      <sheetName val="Cong_2D150"/>
      <sheetName val="Cong_ban_0,7x0,7"/>
      <sheetName val="Cong_ban_0,8x0,8"/>
      <sheetName val="Cong_ban_1x1"/>
      <sheetName val="Cong_ban_1x1,2"/>
      <sheetName val="Cong_ban_1,5x1,5"/>
      <sheetName val="Cong_ban_2x1,5"/>
      <sheetName val="Cong_ban_2x2"/>
      <sheetName val="Tong_hop"/>
      <sheetName val="Tong_hop_(2)"/>
      <sheetName val="Cong_cu"/>
      <sheetName val="Cot_thep"/>
      <sheetName val="Cong_tron_D75"/>
      <sheetName val="Cong_tron_D100"/>
      <sheetName val="Cong_tron_D150"/>
      <sheetName val="Cong_tron_2D150"/>
      <sheetName val="Cong_ban_1,0x1,0"/>
      <sheetName val="Cong_ban_1,0x1,2"/>
      <sheetName val="Cong_hop_1,5x1,5"/>
      <sheetName val="Cong_hop_2,0x1,5"/>
      <sheetName val="Cong_hop_2,0x2,0"/>
      <sheetName val="Song_trai"/>
      <sheetName val="Dinh+ha_nha"/>
      <sheetName val="NG_k"/>
      <sheetName val="thkl_(2)"/>
      <sheetName val="long_tec"/>
      <sheetName val="BC_TH_CK_(2)"/>
      <sheetName val="BC_TH_CK"/>
      <sheetName val="BC6tT19_food"/>
      <sheetName val="BC6tT18_-_Food"/>
      <sheetName val="BCCK_4"/>
      <sheetName val="BCFood-_T16"/>
      <sheetName val="BCFood-_T15"/>
      <sheetName val="BCFood-_T14"/>
      <sheetName val="BCFood-_T13"/>
      <sheetName val="TH_CK2"/>
      <sheetName val="BC6tT52_(3)"/>
      <sheetName val="BC6tT52_(2)"/>
      <sheetName val="TCK_12"/>
      <sheetName val="Tong_CK"/>
      <sheetName val="Trich_Ngang"/>
      <sheetName val="Danh_sach_Rieng"/>
      <sheetName val="Dia_Diem_Thuc_Tap"/>
      <sheetName val="De_Tai_Thuc_Tap"/>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TK_112"/>
      <sheetName val="TK_131"/>
      <sheetName val="TK_141"/>
      <sheetName val="TK_153"/>
      <sheetName val="TK_211"/>
      <sheetName val="TK_242"/>
      <sheetName val="TK_334"/>
      <sheetName val="TK_511"/>
      <sheetName val="TK_515"/>
      <sheetName val="TK_911"/>
      <sheetName val="T_so_thay_doi"/>
      <sheetName val="b_THchitietDZCT"/>
      <sheetName val="b_THchitietTBA"/>
      <sheetName val="Khao_sat"/>
      <sheetName val="TT_khao_sat"/>
      <sheetName val="CDSL_(2)"/>
      <sheetName val="SCT_Cong_trinh"/>
      <sheetName val="06-2003_(2)"/>
      <sheetName val="CDPS_6tc"/>
      <sheetName val="SCT_Nha_thau"/>
      <sheetName val="socai2003_(6tc)dp"/>
      <sheetName val="socai2003_(6tc)"/>
      <sheetName val="CDPS_6tc_(2)"/>
      <sheetName val="TH_du_toan_"/>
      <sheetName val="Du_toan_"/>
      <sheetName val="C_Tinh"/>
      <sheetName val="T_K_H_T_T5"/>
      <sheetName val="T_K_T7"/>
      <sheetName val="TK_T6"/>
      <sheetName val="T_K_T5"/>
      <sheetName val="Bang_thong_ke_hang_ton"/>
      <sheetName val="thong_ke_"/>
      <sheetName val="T_KT04"/>
      <sheetName val="GIA_NUOC"/>
      <sheetName val="GIA_DIEN_THOAI"/>
      <sheetName val="GIA_DIEN"/>
      <sheetName val="chiet_tinh_XD"/>
      <sheetName val="Triet_T"/>
      <sheetName val="Phan_tich_gia"/>
      <sheetName val="pHAN_CONG"/>
      <sheetName val="GIA_XD"/>
      <sheetName val="Coc_6"/>
      <sheetName val="Deo_nai"/>
      <sheetName val="CKD_than"/>
      <sheetName val="CTT_Thong_nhat"/>
      <sheetName val="CTT_Nui_beo"/>
      <sheetName val="CTT_cao_son"/>
      <sheetName val="CTT_Khe_cham"/>
      <sheetName val="XNxlva_sxthanKCII"/>
      <sheetName val="Cam_Y_ut_KC"/>
      <sheetName val="CTxay_lap_mo_CP"/>
      <sheetName val="CTdo_luong_GDSP"/>
      <sheetName val="Dong_bac"/>
      <sheetName val="Cac_cang_UT_mua_than_Dong_bac"/>
      <sheetName val="cua_hang_vtu"/>
      <sheetName val="Khach_hang_le_"/>
      <sheetName val="nhat_ky_5"/>
      <sheetName val="cac_cong_ty_van_tai"/>
      <sheetName val="Don_gia_CPM"/>
      <sheetName val="Tong_Thieu_HD_cac_CT-2001"/>
      <sheetName val="VL_thieu_HD_-_2001"/>
      <sheetName val="Tong_thieu_HD_cac_CT_-_2002"/>
      <sheetName val="Lan_trai"/>
      <sheetName val="Van_chuyen"/>
      <sheetName val="HDong_VC"/>
      <sheetName val="ThieuHD_nam_2001"/>
      <sheetName val="Bang_TH"/>
      <sheetName val="Tong_Chinh"/>
      <sheetName val="phan_tich_DG"/>
      <sheetName val="gia_vat_lieu"/>
      <sheetName val="gia_xe_may"/>
      <sheetName val="gia_nhan_cong"/>
      <sheetName val="KQKD02-2_(2)"/>
      <sheetName val="KQKD-2_(2)"/>
      <sheetName val="KQKD_thu2004"/>
      <sheetName val="T03_-_03"/>
      <sheetName val="THL_T03"/>
      <sheetName val="TTBC_T03"/>
      <sheetName val="Luong_noi_Bo_-_T3"/>
      <sheetName val="Tong_hop_-_T3"/>
      <sheetName val="Thuong_Quy_3"/>
      <sheetName val="Phu_cap_trach_nhiem"/>
      <sheetName val="Tay_ninh"/>
      <sheetName val="A_Duc"/>
      <sheetName val="giai_thich"/>
      <sheetName val="DT_-_Ro"/>
      <sheetName val="TH_-_Ro_"/>
      <sheetName val="GDT_-_Ro"/>
      <sheetName val="DT_-_TB"/>
      <sheetName val="TH_-_TB"/>
      <sheetName val="GDT_-_TB"/>
      <sheetName val="DT_-_NT"/>
      <sheetName val="TH_-_NT"/>
      <sheetName val="GDT_-_NT"/>
      <sheetName val="F_ThanhTri"/>
      <sheetName val="F_Gialam"/>
      <sheetName val="TH_dam"/>
      <sheetName val="SX_dam"/>
      <sheetName val="LD_dam"/>
      <sheetName val="Bang_gia_VL"/>
      <sheetName val="Gia_NC"/>
      <sheetName val="Gia_may"/>
      <sheetName val="HHVt_"/>
      <sheetName val="Dancau-Q_Ninh"/>
      <sheetName val="BaTrieu-L_son"/>
      <sheetName val="Co~g_hop_1,5x1,5"/>
      <sheetName val="So_sanh"/>
      <sheetName val="[IBASE2_XLSѝTNHNoi"/>
      <sheetName val="CV_di_trong__dong"/>
      <sheetName val="Co_quan_TCT"/>
      <sheetName val="BOT_(PA_chon)"/>
      <sheetName val="Yaly_&amp;_Ri_Ninh"/>
      <sheetName val="Thuy_dien_Na_Loi"/>
      <sheetName val="bang_so_sanh_tong_hop"/>
      <sheetName val="bang_so_sanh_tong_hop_(ty_le)"/>
      <sheetName val="thu_nhap_binh_quan_(2)"/>
      <sheetName val="dang_huong"/>
      <sheetName val="phuong_an_1"/>
      <sheetName val="phuong_an_1_(2)"/>
      <sheetName val="phuong_an2"/>
      <sheetName val="tong_hop_BQ"/>
      <sheetName val="tong_hop_BQ-1"/>
      <sheetName val="phuong_an_chon"/>
      <sheetName val="Xaylap_"/>
      <sheetName val="Nhan_cong"/>
      <sheetName val="ESTI_1"/>
      <sheetName val="BTHDT_TBA_x000a_THXL_DZcaothe"/>
      <sheetName val="Km282-Km_x0003__x0000__x0005_"/>
      <sheetName val="Thangþ"/>
      <sheetName val="Thang_x001c_"/>
      <sheetName val="schedule"/>
      <sheetName val="Thang("/>
      <sheetName val="CHITIET VL-NC"/>
      <sheetName val="DON GIA"/>
      <sheetName val="TTDN"/>
      <sheetName val="TNHCHINH"/>
      <sheetName val="GVT"/>
      <sheetName val="VL1(Phu Luong)"/>
      <sheetName val="TONG HOP VL-NC TT"/>
      <sheetName val="CHITIET VL-NC-TT -1p"/>
      <sheetName val="TDTKP1"/>
      <sheetName val="KPVC-BD "/>
      <sheetName val="dongia (2)"/>
      <sheetName val="Cong tron D7'"/>
      <sheetName val="Cong tron D100_x000e__x0000__x0000_Cong tron D150"/>
      <sheetName val="tien _x0000_uong"/>
      <sheetName val="Six"/>
      <sheetName val="dtxl"/>
      <sheetName val="OPERATING HEAD"/>
      <sheetName val="Tong_ke"/>
      <sheetName val="VtuHaTheSauTBABenThuy1 Ш2)"/>
      <sheetName val="K252 K9и"/>
      <sheetName val="Tonf hop"/>
      <sheetName val="_x0000_"/>
      <sheetName val="Bieu 2a"/>
      <sheetName val="_x0003_"/>
      <sheetName val="k"/>
      <sheetName val="PXKT1"/>
      <sheetName val="PXKT2"/>
      <sheetName val="PXKT3"/>
      <sheetName val="PXKT4"/>
      <sheetName val="PXKT5"/>
      <sheetName val="May khau"/>
      <sheetName val="PXKT6Via 11"/>
      <sheetName val="PXKT7"/>
      <sheetName val="PXKTLo Thien V 14A"/>
      <sheetName val="V14 phu"/>
      <sheetName val="V15"/>
      <sheetName val="V7"/>
      <sheetName val="V9"/>
      <sheetName val="Via 16 Lthien"/>
      <sheetName val="V6a"/>
      <sheetName val="PXKT8"/>
      <sheetName val="DREAM-Thang9"/>
      <sheetName val="OAR-FS"/>
      <sheetName val="TB Grouping"/>
      <sheetName val="nphuocb 4"/>
      <sheetName val="A3210-MO"/>
      <sheetName val="NKC-2009"/>
      <sheetName val="BC-BANHALG"/>
      <sheetName val="VtuHaTheSauTBANg⤤yenDu6"/>
      <sheetName val="〴7"/>
      <sheetName val="VTuHaVheSautramBT2"/>
      <sheetName val="QDcua TGD (0)"/>
      <sheetName val="TT04"/>
      <sheetName val="封皮"/>
      <sheetName val="櫘"/>
      <sheetName val="Coog ban 0,7x0,7"/>
      <sheetName val="PL_1_2"/>
      <sheetName val="No"/>
      <sheetName val="QԘ"/>
      <sheetName val="PHAT-SINH"/>
      <sheetName val="Km277 %_x0000_Km278 "/>
      <sheetName val="Package1"/>
      <sheetName val="Temp"/>
      <sheetName val="pHAN CON_x0005_"/>
      <sheetName val="bcth 05-0"/>
      <sheetName val="VL"/>
      <sheetName val="ND"/>
      <sheetName val="BT_x0016_"/>
      <sheetName val="NK_x0016_"/>
      <sheetName val="NK"/>
      <sheetName val="BT"/>
      <sheetName val="BTÜ"/>
      <sheetName val="ct luong "/>
      <sheetName val="Nhap 6T"/>
      <sheetName val="KPI"/>
      <sheetName val="Ranking data"/>
      <sheetName val="Tþ"/>
      <sheetName val="CDSM (2)"/>
      <sheetName val="K25԰_x0000__x0000__x0000_"/>
      <sheetName val="실행비교"/>
      <sheetName val="steam table"/>
      <sheetName val="F GialԀ_x0000_"/>
      <sheetName val="MOB-MAN1"/>
      <sheetName val="C¸"/>
      <sheetName val="계실"/>
      <sheetName val="견적 집계"/>
      <sheetName val="ex-shell"/>
      <sheetName val="Piping Design Data"/>
      <sheetName val="DJ1"/>
      <sheetName val="Calendar"/>
      <sheetName val="Parametri"/>
      <sheetName val="10000ူ000000"/>
      <sheetName val="Part data"/>
      <sheetName val="Vender Data"/>
      <sheetName val="oper0402MAT&gt;=0"/>
      <sheetName val="Settings"/>
      <sheetName val="Translation"/>
      <sheetName val="Official"/>
      <sheetName val="OM"/>
      <sheetName val="Income Statement"/>
      <sheetName val="Anca 4"/>
      <sheetName val="THUONG TET"/>
      <sheetName val="thuong"/>
      <sheetName val="Bang 3_Chi tiet phan Dz"/>
      <sheetName val="T6-99_x0000__x0000__x0000__x0000__x0000__x0000__x0000__x0000__x0000__x0000__x0009__x0000__x0012_[IBASE2.XLS]T"/>
      <sheetName val="QDcua TGD (2)_x0000__x0000__x0000__x0000__x0000__x0000__x0000__x0000__x0000__x0000__x0000__x0000_䚼˰_x0000__x0004__x0000__x0000_"/>
      <sheetName val="#REF"/>
      <sheetName val="K25_x0005__x0000__x0000__x0000_"/>
      <sheetName val="Packing type 2"/>
      <sheetName val="TABLE"/>
      <sheetName val="GIA"/>
      <sheetName val="Mercer Sub Family"/>
      <sheetName val="Instructions"/>
      <sheetName val="Price list"/>
      <sheetName val="NV"/>
      <sheetName val="Klukng phu"/>
      <sheetName val="THA"/>
      <sheetName val="XXXXXX_x005f_x005f_x005f_xda24_X"/>
      <sheetName val="0("/>
      <sheetName val="0v"/>
      <sheetName val="0"/>
      <sheetName val="Original+CC"/>
      <sheetName val="head_code"/>
      <sheetName val="SUMMARY"/>
      <sheetName val="OIL"/>
      <sheetName val="資料_700部品点数設定"/>
      <sheetName val="Config"/>
      <sheetName val="(9.30) IP"/>
      <sheetName val="Original_CC"/>
      <sheetName val="CVden_ngoai_TCT_(1)1"/>
      <sheetName val="CV_den_ngoai_TCT_(2)1"/>
      <sheetName val="CV_den_ngoai_TCT_(3)1"/>
      <sheetName val="QDcua_TGD1"/>
      <sheetName val="QD_cua_HDQT1"/>
      <sheetName val="QD_cua_HDQT_(2)1"/>
      <sheetName val="CV_di_ngoai_tong1"/>
      <sheetName val="CV_di_ngoai_tong_(2)1"/>
      <sheetName val="To_trinh1"/>
      <sheetName val="Giao_nhiem_vu1"/>
      <sheetName val="QDcua_TGD_(2)1"/>
      <sheetName val="Thong_tu1"/>
      <sheetName val="CV_di_trong__tong1"/>
      <sheetName val="nghi_dinh-CP1"/>
      <sheetName val="CV_den_trong_tong1"/>
      <sheetName val="GIA_NUOC1"/>
      <sheetName val="GIA_DIEN_THOAI1"/>
      <sheetName val="GIA_DIEN1"/>
      <sheetName val="chiet_tinh_XD1"/>
      <sheetName val="Triet_T1"/>
      <sheetName val="Phan_tich_gia1"/>
      <sheetName val="pHAN_CONG1"/>
      <sheetName val="GIA_XD1"/>
      <sheetName val="lapdat_TB_1"/>
      <sheetName val="TNghiªm_TB_1"/>
      <sheetName val="VËt_liÖu1"/>
      <sheetName val="Lap_®at_®iÖn1"/>
      <sheetName val="TNghiÖm_VL1"/>
      <sheetName val="th_1"/>
      <sheetName val="tien_luong1"/>
      <sheetName val="KHVt_1"/>
      <sheetName val="KHVt_XL1"/>
      <sheetName val="KHVt_XLT41"/>
      <sheetName val="Thep_be1"/>
      <sheetName val="Thep_than1"/>
      <sheetName val="Thep_xa_mu1"/>
      <sheetName val="142201-T1_1"/>
      <sheetName val="142201-T2-th_1"/>
      <sheetName val="142201-T3-th_1"/>
      <sheetName val="142201-T4-th__1"/>
      <sheetName val="_t51"/>
      <sheetName val="t_41"/>
      <sheetName val="_t3_1"/>
      <sheetName val="_TH3311"/>
      <sheetName val="_Minh_ha1"/>
      <sheetName val="_Ha_Tay1"/>
      <sheetName val="_Vinhphuc1"/>
      <sheetName val="_Nbinh1"/>
      <sheetName val="_QVinh1"/>
      <sheetName val="_TW11"/>
      <sheetName val="T_so_thay_doi1"/>
      <sheetName val="b_THchitietDZCT1"/>
      <sheetName val="b_THchitietTBA1"/>
      <sheetName val="Khao_sat1"/>
      <sheetName val="TT_khao_sat1"/>
      <sheetName val="Kluong_phu1"/>
      <sheetName val="Lan_can1"/>
      <sheetName val="Ho_lan1"/>
      <sheetName val="Coc_tieu1"/>
      <sheetName val="Bien_bao1"/>
      <sheetName val="Op_mai_2741"/>
      <sheetName val="Op_mai_2751"/>
      <sheetName val="Op_mai_2761"/>
      <sheetName val="Op_mai_2771"/>
      <sheetName val="Op_mai_2781"/>
      <sheetName val="Op_mai_2791"/>
      <sheetName val="Op_mai_2801"/>
      <sheetName val="Op_mai_2811"/>
      <sheetName val="Op_mai_2821"/>
      <sheetName val="Op_mai_2831"/>
      <sheetName val="Op_mai_2841"/>
      <sheetName val="Op_mai1"/>
      <sheetName val="Song_trai1"/>
      <sheetName val="Dinh+ha_nha1"/>
      <sheetName val="NG_k1"/>
      <sheetName val="Km274_-_Km2751"/>
      <sheetName val="Km275_-_Km2761"/>
      <sheetName val="Km276_-_Km2771"/>
      <sheetName val="Km277_-_Km278_1"/>
      <sheetName val="Km278_-_Km2791"/>
      <sheetName val="Km279_-_Km2801"/>
      <sheetName val="Km280_-_Km2811"/>
      <sheetName val="Km281_-_Km2821"/>
      <sheetName val="Km282_-_Km2831"/>
      <sheetName val="Km283_-_Km2841"/>
      <sheetName val="Km284_-_Km2851"/>
      <sheetName val="Tong_hop_Matduong1"/>
      <sheetName val="Cong_D751"/>
      <sheetName val="Cong_D1001"/>
      <sheetName val="Cong_D1501"/>
      <sheetName val="Cong_2D1501"/>
      <sheetName val="Cong_ban_0,7x0,71"/>
      <sheetName val="Cong_ban_0,8x0,81"/>
      <sheetName val="Cong_ban_1x11"/>
      <sheetName val="Cong_ban_1x1,21"/>
      <sheetName val="Cong_ban_1,5x1,51"/>
      <sheetName val="Cong_ban_2x1,51"/>
      <sheetName val="Cong_ban_2x21"/>
      <sheetName val="Tong_hop1"/>
      <sheetName val="Tong_hop_(2)1"/>
      <sheetName val="Cong_cu1"/>
      <sheetName val="Cot_thep1"/>
      <sheetName val="Cong_tron_D751"/>
      <sheetName val="Cong_tron_D1001"/>
      <sheetName val="Cong_tron_D1501"/>
      <sheetName val="Cong_tron_2D1501"/>
      <sheetName val="Cong_ban_1,0x1,01"/>
      <sheetName val="Cong_ban_1,0x1,21"/>
      <sheetName val="Cong_hop_1,5x1,51"/>
      <sheetName val="Cong_hop_2,0x1,51"/>
      <sheetName val="Cong_hop_2,0x2,01"/>
      <sheetName val="thkl_(2)1"/>
      <sheetName val="long_tec1"/>
      <sheetName val="Trich_Ngang1"/>
      <sheetName val="Danh_sach_Rieng1"/>
      <sheetName val="Dia_Diem_Thuc_Tap1"/>
      <sheetName val="De_Tai_Thuc_Tap1"/>
      <sheetName val="CDSL_(2)1"/>
      <sheetName val="TK_1121"/>
      <sheetName val="TK_1311"/>
      <sheetName val="TK_1411"/>
      <sheetName val="TK_1531"/>
      <sheetName val="TK_2111"/>
      <sheetName val="TK_2421"/>
      <sheetName val="TK_3341"/>
      <sheetName val="TK_5111"/>
      <sheetName val="TK_5151"/>
      <sheetName val="TK_9111"/>
      <sheetName val="KQKD02-2_(2)1"/>
      <sheetName val="KQKD-2_(2)1"/>
      <sheetName val="KQKD_thu20041"/>
      <sheetName val="VtuHaTheSauTBABenThuy1_(2)1"/>
      <sheetName val="T_K_H_T_T51"/>
      <sheetName val="T_K_T71"/>
      <sheetName val="TK_T61"/>
      <sheetName val="T_K_T51"/>
      <sheetName val="Bang_thong_ke_hang_ton1"/>
      <sheetName val="thong_ke_1"/>
      <sheetName val="T_KT041"/>
      <sheetName val="Coc_61"/>
      <sheetName val="Deo_nai1"/>
      <sheetName val="CKD_than1"/>
      <sheetName val="CTT_Thong_nhat1"/>
      <sheetName val="CTT_Nui_beo1"/>
      <sheetName val="CTT_cao_son1"/>
      <sheetName val="CTT_Khe_cham1"/>
      <sheetName val="XNxlva_sxthanKCII1"/>
      <sheetName val="Cam_Y_ut_KC1"/>
      <sheetName val="CTxay_lap_mo_CP1"/>
      <sheetName val="CTdo_luong_GDSP1"/>
      <sheetName val="Dong_bac1"/>
      <sheetName val="Cac_cang_UT_mua_than_Dong_bac1"/>
      <sheetName val="cua_hang_vtu1"/>
      <sheetName val="Khach_hang_le_1"/>
      <sheetName val="nhat_ky_51"/>
      <sheetName val="cac_cong_ty_van_tai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F_ThanhTri1"/>
      <sheetName val="F_Gialam1"/>
      <sheetName val="TH_dam1"/>
      <sheetName val="SX_dam1"/>
      <sheetName val="LD_dam1"/>
      <sheetName val="Bang_gia_VL1"/>
      <sheetName val="Gia_NC1"/>
      <sheetName val="Gia_may1"/>
      <sheetName val="phan_tich_DG1"/>
      <sheetName val="gia_vat_lieu1"/>
      <sheetName val="gia_xe_may1"/>
      <sheetName val="gia_nhan_cong1"/>
      <sheetName val="SCT_Cong_trinh1"/>
      <sheetName val="06-2003_(2)1"/>
      <sheetName val="CDPS_6tc1"/>
      <sheetName val="SCT_Nha_thau1"/>
      <sheetName val="socai2003_(6tc)dp1"/>
      <sheetName val="socai2003_(6tc)1"/>
      <sheetName val="CDPS_6tc_(2)1"/>
      <sheetName val="Dancau-Q_Ninh1"/>
      <sheetName val="BaTrieu-L_son1"/>
      <sheetName val="Don_gia_CPM1"/>
      <sheetName val="Tong_Thieu_HD_cac_CT-20011"/>
      <sheetName val="VL_thieu_HD_-_20011"/>
      <sheetName val="Tong_thieu_HD_cac_CT_-_20021"/>
      <sheetName val="Lan_trai1"/>
      <sheetName val="Van_chuyen1"/>
      <sheetName val="HDong_VC1"/>
      <sheetName val="ThieuHD_nam_20011"/>
      <sheetName val="Bang_TH1"/>
      <sheetName val="Tong_Chinh1"/>
      <sheetName val="Xaylap_1"/>
      <sheetName val="Nhan_cong1"/>
      <sheetName val="giai_thich1"/>
      <sheetName val="DT_-_Ro1"/>
      <sheetName val="TH_-_Ro_1"/>
      <sheetName val="GDT_-_Ro1"/>
      <sheetName val="DT_-_TB1"/>
      <sheetName val="TH_-_TB1"/>
      <sheetName val="GDT_-_TB1"/>
      <sheetName val="DT_-_NT1"/>
      <sheetName val="TH_-_NT1"/>
      <sheetName val="GDT_-_NT1"/>
      <sheetName val="CV_di_trong__dong1"/>
      <sheetName val="Nhap_lieu1"/>
      <sheetName val="Tien_dien"/>
      <sheetName val="Thue_GTGT"/>
      <sheetName val="BC_TH_CK_(2)1"/>
      <sheetName val="BC_TH_CK1"/>
      <sheetName val="BC6tT19_food1"/>
      <sheetName val="BC6tT18_-_Food1"/>
      <sheetName val="BCCK_41"/>
      <sheetName val="BCFood-_T161"/>
      <sheetName val="BCFood-_T151"/>
      <sheetName val="BCFood-_T141"/>
      <sheetName val="BCFood-_T131"/>
      <sheetName val="TH_CK21"/>
      <sheetName val="BC6tT52_(3)1"/>
      <sheetName val="BC6tT52_(2)1"/>
      <sheetName val="TCK_121"/>
      <sheetName val="Tong_CK1"/>
      <sheetName val="DOANH_SO1"/>
      <sheetName val="BD-SINH_VIEN1"/>
      <sheetName val="T03_-_031"/>
      <sheetName val="THL_T031"/>
      <sheetName val="TTBC_T031"/>
      <sheetName val="Luong_noi_Bo_-_T31"/>
      <sheetName val="Tong_hop_-_T31"/>
      <sheetName val="Thuong_Quy_31"/>
      <sheetName val="Phu_cap_trach_nhiem1"/>
      <sheetName val="Tay_ninh1"/>
      <sheetName val="A_Duc1"/>
      <sheetName val="[IBASE2_XLSѝTNHNoi1"/>
      <sheetName val="So_sanh1"/>
      <sheetName val="HHVt_1"/>
      <sheetName val="TH_du_toan_1"/>
      <sheetName val="Du_toan_1"/>
      <sheetName val="C_Tinh1"/>
      <sheetName val="Co~g_hop_1,5x1,51"/>
      <sheetName val="Co_quan_TCT1"/>
      <sheetName val="BOT_(PA_chon)1"/>
      <sheetName val="Yaly_&amp;_Ri_Ninh1"/>
      <sheetName val="Thuy_dien_Na_Loi1"/>
      <sheetName val="bang_so_sanh_tong_hop1"/>
      <sheetName val="bang_so_sanh_tong_hop_(ty_le)1"/>
      <sheetName val="thu_nhap_binh_quan_(2)1"/>
      <sheetName val="dang_huong1"/>
      <sheetName val="phuong_an_11"/>
      <sheetName val="phuong_an_1_(2)1"/>
      <sheetName val="phuong_an21"/>
      <sheetName val="tong_hop_BQ1"/>
      <sheetName val="tong_hop_BQ-11"/>
      <sheetName val="Heso_3-2004_(3)"/>
      <sheetName val="Luong_(2)"/>
      <sheetName val="heso_T3"/>
      <sheetName val="heso_T4"/>
      <sheetName val="heso_T5"/>
      <sheetName val="Heso_T6"/>
      <sheetName val="Heso_T7"/>
      <sheetName val="Heso_T8"/>
      <sheetName val="Heso_T9"/>
      <sheetName val="Heso_2-2004"/>
      <sheetName val="Heso_3-2004"/>
      <sheetName val="Heso_3-2004_(2)"/>
      <sheetName val="bcth_05-04"/>
      <sheetName val="baocao_05-04"/>
      <sheetName val="ql_(2)"/>
      <sheetName val="phuong_an_chon1"/>
      <sheetName val="bang_so_sanh_tong_hop_(_PA_chon"/>
      <sheetName val="dang_ap_dung"/>
      <sheetName val="bang_tong_hop_(dang_huong)"/>
      <sheetName val="_KQTH_quy_hoach_135"/>
      <sheetName val="Bao_cao_KQTH_quy_hoach_135"/>
      <sheetName val="CT_03"/>
      <sheetName val="TH_03"/>
      <sheetName val="Km282-Km3"/>
      <sheetName val="tô_rôiDY"/>
      <sheetName val="nhan_su"/>
      <sheetName val="luong_cty"/>
      <sheetName val="Thang_4"/>
      <sheetName val="Luu_goc"/>
      <sheetName val="km22+93_86-km22+121_86"/>
      <sheetName val="km22+177_14-km22+205_64"/>
      <sheetName val="Bang_20-25"/>
      <sheetName val="km22+267_96-km22+283_96"/>
      <sheetName val="km22+304_31-km22+344_31"/>
      <sheetName val="km22+460_92-km22+614_57"/>
      <sheetName val="km22+671_78-km22+713_32"/>
      <sheetName val="_tuanM"/>
      <sheetName val="Dinh_ha_nha"/>
      <sheetName val="[IBASE2_XLS}BHXH"/>
      <sheetName val="[IBASE2_XLS䁝BC6tT17"/>
      <sheetName val="TK13"/>
      <sheetName val="THT_nam_04"/>
      <sheetName val="HD_CTrinh1"/>
      <sheetName val="HD_benA"/>
      <sheetName val="Theodoi_HD"/>
      <sheetName val="Theodoi_HD_(2)"/>
      <sheetName val="_GT_CPhi_tung_dot"/>
      <sheetName val="[IBASE2_XLS_Tong_hop_Matduong"/>
      <sheetName val="THU_T12"/>
      <sheetName val="CHI_T12"/>
      <sheetName val="THU_T11"/>
      <sheetName val="CHI_T11"/>
      <sheetName val="THU_T10"/>
      <sheetName val="CHI_T10"/>
      <sheetName val="THU_T9"/>
      <sheetName val="CHI_T9"/>
      <sheetName val="THU_T8"/>
      <sheetName val="CHI_T8"/>
      <sheetName val="chi_phi_cap_tien"/>
      <sheetName val="BC§_2001"/>
      <sheetName val="BBC§_2002"/>
      <sheetName val="TSC§_2001"/>
      <sheetName val="TSc®_2002"/>
      <sheetName val="BaTrieu-L_con"/>
      <sheetName val="EDT_-_Ro"/>
      <sheetName val="KHVô_XL"/>
      <sheetName val="TD_khao_sat"/>
      <sheetName val="chuong_phu"/>
      <sheetName val="THANG7_"/>
      <sheetName val="THANG_11"/>
      <sheetName val="THANG_12"/>
      <sheetName val="phuong_aL_1"/>
      <sheetName val="Khac_DP"/>
      <sheetName val="Khoi_than_"/>
      <sheetName val="TK__TK"/>
      <sheetName val="socai200-6tc"/>
      <sheetName val="Km282-Km?3"/>
      <sheetName val="Bang_can_doi_"/>
      <sheetName val="De_Tai_Vhuc_Tap"/>
      <sheetName val="02_1"/>
      <sheetName val="2_1"/>
      <sheetName val="2_3"/>
      <sheetName val="02_3"/>
      <sheetName val="B_01"/>
      <sheetName val="B_03"/>
      <sheetName val="D_13"/>
      <sheetName val="ChiTie"/>
      <sheetName val="[IBASE2_XLS?TNHNoi"/>
      <sheetName val="Tinh_hinh_cat_lang"/>
      <sheetName val="Tinh_hinh_SX_phu"/>
      <sheetName val="Tinh_hinh_do_xop"/>
      <sheetName val="?0[IBASE2_XLS"/>
      <sheetName val="BTHDT_TBA_x000a_??THXL_DZcaothe"/>
      <sheetName val="Km282-Km"/>
      <sheetName val="TK1#3"/>
      <sheetName val="2.74"/>
      <sheetName val="NuocGN"/>
      <sheetName val="NNgung"/>
      <sheetName val="Bia-thau"/>
      <sheetName val="karylengkap"/>
      <sheetName val="Km282-Km_x0003_"/>
      <sheetName val="74上"/>
      <sheetName val="Ｐ１"/>
      <sheetName val="Up to 2002"/>
      <sheetName val="Thang "/>
      <sheetName val="Master"/>
      <sheetName val="T_K_H_T_T52"/>
      <sheetName val="T_K_T72"/>
      <sheetName val="TK_T62"/>
      <sheetName val="T_K_T52"/>
      <sheetName val="Bang_thong_ke_hang_ton2"/>
      <sheetName val="thong_ke_2"/>
      <sheetName val="T_KT042"/>
      <sheetName val="lapdat_TB_2"/>
      <sheetName val="TNghiªm_TB_2"/>
      <sheetName val="VËt_liÖu2"/>
      <sheetName val="Lap_®at_®iÖn2"/>
      <sheetName val="TNghiÖm_VL2"/>
      <sheetName val="th_2"/>
      <sheetName val="tien_luong2"/>
      <sheetName val="CVden_ngoai_TCT_(1)2"/>
      <sheetName val="CV_den_ngoai_TCT_(2)2"/>
      <sheetName val="CV_den_ngoai_TCT_(3)2"/>
      <sheetName val="QDcua_TGD2"/>
      <sheetName val="QD_cua_HDQT2"/>
      <sheetName val="QD_cua_HDQT_(2)2"/>
      <sheetName val="CV_di_ngoai_tong2"/>
      <sheetName val="CV_di_ngoai_tong_(2)2"/>
      <sheetName val="To_trinh2"/>
      <sheetName val="Giao_nhiem_vu2"/>
      <sheetName val="QDcua_TGD_(2)2"/>
      <sheetName val="Thong_tu2"/>
      <sheetName val="CV_di_trong__tong2"/>
      <sheetName val="nghi_dinh-CP2"/>
      <sheetName val="CV_den_trong_tong2"/>
      <sheetName val="KHVt_2"/>
      <sheetName val="KHVt_XL2"/>
      <sheetName val="KHVt_XLT42"/>
      <sheetName val="Thep_be2"/>
      <sheetName val="Thep_than2"/>
      <sheetName val="Thep_xa_mu2"/>
      <sheetName val="142201-T1_2"/>
      <sheetName val="142201-T2-th_2"/>
      <sheetName val="142201-T3-th_2"/>
      <sheetName val="142201-T4-th__2"/>
      <sheetName val="_t52"/>
      <sheetName val="t_42"/>
      <sheetName val="_t3_2"/>
      <sheetName val="_TH3312"/>
      <sheetName val="_Minh_ha2"/>
      <sheetName val="_Ha_Tay2"/>
      <sheetName val="_Vinhphuc2"/>
      <sheetName val="_Nbinh2"/>
      <sheetName val="_QVinh2"/>
      <sheetName val="_TW12"/>
      <sheetName val="VtuHaTheSauTBABenThuy1_(2)2"/>
      <sheetName val="CDSL_(2)2"/>
      <sheetName val="T_so_thay_doi2"/>
      <sheetName val="b_THchitietDZCT2"/>
      <sheetName val="b_THchitietTBA2"/>
      <sheetName val="Khao_sat2"/>
      <sheetName val="TT_khao_sat2"/>
      <sheetName val="Kluong_phu2"/>
      <sheetName val="Lan_can2"/>
      <sheetName val="Ho_lan2"/>
      <sheetName val="Coc_tieu2"/>
      <sheetName val="Bien_bao2"/>
      <sheetName val="Op_mai_2742"/>
      <sheetName val="Op_mai_2752"/>
      <sheetName val="Op_mai_2762"/>
      <sheetName val="Op_mai_2772"/>
      <sheetName val="Op_mai_2782"/>
      <sheetName val="Op_mai_2792"/>
      <sheetName val="Op_mai_2802"/>
      <sheetName val="Op_mai_2812"/>
      <sheetName val="Op_mai_2822"/>
      <sheetName val="Op_mai_2832"/>
      <sheetName val="Op_mai_2842"/>
      <sheetName val="Op_mai2"/>
      <sheetName val="SCT_Cong_trinh2"/>
      <sheetName val="06-2003_(2)2"/>
      <sheetName val="CDPS_6tc2"/>
      <sheetName val="SCT_Nha_thau2"/>
      <sheetName val="socai2003_(6tc)dp2"/>
      <sheetName val="socai2003_(6tc)2"/>
      <sheetName val="CDPS_6tc_(2)2"/>
      <sheetName val="thkl_(2)2"/>
      <sheetName val="long_tec2"/>
      <sheetName val="Trich_Ngang2"/>
      <sheetName val="Danh_sach_Rieng2"/>
      <sheetName val="Dia_Diem_Thuc_Tap2"/>
      <sheetName val="De_Tai_Thuc_Tap2"/>
      <sheetName val="Song_trai2"/>
      <sheetName val="Dinh+ha_nha2"/>
      <sheetName val="NG_k2"/>
      <sheetName val="K249_K982"/>
      <sheetName val="K249_K98_(2)2"/>
      <sheetName val="K251_K982"/>
      <sheetName val="K251_SBase2"/>
      <sheetName val="K251_AC2"/>
      <sheetName val="K252_K982"/>
      <sheetName val="K252_SBase2"/>
      <sheetName val="K252_AC2"/>
      <sheetName val="K253_K982"/>
      <sheetName val="K253_Subbase2"/>
      <sheetName val="K253_Base_2"/>
      <sheetName val="K253_SBase2"/>
      <sheetName val="K253_AC2"/>
      <sheetName val="K255_SBase2"/>
      <sheetName val="K259_K982"/>
      <sheetName val="K259_Subbase2"/>
      <sheetName val="K259_Base_2"/>
      <sheetName val="K259_AC2"/>
      <sheetName val="K260_K982"/>
      <sheetName val="K260_Subbase2"/>
      <sheetName val="K260_Base2"/>
      <sheetName val="K260_AC2"/>
      <sheetName val="K261_K982"/>
      <sheetName val="K261_Base2"/>
      <sheetName val="K261_AC2"/>
      <sheetName val="Km274_-_Km2752"/>
      <sheetName val="Km275_-_Km2762"/>
      <sheetName val="Km276_-_Km2772"/>
      <sheetName val="Km277_-_Km278_2"/>
      <sheetName val="Km278_-_Km2792"/>
      <sheetName val="Km279_-_Km2802"/>
      <sheetName val="Km280_-_Km2812"/>
      <sheetName val="Km281_-_Km2822"/>
      <sheetName val="Km282_-_Km2832"/>
      <sheetName val="Km283_-_Km2842"/>
      <sheetName val="Km284_-_Km2852"/>
      <sheetName val="Tong_hop_Matduong2"/>
      <sheetName val="Cong_D752"/>
      <sheetName val="Cong_D1002"/>
      <sheetName val="Cong_D1502"/>
      <sheetName val="Cong_2D1502"/>
      <sheetName val="Cong_ban_0,7x0,72"/>
      <sheetName val="Cong_ban_0,8x0,82"/>
      <sheetName val="Cong_ban_1x12"/>
      <sheetName val="Cong_ban_1x1,22"/>
      <sheetName val="Cong_ban_1,5x1,52"/>
      <sheetName val="Cong_ban_2x1,52"/>
      <sheetName val="Cong_ban_2x22"/>
      <sheetName val="Tong_hop2"/>
      <sheetName val="Tong_hop_(2)2"/>
      <sheetName val="Cong_cu2"/>
      <sheetName val="Cot_thep2"/>
      <sheetName val="Cong_tron_D752"/>
      <sheetName val="Cong_tron_D1002"/>
      <sheetName val="Cong_tron_D1502"/>
      <sheetName val="Cong_tron_2D1502"/>
      <sheetName val="Cong_ban_1,0x1,02"/>
      <sheetName val="Cong_ban_1,0x1,22"/>
      <sheetName val="Cong_hop_1,5x1,52"/>
      <sheetName val="Cong_hop_2,0x1,52"/>
      <sheetName val="Cong_hop_2,0x2,02"/>
      <sheetName val="TK_1122"/>
      <sheetName val="TK_1312"/>
      <sheetName val="TK_1412"/>
      <sheetName val="TK_1532"/>
      <sheetName val="TK_2112"/>
      <sheetName val="TK_2422"/>
      <sheetName val="TK_3342"/>
      <sheetName val="TK_5112"/>
      <sheetName val="TK_5152"/>
      <sheetName val="TK_9112"/>
      <sheetName val="Dancau-Q_Ninh2"/>
      <sheetName val="BaTrieu-L_son2"/>
      <sheetName val="phan_tich_DG2"/>
      <sheetName val="gia_vat_lieu2"/>
      <sheetName val="gia_xe_may2"/>
      <sheetName val="gia_nhan_cong2"/>
      <sheetName val="giai_thich2"/>
      <sheetName val="DT_-_Ro2"/>
      <sheetName val="TH_-_Ro_2"/>
      <sheetName val="GDT_-_Ro2"/>
      <sheetName val="DT_-_TB2"/>
      <sheetName val="TH_-_TB2"/>
      <sheetName val="GDT_-_TB2"/>
      <sheetName val="DT_-_NT2"/>
      <sheetName val="TH_-_NT2"/>
      <sheetName val="GDT_-_NT2"/>
      <sheetName val="KQKD02-2_(2)2"/>
      <sheetName val="KQKD-2_(2)2"/>
      <sheetName val="KQKD_thu20042"/>
      <sheetName val="F_ThanhTri2"/>
      <sheetName val="F_Gialam2"/>
      <sheetName val="TH_dam2"/>
      <sheetName val="SX_dam2"/>
      <sheetName val="LD_dam2"/>
      <sheetName val="Bang_gia_VL2"/>
      <sheetName val="Gia_NC2"/>
      <sheetName val="Gia_may2"/>
      <sheetName val="DOANH_SO2"/>
      <sheetName val="BD-SINH_VIEN2"/>
      <sheetName val="BC_TH_CK_(2)2"/>
      <sheetName val="BC_TH_CK2"/>
      <sheetName val="BC6tT19_food2"/>
      <sheetName val="BC6tT18_-_Food2"/>
      <sheetName val="BCCK_42"/>
      <sheetName val="BCFood-_T162"/>
      <sheetName val="BCFood-_T152"/>
      <sheetName val="BCFood-_T142"/>
      <sheetName val="BCFood-_T132"/>
      <sheetName val="TH_CK22"/>
      <sheetName val="BC6tT52_(3)2"/>
      <sheetName val="BC6tT52_(2)2"/>
      <sheetName val="TCK_122"/>
      <sheetName val="Tong_CK2"/>
      <sheetName val="bcth_05-041"/>
      <sheetName val="baocao_05-041"/>
      <sheetName val="CV_di_trong__dong2"/>
      <sheetName val="Don_gia_CPM2"/>
      <sheetName val="Tong_Thieu_HD_cac_CT-20012"/>
      <sheetName val="VL_thieu_HD_-_20012"/>
      <sheetName val="Tong_thieu_HD_cac_CT_-_20022"/>
      <sheetName val="Lan_trai2"/>
      <sheetName val="Van_chuyen2"/>
      <sheetName val="HDong_VC2"/>
      <sheetName val="ThieuHD_nam_20012"/>
      <sheetName val="Bang_TH2"/>
      <sheetName val="Tong_Chinh2"/>
      <sheetName val="Tay_ninh2"/>
      <sheetName val="A_Duc2"/>
      <sheetName val="GIA_NUOC2"/>
      <sheetName val="GIA_DIEN_THOAI2"/>
      <sheetName val="GIA_DIEN2"/>
      <sheetName val="chiet_tinh_XD2"/>
      <sheetName val="Triet_T2"/>
      <sheetName val="Phan_tich_gia2"/>
      <sheetName val="pHAN_CONG2"/>
      <sheetName val="GIA_XD2"/>
      <sheetName val="HHVt_2"/>
      <sheetName val="Co~g_hop_1,5x1,52"/>
      <sheetName val="[IBASE2_XLSѝTNHNoi2"/>
      <sheetName val="TH_du_toan_2"/>
      <sheetName val="Du_toan_2"/>
      <sheetName val="C_Tinh2"/>
      <sheetName val="ql_(2)1"/>
      <sheetName val="Xaylap_2"/>
      <sheetName val="Nhan_cong2"/>
      <sheetName val="Co_quan_TCT2"/>
      <sheetName val="BOT_(PA_chon)2"/>
      <sheetName val="Yaly_&amp;_Ri_Ninh2"/>
      <sheetName val="Thuy_dien_Na_Loi2"/>
      <sheetName val="bang_so_sanh_tong_hop2"/>
      <sheetName val="bang_so_sanh_tong_hop_(ty_le)2"/>
      <sheetName val="thu_nhap_binh_quan_(2)2"/>
      <sheetName val="dang_huong2"/>
      <sheetName val="phuong_an_12"/>
      <sheetName val="phuong_an_1_(2)2"/>
      <sheetName val="phuong_an22"/>
      <sheetName val="tong_hop_BQ2"/>
      <sheetName val="tong_hop_BQ-12"/>
      <sheetName val="phuong_an_chon2"/>
      <sheetName val="bang_so_sanh_tong_hop_(_PA_cho1"/>
      <sheetName val="dang_ap_dung1"/>
      <sheetName val="bang_tong_hop_(dang_huong)1"/>
      <sheetName val="So_sanh2"/>
      <sheetName val="T03_-_032"/>
      <sheetName val="THL_T032"/>
      <sheetName val="TTBC_T032"/>
      <sheetName val="Luong_noi_Bo_-_T32"/>
      <sheetName val="Tong_hop_-_T32"/>
      <sheetName val="Thuong_Quy_32"/>
      <sheetName val="Phu_cap_trach_nhiem2"/>
      <sheetName val="_KQTH_quy_hoach_1351"/>
      <sheetName val="Bao_cao_KQTH_quy_hoach_1351"/>
      <sheetName val="CT_031"/>
      <sheetName val="TH_031"/>
      <sheetName val="Heso_3-2004_(3)1"/>
      <sheetName val="Luong_(2)1"/>
      <sheetName val="heso_T31"/>
      <sheetName val="heso_T41"/>
      <sheetName val="heso_T51"/>
      <sheetName val="Heso_T61"/>
      <sheetName val="Heso_T71"/>
      <sheetName val="Heso_T81"/>
      <sheetName val="Heso_T91"/>
      <sheetName val="Heso_2-20041"/>
      <sheetName val="Heso_3-20041"/>
      <sheetName val="Heso_3-2004_(2)1"/>
      <sheetName val="Coc_62"/>
      <sheetName val="Deo_nai2"/>
      <sheetName val="CKD_than2"/>
      <sheetName val="CTT_Thong_nhat2"/>
      <sheetName val="CTT_Nui_beo2"/>
      <sheetName val="CTT_cao_son2"/>
      <sheetName val="CTT_Khe_cham2"/>
      <sheetName val="XNxlva_sxthanKCII2"/>
      <sheetName val="Cam_Y_ut_KC2"/>
      <sheetName val="CTxay_lap_mo_CP2"/>
      <sheetName val="CTdo_luong_GDSP2"/>
      <sheetName val="Dong_bac2"/>
      <sheetName val="Cac_cang_UT_mua_than_Dong_bac2"/>
      <sheetName val="cua_hang_vtu2"/>
      <sheetName val="Khach_hang_le_2"/>
      <sheetName val="nhat_ky_52"/>
      <sheetName val="cac_cong_ty_van_tai2"/>
      <sheetName val="Nhap_lieu2"/>
      <sheetName val="Tien_dien1"/>
      <sheetName val="Thue_GTGT1"/>
      <sheetName val="tô_rôiDY1"/>
      <sheetName val="Luu_goc1"/>
      <sheetName val="km22+93_86-km22+121_861"/>
      <sheetName val="km22+177_14-km22+205_641"/>
      <sheetName val="Bang_20-251"/>
      <sheetName val="km22+267_96-km22+283_961"/>
      <sheetName val="km22+304_31-km22+344_311"/>
      <sheetName val="km22+460_92-km22+614_571"/>
      <sheetName val="km22+671_78-km22+713_321"/>
      <sheetName val="nhan_su1"/>
      <sheetName val="luong_cty1"/>
      <sheetName val="Dinh_ha_nha1"/>
      <sheetName val="_tuanM1"/>
      <sheetName val="[IBASE2_XLS_Tong_hop_Matduong1"/>
      <sheetName val="THU_T121"/>
      <sheetName val="CHI_T121"/>
      <sheetName val="THU_T111"/>
      <sheetName val="CHI_T111"/>
      <sheetName val="THU_T101"/>
      <sheetName val="CHI_T101"/>
      <sheetName val="THU_T91"/>
      <sheetName val="CHI_T91"/>
      <sheetName val="THU_T81"/>
      <sheetName val="CHI_T81"/>
      <sheetName val="THT_nam_041"/>
      <sheetName val="chi_phi_cap_tien1"/>
      <sheetName val="BC§_20011"/>
      <sheetName val="BBC§_20021"/>
      <sheetName val="TSC§_20011"/>
      <sheetName val="TSc®_20021"/>
      <sheetName val="BaTrieu-L_con1"/>
      <sheetName val="EDT_-_Ro1"/>
      <sheetName val="KHVô_XL1"/>
      <sheetName val="TD_khao_sat1"/>
      <sheetName val="[IBASE2_XLS}BHXH1"/>
      <sheetName val="chuong_phu1"/>
      <sheetName val="THANG7_1"/>
      <sheetName val="THANG_111"/>
      <sheetName val="THANG_121"/>
      <sheetName val="phuong_aL_11"/>
      <sheetName val="[IBASE2_XLS䁝BC6tT171"/>
      <sheetName val="Khac_DP1"/>
      <sheetName val="Khoi_than_1"/>
      <sheetName val="TK__TK1"/>
      <sheetName val="Thang_41"/>
      <sheetName val="HD_CTrinh11"/>
      <sheetName val="HD_benA1"/>
      <sheetName val="Theodoi_HD1"/>
      <sheetName val="Theodoi_HD_(2)1"/>
      <sheetName val="_GT_CPhi_tung_dot1"/>
      <sheetName val="Bang_can_doi_1"/>
      <sheetName val="De_Tai_Vhuc_Tap1"/>
      <sheetName val="02_11"/>
      <sheetName val="2_11"/>
      <sheetName val="2_31"/>
      <sheetName val="02_31"/>
      <sheetName val="B_011"/>
      <sheetName val="B_031"/>
      <sheetName val="D_131"/>
      <sheetName val="[IBASE2_XLS?TNHNoi1"/>
      <sheetName val="Tinh_hinh_cat_lang1"/>
      <sheetName val="Tinh_hinh_SX_phu1"/>
      <sheetName val="Tinh_hinh_do_xop1"/>
      <sheetName val="(9_30)_IP"/>
      <sheetName val="Cong_hop_2,0ࡸ2,0"/>
      <sheetName val="Sat_tron"/>
      <sheetName val="QDcua_TGD_(2)䚼˰"/>
      <sheetName val="Cong_tron_D7'"/>
      <sheetName val="Cong_tron_D100Cong_tron_D150"/>
      <sheetName val="2_74"/>
      <sheetName val="CN-QV_FG"/>
      <sheetName val="CN-QV_RM"/>
      <sheetName val="PHAV_R_M"/>
      <sheetName val="PHAV_F_G"/>
      <sheetName val="TOA_R_M"/>
      <sheetName val="TOA_F_G"/>
      <sheetName val="CVN_R_M"/>
      <sheetName val="CVN_F_G"/>
      <sheetName val="DENSO_R_M"/>
      <sheetName val="DENSO_F_G"/>
      <sheetName val="SATO_RM"/>
      <sheetName val="SATO_F_G"/>
      <sheetName val="CVden_ngoai_TCT_(1)3"/>
      <sheetName val="CV_den_ngoai_TCT_(2)3"/>
      <sheetName val="CV_den_ngoai_TCT_(3)3"/>
      <sheetName val="QDcua_TGD3"/>
      <sheetName val="QD_cua_HDQT3"/>
      <sheetName val="QD_cua_HDQT_(2)3"/>
      <sheetName val="CV_di_ngoai_tong3"/>
      <sheetName val="CV_di_ngoai_tong_(2)3"/>
      <sheetName val="To_trinh3"/>
      <sheetName val="Giao_nhiem_vu3"/>
      <sheetName val="QDcua_TGD_(2)3"/>
      <sheetName val="Thong_tu3"/>
      <sheetName val="CV_di_trong__tong3"/>
      <sheetName val="nghi_dinh-CP3"/>
      <sheetName val="CV_den_trong_tong3"/>
      <sheetName val="GIA_NUOC3"/>
      <sheetName val="GIA_DIEN_THOAI3"/>
      <sheetName val="GIA_DIEN3"/>
      <sheetName val="chiet_tinh_XD3"/>
      <sheetName val="Triet_T3"/>
      <sheetName val="Phan_tich_gia3"/>
      <sheetName val="pHAN_CONG3"/>
      <sheetName val="GIA_XD3"/>
      <sheetName val="lapdat_TB_3"/>
      <sheetName val="TNghiªm_TB_3"/>
      <sheetName val="VËt_liÖu3"/>
      <sheetName val="Lap_®at_®iÖn3"/>
      <sheetName val="TNghiÖm_VL3"/>
      <sheetName val="th_3"/>
      <sheetName val="tien_luong3"/>
      <sheetName val="KHVt_3"/>
      <sheetName val="KHVt_XL3"/>
      <sheetName val="KHVt_XLT43"/>
      <sheetName val="Thep_be3"/>
      <sheetName val="Thep_than3"/>
      <sheetName val="Thep_xa_mu3"/>
      <sheetName val="142201-T1_3"/>
      <sheetName val="142201-T2-th_3"/>
      <sheetName val="142201-T3-th_3"/>
      <sheetName val="142201-T4-th__3"/>
      <sheetName val="_t53"/>
      <sheetName val="t_43"/>
      <sheetName val="_t3_3"/>
      <sheetName val="_TH3313"/>
      <sheetName val="_Minh_ha3"/>
      <sheetName val="_Ha_Tay3"/>
      <sheetName val="_Vinhphuc3"/>
      <sheetName val="_Nbinh3"/>
      <sheetName val="_QVinh3"/>
      <sheetName val="_TW13"/>
      <sheetName val="T_so_thay_doi3"/>
      <sheetName val="b_THchitietDZCT3"/>
      <sheetName val="b_THchitietTBA3"/>
      <sheetName val="Khao_sat3"/>
      <sheetName val="TT_khao_sat3"/>
      <sheetName val="Kluong_phu3"/>
      <sheetName val="Lan_can3"/>
      <sheetName val="Ho_lan3"/>
      <sheetName val="Coc_tieu3"/>
      <sheetName val="Bien_bao3"/>
      <sheetName val="Op_mai_2743"/>
      <sheetName val="Op_mai_2753"/>
      <sheetName val="Op_mai_2763"/>
      <sheetName val="Op_mai_2773"/>
      <sheetName val="Op_mai_2783"/>
      <sheetName val="Op_mai_2793"/>
      <sheetName val="Op_mai_2803"/>
      <sheetName val="Op_mai_2813"/>
      <sheetName val="Op_mai_2823"/>
      <sheetName val="Op_mai_2833"/>
      <sheetName val="Op_mai_2843"/>
      <sheetName val="Op_mai3"/>
      <sheetName val="Song_trai3"/>
      <sheetName val="Dinh+ha_nha3"/>
      <sheetName val="NG_k3"/>
      <sheetName val="Km274_-_Km2753"/>
      <sheetName val="Km275_-_Km2763"/>
      <sheetName val="Km276_-_Km2773"/>
      <sheetName val="Km277_-_Km278_3"/>
      <sheetName val="Km278_-_Km2793"/>
      <sheetName val="Km279_-_Km2803"/>
      <sheetName val="Km280_-_Km2813"/>
      <sheetName val="Km281_-_Km2823"/>
      <sheetName val="Km282_-_Km2833"/>
      <sheetName val="Km283_-_Km2843"/>
      <sheetName val="Km284_-_Km2853"/>
      <sheetName val="Tong_hop_Matduong3"/>
      <sheetName val="Cong_D753"/>
      <sheetName val="Cong_D1003"/>
      <sheetName val="Cong_D1503"/>
      <sheetName val="Cong_2D1503"/>
      <sheetName val="Cong_ban_0,7x0,73"/>
      <sheetName val="Cong_ban_0,8x0,83"/>
      <sheetName val="Cong_ban_1x13"/>
      <sheetName val="Cong_ban_1x1,23"/>
      <sheetName val="Cong_ban_1,5x1,53"/>
      <sheetName val="Cong_ban_2x1,53"/>
      <sheetName val="Cong_ban_2x23"/>
      <sheetName val="Tong_hop3"/>
      <sheetName val="Tong_hop_(2)3"/>
      <sheetName val="Cong_cu3"/>
      <sheetName val="Cot_thep3"/>
      <sheetName val="Cong_tron_D753"/>
      <sheetName val="Cong_tron_D1003"/>
      <sheetName val="Cong_tron_D1503"/>
      <sheetName val="Cong_tron_2D1503"/>
      <sheetName val="Cong_ban_1,0x1,03"/>
      <sheetName val="Cong_ban_1,0x1,23"/>
      <sheetName val="Cong_hop_1,5x1,53"/>
      <sheetName val="Cong_hop_2,0x1,53"/>
      <sheetName val="Cong_hop_2,0x2,03"/>
      <sheetName val="thkl_(2)3"/>
      <sheetName val="long_tec3"/>
      <sheetName val="Trich_Ngang3"/>
      <sheetName val="Danh_sach_Rieng3"/>
      <sheetName val="Dia_Diem_Thuc_Tap3"/>
      <sheetName val="De_Tai_Thuc_Tap3"/>
      <sheetName val="CDSL_(2)3"/>
      <sheetName val="TK_1123"/>
      <sheetName val="TK_1313"/>
      <sheetName val="TK_1413"/>
      <sheetName val="TK_1533"/>
      <sheetName val="TK_2113"/>
      <sheetName val="TK_2423"/>
      <sheetName val="TK_3343"/>
      <sheetName val="TK_5113"/>
      <sheetName val="TK_5153"/>
      <sheetName val="TK_9113"/>
      <sheetName val="KQKD02-2_(2)3"/>
      <sheetName val="KQKD-2_(2)3"/>
      <sheetName val="KQKD_thu20043"/>
      <sheetName val="VtuHaTheSauTBABenThuy1_(2)3"/>
      <sheetName val="T_K_H_T_T53"/>
      <sheetName val="T_K_T73"/>
      <sheetName val="TK_T63"/>
      <sheetName val="T_K_T53"/>
      <sheetName val="Bang_thong_ke_hang_ton3"/>
      <sheetName val="thong_ke_3"/>
      <sheetName val="T_KT043"/>
      <sheetName val="Coc_63"/>
      <sheetName val="Deo_nai3"/>
      <sheetName val="CKD_than3"/>
      <sheetName val="CTT_Thong_nhat3"/>
      <sheetName val="CTT_Nui_beo3"/>
      <sheetName val="CTT_cao_son3"/>
      <sheetName val="CTT_Khe_cham3"/>
      <sheetName val="XNxlva_sxthanKCII3"/>
      <sheetName val="Cam_Y_ut_KC3"/>
      <sheetName val="CTxay_lap_mo_CP3"/>
      <sheetName val="CTdo_luong_GDSP3"/>
      <sheetName val="Dong_bac3"/>
      <sheetName val="Cac_cang_UT_mua_than_Dong_bac3"/>
      <sheetName val="cua_hang_vtu3"/>
      <sheetName val="Khach_hang_le_3"/>
      <sheetName val="nhat_ky_53"/>
      <sheetName val="cac_cong_ty_van_tai3"/>
      <sheetName val="K249_K983"/>
      <sheetName val="K249_K98_(2)3"/>
      <sheetName val="K251_K983"/>
      <sheetName val="K251_SBase3"/>
      <sheetName val="K251_AC3"/>
      <sheetName val="K252_K983"/>
      <sheetName val="K252_SBase3"/>
      <sheetName val="K252_AC3"/>
      <sheetName val="K253_K983"/>
      <sheetName val="K253_Subbase3"/>
      <sheetName val="K253_Base_3"/>
      <sheetName val="K253_SBase3"/>
      <sheetName val="K253_AC3"/>
      <sheetName val="K255_SBase3"/>
      <sheetName val="K259_K983"/>
      <sheetName val="K259_Subbase3"/>
      <sheetName val="K259_Base_3"/>
      <sheetName val="K259_AC3"/>
      <sheetName val="K260_K983"/>
      <sheetName val="K260_Subbase3"/>
      <sheetName val="K260_Base3"/>
      <sheetName val="K260_AC3"/>
      <sheetName val="K261_K983"/>
      <sheetName val="K261_Base3"/>
      <sheetName val="K261_AC3"/>
      <sheetName val="F_ThanhTri3"/>
      <sheetName val="F_Gialam3"/>
      <sheetName val="TH_dam3"/>
      <sheetName val="SX_dam3"/>
      <sheetName val="LD_dam3"/>
      <sheetName val="Bang_gia_VL3"/>
      <sheetName val="Gia_NC3"/>
      <sheetName val="Gia_may3"/>
      <sheetName val="phan_tich_DG3"/>
      <sheetName val="gia_vat_lieu3"/>
      <sheetName val="gia_xe_may3"/>
      <sheetName val="gia_nhan_cong3"/>
      <sheetName val="SCT_Cong_trinh3"/>
      <sheetName val="06-2003_(2)3"/>
      <sheetName val="CDPS_6tc3"/>
      <sheetName val="SCT_Nha_thau3"/>
      <sheetName val="socai2003_(6tc)dp3"/>
      <sheetName val="socai2003_(6tc)3"/>
      <sheetName val="CDPS_6tc_(2)3"/>
      <sheetName val="Dancau-Q_Ninh3"/>
      <sheetName val="BaTrieu-L_son3"/>
      <sheetName val="Don_gia_CPM3"/>
      <sheetName val="Tong_Thieu_HD_cac_CT-20013"/>
      <sheetName val="VL_thieu_HD_-_20013"/>
      <sheetName val="Tong_thieu_HD_cac_CT_-_20023"/>
      <sheetName val="Lan_trai3"/>
      <sheetName val="Van_chuyen3"/>
      <sheetName val="HDong_VC3"/>
      <sheetName val="ThieuHD_nam_20013"/>
      <sheetName val="Bang_TH3"/>
      <sheetName val="Tong_Chinh3"/>
      <sheetName val="Xaylap_3"/>
      <sheetName val="Nhan_cong3"/>
      <sheetName val="giai_thich3"/>
      <sheetName val="DT_-_Ro3"/>
      <sheetName val="TH_-_Ro_3"/>
      <sheetName val="GDT_-_Ro3"/>
      <sheetName val="DT_-_TB3"/>
      <sheetName val="TH_-_TB3"/>
      <sheetName val="GDT_-_TB3"/>
      <sheetName val="DT_-_NT3"/>
      <sheetName val="TH_-_NT3"/>
      <sheetName val="GDT_-_NT3"/>
      <sheetName val="CV_di_trong__dong3"/>
      <sheetName val="Nhap_lieu3"/>
      <sheetName val="Tien_dien2"/>
      <sheetName val="Thue_GTGT2"/>
      <sheetName val="BC_TH_CK_(2)3"/>
      <sheetName val="BC_TH_CK3"/>
      <sheetName val="BC6tT19_food3"/>
      <sheetName val="BC6tT18_-_Food3"/>
      <sheetName val="BCCK_43"/>
      <sheetName val="BCFood-_T163"/>
      <sheetName val="BCFood-_T153"/>
      <sheetName val="BCFood-_T143"/>
      <sheetName val="BCFood-_T133"/>
      <sheetName val="TH_CK23"/>
      <sheetName val="BC6tT52_(3)3"/>
      <sheetName val="BC6tT52_(2)3"/>
      <sheetName val="TCK_123"/>
      <sheetName val="Tong_CK3"/>
      <sheetName val="DOANH_SO3"/>
      <sheetName val="BD-SINH_VIEN3"/>
      <sheetName val="T03_-_033"/>
      <sheetName val="THL_T033"/>
      <sheetName val="TTBC_T033"/>
      <sheetName val="Luong_noi_Bo_-_T33"/>
      <sheetName val="Tong_hop_-_T33"/>
      <sheetName val="Thuong_Quy_33"/>
      <sheetName val="Phu_cap_trach_nhiem3"/>
      <sheetName val="Tay_ninh3"/>
      <sheetName val="A_Duc3"/>
      <sheetName val="[IBASE2_XLSѝTNHNoi3"/>
      <sheetName val="So_sanh3"/>
      <sheetName val="HHVt_3"/>
      <sheetName val="bcth_05-042"/>
      <sheetName val="baocao_05-042"/>
      <sheetName val="ql_(2)2"/>
      <sheetName val="TH_du_toan_3"/>
      <sheetName val="Du_toan_3"/>
      <sheetName val="C_Tinh3"/>
      <sheetName val="Co~g_hop_1,5x1,53"/>
      <sheetName val="_KQTH_quy_hoach_1352"/>
      <sheetName val="Bao_cao_KQTH_quy_hoach_1352"/>
      <sheetName val="Co_quan_TCT3"/>
      <sheetName val="BOT_(PA_chon)3"/>
      <sheetName val="Yaly_&amp;_Ri_Ninh3"/>
      <sheetName val="Thuy_dien_Na_Loi3"/>
      <sheetName val="bang_so_sanh_tong_hop3"/>
      <sheetName val="bang_so_sanh_tong_hop_(ty_le)3"/>
      <sheetName val="thu_nhap_binh_quan_(2)3"/>
      <sheetName val="dang_huong3"/>
      <sheetName val="phuong_an_13"/>
      <sheetName val="phuong_an_1_(2)3"/>
      <sheetName val="phuong_an23"/>
      <sheetName val="tong_hop_BQ3"/>
      <sheetName val="tong_hop_BQ-13"/>
      <sheetName val="phuong_an_chon3"/>
      <sheetName val="tô_rôiDY2"/>
      <sheetName val="Heso_3-2004_(3)2"/>
      <sheetName val="Luong_(2)2"/>
      <sheetName val="heso_T32"/>
      <sheetName val="heso_T42"/>
      <sheetName val="heso_T52"/>
      <sheetName val="Heso_T62"/>
      <sheetName val="Heso_T72"/>
      <sheetName val="Heso_T82"/>
      <sheetName val="Heso_T92"/>
      <sheetName val="Heso_2-20042"/>
      <sheetName val="Heso_3-20042"/>
      <sheetName val="Heso_3-2004_(2)2"/>
      <sheetName val="nhan_su2"/>
      <sheetName val="luong_cty2"/>
      <sheetName val="Thang_42"/>
      <sheetName val="Luu_goc2"/>
      <sheetName val="km22+93_86-km22+121_862"/>
      <sheetName val="km22+177_14-km22+205_642"/>
      <sheetName val="Bang_20-252"/>
      <sheetName val="km22+267_96-km22+283_962"/>
      <sheetName val="km22+304_31-km22+344_312"/>
      <sheetName val="km22+460_92-km22+614_572"/>
      <sheetName val="km22+671_78-km22+713_322"/>
      <sheetName val="_tuanM2"/>
      <sheetName val="CT_032"/>
      <sheetName val="TH_032"/>
      <sheetName val="bang_so_sanh_tong_hop_(_PA_cho2"/>
      <sheetName val="dang_ap_dung2"/>
      <sheetName val="bang_tong_hop_(dang_huong)2"/>
      <sheetName val="Dinh_ha_nha2"/>
      <sheetName val="[IBASE2_XLS}BHXH2"/>
      <sheetName val="[IBASE2_XLS䁝BC6tT172"/>
      <sheetName val="THT_nam_042"/>
      <sheetName val="HD_CTrinh12"/>
      <sheetName val="HD_benA2"/>
      <sheetName val="Theodoi_HD2"/>
      <sheetName val="Theodoi_HD_(2)2"/>
      <sheetName val="_GT_CPhi_tung_dot2"/>
      <sheetName val="[IBASE2_XLS_Tong_hop_Matduong2"/>
      <sheetName val="THU_T122"/>
      <sheetName val="CHI_T122"/>
      <sheetName val="THU_T112"/>
      <sheetName val="CHI_T112"/>
      <sheetName val="THU_T102"/>
      <sheetName val="CHI_T102"/>
      <sheetName val="THU_T92"/>
      <sheetName val="CHI_T92"/>
      <sheetName val="THU_T82"/>
      <sheetName val="CHI_T82"/>
      <sheetName val="chi_phi_cap_tien2"/>
      <sheetName val="BC§_20012"/>
      <sheetName val="BBC§_20022"/>
      <sheetName val="TSC§_20012"/>
      <sheetName val="TSc®_20022"/>
      <sheetName val="BaTrieu-L_con2"/>
      <sheetName val="EDT_-_Ro2"/>
      <sheetName val="KHVô_XL2"/>
      <sheetName val="TD_khao_sat2"/>
      <sheetName val="chuong_phu2"/>
      <sheetName val="THANG7_2"/>
      <sheetName val="THANG_112"/>
      <sheetName val="THANG_122"/>
      <sheetName val="phuong_aL_12"/>
      <sheetName val="Khac_DP2"/>
      <sheetName val="Khoi_than_2"/>
      <sheetName val="TK__TK2"/>
      <sheetName val="Bang_can_doi_2"/>
      <sheetName val="De_Tai_Vhuc_Tap2"/>
      <sheetName val="02_12"/>
      <sheetName val="2_12"/>
      <sheetName val="2_32"/>
      <sheetName val="02_32"/>
      <sheetName val="B_012"/>
      <sheetName val="B_032"/>
      <sheetName val="D_132"/>
      <sheetName val="[IBASE2_XLS?TNHNoi2"/>
      <sheetName val="Tinh_hinh_cat_lang2"/>
      <sheetName val="Tinh_hinh_SX_phu2"/>
      <sheetName val="Tinh_hinh_do_xop2"/>
      <sheetName val="(9_30)_IP1"/>
      <sheetName val="Cong_hop_2,0ࡸ2,01"/>
      <sheetName val="Sat_tron1"/>
      <sheetName val="Cong_tron_D7'1"/>
      <sheetName val="2_741"/>
      <sheetName val="CN-QV_FG1"/>
      <sheetName val="CN-QV_RM1"/>
      <sheetName val="PHAV_R_M1"/>
      <sheetName val="PHAV_F_G1"/>
      <sheetName val="TOA_R_M1"/>
      <sheetName val="TOA_F_G1"/>
      <sheetName val="CVN_R_M1"/>
      <sheetName val="CVN_F_G1"/>
      <sheetName val="DENSO_R_M1"/>
      <sheetName val="DENSO_F_G1"/>
      <sheetName val="SATO_RM1"/>
      <sheetName val="SATO_F_G1"/>
      <sheetName val="det_VP"/>
      <sheetName val="det_hn"/>
      <sheetName val="chi_Hieu"/>
      <sheetName val="c_thoa"/>
      <sheetName val="A_thanh_-_DL"/>
      <sheetName val="A_Tuyen"/>
      <sheetName val="A_Tien_-laphu"/>
      <sheetName val="A_Thang-_laphu"/>
      <sheetName val="A_Dong"/>
      <sheetName val="27-7_NB"/>
      <sheetName val="xn_5"/>
      <sheetName val="PKD_X20"/>
      <sheetName val="da_giay_SG"/>
      <sheetName val="dagiay_XK"/>
      <sheetName val="DK_Dong_xuan"/>
      <sheetName val="chu_Ton"/>
      <sheetName val="minh_tri"/>
      <sheetName val="viet_huy"/>
      <sheetName val="thanh_ha"/>
      <sheetName val="O_Su"/>
      <sheetName val="A_Ha-DL"/>
      <sheetName val="Vinh_oanh"/>
      <sheetName val="chi_Thuy"/>
      <sheetName val="chu_Hong"/>
      <sheetName val="thuy-_may"/>
      <sheetName val="vu_yen"/>
      <sheetName val="PPN"/>
      <sheetName val="OPERATING_HEAD"/>
      <sheetName val="31_12_01"/>
      <sheetName val="Tong_hop_xuat_kho_nvl"/>
      <sheetName val="Xuat_kho"/>
      <sheetName val="Tong_hop_so_lieu_tai_nhap_kho"/>
      <sheetName val="tai_nhap_kho"/>
      <sheetName val="Nhap_kho"/>
      <sheetName val="Tong_ket_nhap_kho"/>
      <sheetName val="Tong_ket"/>
      <sheetName val="cac_ma_can_huy"/>
      <sheetName val="Hang_hong"/>
      <sheetName val="Tham_khao"/>
      <sheetName val="hang_khong_co_packing"/>
      <sheetName val="VtuHaTheSauTBABenThuy1_Ш2)"/>
      <sheetName val="K252_K9и"/>
      <sheetName val="nphuocb_4"/>
      <sheetName val="bcth_05-0"/>
      <sheetName val="ESTI_"/>
      <sheetName val="THU_T7"/>
      <sheetName val="CHI_T7"/>
      <sheetName val="THU_T6"/>
      <sheetName val="CHI_T6"/>
      <sheetName val="THU_T5"/>
      <sheetName val="CHI_T5"/>
      <sheetName val="THU_T4"/>
      <sheetName val="CHI_T4"/>
      <sheetName val="THU_T3"/>
      <sheetName val="CHI_T3"/>
      <sheetName val="THU_T2"/>
      <sheetName val="CHI_T2"/>
      <sheetName val="THU_T1"/>
      <sheetName val="CHI_T1"/>
      <sheetName val="TB_Grouping"/>
      <sheetName val="Balance_Sheet"/>
      <sheetName val="CHITIET_VL-NC"/>
      <sheetName val="DON_GIA"/>
      <sheetName val="So_lieu"/>
      <sheetName val="tt_chu_dong"/>
      <sheetName val="Tinh_j+cvi"/>
      <sheetName val="Tinh_MoP"/>
      <sheetName val="giai_he_2"/>
      <sheetName val="ct_luong_"/>
      <sheetName val="Nhap_6T"/>
      <sheetName val="Ranking_data"/>
      <sheetName val="pHAN_CON"/>
      <sheetName val="GDMN_1"/>
      <sheetName val="Km277_%Km278_"/>
      <sheetName val="May_khau"/>
      <sheetName val="PXKT6Via_11"/>
      <sheetName val="PXKTLo_Thien_V_14A"/>
      <sheetName val="V14_phu"/>
      <sheetName val="Via_16_Lthien"/>
      <sheetName val="ポンプ作動耐久回数検討"/>
      <sheetName val="ｺﾝY条件BD"/>
      <sheetName val="mc 2006 &amp; 09"/>
      <sheetName val="mc 2006 &amp; 57 &amp; 09"/>
      <sheetName val="LKVL-CK-HT-GD1"/>
      <sheetName val="giathanh1"/>
      <sheetName val="lam-moi"/>
      <sheetName val="gtrinh"/>
      <sheetName val="thao-go"/>
      <sheetName val="DONGIA"/>
      <sheetName val="TONGKE-HT"/>
      <sheetName val="phuluc1"/>
      <sheetName val="Du_lieu"/>
      <sheetName val="chitimc"/>
      <sheetName val="THPDMoi  (2)"/>
      <sheetName val="t-h HA THE"/>
      <sheetName val="TH XL"/>
      <sheetName val="TONGKE3p "/>
      <sheetName val="KH-Q1,Q2,01"/>
      <sheetName val="Tiepdia"/>
      <sheetName val="CHITIET VL-NC-TT-3p"/>
      <sheetName val="TDTKP"/>
      <sheetName val="VCV-BE-TONG"/>
      <sheetName val="Master schedule"/>
      <sheetName val="OT"/>
      <sheetName val="Solieudien"/>
      <sheetName val="DS tong"/>
      <sheetName val="TH-Dien"/>
      <sheetName val="c5"/>
      <sheetName val="c_x0008_"/>
      <sheetName val="生B715適用検討一覧"/>
      <sheetName val="BTHDT_TBA_x000d__x0000__x0000_T"/>
      <sheetName val="_IBASE2.XLS䁝BC6tT17"/>
      <sheetName val="BTHDT_TBA_x000d___THXL_DZcaothe"/>
      <sheetName val="_IBASE2.XLS}BHXH"/>
      <sheetName val="_IBASE2.XLS_Tong hop Matduong"/>
      <sheetName val="_IBASE2_XLSѝTNHNoi"/>
      <sheetName val="BTHDT_TBA_x000a__x0000__x0000_T"/>
      <sheetName val="Stationary"/>
      <sheetName val="BTHDT_TBA "/>
      <sheetName val="Cost Center "/>
      <sheetName val="#REF!"/>
      <sheetName val="DIACHI"/>
      <sheetName val="mng"/>
      <sheetName val="入力ｼｰﾄ"/>
      <sheetName val="CC"/>
      <sheetName val="C100-KICK"/>
      <sheetName val="T6-99_x0000__x0000__x0000__x0000__x0000__x0000__x0000__x0000__x0000__x0000_ _x0000__x0012_[IBASE2.XLS]T"/>
      <sheetName val="DC"/>
      <sheetName val="Bieu do"/>
      <sheetName val="Form"/>
      <sheetName val="KQKDluytien"/>
      <sheetName val="MUA-"/>
      <sheetName val="BAN"/>
      <sheetName val="TONKHO CHITIET"/>
      <sheetName val="LAI%CTY"/>
      <sheetName val="Lai%CO"/>
      <sheetName val="LAI CTY 0,75%"/>
      <sheetName val="Sheet17"/>
      <sheetName val="Sheet18"/>
      <sheetName val="Sheet19"/>
      <sheetName val="Sheet20"/>
      <sheetName val="CHITIET VL-NCHT1 (2)"/>
      <sheetName val="CHITIET VL-NC-TT1p"/>
      <sheetName val="TONGKE3p"/>
      <sheetName val="K2"/>
      <sheetName val="baocaochinh(qui1.05) (DC)"/>
      <sheetName val="Ctuluongq.1.05"/>
      <sheetName val="BANG PHAN BO qui1.05(DC)"/>
      <sheetName val="BANG PHAN BO quiII.05"/>
      <sheetName val="bao cac cinh Qui II-2005"/>
      <sheetName val="Gia thanh"/>
      <sheetName val="KHVô Xx"/>
      <sheetName val="BCDSPS"/>
      <sheetName val="DON GIA TRAM (3)"/>
      <sheetName val="Giathanh1m3BT"/>
      <sheetName val="DATA2"/>
      <sheetName val="TP nhap"/>
      <sheetName val="NK PL"/>
      <sheetName val="NHAP NVL"/>
      <sheetName val="01. CONG TY 2013"/>
      <sheetName val="SO KET CONG TY"/>
      <sheetName val="Thong_tin"/>
      <sheetName val="DuyetGia"/>
      <sheetName val="BTHCT"/>
      <sheetName val="CCPS_x0005__x0000_"/>
      <sheetName val="BTÐ"/>
      <sheetName val="0803 by Dept"/>
      <sheetName val="CF_DT"/>
      <sheetName val="FP_PT"/>
      <sheetName val="CD2000"/>
      <sheetName val="BL2"/>
      <sheetName val="KG2"/>
      <sheetName val="BL3"/>
      <sheetName val="KG4"/>
      <sheetName val="BL4"/>
      <sheetName val="Nham"/>
      <sheetName val="Thai"/>
      <sheetName val="Linh"/>
      <sheetName val="Linh (2)"/>
      <sheetName val="KG6"/>
      <sheetName val="ngoc"/>
      <sheetName val="TongHopNX"/>
      <sheetName val="DMKhachHang"/>
      <sheetName val="DTNV"/>
      <sheetName val="FCTCalculationSheet"/>
      <sheetName val="Links"/>
      <sheetName val="Lead"/>
      <sheetName val="SOban"/>
      <sheetName val="MHH"/>
      <sheetName val="HDmua "/>
      <sheetName val="PAGE1"/>
      <sheetName val="GIA 뭼UOC"/>
      <sheetName val="D送1"/>
      <sheetName val="K送nht送-hi送lam"/>
      <sheetName val="So quy"/>
      <sheetName val="Thang 10"/>
      <sheetName val="Thang 9"/>
      <sheetName val="Thang 8"/>
      <sheetName val="Thang 7"/>
      <sheetName val="Thang 6"/>
      <sheetName val="Thang 5"/>
      <sheetName val="Thang 3"/>
      <sheetName val="Thang 2"/>
      <sheetName val="Thang 1"/>
      <sheetName val="Khau hao"/>
      <sheetName val="lo hang 1"/>
      <sheetName val="lo hang 2"/>
      <sheetName val="Ca.D"/>
      <sheetName val="H.long"/>
      <sheetName val="C.Mong"/>
      <sheetName val="M.Phu"/>
      <sheetName val="T.Son"/>
      <sheetName val="V.Don"/>
      <sheetName val="Y.Kien"/>
      <sheetName val="V.Quang"/>
      <sheetName val="Q.Lam"/>
      <sheetName val="Pthu"/>
      <sheetName val="T.Coc"/>
      <sheetName val="D.Nghia"/>
      <sheetName val="P.Phu"/>
      <sheetName val="P.Lai"/>
      <sheetName val="N.Xuyen"/>
      <sheetName val="H.quan"/>
      <sheetName val="S.Dang"/>
      <sheetName val="TT.DH"/>
      <sheetName val="N.Quan"/>
      <sheetName val="C.Dam"/>
      <sheetName val="M.Luong"/>
      <sheetName val="B.luan"/>
      <sheetName val="[IBASE2.XLSULuongT2"/>
      <sheetName val="Px1"/>
      <sheetName val="Px2"/>
      <sheetName val="MTO REV.0"/>
      <sheetName val="TNghi?m TB "/>
      <sheetName val="V?t li?u"/>
      <sheetName val="Lap ?at ?i?n"/>
      <sheetName val="TNghi?m VL"/>
      <sheetName val="BCDKT"/>
      <sheetName val="0304"/>
      <sheetName val="0904"/>
      <sheetName val="1204"/>
      <sheetName val="X_x0003__x0000_Test5"/>
      <sheetName val="THXHTBA"/>
      <sheetName val="Price"/>
      <sheetName val="1"/>
      <sheetName val="2"/>
      <sheetName val="3"/>
      <sheetName val="5"/>
      <sheetName val="6"/>
      <sheetName val="7"/>
      <sheetName val="8"/>
      <sheetName val="9"/>
      <sheetName val="11"/>
      <sheetName val="12"/>
      <sheetName val="13"/>
      <sheetName val="14"/>
      <sheetName val="15"/>
      <sheetName val="16"/>
      <sheetName val="17"/>
      <sheetName val="18"/>
      <sheetName val="19"/>
      <sheetName val="20"/>
      <sheetName val="21"/>
      <sheetName val="22"/>
      <sheetName val="23"/>
      <sheetName val="24"/>
      <sheetName val="26"/>
      <sheetName val="27"/>
      <sheetName val="28"/>
      <sheetName val="29"/>
      <sheetName val="30"/>
      <sheetName val="31"/>
      <sheetName val="Monthly"/>
      <sheetName val="For Summary"/>
      <sheetName val="For Summary(KG)"/>
      <sheetName val="PP Cloth"/>
      <sheetName val="Mix-PP Cloth"/>
      <sheetName val="Material Price-PP"/>
      <sheetName val="01pl"/>
      <sheetName val="CusotmerVendorGroup"/>
      <sheetName val="メニュー"/>
      <sheetName val="県別ﾏﾙﾁ"/>
      <sheetName val="名簿データ"/>
      <sheetName val="Ｍss.４Ｒ要員"/>
      <sheetName val="LK PHIEU (2)"/>
      <sheetName val="材料表用リスト"/>
      <sheetName val="端子リスト"/>
      <sheetName val="BS"/>
      <sheetName val="FX FWD KS"/>
      <sheetName val="Phan bo 142"/>
      <sheetName val="Xuat hang"/>
      <sheetName val="Can doi"/>
      <sheetName val="ma"/>
      <sheetName val="VP-MM"/>
      <sheetName val="Ca._x0000_"/>
      <sheetName val="s&amp;iBR"/>
      <sheetName val="_x0016_PP¸"/>
      <sheetName val="Tracked"/>
      <sheetName val="CVden_ngoai_TCT_(1)6"/>
      <sheetName val="CV_den_ngoai_TCT_(2)6"/>
      <sheetName val="CV_den_ngoai_TCT_(3)6"/>
      <sheetName val="QDcua_TGD6"/>
      <sheetName val="QD_cua_HDQT6"/>
      <sheetName val="QD_cua_HDQT_(2)6"/>
      <sheetName val="CV_di_ngoai_tong6"/>
      <sheetName val="CV_di_ngoai_tong_(2)6"/>
      <sheetName val="To_trinh6"/>
      <sheetName val="Giao_nhiem_vu6"/>
      <sheetName val="QDcua_TGD_(2)6"/>
      <sheetName val="Thong_tu6"/>
      <sheetName val="CV_di_trong__tong6"/>
      <sheetName val="nghi_dinh-CP6"/>
      <sheetName val="CV_den_trong_tong6"/>
      <sheetName val="lapdat_TB_6"/>
      <sheetName val="TNghiªm_TB_6"/>
      <sheetName val="VËt_liÖu6"/>
      <sheetName val="Lap_®at_®iÖn6"/>
      <sheetName val="TNghiÖm_VL6"/>
      <sheetName val="th_6"/>
      <sheetName val="tien_luong6"/>
      <sheetName val="KHVt_6"/>
      <sheetName val="KHVt_XL6"/>
      <sheetName val="KHVt_XLT46"/>
      <sheetName val="142201-T1_6"/>
      <sheetName val="142201-T2-th_6"/>
      <sheetName val="142201-T3-th_6"/>
      <sheetName val="142201-T4-th__6"/>
      <sheetName val="Thep_be6"/>
      <sheetName val="Thep_than6"/>
      <sheetName val="Thep_xa_mu6"/>
      <sheetName val="_t56"/>
      <sheetName val="t_46"/>
      <sheetName val="_t3_6"/>
      <sheetName val="_TH3316"/>
      <sheetName val="_Minh_ha6"/>
      <sheetName val="_Ha_Tay6"/>
      <sheetName val="_Vinhphuc6"/>
      <sheetName val="_Nbinh6"/>
      <sheetName val="_QVinh6"/>
      <sheetName val="_TW16"/>
      <sheetName val="Kluong_phu6"/>
      <sheetName val="Lan_can6"/>
      <sheetName val="Ho_lan6"/>
      <sheetName val="Coc_tieu6"/>
      <sheetName val="Bien_bao6"/>
      <sheetName val="Op_mai_2746"/>
      <sheetName val="Op_mai_2756"/>
      <sheetName val="Op_mai_2766"/>
      <sheetName val="Op_mai_2776"/>
      <sheetName val="Op_mai_2786"/>
      <sheetName val="Op_mai_2796"/>
      <sheetName val="Op_mai_2806"/>
      <sheetName val="Op_mai_2816"/>
      <sheetName val="Op_mai_2826"/>
      <sheetName val="Op_mai_2836"/>
      <sheetName val="Op_mai_2846"/>
      <sheetName val="Op_mai6"/>
      <sheetName val="T_so_thay_doi6"/>
      <sheetName val="b_THchitietDZCT6"/>
      <sheetName val="b_THchitietTBA6"/>
      <sheetName val="Khao_sat6"/>
      <sheetName val="TT_khao_sat6"/>
      <sheetName val="T_K_H_T_T56"/>
      <sheetName val="T_K_T76"/>
      <sheetName val="TK_T66"/>
      <sheetName val="T_K_T56"/>
      <sheetName val="Bang_thong_ke_hang_ton6"/>
      <sheetName val="thong_ke_6"/>
      <sheetName val="T_KT046"/>
      <sheetName val="VtuHaTheSauTBABenThuy1_(2)6"/>
      <sheetName val="GIA_NUOC6"/>
      <sheetName val="GIA_DIEN_THOAI6"/>
      <sheetName val="GIA_DIEN6"/>
      <sheetName val="chiet_tinh_XD6"/>
      <sheetName val="Triet_T6"/>
      <sheetName val="Phan_tich_gia6"/>
      <sheetName val="pHAN_CONG6"/>
      <sheetName val="GIA_XD6"/>
      <sheetName val="CDSL_(2)6"/>
      <sheetName val="Km274_-_Km2756"/>
      <sheetName val="Km275_-_Km2766"/>
      <sheetName val="Km276_-_Km2776"/>
      <sheetName val="Km277_-_Km278_6"/>
      <sheetName val="Km278_-_Km2796"/>
      <sheetName val="Km279_-_Km2806"/>
      <sheetName val="Km280_-_Km2816"/>
      <sheetName val="Km281_-_Km2826"/>
      <sheetName val="Km282_-_Km2836"/>
      <sheetName val="Km283_-_Km2846"/>
      <sheetName val="Km284_-_Km2856"/>
      <sheetName val="Tong_hop_Matduong6"/>
      <sheetName val="Cong_D756"/>
      <sheetName val="Cong_D1006"/>
      <sheetName val="Cong_D1506"/>
      <sheetName val="Cong_2D1506"/>
      <sheetName val="Cong_ban_0,7x0,76"/>
      <sheetName val="Cong_ban_0,8x0,86"/>
      <sheetName val="Cong_ban_1x16"/>
      <sheetName val="Cong_ban_1x1,26"/>
      <sheetName val="Cong_ban_1,5x1,56"/>
      <sheetName val="Cong_ban_2x1,56"/>
      <sheetName val="Cong_ban_2x26"/>
      <sheetName val="Tong_hop6"/>
      <sheetName val="Tong_hop_(2)6"/>
      <sheetName val="Cong_cu6"/>
      <sheetName val="Cot_thep6"/>
      <sheetName val="Cong_tron_D756"/>
      <sheetName val="Cong_tron_D1006"/>
      <sheetName val="Cong_tron_D1506"/>
      <sheetName val="Cong_tron_2D1506"/>
      <sheetName val="Cong_ban_1,0x1,06"/>
      <sheetName val="Cong_ban_1,0x1,26"/>
      <sheetName val="Cong_hop_1,5x1,56"/>
      <sheetName val="Cong_hop_2,0x1,56"/>
      <sheetName val="Cong_hop_2,0x2,06"/>
      <sheetName val="TK_1126"/>
      <sheetName val="TK_1316"/>
      <sheetName val="TK_1416"/>
      <sheetName val="TK_1536"/>
      <sheetName val="TK_2116"/>
      <sheetName val="TK_2426"/>
      <sheetName val="TK_3346"/>
      <sheetName val="TK_5116"/>
      <sheetName val="TK_5156"/>
      <sheetName val="TK_9116"/>
      <sheetName val="Song_trai6"/>
      <sheetName val="Dinh+ha_nha6"/>
      <sheetName val="NG_k6"/>
      <sheetName val="Trich_Ngang6"/>
      <sheetName val="Danh_sach_Rieng6"/>
      <sheetName val="Dia_Diem_Thuc_Tap6"/>
      <sheetName val="De_Tai_Thuc_Tap6"/>
      <sheetName val="thkl_(2)6"/>
      <sheetName val="long_tec6"/>
      <sheetName val="KQKD02-2_(2)6"/>
      <sheetName val="KQKD-2_(2)6"/>
      <sheetName val="KQKD_thu20046"/>
      <sheetName val="tô_rôiDY5"/>
      <sheetName val="F_ThanhTri6"/>
      <sheetName val="F_Gialam6"/>
      <sheetName val="TH_dam6"/>
      <sheetName val="SX_dam6"/>
      <sheetName val="LD_dam6"/>
      <sheetName val="Bang_gia_VL6"/>
      <sheetName val="Gia_NC6"/>
      <sheetName val="Gia_may6"/>
      <sheetName val="phan_tich_DG6"/>
      <sheetName val="gia_vat_lieu6"/>
      <sheetName val="gia_xe_may6"/>
      <sheetName val="gia_nhan_cong6"/>
      <sheetName val="K249_K986"/>
      <sheetName val="K249_K98_(2)6"/>
      <sheetName val="K251_K986"/>
      <sheetName val="K251_SBase6"/>
      <sheetName val="K251_AC6"/>
      <sheetName val="K252_K986"/>
      <sheetName val="K252_SBase6"/>
      <sheetName val="K252_AC6"/>
      <sheetName val="K253_K986"/>
      <sheetName val="K253_Subbase6"/>
      <sheetName val="K253_Base_6"/>
      <sheetName val="K253_SBase6"/>
      <sheetName val="K253_AC6"/>
      <sheetName val="K255_SBase6"/>
      <sheetName val="K259_K986"/>
      <sheetName val="K259_Subbase6"/>
      <sheetName val="K259_Base_6"/>
      <sheetName val="K259_AC6"/>
      <sheetName val="K260_K986"/>
      <sheetName val="K260_Subbase6"/>
      <sheetName val="K260_Base6"/>
      <sheetName val="K260_AC6"/>
      <sheetName val="K261_K986"/>
      <sheetName val="K261_Base6"/>
      <sheetName val="K261_AC6"/>
      <sheetName val="Dancau-Q_Ninh6"/>
      <sheetName val="BaTrieu-L_son6"/>
      <sheetName val="HHVt_6"/>
      <sheetName val="Don_gia_CPM6"/>
      <sheetName val="Tong_Thieu_HD_cac_CT-20016"/>
      <sheetName val="VL_thieu_HD_-_20016"/>
      <sheetName val="Tong_thieu_HD_cac_CT_-_20026"/>
      <sheetName val="Lan_trai6"/>
      <sheetName val="Van_chuyen6"/>
      <sheetName val="HDong_VC6"/>
      <sheetName val="ThieuHD_nam_20016"/>
      <sheetName val="Bang_TH6"/>
      <sheetName val="Tong_Chinh6"/>
      <sheetName val="Tay_ninh6"/>
      <sheetName val="A_Duc6"/>
      <sheetName val="giai_thich6"/>
      <sheetName val="DT_-_Ro6"/>
      <sheetName val="TH_-_Ro_6"/>
      <sheetName val="GDT_-_Ro6"/>
      <sheetName val="DT_-_TB6"/>
      <sheetName val="TH_-_TB6"/>
      <sheetName val="GDT_-_TB6"/>
      <sheetName val="DT_-_NT6"/>
      <sheetName val="TH_-_NT6"/>
      <sheetName val="GDT_-_NT6"/>
      <sheetName val="Co~g_hop_1,5x1,56"/>
      <sheetName val="SCT_Cong_trinh6"/>
      <sheetName val="06-2003_(2)6"/>
      <sheetName val="CDPS_6tc6"/>
      <sheetName val="SCT_Nha_thau6"/>
      <sheetName val="socai2003_(6tc)dp6"/>
      <sheetName val="socai2003_(6tc)6"/>
      <sheetName val="CDPS_6tc_(2)6"/>
      <sheetName val="TH_du_toan_6"/>
      <sheetName val="Du_toan_6"/>
      <sheetName val="C_Tinh6"/>
      <sheetName val="Xaylap_6"/>
      <sheetName val="Nhan_cong6"/>
      <sheetName val="Heso_3-2004_(3)5"/>
      <sheetName val="Luong_(2)5"/>
      <sheetName val="heso_T35"/>
      <sheetName val="heso_T45"/>
      <sheetName val="heso_T55"/>
      <sheetName val="Heso_T65"/>
      <sheetName val="Heso_T75"/>
      <sheetName val="Heso_T85"/>
      <sheetName val="Heso_T95"/>
      <sheetName val="Heso_2-20045"/>
      <sheetName val="Heso_3-20045"/>
      <sheetName val="Heso_3-2004_(2)5"/>
      <sheetName val="So_sanh6"/>
      <sheetName val="Coc_66"/>
      <sheetName val="Deo_nai6"/>
      <sheetName val="CKD_than6"/>
      <sheetName val="CTT_Thong_nhat6"/>
      <sheetName val="CTT_Nui_beo6"/>
      <sheetName val="CTT_cao_son6"/>
      <sheetName val="CTT_Khe_cham6"/>
      <sheetName val="XNxlva_sxthanKCII6"/>
      <sheetName val="Cam_Y_ut_KC6"/>
      <sheetName val="CTxay_lap_mo_CP6"/>
      <sheetName val="CTdo_luong_GDSP6"/>
      <sheetName val="Dong_bac6"/>
      <sheetName val="Cac_cang_UT_mua_than_Dong_bac6"/>
      <sheetName val="cua_hang_vtu6"/>
      <sheetName val="Khach_hang_le_6"/>
      <sheetName val="nhat_ky_56"/>
      <sheetName val="cac_cong_ty_van_tai6"/>
      <sheetName val="T03_-_036"/>
      <sheetName val="THL_T036"/>
      <sheetName val="TTBC_T036"/>
      <sheetName val="Luong_noi_Bo_-_T36"/>
      <sheetName val="Tong_hop_-_T36"/>
      <sheetName val="Thuong_Quy_36"/>
      <sheetName val="Phu_cap_trach_nhiem6"/>
      <sheetName val="CV_di_trong__dong6"/>
      <sheetName val="BC_TH_CK_(2)6"/>
      <sheetName val="BC_TH_CK6"/>
      <sheetName val="BC6tT19_food6"/>
      <sheetName val="BC6tT18_-_Food6"/>
      <sheetName val="BCCK_46"/>
      <sheetName val="BCFood-_T166"/>
      <sheetName val="BCFood-_T156"/>
      <sheetName val="BCFood-_T146"/>
      <sheetName val="BCFood-_T136"/>
      <sheetName val="TH_CK26"/>
      <sheetName val="BC6tT52_(3)6"/>
      <sheetName val="BC6tT52_(2)6"/>
      <sheetName val="TCK_126"/>
      <sheetName val="Tong_CK6"/>
      <sheetName val="DOANH_SO6"/>
      <sheetName val="BD-SINH_VIEN6"/>
      <sheetName val="Co_quan_TCT6"/>
      <sheetName val="BOT_(PA_chon)6"/>
      <sheetName val="Yaly_&amp;_Ri_Ninh6"/>
      <sheetName val="Thuy_dien_Na_Loi6"/>
      <sheetName val="bang_so_sanh_tong_hop6"/>
      <sheetName val="bang_so_sanh_tong_hop_(ty_le)6"/>
      <sheetName val="thu_nhap_binh_quan_(2)6"/>
      <sheetName val="dang_huong6"/>
      <sheetName val="phuong_an_16"/>
      <sheetName val="phuong_an_1_(2)6"/>
      <sheetName val="phuong_an26"/>
      <sheetName val="tong_hop_BQ6"/>
      <sheetName val="tong_hop_BQ-16"/>
      <sheetName val="phuong_an_chon6"/>
      <sheetName val="bang_so_sanh_tong_hop_(_PA_cho5"/>
      <sheetName val="dang_ap_dung5"/>
      <sheetName val="bang_tong_hop_(dang_huong)5"/>
      <sheetName val="bcth_05-045"/>
      <sheetName val="baocao_05-045"/>
      <sheetName val="ql_(2)5"/>
      <sheetName val="CT_035"/>
      <sheetName val="TH_035"/>
      <sheetName val="_KQTH_quy_hoach_1355"/>
      <sheetName val="Bao_cao_KQTH_quy_hoach_1355"/>
      <sheetName val="[IBASE2_XLSѝTNHNoi6"/>
      <sheetName val="Nhap_lieu6"/>
      <sheetName val="Tien_dien5"/>
      <sheetName val="Thue_GTGT5"/>
      <sheetName val="Luu_goc5"/>
      <sheetName val="km22+93_86-km22+121_865"/>
      <sheetName val="km22+177_14-km22+205_645"/>
      <sheetName val="Bang_20-255"/>
      <sheetName val="km22+267_96-km22+283_965"/>
      <sheetName val="km22+304_31-km22+344_315"/>
      <sheetName val="km22+460_92-km22+614_575"/>
      <sheetName val="km22+671_78-km22+713_325"/>
      <sheetName val="nhan_su5"/>
      <sheetName val="luong_cty5"/>
      <sheetName val="Dinh_ha_nha5"/>
      <sheetName val="_tuanM5"/>
      <sheetName val="[IBASE2_XLS_Tong_hop_Matduong5"/>
      <sheetName val="THU_T125"/>
      <sheetName val="CHI_T125"/>
      <sheetName val="THU_T115"/>
      <sheetName val="CHI_T115"/>
      <sheetName val="THU_T105"/>
      <sheetName val="CHI_T105"/>
      <sheetName val="THU_T95"/>
      <sheetName val="CHI_T95"/>
      <sheetName val="THU_T85"/>
      <sheetName val="CHI_T85"/>
      <sheetName val="THT_nam_045"/>
      <sheetName val="chi_phi_cap_tien5"/>
      <sheetName val="BC§_20015"/>
      <sheetName val="BBC§_20025"/>
      <sheetName val="TSC§_20015"/>
      <sheetName val="TSc®_20025"/>
      <sheetName val="BaTrieu-L_con5"/>
      <sheetName val="EDT_-_Ro5"/>
      <sheetName val="KHVô_XL5"/>
      <sheetName val="TD_khao_sat5"/>
      <sheetName val="[IBASE2_XLS}BHXH5"/>
      <sheetName val="chuong_phu5"/>
      <sheetName val="THANG7_5"/>
      <sheetName val="THANG_115"/>
      <sheetName val="THANG_125"/>
      <sheetName val="phuong_aL_15"/>
      <sheetName val="[IBASE2_XLS䁝BC6tT175"/>
      <sheetName val="Khac_DP5"/>
      <sheetName val="Khoi_than_5"/>
      <sheetName val="TK__TK5"/>
      <sheetName val="Thang_45"/>
      <sheetName val="HD_CTrinh15"/>
      <sheetName val="HD_benA5"/>
      <sheetName val="Theodoi_HD5"/>
      <sheetName val="Theodoi_HD_(2)5"/>
      <sheetName val="_GT_CPhi_tung_dot5"/>
      <sheetName val="Bang_can_doi_5"/>
      <sheetName val="De_Tai_Vhuc_Tap5"/>
      <sheetName val="02_15"/>
      <sheetName val="2_15"/>
      <sheetName val="2_35"/>
      <sheetName val="02_35"/>
      <sheetName val="B_015"/>
      <sheetName val="B_035"/>
      <sheetName val="D_135"/>
      <sheetName val="[IBASE2_XLS?TNHNoi5"/>
      <sheetName val="Tinh_hinh_cat_lang5"/>
      <sheetName val="Tinh_hinh_SX_phu5"/>
      <sheetName val="Tinh_hinh_do_xop5"/>
      <sheetName val="Cong_hop_2,0ࡸ2,04"/>
      <sheetName val="Sat_tron4"/>
      <sheetName val="(9_30)_IP4"/>
      <sheetName val="Cong_tron_D7'4"/>
      <sheetName val="2_744"/>
      <sheetName val="CN-QV_FG4"/>
      <sheetName val="CN-QV_RM4"/>
      <sheetName val="PHAV_R_M4"/>
      <sheetName val="PHAV_F_G4"/>
      <sheetName val="TOA_R_M4"/>
      <sheetName val="TOA_F_G4"/>
      <sheetName val="CVN_R_M4"/>
      <sheetName val="CVN_F_G4"/>
      <sheetName val="DENSO_R_M4"/>
      <sheetName val="DENSO_F_G4"/>
      <sheetName val="SATO_RM4"/>
      <sheetName val="SATO_F_G4"/>
      <sheetName val="Up_to_20022"/>
      <sheetName val="det_VP3"/>
      <sheetName val="det_hn3"/>
      <sheetName val="chi_Hieu3"/>
      <sheetName val="c_thoa3"/>
      <sheetName val="A_thanh_-_DL3"/>
      <sheetName val="A_Tuyen3"/>
      <sheetName val="A_Tien_-laphu3"/>
      <sheetName val="A_Thang-_laphu3"/>
      <sheetName val="A_Dong3"/>
      <sheetName val="27-7_NB3"/>
      <sheetName val="xn_53"/>
      <sheetName val="PKD_X203"/>
      <sheetName val="da_giay_SG3"/>
      <sheetName val="dagiay_XK3"/>
      <sheetName val="DK_Dong_xuan3"/>
      <sheetName val="chu_Ton3"/>
      <sheetName val="minh_tri3"/>
      <sheetName val="viet_huy3"/>
      <sheetName val="thanh_ha3"/>
      <sheetName val="O_Su3"/>
      <sheetName val="A_Ha-DL3"/>
      <sheetName val="Vinh_oanh3"/>
      <sheetName val="chi_Thuy3"/>
      <sheetName val="chu_Hong3"/>
      <sheetName val="thuy-_may3"/>
      <sheetName val="vu_yen3"/>
      <sheetName val="OPERATING_HEAD3"/>
      <sheetName val="31_12_013"/>
      <sheetName val="Tong_hop_xuat_kho_nvl3"/>
      <sheetName val="Xuat_kho3"/>
      <sheetName val="Tong_hop_so_lieu_tai_nhap_kho3"/>
      <sheetName val="tai_nhap_kho3"/>
      <sheetName val="Nhap_kho3"/>
      <sheetName val="Tong_ket_nhap_kho3"/>
      <sheetName val="Tong_ket3"/>
      <sheetName val="cac_ma_can_huy3"/>
      <sheetName val="Hang_hong3"/>
      <sheetName val="Tham_khao3"/>
      <sheetName val="hang_khong_co_packing3"/>
      <sheetName val="VtuHaTheSauTBABenThuy1_Ш2)3"/>
      <sheetName val="K252_K9и3"/>
      <sheetName val="nphuocb_43"/>
      <sheetName val="bcth_05-03"/>
      <sheetName val="ESTI_4"/>
      <sheetName val="THU_T73"/>
      <sheetName val="CHI_T73"/>
      <sheetName val="THU_T63"/>
      <sheetName val="CHI_T63"/>
      <sheetName val="THU_T53"/>
      <sheetName val="CHI_T53"/>
      <sheetName val="THU_T43"/>
      <sheetName val="CHI_T43"/>
      <sheetName val="THU_T33"/>
      <sheetName val="CHI_T33"/>
      <sheetName val="THU_T23"/>
      <sheetName val="CHI_T23"/>
      <sheetName val="THU_T15"/>
      <sheetName val="CHI_T15"/>
      <sheetName val="TB_Grouping3"/>
      <sheetName val="Balance_Sheet3"/>
      <sheetName val="CHITIET_VL-NC3"/>
      <sheetName val="DON_GIA3"/>
      <sheetName val="So_lieu3"/>
      <sheetName val="tt_chu_dong3"/>
      <sheetName val="Tinh_j+cvi3"/>
      <sheetName val="Tinh_MoP3"/>
      <sheetName val="giai_he_23"/>
      <sheetName val="ct_luong_3"/>
      <sheetName val="Nhap_6T3"/>
      <sheetName val="Ranking_data3"/>
      <sheetName val="GDMN_13"/>
      <sheetName val="May_khau3"/>
      <sheetName val="PXKT6Via_113"/>
      <sheetName val="PXKTLo_Thien_V_14A3"/>
      <sheetName val="V14_phu3"/>
      <sheetName val="Via_16_Lthien3"/>
      <sheetName val="mc_2006_&amp;_092"/>
      <sheetName val="mc_2006_&amp;_57_&amp;_092"/>
      <sheetName val="dongia_(2)2"/>
      <sheetName val="THPDMoi__(2)2"/>
      <sheetName val="t-h_HA_THE2"/>
      <sheetName val="CHITIET_VL-NC-TT_-1p2"/>
      <sheetName val="TONG_HOP_VL-NC_TT2"/>
      <sheetName val="TH_XL2"/>
      <sheetName val="TONGKE3p_2"/>
      <sheetName val="CHITIET_VL-NC-TT-3p2"/>
      <sheetName val="KPVC-BD_2"/>
      <sheetName val="Master_schedule2"/>
      <sheetName val="GDMN_22"/>
      <sheetName val="GDMN_32"/>
      <sheetName val="GDMN_42"/>
      <sheetName val="GDMN_52"/>
      <sheetName val="GDTH_12"/>
      <sheetName val="GDTH_22"/>
      <sheetName val="GDTH_32"/>
      <sheetName val="GDTH_42"/>
      <sheetName val="GDTH_52"/>
      <sheetName val="THCS_12"/>
      <sheetName val="THCS_22"/>
      <sheetName val="THCS_32"/>
      <sheetName val="THCS_42"/>
      <sheetName val="THCS_52"/>
      <sheetName val="THCS_62"/>
      <sheetName val="THPT_12"/>
      <sheetName val="THPT_22"/>
      <sheetName val="THPT_32"/>
      <sheetName val="THPT_42"/>
      <sheetName val="THPT_52"/>
      <sheetName val="THPT_62"/>
      <sheetName val="DH,CD,THCN_12"/>
      <sheetName val="DH,CD,THCN_22"/>
      <sheetName val="DH,CD,THCN_32"/>
      <sheetName val="GDKCQ_12"/>
      <sheetName val="GDKCQ_22"/>
      <sheetName val="_IBASE2_XLSѝTNHNoi3"/>
      <sheetName val="_IBASE2_XLS䁝BC6tT172"/>
      <sheetName val="BTHDT_TBA_x000a___THXL_DZcaothe"/>
      <sheetName val="_IBASE2_XLS}BHXH2"/>
      <sheetName val="_IBASE2_XLS_Tong_hop_Matduong2"/>
      <sheetName val="BTHDT_TBA_2"/>
      <sheetName val="DS_tong2"/>
      <sheetName val="CDSM_(2)2"/>
      <sheetName val="c"/>
      <sheetName val="Cost_Center_2"/>
      <sheetName val="Part_data2"/>
      <sheetName val="Vender_Data2"/>
      <sheetName val="CVden_ngoai_TCT_(1)4"/>
      <sheetName val="CV_den_ngoai_TCT_(2)4"/>
      <sheetName val="CV_den_ngoai_TCT_(3)4"/>
      <sheetName val="QDcua_TGD4"/>
      <sheetName val="QD_cua_HDQT4"/>
      <sheetName val="QD_cua_HDQT_(2)4"/>
      <sheetName val="CV_di_ngoai_tong4"/>
      <sheetName val="CV_di_ngoai_tong_(2)4"/>
      <sheetName val="To_trinh4"/>
      <sheetName val="Giao_nhiem_vu4"/>
      <sheetName val="QDcua_TGD_(2)4"/>
      <sheetName val="Thong_tu4"/>
      <sheetName val="CV_di_trong__tong4"/>
      <sheetName val="nghi_dinh-CP4"/>
      <sheetName val="CV_den_trong_tong4"/>
      <sheetName val="lapdat_TB_4"/>
      <sheetName val="TNghiªm_TB_4"/>
      <sheetName val="VËt_liÖu4"/>
      <sheetName val="Lap_®at_®iÖn4"/>
      <sheetName val="TNghiÖm_VL4"/>
      <sheetName val="th_4"/>
      <sheetName val="tien_luong4"/>
      <sheetName val="KHVt_4"/>
      <sheetName val="KHVt_XL4"/>
      <sheetName val="KHVt_XLT44"/>
      <sheetName val="142201-T1_4"/>
      <sheetName val="142201-T2-th_4"/>
      <sheetName val="142201-T3-th_4"/>
      <sheetName val="142201-T4-th__4"/>
      <sheetName val="Thep_be4"/>
      <sheetName val="Thep_than4"/>
      <sheetName val="Thep_xa_mu4"/>
      <sheetName val="_t54"/>
      <sheetName val="t_44"/>
      <sheetName val="_t3_4"/>
      <sheetName val="_TH3314"/>
      <sheetName val="_Minh_ha4"/>
      <sheetName val="_Ha_Tay4"/>
      <sheetName val="_Vinhphuc4"/>
      <sheetName val="_Nbinh4"/>
      <sheetName val="_QVinh4"/>
      <sheetName val="_TW14"/>
      <sheetName val="Kluong_phu4"/>
      <sheetName val="Lan_can4"/>
      <sheetName val="Ho_lan4"/>
      <sheetName val="Coc_tieu4"/>
      <sheetName val="Bien_bao4"/>
      <sheetName val="Op_mai_2744"/>
      <sheetName val="Op_mai_2754"/>
      <sheetName val="Op_mai_2764"/>
      <sheetName val="Op_mai_2774"/>
      <sheetName val="Op_mai_2784"/>
      <sheetName val="Op_mai_2794"/>
      <sheetName val="Op_mai_2804"/>
      <sheetName val="Op_mai_2814"/>
      <sheetName val="Op_mai_2824"/>
      <sheetName val="Op_mai_2834"/>
      <sheetName val="Op_mai_2844"/>
      <sheetName val="Op_mai4"/>
      <sheetName val="T_so_thay_doi4"/>
      <sheetName val="b_THchitietDZCT4"/>
      <sheetName val="b_THchitietTBA4"/>
      <sheetName val="Khao_sat4"/>
      <sheetName val="TT_khao_sat4"/>
      <sheetName val="T_K_H_T_T54"/>
      <sheetName val="T_K_T74"/>
      <sheetName val="TK_T64"/>
      <sheetName val="T_K_T54"/>
      <sheetName val="Bang_thong_ke_hang_ton4"/>
      <sheetName val="thong_ke_4"/>
      <sheetName val="T_KT044"/>
      <sheetName val="VtuHaTheSauTBABenThuy1_(2)4"/>
      <sheetName val="GIA_NUOC4"/>
      <sheetName val="GIA_DIEN_THOAI4"/>
      <sheetName val="GIA_DIEN4"/>
      <sheetName val="chiet_tinh_XD4"/>
      <sheetName val="Triet_T4"/>
      <sheetName val="Phan_tich_gia4"/>
      <sheetName val="pHAN_CONG4"/>
      <sheetName val="GIA_XD4"/>
      <sheetName val="CDSL_(2)4"/>
      <sheetName val="Km274_-_Km2754"/>
      <sheetName val="Km275_-_Km2764"/>
      <sheetName val="Km276_-_Km2774"/>
      <sheetName val="Km277_-_Km278_4"/>
      <sheetName val="Km278_-_Km2794"/>
      <sheetName val="Km279_-_Km2804"/>
      <sheetName val="Km280_-_Km2814"/>
      <sheetName val="Km281_-_Km2824"/>
      <sheetName val="Km282_-_Km2834"/>
      <sheetName val="Km283_-_Km2844"/>
      <sheetName val="Km284_-_Km2854"/>
      <sheetName val="Tong_hop_Matduong4"/>
      <sheetName val="Cong_D754"/>
      <sheetName val="Cong_D1004"/>
      <sheetName val="Cong_D1504"/>
      <sheetName val="Cong_2D1504"/>
      <sheetName val="Cong_ban_0,7x0,74"/>
      <sheetName val="Cong_ban_0,8x0,84"/>
      <sheetName val="Cong_ban_1x14"/>
      <sheetName val="Cong_ban_1x1,24"/>
      <sheetName val="Cong_ban_1,5x1,54"/>
      <sheetName val="Cong_ban_2x1,54"/>
      <sheetName val="Cong_ban_2x24"/>
      <sheetName val="Tong_hop4"/>
      <sheetName val="Tong_hop_(2)4"/>
      <sheetName val="Cong_cu4"/>
      <sheetName val="Cot_thep4"/>
      <sheetName val="Cong_tron_D754"/>
      <sheetName val="Cong_tron_D1004"/>
      <sheetName val="Cong_tron_D1504"/>
      <sheetName val="Cong_tron_2D1504"/>
      <sheetName val="Cong_ban_1,0x1,04"/>
      <sheetName val="Cong_ban_1,0x1,24"/>
      <sheetName val="Cong_hop_1,5x1,54"/>
      <sheetName val="Cong_hop_2,0x1,54"/>
      <sheetName val="Cong_hop_2,0x2,04"/>
      <sheetName val="TK_1124"/>
      <sheetName val="TK_1314"/>
      <sheetName val="TK_1414"/>
      <sheetName val="TK_1534"/>
      <sheetName val="TK_2114"/>
      <sheetName val="TK_2424"/>
      <sheetName val="TK_3344"/>
      <sheetName val="TK_5114"/>
      <sheetName val="TK_5154"/>
      <sheetName val="TK_9114"/>
      <sheetName val="Song_trai4"/>
      <sheetName val="Dinh+ha_nha4"/>
      <sheetName val="NG_k4"/>
      <sheetName val="Trich_Ngang4"/>
      <sheetName val="Danh_sach_Rieng4"/>
      <sheetName val="Dia_Diem_Thuc_Tap4"/>
      <sheetName val="De_Tai_Thuc_Tap4"/>
      <sheetName val="thkl_(2)4"/>
      <sheetName val="long_tec4"/>
      <sheetName val="KQKD02-2_(2)4"/>
      <sheetName val="KQKD-2_(2)4"/>
      <sheetName val="KQKD_thu20044"/>
      <sheetName val="tô_rôiDY3"/>
      <sheetName val="F_ThanhTri4"/>
      <sheetName val="F_Gialam4"/>
      <sheetName val="TH_dam4"/>
      <sheetName val="SX_dam4"/>
      <sheetName val="LD_dam4"/>
      <sheetName val="Bang_gia_VL4"/>
      <sheetName val="Gia_NC4"/>
      <sheetName val="Gia_may4"/>
      <sheetName val="phan_tich_DG4"/>
      <sheetName val="gia_vat_lieu4"/>
      <sheetName val="gia_xe_may4"/>
      <sheetName val="gia_nhan_cong4"/>
      <sheetName val="K249_K984"/>
      <sheetName val="K249_K98_(2)4"/>
      <sheetName val="K251_K984"/>
      <sheetName val="K251_SBase4"/>
      <sheetName val="K251_AC4"/>
      <sheetName val="K252_K984"/>
      <sheetName val="K252_SBase4"/>
      <sheetName val="K252_AC4"/>
      <sheetName val="K253_K984"/>
      <sheetName val="K253_Subbase4"/>
      <sheetName val="K253_Base_4"/>
      <sheetName val="K253_SBase4"/>
      <sheetName val="K253_AC4"/>
      <sheetName val="K255_SBase4"/>
      <sheetName val="K259_K984"/>
      <sheetName val="K259_Subbase4"/>
      <sheetName val="K259_Base_4"/>
      <sheetName val="K259_AC4"/>
      <sheetName val="K260_K984"/>
      <sheetName val="K260_Subbase4"/>
      <sheetName val="K260_Base4"/>
      <sheetName val="K260_AC4"/>
      <sheetName val="K261_K984"/>
      <sheetName val="K261_Base4"/>
      <sheetName val="K261_AC4"/>
      <sheetName val="Dancau-Q_Ninh4"/>
      <sheetName val="BaTrieu-L_son4"/>
      <sheetName val="HHVt_4"/>
      <sheetName val="Don_gia_CPM4"/>
      <sheetName val="Tong_Thieu_HD_cac_CT-20014"/>
      <sheetName val="VL_thieu_HD_-_20014"/>
      <sheetName val="Tong_thieu_HD_cac_CT_-_20024"/>
      <sheetName val="Lan_trai4"/>
      <sheetName val="Van_chuyen4"/>
      <sheetName val="HDong_VC4"/>
      <sheetName val="ThieuHD_nam_20014"/>
      <sheetName val="Bang_TH4"/>
      <sheetName val="Tong_Chinh4"/>
      <sheetName val="Tay_ninh4"/>
      <sheetName val="A_Duc4"/>
      <sheetName val="giai_thich4"/>
      <sheetName val="DT_-_Ro4"/>
      <sheetName val="TH_-_Ro_4"/>
      <sheetName val="GDT_-_Ro4"/>
      <sheetName val="DT_-_TB4"/>
      <sheetName val="TH_-_TB4"/>
      <sheetName val="GDT_-_TB4"/>
      <sheetName val="DT_-_NT4"/>
      <sheetName val="TH_-_NT4"/>
      <sheetName val="GDT_-_NT4"/>
      <sheetName val="Co~g_hop_1,5x1,54"/>
      <sheetName val="SCT_Cong_trinh4"/>
      <sheetName val="06-2003_(2)4"/>
      <sheetName val="CDPS_6tc4"/>
      <sheetName val="SCT_Nha_thau4"/>
      <sheetName val="socai2003_(6tc)dp4"/>
      <sheetName val="socai2003_(6tc)4"/>
      <sheetName val="CDPS_6tc_(2)4"/>
      <sheetName val="TH_du_toan_4"/>
      <sheetName val="Du_toan_4"/>
      <sheetName val="C_Tinh4"/>
      <sheetName val="Xaylap_4"/>
      <sheetName val="Nhan_cong4"/>
      <sheetName val="Heso_3-2004_(3)3"/>
      <sheetName val="Luong_(2)3"/>
      <sheetName val="heso_T33"/>
      <sheetName val="heso_T43"/>
      <sheetName val="heso_T53"/>
      <sheetName val="Heso_T63"/>
      <sheetName val="Heso_T73"/>
      <sheetName val="Heso_T83"/>
      <sheetName val="Heso_T93"/>
      <sheetName val="Heso_2-20043"/>
      <sheetName val="Heso_3-20043"/>
      <sheetName val="Heso_3-2004_(2)3"/>
      <sheetName val="So_sanh4"/>
      <sheetName val="Coc_64"/>
      <sheetName val="Deo_nai4"/>
      <sheetName val="CKD_than4"/>
      <sheetName val="CTT_Thong_nhat4"/>
      <sheetName val="CTT_Nui_beo4"/>
      <sheetName val="CTT_cao_son4"/>
      <sheetName val="CTT_Khe_cham4"/>
      <sheetName val="XNxlva_sxthanKCII4"/>
      <sheetName val="Cam_Y_ut_KC4"/>
      <sheetName val="CTxay_lap_mo_CP4"/>
      <sheetName val="CTdo_luong_GDSP4"/>
      <sheetName val="Dong_bac4"/>
      <sheetName val="Cac_cang_UT_mua_than_Dong_bac4"/>
      <sheetName val="cua_hang_vtu4"/>
      <sheetName val="Khach_hang_le_4"/>
      <sheetName val="nhat_ky_54"/>
      <sheetName val="cac_cong_ty_van_tai4"/>
      <sheetName val="T03_-_034"/>
      <sheetName val="THL_T034"/>
      <sheetName val="TTBC_T034"/>
      <sheetName val="Luong_noi_Bo_-_T34"/>
      <sheetName val="Tong_hop_-_T34"/>
      <sheetName val="Thuong_Quy_34"/>
      <sheetName val="Phu_cap_trach_nhiem4"/>
      <sheetName val="CV_di_trong__dong4"/>
      <sheetName val="BC_TH_CK_(2)4"/>
      <sheetName val="BC_TH_CK4"/>
      <sheetName val="BC6tT19_food4"/>
      <sheetName val="BC6tT18_-_Food4"/>
      <sheetName val="BCCK_44"/>
      <sheetName val="BCFood-_T164"/>
      <sheetName val="BCFood-_T154"/>
      <sheetName val="BCFood-_T144"/>
      <sheetName val="BCFood-_T134"/>
      <sheetName val="TH_CK24"/>
      <sheetName val="BC6tT52_(3)4"/>
      <sheetName val="BC6tT52_(2)4"/>
      <sheetName val="TCK_124"/>
      <sheetName val="Tong_CK4"/>
      <sheetName val="DOANH_SO4"/>
      <sheetName val="BD-SINH_VIEN4"/>
      <sheetName val="Co_quan_TCT4"/>
      <sheetName val="BOT_(PA_chon)4"/>
      <sheetName val="Yaly_&amp;_Ri_Ninh4"/>
      <sheetName val="Thuy_dien_Na_Loi4"/>
      <sheetName val="bang_so_sanh_tong_hop4"/>
      <sheetName val="bang_so_sanh_tong_hop_(ty_le)4"/>
      <sheetName val="thu_nhap_binh_quan_(2)4"/>
      <sheetName val="dang_huong4"/>
      <sheetName val="phuong_an_14"/>
      <sheetName val="phuong_an_1_(2)4"/>
      <sheetName val="phuong_an24"/>
      <sheetName val="tong_hop_BQ4"/>
      <sheetName val="tong_hop_BQ-14"/>
      <sheetName val="phuong_an_chon4"/>
      <sheetName val="bang_so_sanh_tong_hop_(_PA_cho3"/>
      <sheetName val="dang_ap_dung3"/>
      <sheetName val="bang_tong_hop_(dang_huong)3"/>
      <sheetName val="bcth_05-043"/>
      <sheetName val="baocao_05-043"/>
      <sheetName val="ql_(2)3"/>
      <sheetName val="CT_033"/>
      <sheetName val="TH_033"/>
      <sheetName val="_KQTH_quy_hoach_1353"/>
      <sheetName val="Bao_cao_KQTH_quy_hoach_1353"/>
      <sheetName val="[IBASE2_XLSѝTNHNoi4"/>
      <sheetName val="Nhap_lieu4"/>
      <sheetName val="Tien_dien3"/>
      <sheetName val="Thue_GTGT3"/>
      <sheetName val="Luu_goc3"/>
      <sheetName val="km22+93_86-km22+121_863"/>
      <sheetName val="km22+177_14-km22+205_643"/>
      <sheetName val="Bang_20-253"/>
      <sheetName val="km22+267_96-km22+283_963"/>
      <sheetName val="km22+304_31-km22+344_313"/>
      <sheetName val="km22+460_92-km22+614_573"/>
      <sheetName val="km22+671_78-km22+713_323"/>
      <sheetName val="nhan_su3"/>
      <sheetName val="luong_cty3"/>
      <sheetName val="Dinh_ha_nha3"/>
      <sheetName val="_tuanM3"/>
      <sheetName val="[IBASE2_XLS_Tong_hop_Matduong3"/>
      <sheetName val="THU_T123"/>
      <sheetName val="CHI_T123"/>
      <sheetName val="THU_T113"/>
      <sheetName val="CHI_T113"/>
      <sheetName val="THU_T103"/>
      <sheetName val="CHI_T103"/>
      <sheetName val="THU_T93"/>
      <sheetName val="CHI_T93"/>
      <sheetName val="THU_T83"/>
      <sheetName val="CHI_T83"/>
      <sheetName val="THT_nam_043"/>
      <sheetName val="chi_phi_cap_tien3"/>
      <sheetName val="BC§_20013"/>
      <sheetName val="BBC§_20023"/>
      <sheetName val="TSC§_20013"/>
      <sheetName val="TSc®_20023"/>
      <sheetName val="BaTrieu-L_con3"/>
      <sheetName val="EDT_-_Ro3"/>
      <sheetName val="KHVô_XL3"/>
      <sheetName val="TD_khao_sat3"/>
      <sheetName val="[IBASE2_XLS}BHXH3"/>
      <sheetName val="chuong_phu3"/>
      <sheetName val="THANG7_3"/>
      <sheetName val="THANG_113"/>
      <sheetName val="THANG_123"/>
      <sheetName val="phuong_aL_13"/>
      <sheetName val="[IBASE2_XLS䁝BC6tT173"/>
      <sheetName val="Khac_DP3"/>
      <sheetName val="Khoi_than_3"/>
      <sheetName val="TK__TK3"/>
      <sheetName val="Thang_43"/>
      <sheetName val="HD_CTrinh13"/>
      <sheetName val="HD_benA3"/>
      <sheetName val="Theodoi_HD3"/>
      <sheetName val="Theodoi_HD_(2)3"/>
      <sheetName val="_GT_CPhi_tung_dot3"/>
      <sheetName val="Bang_can_doi_3"/>
      <sheetName val="De_Tai_Vhuc_Tap3"/>
      <sheetName val="02_13"/>
      <sheetName val="2_13"/>
      <sheetName val="2_33"/>
      <sheetName val="02_33"/>
      <sheetName val="B_013"/>
      <sheetName val="B_033"/>
      <sheetName val="D_133"/>
      <sheetName val="[IBASE2_XLS?TNHNoi3"/>
      <sheetName val="Tinh_hinh_cat_lang3"/>
      <sheetName val="Tinh_hinh_SX_phu3"/>
      <sheetName val="Tinh_hinh_do_xop3"/>
      <sheetName val="Cong_hop_2,0ࡸ2,02"/>
      <sheetName val="Sat_tron2"/>
      <sheetName val="(9_30)_IP2"/>
      <sheetName val="Cong_tron_D7'2"/>
      <sheetName val="2_742"/>
      <sheetName val="CN-QV_FG2"/>
      <sheetName val="CN-QV_RM2"/>
      <sheetName val="PHAV_R_M2"/>
      <sheetName val="PHAV_F_G2"/>
      <sheetName val="TOA_R_M2"/>
      <sheetName val="TOA_F_G2"/>
      <sheetName val="CVN_R_M2"/>
      <sheetName val="CVN_F_G2"/>
      <sheetName val="DENSO_R_M2"/>
      <sheetName val="DENSO_F_G2"/>
      <sheetName val="SATO_RM2"/>
      <sheetName val="SATO_F_G2"/>
      <sheetName val="Up_to_2002"/>
      <sheetName val="det_VP1"/>
      <sheetName val="det_hn1"/>
      <sheetName val="chi_Hieu1"/>
      <sheetName val="c_thoa1"/>
      <sheetName val="A_thanh_-_DL1"/>
      <sheetName val="A_Tuyen1"/>
      <sheetName val="A_Tien_-laphu1"/>
      <sheetName val="A_Thang-_laphu1"/>
      <sheetName val="A_Dong1"/>
      <sheetName val="27-7_NB1"/>
      <sheetName val="xn_51"/>
      <sheetName val="PKD_X201"/>
      <sheetName val="da_giay_SG1"/>
      <sheetName val="dagiay_XK1"/>
      <sheetName val="DK_Dong_xuan1"/>
      <sheetName val="chu_Ton1"/>
      <sheetName val="minh_tri1"/>
      <sheetName val="viet_huy1"/>
      <sheetName val="thanh_ha1"/>
      <sheetName val="O_Su1"/>
      <sheetName val="A_Ha-DL1"/>
      <sheetName val="Vinh_oanh1"/>
      <sheetName val="chi_Thuy1"/>
      <sheetName val="chu_Hong1"/>
      <sheetName val="thuy-_may1"/>
      <sheetName val="vu_yen1"/>
      <sheetName val="OPERATING_HEAD1"/>
      <sheetName val="31_12_011"/>
      <sheetName val="Tong_hop_xuat_kho_nvl1"/>
      <sheetName val="Xuat_kho1"/>
      <sheetName val="Tong_hop_so_lieu_tai_nhap_kho1"/>
      <sheetName val="tai_nhap_kho1"/>
      <sheetName val="Nhap_kho1"/>
      <sheetName val="Tong_ket_nhap_kho1"/>
      <sheetName val="Tong_ket1"/>
      <sheetName val="cac_ma_can_huy1"/>
      <sheetName val="Hang_hong1"/>
      <sheetName val="Tham_khao1"/>
      <sheetName val="hang_khong_co_packing1"/>
      <sheetName val="VtuHaTheSauTBABenThuy1_Ш2)1"/>
      <sheetName val="K252_K9и1"/>
      <sheetName val="nphuocb_41"/>
      <sheetName val="bcth_05-01"/>
      <sheetName val="ESTI_2"/>
      <sheetName val="THU_T71"/>
      <sheetName val="CHI_T71"/>
      <sheetName val="THU_T61"/>
      <sheetName val="CHI_T61"/>
      <sheetName val="THU_T51"/>
      <sheetName val="CHI_T51"/>
      <sheetName val="THU_T41"/>
      <sheetName val="CHI_T41"/>
      <sheetName val="THU_T31"/>
      <sheetName val="CHI_T31"/>
      <sheetName val="THU_T21"/>
      <sheetName val="CHI_T21"/>
      <sheetName val="THU_T13"/>
      <sheetName val="CHI_T13"/>
      <sheetName val="TB_Grouping1"/>
      <sheetName val="Balance_Sheet1"/>
      <sheetName val="CHITIET_VL-NC1"/>
      <sheetName val="DON_GIA1"/>
      <sheetName val="So_lieu1"/>
      <sheetName val="tt_chu_dong1"/>
      <sheetName val="Tinh_j+cvi1"/>
      <sheetName val="Tinh_MoP1"/>
      <sheetName val="giai_he_21"/>
      <sheetName val="ct_luong_1"/>
      <sheetName val="Nhap_6T1"/>
      <sheetName val="Ranking_data1"/>
      <sheetName val="GDMN_11"/>
      <sheetName val="May_khau1"/>
      <sheetName val="PXKT6Via_111"/>
      <sheetName val="PXKTLo_Thien_V_14A1"/>
      <sheetName val="V14_phu1"/>
      <sheetName val="Via_16_Lthien1"/>
      <sheetName val="mc_2006_&amp;_09"/>
      <sheetName val="mc_2006_&amp;_57_&amp;_09"/>
      <sheetName val="dongia_(2)"/>
      <sheetName val="THPDMoi__(2)"/>
      <sheetName val="t-h_HA_THE"/>
      <sheetName val="CHITIET_VL-NC-TT_-1p"/>
      <sheetName val="TONG_HOP_VL-NC_TT"/>
      <sheetName val="TH_XL"/>
      <sheetName val="TONGKE3p_"/>
      <sheetName val="CHITIET_VL-NC-TT-3p"/>
      <sheetName val="KPVC-BD_"/>
      <sheetName val="Master_schedule"/>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_IBASE2_XLSѝTNHNoi1"/>
      <sheetName val="_IBASE2_XLS䁝BC6tT17"/>
      <sheetName val="_IBASE2_XLS}BHXH"/>
      <sheetName val="_IBASE2_XLS_Tong_hop_Matduong"/>
      <sheetName val="BTHDT_TBA_"/>
      <sheetName val="DS_tong"/>
      <sheetName val="CDSM_(2)"/>
      <sheetName val="Cost_Center_"/>
      <sheetName val="Part_data"/>
      <sheetName val="Vender_Data"/>
      <sheetName val="CVden_ngoai_TCT_(1)5"/>
      <sheetName val="CV_den_ngoai_TCT_(2)5"/>
      <sheetName val="CV_den_ngoai_TCT_(3)5"/>
      <sheetName val="QDcua_TGD5"/>
      <sheetName val="QD_cua_HDQT5"/>
      <sheetName val="QD_cua_HDQT_(2)5"/>
      <sheetName val="CV_di_ngoai_tong5"/>
      <sheetName val="CV_di_ngoai_tong_(2)5"/>
      <sheetName val="To_trinh5"/>
      <sheetName val="Giao_nhiem_vu5"/>
      <sheetName val="QDcua_TGD_(2)5"/>
      <sheetName val="Thong_tu5"/>
      <sheetName val="CV_di_trong__tong5"/>
      <sheetName val="nghi_dinh-CP5"/>
      <sheetName val="CV_den_trong_tong5"/>
      <sheetName val="lapdat_TB_5"/>
      <sheetName val="TNghiªm_TB_5"/>
      <sheetName val="VËt_liÖu5"/>
      <sheetName val="Lap_®at_®iÖn5"/>
      <sheetName val="TNghiÖm_VL5"/>
      <sheetName val="th_5"/>
      <sheetName val="tien_luong5"/>
      <sheetName val="KHVt_5"/>
      <sheetName val="KHVt_XL5"/>
      <sheetName val="KHVt_XLT45"/>
      <sheetName val="142201-T1_5"/>
      <sheetName val="142201-T2-th_5"/>
      <sheetName val="142201-T3-th_5"/>
      <sheetName val="142201-T4-th__5"/>
      <sheetName val="Thep_be5"/>
      <sheetName val="Thep_than5"/>
      <sheetName val="Thep_xa_mu5"/>
      <sheetName val="_t55"/>
      <sheetName val="t_45"/>
      <sheetName val="_t3_5"/>
      <sheetName val="_TH3315"/>
      <sheetName val="_Minh_ha5"/>
      <sheetName val="_Ha_Tay5"/>
      <sheetName val="_Vinhphuc5"/>
      <sheetName val="_Nbinh5"/>
      <sheetName val="_QVinh5"/>
      <sheetName val="_TW15"/>
      <sheetName val="Kluong_phu5"/>
      <sheetName val="Lan_can5"/>
      <sheetName val="Ho_lan5"/>
      <sheetName val="Coc_tieu5"/>
      <sheetName val="Bien_bao5"/>
      <sheetName val="Op_mai_2745"/>
      <sheetName val="Op_mai_2755"/>
      <sheetName val="Op_mai_2765"/>
      <sheetName val="Op_mai_2775"/>
      <sheetName val="Op_mai_2785"/>
      <sheetName val="Op_mai_2795"/>
      <sheetName val="Op_mai_2805"/>
      <sheetName val="Op_mai_2815"/>
      <sheetName val="Op_mai_2825"/>
      <sheetName val="Op_mai_2835"/>
      <sheetName val="Op_mai_2845"/>
      <sheetName val="Op_mai5"/>
      <sheetName val="T_so_thay_doi5"/>
      <sheetName val="b_THchitietDZCT5"/>
      <sheetName val="b_THchitietTBA5"/>
      <sheetName val="Khao_sat5"/>
      <sheetName val="TT_khao_sat5"/>
      <sheetName val="T_K_H_T_T55"/>
      <sheetName val="T_K_T75"/>
      <sheetName val="TK_T65"/>
      <sheetName val="T_K_T55"/>
      <sheetName val="Bang_thong_ke_hang_ton5"/>
      <sheetName val="thong_ke_5"/>
      <sheetName val="T_KT045"/>
      <sheetName val="VtuHaTheSauTBABenThuy1_(2)5"/>
      <sheetName val="GIA_NUOC5"/>
      <sheetName val="GIA_DIEN_THOAI5"/>
      <sheetName val="GIA_DIEN5"/>
      <sheetName val="chiet_tinh_XD5"/>
      <sheetName val="Triet_T5"/>
      <sheetName val="Phan_tich_gia5"/>
      <sheetName val="pHAN_CONG5"/>
      <sheetName val="GIA_XD5"/>
      <sheetName val="CDSL_(2)5"/>
      <sheetName val="Km274_-_Km2755"/>
      <sheetName val="Km275_-_Km2765"/>
      <sheetName val="Km276_-_Km2775"/>
      <sheetName val="Km277_-_Km278_5"/>
      <sheetName val="Km278_-_Km2795"/>
      <sheetName val="Km279_-_Km2805"/>
      <sheetName val="Km280_-_Km2815"/>
      <sheetName val="Km281_-_Km2825"/>
      <sheetName val="Km282_-_Km2835"/>
      <sheetName val="Km283_-_Km2845"/>
      <sheetName val="Km284_-_Km2855"/>
      <sheetName val="Tong_hop_Matduong5"/>
      <sheetName val="Cong_D755"/>
      <sheetName val="Cong_D1005"/>
      <sheetName val="Cong_D1505"/>
      <sheetName val="Cong_2D1505"/>
      <sheetName val="Cong_ban_0,7x0,75"/>
      <sheetName val="Cong_ban_0,8x0,85"/>
      <sheetName val="Cong_ban_1x15"/>
      <sheetName val="Cong_ban_1x1,25"/>
      <sheetName val="Cong_ban_1,5x1,55"/>
      <sheetName val="Cong_ban_2x1,55"/>
      <sheetName val="Cong_ban_2x25"/>
      <sheetName val="Tong_hop5"/>
      <sheetName val="Tong_hop_(2)5"/>
      <sheetName val="Cong_cu5"/>
      <sheetName val="Cot_thep5"/>
      <sheetName val="Cong_tron_D755"/>
      <sheetName val="Cong_tron_D1005"/>
      <sheetName val="Cong_tron_D1505"/>
      <sheetName val="Cong_tron_2D1505"/>
      <sheetName val="Cong_ban_1,0x1,05"/>
      <sheetName val="Cong_ban_1,0x1,25"/>
      <sheetName val="Cong_hop_1,5x1,55"/>
      <sheetName val="Cong_hop_2,0x1,55"/>
      <sheetName val="Cong_hop_2,0x2,05"/>
      <sheetName val="TK_1125"/>
      <sheetName val="TK_1315"/>
      <sheetName val="TK_1415"/>
      <sheetName val="TK_1535"/>
      <sheetName val="TK_2115"/>
      <sheetName val="TK_2425"/>
      <sheetName val="TK_3345"/>
      <sheetName val="TK_5115"/>
      <sheetName val="TK_5155"/>
      <sheetName val="TK_9115"/>
      <sheetName val="Song_trai5"/>
      <sheetName val="Dinh+ha_nha5"/>
      <sheetName val="NG_k5"/>
      <sheetName val="Trich_Ngang5"/>
      <sheetName val="Danh_sach_Rieng5"/>
      <sheetName val="Dia_Diem_Thuc_Tap5"/>
      <sheetName val="De_Tai_Thuc_Tap5"/>
      <sheetName val="thkl_(2)5"/>
      <sheetName val="long_tec5"/>
      <sheetName val="KQKD02-2_(2)5"/>
      <sheetName val="KQKD-2_(2)5"/>
      <sheetName val="KQKD_thu20045"/>
      <sheetName val="tô_rôiDY4"/>
      <sheetName val="F_ThanhTri5"/>
      <sheetName val="F_Gialam5"/>
      <sheetName val="TH_dam5"/>
      <sheetName val="SX_dam5"/>
      <sheetName val="LD_dam5"/>
      <sheetName val="Bang_gia_VL5"/>
      <sheetName val="Gia_NC5"/>
      <sheetName val="Gia_may5"/>
      <sheetName val="phan_tich_DG5"/>
      <sheetName val="gia_vat_lieu5"/>
      <sheetName val="gia_xe_may5"/>
      <sheetName val="gia_nhan_cong5"/>
      <sheetName val="K249_K985"/>
      <sheetName val="K249_K98_(2)5"/>
      <sheetName val="K251_K985"/>
      <sheetName val="K251_SBase5"/>
      <sheetName val="K251_AC5"/>
      <sheetName val="K252_K985"/>
      <sheetName val="K252_SBase5"/>
      <sheetName val="K252_AC5"/>
      <sheetName val="K253_K985"/>
      <sheetName val="K253_Subbase5"/>
      <sheetName val="K253_Base_5"/>
      <sheetName val="K253_SBase5"/>
      <sheetName val="K253_AC5"/>
      <sheetName val="K255_SBase5"/>
      <sheetName val="K259_K985"/>
      <sheetName val="K259_Subbase5"/>
      <sheetName val="K259_Base_5"/>
      <sheetName val="K259_AC5"/>
      <sheetName val="K260_K985"/>
      <sheetName val="K260_Subbase5"/>
      <sheetName val="K260_Base5"/>
      <sheetName val="K260_AC5"/>
      <sheetName val="K261_K985"/>
      <sheetName val="K261_Base5"/>
      <sheetName val="K261_AC5"/>
      <sheetName val="Dancau-Q_Ninh5"/>
      <sheetName val="BaTrieu-L_son5"/>
      <sheetName val="HHVt_5"/>
      <sheetName val="Don_gia_CPM5"/>
      <sheetName val="Tong_Thieu_HD_cac_CT-20015"/>
      <sheetName val="VL_thieu_HD_-_20015"/>
      <sheetName val="Tong_thieu_HD_cac_CT_-_20025"/>
      <sheetName val="Lan_trai5"/>
      <sheetName val="Van_chuyen5"/>
      <sheetName val="HDong_VC5"/>
      <sheetName val="ThieuHD_nam_20015"/>
      <sheetName val="Bang_TH5"/>
      <sheetName val="Tong_Chinh5"/>
      <sheetName val="Tay_ninh5"/>
      <sheetName val="A_Duc5"/>
      <sheetName val="giai_thich5"/>
      <sheetName val="DT_-_Ro5"/>
      <sheetName val="TH_-_Ro_5"/>
      <sheetName val="GDT_-_Ro5"/>
      <sheetName val="DT_-_TB5"/>
      <sheetName val="TH_-_TB5"/>
      <sheetName val="GDT_-_TB5"/>
      <sheetName val="DT_-_NT5"/>
      <sheetName val="TH_-_NT5"/>
      <sheetName val="GDT_-_NT5"/>
      <sheetName val="Co~g_hop_1,5x1,55"/>
      <sheetName val="SCT_Cong_trinh5"/>
      <sheetName val="06-2003_(2)5"/>
      <sheetName val="CDPS_6tc5"/>
      <sheetName val="SCT_Nha_thau5"/>
      <sheetName val="socai2003_(6tc)dp5"/>
      <sheetName val="socai2003_(6tc)5"/>
      <sheetName val="CDPS_6tc_(2)5"/>
      <sheetName val="TH_du_toan_5"/>
      <sheetName val="Du_toan_5"/>
      <sheetName val="C_Tinh5"/>
      <sheetName val="Xaylap_5"/>
      <sheetName val="Nhan_cong5"/>
      <sheetName val="Heso_3-2004_(3)4"/>
      <sheetName val="Luong_(2)4"/>
      <sheetName val="heso_T34"/>
      <sheetName val="heso_T44"/>
      <sheetName val="heso_T54"/>
      <sheetName val="Heso_T64"/>
      <sheetName val="Heso_T74"/>
      <sheetName val="Heso_T84"/>
      <sheetName val="Heso_T94"/>
      <sheetName val="Heso_2-20044"/>
      <sheetName val="Heso_3-20044"/>
      <sheetName val="Heso_3-2004_(2)4"/>
      <sheetName val="So_sanh5"/>
      <sheetName val="Coc_65"/>
      <sheetName val="Deo_nai5"/>
      <sheetName val="CKD_than5"/>
      <sheetName val="CTT_Thong_nhat5"/>
      <sheetName val="CTT_Nui_beo5"/>
      <sheetName val="CTT_cao_son5"/>
      <sheetName val="CTT_Khe_cham5"/>
      <sheetName val="XNxlva_sxthanKCII5"/>
      <sheetName val="Cam_Y_ut_KC5"/>
      <sheetName val="CTxay_lap_mo_CP5"/>
      <sheetName val="CTdo_luong_GDSP5"/>
      <sheetName val="Dong_bac5"/>
      <sheetName val="Cac_cang_UT_mua_than_Dong_bac5"/>
      <sheetName val="cua_hang_vtu5"/>
      <sheetName val="Khach_hang_le_5"/>
      <sheetName val="nhat_ky_55"/>
      <sheetName val="cac_cong_ty_van_tai5"/>
      <sheetName val="T03_-_035"/>
      <sheetName val="THL_T035"/>
      <sheetName val="TTBC_T035"/>
      <sheetName val="Luong_noi_Bo_-_T35"/>
      <sheetName val="Tong_hop_-_T35"/>
      <sheetName val="Thuong_Quy_35"/>
      <sheetName val="Phu_cap_trach_nhiem5"/>
      <sheetName val="CV_di_trong__dong5"/>
      <sheetName val="BC_TH_CK_(2)5"/>
      <sheetName val="BC_TH_CK5"/>
      <sheetName val="BC6tT19_food5"/>
      <sheetName val="BC6tT18_-_Food5"/>
      <sheetName val="BCCK_45"/>
      <sheetName val="BCFood-_T165"/>
      <sheetName val="BCFood-_T155"/>
      <sheetName val="BCFood-_T145"/>
      <sheetName val="BCFood-_T135"/>
      <sheetName val="TH_CK25"/>
      <sheetName val="BC6tT52_(3)5"/>
      <sheetName val="BC6tT52_(2)5"/>
      <sheetName val="TCK_125"/>
      <sheetName val="Tong_CK5"/>
      <sheetName val="DOANH_SO5"/>
      <sheetName val="BD-SINH_VIEN5"/>
      <sheetName val="Co_quan_TCT5"/>
      <sheetName val="BOT_(PA_chon)5"/>
      <sheetName val="Yaly_&amp;_Ri_Ninh5"/>
      <sheetName val="Thuy_dien_Na_Loi5"/>
      <sheetName val="bang_so_sanh_tong_hop5"/>
      <sheetName val="bang_so_sanh_tong_hop_(ty_le)5"/>
      <sheetName val="thu_nhap_binh_quan_(2)5"/>
      <sheetName val="dang_huong5"/>
      <sheetName val="phuong_an_15"/>
      <sheetName val="phuong_an_1_(2)5"/>
      <sheetName val="phuong_an25"/>
      <sheetName val="tong_hop_BQ5"/>
      <sheetName val="tong_hop_BQ-15"/>
      <sheetName val="phuong_an_chon5"/>
      <sheetName val="bang_so_sanh_tong_hop_(_PA_cho4"/>
      <sheetName val="dang_ap_dung4"/>
      <sheetName val="bang_tong_hop_(dang_huong)4"/>
      <sheetName val="bcth_05-044"/>
      <sheetName val="baocao_05-044"/>
      <sheetName val="ql_(2)4"/>
      <sheetName val="CT_034"/>
      <sheetName val="TH_034"/>
      <sheetName val="_KQTH_quy_hoach_1354"/>
      <sheetName val="Bao_cao_KQTH_quy_hoach_1354"/>
      <sheetName val="[IBASE2_XLSѝTNHNoi5"/>
      <sheetName val="Nhap_lieu5"/>
      <sheetName val="Tien_dien4"/>
      <sheetName val="Thue_GTGT4"/>
      <sheetName val="Luu_goc4"/>
      <sheetName val="km22+93_86-km22+121_864"/>
      <sheetName val="km22+177_14-km22+205_644"/>
      <sheetName val="Bang_20-254"/>
      <sheetName val="km22+267_96-km22+283_964"/>
      <sheetName val="km22+304_31-km22+344_314"/>
      <sheetName val="km22+460_92-km22+614_574"/>
      <sheetName val="km22+671_78-km22+713_324"/>
      <sheetName val="nhan_su4"/>
      <sheetName val="luong_cty4"/>
      <sheetName val="Dinh_ha_nha4"/>
      <sheetName val="_tuanM4"/>
      <sheetName val="[IBASE2_XLS_Tong_hop_Matduong4"/>
      <sheetName val="THU_T124"/>
      <sheetName val="CHI_T124"/>
      <sheetName val="THU_T114"/>
      <sheetName val="CHI_T114"/>
      <sheetName val="THU_T104"/>
      <sheetName val="CHI_T104"/>
      <sheetName val="THU_T94"/>
      <sheetName val="CHI_T94"/>
      <sheetName val="THU_T84"/>
      <sheetName val="CHI_T84"/>
      <sheetName val="THT_nam_044"/>
      <sheetName val="chi_phi_cap_tien4"/>
      <sheetName val="BC§_20014"/>
      <sheetName val="BBC§_20024"/>
      <sheetName val="TSC§_20014"/>
      <sheetName val="TSc®_20024"/>
      <sheetName val="BaTrieu-L_con4"/>
      <sheetName val="EDT_-_Ro4"/>
      <sheetName val="KHVô_XL4"/>
      <sheetName val="TD_khao_sat4"/>
      <sheetName val="[IBASE2_XLS}BHXH4"/>
      <sheetName val="chuong_phu4"/>
      <sheetName val="THANG7_4"/>
      <sheetName val="THANG_114"/>
      <sheetName val="THANG_124"/>
      <sheetName val="phuong_aL_14"/>
      <sheetName val="[IBASE2_XLS䁝BC6tT174"/>
      <sheetName val="Khac_DP4"/>
      <sheetName val="Khoi_than_4"/>
      <sheetName val="TK__TK4"/>
      <sheetName val="Thang_44"/>
      <sheetName val="HD_CTrinh14"/>
      <sheetName val="HD_benA4"/>
      <sheetName val="Theodoi_HD4"/>
      <sheetName val="Theodoi_HD_(2)4"/>
      <sheetName val="_GT_CPhi_tung_dot4"/>
      <sheetName val="Bang_can_doi_4"/>
      <sheetName val="De_Tai_Vhuc_Tap4"/>
      <sheetName val="02_14"/>
      <sheetName val="2_14"/>
      <sheetName val="2_34"/>
      <sheetName val="02_34"/>
      <sheetName val="B_014"/>
      <sheetName val="B_034"/>
      <sheetName val="D_134"/>
      <sheetName val="[IBASE2_XLS?TNHNoi4"/>
      <sheetName val="Tinh_hinh_cat_lang4"/>
      <sheetName val="Tinh_hinh_SX_phu4"/>
      <sheetName val="Tinh_hinh_do_xop4"/>
      <sheetName val="Cong_hop_2,0ࡸ2,03"/>
      <sheetName val="Sat_tron3"/>
      <sheetName val="(9_30)_IP3"/>
      <sheetName val="Cong_tron_D7'3"/>
      <sheetName val="2_743"/>
      <sheetName val="CN-QV_FG3"/>
      <sheetName val="CN-QV_RM3"/>
      <sheetName val="PHAV_R_M3"/>
      <sheetName val="PHAV_F_G3"/>
      <sheetName val="TOA_R_M3"/>
      <sheetName val="TOA_F_G3"/>
      <sheetName val="CVN_R_M3"/>
      <sheetName val="CVN_F_G3"/>
      <sheetName val="DENSO_R_M3"/>
      <sheetName val="DENSO_F_G3"/>
      <sheetName val="SATO_RM3"/>
      <sheetName val="SATO_F_G3"/>
      <sheetName val="Up_to_20021"/>
      <sheetName val="det_VP2"/>
      <sheetName val="det_hn2"/>
      <sheetName val="chi_Hieu2"/>
      <sheetName val="c_thoa2"/>
      <sheetName val="A_thanh_-_DL2"/>
      <sheetName val="A_Tuyen2"/>
      <sheetName val="A_Tien_-laphu2"/>
      <sheetName val="A_Thang-_laphu2"/>
      <sheetName val="A_Dong2"/>
      <sheetName val="27-7_NB2"/>
      <sheetName val="xn_52"/>
      <sheetName val="PKD_X202"/>
      <sheetName val="da_giay_SG2"/>
      <sheetName val="dagiay_XK2"/>
      <sheetName val="DK_Dong_xuan2"/>
      <sheetName val="chu_Ton2"/>
      <sheetName val="minh_tri2"/>
      <sheetName val="viet_huy2"/>
      <sheetName val="thanh_ha2"/>
      <sheetName val="O_Su2"/>
      <sheetName val="A_Ha-DL2"/>
      <sheetName val="Vinh_oanh2"/>
      <sheetName val="chi_Thuy2"/>
      <sheetName val="chu_Hong2"/>
      <sheetName val="thuy-_may2"/>
      <sheetName val="vu_yen2"/>
      <sheetName val="OPERATING_HEAD2"/>
      <sheetName val="31_12_012"/>
      <sheetName val="Tong_hop_xuat_kho_nvl2"/>
      <sheetName val="Xuat_kho2"/>
      <sheetName val="Tong_hop_so_lieu_tai_nhap_kho2"/>
      <sheetName val="tai_nhap_kho2"/>
      <sheetName val="Nhap_kho2"/>
      <sheetName val="Tong_ket_nhap_kho2"/>
      <sheetName val="Tong_ket2"/>
      <sheetName val="cac_ma_can_huy2"/>
      <sheetName val="Hang_hong2"/>
      <sheetName val="Tham_khao2"/>
      <sheetName val="hang_khong_co_packing2"/>
      <sheetName val="VtuHaTheSauTBABenThuy1_Ш2)2"/>
      <sheetName val="K252_K9и2"/>
      <sheetName val="nphuocb_42"/>
      <sheetName val="bcth_05-02"/>
      <sheetName val="ESTI_3"/>
      <sheetName val="THU_T72"/>
      <sheetName val="CHI_T72"/>
      <sheetName val="THU_T62"/>
      <sheetName val="CHI_T62"/>
      <sheetName val="THU_T52"/>
      <sheetName val="CHI_T52"/>
      <sheetName val="THU_T42"/>
      <sheetName val="CHI_T42"/>
      <sheetName val="THU_T32"/>
      <sheetName val="CHI_T32"/>
      <sheetName val="THU_T22"/>
      <sheetName val="CHI_T22"/>
      <sheetName val="THU_T14"/>
      <sheetName val="CHI_T14"/>
      <sheetName val="TB_Grouping2"/>
      <sheetName val="Balance_Sheet2"/>
      <sheetName val="CHITIET_VL-NC2"/>
      <sheetName val="DON_GIA2"/>
      <sheetName val="So_lieu2"/>
      <sheetName val="tt_chu_dong2"/>
      <sheetName val="Tinh_j+cvi2"/>
      <sheetName val="Tinh_MoP2"/>
      <sheetName val="giai_he_22"/>
      <sheetName val="ct_luong_2"/>
      <sheetName val="Nhap_6T2"/>
      <sheetName val="Ranking_data2"/>
      <sheetName val="GDMN_12"/>
      <sheetName val="May_khau2"/>
      <sheetName val="PXKT6Via_112"/>
      <sheetName val="PXKTLo_Thien_V_14A2"/>
      <sheetName val="V14_phu2"/>
      <sheetName val="Via_16_Lthien2"/>
      <sheetName val="mc_2006_&amp;_091"/>
      <sheetName val="mc_2006_&amp;_57_&amp;_091"/>
      <sheetName val="dongia_(2)1"/>
      <sheetName val="THPDMoi__(2)1"/>
      <sheetName val="t-h_HA_THE1"/>
      <sheetName val="CHITIET_VL-NC-TT_-1p1"/>
      <sheetName val="TONG_HOP_VL-NC_TT1"/>
      <sheetName val="TH_XL1"/>
      <sheetName val="TONGKE3p_1"/>
      <sheetName val="CHITIET_VL-NC-TT-3p1"/>
      <sheetName val="KPVC-BD_1"/>
      <sheetName val="Master_schedule1"/>
      <sheetName val="GDMN_21"/>
      <sheetName val="GDMN_31"/>
      <sheetName val="GDMN_41"/>
      <sheetName val="GDMN_51"/>
      <sheetName val="GDTH_11"/>
      <sheetName val="GDTH_21"/>
      <sheetName val="GDTH_31"/>
      <sheetName val="GDTH_41"/>
      <sheetName val="GDTH_51"/>
      <sheetName val="THCS_11"/>
      <sheetName val="THCS_21"/>
      <sheetName val="THCS_31"/>
      <sheetName val="THCS_41"/>
      <sheetName val="THCS_51"/>
      <sheetName val="THCS_61"/>
      <sheetName val="THPT_11"/>
      <sheetName val="THPT_21"/>
      <sheetName val="THPT_31"/>
      <sheetName val="THPT_41"/>
      <sheetName val="THPT_51"/>
      <sheetName val="THPT_61"/>
      <sheetName val="DH,CD,THCN_11"/>
      <sheetName val="DH,CD,THCN_21"/>
      <sheetName val="DH,CD,THCN_31"/>
      <sheetName val="GDKCQ_11"/>
      <sheetName val="GDKCQ_21"/>
      <sheetName val="_IBASE2_XLSѝTNHNoi2"/>
      <sheetName val="_IBASE2_XLS䁝BC6tT171"/>
      <sheetName val="_IBASE2_XLS}BHXH1"/>
      <sheetName val="_IBASE2_XLS_Tong_hop_Matduong1"/>
      <sheetName val="BTHDT_TBA_1"/>
      <sheetName val="DS_tong1"/>
      <sheetName val="CDSM_(2)1"/>
      <sheetName val="Cost_Center_1"/>
      <sheetName val="Part_data1"/>
      <sheetName val="Vender_Data1"/>
      <sheetName val="HDmua_"/>
      <sheetName val="tien_uong"/>
      <sheetName val="IMP TAX"/>
      <sheetName val="Model"/>
      <sheetName val="TramKCࡓ"/>
      <sheetName val="Tohop1ȨLD"/>
      <sheetName val="基本登録"/>
      <sheetName val="ｶｯﾄ表"/>
      <sheetName val="基本登录（1）"/>
      <sheetName val="Tables"/>
      <sheetName val="VALEO Requirements File"/>
      <sheetName val="所要数計算"/>
      <sheetName val="工数単価"/>
      <sheetName val="材料単価"/>
      <sheetName val="T11_06"/>
      <sheetName val="T12_06"/>
      <sheetName val="T11_061"/>
      <sheetName val="T12_061"/>
      <sheetName val="BTHDT_TBA_x000d_"/>
      <sheetName val="gngT2"/>
      <sheetName val="BTHDT_TBA_x000a_"/>
      <sheetName val="?"/>
      <sheetName val="Cong tron D100_x000e_"/>
      <sheetName val="tien "/>
      <sheetName val="TT35"/>
      <sheetName val="bm"/>
      <sheetName val="For_Summary"/>
      <sheetName val="For_Summary(KG)"/>
      <sheetName val="PP_Cloth"/>
      <sheetName val="Mix-PP_Cloth"/>
      <sheetName val="Material_Price-PP"/>
      <sheetName val="Ca_D"/>
      <sheetName val="H_long"/>
      <sheetName val="C_Mong"/>
      <sheetName val="M_Phu"/>
      <sheetName val="T_Son"/>
      <sheetName val="V_Don"/>
      <sheetName val="Y_Kien"/>
      <sheetName val="V_Quang"/>
      <sheetName val="Q_Lam"/>
      <sheetName val="T_Coc"/>
      <sheetName val="D_Nghia"/>
      <sheetName val="P_Phu"/>
      <sheetName val="P_Lai"/>
      <sheetName val="N_Xuyen"/>
      <sheetName val="H_quan"/>
      <sheetName val="S_Dang"/>
      <sheetName val="Tuan_1_01"/>
      <sheetName val="Tuan_3_01_"/>
      <sheetName val="Tuan_5_06_"/>
      <sheetName val="Tuan_6_06__"/>
      <sheetName val="Tuan_7_06_"/>
      <sheetName val="Tuan_7_06__(2)"/>
      <sheetName val="Tuan10,06_"/>
      <sheetName val="Tuan11,06__"/>
      <sheetName val="Bao_cao_DD_31_3_06"/>
      <sheetName val="Bao_cao_DD_30_4_06"/>
      <sheetName val="For_Summary2"/>
      <sheetName val="For_Summary(KG)2"/>
      <sheetName val="PP_Cloth2"/>
      <sheetName val="Mix-PP_Cloth2"/>
      <sheetName val="Material_Price-PP2"/>
      <sheetName val="Ca_D2"/>
      <sheetName val="H_long2"/>
      <sheetName val="C_Mong2"/>
      <sheetName val="M_Phu2"/>
      <sheetName val="T_Son2"/>
      <sheetName val="V_Don2"/>
      <sheetName val="Y_Kien2"/>
      <sheetName val="V_Quang2"/>
      <sheetName val="Q_Lam2"/>
      <sheetName val="T_Coc2"/>
      <sheetName val="D_Nghia2"/>
      <sheetName val="P_Phu2"/>
      <sheetName val="P_Lai2"/>
      <sheetName val="N_Xuyen2"/>
      <sheetName val="H_quan2"/>
      <sheetName val="S_Dang2"/>
      <sheetName val="Tuan_1_012"/>
      <sheetName val="Tuan_3_01_2"/>
      <sheetName val="Tuan_5_06_2"/>
      <sheetName val="Tuan_6_06__2"/>
      <sheetName val="Tuan_7_06_2"/>
      <sheetName val="Tuan_7_06__(2)2"/>
      <sheetName val="Tuan10,06_2"/>
      <sheetName val="Tuan11,06__2"/>
      <sheetName val="Bao_cao_DD_31_3_062"/>
      <sheetName val="Bao_cao_DD_30_4_062"/>
      <sheetName val="For_Summary1"/>
      <sheetName val="For_Summary(KG)1"/>
      <sheetName val="PP_Cloth1"/>
      <sheetName val="Mix-PP_Cloth1"/>
      <sheetName val="Material_Price-PP1"/>
      <sheetName val="Ca_D1"/>
      <sheetName val="H_long1"/>
      <sheetName val="C_Mong1"/>
      <sheetName val="M_Phu1"/>
      <sheetName val="T_Son1"/>
      <sheetName val="V_Don1"/>
      <sheetName val="Y_Kien1"/>
      <sheetName val="V_Quang1"/>
      <sheetName val="Q_Lam1"/>
      <sheetName val="T_Coc1"/>
      <sheetName val="D_Nghia1"/>
      <sheetName val="P_Phu1"/>
      <sheetName val="P_Lai1"/>
      <sheetName val="N_Xuyen1"/>
      <sheetName val="H_quan1"/>
      <sheetName val="S_Dang1"/>
      <sheetName val="Tuan_1_011"/>
      <sheetName val="Tuan_3_01_1"/>
      <sheetName val="Tuan_5_06_1"/>
      <sheetName val="Tuan_6_06__1"/>
      <sheetName val="Tuan_7_06_1"/>
      <sheetName val="Tuan_7_06__(2)1"/>
      <sheetName val="Tuan10,06_1"/>
      <sheetName val="Tuan11,06__1"/>
      <sheetName val="Bao_cao_DD_31_3_061"/>
      <sheetName val="Bao_cao_DD_30_4_061"/>
      <sheetName val="Tkedo_x0009__x0000__x0007__x0000_"/>
      <sheetName val="܀ऀఀ܀"/>
      <sheetName val="Tkedo _x0000__x0007__x0000_"/>
      <sheetName val="HDþ"/>
      <sheetName val="˜Ünh m÷c"/>
      <sheetName val="TRBANG"/>
      <sheetName val="NKChung "/>
      <sheetName val="gia vt,nc,may"/>
      <sheetName val="NHAP"/>
      <sheetName val=" "/>
      <sheetName val="_IBASE2.XLS_TNHNoi"/>
      <sheetName val="XXXXXX_X"/>
      <sheetName val="Km282-Km_x0003__3"/>
      <sheetName val="L_gngT2"/>
      <sheetName val="__x0000__x0000_0_x0000__x0000__x0000__x0000__x0000__x0000__x0000__x0000__x0000__x0000__x0000__x0000__x0000__x0000__x0000__x001d__IBASE2.XLS"/>
      <sheetName val="Cong tron D7_"/>
      <sheetName val="_"/>
      <sheetName val="Km282-Km_3"/>
      <sheetName val="_IBASE2_XLS_TNHNoi"/>
      <sheetName val="_0_IBASE2_XLS"/>
      <sheetName val="T6-99_x0000__x0000__x0000__x0000__x0000__x0000__x0000__x0000__x0000__x0000__x0009__x0000__x0012__IBASE2.XLS_T"/>
      <sheetName val="_IBASE2_XLS_TNHNoi1"/>
      <sheetName val="Cong_tron_D7_"/>
      <sheetName val="_IBASE2_XLS_TNHNoi2"/>
      <sheetName val="T6-99_x0000__x0000__x0000__x0000__x0000__x0000__x0000__x0000__x0000__x0000_ _x0000__x0012__IBASE2.XLS_T"/>
      <sheetName val="_IBASE2.XLS뭝êm283-Km284"/>
      <sheetName val="M+MC"/>
      <sheetName val="Dept.List"/>
      <sheetName val="Statement"/>
      <sheetName val="ThieuHD nal 2001"/>
      <sheetName val="Km277 %"/>
      <sheetName val="CT 0_x0000_"/>
      <sheetName val="Total Cost"/>
      <sheetName val="Dropdow list"/>
      <sheetName val="NHAP VT"/>
      <sheetName val="Plan"/>
      <sheetName val="Thông tin khách hàng"/>
      <sheetName val="Master list"/>
      <sheetName val="Local Supplỉer list"/>
      <sheetName val="Information"/>
      <sheetName val="Danh muc NVL"/>
      <sheetName val="DOTBud"/>
      <sheetName val="NPL_FUJI"/>
      <sheetName val="YCP046-4"/>
      <sheetName val="_IBASE2_XLSѝTNHNoi4"/>
      <sheetName val="_IBASE2_XLS䁝BC6tT173"/>
      <sheetName val="_IBASE2_XLS}BHXH3"/>
      <sheetName val="_IBASE2_XLS_Tong_hop_Matduong3"/>
      <sheetName val="BTHDT_TBA_3"/>
      <sheetName val="Kluong_phu8"/>
      <sheetName val="Lan_can8"/>
      <sheetName val="Ho_lan8"/>
      <sheetName val="Coc_tieu8"/>
      <sheetName val="Bien_bao8"/>
      <sheetName val="Op_mai_2748"/>
      <sheetName val="Op_mai_2758"/>
      <sheetName val="Op_mai_2768"/>
      <sheetName val="Op_mai_2778"/>
      <sheetName val="Op_mai_2788"/>
      <sheetName val="Op_mai_2798"/>
      <sheetName val="Op_mai_2808"/>
      <sheetName val="Op_mai_2818"/>
      <sheetName val="Op_mai_2828"/>
      <sheetName val="Op_mai_2838"/>
      <sheetName val="Op_mai_2848"/>
      <sheetName val="Op_mai8"/>
      <sheetName val="CVden_ngoai_TCT_(1)8"/>
      <sheetName val="CV_den_ngoai_TCT_(2)8"/>
      <sheetName val="CV_den_ngoai_TCT_(3)8"/>
      <sheetName val="QDcua_TGD8"/>
      <sheetName val="QD_cua_HDQT8"/>
      <sheetName val="QD_cua_HDQT_(2)8"/>
      <sheetName val="CV_di_ngoai_tong8"/>
      <sheetName val="CV_di_ngoai_tong_(2)8"/>
      <sheetName val="To_trinh8"/>
      <sheetName val="Giao_nhiem_vu8"/>
      <sheetName val="QDcua_TGD_(2)8"/>
      <sheetName val="Thong_tu8"/>
      <sheetName val="CV_di_trong__tong8"/>
      <sheetName val="nghi_dinh-CP8"/>
      <sheetName val="CV_den_trong_tong8"/>
      <sheetName val="KHVt_8"/>
      <sheetName val="KHVt_XL8"/>
      <sheetName val="KHVt_XLT48"/>
      <sheetName val="lapdat_TB_8"/>
      <sheetName val="TNghiªm_TB_8"/>
      <sheetName val="VËt_liÖu8"/>
      <sheetName val="Lap_®at_®iÖn8"/>
      <sheetName val="TNghiÖm_VL8"/>
      <sheetName val="th_8"/>
      <sheetName val="tien_luong8"/>
      <sheetName val="Thep_be8"/>
      <sheetName val="Thep_than8"/>
      <sheetName val="Thep_xa_mu8"/>
      <sheetName val="142201-T1_8"/>
      <sheetName val="142201-T2-th_8"/>
      <sheetName val="142201-T3-th_8"/>
      <sheetName val="142201-T4-th__8"/>
      <sheetName val="_t58"/>
      <sheetName val="t_48"/>
      <sheetName val="_t3_8"/>
      <sheetName val="_TH3318"/>
      <sheetName val="_Minh_ha8"/>
      <sheetName val="_Ha_Tay8"/>
      <sheetName val="_Vinhphuc8"/>
      <sheetName val="_Nbinh8"/>
      <sheetName val="_QVinh8"/>
      <sheetName val="_TW18"/>
      <sheetName val="DOANH_SO8"/>
      <sheetName val="BD-SINH_VIEN8"/>
      <sheetName val="VtuHaTheSauTBABenThuy1_(2)8"/>
      <sheetName val="Km274_-_Km2758"/>
      <sheetName val="Km275_-_Km2768"/>
      <sheetName val="Km276_-_Km2778"/>
      <sheetName val="Km277_-_Km278_8"/>
      <sheetName val="Km278_-_Km2798"/>
      <sheetName val="Km279_-_Km2808"/>
      <sheetName val="Km280_-_Km2818"/>
      <sheetName val="Km281_-_Km2828"/>
      <sheetName val="Km282_-_Km2838"/>
      <sheetName val="Km283_-_Km2848"/>
      <sheetName val="Km284_-_Km2858"/>
      <sheetName val="Tong_hop_Matduong8"/>
      <sheetName val="Cong_D758"/>
      <sheetName val="Cong_D1008"/>
      <sheetName val="Cong_D1508"/>
      <sheetName val="Cong_2D1508"/>
      <sheetName val="Cong_ban_0,7x0,78"/>
      <sheetName val="Cong_ban_0,8x0,88"/>
      <sheetName val="Cong_ban_1x18"/>
      <sheetName val="Cong_ban_1x1,28"/>
      <sheetName val="Cong_ban_1,5x1,58"/>
      <sheetName val="Cong_ban_2x1,58"/>
      <sheetName val="Cong_ban_2x28"/>
      <sheetName val="Tong_hop8"/>
      <sheetName val="Tong_hop_(2)8"/>
      <sheetName val="Cong_cu8"/>
      <sheetName val="Cot_thep8"/>
      <sheetName val="Cong_tron_D758"/>
      <sheetName val="Cong_tron_D1008"/>
      <sheetName val="Cong_tron_D1508"/>
      <sheetName val="Cong_tron_2D1508"/>
      <sheetName val="Cong_ban_1,0x1,08"/>
      <sheetName val="Cong_ban_1,0x1,28"/>
      <sheetName val="Cong_hop_1,5x1,58"/>
      <sheetName val="Cong_hop_2,0x1,58"/>
      <sheetName val="Cong_hop_2,0x2,08"/>
      <sheetName val="Song_trai8"/>
      <sheetName val="Dinh+ha_nha8"/>
      <sheetName val="NG_k8"/>
      <sheetName val="thkl_(2)8"/>
      <sheetName val="long_tec8"/>
      <sheetName val="BC_TH_CK_(2)8"/>
      <sheetName val="BC_TH_CK8"/>
      <sheetName val="BC6tT19_food8"/>
      <sheetName val="BC6tT18_-_Food8"/>
      <sheetName val="BCCK_48"/>
      <sheetName val="BCFood-_T168"/>
      <sheetName val="BCFood-_T158"/>
      <sheetName val="BCFood-_T148"/>
      <sheetName val="BCFood-_T138"/>
      <sheetName val="TH_CK28"/>
      <sheetName val="BC6tT52_(3)8"/>
      <sheetName val="BC6tT52_(2)8"/>
      <sheetName val="TCK_128"/>
      <sheetName val="Tong_CK8"/>
      <sheetName val="Trich_Ngang8"/>
      <sheetName val="Danh_sach_Rieng8"/>
      <sheetName val="Dia_Diem_Thuc_Tap8"/>
      <sheetName val="De_Tai_Thuc_Tap8"/>
      <sheetName val="K249_K988"/>
      <sheetName val="K249_K98_(2)8"/>
      <sheetName val="K251_K988"/>
      <sheetName val="K251_SBase8"/>
      <sheetName val="K251_AC8"/>
      <sheetName val="K252_K988"/>
      <sheetName val="K252_SBase8"/>
      <sheetName val="K252_AC8"/>
      <sheetName val="K253_K988"/>
      <sheetName val="K253_Subbase8"/>
      <sheetName val="K253_Base_8"/>
      <sheetName val="K253_SBase8"/>
      <sheetName val="K253_AC8"/>
      <sheetName val="K255_SBase8"/>
      <sheetName val="K259_K988"/>
      <sheetName val="K259_Subbase8"/>
      <sheetName val="K259_Base_8"/>
      <sheetName val="K259_AC8"/>
      <sheetName val="K260_K988"/>
      <sheetName val="K260_Subbase8"/>
      <sheetName val="K260_Base8"/>
      <sheetName val="K260_AC8"/>
      <sheetName val="K261_K988"/>
      <sheetName val="K261_Base8"/>
      <sheetName val="K261_AC8"/>
      <sheetName val="TK_1128"/>
      <sheetName val="TK_1318"/>
      <sheetName val="TK_1418"/>
      <sheetName val="TK_1538"/>
      <sheetName val="TK_2118"/>
      <sheetName val="TK_2428"/>
      <sheetName val="TK_3348"/>
      <sheetName val="TK_5118"/>
      <sheetName val="TK_5158"/>
      <sheetName val="TK_9118"/>
      <sheetName val="T_so_thay_doi8"/>
      <sheetName val="b_THchitietDZCT8"/>
      <sheetName val="b_THchitietTBA8"/>
      <sheetName val="Khao_sat8"/>
      <sheetName val="TT_khao_sat8"/>
      <sheetName val="CDSL_(2)8"/>
      <sheetName val="SCT_Cong_trinh8"/>
      <sheetName val="06-2003_(2)8"/>
      <sheetName val="CDPS_6tc8"/>
      <sheetName val="SCT_Nha_thau8"/>
      <sheetName val="socai2003_(6tc)dp8"/>
      <sheetName val="socai2003_(6tc)8"/>
      <sheetName val="CDPS_6tc_(2)8"/>
      <sheetName val="TH_du_toan_8"/>
      <sheetName val="Du_toan_8"/>
      <sheetName val="C_Tinh8"/>
      <sheetName val="T_K_H_T_T58"/>
      <sheetName val="T_K_T78"/>
      <sheetName val="TK_T68"/>
      <sheetName val="T_K_T58"/>
      <sheetName val="Bang_thong_ke_hang_ton8"/>
      <sheetName val="thong_ke_8"/>
      <sheetName val="T_KT048"/>
      <sheetName val="GIA_NUOC8"/>
      <sheetName val="GIA_DIEN_THOAI8"/>
      <sheetName val="GIA_DIEN8"/>
      <sheetName val="chiet_tinh_XD8"/>
      <sheetName val="Triet_T8"/>
      <sheetName val="Phan_tich_gia8"/>
      <sheetName val="pHAN_CONG8"/>
      <sheetName val="GIA_XD8"/>
      <sheetName val="Coc_68"/>
      <sheetName val="Deo_nai8"/>
      <sheetName val="CKD_than8"/>
      <sheetName val="CTT_Thong_nhat8"/>
      <sheetName val="CTT_Nui_beo8"/>
      <sheetName val="CTT_cao_son8"/>
      <sheetName val="CTT_Khe_cham8"/>
      <sheetName val="XNxlva_sxthanKCII8"/>
      <sheetName val="Cam_Y_ut_KC8"/>
      <sheetName val="CTxay_lap_mo_CP8"/>
      <sheetName val="CTdo_luong_GDSP8"/>
      <sheetName val="Dong_bac8"/>
      <sheetName val="Cac_cang_UT_mua_than_Dong_bac8"/>
      <sheetName val="cua_hang_vtu8"/>
      <sheetName val="Khach_hang_le_8"/>
      <sheetName val="nhat_ky_58"/>
      <sheetName val="cac_cong_ty_van_tai8"/>
      <sheetName val="Don_gia_CPM8"/>
      <sheetName val="Tong_Thieu_HD_cac_CT-20018"/>
      <sheetName val="VL_thieu_HD_-_20018"/>
      <sheetName val="Tong_thieu_HD_cac_CT_-_20028"/>
      <sheetName val="Lan_trai8"/>
      <sheetName val="Van_chuyen8"/>
      <sheetName val="HDong_VC8"/>
      <sheetName val="ThieuHD_nam_20018"/>
      <sheetName val="Bang_TH8"/>
      <sheetName val="Tong_Chinh8"/>
      <sheetName val="phan_tich_DG8"/>
      <sheetName val="gia_vat_lieu8"/>
      <sheetName val="gia_xe_may8"/>
      <sheetName val="gia_nhan_cong8"/>
      <sheetName val="KQKD02-2_(2)8"/>
      <sheetName val="KQKD-2_(2)8"/>
      <sheetName val="KQKD_thu20048"/>
      <sheetName val="T03_-_038"/>
      <sheetName val="THL_T038"/>
      <sheetName val="TTBC_T038"/>
      <sheetName val="Luong_noi_Bo_-_T38"/>
      <sheetName val="Tong_hop_-_T38"/>
      <sheetName val="Thuong_Quy_38"/>
      <sheetName val="Phu_cap_trach_nhiem8"/>
      <sheetName val="Tay_ninh8"/>
      <sheetName val="A_Duc8"/>
      <sheetName val="giai_thich8"/>
      <sheetName val="DT_-_Ro8"/>
      <sheetName val="TH_-_Ro_8"/>
      <sheetName val="GDT_-_Ro8"/>
      <sheetName val="DT_-_TB8"/>
      <sheetName val="TH_-_TB8"/>
      <sheetName val="GDT_-_TB8"/>
      <sheetName val="DT_-_NT8"/>
      <sheetName val="TH_-_NT8"/>
      <sheetName val="GDT_-_NT8"/>
      <sheetName val="F_ThanhTri8"/>
      <sheetName val="F_Gialam8"/>
      <sheetName val="TH_dam8"/>
      <sheetName val="SX_dam8"/>
      <sheetName val="LD_dam8"/>
      <sheetName val="Bang_gia_VL8"/>
      <sheetName val="Gia_NC8"/>
      <sheetName val="Gia_may8"/>
      <sheetName val="HHVt_8"/>
      <sheetName val="Dancau-Q_Ninh8"/>
      <sheetName val="BaTrieu-L_son8"/>
      <sheetName val="Co~g_hop_1,5x1,58"/>
      <sheetName val="So_sanh8"/>
      <sheetName val="[IBASE2_XLSѝTNHNoi8"/>
      <sheetName val="CV_di_trong__dong8"/>
      <sheetName val="Co_quan_TCT8"/>
      <sheetName val="BOT_(PA_chon)8"/>
      <sheetName val="Yaly_&amp;_Ri_Ninh8"/>
      <sheetName val="Thuy_dien_Na_Loi8"/>
      <sheetName val="bang_so_sanh_tong_hop8"/>
      <sheetName val="bang_so_sanh_tong_hop_(ty_le)8"/>
      <sheetName val="thu_nhap_binh_quan_(2)8"/>
      <sheetName val="dang_huong8"/>
      <sheetName val="phuong_an_18"/>
      <sheetName val="phuong_an_1_(2)8"/>
      <sheetName val="phuong_an28"/>
      <sheetName val="tong_hop_BQ8"/>
      <sheetName val="tong_hop_BQ-18"/>
      <sheetName val="phuong_an_chon8"/>
      <sheetName val="Xaylap_8"/>
      <sheetName val="Nhan_cong8"/>
      <sheetName val="Heso_3-2004_(3)7"/>
      <sheetName val="Luong_(2)7"/>
      <sheetName val="heso_T37"/>
      <sheetName val="bang_so_sanh_tong_hop_(_PA_cho7"/>
      <sheetName val="dang_ap_dung7"/>
      <sheetName val="tô_rôiDY7"/>
      <sheetName val="phuong_aL_17"/>
      <sheetName val="bang_tong_hop_(dang_huong)7"/>
      <sheetName val="Nhap_lieu8"/>
      <sheetName val="Tien_dien7"/>
      <sheetName val="Thue_GTGT7"/>
      <sheetName val="bcth_05-047"/>
      <sheetName val="baocao_05-047"/>
      <sheetName val="[IBASE2_XLS䁝BC6tT177"/>
      <sheetName val="nhan_su7"/>
      <sheetName val="luong_cty7"/>
      <sheetName val="CT_037"/>
      <sheetName val="TH_037"/>
      <sheetName val="_KQTH_quy_hoach_1357"/>
      <sheetName val="Bao_cao_KQTH_quy_hoach_1357"/>
      <sheetName val="ql_(2)7"/>
      <sheetName val="heso_T47"/>
      <sheetName val="heso_T57"/>
      <sheetName val="Heso_T67"/>
      <sheetName val="Heso_T77"/>
      <sheetName val="Heso_T87"/>
      <sheetName val="Heso_T97"/>
      <sheetName val="Heso_2-20047"/>
      <sheetName val="Heso_3-20047"/>
      <sheetName val="Heso_3-2004_(2)7"/>
      <sheetName val="THT_nam_047"/>
      <sheetName val="BC§_20017"/>
      <sheetName val="BBC§_20027"/>
      <sheetName val="TSC§_20017"/>
      <sheetName val="TSc®_20027"/>
      <sheetName val="Khac_DP7"/>
      <sheetName val="Khoi_than_7"/>
      <sheetName val="Luu_goc7"/>
      <sheetName val="km22+93_86-km22+121_867"/>
      <sheetName val="km22+177_14-km22+205_647"/>
      <sheetName val="Bang_20-257"/>
      <sheetName val="km22+267_96-km22+283_967"/>
      <sheetName val="km22+304_31-km22+344_317"/>
      <sheetName val="km22+460_92-km22+614_577"/>
      <sheetName val="km22+671_78-km22+713_327"/>
      <sheetName val="_tuanM7"/>
      <sheetName val="Dinh_ha_nha7"/>
      <sheetName val="[IBASE2_XLS}BHXH7"/>
      <sheetName val="THANG7_7"/>
      <sheetName val="THANG_117"/>
      <sheetName val="THANG_127"/>
      <sheetName val="TK__TK7"/>
      <sheetName val="[IBASE2_XLS_Tong_hop_Matduong7"/>
      <sheetName val="THU_T127"/>
      <sheetName val="CHI_T127"/>
      <sheetName val="THU_T117"/>
      <sheetName val="CHI_T117"/>
      <sheetName val="THU_T107"/>
      <sheetName val="CHI_T107"/>
      <sheetName val="THU_T97"/>
      <sheetName val="CHI_T97"/>
      <sheetName val="THU_T87"/>
      <sheetName val="CHI_T87"/>
      <sheetName val="BaTrieu-L_con7"/>
      <sheetName val="EDT_-_Ro7"/>
      <sheetName val="KHVô_XL7"/>
      <sheetName val="TD_khao_sat7"/>
      <sheetName val="chi_phi_cap_tien7"/>
      <sheetName val="chuong_phu7"/>
      <sheetName val="Thang_47"/>
      <sheetName val="De_Tai_Vhuc_Tap7"/>
      <sheetName val="02_17"/>
      <sheetName val="2_17"/>
      <sheetName val="2_37"/>
      <sheetName val="02_37"/>
      <sheetName val="B_017"/>
      <sheetName val="B_037"/>
      <sheetName val="D_137"/>
      <sheetName val="_IBASE2_XLSѝTNHNoi8"/>
      <sheetName val="_IBASE2_XLS䁝BC6tT177"/>
      <sheetName val="_IBASE2_XLS}BHXH7"/>
      <sheetName val="_IBASE2_XLS_Tong_hop_Matduong7"/>
      <sheetName val="THU_T77"/>
      <sheetName val="CHI_T77"/>
      <sheetName val="THU_T67"/>
      <sheetName val="CHI_T67"/>
      <sheetName val="THU_T57"/>
      <sheetName val="CHI_T57"/>
      <sheetName val="THU_T47"/>
      <sheetName val="CHI_T47"/>
      <sheetName val="THU_T37"/>
      <sheetName val="CHI_T37"/>
      <sheetName val="THU_T27"/>
      <sheetName val="CHI_T27"/>
      <sheetName val="THU_T19"/>
      <sheetName val="CHI_T19"/>
      <sheetName val="det_VP7"/>
      <sheetName val="det_hn7"/>
      <sheetName val="chi_Hieu7"/>
      <sheetName val="c_thoa7"/>
      <sheetName val="A_thanh_-_DL7"/>
      <sheetName val="A_Tuyen7"/>
      <sheetName val="A_Tien_-laphu7"/>
      <sheetName val="A_Thang-_laphu7"/>
      <sheetName val="A_Dong7"/>
      <sheetName val="27-7_NB7"/>
      <sheetName val="xn_57"/>
      <sheetName val="PKD_X207"/>
      <sheetName val="da_giay_SG7"/>
      <sheetName val="dagiay_XK7"/>
      <sheetName val="DK_Dong_xuan7"/>
      <sheetName val="chu_Ton7"/>
      <sheetName val="minh_tri7"/>
      <sheetName val="viet_huy7"/>
      <sheetName val="thanh_ha7"/>
      <sheetName val="O_Su7"/>
      <sheetName val="A_Ha-DL7"/>
      <sheetName val="Vinh_oanh7"/>
      <sheetName val="chi_Thuy7"/>
      <sheetName val="chu_Hong7"/>
      <sheetName val="thuy-_may7"/>
      <sheetName val="vu_yen7"/>
      <sheetName val="HD_CTrinh17"/>
      <sheetName val="HD_benA7"/>
      <sheetName val="Theodoi_HD7"/>
      <sheetName val="Theodoi_HD_(2)7"/>
      <sheetName val="_GT_CPhi_tung_dot7"/>
      <sheetName val="Sat_tron7"/>
      <sheetName val="Bang_can_doi_7"/>
      <sheetName val="BTHDT_TBA_7"/>
      <sheetName val="Cong_hop_2,0ࡸ2,07"/>
      <sheetName val="[IBASE2_XLS?TNHNoi7"/>
      <sheetName val="Tong_hop_xuat_kho_nvl7"/>
      <sheetName val="Xuat_kho7"/>
      <sheetName val="Tong_hop_so_lieu_tai_nhap_kho7"/>
      <sheetName val="tai_nhap_kho7"/>
      <sheetName val="Nhap_kho7"/>
      <sheetName val="Tong_ket_nhap_kho7"/>
      <sheetName val="Tong_ket7"/>
      <sheetName val="cac_ma_can_huy7"/>
      <sheetName val="Hang_hong7"/>
      <sheetName val="Tham_khao7"/>
      <sheetName val="hang_khong_co_packing7"/>
      <sheetName val="OPERATING_HEAD7"/>
      <sheetName val="31_12_017"/>
      <sheetName val="Tinh_hinh_cat_lang7"/>
      <sheetName val="Tinh_hinh_SX_phu7"/>
      <sheetName val="Tinh_hinh_do_xop7"/>
      <sheetName val="(9_30)_IP7"/>
      <sheetName val="_IBASE2_XLSѝTNHNoi5"/>
      <sheetName val="_IBASE2_XLS䁝BC6tT174"/>
      <sheetName val="_IBASE2_XLS}BHXH4"/>
      <sheetName val="_IBASE2_XLS_Tong_hop_Matduong4"/>
      <sheetName val="THU_T74"/>
      <sheetName val="CHI_T74"/>
      <sheetName val="THU_T64"/>
      <sheetName val="CHI_T64"/>
      <sheetName val="THU_T54"/>
      <sheetName val="CHI_T54"/>
      <sheetName val="THU_T44"/>
      <sheetName val="CHI_T44"/>
      <sheetName val="THU_T34"/>
      <sheetName val="CHI_T34"/>
      <sheetName val="THU_T24"/>
      <sheetName val="CHI_T24"/>
      <sheetName val="THU_T16"/>
      <sheetName val="CHI_T16"/>
      <sheetName val="det_VP4"/>
      <sheetName val="det_hn4"/>
      <sheetName val="chi_Hieu4"/>
      <sheetName val="c_thoa4"/>
      <sheetName val="A_thanh_-_DL4"/>
      <sheetName val="A_Tuyen4"/>
      <sheetName val="A_Tien_-laphu4"/>
      <sheetName val="A_Thang-_laphu4"/>
      <sheetName val="A_Dong4"/>
      <sheetName val="27-7_NB4"/>
      <sheetName val="xn_54"/>
      <sheetName val="PKD_X204"/>
      <sheetName val="da_giay_SG4"/>
      <sheetName val="dagiay_XK4"/>
      <sheetName val="DK_Dong_xuan4"/>
      <sheetName val="chu_Ton4"/>
      <sheetName val="minh_tri4"/>
      <sheetName val="viet_huy4"/>
      <sheetName val="thanh_ha4"/>
      <sheetName val="O_Su4"/>
      <sheetName val="A_Ha-DL4"/>
      <sheetName val="Vinh_oanh4"/>
      <sheetName val="chi_Thuy4"/>
      <sheetName val="chu_Hong4"/>
      <sheetName val="thuy-_may4"/>
      <sheetName val="vu_yen4"/>
      <sheetName val="BTHDT_TBA_4"/>
      <sheetName val="Tong_hop_xuat_kho_nvl4"/>
      <sheetName val="Xuat_kho4"/>
      <sheetName val="Tong_hop_so_lieu_tai_nhap_kho4"/>
      <sheetName val="tai_nhap_kho4"/>
      <sheetName val="Nhap_kho4"/>
      <sheetName val="Tong_ket_nhap_kho4"/>
      <sheetName val="Tong_ket4"/>
      <sheetName val="cac_ma_can_huy4"/>
      <sheetName val="Hang_hong4"/>
      <sheetName val="Tham_khao4"/>
      <sheetName val="hang_khong_co_packing4"/>
      <sheetName val="OPERATING_HEAD4"/>
      <sheetName val="31_12_014"/>
      <sheetName val="_IBASE2_XLSѝTNHNoi6"/>
      <sheetName val="_IBASE2_XLS䁝BC6tT175"/>
      <sheetName val="_IBASE2_XLS}BHXH5"/>
      <sheetName val="_IBASE2_XLS_Tong_hop_Matduong5"/>
      <sheetName val="THU_T75"/>
      <sheetName val="CHI_T75"/>
      <sheetName val="THU_T65"/>
      <sheetName val="CHI_T65"/>
      <sheetName val="THU_T55"/>
      <sheetName val="CHI_T55"/>
      <sheetName val="THU_T45"/>
      <sheetName val="CHI_T45"/>
      <sheetName val="THU_T35"/>
      <sheetName val="CHI_T35"/>
      <sheetName val="THU_T25"/>
      <sheetName val="CHI_T25"/>
      <sheetName val="THU_T17"/>
      <sheetName val="CHI_T17"/>
      <sheetName val="det_VP5"/>
      <sheetName val="det_hn5"/>
      <sheetName val="chi_Hieu5"/>
      <sheetName val="c_thoa5"/>
      <sheetName val="A_thanh_-_DL5"/>
      <sheetName val="A_Tuyen5"/>
      <sheetName val="A_Tien_-laphu5"/>
      <sheetName val="A_Thang-_laphu5"/>
      <sheetName val="A_Dong5"/>
      <sheetName val="27-7_NB5"/>
      <sheetName val="xn_55"/>
      <sheetName val="PKD_X205"/>
      <sheetName val="da_giay_SG5"/>
      <sheetName val="dagiay_XK5"/>
      <sheetName val="DK_Dong_xuan5"/>
      <sheetName val="chu_Ton5"/>
      <sheetName val="minh_tri5"/>
      <sheetName val="viet_huy5"/>
      <sheetName val="thanh_ha5"/>
      <sheetName val="O_Su5"/>
      <sheetName val="A_Ha-DL5"/>
      <sheetName val="Vinh_oanh5"/>
      <sheetName val="chi_Thuy5"/>
      <sheetName val="chu_Hong5"/>
      <sheetName val="thuy-_may5"/>
      <sheetName val="vu_yen5"/>
      <sheetName val="Sat_tron5"/>
      <sheetName val="BTHDT_TBA_5"/>
      <sheetName val="Cong_hop_2,0ࡸ2,05"/>
      <sheetName val="Tong_hop_xuat_kho_nvl5"/>
      <sheetName val="Xuat_kho5"/>
      <sheetName val="Tong_hop_so_lieu_tai_nhap_kho5"/>
      <sheetName val="tai_nhap_kho5"/>
      <sheetName val="Nhap_kho5"/>
      <sheetName val="Tong_ket_nhap_kho5"/>
      <sheetName val="Tong_ket5"/>
      <sheetName val="cac_ma_can_huy5"/>
      <sheetName val="Hang_hong5"/>
      <sheetName val="Tham_khao5"/>
      <sheetName val="hang_khong_co_packing5"/>
      <sheetName val="OPERATING_HEAD5"/>
      <sheetName val="31_12_015"/>
      <sheetName val="(9_30)_IP5"/>
      <sheetName val="Kluong_phu7"/>
      <sheetName val="Lan_can7"/>
      <sheetName val="Ho_lan7"/>
      <sheetName val="Coc_tieu7"/>
      <sheetName val="Bien_bao7"/>
      <sheetName val="Op_mai_2747"/>
      <sheetName val="Op_mai_2757"/>
      <sheetName val="Op_mai_2767"/>
      <sheetName val="Op_mai_2777"/>
      <sheetName val="Op_mai_2787"/>
      <sheetName val="Op_mai_2797"/>
      <sheetName val="Op_mai_2807"/>
      <sheetName val="Op_mai_2817"/>
      <sheetName val="Op_mai_2827"/>
      <sheetName val="Op_mai_2837"/>
      <sheetName val="Op_mai_2847"/>
      <sheetName val="Op_mai7"/>
      <sheetName val="CVden_ngoai_TCT_(1)7"/>
      <sheetName val="CV_den_ngoai_TCT_(2)7"/>
      <sheetName val="CV_den_ngoai_TCT_(3)7"/>
      <sheetName val="QDcua_TGD7"/>
      <sheetName val="QD_cua_HDQT7"/>
      <sheetName val="QD_cua_HDQT_(2)7"/>
      <sheetName val="CV_di_ngoai_tong7"/>
      <sheetName val="CV_di_ngoai_tong_(2)7"/>
      <sheetName val="To_trinh7"/>
      <sheetName val="Giao_nhiem_vu7"/>
      <sheetName val="QDcua_TGD_(2)7"/>
      <sheetName val="Thong_tu7"/>
      <sheetName val="CV_di_trong__tong7"/>
      <sheetName val="nghi_dinh-CP7"/>
      <sheetName val="CV_den_trong_tong7"/>
      <sheetName val="KHVt_7"/>
      <sheetName val="KHVt_XL7"/>
      <sheetName val="KHVt_XLT47"/>
      <sheetName val="lapdat_TB_7"/>
      <sheetName val="TNghiªm_TB_7"/>
      <sheetName val="VËt_liÖu7"/>
      <sheetName val="Lap_®at_®iÖn7"/>
      <sheetName val="TNghiÖm_VL7"/>
      <sheetName val="th_7"/>
      <sheetName val="tien_luong7"/>
      <sheetName val="Thep_be7"/>
      <sheetName val="Thep_than7"/>
      <sheetName val="Thep_xa_mu7"/>
      <sheetName val="142201-T1_7"/>
      <sheetName val="142201-T2-th_7"/>
      <sheetName val="142201-T3-th_7"/>
      <sheetName val="142201-T4-th__7"/>
      <sheetName val="_t57"/>
      <sheetName val="t_47"/>
      <sheetName val="_t3_7"/>
      <sheetName val="_TH3317"/>
      <sheetName val="_Minh_ha7"/>
      <sheetName val="_Ha_Tay7"/>
      <sheetName val="_Vinhphuc7"/>
      <sheetName val="_Nbinh7"/>
      <sheetName val="_QVinh7"/>
      <sheetName val="_TW17"/>
      <sheetName val="DOANH_SO7"/>
      <sheetName val="BD-SINH_VIEN7"/>
      <sheetName val="VtuHaTheSauTBABenThuy1_(2)7"/>
      <sheetName val="Km274_-_Km2757"/>
      <sheetName val="Km275_-_Km2767"/>
      <sheetName val="Km276_-_Km2777"/>
      <sheetName val="Km277_-_Km278_7"/>
      <sheetName val="Km278_-_Km2797"/>
      <sheetName val="Km279_-_Km2807"/>
      <sheetName val="Km280_-_Km2817"/>
      <sheetName val="Km281_-_Km2827"/>
      <sheetName val="Km282_-_Km2837"/>
      <sheetName val="Km283_-_Km2847"/>
      <sheetName val="Km284_-_Km2857"/>
      <sheetName val="Tong_hop_Matduong7"/>
      <sheetName val="Cong_D757"/>
      <sheetName val="Cong_D1007"/>
      <sheetName val="Cong_D1507"/>
      <sheetName val="Cong_2D1507"/>
      <sheetName val="Cong_ban_0,7x0,77"/>
      <sheetName val="Cong_ban_0,8x0,87"/>
      <sheetName val="Cong_ban_1x17"/>
      <sheetName val="Cong_ban_1x1,27"/>
      <sheetName val="Cong_ban_1,5x1,57"/>
      <sheetName val="Cong_ban_2x1,57"/>
      <sheetName val="Cong_ban_2x27"/>
      <sheetName val="Tong_hop7"/>
      <sheetName val="Tong_hop_(2)7"/>
      <sheetName val="Cong_cu7"/>
      <sheetName val="Cot_thep7"/>
      <sheetName val="Cong_tron_D757"/>
      <sheetName val="Cong_tron_D1007"/>
      <sheetName val="Cong_tron_D1507"/>
      <sheetName val="Cong_tron_2D1507"/>
      <sheetName val="Cong_ban_1,0x1,07"/>
      <sheetName val="Cong_ban_1,0x1,27"/>
      <sheetName val="Cong_hop_1,5x1,57"/>
      <sheetName val="Cong_hop_2,0x1,57"/>
      <sheetName val="Cong_hop_2,0x2,07"/>
      <sheetName val="Song_trai7"/>
      <sheetName val="Dinh+ha_nha7"/>
      <sheetName val="NG_k7"/>
      <sheetName val="thkl_(2)7"/>
      <sheetName val="long_tec7"/>
      <sheetName val="BC_TH_CK_(2)7"/>
      <sheetName val="BC_TH_CK7"/>
      <sheetName val="BC6tT19_food7"/>
      <sheetName val="BC6tT18_-_Food7"/>
      <sheetName val="BCCK_47"/>
      <sheetName val="BCFood-_T167"/>
      <sheetName val="BCFood-_T157"/>
      <sheetName val="BCFood-_T147"/>
      <sheetName val="BCFood-_T137"/>
      <sheetName val="TH_CK27"/>
      <sheetName val="BC6tT52_(3)7"/>
      <sheetName val="BC6tT52_(2)7"/>
      <sheetName val="TCK_127"/>
      <sheetName val="Tong_CK7"/>
      <sheetName val="Trich_Ngang7"/>
      <sheetName val="Danh_sach_Rieng7"/>
      <sheetName val="Dia_Diem_Thuc_Tap7"/>
      <sheetName val="De_Tai_Thuc_Tap7"/>
      <sheetName val="K249_K987"/>
      <sheetName val="K249_K98_(2)7"/>
      <sheetName val="K251_K987"/>
      <sheetName val="K251_SBase7"/>
      <sheetName val="K251_AC7"/>
      <sheetName val="K252_K987"/>
      <sheetName val="K252_SBase7"/>
      <sheetName val="K252_AC7"/>
      <sheetName val="K253_K987"/>
      <sheetName val="K253_Subbase7"/>
      <sheetName val="K253_Base_7"/>
      <sheetName val="K253_SBase7"/>
      <sheetName val="K253_AC7"/>
      <sheetName val="K255_SBase7"/>
      <sheetName val="K259_K987"/>
      <sheetName val="K259_Subbase7"/>
      <sheetName val="K259_Base_7"/>
      <sheetName val="K259_AC7"/>
      <sheetName val="K260_K987"/>
      <sheetName val="K260_Subbase7"/>
      <sheetName val="K260_Base7"/>
      <sheetName val="K260_AC7"/>
      <sheetName val="K261_K987"/>
      <sheetName val="K261_Base7"/>
      <sheetName val="K261_AC7"/>
      <sheetName val="TK_1127"/>
      <sheetName val="TK_1317"/>
      <sheetName val="TK_1417"/>
      <sheetName val="TK_1537"/>
      <sheetName val="TK_2117"/>
      <sheetName val="TK_2427"/>
      <sheetName val="TK_3347"/>
      <sheetName val="TK_5117"/>
      <sheetName val="TK_5157"/>
      <sheetName val="TK_9117"/>
      <sheetName val="T_so_thay_doi7"/>
      <sheetName val="b_THchitietDZCT7"/>
      <sheetName val="b_THchitietTBA7"/>
      <sheetName val="Khao_sat7"/>
      <sheetName val="TT_khao_sat7"/>
      <sheetName val="CDSL_(2)7"/>
      <sheetName val="SCT_Cong_trinh7"/>
      <sheetName val="06-2003_(2)7"/>
      <sheetName val="CDPS_6tc7"/>
      <sheetName val="SCT_Nha_thau7"/>
      <sheetName val="socai2003_(6tc)dp7"/>
      <sheetName val="socai2003_(6tc)7"/>
      <sheetName val="CDPS_6tc_(2)7"/>
      <sheetName val="TH_du_toan_7"/>
      <sheetName val="Du_toan_7"/>
      <sheetName val="C_Tinh7"/>
      <sheetName val="T_K_H_T_T57"/>
      <sheetName val="T_K_T77"/>
      <sheetName val="TK_T67"/>
      <sheetName val="T_K_T57"/>
      <sheetName val="Bang_thong_ke_hang_ton7"/>
      <sheetName val="thong_ke_7"/>
      <sheetName val="T_KT047"/>
      <sheetName val="GIA_NUOC7"/>
      <sheetName val="GIA_DIEN_THOAI7"/>
      <sheetName val="GIA_DIEN7"/>
      <sheetName val="chiet_tinh_XD7"/>
      <sheetName val="Triet_T7"/>
      <sheetName val="Phan_tich_gia7"/>
      <sheetName val="pHAN_CONG7"/>
      <sheetName val="GIA_XD7"/>
      <sheetName val="Coc_67"/>
      <sheetName val="Deo_nai7"/>
      <sheetName val="CKD_than7"/>
      <sheetName val="CTT_Thong_nhat7"/>
      <sheetName val="CTT_Nui_beo7"/>
      <sheetName val="CTT_cao_son7"/>
      <sheetName val="CTT_Khe_cham7"/>
      <sheetName val="XNxlva_sxthanKCII7"/>
      <sheetName val="Cam_Y_ut_KC7"/>
      <sheetName val="CTxay_lap_mo_CP7"/>
      <sheetName val="CTdo_luong_GDSP7"/>
      <sheetName val="Dong_bac7"/>
      <sheetName val="Cac_cang_UT_mua_than_Dong_bac7"/>
      <sheetName val="cua_hang_vtu7"/>
      <sheetName val="Khach_hang_le_7"/>
      <sheetName val="nhat_ky_57"/>
      <sheetName val="cac_cong_ty_van_tai7"/>
      <sheetName val="Don_gia_CPM7"/>
      <sheetName val="Tong_Thieu_HD_cac_CT-20017"/>
      <sheetName val="VL_thieu_HD_-_20017"/>
      <sheetName val="Tong_thieu_HD_cac_CT_-_20027"/>
      <sheetName val="Lan_trai7"/>
      <sheetName val="Van_chuyen7"/>
      <sheetName val="HDong_VC7"/>
      <sheetName val="ThieuHD_nam_20017"/>
      <sheetName val="Bang_TH7"/>
      <sheetName val="Tong_Chinh7"/>
      <sheetName val="phan_tich_DG7"/>
      <sheetName val="gia_vat_lieu7"/>
      <sheetName val="gia_xe_may7"/>
      <sheetName val="gia_nhan_cong7"/>
      <sheetName val="KQKD02-2_(2)7"/>
      <sheetName val="KQKD-2_(2)7"/>
      <sheetName val="KQKD_thu20047"/>
      <sheetName val="T03_-_037"/>
      <sheetName val="THL_T037"/>
      <sheetName val="TTBC_T037"/>
      <sheetName val="Luong_noi_Bo_-_T37"/>
      <sheetName val="Tong_hop_-_T37"/>
      <sheetName val="Thuong_Quy_37"/>
      <sheetName val="Phu_cap_trach_nhiem7"/>
      <sheetName val="Tay_ninh7"/>
      <sheetName val="A_Duc7"/>
      <sheetName val="giai_thich7"/>
      <sheetName val="DT_-_Ro7"/>
      <sheetName val="TH_-_Ro_7"/>
      <sheetName val="GDT_-_Ro7"/>
      <sheetName val="DT_-_TB7"/>
      <sheetName val="TH_-_TB7"/>
      <sheetName val="GDT_-_TB7"/>
      <sheetName val="DT_-_NT7"/>
      <sheetName val="TH_-_NT7"/>
      <sheetName val="GDT_-_NT7"/>
      <sheetName val="F_ThanhTri7"/>
      <sheetName val="F_Gialam7"/>
      <sheetName val="TH_dam7"/>
      <sheetName val="SX_dam7"/>
      <sheetName val="LD_dam7"/>
      <sheetName val="Bang_gia_VL7"/>
      <sheetName val="Gia_NC7"/>
      <sheetName val="Gia_may7"/>
      <sheetName val="HHVt_7"/>
      <sheetName val="Dancau-Q_Ninh7"/>
      <sheetName val="BaTrieu-L_son7"/>
      <sheetName val="Co~g_hop_1,5x1,57"/>
      <sheetName val="So_sanh7"/>
      <sheetName val="[IBASE2_XLSѝTNHNoi7"/>
      <sheetName val="CV_di_trong__dong7"/>
      <sheetName val="Co_quan_TCT7"/>
      <sheetName val="BOT_(PA_chon)7"/>
      <sheetName val="Yaly_&amp;_Ri_Ninh7"/>
      <sheetName val="Thuy_dien_Na_Loi7"/>
      <sheetName val="bang_so_sanh_tong_hop7"/>
      <sheetName val="bang_so_sanh_tong_hop_(ty_le)7"/>
      <sheetName val="thu_nhap_binh_quan_(2)7"/>
      <sheetName val="dang_huong7"/>
      <sheetName val="phuong_an_17"/>
      <sheetName val="phuong_an_1_(2)7"/>
      <sheetName val="phuong_an27"/>
      <sheetName val="tong_hop_BQ7"/>
      <sheetName val="tong_hop_BQ-17"/>
      <sheetName val="phuong_an_chon7"/>
      <sheetName val="Xaylap_7"/>
      <sheetName val="Nhan_cong7"/>
      <sheetName val="Heso_3-2004_(3)6"/>
      <sheetName val="Luong_(2)6"/>
      <sheetName val="heso_T36"/>
      <sheetName val="bang_so_sanh_tong_hop_(_PA_cho6"/>
      <sheetName val="dang_ap_dung6"/>
      <sheetName val="tô_rôiDY6"/>
      <sheetName val="phuong_aL_16"/>
      <sheetName val="bang_tong_hop_(dang_huong)6"/>
      <sheetName val="Nhap_lieu7"/>
      <sheetName val="Tien_dien6"/>
      <sheetName val="Thue_GTGT6"/>
      <sheetName val="bcth_05-046"/>
      <sheetName val="baocao_05-046"/>
      <sheetName val="[IBASE2_XLS䁝BC6tT176"/>
      <sheetName val="nhan_su6"/>
      <sheetName val="luong_cty6"/>
      <sheetName val="CT_036"/>
      <sheetName val="TH_036"/>
      <sheetName val="_KQTH_quy_hoach_1356"/>
      <sheetName val="Bao_cao_KQTH_quy_hoach_1356"/>
      <sheetName val="ql_(2)6"/>
      <sheetName val="heso_T46"/>
      <sheetName val="heso_T56"/>
      <sheetName val="Heso_T66"/>
      <sheetName val="Heso_T76"/>
      <sheetName val="Heso_T86"/>
      <sheetName val="Heso_T96"/>
      <sheetName val="Heso_2-20046"/>
      <sheetName val="Heso_3-20046"/>
      <sheetName val="Heso_3-2004_(2)6"/>
      <sheetName val="THT_nam_046"/>
      <sheetName val="BC§_20016"/>
      <sheetName val="BBC§_20026"/>
      <sheetName val="TSC§_20016"/>
      <sheetName val="TSc®_20026"/>
      <sheetName val="Khac_DP6"/>
      <sheetName val="Khoi_than_6"/>
      <sheetName val="Luu_goc6"/>
      <sheetName val="km22+93_86-km22+121_866"/>
      <sheetName val="km22+177_14-km22+205_646"/>
      <sheetName val="Bang_20-256"/>
      <sheetName val="km22+267_96-km22+283_966"/>
      <sheetName val="km22+304_31-km22+344_316"/>
      <sheetName val="km22+460_92-km22+614_576"/>
      <sheetName val="km22+671_78-km22+713_326"/>
      <sheetName val="_tuanM6"/>
      <sheetName val="Dinh_ha_nha6"/>
      <sheetName val="[IBASE2_XLS}BHXH6"/>
      <sheetName val="THANG7_6"/>
      <sheetName val="THANG_116"/>
      <sheetName val="THANG_126"/>
      <sheetName val="TK__TK6"/>
      <sheetName val="[IBASE2_XLS_Tong_hop_Matduong6"/>
      <sheetName val="THU_T126"/>
      <sheetName val="CHI_T126"/>
      <sheetName val="THU_T116"/>
      <sheetName val="CHI_T116"/>
      <sheetName val="THU_T106"/>
      <sheetName val="CHI_T106"/>
      <sheetName val="THU_T96"/>
      <sheetName val="CHI_T96"/>
      <sheetName val="THU_T86"/>
      <sheetName val="CHI_T86"/>
      <sheetName val="BaTrieu-L_con6"/>
      <sheetName val="EDT_-_Ro6"/>
      <sheetName val="KHVô_XL6"/>
      <sheetName val="TD_khao_sat6"/>
      <sheetName val="chi_phi_cap_tien6"/>
      <sheetName val="chuong_phu6"/>
      <sheetName val="Thang_46"/>
      <sheetName val="De_Tai_Vhuc_Tap6"/>
      <sheetName val="02_16"/>
      <sheetName val="2_16"/>
      <sheetName val="2_36"/>
      <sheetName val="02_36"/>
      <sheetName val="B_016"/>
      <sheetName val="B_036"/>
      <sheetName val="D_136"/>
      <sheetName val="_IBASE2_XLSѝTNHNoi7"/>
      <sheetName val="_IBASE2_XLS䁝BC6tT176"/>
      <sheetName val="_IBASE2_XLS}BHXH6"/>
      <sheetName val="_IBASE2_XLS_Tong_hop_Matduong6"/>
      <sheetName val="THU_T76"/>
      <sheetName val="CHI_T76"/>
      <sheetName val="THU_T66"/>
      <sheetName val="CHI_T66"/>
      <sheetName val="THU_T56"/>
      <sheetName val="CHI_T56"/>
      <sheetName val="THU_T46"/>
      <sheetName val="CHI_T46"/>
      <sheetName val="THU_T36"/>
      <sheetName val="CHI_T36"/>
      <sheetName val="THU_T26"/>
      <sheetName val="CHI_T26"/>
      <sheetName val="THU_T18"/>
      <sheetName val="CHI_T18"/>
      <sheetName val="det_VP6"/>
      <sheetName val="det_hn6"/>
      <sheetName val="chi_Hieu6"/>
      <sheetName val="c_thoa6"/>
      <sheetName val="A_thanh_-_DL6"/>
      <sheetName val="A_Tuyen6"/>
      <sheetName val="A_Tien_-laphu6"/>
      <sheetName val="A_Thang-_laphu6"/>
      <sheetName val="A_Dong6"/>
      <sheetName val="27-7_NB6"/>
      <sheetName val="xn_56"/>
      <sheetName val="PKD_X206"/>
      <sheetName val="da_giay_SG6"/>
      <sheetName val="dagiay_XK6"/>
      <sheetName val="DK_Dong_xuan6"/>
      <sheetName val="chu_Ton6"/>
      <sheetName val="minh_tri6"/>
      <sheetName val="viet_huy6"/>
      <sheetName val="thanh_ha6"/>
      <sheetName val="O_Su6"/>
      <sheetName val="A_Ha-DL6"/>
      <sheetName val="Vinh_oanh6"/>
      <sheetName val="chi_Thuy6"/>
      <sheetName val="chu_Hong6"/>
      <sheetName val="thuy-_may6"/>
      <sheetName val="vu_yen6"/>
      <sheetName val="HD_CTrinh16"/>
      <sheetName val="HD_benA6"/>
      <sheetName val="Theodoi_HD6"/>
      <sheetName val="Theodoi_HD_(2)6"/>
      <sheetName val="_GT_CPhi_tung_dot6"/>
      <sheetName val="Sat_tron6"/>
      <sheetName val="Bang_can_doi_6"/>
      <sheetName val="BTHDT_TBA_6"/>
      <sheetName val="Cong_hop_2,0ࡸ2,06"/>
      <sheetName val="[IBASE2_XLS?TNHNoi6"/>
      <sheetName val="Tong_hop_xuat_kho_nvl6"/>
      <sheetName val="Xuat_kho6"/>
      <sheetName val="Tong_hop_so_lieu_tai_nhap_kho6"/>
      <sheetName val="tai_nhap_kho6"/>
      <sheetName val="Nhap_kho6"/>
      <sheetName val="Tong_ket_nhap_kho6"/>
      <sheetName val="Tong_ket6"/>
      <sheetName val="cac_ma_can_huy6"/>
      <sheetName val="Hang_hong6"/>
      <sheetName val="Tham_khao6"/>
      <sheetName val="hang_khong_co_packing6"/>
      <sheetName val="OPERATING_HEAD6"/>
      <sheetName val="31_12_016"/>
      <sheetName val="Tinh_hinh_cat_lang6"/>
      <sheetName val="Tinh_hinh_SX_phu6"/>
      <sheetName val="Tinh_hinh_do_xop6"/>
      <sheetName val="(9_30)_IP6"/>
      <sheetName val="Kluong_phu9"/>
      <sheetName val="Lan_can9"/>
      <sheetName val="Ho_lan9"/>
      <sheetName val="Coc_tieu9"/>
      <sheetName val="Bien_bao9"/>
      <sheetName val="Op_mai_2749"/>
      <sheetName val="Op_mai_2759"/>
      <sheetName val="Op_mai_2769"/>
      <sheetName val="Op_mai_2779"/>
      <sheetName val="Op_mai_2789"/>
      <sheetName val="Op_mai_2799"/>
      <sheetName val="Op_mai_2809"/>
      <sheetName val="Op_mai_2819"/>
      <sheetName val="Op_mai_2829"/>
      <sheetName val="Op_mai_2839"/>
      <sheetName val="Op_mai_2849"/>
      <sheetName val="Op_mai9"/>
      <sheetName val="CVden_ngoai_TCT_(1)9"/>
      <sheetName val="CV_den_ngoai_TCT_(2)9"/>
      <sheetName val="CV_den_ngoai_TCT_(3)9"/>
      <sheetName val="QDcua_TGD9"/>
      <sheetName val="QD_cua_HDQT9"/>
      <sheetName val="QD_cua_HDQT_(2)9"/>
      <sheetName val="CV_di_ngoai_tong9"/>
      <sheetName val="CV_di_ngoai_tong_(2)9"/>
      <sheetName val="To_trinh9"/>
      <sheetName val="Giao_nhiem_vu9"/>
      <sheetName val="QDcua_TGD_(2)9"/>
      <sheetName val="Thong_tu9"/>
      <sheetName val="CV_di_trong__tong9"/>
      <sheetName val="nghi_dinh-CP9"/>
      <sheetName val="CV_den_trong_tong9"/>
      <sheetName val="KHVt_9"/>
      <sheetName val="KHVt_XL9"/>
      <sheetName val="KHVt_XLT49"/>
      <sheetName val="lapdat_TB_9"/>
      <sheetName val="TNghiªm_TB_9"/>
      <sheetName val="VËt_liÖu9"/>
      <sheetName val="Lap_®at_®iÖn9"/>
      <sheetName val="TNghiÖm_VL9"/>
      <sheetName val="th_9"/>
      <sheetName val="tien_luong9"/>
      <sheetName val="Thep_be9"/>
      <sheetName val="Thep_than9"/>
      <sheetName val="Thep_xa_mu9"/>
      <sheetName val="142201-T1_9"/>
      <sheetName val="142201-T2-th_9"/>
      <sheetName val="142201-T3-th_9"/>
      <sheetName val="142201-T4-th__9"/>
      <sheetName val="_t59"/>
      <sheetName val="t_49"/>
      <sheetName val="_t3_9"/>
      <sheetName val="_TH3319"/>
      <sheetName val="_Minh_ha9"/>
      <sheetName val="_Ha_Tay9"/>
      <sheetName val="_Vinhphuc9"/>
      <sheetName val="_Nbinh9"/>
      <sheetName val="_QVinh9"/>
      <sheetName val="_TW19"/>
      <sheetName val="DOANH_SO9"/>
      <sheetName val="BD-SINH_VIEN9"/>
      <sheetName val="VtuHaTheSauTBABenThuy1_(2)9"/>
      <sheetName val="Km274_-_Km2759"/>
      <sheetName val="Km275_-_Km2769"/>
      <sheetName val="Km276_-_Km2779"/>
      <sheetName val="Km277_-_Km278_9"/>
      <sheetName val="Km278_-_Km2799"/>
      <sheetName val="Km279_-_Km2809"/>
      <sheetName val="Km280_-_Km2819"/>
      <sheetName val="Km281_-_Km2829"/>
      <sheetName val="Km282_-_Km2839"/>
      <sheetName val="Km283_-_Km2849"/>
      <sheetName val="Km284_-_Km2859"/>
      <sheetName val="Tong_hop_Matduong9"/>
      <sheetName val="Cong_D759"/>
      <sheetName val="Cong_D1009"/>
      <sheetName val="Cong_D1509"/>
      <sheetName val="Cong_2D1509"/>
      <sheetName val="Cong_ban_0,7x0,79"/>
      <sheetName val="Cong_ban_0,8x0,89"/>
      <sheetName val="Cong_ban_1x19"/>
      <sheetName val="Cong_ban_1x1,29"/>
      <sheetName val="Cong_ban_1,5x1,59"/>
      <sheetName val="Cong_ban_2x1,59"/>
      <sheetName val="Cong_ban_2x29"/>
      <sheetName val="Tong_hop9"/>
      <sheetName val="Tong_hop_(2)9"/>
      <sheetName val="Cong_cu9"/>
      <sheetName val="Cot_thep9"/>
      <sheetName val="Cong_tron_D759"/>
      <sheetName val="Cong_tron_D1009"/>
      <sheetName val="Cong_tron_D1509"/>
      <sheetName val="Cong_tron_2D1509"/>
      <sheetName val="Cong_ban_1,0x1,09"/>
      <sheetName val="Cong_ban_1,0x1,29"/>
      <sheetName val="Cong_hop_1,5x1,59"/>
      <sheetName val="Cong_hop_2,0x1,59"/>
      <sheetName val="Cong_hop_2,0x2,09"/>
      <sheetName val="Song_trai9"/>
      <sheetName val="Dinh+ha_nha9"/>
      <sheetName val="NG_k9"/>
      <sheetName val="thkl_(2)9"/>
      <sheetName val="long_tec9"/>
      <sheetName val="BC_TH_CK_(2)9"/>
      <sheetName val="BC_TH_CK9"/>
      <sheetName val="BC6tT19_food9"/>
      <sheetName val="BC6tT18_-_Food9"/>
      <sheetName val="BCCK_49"/>
      <sheetName val="BCFood-_T169"/>
      <sheetName val="BCFood-_T159"/>
      <sheetName val="BCFood-_T149"/>
      <sheetName val="BCFood-_T139"/>
      <sheetName val="TH_CK29"/>
      <sheetName val="BC6tT52_(3)9"/>
      <sheetName val="BC6tT52_(2)9"/>
      <sheetName val="TCK_129"/>
      <sheetName val="Tong_CK9"/>
      <sheetName val="Trich_Ngang9"/>
      <sheetName val="Danh_sach_Rieng9"/>
      <sheetName val="Dia_Diem_Thuc_Tap9"/>
      <sheetName val="De_Tai_Thuc_Tap9"/>
      <sheetName val="K249_K989"/>
      <sheetName val="K249_K98_(2)9"/>
      <sheetName val="K251_K989"/>
      <sheetName val="K251_SBase9"/>
      <sheetName val="K251_AC9"/>
      <sheetName val="K252_K989"/>
      <sheetName val="K252_SBase9"/>
      <sheetName val="K252_AC9"/>
      <sheetName val="K253_K989"/>
      <sheetName val="K253_Subbase9"/>
      <sheetName val="K253_Base_9"/>
      <sheetName val="K253_SBase9"/>
      <sheetName val="K253_AC9"/>
      <sheetName val="K255_SBase9"/>
      <sheetName val="K259_K989"/>
      <sheetName val="K259_Subbase9"/>
      <sheetName val="K259_Base_9"/>
      <sheetName val="K259_AC9"/>
      <sheetName val="K260_K989"/>
      <sheetName val="K260_Subbase9"/>
      <sheetName val="K260_Base9"/>
      <sheetName val="K260_AC9"/>
      <sheetName val="K261_K989"/>
      <sheetName val="K261_Base9"/>
      <sheetName val="K261_AC9"/>
      <sheetName val="TK_1129"/>
      <sheetName val="TK_1319"/>
      <sheetName val="TK_1419"/>
      <sheetName val="TK_1539"/>
      <sheetName val="TK_2119"/>
      <sheetName val="TK_2429"/>
      <sheetName val="TK_3349"/>
      <sheetName val="TK_5119"/>
      <sheetName val="TK_5159"/>
      <sheetName val="TK_9119"/>
      <sheetName val="T_so_thay_doi9"/>
      <sheetName val="b_THchitietDZCT9"/>
      <sheetName val="b_THchitietTBA9"/>
      <sheetName val="Khao_sat9"/>
      <sheetName val="TT_khao_sat9"/>
      <sheetName val="CDSL_(2)9"/>
      <sheetName val="SCT_Cong_trinh9"/>
      <sheetName val="06-2003_(2)9"/>
      <sheetName val="CDPS_6tc9"/>
      <sheetName val="SCT_Nha_thau9"/>
      <sheetName val="socai2003_(6tc)dp9"/>
      <sheetName val="socai2003_(6tc)9"/>
      <sheetName val="CDPS_6tc_(2)9"/>
      <sheetName val="TH_du_toan_9"/>
      <sheetName val="Du_toan_9"/>
      <sheetName val="C_Tinh9"/>
      <sheetName val="T_K_H_T_T59"/>
      <sheetName val="T_K_T79"/>
      <sheetName val="TK_T69"/>
      <sheetName val="T_K_T59"/>
      <sheetName val="Bang_thong_ke_hang_ton9"/>
      <sheetName val="thong_ke_9"/>
      <sheetName val="T_KT049"/>
      <sheetName val="GIA_NUOC9"/>
      <sheetName val="GIA_DIEN_THOAI9"/>
      <sheetName val="GIA_DIEN9"/>
      <sheetName val="chiet_tinh_XD9"/>
      <sheetName val="Triet_T9"/>
      <sheetName val="Phan_tich_gia9"/>
      <sheetName val="pHAN_CONG9"/>
      <sheetName val="GIA_XD9"/>
      <sheetName val="Coc_69"/>
      <sheetName val="Deo_nai9"/>
      <sheetName val="CKD_than9"/>
      <sheetName val="CTT_Thong_nhat9"/>
      <sheetName val="CTT_Nui_beo9"/>
      <sheetName val="CTT_cao_son9"/>
      <sheetName val="CTT_Khe_cham9"/>
      <sheetName val="XNxlva_sxthanKCII9"/>
      <sheetName val="Cam_Y_ut_KC9"/>
      <sheetName val="CTxay_lap_mo_CP9"/>
      <sheetName val="CTdo_luong_GDSP9"/>
      <sheetName val="Dong_bac9"/>
      <sheetName val="Cac_cang_UT_mua_than_Dong_bac9"/>
      <sheetName val="cua_hang_vtu9"/>
      <sheetName val="Khach_hang_le_9"/>
      <sheetName val="nhat_ky_59"/>
      <sheetName val="cac_cong_ty_van_tai9"/>
      <sheetName val="Don_gia_CPM9"/>
      <sheetName val="Tong_Thieu_HD_cac_CT-20019"/>
      <sheetName val="VL_thieu_HD_-_20019"/>
      <sheetName val="Tong_thieu_HD_cac_CT_-_20029"/>
      <sheetName val="Lan_trai9"/>
      <sheetName val="Van_chuyen9"/>
      <sheetName val="HDong_VC9"/>
      <sheetName val="ThieuHD_nam_20019"/>
      <sheetName val="Bang_TH9"/>
      <sheetName val="Tong_Chinh9"/>
      <sheetName val="phan_tich_DG9"/>
      <sheetName val="gia_vat_lieu9"/>
      <sheetName val="gia_xe_may9"/>
      <sheetName val="gia_nhan_cong9"/>
      <sheetName val="KQKD02-2_(2)9"/>
      <sheetName val="KQKD-2_(2)9"/>
      <sheetName val="KQKD_thu20049"/>
      <sheetName val="T03_-_039"/>
      <sheetName val="THL_T039"/>
      <sheetName val="TTBC_T039"/>
      <sheetName val="Luong_noi_Bo_-_T39"/>
      <sheetName val="Tong_hop_-_T39"/>
      <sheetName val="Thuong_Quy_39"/>
      <sheetName val="Phu_cap_trach_nhiem9"/>
      <sheetName val="Tay_ninh9"/>
      <sheetName val="A_Duc9"/>
      <sheetName val="giai_thich9"/>
      <sheetName val="DT_-_Ro9"/>
      <sheetName val="TH_-_Ro_9"/>
      <sheetName val="GDT_-_Ro9"/>
      <sheetName val="DT_-_TB9"/>
      <sheetName val="TH_-_TB9"/>
      <sheetName val="GDT_-_TB9"/>
      <sheetName val="DT_-_NT9"/>
      <sheetName val="TH_-_NT9"/>
      <sheetName val="GDT_-_NT9"/>
      <sheetName val="F_ThanhTri9"/>
      <sheetName val="F_Gialam9"/>
      <sheetName val="TH_dam9"/>
      <sheetName val="SX_dam9"/>
      <sheetName val="LD_dam9"/>
      <sheetName val="Bang_gia_VL9"/>
      <sheetName val="Gia_NC9"/>
      <sheetName val="Gia_may9"/>
      <sheetName val="HHVt_9"/>
      <sheetName val="Dancau-Q_Ninh9"/>
      <sheetName val="BaTrieu-L_son9"/>
      <sheetName val="Co~g_hop_1,5x1,59"/>
      <sheetName val="So_sanh9"/>
      <sheetName val="[IBASE2_XLSѝTNHNoi9"/>
      <sheetName val="CV_di_trong__dong9"/>
      <sheetName val="Co_quan_TCT9"/>
      <sheetName val="BOT_(PA_chon)9"/>
      <sheetName val="Yaly_&amp;_Ri_Ninh9"/>
      <sheetName val="Thuy_dien_Na_Loi9"/>
      <sheetName val="bang_so_sanh_tong_hop9"/>
      <sheetName val="bang_so_sanh_tong_hop_(ty_le)9"/>
      <sheetName val="thu_nhap_binh_quan_(2)9"/>
      <sheetName val="dang_huong9"/>
      <sheetName val="phuong_an_19"/>
      <sheetName val="phuong_an_1_(2)9"/>
      <sheetName val="phuong_an29"/>
      <sheetName val="tong_hop_BQ9"/>
      <sheetName val="tong_hop_BQ-19"/>
      <sheetName val="phuong_an_chon9"/>
      <sheetName val="Xaylap_9"/>
      <sheetName val="Nhan_cong9"/>
      <sheetName val="Heso_3-2004_(3)8"/>
      <sheetName val="Luong_(2)8"/>
      <sheetName val="heso_T38"/>
      <sheetName val="bang_so_sanh_tong_hop_(_PA_cho8"/>
      <sheetName val="dang_ap_dung8"/>
      <sheetName val="tô_rôiDY8"/>
      <sheetName val="phuong_aL_18"/>
      <sheetName val="bang_tong_hop_(dang_huong)8"/>
      <sheetName val="Nhap_lieu9"/>
      <sheetName val="Tien_dien8"/>
      <sheetName val="Thue_GTGT8"/>
      <sheetName val="bcth_05-048"/>
      <sheetName val="baocao_05-048"/>
      <sheetName val="[IBASE2_XLS䁝BC6tT178"/>
      <sheetName val="nhan_su8"/>
      <sheetName val="luong_cty8"/>
      <sheetName val="CT_038"/>
      <sheetName val="TH_038"/>
      <sheetName val="_KQTH_quy_hoach_1358"/>
      <sheetName val="Bao_cao_KQTH_quy_hoach_1358"/>
      <sheetName val="ql_(2)8"/>
      <sheetName val="heso_T48"/>
      <sheetName val="heso_T58"/>
      <sheetName val="Heso_T68"/>
      <sheetName val="Heso_T78"/>
      <sheetName val="Heso_T88"/>
      <sheetName val="Heso_T98"/>
      <sheetName val="Heso_2-20048"/>
      <sheetName val="Heso_3-20048"/>
      <sheetName val="Heso_3-2004_(2)8"/>
      <sheetName val="THT_nam_048"/>
      <sheetName val="BC§_20018"/>
      <sheetName val="BBC§_20028"/>
      <sheetName val="TSC§_20018"/>
      <sheetName val="TSc®_20028"/>
      <sheetName val="Khac_DP8"/>
      <sheetName val="Khoi_than_8"/>
      <sheetName val="Luu_goc8"/>
      <sheetName val="km22+93_86-km22+121_868"/>
      <sheetName val="km22+177_14-km22+205_648"/>
      <sheetName val="Bang_20-258"/>
      <sheetName val="km22+267_96-km22+283_968"/>
      <sheetName val="km22+304_31-km22+344_318"/>
      <sheetName val="km22+460_92-km22+614_578"/>
      <sheetName val="km22+671_78-km22+713_328"/>
      <sheetName val="_tuanM8"/>
      <sheetName val="Dinh_ha_nha8"/>
      <sheetName val="[IBASE2_XLS}BHXH8"/>
      <sheetName val="THANG7_8"/>
      <sheetName val="THANG_118"/>
      <sheetName val="THANG_128"/>
      <sheetName val="TK__TK8"/>
      <sheetName val="[IBASE2_XLS_Tong_hop_Matduong8"/>
      <sheetName val="THU_T128"/>
      <sheetName val="CHI_T128"/>
      <sheetName val="THU_T118"/>
      <sheetName val="CHI_T118"/>
      <sheetName val="THU_T108"/>
      <sheetName val="CHI_T108"/>
      <sheetName val="THU_T98"/>
      <sheetName val="CHI_T98"/>
      <sheetName val="THU_T88"/>
      <sheetName val="CHI_T88"/>
      <sheetName val="BaTrieu-L_con8"/>
      <sheetName val="EDT_-_Ro8"/>
      <sheetName val="KHVô_XL8"/>
      <sheetName val="TD_khao_sat8"/>
      <sheetName val="chi_phi_cap_tien8"/>
      <sheetName val="chuong_phu8"/>
      <sheetName val="Thang_48"/>
      <sheetName val="De_Tai_Vhuc_Tap8"/>
      <sheetName val="02_18"/>
      <sheetName val="2_18"/>
      <sheetName val="2_38"/>
      <sheetName val="02_38"/>
      <sheetName val="B_018"/>
      <sheetName val="B_038"/>
      <sheetName val="D_138"/>
      <sheetName val="_IBASE2_XLSѝTNHNoi9"/>
      <sheetName val="_IBASE2_XLS䁝BC6tT178"/>
      <sheetName val="_IBASE2_XLS}BHXH8"/>
      <sheetName val="_IBASE2_XLS_Tong_hop_Matduong8"/>
      <sheetName val="THU_T78"/>
      <sheetName val="CHI_T78"/>
      <sheetName val="THU_T68"/>
      <sheetName val="CHI_T68"/>
      <sheetName val="THU_T58"/>
      <sheetName val="CHI_T58"/>
      <sheetName val="THU_T48"/>
      <sheetName val="CHI_T48"/>
      <sheetName val="THU_T38"/>
      <sheetName val="CHI_T38"/>
      <sheetName val="THU_T28"/>
      <sheetName val="CHI_T28"/>
      <sheetName val="THU_T110"/>
      <sheetName val="CHI_T110"/>
      <sheetName val="det_VP8"/>
      <sheetName val="det_hn8"/>
      <sheetName val="chi_Hieu8"/>
      <sheetName val="c_thoa8"/>
      <sheetName val="A_thanh_-_DL8"/>
      <sheetName val="A_Tuyen8"/>
      <sheetName val="A_Tien_-laphu8"/>
      <sheetName val="A_Thang-_laphu8"/>
      <sheetName val="A_Dong8"/>
      <sheetName val="27-7_NB8"/>
      <sheetName val="xn_58"/>
      <sheetName val="PKD_X208"/>
      <sheetName val="da_giay_SG8"/>
      <sheetName val="dagiay_XK8"/>
      <sheetName val="DK_Dong_xuan8"/>
      <sheetName val="chu_Ton8"/>
      <sheetName val="minh_tri8"/>
      <sheetName val="viet_huy8"/>
      <sheetName val="thanh_ha8"/>
      <sheetName val="O_Su8"/>
      <sheetName val="A_Ha-DL8"/>
      <sheetName val="Vinh_oanh8"/>
      <sheetName val="chi_Thuy8"/>
      <sheetName val="chu_Hong8"/>
      <sheetName val="thuy-_may8"/>
      <sheetName val="vu_yen8"/>
      <sheetName val="HD_CTrinh18"/>
      <sheetName val="HD_benA8"/>
      <sheetName val="Theodoi_HD8"/>
      <sheetName val="Theodoi_HD_(2)8"/>
      <sheetName val="_GT_CPhi_tung_dot8"/>
      <sheetName val="Sat_tron8"/>
      <sheetName val="Bang_can_doi_8"/>
      <sheetName val="BTHDT_TBA_8"/>
      <sheetName val="Cong_hop_2,0ࡸ2,08"/>
      <sheetName val="[IBASE2_XLS?TNHNoi8"/>
      <sheetName val="Tong_hop_xuat_kho_nvl8"/>
      <sheetName val="Xuat_kho8"/>
      <sheetName val="Tong_hop_so_lieu_tai_nhap_kho8"/>
      <sheetName val="tai_nhap_kho8"/>
      <sheetName val="Nhap_kho8"/>
      <sheetName val="Tong_ket_nhap_kho8"/>
      <sheetName val="Tong_ket8"/>
      <sheetName val="cac_ma_can_huy8"/>
      <sheetName val="Hang_hong8"/>
      <sheetName val="Tham_khao8"/>
      <sheetName val="hang_khong_co_packing8"/>
      <sheetName val="OPERATING_HEAD8"/>
      <sheetName val="31_12_018"/>
      <sheetName val="Tinh_hinh_cat_lang8"/>
      <sheetName val="Tinh_hinh_SX_phu8"/>
      <sheetName val="Tinh_hinh_do_xop8"/>
      <sheetName val="(9_30)_IP8"/>
      <sheetName val="Kluong_phu10"/>
      <sheetName val="Lan_can10"/>
      <sheetName val="Ho_lan10"/>
      <sheetName val="Coc_tieu10"/>
      <sheetName val="Bien_bao10"/>
      <sheetName val="Op_mai_27410"/>
      <sheetName val="Op_mai_27510"/>
      <sheetName val="Op_mai_27610"/>
      <sheetName val="Op_mai_27710"/>
      <sheetName val="Op_mai_27810"/>
      <sheetName val="Op_mai_27910"/>
      <sheetName val="Op_mai_28010"/>
      <sheetName val="Op_mai_28110"/>
      <sheetName val="Op_mai_28210"/>
      <sheetName val="Op_mai_28310"/>
      <sheetName val="Op_mai_28410"/>
      <sheetName val="Op_mai10"/>
      <sheetName val="CVden_ngoai_TCT_(1)10"/>
      <sheetName val="CV_den_ngoai_TCT_(2)10"/>
      <sheetName val="CV_den_ngoai_TCT_(3)10"/>
      <sheetName val="QDcua_TGD10"/>
      <sheetName val="QD_cua_HDQT10"/>
      <sheetName val="QD_cua_HDQT_(2)10"/>
      <sheetName val="CV_di_ngoai_tong10"/>
      <sheetName val="CV_di_ngoai_tong_(2)10"/>
      <sheetName val="To_trinh10"/>
      <sheetName val="Giao_nhiem_vu10"/>
      <sheetName val="QDcua_TGD_(2)10"/>
      <sheetName val="Thong_tu10"/>
      <sheetName val="CV_di_trong__tong10"/>
      <sheetName val="nghi_dinh-CP10"/>
      <sheetName val="CV_den_trong_tong10"/>
      <sheetName val="KHVt_10"/>
      <sheetName val="KHVt_XL10"/>
      <sheetName val="KHVt_XLT410"/>
      <sheetName val="lapdat_TB_10"/>
      <sheetName val="TNghiªm_TB_10"/>
      <sheetName val="VËt_liÖu10"/>
      <sheetName val="Lap_®at_®iÖn10"/>
      <sheetName val="TNghiÖm_VL10"/>
      <sheetName val="th_10"/>
      <sheetName val="tien_luong10"/>
      <sheetName val="Thep_be10"/>
      <sheetName val="Thep_than10"/>
      <sheetName val="Thep_xa_mu10"/>
      <sheetName val="142201-T1_10"/>
      <sheetName val="142201-T2-th_10"/>
      <sheetName val="142201-T3-th_10"/>
      <sheetName val="142201-T4-th__10"/>
      <sheetName val="_t510"/>
      <sheetName val="t_410"/>
      <sheetName val="_t3_10"/>
      <sheetName val="_TH33110"/>
      <sheetName val="_Minh_ha10"/>
      <sheetName val="_Ha_Tay10"/>
      <sheetName val="_Vinhphuc10"/>
      <sheetName val="_Nbinh10"/>
      <sheetName val="_QVinh10"/>
      <sheetName val="_TW110"/>
      <sheetName val="DOANH_SO10"/>
      <sheetName val="BD-SINH_VIEN10"/>
      <sheetName val="VtuHaTheSauTBABenThuy1_(2)10"/>
      <sheetName val="Km274_-_Km27510"/>
      <sheetName val="Km275_-_Km27610"/>
      <sheetName val="Km276_-_Km27710"/>
      <sheetName val="Km277_-_Km278_10"/>
      <sheetName val="Km278_-_Km27910"/>
      <sheetName val="Km279_-_Km28010"/>
      <sheetName val="Km280_-_Km28110"/>
      <sheetName val="Km281_-_Km28210"/>
      <sheetName val="Km282_-_Km28310"/>
      <sheetName val="Km283_-_Km28410"/>
      <sheetName val="Km284_-_Km28510"/>
      <sheetName val="Tong_hop_Matduong10"/>
      <sheetName val="Cong_D7510"/>
      <sheetName val="Cong_D10010"/>
      <sheetName val="Cong_D15010"/>
      <sheetName val="Cong_2D15010"/>
      <sheetName val="Cong_ban_0,7x0,710"/>
      <sheetName val="Cong_ban_0,8x0,810"/>
      <sheetName val="Cong_ban_1x110"/>
      <sheetName val="Cong_ban_1x1,210"/>
      <sheetName val="Cong_ban_1,5x1,510"/>
      <sheetName val="Cong_ban_2x1,510"/>
      <sheetName val="Cong_ban_2x210"/>
      <sheetName val="Tong_hop10"/>
      <sheetName val="Tong_hop_(2)10"/>
      <sheetName val="Cong_cu10"/>
      <sheetName val="Cot_thep10"/>
      <sheetName val="Cong_tron_D7510"/>
      <sheetName val="Cong_tron_D10010"/>
      <sheetName val="Cong_tron_D15010"/>
      <sheetName val="Cong_tron_2D15010"/>
      <sheetName val="Cong_ban_1,0x1,010"/>
      <sheetName val="Cong_ban_1,0x1,210"/>
      <sheetName val="Cong_hop_1,5x1,510"/>
      <sheetName val="Cong_hop_2,0x1,510"/>
      <sheetName val="Cong_hop_2,0x2,010"/>
      <sheetName val="Song_trai10"/>
      <sheetName val="Dinh+ha_nha10"/>
      <sheetName val="NG_k10"/>
      <sheetName val="thkl_(2)10"/>
      <sheetName val="long_tec10"/>
      <sheetName val="BC_TH_CK_(2)10"/>
      <sheetName val="BC_TH_CK10"/>
      <sheetName val="BC6tT19_food10"/>
      <sheetName val="BC6tT18_-_Food10"/>
      <sheetName val="BCCK_410"/>
      <sheetName val="BCFood-_T1610"/>
      <sheetName val="BCFood-_T1510"/>
      <sheetName val="BCFood-_T1410"/>
      <sheetName val="BCFood-_T1310"/>
      <sheetName val="TH_CK210"/>
      <sheetName val="BC6tT52_(3)10"/>
      <sheetName val="BC6tT52_(2)10"/>
      <sheetName val="TCK_1210"/>
      <sheetName val="Tong_CK10"/>
      <sheetName val="Trich_Ngang10"/>
      <sheetName val="Danh_sach_Rieng10"/>
      <sheetName val="Dia_Diem_Thuc_Tap10"/>
      <sheetName val="De_Tai_Thuc_Tap10"/>
      <sheetName val="K249_K9810"/>
      <sheetName val="K249_K98_(2)10"/>
      <sheetName val="K251_K9810"/>
      <sheetName val="K251_SBase10"/>
      <sheetName val="K251_AC10"/>
      <sheetName val="K252_K9810"/>
      <sheetName val="K252_SBase10"/>
      <sheetName val="K252_AC10"/>
      <sheetName val="K253_K9810"/>
      <sheetName val="K253_Subbase10"/>
      <sheetName val="K253_Base_10"/>
      <sheetName val="K253_SBase10"/>
      <sheetName val="K253_AC10"/>
      <sheetName val="K255_SBase10"/>
      <sheetName val="K259_K9810"/>
      <sheetName val="K259_Subbase10"/>
      <sheetName val="K259_Base_10"/>
      <sheetName val="K259_AC10"/>
      <sheetName val="K260_K9810"/>
      <sheetName val="K260_Subbase10"/>
      <sheetName val="K260_Base10"/>
      <sheetName val="K260_AC10"/>
      <sheetName val="K261_K9810"/>
      <sheetName val="K261_Base10"/>
      <sheetName val="K261_AC10"/>
      <sheetName val="TK_11210"/>
      <sheetName val="TK_13110"/>
      <sheetName val="TK_14110"/>
      <sheetName val="TK_15310"/>
      <sheetName val="TK_21110"/>
      <sheetName val="TK_24210"/>
      <sheetName val="TK_33410"/>
      <sheetName val="TK_51110"/>
      <sheetName val="TK_51510"/>
      <sheetName val="TK_91110"/>
      <sheetName val="T_so_thay_doi10"/>
      <sheetName val="b_THchitietDZCT10"/>
      <sheetName val="b_THchitietTBA10"/>
      <sheetName val="Khao_sat10"/>
      <sheetName val="TT_khao_sat10"/>
      <sheetName val="CDSL_(2)10"/>
      <sheetName val="SCT_Cong_trinh10"/>
      <sheetName val="06-2003_(2)10"/>
      <sheetName val="CDPS_6tc10"/>
      <sheetName val="SCT_Nha_thau10"/>
      <sheetName val="socai2003_(6tc)dp10"/>
      <sheetName val="socai2003_(6tc)10"/>
      <sheetName val="CDPS_6tc_(2)10"/>
      <sheetName val="TH_du_toan_10"/>
      <sheetName val="Du_toan_10"/>
      <sheetName val="C_Tinh10"/>
      <sheetName val="T_K_H_T_T510"/>
      <sheetName val="T_K_T710"/>
      <sheetName val="TK_T610"/>
      <sheetName val="T_K_T510"/>
      <sheetName val="Bang_thong_ke_hang_ton10"/>
      <sheetName val="thong_ke_10"/>
      <sheetName val="T_KT0410"/>
      <sheetName val="GIA_NUOC10"/>
      <sheetName val="GIA_DIEN_THOAI10"/>
      <sheetName val="GIA_DIEN10"/>
      <sheetName val="chiet_tinh_XD10"/>
      <sheetName val="Triet_T10"/>
      <sheetName val="Phan_tich_gia10"/>
      <sheetName val="pHAN_CONG10"/>
      <sheetName val="GIA_XD10"/>
      <sheetName val="Coc_610"/>
      <sheetName val="Deo_nai10"/>
      <sheetName val="CKD_than10"/>
      <sheetName val="CTT_Thong_nhat10"/>
      <sheetName val="CTT_Nui_beo10"/>
      <sheetName val="CTT_cao_son10"/>
      <sheetName val="CTT_Khe_cham10"/>
      <sheetName val="XNxlva_sxthanKCII10"/>
      <sheetName val="Cam_Y_ut_KC10"/>
      <sheetName val="CTxay_lap_mo_CP10"/>
      <sheetName val="CTdo_luong_GDSP10"/>
      <sheetName val="Dong_bac10"/>
      <sheetName val="Cac_cang_UT_mua_than_Dong_bac10"/>
      <sheetName val="cua_hang_vtu10"/>
      <sheetName val="Khach_hang_le_10"/>
      <sheetName val="nhat_ky_510"/>
      <sheetName val="cac_cong_ty_van_tai10"/>
      <sheetName val="Don_gia_CPM10"/>
      <sheetName val="Tong_Thieu_HD_cac_CT-200110"/>
      <sheetName val="VL_thieu_HD_-_200110"/>
      <sheetName val="Tong_thieu_HD_cac_CT_-_200210"/>
      <sheetName val="Lan_trai10"/>
      <sheetName val="Van_chuyen10"/>
      <sheetName val="HDong_VC10"/>
      <sheetName val="ThieuHD_nam_200110"/>
      <sheetName val="Bang_TH10"/>
      <sheetName val="Tong_Chinh10"/>
      <sheetName val="phan_tich_DG10"/>
      <sheetName val="gia_vat_lieu10"/>
      <sheetName val="gia_xe_may10"/>
      <sheetName val="gia_nhan_cong10"/>
      <sheetName val="KQKD02-2_(2)10"/>
      <sheetName val="KQKD-2_(2)10"/>
      <sheetName val="KQKD_thu200410"/>
      <sheetName val="T03_-_0310"/>
      <sheetName val="THL_T0310"/>
      <sheetName val="TTBC_T0310"/>
      <sheetName val="Luong_noi_Bo_-_T310"/>
      <sheetName val="Tong_hop_-_T310"/>
      <sheetName val="Thuong_Quy_310"/>
      <sheetName val="Phu_cap_trach_nhiem10"/>
      <sheetName val="Tay_ninh10"/>
      <sheetName val="A_Duc10"/>
      <sheetName val="giai_thich10"/>
      <sheetName val="DT_-_Ro10"/>
      <sheetName val="TH_-_Ro_10"/>
      <sheetName val="GDT_-_Ro10"/>
      <sheetName val="DT_-_TB10"/>
      <sheetName val="TH_-_TB10"/>
      <sheetName val="GDT_-_TB10"/>
      <sheetName val="DT_-_NT10"/>
      <sheetName val="TH_-_NT10"/>
      <sheetName val="GDT_-_NT10"/>
      <sheetName val="F_ThanhTri10"/>
      <sheetName val="F_Gialam10"/>
      <sheetName val="TH_dam10"/>
      <sheetName val="SX_dam10"/>
      <sheetName val="LD_dam10"/>
      <sheetName val="Bang_gia_VL10"/>
      <sheetName val="Gia_NC10"/>
      <sheetName val="Gia_may10"/>
      <sheetName val="HHVt_10"/>
      <sheetName val="Dancau-Q_Ninh10"/>
      <sheetName val="BaTrieu-L_son10"/>
      <sheetName val="Co~g_hop_1,5x1,510"/>
      <sheetName val="So_sanh10"/>
      <sheetName val="[IBASE2_XLSѝTNHNoi10"/>
      <sheetName val="CV_di_trong__dong10"/>
      <sheetName val="Co_quan_TCT10"/>
      <sheetName val="BOT_(PA_chon)10"/>
      <sheetName val="Yaly_&amp;_Ri_Ninh10"/>
      <sheetName val="Thuy_dien_Na_Loi10"/>
      <sheetName val="bang_so_sanh_tong_hop10"/>
      <sheetName val="bang_so_sanh_tong_hop_(ty_le)10"/>
      <sheetName val="thu_nhap_binh_quan_(2)10"/>
      <sheetName val="dang_huong10"/>
      <sheetName val="phuong_an_110"/>
      <sheetName val="phuong_an_1_(2)10"/>
      <sheetName val="phuong_an210"/>
      <sheetName val="tong_hop_BQ10"/>
      <sheetName val="tong_hop_BQ-110"/>
      <sheetName val="phuong_an_chon10"/>
      <sheetName val="Xaylap_10"/>
      <sheetName val="Nhan_cong10"/>
      <sheetName val="Heso_3-2004_(3)9"/>
      <sheetName val="Luong_(2)9"/>
      <sheetName val="heso_T39"/>
      <sheetName val="bang_so_sanh_tong_hop_(_PA_cho9"/>
      <sheetName val="dang_ap_dung9"/>
      <sheetName val="tô_rôiDY9"/>
      <sheetName val="phuong_aL_19"/>
      <sheetName val="bang_tong_hop_(dang_huong)9"/>
      <sheetName val="Nhap_lieu10"/>
      <sheetName val="Tien_dien9"/>
      <sheetName val="Thue_GTGT9"/>
      <sheetName val="bcth_05-049"/>
      <sheetName val="baocao_05-049"/>
      <sheetName val="[IBASE2_XLS䁝BC6tT179"/>
      <sheetName val="nhan_su9"/>
      <sheetName val="luong_cty9"/>
      <sheetName val="CT_039"/>
      <sheetName val="TH_039"/>
      <sheetName val="_KQTH_quy_hoach_1359"/>
      <sheetName val="Bao_cao_KQTH_quy_hoach_1359"/>
      <sheetName val="ql_(2)9"/>
      <sheetName val="heso_T49"/>
      <sheetName val="heso_T59"/>
      <sheetName val="Heso_T69"/>
      <sheetName val="Heso_T79"/>
      <sheetName val="Heso_T89"/>
      <sheetName val="Heso_T99"/>
      <sheetName val="Heso_2-20049"/>
      <sheetName val="Heso_3-20049"/>
      <sheetName val="Heso_3-2004_(2)9"/>
      <sheetName val="THT_nam_049"/>
      <sheetName val="BC§_20019"/>
      <sheetName val="BBC§_20029"/>
      <sheetName val="TSC§_20019"/>
      <sheetName val="TSc®_20029"/>
      <sheetName val="Khac_DP9"/>
      <sheetName val="Khoi_than_9"/>
      <sheetName val="Luu_goc9"/>
      <sheetName val="km22+93_86-km22+121_869"/>
      <sheetName val="km22+177_14-km22+205_649"/>
      <sheetName val="Bang_20-259"/>
      <sheetName val="km22+267_96-km22+283_969"/>
      <sheetName val="km22+304_31-km22+344_319"/>
      <sheetName val="km22+460_92-km22+614_579"/>
      <sheetName val="km22+671_78-km22+713_329"/>
      <sheetName val="_tuanM9"/>
      <sheetName val="Dinh_ha_nha9"/>
      <sheetName val="[IBASE2_XLS}BHXH9"/>
      <sheetName val="THANG7_9"/>
      <sheetName val="THANG_119"/>
      <sheetName val="THANG_129"/>
      <sheetName val="TK__TK9"/>
      <sheetName val="[IBASE2_XLS_Tong_hop_Matduong9"/>
      <sheetName val="THU_T129"/>
      <sheetName val="CHI_T129"/>
      <sheetName val="THU_T119"/>
      <sheetName val="CHI_T119"/>
      <sheetName val="THU_T109"/>
      <sheetName val="CHI_T109"/>
      <sheetName val="THU_T99"/>
      <sheetName val="CHI_T99"/>
      <sheetName val="THU_T89"/>
      <sheetName val="CHI_T89"/>
      <sheetName val="BaTrieu-L_con9"/>
      <sheetName val="EDT_-_Ro9"/>
      <sheetName val="KHVô_XL9"/>
      <sheetName val="TD_khao_sat9"/>
      <sheetName val="chi_phi_cap_tien9"/>
      <sheetName val="chuong_phu9"/>
      <sheetName val="Thang_49"/>
      <sheetName val="De_Tai_Vhuc_Tap9"/>
      <sheetName val="02_19"/>
      <sheetName val="2_19"/>
      <sheetName val="2_39"/>
      <sheetName val="02_39"/>
      <sheetName val="B_019"/>
      <sheetName val="B_039"/>
      <sheetName val="D_139"/>
      <sheetName val="_IBASE2_XLSѝTNHNoi10"/>
      <sheetName val="_IBASE2_XLS䁝BC6tT179"/>
      <sheetName val="_IBASE2_XLS}BHXH9"/>
      <sheetName val="_IBASE2_XLS_Tong_hop_Matduong9"/>
      <sheetName val="THU_T79"/>
      <sheetName val="CHI_T79"/>
      <sheetName val="THU_T69"/>
      <sheetName val="CHI_T69"/>
      <sheetName val="THU_T59"/>
      <sheetName val="CHI_T59"/>
      <sheetName val="THU_T49"/>
      <sheetName val="CHI_T49"/>
      <sheetName val="THU_T39"/>
      <sheetName val="CHI_T39"/>
      <sheetName val="THU_T29"/>
      <sheetName val="CHI_T29"/>
      <sheetName val="THU_T120"/>
      <sheetName val="CHI_T120"/>
      <sheetName val="det_VP9"/>
      <sheetName val="det_hn9"/>
      <sheetName val="chi_Hieu9"/>
      <sheetName val="c_thoa9"/>
      <sheetName val="A_thanh_-_DL9"/>
      <sheetName val="A_Tuyen9"/>
      <sheetName val="A_Tien_-laphu9"/>
      <sheetName val="A_Thang-_laphu9"/>
      <sheetName val="A_Dong9"/>
      <sheetName val="27-7_NB9"/>
      <sheetName val="xn_59"/>
      <sheetName val="PKD_X209"/>
      <sheetName val="da_giay_SG9"/>
      <sheetName val="dagiay_XK9"/>
      <sheetName val="DK_Dong_xuan9"/>
      <sheetName val="chu_Ton9"/>
      <sheetName val="minh_tri9"/>
      <sheetName val="viet_huy9"/>
      <sheetName val="thanh_ha9"/>
      <sheetName val="O_Su9"/>
      <sheetName val="A_Ha-DL9"/>
      <sheetName val="Vinh_oanh9"/>
      <sheetName val="chi_Thuy9"/>
      <sheetName val="chu_Hong9"/>
      <sheetName val="thuy-_may9"/>
      <sheetName val="vu_yen9"/>
      <sheetName val="HD_CTrinh19"/>
      <sheetName val="HD_benA9"/>
      <sheetName val="Theodoi_HD9"/>
      <sheetName val="Theodoi_HD_(2)9"/>
      <sheetName val="_GT_CPhi_tung_dot9"/>
      <sheetName val="Sat_tron9"/>
      <sheetName val="Bang_can_doi_9"/>
      <sheetName val="BTHDT_TBA_9"/>
      <sheetName val="Cong_hop_2,0ࡸ2,09"/>
      <sheetName val="[IBASE2_XLS?TNHNoi9"/>
      <sheetName val="Tong_hop_xuat_kho_nvl9"/>
      <sheetName val="Xuat_kho9"/>
      <sheetName val="Tong_hop_so_lieu_tai_nhap_kho9"/>
      <sheetName val="tai_nhap_kho9"/>
      <sheetName val="Nhap_kho9"/>
      <sheetName val="Tong_ket_nhap_kho9"/>
      <sheetName val="Tong_ket9"/>
      <sheetName val="cac_ma_can_huy9"/>
      <sheetName val="Hang_hong9"/>
      <sheetName val="Tham_khao9"/>
      <sheetName val="hang_khong_co_packing9"/>
      <sheetName val="OPERATING_HEAD9"/>
      <sheetName val="31_12_019"/>
      <sheetName val="Tinh_hinh_cat_lang9"/>
      <sheetName val="Tinh_hinh_SX_phu9"/>
      <sheetName val="Tinh_hinh_do_xop9"/>
      <sheetName val="(9_30)_IP9"/>
      <sheetName val="Kluong_phu11"/>
      <sheetName val="Lan_can11"/>
      <sheetName val="Ho_lan11"/>
      <sheetName val="Coc_tieu11"/>
      <sheetName val="Bien_bao11"/>
      <sheetName val="Op_mai_27411"/>
      <sheetName val="Op_mai_27511"/>
      <sheetName val="Op_mai_27611"/>
      <sheetName val="Op_mai_27711"/>
      <sheetName val="Op_mai_27811"/>
      <sheetName val="Op_mai_27911"/>
      <sheetName val="Op_mai_28011"/>
      <sheetName val="Op_mai_28111"/>
      <sheetName val="Op_mai_28211"/>
      <sheetName val="Op_mai_28311"/>
      <sheetName val="Op_mai_28411"/>
      <sheetName val="Op_mai11"/>
      <sheetName val="CVden_ngoai_TCT_(1)11"/>
      <sheetName val="CV_den_ngoai_TCT_(2)11"/>
      <sheetName val="CV_den_ngoai_TCT_(3)11"/>
      <sheetName val="QDcua_TGD11"/>
      <sheetName val="QD_cua_HDQT11"/>
      <sheetName val="QD_cua_HDQT_(2)11"/>
      <sheetName val="CV_di_ngoai_tong11"/>
      <sheetName val="CV_di_ngoai_tong_(2)11"/>
      <sheetName val="To_trinh11"/>
      <sheetName val="Giao_nhiem_vu11"/>
      <sheetName val="QDcua_TGD_(2)11"/>
      <sheetName val="Thong_tu11"/>
      <sheetName val="CV_di_trong__tong11"/>
      <sheetName val="nghi_dinh-CP11"/>
      <sheetName val="CV_den_trong_tong11"/>
      <sheetName val="KHVt_11"/>
      <sheetName val="KHVt_XL11"/>
      <sheetName val="KHVt_XLT411"/>
      <sheetName val="lapdat_TB_11"/>
      <sheetName val="TNghiªm_TB_11"/>
      <sheetName val="VËt_liÖu11"/>
      <sheetName val="Lap_®at_®iÖn11"/>
      <sheetName val="TNghiÖm_VL11"/>
      <sheetName val="th_11"/>
      <sheetName val="tien_luong11"/>
      <sheetName val="Thep_be11"/>
      <sheetName val="Thep_than11"/>
      <sheetName val="Thep_xa_mu11"/>
      <sheetName val="142201-T1_11"/>
      <sheetName val="142201-T2-th_11"/>
      <sheetName val="142201-T3-th_11"/>
      <sheetName val="142201-T4-th__11"/>
      <sheetName val="_t511"/>
      <sheetName val="t_411"/>
      <sheetName val="_t3_11"/>
      <sheetName val="_TH33111"/>
      <sheetName val="_Minh_ha11"/>
      <sheetName val="_Ha_Tay11"/>
      <sheetName val="_Vinhphuc11"/>
      <sheetName val="_Nbinh11"/>
      <sheetName val="_QVinh11"/>
      <sheetName val="_TW111"/>
      <sheetName val="DOANH_SO11"/>
      <sheetName val="BD-SINH_VIEN11"/>
      <sheetName val="VtuHaTheSauTBABenThuy1_(2)11"/>
      <sheetName val="Km274_-_Km27511"/>
      <sheetName val="Km275_-_Km27611"/>
      <sheetName val="Km276_-_Km27711"/>
      <sheetName val="Km277_-_Km278_11"/>
      <sheetName val="Km278_-_Km27911"/>
      <sheetName val="Km279_-_Km28011"/>
      <sheetName val="Km280_-_Km28111"/>
      <sheetName val="Km281_-_Km28211"/>
      <sheetName val="Km282_-_Km28311"/>
      <sheetName val="Km283_-_Km28411"/>
      <sheetName val="Km284_-_Km28511"/>
      <sheetName val="Tong_hop_Matduong11"/>
      <sheetName val="Cong_D7511"/>
      <sheetName val="Cong_D10011"/>
      <sheetName val="Cong_D15011"/>
      <sheetName val="Cong_2D15011"/>
      <sheetName val="Cong_ban_0,7x0,711"/>
      <sheetName val="Cong_ban_0,8x0,811"/>
      <sheetName val="Cong_ban_1x111"/>
      <sheetName val="Cong_ban_1x1,211"/>
      <sheetName val="Cong_ban_1,5x1,511"/>
      <sheetName val="Cong_ban_2x1,511"/>
      <sheetName val="Cong_ban_2x211"/>
      <sheetName val="Tong_hop11"/>
      <sheetName val="Tong_hop_(2)11"/>
      <sheetName val="Cong_cu11"/>
      <sheetName val="Cot_thep11"/>
      <sheetName val="Cong_tron_D7511"/>
      <sheetName val="Cong_tron_D10011"/>
      <sheetName val="Cong_tron_D15011"/>
      <sheetName val="Cong_tron_2D15011"/>
      <sheetName val="Cong_ban_1,0x1,011"/>
      <sheetName val="Cong_ban_1,0x1,211"/>
      <sheetName val="Cong_hop_1,5x1,511"/>
      <sheetName val="Cong_hop_2,0x1,511"/>
      <sheetName val="Cong_hop_2,0x2,011"/>
      <sheetName val="Song_trai11"/>
      <sheetName val="Dinh+ha_nha11"/>
      <sheetName val="NG_k11"/>
      <sheetName val="thkl_(2)11"/>
      <sheetName val="long_tec11"/>
      <sheetName val="BC_TH_CK_(2)11"/>
      <sheetName val="BC_TH_CK11"/>
      <sheetName val="BC6tT19_food11"/>
      <sheetName val="BC6tT18_-_Food11"/>
      <sheetName val="BCCK_411"/>
      <sheetName val="BCFood-_T1611"/>
      <sheetName val="BCFood-_T1511"/>
      <sheetName val="BCFood-_T1411"/>
      <sheetName val="BCFood-_T1311"/>
      <sheetName val="TH_CK211"/>
      <sheetName val="BC6tT52_(3)11"/>
      <sheetName val="BC6tT52_(2)11"/>
      <sheetName val="TCK_1211"/>
      <sheetName val="Tong_CK11"/>
      <sheetName val="Trich_Ngang11"/>
      <sheetName val="Danh_sach_Rieng11"/>
      <sheetName val="Dia_Diem_Thuc_Tap11"/>
      <sheetName val="De_Tai_Thuc_Tap11"/>
      <sheetName val="K249_K9811"/>
      <sheetName val="K249_K98_(2)11"/>
      <sheetName val="K251_K9811"/>
      <sheetName val="K251_SBase11"/>
      <sheetName val="K251_AC11"/>
      <sheetName val="K252_K9811"/>
      <sheetName val="K252_SBase11"/>
      <sheetName val="K252_AC11"/>
      <sheetName val="K253_K9811"/>
      <sheetName val="K253_Subbase11"/>
      <sheetName val="K253_Base_11"/>
      <sheetName val="K253_SBase11"/>
      <sheetName val="K253_AC11"/>
      <sheetName val="K255_SBase11"/>
      <sheetName val="K259_K9811"/>
      <sheetName val="K259_Subbase11"/>
      <sheetName val="K259_Base_11"/>
      <sheetName val="K259_AC11"/>
      <sheetName val="K260_K9811"/>
      <sheetName val="K260_Subbase11"/>
      <sheetName val="K260_Base11"/>
      <sheetName val="K260_AC11"/>
      <sheetName val="K261_K9811"/>
      <sheetName val="K261_Base11"/>
      <sheetName val="K261_AC11"/>
      <sheetName val="TK_11211"/>
      <sheetName val="TK_13111"/>
      <sheetName val="TK_14111"/>
      <sheetName val="TK_15311"/>
      <sheetName val="TK_21111"/>
      <sheetName val="TK_24211"/>
      <sheetName val="TK_33411"/>
      <sheetName val="TK_51111"/>
      <sheetName val="TK_51511"/>
      <sheetName val="TK_91111"/>
      <sheetName val="T_so_thay_doi11"/>
      <sheetName val="b_THchitietDZCT11"/>
      <sheetName val="b_THchitietTBA11"/>
      <sheetName val="Khao_sat11"/>
      <sheetName val="TT_khao_sat11"/>
      <sheetName val="CDSL_(2)11"/>
      <sheetName val="SCT_Cong_trinh11"/>
      <sheetName val="06-2003_(2)11"/>
      <sheetName val="CDPS_6tc11"/>
      <sheetName val="SCT_Nha_thau11"/>
      <sheetName val="socai2003_(6tc)dp11"/>
      <sheetName val="socai2003_(6tc)11"/>
      <sheetName val="CDPS_6tc_(2)11"/>
      <sheetName val="TH_du_toan_11"/>
      <sheetName val="Du_toan_11"/>
      <sheetName val="C_Tinh11"/>
      <sheetName val="T_K_H_T_T511"/>
      <sheetName val="T_K_T711"/>
      <sheetName val="TK_T611"/>
      <sheetName val="T_K_T511"/>
      <sheetName val="Bang_thong_ke_hang_ton11"/>
      <sheetName val="thong_ke_11"/>
      <sheetName val="T_KT0411"/>
      <sheetName val="GIA_NUOC11"/>
      <sheetName val="GIA_DIEN_THOAI11"/>
      <sheetName val="GIA_DIEN11"/>
      <sheetName val="chiet_tinh_XD11"/>
      <sheetName val="Triet_T11"/>
      <sheetName val="Phan_tich_gia11"/>
      <sheetName val="pHAN_CONG11"/>
      <sheetName val="GIA_XD11"/>
      <sheetName val="Coc_611"/>
      <sheetName val="Deo_nai11"/>
      <sheetName val="CKD_than11"/>
      <sheetName val="CTT_Thong_nhat11"/>
      <sheetName val="CTT_Nui_beo11"/>
      <sheetName val="CTT_cao_son11"/>
      <sheetName val="CTT_Khe_cham11"/>
      <sheetName val="XNxlva_sxthanKCII11"/>
      <sheetName val="Cam_Y_ut_KC11"/>
      <sheetName val="CTxay_lap_mo_CP11"/>
      <sheetName val="CTdo_luong_GDSP11"/>
      <sheetName val="Dong_bac11"/>
      <sheetName val="Cac_cang_UT_mua_than_Dong_bac11"/>
      <sheetName val="cua_hang_vtu11"/>
      <sheetName val="Khach_hang_le_11"/>
      <sheetName val="nhat_ky_511"/>
      <sheetName val="cac_cong_ty_van_tai11"/>
      <sheetName val="Don_gia_CPM11"/>
      <sheetName val="Tong_Thieu_HD_cac_CT-200111"/>
      <sheetName val="VL_thieu_HD_-_200111"/>
      <sheetName val="Tong_thieu_HD_cac_CT_-_200211"/>
      <sheetName val="Lan_trai11"/>
      <sheetName val="Van_chuyen11"/>
      <sheetName val="HDong_VC11"/>
      <sheetName val="ThieuHD_nam_200111"/>
      <sheetName val="Bang_TH11"/>
      <sheetName val="Tong_Chinh11"/>
      <sheetName val="phan_tich_DG11"/>
      <sheetName val="gia_vat_lieu11"/>
      <sheetName val="gia_xe_may11"/>
      <sheetName val="gia_nhan_cong11"/>
      <sheetName val="KQKD02-2_(2)11"/>
      <sheetName val="KQKD-2_(2)11"/>
      <sheetName val="KQKD_thu200411"/>
      <sheetName val="T03_-_0311"/>
      <sheetName val="THL_T0311"/>
      <sheetName val="TTBC_T0311"/>
      <sheetName val="Luong_noi_Bo_-_T311"/>
      <sheetName val="Tong_hop_-_T311"/>
      <sheetName val="Thuong_Quy_311"/>
      <sheetName val="Phu_cap_trach_nhiem11"/>
      <sheetName val="Tay_ninh11"/>
      <sheetName val="A_Duc11"/>
      <sheetName val="giai_thich11"/>
      <sheetName val="DT_-_Ro11"/>
      <sheetName val="TH_-_Ro_11"/>
      <sheetName val="GDT_-_Ro11"/>
      <sheetName val="DT_-_TB11"/>
      <sheetName val="TH_-_TB11"/>
      <sheetName val="GDT_-_TB11"/>
      <sheetName val="DT_-_NT11"/>
      <sheetName val="TH_-_NT11"/>
      <sheetName val="GDT_-_NT11"/>
      <sheetName val="F_ThanhTri11"/>
      <sheetName val="F_Gialam11"/>
      <sheetName val="TH_dam11"/>
      <sheetName val="SX_dam11"/>
      <sheetName val="LD_dam11"/>
      <sheetName val="Bang_gia_VL11"/>
      <sheetName val="Gia_NC11"/>
      <sheetName val="Gia_may11"/>
      <sheetName val="HHVt_11"/>
      <sheetName val="Dancau-Q_Ninh11"/>
      <sheetName val="BaTrieu-L_son11"/>
      <sheetName val="Co~g_hop_1,5x1,511"/>
      <sheetName val="So_sanh11"/>
      <sheetName val="[IBASE2_XLSѝTNHNoi11"/>
      <sheetName val="CV_di_trong__dong11"/>
      <sheetName val="Co_quan_TCT11"/>
      <sheetName val="BOT_(PA_chon)11"/>
      <sheetName val="Yaly_&amp;_Ri_Ninh11"/>
      <sheetName val="Thuy_dien_Na_Loi11"/>
      <sheetName val="bang_so_sanh_tong_hop11"/>
      <sheetName val="bang_so_sanh_tong_hop_(ty_le)11"/>
      <sheetName val="thu_nhap_binh_quan_(2)11"/>
      <sheetName val="dang_huong11"/>
      <sheetName val="phuong_an_111"/>
      <sheetName val="phuong_an_1_(2)11"/>
      <sheetName val="phuong_an211"/>
      <sheetName val="tong_hop_BQ11"/>
      <sheetName val="tong_hop_BQ-111"/>
      <sheetName val="phuong_an_chon11"/>
      <sheetName val="Xaylap_11"/>
      <sheetName val="Nhan_cong11"/>
      <sheetName val="Heso_3-2004_(3)10"/>
      <sheetName val="Luong_(2)10"/>
      <sheetName val="heso_T310"/>
      <sheetName val="bang_so_sanh_tong_hop_(_PA_ch10"/>
      <sheetName val="dang_ap_dung10"/>
      <sheetName val="tô_rôiDY10"/>
      <sheetName val="phuong_aL_110"/>
      <sheetName val="bang_tong_hop_(dang_huong)10"/>
      <sheetName val="Nhap_lieu11"/>
      <sheetName val="Tien_dien10"/>
      <sheetName val="Thue_GTGT10"/>
      <sheetName val="bcth_05-0410"/>
      <sheetName val="baocao_05-0410"/>
      <sheetName val="[IBASE2_XLS䁝BC6tT1710"/>
      <sheetName val="nhan_su10"/>
      <sheetName val="luong_cty10"/>
      <sheetName val="CT_0310"/>
      <sheetName val="TH_0310"/>
      <sheetName val="_KQTH_quy_hoach_13510"/>
      <sheetName val="Bao_cao_KQTH_quy_hoach_13510"/>
      <sheetName val="ql_(2)10"/>
      <sheetName val="heso_T410"/>
      <sheetName val="heso_T510"/>
      <sheetName val="Heso_T610"/>
      <sheetName val="Heso_T710"/>
      <sheetName val="Heso_T810"/>
      <sheetName val="Heso_T910"/>
      <sheetName val="Heso_2-200410"/>
      <sheetName val="Heso_3-200410"/>
      <sheetName val="Heso_3-2004_(2)10"/>
      <sheetName val="THT_nam_0410"/>
      <sheetName val="BC§_200110"/>
      <sheetName val="BBC§_200210"/>
      <sheetName val="TSC§_200110"/>
      <sheetName val="TSc®_200210"/>
      <sheetName val="Khac_DP10"/>
      <sheetName val="Khoi_than_10"/>
      <sheetName val="Luu_goc10"/>
      <sheetName val="km22+93_86-km22+121_8610"/>
      <sheetName val="km22+177_14-km22+205_6410"/>
      <sheetName val="Bang_20-2510"/>
      <sheetName val="km22+267_96-km22+283_9610"/>
      <sheetName val="km22+304_31-km22+344_3110"/>
      <sheetName val="km22+460_92-km22+614_5710"/>
      <sheetName val="km22+671_78-km22+713_3210"/>
      <sheetName val="_tuanM10"/>
      <sheetName val="Dinh_ha_nha10"/>
      <sheetName val="[IBASE2_XLS}BHXH10"/>
      <sheetName val="THANG7_10"/>
      <sheetName val="THANG_1110"/>
      <sheetName val="THANG_1210"/>
      <sheetName val="TK__TK10"/>
      <sheetName val="[IBASE2_XLS_Tong_hop_Matduong10"/>
      <sheetName val="THU_T1210"/>
      <sheetName val="CHI_T1210"/>
      <sheetName val="THU_T1110"/>
      <sheetName val="CHI_T1110"/>
      <sheetName val="THU_T1010"/>
      <sheetName val="CHI_T1010"/>
      <sheetName val="THU_T910"/>
      <sheetName val="CHI_T910"/>
      <sheetName val="THU_T810"/>
      <sheetName val="CHI_T810"/>
      <sheetName val="BaTrieu-L_con10"/>
      <sheetName val="EDT_-_Ro10"/>
      <sheetName val="KHVô_XL10"/>
      <sheetName val="TD_khao_sat10"/>
      <sheetName val="chi_phi_cap_tien10"/>
      <sheetName val="chuong_phu10"/>
      <sheetName val="Thang_410"/>
      <sheetName val="De_Tai_Vhuc_Tap10"/>
      <sheetName val="02_110"/>
      <sheetName val="2_110"/>
      <sheetName val="2_310"/>
      <sheetName val="02_310"/>
      <sheetName val="B_0110"/>
      <sheetName val="B_0310"/>
      <sheetName val="D_1310"/>
      <sheetName val="_IBASE2_XLSѝTNHNoi11"/>
      <sheetName val="_IBASE2_XLS䁝BC6tT1710"/>
      <sheetName val="_IBASE2_XLS}BHXH10"/>
      <sheetName val="_IBASE2_XLS_Tong_hop_Matduong10"/>
      <sheetName val="THU_T710"/>
      <sheetName val="CHI_T710"/>
      <sheetName val="THU_T610"/>
      <sheetName val="CHI_T610"/>
      <sheetName val="THU_T510"/>
      <sheetName val="CHI_T510"/>
      <sheetName val="THU_T410"/>
      <sheetName val="CHI_T410"/>
      <sheetName val="THU_T310"/>
      <sheetName val="CHI_T310"/>
      <sheetName val="THU_T210"/>
      <sheetName val="CHI_T210"/>
      <sheetName val="THU_T130"/>
      <sheetName val="CHI_T130"/>
      <sheetName val="det_VP10"/>
      <sheetName val="det_hn10"/>
      <sheetName val="chi_Hieu10"/>
      <sheetName val="c_thoa10"/>
      <sheetName val="A_thanh_-_DL10"/>
      <sheetName val="A_Tuyen10"/>
      <sheetName val="A_Tien_-laphu10"/>
      <sheetName val="A_Thang-_laphu10"/>
      <sheetName val="A_Dong10"/>
      <sheetName val="27-7_NB10"/>
      <sheetName val="xn_510"/>
      <sheetName val="PKD_X2010"/>
      <sheetName val="da_giay_SG10"/>
      <sheetName val="dagiay_XK10"/>
      <sheetName val="DK_Dong_xuan10"/>
      <sheetName val="chu_Ton10"/>
      <sheetName val="minh_tri10"/>
      <sheetName val="viet_huy10"/>
      <sheetName val="thanh_ha10"/>
      <sheetName val="O_Su10"/>
      <sheetName val="A_Ha-DL10"/>
      <sheetName val="Vinh_oanh10"/>
      <sheetName val="chi_Thuy10"/>
      <sheetName val="chu_Hong10"/>
      <sheetName val="thuy-_may10"/>
      <sheetName val="vu_yen10"/>
      <sheetName val="HD_CTrinh110"/>
      <sheetName val="HD_benA10"/>
      <sheetName val="Theodoi_HD10"/>
      <sheetName val="Theodoi_HD_(2)10"/>
      <sheetName val="_GT_CPhi_tung_dot10"/>
      <sheetName val="Sat_tron10"/>
      <sheetName val="Bang_can_doi_10"/>
      <sheetName val="BTHDT_TBA_10"/>
      <sheetName val="Cong_hop_2,0ࡸ2,010"/>
      <sheetName val="[IBASE2_XLS?TNHNoi10"/>
      <sheetName val="Tong_hop_xuat_kho_nvl10"/>
      <sheetName val="Xuat_kho10"/>
      <sheetName val="Tong_hop_so_lieu_tai_nhap_kho10"/>
      <sheetName val="tai_nhap_kho10"/>
      <sheetName val="Nhap_kho10"/>
      <sheetName val="Tong_ket_nhap_kho10"/>
      <sheetName val="Tong_ket10"/>
      <sheetName val="cac_ma_can_huy10"/>
      <sheetName val="Hang_hong10"/>
      <sheetName val="Tham_khao10"/>
      <sheetName val="hang_khong_co_packing10"/>
      <sheetName val="OPERATING_HEAD10"/>
      <sheetName val="31_12_0110"/>
      <sheetName val="Tinh_hinh_cat_lang10"/>
      <sheetName val="Tinh_hinh_SX_phu10"/>
      <sheetName val="Tinh_hinh_do_xop10"/>
      <sheetName val="(9_30)_IP10"/>
      <sheetName val="Kluong_phu12"/>
      <sheetName val="Lan_can12"/>
      <sheetName val="Ho_lan12"/>
      <sheetName val="Coc_tieu12"/>
      <sheetName val="Bien_bao12"/>
      <sheetName val="Op_mai_27412"/>
      <sheetName val="Op_mai_27512"/>
      <sheetName val="Op_mai_27612"/>
      <sheetName val="Op_mai_27712"/>
      <sheetName val="Op_mai_27812"/>
      <sheetName val="Op_mai_27912"/>
      <sheetName val="Op_mai_28012"/>
      <sheetName val="Op_mai_28112"/>
      <sheetName val="Op_mai_28212"/>
      <sheetName val="Op_mai_28312"/>
      <sheetName val="Op_mai_28412"/>
      <sheetName val="Op_mai12"/>
      <sheetName val="CVden_ngoai_TCT_(1)12"/>
      <sheetName val="CV_den_ngoai_TCT_(2)12"/>
      <sheetName val="CV_den_ngoai_TCT_(3)12"/>
      <sheetName val="QDcua_TGD12"/>
      <sheetName val="QD_cua_HDQT12"/>
      <sheetName val="QD_cua_HDQT_(2)12"/>
      <sheetName val="CV_di_ngoai_tong12"/>
      <sheetName val="CV_di_ngoai_tong_(2)12"/>
      <sheetName val="To_trinh12"/>
      <sheetName val="Giao_nhiem_vu12"/>
      <sheetName val="QDcua_TGD_(2)12"/>
      <sheetName val="Thong_tu12"/>
      <sheetName val="CV_di_trong__tong12"/>
      <sheetName val="nghi_dinh-CP12"/>
      <sheetName val="CV_den_trong_tong12"/>
      <sheetName val="KHVt_12"/>
      <sheetName val="KHVt_XL12"/>
      <sheetName val="KHVt_XLT412"/>
      <sheetName val="lapdat_TB_12"/>
      <sheetName val="TNghiªm_TB_12"/>
      <sheetName val="VËt_liÖu12"/>
      <sheetName val="Lap_®at_®iÖn12"/>
      <sheetName val="TNghiÖm_VL12"/>
      <sheetName val="th_12"/>
      <sheetName val="tien_luong12"/>
      <sheetName val="Thep_be12"/>
      <sheetName val="Thep_than12"/>
      <sheetName val="Thep_xa_mu12"/>
      <sheetName val="142201-T1_12"/>
      <sheetName val="142201-T2-th_12"/>
      <sheetName val="142201-T3-th_12"/>
      <sheetName val="142201-T4-th__12"/>
      <sheetName val="_t512"/>
      <sheetName val="t_412"/>
      <sheetName val="_t3_12"/>
      <sheetName val="_TH33112"/>
      <sheetName val="_Minh_ha12"/>
      <sheetName val="_Ha_Tay12"/>
      <sheetName val="_Vinhphuc12"/>
      <sheetName val="_Nbinh12"/>
      <sheetName val="_QVinh12"/>
      <sheetName val="_TW112"/>
      <sheetName val="DOANH_SO12"/>
      <sheetName val="BD-SINH_VIEN12"/>
      <sheetName val="VtuHaTheSauTBABenThuy1_(2)12"/>
      <sheetName val="Km274_-_Km27512"/>
      <sheetName val="Km275_-_Km27612"/>
      <sheetName val="Km276_-_Km27712"/>
      <sheetName val="Km277_-_Km278_12"/>
      <sheetName val="Km278_-_Km27912"/>
      <sheetName val="Km279_-_Km28012"/>
      <sheetName val="Km280_-_Km28112"/>
      <sheetName val="Km281_-_Km28212"/>
      <sheetName val="Km282_-_Km28312"/>
      <sheetName val="Km283_-_Km28412"/>
      <sheetName val="Km284_-_Km28512"/>
      <sheetName val="Tong_hop_Matduong12"/>
      <sheetName val="Cong_D7512"/>
      <sheetName val="Cong_D10012"/>
      <sheetName val="Cong_D15012"/>
      <sheetName val="Cong_2D15012"/>
      <sheetName val="Cong_ban_0,7x0,712"/>
      <sheetName val="Cong_ban_0,8x0,812"/>
      <sheetName val="Cong_ban_1x112"/>
      <sheetName val="Cong_ban_1x1,212"/>
      <sheetName val="Cong_ban_1,5x1,512"/>
      <sheetName val="Cong_ban_2x1,512"/>
      <sheetName val="Cong_ban_2x212"/>
      <sheetName val="Tong_hop12"/>
      <sheetName val="Tong_hop_(2)12"/>
      <sheetName val="Cong_cu12"/>
      <sheetName val="Cot_thep12"/>
      <sheetName val="Cong_tron_D7512"/>
      <sheetName val="Cong_tron_D10012"/>
      <sheetName val="Cong_tron_D15012"/>
      <sheetName val="Cong_tron_2D15012"/>
      <sheetName val="Cong_ban_1,0x1,012"/>
      <sheetName val="Cong_ban_1,0x1,212"/>
      <sheetName val="Cong_hop_1,5x1,512"/>
      <sheetName val="Cong_hop_2,0x1,512"/>
      <sheetName val="Cong_hop_2,0x2,012"/>
      <sheetName val="Song_trai12"/>
      <sheetName val="Dinh+ha_nha12"/>
      <sheetName val="NG_k12"/>
      <sheetName val="thkl_(2)12"/>
      <sheetName val="long_tec12"/>
      <sheetName val="BC_TH_CK_(2)12"/>
      <sheetName val="BC_TH_CK12"/>
      <sheetName val="BC6tT19_food12"/>
      <sheetName val="BC6tT18_-_Food12"/>
      <sheetName val="BCCK_412"/>
      <sheetName val="BCFood-_T1612"/>
      <sheetName val="BCFood-_T1512"/>
      <sheetName val="BCFood-_T1412"/>
      <sheetName val="BCFood-_T1312"/>
      <sheetName val="TH_CK212"/>
      <sheetName val="BC6tT52_(3)12"/>
      <sheetName val="BC6tT52_(2)12"/>
      <sheetName val="TCK_1212"/>
      <sheetName val="Tong_CK12"/>
      <sheetName val="Trich_Ngang12"/>
      <sheetName val="Danh_sach_Rieng12"/>
      <sheetName val="Dia_Diem_Thuc_Tap12"/>
      <sheetName val="De_Tai_Thuc_Tap12"/>
      <sheetName val="K249_K9812"/>
      <sheetName val="K249_K98_(2)12"/>
      <sheetName val="K251_K9812"/>
      <sheetName val="K251_SBase12"/>
      <sheetName val="K251_AC12"/>
      <sheetName val="K252_K9812"/>
      <sheetName val="K252_SBase12"/>
      <sheetName val="K252_AC12"/>
      <sheetName val="K253_K9812"/>
      <sheetName val="K253_Subbase12"/>
      <sheetName val="K253_Base_12"/>
      <sheetName val="K253_SBase12"/>
      <sheetName val="K253_AC12"/>
      <sheetName val="K255_SBase12"/>
      <sheetName val="K259_K9812"/>
      <sheetName val="K259_Subbase12"/>
      <sheetName val="K259_Base_12"/>
      <sheetName val="K259_AC12"/>
      <sheetName val="K260_K9812"/>
      <sheetName val="K260_Subbase12"/>
      <sheetName val="K260_Base12"/>
      <sheetName val="K260_AC12"/>
      <sheetName val="K261_K9812"/>
      <sheetName val="K261_Base12"/>
      <sheetName val="K261_AC12"/>
      <sheetName val="TK_11212"/>
      <sheetName val="TK_13112"/>
      <sheetName val="TK_14112"/>
      <sheetName val="TK_15312"/>
      <sheetName val="TK_21112"/>
      <sheetName val="TK_24212"/>
      <sheetName val="TK_33412"/>
      <sheetName val="TK_51112"/>
      <sheetName val="TK_51512"/>
      <sheetName val="TK_91112"/>
      <sheetName val="T_so_thay_doi12"/>
      <sheetName val="b_THchitietDZCT12"/>
      <sheetName val="b_THchitietTBA12"/>
      <sheetName val="Khao_sat12"/>
      <sheetName val="TT_khao_sat12"/>
      <sheetName val="CDSL_(2)12"/>
      <sheetName val="SCT_Cong_trinh12"/>
      <sheetName val="06-2003_(2)12"/>
      <sheetName val="CDPS_6tc12"/>
      <sheetName val="SCT_Nha_thau12"/>
      <sheetName val="socai2003_(6tc)dp12"/>
      <sheetName val="socai2003_(6tc)12"/>
      <sheetName val="CDPS_6tc_(2)12"/>
      <sheetName val="TH_du_toan_12"/>
      <sheetName val="Du_toan_12"/>
      <sheetName val="C_Tinh12"/>
      <sheetName val="T_K_H_T_T512"/>
      <sheetName val="T_K_T712"/>
      <sheetName val="TK_T612"/>
      <sheetName val="T_K_T512"/>
      <sheetName val="Bang_thong_ke_hang_ton12"/>
      <sheetName val="thong_ke_12"/>
      <sheetName val="T_KT0412"/>
      <sheetName val="GIA_NUOC12"/>
      <sheetName val="GIA_DIEN_THOAI12"/>
      <sheetName val="GIA_DIEN12"/>
      <sheetName val="chiet_tinh_XD12"/>
      <sheetName val="Triet_T12"/>
      <sheetName val="Phan_tich_gia12"/>
      <sheetName val="pHAN_CONG12"/>
      <sheetName val="GIA_XD12"/>
      <sheetName val="Coc_612"/>
      <sheetName val="Deo_nai12"/>
      <sheetName val="CKD_than12"/>
      <sheetName val="CTT_Thong_nhat12"/>
      <sheetName val="CTT_Nui_beo12"/>
      <sheetName val="CTT_cao_son12"/>
      <sheetName val="CTT_Khe_cham12"/>
      <sheetName val="XNxlva_sxthanKCII12"/>
      <sheetName val="Cam_Y_ut_KC12"/>
      <sheetName val="CTxay_lap_mo_CP12"/>
      <sheetName val="CTdo_luong_GDSP12"/>
      <sheetName val="Dong_bac12"/>
      <sheetName val="Cac_cang_UT_mua_than_Dong_bac12"/>
      <sheetName val="cua_hang_vtu12"/>
      <sheetName val="Khach_hang_le_12"/>
      <sheetName val="nhat_ky_512"/>
      <sheetName val="cac_cong_ty_van_tai12"/>
      <sheetName val="Don_gia_CPM12"/>
      <sheetName val="Tong_Thieu_HD_cac_CT-200112"/>
      <sheetName val="VL_thieu_HD_-_200112"/>
      <sheetName val="Tong_thieu_HD_cac_CT_-_200212"/>
      <sheetName val="Lan_trai12"/>
      <sheetName val="Van_chuyen12"/>
      <sheetName val="HDong_VC12"/>
      <sheetName val="ThieuHD_nam_200112"/>
      <sheetName val="Bang_TH12"/>
      <sheetName val="Tong_Chinh12"/>
      <sheetName val="phan_tich_DG12"/>
      <sheetName val="gia_vat_lieu12"/>
      <sheetName val="gia_xe_may12"/>
      <sheetName val="gia_nhan_cong12"/>
      <sheetName val="KQKD02-2_(2)12"/>
      <sheetName val="KQKD-2_(2)12"/>
      <sheetName val="KQKD_thu200412"/>
      <sheetName val="T03_-_0312"/>
      <sheetName val="THL_T0312"/>
      <sheetName val="TTBC_T0312"/>
      <sheetName val="Luong_noi_Bo_-_T312"/>
      <sheetName val="Tong_hop_-_T312"/>
      <sheetName val="Thuong_Quy_312"/>
      <sheetName val="Phu_cap_trach_nhiem12"/>
      <sheetName val="Tay_ninh12"/>
      <sheetName val="A_Duc12"/>
      <sheetName val="giai_thich12"/>
      <sheetName val="DT_-_Ro12"/>
      <sheetName val="TH_-_Ro_12"/>
      <sheetName val="GDT_-_Ro12"/>
      <sheetName val="DT_-_TB12"/>
      <sheetName val="TH_-_TB12"/>
      <sheetName val="GDT_-_TB12"/>
      <sheetName val="DT_-_NT12"/>
      <sheetName val="TH_-_NT12"/>
      <sheetName val="GDT_-_NT12"/>
      <sheetName val="F_ThanhTri12"/>
      <sheetName val="F_Gialam12"/>
      <sheetName val="TH_dam12"/>
      <sheetName val="SX_dam12"/>
      <sheetName val="LD_dam12"/>
      <sheetName val="Bang_gia_VL12"/>
      <sheetName val="Gia_NC12"/>
      <sheetName val="Gia_may12"/>
      <sheetName val="HHVt_12"/>
      <sheetName val="Dancau-Q_Ninh12"/>
      <sheetName val="BaTrieu-L_son12"/>
      <sheetName val="Co~g_hop_1,5x1,512"/>
      <sheetName val="So_sanh12"/>
      <sheetName val="[IBASE2_XLSѝTNHNoi12"/>
      <sheetName val="CV_di_trong__dong12"/>
      <sheetName val="Co_quan_TCT12"/>
      <sheetName val="BOT_(PA_chon)12"/>
      <sheetName val="Yaly_&amp;_Ri_Ninh12"/>
      <sheetName val="Thuy_dien_Na_Loi12"/>
      <sheetName val="bang_so_sanh_tong_hop12"/>
      <sheetName val="bang_so_sanh_tong_hop_(ty_le)12"/>
      <sheetName val="thu_nhap_binh_quan_(2)12"/>
      <sheetName val="dang_huong12"/>
      <sheetName val="phuong_an_112"/>
      <sheetName val="phuong_an_1_(2)12"/>
      <sheetName val="phuong_an212"/>
      <sheetName val="tong_hop_BQ12"/>
      <sheetName val="tong_hop_BQ-112"/>
      <sheetName val="phuong_an_chon12"/>
      <sheetName val="Xaylap_12"/>
      <sheetName val="Nhan_cong12"/>
      <sheetName val="Heso_3-2004_(3)11"/>
      <sheetName val="Luong_(2)11"/>
      <sheetName val="heso_T311"/>
      <sheetName val="bang_so_sanh_tong_hop_(_PA_ch11"/>
      <sheetName val="dang_ap_dung11"/>
      <sheetName val="tô_rôiDY11"/>
      <sheetName val="phuong_aL_111"/>
      <sheetName val="bang_tong_hop_(dang_huong)11"/>
      <sheetName val="Nhap_lieu12"/>
      <sheetName val="Tien_dien11"/>
      <sheetName val="Thue_GTGT11"/>
      <sheetName val="bcth_05-0411"/>
      <sheetName val="baocao_05-0411"/>
      <sheetName val="[IBASE2_XLS䁝BC6tT1711"/>
      <sheetName val="nhan_su11"/>
      <sheetName val="luong_cty11"/>
      <sheetName val="CT_0311"/>
      <sheetName val="TH_0311"/>
      <sheetName val="_KQTH_quy_hoach_13511"/>
      <sheetName val="Bao_cao_KQTH_quy_hoach_13511"/>
      <sheetName val="ql_(2)11"/>
      <sheetName val="heso_T411"/>
      <sheetName val="heso_T511"/>
      <sheetName val="Heso_T611"/>
      <sheetName val="Heso_T711"/>
      <sheetName val="Heso_T811"/>
      <sheetName val="Heso_T911"/>
      <sheetName val="Heso_2-200411"/>
      <sheetName val="Heso_3-200411"/>
      <sheetName val="Heso_3-2004_(2)11"/>
      <sheetName val="THT_nam_0411"/>
      <sheetName val="BC§_200111"/>
      <sheetName val="BBC§_200211"/>
      <sheetName val="TSC§_200111"/>
      <sheetName val="TSc®_200211"/>
      <sheetName val="Khac_DP11"/>
      <sheetName val="Khoi_than_11"/>
      <sheetName val="Luu_goc11"/>
      <sheetName val="km22+93_86-km22+121_8611"/>
      <sheetName val="km22+177_14-km22+205_6411"/>
      <sheetName val="Bang_20-2511"/>
      <sheetName val="km22+267_96-km22+283_9611"/>
      <sheetName val="km22+304_31-km22+344_3111"/>
      <sheetName val="km22+460_92-km22+614_5711"/>
      <sheetName val="km22+671_78-km22+713_3211"/>
      <sheetName val="_tuanM11"/>
      <sheetName val="Dinh_ha_nha11"/>
      <sheetName val="[IBASE2_XLS}BHXH11"/>
      <sheetName val="THANG7_11"/>
      <sheetName val="THANG_1111"/>
      <sheetName val="THANG_1211"/>
      <sheetName val="TK__TK11"/>
      <sheetName val="[IBASE2_XLS_Tong_hop_Matduong11"/>
      <sheetName val="THU_T1211"/>
      <sheetName val="CHI_T1211"/>
      <sheetName val="THU_T1111"/>
      <sheetName val="CHI_T1111"/>
      <sheetName val="THU_T1011"/>
      <sheetName val="CHI_T1011"/>
      <sheetName val="THU_T911"/>
      <sheetName val="CHI_T911"/>
      <sheetName val="THU_T811"/>
      <sheetName val="CHI_T811"/>
      <sheetName val="BaTrieu-L_con11"/>
      <sheetName val="EDT_-_Ro11"/>
      <sheetName val="KHVô_XL11"/>
      <sheetName val="TD_khao_sat11"/>
      <sheetName val="chi_phi_cap_tien11"/>
      <sheetName val="chuong_phu11"/>
      <sheetName val="Thang_411"/>
      <sheetName val="De_Tai_Vhuc_Tap11"/>
      <sheetName val="02_111"/>
      <sheetName val="2_111"/>
      <sheetName val="2_311"/>
      <sheetName val="02_311"/>
      <sheetName val="B_0111"/>
      <sheetName val="B_0311"/>
      <sheetName val="D_1311"/>
      <sheetName val="_IBASE2_XLSѝTNHNoi12"/>
      <sheetName val="_IBASE2_XLS䁝BC6tT1711"/>
      <sheetName val="_IBASE2_XLS}BHXH11"/>
      <sheetName val="_IBASE2_XLS_Tong_hop_Matduong11"/>
      <sheetName val="THU_T711"/>
      <sheetName val="CHI_T711"/>
      <sheetName val="THU_T611"/>
      <sheetName val="CHI_T611"/>
      <sheetName val="THU_T511"/>
      <sheetName val="CHI_T511"/>
      <sheetName val="THU_T411"/>
      <sheetName val="CHI_T411"/>
      <sheetName val="THU_T311"/>
      <sheetName val="CHI_T311"/>
      <sheetName val="THU_T211"/>
      <sheetName val="CHI_T211"/>
      <sheetName val="THU_T131"/>
      <sheetName val="CHI_T131"/>
      <sheetName val="det_VP11"/>
      <sheetName val="det_hn11"/>
      <sheetName val="chi_Hieu11"/>
      <sheetName val="c_thoa11"/>
      <sheetName val="A_thanh_-_DL11"/>
      <sheetName val="A_Tuyen11"/>
      <sheetName val="A_Tien_-laphu11"/>
      <sheetName val="A_Thang-_laphu11"/>
      <sheetName val="A_Dong11"/>
      <sheetName val="27-7_NB11"/>
      <sheetName val="xn_511"/>
      <sheetName val="PKD_X2011"/>
      <sheetName val="da_giay_SG11"/>
      <sheetName val="dagiay_XK11"/>
      <sheetName val="DK_Dong_xuan11"/>
      <sheetName val="chu_Ton11"/>
      <sheetName val="minh_tri11"/>
      <sheetName val="viet_huy11"/>
      <sheetName val="thanh_ha11"/>
      <sheetName val="O_Su11"/>
      <sheetName val="A_Ha-DL11"/>
      <sheetName val="Vinh_oanh11"/>
      <sheetName val="chi_Thuy11"/>
      <sheetName val="chu_Hong11"/>
      <sheetName val="thuy-_may11"/>
      <sheetName val="vu_yen11"/>
      <sheetName val="HD_CTrinh111"/>
      <sheetName val="HD_benA11"/>
      <sheetName val="Theodoi_HD11"/>
      <sheetName val="Theodoi_HD_(2)11"/>
      <sheetName val="_GT_CPhi_tung_dot11"/>
      <sheetName val="Sat_tron11"/>
      <sheetName val="Bang_can_doi_11"/>
      <sheetName val="BTHDT_TBA_11"/>
      <sheetName val="Cong_hop_2,0ࡸ2,011"/>
      <sheetName val="[IBASE2_XLS?TNHNoi11"/>
      <sheetName val="Tong_hop_xuat_kho_nvl11"/>
      <sheetName val="Xuat_kho11"/>
      <sheetName val="Tong_hop_so_lieu_tai_nhap_kho11"/>
      <sheetName val="tai_nhap_kho11"/>
      <sheetName val="Nhap_kho11"/>
      <sheetName val="Tong_ket_nhap_kho11"/>
      <sheetName val="Tong_ket11"/>
      <sheetName val="cac_ma_can_huy11"/>
      <sheetName val="Hang_hong11"/>
      <sheetName val="Tham_khao11"/>
      <sheetName val="hang_khong_co_packing11"/>
      <sheetName val="OPERATING_HEAD11"/>
      <sheetName val="31_12_0111"/>
      <sheetName val="Tinh_hinh_cat_lang11"/>
      <sheetName val="Tinh_hinh_SX_phu11"/>
      <sheetName val="Tinh_hinh_do_xop11"/>
      <sheetName val="(9_30)_IP11"/>
      <sheetName val="PCB Assy Condition List"/>
      <sheetName val="回路組立費"/>
      <sheetName val="TH_CPNVL"/>
      <sheetName val="MHSCT"/>
      <sheetName val="OT-Oct"/>
      <sheetName val="OB12 % Margin"/>
      <sheetName val="Ton kho DFD theo SP form C.Thu"/>
      <sheetName val="WTB"/>
      <sheetName val="HD_x0000_"/>
      <sheetName val="HD_x0008_"/>
      <sheetName val="Chi tieu"/>
      <sheetName val="LuoJgT11"/>
      <sheetName val="YTD_LC"/>
      <sheetName val="GRADE"/>
      <sheetName val="lapdap_TB_"/>
      <sheetName val="Ton_kho_DFD_theo_SP_form_C_Thu"/>
      <sheetName val="Chi_tieu"/>
      <sheetName val="Bao_cao_DD_31_5_06_"/>
      <sheetName val="Bao_cao_Quy_I-06"/>
      <sheetName val="Bao_cao_DD_30_6_06"/>
      <sheetName val="Bao_cao_DD_31_7_06"/>
      <sheetName val="Sales Plan"/>
      <sheetName val="  listing  "/>
      <sheetName val="Reference"/>
      <sheetName val="RATE"/>
      <sheetName val="QDcua TGD (2)????????????䚼˰?_x0004_??"/>
      <sheetName val="モデル賃金"/>
      <sheetName val="BK-SP"/>
      <sheetName val="Mã cũ-mới"/>
      <sheetName val="CDPS"/>
      <sheetName val="Mã_cũ-mới"/>
      <sheetName val="Cong_tron_D7'5"/>
      <sheetName val="Mã_cũ-mới1"/>
      <sheetName val="phatsinh"/>
      <sheetName val="511-FAST"/>
      <sheetName val="生Ｄａｔａ１"/>
      <sheetName val="XXXXXX?"/>
      <sheetName val="Km275-Km2з6"/>
      <sheetName val="Mavt"/>
      <sheetName val="CT_LCGT"/>
      <sheetName val="CT_LCTT"/>
      <sheetName val="TM_ChenhLechCT"/>
      <sheetName val="DM"/>
      <sheetName val="dieu_chinh"/>
      <sheetName val="Danh_muc"/>
      <sheetName val="Bao_cao"/>
      <sheetName val="Phan_bo"/>
      <sheetName val="(DJC) JV"/>
      <sheetName val="Danhmuc"/>
      <sheetName val="xuat"/>
      <sheetName val="142201_x0005_"/>
      <sheetName val="BTHDT_TBA_x000a_T"/>
      <sheetName val="Jul &amp; Aug"/>
      <sheetName val="Foody (FT)"/>
      <sheetName val="GoFast (FT)"/>
      <sheetName val="HRIS photo list"/>
      <sheetName val="HRIS data"/>
      <sheetName val="NhKy-Thg"/>
      <sheetName val="DON GIA CAN THO"/>
      <sheetName val="TOTAL-PL"/>
      <sheetName val="Del"/>
      <sheetName val="Master sheet"/>
      <sheetName val="bangluonh"/>
      <sheetName val="IBASER"/>
      <sheetName val="bangluon\"/>
      <sheetName val="bangluonN"/>
      <sheetName val="bangluon-"/>
      <sheetName val="bangluon`"/>
      <sheetName val="NX-3"/>
      <sheetName val="Adjusted TNCN"/>
      <sheetName val="KHQT-00-01"/>
      <sheetName val="Data Sheet"/>
      <sheetName val="SP10"/>
      <sheetName val="Reference List"/>
      <sheetName val="Aug"/>
      <sheetName val="Setup"/>
      <sheetName val="Dec 11"/>
      <sheetName val="Set up"/>
      <sheetName val="12 Mois"/>
      <sheetName val="ﾎｰｽ,ｸﾘｯﾌﾟ設計"/>
      <sheetName val="Du lieu"/>
      <sheetName val="Data-AN90-2002"/>
      <sheetName val="Module"/>
      <sheetName val="QO5- 14.Aug.19Y "/>
      <sheetName val="YMCdA Quo Acct explain"/>
      <sheetName val="lapdat_TB_13"/>
      <sheetName val="TNghiªm_TB_13"/>
      <sheetName val="VËt_liÖu13"/>
      <sheetName val="Lap_®at_®iÖn13"/>
      <sheetName val="TNghiÖm_VL13"/>
      <sheetName val="th_13"/>
      <sheetName val="tien_luong13"/>
      <sheetName val="CVden_ngoai_TCT_(1)13"/>
      <sheetName val="CV_den_ngoai_TCT_(2)13"/>
      <sheetName val="CV_den_ngoai_TCT_(3)13"/>
      <sheetName val="QDcua_TGD13"/>
      <sheetName val="QD_cua_HDQT13"/>
      <sheetName val="QD_cua_HDQT_(2)13"/>
      <sheetName val="CV_di_ngoai_tong13"/>
      <sheetName val="CV_di_ngoai_tong_(2)13"/>
      <sheetName val="To_trinh13"/>
      <sheetName val="Giao_nhiem_vu13"/>
      <sheetName val="QDcua_TGD_(2)13"/>
      <sheetName val="Thong_tu13"/>
      <sheetName val="CV_di_trong__tong13"/>
      <sheetName val="nghi_dinh-CP13"/>
      <sheetName val="CV_den_trong_tong13"/>
      <sheetName val="KHVt_13"/>
      <sheetName val="KHVt_XL13"/>
      <sheetName val="KHVt_XLT413"/>
      <sheetName val="Thep_be13"/>
      <sheetName val="Thep_than13"/>
      <sheetName val="Thep_xa_mu13"/>
      <sheetName val="142201-T1_13"/>
      <sheetName val="142201-T2-th_13"/>
      <sheetName val="142201-T3-th_13"/>
      <sheetName val="142201-T4-th__13"/>
      <sheetName val="TK_11213"/>
      <sheetName val="TK_13113"/>
      <sheetName val="TK_14113"/>
      <sheetName val="TK_15313"/>
      <sheetName val="TK_21113"/>
      <sheetName val="TK_24213"/>
      <sheetName val="TK_33413"/>
      <sheetName val="TK_51113"/>
      <sheetName val="TK_51513"/>
      <sheetName val="TK_91113"/>
      <sheetName val="Kluong_phu13"/>
      <sheetName val="Lan_can13"/>
      <sheetName val="Ho_lan13"/>
      <sheetName val="Coc_tieu13"/>
      <sheetName val="Bien_bao13"/>
      <sheetName val="Op_mai_27413"/>
      <sheetName val="Op_mai_27513"/>
      <sheetName val="Op_mai_27613"/>
      <sheetName val="Op_mai_27713"/>
      <sheetName val="Op_mai_27813"/>
      <sheetName val="Op_mai_27913"/>
      <sheetName val="Op_mai_28013"/>
      <sheetName val="Op_mai_28113"/>
      <sheetName val="Op_mai_28213"/>
      <sheetName val="Op_mai_28313"/>
      <sheetName val="Op_mai_28413"/>
      <sheetName val="Op_mai13"/>
      <sheetName val="thkl_(2)13"/>
      <sheetName val="long_tec13"/>
      <sheetName val="Km274_-_Km27513"/>
      <sheetName val="Km275_-_Km27613"/>
      <sheetName val="Km276_-_Km27713"/>
      <sheetName val="Km277_-_Km278_13"/>
      <sheetName val="Km278_-_Km27913"/>
      <sheetName val="Km279_-_Km28013"/>
      <sheetName val="Km280_-_Km28113"/>
      <sheetName val="Km281_-_Km28213"/>
      <sheetName val="Km282_-_Km28313"/>
      <sheetName val="Km283_-_Km28413"/>
      <sheetName val="Km284_-_Km28513"/>
      <sheetName val="Tong_hop_Matduong13"/>
      <sheetName val="Cong_D7513"/>
      <sheetName val="Cong_D10013"/>
      <sheetName val="Cong_D15013"/>
      <sheetName val="Cong_2D15013"/>
      <sheetName val="Cong_ban_0,7x0,713"/>
      <sheetName val="Cong_ban_0,8x0,813"/>
      <sheetName val="Cong_ban_1x113"/>
      <sheetName val="Cong_ban_1x1,213"/>
      <sheetName val="Cong_ban_1,5x1,513"/>
      <sheetName val="Cong_ban_2x1,513"/>
      <sheetName val="Cong_ban_2x213"/>
      <sheetName val="Tong_hop13"/>
      <sheetName val="Tong_hop_(2)13"/>
      <sheetName val="Cong_cu13"/>
      <sheetName val="Cot_thep13"/>
      <sheetName val="Cong_tron_D7513"/>
      <sheetName val="Cong_tron_D10013"/>
      <sheetName val="Cong_tron_D15013"/>
      <sheetName val="Cong_tron_2D15013"/>
      <sheetName val="Cong_ban_1,0x1,013"/>
      <sheetName val="Cong_ban_1,0x1,213"/>
      <sheetName val="Cong_hop_1,5x1,513"/>
      <sheetName val="Cong_hop_2,0x1,513"/>
      <sheetName val="Cong_hop_2,0x2,013"/>
      <sheetName val="Song_trai13"/>
      <sheetName val="Dinh+ha_nha13"/>
      <sheetName val="NG_k13"/>
      <sheetName val="_t513"/>
      <sheetName val="t_413"/>
      <sheetName val="_t3_13"/>
      <sheetName val="_TH33113"/>
      <sheetName val="_Minh_ha13"/>
      <sheetName val="_Ha_Tay13"/>
      <sheetName val="_Vinhphuc13"/>
      <sheetName val="_Nbinh13"/>
      <sheetName val="_QVinh13"/>
      <sheetName val="_TW113"/>
      <sheetName val="T_so_thay_doi13"/>
      <sheetName val="b_THchitietDZCT13"/>
      <sheetName val="b_THchitietTBA13"/>
      <sheetName val="Khao_sat13"/>
      <sheetName val="TT_khao_sat13"/>
      <sheetName val="VtuHaTheSauTBABenThuy1_(2)13"/>
      <sheetName val="CDSL_(2)13"/>
      <sheetName val="F_ThanhTri13"/>
      <sheetName val="F_Gialam13"/>
      <sheetName val="TH_dam13"/>
      <sheetName val="SX_dam13"/>
      <sheetName val="LD_dam13"/>
      <sheetName val="Bang_gia_VL13"/>
      <sheetName val="Gia_NC13"/>
      <sheetName val="Gia_may13"/>
      <sheetName val="KQKD02-2_(2)13"/>
      <sheetName val="KQKD-2_(2)13"/>
      <sheetName val="KQKD_thu200413"/>
      <sheetName val="TH_du_toan_13"/>
      <sheetName val="Du_toan_13"/>
      <sheetName val="C_Tinh13"/>
      <sheetName val="SCT_Cong_trinh13"/>
      <sheetName val="06-2003_(2)13"/>
      <sheetName val="CDPS_6tc13"/>
      <sheetName val="SCT_Nha_thau13"/>
      <sheetName val="socai2003_(6tc)dp13"/>
      <sheetName val="socai2003_(6tc)13"/>
      <sheetName val="CDPS_6tc_(2)13"/>
      <sheetName val="phan_tich_DG13"/>
      <sheetName val="gia_vat_lieu13"/>
      <sheetName val="gia_xe_may13"/>
      <sheetName val="gia_nhan_cong13"/>
      <sheetName val="Don_gia_CPM13"/>
      <sheetName val="Tong_Thieu_HD_cac_CT-200113"/>
      <sheetName val="VL_thieu_HD_-_200113"/>
      <sheetName val="Tong_thieu_HD_cac_CT_-_200213"/>
      <sheetName val="Lan_trai13"/>
      <sheetName val="Van_chuyen13"/>
      <sheetName val="HDong_VC13"/>
      <sheetName val="ThieuHD_nam_200113"/>
      <sheetName val="Bang_TH13"/>
      <sheetName val="Tong_Chinh13"/>
      <sheetName val="Trich_Ngang13"/>
      <sheetName val="Danh_sach_Rieng13"/>
      <sheetName val="Dia_Diem_Thuc_Tap13"/>
      <sheetName val="De_Tai_Thuc_Tap13"/>
      <sheetName val="K249_K9813"/>
      <sheetName val="K249_K98_(2)13"/>
      <sheetName val="K251_K9813"/>
      <sheetName val="K251_SBase13"/>
      <sheetName val="K251_AC13"/>
      <sheetName val="K252_K9813"/>
      <sheetName val="K252_SBase13"/>
      <sheetName val="K252_AC13"/>
      <sheetName val="K253_K9813"/>
      <sheetName val="K253_Subbase13"/>
      <sheetName val="K253_Base_13"/>
      <sheetName val="K253_SBase13"/>
      <sheetName val="K253_AC13"/>
      <sheetName val="K255_SBase13"/>
      <sheetName val="K259_K9813"/>
      <sheetName val="K259_Subbase13"/>
      <sheetName val="K259_Base_13"/>
      <sheetName val="K259_AC13"/>
      <sheetName val="K260_K9813"/>
      <sheetName val="K260_Subbase13"/>
      <sheetName val="K260_Base13"/>
      <sheetName val="K260_AC13"/>
      <sheetName val="K261_K9813"/>
      <sheetName val="K261_Base13"/>
      <sheetName val="K261_AC13"/>
      <sheetName val="HHVt_13"/>
      <sheetName val="Dancau-Q_Ninh13"/>
      <sheetName val="BaTrieu-L_son13"/>
      <sheetName val="Tay_ninh13"/>
      <sheetName val="A_Duc13"/>
      <sheetName val="giai_thich13"/>
      <sheetName val="DT_-_Ro13"/>
      <sheetName val="TH_-_Ro_13"/>
      <sheetName val="GDT_-_Ro13"/>
      <sheetName val="DT_-_TB13"/>
      <sheetName val="TH_-_TB13"/>
      <sheetName val="GDT_-_TB13"/>
      <sheetName val="DT_-_NT13"/>
      <sheetName val="TH_-_NT13"/>
      <sheetName val="GDT_-_NT13"/>
      <sheetName val="So_sanh13"/>
      <sheetName val="Co~g_hop_1,5x1,513"/>
      <sheetName val="Xaylap_13"/>
      <sheetName val="Nhan_cong13"/>
      <sheetName val="T03_-_0313"/>
      <sheetName val="THL_T0313"/>
      <sheetName val="TTBC_T0313"/>
      <sheetName val="Luong_noi_Bo_-_T313"/>
      <sheetName val="Tong_hop_-_T313"/>
      <sheetName val="Thuong_Quy_313"/>
      <sheetName val="Phu_cap_trach_nhiem13"/>
      <sheetName val="TK__TK12"/>
      <sheetName val="[IBASE2_XLSѝTNHNoi13"/>
      <sheetName val="Coc_613"/>
      <sheetName val="Deo_nai13"/>
      <sheetName val="CKD_than13"/>
      <sheetName val="CTT_Thong_nhat13"/>
      <sheetName val="CTT_Nui_beo13"/>
      <sheetName val="CTT_cao_son13"/>
      <sheetName val="CTT_Khe_cham13"/>
      <sheetName val="XNxlva_sxthanKCII13"/>
      <sheetName val="Cam_Y_ut_KC13"/>
      <sheetName val="CTxay_lap_mo_CP13"/>
      <sheetName val="CTdo_luong_GDSP13"/>
      <sheetName val="Dong_bac13"/>
      <sheetName val="Cac_cang_UT_mua_than_Dong_bac13"/>
      <sheetName val="cua_hang_vtu13"/>
      <sheetName val="Khach_hang_le_13"/>
      <sheetName val="nhat_ky_513"/>
      <sheetName val="cac_cong_ty_van_tai13"/>
      <sheetName val="[IBASE2_XLS뭝êm283-Km284"/>
      <sheetName val="GIA_NUOC13"/>
      <sheetName val="GIA_DIEN_THOAI13"/>
      <sheetName val="GIA_DIEN13"/>
      <sheetName val="chiet_tinh_XD13"/>
      <sheetName val="Triet_T13"/>
      <sheetName val="Phan_tich_gia13"/>
      <sheetName val="pHAN_CONG13"/>
      <sheetName val="GIA_XD13"/>
      <sheetName val="CV_di_trong__dong13"/>
      <sheetName val="DOANH_SO13"/>
      <sheetName val="BD-SINH_VIEN13"/>
      <sheetName val="BC_TH_CK_(2)13"/>
      <sheetName val="BC_TH_CK13"/>
      <sheetName val="BC6tT19_food13"/>
      <sheetName val="BC6tT18_-_Food13"/>
      <sheetName val="BCCK_413"/>
      <sheetName val="BCFood-_T1613"/>
      <sheetName val="BCFood-_T1513"/>
      <sheetName val="BCFood-_T1413"/>
      <sheetName val="BCFood-_T1313"/>
      <sheetName val="TH_CK213"/>
      <sheetName val="BC6tT52_(3)13"/>
      <sheetName val="BC6tT52_(2)13"/>
      <sheetName val="TCK_1213"/>
      <sheetName val="Tong_CK13"/>
      <sheetName val="Heso_3-2004_(3)12"/>
      <sheetName val="Luong_(2)12"/>
      <sheetName val="heso_T312"/>
      <sheetName val="heso_T412"/>
      <sheetName val="heso_T512"/>
      <sheetName val="Heso_T612"/>
      <sheetName val="Heso_T712"/>
      <sheetName val="Heso_T812"/>
      <sheetName val="Heso_T912"/>
      <sheetName val="Heso_2-200412"/>
      <sheetName val="Heso_3-200412"/>
      <sheetName val="Heso_3-2004_(2)12"/>
      <sheetName val="T_K_H_T_T513"/>
      <sheetName val="T_K_T713"/>
      <sheetName val="TK_T613"/>
      <sheetName val="T_K_T513"/>
      <sheetName val="Bang_thong_ke_hang_ton13"/>
      <sheetName val="thong_ke_13"/>
      <sheetName val="T_KT0413"/>
      <sheetName val="_KQTH_quy_hoach_13512"/>
      <sheetName val="Bao_cao_KQTH_quy_hoach_13512"/>
      <sheetName val="Co_quan_TCT13"/>
      <sheetName val="BOT_(PA_chon)13"/>
      <sheetName val="Yaly_&amp;_Ri_Ninh13"/>
      <sheetName val="Thuy_dien_Na_Loi13"/>
      <sheetName val="bang_so_sanh_tong_hop13"/>
      <sheetName val="bang_so_sanh_tong_hop_(ty_le)13"/>
      <sheetName val="thu_nhap_binh_quan_(2)13"/>
      <sheetName val="dang_huong13"/>
      <sheetName val="phuong_an_113"/>
      <sheetName val="phuong_an_1_(2)13"/>
      <sheetName val="phuong_an213"/>
      <sheetName val="tong_hop_BQ13"/>
      <sheetName val="tong_hop_BQ-113"/>
      <sheetName val="phuong_an_chon13"/>
      <sheetName val="bang_so_sanh_tong_hop_(_PA_ch12"/>
      <sheetName val="dang_ap_dung12"/>
      <sheetName val="Nhap_lieu13"/>
      <sheetName val="Tien_dien12"/>
      <sheetName val="Thue_GTGT12"/>
      <sheetName val="Luu_goc12"/>
      <sheetName val="km22+93_86-km22+121_8612"/>
      <sheetName val="km22+177_14-km22+205_6412"/>
      <sheetName val="Bang_20-2512"/>
      <sheetName val="km22+267_96-km22+283_9612"/>
      <sheetName val="km22+304_31-km22+344_3112"/>
      <sheetName val="km22+460_92-km22+614_5712"/>
      <sheetName val="km22+671_78-km22+713_3212"/>
      <sheetName val="ql_(2)12"/>
      <sheetName val="bang_tong_hop_(dang_huong)12"/>
      <sheetName val="CT_0312"/>
      <sheetName val="TH_0312"/>
      <sheetName val="nhan_su12"/>
      <sheetName val="luong_cty12"/>
      <sheetName val="bcth_05-0412"/>
      <sheetName val="baocao_05-0412"/>
      <sheetName val="THT_nam_0412"/>
      <sheetName val="tô_rôiDY12"/>
      <sheetName val="chi_phi_cap_tien12"/>
      <sheetName val="TD_khao_sat12"/>
      <sheetName val="Lookup_Tables"/>
      <sheetName val="THANG7_12"/>
      <sheetName val="THANG_1112"/>
      <sheetName val="THANG_1212"/>
      <sheetName val="Tuan_1_013"/>
      <sheetName val="Tuan_3_01_3"/>
      <sheetName val="Tuan_5_06_3"/>
      <sheetName val="Tuan_6_06__3"/>
      <sheetName val="Tuan_7_06_3"/>
      <sheetName val="Tuan_7_06__(2)3"/>
      <sheetName val="Tuan10,06_3"/>
      <sheetName val="Tuan11,06__3"/>
      <sheetName val="Bao_cao_DD_31_3_063"/>
      <sheetName val="Bao_cao_DD_30_4_063"/>
      <sheetName val="Cong_ban_11yx1,2"/>
      <sheetName val="Bang_can_doi_12"/>
      <sheetName val="Tinh_hinh_cat_lang12"/>
      <sheetName val="Tinh_hinh_SX_phu12"/>
      <sheetName val="Tinh_hinh_do_xop12"/>
      <sheetName val="Sept_01_(2)"/>
      <sheetName val="Aug_"/>
      <sheetName val="THU_T1212"/>
      <sheetName val="CHI_T1212"/>
      <sheetName val="THU_T1112"/>
      <sheetName val="CHI_T1112"/>
      <sheetName val="THU_T1012"/>
      <sheetName val="CHI_T1012"/>
      <sheetName val="THU_T912"/>
      <sheetName val="CHI_T912"/>
      <sheetName val="THU_T812"/>
      <sheetName val="CHI_T812"/>
      <sheetName val="THU_T712"/>
      <sheetName val="Cong_hop_2,0ࡸ2,012"/>
      <sheetName val="chuong_phu12"/>
      <sheetName val="Dinh_ha_nha12"/>
      <sheetName val="[IBASE2_XLS}BHXH12"/>
      <sheetName val="CHI_T712"/>
      <sheetName val="THU_T612"/>
      <sheetName val="CHI_T612"/>
      <sheetName val="THU_T512"/>
      <sheetName val="CHI_T512"/>
      <sheetName val="THU_T412"/>
      <sheetName val="CHI_T412"/>
      <sheetName val="THU_T312"/>
      <sheetName val="CHI_T312"/>
      <sheetName val="THU_T212"/>
      <sheetName val="CHI_T212"/>
      <sheetName val="THU_T132"/>
      <sheetName val="CHI_T132"/>
      <sheetName val="De_Tai_Vhuc_Tap12"/>
      <sheetName val="02_112"/>
      <sheetName val="2_112"/>
      <sheetName val="2_312"/>
      <sheetName val="02_312"/>
      <sheetName val="B_0112"/>
      <sheetName val="B_0312"/>
      <sheetName val="D_1312"/>
      <sheetName val="Khac_DP12"/>
      <sheetName val="Khoi_than_12"/>
      <sheetName val="[IBASE2_XLS?TNHNoi12"/>
      <sheetName val="KHVô_XL12"/>
      <sheetName val="det_VP12"/>
      <sheetName val="det_hn12"/>
      <sheetName val="chi_Hieu12"/>
      <sheetName val="c_thoa12"/>
      <sheetName val="A_thanh_-_DL12"/>
      <sheetName val="A_Tuyen12"/>
      <sheetName val="A_Tien_-laphu12"/>
      <sheetName val="A_Thang-_laphu12"/>
      <sheetName val="A_Dong12"/>
      <sheetName val="27-7_NB12"/>
      <sheetName val="xn_512"/>
      <sheetName val="PKD_X2012"/>
      <sheetName val="da_giay_SG12"/>
      <sheetName val="dagiay_XK12"/>
      <sheetName val="DK_Dong_xuan12"/>
      <sheetName val="chu_Ton12"/>
      <sheetName val="minh_tri12"/>
      <sheetName val="viet_huy12"/>
      <sheetName val="thanh_ha12"/>
      <sheetName val="O_Su12"/>
      <sheetName val="A_Ha-DL12"/>
      <sheetName val="Vinh_oanh12"/>
      <sheetName val="chi_Thuy12"/>
      <sheetName val="chu_Hong12"/>
      <sheetName val="thuy-_may12"/>
      <sheetName val="vu_yen12"/>
      <sheetName val="T11_062"/>
      <sheetName val="T12_062"/>
      <sheetName val="Tong_hop_xuat_kho_nvl12"/>
      <sheetName val="Xuat_kho12"/>
      <sheetName val="Tong_hop_so_lieu_tai_nhap_kho12"/>
      <sheetName val="tai_nhap_kho12"/>
      <sheetName val="Nhap_kho12"/>
      <sheetName val="Tong_ket_nhap_kho12"/>
      <sheetName val="Tong_ket12"/>
      <sheetName val="cac_ma_can_huy12"/>
      <sheetName val="Hang_hong12"/>
      <sheetName val="Tham_khao12"/>
      <sheetName val="hang_khong_co_packing12"/>
      <sheetName val="Thang_412"/>
      <sheetName val="[IBASE2_XLS䁝BC6tT1712"/>
      <sheetName val="[IBASE2_XLS_Tong_hop_Matduong12"/>
      <sheetName val="_tuanM12"/>
      <sheetName val="BC§_200112"/>
      <sheetName val="BBC§_200212"/>
      <sheetName val="TSC§_200112"/>
      <sheetName val="TSc®_200212"/>
      <sheetName val="HD_CTrinh112"/>
      <sheetName val="HD_benA12"/>
      <sheetName val="Theodoi_HD12"/>
      <sheetName val="Theodoi_HD_(2)12"/>
      <sheetName val="_GT_CPhi_tung_dot12"/>
      <sheetName val="BaTrieu-L_con12"/>
      <sheetName val="EDT_-_Ro12"/>
      <sheetName val="phuong_aL_112"/>
      <sheetName val="200000000헾】"/>
      <sheetName val="bangluon"/>
      <sheetName val="Strt_Archi"/>
      <sheetName val="Tohop1(a"/>
      <sheetName val="Tien_luong_(2)"/>
      <sheetName val="DTX-NGG_XLS"/>
      <sheetName val="chenh_lech"/>
      <sheetName val="CL_Hµ_t©y"/>
      <sheetName val="CL_Bæ_tóc"/>
      <sheetName val="DT_Ph­¬ng_mai_1"/>
      <sheetName val="31_12_0112"/>
      <sheetName val="OPERATING_HEAD12"/>
      <sheetName val="Sat_tron12"/>
      <sheetName val="VL1(Phu_Luong)"/>
      <sheetName val="Tonf_hop"/>
      <sheetName val="Bieu_2a"/>
      <sheetName val="ÿÿÿÿ_"/>
      <sheetName val="HT_mua_USD"/>
      <sheetName val="(9_30)_IP12"/>
      <sheetName val="_IBASE2_XLSѝTNHNoi13"/>
      <sheetName val="_IBASE2_XLS䁝BC6tT1712"/>
      <sheetName val="_IBASE2_XLS}BHXH12"/>
      <sheetName val="_IBASE2_XLS_Tong_hop_Matduong12"/>
      <sheetName val="BTHDT_TBA_12"/>
      <sheetName val="luongt_13"/>
      <sheetName val="LUONG_1"/>
      <sheetName val="LUONG_2"/>
      <sheetName val="LUONG_3"/>
      <sheetName val="Luong_4"/>
      <sheetName val="CTP_4"/>
      <sheetName val="CT_Thang_Mo"/>
      <sheetName val="CT__PL"/>
      <sheetName val="142201"/>
      <sheetName val="T6-99 [IBASE2_XLS]T"/>
      <sheetName val="Total_Cost"/>
      <sheetName val="Dropdow_list"/>
      <sheetName val="T6-99_[IBASE2_XLS]T"/>
      <sheetName val="NHAP_VT"/>
      <sheetName val="Coog_ban_0,7x0,7"/>
      <sheetName val="gia_vt,nc,may"/>
      <sheetName val="QDcua_TGD_(0)"/>
      <sheetName val="Packing_type_2"/>
      <sheetName val="Mercer_Sub_Family"/>
      <sheetName val="Price_list"/>
      <sheetName val="Thông_tin_khách_hàng"/>
      <sheetName val="Master_list"/>
      <sheetName val="Local_Supplỉer_list"/>
      <sheetName val="Danh_muc_NVL"/>
      <sheetName val="HDmua_1"/>
      <sheetName val="IMP_TAX"/>
      <sheetName val="PCB_Assy_Condition_List"/>
      <sheetName val="MTO_REV_0"/>
      <sheetName val="Dept_List"/>
      <sheetName val="For_Summary3"/>
      <sheetName val="For_Summary(KG)3"/>
      <sheetName val="PP_Cloth3"/>
      <sheetName val="Mix-PP_Cloth3"/>
      <sheetName val="Material_Price-PP3"/>
      <sheetName val="Ca_D3"/>
      <sheetName val="H_long3"/>
      <sheetName val="C_Mong3"/>
      <sheetName val="M_Phu3"/>
      <sheetName val="T_Son3"/>
      <sheetName val="V_Don3"/>
      <sheetName val="Y_Kien3"/>
      <sheetName val="V_Quang3"/>
      <sheetName val="Q_Lam3"/>
      <sheetName val="T_Coc3"/>
      <sheetName val="D_Nghia3"/>
      <sheetName val="P_Phu3"/>
      <sheetName val="P_Lai3"/>
      <sheetName val="N_Xuyen3"/>
      <sheetName val="H_quan3"/>
      <sheetName val="S_Dang3"/>
      <sheetName val="Tkedo "/>
      <sheetName val="Tkedo_"/>
      <sheetName val="Anca_4"/>
      <sheetName val="CHITIET_VL-NC-TT1p"/>
      <sheetName val="So_quy"/>
      <sheetName val="Thang_10"/>
      <sheetName val="Thang_9"/>
      <sheetName val="Thang_8"/>
      <sheetName val="Thang_7"/>
      <sheetName val="Thang_6"/>
      <sheetName val="Thang_5"/>
      <sheetName val="Thang_3"/>
      <sheetName val="Thang_2"/>
      <sheetName val="Thang_1"/>
      <sheetName val="Khau_hao"/>
      <sheetName val="lo_hang_1"/>
      <sheetName val="lo_hang_2"/>
      <sheetName val="TT_DH"/>
      <sheetName val="N_Quan"/>
      <sheetName val="C_Dam"/>
      <sheetName val="M_Luong"/>
      <sheetName val="B_luan"/>
      <sheetName val="GIA_뭼UOC"/>
      <sheetName val="Income_Statement"/>
      <sheetName val="THUONG_TET"/>
      <sheetName val="NKChung_"/>
      <sheetName val="ThieuHD_nal_2001"/>
      <sheetName val="Km277_%"/>
      <sheetName val="CT_0"/>
      <sheetName val="˜Ünh_m÷c"/>
      <sheetName val="steam_table"/>
      <sheetName val="F_GialԀ"/>
      <sheetName val="견적_집계"/>
      <sheetName val="Piping_Design_Data"/>
      <sheetName val="T6-99_[IBASE2_XLS]T1"/>
      <sheetName val="Tkedo_1"/>
      <sheetName val="임시전원(을)"/>
      <sheetName val="So.g trai"/>
      <sheetName val="_x0013_heet9"/>
      <sheetName val="De _x0014_ai Thuc Tap"/>
      <sheetName val="tuan&quot;"/>
      <sheetName val="nt5anM"/>
      <sheetName val=".ngan"/>
      <sheetName val=".loi"/>
      <sheetName val="DTC_x0008_"/>
      <sheetName val="DTC0"/>
      <sheetName val="Du toan"/>
      <sheetName val="tai trong &amp; he so phan bo ngang"/>
      <sheetName val="gioi thieu"/>
      <sheetName val="SBay"/>
      <sheetName val="KQKDKT#04-1"/>
      <sheetName val="?ԂĀC"/>
      <sheetName val="NEW_PANEL"/>
      <sheetName val="DHKK"/>
      <sheetName val="CV di trůng  tong"/>
      <sheetName val="HAT1"/>
      <sheetName val="HAT2"/>
      <sheetName val="HAT3"/>
      <sheetName val="BT"/>
      <sheetName val="Ct_ DZ35kV"/>
      <sheetName val="Bia¸"/>
      <sheetName val="T8-9B"/>
      <sheetName val="T8-9þ"/>
      <sheetName val="120"/>
      <sheetName val="IFAD"/>
      <sheetName val="CVHN"/>
      <sheetName val="TCVM"/>
      <sheetName val="RIDP"/>
      <sheetName val="LDNN"/>
      <sheetName val="BTH Phieu thu"/>
      <sheetName val="BTH Phieu chi"/>
      <sheetName val="NK-SC"/>
      <sheetName val="SCT NVL"/>
      <sheetName val="NK SO CAI"/>
      <sheetName val="SCT TK 331"/>
      <sheetName val="So CFSXKD"/>
      <sheetName val="SCT  TK 131"/>
      <sheetName val="So TGNH 2003"/>
      <sheetName val="So quy TM 2002"/>
      <sheetName val="The tinh Z"/>
      <sheetName val="So kho nguyen vat lieu"/>
      <sheetName val="BTH NVL"/>
      <sheetName val="So theo doi thue GTGT"/>
      <sheetName val="BC thanh QT hoa don nam 2003"/>
      <sheetName val="Bia_x0018_"/>
      <sheetName val="QD cua HDQT (ÿÿ"/>
      <sheetName val="ÿÿÿÿi ngoai tongÿÿ2)"/>
      <sheetName val="΄Cxdcb"/>
      <sheetName val="THKP"/>
      <sheetName val="23+32þ"/>
      <sheetName val="TH_B¸"/>
      <sheetName val="T8-9_x0008_"/>
      <sheetName val="T8-9@"/>
      <sheetName val="Chart䀀"/>
      <sheetName val="T8-9("/>
      <sheetName val="7 THAI NGUYEN"/>
      <sheetName val="Nhap_lieÈ"/>
      <sheetName val="Nhap_lie"/>
      <sheetName val="Nhap_lie("/>
      <sheetName val="Bia¬"/>
      <sheetName val="THQþ"/>
      <sheetName val="THTBþ"/>
      <sheetName val="nghi dinh-_x0004__x0010_"/>
      <sheetName val="Biaþ"/>
      <sheetName val="Luot"/>
      <sheetName val="T8-9h"/>
      <sheetName val="T8-9X"/>
      <sheetName val="Soqu_x0005__x0000__x0000_"/>
      <sheetName val="T8-9_x0005_"/>
      <sheetName val="Diem mon hoc"/>
      <sheetName val="Diem Tong ket"/>
      <sheetName val="DS - HoTen"/>
      <sheetName val="DS-Loc"/>
      <sheetName val="thong ke_x0000_"/>
      <sheetName val="nhapkho"/>
      <sheetName val="hdonhoan"/>
      <sheetName val="HdonManh"/>
      <sheetName val="HDonquyet"/>
      <sheetName val="BGiaQuyet"/>
      <sheetName val="DToan"/>
      <sheetName val="BgiaHoan"/>
      <sheetName val="TUADE"/>
      <sheetName val="CTGS"/>
      <sheetName val="khung ten TD"/>
      <sheetName val="tm"/>
      <sheetName val="MSVT"/>
      <sheetName val="MA KH"/>
      <sheetName val="CVden_ngoai_TCT_(1)14"/>
      <sheetName val="CV_den_ngoai_TCT_(2)14"/>
      <sheetName val="CV_den_ngoai_TCT_(3)14"/>
      <sheetName val="QDcua_TGD14"/>
      <sheetName val="QD_cua_HDQT14"/>
      <sheetName val="QD_cua_HDQT_(2)14"/>
      <sheetName val="CV_di_ngoai_tong14"/>
      <sheetName val="CV_di_ngoai_tong_(2)14"/>
      <sheetName val="To_trinh14"/>
      <sheetName val="Giao_nhiem_vu14"/>
      <sheetName val="QDcua_TGD_(2)14"/>
      <sheetName val="Thong_tu14"/>
      <sheetName val="CV_di_trong__tong14"/>
      <sheetName val="nghi_dinh-CP14"/>
      <sheetName val="CV_den_trong_tong14"/>
      <sheetName val="KHVt_14"/>
      <sheetName val="KHVt_XL14"/>
      <sheetName val="KHVt_XLT414"/>
      <sheetName val="lapdat_TB_14"/>
      <sheetName val="TNghiªm_TB_14"/>
      <sheetName val="VËt_liÖu14"/>
      <sheetName val="Lap_®at_®iÖn14"/>
      <sheetName val="TNghiÖm_VL14"/>
      <sheetName val="th_14"/>
      <sheetName val="tien_luong14"/>
      <sheetName val="Thep_be14"/>
      <sheetName val="Thep_than14"/>
      <sheetName val="Thep_xa_mu14"/>
      <sheetName val="142201-T1_14"/>
      <sheetName val="142201-T2-th_14"/>
      <sheetName val="142201-T3-th_14"/>
      <sheetName val="142201-T4-th__14"/>
      <sheetName val="Kluong_phu14"/>
      <sheetName val="Lan_can14"/>
      <sheetName val="Ho_lan14"/>
      <sheetName val="Coc_tieu14"/>
      <sheetName val="Bien_bao14"/>
      <sheetName val="Op_mai_27414"/>
      <sheetName val="Op_mai_27514"/>
      <sheetName val="Op_mai_27614"/>
      <sheetName val="Op_mai_27714"/>
      <sheetName val="Op_mai_27814"/>
      <sheetName val="Op_mai_27914"/>
      <sheetName val="Op_mai_28014"/>
      <sheetName val="Op_mai_28114"/>
      <sheetName val="Op_mai_28214"/>
      <sheetName val="Op_mai_28314"/>
      <sheetName val="Op_mai_28414"/>
      <sheetName val="Op_mai14"/>
      <sheetName val="Song_trai14"/>
      <sheetName val="Dinh+ha_nha14"/>
      <sheetName val="NG_k14"/>
      <sheetName val="CDSL_(2)14"/>
      <sheetName val="phan_tich_DG14"/>
      <sheetName val="gia_vat_lieu14"/>
      <sheetName val="gia_xe_may14"/>
      <sheetName val="gia_nhan_cong14"/>
      <sheetName val="GIA_NUOC14"/>
      <sheetName val="GIA_DIEN_THOAI14"/>
      <sheetName val="GIA_DIEN14"/>
      <sheetName val="chiet_tinh_XD14"/>
      <sheetName val="Triet_T14"/>
      <sheetName val="Phan_tich_gia14"/>
      <sheetName val="pHAN_CONG14"/>
      <sheetName val="GIA_XD14"/>
      <sheetName val="_t514"/>
      <sheetName val="t_414"/>
      <sheetName val="_t3_14"/>
      <sheetName val="_TH33114"/>
      <sheetName val="_Minh_ha14"/>
      <sheetName val="_Ha_Tay14"/>
      <sheetName val="_Vinhphuc14"/>
      <sheetName val="_Nbinh14"/>
      <sheetName val="_QVinh14"/>
      <sheetName val="_TW114"/>
      <sheetName val="T_so_thay_doi14"/>
      <sheetName val="b_THchitietDZCT14"/>
      <sheetName val="b_THchitietTBA14"/>
      <sheetName val="Khao_sat14"/>
      <sheetName val="TT_khao_sat14"/>
      <sheetName val="thkl_(2)14"/>
      <sheetName val="long_tec14"/>
      <sheetName val="Km274_-_Km27514"/>
      <sheetName val="Km275_-_Km27614"/>
      <sheetName val="Km276_-_Km27714"/>
      <sheetName val="Km277_-_Km278_14"/>
      <sheetName val="Km278_-_Km27914"/>
      <sheetName val="Km279_-_Km28014"/>
      <sheetName val="Km280_-_Km28114"/>
      <sheetName val="Km281_-_Km28214"/>
      <sheetName val="Km282_-_Km28314"/>
      <sheetName val="Km283_-_Km28414"/>
      <sheetName val="Km284_-_Km28514"/>
      <sheetName val="Tong_hop_Matduong14"/>
      <sheetName val="Cong_D7514"/>
      <sheetName val="Cong_D10014"/>
      <sheetName val="Cong_D15014"/>
      <sheetName val="Cong_2D15014"/>
      <sheetName val="Cong_ban_0,7x0,714"/>
      <sheetName val="Cong_ban_0,8x0,814"/>
      <sheetName val="Cong_ban_1x114"/>
      <sheetName val="Cong_ban_1x1,214"/>
      <sheetName val="Cong_ban_1,5x1,514"/>
      <sheetName val="Cong_ban_2x1,514"/>
      <sheetName val="Cong_ban_2x214"/>
      <sheetName val="Tong_hop_(2)14"/>
      <sheetName val="Cong_cu14"/>
      <sheetName val="Cot_thep14"/>
      <sheetName val="Cong_tron_D7514"/>
      <sheetName val="Cong_tron_D10014"/>
      <sheetName val="Cong_tron_D15014"/>
      <sheetName val="Cong_tron_2D15014"/>
      <sheetName val="Cong_ban_1,0x1,014"/>
      <sheetName val="Cong_ban_1,0x1,214"/>
      <sheetName val="Cong_hop_1,5x1,514"/>
      <sheetName val="Cong_hop_2,0x1,514"/>
      <sheetName val="Cong_hop_2,0x2,014"/>
      <sheetName val="Dancau-Q_Ninh14"/>
      <sheetName val="BaTrieu-L_son14"/>
      <sheetName val="CV_di_trong__dong14"/>
      <sheetName val="TK_11214"/>
      <sheetName val="TK_13114"/>
      <sheetName val="TK_14114"/>
      <sheetName val="TK_15314"/>
      <sheetName val="TK_21114"/>
      <sheetName val="TK_24214"/>
      <sheetName val="TK_33414"/>
      <sheetName val="TK_51114"/>
      <sheetName val="TK_51514"/>
      <sheetName val="TK_91114"/>
      <sheetName val="Trich_Ngang14"/>
      <sheetName val="Danh_sach_Rieng14"/>
      <sheetName val="Dia_Diem_Thuc_Tap14"/>
      <sheetName val="De_Tai_Thuc_Tap14"/>
      <sheetName val="VtuHaTheSauTBABenThuy1_(2)14"/>
      <sheetName val="K249_K9814"/>
      <sheetName val="K249_K98_(2)14"/>
      <sheetName val="K251_K9814"/>
      <sheetName val="K251_SBase14"/>
      <sheetName val="K251_AC14"/>
      <sheetName val="K252_K9814"/>
      <sheetName val="K252_SBase14"/>
      <sheetName val="K252_AC14"/>
      <sheetName val="K253_K9814"/>
      <sheetName val="K253_Subbase14"/>
      <sheetName val="K253_Base_14"/>
      <sheetName val="K253_SBase14"/>
      <sheetName val="K253_AC14"/>
      <sheetName val="K255_SBase14"/>
      <sheetName val="K259_K9814"/>
      <sheetName val="K259_Subbase14"/>
      <sheetName val="K259_Base_14"/>
      <sheetName val="K259_AC14"/>
      <sheetName val="K260_K9814"/>
      <sheetName val="K260_Subbase14"/>
      <sheetName val="K260_Base14"/>
      <sheetName val="K260_AC14"/>
      <sheetName val="K261_K9814"/>
      <sheetName val="K261_Base14"/>
      <sheetName val="K261_AC14"/>
      <sheetName val="F_ThanhTri14"/>
      <sheetName val="F_Gialam14"/>
      <sheetName val="TH_dam14"/>
      <sheetName val="SX_dam14"/>
      <sheetName val="LD_dam14"/>
      <sheetName val="Bang_gia_VL14"/>
      <sheetName val="Gia_NC14"/>
      <sheetName val="Gia_may14"/>
      <sheetName val="KQKD02-2_(2)14"/>
      <sheetName val="KQKD-2_(2)14"/>
      <sheetName val="KQKD_thu200414"/>
      <sheetName val="giai_thich14"/>
      <sheetName val="DT_-_Ro14"/>
      <sheetName val="TH_-_Ro_14"/>
      <sheetName val="GDT_-_Ro14"/>
      <sheetName val="DT_-_TB14"/>
      <sheetName val="TH_-_TB14"/>
      <sheetName val="GDT_-_TB14"/>
      <sheetName val="DT_-_NT14"/>
      <sheetName val="TH_-_NT14"/>
      <sheetName val="GDT_-_NT14"/>
      <sheetName val="Tay_ninh14"/>
      <sheetName val="A_Duc14"/>
      <sheetName val="SCT_Cong_trinh14"/>
      <sheetName val="06-2003_(2)14"/>
      <sheetName val="CDPS_6tc14"/>
      <sheetName val="SCT_Nha_thau14"/>
      <sheetName val="socai2003_(6tc)dp14"/>
      <sheetName val="socai2003_(6tc)14"/>
      <sheetName val="CDPS_6tc_(2)14"/>
      <sheetName val="Co~g_hop_1,5x1,514"/>
      <sheetName val="HHVt_14"/>
      <sheetName val="TH_du_toan_14"/>
      <sheetName val="Du_toan_14"/>
      <sheetName val="C_Tinh14"/>
      <sheetName val="Don_gia_CPM14"/>
      <sheetName val="Tong_Thieu_HD_cac_CT-200114"/>
      <sheetName val="VL_thieu_HD_-_200114"/>
      <sheetName val="Tong_thieu_HD_cac_CT_-_200214"/>
      <sheetName val="Lan_trai14"/>
      <sheetName val="Van_chuyen14"/>
      <sheetName val="HDong_VC14"/>
      <sheetName val="ThieuHD_nam_200114"/>
      <sheetName val="Bang_TH14"/>
      <sheetName val="Tong_Chinh14"/>
      <sheetName val="So_sanh14"/>
      <sheetName val="Xaylap_14"/>
      <sheetName val="Nhan_cong14"/>
      <sheetName val="[IBASE2_XLSѝTNHNoi14"/>
      <sheetName val="_KQTH_quy_hoach_13513"/>
      <sheetName val="Bao_cao_KQTH_quy_hoach_13513"/>
      <sheetName val="ql_(2)13"/>
      <sheetName val="T03_-_0314"/>
      <sheetName val="THL_T0314"/>
      <sheetName val="TTBC_T0314"/>
      <sheetName val="Luong_noi_Bo_-_T314"/>
      <sheetName val="Tong_hop_-_T314"/>
      <sheetName val="Thuong_Quy_314"/>
      <sheetName val="Phu_cap_trach_nhiem14"/>
      <sheetName val="Coc_614"/>
      <sheetName val="Deo_nai14"/>
      <sheetName val="CKD_than14"/>
      <sheetName val="CTT_Thong_nhat14"/>
      <sheetName val="CTT_Nui_beo14"/>
      <sheetName val="CTT_cao_son14"/>
      <sheetName val="CTT_Khe_cham14"/>
      <sheetName val="XNxlva_sxthanKCII14"/>
      <sheetName val="Cam_Y_ut_KC14"/>
      <sheetName val="CTxay_lap_mo_CP14"/>
      <sheetName val="CTdo_luong_GDSP14"/>
      <sheetName val="Dong_bac14"/>
      <sheetName val="Cac_cang_UT_mua_than_Dong_bac14"/>
      <sheetName val="cua_hang_vtu14"/>
      <sheetName val="Khach_hang_le_14"/>
      <sheetName val="nhat_ky_514"/>
      <sheetName val="cac_cong_ty_van_tai14"/>
      <sheetName val="Heso_3-2004_(3)13"/>
      <sheetName val="Luong_(2)13"/>
      <sheetName val="heso_T313"/>
      <sheetName val="heso_T413"/>
      <sheetName val="heso_T513"/>
      <sheetName val="Heso_T613"/>
      <sheetName val="Heso_T713"/>
      <sheetName val="Heso_T813"/>
      <sheetName val="Heso_T913"/>
      <sheetName val="Heso_2-200413"/>
      <sheetName val="Heso_3-200413"/>
      <sheetName val="Heso_3-2004_(2)13"/>
      <sheetName val="T_K_H_T_T514"/>
      <sheetName val="T_K_T714"/>
      <sheetName val="TK_T614"/>
      <sheetName val="T_K_T514"/>
      <sheetName val="Bang_thong_ke_hang_ton14"/>
      <sheetName val="thong_ke_14"/>
      <sheetName val="T_KT0414"/>
      <sheetName val="Co_quan_TCT14"/>
      <sheetName val="BOT_(PA_chon)14"/>
      <sheetName val="Yaly_&amp;_Ri_Ninh14"/>
      <sheetName val="Thuy_dien_Na_Loi14"/>
      <sheetName val="bang_so_sanh_tong_hop14"/>
      <sheetName val="bang_so_sanh_tong_hop_(ty_le)14"/>
      <sheetName val="thu_nhap_binh_quan_(2)14"/>
      <sheetName val="dang_huong14"/>
      <sheetName val="phuong_an_114"/>
      <sheetName val="phuong_an_1_(2)14"/>
      <sheetName val="phuong_an214"/>
      <sheetName val="tong_hop_BQ14"/>
      <sheetName val="tong_hop_BQ-114"/>
      <sheetName val="phuong_an_chon14"/>
      <sheetName val="bang_so_sanh_tong_hop_(_PA_ch13"/>
      <sheetName val="dang_ap_dung13"/>
      <sheetName val="bang_tong_hop_(dang_huong)13"/>
      <sheetName val="So_lieu4"/>
      <sheetName val="tt_chu_dong4"/>
      <sheetName val="Tinh_j+cvi4"/>
      <sheetName val="Tinh_MoP4"/>
      <sheetName val="giai_he_24"/>
      <sheetName val="BC_TH_CK_(2)14"/>
      <sheetName val="BC_TH_CK14"/>
      <sheetName val="BC6tT19_food14"/>
      <sheetName val="BC6tT18_-_Food14"/>
      <sheetName val="BCCK_414"/>
      <sheetName val="BCFood-_T1614"/>
      <sheetName val="BCFood-_T1514"/>
      <sheetName val="BCFood-_T1414"/>
      <sheetName val="BCFood-_T1314"/>
      <sheetName val="TH_CK214"/>
      <sheetName val="BC6tT52_(3)14"/>
      <sheetName val="BC6tT52_(2)14"/>
      <sheetName val="TCK_1214"/>
      <sheetName val="Tong_CK14"/>
      <sheetName val="DOANH_SO14"/>
      <sheetName val="BD-SINH_VIEN14"/>
      <sheetName val="bcth_05-0413"/>
      <sheetName val="baocao_05-0413"/>
      <sheetName val="Nhap_lieu14"/>
      <sheetName val="Tien_dien13"/>
      <sheetName val="Thue_GTGT13"/>
      <sheetName val="CT_0313"/>
      <sheetName val="TH_0313"/>
      <sheetName val="THT_nam_0413"/>
      <sheetName val="nhan_su13"/>
      <sheetName val="luong_cty13"/>
      <sheetName val="tô_rôiDY13"/>
      <sheetName val="Bang_can_doi_13"/>
      <sheetName val="Tinh_hinh_cat_lang13"/>
      <sheetName val="Tinh_hinh_SX_phu13"/>
      <sheetName val="Tinh_hinh_do_xop13"/>
      <sheetName val="Luu_goc13"/>
      <sheetName val="km22+93_86-km22+121_8613"/>
      <sheetName val="km22+177_14-km22+205_6413"/>
      <sheetName val="Bang_20-2513"/>
      <sheetName val="km22+267_96-km22+283_9613"/>
      <sheetName val="km22+304_31-km22+344_3113"/>
      <sheetName val="km22+460_92-km22+614_5713"/>
      <sheetName val="km22+671_78-km22+713_3213"/>
      <sheetName val="chi_phi_cap_tien13"/>
      <sheetName val="Sept_01_(2)1"/>
      <sheetName val="Aug_1"/>
      <sheetName val="TK__TK13"/>
      <sheetName val="TD_khao_sat13"/>
      <sheetName val="02_113"/>
      <sheetName val="2_113"/>
      <sheetName val="2_313"/>
      <sheetName val="02_313"/>
      <sheetName val="B_0113"/>
      <sheetName val="B_0313"/>
      <sheetName val="D_1313"/>
      <sheetName val="lapdap_TB_1"/>
      <sheetName val="Dinh_ha_nha13"/>
      <sheetName val="Tuan_1_014"/>
      <sheetName val="Tuan_3_01_4"/>
      <sheetName val="Tuan_5_06_4"/>
      <sheetName val="Tuan_6_06__4"/>
      <sheetName val="Tuan_7_06_4"/>
      <sheetName val="Tuan_7_06__(2)4"/>
      <sheetName val="Tuan10,06_4"/>
      <sheetName val="Tuan11,06__4"/>
      <sheetName val="Bao_cao_DD_31_3_064"/>
      <sheetName val="Bao_cao_DD_30_4_064"/>
      <sheetName val="Bao_cao_DD_31_5_06_1"/>
      <sheetName val="Bao_cao_Quy_I-061"/>
      <sheetName val="Bao_cao_DD_30_6_061"/>
      <sheetName val="Bao_cao_DD_31_7_061"/>
      <sheetName val="THU_T1213"/>
      <sheetName val="CHI_T1213"/>
      <sheetName val="THU_T1113"/>
      <sheetName val="CHI_T1113"/>
      <sheetName val="THU_T1013"/>
      <sheetName val="CHI_T1013"/>
      <sheetName val="THU_T913"/>
      <sheetName val="CHI_T913"/>
      <sheetName val="THU_T813"/>
      <sheetName val="CHI_T813"/>
      <sheetName val="THU_T713"/>
      <sheetName val="CHI_T713"/>
      <sheetName val="THU_T613"/>
      <sheetName val="CHI_T613"/>
      <sheetName val="THU_T513"/>
      <sheetName val="CHI_T513"/>
      <sheetName val="THU_T413"/>
      <sheetName val="CHI_T413"/>
      <sheetName val="THU_T313"/>
      <sheetName val="CHI_T313"/>
      <sheetName val="THU_T213"/>
      <sheetName val="CHI_T213"/>
      <sheetName val="THU_T133"/>
      <sheetName val="CHI_T133"/>
      <sheetName val="[IBASE2_XLS}BHXH13"/>
      <sheetName val="_tuanM13"/>
      <sheetName val="Cong_hop_2,0ࡸ2,013"/>
      <sheetName val="chuong_phu13"/>
      <sheetName val="det_VP13"/>
      <sheetName val="det_hn13"/>
      <sheetName val="chi_Hieu13"/>
      <sheetName val="c_thoa13"/>
      <sheetName val="A_thanh_-_DL13"/>
      <sheetName val="A_Tuyen13"/>
      <sheetName val="A_Tien_-laphu13"/>
      <sheetName val="A_Thang-_laphu13"/>
      <sheetName val="A_Dong13"/>
      <sheetName val="27-7_NB13"/>
      <sheetName val="xn_513"/>
      <sheetName val="PKD_X2013"/>
      <sheetName val="da_giay_SG13"/>
      <sheetName val="dagiay_XK13"/>
      <sheetName val="DK_Dong_xuan13"/>
      <sheetName val="chu_Ton13"/>
      <sheetName val="minh_tri13"/>
      <sheetName val="viet_huy13"/>
      <sheetName val="thanh_ha13"/>
      <sheetName val="O_Su13"/>
      <sheetName val="A_Ha-DL13"/>
      <sheetName val="Vinh_oanh13"/>
      <sheetName val="chi_Thuy13"/>
      <sheetName val="chu_Hong13"/>
      <sheetName val="thuy-_may13"/>
      <sheetName val="vu_yen13"/>
      <sheetName val="BaTrieu-L_con13"/>
      <sheetName val="EDT_-_Ro13"/>
      <sheetName val="luongt_131"/>
      <sheetName val="LUONG_11"/>
      <sheetName val="LUONG_21"/>
      <sheetName val="LUONG_31"/>
      <sheetName val="Luong_41"/>
      <sheetName val="CTP_41"/>
      <sheetName val="Khac_DP13"/>
      <sheetName val="Khoi_than_13"/>
      <sheetName val="[IBASE2_XLS?TNHNoi13"/>
      <sheetName val="KHVô_XL13"/>
      <sheetName val="GDMN_14"/>
      <sheetName val="GDMN_23"/>
      <sheetName val="GDMN_33"/>
      <sheetName val="GDMN_43"/>
      <sheetName val="GDMN_53"/>
      <sheetName val="GDTH_13"/>
      <sheetName val="GDTH_23"/>
      <sheetName val="GDTH_33"/>
      <sheetName val="GDTH_43"/>
      <sheetName val="GDTH_53"/>
      <sheetName val="THCS_13"/>
      <sheetName val="THCS_23"/>
      <sheetName val="THCS_33"/>
      <sheetName val="THCS_43"/>
      <sheetName val="THCS_53"/>
      <sheetName val="THCS_63"/>
      <sheetName val="THPT_13"/>
      <sheetName val="THPT_23"/>
      <sheetName val="THPT_33"/>
      <sheetName val="THPT_43"/>
      <sheetName val="THPT_53"/>
      <sheetName val="THPT_63"/>
      <sheetName val="DH,CD,THCN_13"/>
      <sheetName val="DH,CD,THCN_23"/>
      <sheetName val="DH,CD,THCN_33"/>
      <sheetName val="GDKCQ_13"/>
      <sheetName val="GDKCQ_23"/>
      <sheetName val="T11_063"/>
      <sheetName val="T12_063"/>
      <sheetName val="Tong_hop_xuat_kho_nvl13"/>
      <sheetName val="Xuat_kho13"/>
      <sheetName val="Tong_hop_so_lieu_tai_nhap_kho13"/>
      <sheetName val="tai_nhap_kho13"/>
      <sheetName val="Nhap_kho13"/>
      <sheetName val="Tong_ket_nhap_kho13"/>
      <sheetName val="Tong_ket13"/>
      <sheetName val="cac_ma_can_huy13"/>
      <sheetName val="Hang_hong13"/>
      <sheetName val="Tham_khao13"/>
      <sheetName val="hang_khong_co_packing13"/>
      <sheetName val="Thang_413"/>
      <sheetName val="De_Tai_Vhuc_Tap13"/>
      <sheetName val="Strt_Archi1"/>
      <sheetName val="[IBASE2_XLS䁝BC6tT1713"/>
      <sheetName val="31_12_0113"/>
      <sheetName val="[IBASE2_XLS_Tong_hop_Matduong13"/>
      <sheetName val="THANG7_13"/>
      <sheetName val="THANG_1113"/>
      <sheetName val="THANG_1213"/>
      <sheetName val="BC§_200113"/>
      <sheetName val="BBC§_200213"/>
      <sheetName val="TSC§_200113"/>
      <sheetName val="TSc®_200213"/>
      <sheetName val="Balance_Sheet4"/>
      <sheetName val="Tien_luong_(2)1"/>
      <sheetName val="DTX-NGG_XLS1"/>
      <sheetName val="chenh_lech1"/>
      <sheetName val="CL_Hµ_t©y1"/>
      <sheetName val="CL_Bæ_tóc1"/>
      <sheetName val="DT_Ph­¬ng_mai_11"/>
      <sheetName val="CN-QV_FG5"/>
      <sheetName val="CN-QV_RM5"/>
      <sheetName val="PHAV_R_M5"/>
      <sheetName val="PHAV_F_G5"/>
      <sheetName val="TOA_R_M5"/>
      <sheetName val="TOA_F_G5"/>
      <sheetName val="CVN_R_M5"/>
      <sheetName val="CVN_F_G5"/>
      <sheetName val="DENSO_R_M5"/>
      <sheetName val="DENSO_F_G5"/>
      <sheetName val="SATO_RM5"/>
      <sheetName val="SATO_F_G5"/>
      <sheetName val="CT_Thang_Mo1"/>
      <sheetName val="CT__PL1"/>
      <sheetName val="ÿÿÿÿ_1"/>
      <sheetName val="HT_mua_USD1"/>
      <sheetName val="HD_CTrinh113"/>
      <sheetName val="HD_benA13"/>
      <sheetName val="Theodoi_HD13"/>
      <sheetName val="Theodoi_HD_(2)13"/>
      <sheetName val="_GT_CPhi_tung_dot13"/>
      <sheetName val="phuong_aL_113"/>
      <sheetName val="CHITIET_VL-NC4"/>
      <sheetName val="DON_GIA4"/>
      <sheetName val="VL1(Phu_Luong)1"/>
      <sheetName val="TONG_HOP_VL-NC_TT3"/>
      <sheetName val="CHITIET_VL-NC-TT_-1p3"/>
      <sheetName val="KPVC-BD_3"/>
      <sheetName val="dongia_(2)3"/>
      <sheetName val="VtuHaTheSauTBABenThuy1_Ш2)4"/>
      <sheetName val="K252_K9и4"/>
      <sheetName val="Coog_ban_0,7x0,71"/>
      <sheetName val="Cong_tron_D7'6"/>
      <sheetName val="OPERATING_HEAD13"/>
      <sheetName val="Sat_tron13"/>
      <sheetName val="ESTI_5"/>
      <sheetName val="Tonf_hop1"/>
      <sheetName val="Bieu_2a1"/>
      <sheetName val="May_khau4"/>
      <sheetName val="PXKT6Via_114"/>
      <sheetName val="PXKTLo_Thien_V_14A4"/>
      <sheetName val="V14_phu4"/>
      <sheetName val="Via_16_Lthien4"/>
      <sheetName val="TB_Grouping4"/>
      <sheetName val="nphuocb_44"/>
      <sheetName val="QDcua_TGD_(0)1"/>
      <sheetName val="tien_"/>
      <sheetName val="Anca_41"/>
      <sheetName val="Cong_ban_11yx1,21"/>
      <sheetName val="(9_30)_IP13"/>
      <sheetName val="2_745"/>
      <sheetName val="bcth_05-04"/>
      <sheetName val="ct_luong_4"/>
      <sheetName val="Nhap_6T4"/>
      <sheetName val="Ranking_data4"/>
      <sheetName val="Up_to_20023"/>
      <sheetName val="mc_2006_&amp;_093"/>
      <sheetName val="mc_2006_&amp;_57_&amp;_093"/>
      <sheetName val="THPDMoi__(2)3"/>
      <sheetName val="t-h_HA_THE3"/>
      <sheetName val="TH_XL3"/>
      <sheetName val="TONGKE3p_3"/>
      <sheetName val="CHITIET_VL-NC-TT-3p3"/>
      <sheetName val="Master_schedule3"/>
      <sheetName val="DS_tong3"/>
      <sheetName val="CDSM_(2)3"/>
      <sheetName val="_IBASE2_XLSѝTNHNoi14"/>
      <sheetName val="_IBASE2_XLS䁝BC6tT1713"/>
      <sheetName val="_IBASE2_XLS}BHXH13"/>
      <sheetName val="_IBASE2_XLS_Tong_hop_Matduong13"/>
      <sheetName val="BTHDT_TBA_13"/>
      <sheetName val="Cost_Center_3"/>
      <sheetName val="Part_data3"/>
      <sheetName val="Vender_Data3"/>
      <sheetName val="For_Summary4"/>
      <sheetName val="For_Summary(KG)4"/>
      <sheetName val="PP_Cloth4"/>
      <sheetName val="Mix-PP_Cloth4"/>
      <sheetName val="Material_Price-PP4"/>
      <sheetName val="Ca_D4"/>
      <sheetName val="H_long4"/>
      <sheetName val="C_Mong4"/>
      <sheetName val="M_Phu4"/>
      <sheetName val="T_Son4"/>
      <sheetName val="V_Don4"/>
      <sheetName val="Y_Kien4"/>
      <sheetName val="V_Quang4"/>
      <sheetName val="Q_Lam4"/>
      <sheetName val="T_Coc4"/>
      <sheetName val="D_Nghia4"/>
      <sheetName val="P_Phu4"/>
      <sheetName val="P_Lai4"/>
      <sheetName val="N_Xuyen4"/>
      <sheetName val="H_quan4"/>
      <sheetName val="S_Dang4"/>
      <sheetName val="HDmua_2"/>
      <sheetName val="[IBASE2_XLS뭝êm283-Km2841"/>
      <sheetName val="Lookup_Tables1"/>
      <sheetName val="Income_Statement1"/>
      <sheetName val="THUONG_TET1"/>
      <sheetName val="CHITIET_VL-NC-TT1p1"/>
      <sheetName val="So_quy1"/>
      <sheetName val="Thang_101"/>
      <sheetName val="Thang_91"/>
      <sheetName val="Thang_81"/>
      <sheetName val="Thang_71"/>
      <sheetName val="Thang_61"/>
      <sheetName val="Thang_51"/>
      <sheetName val="Thang_31"/>
      <sheetName val="Thang_21"/>
      <sheetName val="Khau_hao1"/>
      <sheetName val="lo_hang_11"/>
      <sheetName val="lo_hang_21"/>
      <sheetName val="TT_DH1"/>
      <sheetName val="N_Quan1"/>
      <sheetName val="C_Dam1"/>
      <sheetName val="M_Luong1"/>
      <sheetName val="B_luan1"/>
      <sheetName val="GIA_뭼UOC1"/>
      <sheetName val="˜Ünh_m÷c1"/>
      <sheetName val="NKChung_1"/>
      <sheetName val="gia_vt,nc,may1"/>
      <sheetName val="_1"/>
      <sheetName val="_IBASE2_XLS_TNHNoi3"/>
      <sheetName val="Cong_tron_D7_1"/>
      <sheetName val="T6-99 _IBASE2_XLS_T"/>
      <sheetName val="T6-99__IBASE2_XLS_T"/>
      <sheetName val="_IBASE2_XLS뭝êm283-Km284"/>
      <sheetName val="ThieuHD_nal_20011"/>
      <sheetName val="Km277_%1"/>
      <sheetName val="Phan_bo_142"/>
      <sheetName val="Xuat_hang"/>
      <sheetName val="Can_doi"/>
      <sheetName val="Ca_"/>
      <sheetName val="FX_FWD_KS"/>
      <sheetName val="Ｍss_４Ｒ要員"/>
      <sheetName val="LK_PHIEU_(2)"/>
      <sheetName val="PP¸"/>
      <sheetName val="MTO_REV_01"/>
      <sheetName val="CCPS"/>
      <sheetName val="Klukng_phu"/>
      <sheetName val="TNghi?m_TB_"/>
      <sheetName val="V?t_li?u"/>
      <sheetName val="Lap_?at_?i?n"/>
      <sheetName val="TNghi?m_VL"/>
      <sheetName val="Packing_type_21"/>
      <sheetName val="Dept_List1"/>
      <sheetName val="Dropdow_list1"/>
      <sheetName val="NHAP_VT1"/>
      <sheetName val="Total_Cost1"/>
      <sheetName val="Mercer_Sub_Family1"/>
      <sheetName val="Price_list1"/>
      <sheetName val="Thông_tin_khách_hàng1"/>
      <sheetName val="Master_list1"/>
      <sheetName val="Local_Supplỉer_list1"/>
      <sheetName val="Danh_muc_NVL1"/>
      <sheetName val="IMP_TAX1"/>
      <sheetName val="PCB_Assy_Condition_List1"/>
      <sheetName val="steam_table1"/>
      <sheetName val="견적_집계1"/>
      <sheetName val="Piping_Design_Data1"/>
      <sheetName val="OB12_%_Margin"/>
      <sheetName val="Ton_kho_DFD_theo_SP_form_C_Thu1"/>
      <sheetName val="HD"/>
      <sheetName val="Chi_tieu1"/>
      <sheetName val="Sales_Plan"/>
      <sheetName val="__listing__"/>
      <sheetName val="QDcua_TGD_(2)????????????䚼˰???"/>
      <sheetName val="0803_by_Dept"/>
      <sheetName val="Linh_(2)"/>
      <sheetName val="[IBASE2_XLSULuongT2"/>
      <sheetName val="Mã_cũ-mới2"/>
      <sheetName val="(DJC)_JV"/>
      <sheetName val="TONKHO_CHITIET"/>
      <sheetName val="LAI_CTY_0,75%"/>
      <sheetName val="Jul_&amp;_Aug"/>
      <sheetName val="Foody_(FT)"/>
      <sheetName val="GoFast_(FT)"/>
      <sheetName val="HRIS_photo_list"/>
      <sheetName val="HRIS_data"/>
      <sheetName val="Reference_List"/>
      <sheetName val="Dec_11"/>
      <sheetName val="Set_up"/>
      <sheetName val="12_Mois"/>
      <sheetName val="Du_lieu1"/>
      <sheetName val="QO5-_14_Aug_19Y_"/>
      <sheetName val="YMCdA_Quo_Acct_explain"/>
      <sheetName val="T6-99_[IBASE2_XLS]T2"/>
      <sheetName val="Tkedo_2"/>
      <sheetName val="CHITIET_VL-NCHT1_(2)"/>
      <sheetName val="DON_GIA_CAN_THO"/>
      <sheetName val="Master_sheet"/>
      <sheetName val="Adjusted_TNCN"/>
      <sheetName val="Data_Sheet"/>
      <sheetName val="So_g_trai"/>
      <sheetName val="heet9"/>
      <sheetName val="De_ai_Thuc_Tap"/>
      <sheetName val="_ngan"/>
      <sheetName val="_loi"/>
      <sheetName val="DTC"/>
      <sheetName val="Du_toan"/>
      <sheetName val="tai_trong_&amp;_he_so_phan_bo_ngang"/>
      <sheetName val="gioi_thieu"/>
      <sheetName val="CV_di_trůng__tong"/>
      <sheetName val="Ct__DZ35kV"/>
      <sheetName val="VALEO_Requirements_File"/>
      <sheetName val="BTH_Phieu_thu"/>
      <sheetName val="BTH_Phieu_chi"/>
      <sheetName val="SCT_NVL"/>
      <sheetName val="NK_SO_CAI"/>
      <sheetName val="SCT_TK_331"/>
      <sheetName val="So_CFSXKD"/>
      <sheetName val="SCT__TK_131"/>
      <sheetName val="So_TGNH_2003"/>
      <sheetName val="So_quy_TM_2002"/>
      <sheetName val="The_tinh_Z"/>
      <sheetName val="So_kho_nguyen_vat_lieu"/>
      <sheetName val="BTH_NVL"/>
      <sheetName val="So_theo_doi_thue_GTGT"/>
      <sheetName val="BC_thanh_QT_hoa_don_nam_2003"/>
      <sheetName val="QD_cua_HDQT_(ÿÿ"/>
      <sheetName val="ÿÿÿÿi_ngoai_tongÿÿ2)"/>
      <sheetName val="T8-9"/>
      <sheetName val="7_THAI_NGUYEN"/>
      <sheetName val="nghi_dinh-"/>
      <sheetName val="Soqu"/>
      <sheetName val="Diem_mon_hoc"/>
      <sheetName val="Diem_Tong_ket"/>
      <sheetName val="DS_-_HoTen"/>
      <sheetName val="thong_ke"/>
      <sheetName val="REGION"/>
      <sheetName val="OFFGRID"/>
      <sheetName val="CCPS_x0005_"/>
      <sheetName val="II.1 TH TDT CHUNG"/>
      <sheetName val="Dꗃ"/>
      <sheetName val="Price Schedule_ABB"/>
      <sheetName val="CableSum"/>
      <sheetName val="DM đoi tac"/>
      <sheetName val="TH07-07-04"/>
      <sheetName val="TH04-08-04"/>
      <sheetName val="TH10-08-04"/>
      <sheetName val="TH03-09-04 "/>
      <sheetName val="TH 20-09-04  "/>
      <sheetName val="TH 05-11-04 "/>
      <sheetName val="TH 20-11-04"/>
      <sheetName val="TH 03-12-04 "/>
      <sheetName val="TH 21-12-04"/>
      <sheetName val="TH 30-12-04"/>
      <sheetName val="TH 17-01-05"/>
      <sheetName val="T8-9;"/>
      <sheetName val="Lookup"/>
      <sheetName val="CC - TOTAL'03"/>
      <sheetName val="ThangB"/>
      <sheetName val="Dinh muc chuan"/>
      <sheetName val="TH du toan_x0005_"/>
      <sheetName val="TH du toanð"/>
      <sheetName val="TH du toan "/>
      <sheetName val="DS Protecter"/>
      <sheetName val="Input data"/>
      <sheetName val="Daily JI"/>
      <sheetName val="Creditor Inquiry"/>
      <sheetName val="Parameters"/>
      <sheetName val="Data-INPUT"/>
      <sheetName val="KHVt X兤"/>
      <sheetName val="Present"/>
      <sheetName val="DMHH"/>
      <sheetName val="Cong_tron_D7'8"/>
      <sheetName val="2_748"/>
      <sheetName val="CN-QV_FG8"/>
      <sheetName val="CN-QV_RM8"/>
      <sheetName val="PHAV_R_M8"/>
      <sheetName val="PHAV_F_G8"/>
      <sheetName val="TOA_R_M8"/>
      <sheetName val="TOA_F_G8"/>
      <sheetName val="CVN_R_M8"/>
      <sheetName val="CVN_F_G8"/>
      <sheetName val="DENSO_R_M8"/>
      <sheetName val="DENSO_F_G8"/>
      <sheetName val="SATO_RM8"/>
      <sheetName val="SATO_F_G8"/>
      <sheetName val="Up_to_20026"/>
      <sheetName val="VtuHaTheSauTBABenThuy1_Ш2)7"/>
      <sheetName val="K252_K9и7"/>
      <sheetName val="nphuocb_47"/>
      <sheetName val="bcth_05-07"/>
      <sheetName val="ESTI_8"/>
      <sheetName val="TB_Grouping7"/>
      <sheetName val="Balance_Sheet7"/>
      <sheetName val="CHITIET_VL-NC7"/>
      <sheetName val="DON_GIA7"/>
      <sheetName val="So_lieu7"/>
      <sheetName val="tt_chu_dong7"/>
      <sheetName val="Tinh_j+cvi7"/>
      <sheetName val="Tinh_MoP7"/>
      <sheetName val="giai_he_27"/>
      <sheetName val="ct_luong_7"/>
      <sheetName val="Nhap_6T7"/>
      <sheetName val="Ranking_data7"/>
      <sheetName val="GDMN_17"/>
      <sheetName val="May_khau7"/>
      <sheetName val="PXKT6Via_117"/>
      <sheetName val="PXKTLo_Thien_V_14A7"/>
      <sheetName val="V14_phu7"/>
      <sheetName val="Via_16_Lthien7"/>
      <sheetName val="mc_2006_&amp;_096"/>
      <sheetName val="mc_2006_&amp;_57_&amp;_096"/>
      <sheetName val="dongia_(2)6"/>
      <sheetName val="THPDMoi__(2)6"/>
      <sheetName val="t-h_HA_THE6"/>
      <sheetName val="CHITIET_VL-NC-TT_-1p6"/>
      <sheetName val="TONG_HOP_VL-NC_TT6"/>
      <sheetName val="TH_XL6"/>
      <sheetName val="TONGKE3p_6"/>
      <sheetName val="CHITIET_VL-NC-TT-3p6"/>
      <sheetName val="KPVC-BD_6"/>
      <sheetName val="Master_schedule6"/>
      <sheetName val="GDMN_26"/>
      <sheetName val="GDMN_36"/>
      <sheetName val="GDMN_46"/>
      <sheetName val="GDMN_56"/>
      <sheetName val="GDTH_16"/>
      <sheetName val="GDTH_26"/>
      <sheetName val="GDTH_36"/>
      <sheetName val="GDTH_46"/>
      <sheetName val="GDTH_56"/>
      <sheetName val="THCS_16"/>
      <sheetName val="THCS_26"/>
      <sheetName val="THCS_36"/>
      <sheetName val="THCS_46"/>
      <sheetName val="THCS_56"/>
      <sheetName val="THCS_66"/>
      <sheetName val="THPT_16"/>
      <sheetName val="THPT_26"/>
      <sheetName val="THPT_36"/>
      <sheetName val="THPT_46"/>
      <sheetName val="THPT_56"/>
      <sheetName val="THPT_66"/>
      <sheetName val="DH,CD,THCN_16"/>
      <sheetName val="DH,CD,THCN_26"/>
      <sheetName val="DH,CD,THCN_36"/>
      <sheetName val="GDKCQ_16"/>
      <sheetName val="GDKCQ_26"/>
      <sheetName val="DS_tong6"/>
      <sheetName val="CDSM_(2)6"/>
      <sheetName val="Cost_Center_6"/>
      <sheetName val="Part_data6"/>
      <sheetName val="Vender_Data6"/>
      <sheetName val="lapdap_TB_6"/>
      <sheetName val="Tonf_hop6"/>
      <sheetName val="Ｍss_４Ｒ要員6"/>
      <sheetName val="Du_lieu7"/>
      <sheetName val="IMP_TAX6"/>
      <sheetName val="Dinh_muc_chuan6"/>
      <sheetName val="TH_du_toan"/>
      <sheetName val="TH_du_toanð6"/>
      <sheetName val="TH_du_toan 6"/>
      <sheetName val="DS_Protecter6"/>
      <sheetName val="Klukng_phu6"/>
      <sheetName val="Dinh_muc_chuan"/>
      <sheetName val="TH_du_toanð"/>
      <sheetName val="TH_du_toan "/>
      <sheetName val="DS_Protecter"/>
      <sheetName val="AF"/>
      <sheetName val="lapdap_TB_3"/>
      <sheetName val="Tonf_hop3"/>
      <sheetName val="Ｍss_４Ｒ要員3"/>
      <sheetName val="Du_lieu4"/>
      <sheetName val="IMP_TAX3"/>
      <sheetName val="Dinh_muc_chuan3"/>
      <sheetName val="TH_du_toanð3"/>
      <sheetName val="TH_du_toan 3"/>
      <sheetName val="DS_Protecter3"/>
      <sheetName val="Klukng_phu3"/>
      <sheetName val="lapdap_TB_2"/>
      <sheetName val="Tonf_hop2"/>
      <sheetName val="Ｍss_４Ｒ要員2"/>
      <sheetName val="Du_lieu3"/>
      <sheetName val="IMP_TAX2"/>
      <sheetName val="Dinh_muc_chuan2"/>
      <sheetName val="TH_du_toanð2"/>
      <sheetName val="TH_du_toan 2"/>
      <sheetName val="DS_Protecter2"/>
      <sheetName val="Klukng_phu2"/>
      <sheetName val="Ｍss_４Ｒ要員1"/>
      <sheetName val="Du_lieu2"/>
      <sheetName val="Dinh_muc_chuan1"/>
      <sheetName val="TH_du_toanð1"/>
      <sheetName val="TH_du_toan 1"/>
      <sheetName val="DS_Protecter1"/>
      <sheetName val="Klukng_phu1"/>
      <sheetName val="2_746"/>
      <sheetName val="CN-QV_FG6"/>
      <sheetName val="CN-QV_RM6"/>
      <sheetName val="PHAV_R_M6"/>
      <sheetName val="PHAV_F_G6"/>
      <sheetName val="TOA_R_M6"/>
      <sheetName val="TOA_F_G6"/>
      <sheetName val="CVN_R_M6"/>
      <sheetName val="CVN_F_G6"/>
      <sheetName val="DENSO_R_M6"/>
      <sheetName val="DENSO_F_G6"/>
      <sheetName val="SATO_RM6"/>
      <sheetName val="SATO_F_G6"/>
      <sheetName val="Up_to_20024"/>
      <sheetName val="VtuHaTheSauTBABenThuy1_Ш2)5"/>
      <sheetName val="K252_K9и5"/>
      <sheetName val="nphuocb_45"/>
      <sheetName val="bcth_05-05"/>
      <sheetName val="ESTI_6"/>
      <sheetName val="TB_Grouping5"/>
      <sheetName val="Balance_Sheet5"/>
      <sheetName val="CHITIET_VL-NC5"/>
      <sheetName val="DON_GIA5"/>
      <sheetName val="So_lieu5"/>
      <sheetName val="tt_chu_dong5"/>
      <sheetName val="Tinh_j+cvi5"/>
      <sheetName val="Tinh_MoP5"/>
      <sheetName val="giai_he_25"/>
      <sheetName val="ct_luong_5"/>
      <sheetName val="Nhap_6T5"/>
      <sheetName val="Ranking_data5"/>
      <sheetName val="GDMN_15"/>
      <sheetName val="May_khau5"/>
      <sheetName val="PXKT6Via_115"/>
      <sheetName val="PXKTLo_Thien_V_14A5"/>
      <sheetName val="V14_phu5"/>
      <sheetName val="Via_16_Lthien5"/>
      <sheetName val="mc_2006_&amp;_094"/>
      <sheetName val="mc_2006_&amp;_57_&amp;_094"/>
      <sheetName val="dongia_(2)4"/>
      <sheetName val="THPDMoi__(2)4"/>
      <sheetName val="t-h_HA_THE4"/>
      <sheetName val="CHITIET_VL-NC-TT_-1p4"/>
      <sheetName val="TONG_HOP_VL-NC_TT4"/>
      <sheetName val="TH_XL4"/>
      <sheetName val="TONGKE3p_4"/>
      <sheetName val="CHITIET_VL-NC-TT-3p4"/>
      <sheetName val="KPVC-BD_4"/>
      <sheetName val="Master_schedule4"/>
      <sheetName val="GDMN_24"/>
      <sheetName val="GDMN_34"/>
      <sheetName val="GDMN_44"/>
      <sheetName val="GDMN_54"/>
      <sheetName val="GDTH_14"/>
      <sheetName val="GDTH_24"/>
      <sheetName val="GDTH_34"/>
      <sheetName val="GDTH_44"/>
      <sheetName val="GDTH_54"/>
      <sheetName val="THCS_14"/>
      <sheetName val="THCS_24"/>
      <sheetName val="THCS_34"/>
      <sheetName val="THCS_44"/>
      <sheetName val="THCS_54"/>
      <sheetName val="THCS_64"/>
      <sheetName val="THPT_14"/>
      <sheetName val="THPT_24"/>
      <sheetName val="THPT_34"/>
      <sheetName val="THPT_44"/>
      <sheetName val="THPT_54"/>
      <sheetName val="THPT_64"/>
      <sheetName val="DH,CD,THCN_14"/>
      <sheetName val="DH,CD,THCN_24"/>
      <sheetName val="DH,CD,THCN_34"/>
      <sheetName val="GDKCQ_14"/>
      <sheetName val="GDKCQ_24"/>
      <sheetName val="DS_tong4"/>
      <sheetName val="CDSM_(2)4"/>
      <sheetName val="Cost_Center_4"/>
      <sheetName val="Part_data4"/>
      <sheetName val="Vender_Data4"/>
      <sheetName val="lapdap_TB_4"/>
      <sheetName val="Tonf_hop4"/>
      <sheetName val="Ｍss_４Ｒ要員4"/>
      <sheetName val="Du_lieu5"/>
      <sheetName val="IMP_TAX4"/>
      <sheetName val="Dinh_muc_chuan4"/>
      <sheetName val="TH_du_toanð4"/>
      <sheetName val="TH_du_toan 4"/>
      <sheetName val="DS_Protecter4"/>
      <sheetName val="Klukng_phu4"/>
      <sheetName val="Cong_tron_D7'7"/>
      <sheetName val="2_747"/>
      <sheetName val="CN-QV_FG7"/>
      <sheetName val="CN-QV_RM7"/>
      <sheetName val="PHAV_R_M7"/>
      <sheetName val="PHAV_F_G7"/>
      <sheetName val="TOA_R_M7"/>
      <sheetName val="TOA_F_G7"/>
      <sheetName val="CVN_R_M7"/>
      <sheetName val="CVN_F_G7"/>
      <sheetName val="DENSO_R_M7"/>
      <sheetName val="DENSO_F_G7"/>
      <sheetName val="SATO_RM7"/>
      <sheetName val="SATO_F_G7"/>
      <sheetName val="Up_to_20025"/>
      <sheetName val="VtuHaTheSauTBABenThuy1_Ш2)6"/>
      <sheetName val="K252_K9и6"/>
      <sheetName val="nphuocb_46"/>
      <sheetName val="bcth_05-06"/>
      <sheetName val="ESTI_7"/>
      <sheetName val="TB_Grouping6"/>
      <sheetName val="Balance_Sheet6"/>
      <sheetName val="CHITIET_VL-NC6"/>
      <sheetName val="DON_GIA6"/>
      <sheetName val="So_lieu6"/>
      <sheetName val="tt_chu_dong6"/>
      <sheetName val="Tinh_j+cvi6"/>
      <sheetName val="Tinh_MoP6"/>
      <sheetName val="giai_he_26"/>
      <sheetName val="ct_luong_6"/>
      <sheetName val="Nhap_6T6"/>
      <sheetName val="Ranking_data6"/>
      <sheetName val="GDMN_16"/>
      <sheetName val="May_khau6"/>
      <sheetName val="PXKT6Via_116"/>
      <sheetName val="PXKTLo_Thien_V_14A6"/>
      <sheetName val="V14_phu6"/>
      <sheetName val="Via_16_Lthien6"/>
      <sheetName val="mc_2006_&amp;_095"/>
      <sheetName val="mc_2006_&amp;_57_&amp;_095"/>
      <sheetName val="dongia_(2)5"/>
      <sheetName val="THPDMoi__(2)5"/>
      <sheetName val="t-h_HA_THE5"/>
      <sheetName val="CHITIET_VL-NC-TT_-1p5"/>
      <sheetName val="TONG_HOP_VL-NC_TT5"/>
      <sheetName val="TH_XL5"/>
      <sheetName val="TONGKE3p_5"/>
      <sheetName val="CHITIET_VL-NC-TT-3p5"/>
      <sheetName val="KPVC-BD_5"/>
      <sheetName val="Master_schedule5"/>
      <sheetName val="GDMN_25"/>
      <sheetName val="GDMN_35"/>
      <sheetName val="GDMN_45"/>
      <sheetName val="GDMN_55"/>
      <sheetName val="GDTH_15"/>
      <sheetName val="GDTH_25"/>
      <sheetName val="GDTH_35"/>
      <sheetName val="GDTH_45"/>
      <sheetName val="GDTH_55"/>
      <sheetName val="THCS_15"/>
      <sheetName val="THCS_25"/>
      <sheetName val="THCS_35"/>
      <sheetName val="THCS_45"/>
      <sheetName val="THCS_55"/>
      <sheetName val="THCS_65"/>
      <sheetName val="THPT_15"/>
      <sheetName val="THPT_25"/>
      <sheetName val="THPT_35"/>
      <sheetName val="THPT_45"/>
      <sheetName val="THPT_55"/>
      <sheetName val="THPT_65"/>
      <sheetName val="DH,CD,THCN_15"/>
      <sheetName val="DH,CD,THCN_25"/>
      <sheetName val="DH,CD,THCN_35"/>
      <sheetName val="GDKCQ_15"/>
      <sheetName val="GDKCQ_25"/>
      <sheetName val="DS_tong5"/>
      <sheetName val="CDSM_(2)5"/>
      <sheetName val="Cost_Center_5"/>
      <sheetName val="Part_data5"/>
      <sheetName val="Vender_Data5"/>
      <sheetName val="lapdap_TB_5"/>
      <sheetName val="Tonf_hop5"/>
      <sheetName val="Ｍss_４Ｒ要員5"/>
      <sheetName val="Du_lieu6"/>
      <sheetName val="IMP_TAX5"/>
      <sheetName val="Dinh_muc_chuan5"/>
      <sheetName val="TH_du_toanð5"/>
      <sheetName val="TH_du_toan 5"/>
      <sheetName val="DS_Protecter5"/>
      <sheetName val="Klukng_phu5"/>
      <sheetName val="Cong_tron_D7'9"/>
      <sheetName val="2_749"/>
      <sheetName val="CN-QV_FG9"/>
      <sheetName val="CN-QV_RM9"/>
      <sheetName val="PHAV_R_M9"/>
      <sheetName val="PHAV_F_G9"/>
      <sheetName val="TOA_R_M9"/>
      <sheetName val="TOA_F_G9"/>
      <sheetName val="CVN_R_M9"/>
      <sheetName val="CVN_F_G9"/>
      <sheetName val="DENSO_R_M9"/>
      <sheetName val="DENSO_F_G9"/>
      <sheetName val="SATO_RM9"/>
      <sheetName val="SATO_F_G9"/>
      <sheetName val="Up_to_20027"/>
      <sheetName val="VtuHaTheSauTBABenThuy1_Ш2)8"/>
      <sheetName val="K252_K9и8"/>
      <sheetName val="nphuocb_48"/>
      <sheetName val="bcth_05-08"/>
      <sheetName val="ESTI_9"/>
      <sheetName val="TB_Grouping8"/>
      <sheetName val="Balance_Sheet8"/>
      <sheetName val="CHITIET_VL-NC8"/>
      <sheetName val="DON_GIA8"/>
      <sheetName val="So_lieu8"/>
      <sheetName val="tt_chu_dong8"/>
      <sheetName val="Tinh_j+cvi8"/>
      <sheetName val="Tinh_MoP8"/>
      <sheetName val="giai_he_28"/>
      <sheetName val="ct_luong_8"/>
      <sheetName val="Nhap_6T8"/>
      <sheetName val="Ranking_data8"/>
      <sheetName val="GDMN_18"/>
      <sheetName val="May_khau8"/>
      <sheetName val="PXKT6Via_118"/>
      <sheetName val="PXKTLo_Thien_V_14A8"/>
      <sheetName val="V14_phu8"/>
      <sheetName val="Via_16_Lthien8"/>
      <sheetName val="mc_2006_&amp;_097"/>
      <sheetName val="mc_2006_&amp;_57_&amp;_097"/>
      <sheetName val="dongia_(2)7"/>
      <sheetName val="THPDMoi__(2)7"/>
      <sheetName val="t-h_HA_THE7"/>
      <sheetName val="CHITIET_VL-NC-TT_-1p7"/>
      <sheetName val="TONG_HOP_VL-NC_TT7"/>
      <sheetName val="TH_XL7"/>
      <sheetName val="TONGKE3p_7"/>
      <sheetName val="CHITIET_VL-NC-TT-3p7"/>
      <sheetName val="KPVC-BD_7"/>
      <sheetName val="Master_schedule7"/>
      <sheetName val="GDMN_27"/>
      <sheetName val="GDMN_37"/>
      <sheetName val="GDMN_47"/>
      <sheetName val="GDMN_57"/>
      <sheetName val="GDTH_17"/>
      <sheetName val="GDTH_27"/>
      <sheetName val="GDTH_37"/>
      <sheetName val="GDTH_47"/>
      <sheetName val="GDTH_57"/>
      <sheetName val="THCS_17"/>
      <sheetName val="THCS_27"/>
      <sheetName val="THCS_37"/>
      <sheetName val="THCS_47"/>
      <sheetName val="THCS_57"/>
      <sheetName val="THCS_67"/>
      <sheetName val="THPT_17"/>
      <sheetName val="THPT_27"/>
      <sheetName val="THPT_37"/>
      <sheetName val="THPT_47"/>
      <sheetName val="THPT_57"/>
      <sheetName val="THPT_67"/>
      <sheetName val="DH,CD,THCN_17"/>
      <sheetName val="DH,CD,THCN_27"/>
      <sheetName val="DH,CD,THCN_37"/>
      <sheetName val="GDKCQ_17"/>
      <sheetName val="GDKCQ_27"/>
      <sheetName val="DS_tong7"/>
      <sheetName val="CDSM_(2)7"/>
      <sheetName val="Cost_Center_7"/>
      <sheetName val="Part_data7"/>
      <sheetName val="Vender_Data7"/>
      <sheetName val="lapdap_TB_7"/>
      <sheetName val="Tonf_hop7"/>
      <sheetName val="Ｍss_４Ｒ要員7"/>
      <sheetName val="Du_lieu8"/>
      <sheetName val="IMP_TAX7"/>
      <sheetName val="Dinh_muc_chuan7"/>
      <sheetName val="TH_du_toanð7"/>
      <sheetName val="TH_du_toan 7"/>
      <sheetName val="DS_Protecter7"/>
      <sheetName val="Klukng_phu7"/>
      <sheetName val="Cong_tron_D7'10"/>
      <sheetName val="2_7410"/>
      <sheetName val="CN-QV_FG10"/>
      <sheetName val="CN-QV_RM10"/>
      <sheetName val="PHAV_R_M10"/>
      <sheetName val="PHAV_F_G10"/>
      <sheetName val="TOA_R_M10"/>
      <sheetName val="TOA_F_G10"/>
      <sheetName val="CVN_R_M10"/>
      <sheetName val="CVN_F_G10"/>
      <sheetName val="DENSO_R_M10"/>
      <sheetName val="DENSO_F_G10"/>
      <sheetName val="SATO_RM10"/>
      <sheetName val="SATO_F_G10"/>
      <sheetName val="Up_to_20028"/>
      <sheetName val="VtuHaTheSauTBABenThuy1_Ш2)9"/>
      <sheetName val="K252_K9и9"/>
      <sheetName val="nphuocb_49"/>
      <sheetName val="bcth_05-09"/>
      <sheetName val="ESTI_10"/>
      <sheetName val="TB_Grouping9"/>
      <sheetName val="Balance_Sheet9"/>
      <sheetName val="CHITIET_VL-NC9"/>
      <sheetName val="DON_GIA9"/>
      <sheetName val="So_lieu9"/>
      <sheetName val="tt_chu_dong9"/>
      <sheetName val="Tinh_j+cvi9"/>
      <sheetName val="Tinh_MoP9"/>
      <sheetName val="giai_he_29"/>
      <sheetName val="ct_luong_9"/>
      <sheetName val="Nhap_6T9"/>
      <sheetName val="Ranking_data9"/>
      <sheetName val="GDMN_19"/>
      <sheetName val="May_khau9"/>
      <sheetName val="PXKT6Via_119"/>
      <sheetName val="PXKTLo_Thien_V_14A9"/>
      <sheetName val="V14_phu9"/>
      <sheetName val="Via_16_Lthien9"/>
      <sheetName val="mc_2006_&amp;_098"/>
      <sheetName val="mc_2006_&amp;_57_&amp;_098"/>
      <sheetName val="dongia_(2)8"/>
      <sheetName val="THPDMoi__(2)8"/>
      <sheetName val="t-h_HA_THE8"/>
      <sheetName val="CHITIET_VL-NC-TT_-1p8"/>
      <sheetName val="TONG_HOP_VL-NC_TT8"/>
      <sheetName val="TH_XL8"/>
      <sheetName val="TONGKE3p_8"/>
      <sheetName val="CHITIET_VL-NC-TT-3p8"/>
      <sheetName val="KPVC-BD_8"/>
      <sheetName val="Master_schedule8"/>
      <sheetName val="GDMN_28"/>
      <sheetName val="GDMN_38"/>
      <sheetName val="GDMN_48"/>
      <sheetName val="GDMN_58"/>
      <sheetName val="GDTH_18"/>
      <sheetName val="GDTH_28"/>
      <sheetName val="GDTH_38"/>
      <sheetName val="GDTH_48"/>
      <sheetName val="GDTH_58"/>
      <sheetName val="THCS_18"/>
      <sheetName val="THCS_28"/>
      <sheetName val="THCS_38"/>
      <sheetName val="THCS_48"/>
      <sheetName val="THCS_58"/>
      <sheetName val="THCS_68"/>
      <sheetName val="THPT_18"/>
      <sheetName val="THPT_28"/>
      <sheetName val="THPT_38"/>
      <sheetName val="THPT_48"/>
      <sheetName val="THPT_58"/>
      <sheetName val="THPT_68"/>
      <sheetName val="DH,CD,THCN_18"/>
      <sheetName val="DH,CD,THCN_28"/>
      <sheetName val="DH,CD,THCN_38"/>
      <sheetName val="GDKCQ_18"/>
      <sheetName val="GDKCQ_28"/>
      <sheetName val="DS_tong8"/>
      <sheetName val="CDSM_(2)8"/>
      <sheetName val="Cost_Center_8"/>
      <sheetName val="Part_data8"/>
      <sheetName val="Vender_Data8"/>
      <sheetName val="lapdap_TB_8"/>
      <sheetName val="Tonf_hop8"/>
      <sheetName val="Ｍss_４Ｒ要員8"/>
      <sheetName val="Du_lieu9"/>
      <sheetName val="IMP_TAX8"/>
      <sheetName val="Dinh_muc_chuan8"/>
      <sheetName val="TH_du_toanð8"/>
      <sheetName val="TH_du_toan 8"/>
      <sheetName val="DS_Protecter8"/>
      <sheetName val="Klukng_phu8"/>
      <sheetName val="Cong_tron_D7'11"/>
      <sheetName val="2_7411"/>
      <sheetName val="CN-QV_FG11"/>
      <sheetName val="CN-QV_RM11"/>
      <sheetName val="PHAV_R_M11"/>
      <sheetName val="PHAV_F_G11"/>
      <sheetName val="TOA_R_M11"/>
      <sheetName val="TOA_F_G11"/>
      <sheetName val="CVN_R_M11"/>
      <sheetName val="CVN_F_G11"/>
      <sheetName val="DENSO_R_M11"/>
      <sheetName val="DENSO_F_G11"/>
      <sheetName val="SATO_RM11"/>
      <sheetName val="SATO_F_G11"/>
      <sheetName val="Up_to_20029"/>
      <sheetName val="VtuHaTheSauTBABenThuy1_Ш2)10"/>
      <sheetName val="K252_K9и10"/>
      <sheetName val="nphuocb_410"/>
      <sheetName val="bcth_05-010"/>
      <sheetName val="ESTI_11"/>
      <sheetName val="TB_Grouping10"/>
      <sheetName val="Balance_Sheet10"/>
      <sheetName val="CHITIET_VL-NC10"/>
      <sheetName val="DON_GIA10"/>
      <sheetName val="So_lieu10"/>
      <sheetName val="tt_chu_dong10"/>
      <sheetName val="Tinh_j+cvi10"/>
      <sheetName val="Tinh_MoP10"/>
      <sheetName val="giai_he_210"/>
      <sheetName val="ct_luong_10"/>
      <sheetName val="Nhap_6T10"/>
      <sheetName val="Ranking_data10"/>
      <sheetName val="GDMN_110"/>
      <sheetName val="May_khau10"/>
      <sheetName val="PXKT6Via_1110"/>
      <sheetName val="PXKTLo_Thien_V_14A10"/>
      <sheetName val="V14_phu10"/>
      <sheetName val="Via_16_Lthien10"/>
      <sheetName val="mc_2006_&amp;_099"/>
      <sheetName val="mc_2006_&amp;_57_&amp;_099"/>
      <sheetName val="dongia_(2)9"/>
      <sheetName val="THPDMoi__(2)9"/>
      <sheetName val="t-h_HA_THE9"/>
      <sheetName val="CHITIET_VL-NC-TT_-1p9"/>
      <sheetName val="TONG_HOP_VL-NC_TT9"/>
      <sheetName val="TH_XL9"/>
      <sheetName val="TONGKE3p_9"/>
      <sheetName val="CHITIET_VL-NC-TT-3p9"/>
      <sheetName val="KPVC-BD_9"/>
      <sheetName val="Master_schedule9"/>
      <sheetName val="GDMN_29"/>
      <sheetName val="GDMN_39"/>
      <sheetName val="GDMN_49"/>
      <sheetName val="GDMN_59"/>
      <sheetName val="GDTH_19"/>
      <sheetName val="GDTH_29"/>
      <sheetName val="GDTH_39"/>
      <sheetName val="GDTH_49"/>
      <sheetName val="GDTH_59"/>
      <sheetName val="THCS_19"/>
      <sheetName val="THCS_29"/>
      <sheetName val="THCS_39"/>
      <sheetName val="THCS_49"/>
      <sheetName val="THCS_59"/>
      <sheetName val="THCS_69"/>
      <sheetName val="THPT_19"/>
      <sheetName val="THPT_29"/>
      <sheetName val="THPT_39"/>
      <sheetName val="THPT_49"/>
      <sheetName val="THPT_59"/>
      <sheetName val="THPT_69"/>
      <sheetName val="DH,CD,THCN_19"/>
      <sheetName val="DH,CD,THCN_29"/>
      <sheetName val="DH,CD,THCN_39"/>
      <sheetName val="GDKCQ_19"/>
      <sheetName val="GDKCQ_29"/>
      <sheetName val="DS_tong9"/>
      <sheetName val="CDSM_(2)9"/>
      <sheetName val="Cost_Center_9"/>
      <sheetName val="Part_data9"/>
      <sheetName val="Vender_Data9"/>
      <sheetName val="lapdap_TB_9"/>
      <sheetName val="Tonf_hop9"/>
      <sheetName val="Ｍss_４Ｒ要員9"/>
      <sheetName val="Du_lieu10"/>
      <sheetName val="IMP_TAX9"/>
      <sheetName val="Dinh_muc_chuan9"/>
      <sheetName val="TH_du_toanð9"/>
      <sheetName val="TH_du_toan 9"/>
      <sheetName val="DS_Protecter9"/>
      <sheetName val="Klukng_phu9"/>
      <sheetName val="Handle Set"/>
      <sheetName val="Tong_hop14"/>
      <sheetName val="Cong_tron_D7'12"/>
      <sheetName val="2_7412"/>
      <sheetName val="CN-QV_FG12"/>
      <sheetName val="CN-QV_RM12"/>
      <sheetName val="PHAV_R_M12"/>
      <sheetName val="PHAV_F_G12"/>
      <sheetName val="TOA_R_M12"/>
      <sheetName val="TOA_F_G12"/>
      <sheetName val="CVN_R_M12"/>
      <sheetName val="CVN_F_G12"/>
      <sheetName val="DENSO_R_M12"/>
      <sheetName val="DENSO_F_G12"/>
      <sheetName val="SATO_RM12"/>
      <sheetName val="SATO_F_G12"/>
      <sheetName val="Up_to_200210"/>
      <sheetName val="VtuHaTheSauTBABenThuy1_Ш2)11"/>
      <sheetName val="K252_K9и11"/>
      <sheetName val="nphuocb_411"/>
      <sheetName val="bcth_05-011"/>
      <sheetName val="ESTI_12"/>
      <sheetName val="TB_Grouping11"/>
      <sheetName val="Balance_Sheet11"/>
      <sheetName val="CHITIET_VL-NC11"/>
      <sheetName val="DON_GIA11"/>
      <sheetName val="So_lieu11"/>
      <sheetName val="tt_chu_dong11"/>
      <sheetName val="Tinh_j+cvi11"/>
      <sheetName val="Tinh_MoP11"/>
      <sheetName val="giai_he_211"/>
      <sheetName val="ct_luong_11"/>
      <sheetName val="Nhap_6T11"/>
      <sheetName val="Ranking_data11"/>
      <sheetName val="GDMN_111"/>
      <sheetName val="May_khau11"/>
      <sheetName val="PXKT6Via_1111"/>
      <sheetName val="PXKTLo_Thien_V_14A11"/>
      <sheetName val="V14_phu11"/>
      <sheetName val="Via_16_Lthien11"/>
      <sheetName val="mc_2006_&amp;_0910"/>
      <sheetName val="mc_2006_&amp;_57_&amp;_0910"/>
      <sheetName val="dongia_(2)10"/>
      <sheetName val="THPDMoi__(2)10"/>
      <sheetName val="t-h_HA_THE10"/>
      <sheetName val="CHITIET_VL-NC-TT_-1p10"/>
      <sheetName val="TONG_HOP_VL-NC_TT10"/>
      <sheetName val="TH_XL10"/>
      <sheetName val="TONGKE3p_10"/>
      <sheetName val="CHITIET_VL-NC-TT-3p10"/>
      <sheetName val="KPVC-BD_10"/>
      <sheetName val="Master_schedule10"/>
      <sheetName val="GDMN_210"/>
      <sheetName val="GDMN_310"/>
      <sheetName val="GDMN_410"/>
      <sheetName val="GDMN_510"/>
      <sheetName val="GDTH_110"/>
      <sheetName val="GDTH_210"/>
      <sheetName val="GDTH_310"/>
      <sheetName val="GDTH_410"/>
      <sheetName val="GDTH_510"/>
      <sheetName val="THCS_110"/>
      <sheetName val="THCS_210"/>
      <sheetName val="THCS_310"/>
      <sheetName val="THCS_410"/>
      <sheetName val="THCS_510"/>
      <sheetName val="THCS_610"/>
      <sheetName val="THPT_110"/>
      <sheetName val="THPT_210"/>
      <sheetName val="THPT_310"/>
      <sheetName val="THPT_410"/>
      <sheetName val="THPT_510"/>
      <sheetName val="THPT_610"/>
      <sheetName val="DH,CD,THCN_110"/>
      <sheetName val="DH,CD,THCN_210"/>
      <sheetName val="DH,CD,THCN_310"/>
      <sheetName val="GDKCQ_110"/>
      <sheetName val="GDKCQ_210"/>
      <sheetName val="DS_tong10"/>
      <sheetName val="CDSM_(2)10"/>
      <sheetName val="Cost_Center_10"/>
      <sheetName val="Part_data10"/>
      <sheetName val="Vender_Data10"/>
      <sheetName val="lapdap_TB_10"/>
      <sheetName val="Tonf_hop10"/>
      <sheetName val="Ｍss_４Ｒ要員10"/>
      <sheetName val="Du_lieu11"/>
      <sheetName val="IMP_TAX10"/>
      <sheetName val="Dinh_muc_chuan10"/>
      <sheetName val="TH_du_toanð10"/>
      <sheetName val="TH_du_toan 10"/>
      <sheetName val="DS_Protecter10"/>
      <sheetName val="Klukng_phu10"/>
      <sheetName val="CVden_ngoai_TCT_(1)15"/>
      <sheetName val="CV_den_ngoai_TCT_(2)15"/>
      <sheetName val="CV_den_ngoai_TCT_(3)15"/>
      <sheetName val="QDcua_TGD15"/>
      <sheetName val="QD_cua_HDQT15"/>
      <sheetName val="QD_cua_HDQT_(2)15"/>
      <sheetName val="CV_di_ngoai_tong15"/>
      <sheetName val="CV_di_ngoai_tong_(2)15"/>
      <sheetName val="To_trinh15"/>
      <sheetName val="Giao_nhiem_vu15"/>
      <sheetName val="QDcua_TGD_(2)15"/>
      <sheetName val="Thong_tu15"/>
      <sheetName val="CV_di_trong__tong15"/>
      <sheetName val="nghi_dinh-CP15"/>
      <sheetName val="CV_den_trong_tong15"/>
      <sheetName val="GIA_NUOC15"/>
      <sheetName val="GIA_DIEN_THOAI15"/>
      <sheetName val="GIA_DIEN15"/>
      <sheetName val="chiet_tinh_XD15"/>
      <sheetName val="Triet_T15"/>
      <sheetName val="Phan_tich_gia15"/>
      <sheetName val="pHAN_CONG15"/>
      <sheetName val="GIA_XD15"/>
      <sheetName val="lapdat_TB_15"/>
      <sheetName val="TNghiªm_TB_15"/>
      <sheetName val="VËt_liÖu15"/>
      <sheetName val="Lap_®at_®iÖn15"/>
      <sheetName val="TNghiÖm_VL15"/>
      <sheetName val="th_15"/>
      <sheetName val="tien_luong15"/>
      <sheetName val="KHVt_15"/>
      <sheetName val="KHVt_XL15"/>
      <sheetName val="KHVt_XLT415"/>
      <sheetName val="Thep_be15"/>
      <sheetName val="Thep_than15"/>
      <sheetName val="Thep_xa_mu15"/>
      <sheetName val="142201-T1_15"/>
      <sheetName val="142201-T2-th_15"/>
      <sheetName val="142201-T3-th_15"/>
      <sheetName val="142201-T4-th__15"/>
      <sheetName val="_t515"/>
      <sheetName val="t_415"/>
      <sheetName val="_t3_15"/>
      <sheetName val="_TH33115"/>
      <sheetName val="_Minh_ha15"/>
      <sheetName val="_Ha_Tay15"/>
      <sheetName val="_Vinhphuc15"/>
      <sheetName val="_Nbinh15"/>
      <sheetName val="_QVinh15"/>
      <sheetName val="_TW115"/>
      <sheetName val="T_so_thay_doi15"/>
      <sheetName val="b_THchitietDZCT15"/>
      <sheetName val="b_THchitietTBA15"/>
      <sheetName val="Khao_sat15"/>
      <sheetName val="TT_khao_sat15"/>
      <sheetName val="Kluong_phu15"/>
      <sheetName val="Lan_can15"/>
      <sheetName val="Ho_lan15"/>
      <sheetName val="Coc_tieu15"/>
      <sheetName val="Bien_bao15"/>
      <sheetName val="Op_mai_27415"/>
      <sheetName val="Op_mai_27515"/>
      <sheetName val="Op_mai_27615"/>
      <sheetName val="Op_mai_27715"/>
      <sheetName val="Op_mai_27815"/>
      <sheetName val="Op_mai_27915"/>
      <sheetName val="Op_mai_28015"/>
      <sheetName val="Op_mai_28115"/>
      <sheetName val="Op_mai_28215"/>
      <sheetName val="Op_mai_28315"/>
      <sheetName val="Op_mai_28415"/>
      <sheetName val="Op_mai15"/>
      <sheetName val="Km274_-_Km27515"/>
      <sheetName val="Km275_-_Km27615"/>
      <sheetName val="Km276_-_Km27715"/>
      <sheetName val="Km277_-_Km278_15"/>
      <sheetName val="Km278_-_Km27915"/>
      <sheetName val="Km279_-_Km28015"/>
      <sheetName val="Km280_-_Km28115"/>
      <sheetName val="Km281_-_Km28215"/>
      <sheetName val="Km282_-_Km28315"/>
      <sheetName val="Km283_-_Km28415"/>
      <sheetName val="Km284_-_Km28515"/>
      <sheetName val="Tong_hop_Matduong15"/>
      <sheetName val="Cong_D7515"/>
      <sheetName val="Cong_D10015"/>
      <sheetName val="Cong_D15015"/>
      <sheetName val="Cong_2D15015"/>
      <sheetName val="Cong_ban_0,7x0,715"/>
      <sheetName val="Cong_ban_0,8x0,815"/>
      <sheetName val="Cong_ban_1x115"/>
      <sheetName val="Cong_ban_1x1,215"/>
      <sheetName val="Cong_ban_1,5x1,515"/>
      <sheetName val="Cong_ban_2x1,515"/>
      <sheetName val="Cong_ban_2x215"/>
      <sheetName val="Tong_hop15"/>
      <sheetName val="Tong_hop_(2)15"/>
      <sheetName val="Cong_cu15"/>
      <sheetName val="Cot_thep15"/>
      <sheetName val="Cong_tron_D7515"/>
      <sheetName val="Cong_tron_D10015"/>
      <sheetName val="Cong_tron_D15015"/>
      <sheetName val="Cong_tron_2D15015"/>
      <sheetName val="Cong_ban_1,0x1,015"/>
      <sheetName val="Cong_ban_1,0x1,215"/>
      <sheetName val="Cong_hop_1,5x1,515"/>
      <sheetName val="Cong_hop_2,0x1,515"/>
      <sheetName val="Cong_hop_2,0x2,015"/>
      <sheetName val="CDSL_(2)15"/>
      <sheetName val="TK_11215"/>
      <sheetName val="TK_13115"/>
      <sheetName val="TK_14115"/>
      <sheetName val="TK_15315"/>
      <sheetName val="TK_21115"/>
      <sheetName val="TK_24215"/>
      <sheetName val="TK_33415"/>
      <sheetName val="TK_51115"/>
      <sheetName val="TK_51515"/>
      <sheetName val="TK_91115"/>
      <sheetName val="VtuHaTheSauTBABenThuy1_(2)15"/>
      <sheetName val="Song_trai15"/>
      <sheetName val="Dinh+ha_nha15"/>
      <sheetName val="NG_k15"/>
      <sheetName val="Trich_Ngang15"/>
      <sheetName val="Danh_sach_Rieng15"/>
      <sheetName val="Dia_Diem_Thuc_Tap15"/>
      <sheetName val="De_Tai_Thuc_Tap15"/>
      <sheetName val="thkl_(2)15"/>
      <sheetName val="long_tec15"/>
      <sheetName val="KQKD02-2_(2)15"/>
      <sheetName val="KQKD-2_(2)15"/>
      <sheetName val="KQKD_thu200415"/>
      <sheetName val="T_K_H_T_T515"/>
      <sheetName val="T_K_T715"/>
      <sheetName val="TK_T615"/>
      <sheetName val="T_K_T515"/>
      <sheetName val="Bang_thong_ke_hang_ton15"/>
      <sheetName val="thong_ke_15"/>
      <sheetName val="T_KT0415"/>
      <sheetName val="Coc_615"/>
      <sheetName val="Deo_nai15"/>
      <sheetName val="CKD_than15"/>
      <sheetName val="CTT_Thong_nhat15"/>
      <sheetName val="CTT_Nui_beo15"/>
      <sheetName val="CTT_cao_son15"/>
      <sheetName val="CTT_Khe_cham15"/>
      <sheetName val="XNxlva_sxthanKCII15"/>
      <sheetName val="Cam_Y_ut_KC15"/>
      <sheetName val="CTxay_lap_mo_CP15"/>
      <sheetName val="CTdo_luong_GDSP15"/>
      <sheetName val="Dong_bac15"/>
      <sheetName val="Cac_cang_UT_mua_than_Dong_bac15"/>
      <sheetName val="cua_hang_vtu15"/>
      <sheetName val="Khach_hang_le_15"/>
      <sheetName val="nhat_ky_515"/>
      <sheetName val="cac_cong_ty_van_tai15"/>
      <sheetName val="K249_K9815"/>
      <sheetName val="K249_K98_(2)15"/>
      <sheetName val="K251_K9815"/>
      <sheetName val="K251_SBase15"/>
      <sheetName val="K251_AC15"/>
      <sheetName val="K252_K9815"/>
      <sheetName val="K252_SBase15"/>
      <sheetName val="K252_AC15"/>
      <sheetName val="K253_K9815"/>
      <sheetName val="K253_Subbase15"/>
      <sheetName val="K253_Base_15"/>
      <sheetName val="K253_SBase15"/>
      <sheetName val="K253_AC15"/>
      <sheetName val="K255_SBase15"/>
      <sheetName val="K259_K9815"/>
      <sheetName val="K259_Subbase15"/>
      <sheetName val="K259_Base_15"/>
      <sheetName val="K259_AC15"/>
      <sheetName val="K260_K9815"/>
      <sheetName val="K260_Subbase15"/>
      <sheetName val="K260_Base15"/>
      <sheetName val="K260_AC15"/>
      <sheetName val="K261_K9815"/>
      <sheetName val="K261_Base15"/>
      <sheetName val="K261_AC15"/>
      <sheetName val="F_ThanhTri15"/>
      <sheetName val="F_Gialam15"/>
      <sheetName val="TH_dam15"/>
      <sheetName val="SX_dam15"/>
      <sheetName val="LD_dam15"/>
      <sheetName val="Bang_gia_VL15"/>
      <sheetName val="Gia_NC15"/>
      <sheetName val="Gia_may15"/>
      <sheetName val="phan_tich_DG15"/>
      <sheetName val="gia_vat_lieu15"/>
      <sheetName val="gia_xe_may15"/>
      <sheetName val="gia_nhan_cong15"/>
      <sheetName val="SCT_Cong_trinh15"/>
      <sheetName val="06-2003_(2)15"/>
      <sheetName val="CDPS_6tc15"/>
      <sheetName val="SCT_Nha_thau15"/>
      <sheetName val="socai2003_(6tc)dp15"/>
      <sheetName val="socai2003_(6tc)15"/>
      <sheetName val="CDPS_6tc_(2)15"/>
      <sheetName val="Dancau-Q_Ninh15"/>
      <sheetName val="BaTrieu-L_son15"/>
      <sheetName val="Don_gia_CPM15"/>
      <sheetName val="Tong_Thieu_HD_cac_CT-200115"/>
      <sheetName val="VL_thieu_HD_-_200115"/>
      <sheetName val="Tong_thieu_HD_cac_CT_-_200215"/>
      <sheetName val="Lan_trai15"/>
      <sheetName val="Van_chuyen15"/>
      <sheetName val="HDong_VC15"/>
      <sheetName val="ThieuHD_nam_200115"/>
      <sheetName val="Bang_TH15"/>
      <sheetName val="Tong_Chinh15"/>
      <sheetName val="Xaylap_15"/>
      <sheetName val="Nhan_cong15"/>
      <sheetName val="giai_thich15"/>
      <sheetName val="DT_-_Ro15"/>
      <sheetName val="TH_-_Ro_15"/>
      <sheetName val="GDT_-_Ro15"/>
      <sheetName val="DT_-_TB15"/>
      <sheetName val="TH_-_TB15"/>
      <sheetName val="GDT_-_TB15"/>
      <sheetName val="DT_-_NT15"/>
      <sheetName val="TH_-_NT15"/>
      <sheetName val="GDT_-_NT15"/>
      <sheetName val="CV_di_trong__dong15"/>
      <sheetName val="Nhap_lieu15"/>
      <sheetName val="Tien_dien14"/>
      <sheetName val="Thue_GTGT14"/>
      <sheetName val="BC_TH_CK_(2)15"/>
      <sheetName val="BC_TH_CK15"/>
      <sheetName val="BC6tT19_food15"/>
      <sheetName val="BC6tT18_-_Food15"/>
      <sheetName val="BCCK_415"/>
      <sheetName val="BCFood-_T1615"/>
      <sheetName val="BCFood-_T1515"/>
      <sheetName val="BCFood-_T1415"/>
      <sheetName val="BCFood-_T1315"/>
      <sheetName val="TH_CK215"/>
      <sheetName val="BC6tT52_(3)15"/>
      <sheetName val="BC6tT52_(2)15"/>
      <sheetName val="TCK_1215"/>
      <sheetName val="Tong_CK15"/>
      <sheetName val="DOANH_SO15"/>
      <sheetName val="BD-SINH_VIEN15"/>
      <sheetName val="T03_-_0315"/>
      <sheetName val="THL_T0315"/>
      <sheetName val="TTBC_T0315"/>
      <sheetName val="Luong_noi_Bo_-_T315"/>
      <sheetName val="Tong_hop_-_T315"/>
      <sheetName val="Thuong_Quy_315"/>
      <sheetName val="Phu_cap_trach_nhiem15"/>
      <sheetName val="Tay_ninh15"/>
      <sheetName val="A_Duc15"/>
      <sheetName val="[IBASE2_XLSѝTNHNoi15"/>
      <sheetName val="So_sanh15"/>
      <sheetName val="HHVt_15"/>
      <sheetName val="bcth_05-0414"/>
      <sheetName val="baocao_05-0414"/>
      <sheetName val="ql_(2)14"/>
      <sheetName val="TH_du_toan_15"/>
      <sheetName val="Du_toan_15"/>
      <sheetName val="C_Tinh15"/>
      <sheetName val="Co~g_hop_1,5x1,515"/>
      <sheetName val="_KQTH_quy_hoach_13514"/>
      <sheetName val="Bao_cao_KQTH_quy_hoach_13514"/>
      <sheetName val="Co_quan_TCT15"/>
      <sheetName val="BOT_(PA_chon)15"/>
      <sheetName val="Yaly_&amp;_Ri_Ninh15"/>
      <sheetName val="Thuy_dien_Na_Loi15"/>
      <sheetName val="bang_so_sanh_tong_hop15"/>
      <sheetName val="bang_so_sanh_tong_hop_(ty_le)15"/>
      <sheetName val="thu_nhap_binh_quan_(2)15"/>
      <sheetName val="dang_huong15"/>
      <sheetName val="phuong_an_115"/>
      <sheetName val="phuong_an_1_(2)15"/>
      <sheetName val="phuong_an215"/>
      <sheetName val="tong_hop_BQ15"/>
      <sheetName val="tong_hop_BQ-115"/>
      <sheetName val="phuong_an_chon15"/>
      <sheetName val="tô_rôiDY14"/>
      <sheetName val="Heso_3-2004_(3)14"/>
      <sheetName val="Luong_(2)14"/>
      <sheetName val="heso_T314"/>
      <sheetName val="heso_T414"/>
      <sheetName val="heso_T514"/>
      <sheetName val="Heso_T614"/>
      <sheetName val="Heso_T714"/>
      <sheetName val="Heso_T814"/>
      <sheetName val="Heso_T914"/>
      <sheetName val="Heso_2-200414"/>
      <sheetName val="Heso_3-200414"/>
      <sheetName val="Heso_3-2004_(2)14"/>
      <sheetName val="nhan_su14"/>
      <sheetName val="luong_cty14"/>
      <sheetName val="Thang_414"/>
      <sheetName val="Luu_goc14"/>
      <sheetName val="km22+93_86-km22+121_8614"/>
      <sheetName val="km22+177_14-km22+205_6414"/>
      <sheetName val="Bang_20-2514"/>
      <sheetName val="km22+267_96-km22+283_9614"/>
      <sheetName val="km22+304_31-km22+344_3114"/>
      <sheetName val="km22+460_92-km22+614_5714"/>
      <sheetName val="km22+671_78-km22+713_3214"/>
      <sheetName val="_tuanM14"/>
      <sheetName val="CT_0314"/>
      <sheetName val="TH_0314"/>
      <sheetName val="bang_so_sanh_tong_hop_(_PA_ch14"/>
      <sheetName val="dang_ap_dung14"/>
      <sheetName val="bang_tong_hop_(dang_huong)14"/>
      <sheetName val="Dinh_ha_nha14"/>
      <sheetName val="[IBASE2_XLS}BHXH14"/>
      <sheetName val="[IBASE2_XLS䁝BC6tT1714"/>
      <sheetName val="THT_nam_0414"/>
      <sheetName val="HD_CTrinh114"/>
      <sheetName val="HD_benA14"/>
      <sheetName val="Theodoi_HD14"/>
      <sheetName val="Theodoi_HD_(2)14"/>
      <sheetName val="_GT_CPhi_tung_dot14"/>
      <sheetName val="chuong_phu14"/>
      <sheetName val="[IBASE2_XLS_Tong_hop_Matduong14"/>
      <sheetName val="THU_T1214"/>
      <sheetName val="CHI_T1214"/>
      <sheetName val="THU_T1114"/>
      <sheetName val="CHI_T1114"/>
      <sheetName val="THU_T1014"/>
      <sheetName val="CHI_T1014"/>
      <sheetName val="THU_T914"/>
      <sheetName val="CHI_T914"/>
      <sheetName val="THU_T814"/>
      <sheetName val="CHI_T814"/>
      <sheetName val="chi_phi_cap_tien14"/>
      <sheetName val="BC§_200114"/>
      <sheetName val="BBC§_200214"/>
      <sheetName val="TSC§_200114"/>
      <sheetName val="TSc®_200214"/>
      <sheetName val="BaTrieu-L_con14"/>
      <sheetName val="EDT_-_Ro14"/>
      <sheetName val="KHVô_XL14"/>
      <sheetName val="TD_khao_sat14"/>
      <sheetName val="THANG7_14"/>
      <sheetName val="THANG_1114"/>
      <sheetName val="THANG_1214"/>
      <sheetName val="phuong_aL_114"/>
      <sheetName val="Khac_DP14"/>
      <sheetName val="Khoi_than_14"/>
      <sheetName val="TK__TK14"/>
      <sheetName val="Bang_can_doi_14"/>
      <sheetName val="De_Tai_Vhuc_Tap14"/>
      <sheetName val="02_114"/>
      <sheetName val="2_114"/>
      <sheetName val="2_314"/>
      <sheetName val="02_314"/>
      <sheetName val="B_0114"/>
      <sheetName val="B_0314"/>
      <sheetName val="D_1314"/>
      <sheetName val="[IBASE2_XLS?TNHNoi14"/>
      <sheetName val="Tinh_hinh_cat_lang14"/>
      <sheetName val="Tinh_hinh_SX_phu14"/>
      <sheetName val="Tinh_hinh_do_xop14"/>
      <sheetName val="Cong_tron_D7'13"/>
      <sheetName val="2_7413"/>
      <sheetName val="CN-QV_FG13"/>
      <sheetName val="CN-QV_RM13"/>
      <sheetName val="PHAV_R_M13"/>
      <sheetName val="PHAV_F_G13"/>
      <sheetName val="TOA_R_M13"/>
      <sheetName val="TOA_F_G13"/>
      <sheetName val="CVN_R_M13"/>
      <sheetName val="CVN_F_G13"/>
      <sheetName val="DENSO_R_M13"/>
      <sheetName val="DENSO_F_G13"/>
      <sheetName val="SATO_RM13"/>
      <sheetName val="SATO_F_G13"/>
      <sheetName val="Up_to_200211"/>
      <sheetName val="VtuHaTheSauTBABenThuy1_Ш2)12"/>
      <sheetName val="K252_K9и12"/>
      <sheetName val="nphuocb_412"/>
      <sheetName val="bcth_05-012"/>
      <sheetName val="ESTI_13"/>
      <sheetName val="TB_Grouping12"/>
      <sheetName val="Balance_Sheet12"/>
      <sheetName val="CHITIET_VL-NC12"/>
      <sheetName val="DON_GIA12"/>
      <sheetName val="So_lieu12"/>
      <sheetName val="tt_chu_dong12"/>
      <sheetName val="Tinh_j+cvi12"/>
      <sheetName val="Tinh_MoP12"/>
      <sheetName val="giai_he_212"/>
      <sheetName val="ct_luong_12"/>
      <sheetName val="Nhap_6T12"/>
      <sheetName val="Ranking_data12"/>
      <sheetName val="GDMN_112"/>
      <sheetName val="May_khau12"/>
      <sheetName val="PXKT6Via_1112"/>
      <sheetName val="PXKTLo_Thien_V_14A12"/>
      <sheetName val="V14_phu12"/>
      <sheetName val="Via_16_Lthien12"/>
      <sheetName val="mc_2006_&amp;_0911"/>
      <sheetName val="mc_2006_&amp;_57_&amp;_0911"/>
      <sheetName val="dongia_(2)11"/>
      <sheetName val="THPDMoi__(2)11"/>
      <sheetName val="t-h_HA_THE11"/>
      <sheetName val="CHITIET_VL-NC-TT_-1p11"/>
      <sheetName val="TONG_HOP_VL-NC_TT11"/>
      <sheetName val="TH_XL11"/>
      <sheetName val="TONGKE3p_11"/>
      <sheetName val="CHITIET_VL-NC-TT-3p11"/>
      <sheetName val="KPVC-BD_11"/>
      <sheetName val="Master_schedule11"/>
      <sheetName val="GDMN_211"/>
      <sheetName val="GDMN_311"/>
      <sheetName val="GDMN_411"/>
      <sheetName val="GDMN_511"/>
      <sheetName val="GDTH_111"/>
      <sheetName val="GDTH_211"/>
      <sheetName val="GDTH_311"/>
      <sheetName val="GDTH_411"/>
      <sheetName val="GDTH_511"/>
      <sheetName val="THCS_111"/>
      <sheetName val="THCS_211"/>
      <sheetName val="THCS_311"/>
      <sheetName val="THCS_411"/>
      <sheetName val="THCS_511"/>
      <sheetName val="THCS_611"/>
      <sheetName val="THPT_111"/>
      <sheetName val="THPT_211"/>
      <sheetName val="THPT_311"/>
      <sheetName val="THPT_411"/>
      <sheetName val="THPT_511"/>
      <sheetName val="THPT_611"/>
      <sheetName val="DH,CD,THCN_111"/>
      <sheetName val="DH,CD,THCN_211"/>
      <sheetName val="DH,CD,THCN_311"/>
      <sheetName val="GDKCQ_111"/>
      <sheetName val="GDKCQ_211"/>
      <sheetName val="DS_tong11"/>
      <sheetName val="CDSM_(2)11"/>
      <sheetName val="Cost_Center_11"/>
      <sheetName val="Part_data11"/>
      <sheetName val="Vender_Data11"/>
      <sheetName val="lapdap_TB_11"/>
      <sheetName val="Tonf_hop11"/>
      <sheetName val="Ｍss_４Ｒ要員11"/>
      <sheetName val="Du_lieu12"/>
      <sheetName val="IMP_TAX11"/>
      <sheetName val="Dinh_muc_chuan11"/>
      <sheetName val="TH_du_toanð11"/>
      <sheetName val="TH_du_toan 11"/>
      <sheetName val="DS_Protecter11"/>
      <sheetName val="Klukng_phu11"/>
      <sheetName val="CVden_ngoai_TCT_(1)16"/>
      <sheetName val="CV_den_ngoai_TCT_(2)16"/>
      <sheetName val="CV_den_ngoai_TCT_(3)16"/>
      <sheetName val="QDcua_TGD16"/>
      <sheetName val="QD_cua_HDQT16"/>
      <sheetName val="QD_cua_HDQT_(2)16"/>
      <sheetName val="CV_di_ngoai_tong16"/>
      <sheetName val="CV_di_ngoai_tong_(2)16"/>
      <sheetName val="To_trinh16"/>
      <sheetName val="Giao_nhiem_vu16"/>
      <sheetName val="QDcua_TGD_(2)16"/>
      <sheetName val="Thong_tu16"/>
      <sheetName val="CV_di_trong__tong16"/>
      <sheetName val="nghi_dinh-CP16"/>
      <sheetName val="CV_den_trong_tong16"/>
      <sheetName val="GIA_NUOC16"/>
      <sheetName val="GIA_DIEN_THOAI16"/>
      <sheetName val="GIA_DIEN16"/>
      <sheetName val="chiet_tinh_XD16"/>
      <sheetName val="Triet_T16"/>
      <sheetName val="Phan_tich_gia16"/>
      <sheetName val="pHAN_CONG16"/>
      <sheetName val="GIA_XD16"/>
      <sheetName val="lapdat_TB_16"/>
      <sheetName val="TNghiªm_TB_16"/>
      <sheetName val="VËt_liÖu16"/>
      <sheetName val="Lap_®at_®iÖn16"/>
      <sheetName val="TNghiÖm_VL16"/>
      <sheetName val="th_16"/>
      <sheetName val="tien_luong16"/>
      <sheetName val="KHVt_16"/>
      <sheetName val="KHVt_XL16"/>
      <sheetName val="KHVt_XLT416"/>
      <sheetName val="Thep_be16"/>
      <sheetName val="Thep_than16"/>
      <sheetName val="Thep_xa_mu16"/>
      <sheetName val="142201-T1_16"/>
      <sheetName val="142201-T2-th_16"/>
      <sheetName val="142201-T3-th_16"/>
      <sheetName val="142201-T4-th__16"/>
      <sheetName val="_t516"/>
      <sheetName val="t_416"/>
      <sheetName val="_t3_16"/>
      <sheetName val="_TH33116"/>
      <sheetName val="_Minh_ha16"/>
      <sheetName val="_Ha_Tay16"/>
      <sheetName val="_Vinhphuc16"/>
      <sheetName val="_Nbinh16"/>
      <sheetName val="_QVinh16"/>
      <sheetName val="_TW116"/>
      <sheetName val="T_so_thay_doi16"/>
      <sheetName val="b_THchitietDZCT16"/>
      <sheetName val="b_THchitietTBA16"/>
      <sheetName val="Khao_sat16"/>
      <sheetName val="TT_khao_sat16"/>
      <sheetName val="Kluong_phu16"/>
      <sheetName val="Lan_can16"/>
      <sheetName val="Ho_lan16"/>
      <sheetName val="Coc_tieu16"/>
      <sheetName val="Bien_bao16"/>
      <sheetName val="Op_mai_27416"/>
      <sheetName val="Op_mai_27516"/>
      <sheetName val="Op_mai_27616"/>
      <sheetName val="Op_mai_27716"/>
      <sheetName val="Op_mai_27816"/>
      <sheetName val="Op_mai_27916"/>
      <sheetName val="Op_mai_28016"/>
      <sheetName val="Op_mai_28116"/>
      <sheetName val="Op_mai_28216"/>
      <sheetName val="Op_mai_28316"/>
      <sheetName val="Op_mai_28416"/>
      <sheetName val="Op_mai16"/>
      <sheetName val="Km274_-_Km27516"/>
      <sheetName val="Km275_-_Km27616"/>
      <sheetName val="Km276_-_Km27716"/>
      <sheetName val="Km277_-_Km278_16"/>
      <sheetName val="Km278_-_Km27916"/>
      <sheetName val="Km279_-_Km28016"/>
      <sheetName val="Km280_-_Km28116"/>
      <sheetName val="Km281_-_Km28216"/>
      <sheetName val="Km282_-_Km28316"/>
      <sheetName val="Km283_-_Km28416"/>
      <sheetName val="Km284_-_Km28516"/>
      <sheetName val="Tong_hop_Matduong16"/>
      <sheetName val="Cong_D7516"/>
      <sheetName val="Cong_D10016"/>
      <sheetName val="Cong_D15016"/>
      <sheetName val="Cong_2D15016"/>
      <sheetName val="Cong_ban_0,7x0,716"/>
      <sheetName val="Cong_ban_0,8x0,816"/>
      <sheetName val="Cong_ban_1x116"/>
      <sheetName val="Cong_ban_1x1,216"/>
      <sheetName val="Cong_ban_1,5x1,516"/>
      <sheetName val="Cong_ban_2x1,516"/>
      <sheetName val="Cong_ban_2x216"/>
      <sheetName val="Tong_hop16"/>
      <sheetName val="Tong_hop_(2)16"/>
      <sheetName val="Cong_cu16"/>
      <sheetName val="Cot_thep16"/>
      <sheetName val="Cong_tron_D7516"/>
      <sheetName val="Cong_tron_D10016"/>
      <sheetName val="Cong_tron_D15016"/>
      <sheetName val="Cong_tron_2D15016"/>
      <sheetName val="Cong_ban_1,0x1,016"/>
      <sheetName val="Cong_ban_1,0x1,216"/>
      <sheetName val="Cong_hop_1,5x1,516"/>
      <sheetName val="Cong_hop_2,0x1,516"/>
      <sheetName val="Cong_hop_2,0x2,016"/>
      <sheetName val="CDSL_(2)16"/>
      <sheetName val="TK_11216"/>
      <sheetName val="TK_13116"/>
      <sheetName val="TK_14116"/>
      <sheetName val="TK_15316"/>
      <sheetName val="TK_21116"/>
      <sheetName val="TK_24216"/>
      <sheetName val="TK_33416"/>
      <sheetName val="TK_51116"/>
      <sheetName val="TK_51516"/>
      <sheetName val="TK_91116"/>
      <sheetName val="VtuHaTheSauTBABenThuy1_(2)16"/>
      <sheetName val="Song_trai16"/>
      <sheetName val="Dinh+ha_nha16"/>
      <sheetName val="NG_k16"/>
      <sheetName val="Trich_Ngang16"/>
      <sheetName val="Danh_sach_Rieng16"/>
      <sheetName val="Dia_Diem_Thuc_Tap16"/>
      <sheetName val="De_Tai_Thuc_Tap16"/>
      <sheetName val="thkl_(2)16"/>
      <sheetName val="long_tec16"/>
      <sheetName val="KQKD02-2_(2)16"/>
      <sheetName val="KQKD-2_(2)16"/>
      <sheetName val="KQKD_thu200416"/>
      <sheetName val="T_K_H_T_T516"/>
      <sheetName val="T_K_T716"/>
      <sheetName val="TK_T616"/>
      <sheetName val="T_K_T516"/>
      <sheetName val="Bang_thong_ke_hang_ton16"/>
      <sheetName val="thong_ke_16"/>
      <sheetName val="T_KT0416"/>
      <sheetName val="Coc_616"/>
      <sheetName val="Deo_nai16"/>
      <sheetName val="CKD_than16"/>
      <sheetName val="CTT_Thong_nhat16"/>
      <sheetName val="CTT_Nui_beo16"/>
      <sheetName val="CTT_cao_son16"/>
      <sheetName val="CTT_Khe_cham16"/>
      <sheetName val="XNxlva_sxthanKCII16"/>
      <sheetName val="Cam_Y_ut_KC16"/>
      <sheetName val="CTxay_lap_mo_CP16"/>
      <sheetName val="CTdo_luong_GDSP16"/>
      <sheetName val="Dong_bac16"/>
      <sheetName val="Cac_cang_UT_mua_than_Dong_bac16"/>
      <sheetName val="cua_hang_vtu16"/>
      <sheetName val="Khach_hang_le_16"/>
      <sheetName val="nhat_ky_516"/>
      <sheetName val="cac_cong_ty_van_tai16"/>
      <sheetName val="K249_K9816"/>
      <sheetName val="K249_K98_(2)16"/>
      <sheetName val="K251_K9816"/>
      <sheetName val="K251_SBase16"/>
      <sheetName val="K251_AC16"/>
      <sheetName val="K252_K9816"/>
      <sheetName val="K252_SBase16"/>
      <sheetName val="K252_AC16"/>
      <sheetName val="K253_K9816"/>
      <sheetName val="K253_Subbase16"/>
      <sheetName val="K253_Base_16"/>
      <sheetName val="K253_SBase16"/>
      <sheetName val="K253_AC16"/>
      <sheetName val="K255_SBase16"/>
      <sheetName val="K259_K9816"/>
      <sheetName val="K259_Subbase16"/>
      <sheetName val="K259_Base_16"/>
      <sheetName val="K259_AC16"/>
      <sheetName val="K260_K9816"/>
      <sheetName val="K260_Subbase16"/>
      <sheetName val="K260_Base16"/>
      <sheetName val="K260_AC16"/>
      <sheetName val="K261_K9816"/>
      <sheetName val="K261_Base16"/>
      <sheetName val="K261_AC16"/>
      <sheetName val="F_ThanhTri16"/>
      <sheetName val="F_Gialam16"/>
      <sheetName val="TH_dam16"/>
      <sheetName val="SX_dam16"/>
      <sheetName val="LD_dam16"/>
      <sheetName val="Bang_gia_VL16"/>
      <sheetName val="Gia_NC16"/>
      <sheetName val="Gia_may16"/>
      <sheetName val="phan_tich_DG16"/>
      <sheetName val="gia_vat_lieu16"/>
      <sheetName val="gia_xe_may16"/>
      <sheetName val="gia_nhan_cong16"/>
      <sheetName val="SCT_Cong_trinh16"/>
      <sheetName val="06-2003_(2)16"/>
      <sheetName val="CDPS_6tc16"/>
      <sheetName val="SCT_Nha_thau16"/>
      <sheetName val="socai2003_(6tc)dp16"/>
      <sheetName val="socai2003_(6tc)16"/>
      <sheetName val="CDPS_6tc_(2)16"/>
      <sheetName val="Dancau-Q_Ninh16"/>
      <sheetName val="BaTrieu-L_son16"/>
      <sheetName val="Don_gia_CPM16"/>
      <sheetName val="Tong_Thieu_HD_cac_CT-200116"/>
      <sheetName val="VL_thieu_HD_-_200116"/>
      <sheetName val="Tong_thieu_HD_cac_CT_-_200216"/>
      <sheetName val="Lan_trai16"/>
      <sheetName val="Van_chuyen16"/>
      <sheetName val="HDong_VC16"/>
      <sheetName val="ThieuHD_nam_200116"/>
      <sheetName val="Bang_TH16"/>
      <sheetName val="Tong_Chinh16"/>
      <sheetName val="Xaylap_16"/>
      <sheetName val="Nhan_cong16"/>
      <sheetName val="giai_thich16"/>
      <sheetName val="DT_-_Ro16"/>
      <sheetName val="TH_-_Ro_16"/>
      <sheetName val="GDT_-_Ro16"/>
      <sheetName val="DT_-_TB16"/>
      <sheetName val="TH_-_TB16"/>
      <sheetName val="GDT_-_TB16"/>
      <sheetName val="DT_-_NT16"/>
      <sheetName val="TH_-_NT16"/>
      <sheetName val="GDT_-_NT16"/>
      <sheetName val="CV_di_trong__dong16"/>
      <sheetName val="Nhap_lieu16"/>
      <sheetName val="Tien_dien15"/>
      <sheetName val="Thue_GTGT15"/>
      <sheetName val="BC_TH_CK_(2)16"/>
      <sheetName val="BC_TH_CK16"/>
      <sheetName val="BC6tT19_food16"/>
      <sheetName val="BC6tT18_-_Food16"/>
      <sheetName val="BCCK_416"/>
      <sheetName val="BCFood-_T1616"/>
      <sheetName val="BCFood-_T1516"/>
      <sheetName val="BCFood-_T1416"/>
      <sheetName val="BCFood-_T1316"/>
      <sheetName val="TH_CK216"/>
      <sheetName val="BC6tT52_(3)16"/>
      <sheetName val="BC6tT52_(2)16"/>
      <sheetName val="TCK_1216"/>
      <sheetName val="Tong_CK16"/>
      <sheetName val="DOANH_SO16"/>
      <sheetName val="BD-SINH_VIEN16"/>
      <sheetName val="T03_-_0316"/>
      <sheetName val="THL_T0316"/>
      <sheetName val="TTBC_T0316"/>
      <sheetName val="Luong_noi_Bo_-_T316"/>
      <sheetName val="Tong_hop_-_T316"/>
      <sheetName val="Thuong_Quy_316"/>
      <sheetName val="Phu_cap_trach_nhiem16"/>
      <sheetName val="Tay_ninh16"/>
      <sheetName val="A_Duc16"/>
      <sheetName val="[IBASE2_XLSѝTNHNoi16"/>
      <sheetName val="So_sanh16"/>
      <sheetName val="HHVt_16"/>
      <sheetName val="bcth_05-0415"/>
      <sheetName val="baocao_05-0415"/>
      <sheetName val="ql_(2)15"/>
      <sheetName val="TH_du_toan_16"/>
      <sheetName val="Du_toan_16"/>
      <sheetName val="C_Tinh16"/>
      <sheetName val="Co~g_hop_1,5x1,516"/>
      <sheetName val="_KQTH_quy_hoach_13515"/>
      <sheetName val="Bao_cao_KQTH_quy_hoach_13515"/>
      <sheetName val="Co_quan_TCT16"/>
      <sheetName val="BOT_(PA_chon)16"/>
      <sheetName val="Yaly_&amp;_Ri_Ninh16"/>
      <sheetName val="Thuy_dien_Na_Loi16"/>
      <sheetName val="bang_so_sanh_tong_hop16"/>
      <sheetName val="bang_so_sanh_tong_hop_(ty_le)16"/>
      <sheetName val="thu_nhap_binh_quan_(2)16"/>
      <sheetName val="dang_huong16"/>
      <sheetName val="phuong_an_116"/>
      <sheetName val="phuong_an_1_(2)16"/>
      <sheetName val="phuong_an216"/>
      <sheetName val="tong_hop_BQ16"/>
      <sheetName val="tong_hop_BQ-116"/>
      <sheetName val="phuong_an_chon16"/>
      <sheetName val="tô_rôiDY15"/>
      <sheetName val="Heso_3-2004_(3)15"/>
      <sheetName val="Luong_(2)15"/>
      <sheetName val="heso_T315"/>
      <sheetName val="heso_T415"/>
      <sheetName val="heso_T515"/>
      <sheetName val="Heso_T615"/>
      <sheetName val="Heso_T715"/>
      <sheetName val="Heso_T815"/>
      <sheetName val="Heso_T915"/>
      <sheetName val="Heso_2-200415"/>
      <sheetName val="Heso_3-200415"/>
      <sheetName val="Heso_3-2004_(2)15"/>
      <sheetName val="nhan_su15"/>
      <sheetName val="luong_cty15"/>
      <sheetName val="Thang_415"/>
      <sheetName val="Luu_goc15"/>
      <sheetName val="km22+93_86-km22+121_8615"/>
      <sheetName val="km22+177_14-km22+205_6415"/>
      <sheetName val="Bang_20-2515"/>
      <sheetName val="km22+267_96-km22+283_9615"/>
      <sheetName val="km22+304_31-km22+344_3115"/>
      <sheetName val="km22+460_92-km22+614_5715"/>
      <sheetName val="km22+671_78-km22+713_3215"/>
      <sheetName val="_tuanM15"/>
      <sheetName val="CT_0315"/>
      <sheetName val="TH_0315"/>
      <sheetName val="bang_so_sanh_tong_hop_(_PA_ch15"/>
      <sheetName val="dang_ap_dung15"/>
      <sheetName val="bang_tong_hop_(dang_huong)15"/>
      <sheetName val="Dinh_ha_nha15"/>
      <sheetName val="[IBASE2_XLS}BHXH15"/>
      <sheetName val="[IBASE2_XLS䁝BC6tT1715"/>
      <sheetName val="THT_nam_0415"/>
      <sheetName val="HD_CTrinh115"/>
      <sheetName val="HD_benA15"/>
      <sheetName val="Theodoi_HD15"/>
      <sheetName val="Theodoi_HD_(2)15"/>
      <sheetName val="_GT_CPhi_tung_dot15"/>
      <sheetName val="chuong_phu15"/>
      <sheetName val="[IBASE2_XLS_Tong_hop_Matduong15"/>
      <sheetName val="THU_T1215"/>
      <sheetName val="CHI_T1215"/>
      <sheetName val="THU_T1115"/>
      <sheetName val="CHI_T1115"/>
      <sheetName val="THU_T1015"/>
      <sheetName val="CHI_T1015"/>
      <sheetName val="THU_T915"/>
      <sheetName val="CHI_T915"/>
      <sheetName val="THU_T815"/>
      <sheetName val="CHI_T815"/>
      <sheetName val="chi_phi_cap_tien15"/>
      <sheetName val="BC§_200115"/>
      <sheetName val="BBC§_200215"/>
      <sheetName val="TSC§_200115"/>
      <sheetName val="TSc®_200215"/>
      <sheetName val="BaTrieu-L_con15"/>
      <sheetName val="EDT_-_Ro15"/>
      <sheetName val="KHVô_XL15"/>
      <sheetName val="TD_khao_sat15"/>
      <sheetName val="THANG7_15"/>
      <sheetName val="THANG_1115"/>
      <sheetName val="THANG_1215"/>
      <sheetName val="phuong_aL_115"/>
      <sheetName val="Khac_DP15"/>
      <sheetName val="Khoi_than_15"/>
      <sheetName val="TK__TK15"/>
      <sheetName val="Bang_can_doi_15"/>
      <sheetName val="De_Tai_Vhuc_Tap15"/>
      <sheetName val="02_115"/>
      <sheetName val="2_115"/>
      <sheetName val="2_315"/>
      <sheetName val="02_315"/>
      <sheetName val="B_0115"/>
      <sheetName val="B_0315"/>
      <sheetName val="D_1315"/>
      <sheetName val="[IBASE2_XLS?TNHNoi15"/>
      <sheetName val="Tinh_hinh_cat_lang15"/>
      <sheetName val="Tinh_hinh_SX_phu15"/>
      <sheetName val="Tinh_hinh_do_xop15"/>
      <sheetName val="Cong_hop_2,0ࡸ2,014"/>
      <sheetName val="Sat_tron14"/>
      <sheetName val="(9_30)_IP14"/>
      <sheetName val="Cong_tron_D7'14"/>
      <sheetName val="2_7414"/>
      <sheetName val="CN-QV_FG14"/>
      <sheetName val="CN-QV_RM14"/>
      <sheetName val="PHAV_R_M14"/>
      <sheetName val="PHAV_F_G14"/>
      <sheetName val="TOA_R_M14"/>
      <sheetName val="TOA_F_G14"/>
      <sheetName val="CVN_R_M14"/>
      <sheetName val="CVN_F_G14"/>
      <sheetName val="DENSO_R_M14"/>
      <sheetName val="DENSO_F_G14"/>
      <sheetName val="SATO_RM14"/>
      <sheetName val="SATO_F_G14"/>
      <sheetName val="Up_to_200212"/>
      <sheetName val="VtuHaTheSauTBABenThuy1_Ш2)13"/>
      <sheetName val="K252_K9и13"/>
      <sheetName val="nphuocb_413"/>
      <sheetName val="bcth_05-013"/>
      <sheetName val="ESTI_14"/>
      <sheetName val="TB_Grouping13"/>
      <sheetName val="Balance_Sheet13"/>
      <sheetName val="CHITIET_VL-NC13"/>
      <sheetName val="DON_GIA13"/>
      <sheetName val="So_lieu13"/>
      <sheetName val="tt_chu_dong13"/>
      <sheetName val="Tinh_j+cvi13"/>
      <sheetName val="Tinh_MoP13"/>
      <sheetName val="giai_he_213"/>
      <sheetName val="ct_luong_13"/>
      <sheetName val="Nhap_6T13"/>
      <sheetName val="Ranking_data13"/>
      <sheetName val="GDMN_113"/>
      <sheetName val="May_khau13"/>
      <sheetName val="PXKT6Via_1113"/>
      <sheetName val="PXKTLo_Thien_V_14A13"/>
      <sheetName val="V14_phu13"/>
      <sheetName val="Via_16_Lthien13"/>
      <sheetName val="mc_2006_&amp;_0912"/>
      <sheetName val="mc_2006_&amp;_57_&amp;_0912"/>
      <sheetName val="dongia_(2)12"/>
      <sheetName val="THPDMoi__(2)12"/>
      <sheetName val="t-h_HA_THE12"/>
      <sheetName val="CHITIET_VL-NC-TT_-1p12"/>
      <sheetName val="TONG_HOP_VL-NC_TT12"/>
      <sheetName val="TH_XL12"/>
      <sheetName val="TONGKE3p_12"/>
      <sheetName val="CHITIET_VL-NC-TT-3p12"/>
      <sheetName val="KPVC-BD_12"/>
      <sheetName val="Master_schedule12"/>
      <sheetName val="GDMN_212"/>
      <sheetName val="GDMN_312"/>
      <sheetName val="GDMN_412"/>
      <sheetName val="GDMN_512"/>
      <sheetName val="GDTH_112"/>
      <sheetName val="GDTH_212"/>
      <sheetName val="GDTH_312"/>
      <sheetName val="GDTH_412"/>
      <sheetName val="GDTH_512"/>
      <sheetName val="THCS_112"/>
      <sheetName val="THCS_212"/>
      <sheetName val="THCS_312"/>
      <sheetName val="THCS_412"/>
      <sheetName val="THCS_512"/>
      <sheetName val="THCS_612"/>
      <sheetName val="THPT_112"/>
      <sheetName val="THPT_212"/>
      <sheetName val="THPT_312"/>
      <sheetName val="THPT_412"/>
      <sheetName val="THPT_512"/>
      <sheetName val="THPT_612"/>
      <sheetName val="DH,CD,THCN_112"/>
      <sheetName val="DH,CD,THCN_212"/>
      <sheetName val="DH,CD,THCN_312"/>
      <sheetName val="GDKCQ_112"/>
      <sheetName val="GDKCQ_212"/>
      <sheetName val="DS_tong12"/>
      <sheetName val="CDSM_(2)12"/>
      <sheetName val="Cost_Center_12"/>
      <sheetName val="Part_data12"/>
      <sheetName val="Vender_Data12"/>
      <sheetName val="lapdap_TB_12"/>
      <sheetName val="Tonf_hop12"/>
      <sheetName val="Ｍss_４Ｒ要員12"/>
      <sheetName val="Du_lieu13"/>
      <sheetName val="IMP_TAX12"/>
      <sheetName val="Dinh_muc_chuan12"/>
      <sheetName val="TH_du_toanð12"/>
      <sheetName val="TH_du_toan 12"/>
      <sheetName val="DS_Protecter12"/>
      <sheetName val="Klukng_phu12"/>
      <sheetName val="Handle_Set"/>
      <sheetName val="CVden_ngoai_TCT_(1)17"/>
      <sheetName val="CV_den_ngoai_TCT_(2)17"/>
      <sheetName val="CV_den_ngoai_TCT_(3)17"/>
      <sheetName val="QDcua_TGD17"/>
      <sheetName val="QD_cua_HDQT17"/>
      <sheetName val="QD_cua_HDQT_(2)17"/>
      <sheetName val="CV_di_ngoai_tong17"/>
      <sheetName val="CV_di_ngoai_tong_(2)17"/>
      <sheetName val="To_trinh17"/>
      <sheetName val="Giao_nhiem_vu17"/>
      <sheetName val="QDcua_TGD_(2)17"/>
      <sheetName val="Thong_tu17"/>
      <sheetName val="CV_di_trong__tong17"/>
      <sheetName val="nghi_dinh-CP17"/>
      <sheetName val="CV_den_trong_tong17"/>
      <sheetName val="GIA_NUOC17"/>
      <sheetName val="GIA_DIEN_THOAI17"/>
      <sheetName val="GIA_DIEN17"/>
      <sheetName val="chiet_tinh_XD17"/>
      <sheetName val="Triet_T17"/>
      <sheetName val="Phan_tich_gia17"/>
      <sheetName val="pHAN_CONG17"/>
      <sheetName val="GIA_XD17"/>
      <sheetName val="lapdat_TB_17"/>
      <sheetName val="TNghiªm_TB_17"/>
      <sheetName val="VËt_liÖu17"/>
      <sheetName val="Lap_®at_®iÖn17"/>
      <sheetName val="TNghiÖm_VL17"/>
      <sheetName val="th_17"/>
      <sheetName val="tien_luong17"/>
      <sheetName val="KHVt_17"/>
      <sheetName val="KHVt_XL17"/>
      <sheetName val="KHVt_XLT417"/>
      <sheetName val="Thep_be17"/>
      <sheetName val="Thep_than17"/>
      <sheetName val="Thep_xa_mu17"/>
      <sheetName val="142201-T1_17"/>
      <sheetName val="142201-T2-th_17"/>
      <sheetName val="142201-T3-th_17"/>
      <sheetName val="142201-T4-th__17"/>
      <sheetName val="_t517"/>
      <sheetName val="t_417"/>
      <sheetName val="_t3_17"/>
      <sheetName val="_TH33117"/>
      <sheetName val="_Minh_ha17"/>
      <sheetName val="_Ha_Tay17"/>
      <sheetName val="_Vinhphuc17"/>
      <sheetName val="_Nbinh17"/>
      <sheetName val="_QVinh17"/>
      <sheetName val="_TW117"/>
      <sheetName val="T_so_thay_doi17"/>
      <sheetName val="b_THchitietDZCT17"/>
      <sheetName val="b_THchitietTBA17"/>
      <sheetName val="Khao_sat17"/>
      <sheetName val="TT_khao_sat17"/>
      <sheetName val="Kluong_phu17"/>
      <sheetName val="Lan_can17"/>
      <sheetName val="Ho_lan17"/>
      <sheetName val="Coc_tieu17"/>
      <sheetName val="Bien_bao17"/>
      <sheetName val="Op_mai_27417"/>
      <sheetName val="Op_mai_27517"/>
      <sheetName val="Op_mai_27617"/>
      <sheetName val="Op_mai_27717"/>
      <sheetName val="Op_mai_27817"/>
      <sheetName val="Op_mai_27917"/>
      <sheetName val="Op_mai_28017"/>
      <sheetName val="Op_mai_28117"/>
      <sheetName val="Op_mai_28217"/>
      <sheetName val="Op_mai_28317"/>
      <sheetName val="Op_mai_28417"/>
      <sheetName val="Op_mai17"/>
      <sheetName val="Km274_-_Km27517"/>
      <sheetName val="Km275_-_Km27617"/>
      <sheetName val="Km276_-_Km27717"/>
      <sheetName val="Km277_-_Km278_17"/>
      <sheetName val="Km278_-_Km27917"/>
      <sheetName val="Km279_-_Km28017"/>
      <sheetName val="Km280_-_Km28117"/>
      <sheetName val="Km281_-_Km28217"/>
      <sheetName val="Km282_-_Km28317"/>
      <sheetName val="Km283_-_Km28417"/>
      <sheetName val="Km284_-_Km28517"/>
      <sheetName val="Tong_hop_Matduong17"/>
      <sheetName val="Cong_D7517"/>
      <sheetName val="Cong_D10017"/>
      <sheetName val="Cong_D15017"/>
      <sheetName val="Cong_2D15017"/>
      <sheetName val="Cong_ban_0,7x0,717"/>
      <sheetName val="Cong_ban_0,8x0,817"/>
      <sheetName val="Cong_ban_1x117"/>
      <sheetName val="Cong_ban_1x1,217"/>
      <sheetName val="Cong_ban_1,5x1,517"/>
      <sheetName val="Cong_ban_2x1,517"/>
      <sheetName val="Cong_ban_2x217"/>
      <sheetName val="Tong_hop17"/>
      <sheetName val="Tong_hop_(2)17"/>
      <sheetName val="Cong_cu17"/>
      <sheetName val="Cot_thep17"/>
      <sheetName val="Cong_tron_D7517"/>
      <sheetName val="Cong_tron_D10017"/>
      <sheetName val="Cong_tron_D15017"/>
      <sheetName val="Cong_tron_2D15017"/>
      <sheetName val="Cong_ban_1,0x1,017"/>
      <sheetName val="Cong_ban_1,0x1,217"/>
      <sheetName val="Cong_hop_1,5x1,517"/>
      <sheetName val="Cong_hop_2,0x1,517"/>
      <sheetName val="Cong_hop_2,0x2,017"/>
      <sheetName val="CDSL_(2)17"/>
      <sheetName val="TK_11217"/>
      <sheetName val="TK_13117"/>
      <sheetName val="TK_14117"/>
      <sheetName val="TK_15317"/>
      <sheetName val="TK_21117"/>
      <sheetName val="TK_24217"/>
      <sheetName val="TK_33417"/>
      <sheetName val="TK_51117"/>
      <sheetName val="TK_51517"/>
      <sheetName val="TK_91117"/>
      <sheetName val="VtuHaTheSauTBABenThuy1_(2)17"/>
      <sheetName val="Song_trai17"/>
      <sheetName val="Dinh+ha_nha17"/>
      <sheetName val="NG_k17"/>
      <sheetName val="Trich_Ngang17"/>
      <sheetName val="Danh_sach_Rieng17"/>
      <sheetName val="Dia_Diem_Thuc_Tap17"/>
      <sheetName val="De_Tai_Thuc_Tap17"/>
      <sheetName val="thkl_(2)17"/>
      <sheetName val="long_tec17"/>
      <sheetName val="KQKD02-2_(2)17"/>
      <sheetName val="KQKD-2_(2)17"/>
      <sheetName val="KQKD_thu200417"/>
      <sheetName val="T_K_H_T_T517"/>
      <sheetName val="T_K_T717"/>
      <sheetName val="TK_T617"/>
      <sheetName val="T_K_T517"/>
      <sheetName val="Bang_thong_ke_hang_ton17"/>
      <sheetName val="thong_ke_17"/>
      <sheetName val="T_KT0417"/>
      <sheetName val="Coc_617"/>
      <sheetName val="Deo_nai17"/>
      <sheetName val="CKD_than17"/>
      <sheetName val="CTT_Thong_nhat17"/>
      <sheetName val="CTT_Nui_beo17"/>
      <sheetName val="CTT_cao_son17"/>
      <sheetName val="CTT_Khe_cham17"/>
      <sheetName val="XNxlva_sxthanKCII17"/>
      <sheetName val="Cam_Y_ut_KC17"/>
      <sheetName val="CTxay_lap_mo_CP17"/>
      <sheetName val="CTdo_luong_GDSP17"/>
      <sheetName val="Dong_bac17"/>
      <sheetName val="Cac_cang_UT_mua_than_Dong_bac17"/>
      <sheetName val="cua_hang_vtu17"/>
      <sheetName val="Khach_hang_le_17"/>
      <sheetName val="nhat_ky_517"/>
      <sheetName val="cac_cong_ty_van_tai17"/>
      <sheetName val="K249_K9817"/>
      <sheetName val="K249_K98_(2)17"/>
      <sheetName val="K251_K9817"/>
      <sheetName val="K251_SBase17"/>
      <sheetName val="K251_AC17"/>
      <sheetName val="K252_K9817"/>
      <sheetName val="K252_SBase17"/>
      <sheetName val="K252_AC17"/>
      <sheetName val="K253_K9817"/>
      <sheetName val="K253_Subbase17"/>
      <sheetName val="K253_Base_17"/>
      <sheetName val="K253_SBase17"/>
      <sheetName val="K253_AC17"/>
      <sheetName val="K255_SBase17"/>
      <sheetName val="K259_K9817"/>
      <sheetName val="K259_Subbase17"/>
      <sheetName val="K259_Base_17"/>
      <sheetName val="K259_AC17"/>
      <sheetName val="K260_K9817"/>
      <sheetName val="K260_Subbase17"/>
      <sheetName val="K260_Base17"/>
      <sheetName val="K260_AC17"/>
      <sheetName val="K261_K9817"/>
      <sheetName val="K261_Base17"/>
      <sheetName val="K261_AC17"/>
      <sheetName val="F_ThanhTri17"/>
      <sheetName val="F_Gialam17"/>
      <sheetName val="TH_dam17"/>
      <sheetName val="SX_dam17"/>
      <sheetName val="LD_dam17"/>
      <sheetName val="Bang_gia_VL17"/>
      <sheetName val="Gia_NC17"/>
      <sheetName val="Gia_may17"/>
      <sheetName val="phan_tich_DG17"/>
      <sheetName val="gia_vat_lieu17"/>
      <sheetName val="gia_xe_may17"/>
      <sheetName val="gia_nhan_cong17"/>
      <sheetName val="SCT_Cong_trinh17"/>
      <sheetName val="06-2003_(2)17"/>
      <sheetName val="CDPS_6tc17"/>
      <sheetName val="SCT_Nha_thau17"/>
      <sheetName val="socai2003_(6tc)dp17"/>
      <sheetName val="socai2003_(6tc)17"/>
      <sheetName val="CDPS_6tc_(2)17"/>
      <sheetName val="Dancau-Q_Ninh17"/>
      <sheetName val="BaTrieu-L_son17"/>
      <sheetName val="Don_gia_CPM17"/>
      <sheetName val="Tong_Thieu_HD_cac_CT-200117"/>
      <sheetName val="VL_thieu_HD_-_200117"/>
      <sheetName val="Tong_thieu_HD_cac_CT_-_200217"/>
      <sheetName val="Lan_trai17"/>
      <sheetName val="Van_chuyen17"/>
      <sheetName val="HDong_VC17"/>
      <sheetName val="ThieuHD_nam_200117"/>
      <sheetName val="Bang_TH17"/>
      <sheetName val="Tong_Chinh17"/>
      <sheetName val="Xaylap_17"/>
      <sheetName val="Nhan_cong17"/>
      <sheetName val="giai_thich17"/>
      <sheetName val="DT_-_Ro17"/>
      <sheetName val="TH_-_Ro_17"/>
      <sheetName val="GDT_-_Ro17"/>
      <sheetName val="DT_-_TB17"/>
      <sheetName val="TH_-_TB17"/>
      <sheetName val="GDT_-_TB17"/>
      <sheetName val="DT_-_NT17"/>
      <sheetName val="TH_-_NT17"/>
      <sheetName val="GDT_-_NT17"/>
      <sheetName val="CV_di_trong__dong17"/>
      <sheetName val="Nhap_lieu17"/>
      <sheetName val="Tien_dien16"/>
      <sheetName val="Thue_GTGT16"/>
      <sheetName val="BC_TH_CK_(2)17"/>
      <sheetName val="BC_TH_CK17"/>
      <sheetName val="BC6tT19_food17"/>
      <sheetName val="BC6tT18_-_Food17"/>
      <sheetName val="BCCK_417"/>
      <sheetName val="BCFood-_T1617"/>
      <sheetName val="BCFood-_T1517"/>
      <sheetName val="BCFood-_T1417"/>
      <sheetName val="BCFood-_T1317"/>
      <sheetName val="TH_CK217"/>
      <sheetName val="BC6tT52_(3)17"/>
      <sheetName val="BC6tT52_(2)17"/>
      <sheetName val="TCK_1217"/>
      <sheetName val="Tong_CK17"/>
      <sheetName val="DOANH_SO17"/>
      <sheetName val="BD-SINH_VIEN17"/>
      <sheetName val="T03_-_0317"/>
      <sheetName val="THL_T0317"/>
      <sheetName val="TTBC_T0317"/>
      <sheetName val="Luong_noi_Bo_-_T317"/>
      <sheetName val="Tong_hop_-_T317"/>
      <sheetName val="Thuong_Quy_317"/>
      <sheetName val="Phu_cap_trach_nhiem17"/>
      <sheetName val="Tay_ninh17"/>
      <sheetName val="A_Duc17"/>
      <sheetName val="[IBASE2_XLSѝTNHNoi17"/>
      <sheetName val="So_sanh17"/>
      <sheetName val="HHVt_17"/>
      <sheetName val="bcth_05-0416"/>
      <sheetName val="baocao_05-0416"/>
      <sheetName val="ql_(2)16"/>
      <sheetName val="TH_du_toan_17"/>
      <sheetName val="Du_toan_17"/>
      <sheetName val="C_Tinh17"/>
      <sheetName val="Co~g_hop_1,5x1,517"/>
      <sheetName val="_KQTH_quy_hoach_13516"/>
      <sheetName val="Bao_cao_KQTH_quy_hoach_13516"/>
      <sheetName val="Co_quan_TCT17"/>
      <sheetName val="BOT_(PA_chon)17"/>
      <sheetName val="Yaly_&amp;_Ri_Ninh17"/>
      <sheetName val="Thuy_dien_Na_Loi17"/>
      <sheetName val="bang_so_sanh_tong_hop17"/>
      <sheetName val="bang_so_sanh_tong_hop_(ty_le)17"/>
      <sheetName val="thu_nhap_binh_quan_(2)17"/>
      <sheetName val="dang_huong17"/>
      <sheetName val="phuong_an_117"/>
      <sheetName val="phuong_an_1_(2)17"/>
      <sheetName val="phuong_an217"/>
      <sheetName val="tong_hop_BQ17"/>
      <sheetName val="tong_hop_BQ-117"/>
      <sheetName val="phuong_an_chon17"/>
      <sheetName val="tô_rôiDY16"/>
      <sheetName val="Heso_3-2004_(3)16"/>
      <sheetName val="Luong_(2)16"/>
      <sheetName val="heso_T316"/>
      <sheetName val="heso_T416"/>
      <sheetName val="heso_T516"/>
      <sheetName val="Heso_T616"/>
      <sheetName val="Heso_T716"/>
      <sheetName val="Heso_T816"/>
      <sheetName val="Heso_T916"/>
      <sheetName val="Heso_2-200416"/>
      <sheetName val="Heso_3-200416"/>
      <sheetName val="Heso_3-2004_(2)16"/>
      <sheetName val="nhan_su16"/>
      <sheetName val="luong_cty16"/>
      <sheetName val="Thang_416"/>
      <sheetName val="Luu_goc16"/>
      <sheetName val="km22+93_86-km22+121_8616"/>
      <sheetName val="km22+177_14-km22+205_6416"/>
      <sheetName val="Bang_20-2516"/>
      <sheetName val="km22+267_96-km22+283_9616"/>
      <sheetName val="km22+304_31-km22+344_3116"/>
      <sheetName val="km22+460_92-km22+614_5716"/>
      <sheetName val="km22+671_78-km22+713_3216"/>
      <sheetName val="_tuanM16"/>
      <sheetName val="CT_0316"/>
      <sheetName val="TH_0316"/>
      <sheetName val="bang_so_sanh_tong_hop_(_PA_ch16"/>
      <sheetName val="dang_ap_dung16"/>
      <sheetName val="bang_tong_hop_(dang_huong)16"/>
      <sheetName val="Dinh_ha_nha16"/>
      <sheetName val="[IBASE2_XLS}BHXH16"/>
      <sheetName val="[IBASE2_XLS䁝BC6tT1716"/>
      <sheetName val="THT_nam_0416"/>
      <sheetName val="HD_CTrinh116"/>
      <sheetName val="HD_benA16"/>
      <sheetName val="Theodoi_HD16"/>
      <sheetName val="Theodoi_HD_(2)16"/>
      <sheetName val="_GT_CPhi_tung_dot16"/>
      <sheetName val="chuong_phu16"/>
      <sheetName val="[IBASE2_XLS_Tong_hop_Matduong16"/>
      <sheetName val="THU_T1216"/>
      <sheetName val="CHI_T1216"/>
      <sheetName val="THU_T1116"/>
      <sheetName val="CHI_T1116"/>
      <sheetName val="THU_T1016"/>
      <sheetName val="CHI_T1016"/>
      <sheetName val="THU_T916"/>
      <sheetName val="CHI_T916"/>
      <sheetName val="THU_T816"/>
      <sheetName val="CHI_T816"/>
      <sheetName val="chi_phi_cap_tien16"/>
      <sheetName val="BC§_200116"/>
      <sheetName val="BBC§_200216"/>
      <sheetName val="TSC§_200116"/>
      <sheetName val="TSc®_200216"/>
      <sheetName val="BaTrieu-L_con16"/>
      <sheetName val="EDT_-_Ro16"/>
      <sheetName val="KHVô_XL16"/>
      <sheetName val="TD_khao_sat16"/>
      <sheetName val="THANG7_16"/>
      <sheetName val="THANG_1116"/>
      <sheetName val="THANG_1216"/>
      <sheetName val="phuong_aL_116"/>
      <sheetName val="Khac_DP16"/>
      <sheetName val="Khoi_than_16"/>
      <sheetName val="TK__TK16"/>
      <sheetName val="Bang_can_doi_16"/>
      <sheetName val="De_Tai_Vhuc_Tap16"/>
      <sheetName val="02_116"/>
      <sheetName val="2_116"/>
      <sheetName val="2_316"/>
      <sheetName val="02_316"/>
      <sheetName val="B_0116"/>
      <sheetName val="B_0316"/>
      <sheetName val="D_1316"/>
      <sheetName val="[IBASE2_XLS?TNHNoi16"/>
      <sheetName val="Tinh_hinh_cat_lang16"/>
      <sheetName val="Tinh_hinh_SX_phu16"/>
      <sheetName val="Tinh_hinh_do_xop16"/>
      <sheetName val="Cong_hop_2,0ࡸ2,015"/>
      <sheetName val="Sat_tron15"/>
      <sheetName val="(9_30)_IP15"/>
      <sheetName val="Cong_tron_D7'15"/>
      <sheetName val="2_7415"/>
      <sheetName val="CN-QV_FG15"/>
      <sheetName val="CN-QV_RM15"/>
      <sheetName val="PHAV_R_M15"/>
      <sheetName val="PHAV_F_G15"/>
      <sheetName val="TOA_R_M15"/>
      <sheetName val="TOA_F_G15"/>
      <sheetName val="CVN_R_M15"/>
      <sheetName val="CVN_F_G15"/>
      <sheetName val="DENSO_R_M15"/>
      <sheetName val="DENSO_F_G15"/>
      <sheetName val="SATO_RM15"/>
      <sheetName val="SATO_F_G15"/>
      <sheetName val="Up_to_200213"/>
      <sheetName val="det_VP14"/>
      <sheetName val="det_hn14"/>
      <sheetName val="chi_Hieu14"/>
      <sheetName val="c_thoa14"/>
      <sheetName val="A_thanh_-_DL14"/>
      <sheetName val="A_Tuyen14"/>
      <sheetName val="A_Tien_-laphu14"/>
      <sheetName val="A_Thang-_laphu14"/>
      <sheetName val="A_Dong14"/>
      <sheetName val="27-7_NB14"/>
      <sheetName val="xn_514"/>
      <sheetName val="PKD_X2014"/>
      <sheetName val="da_giay_SG14"/>
      <sheetName val="dagiay_XK14"/>
      <sheetName val="DK_Dong_xuan14"/>
      <sheetName val="chu_Ton14"/>
      <sheetName val="minh_tri14"/>
      <sheetName val="viet_huy14"/>
      <sheetName val="thanh_ha14"/>
      <sheetName val="O_Su14"/>
      <sheetName val="A_Ha-DL14"/>
      <sheetName val="Vinh_oanh14"/>
      <sheetName val="chi_Thuy14"/>
      <sheetName val="chu_Hong14"/>
      <sheetName val="thuy-_may14"/>
      <sheetName val="vu_yen14"/>
      <sheetName val="OPERATING_HEAD14"/>
      <sheetName val="31_12_0114"/>
      <sheetName val="Tong_hop_xuat_kho_nvl14"/>
      <sheetName val="Xuat_kho14"/>
      <sheetName val="Tong_hop_so_lieu_tai_nhap_kho14"/>
      <sheetName val="tai_nhap_kho14"/>
      <sheetName val="Nhap_kho14"/>
      <sheetName val="Tong_ket_nhap_kho14"/>
      <sheetName val="Tong_ket14"/>
      <sheetName val="cac_ma_can_huy14"/>
      <sheetName val="Hang_hong14"/>
      <sheetName val="Tham_khao14"/>
      <sheetName val="hang_khong_co_packing14"/>
      <sheetName val="VtuHaTheSauTBABenThuy1_Ш2)14"/>
      <sheetName val="K252_K9и14"/>
      <sheetName val="nphuocb_414"/>
      <sheetName val="bcth_05-014"/>
      <sheetName val="ESTI_15"/>
      <sheetName val="THU_T714"/>
      <sheetName val="CHI_T714"/>
      <sheetName val="THU_T614"/>
      <sheetName val="CHI_T614"/>
      <sheetName val="THU_T514"/>
      <sheetName val="CHI_T514"/>
      <sheetName val="THU_T414"/>
      <sheetName val="CHI_T414"/>
      <sheetName val="THU_T314"/>
      <sheetName val="CHI_T314"/>
      <sheetName val="THU_T214"/>
      <sheetName val="CHI_T214"/>
      <sheetName val="THU_T134"/>
      <sheetName val="CHI_T134"/>
      <sheetName val="TB_Grouping14"/>
      <sheetName val="Balance_Sheet14"/>
      <sheetName val="CHITIET_VL-NC14"/>
      <sheetName val="DON_GIA14"/>
      <sheetName val="So_lieu14"/>
      <sheetName val="tt_chu_dong14"/>
      <sheetName val="Tinh_j+cvi14"/>
      <sheetName val="Tinh_MoP14"/>
      <sheetName val="giai_he_214"/>
      <sheetName val="ct_luong_14"/>
      <sheetName val="Nhap_6T14"/>
      <sheetName val="Ranking_data14"/>
      <sheetName val="GDMN_114"/>
      <sheetName val="May_khau14"/>
      <sheetName val="PXKT6Via_1114"/>
      <sheetName val="PXKTLo_Thien_V_14A14"/>
      <sheetName val="V14_phu14"/>
      <sheetName val="Via_16_Lthien14"/>
      <sheetName val="mc_2006_&amp;_0913"/>
      <sheetName val="mc_2006_&amp;_57_&amp;_0913"/>
      <sheetName val="dongia_(2)13"/>
      <sheetName val="THPDMoi__(2)13"/>
      <sheetName val="t-h_HA_THE13"/>
      <sheetName val="CHITIET_VL-NC-TT_-1p13"/>
      <sheetName val="TONG_HOP_VL-NC_TT13"/>
      <sheetName val="TH_XL13"/>
      <sheetName val="TONGKE3p_13"/>
      <sheetName val="CHITIET_VL-NC-TT-3p13"/>
      <sheetName val="KPVC-BD_13"/>
      <sheetName val="Master_schedule13"/>
      <sheetName val="GDMN_213"/>
      <sheetName val="GDMN_313"/>
      <sheetName val="GDMN_413"/>
      <sheetName val="GDMN_513"/>
      <sheetName val="GDTH_113"/>
      <sheetName val="GDTH_213"/>
      <sheetName val="GDTH_313"/>
      <sheetName val="GDTH_413"/>
      <sheetName val="GDTH_513"/>
      <sheetName val="THCS_113"/>
      <sheetName val="THCS_213"/>
      <sheetName val="THCS_313"/>
      <sheetName val="THCS_413"/>
      <sheetName val="THCS_513"/>
      <sheetName val="THCS_613"/>
      <sheetName val="THPT_113"/>
      <sheetName val="THPT_213"/>
      <sheetName val="THPT_313"/>
      <sheetName val="THPT_413"/>
      <sheetName val="THPT_513"/>
      <sheetName val="THPT_613"/>
      <sheetName val="DH,CD,THCN_113"/>
      <sheetName val="DH,CD,THCN_213"/>
      <sheetName val="DH,CD,THCN_313"/>
      <sheetName val="GDKCQ_113"/>
      <sheetName val="GDKCQ_213"/>
      <sheetName val="DS_tong13"/>
      <sheetName val="CDSM_(2)13"/>
      <sheetName val="Cost_Center_13"/>
      <sheetName val="Part_data13"/>
      <sheetName val="Vender_Data13"/>
      <sheetName val="lapdap_TB_13"/>
      <sheetName val="Tonf_hop13"/>
      <sheetName val="Ｍss_４Ｒ要員13"/>
      <sheetName val="Du_lieu14"/>
      <sheetName val="IMP_TAX13"/>
      <sheetName val="Dinh_muc_chuan13"/>
      <sheetName val="TH_du_toanð13"/>
      <sheetName val="TH_du_toan 13"/>
      <sheetName val="DS_Protecter13"/>
      <sheetName val="Klukng_phu13"/>
      <sheetName val="Handle_Set1"/>
      <sheetName val="PARTS"/>
      <sheetName val="3課"/>
      <sheetName val="DGIAgoi1"/>
      <sheetName val="Attend record Off"/>
      <sheetName val="K25_x0005_"/>
      <sheetName val="CT 0"/>
      <sheetName val="F GialԀ"/>
      <sheetName val="coctuatrenda"/>
      <sheetName val="Tong_hop_xuat_kho_nvl15"/>
      <sheetName val="Xuat_kho15"/>
      <sheetName val="Tong_hop_so_lieu_tai_nhap_kho15"/>
      <sheetName val="tai_nhap_kho15"/>
      <sheetName val="Nhap_kho15"/>
      <sheetName val="Tong_ket_nhap_kho15"/>
      <sheetName val="Tong_ket15"/>
      <sheetName val="cac_ma_can_huy15"/>
      <sheetName val="Hang_hong15"/>
      <sheetName val="Tham_khao15"/>
      <sheetName val="hang_khong_co_packing15"/>
      <sheetName val="Bao_cao_DD_31_5_06_2"/>
      <sheetName val="Bao_cao_Quy_I-062"/>
      <sheetName val="Bao_cao_DD_30_6_062"/>
      <sheetName val="Bao_cao_DD_31_7_062"/>
      <sheetName val="Cong_ban_11yx1,22"/>
      <sheetName val="_IBASE2_XLSѝTNHNoi15"/>
      <sheetName val="_IBASE2_XLS䁝BC6tT1714"/>
      <sheetName val="_IBASE2_XLS}BHXH14"/>
      <sheetName val="_IBASE2_XLS_Tong_hop_Matduong14"/>
      <sheetName val="BTHDT_TBA_14"/>
      <sheetName val="Tong_hop_xuat_kho_nvl16"/>
      <sheetName val="Xuat_kho16"/>
      <sheetName val="Tong_hop_so_lieu_tai_nhap_kho16"/>
      <sheetName val="tai_nhap_kho16"/>
      <sheetName val="Nhap_kho16"/>
      <sheetName val="Tong_ket_nhap_kho16"/>
      <sheetName val="Tong_ket16"/>
      <sheetName val="cac_ma_can_huy16"/>
      <sheetName val="Hang_hong16"/>
      <sheetName val="Tham_khao16"/>
      <sheetName val="hang_khong_co_packing16"/>
      <sheetName val="Bao_cao_DD_31_5_06_3"/>
      <sheetName val="Bao_cao_Quy_I-063"/>
      <sheetName val="Bao_cao_DD_30_6_063"/>
      <sheetName val="Bao_cao_DD_31_7_063"/>
      <sheetName val="Cong_ban_11yx1,23"/>
      <sheetName val="det_VP15"/>
      <sheetName val="det_hn15"/>
      <sheetName val="chi_Hieu15"/>
      <sheetName val="c_thoa15"/>
      <sheetName val="A_thanh_-_DL15"/>
      <sheetName val="A_Tuyen15"/>
      <sheetName val="A_Tien_-laphu15"/>
      <sheetName val="A_Thang-_laphu15"/>
      <sheetName val="A_Dong15"/>
      <sheetName val="27-7_NB15"/>
      <sheetName val="xn_515"/>
      <sheetName val="PKD_X2015"/>
      <sheetName val="da_giay_SG15"/>
      <sheetName val="dagiay_XK15"/>
      <sheetName val="DK_Dong_xuan15"/>
      <sheetName val="chu_Ton15"/>
      <sheetName val="minh_tri15"/>
      <sheetName val="viet_huy15"/>
      <sheetName val="thanh_ha15"/>
      <sheetName val="O_Su15"/>
      <sheetName val="A_Ha-DL15"/>
      <sheetName val="Vinh_oanh15"/>
      <sheetName val="chi_Thuy15"/>
      <sheetName val="chu_Hong15"/>
      <sheetName val="thuy-_may15"/>
      <sheetName val="vu_yen15"/>
      <sheetName val="OPERATING_HEAD15"/>
      <sheetName val="31_12_0115"/>
      <sheetName val="THU_T715"/>
      <sheetName val="CHI_T715"/>
      <sheetName val="THU_T615"/>
      <sheetName val="CHI_T615"/>
      <sheetName val="THU_T515"/>
      <sheetName val="CHI_T515"/>
      <sheetName val="THU_T415"/>
      <sheetName val="CHI_T415"/>
      <sheetName val="THU_T315"/>
      <sheetName val="CHI_T315"/>
      <sheetName val="THU_T215"/>
      <sheetName val="CHI_T215"/>
      <sheetName val="THU_T135"/>
      <sheetName val="CHI_T135"/>
      <sheetName val="CVden_ngoai_TCT_(1)18"/>
      <sheetName val="CV_den_ngoai_TCT_(2)18"/>
      <sheetName val="CV_den_ngoai_TCT_(3)18"/>
      <sheetName val="QDcua_TGD18"/>
      <sheetName val="QD_cua_HDQT18"/>
      <sheetName val="QD_cua_HDQT_(2)18"/>
      <sheetName val="CV_di_ngoai_tong18"/>
      <sheetName val="CV_di_ngoai_tong_(2)18"/>
      <sheetName val="To_trinh18"/>
      <sheetName val="Giao_nhiem_vu18"/>
      <sheetName val="QDcua_TGD_(2)18"/>
      <sheetName val="Thong_tu18"/>
      <sheetName val="CV_di_trong__tong18"/>
      <sheetName val="nghi_dinh-CP18"/>
      <sheetName val="CV_den_trong_tong18"/>
      <sheetName val="KHVt_18"/>
      <sheetName val="KHVt_XL18"/>
      <sheetName val="KHVt_XLT418"/>
      <sheetName val="T_K_H_T_T518"/>
      <sheetName val="T_K_T718"/>
      <sheetName val="TK_T618"/>
      <sheetName val="T_K_T518"/>
      <sheetName val="Bang_thong_ke_hang_ton18"/>
      <sheetName val="thong_ke_18"/>
      <sheetName val="T_KT0418"/>
      <sheetName val="lapdat_TB_18"/>
      <sheetName val="TNghiªm_TB_18"/>
      <sheetName val="VËt_liÖu18"/>
      <sheetName val="Lap_®at_®iÖn18"/>
      <sheetName val="TNghiÖm_VL18"/>
      <sheetName val="th_18"/>
      <sheetName val="tien_luong18"/>
      <sheetName val="142201-T1_18"/>
      <sheetName val="142201-T2-th_18"/>
      <sheetName val="142201-T3-th_18"/>
      <sheetName val="142201-T4-th__18"/>
      <sheetName val="Thep_be18"/>
      <sheetName val="Thep_than18"/>
      <sheetName val="Thep_xa_mu18"/>
      <sheetName val="Kluong_phu18"/>
      <sheetName val="Lan_can18"/>
      <sheetName val="Ho_lan18"/>
      <sheetName val="Coc_tieu18"/>
      <sheetName val="Bien_bao18"/>
      <sheetName val="Op_mai_27418"/>
      <sheetName val="Op_mai_27518"/>
      <sheetName val="Op_mai_27618"/>
      <sheetName val="Op_mai_27718"/>
      <sheetName val="Op_mai_27818"/>
      <sheetName val="Op_mai_27918"/>
      <sheetName val="Op_mai_28018"/>
      <sheetName val="Op_mai_28118"/>
      <sheetName val="Op_mai_28218"/>
      <sheetName val="Op_mai_28318"/>
      <sheetName val="Op_mai_28418"/>
      <sheetName val="Op_mai18"/>
      <sheetName val="Km274_-_Km27518"/>
      <sheetName val="Km275_-_Km27618"/>
      <sheetName val="Km276_-_Km27718"/>
      <sheetName val="Km277_-_Km278_18"/>
      <sheetName val="Km278_-_Km27918"/>
      <sheetName val="Km279_-_Km28018"/>
      <sheetName val="Km280_-_Km28118"/>
      <sheetName val="Km281_-_Km28218"/>
      <sheetName val="Km282_-_Km28318"/>
      <sheetName val="Km283_-_Km28418"/>
      <sheetName val="Km284_-_Km28518"/>
      <sheetName val="Tong_hop_Matduong18"/>
      <sheetName val="Cong_D7518"/>
      <sheetName val="Cong_D10018"/>
      <sheetName val="Cong_D15018"/>
      <sheetName val="Cong_2D15018"/>
      <sheetName val="Cong_ban_0,7x0,718"/>
      <sheetName val="Cong_ban_0,8x0,818"/>
      <sheetName val="Cong_ban_1x118"/>
      <sheetName val="Cong_ban_1x1,218"/>
      <sheetName val="Cong_ban_1,5x1,518"/>
      <sheetName val="Cong_ban_2x1,518"/>
      <sheetName val="Cong_ban_2x218"/>
      <sheetName val="Tong_hop18"/>
      <sheetName val="Tong_hop_(2)18"/>
      <sheetName val="Cong_cu18"/>
      <sheetName val="Cot_thep18"/>
      <sheetName val="Cong_tron_D7518"/>
      <sheetName val="Cong_tron_D10018"/>
      <sheetName val="Cong_tron_D15018"/>
      <sheetName val="Cong_tron_2D15018"/>
      <sheetName val="Cong_ban_1,0x1,018"/>
      <sheetName val="Cong_ban_1,0x1,218"/>
      <sheetName val="Cong_hop_1,5x1,518"/>
      <sheetName val="Cong_hop_2,0x1,518"/>
      <sheetName val="Cong_hop_2,0x2,018"/>
      <sheetName val="TK_11218"/>
      <sheetName val="TK_13118"/>
      <sheetName val="TK_14118"/>
      <sheetName val="TK_15318"/>
      <sheetName val="TK_21118"/>
      <sheetName val="TK_24218"/>
      <sheetName val="TK_33418"/>
      <sheetName val="TK_51118"/>
      <sheetName val="TK_51518"/>
      <sheetName val="TK_91118"/>
      <sheetName val="KQKD02-2_(2)18"/>
      <sheetName val="KQKD-2_(2)18"/>
      <sheetName val="KQKD_thu200418"/>
      <sheetName val="_t518"/>
      <sheetName val="t_418"/>
      <sheetName val="_t3_18"/>
      <sheetName val="_TH33118"/>
      <sheetName val="_Minh_ha18"/>
      <sheetName val="_Ha_Tay18"/>
      <sheetName val="_Vinhphuc18"/>
      <sheetName val="_Nbinh18"/>
      <sheetName val="_QVinh18"/>
      <sheetName val="_TW118"/>
      <sheetName val="DOANH_SO18"/>
      <sheetName val="BD-SINH_VIEN18"/>
      <sheetName val="VtuHaTheSauTBABenThuy1_(2)18"/>
      <sheetName val="Song_trai18"/>
      <sheetName val="Dinh+ha_nha18"/>
      <sheetName val="NG_k18"/>
      <sheetName val="T_so_thay_doi18"/>
      <sheetName val="b_THchitietDZCT18"/>
      <sheetName val="b_THchitietTBA18"/>
      <sheetName val="Khao_sat18"/>
      <sheetName val="TT_khao_sat18"/>
      <sheetName val="thkl_(2)18"/>
      <sheetName val="long_tec18"/>
      <sheetName val="phan_tich_DG18"/>
      <sheetName val="gia_vat_lieu18"/>
      <sheetName val="gia_xe_may18"/>
      <sheetName val="gia_nhan_cong18"/>
      <sheetName val="CDSL_(2)18"/>
      <sheetName val="F_ThanhTri18"/>
      <sheetName val="F_Gialam18"/>
      <sheetName val="TH_dam18"/>
      <sheetName val="SX_dam18"/>
      <sheetName val="LD_dam18"/>
      <sheetName val="Bang_gia_VL18"/>
      <sheetName val="Gia_NC18"/>
      <sheetName val="Gia_may18"/>
      <sheetName val="Trich_Ngang18"/>
      <sheetName val="Danh_sach_Rieng18"/>
      <sheetName val="Dia_Diem_Thuc_Tap18"/>
      <sheetName val="De_Tai_Thuc_Tap18"/>
      <sheetName val="Dancau-Q_Ninh18"/>
      <sheetName val="BaTrieu-L_son18"/>
      <sheetName val="K249_K9818"/>
      <sheetName val="K249_K98_(2)18"/>
      <sheetName val="K251_K9818"/>
      <sheetName val="K251_SBase18"/>
      <sheetName val="K251_AC18"/>
      <sheetName val="K252_K9818"/>
      <sheetName val="K252_SBase18"/>
      <sheetName val="K252_AC18"/>
      <sheetName val="K253_K9818"/>
      <sheetName val="K253_Subbase18"/>
      <sheetName val="K253_Base_18"/>
      <sheetName val="K253_SBase18"/>
      <sheetName val="K253_AC18"/>
      <sheetName val="K255_SBase18"/>
      <sheetName val="K259_K9818"/>
      <sheetName val="K259_Subbase18"/>
      <sheetName val="K259_Base_18"/>
      <sheetName val="K259_AC18"/>
      <sheetName val="K260_K9818"/>
      <sheetName val="K260_Subbase18"/>
      <sheetName val="K260_Base18"/>
      <sheetName val="K260_AC18"/>
      <sheetName val="K261_K9818"/>
      <sheetName val="K261_Base18"/>
      <sheetName val="K261_AC18"/>
      <sheetName val="HHVt_18"/>
      <sheetName val="Tay_ninh18"/>
      <sheetName val="A_Duc18"/>
      <sheetName val="giai_thich18"/>
      <sheetName val="DT_-_Ro18"/>
      <sheetName val="TH_-_Ro_18"/>
      <sheetName val="GDT_-_Ro18"/>
      <sheetName val="DT_-_TB18"/>
      <sheetName val="TH_-_TB18"/>
      <sheetName val="GDT_-_TB18"/>
      <sheetName val="DT_-_NT18"/>
      <sheetName val="TH_-_NT18"/>
      <sheetName val="GDT_-_NT18"/>
      <sheetName val="SCT_Cong_trinh18"/>
      <sheetName val="06-2003_(2)18"/>
      <sheetName val="CDPS_6tc18"/>
      <sheetName val="SCT_Nha_thau18"/>
      <sheetName val="socai2003_(6tc)dp18"/>
      <sheetName val="socai2003_(6tc)18"/>
      <sheetName val="CDPS_6tc_(2)18"/>
      <sheetName val="TH_du_toan_18"/>
      <sheetName val="Du_toan_18"/>
      <sheetName val="C_Tinh18"/>
      <sheetName val="CT_0317"/>
      <sheetName val="TH_0317"/>
      <sheetName val="Don_gia_CPM18"/>
      <sheetName val="Tong_Thieu_HD_cac_CT-200118"/>
      <sheetName val="VL_thieu_HD_-_200118"/>
      <sheetName val="Tong_thieu_HD_cac_CT_-_200218"/>
      <sheetName val="Lan_trai18"/>
      <sheetName val="Van_chuyen18"/>
      <sheetName val="HDong_VC18"/>
      <sheetName val="ThieuHD_nam_200118"/>
      <sheetName val="Bang_TH18"/>
      <sheetName val="Tong_Chinh18"/>
      <sheetName val="So_sanh18"/>
      <sheetName val="Xaylap_18"/>
      <sheetName val="Nhan_cong18"/>
      <sheetName val="_KQTH_quy_hoach_13517"/>
      <sheetName val="Bao_cao_KQTH_quy_hoach_13517"/>
      <sheetName val="Co~g_hop_1,5x1,518"/>
      <sheetName val="Tong_hop_xuat_kho_nvl17"/>
      <sheetName val="Xuat_kho17"/>
      <sheetName val="Tong_hop_so_lieu_tai_nhap_kho17"/>
      <sheetName val="tai_nhap_kho17"/>
      <sheetName val="Nhap_kho17"/>
      <sheetName val="Tong_ket_nhap_kho17"/>
      <sheetName val="Tong_ket17"/>
      <sheetName val="cac_ma_can_huy17"/>
      <sheetName val="Hang_hong17"/>
      <sheetName val="Tham_khao17"/>
      <sheetName val="hang_khong_co_packing17"/>
      <sheetName val="GIA_NUOC18"/>
      <sheetName val="GIA_DIEN_THOAI18"/>
      <sheetName val="GIA_DIEN18"/>
      <sheetName val="chiet_tinh_XD18"/>
      <sheetName val="Triet_T18"/>
      <sheetName val="Phan_tich_gia18"/>
      <sheetName val="pHAN_CONG18"/>
      <sheetName val="GIA_XD18"/>
      <sheetName val="Coc_618"/>
      <sheetName val="Deo_nai18"/>
      <sheetName val="CKD_than18"/>
      <sheetName val="CTT_Thong_nhat18"/>
      <sheetName val="CTT_Nui_beo18"/>
      <sheetName val="CTT_cao_son18"/>
      <sheetName val="CTT_Khe_cham18"/>
      <sheetName val="XNxlva_sxthanKCII18"/>
      <sheetName val="Cam_Y_ut_KC18"/>
      <sheetName val="CTxay_lap_mo_CP18"/>
      <sheetName val="CTdo_luong_GDSP18"/>
      <sheetName val="Dong_bac18"/>
      <sheetName val="Cac_cang_UT_mua_than_Dong_bac18"/>
      <sheetName val="cua_hang_vtu18"/>
      <sheetName val="Khach_hang_le_18"/>
      <sheetName val="nhat_ky_518"/>
      <sheetName val="cac_cong_ty_van_tai18"/>
      <sheetName val="[IBASE2_XLSѝTNHNoi18"/>
      <sheetName val="Thang_417"/>
      <sheetName val="BC_TH_CK_(2)18"/>
      <sheetName val="BC_TH_CK18"/>
      <sheetName val="BC6tT19_food18"/>
      <sheetName val="BC6tT18_-_Food18"/>
      <sheetName val="BCCK_418"/>
      <sheetName val="BCFood-_T1618"/>
      <sheetName val="BCFood-_T1518"/>
      <sheetName val="BCFood-_T1418"/>
      <sheetName val="BCFood-_T1318"/>
      <sheetName val="TH_CK218"/>
      <sheetName val="BC6tT52_(3)18"/>
      <sheetName val="BC6tT52_(2)18"/>
      <sheetName val="TCK_1218"/>
      <sheetName val="Tong_CK18"/>
      <sheetName val="T03_-_0318"/>
      <sheetName val="THL_T0318"/>
      <sheetName val="TTBC_T0318"/>
      <sheetName val="Luong_noi_Bo_-_T318"/>
      <sheetName val="Tong_hop_-_T318"/>
      <sheetName val="Thuong_Quy_318"/>
      <sheetName val="Phu_cap_trach_nhiem18"/>
      <sheetName val="Bao_cao_DD_31_5_06_4"/>
      <sheetName val="Bao_cao_Quy_I-064"/>
      <sheetName val="Bao_cao_DD_30_6_064"/>
      <sheetName val="Bao_cao_DD_31_7_064"/>
      <sheetName val="Cong_ban_11yx1,24"/>
      <sheetName val="det_VP16"/>
      <sheetName val="det_hn16"/>
      <sheetName val="chi_Hieu16"/>
      <sheetName val="c_thoa16"/>
      <sheetName val="A_thanh_-_DL16"/>
      <sheetName val="A_Tuyen16"/>
      <sheetName val="A_Tien_-laphu16"/>
      <sheetName val="A_Thang-_laphu16"/>
      <sheetName val="A_Dong16"/>
      <sheetName val="27-7_NB16"/>
      <sheetName val="xn_516"/>
      <sheetName val="PKD_X2016"/>
      <sheetName val="da_giay_SG16"/>
      <sheetName val="dagiay_XK16"/>
      <sheetName val="DK_Dong_xuan16"/>
      <sheetName val="chu_Ton16"/>
      <sheetName val="minh_tri16"/>
      <sheetName val="viet_huy16"/>
      <sheetName val="thanh_ha16"/>
      <sheetName val="O_Su16"/>
      <sheetName val="A_Ha-DL16"/>
      <sheetName val="Vinh_oanh16"/>
      <sheetName val="chi_Thuy16"/>
      <sheetName val="chu_Hong16"/>
      <sheetName val="thuy-_may16"/>
      <sheetName val="vu_yen16"/>
      <sheetName val="Cong_hop_2,0ࡸ2,016"/>
      <sheetName val="OPERATING_HEAD16"/>
      <sheetName val="31_12_0116"/>
      <sheetName val="Sat_tron16"/>
      <sheetName val="THU_T716"/>
      <sheetName val="CHI_T716"/>
      <sheetName val="THU_T616"/>
      <sheetName val="CHI_T616"/>
      <sheetName val="THU_T516"/>
      <sheetName val="CHI_T516"/>
      <sheetName val="THU_T416"/>
      <sheetName val="CHI_T416"/>
      <sheetName val="THU_T316"/>
      <sheetName val="CHI_T316"/>
      <sheetName val="THU_T216"/>
      <sheetName val="CHI_T216"/>
      <sheetName val="THU_T136"/>
      <sheetName val="CHI_T136"/>
      <sheetName val="CVden_ngoai_TCT_(1)19"/>
      <sheetName val="CV_den_ngoai_TCT_(2)19"/>
      <sheetName val="CV_den_ngoai_TCT_(3)19"/>
      <sheetName val="QDcua_TGD19"/>
      <sheetName val="QD_cua_HDQT19"/>
      <sheetName val="QD_cua_HDQT_(2)19"/>
      <sheetName val="CV_di_ngoai_tong19"/>
      <sheetName val="CV_di_ngoai_tong_(2)19"/>
      <sheetName val="To_trinh19"/>
      <sheetName val="Giao_nhiem_vu19"/>
      <sheetName val="QDcua_TGD_(2)19"/>
      <sheetName val="Thong_tu19"/>
      <sheetName val="CV_di_trong__tong19"/>
      <sheetName val="nghi_dinh-CP19"/>
      <sheetName val="CV_den_trong_tong19"/>
      <sheetName val="KHVt_19"/>
      <sheetName val="KHVt_XL19"/>
      <sheetName val="KHVt_XLT419"/>
      <sheetName val="T_K_H_T_T519"/>
      <sheetName val="T_K_T719"/>
      <sheetName val="TK_T619"/>
      <sheetName val="T_K_T519"/>
      <sheetName val="Bang_thong_ke_hang_ton19"/>
      <sheetName val="thong_ke_19"/>
      <sheetName val="T_KT0419"/>
      <sheetName val="lapdat_TB_19"/>
      <sheetName val="TNghiªm_TB_19"/>
      <sheetName val="VËt_liÖu19"/>
      <sheetName val="Lap_®at_®iÖn19"/>
      <sheetName val="TNghiÖm_VL19"/>
      <sheetName val="th_19"/>
      <sheetName val="tien_luong19"/>
      <sheetName val="142201-T1_19"/>
      <sheetName val="142201-T2-th_19"/>
      <sheetName val="142201-T3-th_19"/>
      <sheetName val="142201-T4-th__19"/>
      <sheetName val="Thep_be19"/>
      <sheetName val="Thep_than19"/>
      <sheetName val="Thep_xa_mu19"/>
      <sheetName val="Kluong_phu19"/>
      <sheetName val="Lan_can19"/>
      <sheetName val="Ho_lan19"/>
      <sheetName val="Coc_tieu19"/>
      <sheetName val="Bien_bao19"/>
      <sheetName val="Op_mai_27419"/>
      <sheetName val="Op_mai_27519"/>
      <sheetName val="Op_mai_27619"/>
      <sheetName val="Op_mai_27719"/>
      <sheetName val="Op_mai_27819"/>
      <sheetName val="Op_mai_27919"/>
      <sheetName val="Op_mai_28019"/>
      <sheetName val="Op_mai_28119"/>
      <sheetName val="Op_mai_28219"/>
      <sheetName val="Op_mai_28319"/>
      <sheetName val="Op_mai_28419"/>
      <sheetName val="Op_mai19"/>
      <sheetName val="Km274_-_Km27519"/>
      <sheetName val="Km275_-_Km27619"/>
      <sheetName val="Km276_-_Km27719"/>
      <sheetName val="Km277_-_Km278_19"/>
      <sheetName val="Km278_-_Km27919"/>
      <sheetName val="Km279_-_Km28019"/>
      <sheetName val="Km280_-_Km28119"/>
      <sheetName val="Km281_-_Km28219"/>
      <sheetName val="Km282_-_Km28319"/>
      <sheetName val="Km283_-_Km28419"/>
      <sheetName val="Km284_-_Km28519"/>
      <sheetName val="Tong_hop_Matduong19"/>
      <sheetName val="Cong_D7519"/>
      <sheetName val="Cong_D10019"/>
      <sheetName val="Cong_D15019"/>
      <sheetName val="Cong_2D15019"/>
      <sheetName val="Cong_ban_0,7x0,719"/>
      <sheetName val="Cong_ban_0,8x0,819"/>
      <sheetName val="Cong_ban_1x119"/>
      <sheetName val="Cong_ban_1x1,219"/>
      <sheetName val="Cong_ban_1,5x1,519"/>
      <sheetName val="Cong_ban_2x1,519"/>
      <sheetName val="Cong_ban_2x219"/>
      <sheetName val="Tong_hop19"/>
      <sheetName val="Tong_hop_(2)19"/>
      <sheetName val="Cong_cu19"/>
      <sheetName val="Cot_thep19"/>
      <sheetName val="Cong_tron_D7519"/>
      <sheetName val="Cong_tron_D10019"/>
      <sheetName val="Cong_tron_D15019"/>
      <sheetName val="Cong_tron_2D15019"/>
      <sheetName val="Cong_ban_1,0x1,019"/>
      <sheetName val="Cong_ban_1,0x1,219"/>
      <sheetName val="Cong_hop_1,5x1,519"/>
      <sheetName val="Cong_hop_2,0x1,519"/>
      <sheetName val="Cong_hop_2,0x2,019"/>
      <sheetName val="TK_11219"/>
      <sheetName val="TK_13119"/>
      <sheetName val="TK_14119"/>
      <sheetName val="TK_15319"/>
      <sheetName val="TK_21119"/>
      <sheetName val="TK_24219"/>
      <sheetName val="TK_33419"/>
      <sheetName val="TK_51119"/>
      <sheetName val="TK_51519"/>
      <sheetName val="TK_91119"/>
      <sheetName val="KQKD02-2_(2)19"/>
      <sheetName val="KQKD-2_(2)19"/>
      <sheetName val="KQKD_thu200419"/>
      <sheetName val="_t519"/>
      <sheetName val="t_419"/>
      <sheetName val="_t3_19"/>
      <sheetName val="_TH33119"/>
      <sheetName val="_Minh_ha19"/>
      <sheetName val="_Ha_Tay19"/>
      <sheetName val="_Vinhphuc19"/>
      <sheetName val="_Nbinh19"/>
      <sheetName val="_QVinh19"/>
      <sheetName val="_TW119"/>
      <sheetName val="DOANH_SO19"/>
      <sheetName val="BD-SINH_VIEN19"/>
      <sheetName val="VtuHaTheSauTBABenThuy1_(2)19"/>
      <sheetName val="Song_trai19"/>
      <sheetName val="Dinh+ha_nha19"/>
      <sheetName val="NG_k19"/>
      <sheetName val="T_so_thay_doi19"/>
      <sheetName val="b_THchitietDZCT19"/>
      <sheetName val="b_THchitietTBA19"/>
      <sheetName val="Khao_sat19"/>
      <sheetName val="TT_khao_sat19"/>
      <sheetName val="thkl_(2)19"/>
      <sheetName val="long_tec19"/>
      <sheetName val="phan_tich_DG19"/>
      <sheetName val="gia_vat_lieu19"/>
      <sheetName val="gia_xe_may19"/>
      <sheetName val="gia_nhan_cong19"/>
      <sheetName val="CDSL_(2)19"/>
      <sheetName val="F_ThanhTri19"/>
      <sheetName val="F_Gialam19"/>
      <sheetName val="TH_dam19"/>
      <sheetName val="SX_dam19"/>
      <sheetName val="LD_dam19"/>
      <sheetName val="Bang_gia_VL19"/>
      <sheetName val="Gia_NC19"/>
      <sheetName val="Gia_may19"/>
      <sheetName val="Trich_Ngang19"/>
      <sheetName val="Danh_sach_Rieng19"/>
      <sheetName val="Dia_Diem_Thuc_Tap19"/>
      <sheetName val="De_Tai_Thuc_Tap19"/>
      <sheetName val="Dancau-Q_Ninh19"/>
      <sheetName val="BaTrieu-L_son19"/>
      <sheetName val="K249_K9819"/>
      <sheetName val="K249_K98_(2)19"/>
      <sheetName val="K251_K9819"/>
      <sheetName val="K251_SBase19"/>
      <sheetName val="K251_AC19"/>
      <sheetName val="K252_K9819"/>
      <sheetName val="K252_SBase19"/>
      <sheetName val="K252_AC19"/>
      <sheetName val="K253_K9819"/>
      <sheetName val="K253_Subbase19"/>
      <sheetName val="K253_Base_19"/>
      <sheetName val="K253_SBase19"/>
      <sheetName val="K253_AC19"/>
      <sheetName val="K255_SBase19"/>
      <sheetName val="K259_K9819"/>
      <sheetName val="K259_Subbase19"/>
      <sheetName val="K259_Base_19"/>
      <sheetName val="K259_AC19"/>
      <sheetName val="K260_K9819"/>
      <sheetName val="K260_Subbase19"/>
      <sheetName val="K260_Base19"/>
      <sheetName val="K260_AC19"/>
      <sheetName val="K261_K9819"/>
      <sheetName val="K261_Base19"/>
      <sheetName val="K261_AC19"/>
      <sheetName val="HHVt_19"/>
      <sheetName val="Tay_ninh19"/>
      <sheetName val="A_Duc19"/>
      <sheetName val="giai_thich19"/>
      <sheetName val="DT_-_Ro19"/>
      <sheetName val="TH_-_Ro_19"/>
      <sheetName val="GDT_-_Ro19"/>
      <sheetName val="DT_-_TB19"/>
      <sheetName val="TH_-_TB19"/>
      <sheetName val="GDT_-_TB19"/>
      <sheetName val="DT_-_NT19"/>
      <sheetName val="TH_-_NT19"/>
      <sheetName val="GDT_-_NT19"/>
      <sheetName val="SCT_Cong_trinh19"/>
      <sheetName val="06-2003_(2)19"/>
      <sheetName val="CDPS_6tc19"/>
      <sheetName val="SCT_Nha_thau19"/>
      <sheetName val="socai2003_(6tc)dp19"/>
      <sheetName val="socai2003_(6tc)19"/>
      <sheetName val="CDPS_6tc_(2)19"/>
      <sheetName val="TH_du_toan_19"/>
      <sheetName val="Du_toan_19"/>
      <sheetName val="C_Tinh19"/>
      <sheetName val="CT_0318"/>
      <sheetName val="TH_0318"/>
      <sheetName val="Don_gia_CPM19"/>
      <sheetName val="Tong_Thieu_HD_cac_CT-200119"/>
      <sheetName val="VL_thieu_HD_-_200119"/>
      <sheetName val="Tong_thieu_HD_cac_CT_-_200219"/>
      <sheetName val="Lan_trai19"/>
      <sheetName val="Van_chuyen19"/>
      <sheetName val="HDong_VC19"/>
      <sheetName val="ThieuHD_nam_200119"/>
      <sheetName val="Bang_TH19"/>
      <sheetName val="Tong_Chinh19"/>
      <sheetName val="So_sanh19"/>
      <sheetName val="Xaylap_19"/>
      <sheetName val="Nhan_cong19"/>
      <sheetName val="_KQTH_quy_hoach_13518"/>
      <sheetName val="Bao_cao_KQTH_quy_hoach_13518"/>
      <sheetName val="Co~g_hop_1,5x1,519"/>
      <sheetName val="Tong_hop_xuat_kho_nvl18"/>
      <sheetName val="Xuat_kho18"/>
      <sheetName val="Tong_hop_so_lieu_tai_nhap_kho18"/>
      <sheetName val="tai_nhap_kho18"/>
      <sheetName val="Nhap_kho18"/>
      <sheetName val="Tong_ket_nhap_kho18"/>
      <sheetName val="Tong_ket18"/>
      <sheetName val="cac_ma_can_huy18"/>
      <sheetName val="Hang_hong18"/>
      <sheetName val="Tham_khao18"/>
      <sheetName val="hang_khong_co_packing18"/>
      <sheetName val="GIA_NUOC19"/>
      <sheetName val="GIA_DIEN_THOAI19"/>
      <sheetName val="GIA_DIEN19"/>
      <sheetName val="chiet_tinh_XD19"/>
      <sheetName val="Triet_T19"/>
      <sheetName val="Phan_tich_gia19"/>
      <sheetName val="pHAN_CONG19"/>
      <sheetName val="GIA_XD19"/>
      <sheetName val="Coc_619"/>
      <sheetName val="Deo_nai19"/>
      <sheetName val="CKD_than19"/>
      <sheetName val="CTT_Thong_nhat19"/>
      <sheetName val="CTT_Nui_beo19"/>
      <sheetName val="CTT_cao_son19"/>
      <sheetName val="CTT_Khe_cham19"/>
      <sheetName val="XNxlva_sxthanKCII19"/>
      <sheetName val="Cam_Y_ut_KC19"/>
      <sheetName val="CTxay_lap_mo_CP19"/>
      <sheetName val="CTdo_luong_GDSP19"/>
      <sheetName val="Dong_bac19"/>
      <sheetName val="Cac_cang_UT_mua_than_Dong_bac19"/>
      <sheetName val="cua_hang_vtu19"/>
      <sheetName val="Khach_hang_le_19"/>
      <sheetName val="nhat_ky_519"/>
      <sheetName val="cac_cong_ty_van_tai19"/>
      <sheetName val="[IBASE2_XLSѝTNHNoi19"/>
      <sheetName val="Thang_418"/>
      <sheetName val="BC_TH_CK_(2)19"/>
      <sheetName val="BC_TH_CK19"/>
      <sheetName val="BC6tT19_food19"/>
      <sheetName val="BC6tT18_-_Food19"/>
      <sheetName val="BCCK_419"/>
      <sheetName val="BCFood-_T1619"/>
      <sheetName val="BCFood-_T1519"/>
      <sheetName val="BCFood-_T1419"/>
      <sheetName val="BCFood-_T1319"/>
      <sheetName val="TH_CK219"/>
      <sheetName val="BC6tT52_(3)19"/>
      <sheetName val="BC6tT52_(2)19"/>
      <sheetName val="TCK_1219"/>
      <sheetName val="Tong_CK19"/>
      <sheetName val="T03_-_0319"/>
      <sheetName val="THL_T0319"/>
      <sheetName val="TTBC_T0319"/>
      <sheetName val="Luong_noi_Bo_-_T319"/>
      <sheetName val="Tong_hop_-_T319"/>
      <sheetName val="Thuong_Quy_319"/>
      <sheetName val="Phu_cap_trach_nhiem19"/>
      <sheetName val="Co_quan_TCT18"/>
      <sheetName val="BOT_(PA_chon)18"/>
      <sheetName val="Yaly_&amp;_Ri_Ninh18"/>
      <sheetName val="Thuy_dien_Na_Loi18"/>
      <sheetName val="bang_so_sanh_tong_hop18"/>
      <sheetName val="bang_so_sanh_tong_hop_(ty_le)18"/>
      <sheetName val="thu_nhap_binh_quan_(2)18"/>
      <sheetName val="dang_huong18"/>
      <sheetName val="phuong_an_118"/>
      <sheetName val="phuong_an_1_(2)18"/>
      <sheetName val="phuong_an218"/>
      <sheetName val="tong_hop_BQ18"/>
      <sheetName val="tong_hop_BQ-118"/>
      <sheetName val="phuong_an_chon18"/>
      <sheetName val="bang_so_sanh_tong_hop_(_PA_ch17"/>
      <sheetName val="dang_ap_dung17"/>
      <sheetName val="bang_tong_hop_(dang_huong)17"/>
      <sheetName val="THT_nam_0417"/>
      <sheetName val="CV_di_trong__dong18"/>
      <sheetName val="ql_(2)17"/>
      <sheetName val="Heso_3-2004_(3)17"/>
      <sheetName val="Luong_(2)17"/>
      <sheetName val="heso_T317"/>
      <sheetName val="heso_T417"/>
      <sheetName val="heso_T517"/>
      <sheetName val="Heso_T617"/>
      <sheetName val="Heso_T717"/>
      <sheetName val="Heso_T817"/>
      <sheetName val="Heso_T917"/>
      <sheetName val="Heso_2-200417"/>
      <sheetName val="Heso_3-200417"/>
      <sheetName val="Heso_3-2004_(2)17"/>
      <sheetName val="tô_rôiDY17"/>
      <sheetName val="Nhap_lieu18"/>
      <sheetName val="Tien_dien17"/>
      <sheetName val="Thue_GTGT17"/>
      <sheetName val="bcth_05-0417"/>
      <sheetName val="baocao_05-0417"/>
      <sheetName val="nhan_su17"/>
      <sheetName val="luong_cty17"/>
      <sheetName val="TK__TK17"/>
      <sheetName val="THANG7_17"/>
      <sheetName val="THANG_1117"/>
      <sheetName val="THANG_1217"/>
      <sheetName val="Tuan_1_015"/>
      <sheetName val="Tuan_3_01_5"/>
      <sheetName val="Tuan_5_06_5"/>
      <sheetName val="Tuan_6_06__5"/>
      <sheetName val="Tuan_7_06_5"/>
      <sheetName val="Tuan_7_06__(2)5"/>
      <sheetName val="Tuan10,06_5"/>
      <sheetName val="Tuan11,06__5"/>
      <sheetName val="Bao_cao_DD_31_3_065"/>
      <sheetName val="Bao_cao_DD_30_4_065"/>
      <sheetName val="Bao_cao_DD_31_5_06_5"/>
      <sheetName val="Bao_cao_Quy_I-065"/>
      <sheetName val="Bao_cao_DD_30_6_065"/>
      <sheetName val="Bao_cao_DD_31_7_065"/>
      <sheetName val="Cong_ban_11yx1,25"/>
      <sheetName val="Luu_goc17"/>
      <sheetName val="km22+93_86-km22+121_8617"/>
      <sheetName val="km22+177_14-km22+205_6417"/>
      <sheetName val="Bang_20-2517"/>
      <sheetName val="km22+267_96-km22+283_9617"/>
      <sheetName val="km22+304_31-km22+344_3117"/>
      <sheetName val="km22+460_92-km22+614_5717"/>
      <sheetName val="km22+671_78-km22+713_3217"/>
      <sheetName val="Dinh_ha_nha17"/>
      <sheetName val="_tuanM17"/>
      <sheetName val="[IBASE2_XLS_Tong_hop_Matduong17"/>
      <sheetName val="THU_T1217"/>
      <sheetName val="CHI_T1217"/>
      <sheetName val="THU_T1117"/>
      <sheetName val="CHI_T1117"/>
      <sheetName val="THU_T1017"/>
      <sheetName val="CHI_T1017"/>
      <sheetName val="THU_T917"/>
      <sheetName val="CHI_T917"/>
      <sheetName val="THU_T817"/>
      <sheetName val="CHI_T817"/>
      <sheetName val="BC§_200117"/>
      <sheetName val="BBC§_200217"/>
      <sheetName val="TSC§_200117"/>
      <sheetName val="TSc®_200217"/>
      <sheetName val="BaTrieu-L_con17"/>
      <sheetName val="EDT_-_Ro17"/>
      <sheetName val="KHVô_XL17"/>
      <sheetName val="TD_khao_sat17"/>
      <sheetName val="chi_phi_cap_tien17"/>
      <sheetName val="[IBASE2_XLS}BHXH17"/>
      <sheetName val="chuong_phu17"/>
      <sheetName val="phuong_aL_117"/>
      <sheetName val="[IBASE2_XLS䁝BC6tT1717"/>
      <sheetName val="Khac_DP17"/>
      <sheetName val="Khoi_than_17"/>
      <sheetName val="De_Tai_Vhuc_Tap17"/>
      <sheetName val="02_117"/>
      <sheetName val="2_117"/>
      <sheetName val="2_317"/>
      <sheetName val="02_317"/>
      <sheetName val="B_0117"/>
      <sheetName val="B_0317"/>
      <sheetName val="D_1317"/>
      <sheetName val="det_VP17"/>
      <sheetName val="det_hn17"/>
      <sheetName val="chi_Hieu17"/>
      <sheetName val="c_thoa17"/>
      <sheetName val="A_thanh_-_DL17"/>
      <sheetName val="A_Tuyen17"/>
      <sheetName val="A_Tien_-laphu17"/>
      <sheetName val="A_Thang-_laphu17"/>
      <sheetName val="A_Dong17"/>
      <sheetName val="27-7_NB17"/>
      <sheetName val="xn_517"/>
      <sheetName val="PKD_X2017"/>
      <sheetName val="da_giay_SG17"/>
      <sheetName val="dagiay_XK17"/>
      <sheetName val="DK_Dong_xuan17"/>
      <sheetName val="chu_Ton17"/>
      <sheetName val="minh_tri17"/>
      <sheetName val="viet_huy17"/>
      <sheetName val="thanh_ha17"/>
      <sheetName val="O_Su17"/>
      <sheetName val="A_Ha-DL17"/>
      <sheetName val="Vinh_oanh17"/>
      <sheetName val="chi_Thuy17"/>
      <sheetName val="chu_Hong17"/>
      <sheetName val="thuy-_may17"/>
      <sheetName val="vu_yen17"/>
      <sheetName val="[IBASE2_XLS?TNHNoi17"/>
      <sheetName val="HD_CTrinh117"/>
      <sheetName val="HD_benA17"/>
      <sheetName val="Theodoi_HD17"/>
      <sheetName val="Theodoi_HD_(2)17"/>
      <sheetName val="_GT_CPhi_tung_dot17"/>
      <sheetName val="Cong_hop_2,0ࡸ2,017"/>
      <sheetName val="OPERATING_HEAD17"/>
      <sheetName val="31_12_0117"/>
      <sheetName val="Sat_tron17"/>
      <sheetName val="Bang_can_doi_17"/>
      <sheetName val="Tinh_hinh_cat_lang17"/>
      <sheetName val="Tinh_hinh_SX_phu17"/>
      <sheetName val="Tinh_hinh_do_xop17"/>
      <sheetName val="THU_T717"/>
      <sheetName val="CHI_T717"/>
      <sheetName val="THU_T617"/>
      <sheetName val="CHI_T617"/>
      <sheetName val="THU_T517"/>
      <sheetName val="CHI_T517"/>
      <sheetName val="THU_T417"/>
      <sheetName val="CHI_T417"/>
      <sheetName val="THU_T317"/>
      <sheetName val="CHI_T317"/>
      <sheetName val="THU_T217"/>
      <sheetName val="CHI_T217"/>
      <sheetName val="THU_T137"/>
      <sheetName val="CHI_T137"/>
      <sheetName val="_IBASE2_XLSѝTNHNoi17"/>
      <sheetName val="_IBASE2_XLS䁝BC6tT1716"/>
      <sheetName val="_IBASE2_XLS}BHXH16"/>
      <sheetName val="_IBASE2_XLS_Tong_hop_Matduong16"/>
      <sheetName val="BTHDT_TBA_16"/>
      <sheetName val="(9_30)_IP16"/>
      <sheetName val="_IBASE2_XLSѝTNHNoi16"/>
      <sheetName val="_IBASE2_XLS䁝BC6tT1715"/>
      <sheetName val="_IBASE2_XLS}BHXH15"/>
      <sheetName val="_IBASE2_XLS_Tong_hop_Matduong15"/>
      <sheetName val="BTHDT_TBA_15"/>
      <sheetName val="_IBASE2_XLSѝTNHNoi18"/>
      <sheetName val="_IBASE2_XLS䁝BC6tT1717"/>
      <sheetName val="_IBASE2_XLS}BHXH17"/>
      <sheetName val="_IBASE2_XLS_Tong_hop_Matduong17"/>
      <sheetName val="BTHDT_TBA_17"/>
      <sheetName val="(9_30)_IP17"/>
      <sheetName val="CVden_ngoai_TCT_(1)20"/>
      <sheetName val="CV_den_ngoai_TCT_(2)20"/>
      <sheetName val="CV_den_ngoai_TCT_(3)20"/>
      <sheetName val="QDcua_TGD20"/>
      <sheetName val="QD_cua_HDQT20"/>
      <sheetName val="QD_cua_HDQT_(2)20"/>
      <sheetName val="CV_di_ngoai_tong20"/>
      <sheetName val="CV_di_ngoai_tong_(2)20"/>
      <sheetName val="To_trinh20"/>
      <sheetName val="Giao_nhiem_vu20"/>
      <sheetName val="QDcua_TGD_(2)20"/>
      <sheetName val="Thong_tu20"/>
      <sheetName val="CV_di_trong__tong20"/>
      <sheetName val="nghi_dinh-CP20"/>
      <sheetName val="CV_den_trong_tong20"/>
      <sheetName val="KHVt_20"/>
      <sheetName val="KHVt_XL20"/>
      <sheetName val="KHVt_XLT420"/>
      <sheetName val="T_K_H_T_T520"/>
      <sheetName val="T_K_T720"/>
      <sheetName val="TK_T620"/>
      <sheetName val="T_K_T520"/>
      <sheetName val="Bang_thong_ke_hang_ton20"/>
      <sheetName val="thong_ke_20"/>
      <sheetName val="T_KT0420"/>
      <sheetName val="lapdat_TB_20"/>
      <sheetName val="TNghiªm_TB_20"/>
      <sheetName val="VËt_liÖu20"/>
      <sheetName val="Lap_®at_®iÖn20"/>
      <sheetName val="TNghiÖm_VL20"/>
      <sheetName val="th_20"/>
      <sheetName val="tien_luong20"/>
      <sheetName val="142201-T1_20"/>
      <sheetName val="142201-T2-th_20"/>
      <sheetName val="142201-T3-th_20"/>
      <sheetName val="142201-T4-th__20"/>
      <sheetName val="Thep_be20"/>
      <sheetName val="Thep_than20"/>
      <sheetName val="Thep_xa_mu20"/>
      <sheetName val="Kluong_phu20"/>
      <sheetName val="Lan_can20"/>
      <sheetName val="Ho_lan20"/>
      <sheetName val="Coc_tieu20"/>
      <sheetName val="Bien_bao20"/>
      <sheetName val="Op_mai_27420"/>
      <sheetName val="Op_mai_27520"/>
      <sheetName val="Op_mai_27620"/>
      <sheetName val="Op_mai_27720"/>
      <sheetName val="Op_mai_27820"/>
      <sheetName val="Op_mai_27920"/>
      <sheetName val="Op_mai_28020"/>
      <sheetName val="Op_mai_28120"/>
      <sheetName val="Op_mai_28220"/>
      <sheetName val="Op_mai_28320"/>
      <sheetName val="Op_mai_28420"/>
      <sheetName val="Op_mai20"/>
      <sheetName val="Km274_-_Km27520"/>
      <sheetName val="Km275_-_Km27620"/>
      <sheetName val="Km276_-_Km27720"/>
      <sheetName val="Km277_-_Km278_20"/>
      <sheetName val="Km278_-_Km27920"/>
      <sheetName val="Km279_-_Km28020"/>
      <sheetName val="Km280_-_Km28120"/>
      <sheetName val="Km281_-_Km28220"/>
      <sheetName val="Km282_-_Km28320"/>
      <sheetName val="Km283_-_Km28420"/>
      <sheetName val="Km284_-_Km28520"/>
      <sheetName val="Tong_hop_Matduong20"/>
      <sheetName val="Cong_D7520"/>
      <sheetName val="Cong_D10020"/>
      <sheetName val="Cong_D15020"/>
      <sheetName val="Cong_2D15020"/>
      <sheetName val="Cong_ban_0,7x0,720"/>
      <sheetName val="Cong_ban_0,8x0,820"/>
      <sheetName val="Cong_ban_1x120"/>
      <sheetName val="Cong_ban_1x1,220"/>
      <sheetName val="Cong_ban_1,5x1,520"/>
      <sheetName val="Cong_ban_2x1,520"/>
      <sheetName val="Cong_ban_2x220"/>
      <sheetName val="Tong_hop20"/>
      <sheetName val="Tong_hop_(2)20"/>
      <sheetName val="Cong_cu20"/>
      <sheetName val="Cot_thep20"/>
      <sheetName val="Cong_tron_D7520"/>
      <sheetName val="Cong_tron_D10020"/>
      <sheetName val="Cong_tron_D15020"/>
      <sheetName val="Cong_tron_2D15020"/>
      <sheetName val="Cong_ban_1,0x1,020"/>
      <sheetName val="Cong_ban_1,0x1,220"/>
      <sheetName val="Cong_hop_1,5x1,520"/>
      <sheetName val="Cong_hop_2,0x1,520"/>
      <sheetName val="Cong_hop_2,0x2,020"/>
      <sheetName val="TK_11220"/>
      <sheetName val="TK_13120"/>
      <sheetName val="TK_14120"/>
      <sheetName val="TK_15320"/>
      <sheetName val="TK_21120"/>
      <sheetName val="TK_24220"/>
      <sheetName val="TK_33420"/>
      <sheetName val="TK_51120"/>
      <sheetName val="TK_51520"/>
      <sheetName val="TK_91120"/>
      <sheetName val="KQKD02-2_(2)20"/>
      <sheetName val="KQKD-2_(2)20"/>
      <sheetName val="KQKD_thu200420"/>
      <sheetName val="_t520"/>
      <sheetName val="t_420"/>
      <sheetName val="_t3_20"/>
      <sheetName val="_TH33120"/>
      <sheetName val="_Minh_ha20"/>
      <sheetName val="_Ha_Tay20"/>
      <sheetName val="_Vinhphuc20"/>
      <sheetName val="_Nbinh20"/>
      <sheetName val="_QVinh20"/>
      <sheetName val="_TW120"/>
      <sheetName val="DOANH_SO20"/>
      <sheetName val="BD-SINH_VIEN20"/>
      <sheetName val="VtuHaTheSauTBABenThuy1_(2)20"/>
      <sheetName val="Song_trai20"/>
      <sheetName val="Dinh+ha_nha20"/>
      <sheetName val="NG_k20"/>
      <sheetName val="T_so_thay_doi20"/>
      <sheetName val="b_THchitietDZCT20"/>
      <sheetName val="b_THchitietTBA20"/>
      <sheetName val="Khao_sat20"/>
      <sheetName val="TT_khao_sat20"/>
      <sheetName val="thkl_(2)20"/>
      <sheetName val="long_tec20"/>
      <sheetName val="phan_tich_DG20"/>
      <sheetName val="gia_vat_lieu20"/>
      <sheetName val="gia_xe_may20"/>
      <sheetName val="gia_nhan_cong20"/>
      <sheetName val="CDSL_(2)20"/>
      <sheetName val="F_ThanhTri20"/>
      <sheetName val="F_Gialam20"/>
      <sheetName val="TH_dam20"/>
      <sheetName val="SX_dam20"/>
      <sheetName val="LD_dam20"/>
      <sheetName val="Bang_gia_VL20"/>
      <sheetName val="Gia_NC20"/>
      <sheetName val="Gia_may20"/>
      <sheetName val="Trich_Ngang20"/>
      <sheetName val="Danh_sach_Rieng20"/>
      <sheetName val="Dia_Diem_Thuc_Tap20"/>
      <sheetName val="De_Tai_Thuc_Tap20"/>
      <sheetName val="Dancau-Q_Ninh20"/>
      <sheetName val="BaTrieu-L_son20"/>
      <sheetName val="K249_K9820"/>
      <sheetName val="K249_K98_(2)20"/>
      <sheetName val="K251_K9820"/>
      <sheetName val="K251_SBase20"/>
      <sheetName val="K251_AC20"/>
      <sheetName val="K252_K9820"/>
      <sheetName val="K252_SBase20"/>
      <sheetName val="K252_AC20"/>
      <sheetName val="K253_K9820"/>
      <sheetName val="K253_Subbase20"/>
      <sheetName val="K253_Base_20"/>
      <sheetName val="K253_SBase20"/>
      <sheetName val="K253_AC20"/>
      <sheetName val="K255_SBase20"/>
      <sheetName val="K259_K9820"/>
      <sheetName val="K259_Subbase20"/>
      <sheetName val="K259_Base_20"/>
      <sheetName val="K259_AC20"/>
      <sheetName val="K260_K9820"/>
      <sheetName val="K260_Subbase20"/>
      <sheetName val="K260_Base20"/>
      <sheetName val="K260_AC20"/>
      <sheetName val="K261_K9820"/>
      <sheetName val="K261_Base20"/>
      <sheetName val="K261_AC20"/>
      <sheetName val="HHVt_20"/>
      <sheetName val="Tay_ninh20"/>
      <sheetName val="A_Duc20"/>
      <sheetName val="giai_thich20"/>
      <sheetName val="DT_-_Ro20"/>
      <sheetName val="TH_-_Ro_20"/>
      <sheetName val="GDT_-_Ro20"/>
      <sheetName val="DT_-_TB20"/>
      <sheetName val="TH_-_TB20"/>
      <sheetName val="GDT_-_TB20"/>
      <sheetName val="DT_-_NT20"/>
      <sheetName val="TH_-_NT20"/>
      <sheetName val="GDT_-_NT20"/>
      <sheetName val="SCT_Cong_trinh20"/>
      <sheetName val="06-2003_(2)20"/>
      <sheetName val="CDPS_6tc20"/>
      <sheetName val="SCT_Nha_thau20"/>
      <sheetName val="socai2003_(6tc)dp20"/>
      <sheetName val="socai2003_(6tc)20"/>
      <sheetName val="CDPS_6tc_(2)20"/>
      <sheetName val="TH_du_toan_20"/>
      <sheetName val="Du_toan_20"/>
      <sheetName val="C_Tinh20"/>
      <sheetName val="CT_0319"/>
      <sheetName val="TH_0319"/>
      <sheetName val="Don_gia_CPM20"/>
      <sheetName val="Tong_Thieu_HD_cac_CT-200120"/>
      <sheetName val="VL_thieu_HD_-_200120"/>
      <sheetName val="Tong_thieu_HD_cac_CT_-_200220"/>
      <sheetName val="Lan_trai20"/>
      <sheetName val="Van_chuyen20"/>
      <sheetName val="HDong_VC20"/>
      <sheetName val="ThieuHD_nam_200120"/>
      <sheetName val="Bang_TH20"/>
      <sheetName val="Tong_Chinh20"/>
      <sheetName val="So_sanh20"/>
      <sheetName val="Xaylap_20"/>
      <sheetName val="Nhan_cong20"/>
      <sheetName val="_KQTH_quy_hoach_13519"/>
      <sheetName val="Bao_cao_KQTH_quy_hoach_13519"/>
      <sheetName val="Co~g_hop_1,5x1,520"/>
      <sheetName val="Tong_hop_xuat_kho_nvl19"/>
      <sheetName val="Xuat_kho19"/>
      <sheetName val="Tong_hop_so_lieu_tai_nhap_kho19"/>
      <sheetName val="tai_nhap_kho19"/>
      <sheetName val="Nhap_kho19"/>
      <sheetName val="Tong_ket_nhap_kho19"/>
      <sheetName val="Tong_ket19"/>
      <sheetName val="cac_ma_can_huy19"/>
      <sheetName val="Hang_hong19"/>
      <sheetName val="Tham_khao19"/>
      <sheetName val="hang_khong_co_packing19"/>
      <sheetName val="GIA_NUOC20"/>
      <sheetName val="GIA_DIEN_THOAI20"/>
      <sheetName val="GIA_DIEN20"/>
      <sheetName val="chiet_tinh_XD20"/>
      <sheetName val="Triet_T20"/>
      <sheetName val="Phan_tich_gia20"/>
      <sheetName val="pHAN_CONG20"/>
      <sheetName val="GIA_XD20"/>
      <sheetName val="Coc_620"/>
      <sheetName val="Deo_nai20"/>
      <sheetName val="CKD_than20"/>
      <sheetName val="CTT_Thong_nhat20"/>
      <sheetName val="CTT_Nui_beo20"/>
      <sheetName val="CTT_cao_son20"/>
      <sheetName val="CTT_Khe_cham20"/>
      <sheetName val="XNxlva_sxthanKCII20"/>
      <sheetName val="Cam_Y_ut_KC20"/>
      <sheetName val="CTxay_lap_mo_CP20"/>
      <sheetName val="CTdo_luong_GDSP20"/>
      <sheetName val="Dong_bac20"/>
      <sheetName val="Cac_cang_UT_mua_than_Dong_bac20"/>
      <sheetName val="cua_hang_vtu20"/>
      <sheetName val="Khach_hang_le_20"/>
      <sheetName val="nhat_ky_520"/>
      <sheetName val="cac_cong_ty_van_tai20"/>
      <sheetName val="[IBASE2_XLSѝTNHNoi20"/>
      <sheetName val="Thang_419"/>
      <sheetName val="BC_TH_CK_(2)20"/>
      <sheetName val="BC_TH_CK20"/>
      <sheetName val="BC6tT19_food20"/>
      <sheetName val="BC6tT18_-_Food20"/>
      <sheetName val="BCCK_420"/>
      <sheetName val="BCFood-_T1620"/>
      <sheetName val="BCFood-_T1520"/>
      <sheetName val="BCFood-_T1420"/>
      <sheetName val="BCFood-_T1320"/>
      <sheetName val="TH_CK220"/>
      <sheetName val="BC6tT52_(3)20"/>
      <sheetName val="BC6tT52_(2)20"/>
      <sheetName val="TCK_1220"/>
      <sheetName val="Tong_CK20"/>
      <sheetName val="T03_-_0320"/>
      <sheetName val="THL_T0320"/>
      <sheetName val="TTBC_T0320"/>
      <sheetName val="Luong_noi_Bo_-_T320"/>
      <sheetName val="Tong_hop_-_T320"/>
      <sheetName val="Thuong_Quy_320"/>
      <sheetName val="Phu_cap_trach_nhiem20"/>
      <sheetName val="Co_quan_TCT19"/>
      <sheetName val="BOT_(PA_chon)19"/>
      <sheetName val="Yaly_&amp;_Ri_Ninh19"/>
      <sheetName val="Thuy_dien_Na_Loi19"/>
      <sheetName val="bang_so_sanh_tong_hop19"/>
      <sheetName val="bang_so_sanh_tong_hop_(ty_le)19"/>
      <sheetName val="thu_nhap_binh_quan_(2)19"/>
      <sheetName val="dang_huong19"/>
      <sheetName val="phuong_an_119"/>
      <sheetName val="phuong_an_1_(2)19"/>
      <sheetName val="phuong_an219"/>
      <sheetName val="tong_hop_BQ19"/>
      <sheetName val="tong_hop_BQ-119"/>
      <sheetName val="phuong_an_chon19"/>
      <sheetName val="bang_so_sanh_tong_hop_(_PA_ch18"/>
      <sheetName val="dang_ap_dung18"/>
      <sheetName val="bang_tong_hop_(dang_huong)18"/>
      <sheetName val="THT_nam_0418"/>
      <sheetName val="CV_di_trong__dong19"/>
      <sheetName val="ql_(2)18"/>
      <sheetName val="Heso_3-2004_(3)18"/>
      <sheetName val="Luong_(2)18"/>
      <sheetName val="heso_T318"/>
      <sheetName val="heso_T418"/>
      <sheetName val="heso_T518"/>
      <sheetName val="Heso_T618"/>
      <sheetName val="Heso_T718"/>
      <sheetName val="Heso_T818"/>
      <sheetName val="Heso_T918"/>
      <sheetName val="Heso_2-200418"/>
      <sheetName val="Heso_3-200418"/>
      <sheetName val="Heso_3-2004_(2)18"/>
      <sheetName val="tô_rôiDY18"/>
      <sheetName val="Nhap_lieu19"/>
      <sheetName val="Tien_dien18"/>
      <sheetName val="Thue_GTGT18"/>
      <sheetName val="bcth_05-0418"/>
      <sheetName val="baocao_05-0418"/>
      <sheetName val="nhan_su18"/>
      <sheetName val="luong_cty18"/>
      <sheetName val="TK__TK18"/>
      <sheetName val="THANG7_18"/>
      <sheetName val="THANG_1118"/>
      <sheetName val="THANG_1218"/>
      <sheetName val="Tuan_1_016"/>
      <sheetName val="Tuan_3_01_6"/>
      <sheetName val="Tuan_5_06_6"/>
      <sheetName val="Tuan_6_06__6"/>
      <sheetName val="Tuan_7_06_6"/>
      <sheetName val="Tuan_7_06__(2)6"/>
      <sheetName val="Tuan10,06_6"/>
      <sheetName val="Tuan11,06__6"/>
      <sheetName val="Bao_cao_DD_31_3_066"/>
      <sheetName val="Bao_cao_DD_30_4_066"/>
      <sheetName val="Bao_cao_DD_31_5_06_6"/>
      <sheetName val="Bao_cao_Quy_I-066"/>
      <sheetName val="Bao_cao_DD_30_6_066"/>
      <sheetName val="Bao_cao_DD_31_7_066"/>
      <sheetName val="Cong_ban_11yx1,26"/>
      <sheetName val="Luu_goc18"/>
      <sheetName val="km22+93_86-km22+121_8618"/>
      <sheetName val="km22+177_14-km22+205_6418"/>
      <sheetName val="Bang_20-2518"/>
      <sheetName val="km22+267_96-km22+283_9618"/>
      <sheetName val="km22+304_31-km22+344_3118"/>
      <sheetName val="km22+460_92-km22+614_5718"/>
      <sheetName val="km22+671_78-km22+713_3218"/>
      <sheetName val="Dinh_ha_nha18"/>
      <sheetName val="_tuanM18"/>
      <sheetName val="[IBASE2_XLS_Tong_hop_Matduong18"/>
      <sheetName val="THU_T1218"/>
      <sheetName val="CHI_T1218"/>
      <sheetName val="THU_T1118"/>
      <sheetName val="CHI_T1118"/>
      <sheetName val="THU_T1018"/>
      <sheetName val="CHI_T1018"/>
      <sheetName val="THU_T918"/>
      <sheetName val="CHI_T918"/>
      <sheetName val="THU_T818"/>
      <sheetName val="CHI_T818"/>
      <sheetName val="BC§_200118"/>
      <sheetName val="BBC§_200218"/>
      <sheetName val="TSC§_200118"/>
      <sheetName val="TSc®_200218"/>
      <sheetName val="BaTrieu-L_con18"/>
      <sheetName val="EDT_-_Ro18"/>
      <sheetName val="KHVô_XL18"/>
      <sheetName val="TD_khao_sat18"/>
      <sheetName val="chi_phi_cap_tien18"/>
      <sheetName val="[IBASE2_XLS}BHXH18"/>
      <sheetName val="chuong_phu18"/>
      <sheetName val="phuong_aL_118"/>
      <sheetName val="[IBASE2_XLS䁝BC6tT1718"/>
      <sheetName val="Khac_DP18"/>
      <sheetName val="Khoi_than_18"/>
      <sheetName val="De_Tai_Vhuc_Tap18"/>
      <sheetName val="02_118"/>
      <sheetName val="2_118"/>
      <sheetName val="2_318"/>
      <sheetName val="02_318"/>
      <sheetName val="B_0118"/>
      <sheetName val="B_0318"/>
      <sheetName val="D_1318"/>
      <sheetName val="det_VP18"/>
      <sheetName val="det_hn18"/>
      <sheetName val="chi_Hieu18"/>
      <sheetName val="c_thoa18"/>
      <sheetName val="A_thanh_-_DL18"/>
      <sheetName val="A_Tuyen18"/>
      <sheetName val="A_Tien_-laphu18"/>
      <sheetName val="A_Thang-_laphu18"/>
      <sheetName val="A_Dong18"/>
      <sheetName val="27-7_NB18"/>
      <sheetName val="xn_518"/>
      <sheetName val="PKD_X2018"/>
      <sheetName val="da_giay_SG18"/>
      <sheetName val="dagiay_XK18"/>
      <sheetName val="DK_Dong_xuan18"/>
      <sheetName val="chu_Ton18"/>
      <sheetName val="minh_tri18"/>
      <sheetName val="viet_huy18"/>
      <sheetName val="thanh_ha18"/>
      <sheetName val="O_Su18"/>
      <sheetName val="A_Ha-DL18"/>
      <sheetName val="Vinh_oanh18"/>
      <sheetName val="chi_Thuy18"/>
      <sheetName val="chu_Hong18"/>
      <sheetName val="thuy-_may18"/>
      <sheetName val="vu_yen18"/>
      <sheetName val="[IBASE2_XLS?TNHNoi18"/>
      <sheetName val="HD_CTrinh118"/>
      <sheetName val="HD_benA18"/>
      <sheetName val="Theodoi_HD18"/>
      <sheetName val="Theodoi_HD_(2)18"/>
      <sheetName val="_GT_CPhi_tung_dot18"/>
      <sheetName val="Cong_hop_2,0ࡸ2,018"/>
      <sheetName val="OPERATING_HEAD18"/>
      <sheetName val="31_12_0118"/>
      <sheetName val="Sat_tron18"/>
      <sheetName val="Bang_can_doi_18"/>
      <sheetName val="Tinh_hinh_cat_lang18"/>
      <sheetName val="Tinh_hinh_SX_phu18"/>
      <sheetName val="Tinh_hinh_do_xop18"/>
      <sheetName val="THU_T718"/>
      <sheetName val="CHI_T718"/>
      <sheetName val="THU_T618"/>
      <sheetName val="CHI_T618"/>
      <sheetName val="THU_T518"/>
      <sheetName val="CHI_T518"/>
      <sheetName val="THU_T418"/>
      <sheetName val="CHI_T418"/>
      <sheetName val="THU_T318"/>
      <sheetName val="CHI_T318"/>
      <sheetName val="THU_T218"/>
      <sheetName val="CHI_T218"/>
      <sheetName val="THU_T138"/>
      <sheetName val="CHI_T138"/>
      <sheetName val="_IBASE2_XLSѝTNHNoi19"/>
      <sheetName val="_IBASE2_XLS䁝BC6tT1718"/>
      <sheetName val="_IBASE2_XLS}BHXH18"/>
      <sheetName val="_IBASE2_XLS_Tong_hop_Matduong18"/>
      <sheetName val="BTHDT_TBA_18"/>
      <sheetName val="(9_30)_IP18"/>
      <sheetName val="CVden_ngoai_TCT_(1)21"/>
      <sheetName val="CV_den_ngoai_TCT_(2)21"/>
      <sheetName val="CV_den_ngoai_TCT_(3)21"/>
      <sheetName val="QDcua_TGD21"/>
      <sheetName val="QD_cua_HDQT21"/>
      <sheetName val="QD_cua_HDQT_(2)21"/>
      <sheetName val="CV_di_ngoai_tong21"/>
      <sheetName val="CV_di_ngoai_tong_(2)21"/>
      <sheetName val="To_trinh21"/>
      <sheetName val="Giao_nhiem_vu21"/>
      <sheetName val="QDcua_TGD_(2)21"/>
      <sheetName val="Thong_tu21"/>
      <sheetName val="CV_di_trong__tong21"/>
      <sheetName val="nghi_dinh-CP21"/>
      <sheetName val="CV_den_trong_tong21"/>
      <sheetName val="KHVt_21"/>
      <sheetName val="KHVt_XL21"/>
      <sheetName val="KHVt_XLT421"/>
      <sheetName val="T_K_H_T_T521"/>
      <sheetName val="T_K_T721"/>
      <sheetName val="TK_T621"/>
      <sheetName val="T_K_T521"/>
      <sheetName val="Bang_thong_ke_hang_ton21"/>
      <sheetName val="thong_ke_21"/>
      <sheetName val="T_KT0421"/>
      <sheetName val="lapdat_TB_21"/>
      <sheetName val="TNghiªm_TB_21"/>
      <sheetName val="VËt_liÖu21"/>
      <sheetName val="Lap_®at_®iÖn21"/>
      <sheetName val="TNghiÖm_VL21"/>
      <sheetName val="th_21"/>
      <sheetName val="tien_luong21"/>
      <sheetName val="142201-T1_21"/>
      <sheetName val="142201-T2-th_21"/>
      <sheetName val="142201-T3-th_21"/>
      <sheetName val="142201-T4-th__21"/>
      <sheetName val="Thep_be21"/>
      <sheetName val="Thep_than21"/>
      <sheetName val="Thep_xa_mu21"/>
      <sheetName val="Kluong_phu21"/>
      <sheetName val="Lan_can21"/>
      <sheetName val="Ho_lan21"/>
      <sheetName val="Coc_tieu21"/>
      <sheetName val="Bien_bao21"/>
      <sheetName val="Op_mai_27421"/>
      <sheetName val="Op_mai_27521"/>
      <sheetName val="Op_mai_27621"/>
      <sheetName val="Op_mai_27721"/>
      <sheetName val="Op_mai_27821"/>
      <sheetName val="Op_mai_27921"/>
      <sheetName val="Op_mai_28021"/>
      <sheetName val="Op_mai_28121"/>
      <sheetName val="Op_mai_28221"/>
      <sheetName val="Op_mai_28321"/>
      <sheetName val="Op_mai_28421"/>
      <sheetName val="Op_mai21"/>
      <sheetName val="Km274_-_Km27521"/>
      <sheetName val="Km275_-_Km27621"/>
      <sheetName val="Km276_-_Km27721"/>
      <sheetName val="Km277_-_Km278_21"/>
      <sheetName val="Km278_-_Km27921"/>
      <sheetName val="Km279_-_Km28021"/>
      <sheetName val="Km280_-_Km28121"/>
      <sheetName val="Km281_-_Km28221"/>
      <sheetName val="Km282_-_Km28321"/>
      <sheetName val="Km283_-_Km28421"/>
      <sheetName val="Km284_-_Km28521"/>
      <sheetName val="Tong_hop_Matduong21"/>
      <sheetName val="Cong_D7521"/>
      <sheetName val="Cong_D10021"/>
      <sheetName val="Cong_D15021"/>
      <sheetName val="Cong_2D15021"/>
      <sheetName val="Cong_ban_0,7x0,721"/>
      <sheetName val="Cong_ban_0,8x0,821"/>
      <sheetName val="Cong_ban_1x121"/>
      <sheetName val="Cong_ban_1x1,221"/>
      <sheetName val="Cong_ban_1,5x1,521"/>
      <sheetName val="Cong_ban_2x1,521"/>
      <sheetName val="Cong_ban_2x221"/>
      <sheetName val="Tong_hop21"/>
      <sheetName val="Tong_hop_(2)21"/>
      <sheetName val="Cong_cu21"/>
      <sheetName val="Cot_thep21"/>
      <sheetName val="Cong_tron_D7521"/>
      <sheetName val="Cong_tron_D10021"/>
      <sheetName val="Cong_tron_D15021"/>
      <sheetName val="Cong_tron_2D15021"/>
      <sheetName val="Cong_ban_1,0x1,021"/>
      <sheetName val="Cong_ban_1,0x1,221"/>
      <sheetName val="Cong_hop_1,5x1,521"/>
      <sheetName val="Cong_hop_2,0x1,521"/>
      <sheetName val="Cong_hop_2,0x2,021"/>
      <sheetName val="TK_11221"/>
      <sheetName val="TK_13121"/>
      <sheetName val="TK_14121"/>
      <sheetName val="TK_15321"/>
      <sheetName val="TK_21121"/>
      <sheetName val="TK_24221"/>
      <sheetName val="TK_33421"/>
      <sheetName val="TK_51121"/>
      <sheetName val="TK_51521"/>
      <sheetName val="TK_91121"/>
      <sheetName val="KQKD02-2_(2)21"/>
      <sheetName val="KQKD-2_(2)21"/>
      <sheetName val="KQKD_thu200421"/>
      <sheetName val="_t521"/>
      <sheetName val="t_421"/>
      <sheetName val="_t3_21"/>
      <sheetName val="_TH33121"/>
      <sheetName val="_Minh_ha21"/>
      <sheetName val="_Ha_Tay21"/>
      <sheetName val="_Vinhphuc21"/>
      <sheetName val="_Nbinh21"/>
      <sheetName val="_QVinh21"/>
      <sheetName val="_TW121"/>
      <sheetName val="DOANH_SO21"/>
      <sheetName val="BD-SINH_VIEN21"/>
      <sheetName val="VtuHaTheSauTBABenThuy1_(2)21"/>
      <sheetName val="Song_trai21"/>
      <sheetName val="Dinh+ha_nha21"/>
      <sheetName val="NG_k21"/>
      <sheetName val="T_so_thay_doi21"/>
      <sheetName val="b_THchitietDZCT21"/>
      <sheetName val="b_THchitietTBA21"/>
      <sheetName val="Khao_sat21"/>
      <sheetName val="TT_khao_sat21"/>
      <sheetName val="thkl_(2)21"/>
      <sheetName val="long_tec21"/>
      <sheetName val="phan_tich_DG21"/>
      <sheetName val="gia_vat_lieu21"/>
      <sheetName val="gia_xe_may21"/>
      <sheetName val="gia_nhan_cong21"/>
      <sheetName val="CDSL_(2)21"/>
      <sheetName val="F_ThanhTri21"/>
      <sheetName val="F_Gialam21"/>
      <sheetName val="TH_dam21"/>
      <sheetName val="SX_dam21"/>
      <sheetName val="LD_dam21"/>
      <sheetName val="Bang_gia_VL21"/>
      <sheetName val="Gia_NC21"/>
      <sheetName val="Gia_may21"/>
      <sheetName val="Trich_Ngang21"/>
      <sheetName val="Danh_sach_Rieng21"/>
      <sheetName val="Dia_Diem_Thuc_Tap21"/>
      <sheetName val="De_Tai_Thuc_Tap21"/>
      <sheetName val="Dancau-Q_Ninh21"/>
      <sheetName val="BaTrieu-L_son21"/>
      <sheetName val="K249_K9821"/>
      <sheetName val="K249_K98_(2)21"/>
      <sheetName val="K251_K9821"/>
      <sheetName val="K251_SBase21"/>
      <sheetName val="K251_AC21"/>
      <sheetName val="K252_K9821"/>
      <sheetName val="K252_SBase21"/>
      <sheetName val="K252_AC21"/>
      <sheetName val="K253_K9821"/>
      <sheetName val="K253_Subbase21"/>
      <sheetName val="K253_Base_21"/>
      <sheetName val="K253_SBase21"/>
      <sheetName val="K253_AC21"/>
      <sheetName val="K255_SBase21"/>
      <sheetName val="K259_K9821"/>
      <sheetName val="K259_Subbase21"/>
      <sheetName val="K259_Base_21"/>
      <sheetName val="K259_AC21"/>
      <sheetName val="K260_K9821"/>
      <sheetName val="K260_Subbase21"/>
      <sheetName val="K260_Base21"/>
      <sheetName val="K260_AC21"/>
      <sheetName val="K261_K9821"/>
      <sheetName val="K261_Base21"/>
      <sheetName val="K261_AC21"/>
      <sheetName val="HHVt_21"/>
      <sheetName val="Tay_ninh21"/>
      <sheetName val="A_Duc21"/>
      <sheetName val="giai_thich21"/>
      <sheetName val="DT_-_Ro21"/>
      <sheetName val="TH_-_Ro_21"/>
      <sheetName val="GDT_-_Ro21"/>
      <sheetName val="DT_-_TB21"/>
      <sheetName val="TH_-_TB21"/>
      <sheetName val="GDT_-_TB21"/>
      <sheetName val="DT_-_NT21"/>
      <sheetName val="TH_-_NT21"/>
      <sheetName val="GDT_-_NT21"/>
      <sheetName val="SCT_Cong_trinh21"/>
      <sheetName val="06-2003_(2)21"/>
      <sheetName val="CDPS_6tc21"/>
      <sheetName val="SCT_Nha_thau21"/>
      <sheetName val="socai2003_(6tc)dp21"/>
      <sheetName val="socai2003_(6tc)21"/>
      <sheetName val="CDPS_6tc_(2)21"/>
      <sheetName val="TH_du_toan_21"/>
      <sheetName val="Du_toan_21"/>
      <sheetName val="C_Tinh21"/>
      <sheetName val="CT_0320"/>
      <sheetName val="TH_0320"/>
      <sheetName val="Don_gia_CPM21"/>
      <sheetName val="Tong_Thieu_HD_cac_CT-200121"/>
      <sheetName val="VL_thieu_HD_-_200121"/>
      <sheetName val="Tong_thieu_HD_cac_CT_-_200221"/>
      <sheetName val="Lan_trai21"/>
      <sheetName val="Van_chuyen21"/>
      <sheetName val="HDong_VC21"/>
      <sheetName val="ThieuHD_nam_200121"/>
      <sheetName val="Bang_TH21"/>
      <sheetName val="Tong_Chinh21"/>
      <sheetName val="So_sanh21"/>
      <sheetName val="Xaylap_21"/>
      <sheetName val="Nhan_cong21"/>
      <sheetName val="_KQTH_quy_hoach_13520"/>
      <sheetName val="Bao_cao_KQTH_quy_hoach_13520"/>
      <sheetName val="Co~g_hop_1,5x1,521"/>
      <sheetName val="Tong_hop_xuat_kho_nvl20"/>
      <sheetName val="Xuat_kho20"/>
      <sheetName val="Tong_hop_so_lieu_tai_nhap_kho20"/>
      <sheetName val="tai_nhap_kho20"/>
      <sheetName val="Nhap_kho20"/>
      <sheetName val="Tong_ket_nhap_kho20"/>
      <sheetName val="Tong_ket20"/>
      <sheetName val="cac_ma_can_huy20"/>
      <sheetName val="Hang_hong20"/>
      <sheetName val="Tham_khao20"/>
      <sheetName val="hang_khong_co_packing20"/>
      <sheetName val="GIA_NUOC21"/>
      <sheetName val="GIA_DIEN_THOAI21"/>
      <sheetName val="GIA_DIEN21"/>
      <sheetName val="chiet_tinh_XD21"/>
      <sheetName val="Triet_T21"/>
      <sheetName val="Phan_tich_gia21"/>
      <sheetName val="pHAN_CONG21"/>
      <sheetName val="GIA_XD21"/>
      <sheetName val="Coc_621"/>
      <sheetName val="Deo_nai21"/>
      <sheetName val="CKD_than21"/>
      <sheetName val="CTT_Thong_nhat21"/>
      <sheetName val="CTT_Nui_beo21"/>
      <sheetName val="CTT_cao_son21"/>
      <sheetName val="CTT_Khe_cham21"/>
      <sheetName val="XNxlva_sxthanKCII21"/>
      <sheetName val="Cam_Y_ut_KC21"/>
      <sheetName val="CTxay_lap_mo_CP21"/>
      <sheetName val="CTdo_luong_GDSP21"/>
      <sheetName val="Dong_bac21"/>
      <sheetName val="Cac_cang_UT_mua_than_Dong_bac21"/>
      <sheetName val="cua_hang_vtu21"/>
      <sheetName val="Khach_hang_le_21"/>
      <sheetName val="nhat_ky_521"/>
      <sheetName val="cac_cong_ty_van_tai21"/>
      <sheetName val="[IBASE2_XLSѝTNHNoi21"/>
      <sheetName val="Thang_420"/>
      <sheetName val="BC_TH_CK_(2)21"/>
      <sheetName val="BC_TH_CK21"/>
      <sheetName val="BC6tT19_food21"/>
      <sheetName val="BC6tT18_-_Food21"/>
      <sheetName val="BCCK_421"/>
      <sheetName val="BCFood-_T1621"/>
      <sheetName val="BCFood-_T1521"/>
      <sheetName val="BCFood-_T1421"/>
      <sheetName val="BCFood-_T1321"/>
      <sheetName val="TH_CK221"/>
      <sheetName val="BC6tT52_(3)21"/>
      <sheetName val="BC6tT52_(2)21"/>
      <sheetName val="TCK_1221"/>
      <sheetName val="Tong_CK21"/>
      <sheetName val="T03_-_0321"/>
      <sheetName val="THL_T0321"/>
      <sheetName val="TTBC_T0321"/>
      <sheetName val="Luong_noi_Bo_-_T321"/>
      <sheetName val="Tong_hop_-_T321"/>
      <sheetName val="Thuong_Quy_321"/>
      <sheetName val="Phu_cap_trach_nhiem21"/>
      <sheetName val="Co_quan_TCT20"/>
      <sheetName val="BOT_(PA_chon)20"/>
      <sheetName val="Yaly_&amp;_Ri_Ninh20"/>
      <sheetName val="Thuy_dien_Na_Loi20"/>
      <sheetName val="bang_so_sanh_tong_hop20"/>
      <sheetName val="bang_so_sanh_tong_hop_(ty_le)20"/>
      <sheetName val="thu_nhap_binh_quan_(2)20"/>
      <sheetName val="dang_huong20"/>
      <sheetName val="phuong_an_120"/>
      <sheetName val="phuong_an_1_(2)20"/>
      <sheetName val="phuong_an220"/>
      <sheetName val="tong_hop_BQ20"/>
      <sheetName val="tong_hop_BQ-120"/>
      <sheetName val="phuong_an_chon20"/>
      <sheetName val="bang_so_sanh_tong_hop_(_PA_ch19"/>
      <sheetName val="dang_ap_dung19"/>
      <sheetName val="bang_tong_hop_(dang_huong)19"/>
      <sheetName val="THT_nam_0419"/>
      <sheetName val="CV_di_trong__dong20"/>
      <sheetName val="ql_(2)19"/>
      <sheetName val="Heso_3-2004_(3)19"/>
      <sheetName val="Luong_(2)19"/>
      <sheetName val="heso_T319"/>
      <sheetName val="heso_T419"/>
      <sheetName val="heso_T519"/>
      <sheetName val="Heso_T619"/>
      <sheetName val="Heso_T719"/>
      <sheetName val="Heso_T819"/>
      <sheetName val="Heso_T919"/>
      <sheetName val="Heso_2-200419"/>
      <sheetName val="Heso_3-200419"/>
      <sheetName val="Heso_3-2004_(2)19"/>
      <sheetName val="tô_rôiDY19"/>
      <sheetName val="Nhap_lieu20"/>
      <sheetName val="Tien_dien19"/>
      <sheetName val="Thue_GTGT19"/>
      <sheetName val="bcth_05-0419"/>
      <sheetName val="baocao_05-0419"/>
      <sheetName val="nhan_su19"/>
      <sheetName val="luong_cty19"/>
      <sheetName val="TK__TK19"/>
      <sheetName val="THANG7_19"/>
      <sheetName val="THANG_1119"/>
      <sheetName val="THANG_1219"/>
      <sheetName val="Tuan_1_017"/>
      <sheetName val="Tuan_3_01_7"/>
      <sheetName val="Tuan_5_06_7"/>
      <sheetName val="Tuan_6_06__7"/>
      <sheetName val="Tuan_7_06_7"/>
      <sheetName val="Tuan_7_06__(2)7"/>
      <sheetName val="Tuan10,06_7"/>
      <sheetName val="Tuan11,06__7"/>
      <sheetName val="Bao_cao_DD_31_3_067"/>
      <sheetName val="Bao_cao_DD_30_4_067"/>
      <sheetName val="Bao_cao_DD_31_5_06_7"/>
      <sheetName val="Bao_cao_Quy_I-067"/>
      <sheetName val="Bao_cao_DD_30_6_067"/>
      <sheetName val="Bao_cao_DD_31_7_067"/>
      <sheetName val="Cong_ban_11yx1,27"/>
      <sheetName val="Luu_goc19"/>
      <sheetName val="km22+93_86-km22+121_8619"/>
      <sheetName val="km22+177_14-km22+205_6419"/>
      <sheetName val="Bang_20-2519"/>
      <sheetName val="km22+267_96-km22+283_9619"/>
      <sheetName val="km22+304_31-km22+344_3119"/>
      <sheetName val="km22+460_92-km22+614_5719"/>
      <sheetName val="km22+671_78-km22+713_3219"/>
      <sheetName val="Dinh_ha_nha19"/>
      <sheetName val="_tuanM19"/>
      <sheetName val="[IBASE2_XLS_Tong_hop_Matduong19"/>
      <sheetName val="THU_T1219"/>
      <sheetName val="CHI_T1219"/>
      <sheetName val="THU_T1119"/>
      <sheetName val="CHI_T1119"/>
      <sheetName val="THU_T1019"/>
      <sheetName val="CHI_T1019"/>
      <sheetName val="THU_T919"/>
      <sheetName val="CHI_T919"/>
      <sheetName val="THU_T819"/>
      <sheetName val="CHI_T819"/>
      <sheetName val="BC§_200119"/>
      <sheetName val="BBC§_200219"/>
      <sheetName val="TSC§_200119"/>
      <sheetName val="TSc®_200219"/>
      <sheetName val="BaTrieu-L_con19"/>
      <sheetName val="EDT_-_Ro19"/>
      <sheetName val="KHVô_XL19"/>
      <sheetName val="TD_khao_sat19"/>
      <sheetName val="chi_phi_cap_tien19"/>
      <sheetName val="[IBASE2_XLS}BHXH19"/>
      <sheetName val="chuong_phu19"/>
      <sheetName val="phuong_aL_119"/>
      <sheetName val="[IBASE2_XLS䁝BC6tT1719"/>
      <sheetName val="Khac_DP19"/>
      <sheetName val="Khoi_than_19"/>
      <sheetName val="De_Tai_Vhuc_Tap19"/>
      <sheetName val="02_119"/>
      <sheetName val="2_119"/>
      <sheetName val="2_319"/>
      <sheetName val="02_319"/>
      <sheetName val="B_0119"/>
      <sheetName val="B_0319"/>
      <sheetName val="D_1319"/>
      <sheetName val="det_VP19"/>
      <sheetName val="det_hn19"/>
      <sheetName val="chi_Hieu19"/>
      <sheetName val="c_thoa19"/>
      <sheetName val="A_thanh_-_DL19"/>
      <sheetName val="A_Tuyen19"/>
      <sheetName val="A_Tien_-laphu19"/>
      <sheetName val="A_Thang-_laphu19"/>
      <sheetName val="A_Dong19"/>
      <sheetName val="27-7_NB19"/>
      <sheetName val="xn_519"/>
      <sheetName val="PKD_X2019"/>
      <sheetName val="da_giay_SG19"/>
      <sheetName val="dagiay_XK19"/>
      <sheetName val="DK_Dong_xuan19"/>
      <sheetName val="chu_Ton19"/>
      <sheetName val="minh_tri19"/>
      <sheetName val="viet_huy19"/>
      <sheetName val="thanh_ha19"/>
      <sheetName val="O_Su19"/>
      <sheetName val="A_Ha-DL19"/>
      <sheetName val="Vinh_oanh19"/>
      <sheetName val="chi_Thuy19"/>
      <sheetName val="chu_Hong19"/>
      <sheetName val="thuy-_may19"/>
      <sheetName val="vu_yen19"/>
      <sheetName val="[IBASE2_XLS?TNHNoi19"/>
      <sheetName val="HD_CTrinh119"/>
      <sheetName val="HD_benA19"/>
      <sheetName val="Theodoi_HD19"/>
      <sheetName val="Theodoi_HD_(2)19"/>
      <sheetName val="_GT_CPhi_tung_dot19"/>
      <sheetName val="Cong_hop_2,0ࡸ2,019"/>
      <sheetName val="OPERATING_HEAD19"/>
      <sheetName val="31_12_0119"/>
      <sheetName val="Sat_tron19"/>
      <sheetName val="Bang_can_doi_19"/>
      <sheetName val="Tinh_hinh_cat_lang19"/>
      <sheetName val="Tinh_hinh_SX_phu19"/>
      <sheetName val="Tinh_hinh_do_xop19"/>
      <sheetName val="THU_T719"/>
      <sheetName val="CHI_T719"/>
      <sheetName val="THU_T619"/>
      <sheetName val="CHI_T619"/>
      <sheetName val="THU_T519"/>
      <sheetName val="CHI_T519"/>
      <sheetName val="THU_T419"/>
      <sheetName val="CHI_T419"/>
      <sheetName val="THU_T319"/>
      <sheetName val="CHI_T319"/>
      <sheetName val="THU_T219"/>
      <sheetName val="CHI_T219"/>
      <sheetName val="THU_T139"/>
      <sheetName val="CHI_T139"/>
      <sheetName val="_IBASE2_XLSѝTNHNoi20"/>
      <sheetName val="_IBASE2_XLS䁝BC6tT1719"/>
      <sheetName val="_IBASE2_XLS}BHXH19"/>
      <sheetName val="_IBASE2_XLS_Tong_hop_Matduong19"/>
      <sheetName val="BTHDT_TBA_19"/>
      <sheetName val="(9_30)_IP19"/>
      <sheetName val="CVden_ngoai_TCT_(1)22"/>
      <sheetName val="CV_den_ngoai_TCT_(2)22"/>
      <sheetName val="CV_den_ngoai_TCT_(3)22"/>
      <sheetName val="QDcua_TGD22"/>
      <sheetName val="QD_cua_HDQT22"/>
      <sheetName val="QD_cua_HDQT_(2)22"/>
      <sheetName val="CV_di_ngoai_tong22"/>
      <sheetName val="CV_di_ngoai_tong_(2)22"/>
      <sheetName val="To_trinh22"/>
      <sheetName val="Giao_nhiem_vu22"/>
      <sheetName val="QDcua_TGD_(2)22"/>
      <sheetName val="Thong_tu22"/>
      <sheetName val="CV_di_trong__tong22"/>
      <sheetName val="nghi_dinh-CP22"/>
      <sheetName val="CV_den_trong_tong22"/>
      <sheetName val="KHVt_22"/>
      <sheetName val="KHVt_XL22"/>
      <sheetName val="KHVt_XLT422"/>
      <sheetName val="T_K_H_T_T522"/>
      <sheetName val="T_K_T722"/>
      <sheetName val="TK_T622"/>
      <sheetName val="T_K_T522"/>
      <sheetName val="Bang_thong_ke_hang_ton22"/>
      <sheetName val="thong_ke_22"/>
      <sheetName val="T_KT0422"/>
      <sheetName val="lapdat_TB_22"/>
      <sheetName val="TNghiªm_TB_22"/>
      <sheetName val="VËt_liÖu22"/>
      <sheetName val="Lap_®at_®iÖn22"/>
      <sheetName val="TNghiÖm_VL22"/>
      <sheetName val="th_22"/>
      <sheetName val="tien_luong22"/>
      <sheetName val="142201-T1_22"/>
      <sheetName val="142201-T2-th_22"/>
      <sheetName val="142201-T3-th_22"/>
      <sheetName val="142201-T4-th__22"/>
      <sheetName val="Thep_be22"/>
      <sheetName val="Thep_than22"/>
      <sheetName val="Thep_xa_mu22"/>
      <sheetName val="Kluong_phu22"/>
      <sheetName val="Lan_can22"/>
      <sheetName val="Ho_lan22"/>
      <sheetName val="Coc_tieu22"/>
      <sheetName val="Bien_bao22"/>
      <sheetName val="Op_mai_27422"/>
      <sheetName val="Op_mai_27522"/>
      <sheetName val="Op_mai_27622"/>
      <sheetName val="Op_mai_27722"/>
      <sheetName val="Op_mai_27822"/>
      <sheetName val="Op_mai_27922"/>
      <sheetName val="Op_mai_28022"/>
      <sheetName val="Op_mai_28122"/>
      <sheetName val="Op_mai_28222"/>
      <sheetName val="Op_mai_28322"/>
      <sheetName val="Op_mai_28422"/>
      <sheetName val="Op_mai22"/>
      <sheetName val="Km274_-_Km27522"/>
      <sheetName val="Km275_-_Km27622"/>
      <sheetName val="Km276_-_Km27722"/>
      <sheetName val="Km277_-_Km278_22"/>
      <sheetName val="Km278_-_Km27922"/>
      <sheetName val="Km279_-_Km28022"/>
      <sheetName val="Km280_-_Km28122"/>
      <sheetName val="Km281_-_Km28222"/>
      <sheetName val="Km282_-_Km28322"/>
      <sheetName val="Km283_-_Km28422"/>
      <sheetName val="Km284_-_Km28522"/>
      <sheetName val="Tong_hop_Matduong22"/>
      <sheetName val="Cong_D7522"/>
      <sheetName val="Cong_D10022"/>
      <sheetName val="Cong_D15022"/>
      <sheetName val="Cong_2D15022"/>
      <sheetName val="Cong_ban_0,7x0,722"/>
      <sheetName val="Cong_ban_0,8x0,822"/>
      <sheetName val="Cong_ban_1x122"/>
      <sheetName val="Cong_ban_1x1,222"/>
      <sheetName val="Cong_ban_1,5x1,522"/>
      <sheetName val="Cong_ban_2x1,522"/>
      <sheetName val="Cong_ban_2x222"/>
      <sheetName val="Tong_hop22"/>
      <sheetName val="Tong_hop_(2)22"/>
      <sheetName val="Cong_cu22"/>
      <sheetName val="Cot_thep22"/>
      <sheetName val="Cong_tron_D7522"/>
      <sheetName val="Cong_tron_D10022"/>
      <sheetName val="Cong_tron_D15022"/>
      <sheetName val="Cong_tron_2D15022"/>
      <sheetName val="Cong_ban_1,0x1,022"/>
      <sheetName val="Cong_ban_1,0x1,222"/>
      <sheetName val="Cong_hop_1,5x1,522"/>
      <sheetName val="Cong_hop_2,0x1,522"/>
      <sheetName val="Cong_hop_2,0x2,022"/>
      <sheetName val="TK_11222"/>
      <sheetName val="TK_13122"/>
      <sheetName val="TK_14122"/>
      <sheetName val="TK_15322"/>
      <sheetName val="TK_21122"/>
      <sheetName val="TK_24222"/>
      <sheetName val="TK_33422"/>
      <sheetName val="TK_51122"/>
      <sheetName val="TK_51522"/>
      <sheetName val="TK_91122"/>
      <sheetName val="KQKD02-2_(2)22"/>
      <sheetName val="KQKD-2_(2)22"/>
      <sheetName val="KQKD_thu200422"/>
      <sheetName val="_t522"/>
      <sheetName val="t_422"/>
      <sheetName val="_t3_22"/>
      <sheetName val="_TH33122"/>
      <sheetName val="_Minh_ha22"/>
      <sheetName val="_Ha_Tay22"/>
      <sheetName val="_Vinhphuc22"/>
      <sheetName val="_Nbinh22"/>
      <sheetName val="_QVinh22"/>
      <sheetName val="_TW122"/>
      <sheetName val="DOANH_SO22"/>
      <sheetName val="BD-SINH_VIEN22"/>
      <sheetName val="VtuHaTheSauTBABenThuy1_(2)22"/>
      <sheetName val="Song_trai22"/>
      <sheetName val="Dinh+ha_nha22"/>
      <sheetName val="NG_k22"/>
      <sheetName val="T_so_thay_doi22"/>
      <sheetName val="b_THchitietDZCT22"/>
      <sheetName val="b_THchitietTBA22"/>
      <sheetName val="Khao_sat22"/>
      <sheetName val="TT_khao_sat22"/>
      <sheetName val="thkl_(2)22"/>
      <sheetName val="long_tec22"/>
      <sheetName val="phan_tich_DG22"/>
      <sheetName val="gia_vat_lieu22"/>
      <sheetName val="gia_xe_may22"/>
      <sheetName val="gia_nhan_cong22"/>
      <sheetName val="CDSL_(2)22"/>
      <sheetName val="F_ThanhTri22"/>
      <sheetName val="F_Gialam22"/>
      <sheetName val="TH_dam22"/>
      <sheetName val="SX_dam22"/>
      <sheetName val="LD_dam22"/>
      <sheetName val="Bang_gia_VL22"/>
      <sheetName val="Gia_NC22"/>
      <sheetName val="Gia_may22"/>
      <sheetName val="Trich_Ngang22"/>
      <sheetName val="Danh_sach_Rieng22"/>
      <sheetName val="Dia_Diem_Thuc_Tap22"/>
      <sheetName val="De_Tai_Thuc_Tap22"/>
      <sheetName val="Dancau-Q_Ninh22"/>
      <sheetName val="BaTrieu-L_son22"/>
      <sheetName val="K249_K9822"/>
      <sheetName val="K249_K98_(2)22"/>
      <sheetName val="K251_K9822"/>
      <sheetName val="K251_SBase22"/>
      <sheetName val="K251_AC22"/>
      <sheetName val="K252_K9822"/>
      <sheetName val="K252_SBase22"/>
      <sheetName val="K252_AC22"/>
      <sheetName val="K253_K9822"/>
      <sheetName val="K253_Subbase22"/>
      <sheetName val="K253_Base_22"/>
      <sheetName val="K253_SBase22"/>
      <sheetName val="K253_AC22"/>
      <sheetName val="K255_SBase22"/>
      <sheetName val="K259_K9822"/>
      <sheetName val="K259_Subbase22"/>
      <sheetName val="K259_Base_22"/>
      <sheetName val="K259_AC22"/>
      <sheetName val="K260_K9822"/>
      <sheetName val="K260_Subbase22"/>
      <sheetName val="K260_Base22"/>
      <sheetName val="K260_AC22"/>
      <sheetName val="K261_K9822"/>
      <sheetName val="K261_Base22"/>
      <sheetName val="K261_AC22"/>
      <sheetName val="HHVt_22"/>
      <sheetName val="Tay_ninh22"/>
      <sheetName val="A_Duc22"/>
      <sheetName val="giai_thich22"/>
      <sheetName val="DT_-_Ro22"/>
      <sheetName val="TH_-_Ro_22"/>
      <sheetName val="GDT_-_Ro22"/>
      <sheetName val="DT_-_TB22"/>
      <sheetName val="TH_-_TB22"/>
      <sheetName val="GDT_-_TB22"/>
      <sheetName val="DT_-_NT22"/>
      <sheetName val="TH_-_NT22"/>
      <sheetName val="GDT_-_NT22"/>
      <sheetName val="SCT_Cong_trinh22"/>
      <sheetName val="06-2003_(2)22"/>
      <sheetName val="CDPS_6tc22"/>
      <sheetName val="SCT_Nha_thau22"/>
      <sheetName val="socai2003_(6tc)dp22"/>
      <sheetName val="socai2003_(6tc)22"/>
      <sheetName val="CDPS_6tc_(2)22"/>
      <sheetName val="TH_du_toan_22"/>
      <sheetName val="Du_toan_22"/>
      <sheetName val="C_Tinh22"/>
      <sheetName val="CT_0321"/>
      <sheetName val="TH_0321"/>
      <sheetName val="Don_gia_CPM22"/>
      <sheetName val="Tong_Thieu_HD_cac_CT-200122"/>
      <sheetName val="VL_thieu_HD_-_200122"/>
      <sheetName val="Tong_thieu_HD_cac_CT_-_200222"/>
      <sheetName val="Lan_trai22"/>
      <sheetName val="Van_chuyen22"/>
      <sheetName val="HDong_VC22"/>
      <sheetName val="ThieuHD_nam_200122"/>
      <sheetName val="Bang_TH22"/>
      <sheetName val="Tong_Chinh22"/>
      <sheetName val="So_sanh22"/>
      <sheetName val="Xaylap_22"/>
      <sheetName val="Nhan_cong22"/>
      <sheetName val="_KQTH_quy_hoach_13521"/>
      <sheetName val="Bao_cao_KQTH_quy_hoach_13521"/>
      <sheetName val="Co~g_hop_1,5x1,522"/>
      <sheetName val="Tong_hop_xuat_kho_nvl21"/>
      <sheetName val="Xuat_kho21"/>
      <sheetName val="Tong_hop_so_lieu_tai_nhap_kho21"/>
      <sheetName val="tai_nhap_kho21"/>
      <sheetName val="Nhap_kho21"/>
      <sheetName val="Tong_ket_nhap_kho21"/>
      <sheetName val="Tong_ket21"/>
      <sheetName val="cac_ma_can_huy21"/>
      <sheetName val="Hang_hong21"/>
      <sheetName val="Tham_khao21"/>
      <sheetName val="hang_khong_co_packing21"/>
      <sheetName val="GIA_NUOC22"/>
      <sheetName val="GIA_DIEN_THOAI22"/>
      <sheetName val="GIA_DIEN22"/>
      <sheetName val="chiet_tinh_XD22"/>
      <sheetName val="Triet_T22"/>
      <sheetName val="Phan_tich_gia22"/>
      <sheetName val="pHAN_CONG22"/>
      <sheetName val="GIA_XD22"/>
      <sheetName val="Coc_622"/>
      <sheetName val="Deo_nai22"/>
      <sheetName val="CKD_than22"/>
      <sheetName val="CTT_Thong_nhat22"/>
      <sheetName val="CTT_Nui_beo22"/>
      <sheetName val="CTT_cao_son22"/>
      <sheetName val="CTT_Khe_cham22"/>
      <sheetName val="XNxlva_sxthanKCII22"/>
      <sheetName val="Cam_Y_ut_KC22"/>
      <sheetName val="CTxay_lap_mo_CP22"/>
      <sheetName val="CTdo_luong_GDSP22"/>
      <sheetName val="Dong_bac22"/>
      <sheetName val="Cac_cang_UT_mua_than_Dong_bac22"/>
      <sheetName val="cua_hang_vtu22"/>
      <sheetName val="Khach_hang_le_22"/>
      <sheetName val="nhat_ky_522"/>
      <sheetName val="cac_cong_ty_van_tai22"/>
      <sheetName val="[IBASE2_XLSѝTNHNoi22"/>
      <sheetName val="Thang_421"/>
      <sheetName val="BC_TH_CK_(2)22"/>
      <sheetName val="BC_TH_CK22"/>
      <sheetName val="BC6tT19_food22"/>
      <sheetName val="BC6tT18_-_Food22"/>
      <sheetName val="BCCK_422"/>
      <sheetName val="BCFood-_T1622"/>
      <sheetName val="BCFood-_T1522"/>
      <sheetName val="BCFood-_T1422"/>
      <sheetName val="BCFood-_T1322"/>
      <sheetName val="TH_CK222"/>
      <sheetName val="BC6tT52_(3)22"/>
      <sheetName val="BC6tT52_(2)22"/>
      <sheetName val="TCK_1222"/>
      <sheetName val="Tong_CK22"/>
      <sheetName val="T03_-_0322"/>
      <sheetName val="THL_T0322"/>
      <sheetName val="TTBC_T0322"/>
      <sheetName val="Luong_noi_Bo_-_T322"/>
      <sheetName val="Tong_hop_-_T322"/>
      <sheetName val="Thuong_Quy_322"/>
      <sheetName val="Phu_cap_trach_nhiem22"/>
      <sheetName val="CVden_ngoai_TCT_(1)24"/>
      <sheetName val="CV_den_ngoai_TCT_(2)24"/>
      <sheetName val="CV_den_ngoai_TCT_(3)24"/>
      <sheetName val="QDcua_TGD24"/>
      <sheetName val="QD_cua_HDQT24"/>
      <sheetName val="QD_cua_HDQT_(2)24"/>
      <sheetName val="CV_di_ngoai_tong24"/>
      <sheetName val="CV_di_ngoai_tong_(2)24"/>
      <sheetName val="To_trinh24"/>
      <sheetName val="Giao_nhiem_vu24"/>
      <sheetName val="QDcua_TGD_(2)24"/>
      <sheetName val="Thong_tu24"/>
      <sheetName val="CV_di_trong__tong24"/>
      <sheetName val="nghi_dinh-CP24"/>
      <sheetName val="CV_den_trong_tong24"/>
      <sheetName val="KHVt_24"/>
      <sheetName val="KHVt_XL24"/>
      <sheetName val="KHVt_XLT424"/>
      <sheetName val="T_K_H_T_T524"/>
      <sheetName val="T_K_T724"/>
      <sheetName val="TK_T624"/>
      <sheetName val="T_K_T524"/>
      <sheetName val="Bang_thong_ke_hang_ton24"/>
      <sheetName val="thong_ke_24"/>
      <sheetName val="T_KT0424"/>
      <sheetName val="lapdat_TB_24"/>
      <sheetName val="TNghiªm_TB_24"/>
      <sheetName val="VËt_liÖu24"/>
      <sheetName val="Lap_®at_®iÖn24"/>
      <sheetName val="TNghiÖm_VL24"/>
      <sheetName val="th_24"/>
      <sheetName val="tien_luong24"/>
      <sheetName val="142201-T1_24"/>
      <sheetName val="142201-T2-th_24"/>
      <sheetName val="142201-T3-th_24"/>
      <sheetName val="142201-T4-th__24"/>
      <sheetName val="Thep_be24"/>
      <sheetName val="Thep_than24"/>
      <sheetName val="Thep_xa_mu24"/>
      <sheetName val="Kluong_phu24"/>
      <sheetName val="Lan_can24"/>
      <sheetName val="Ho_lan24"/>
      <sheetName val="Coc_tieu24"/>
      <sheetName val="Bien_bao24"/>
      <sheetName val="Op_mai_27424"/>
      <sheetName val="Op_mai_27524"/>
      <sheetName val="Op_mai_27624"/>
      <sheetName val="Op_mai_27724"/>
      <sheetName val="Op_mai_27824"/>
      <sheetName val="Op_mai_27924"/>
      <sheetName val="Op_mai_28024"/>
      <sheetName val="Op_mai_28124"/>
      <sheetName val="Op_mai_28224"/>
      <sheetName val="Op_mai_28324"/>
      <sheetName val="Op_mai_28424"/>
      <sheetName val="Op_mai24"/>
      <sheetName val="Km274_-_Km27524"/>
      <sheetName val="Km275_-_Km27624"/>
      <sheetName val="Km276_-_Km27724"/>
      <sheetName val="Km277_-_Km278_24"/>
      <sheetName val="Km278_-_Km27924"/>
      <sheetName val="Km279_-_Km28024"/>
      <sheetName val="Km280_-_Km28124"/>
      <sheetName val="Km281_-_Km28224"/>
      <sheetName val="Km282_-_Km28324"/>
      <sheetName val="Km283_-_Km28424"/>
      <sheetName val="Km284_-_Km28524"/>
      <sheetName val="Tong_hop_Matduong24"/>
      <sheetName val="Cong_D7524"/>
      <sheetName val="Cong_D10024"/>
      <sheetName val="Cong_D15024"/>
      <sheetName val="Cong_2D15024"/>
      <sheetName val="Cong_ban_0,7x0,724"/>
      <sheetName val="Cong_ban_0,8x0,824"/>
      <sheetName val="Cong_ban_1x124"/>
      <sheetName val="Cong_ban_1x1,224"/>
      <sheetName val="Cong_ban_1,5x1,524"/>
      <sheetName val="Cong_ban_2x1,524"/>
      <sheetName val="Cong_ban_2x224"/>
      <sheetName val="Tong_hop24"/>
      <sheetName val="Tong_hop_(2)24"/>
      <sheetName val="Cong_cu24"/>
      <sheetName val="Cot_thep24"/>
      <sheetName val="Cong_tron_D7524"/>
      <sheetName val="Cong_tron_D10024"/>
      <sheetName val="Cong_tron_D15024"/>
      <sheetName val="Cong_tron_2D15024"/>
      <sheetName val="Cong_ban_1,0x1,024"/>
      <sheetName val="Cong_ban_1,0x1,224"/>
      <sheetName val="Cong_hop_1,5x1,524"/>
      <sheetName val="Cong_hop_2,0x1,524"/>
      <sheetName val="Cong_hop_2,0x2,024"/>
      <sheetName val="TK_11224"/>
      <sheetName val="TK_13124"/>
      <sheetName val="TK_14124"/>
      <sheetName val="TK_15324"/>
      <sheetName val="TK_21124"/>
      <sheetName val="TK_24224"/>
      <sheetName val="TK_33424"/>
      <sheetName val="TK_51124"/>
      <sheetName val="TK_51524"/>
      <sheetName val="TK_91124"/>
      <sheetName val="KQKD02-2_(2)24"/>
      <sheetName val="KQKD-2_(2)24"/>
      <sheetName val="KQKD_thu200424"/>
      <sheetName val="_t524"/>
      <sheetName val="t_424"/>
      <sheetName val="_t3_24"/>
      <sheetName val="_TH33124"/>
      <sheetName val="_Minh_ha24"/>
      <sheetName val="_Ha_Tay24"/>
      <sheetName val="_Vinhphuc24"/>
      <sheetName val="_Nbinh24"/>
      <sheetName val="_QVinh24"/>
      <sheetName val="_TW124"/>
      <sheetName val="DOANH_SO24"/>
      <sheetName val="BD-SINH_VIEN24"/>
      <sheetName val="VtuHaTheSauTBABenThuy1_(2)24"/>
      <sheetName val="Song_trai24"/>
      <sheetName val="Dinh+ha_nha24"/>
      <sheetName val="NG_k24"/>
      <sheetName val="T_so_thay_doi24"/>
      <sheetName val="b_THchitietDZCT24"/>
      <sheetName val="b_THchitietTBA24"/>
      <sheetName val="Khao_sat24"/>
      <sheetName val="TT_khao_sat24"/>
      <sheetName val="thkl_(2)24"/>
      <sheetName val="long_tec24"/>
      <sheetName val="phan_tich_DG24"/>
      <sheetName val="gia_vat_lieu24"/>
      <sheetName val="gia_xe_may24"/>
      <sheetName val="gia_nhan_cong24"/>
      <sheetName val="CDSL_(2)24"/>
      <sheetName val="F_ThanhTri24"/>
      <sheetName val="F_Gialam24"/>
      <sheetName val="TH_dam24"/>
      <sheetName val="SX_dam24"/>
      <sheetName val="LD_dam24"/>
      <sheetName val="Bang_gia_VL24"/>
      <sheetName val="Gia_NC24"/>
      <sheetName val="Gia_may24"/>
      <sheetName val="Trich_Ngang24"/>
      <sheetName val="Danh_sach_Rieng24"/>
      <sheetName val="Dia_Diem_Thuc_Tap24"/>
      <sheetName val="De_Tai_Thuc_Tap24"/>
      <sheetName val="Dancau-Q_Ninh24"/>
      <sheetName val="BaTrieu-L_son24"/>
      <sheetName val="K249_K9824"/>
      <sheetName val="K249_K98_(2)24"/>
      <sheetName val="K251_K9824"/>
      <sheetName val="K251_SBase24"/>
      <sheetName val="K251_AC24"/>
      <sheetName val="K252_K9824"/>
      <sheetName val="K252_SBase24"/>
      <sheetName val="K252_AC24"/>
      <sheetName val="K253_K9824"/>
      <sheetName val="K253_Subbase24"/>
      <sheetName val="K253_Base_24"/>
      <sheetName val="K253_SBase24"/>
      <sheetName val="K253_AC24"/>
      <sheetName val="K255_SBase24"/>
      <sheetName val="K259_K9824"/>
      <sheetName val="K259_Subbase24"/>
      <sheetName val="K259_Base_24"/>
      <sheetName val="K259_AC24"/>
      <sheetName val="K260_K9824"/>
      <sheetName val="K260_Subbase24"/>
      <sheetName val="K260_Base24"/>
      <sheetName val="K260_AC24"/>
      <sheetName val="K261_K9824"/>
      <sheetName val="K261_Base24"/>
      <sheetName val="K261_AC24"/>
      <sheetName val="HHVt_24"/>
      <sheetName val="Tay_ninh24"/>
      <sheetName val="A_Duc24"/>
      <sheetName val="giai_thich24"/>
      <sheetName val="DT_-_Ro24"/>
      <sheetName val="TH_-_Ro_24"/>
      <sheetName val="GDT_-_Ro24"/>
      <sheetName val="DT_-_TB24"/>
      <sheetName val="TH_-_TB24"/>
      <sheetName val="GDT_-_TB24"/>
      <sheetName val="DT_-_NT24"/>
      <sheetName val="TH_-_NT24"/>
      <sheetName val="GDT_-_NT24"/>
      <sheetName val="SCT_Cong_trinh24"/>
      <sheetName val="06-2003_(2)24"/>
      <sheetName val="CDPS_6tc24"/>
      <sheetName val="SCT_Nha_thau24"/>
      <sheetName val="socai2003_(6tc)dp24"/>
      <sheetName val="socai2003_(6tc)24"/>
      <sheetName val="CDPS_6tc_(2)24"/>
      <sheetName val="TH_du_toan_24"/>
      <sheetName val="Du_toan_24"/>
      <sheetName val="C_Tinh24"/>
      <sheetName val="CT_0323"/>
      <sheetName val="TH_0323"/>
      <sheetName val="Don_gia_CPM24"/>
      <sheetName val="Tong_Thieu_HD_cac_CT-200124"/>
      <sheetName val="VL_thieu_HD_-_200124"/>
      <sheetName val="Tong_thieu_HD_cac_CT_-_200224"/>
      <sheetName val="Lan_trai24"/>
      <sheetName val="Van_chuyen24"/>
      <sheetName val="HDong_VC24"/>
      <sheetName val="ThieuHD_nam_200124"/>
      <sheetName val="Bang_TH24"/>
      <sheetName val="Tong_Chinh24"/>
      <sheetName val="So_sanh24"/>
      <sheetName val="Xaylap_24"/>
      <sheetName val="Nhan_cong24"/>
      <sheetName val="_KQTH_quy_hoach_13523"/>
      <sheetName val="Bao_cao_KQTH_quy_hoach_13523"/>
      <sheetName val="Co~g_hop_1,5x1,524"/>
      <sheetName val="Tong_hop_xuat_kho_nvl23"/>
      <sheetName val="Xuat_kho23"/>
      <sheetName val="Tong_hop_so_lieu_tai_nhap_kho23"/>
      <sheetName val="tai_nhap_kho23"/>
      <sheetName val="Nhap_kho23"/>
      <sheetName val="Tong_ket_nhap_kho23"/>
      <sheetName val="Tong_ket23"/>
      <sheetName val="cac_ma_can_huy23"/>
      <sheetName val="Hang_hong23"/>
      <sheetName val="Tham_khao23"/>
      <sheetName val="hang_khong_co_packing23"/>
      <sheetName val="GIA_NUOC24"/>
      <sheetName val="GIA_DIEN_THOAI24"/>
      <sheetName val="GIA_DIEN24"/>
      <sheetName val="chiet_tinh_XD24"/>
      <sheetName val="Triet_T24"/>
      <sheetName val="Phan_tich_gia24"/>
      <sheetName val="pHAN_CONG24"/>
      <sheetName val="GIA_XD24"/>
      <sheetName val="Coc_624"/>
      <sheetName val="Deo_nai24"/>
      <sheetName val="CKD_than24"/>
      <sheetName val="CTT_Thong_nhat24"/>
      <sheetName val="CTT_Nui_beo24"/>
      <sheetName val="CTT_cao_son24"/>
      <sheetName val="CTT_Khe_cham24"/>
      <sheetName val="XNxlva_sxthanKCII24"/>
      <sheetName val="Cam_Y_ut_KC24"/>
      <sheetName val="CTxay_lap_mo_CP24"/>
      <sheetName val="CTdo_luong_GDSP24"/>
      <sheetName val="Dong_bac24"/>
      <sheetName val="Cac_cang_UT_mua_than_Dong_bac24"/>
      <sheetName val="cua_hang_vtu24"/>
      <sheetName val="Khach_hang_le_24"/>
      <sheetName val="nhat_ky_524"/>
      <sheetName val="cac_cong_ty_van_tai24"/>
      <sheetName val="[IBASE2_XLSѝTNHNoi24"/>
      <sheetName val="Thang_423"/>
      <sheetName val="BC_TH_CK_(2)24"/>
      <sheetName val="BC_TH_CK24"/>
      <sheetName val="BC6tT19_food24"/>
      <sheetName val="BC6tT18_-_Food24"/>
      <sheetName val="BCCK_424"/>
      <sheetName val="BCFood-_T1624"/>
      <sheetName val="BCFood-_T1524"/>
      <sheetName val="BCFood-_T1424"/>
      <sheetName val="BCFood-_T1324"/>
      <sheetName val="TH_CK224"/>
      <sheetName val="BC6tT52_(3)24"/>
      <sheetName val="BC6tT52_(2)24"/>
      <sheetName val="TCK_1224"/>
      <sheetName val="Tong_CK24"/>
      <sheetName val="T03_-_0324"/>
      <sheetName val="THL_T0324"/>
      <sheetName val="TTBC_T0324"/>
      <sheetName val="Luong_noi_Bo_-_T324"/>
      <sheetName val="Tong_hop_-_T324"/>
      <sheetName val="Thuong_Quy_324"/>
      <sheetName val="Phu_cap_trach_nhiem24"/>
      <sheetName val="Co_quan_TCT22"/>
      <sheetName val="BOT_(PA_chon)22"/>
      <sheetName val="Yaly_&amp;_Ri_Ninh22"/>
      <sheetName val="Thuy_dien_Na_Loi22"/>
      <sheetName val="bang_so_sanh_tong_hop22"/>
      <sheetName val="bang_so_sanh_tong_hop_(ty_le)22"/>
      <sheetName val="thu_nhap_binh_quan_(2)22"/>
      <sheetName val="dang_huong22"/>
      <sheetName val="phuong_an_122"/>
      <sheetName val="phuong_an_1_(2)22"/>
      <sheetName val="phuong_an222"/>
      <sheetName val="tong_hop_BQ22"/>
      <sheetName val="tong_hop_BQ-122"/>
      <sheetName val="phuong_an_chon22"/>
      <sheetName val="bang_so_sanh_tong_hop_(_PA_ch21"/>
      <sheetName val="dang_ap_dung21"/>
      <sheetName val="bang_tong_hop_(dang_huong)21"/>
      <sheetName val="THT_nam_0421"/>
      <sheetName val="CV_di_trong__dong22"/>
      <sheetName val="ql_(2)21"/>
      <sheetName val="Heso_3-2004_(3)21"/>
      <sheetName val="Luong_(2)21"/>
      <sheetName val="heso_T321"/>
      <sheetName val="heso_T421"/>
      <sheetName val="heso_T521"/>
      <sheetName val="Heso_T621"/>
      <sheetName val="Heso_T721"/>
      <sheetName val="Heso_T821"/>
      <sheetName val="Heso_T921"/>
      <sheetName val="Heso_2-200421"/>
      <sheetName val="Heso_3-200421"/>
      <sheetName val="Heso_3-2004_(2)21"/>
      <sheetName val="tô_rôiDY21"/>
      <sheetName val="Nhap_lieu22"/>
      <sheetName val="Tien_dien21"/>
      <sheetName val="Thue_GTGT21"/>
      <sheetName val="bcth_05-0421"/>
      <sheetName val="baocao_05-0421"/>
      <sheetName val="nhan_su21"/>
      <sheetName val="luong_cty21"/>
      <sheetName val="TK__TK21"/>
      <sheetName val="THANG7_21"/>
      <sheetName val="THANG_1121"/>
      <sheetName val="THANG_1221"/>
      <sheetName val="Tuan_1_019"/>
      <sheetName val="Tuan_3_01_9"/>
      <sheetName val="Tuan_5_06_9"/>
      <sheetName val="Tuan_6_06__9"/>
      <sheetName val="Tuan_7_06_9"/>
      <sheetName val="Tuan_7_06__(2)9"/>
      <sheetName val="Tuan10,06_9"/>
      <sheetName val="Tuan11,06__9"/>
      <sheetName val="Bao_cao_DD_31_3_069"/>
      <sheetName val="Bao_cao_DD_30_4_069"/>
      <sheetName val="Bao_cao_DD_31_5_06_9"/>
      <sheetName val="Bao_cao_Quy_I-069"/>
      <sheetName val="Bao_cao_DD_30_6_069"/>
      <sheetName val="Bao_cao_DD_31_7_069"/>
      <sheetName val="Cong_ban_11yx1,29"/>
      <sheetName val="Luu_goc21"/>
      <sheetName val="km22+93_86-km22+121_8621"/>
      <sheetName val="km22+177_14-km22+205_6421"/>
      <sheetName val="Bang_20-2521"/>
      <sheetName val="km22+267_96-km22+283_9621"/>
      <sheetName val="km22+304_31-km22+344_3121"/>
      <sheetName val="km22+460_92-km22+614_5721"/>
      <sheetName val="km22+671_78-km22+713_3221"/>
      <sheetName val="Dinh_ha_nha21"/>
      <sheetName val="_tuanM21"/>
      <sheetName val="[IBASE2_XLS_Tong_hop_Matduong21"/>
      <sheetName val="THU_T1221"/>
      <sheetName val="CHI_T1221"/>
      <sheetName val="THU_T1121"/>
      <sheetName val="CHI_T1121"/>
      <sheetName val="THU_T1021"/>
      <sheetName val="CHI_T1021"/>
      <sheetName val="THU_T921"/>
      <sheetName val="CHI_T921"/>
      <sheetName val="THU_T821"/>
      <sheetName val="CHI_T821"/>
      <sheetName val="BC§_200121"/>
      <sheetName val="BBC§_200221"/>
      <sheetName val="TSC§_200121"/>
      <sheetName val="TSc®_200221"/>
      <sheetName val="BaTrieu-L_con21"/>
      <sheetName val="EDT_-_Ro21"/>
      <sheetName val="KHVô_XL21"/>
      <sheetName val="TD_khao_sat21"/>
      <sheetName val="chi_phi_cap_tien21"/>
      <sheetName val="[IBASE2_XLS}BHXH21"/>
      <sheetName val="chuong_phu21"/>
      <sheetName val="phuong_aL_121"/>
      <sheetName val="[IBASE2_XLS䁝BC6tT1721"/>
      <sheetName val="Khac_DP21"/>
      <sheetName val="Khoi_than_21"/>
      <sheetName val="De_Tai_Vhuc_Tap21"/>
      <sheetName val="02_121"/>
      <sheetName val="2_121"/>
      <sheetName val="2_321"/>
      <sheetName val="02_321"/>
      <sheetName val="B_0121"/>
      <sheetName val="B_0321"/>
      <sheetName val="D_1321"/>
      <sheetName val="det_VP21"/>
      <sheetName val="det_hn21"/>
      <sheetName val="chi_Hieu21"/>
      <sheetName val="c_thoa21"/>
      <sheetName val="A_thanh_-_DL21"/>
      <sheetName val="A_Tuyen21"/>
      <sheetName val="A_Tien_-laphu21"/>
      <sheetName val="A_Thang-_laphu21"/>
      <sheetName val="A_Dong21"/>
      <sheetName val="27-7_NB21"/>
      <sheetName val="xn_521"/>
      <sheetName val="PKD_X2021"/>
      <sheetName val="da_giay_SG21"/>
      <sheetName val="dagiay_XK21"/>
      <sheetName val="DK_Dong_xuan21"/>
      <sheetName val="chu_Ton21"/>
      <sheetName val="minh_tri21"/>
      <sheetName val="viet_huy21"/>
      <sheetName val="thanh_ha21"/>
      <sheetName val="O_Su21"/>
      <sheetName val="A_Ha-DL21"/>
      <sheetName val="Vinh_oanh21"/>
      <sheetName val="chi_Thuy21"/>
      <sheetName val="chu_Hong21"/>
      <sheetName val="thuy-_may21"/>
      <sheetName val="vu_yen21"/>
      <sheetName val="[IBASE2_XLS?TNHNoi21"/>
      <sheetName val="HD_CTrinh121"/>
      <sheetName val="HD_benA21"/>
      <sheetName val="Theodoi_HD21"/>
      <sheetName val="Theodoi_HD_(2)21"/>
      <sheetName val="_GT_CPhi_tung_dot21"/>
      <sheetName val="Cong_hop_2,0ࡸ2,021"/>
      <sheetName val="OPERATING_HEAD21"/>
      <sheetName val="31_12_0121"/>
      <sheetName val="Sat_tron21"/>
      <sheetName val="Bang_can_doi_21"/>
      <sheetName val="Tinh_hinh_cat_lang21"/>
      <sheetName val="Tinh_hinh_SX_phu21"/>
      <sheetName val="Tinh_hinh_do_xop21"/>
      <sheetName val="THU_T721"/>
      <sheetName val="CHI_T721"/>
      <sheetName val="THU_T621"/>
      <sheetName val="CHI_T621"/>
      <sheetName val="THU_T521"/>
      <sheetName val="CHI_T521"/>
      <sheetName val="THU_T421"/>
      <sheetName val="CHI_T421"/>
      <sheetName val="THU_T321"/>
      <sheetName val="CHI_T321"/>
      <sheetName val="THU_T221"/>
      <sheetName val="CHI_T221"/>
      <sheetName val="THU_T141"/>
      <sheetName val="CHI_T141"/>
      <sheetName val="_IBASE2_XLSѝTNHNoi22"/>
      <sheetName val="_IBASE2_XLS䁝BC6tT1721"/>
      <sheetName val="_IBASE2_XLS}BHXH21"/>
      <sheetName val="_IBASE2_XLS_Tong_hop_Matduong21"/>
      <sheetName val="BTHDT_TBA_21"/>
      <sheetName val="(9_30)_IP21"/>
      <sheetName val="CVden_ngoai_TCT_(1)23"/>
      <sheetName val="CV_den_ngoai_TCT_(2)23"/>
      <sheetName val="CV_den_ngoai_TCT_(3)23"/>
      <sheetName val="QDcua_TGD23"/>
      <sheetName val="QD_cua_HDQT23"/>
      <sheetName val="QD_cua_HDQT_(2)23"/>
      <sheetName val="CV_di_ngoai_tong23"/>
      <sheetName val="CV_di_ngoai_tong_(2)23"/>
      <sheetName val="To_trinh23"/>
      <sheetName val="Giao_nhiem_vu23"/>
      <sheetName val="QDcua_TGD_(2)23"/>
      <sheetName val="Thong_tu23"/>
      <sheetName val="CV_di_trong__tong23"/>
      <sheetName val="nghi_dinh-CP23"/>
      <sheetName val="CV_den_trong_tong23"/>
      <sheetName val="KHVt_23"/>
      <sheetName val="KHVt_XL23"/>
      <sheetName val="KHVt_XLT423"/>
      <sheetName val="T_K_H_T_T523"/>
      <sheetName val="T_K_T723"/>
      <sheetName val="TK_T623"/>
      <sheetName val="T_K_T523"/>
      <sheetName val="Bang_thong_ke_hang_ton23"/>
      <sheetName val="thong_ke_23"/>
      <sheetName val="T_KT0423"/>
      <sheetName val="lapdat_TB_23"/>
      <sheetName val="TNghiªm_TB_23"/>
      <sheetName val="VËt_liÖu23"/>
      <sheetName val="Lap_®at_®iÖn23"/>
      <sheetName val="TNghiÖm_VL23"/>
      <sheetName val="th_23"/>
      <sheetName val="tien_luong23"/>
      <sheetName val="142201-T1_23"/>
      <sheetName val="142201-T2-th_23"/>
      <sheetName val="142201-T3-th_23"/>
      <sheetName val="142201-T4-th__23"/>
      <sheetName val="Thep_be23"/>
      <sheetName val="Thep_than23"/>
      <sheetName val="Thep_xa_mu23"/>
      <sheetName val="Kluong_phu23"/>
      <sheetName val="Lan_can23"/>
      <sheetName val="Ho_lan23"/>
      <sheetName val="Coc_tieu23"/>
      <sheetName val="Bien_bao23"/>
      <sheetName val="Op_mai_27423"/>
      <sheetName val="Op_mai_27523"/>
      <sheetName val="Op_mai_27623"/>
      <sheetName val="Op_mai_27723"/>
      <sheetName val="Op_mai_27823"/>
      <sheetName val="Op_mai_27923"/>
      <sheetName val="Op_mai_28023"/>
      <sheetName val="Op_mai_28123"/>
      <sheetName val="Op_mai_28223"/>
      <sheetName val="Op_mai_28323"/>
      <sheetName val="Op_mai_28423"/>
      <sheetName val="Op_mai23"/>
      <sheetName val="Km274_-_Km27523"/>
      <sheetName val="Km275_-_Km27623"/>
      <sheetName val="Km276_-_Km27723"/>
      <sheetName val="Km277_-_Km278_23"/>
      <sheetName val="Km278_-_Km27923"/>
      <sheetName val="Km279_-_Km28023"/>
      <sheetName val="Km280_-_Km28123"/>
      <sheetName val="Km281_-_Km28223"/>
      <sheetName val="Km282_-_Km28323"/>
      <sheetName val="Km283_-_Km28423"/>
      <sheetName val="Km284_-_Km28523"/>
      <sheetName val="Tong_hop_Matduong23"/>
      <sheetName val="Cong_D7523"/>
      <sheetName val="Cong_D10023"/>
      <sheetName val="Cong_D15023"/>
      <sheetName val="Cong_2D15023"/>
      <sheetName val="Cong_ban_0,7x0,723"/>
      <sheetName val="Cong_ban_0,8x0,823"/>
      <sheetName val="Cong_ban_1x123"/>
      <sheetName val="Cong_ban_1x1,223"/>
      <sheetName val="Cong_ban_1,5x1,523"/>
      <sheetName val="Cong_ban_2x1,523"/>
      <sheetName val="Cong_ban_2x223"/>
      <sheetName val="Tong_hop23"/>
      <sheetName val="Tong_hop_(2)23"/>
      <sheetName val="Cong_cu23"/>
      <sheetName val="Cot_thep23"/>
      <sheetName val="Cong_tron_D7523"/>
      <sheetName val="Cong_tron_D10023"/>
      <sheetName val="Cong_tron_D15023"/>
      <sheetName val="Cong_tron_2D15023"/>
      <sheetName val="Cong_ban_1,0x1,023"/>
      <sheetName val="Cong_ban_1,0x1,223"/>
      <sheetName val="Cong_hop_1,5x1,523"/>
      <sheetName val="Cong_hop_2,0x1,523"/>
      <sheetName val="Cong_hop_2,0x2,023"/>
      <sheetName val="TK_11223"/>
      <sheetName val="TK_13123"/>
      <sheetName val="TK_14123"/>
      <sheetName val="TK_15323"/>
      <sheetName val="TK_21123"/>
      <sheetName val="TK_24223"/>
      <sheetName val="TK_33423"/>
      <sheetName val="TK_51123"/>
      <sheetName val="TK_51523"/>
      <sheetName val="TK_91123"/>
      <sheetName val="KQKD02-2_(2)23"/>
      <sheetName val="KQKD-2_(2)23"/>
      <sheetName val="KQKD_thu200423"/>
      <sheetName val="_t523"/>
      <sheetName val="t_423"/>
      <sheetName val="_t3_23"/>
      <sheetName val="_TH33123"/>
      <sheetName val="_Minh_ha23"/>
      <sheetName val="_Ha_Tay23"/>
      <sheetName val="_Vinhphuc23"/>
      <sheetName val="_Nbinh23"/>
      <sheetName val="_QVinh23"/>
      <sheetName val="_TW123"/>
      <sheetName val="DOANH_SO23"/>
      <sheetName val="BD-SINH_VIEN23"/>
      <sheetName val="VtuHaTheSauTBABenThuy1_(2)23"/>
      <sheetName val="Song_trai23"/>
      <sheetName val="Dinh+ha_nha23"/>
      <sheetName val="NG_k23"/>
      <sheetName val="T_so_thay_doi23"/>
      <sheetName val="b_THchitietDZCT23"/>
      <sheetName val="b_THchitietTBA23"/>
      <sheetName val="Khao_sat23"/>
      <sheetName val="TT_khao_sat23"/>
      <sheetName val="thkl_(2)23"/>
      <sheetName val="long_tec23"/>
      <sheetName val="phan_tich_DG23"/>
      <sheetName val="gia_vat_lieu23"/>
      <sheetName val="gia_xe_may23"/>
      <sheetName val="gia_nhan_cong23"/>
      <sheetName val="CDSL_(2)23"/>
      <sheetName val="F_ThanhTri23"/>
      <sheetName val="F_Gialam23"/>
      <sheetName val="TH_dam23"/>
      <sheetName val="SX_dam23"/>
      <sheetName val="LD_dam23"/>
      <sheetName val="Bang_gia_VL23"/>
      <sheetName val="Gia_NC23"/>
      <sheetName val="Gia_may23"/>
      <sheetName val="Trich_Ngang23"/>
      <sheetName val="Danh_sach_Rieng23"/>
      <sheetName val="Dia_Diem_Thuc_Tap23"/>
      <sheetName val="De_Tai_Thuc_Tap23"/>
      <sheetName val="Dancau-Q_Ninh23"/>
      <sheetName val="BaTrieu-L_son23"/>
      <sheetName val="K249_K9823"/>
      <sheetName val="K249_K98_(2)23"/>
      <sheetName val="K251_K9823"/>
      <sheetName val="K251_SBase23"/>
      <sheetName val="K251_AC23"/>
      <sheetName val="K252_K9823"/>
      <sheetName val="K252_SBase23"/>
      <sheetName val="K252_AC23"/>
      <sheetName val="K253_K9823"/>
      <sheetName val="K253_Subbase23"/>
      <sheetName val="K253_Base_23"/>
      <sheetName val="K253_SBase23"/>
      <sheetName val="K253_AC23"/>
      <sheetName val="K255_SBase23"/>
      <sheetName val="K259_K9823"/>
      <sheetName val="K259_Subbase23"/>
      <sheetName val="K259_Base_23"/>
      <sheetName val="K259_AC23"/>
      <sheetName val="K260_K9823"/>
      <sheetName val="K260_Subbase23"/>
      <sheetName val="K260_Base23"/>
      <sheetName val="K260_AC23"/>
      <sheetName val="K261_K9823"/>
      <sheetName val="K261_Base23"/>
      <sheetName val="K261_AC23"/>
      <sheetName val="HHVt_23"/>
      <sheetName val="Tay_ninh23"/>
      <sheetName val="A_Duc23"/>
      <sheetName val="giai_thich23"/>
      <sheetName val="DT_-_Ro23"/>
      <sheetName val="TH_-_Ro_23"/>
      <sheetName val="GDT_-_Ro23"/>
      <sheetName val="DT_-_TB23"/>
      <sheetName val="TH_-_TB23"/>
      <sheetName val="GDT_-_TB23"/>
      <sheetName val="DT_-_NT23"/>
      <sheetName val="TH_-_NT23"/>
      <sheetName val="GDT_-_NT23"/>
      <sheetName val="SCT_Cong_trinh23"/>
      <sheetName val="06-2003_(2)23"/>
      <sheetName val="CDPS_6tc23"/>
      <sheetName val="SCT_Nha_thau23"/>
      <sheetName val="socai2003_(6tc)dp23"/>
      <sheetName val="socai2003_(6tc)23"/>
      <sheetName val="CDPS_6tc_(2)23"/>
      <sheetName val="TH_du_toan_23"/>
      <sheetName val="Du_toan_23"/>
      <sheetName val="C_Tinh23"/>
      <sheetName val="CT_0322"/>
      <sheetName val="TH_0322"/>
      <sheetName val="Don_gia_CPM23"/>
      <sheetName val="Tong_Thieu_HD_cac_CT-200123"/>
      <sheetName val="VL_thieu_HD_-_200123"/>
      <sheetName val="Tong_thieu_HD_cac_CT_-_200223"/>
      <sheetName val="Lan_trai23"/>
      <sheetName val="Van_chuyen23"/>
      <sheetName val="HDong_VC23"/>
      <sheetName val="ThieuHD_nam_200123"/>
      <sheetName val="Bang_TH23"/>
      <sheetName val="Tong_Chinh23"/>
      <sheetName val="So_sanh23"/>
      <sheetName val="Xaylap_23"/>
      <sheetName val="Nhan_cong23"/>
      <sheetName val="_KQTH_quy_hoach_13522"/>
      <sheetName val="Bao_cao_KQTH_quy_hoach_13522"/>
      <sheetName val="Co~g_hop_1,5x1,523"/>
      <sheetName val="Tong_hop_xuat_kho_nvl22"/>
      <sheetName val="Xuat_kho22"/>
      <sheetName val="Tong_hop_so_lieu_tai_nhap_kho22"/>
      <sheetName val="tai_nhap_kho22"/>
      <sheetName val="Nhap_kho22"/>
      <sheetName val="Tong_ket_nhap_kho22"/>
      <sheetName val="Tong_ket22"/>
      <sheetName val="cac_ma_can_huy22"/>
      <sheetName val="Hang_hong22"/>
      <sheetName val="Tham_khao22"/>
      <sheetName val="hang_khong_co_packing22"/>
      <sheetName val="GIA_NUOC23"/>
      <sheetName val="GIA_DIEN_THOAI23"/>
      <sheetName val="GIA_DIEN23"/>
      <sheetName val="chiet_tinh_XD23"/>
      <sheetName val="Triet_T23"/>
      <sheetName val="Phan_tich_gia23"/>
      <sheetName val="pHAN_CONG23"/>
      <sheetName val="GIA_XD23"/>
      <sheetName val="Coc_623"/>
      <sheetName val="Deo_nai23"/>
      <sheetName val="CKD_than23"/>
      <sheetName val="CTT_Thong_nhat23"/>
      <sheetName val="CTT_Nui_beo23"/>
      <sheetName val="CTT_cao_son23"/>
      <sheetName val="CTT_Khe_cham23"/>
      <sheetName val="XNxlva_sxthanKCII23"/>
      <sheetName val="Cam_Y_ut_KC23"/>
      <sheetName val="CTxay_lap_mo_CP23"/>
      <sheetName val="CTdo_luong_GDSP23"/>
      <sheetName val="Dong_bac23"/>
      <sheetName val="Cac_cang_UT_mua_than_Dong_bac23"/>
      <sheetName val="cua_hang_vtu23"/>
      <sheetName val="Khach_hang_le_23"/>
      <sheetName val="nhat_ky_523"/>
      <sheetName val="cac_cong_ty_van_tai23"/>
      <sheetName val="[IBASE2_XLSѝTNHNoi23"/>
      <sheetName val="Thang_422"/>
      <sheetName val="BC_TH_CK_(2)23"/>
      <sheetName val="BC_TH_CK23"/>
      <sheetName val="BC6tT19_food23"/>
      <sheetName val="BC6tT18_-_Food23"/>
      <sheetName val="BCCK_423"/>
      <sheetName val="BCFood-_T1623"/>
      <sheetName val="BCFood-_T1523"/>
      <sheetName val="BCFood-_T1423"/>
      <sheetName val="BCFood-_T1323"/>
      <sheetName val="TH_CK223"/>
      <sheetName val="BC6tT52_(3)23"/>
      <sheetName val="BC6tT52_(2)23"/>
      <sheetName val="TCK_1223"/>
      <sheetName val="Tong_CK23"/>
      <sheetName val="T03_-_0323"/>
      <sheetName val="THL_T0323"/>
      <sheetName val="TTBC_T0323"/>
      <sheetName val="Luong_noi_Bo_-_T323"/>
      <sheetName val="Tong_hop_-_T323"/>
      <sheetName val="Thuong_Quy_323"/>
      <sheetName val="Phu_cap_trach_nhiem23"/>
      <sheetName val="Co_quan_TCT21"/>
      <sheetName val="BOT_(PA_chon)21"/>
      <sheetName val="Yaly_&amp;_Ri_Ninh21"/>
      <sheetName val="Thuy_dien_Na_Loi21"/>
      <sheetName val="bang_so_sanh_tong_hop21"/>
      <sheetName val="bang_so_sanh_tong_hop_(ty_le)21"/>
      <sheetName val="thu_nhap_binh_quan_(2)21"/>
      <sheetName val="dang_huong21"/>
      <sheetName val="phuong_an_121"/>
      <sheetName val="phuong_an_1_(2)21"/>
      <sheetName val="phuong_an221"/>
      <sheetName val="tong_hop_BQ21"/>
      <sheetName val="tong_hop_BQ-121"/>
      <sheetName val="phuong_an_chon21"/>
      <sheetName val="bang_so_sanh_tong_hop_(_PA_ch20"/>
      <sheetName val="dang_ap_dung20"/>
      <sheetName val="bang_tong_hop_(dang_huong)20"/>
      <sheetName val="THT_nam_0420"/>
      <sheetName val="CV_di_trong__dong21"/>
      <sheetName val="ql_(2)20"/>
      <sheetName val="Heso_3-2004_(3)20"/>
      <sheetName val="Luong_(2)20"/>
      <sheetName val="heso_T320"/>
      <sheetName val="heso_T420"/>
      <sheetName val="heso_T520"/>
      <sheetName val="Heso_T620"/>
      <sheetName val="Heso_T720"/>
      <sheetName val="Heso_T820"/>
      <sheetName val="Heso_T920"/>
      <sheetName val="Heso_2-200420"/>
      <sheetName val="Heso_3-200420"/>
      <sheetName val="Heso_3-2004_(2)20"/>
      <sheetName val="tô_rôiDY20"/>
      <sheetName val="Nhap_lieu21"/>
      <sheetName val="Tien_dien20"/>
      <sheetName val="Thue_GTGT20"/>
      <sheetName val="bcth_05-0420"/>
      <sheetName val="baocao_05-0420"/>
      <sheetName val="nhan_su20"/>
      <sheetName val="luong_cty20"/>
      <sheetName val="TK__TK20"/>
      <sheetName val="THANG7_20"/>
      <sheetName val="THANG_1120"/>
      <sheetName val="THANG_1220"/>
      <sheetName val="Tuan_1_018"/>
      <sheetName val="Tuan_3_01_8"/>
      <sheetName val="Tuan_5_06_8"/>
      <sheetName val="Tuan_6_06__8"/>
      <sheetName val="Tuan_7_06_8"/>
      <sheetName val="Tuan_7_06__(2)8"/>
      <sheetName val="Tuan10,06_8"/>
      <sheetName val="Tuan11,06__8"/>
      <sheetName val="Bao_cao_DD_31_3_068"/>
      <sheetName val="Bao_cao_DD_30_4_068"/>
      <sheetName val="Bao_cao_DD_31_5_06_8"/>
      <sheetName val="Bao_cao_Quy_I-068"/>
      <sheetName val="Bao_cao_DD_30_6_068"/>
      <sheetName val="Bao_cao_DD_31_7_068"/>
      <sheetName val="Cong_ban_11yx1,28"/>
      <sheetName val="Luu_goc20"/>
      <sheetName val="km22+93_86-km22+121_8620"/>
      <sheetName val="km22+177_14-km22+205_6420"/>
      <sheetName val="Bang_20-2520"/>
      <sheetName val="km22+267_96-km22+283_9620"/>
      <sheetName val="km22+304_31-km22+344_3120"/>
      <sheetName val="km22+460_92-km22+614_5720"/>
      <sheetName val="km22+671_78-km22+713_3220"/>
      <sheetName val="Dinh_ha_nha20"/>
      <sheetName val="_tuanM20"/>
      <sheetName val="[IBASE2_XLS_Tong_hop_Matduong20"/>
      <sheetName val="THU_T1220"/>
      <sheetName val="CHI_T1220"/>
      <sheetName val="THU_T1120"/>
      <sheetName val="CHI_T1120"/>
      <sheetName val="THU_T1020"/>
      <sheetName val="CHI_T1020"/>
      <sheetName val="THU_T920"/>
      <sheetName val="CHI_T920"/>
      <sheetName val="THU_T820"/>
      <sheetName val="CHI_T820"/>
      <sheetName val="BC§_200120"/>
      <sheetName val="BBC§_200220"/>
      <sheetName val="TSC§_200120"/>
      <sheetName val="TSc®_200220"/>
      <sheetName val="BaTrieu-L_con20"/>
      <sheetName val="EDT_-_Ro20"/>
      <sheetName val="KHVô_XL20"/>
      <sheetName val="TD_khao_sat20"/>
      <sheetName val="chi_phi_cap_tien20"/>
      <sheetName val="[IBASE2_XLS}BHXH20"/>
      <sheetName val="chuong_phu20"/>
      <sheetName val="phuong_aL_120"/>
      <sheetName val="[IBASE2_XLS䁝BC6tT1720"/>
      <sheetName val="Khac_DP20"/>
      <sheetName val="Khoi_than_20"/>
      <sheetName val="De_Tai_Vhuc_Tap20"/>
      <sheetName val="02_120"/>
      <sheetName val="2_120"/>
      <sheetName val="2_320"/>
      <sheetName val="02_320"/>
      <sheetName val="B_0120"/>
      <sheetName val="B_0320"/>
      <sheetName val="D_1320"/>
      <sheetName val="det_VP20"/>
      <sheetName val="det_hn20"/>
      <sheetName val="chi_Hieu20"/>
      <sheetName val="c_thoa20"/>
      <sheetName val="A_thanh_-_DL20"/>
      <sheetName val="A_Tuyen20"/>
      <sheetName val="A_Tien_-laphu20"/>
      <sheetName val="A_Thang-_laphu20"/>
      <sheetName val="A_Dong20"/>
      <sheetName val="27-7_NB20"/>
      <sheetName val="xn_520"/>
      <sheetName val="PKD_X2020"/>
      <sheetName val="da_giay_SG20"/>
      <sheetName val="dagiay_XK20"/>
      <sheetName val="DK_Dong_xuan20"/>
      <sheetName val="chu_Ton20"/>
      <sheetName val="minh_tri20"/>
      <sheetName val="viet_huy20"/>
      <sheetName val="thanh_ha20"/>
      <sheetName val="O_Su20"/>
      <sheetName val="A_Ha-DL20"/>
      <sheetName val="Vinh_oanh20"/>
      <sheetName val="chi_Thuy20"/>
      <sheetName val="chu_Hong20"/>
      <sheetName val="thuy-_may20"/>
      <sheetName val="vu_yen20"/>
      <sheetName val="[IBASE2_XLS?TNHNoi20"/>
      <sheetName val="HD_CTrinh120"/>
      <sheetName val="HD_benA20"/>
      <sheetName val="Theodoi_HD20"/>
      <sheetName val="Theodoi_HD_(2)20"/>
      <sheetName val="_GT_CPhi_tung_dot20"/>
      <sheetName val="Cong_hop_2,0ࡸ2,020"/>
      <sheetName val="OPERATING_HEAD20"/>
      <sheetName val="31_12_0120"/>
      <sheetName val="Sat_tron20"/>
      <sheetName val="Bang_can_doi_20"/>
      <sheetName val="Tinh_hinh_cat_lang20"/>
      <sheetName val="Tinh_hinh_SX_phu20"/>
      <sheetName val="Tinh_hinh_do_xop20"/>
      <sheetName val="THU_T720"/>
      <sheetName val="CHI_T720"/>
      <sheetName val="THU_T620"/>
      <sheetName val="CHI_T620"/>
      <sheetName val="THU_T520"/>
      <sheetName val="CHI_T520"/>
      <sheetName val="THU_T420"/>
      <sheetName val="CHI_T420"/>
      <sheetName val="THU_T320"/>
      <sheetName val="CHI_T320"/>
      <sheetName val="THU_T220"/>
      <sheetName val="CHI_T220"/>
      <sheetName val="THU_T140"/>
      <sheetName val="CHI_T140"/>
      <sheetName val="_IBASE2_XLSѝTNHNoi21"/>
      <sheetName val="_IBASE2_XLS䁝BC6tT1720"/>
      <sheetName val="_IBASE2_XLS}BHXH20"/>
      <sheetName val="_IBASE2_XLS_Tong_hop_Matduong20"/>
      <sheetName val="BTHDT_TBA_20"/>
      <sheetName val="(9_30)_IP20"/>
      <sheetName val="CVden_ngoai_TCT_(1)25"/>
      <sheetName val="CV_den_ngoai_TCT_(2)25"/>
      <sheetName val="CV_den_ngoai_TCT_(3)25"/>
      <sheetName val="QDcua_TGD25"/>
      <sheetName val="QD_cua_HDQT25"/>
      <sheetName val="QD_cua_HDQT_(2)25"/>
      <sheetName val="CV_di_ngoai_tong25"/>
      <sheetName val="CV_di_ngoai_tong_(2)25"/>
      <sheetName val="To_trinh25"/>
      <sheetName val="Giao_nhiem_vu25"/>
      <sheetName val="QDcua_TGD_(2)25"/>
      <sheetName val="Thong_tu25"/>
      <sheetName val="CV_di_trong__tong25"/>
      <sheetName val="nghi_dinh-CP25"/>
      <sheetName val="CV_den_trong_tong25"/>
      <sheetName val="KHVt_25"/>
      <sheetName val="KHVt_XL25"/>
      <sheetName val="KHVt_XLT425"/>
      <sheetName val="T_K_H_T_T525"/>
      <sheetName val="T_K_T725"/>
      <sheetName val="TK_T625"/>
      <sheetName val="T_K_T525"/>
      <sheetName val="Bang_thong_ke_hang_ton25"/>
      <sheetName val="thong_ke_25"/>
      <sheetName val="T_KT0425"/>
      <sheetName val="lapdat_TB_25"/>
      <sheetName val="TNghiªm_TB_25"/>
      <sheetName val="VËt_liÖu25"/>
      <sheetName val="Lap_®at_®iÖn25"/>
      <sheetName val="TNghiÖm_VL25"/>
      <sheetName val="th_25"/>
      <sheetName val="tien_luong25"/>
      <sheetName val="142201-T1_25"/>
      <sheetName val="142201-T2-th_25"/>
      <sheetName val="142201-T3-th_25"/>
      <sheetName val="142201-T4-th__25"/>
      <sheetName val="Thep_be25"/>
      <sheetName val="Thep_than25"/>
      <sheetName val="Thep_xa_mu25"/>
      <sheetName val="Kluong_phu25"/>
      <sheetName val="Lan_can25"/>
      <sheetName val="Ho_lan25"/>
      <sheetName val="Coc_tieu25"/>
      <sheetName val="Bien_bao25"/>
      <sheetName val="Op_mai_27425"/>
      <sheetName val="Op_mai_27525"/>
      <sheetName val="Op_mai_27625"/>
      <sheetName val="Op_mai_27725"/>
      <sheetName val="Op_mai_27825"/>
      <sheetName val="Op_mai_27925"/>
      <sheetName val="Op_mai_28025"/>
      <sheetName val="Op_mai_28125"/>
      <sheetName val="Op_mai_28225"/>
      <sheetName val="Op_mai_28325"/>
      <sheetName val="Op_mai_28425"/>
      <sheetName val="Op_mai25"/>
      <sheetName val="Km274_-_Km27525"/>
      <sheetName val="Km275_-_Km27625"/>
      <sheetName val="Km276_-_Km27725"/>
      <sheetName val="Km277_-_Km278_25"/>
      <sheetName val="Km278_-_Km27925"/>
      <sheetName val="Km279_-_Km28025"/>
      <sheetName val="Km280_-_Km28125"/>
      <sheetName val="Km281_-_Km28225"/>
      <sheetName val="Km282_-_Km28325"/>
      <sheetName val="Km283_-_Km28425"/>
      <sheetName val="Km284_-_Km28525"/>
      <sheetName val="Tong_hop_Matduong25"/>
      <sheetName val="Cong_D7525"/>
      <sheetName val="Cong_D10025"/>
      <sheetName val="Cong_D15025"/>
      <sheetName val="Cong_2D15025"/>
      <sheetName val="Cong_ban_0,7x0,725"/>
      <sheetName val="Cong_ban_0,8x0,825"/>
      <sheetName val="Cong_ban_1x125"/>
      <sheetName val="Cong_ban_1x1,225"/>
      <sheetName val="Cong_ban_1,5x1,525"/>
      <sheetName val="Cong_ban_2x1,525"/>
      <sheetName val="Cong_ban_2x225"/>
      <sheetName val="Tong_hop25"/>
      <sheetName val="Tong_hop_(2)25"/>
      <sheetName val="Cong_cu25"/>
      <sheetName val="Cot_thep25"/>
      <sheetName val="Cong_tron_D7525"/>
      <sheetName val="Cong_tron_D10025"/>
      <sheetName val="Cong_tron_D15025"/>
      <sheetName val="Cong_tron_2D15025"/>
      <sheetName val="Cong_ban_1,0x1,025"/>
      <sheetName val="Cong_ban_1,0x1,225"/>
      <sheetName val="Cong_hop_1,5x1,525"/>
      <sheetName val="Cong_hop_2,0x1,525"/>
      <sheetName val="Cong_hop_2,0x2,025"/>
      <sheetName val="TK_11225"/>
      <sheetName val="TK_13125"/>
      <sheetName val="TK_14125"/>
      <sheetName val="TK_15325"/>
      <sheetName val="TK_21125"/>
      <sheetName val="TK_24225"/>
      <sheetName val="TK_33425"/>
      <sheetName val="TK_51125"/>
      <sheetName val="TK_51525"/>
      <sheetName val="TK_91125"/>
      <sheetName val="KQKD02-2_(2)25"/>
      <sheetName val="KQKD-2_(2)25"/>
      <sheetName val="KQKD_thu200425"/>
      <sheetName val="_t525"/>
      <sheetName val="t_425"/>
      <sheetName val="_t3_25"/>
      <sheetName val="_TH33125"/>
      <sheetName val="_Minh_ha25"/>
      <sheetName val="_Ha_Tay25"/>
      <sheetName val="_Vinhphuc25"/>
      <sheetName val="_Nbinh25"/>
      <sheetName val="_QVinh25"/>
      <sheetName val="_TW125"/>
      <sheetName val="DOANH_SO25"/>
      <sheetName val="BD-SINH_VIEN25"/>
      <sheetName val="VtuHaTheSauTBABenThuy1_(2)25"/>
      <sheetName val="Song_trai25"/>
      <sheetName val="Dinh+ha_nha25"/>
      <sheetName val="NG_k25"/>
      <sheetName val="T_so_thay_doi25"/>
      <sheetName val="b_THchitietDZCT25"/>
      <sheetName val="b_THchitietTBA25"/>
      <sheetName val="Khao_sat25"/>
      <sheetName val="TT_khao_sat25"/>
      <sheetName val="thkl_(2)25"/>
      <sheetName val="long_tec25"/>
      <sheetName val="phan_tich_DG25"/>
      <sheetName val="gia_vat_lieu25"/>
      <sheetName val="gia_xe_may25"/>
      <sheetName val="gia_nhan_cong25"/>
      <sheetName val="CDSL_(2)25"/>
      <sheetName val="F_ThanhTri25"/>
      <sheetName val="F_Gialam25"/>
      <sheetName val="TH_dam25"/>
      <sheetName val="SX_dam25"/>
      <sheetName val="LD_dam25"/>
      <sheetName val="Bang_gia_VL25"/>
      <sheetName val="Gia_NC25"/>
      <sheetName val="Gia_may25"/>
      <sheetName val="Trich_Ngang25"/>
      <sheetName val="Danh_sach_Rieng25"/>
      <sheetName val="Dia_Diem_Thuc_Tap25"/>
      <sheetName val="De_Tai_Thuc_Tap25"/>
      <sheetName val="Dancau-Q_Ninh25"/>
      <sheetName val="BaTrieu-L_son25"/>
      <sheetName val="K249_K9825"/>
      <sheetName val="K249_K98_(2)25"/>
      <sheetName val="K251_K9825"/>
      <sheetName val="K251_SBase25"/>
      <sheetName val="K251_AC25"/>
      <sheetName val="K252_K9825"/>
      <sheetName val="K252_SBase25"/>
      <sheetName val="K252_AC25"/>
      <sheetName val="K253_K9825"/>
      <sheetName val="K253_Subbase25"/>
      <sheetName val="K253_Base_25"/>
      <sheetName val="K253_SBase25"/>
      <sheetName val="K253_AC25"/>
      <sheetName val="K255_SBase25"/>
      <sheetName val="K259_K9825"/>
      <sheetName val="K259_Subbase25"/>
      <sheetName val="K259_Base_25"/>
      <sheetName val="K259_AC25"/>
      <sheetName val="K260_K9825"/>
      <sheetName val="K260_Subbase25"/>
      <sheetName val="K260_Base25"/>
      <sheetName val="K260_AC25"/>
      <sheetName val="K261_K9825"/>
      <sheetName val="K261_Base25"/>
      <sheetName val="K261_AC25"/>
      <sheetName val="HHVt_25"/>
      <sheetName val="Tay_ninh25"/>
      <sheetName val="A_Duc25"/>
      <sheetName val="giai_thich25"/>
      <sheetName val="DT_-_Ro25"/>
      <sheetName val="TH_-_Ro_25"/>
      <sheetName val="GDT_-_Ro25"/>
      <sheetName val="DT_-_TB25"/>
      <sheetName val="TH_-_TB25"/>
      <sheetName val="GDT_-_TB25"/>
      <sheetName val="DT_-_NT25"/>
      <sheetName val="TH_-_NT25"/>
      <sheetName val="GDT_-_NT25"/>
      <sheetName val="SCT_Cong_trinh25"/>
      <sheetName val="06-2003_(2)25"/>
      <sheetName val="CDPS_6tc25"/>
      <sheetName val="SCT_Nha_thau25"/>
      <sheetName val="socai2003_(6tc)dp25"/>
      <sheetName val="socai2003_(6tc)25"/>
      <sheetName val="CDPS_6tc_(2)25"/>
      <sheetName val="TH_du_toan_25"/>
      <sheetName val="Du_toan_25"/>
      <sheetName val="C_Tinh25"/>
      <sheetName val="CT_0324"/>
      <sheetName val="TH_0324"/>
      <sheetName val="Don_gia_CPM25"/>
      <sheetName val="Tong_Thieu_HD_cac_CT-200125"/>
      <sheetName val="VL_thieu_HD_-_200125"/>
      <sheetName val="Tong_thieu_HD_cac_CT_-_200225"/>
      <sheetName val="Lan_trai25"/>
      <sheetName val="Van_chuyen25"/>
      <sheetName val="HDong_VC25"/>
      <sheetName val="ThieuHD_nam_200125"/>
      <sheetName val="Bang_TH25"/>
      <sheetName val="Tong_Chinh25"/>
      <sheetName val="So_sanh25"/>
      <sheetName val="Xaylap_25"/>
      <sheetName val="Nhan_cong25"/>
      <sheetName val="_KQTH_quy_hoach_13524"/>
      <sheetName val="Bao_cao_KQTH_quy_hoach_13524"/>
      <sheetName val="Co~g_hop_1,5x1,525"/>
      <sheetName val="Tong_hop_xuat_kho_nvl24"/>
      <sheetName val="Xuat_kho24"/>
      <sheetName val="Tong_hop_so_lieu_tai_nhap_kho24"/>
      <sheetName val="tai_nhap_kho24"/>
      <sheetName val="Nhap_kho24"/>
      <sheetName val="Tong_ket_nhap_kho24"/>
      <sheetName val="Tong_ket24"/>
      <sheetName val="cac_ma_can_huy24"/>
      <sheetName val="Hang_hong24"/>
      <sheetName val="Tham_khao24"/>
      <sheetName val="hang_khong_co_packing24"/>
      <sheetName val="GIA_NUOC25"/>
      <sheetName val="GIA_DIEN_THOAI25"/>
      <sheetName val="GIA_DIEN25"/>
      <sheetName val="chiet_tinh_XD25"/>
      <sheetName val="Triet_T25"/>
      <sheetName val="Phan_tich_gia25"/>
      <sheetName val="pHAN_CONG25"/>
      <sheetName val="GIA_XD25"/>
      <sheetName val="Coc_625"/>
      <sheetName val="Deo_nai25"/>
      <sheetName val="CKD_than25"/>
      <sheetName val="CTT_Thong_nhat25"/>
      <sheetName val="CTT_Nui_beo25"/>
      <sheetName val="CTT_cao_son25"/>
      <sheetName val="CTT_Khe_cham25"/>
      <sheetName val="XNxlva_sxthanKCII25"/>
      <sheetName val="Cam_Y_ut_KC25"/>
      <sheetName val="CTxay_lap_mo_CP25"/>
      <sheetName val="CTdo_luong_GDSP25"/>
      <sheetName val="Dong_bac25"/>
      <sheetName val="Cac_cang_UT_mua_than_Dong_bac25"/>
      <sheetName val="cua_hang_vtu25"/>
      <sheetName val="Khach_hang_le_25"/>
      <sheetName val="nhat_ky_525"/>
      <sheetName val="cac_cong_ty_van_tai25"/>
      <sheetName val="[IBASE2_XLSѝTNHNoi25"/>
      <sheetName val="Thang_424"/>
      <sheetName val="BC_TH_CK_(2)25"/>
      <sheetName val="BC_TH_CK25"/>
      <sheetName val="BC6tT19_food25"/>
      <sheetName val="BC6tT18_-_Food25"/>
      <sheetName val="BCCK_425"/>
      <sheetName val="BCFood-_T1625"/>
      <sheetName val="BCFood-_T1525"/>
      <sheetName val="BCFood-_T1425"/>
      <sheetName val="BCFood-_T1325"/>
      <sheetName val="TH_CK225"/>
      <sheetName val="BC6tT52_(3)25"/>
      <sheetName val="BC6tT52_(2)25"/>
      <sheetName val="TCK_1225"/>
      <sheetName val="Tong_CK25"/>
      <sheetName val="T03_-_0325"/>
      <sheetName val="THL_T0325"/>
      <sheetName val="TTBC_T0325"/>
      <sheetName val="Luong_noi_Bo_-_T325"/>
      <sheetName val="Tong_hop_-_T325"/>
      <sheetName val="Thuong_Quy_325"/>
      <sheetName val="Phu_cap_trach_nhiem25"/>
      <sheetName val="Co_quan_TCT23"/>
      <sheetName val="BOT_(PA_chon)23"/>
      <sheetName val="Yaly_&amp;_Ri_Ninh23"/>
      <sheetName val="Thuy_dien_Na_Loi23"/>
      <sheetName val="bang_so_sanh_tong_hop23"/>
      <sheetName val="bang_so_sanh_tong_hop_(ty_le)23"/>
      <sheetName val="thu_nhap_binh_quan_(2)23"/>
      <sheetName val="dang_huong23"/>
      <sheetName val="phuong_an_123"/>
      <sheetName val="phuong_an_1_(2)23"/>
      <sheetName val="phuong_an223"/>
      <sheetName val="tong_hop_BQ23"/>
      <sheetName val="tong_hop_BQ-123"/>
      <sheetName val="phuong_an_chon23"/>
      <sheetName val="bang_so_sanh_tong_hop_(_PA_ch22"/>
      <sheetName val="dang_ap_dung22"/>
      <sheetName val="bang_tong_hop_(dang_huong)22"/>
      <sheetName val="THT_nam_0422"/>
      <sheetName val="CV_di_trong__dong23"/>
      <sheetName val="ql_(2)22"/>
      <sheetName val="Heso_3-2004_(3)22"/>
      <sheetName val="Luong_(2)22"/>
      <sheetName val="heso_T322"/>
      <sheetName val="heso_T422"/>
      <sheetName val="heso_T522"/>
      <sheetName val="Heso_T622"/>
      <sheetName val="Heso_T722"/>
      <sheetName val="Heso_T822"/>
      <sheetName val="Heso_T922"/>
      <sheetName val="Heso_2-200422"/>
      <sheetName val="Heso_3-200422"/>
      <sheetName val="Heso_3-2004_(2)22"/>
      <sheetName val="tô_rôiDY22"/>
      <sheetName val="Nhap_lieu23"/>
      <sheetName val="Tien_dien22"/>
      <sheetName val="Thue_GTGT22"/>
      <sheetName val="bcth_05-0422"/>
      <sheetName val="baocao_05-0422"/>
      <sheetName val="nhan_su22"/>
      <sheetName val="luong_cty22"/>
      <sheetName val="TK__TK22"/>
      <sheetName val="THANG7_22"/>
      <sheetName val="THANG_1122"/>
      <sheetName val="THANG_1222"/>
      <sheetName val="Tuan_1_0110"/>
      <sheetName val="Tuan_3_01_10"/>
      <sheetName val="Tuan_5_06_10"/>
      <sheetName val="Tuan_6_06__10"/>
      <sheetName val="Tuan_7_06_10"/>
      <sheetName val="Tuan_7_06__(2)10"/>
      <sheetName val="Tuan10,06_10"/>
      <sheetName val="Tuan11,06__10"/>
      <sheetName val="Bao_cao_DD_31_3_0610"/>
      <sheetName val="Bao_cao_DD_30_4_0610"/>
      <sheetName val="Bao_cao_DD_31_5_06_10"/>
      <sheetName val="Bao_cao_Quy_I-0610"/>
      <sheetName val="Bao_cao_DD_30_6_0610"/>
      <sheetName val="Bao_cao_DD_31_7_0610"/>
      <sheetName val="Cong_ban_11yx1,210"/>
      <sheetName val="Luu_goc22"/>
      <sheetName val="km22+93_86-km22+121_8622"/>
      <sheetName val="km22+177_14-km22+205_6422"/>
      <sheetName val="Bang_20-2522"/>
      <sheetName val="km22+267_96-km22+283_9622"/>
      <sheetName val="km22+304_31-km22+344_3122"/>
      <sheetName val="km22+460_92-km22+614_5722"/>
      <sheetName val="km22+671_78-km22+713_3222"/>
      <sheetName val="Dinh_ha_nha22"/>
      <sheetName val="_tuanM22"/>
      <sheetName val="[IBASE2_XLS_Tong_hop_Matduong22"/>
      <sheetName val="THU_T1222"/>
      <sheetName val="CHI_T1222"/>
      <sheetName val="THU_T1122"/>
      <sheetName val="CHI_T1122"/>
      <sheetName val="THU_T1022"/>
      <sheetName val="CHI_T1022"/>
      <sheetName val="THU_T922"/>
      <sheetName val="CHI_T922"/>
      <sheetName val="THU_T822"/>
      <sheetName val="CHI_T822"/>
      <sheetName val="BC§_200122"/>
      <sheetName val="BBC§_200222"/>
      <sheetName val="TSC§_200122"/>
      <sheetName val="TSc®_200222"/>
      <sheetName val="BaTrieu-L_con22"/>
      <sheetName val="EDT_-_Ro22"/>
      <sheetName val="KHVô_XL22"/>
      <sheetName val="TD_khao_sat22"/>
      <sheetName val="chi_phi_cap_tien22"/>
      <sheetName val="[IBASE2_XLS}BHXH22"/>
      <sheetName val="chuong_phu22"/>
      <sheetName val="phuong_aL_122"/>
      <sheetName val="[IBASE2_XLS䁝BC6tT1722"/>
      <sheetName val="Khac_DP22"/>
      <sheetName val="Khoi_than_22"/>
      <sheetName val="De_Tai_Vhuc_Tap22"/>
      <sheetName val="02_122"/>
      <sheetName val="2_122"/>
      <sheetName val="2_322"/>
      <sheetName val="02_322"/>
      <sheetName val="B_0122"/>
      <sheetName val="B_0322"/>
      <sheetName val="D_1322"/>
      <sheetName val="det_VP22"/>
      <sheetName val="det_hn22"/>
      <sheetName val="chi_Hieu22"/>
      <sheetName val="c_thoa22"/>
      <sheetName val="A_thanh_-_DL22"/>
      <sheetName val="A_Tuyen22"/>
      <sheetName val="A_Tien_-laphu22"/>
      <sheetName val="A_Thang-_laphu22"/>
      <sheetName val="A_Dong22"/>
      <sheetName val="27-7_NB22"/>
      <sheetName val="xn_522"/>
      <sheetName val="PKD_X2022"/>
      <sheetName val="da_giay_SG22"/>
      <sheetName val="dagiay_XK22"/>
      <sheetName val="DK_Dong_xuan22"/>
      <sheetName val="chu_Ton22"/>
      <sheetName val="minh_tri22"/>
      <sheetName val="viet_huy22"/>
      <sheetName val="thanh_ha22"/>
      <sheetName val="O_Su22"/>
      <sheetName val="A_Ha-DL22"/>
      <sheetName val="Vinh_oanh22"/>
      <sheetName val="chi_Thuy22"/>
      <sheetName val="chu_Hong22"/>
      <sheetName val="thuy-_may22"/>
      <sheetName val="vu_yen22"/>
      <sheetName val="[IBASE2_XLS?TNHNoi22"/>
      <sheetName val="HD_CTrinh122"/>
      <sheetName val="HD_benA22"/>
      <sheetName val="Theodoi_HD22"/>
      <sheetName val="Theodoi_HD_(2)22"/>
      <sheetName val="_GT_CPhi_tung_dot22"/>
      <sheetName val="Cong_hop_2,0ࡸ2,022"/>
      <sheetName val="OPERATING_HEAD22"/>
      <sheetName val="31_12_0122"/>
      <sheetName val="Sat_tron22"/>
      <sheetName val="Bang_can_doi_22"/>
      <sheetName val="Tinh_hinh_cat_lang22"/>
      <sheetName val="Tinh_hinh_SX_phu22"/>
      <sheetName val="Tinh_hinh_do_xop22"/>
      <sheetName val="THU_T722"/>
      <sheetName val="CHI_T722"/>
      <sheetName val="THU_T622"/>
      <sheetName val="CHI_T622"/>
      <sheetName val="THU_T522"/>
      <sheetName val="CHI_T522"/>
      <sheetName val="THU_T422"/>
      <sheetName val="CHI_T422"/>
      <sheetName val="THU_T322"/>
      <sheetName val="CHI_T322"/>
      <sheetName val="THU_T222"/>
      <sheetName val="CHI_T222"/>
      <sheetName val="THU_T142"/>
      <sheetName val="CHI_T142"/>
      <sheetName val="_IBASE2_XLSѝTNHNoi23"/>
      <sheetName val="_IBASE2_XLS䁝BC6tT1722"/>
      <sheetName val="_IBASE2_XLS}BHXH22"/>
      <sheetName val="_IBASE2_XLS_Tong_hop_Matduong22"/>
      <sheetName val="BTHDT_TBA_22"/>
      <sheetName val="(9_30)_IP22"/>
      <sheetName val="CVden_ngoai_TCT_(1)26"/>
      <sheetName val="CV_den_ngoai_TCT_(2)26"/>
      <sheetName val="CV_den_ngoai_TCT_(3)26"/>
      <sheetName val="QDcua_TGD26"/>
      <sheetName val="QD_cua_HDQT26"/>
      <sheetName val="QD_cua_HDQT_(2)26"/>
      <sheetName val="CV_di_ngoai_tong26"/>
      <sheetName val="CV_di_ngoai_tong_(2)26"/>
      <sheetName val="To_trinh26"/>
      <sheetName val="Giao_nhiem_vu26"/>
      <sheetName val="QDcua_TGD_(2)26"/>
      <sheetName val="Thong_tu26"/>
      <sheetName val="CV_di_trong__tong26"/>
      <sheetName val="nghi_dinh-CP26"/>
      <sheetName val="CV_den_trong_tong26"/>
      <sheetName val="KHVt_26"/>
      <sheetName val="KHVt_XL26"/>
      <sheetName val="KHVt_XLT426"/>
      <sheetName val="T_K_H_T_T526"/>
      <sheetName val="T_K_T726"/>
      <sheetName val="TK_T626"/>
      <sheetName val="T_K_T526"/>
      <sheetName val="Bang_thong_ke_hang_ton26"/>
      <sheetName val="thong_ke_26"/>
      <sheetName val="T_KT0426"/>
      <sheetName val="lapdat_TB_26"/>
      <sheetName val="TNghiªm_TB_26"/>
      <sheetName val="VËt_liÖu26"/>
      <sheetName val="Lap_®at_®iÖn26"/>
      <sheetName val="TNghiÖm_VL26"/>
      <sheetName val="th_26"/>
      <sheetName val="tien_luong26"/>
      <sheetName val="142201-T1_26"/>
      <sheetName val="142201-T2-th_26"/>
      <sheetName val="142201-T3-th_26"/>
      <sheetName val="142201-T4-th__26"/>
      <sheetName val="Thep_be26"/>
      <sheetName val="Thep_than26"/>
      <sheetName val="Thep_xa_mu26"/>
      <sheetName val="Kluong_phu26"/>
      <sheetName val="Lan_can26"/>
      <sheetName val="Ho_lan26"/>
      <sheetName val="Coc_tieu26"/>
      <sheetName val="Bien_bao26"/>
      <sheetName val="Op_mai_27426"/>
      <sheetName val="Op_mai_27526"/>
      <sheetName val="Op_mai_27626"/>
      <sheetName val="Op_mai_27726"/>
      <sheetName val="Op_mai_27826"/>
      <sheetName val="Op_mai_27926"/>
      <sheetName val="Op_mai_28026"/>
      <sheetName val="Op_mai_28126"/>
      <sheetName val="Op_mai_28226"/>
      <sheetName val="Op_mai_28326"/>
      <sheetName val="Op_mai_28426"/>
      <sheetName val="Op_mai26"/>
      <sheetName val="Km274_-_Km27526"/>
      <sheetName val="Km275_-_Km27626"/>
      <sheetName val="Km276_-_Km27726"/>
      <sheetName val="Km277_-_Km278_26"/>
      <sheetName val="Km278_-_Km27926"/>
      <sheetName val="Km279_-_Km28026"/>
      <sheetName val="Km280_-_Km28126"/>
      <sheetName val="Km281_-_Km28226"/>
      <sheetName val="Km282_-_Km28326"/>
      <sheetName val="Km283_-_Km28426"/>
      <sheetName val="Km284_-_Km28526"/>
      <sheetName val="Tong_hop_Matduong26"/>
      <sheetName val="Cong_D7526"/>
      <sheetName val="Cong_D10026"/>
      <sheetName val="Cong_D15026"/>
      <sheetName val="Cong_2D15026"/>
      <sheetName val="Cong_ban_0,7x0,726"/>
      <sheetName val="Cong_ban_0,8x0,826"/>
      <sheetName val="Cong_ban_1x126"/>
      <sheetName val="Cong_ban_1x1,226"/>
      <sheetName val="Cong_ban_1,5x1,526"/>
      <sheetName val="Cong_ban_2x1,526"/>
      <sheetName val="Cong_ban_2x226"/>
      <sheetName val="Tong_hop26"/>
      <sheetName val="Tong_hop_(2)26"/>
      <sheetName val="Cong_cu26"/>
      <sheetName val="Cot_thep26"/>
      <sheetName val="Cong_tron_D7526"/>
      <sheetName val="Cong_tron_D10026"/>
      <sheetName val="Cong_tron_D15026"/>
      <sheetName val="Cong_tron_2D15026"/>
      <sheetName val="Cong_ban_1,0x1,026"/>
      <sheetName val="Cong_ban_1,0x1,226"/>
      <sheetName val="Cong_hop_1,5x1,526"/>
      <sheetName val="Cong_hop_2,0x1,526"/>
      <sheetName val="Cong_hop_2,0x2,026"/>
      <sheetName val="TK_11226"/>
      <sheetName val="TK_13126"/>
      <sheetName val="TK_14126"/>
      <sheetName val="TK_15326"/>
      <sheetName val="TK_21126"/>
      <sheetName val="TK_24226"/>
      <sheetName val="TK_33426"/>
      <sheetName val="TK_51126"/>
      <sheetName val="TK_51526"/>
      <sheetName val="TK_91126"/>
      <sheetName val="KQKD02-2_(2)26"/>
      <sheetName val="KQKD-2_(2)26"/>
      <sheetName val="KQKD_thu200426"/>
      <sheetName val="_t526"/>
      <sheetName val="t_426"/>
      <sheetName val="_t3_26"/>
      <sheetName val="_TH33126"/>
      <sheetName val="_Minh_ha26"/>
      <sheetName val="_Ha_Tay26"/>
      <sheetName val="_Vinhphuc26"/>
      <sheetName val="_Nbinh26"/>
      <sheetName val="_QVinh26"/>
      <sheetName val="_TW126"/>
      <sheetName val="DOANH_SO26"/>
      <sheetName val="BD-SINH_VIEN26"/>
      <sheetName val="VtuHaTheSauTBABenThuy1_(2)26"/>
      <sheetName val="Song_trai26"/>
      <sheetName val="Dinh+ha_nha26"/>
      <sheetName val="NG_k26"/>
      <sheetName val="T_so_thay_doi26"/>
      <sheetName val="b_THchitietDZCT26"/>
      <sheetName val="b_THchitietTBA26"/>
      <sheetName val="Khao_sat26"/>
      <sheetName val="TT_khao_sat26"/>
      <sheetName val="thkl_(2)26"/>
      <sheetName val="long_tec26"/>
      <sheetName val="phan_tich_DG26"/>
      <sheetName val="gia_vat_lieu26"/>
      <sheetName val="gia_xe_may26"/>
      <sheetName val="gia_nhan_cong26"/>
      <sheetName val="CDSL_(2)26"/>
      <sheetName val="F_ThanhTri26"/>
      <sheetName val="F_Gialam26"/>
      <sheetName val="TH_dam26"/>
      <sheetName val="SX_dam26"/>
      <sheetName val="LD_dam26"/>
      <sheetName val="Bang_gia_VL26"/>
      <sheetName val="Gia_NC26"/>
      <sheetName val="Gia_may26"/>
      <sheetName val="Trich_Ngang26"/>
      <sheetName val="Danh_sach_Rieng26"/>
      <sheetName val="Dia_Diem_Thuc_Tap26"/>
      <sheetName val="De_Tai_Thuc_Tap26"/>
      <sheetName val="Dancau-Q_Ninh26"/>
      <sheetName val="BaTrieu-L_son26"/>
      <sheetName val="K249_K9826"/>
      <sheetName val="K249_K98_(2)26"/>
      <sheetName val="K251_K9826"/>
      <sheetName val="K251_SBase26"/>
      <sheetName val="K251_AC26"/>
      <sheetName val="K252_K9826"/>
      <sheetName val="K252_SBase26"/>
      <sheetName val="K252_AC26"/>
      <sheetName val="K253_K9826"/>
      <sheetName val="K253_Subbase26"/>
      <sheetName val="K253_Base_26"/>
      <sheetName val="K253_SBase26"/>
      <sheetName val="K253_AC26"/>
      <sheetName val="K255_SBase26"/>
      <sheetName val="K259_K9826"/>
      <sheetName val="K259_Subbase26"/>
      <sheetName val="K259_Base_26"/>
      <sheetName val="K259_AC26"/>
      <sheetName val="K260_K9826"/>
      <sheetName val="K260_Subbase26"/>
      <sheetName val="K260_Base26"/>
      <sheetName val="K260_AC26"/>
      <sheetName val="K261_K9826"/>
      <sheetName val="K261_Base26"/>
      <sheetName val="K261_AC26"/>
      <sheetName val="HHVt_26"/>
      <sheetName val="Tay_ninh26"/>
      <sheetName val="A_Duc26"/>
      <sheetName val="giai_thich26"/>
      <sheetName val="DT_-_Ro26"/>
      <sheetName val="TH_-_Ro_26"/>
      <sheetName val="GDT_-_Ro26"/>
      <sheetName val="DT_-_TB26"/>
      <sheetName val="TH_-_TB26"/>
      <sheetName val="GDT_-_TB26"/>
      <sheetName val="DT_-_NT26"/>
      <sheetName val="TH_-_NT26"/>
      <sheetName val="GDT_-_NT26"/>
      <sheetName val="SCT_Cong_trinh26"/>
      <sheetName val="06-2003_(2)26"/>
      <sheetName val="CDPS_6tc26"/>
      <sheetName val="SCT_Nha_thau26"/>
      <sheetName val="socai2003_(6tc)dp26"/>
      <sheetName val="socai2003_(6tc)26"/>
      <sheetName val="CDPS_6tc_(2)26"/>
      <sheetName val="TH_du_toan_26"/>
      <sheetName val="Du_toan_26"/>
      <sheetName val="C_Tinh26"/>
      <sheetName val="CT_0325"/>
      <sheetName val="TH_0325"/>
      <sheetName val="Don_gia_CPM26"/>
      <sheetName val="Tong_Thieu_HD_cac_CT-200126"/>
      <sheetName val="VL_thieu_HD_-_200126"/>
      <sheetName val="Tong_thieu_HD_cac_CT_-_200226"/>
      <sheetName val="Lan_trai26"/>
      <sheetName val="Van_chuyen26"/>
      <sheetName val="HDong_VC26"/>
      <sheetName val="ThieuHD_nam_200126"/>
      <sheetName val="Bang_TH26"/>
      <sheetName val="Tong_Chinh26"/>
      <sheetName val="So_sanh26"/>
      <sheetName val="Xaylap_26"/>
      <sheetName val="Nhan_cong26"/>
      <sheetName val="_KQTH_quy_hoach_13525"/>
      <sheetName val="Bao_cao_KQTH_quy_hoach_13525"/>
      <sheetName val="Co~g_hop_1,5x1,526"/>
      <sheetName val="Tong_hop_xuat_kho_nvl25"/>
      <sheetName val="Xuat_kho25"/>
      <sheetName val="Tong_hop_so_lieu_tai_nhap_kho25"/>
      <sheetName val="tai_nhap_kho25"/>
      <sheetName val="Nhap_kho25"/>
      <sheetName val="Tong_ket_nhap_kho25"/>
      <sheetName val="Tong_ket25"/>
      <sheetName val="cac_ma_can_huy25"/>
      <sheetName val="Hang_hong25"/>
      <sheetName val="Tham_khao25"/>
      <sheetName val="hang_khong_co_packing25"/>
      <sheetName val="GIA_NUOC26"/>
      <sheetName val="GIA_DIEN_THOAI26"/>
      <sheetName val="GIA_DIEN26"/>
      <sheetName val="chiet_tinh_XD26"/>
      <sheetName val="Triet_T26"/>
      <sheetName val="Phan_tich_gia26"/>
      <sheetName val="pHAN_CONG26"/>
      <sheetName val="GIA_XD26"/>
      <sheetName val="Coc_626"/>
      <sheetName val="Deo_nai26"/>
      <sheetName val="CKD_than26"/>
      <sheetName val="CTT_Thong_nhat26"/>
      <sheetName val="CTT_Nui_beo26"/>
      <sheetName val="CTT_cao_son26"/>
      <sheetName val="CTT_Khe_cham26"/>
      <sheetName val="XNxlva_sxthanKCII26"/>
      <sheetName val="Cam_Y_ut_KC26"/>
      <sheetName val="CTxay_lap_mo_CP26"/>
      <sheetName val="CTdo_luong_GDSP26"/>
      <sheetName val="Dong_bac26"/>
      <sheetName val="Cac_cang_UT_mua_than_Dong_bac26"/>
      <sheetName val="cua_hang_vtu26"/>
      <sheetName val="Khach_hang_le_26"/>
      <sheetName val="nhat_ky_526"/>
      <sheetName val="cac_cong_ty_van_tai26"/>
      <sheetName val="[IBASE2_XLSѝTNHNoi26"/>
      <sheetName val="Thang_425"/>
      <sheetName val="BC_TH_CK_(2)26"/>
      <sheetName val="BC_TH_CK26"/>
      <sheetName val="BC6tT19_food26"/>
      <sheetName val="BC6tT18_-_Food26"/>
      <sheetName val="BCCK_426"/>
      <sheetName val="BCFood-_T1626"/>
      <sheetName val="BCFood-_T1526"/>
      <sheetName val="BCFood-_T1426"/>
      <sheetName val="BCFood-_T1326"/>
      <sheetName val="TH_CK226"/>
      <sheetName val="BC6tT52_(3)26"/>
      <sheetName val="BC6tT52_(2)26"/>
      <sheetName val="TCK_1226"/>
      <sheetName val="Tong_CK26"/>
      <sheetName val="T03_-_0326"/>
      <sheetName val="THL_T0326"/>
      <sheetName val="TTBC_T0326"/>
      <sheetName val="Luong_noi_Bo_-_T326"/>
      <sheetName val="Tong_hop_-_T326"/>
      <sheetName val="Thuong_Quy_326"/>
      <sheetName val="Phu_cap_trach_nhiem26"/>
      <sheetName val="Co_quan_TCT24"/>
      <sheetName val="BOT_(PA_chon)24"/>
      <sheetName val="Yaly_&amp;_Ri_Ninh24"/>
      <sheetName val="Thuy_dien_Na_Loi24"/>
      <sheetName val="bang_so_sanh_tong_hop24"/>
      <sheetName val="bang_so_sanh_tong_hop_(ty_le)24"/>
      <sheetName val="thu_nhap_binh_quan_(2)24"/>
      <sheetName val="dang_huong24"/>
      <sheetName val="phuong_an_124"/>
      <sheetName val="phuong_an_1_(2)24"/>
      <sheetName val="phuong_an224"/>
      <sheetName val="tong_hop_BQ24"/>
      <sheetName val="tong_hop_BQ-124"/>
      <sheetName val="phuong_an_chon24"/>
      <sheetName val="bang_so_sanh_tong_hop_(_PA_ch23"/>
      <sheetName val="dang_ap_dung23"/>
      <sheetName val="bang_tong_hop_(dang_huong)23"/>
      <sheetName val="THT_nam_0423"/>
      <sheetName val="CV_di_trong__dong24"/>
      <sheetName val="ql_(2)23"/>
      <sheetName val="Heso_3-2004_(3)23"/>
      <sheetName val="Luong_(2)23"/>
      <sheetName val="heso_T323"/>
      <sheetName val="heso_T423"/>
      <sheetName val="heso_T523"/>
      <sheetName val="Heso_T623"/>
      <sheetName val="Heso_T723"/>
      <sheetName val="Heso_T823"/>
      <sheetName val="Heso_T923"/>
      <sheetName val="Heso_2-200423"/>
      <sheetName val="Heso_3-200423"/>
      <sheetName val="Heso_3-2004_(2)23"/>
      <sheetName val="tô_rôiDY23"/>
      <sheetName val="Nhap_lieu24"/>
      <sheetName val="Tien_dien23"/>
      <sheetName val="Thue_GTGT23"/>
      <sheetName val="bcth_05-0423"/>
      <sheetName val="baocao_05-0423"/>
      <sheetName val="nhan_su23"/>
      <sheetName val="luong_cty23"/>
      <sheetName val="TK__TK23"/>
      <sheetName val="THANG7_23"/>
      <sheetName val="THANG_1123"/>
      <sheetName val="THANG_1223"/>
      <sheetName val="Tuan_1_0111"/>
      <sheetName val="Tuan_3_01_11"/>
      <sheetName val="Tuan_5_06_11"/>
      <sheetName val="Tuan_6_06__11"/>
      <sheetName val="Tuan_7_06_11"/>
      <sheetName val="Tuan_7_06__(2)11"/>
      <sheetName val="Tuan10,06_11"/>
      <sheetName val="Tuan11,06__11"/>
      <sheetName val="Bao_cao_DD_31_3_0611"/>
      <sheetName val="Bao_cao_DD_30_4_0611"/>
      <sheetName val="Bao_cao_DD_31_5_06_11"/>
      <sheetName val="Bao_cao_Quy_I-0611"/>
      <sheetName val="Bao_cao_DD_30_6_0611"/>
      <sheetName val="Bao_cao_DD_31_7_0611"/>
      <sheetName val="Cong_ban_11yx1,211"/>
      <sheetName val="Luu_goc23"/>
      <sheetName val="km22+93_86-km22+121_8623"/>
      <sheetName val="km22+177_14-km22+205_6423"/>
      <sheetName val="Bang_20-2523"/>
      <sheetName val="km22+267_96-km22+283_9623"/>
      <sheetName val="km22+304_31-km22+344_3123"/>
      <sheetName val="km22+460_92-km22+614_5723"/>
      <sheetName val="km22+671_78-km22+713_3223"/>
      <sheetName val="Dinh_ha_nha23"/>
      <sheetName val="_tuanM23"/>
      <sheetName val="[IBASE2_XLS_Tong_hop_Matduong23"/>
      <sheetName val="THU_T1223"/>
      <sheetName val="CHI_T1223"/>
      <sheetName val="THU_T1123"/>
      <sheetName val="CHI_T1123"/>
      <sheetName val="THU_T1023"/>
      <sheetName val="CHI_T1023"/>
      <sheetName val="THU_T923"/>
      <sheetName val="CHI_T923"/>
      <sheetName val="THU_T823"/>
      <sheetName val="CHI_T823"/>
      <sheetName val="BC§_200123"/>
      <sheetName val="BBC§_200223"/>
      <sheetName val="TSC§_200123"/>
      <sheetName val="TSc®_200223"/>
      <sheetName val="BaTrieu-L_con23"/>
      <sheetName val="EDT_-_Ro23"/>
      <sheetName val="KHVô_XL23"/>
      <sheetName val="TD_khao_sat23"/>
      <sheetName val="chi_phi_cap_tien23"/>
      <sheetName val="[IBASE2_XLS}BHXH23"/>
      <sheetName val="chuong_phu23"/>
      <sheetName val="phuong_aL_123"/>
      <sheetName val="[IBASE2_XLS䁝BC6tT1723"/>
      <sheetName val="Khac_DP23"/>
      <sheetName val="Khoi_than_23"/>
      <sheetName val="De_Tai_Vhuc_Tap23"/>
      <sheetName val="02_123"/>
      <sheetName val="2_123"/>
      <sheetName val="2_323"/>
      <sheetName val="02_323"/>
      <sheetName val="B_0123"/>
      <sheetName val="B_0323"/>
      <sheetName val="D_1323"/>
      <sheetName val="det_VP23"/>
      <sheetName val="det_hn23"/>
      <sheetName val="chi_Hieu23"/>
      <sheetName val="c_thoa23"/>
      <sheetName val="A_thanh_-_DL23"/>
      <sheetName val="A_Tuyen23"/>
      <sheetName val="A_Tien_-laphu23"/>
      <sheetName val="A_Thang-_laphu23"/>
      <sheetName val="A_Dong23"/>
      <sheetName val="27-7_NB23"/>
      <sheetName val="xn_523"/>
      <sheetName val="PKD_X2023"/>
      <sheetName val="da_giay_SG23"/>
      <sheetName val="dagiay_XK23"/>
      <sheetName val="DK_Dong_xuan23"/>
      <sheetName val="chu_Ton23"/>
      <sheetName val="minh_tri23"/>
      <sheetName val="viet_huy23"/>
      <sheetName val="thanh_ha23"/>
      <sheetName val="O_Su23"/>
      <sheetName val="A_Ha-DL23"/>
      <sheetName val="Vinh_oanh23"/>
      <sheetName val="chi_Thuy23"/>
      <sheetName val="chu_Hong23"/>
      <sheetName val="thuy-_may23"/>
      <sheetName val="vu_yen23"/>
      <sheetName val="[IBASE2_XLS?TNHNoi23"/>
      <sheetName val="HD_CTrinh123"/>
      <sheetName val="HD_benA23"/>
      <sheetName val="Theodoi_HD23"/>
      <sheetName val="Theodoi_HD_(2)23"/>
      <sheetName val="_GT_CPhi_tung_dot23"/>
      <sheetName val="Cong_hop_2,0ࡸ2,023"/>
      <sheetName val="OPERATING_HEAD23"/>
      <sheetName val="31_12_0123"/>
      <sheetName val="Sat_tron23"/>
      <sheetName val="Bang_can_doi_23"/>
      <sheetName val="Tinh_hinh_cat_lang23"/>
      <sheetName val="Tinh_hinh_SX_phu23"/>
      <sheetName val="Tinh_hinh_do_xop23"/>
      <sheetName val="THU_T723"/>
      <sheetName val="CHI_T723"/>
      <sheetName val="THU_T623"/>
      <sheetName val="CHI_T623"/>
      <sheetName val="THU_T523"/>
      <sheetName val="CHI_T523"/>
      <sheetName val="THU_T423"/>
      <sheetName val="CHI_T423"/>
      <sheetName val="THU_T323"/>
      <sheetName val="CHI_T323"/>
      <sheetName val="THU_T223"/>
      <sheetName val="CHI_T223"/>
      <sheetName val="THU_T143"/>
      <sheetName val="CHI_T143"/>
      <sheetName val="_IBASE2_XLSѝTNHNoi24"/>
      <sheetName val="_IBASE2_XLS䁝BC6tT1723"/>
      <sheetName val="_IBASE2_XLS}BHXH23"/>
      <sheetName val="_IBASE2_XLS_Tong_hop_Matduong23"/>
      <sheetName val="BTHDT_TBA_23"/>
      <sheetName val="(9_30)_IP23"/>
      <sheetName val="CVden_ngoai_TCT_(1)27"/>
      <sheetName val="CV_den_ngoai_TCT_(2)27"/>
      <sheetName val="CV_den_ngoai_TCT_(3)27"/>
      <sheetName val="QDcua_TGD27"/>
      <sheetName val="QD_cua_HDQT27"/>
      <sheetName val="QD_cua_HDQT_(2)27"/>
      <sheetName val="CV_di_ngoai_tong27"/>
      <sheetName val="CV_di_ngoai_tong_(2)27"/>
      <sheetName val="To_trinh27"/>
      <sheetName val="Giao_nhiem_vu27"/>
      <sheetName val="QDcua_TGD_(2)27"/>
      <sheetName val="Thong_tu27"/>
      <sheetName val="CV_di_trong__tong27"/>
      <sheetName val="nghi_dinh-CP27"/>
      <sheetName val="CV_den_trong_tong27"/>
      <sheetName val="KHVt_27"/>
      <sheetName val="KHVt_XL27"/>
      <sheetName val="KHVt_XLT427"/>
      <sheetName val="T_K_H_T_T527"/>
      <sheetName val="T_K_T727"/>
      <sheetName val="TK_T627"/>
      <sheetName val="T_K_T527"/>
      <sheetName val="Bang_thong_ke_hang_ton27"/>
      <sheetName val="thong_ke_27"/>
      <sheetName val="T_KT0427"/>
      <sheetName val="lapdat_TB_27"/>
      <sheetName val="TNghiªm_TB_27"/>
      <sheetName val="VËt_liÖu27"/>
      <sheetName val="Lap_®at_®iÖn27"/>
      <sheetName val="TNghiÖm_VL27"/>
      <sheetName val="th_27"/>
      <sheetName val="tien_luong27"/>
      <sheetName val="142201-T1_27"/>
      <sheetName val="142201-T2-th_27"/>
      <sheetName val="142201-T3-th_27"/>
      <sheetName val="142201-T4-th__27"/>
      <sheetName val="Thep_be27"/>
      <sheetName val="Thep_than27"/>
      <sheetName val="Thep_xa_mu27"/>
      <sheetName val="Kluong_phu27"/>
      <sheetName val="Lan_can27"/>
      <sheetName val="Ho_lan27"/>
      <sheetName val="Coc_tieu27"/>
      <sheetName val="Bien_bao27"/>
      <sheetName val="Op_mai_27427"/>
      <sheetName val="Op_mai_27527"/>
      <sheetName val="Op_mai_27627"/>
      <sheetName val="Op_mai_27727"/>
      <sheetName val="Op_mai_27827"/>
      <sheetName val="Op_mai_27927"/>
      <sheetName val="Op_mai_28027"/>
      <sheetName val="Op_mai_28127"/>
      <sheetName val="Op_mai_28227"/>
      <sheetName val="Op_mai_28327"/>
      <sheetName val="Op_mai_28427"/>
      <sheetName val="Op_mai27"/>
      <sheetName val="Km274_-_Km27527"/>
      <sheetName val="Km275_-_Km27627"/>
      <sheetName val="Km276_-_Km27727"/>
      <sheetName val="Km277_-_Km278_27"/>
      <sheetName val="Km278_-_Km27927"/>
      <sheetName val="Km279_-_Km28027"/>
      <sheetName val="Km280_-_Km28127"/>
      <sheetName val="Km281_-_Km28227"/>
      <sheetName val="Km282_-_Km28327"/>
      <sheetName val="Km283_-_Km28427"/>
      <sheetName val="Km284_-_Km28527"/>
      <sheetName val="Tong_hop_Matduong27"/>
      <sheetName val="Cong_D7527"/>
      <sheetName val="Cong_D10027"/>
      <sheetName val="Cong_D15027"/>
      <sheetName val="Cong_2D15027"/>
      <sheetName val="Cong_ban_0,7x0,727"/>
      <sheetName val="Cong_ban_0,8x0,827"/>
      <sheetName val="Cong_ban_1x127"/>
      <sheetName val="Cong_ban_1x1,227"/>
      <sheetName val="Cong_ban_1,5x1,527"/>
      <sheetName val="Cong_ban_2x1,527"/>
      <sheetName val="Cong_ban_2x227"/>
      <sheetName val="Tong_hop27"/>
      <sheetName val="Tong_hop_(2)27"/>
      <sheetName val="Cong_cu27"/>
      <sheetName val="Cot_thep27"/>
      <sheetName val="Cong_tron_D7527"/>
      <sheetName val="Cong_tron_D10027"/>
      <sheetName val="Cong_tron_D15027"/>
      <sheetName val="Cong_tron_2D15027"/>
      <sheetName val="Cong_ban_1,0x1,027"/>
      <sheetName val="Cong_ban_1,0x1,227"/>
      <sheetName val="Cong_hop_1,5x1,527"/>
      <sheetName val="Cong_hop_2,0x1,527"/>
      <sheetName val="Cong_hop_2,0x2,027"/>
      <sheetName val="TK_11227"/>
      <sheetName val="TK_13127"/>
      <sheetName val="TK_14127"/>
      <sheetName val="TK_15327"/>
      <sheetName val="TK_21127"/>
      <sheetName val="TK_24227"/>
      <sheetName val="TK_33427"/>
      <sheetName val="TK_51127"/>
      <sheetName val="TK_51527"/>
      <sheetName val="TK_91127"/>
      <sheetName val="KQKD02-2_(2)27"/>
      <sheetName val="KQKD-2_(2)27"/>
      <sheetName val="KQKD_thu200427"/>
      <sheetName val="_t527"/>
      <sheetName val="t_427"/>
      <sheetName val="_t3_27"/>
      <sheetName val="_TH33127"/>
      <sheetName val="_Minh_ha27"/>
      <sheetName val="_Ha_Tay27"/>
      <sheetName val="_Vinhphuc27"/>
      <sheetName val="_Nbinh27"/>
      <sheetName val="_QVinh27"/>
      <sheetName val="_TW127"/>
      <sheetName val="DOANH_SO27"/>
      <sheetName val="BD-SINH_VIEN27"/>
      <sheetName val="VtuHaTheSauTBABenThuy1_(2)27"/>
      <sheetName val="Song_trai27"/>
      <sheetName val="Dinh+ha_nha27"/>
      <sheetName val="NG_k27"/>
      <sheetName val="T_so_thay_doi27"/>
      <sheetName val="b_THchitietDZCT27"/>
      <sheetName val="b_THchitietTBA27"/>
      <sheetName val="Khao_sat27"/>
      <sheetName val="TT_khao_sat27"/>
      <sheetName val="thkl_(2)27"/>
      <sheetName val="long_tec27"/>
      <sheetName val="phan_tich_DG27"/>
      <sheetName val="gia_vat_lieu27"/>
      <sheetName val="gia_xe_may27"/>
      <sheetName val="gia_nhan_cong27"/>
      <sheetName val="CDSL_(2)27"/>
      <sheetName val="F_ThanhTri27"/>
      <sheetName val="F_Gialam27"/>
      <sheetName val="TH_dam27"/>
      <sheetName val="SX_dam27"/>
      <sheetName val="LD_dam27"/>
      <sheetName val="Bang_gia_VL27"/>
      <sheetName val="Gia_NC27"/>
      <sheetName val="Gia_may27"/>
      <sheetName val="Trich_Ngang27"/>
      <sheetName val="Danh_sach_Rieng27"/>
      <sheetName val="Dia_Diem_Thuc_Tap27"/>
      <sheetName val="De_Tai_Thuc_Tap27"/>
      <sheetName val="Dancau-Q_Ninh27"/>
      <sheetName val="BaTrieu-L_son27"/>
      <sheetName val="K249_K9827"/>
      <sheetName val="K249_K98_(2)27"/>
      <sheetName val="K251_K9827"/>
      <sheetName val="K251_SBase27"/>
      <sheetName val="K251_AC27"/>
      <sheetName val="K252_K9827"/>
      <sheetName val="K252_SBase27"/>
      <sheetName val="K252_AC27"/>
      <sheetName val="K253_K9827"/>
      <sheetName val="K253_Subbase27"/>
      <sheetName val="K253_Base_27"/>
      <sheetName val="K253_SBase27"/>
      <sheetName val="K253_AC27"/>
      <sheetName val="K255_SBase27"/>
      <sheetName val="K259_K9827"/>
      <sheetName val="K259_Subbase27"/>
      <sheetName val="K259_Base_27"/>
      <sheetName val="K259_AC27"/>
      <sheetName val="K260_K9827"/>
      <sheetName val="K260_Subbase27"/>
      <sheetName val="K260_Base27"/>
      <sheetName val="K260_AC27"/>
      <sheetName val="K261_K9827"/>
      <sheetName val="K261_Base27"/>
      <sheetName val="K261_AC27"/>
      <sheetName val="HHVt_27"/>
      <sheetName val="Tay_ninh27"/>
      <sheetName val="A_Duc27"/>
      <sheetName val="giai_thich27"/>
      <sheetName val="DT_-_Ro27"/>
      <sheetName val="TH_-_Ro_27"/>
      <sheetName val="GDT_-_Ro27"/>
      <sheetName val="DT_-_TB27"/>
      <sheetName val="TH_-_TB27"/>
      <sheetName val="GDT_-_TB27"/>
      <sheetName val="DT_-_NT27"/>
      <sheetName val="TH_-_NT27"/>
      <sheetName val="GDT_-_NT27"/>
      <sheetName val="SCT_Cong_trinh27"/>
      <sheetName val="06-2003_(2)27"/>
      <sheetName val="CDPS_6tc27"/>
      <sheetName val="SCT_Nha_thau27"/>
      <sheetName val="socai2003_(6tc)dp27"/>
      <sheetName val="socai2003_(6tc)27"/>
      <sheetName val="CDPS_6tc_(2)27"/>
      <sheetName val="TH_du_toan_27"/>
      <sheetName val="Du_toan_27"/>
      <sheetName val="C_Tinh27"/>
      <sheetName val="CT_0326"/>
      <sheetName val="TH_0326"/>
      <sheetName val="Don_gia_CPM27"/>
      <sheetName val="Tong_Thieu_HD_cac_CT-200127"/>
      <sheetName val="VL_thieu_HD_-_200127"/>
      <sheetName val="Tong_thieu_HD_cac_CT_-_200227"/>
      <sheetName val="Lan_trai27"/>
      <sheetName val="Van_chuyen27"/>
      <sheetName val="HDong_VC27"/>
      <sheetName val="ThieuHD_nam_200127"/>
      <sheetName val="Bang_TH27"/>
      <sheetName val="Tong_Chinh27"/>
      <sheetName val="So_sanh27"/>
      <sheetName val="Xaylap_27"/>
      <sheetName val="Nhan_cong27"/>
      <sheetName val="_KQTH_quy_hoach_13526"/>
      <sheetName val="Bao_cao_KQTH_quy_hoach_13526"/>
      <sheetName val="Co~g_hop_1,5x1,527"/>
      <sheetName val="Tong_hop_xuat_kho_nvl26"/>
      <sheetName val="Xuat_kho26"/>
      <sheetName val="Tong_hop_so_lieu_tai_nhap_kho26"/>
      <sheetName val="tai_nhap_kho26"/>
      <sheetName val="Nhap_kho26"/>
      <sheetName val="Tong_ket_nhap_kho26"/>
      <sheetName val="Tong_ket26"/>
      <sheetName val="cac_ma_can_huy26"/>
      <sheetName val="Hang_hong26"/>
      <sheetName val="Tham_khao26"/>
      <sheetName val="hang_khong_co_packing26"/>
      <sheetName val="GIA_NUOC27"/>
      <sheetName val="GIA_DIEN_THOAI27"/>
      <sheetName val="GIA_DIEN27"/>
      <sheetName val="chiet_tinh_XD27"/>
      <sheetName val="Triet_T27"/>
      <sheetName val="Phan_tich_gia27"/>
      <sheetName val="pHAN_CONG27"/>
      <sheetName val="GIA_XD27"/>
      <sheetName val="Coc_627"/>
      <sheetName val="Deo_nai27"/>
      <sheetName val="CKD_than27"/>
      <sheetName val="CTT_Thong_nhat27"/>
      <sheetName val="CTT_Nui_beo27"/>
      <sheetName val="CTT_cao_son27"/>
      <sheetName val="CTT_Khe_cham27"/>
      <sheetName val="XNxlva_sxthanKCII27"/>
      <sheetName val="Cam_Y_ut_KC27"/>
      <sheetName val="CTxay_lap_mo_CP27"/>
      <sheetName val="CTdo_luong_GDSP27"/>
      <sheetName val="Dong_bac27"/>
      <sheetName val="Cac_cang_UT_mua_than_Dong_bac27"/>
      <sheetName val="cua_hang_vtu27"/>
      <sheetName val="Khach_hang_le_27"/>
      <sheetName val="nhat_ky_527"/>
      <sheetName val="cac_cong_ty_van_tai27"/>
      <sheetName val="[IBASE2_XLSѝTNHNoi27"/>
      <sheetName val="Thang_426"/>
      <sheetName val="BC_TH_CK_(2)27"/>
      <sheetName val="BC_TH_CK27"/>
      <sheetName val="BC6tT19_food27"/>
      <sheetName val="BC6tT18_-_Food27"/>
      <sheetName val="BCCK_427"/>
      <sheetName val="BCFood-_T1627"/>
      <sheetName val="BCFood-_T1527"/>
      <sheetName val="BCFood-_T1427"/>
      <sheetName val="BCFood-_T1327"/>
      <sheetName val="TH_CK227"/>
      <sheetName val="BC6tT52_(3)27"/>
      <sheetName val="BC6tT52_(2)27"/>
      <sheetName val="TCK_1227"/>
      <sheetName val="Tong_CK27"/>
      <sheetName val="T03_-_0327"/>
      <sheetName val="THL_T0327"/>
      <sheetName val="TTBC_T0327"/>
      <sheetName val="Luong_noi_Bo_-_T327"/>
      <sheetName val="Tong_hop_-_T327"/>
      <sheetName val="Thuong_Quy_327"/>
      <sheetName val="Phu_cap_trach_nhiem27"/>
      <sheetName val="Co_quan_TCT25"/>
      <sheetName val="BOT_(PA_chon)25"/>
      <sheetName val="Yaly_&amp;_Ri_Ninh25"/>
      <sheetName val="Thuy_dien_Na_Loi25"/>
      <sheetName val="bang_so_sanh_tong_hop25"/>
      <sheetName val="bang_so_sanh_tong_hop_(ty_le)25"/>
      <sheetName val="thu_nhap_binh_quan_(2)25"/>
      <sheetName val="dang_huong25"/>
      <sheetName val="phuong_an_125"/>
      <sheetName val="phuong_an_1_(2)25"/>
      <sheetName val="phuong_an225"/>
      <sheetName val="tong_hop_BQ25"/>
      <sheetName val="tong_hop_BQ-125"/>
      <sheetName val="phuong_an_chon25"/>
      <sheetName val="bang_so_sanh_tong_hop_(_PA_ch24"/>
      <sheetName val="dang_ap_dung24"/>
      <sheetName val="bang_tong_hop_(dang_huong)24"/>
      <sheetName val="THT_nam_0424"/>
      <sheetName val="CV_di_trong__dong25"/>
      <sheetName val="ql_(2)24"/>
      <sheetName val="Heso_3-2004_(3)24"/>
      <sheetName val="Luong_(2)24"/>
      <sheetName val="heso_T324"/>
      <sheetName val="heso_T424"/>
      <sheetName val="heso_T524"/>
      <sheetName val="Heso_T624"/>
      <sheetName val="Heso_T724"/>
      <sheetName val="Heso_T824"/>
      <sheetName val="Heso_T924"/>
      <sheetName val="Heso_2-200424"/>
      <sheetName val="Heso_3-200424"/>
      <sheetName val="Heso_3-2004_(2)24"/>
      <sheetName val="tô_rôiDY24"/>
      <sheetName val="Nhap_lieu25"/>
      <sheetName val="Tien_dien24"/>
      <sheetName val="Thue_GTGT24"/>
      <sheetName val="bcth_05-0424"/>
      <sheetName val="baocao_05-0424"/>
      <sheetName val="nhan_su24"/>
      <sheetName val="luong_cty24"/>
      <sheetName val="TK__TK24"/>
      <sheetName val="THANG7_24"/>
      <sheetName val="THANG_1124"/>
      <sheetName val="THANG_1224"/>
      <sheetName val="Tuan_1_0112"/>
      <sheetName val="Tuan_3_01_12"/>
      <sheetName val="Tuan_5_06_12"/>
      <sheetName val="Tuan_6_06__12"/>
      <sheetName val="Tuan_7_06_12"/>
      <sheetName val="Tuan_7_06__(2)12"/>
      <sheetName val="Tuan10,06_12"/>
      <sheetName val="Tuan11,06__12"/>
      <sheetName val="Bao_cao_DD_31_3_0612"/>
      <sheetName val="Bao_cao_DD_30_4_0612"/>
      <sheetName val="Bao_cao_DD_31_5_06_12"/>
      <sheetName val="Bao_cao_Quy_I-0612"/>
      <sheetName val="Bao_cao_DD_30_6_0612"/>
      <sheetName val="Bao_cao_DD_31_7_0612"/>
      <sheetName val="Cong_ban_11yx1,212"/>
      <sheetName val="Luu_goc24"/>
      <sheetName val="km22+93_86-km22+121_8624"/>
      <sheetName val="km22+177_14-km22+205_6424"/>
      <sheetName val="Bang_20-2524"/>
      <sheetName val="km22+267_96-km22+283_9624"/>
      <sheetName val="km22+304_31-km22+344_3124"/>
      <sheetName val="km22+460_92-km22+614_5724"/>
      <sheetName val="km22+671_78-km22+713_3224"/>
      <sheetName val="Dinh_ha_nha24"/>
      <sheetName val="_tuanM24"/>
      <sheetName val="[IBASE2_XLS_Tong_hop_Matduong24"/>
      <sheetName val="THU_T1224"/>
      <sheetName val="CHI_T1224"/>
      <sheetName val="THU_T1124"/>
      <sheetName val="CHI_T1124"/>
      <sheetName val="THU_T1024"/>
      <sheetName val="CHI_T1024"/>
      <sheetName val="THU_T924"/>
      <sheetName val="CHI_T924"/>
      <sheetName val="THU_T824"/>
      <sheetName val="CHI_T824"/>
      <sheetName val="BC§_200124"/>
      <sheetName val="BBC§_200224"/>
      <sheetName val="TSC§_200124"/>
      <sheetName val="TSc®_200224"/>
      <sheetName val="BaTrieu-L_con24"/>
      <sheetName val="EDT_-_Ro24"/>
      <sheetName val="KHVô_XL24"/>
      <sheetName val="TD_khao_sat24"/>
      <sheetName val="chi_phi_cap_tien24"/>
      <sheetName val="[IBASE2_XLS}BHXH24"/>
      <sheetName val="chuong_phu24"/>
      <sheetName val="phuong_aL_124"/>
      <sheetName val="[IBASE2_XLS䁝BC6tT1724"/>
      <sheetName val="Khac_DP24"/>
      <sheetName val="Khoi_than_24"/>
      <sheetName val="De_Tai_Vhuc_Tap24"/>
      <sheetName val="02_124"/>
      <sheetName val="2_124"/>
      <sheetName val="2_324"/>
      <sheetName val="02_324"/>
      <sheetName val="B_0124"/>
      <sheetName val="B_0324"/>
      <sheetName val="D_1324"/>
      <sheetName val="det_VP24"/>
      <sheetName val="det_hn24"/>
      <sheetName val="chi_Hieu24"/>
      <sheetName val="c_thoa24"/>
      <sheetName val="A_thanh_-_DL24"/>
      <sheetName val="A_Tuyen24"/>
      <sheetName val="A_Tien_-laphu24"/>
      <sheetName val="A_Thang-_laphu24"/>
      <sheetName val="A_Dong24"/>
      <sheetName val="27-7_NB24"/>
      <sheetName val="xn_524"/>
      <sheetName val="PKD_X2024"/>
      <sheetName val="da_giay_SG24"/>
      <sheetName val="dagiay_XK24"/>
      <sheetName val="DK_Dong_xuan24"/>
      <sheetName val="chu_Ton24"/>
      <sheetName val="minh_tri24"/>
      <sheetName val="viet_huy24"/>
      <sheetName val="thanh_ha24"/>
      <sheetName val="O_Su24"/>
      <sheetName val="A_Ha-DL24"/>
      <sheetName val="Vinh_oanh24"/>
      <sheetName val="chi_Thuy24"/>
      <sheetName val="chu_Hong24"/>
      <sheetName val="thuy-_may24"/>
      <sheetName val="vu_yen24"/>
      <sheetName val="[IBASE2_XLS?TNHNoi24"/>
      <sheetName val="HD_CTrinh124"/>
      <sheetName val="HD_benA24"/>
      <sheetName val="Theodoi_HD24"/>
      <sheetName val="Theodoi_HD_(2)24"/>
      <sheetName val="_GT_CPhi_tung_dot24"/>
      <sheetName val="Cong_hop_2,0ࡸ2,024"/>
      <sheetName val="OPERATING_HEAD24"/>
      <sheetName val="31_12_0124"/>
      <sheetName val="Sat_tron24"/>
      <sheetName val="Bang_can_doi_24"/>
      <sheetName val="Tinh_hinh_cat_lang24"/>
      <sheetName val="Tinh_hinh_SX_phu24"/>
      <sheetName val="Tinh_hinh_do_xop24"/>
      <sheetName val="THU_T724"/>
      <sheetName val="CHI_T724"/>
      <sheetName val="THU_T624"/>
      <sheetName val="CHI_T624"/>
      <sheetName val="THU_T524"/>
      <sheetName val="CHI_T524"/>
      <sheetName val="THU_T424"/>
      <sheetName val="CHI_T424"/>
      <sheetName val="THU_T324"/>
      <sheetName val="CHI_T324"/>
      <sheetName val="THU_T224"/>
      <sheetName val="CHI_T224"/>
      <sheetName val="THU_T144"/>
      <sheetName val="CHI_T144"/>
      <sheetName val="_IBASE2_XLSѝTNHNoi25"/>
      <sheetName val="_IBASE2_XLS䁝BC6tT1724"/>
      <sheetName val="_IBASE2_XLS}BHXH24"/>
      <sheetName val="_IBASE2_XLS_Tong_hop_Matduong24"/>
      <sheetName val="BTHDT_TBA_24"/>
      <sheetName val="(9_30)_IP24"/>
      <sheetName val="CVden_ngoai_TCT_(1)28"/>
      <sheetName val="CV_den_ngoai_TCT_(2)28"/>
      <sheetName val="CV_den_ngoai_TCT_(3)28"/>
      <sheetName val="QDcua_TGD28"/>
      <sheetName val="QD_cua_HDQT28"/>
      <sheetName val="QD_cua_HDQT_(2)28"/>
      <sheetName val="CV_di_ngoai_tong28"/>
      <sheetName val="CV_di_ngoai_tong_(2)28"/>
      <sheetName val="To_trinh28"/>
      <sheetName val="Giao_nhiem_vu28"/>
      <sheetName val="QDcua_TGD_(2)28"/>
      <sheetName val="Thong_tu28"/>
      <sheetName val="CV_di_trong__tong28"/>
      <sheetName val="nghi_dinh-CP28"/>
      <sheetName val="CV_den_trong_tong28"/>
      <sheetName val="KHVt_28"/>
      <sheetName val="KHVt_XL28"/>
      <sheetName val="KHVt_XLT428"/>
      <sheetName val="T_K_H_T_T528"/>
      <sheetName val="T_K_T728"/>
      <sheetName val="TK_T628"/>
      <sheetName val="T_K_T528"/>
      <sheetName val="Bang_thong_ke_hang_ton28"/>
      <sheetName val="thong_ke_28"/>
      <sheetName val="T_KT0428"/>
      <sheetName val="lapdat_TB_28"/>
      <sheetName val="TNghiªm_TB_28"/>
      <sheetName val="VËt_liÖu28"/>
      <sheetName val="Lap_®at_®iÖn28"/>
      <sheetName val="TNghiÖm_VL28"/>
      <sheetName val="th_28"/>
      <sheetName val="tien_luong28"/>
      <sheetName val="142201-T1_28"/>
      <sheetName val="142201-T2-th_28"/>
      <sheetName val="142201-T3-th_28"/>
      <sheetName val="142201-T4-th__28"/>
      <sheetName val="Thep_be28"/>
      <sheetName val="Thep_than28"/>
      <sheetName val="Thep_xa_mu28"/>
      <sheetName val="Kluong_phu28"/>
      <sheetName val="Lan_can28"/>
      <sheetName val="Ho_lan28"/>
      <sheetName val="Coc_tieu28"/>
      <sheetName val="Bien_bao28"/>
      <sheetName val="Op_mai_27428"/>
      <sheetName val="Op_mai_27528"/>
      <sheetName val="Op_mai_27628"/>
      <sheetName val="Op_mai_27728"/>
      <sheetName val="Op_mai_27828"/>
      <sheetName val="Op_mai_27928"/>
      <sheetName val="Op_mai_28028"/>
      <sheetName val="Op_mai_28128"/>
      <sheetName val="Op_mai_28228"/>
      <sheetName val="Op_mai_28328"/>
      <sheetName val="Op_mai_28428"/>
      <sheetName val="Op_mai28"/>
      <sheetName val="Km274_-_Km27528"/>
      <sheetName val="Km275_-_Km27628"/>
      <sheetName val="Km276_-_Km27728"/>
      <sheetName val="Km277_-_Km278_28"/>
      <sheetName val="Km278_-_Km27928"/>
      <sheetName val="Km279_-_Km28028"/>
      <sheetName val="Km280_-_Km28128"/>
      <sheetName val="Km281_-_Km28228"/>
      <sheetName val="Km282_-_Km28328"/>
      <sheetName val="Km283_-_Km28428"/>
      <sheetName val="Km284_-_Km28528"/>
      <sheetName val="Tong_hop_Matduong28"/>
      <sheetName val="Cong_D7528"/>
      <sheetName val="Cong_D10028"/>
      <sheetName val="Cong_D15028"/>
      <sheetName val="Cong_2D15028"/>
      <sheetName val="Cong_ban_0,7x0,728"/>
      <sheetName val="Cong_ban_0,8x0,828"/>
      <sheetName val="Cong_ban_1x128"/>
      <sheetName val="Cong_ban_1x1,228"/>
      <sheetName val="Cong_ban_1,5x1,528"/>
      <sheetName val="Cong_ban_2x1,528"/>
      <sheetName val="Cong_ban_2x228"/>
      <sheetName val="Tong_hop28"/>
      <sheetName val="Tong_hop_(2)28"/>
      <sheetName val="Cong_cu28"/>
      <sheetName val="Cot_thep28"/>
      <sheetName val="Cong_tron_D7528"/>
      <sheetName val="Cong_tron_D10028"/>
      <sheetName val="Cong_tron_D15028"/>
      <sheetName val="Cong_tron_2D15028"/>
      <sheetName val="Cong_ban_1,0x1,028"/>
      <sheetName val="Cong_ban_1,0x1,228"/>
      <sheetName val="Cong_hop_1,5x1,528"/>
      <sheetName val="Cong_hop_2,0x1,528"/>
      <sheetName val="Cong_hop_2,0x2,028"/>
      <sheetName val="TK_11228"/>
      <sheetName val="TK_13128"/>
      <sheetName val="TK_14128"/>
      <sheetName val="TK_15328"/>
      <sheetName val="TK_21128"/>
      <sheetName val="TK_24228"/>
      <sheetName val="TK_33428"/>
      <sheetName val="TK_51128"/>
      <sheetName val="TK_51528"/>
      <sheetName val="TK_91128"/>
      <sheetName val="KQKD02-2_(2)28"/>
      <sheetName val="KQKD-2_(2)28"/>
      <sheetName val="KQKD_thu200428"/>
      <sheetName val="_t528"/>
      <sheetName val="t_428"/>
      <sheetName val="_t3_28"/>
      <sheetName val="_TH33128"/>
      <sheetName val="_Minh_ha28"/>
      <sheetName val="_Ha_Tay28"/>
      <sheetName val="_Vinhphuc28"/>
      <sheetName val="_Nbinh28"/>
      <sheetName val="_QVinh28"/>
      <sheetName val="_TW128"/>
      <sheetName val="DOANH_SO28"/>
      <sheetName val="BD-SINH_VIEN28"/>
      <sheetName val="VtuHaTheSauTBABenThuy1_(2)28"/>
      <sheetName val="Song_trai28"/>
      <sheetName val="Dinh+ha_nha28"/>
      <sheetName val="NG_k28"/>
      <sheetName val="T_so_thay_doi28"/>
      <sheetName val="b_THchitietDZCT28"/>
      <sheetName val="b_THchitietTBA28"/>
      <sheetName val="Khao_sat28"/>
      <sheetName val="TT_khao_sat28"/>
      <sheetName val="thkl_(2)28"/>
      <sheetName val="long_tec28"/>
      <sheetName val="phan_tich_DG28"/>
      <sheetName val="gia_vat_lieu28"/>
      <sheetName val="gia_xe_may28"/>
      <sheetName val="gia_nhan_cong28"/>
      <sheetName val="CDSL_(2)28"/>
      <sheetName val="F_ThanhTri28"/>
      <sheetName val="F_Gialam28"/>
      <sheetName val="TH_dam28"/>
      <sheetName val="SX_dam28"/>
      <sheetName val="LD_dam28"/>
      <sheetName val="Bang_gia_VL28"/>
      <sheetName val="Gia_NC28"/>
      <sheetName val="Gia_may28"/>
      <sheetName val="Trich_Ngang28"/>
      <sheetName val="Danh_sach_Rieng28"/>
      <sheetName val="Dia_Diem_Thuc_Tap28"/>
      <sheetName val="De_Tai_Thuc_Tap28"/>
      <sheetName val="Dancau-Q_Ninh28"/>
      <sheetName val="BaTrieu-L_son28"/>
      <sheetName val="K249_K9828"/>
      <sheetName val="K249_K98_(2)28"/>
      <sheetName val="K251_K9828"/>
      <sheetName val="K251_SBase28"/>
      <sheetName val="K251_AC28"/>
      <sheetName val="K252_K9828"/>
      <sheetName val="K252_SBase28"/>
      <sheetName val="K252_AC28"/>
      <sheetName val="K253_K9828"/>
      <sheetName val="K253_Subbase28"/>
      <sheetName val="K253_Base_28"/>
      <sheetName val="K253_SBase28"/>
      <sheetName val="K253_AC28"/>
      <sheetName val="K255_SBase28"/>
      <sheetName val="K259_K9828"/>
      <sheetName val="K259_Subbase28"/>
      <sheetName val="K259_Base_28"/>
      <sheetName val="K259_AC28"/>
      <sheetName val="K260_K9828"/>
      <sheetName val="K260_Subbase28"/>
      <sheetName val="K260_Base28"/>
      <sheetName val="K260_AC28"/>
      <sheetName val="K261_K9828"/>
      <sheetName val="K261_Base28"/>
      <sheetName val="K261_AC28"/>
      <sheetName val="HHVt_28"/>
      <sheetName val="Tay_ninh28"/>
      <sheetName val="A_Duc28"/>
      <sheetName val="giai_thich28"/>
      <sheetName val="DT_-_Ro28"/>
      <sheetName val="TH_-_Ro_28"/>
      <sheetName val="GDT_-_Ro28"/>
      <sheetName val="DT_-_TB28"/>
      <sheetName val="TH_-_TB28"/>
      <sheetName val="GDT_-_TB28"/>
      <sheetName val="DT_-_NT28"/>
      <sheetName val="TH_-_NT28"/>
      <sheetName val="GDT_-_NT28"/>
      <sheetName val="SCT_Cong_trinh28"/>
      <sheetName val="06-2003_(2)28"/>
      <sheetName val="CDPS_6tc28"/>
      <sheetName val="SCT_Nha_thau28"/>
      <sheetName val="socai2003_(6tc)dp28"/>
      <sheetName val="socai2003_(6tc)28"/>
      <sheetName val="CDPS_6tc_(2)28"/>
      <sheetName val="TH_du_toan_28"/>
      <sheetName val="Du_toan_28"/>
      <sheetName val="C_Tinh28"/>
      <sheetName val="CT_0327"/>
      <sheetName val="TH_0327"/>
      <sheetName val="Don_gia_CPM28"/>
      <sheetName val="Tong_Thieu_HD_cac_CT-200128"/>
      <sheetName val="VL_thieu_HD_-_200128"/>
      <sheetName val="Tong_thieu_HD_cac_CT_-_200228"/>
      <sheetName val="Lan_trai28"/>
      <sheetName val="Van_chuyen28"/>
      <sheetName val="HDong_VC28"/>
      <sheetName val="ThieuHD_nam_200128"/>
      <sheetName val="Bang_TH28"/>
      <sheetName val="Tong_Chinh28"/>
      <sheetName val="So_sanh28"/>
      <sheetName val="Xaylap_28"/>
      <sheetName val="Nhan_cong28"/>
      <sheetName val="_KQTH_quy_hoach_13527"/>
      <sheetName val="Bao_cao_KQTH_quy_hoach_13527"/>
      <sheetName val="Co~g_hop_1,5x1,528"/>
      <sheetName val="Tong_hop_xuat_kho_nvl27"/>
      <sheetName val="Xuat_kho27"/>
      <sheetName val="Tong_hop_so_lieu_tai_nhap_kho27"/>
      <sheetName val="tai_nhap_kho27"/>
      <sheetName val="Nhap_kho27"/>
      <sheetName val="Tong_ket_nhap_kho27"/>
      <sheetName val="Tong_ket27"/>
      <sheetName val="cac_ma_can_huy27"/>
      <sheetName val="Hang_hong27"/>
      <sheetName val="Tham_khao27"/>
      <sheetName val="hang_khong_co_packing27"/>
      <sheetName val="GIA_NUOC28"/>
      <sheetName val="GIA_DIEN_THOAI28"/>
      <sheetName val="GIA_DIEN28"/>
      <sheetName val="chiet_tinh_XD28"/>
      <sheetName val="Triet_T28"/>
      <sheetName val="Phan_tich_gia28"/>
      <sheetName val="pHAN_CONG28"/>
      <sheetName val="GIA_XD28"/>
      <sheetName val="Coc_628"/>
      <sheetName val="Deo_nai28"/>
      <sheetName val="CKD_than28"/>
      <sheetName val="CTT_Thong_nhat28"/>
      <sheetName val="CTT_Nui_beo28"/>
      <sheetName val="CTT_cao_son28"/>
      <sheetName val="CTT_Khe_cham28"/>
      <sheetName val="XNxlva_sxthanKCII28"/>
      <sheetName val="Cam_Y_ut_KC28"/>
      <sheetName val="CTxay_lap_mo_CP28"/>
      <sheetName val="CTdo_luong_GDSP28"/>
      <sheetName val="Dong_bac28"/>
      <sheetName val="Cac_cang_UT_mua_than_Dong_bac28"/>
      <sheetName val="cua_hang_vtu28"/>
      <sheetName val="Khach_hang_le_28"/>
      <sheetName val="nhat_ky_528"/>
      <sheetName val="cac_cong_ty_van_tai28"/>
      <sheetName val="[IBASE2_XLSѝTNHNoi28"/>
      <sheetName val="Thang_427"/>
      <sheetName val="BC_TH_CK_(2)28"/>
      <sheetName val="BC_TH_CK28"/>
      <sheetName val="BC6tT19_food28"/>
      <sheetName val="BC6tT18_-_Food28"/>
      <sheetName val="BCCK_428"/>
      <sheetName val="BCFood-_T1628"/>
      <sheetName val="BCFood-_T1528"/>
      <sheetName val="BCFood-_T1428"/>
      <sheetName val="BCFood-_T1328"/>
      <sheetName val="TH_CK228"/>
      <sheetName val="BC6tT52_(3)28"/>
      <sheetName val="BC6tT52_(2)28"/>
      <sheetName val="TCK_1228"/>
      <sheetName val="Tong_CK28"/>
      <sheetName val="T03_-_0328"/>
      <sheetName val="THL_T0328"/>
      <sheetName val="TTBC_T0328"/>
      <sheetName val="Luong_noi_Bo_-_T328"/>
      <sheetName val="Tong_hop_-_T328"/>
      <sheetName val="Thuong_Quy_328"/>
      <sheetName val="Phu_cap_trach_nhiem28"/>
      <sheetName val="Co_quan_TCT26"/>
      <sheetName val="BOT_(PA_chon)26"/>
      <sheetName val="Yaly_&amp;_Ri_Ninh26"/>
      <sheetName val="Thuy_dien_Na_Loi26"/>
      <sheetName val="bang_so_sanh_tong_hop26"/>
      <sheetName val="bang_so_sanh_tong_hop_(ty_le)26"/>
      <sheetName val="thu_nhap_binh_quan_(2)26"/>
      <sheetName val="dang_huong26"/>
      <sheetName val="phuong_an_126"/>
      <sheetName val="phuong_an_1_(2)26"/>
      <sheetName val="phuong_an226"/>
      <sheetName val="tong_hop_BQ26"/>
      <sheetName val="tong_hop_BQ-126"/>
      <sheetName val="phuong_an_chon26"/>
      <sheetName val="bang_so_sanh_tong_hop_(_PA_ch25"/>
      <sheetName val="dang_ap_dung25"/>
      <sheetName val="bang_tong_hop_(dang_huong)25"/>
      <sheetName val="THT_nam_0425"/>
      <sheetName val="CV_di_trong__dong26"/>
      <sheetName val="ql_(2)25"/>
      <sheetName val="Heso_3-2004_(3)25"/>
      <sheetName val="Luong_(2)25"/>
      <sheetName val="heso_T325"/>
      <sheetName val="heso_T425"/>
      <sheetName val="heso_T525"/>
      <sheetName val="Heso_T625"/>
      <sheetName val="Heso_T725"/>
      <sheetName val="Heso_T825"/>
      <sheetName val="Heso_T925"/>
      <sheetName val="Heso_2-200425"/>
      <sheetName val="Heso_3-200425"/>
      <sheetName val="Heso_3-2004_(2)25"/>
      <sheetName val="tô_rôiDY25"/>
      <sheetName val="Nhap_lieu26"/>
      <sheetName val="Tien_dien25"/>
      <sheetName val="Thue_GTGT25"/>
      <sheetName val="bcth_05-0425"/>
      <sheetName val="baocao_05-0425"/>
      <sheetName val="nhan_su25"/>
      <sheetName val="luong_cty25"/>
      <sheetName val="TK__TK25"/>
      <sheetName val="THANG7_25"/>
      <sheetName val="THANG_1125"/>
      <sheetName val="THANG_1225"/>
      <sheetName val="Tuan_1_0113"/>
      <sheetName val="Tuan_3_01_13"/>
      <sheetName val="Tuan_5_06_13"/>
      <sheetName val="Tuan_6_06__13"/>
      <sheetName val="Tuan_7_06_13"/>
      <sheetName val="Tuan_7_06__(2)13"/>
      <sheetName val="Tuan10,06_13"/>
      <sheetName val="Tuan11,06__13"/>
      <sheetName val="Bao_cao_DD_31_3_0613"/>
      <sheetName val="Bao_cao_DD_30_4_0613"/>
      <sheetName val="Bao_cao_DD_31_5_06_13"/>
      <sheetName val="Bao_cao_Quy_I-0613"/>
      <sheetName val="Bao_cao_DD_30_6_0613"/>
      <sheetName val="Bao_cao_DD_31_7_0613"/>
      <sheetName val="Cong_ban_11yx1,213"/>
      <sheetName val="Luu_goc25"/>
      <sheetName val="km22+93_86-km22+121_8625"/>
      <sheetName val="km22+177_14-km22+205_6425"/>
      <sheetName val="Bang_20-2525"/>
      <sheetName val="km22+267_96-km22+283_9625"/>
      <sheetName val="km22+304_31-km22+344_3125"/>
      <sheetName val="km22+460_92-km22+614_5725"/>
      <sheetName val="km22+671_78-km22+713_3225"/>
      <sheetName val="Dinh_ha_nha25"/>
      <sheetName val="_tuanM25"/>
      <sheetName val="[IBASE2_XLS_Tong_hop_Matduong25"/>
      <sheetName val="THU_T1225"/>
      <sheetName val="CHI_T1225"/>
      <sheetName val="THU_T1125"/>
      <sheetName val="CHI_T1125"/>
      <sheetName val="THU_T1025"/>
      <sheetName val="CHI_T1025"/>
      <sheetName val="THU_T925"/>
      <sheetName val="CHI_T925"/>
      <sheetName val="THU_T825"/>
      <sheetName val="CHI_T825"/>
      <sheetName val="BC§_200125"/>
      <sheetName val="BBC§_200225"/>
      <sheetName val="TSC§_200125"/>
      <sheetName val="TSc®_200225"/>
      <sheetName val="BaTrieu-L_con25"/>
      <sheetName val="EDT_-_Ro25"/>
      <sheetName val="KHVô_XL25"/>
      <sheetName val="TD_khao_sat25"/>
      <sheetName val="chi_phi_cap_tien25"/>
      <sheetName val="[IBASE2_XLS}BHXH25"/>
      <sheetName val="chuong_phu25"/>
      <sheetName val="phuong_aL_125"/>
      <sheetName val="[IBASE2_XLS䁝BC6tT1725"/>
      <sheetName val="Khac_DP25"/>
      <sheetName val="Khoi_than_25"/>
      <sheetName val="De_Tai_Vhuc_Tap25"/>
      <sheetName val="02_125"/>
      <sheetName val="2_125"/>
      <sheetName val="2_325"/>
      <sheetName val="02_325"/>
      <sheetName val="B_0125"/>
      <sheetName val="B_0325"/>
      <sheetName val="D_1325"/>
      <sheetName val="det_VP25"/>
      <sheetName val="det_hn25"/>
      <sheetName val="chi_Hieu25"/>
      <sheetName val="c_thoa25"/>
      <sheetName val="A_thanh_-_DL25"/>
      <sheetName val="A_Tuyen25"/>
      <sheetName val="A_Tien_-laphu25"/>
      <sheetName val="A_Thang-_laphu25"/>
      <sheetName val="A_Dong25"/>
      <sheetName val="27-7_NB25"/>
      <sheetName val="xn_525"/>
      <sheetName val="PKD_X2025"/>
      <sheetName val="da_giay_SG25"/>
      <sheetName val="dagiay_XK25"/>
      <sheetName val="DK_Dong_xuan25"/>
      <sheetName val="chu_Ton25"/>
      <sheetName val="minh_tri25"/>
      <sheetName val="viet_huy25"/>
      <sheetName val="thanh_ha25"/>
      <sheetName val="O_Su25"/>
      <sheetName val="A_Ha-DL25"/>
      <sheetName val="Vinh_oanh25"/>
      <sheetName val="chi_Thuy25"/>
      <sheetName val="chu_Hong25"/>
      <sheetName val="thuy-_may25"/>
      <sheetName val="vu_yen25"/>
      <sheetName val="[IBASE2_XLS?TNHNoi25"/>
      <sheetName val="HD_CTrinh125"/>
      <sheetName val="HD_benA25"/>
      <sheetName val="Theodoi_HD25"/>
      <sheetName val="Theodoi_HD_(2)25"/>
      <sheetName val="_GT_CPhi_tung_dot25"/>
      <sheetName val="Cong_hop_2,0ࡸ2,025"/>
      <sheetName val="OPERATING_HEAD25"/>
      <sheetName val="31_12_0125"/>
      <sheetName val="Sat_tron25"/>
      <sheetName val="Bang_can_doi_25"/>
      <sheetName val="Tinh_hinh_cat_lang25"/>
      <sheetName val="Tinh_hinh_SX_phu25"/>
      <sheetName val="Tinh_hinh_do_xop25"/>
      <sheetName val="THU_T725"/>
      <sheetName val="CHI_T725"/>
      <sheetName val="THU_T625"/>
      <sheetName val="CHI_T625"/>
      <sheetName val="THU_T525"/>
      <sheetName val="CHI_T525"/>
      <sheetName val="THU_T425"/>
      <sheetName val="CHI_T425"/>
      <sheetName val="THU_T325"/>
      <sheetName val="CHI_T325"/>
      <sheetName val="THU_T225"/>
      <sheetName val="CHI_T225"/>
      <sheetName val="THU_T145"/>
      <sheetName val="CHI_T145"/>
      <sheetName val="_IBASE2_XLSѝTNHNoi26"/>
      <sheetName val="_IBASE2_XLS䁝BC6tT1725"/>
      <sheetName val="_IBASE2_XLS}BHXH25"/>
      <sheetName val="_IBASE2_XLS_Tong_hop_Matduong25"/>
      <sheetName val="BTHDT_TBA_25"/>
      <sheetName val="(9_30)_IP25"/>
      <sheetName val="CVden_ngoai_TCT_(1)29"/>
      <sheetName val="CV_den_ngoai_TCT_(2)29"/>
      <sheetName val="CV_den_ngoai_TCT_(3)29"/>
      <sheetName val="QDcua_TGD29"/>
      <sheetName val="QD_cua_HDQT29"/>
      <sheetName val="QD_cua_HDQT_(2)29"/>
      <sheetName val="CV_di_ngoai_tong29"/>
      <sheetName val="CV_di_ngoai_tong_(2)29"/>
      <sheetName val="To_trinh29"/>
      <sheetName val="Giao_nhiem_vu29"/>
      <sheetName val="QDcua_TGD_(2)29"/>
      <sheetName val="Thong_tu29"/>
      <sheetName val="CV_di_trong__tong29"/>
      <sheetName val="nghi_dinh-CP29"/>
      <sheetName val="CV_den_trong_tong29"/>
      <sheetName val="KHVt_29"/>
      <sheetName val="KHVt_XL29"/>
      <sheetName val="KHVt_XLT429"/>
      <sheetName val="T_K_H_T_T529"/>
      <sheetName val="T_K_T729"/>
      <sheetName val="TK_T629"/>
      <sheetName val="T_K_T529"/>
      <sheetName val="Bang_thong_ke_hang_ton29"/>
      <sheetName val="thong_ke_29"/>
      <sheetName val="T_KT0429"/>
      <sheetName val="lapdat_TB_29"/>
      <sheetName val="TNghiªm_TB_29"/>
      <sheetName val="VËt_liÖu29"/>
      <sheetName val="Lap_®at_®iÖn29"/>
      <sheetName val="TNghiÖm_VL29"/>
      <sheetName val="th_29"/>
      <sheetName val="tien_luong29"/>
      <sheetName val="142201-T1_29"/>
      <sheetName val="142201-T2-th_29"/>
      <sheetName val="142201-T3-th_29"/>
      <sheetName val="142201-T4-th__29"/>
      <sheetName val="Thep_be29"/>
      <sheetName val="Thep_than29"/>
      <sheetName val="Thep_xa_mu29"/>
      <sheetName val="Kluong_phu29"/>
      <sheetName val="Lan_can29"/>
      <sheetName val="Ho_lan29"/>
      <sheetName val="Coc_tieu29"/>
      <sheetName val="Bien_bao29"/>
      <sheetName val="Op_mai_27429"/>
      <sheetName val="Op_mai_27529"/>
      <sheetName val="Op_mai_27629"/>
      <sheetName val="Op_mai_27729"/>
      <sheetName val="Op_mai_27829"/>
      <sheetName val="Op_mai_27929"/>
      <sheetName val="Op_mai_28029"/>
      <sheetName val="Op_mai_28129"/>
      <sheetName val="Op_mai_28229"/>
      <sheetName val="Op_mai_28329"/>
      <sheetName val="Op_mai_28429"/>
      <sheetName val="Op_mai29"/>
      <sheetName val="Km274_-_Km27529"/>
      <sheetName val="Km275_-_Km27629"/>
      <sheetName val="Km276_-_Km27729"/>
      <sheetName val="Km277_-_Km278_29"/>
      <sheetName val="Km278_-_Km27929"/>
      <sheetName val="Km279_-_Km28029"/>
      <sheetName val="Km280_-_Km28129"/>
      <sheetName val="Km281_-_Km28229"/>
      <sheetName val="Km282_-_Km28329"/>
      <sheetName val="Km283_-_Km28429"/>
      <sheetName val="Km284_-_Km28529"/>
      <sheetName val="Tong_hop_Matduong29"/>
      <sheetName val="Cong_D7529"/>
      <sheetName val="Cong_D10029"/>
      <sheetName val="Cong_D15029"/>
      <sheetName val="Cong_2D15029"/>
      <sheetName val="Cong_ban_0,7x0,729"/>
      <sheetName val="Cong_ban_0,8x0,829"/>
      <sheetName val="Cong_ban_1x129"/>
      <sheetName val="Cong_ban_1x1,229"/>
      <sheetName val="Cong_ban_1,5x1,529"/>
      <sheetName val="Cong_ban_2x1,529"/>
      <sheetName val="Cong_ban_2x229"/>
      <sheetName val="Tong_hop29"/>
      <sheetName val="Tong_hop_(2)29"/>
      <sheetName val="Cong_cu29"/>
      <sheetName val="Cot_thep29"/>
      <sheetName val="Cong_tron_D7529"/>
      <sheetName val="Cong_tron_D10029"/>
      <sheetName val="Cong_tron_D15029"/>
      <sheetName val="Cong_tron_2D15029"/>
      <sheetName val="Cong_ban_1,0x1,029"/>
      <sheetName val="Cong_ban_1,0x1,229"/>
      <sheetName val="Cong_hop_1,5x1,529"/>
      <sheetName val="Cong_hop_2,0x1,529"/>
      <sheetName val="Cong_hop_2,0x2,029"/>
      <sheetName val="TK_11229"/>
      <sheetName val="TK_13129"/>
      <sheetName val="TK_14129"/>
      <sheetName val="TK_15329"/>
      <sheetName val="TK_21129"/>
      <sheetName val="TK_24229"/>
      <sheetName val="TK_33429"/>
      <sheetName val="TK_51129"/>
      <sheetName val="TK_51529"/>
      <sheetName val="TK_91129"/>
      <sheetName val="KQKD02-2_(2)29"/>
      <sheetName val="KQKD-2_(2)29"/>
      <sheetName val="KQKD_thu200429"/>
      <sheetName val="_t529"/>
      <sheetName val="t_429"/>
      <sheetName val="_t3_29"/>
      <sheetName val="_TH33129"/>
      <sheetName val="_Minh_ha29"/>
      <sheetName val="_Ha_Tay29"/>
      <sheetName val="_Vinhphuc29"/>
      <sheetName val="_Nbinh29"/>
      <sheetName val="_QVinh29"/>
      <sheetName val="_TW129"/>
      <sheetName val="DOANH_SO29"/>
      <sheetName val="BD-SINH_VIEN29"/>
      <sheetName val="VtuHaTheSauTBABenThuy1_(2)29"/>
      <sheetName val="Song_trai29"/>
      <sheetName val="Dinh+ha_nha29"/>
      <sheetName val="NG_k29"/>
      <sheetName val="T_so_thay_doi29"/>
      <sheetName val="b_THchitietDZCT29"/>
      <sheetName val="b_THchitietTBA29"/>
      <sheetName val="Khao_sat29"/>
      <sheetName val="TT_khao_sat29"/>
      <sheetName val="thkl_(2)29"/>
      <sheetName val="long_tec29"/>
      <sheetName val="phan_tich_DG29"/>
      <sheetName val="gia_vat_lieu29"/>
      <sheetName val="gia_xe_may29"/>
      <sheetName val="gia_nhan_cong29"/>
      <sheetName val="CDSL_(2)29"/>
      <sheetName val="F_ThanhTri29"/>
      <sheetName val="F_Gialam29"/>
      <sheetName val="TH_dam29"/>
      <sheetName val="SX_dam29"/>
      <sheetName val="LD_dam29"/>
      <sheetName val="Bang_gia_VL29"/>
      <sheetName val="Gia_NC29"/>
      <sheetName val="Gia_may29"/>
      <sheetName val="Trich_Ngang29"/>
      <sheetName val="Danh_sach_Rieng29"/>
      <sheetName val="Dia_Diem_Thuc_Tap29"/>
      <sheetName val="De_Tai_Thuc_Tap29"/>
      <sheetName val="Dancau-Q_Ninh29"/>
      <sheetName val="BaTrieu-L_son29"/>
      <sheetName val="K249_K9829"/>
      <sheetName val="K249_K98_(2)29"/>
      <sheetName val="K251_K9829"/>
      <sheetName val="K251_SBase29"/>
      <sheetName val="K251_AC29"/>
      <sheetName val="K252_K9829"/>
      <sheetName val="K252_SBase29"/>
      <sheetName val="K252_AC29"/>
      <sheetName val="K253_K9829"/>
      <sheetName val="K253_Subbase29"/>
      <sheetName val="K253_Base_29"/>
      <sheetName val="K253_SBase29"/>
      <sheetName val="K253_AC29"/>
      <sheetName val="K255_SBase29"/>
      <sheetName val="K259_K9829"/>
      <sheetName val="K259_Subbase29"/>
      <sheetName val="K259_Base_29"/>
      <sheetName val="K259_AC29"/>
      <sheetName val="K260_K9829"/>
      <sheetName val="K260_Subbase29"/>
      <sheetName val="K260_Base29"/>
      <sheetName val="K260_AC29"/>
      <sheetName val="K261_K9829"/>
      <sheetName val="K261_Base29"/>
      <sheetName val="K261_AC29"/>
      <sheetName val="HHVt_29"/>
      <sheetName val="Tay_ninh29"/>
      <sheetName val="A_Duc29"/>
      <sheetName val="giai_thich29"/>
      <sheetName val="DT_-_Ro29"/>
      <sheetName val="TH_-_Ro_29"/>
      <sheetName val="GDT_-_Ro29"/>
      <sheetName val="DT_-_TB29"/>
      <sheetName val="TH_-_TB29"/>
      <sheetName val="GDT_-_TB29"/>
      <sheetName val="DT_-_NT29"/>
      <sheetName val="TH_-_NT29"/>
      <sheetName val="GDT_-_NT29"/>
      <sheetName val="SCT_Cong_trinh29"/>
      <sheetName val="06-2003_(2)29"/>
      <sheetName val="CDPS_6tc29"/>
      <sheetName val="SCT_Nha_thau29"/>
      <sheetName val="socai2003_(6tc)dp29"/>
      <sheetName val="socai2003_(6tc)29"/>
      <sheetName val="CDPS_6tc_(2)29"/>
      <sheetName val="TH_du_toan_29"/>
      <sheetName val="Du_toan_29"/>
      <sheetName val="C_Tinh29"/>
      <sheetName val="CT_0328"/>
      <sheetName val="TH_0328"/>
      <sheetName val="Don_gia_CPM29"/>
      <sheetName val="Tong_Thieu_HD_cac_CT-200129"/>
      <sheetName val="VL_thieu_HD_-_200129"/>
      <sheetName val="Tong_thieu_HD_cac_CT_-_200229"/>
      <sheetName val="Lan_trai29"/>
      <sheetName val="Van_chuyen29"/>
      <sheetName val="HDong_VC29"/>
      <sheetName val="ThieuHD_nam_200129"/>
      <sheetName val="Bang_TH29"/>
      <sheetName val="Tong_Chinh29"/>
      <sheetName val="So_sanh29"/>
      <sheetName val="Xaylap_29"/>
      <sheetName val="Nhan_cong29"/>
      <sheetName val="_KQTH_quy_hoach_13528"/>
      <sheetName val="Bao_cao_KQTH_quy_hoach_13528"/>
      <sheetName val="Co~g_hop_1,5x1,529"/>
      <sheetName val="Tong_hop_xuat_kho_nvl28"/>
      <sheetName val="Xuat_kho28"/>
      <sheetName val="Tong_hop_so_lieu_tai_nhap_kho28"/>
      <sheetName val="tai_nhap_kho28"/>
      <sheetName val="Nhap_kho28"/>
      <sheetName val="Tong_ket_nhap_kho28"/>
      <sheetName val="Tong_ket28"/>
      <sheetName val="cac_ma_can_huy28"/>
      <sheetName val="Hang_hong28"/>
      <sheetName val="Tham_khao28"/>
      <sheetName val="hang_khong_co_packing28"/>
      <sheetName val="GIA_NUOC29"/>
      <sheetName val="GIA_DIEN_THOAI29"/>
      <sheetName val="GIA_DIEN29"/>
      <sheetName val="chiet_tinh_XD29"/>
      <sheetName val="Triet_T29"/>
      <sheetName val="Phan_tich_gia29"/>
      <sheetName val="pHAN_CONG29"/>
      <sheetName val="GIA_XD29"/>
      <sheetName val="Coc_629"/>
      <sheetName val="Deo_nai29"/>
      <sheetName val="CKD_than29"/>
      <sheetName val="CTT_Thong_nhat29"/>
      <sheetName val="CTT_Nui_beo29"/>
      <sheetName val="CTT_cao_son29"/>
      <sheetName val="CTT_Khe_cham29"/>
      <sheetName val="XNxlva_sxthanKCII29"/>
      <sheetName val="Cam_Y_ut_KC29"/>
      <sheetName val="CTxay_lap_mo_CP29"/>
      <sheetName val="CTdo_luong_GDSP29"/>
      <sheetName val="Dong_bac29"/>
      <sheetName val="Cac_cang_UT_mua_than_Dong_bac29"/>
      <sheetName val="cua_hang_vtu29"/>
      <sheetName val="Khach_hang_le_29"/>
      <sheetName val="nhat_ky_529"/>
      <sheetName val="cac_cong_ty_van_tai29"/>
      <sheetName val="[IBASE2_XLSѝTNHNoi29"/>
      <sheetName val="Thang_428"/>
      <sheetName val="BC_TH_CK_(2)29"/>
      <sheetName val="BC_TH_CK29"/>
      <sheetName val="BC6tT19_food29"/>
      <sheetName val="BC6tT18_-_Food29"/>
      <sheetName val="BCCK_429"/>
      <sheetName val="BCFood-_T1629"/>
      <sheetName val="BCFood-_T1529"/>
      <sheetName val="BCFood-_T1429"/>
      <sheetName val="BCFood-_T1329"/>
      <sheetName val="TH_CK229"/>
      <sheetName val="BC6tT52_(3)29"/>
      <sheetName val="BC6tT52_(2)29"/>
      <sheetName val="TCK_1229"/>
      <sheetName val="Tong_CK29"/>
      <sheetName val="T03_-_0329"/>
      <sheetName val="THL_T0329"/>
      <sheetName val="TTBC_T0329"/>
      <sheetName val="Luong_noi_Bo_-_T329"/>
      <sheetName val="Tong_hop_-_T329"/>
      <sheetName val="Thuong_Quy_329"/>
      <sheetName val="Phu_cap_trach_nhiem29"/>
      <sheetName val="Co_quan_TCT27"/>
      <sheetName val="BOT_(PA_chon)27"/>
      <sheetName val="Yaly_&amp;_Ri_Ninh27"/>
      <sheetName val="Thuy_dien_Na_Loi27"/>
      <sheetName val="bang_so_sanh_tong_hop27"/>
      <sheetName val="bang_so_sanh_tong_hop_(ty_le)27"/>
      <sheetName val="thu_nhap_binh_quan_(2)27"/>
      <sheetName val="dang_huong27"/>
      <sheetName val="phuong_an_127"/>
      <sheetName val="phuong_an_1_(2)27"/>
      <sheetName val="phuong_an227"/>
      <sheetName val="tong_hop_BQ27"/>
      <sheetName val="tong_hop_BQ-127"/>
      <sheetName val="phuong_an_chon27"/>
      <sheetName val="bang_so_sanh_tong_hop_(_PA_ch26"/>
      <sheetName val="dang_ap_dung26"/>
      <sheetName val="bang_tong_hop_(dang_huong)26"/>
      <sheetName val="THT_nam_0426"/>
      <sheetName val="CV_di_trong__dong27"/>
      <sheetName val="ql_(2)26"/>
      <sheetName val="Heso_3-2004_(3)26"/>
      <sheetName val="Luong_(2)26"/>
      <sheetName val="heso_T326"/>
      <sheetName val="heso_T426"/>
      <sheetName val="heso_T526"/>
      <sheetName val="Heso_T626"/>
      <sheetName val="Heso_T726"/>
      <sheetName val="Heso_T826"/>
      <sheetName val="Heso_T926"/>
      <sheetName val="Heso_2-200426"/>
      <sheetName val="Heso_3-200426"/>
      <sheetName val="Heso_3-2004_(2)26"/>
      <sheetName val="tô_rôiDY26"/>
      <sheetName val="Nhap_lieu27"/>
      <sheetName val="Tien_dien26"/>
      <sheetName val="Thue_GTGT26"/>
      <sheetName val="bcth_05-0426"/>
      <sheetName val="baocao_05-0426"/>
      <sheetName val="nhan_su26"/>
      <sheetName val="luong_cty26"/>
      <sheetName val="TK__TK26"/>
      <sheetName val="ESTI_16"/>
      <sheetName val="THANG7_26"/>
      <sheetName val="THANG_1126"/>
      <sheetName val="THANG_1226"/>
      <sheetName val="Tuan_1_0114"/>
      <sheetName val="Tuan_3_01_14"/>
      <sheetName val="Tuan_5_06_14"/>
      <sheetName val="Tuan_6_06__14"/>
      <sheetName val="Tuan_7_06_14"/>
      <sheetName val="Tuan_7_06__(2)14"/>
      <sheetName val="Tuan10,06_14"/>
      <sheetName val="Tuan11,06__14"/>
      <sheetName val="Bao_cao_DD_31_3_0614"/>
      <sheetName val="Bao_cao_DD_30_4_0614"/>
      <sheetName val="Bao_cao_DD_31_5_06_14"/>
      <sheetName val="Bao_cao_Quy_I-0614"/>
      <sheetName val="Bao_cao_DD_30_6_0614"/>
      <sheetName val="Bao_cao_DD_31_7_0614"/>
      <sheetName val="Cong_ban_11yx1,214"/>
      <sheetName val="Luu_goc26"/>
      <sheetName val="km22+93_86-km22+121_8626"/>
      <sheetName val="km22+177_14-km22+205_6426"/>
      <sheetName val="Bang_20-2526"/>
      <sheetName val="km22+267_96-km22+283_9626"/>
      <sheetName val="km22+304_31-km22+344_3126"/>
      <sheetName val="km22+460_92-km22+614_5726"/>
      <sheetName val="km22+671_78-km22+713_3226"/>
      <sheetName val="Dinh_ha_nha26"/>
      <sheetName val="_tuanM26"/>
      <sheetName val="[IBASE2_XLS_Tong_hop_Matduong26"/>
      <sheetName val="THU_T1226"/>
      <sheetName val="CHI_T1226"/>
      <sheetName val="THU_T1126"/>
      <sheetName val="CHI_T1126"/>
      <sheetName val="THU_T1026"/>
      <sheetName val="CHI_T1026"/>
      <sheetName val="THU_T926"/>
      <sheetName val="CHI_T926"/>
      <sheetName val="THU_T826"/>
      <sheetName val="CHI_T826"/>
      <sheetName val="BC§_200126"/>
      <sheetName val="BBC§_200226"/>
      <sheetName val="TSC§_200126"/>
      <sheetName val="TSc®_200226"/>
      <sheetName val="BaTrieu-L_con26"/>
      <sheetName val="EDT_-_Ro26"/>
      <sheetName val="KHVô_XL26"/>
      <sheetName val="TD_khao_sat26"/>
      <sheetName val="chi_phi_cap_tien26"/>
      <sheetName val="[IBASE2_XLS}BHXH26"/>
      <sheetName val="chuong_phu26"/>
      <sheetName val="phuong_aL_126"/>
      <sheetName val="[IBASE2_XLS䁝BC6tT1726"/>
      <sheetName val="Khac_DP26"/>
      <sheetName val="Khoi_than_26"/>
      <sheetName val="De_Tai_Vhuc_Tap26"/>
      <sheetName val="02_126"/>
      <sheetName val="2_126"/>
      <sheetName val="2_326"/>
      <sheetName val="02_326"/>
      <sheetName val="B_0126"/>
      <sheetName val="B_0326"/>
      <sheetName val="D_1326"/>
      <sheetName val="det_VP26"/>
      <sheetName val="det_hn26"/>
      <sheetName val="chi_Hieu26"/>
      <sheetName val="c_thoa26"/>
      <sheetName val="A_thanh_-_DL26"/>
      <sheetName val="A_Tuyen26"/>
      <sheetName val="A_Tien_-laphu26"/>
      <sheetName val="A_Thang-_laphu26"/>
      <sheetName val="A_Dong26"/>
      <sheetName val="27-7_NB26"/>
      <sheetName val="xn_526"/>
      <sheetName val="PKD_X2026"/>
      <sheetName val="da_giay_SG26"/>
      <sheetName val="dagiay_XK26"/>
      <sheetName val="DK_Dong_xuan26"/>
      <sheetName val="chu_Ton26"/>
      <sheetName val="minh_tri26"/>
      <sheetName val="viet_huy26"/>
      <sheetName val="thanh_ha26"/>
      <sheetName val="O_Su26"/>
      <sheetName val="A_Ha-DL26"/>
      <sheetName val="Vinh_oanh26"/>
      <sheetName val="chi_Thuy26"/>
      <sheetName val="chu_Hong26"/>
      <sheetName val="thuy-_may26"/>
      <sheetName val="vu_yen26"/>
      <sheetName val="[IBASE2_XLS?TNHNoi26"/>
      <sheetName val="HD_CTrinh126"/>
      <sheetName val="HD_benA26"/>
      <sheetName val="Theodoi_HD26"/>
      <sheetName val="Theodoi_HD_(2)26"/>
      <sheetName val="_GT_CPhi_tung_dot26"/>
      <sheetName val="Cong_hop_2,0ࡸ2,026"/>
      <sheetName val="OPERATING_HEAD26"/>
      <sheetName val="31_12_0126"/>
      <sheetName val="Sat_tron26"/>
      <sheetName val="Bang_can_doi_26"/>
      <sheetName val="Tinh_hinh_cat_lang26"/>
      <sheetName val="Tinh_hinh_SX_phu26"/>
      <sheetName val="Tinh_hinh_do_xop26"/>
      <sheetName val="VtuHaTheSauTBABenThuy1_Ш2)15"/>
      <sheetName val="K252_K9и15"/>
      <sheetName val="nphuocb_415"/>
      <sheetName val="Cong_tron_D7'16"/>
      <sheetName val="bcth_05-015"/>
      <sheetName val="THU_T726"/>
      <sheetName val="CHI_T726"/>
      <sheetName val="THU_T626"/>
      <sheetName val="CHI_T626"/>
      <sheetName val="THU_T526"/>
      <sheetName val="CHI_T526"/>
      <sheetName val="THU_T426"/>
      <sheetName val="CHI_T426"/>
      <sheetName val="THU_T326"/>
      <sheetName val="CHI_T326"/>
      <sheetName val="THU_T226"/>
      <sheetName val="CHI_T226"/>
      <sheetName val="THU_T146"/>
      <sheetName val="CHI_T146"/>
      <sheetName val="TB_Grouping15"/>
      <sheetName val="Balance_Sheet15"/>
      <sheetName val="CHITIET_VL-NC15"/>
      <sheetName val="DON_GIA15"/>
      <sheetName val="So_lieu15"/>
      <sheetName val="tt_chu_dong15"/>
      <sheetName val="Tinh_j+cvi15"/>
      <sheetName val="Tinh_MoP15"/>
      <sheetName val="giai_he_215"/>
      <sheetName val="ct_luong_15"/>
      <sheetName val="Nhap_6T15"/>
      <sheetName val="Ranking_data15"/>
      <sheetName val="GDMN_115"/>
      <sheetName val="May_khau15"/>
      <sheetName val="PXKT6Via_1115"/>
      <sheetName val="PXKTLo_Thien_V_14A15"/>
      <sheetName val="V14_phu15"/>
      <sheetName val="Via_16_Lthien15"/>
      <sheetName val="lapdap_TB_14"/>
      <sheetName val="_IBASE2_XLSѝTNHNoi27"/>
      <sheetName val="_IBASE2_XLS䁝BC6tT1726"/>
      <sheetName val="_IBASE2_XLS}BHXH26"/>
      <sheetName val="_IBASE2_XLS_Tong_hop_Matduong26"/>
      <sheetName val="BTHDT_TBA_26"/>
      <sheetName val="(9_30)_IP26"/>
      <sheetName val="2_7416"/>
      <sheetName val="CN-QV_FG16"/>
      <sheetName val="CN-QV_RM16"/>
      <sheetName val="PHAV_R_M16"/>
      <sheetName val="PHAV_F_G16"/>
      <sheetName val="TOA_R_M16"/>
      <sheetName val="TOA_F_G16"/>
      <sheetName val="CVN_R_M16"/>
      <sheetName val="CVN_F_G16"/>
      <sheetName val="DENSO_R_M16"/>
      <sheetName val="DENSO_F_G16"/>
      <sheetName val="SATO_RM16"/>
      <sheetName val="SATO_F_G16"/>
      <sheetName val="Up_to_200214"/>
      <sheetName val="dongia_(2)14"/>
      <sheetName val="THPDMoi__(2)14"/>
      <sheetName val="t-h_HA_THE14"/>
      <sheetName val="CHITIET_VL-NC-TT_-1p14"/>
      <sheetName val="TONG_HOP_VL-NC_TT14"/>
      <sheetName val="TH_XL14"/>
      <sheetName val="TONGKE3p_14"/>
      <sheetName val="CHITIET_VL-NC-TT-3p14"/>
      <sheetName val="KPVC-BD_14"/>
      <sheetName val="Master_schedule14"/>
      <sheetName val="mc_2006_&amp;_0914"/>
      <sheetName val="mc_2006_&amp;_57_&amp;_0914"/>
      <sheetName val="ExchRates"/>
      <sheetName val="PLALL"/>
      <sheetName val="P&amp;L by Month"/>
      <sheetName val="gas (2)"/>
      <sheetName val="2002"/>
      <sheetName val="COVER"/>
      <sheetName val="ThangÅ"/>
      <sheetName val="Thangø"/>
      <sheetName val="MC3(main)"/>
      <sheetName val="MC1"/>
      <sheetName val="Expenses"/>
      <sheetName val="MAQUETTE"/>
      <sheetName val="P&amp;L"/>
      <sheetName val="General"/>
      <sheetName val="RESUME AP"/>
      <sheetName val="選択リスト_Altlist"/>
      <sheetName val="F-30"/>
      <sheetName val="集計表"/>
      <sheetName val="Gia_GC_Satthep"/>
      <sheetName val="BTHDT_TBA__x0000__x0000_THXL_DZ"/>
      <sheetName val="Phu luc"/>
      <sheetName val="NangSuatChuan"/>
      <sheetName val="Mso"/>
      <sheetName val="ABC"/>
      <sheetName val="Product_Code"/>
      <sheetName val="CEG summary"/>
      <sheetName val="主要経営指標"/>
      <sheetName val="data_output"/>
      <sheetName val="USE"/>
      <sheetName val="MO"/>
      <sheetName val="Report"/>
      <sheetName val="Ratio"/>
      <sheetName val="material"/>
      <sheetName val="TRONG KHU"/>
      <sheetName val="NGOAI KHU"/>
      <sheetName val="VPIC1"/>
      <sheetName val="MAU"/>
      <sheetName val="NCLK-SD670"/>
      <sheetName val="gia nhaj cong"/>
      <sheetName val="75 Nig."/>
      <sheetName val="413"/>
      <sheetName val="std.wt."/>
      <sheetName val="Mechanical"/>
      <sheetName val="总概算"/>
      <sheetName val="Main"/>
      <sheetName val="Sale46"/>
      <sheetName val="TB"/>
      <sheetName val="KLHT"/>
      <sheetName val="Bom "/>
      <sheetName val="LIET KE HANG HOA"/>
      <sheetName val="GRACE"/>
      <sheetName val="BC01"/>
      <sheetName val="BAL.(TTL)"/>
      <sheetName val="CDTK"/>
      <sheetName val="Phant԰_x0000__x0000__x0000_"/>
      <sheetName val="Source"/>
      <sheetName val="KTCT (2)"/>
      <sheetName val="CODE"/>
      <sheetName val="Ca."/>
      <sheetName val="Phant԰"/>
      <sheetName val="HBOSubRev"/>
      <sheetName val="DSKH"/>
      <sheetName val="TKTK"/>
      <sheetName val="ONG"/>
      <sheetName val="DI_ESTI"/>
      <sheetName val="DM-AGC"/>
      <sheetName val="F6"/>
      <sheetName val="DM-BXD"/>
      <sheetName val="Thep"/>
      <sheetName val="6F-W3"/>
      <sheetName val="Tuan"/>
      <sheetName val="Phiếu luân chuyển"/>
      <sheetName val="IPC 0      2"/>
      <sheetName val="ngày"/>
      <sheetName val="IPC"/>
      <sheetName val="GIA TRI-AGC"/>
      <sheetName val="THKL NC"/>
      <sheetName val="GTKT NTTD"/>
      <sheetName val="XNKL"/>
      <sheetName val="SS NHÂN CÔNG"/>
      <sheetName val="KL NC"/>
      <sheetName val="GTKT"/>
      <sheetName val="KLKT"/>
      <sheetName val="THPLCN"/>
      <sheetName val="Hồ sơ"/>
      <sheetName val="FAB별"/>
      <sheetName val="Mua"/>
      <sheetName val="월별손익Net PL전"/>
      <sheetName val="BC6tT52 (_x0000__x0000_"/>
      <sheetName val="BCNXT"/>
      <sheetName val="TTTram"/>
      <sheetName val="[IBASE2.XLS_BC6tT9"/>
      <sheetName val="Sum"/>
      <sheetName val="Muo"/>
      <sheetName val="Labor+Equi"/>
      <sheetName val="Material (2)"/>
      <sheetName val="Muongðe"/>
      <sheetName val="CV dej ngoai TCT (2)"/>
      <sheetName val="CV di ngoai to.g (2)"/>
      <sheetName val="BC6tT52 ("/>
      <sheetName val="ctTBA"/>
      <sheetName val="M_MC"/>
      <sheetName val="Khai báo"/>
      <sheetName val="bangke"/>
      <sheetName val="matk"/>
      <sheetName val="TBALANCE"/>
      <sheetName val="XXXXXX�"/>
      <sheetName val="mh"/>
      <sheetName val="Industry"/>
      <sheetName val="OFFICE TOWER"/>
      <sheetName val="HÈp"/>
      <sheetName val="HÆX"/>
      <sheetName val="H_x0000__x0000_"/>
      <sheetName val="H§µ"/>
      <sheetName val="H_x0005__x0000_"/>
      <sheetName val="CONG TY"/>
      <sheetName val="GTHAU"/>
      <sheetName val="Hhp"/>
      <sheetName val="H@W"/>
      <sheetName val="BANG DE EDIT"/>
      <sheetName val="piping"/>
      <sheetName val="SANNUONG"/>
      <sheetName val="food0402AMT&gt;=0"/>
      <sheetName val="tong hÒq BQ"/>
      <sheetName val="DANHPHAP"/>
      <sheetName val="Solieu"/>
      <sheetName val="USdd"/>
      <sheetName val="USdcs"/>
      <sheetName val="USdcq"/>
      <sheetName val="Luc"/>
      <sheetName val="Tongke"/>
      <sheetName val="Lietke"/>
      <sheetName val="CDay"/>
      <sheetName val="Catalog"/>
      <sheetName val="1A.Muc-tieu Cty"/>
      <sheetName val="매출계획대실적"/>
      <sheetName val="6_Data"/>
      <sheetName val="1_Hướng dẫn sử dụng"/>
      <sheetName val="LCK"/>
      <sheetName val="LXTP"/>
      <sheetName val="T.LONG"/>
      <sheetName val="P.DAT"/>
      <sheetName val="CBL"/>
      <sheetName val="TBB"/>
      <sheetName val="TDHD"/>
      <sheetName val="LXK"/>
      <sheetName val="KHTBB"/>
      <sheetName val="go tron"/>
      <sheetName val="x -11-7"/>
      <sheetName val="MATK_M"/>
      <sheetName val="CDTKHOAN"/>
      <sheetName val="loptren"/>
      <sheetName val="X_x0003_"/>
      <sheetName val="H"/>
      <sheetName val="H_x0005_"/>
      <sheetName val="Hoan thanh"/>
      <sheetName val="Khoach"/>
      <sheetName val="hoan th 15"/>
      <sheetName val="Khoach 15"/>
      <sheetName val="HT 22"/>
      <sheetName val="KH 22"/>
      <sheetName val="KH29"/>
      <sheetName val="KH T8"/>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explain"/>
      <sheetName val="kp chi tiet"/>
      <sheetName val="Vat lieu"/>
      <sheetName val="KHOAN"/>
      <sheetName val="CAPVATU"/>
      <sheetName val="to trinh mua VT"/>
      <sheetName val="Denghi tam ung"/>
      <sheetName val="KTRVATU "/>
      <sheetName val="MAU GNHH"/>
      <sheetName val="T.toan1"/>
      <sheetName val="Bang quyet toan VT"/>
      <sheetName val="q2"/>
      <sheetName val="q3"/>
      <sheetName val="KE PHI"/>
      <sheetName val="KE THUE"/>
      <sheetName val="KE CHI PHI"/>
      <sheetName val="TINH GIA THANH"/>
      <sheetName val="TONG HOP KHAU HAO"/>
      <sheetName val="TONG HOP CHI PHI"/>
      <sheetName val="DA SAN XUAT TRONG THANG"/>
      <sheetName val="THANH TOAN TIEN UNG"/>
      <sheetName val="KHAU HAO DAY CHUYEN DA"/>
      <sheetName val="dq"/>
      <sheetName val="bang thong ke"/>
      <sheetName val="bang chuan"/>
      <sheetName val="bien &lt;200 m2"/>
      <sheetName val="&lt;200"/>
      <sheetName val="bang chuan (2)"/>
      <sheetName val="thue (chinh thuc)"/>
      <sheetName val="thue"/>
      <sheetName val="thue (2)"/>
      <sheetName val="bang doi chieu"/>
      <sheetName val="Vinh"/>
      <sheetName val="Hanh"/>
      <sheetName val="Chinh"/>
      <sheetName val="Triet"/>
      <sheetName val="Hien"/>
      <sheetName val="Tong"/>
      <sheetName val="Thuchi "/>
      <sheetName val="Phantich"/>
      <sheetName val="Toan_DA"/>
      <sheetName val="2004"/>
      <sheetName val="2005"/>
      <sheetName val="KHNH T3-T10"/>
      <sheetName val="KHNH T4-T10"/>
      <sheetName val="Outlets"/>
      <sheetName val="PGs"/>
      <sheetName val="01-03"/>
      <sheetName val="Gia Ban"/>
      <sheetName val="GiaCK"/>
      <sheetName val="Gia DSRs"/>
      <sheetName val="Gia NTD"/>
      <sheetName val="GiaVon"/>
      <sheetName val="17_x0000__x0000__x0000__x0000__x0000__x0000__x0000__x0000__x0000__x0000__x0000_㏘ĳ_x0000__x0004__x0000__x0000__x0000__x0000__x0000__x0000_⣬ĳ_x0000__x0000__x0000__x0000__x0000__x0000_"/>
      <sheetName val="Summary (USD)"/>
      <sheetName val="Summary (VND)"/>
      <sheetName val="A"/>
      <sheetName val="B"/>
      <sheetName val="D"/>
      <sheetName val="E"/>
      <sheetName val="F1"/>
      <sheetName val="F2"/>
      <sheetName val="G"/>
      <sheetName val="3rd party"/>
      <sheetName val="interco "/>
      <sheetName val="Info"/>
      <sheetName val="TH1"/>
      <sheetName val="TH2"/>
      <sheetName val="TH3"/>
      <sheetName val="TH4"/>
      <sheetName val="TH5"/>
      <sheetName val="ChiaT1"/>
      <sheetName val="ChiaT2"/>
      <sheetName val="ChiaT3"/>
      <sheetName val="ChiaT4"/>
      <sheetName val="ChiaT5"/>
      <sheetName val="MauTH"/>
      <sheetName val="THTRAO"/>
      <sheetName val="THNHA "/>
      <sheetName val="T-HOP"/>
      <sheetName val="BiaNgoai"/>
      <sheetName val="BiaTrong"/>
      <sheetName val="NTRE"/>
      <sheetName val="MGIAO"/>
      <sheetName val="Tieuhoc"/>
      <sheetName val="THCoso"/>
      <sheetName val="THPT"/>
      <sheetName val="GVien"/>
      <sheetName val="SQ"/>
      <sheetName val="QNCN"/>
      <sheetName val="CNVQP"/>
      <sheetName val="thanh toan"/>
      <sheetName val="Sheet2 (2)"/>
      <sheetName val="17_x0000_̃̃̃̃̃̃̃̃̃̃̃̃̃̃̃̃̃̃̃̃̃̃̃̃̃̃̃̃"/>
      <sheetName val="Q1-02"/>
      <sheetName val="Q2-02"/>
      <sheetName val="Q3-02"/>
      <sheetName val="DMVT"/>
      <sheetName val="02-03"/>
      <sheetName val="03-03"/>
      <sheetName val="THCTVT"/>
      <sheetName val="VT-01"/>
      <sheetName val="NL-01"/>
      <sheetName val="VT-02"/>
      <sheetName val="NL-02"/>
      <sheetName val="VT-03"/>
      <sheetName val="NL-03"/>
      <sheetName val="VT-04"/>
      <sheetName val="NL-04"/>
      <sheetName val="qui1-05"/>
      <sheetName val="qui 2-05"/>
      <sheetName val="qui 3-05"/>
      <sheetName val="T1-04"/>
      <sheetName val="T2-04 "/>
      <sheetName val="T3-04"/>
      <sheetName val="T4-04 "/>
      <sheetName val="T5-04  "/>
      <sheetName val="T6-04  "/>
      <sheetName val="QUY II"/>
      <sheetName val="QUY III"/>
      <sheetName val="QUY IV"/>
      <sheetName val="QUY I"/>
      <sheetName val="CA NAM 04"/>
      <sheetName val="Thu NH T4-03"/>
      <sheetName val="thuBHYT"/>
      <sheetName val="THU NH T5-03"/>
      <sheetName val="THU NH T6-03"/>
      <sheetName val="THU NH T7-03"/>
      <sheetName val="THU NH T8-03"/>
      <sheetName val="THU NH T9-03"/>
      <sheetName val="THU TM T9-03"/>
      <sheetName val="THU NH T10 - 03"/>
      <sheetName val="THT"/>
      <sheetName val="TH#"/>
      <sheetName val="T.LBD"/>
      <sheetName val="CL BD"/>
      <sheetName val="CVBD"/>
      <sheetName val="T.L Dien"/>
      <sheetName val="T.LSan"/>
      <sheetName val="CLSan"/>
      <sheetName val="CVSan"/>
      <sheetName val="T.LWC"/>
      <sheetName val="CLWC"/>
      <sheetName val="CVWC"/>
      <sheetName val="Luong T2-06"/>
      <sheetName val="Thang3-06"/>
      <sheetName val="luong T1-06"/>
      <sheetName val="mau (2)"/>
      <sheetName val="T4-06"/>
      <sheetName val="T6-06"/>
      <sheetName val="T5-06"/>
      <sheetName val="Luong T hop T2+T1-2006"/>
      <sheetName val="luong T12"/>
      <sheetName val="TK 711"/>
      <sheetName val="TK 632"/>
      <sheetName val="TK627"/>
      <sheetName val="TK623"/>
      <sheetName val="TK622"/>
      <sheetName val="TK621"/>
      <sheetName val="Chi tiet 511"/>
      <sheetName val="TK 342 ( thue T.C )"/>
      <sheetName val="TK338"/>
      <sheetName val="Phat sinh 2005"/>
      <sheetName val="TK334"/>
      <sheetName val="TK 341vay dai han "/>
      <sheetName val="TK311"/>
      <sheetName val="TK 214"/>
      <sheetName val="TK 212"/>
      <sheetName val="Chi tiet TK 211"/>
      <sheetName val="TK 154"/>
      <sheetName val="TK153"/>
      <sheetName val="Chi tiet TK 152"/>
      <sheetName val="Can Doi TK"/>
      <sheetName val="TK 152"/>
      <sheetName val="Chung tu ghi so "/>
      <sheetName val="TK 142"/>
      <sheetName val="TK 133"/>
      <sheetName val="Chi tiet TK131"/>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KL khu A"/>
      <sheetName val="T.H d ong"/>
      <sheetName val="17_x0000_㏘ĳ_x0000__x0004__x0000_⣬ĳ_x0000_㏸ĳ_x0000__x0015__x0000__x000e_[IBASE2.XLS]21"/>
      <sheetName val="17???????????㏘ĳ?_x0004_??????⣬ĳ??????"/>
      <sheetName val="T²_x0000__x0000_ "/>
      <sheetName val="Rau"/>
      <sheetName val="CoNgam"/>
      <sheetName val="Thit"/>
      <sheetName val="mam"/>
      <sheetName val="dau"/>
      <sheetName val="gia vi"/>
      <sheetName val="mi chinh"/>
      <sheetName val="muoi"/>
      <sheetName val="Trung  vit"/>
      <sheetName val="TT - tien chi ha TT"/>
      <sheetName val="17?̃̃̃̃̃̃̃̃̃̃̃̃̃̃̃̃̃̃̃̃̃̃̃̃̃̃̃̃"/>
      <sheetName val="??_x0000__x0000__x0000__x0000__x0000__x0000__x0000__x0000_??_x0000__x0000__x0013__x0000__x0000__x0000__x0000__x0000__x0000__x0000__x0000__x0000__x0000__x0000__x000e_[IBA"/>
      <sheetName val="17_x0000__x0000__x0000__x0000__x0000__x0000__x0000__x0000__x0000__x0000__x0000_??_x0000__x0004__x0000__x0000__x0000__x0000__x0000__x0000_??_x0000__x0000__x0000__x0000__x0000__x0000_"/>
      <sheetName val="~~~~~~~~~~~~~~~~~~~~~~~~~~~~~~~"/>
      <sheetName val="17?㏘ĳ?_x0004_?⣬ĳ?㏸ĳ?_x0015_?_x000e_[IBASE2.XLS]21"/>
      <sheetName val="17_x0000_??_x0000__x0004__x0000_??_x0000_??_x0000__x0015__x0000__x000e_[IBASE2.XLS]21"/>
      <sheetName val="??????????????_x0013_???????????_x000e_[IBA"/>
      <sheetName val="17????_x0004_???????_x0015_?_x000e_[IBASE2.XLS]21"/>
      <sheetName val="VE Estimate"/>
      <sheetName val="__"/>
      <sheetName val="17___________㏘ĳ__x0004_______⣬ĳ______"/>
      <sheetName val="T²"/>
      <sheetName val="17_̃̃̃̃̃̃̃̃̃̃̃̃̃̃̃̃̃̃̃̃̃̃̃̃̃̃̃̃"/>
      <sheetName val="GioiThieu"/>
      <sheetName val="DanhMuc_SoDu"/>
      <sheetName val="Phat_Sinh"/>
      <sheetName val="SoTSCD"/>
      <sheetName val="So_KHQuiII"/>
      <sheetName val="Hoan_thanh"/>
      <sheetName val="hoan_th_15"/>
      <sheetName val="Khoach_15"/>
      <sheetName val="HT_22"/>
      <sheetName val="KH_22"/>
      <sheetName val="KH_T8"/>
      <sheetName val="Ht_48"/>
      <sheetName val="Kh_12"/>
      <sheetName val="ht_20-10"/>
      <sheetName val="Kh_6-10"/>
      <sheetName val="kp_chi_tiet"/>
      <sheetName val="Vat_lieu"/>
      <sheetName val="to_trinh_mua_VT"/>
      <sheetName val="Denghi_tam_ung"/>
      <sheetName val="KTRVATU_"/>
      <sheetName val="MAU_GNHH"/>
      <sheetName val="T_toan1"/>
      <sheetName val="Bang_quyet_toan_VT"/>
      <sheetName val="KE_PHI"/>
      <sheetName val="KE_THUE"/>
      <sheetName val="KE_CHI_PHI"/>
      <sheetName val="TINH_GIA_THANH"/>
      <sheetName val="TONG_HOP_KHAU_HAO"/>
      <sheetName val="TONG_HOP_CHI_PHI"/>
      <sheetName val="DA_SAN_XUAT_TRONG_THANG"/>
      <sheetName val="THANH_TOAN_TIEN_UNG"/>
      <sheetName val="KHAU_HAO_DAY_CHUYEN_DA"/>
      <sheetName val="bang_thong_ke"/>
      <sheetName val="bang_chuan"/>
      <sheetName val="bien_&lt;200_m2"/>
      <sheetName val="bang_chuan_(2)"/>
      <sheetName val="thue_(chinh_thuc)"/>
      <sheetName val="thue_(2)"/>
      <sheetName val="bang_doi_chieu"/>
      <sheetName val="KHNH_T3-T10"/>
      <sheetName val="KHNH_T4-T10"/>
      <sheetName val="KL_khu_A"/>
      <sheetName val="T_H_d_ong"/>
      <sheetName val="Gia_Ban"/>
      <sheetName val="Gia_DSRs"/>
      <sheetName val="Gia_NTD"/>
      <sheetName val="Summary_(USD)"/>
      <sheetName val="Summary_(VND)"/>
      <sheetName val="3rd_party"/>
      <sheetName val="interco_"/>
      <sheetName val="Thuchi_"/>
      <sheetName val="THNHA_"/>
      <sheetName val="Thu_NH_T4-03"/>
      <sheetName val="THU_NH_T5-03"/>
      <sheetName val="THU_NH_T6-03"/>
      <sheetName val="THU_NH_T7-03"/>
      <sheetName val="THU_NH_T8-03"/>
      <sheetName val="THU_NH_T9-03"/>
      <sheetName val="THU_TM_T9-03"/>
      <sheetName val="THU_NH_T10_-_03"/>
      <sheetName val="17㏘ĳ⣬ĳ"/>
      <sheetName val="thanh_toan"/>
      <sheetName val="Sheet2_(2)"/>
      <sheetName val="qui_2-05"/>
      <sheetName val="qui_3-05"/>
      <sheetName val="T2-04_"/>
      <sheetName val="T4-04_"/>
      <sheetName val="T5-04__"/>
      <sheetName val="T6-04__"/>
      <sheetName val="QUY_II"/>
      <sheetName val="QUY_III"/>
      <sheetName val="QUY_IV"/>
      <sheetName val="QUY_I"/>
      <sheetName val="CA_NAM_04"/>
      <sheetName val="17㏘ĳ⣬ĳ㏸ĳ[IBASE2_XLS]21"/>
      <sheetName val="17?㏘ĳ??⣬ĳ?㏸ĳ??[IBASE2_XLS]21"/>
      <sheetName val="????[IBA"/>
      <sheetName val="17??????[IBASE2_XLS]21"/>
      <sheetName val="?????????????????????????[IBA"/>
      <sheetName val="17????????????[IBASE2_XLS]21"/>
      <sheetName val="17????"/>
      <sheetName val="T_LBD"/>
      <sheetName val="CL_BD"/>
      <sheetName val="T_L_Dien"/>
      <sheetName val="T_LSan"/>
      <sheetName val="T_LWC"/>
      <sheetName val="DSMT N8"/>
      <sheetName val="DS Sở"/>
      <sheetName val="DS N8"/>
      <sheetName val="DS Mở thầu"/>
      <sheetName val="DSnôpHSDT"/>
      <sheetName val="LO T SÔ 6 TÍN NGHIA"/>
      <sheetName val="LO THAU SO 5 HHUNG"/>
      <sheetName val="Lô số 6-N8"/>
      <sheetName val="Lô 05- N8"/>
      <sheetName val="Lo6 04- N8"/>
      <sheetName val="Lo 03- N8"/>
      <sheetName val=" Lô 02- N8"/>
      <sheetName val="Bão số 6"/>
      <sheetName val="Hóc sầm"/>
      <sheetName val="T01"/>
      <sheetName val="T02"/>
      <sheetName val="T03"/>
      <sheetName val="T04"/>
      <sheetName val="t05"/>
      <sheetName val="TONGHOP "/>
      <sheetName val="TINH THUE (2)"/>
      <sheetName val="TINH THUE"/>
      <sheetName val="TH-NOPTHUE"/>
      <sheetName val="BS-LUONG"/>
      <sheetName val="17_㏘ĳ__x0004__⣬ĳ_㏸ĳ__x0015___x000e__IBASE2.XLS_21"/>
      <sheetName val="_______________x0013_____________x000e__IBA"/>
      <sheetName val="17_____x0004_________x0015___x000e__IBASE2.XLS_21"/>
      <sheetName val="UTSBSPC1"/>
      <sheetName val="BD"/>
      <sheetName val="17_x005f_x0000__x005f_x0000__x005f_x0000__x005f_x0000__"/>
      <sheetName val="17_x005f_x0000_̃̃̃̃̃̃̃̃̃̃̃̃̃̃̃̃̃̃̃̃̃̃"/>
      <sheetName val="17???????????㏘ĳ?_x005f_x0004_??????⣬ĳ"/>
      <sheetName val="17_x005f_x0000_㏘ĳ_x005f_x0000__x005f_x0004__x0000"/>
      <sheetName val="17___________㏘ĳ__x005f_x0004_______⣬ĳ"/>
      <sheetName val="PAD-F"/>
      <sheetName val="Tinh san"/>
      <sheetName val="HAT4"/>
      <sheetName val="HAT5"/>
      <sheetName val="Dimu"/>
      <sheetName val="Klct"/>
      <sheetName val="Covi"/>
      <sheetName val="Nlvt"/>
      <sheetName val="Innl"/>
      <sheetName val="Invt"/>
      <sheetName val="Chon"/>
      <sheetName val="Qtnv"/>
      <sheetName val="Bqtn"/>
      <sheetName val="Bqtv"/>
      <sheetName val="Giao"/>
      <sheetName val="Dcap"/>
      <sheetName val="Nlie"/>
      <sheetName val="Mnli"/>
      <sheetName val="Sat L"/>
      <sheetName val="細目"/>
      <sheetName val="III.10. Road"/>
      <sheetName val="PHU LUC2"/>
      <sheetName val="lt"/>
      <sheetName val="PL1"/>
      <sheetName val="PL2"/>
      <sheetName val="PL3"/>
      <sheetName val="PL4"/>
      <sheetName val="IBASE2.XLS"/>
      <sheetName val="finishes"/>
      <sheetName val="GENREQ's"/>
      <sheetName val="masonry"/>
      <sheetName val="Abutment"/>
      <sheetName val="B-B"/>
      <sheetName val="INDEX"/>
      <sheetName val="Tiến độ  Rev1 (phói hợp)"/>
      <sheetName val="FitOutConfCentre"/>
      <sheetName val="KL HSMT tinh thieu"/>
      <sheetName val="Bang tra"/>
      <sheetName val="6MONTHS"/>
      <sheetName val="DINHMUC"/>
      <sheetName val="NKC6"/>
      <sheetName val="Bal Sheet"/>
      <sheetName val="ELEMENT SUM"/>
      <sheetName val="TOSHIBA-Structure"/>
      <sheetName val="pile and pile cap"/>
      <sheetName val="Tke"/>
      <sheetName val="Sheet"/>
      <sheetName val="TLG Type"/>
      <sheetName val="KABPREIS"/>
      <sheetName val="DSTP"/>
      <sheetName val="PTDM"/>
      <sheetName val="KABPREIS.XLS"/>
      <sheetName val="dg-VTu"/>
      <sheetName val="Weight Bridge"/>
      <sheetName val="Fax message"/>
      <sheetName val="U.P List"/>
      <sheetName val="静圧"/>
      <sheetName val="C. NEW BLDG-PLUMBING WORK"/>
      <sheetName val="LEGEND"/>
      <sheetName val="PART_DISCOUNT"/>
      <sheetName val="Packing_type_22"/>
      <sheetName val="FD"/>
      <sheetName val="GI"/>
      <sheetName val="EE (3)"/>
      <sheetName val="PAVEMENT"/>
      <sheetName val="TRAFFIC"/>
      <sheetName val="O6"/>
      <sheetName val="Bill of Qty MEP"/>
      <sheetName val="Ｎｏ.13"/>
      <sheetName val="차액보증"/>
      <sheetName val="Base M&amp;E"/>
      <sheetName val="Villa A"/>
      <sheetName val="HRG BHN"/>
      <sheetName val="전기"/>
      <sheetName val="Thuc thanh"/>
      <sheetName val="個案9411"/>
      <sheetName val="_x0000_Y_BA"/>
      <sheetName val="I-KAMAR"/>
      <sheetName val="CAL."/>
      <sheetName val="HaoPhi"/>
      <sheetName val="갑지"/>
      <sheetName val="Generalofact"/>
      <sheetName val="cover page format"/>
      <sheetName val="00-Pipe Schedule for QS rev01"/>
      <sheetName val="Gtable(19)"/>
      <sheetName val="Furnitures"/>
      <sheetName val="Project Management"/>
      <sheetName val="Breakdown"/>
      <sheetName val="P.M(Monitoring Sche)"/>
      <sheetName val="Lab Sche (Summary)."/>
      <sheetName val="P.BAN"/>
      <sheetName val="Makekup"/>
      <sheetName val="TH gia dt"/>
      <sheetName val="TH VL, NC, DDHT Thanhphuoc"/>
      <sheetName val="CANDOI"/>
      <sheetName val="Nhap VT oto"/>
      <sheetName val="TYPE-B 평균H"/>
      <sheetName val="XXXXXX_x005f_x005f_x005f_x005f_x005f_x005f_x005f_xda24_"/>
      <sheetName val="CV_dej_ngoai_TCT_(2)"/>
      <sheetName val="CV_di_ngoai_to_g_(2)"/>
      <sheetName val="Material_(2)"/>
      <sheetName val="Sat_L"/>
      <sheetName val="III_10__Road"/>
      <sheetName val="PHU_LUC2"/>
      <sheetName val="Luong_T2-06"/>
      <sheetName val="luong_T1-06"/>
      <sheetName val="mau_(2)"/>
      <sheetName val="Luong_T_hop_T2+T1-2006"/>
      <sheetName val="luong_T12"/>
      <sheetName val="TK_711"/>
      <sheetName val="TK_632"/>
      <sheetName val="Chi_tiet_511"/>
      <sheetName val="TK_342_(_thue_T_C_)"/>
      <sheetName val="Phat_sinh_2005"/>
      <sheetName val="TK_341vay_dai_han_"/>
      <sheetName val="TK_214"/>
      <sheetName val="TK_212"/>
      <sheetName val="Chi_tiet_TK_211"/>
      <sheetName val="TK_154"/>
      <sheetName val="Chi_tiet_TK_152"/>
      <sheetName val="Can_Doi_TK"/>
      <sheetName val="TK_152"/>
      <sheetName val="Chung_tu_ghi_so_"/>
      <sheetName val="TK_142"/>
      <sheetName val="TK_133"/>
      <sheetName val="Chi_tiet_TK131"/>
      <sheetName val="TK_111"/>
      <sheetName val="Phieu_thu"/>
      <sheetName val="Phieu_chi_"/>
      <sheetName val="Phieu_nhap_VTu_"/>
      <sheetName val="Phieu_xuat_VTu"/>
      <sheetName val="Can_doi_vat_tu_nhap_xuat_"/>
      <sheetName val="Vat_tu_nhapxuat_nam_2005"/>
      <sheetName val="Ca_may_can_dung_nam_2005"/>
      <sheetName val="Vat_Tu_can_cho_CT_nam_2005"/>
      <sheetName val="HD_thu_mua_hang_NLS_"/>
      <sheetName val="HD_thu_mua_cat_soi_"/>
      <sheetName val="TLy_HD_mua_ban_"/>
      <sheetName val="Bien_ban_Nthu_GK"/>
      <sheetName val="T__Ly_HD_giao_khoan_"/>
      <sheetName val="Hop_dong_giao_khoan"/>
      <sheetName val="giay_tam_ung_"/>
      <sheetName val="Bang_ke_T_toan_"/>
      <sheetName val="Hoa_don_ban_hang_"/>
      <sheetName val="Bang_phan_bo_tien_luong_2005"/>
      <sheetName val="Bang_cham_cong_"/>
      <sheetName val="Bang_T_T_Luong_CB_chu_Chot2005"/>
      <sheetName val="Bang_T_T_luong_CN_lai_xe"/>
      <sheetName val="Bang_thanh_toan_luong_2005"/>
      <sheetName val="Nhan_cong_cho_CT_nam_2005"/>
      <sheetName val="Dinh_Muc_tieu_hao_VL_2005"/>
      <sheetName val="Dang_Ky_chi_tiet_KH_2005"/>
      <sheetName val="Bang_phan_bo_NVL_nam_2005"/>
      <sheetName val="Bang_phan_bo_K_Hao_2005"/>
      <sheetName val="Dang_Ky_Khau_hao_2005"/>
      <sheetName val="Phu_luc_so_3(_TNDN)"/>
      <sheetName val="PhuLuc_so_1(TNDN)"/>
      <sheetName val="Mau_so_04_TNDN"/>
      <sheetName val="Mau_so_02C"/>
      <sheetName val="Mau_so_02B"/>
      <sheetName val="Mau_so_02A"/>
      <sheetName val="Mau_01B"/>
      <sheetName val="To_khai_Mau_11"/>
      <sheetName val="Don_xin_khat_nop_thue_nam_04"/>
      <sheetName val="Su_dung_hoa_don_mau_26"/>
      <sheetName val="QToan_hoa_don_"/>
      <sheetName val="Mau_so_01"/>
      <sheetName val="Mau_so_02"/>
      <sheetName val="Chi_tiet_Mau_03_(_mua_vao_)"/>
      <sheetName val="Mau_so_03"/>
      <sheetName val="Mau_so_04"/>
      <sheetName val="Mau_05"/>
      <sheetName val="De_nghi_giai_dap_ve_thue_"/>
      <sheetName val="the_duc"/>
      <sheetName val="Bao_cao_thong_ke_"/>
      <sheetName val="Phieu_DTra_Van_Tai_(_01_TKe_)"/>
      <sheetName val="IBASE2_XLS"/>
      <sheetName val="BC6tT52_("/>
      <sheetName val="Phiếu_luân_chuyển"/>
      <sheetName val="IPC_0______2"/>
      <sheetName val="GIA_TRI-AGC"/>
      <sheetName val="THKL_NC"/>
      <sheetName val="GTKT_NTTD"/>
      <sheetName val="SS_NHÂN_CÔNG"/>
      <sheetName val="KL_NC"/>
      <sheetName val="Tiến_độ__Rev1_(phói_hợp)"/>
      <sheetName val="CONG_TY"/>
      <sheetName val="OFFICE_TOWER"/>
      <sheetName val="KL_HSMT_tinh_thieu"/>
      <sheetName val="Bang_tra"/>
      <sheetName val="CAL_"/>
      <sheetName val="TYPE-B_평균H"/>
      <sheetName val="ELEMENT_SUM"/>
      <sheetName val="pile_and_pile_cap"/>
      <sheetName val="電気月報（A3)"/>
      <sheetName val="電気料金（A3)"/>
      <sheetName val="table record (2)"/>
      <sheetName val="設備気分(A4)"/>
      <sheetName val="電力日誌（A3)"/>
      <sheetName val="Production Manthly report"/>
      <sheetName val="transportation"/>
      <sheetName val="00000001"/>
      <sheetName val="[IBASE2_XLS뭝êm283-Km2843"/>
      <sheetName val="CV_dej_ngoai_TCT_(2)3"/>
      <sheetName val="CV_di_ngoai_to_g_(2)3"/>
      <sheetName val="So_g_trai3"/>
      <sheetName val="_ngan3"/>
      <sheetName val="_loi3"/>
      <sheetName val="Material_(2)3"/>
      <sheetName val="Bieu_2a3"/>
      <sheetName val="luongt_133"/>
      <sheetName val="LUONG_13"/>
      <sheetName val="LUONG_23"/>
      <sheetName val="LUONG_33"/>
      <sheetName val="Luong_43"/>
      <sheetName val="CTP_43"/>
      <sheetName val="Anca_43"/>
      <sheetName val="THUONG_TET3"/>
      <sheetName val="Sat_L3"/>
      <sheetName val="III_10__Road3"/>
      <sheetName val="PHU_LUC23"/>
      <sheetName val="Hoan_thanh3"/>
      <sheetName val="hoan_th_153"/>
      <sheetName val="Khoach_153"/>
      <sheetName val="HT_223"/>
      <sheetName val="KH_223"/>
      <sheetName val="KH_T83"/>
      <sheetName val="Ht_483"/>
      <sheetName val="Kh_123"/>
      <sheetName val="ht_20-103"/>
      <sheetName val="Kh_6-103"/>
      <sheetName val="KE_PHI3"/>
      <sheetName val="KE_THUE3"/>
      <sheetName val="KE_CHI_PHI3"/>
      <sheetName val="TINH_GIA_THANH3"/>
      <sheetName val="TONG_HOP_KHAU_HAO3"/>
      <sheetName val="TONG_HOP_CHI_PHI3"/>
      <sheetName val="DA_SAN_XUAT_TRONG_THANG3"/>
      <sheetName val="THANH_TOAN_TIEN_UNG3"/>
      <sheetName val="KHAU_HAO_DAY_CHUYEN_DA3"/>
      <sheetName val="bang_chuan3"/>
      <sheetName val="bien_&lt;200_m23"/>
      <sheetName val="bang_chuan_(2)3"/>
      <sheetName val="thue_(chinh_thuc)3"/>
      <sheetName val="thue_(2)3"/>
      <sheetName val="bang_doi_chieu3"/>
      <sheetName val="kp_chi_tiet3"/>
      <sheetName val="Vat_lieu3"/>
      <sheetName val="to_trinh_mua_VT3"/>
      <sheetName val="Denghi_tam_ung3"/>
      <sheetName val="KTRVATU_3"/>
      <sheetName val="MAU_GNHH3"/>
      <sheetName val="T_toan13"/>
      <sheetName val="Bang_quyet_toan_VT3"/>
      <sheetName val="Gia_Ban3"/>
      <sheetName val="Gia_DSRs3"/>
      <sheetName val="Gia_NTD3"/>
      <sheetName val="KHNH_T3-T103"/>
      <sheetName val="KHNH_T4-T103"/>
      <sheetName val="Luong_T2-063"/>
      <sheetName val="luong_T1-063"/>
      <sheetName val="mau_(2)3"/>
      <sheetName val="Luong_T_hop_T2+T1-20063"/>
      <sheetName val="luong_T123"/>
      <sheetName val="T_LBD3"/>
      <sheetName val="CL_BD3"/>
      <sheetName val="T_L_Dien3"/>
      <sheetName val="T_LSan3"/>
      <sheetName val="T_LWC3"/>
      <sheetName val="TK_7113"/>
      <sheetName val="TK_6323"/>
      <sheetName val="Chi_tiet_5113"/>
      <sheetName val="TK_342_(_thue_T_C_)3"/>
      <sheetName val="Phat_sinh_20053"/>
      <sheetName val="TK_341vay_dai_han_3"/>
      <sheetName val="TK_2143"/>
      <sheetName val="TK_2123"/>
      <sheetName val="Chi_tiet_TK_2113"/>
      <sheetName val="TK_1543"/>
      <sheetName val="Chi_tiet_TK_1523"/>
      <sheetName val="Can_Doi_TK3"/>
      <sheetName val="TK_1523"/>
      <sheetName val="Chung_tu_ghi_so_3"/>
      <sheetName val="TK_1423"/>
      <sheetName val="TK_1333"/>
      <sheetName val="Chi_tiet_TK1313"/>
      <sheetName val="TK_1113"/>
      <sheetName val="Phieu_thu3"/>
      <sheetName val="Phieu_chi_3"/>
      <sheetName val="Phieu_nhap_VTu_3"/>
      <sheetName val="Phieu_xuat_VTu3"/>
      <sheetName val="Can_doi_vat_tu_nhap_xuat_3"/>
      <sheetName val="Vat_tu_nhapxuat_nam_20053"/>
      <sheetName val="Ca_may_can_dung_nam_20053"/>
      <sheetName val="Vat_Tu_can_cho_CT_nam_20053"/>
      <sheetName val="HD_thu_mua_hang_NLS_3"/>
      <sheetName val="HD_thu_mua_cat_soi_3"/>
      <sheetName val="TLy_HD_mua_ban_3"/>
      <sheetName val="Bien_ban_Nthu_GK3"/>
      <sheetName val="T__Ly_HD_giao_khoan_3"/>
      <sheetName val="Hop_dong_giao_khoan3"/>
      <sheetName val="giay_tam_ung_3"/>
      <sheetName val="Bang_ke_T_toan_3"/>
      <sheetName val="Hoa_don_ban_hang_3"/>
      <sheetName val="Bang_phan_bo_tien_luong_20053"/>
      <sheetName val="Bang_cham_cong_3"/>
      <sheetName val="Bang_T_T_Luong_CB_chu_Chot20053"/>
      <sheetName val="Bang_T_T_luong_CN_lai_xe3"/>
      <sheetName val="Bang_thanh_toan_luong_20053"/>
      <sheetName val="Nhan_cong_cho_CT_nam_20053"/>
      <sheetName val="Dinh_Muc_tieu_hao_VL_20053"/>
      <sheetName val="Dang_Ky_chi_tiet_KH_20053"/>
      <sheetName val="Bang_phan_bo_NVL_nam_20053"/>
      <sheetName val="Bang_phan_bo_K_Hao_20053"/>
      <sheetName val="Dang_Ky_Khau_hao_20053"/>
      <sheetName val="Phu_luc_so_3(_TNDN)3"/>
      <sheetName val="PhuLuc_so_1(TNDN)3"/>
      <sheetName val="Mau_so_04_TNDN3"/>
      <sheetName val="Mau_so_02C3"/>
      <sheetName val="Mau_so_02B3"/>
      <sheetName val="Mau_so_02A3"/>
      <sheetName val="Mau_01B3"/>
      <sheetName val="To_khai_Mau_113"/>
      <sheetName val="Don_xin_khat_nop_thue_nam_043"/>
      <sheetName val="Su_dung_hoa_don_mau_263"/>
      <sheetName val="QToan_hoa_don_3"/>
      <sheetName val="Mau_so_013"/>
      <sheetName val="Mau_so_023"/>
      <sheetName val="Chi_tiet_Mau_03_(_mua_vao_)3"/>
      <sheetName val="Mau_so_033"/>
      <sheetName val="Mau_so_043"/>
      <sheetName val="Mau_053"/>
      <sheetName val="De_nghi_giai_dap_ve_thue_3"/>
      <sheetName val="the_duc3"/>
      <sheetName val="Bao_cao_thong_ke_3"/>
      <sheetName val="Phieu_DTra_Van_Tai_(_01_TKe_)3"/>
      <sheetName val="THNHA_3"/>
      <sheetName val="Thuchi_3"/>
      <sheetName val="Summary_(USD)3"/>
      <sheetName val="Summary_(VND)3"/>
      <sheetName val="3rd_party3"/>
      <sheetName val="interco_3"/>
      <sheetName val="bang_thong_ke3"/>
      <sheetName val="thanh_toan3"/>
      <sheetName val="Thu_NH_T4-033"/>
      <sheetName val="THU_NH_T5-033"/>
      <sheetName val="THU_NH_T6-033"/>
      <sheetName val="THU_NH_T7-033"/>
      <sheetName val="THU_NH_T8-033"/>
      <sheetName val="THU_NH_T9-033"/>
      <sheetName val="THU_TM_T9-033"/>
      <sheetName val="THU_NH_T10_-_033"/>
      <sheetName val="Sheet2_(2)3"/>
      <sheetName val="IBASE2_XLS3"/>
      <sheetName val="qui_2-053"/>
      <sheetName val="qui_3-053"/>
      <sheetName val="T2-04_3"/>
      <sheetName val="T4-04_3"/>
      <sheetName val="T5-04__3"/>
      <sheetName val="T6-04__3"/>
      <sheetName val="QUY_II3"/>
      <sheetName val="QUY_III3"/>
      <sheetName val="QUY_IV3"/>
      <sheetName val="QUY_I3"/>
      <sheetName val="CA_NAM_043"/>
      <sheetName val="So_quy3"/>
      <sheetName val="Thang_103"/>
      <sheetName val="Thang_93"/>
      <sheetName val="Thang_83"/>
      <sheetName val="Thang_73"/>
      <sheetName val="Thang_63"/>
      <sheetName val="Thang_53"/>
      <sheetName val="Thang_33"/>
      <sheetName val="Thang_23"/>
      <sheetName val="Thang_15"/>
      <sheetName val="Khau_hao3"/>
      <sheetName val="lo_hang_13"/>
      <sheetName val="lo_hang_23"/>
      <sheetName val="Phan_bo_1423"/>
      <sheetName val="Xuat_hang3"/>
      <sheetName val="Can_doi3"/>
      <sheetName val="Tien_luong_(2)3"/>
      <sheetName val="DTX-NGG_XLS3"/>
      <sheetName val="chenh_lech3"/>
      <sheetName val="CL_Hµ_t©y3"/>
      <sheetName val="CL_Bæ_tóc3"/>
      <sheetName val="DT_Ph­¬ng_mai_13"/>
      <sheetName val="tai_trong_&amp;_he_so_phan_bo_ngan3"/>
      <sheetName val="gioi_thieu3"/>
      <sheetName val="CV_di_trůng__tong3"/>
      <sheetName val="Du_toan3"/>
      <sheetName val="Linh_(2)3"/>
      <sheetName val="Phiếu_luân_chuyển3"/>
      <sheetName val="IPC_0______23"/>
      <sheetName val="GIA_TRI-AGC3"/>
      <sheetName val="THKL_NC3"/>
      <sheetName val="GTKT_NTTD3"/>
      <sheetName val="SS_NHÂN_CÔNG3"/>
      <sheetName val="KL_NC3"/>
      <sheetName val="Tiến_độ__Rev1_(phói_hợp)3"/>
      <sheetName val="CONG_TY3"/>
      <sheetName val="OFFICE_TOWER3"/>
      <sheetName val="KL_HSMT_tinh_thieu3"/>
      <sheetName val="Bang_tra3"/>
      <sheetName val="CAL_3"/>
      <sheetName val="TYPE-B_평균H3"/>
      <sheetName val="ELEMENT_SUM3"/>
      <sheetName val="pile_and_pile_cap3"/>
      <sheetName val="tien_3"/>
      <sheetName val="BC6tT52_(3"/>
      <sheetName val="TH03-09-04_2"/>
      <sheetName val="TH_20-09-04__2"/>
      <sheetName val="TH_05-11-04_2"/>
      <sheetName val="TH_20-11-042"/>
      <sheetName val="TH_03-12-04_2"/>
      <sheetName val="TH_21-12-042"/>
      <sheetName val="TH_30-12-042"/>
      <sheetName val="TH_17-01-052"/>
      <sheetName val="CV_dej_ngoai_TCT_(2)1"/>
      <sheetName val="CV_di_ngoai_to_g_(2)1"/>
      <sheetName val="So_g_trai1"/>
      <sheetName val="_ngan1"/>
      <sheetName val="_loi1"/>
      <sheetName val="Material_(2)1"/>
      <sheetName val="Sat_L1"/>
      <sheetName val="III_10__Road1"/>
      <sheetName val="PHU_LUC21"/>
      <sheetName val="Hoan_thanh1"/>
      <sheetName val="hoan_th_151"/>
      <sheetName val="Khoach_151"/>
      <sheetName val="HT_221"/>
      <sheetName val="KH_221"/>
      <sheetName val="KH_T81"/>
      <sheetName val="Ht_481"/>
      <sheetName val="Kh_121"/>
      <sheetName val="ht_20-101"/>
      <sheetName val="Kh_6-101"/>
      <sheetName val="KE_PHI1"/>
      <sheetName val="KE_THUE1"/>
      <sheetName val="KE_CHI_PHI1"/>
      <sheetName val="TINH_GIA_THANH1"/>
      <sheetName val="TONG_HOP_KHAU_HAO1"/>
      <sheetName val="TONG_HOP_CHI_PHI1"/>
      <sheetName val="DA_SAN_XUAT_TRONG_THANG1"/>
      <sheetName val="THANH_TOAN_TIEN_UNG1"/>
      <sheetName val="KHAU_HAO_DAY_CHUYEN_DA1"/>
      <sheetName val="bang_chuan1"/>
      <sheetName val="bien_&lt;200_m21"/>
      <sheetName val="bang_chuan_(2)1"/>
      <sheetName val="thue_(chinh_thuc)1"/>
      <sheetName val="thue_(2)1"/>
      <sheetName val="bang_doi_chieu1"/>
      <sheetName val="kp_chi_tiet1"/>
      <sheetName val="Vat_lieu1"/>
      <sheetName val="to_trinh_mua_VT1"/>
      <sheetName val="Denghi_tam_ung1"/>
      <sheetName val="KTRVATU_1"/>
      <sheetName val="MAU_GNHH1"/>
      <sheetName val="T_toan11"/>
      <sheetName val="Bang_quyet_toan_VT1"/>
      <sheetName val="Gia_Ban1"/>
      <sheetName val="Gia_DSRs1"/>
      <sheetName val="Gia_NTD1"/>
      <sheetName val="KHNH_T3-T101"/>
      <sheetName val="KHNH_T4-T101"/>
      <sheetName val="Luong_T2-061"/>
      <sheetName val="luong_T1-061"/>
      <sheetName val="mau_(2)1"/>
      <sheetName val="Luong_T_hop_T2+T1-20061"/>
      <sheetName val="luong_T121"/>
      <sheetName val="T_LBD1"/>
      <sheetName val="CL_BD1"/>
      <sheetName val="T_L_Dien1"/>
      <sheetName val="T_LSan1"/>
      <sheetName val="T_LWC1"/>
      <sheetName val="TK_7111"/>
      <sheetName val="TK_6321"/>
      <sheetName val="Chi_tiet_5111"/>
      <sheetName val="TK_342_(_thue_T_C_)1"/>
      <sheetName val="Phat_sinh_20051"/>
      <sheetName val="TK_341vay_dai_han_1"/>
      <sheetName val="TK_2141"/>
      <sheetName val="TK_2121"/>
      <sheetName val="Chi_tiet_TK_2111"/>
      <sheetName val="TK_1541"/>
      <sheetName val="Chi_tiet_TK_1521"/>
      <sheetName val="Can_Doi_TK1"/>
      <sheetName val="TK_1521"/>
      <sheetName val="Chung_tu_ghi_so_1"/>
      <sheetName val="TK_1421"/>
      <sheetName val="TK_1331"/>
      <sheetName val="Chi_tiet_TK1311"/>
      <sheetName val="TK_1111"/>
      <sheetName val="Phieu_thu1"/>
      <sheetName val="Phieu_chi_1"/>
      <sheetName val="Phieu_nhap_VTu_1"/>
      <sheetName val="Phieu_xuat_VTu1"/>
      <sheetName val="Can_doi_vat_tu_nhap_xuat_1"/>
      <sheetName val="Vat_tu_nhapxuat_nam_20051"/>
      <sheetName val="Ca_may_can_dung_nam_20051"/>
      <sheetName val="Vat_Tu_can_cho_CT_nam_20051"/>
      <sheetName val="HD_thu_mua_hang_NLS_1"/>
      <sheetName val="HD_thu_mua_cat_soi_1"/>
      <sheetName val="TLy_HD_mua_ban_1"/>
      <sheetName val="Bien_ban_Nthu_GK1"/>
      <sheetName val="T__Ly_HD_giao_khoan_1"/>
      <sheetName val="Hop_dong_giao_khoan1"/>
      <sheetName val="giay_tam_ung_1"/>
      <sheetName val="Bang_ke_T_toan_1"/>
      <sheetName val="Hoa_don_ban_hang_1"/>
      <sheetName val="Bang_phan_bo_tien_luong_20051"/>
      <sheetName val="Bang_cham_cong_1"/>
      <sheetName val="Bang_T_T_Luong_CB_chu_Chot20051"/>
      <sheetName val="Bang_T_T_luong_CN_lai_xe1"/>
      <sheetName val="Bang_thanh_toan_luong_20051"/>
      <sheetName val="Nhan_cong_cho_CT_nam_20051"/>
      <sheetName val="Dinh_Muc_tieu_hao_VL_20051"/>
      <sheetName val="Dang_Ky_chi_tiet_KH_20051"/>
      <sheetName val="Bang_phan_bo_NVL_nam_20051"/>
      <sheetName val="Bang_phan_bo_K_Hao_20051"/>
      <sheetName val="Dang_Ky_Khau_hao_20051"/>
      <sheetName val="Phu_luc_so_3(_TNDN)1"/>
      <sheetName val="PhuLuc_so_1(TNDN)1"/>
      <sheetName val="Mau_so_04_TNDN1"/>
      <sheetName val="Mau_so_02C1"/>
      <sheetName val="Mau_so_02B1"/>
      <sheetName val="Mau_so_02A1"/>
      <sheetName val="Mau_01B1"/>
      <sheetName val="To_khai_Mau_111"/>
      <sheetName val="Don_xin_khat_nop_thue_nam_041"/>
      <sheetName val="Su_dung_hoa_don_mau_261"/>
      <sheetName val="QToan_hoa_don_1"/>
      <sheetName val="Mau_so_011"/>
      <sheetName val="Mau_so_021"/>
      <sheetName val="Chi_tiet_Mau_03_(_mua_vao_)1"/>
      <sheetName val="Mau_so_031"/>
      <sheetName val="Mau_so_041"/>
      <sheetName val="Mau_051"/>
      <sheetName val="De_nghi_giai_dap_ve_thue_1"/>
      <sheetName val="the_duc1"/>
      <sheetName val="Bao_cao_thong_ke_1"/>
      <sheetName val="Phieu_DTra_Van_Tai_(_01_TKe_)1"/>
      <sheetName val="THNHA_1"/>
      <sheetName val="Thuchi_1"/>
      <sheetName val="Summary_(USD)1"/>
      <sheetName val="Summary_(VND)1"/>
      <sheetName val="3rd_party1"/>
      <sheetName val="interco_1"/>
      <sheetName val="bang_thong_ke1"/>
      <sheetName val="thanh_toan1"/>
      <sheetName val="Thu_NH_T4-031"/>
      <sheetName val="THU_NH_T5-031"/>
      <sheetName val="THU_NH_T6-031"/>
      <sheetName val="THU_NH_T7-031"/>
      <sheetName val="THU_NH_T8-031"/>
      <sheetName val="THU_NH_T9-031"/>
      <sheetName val="THU_TM_T9-031"/>
      <sheetName val="THU_NH_T10_-_031"/>
      <sheetName val="Sheet2_(2)1"/>
      <sheetName val="IBASE2_XLS1"/>
      <sheetName val="qui_2-051"/>
      <sheetName val="qui_3-051"/>
      <sheetName val="T2-04_1"/>
      <sheetName val="T4-04_1"/>
      <sheetName val="T5-04__1"/>
      <sheetName val="T6-04__1"/>
      <sheetName val="QUY_II1"/>
      <sheetName val="QUY_III1"/>
      <sheetName val="QUY_IV1"/>
      <sheetName val="QUY_I1"/>
      <sheetName val="CA_NAM_041"/>
      <sheetName val="Thang_13"/>
      <sheetName val="Phan_bo_1421"/>
      <sheetName val="Xuat_hang1"/>
      <sheetName val="Can_doi1"/>
      <sheetName val="tai_trong_&amp;_he_so_phan_bo_ngan1"/>
      <sheetName val="gioi_thieu1"/>
      <sheetName val="CV_di_trůng__tong1"/>
      <sheetName val="Du_toan1"/>
      <sheetName val="Linh_(2)1"/>
      <sheetName val="Phiếu_luân_chuyển1"/>
      <sheetName val="IPC_0______21"/>
      <sheetName val="GIA_TRI-AGC1"/>
      <sheetName val="THKL_NC1"/>
      <sheetName val="GTKT_NTTD1"/>
      <sheetName val="SS_NHÂN_CÔNG1"/>
      <sheetName val="KL_NC1"/>
      <sheetName val="Tiến_độ__Rev1_(phói_hợp)1"/>
      <sheetName val="CONG_TY1"/>
      <sheetName val="OFFICE_TOWER1"/>
      <sheetName val="KL_HSMT_tinh_thieu1"/>
      <sheetName val="Bang_tra1"/>
      <sheetName val="CAL_1"/>
      <sheetName val="TYPE-B_평균H1"/>
      <sheetName val="ELEMENT_SUM1"/>
      <sheetName val="pile_and_pile_cap1"/>
      <sheetName val="tien_1"/>
      <sheetName val="BC6tT52_(1"/>
      <sheetName val="TH03-09-04_"/>
      <sheetName val="TH_20-09-04__"/>
      <sheetName val="TH_05-11-04_"/>
      <sheetName val="TH_20-11-04"/>
      <sheetName val="TH_03-12-04_"/>
      <sheetName val="TH_21-12-04"/>
      <sheetName val="TH_30-12-04"/>
      <sheetName val="TH_17-01-05"/>
      <sheetName val="[IBASE2_XLS뭝êm283-Km2842"/>
      <sheetName val="CV_dej_ngoai_TCT_(2)2"/>
      <sheetName val="CV_di_ngoai_to_g_(2)2"/>
      <sheetName val="So_g_trai2"/>
      <sheetName val="_ngan2"/>
      <sheetName val="_loi2"/>
      <sheetName val="Material_(2)2"/>
      <sheetName val="Bieu_2a2"/>
      <sheetName val="luongt_132"/>
      <sheetName val="LUONG_12"/>
      <sheetName val="LUONG_22"/>
      <sheetName val="LUONG_32"/>
      <sheetName val="Luong_42"/>
      <sheetName val="CTP_42"/>
      <sheetName val="Anca_42"/>
      <sheetName val="THUONG_TET2"/>
      <sheetName val="Sat_L2"/>
      <sheetName val="III_10__Road2"/>
      <sheetName val="PHU_LUC22"/>
      <sheetName val="Hoan_thanh2"/>
      <sheetName val="hoan_th_152"/>
      <sheetName val="Khoach_152"/>
      <sheetName val="HT_222"/>
      <sheetName val="KH_222"/>
      <sheetName val="KH_T82"/>
      <sheetName val="Ht_482"/>
      <sheetName val="Kh_122"/>
      <sheetName val="ht_20-102"/>
      <sheetName val="Kh_6-102"/>
      <sheetName val="KE_PHI2"/>
      <sheetName val="KE_THUE2"/>
      <sheetName val="KE_CHI_PHI2"/>
      <sheetName val="TINH_GIA_THANH2"/>
      <sheetName val="TONG_HOP_KHAU_HAO2"/>
      <sheetName val="TONG_HOP_CHI_PHI2"/>
      <sheetName val="DA_SAN_XUAT_TRONG_THANG2"/>
      <sheetName val="THANH_TOAN_TIEN_UNG2"/>
      <sheetName val="KHAU_HAO_DAY_CHUYEN_DA2"/>
      <sheetName val="bang_chuan2"/>
      <sheetName val="bien_&lt;200_m22"/>
      <sheetName val="bang_chuan_(2)2"/>
      <sheetName val="thue_(chinh_thuc)2"/>
      <sheetName val="thue_(2)2"/>
      <sheetName val="bang_doi_chieu2"/>
      <sheetName val="kp_chi_tiet2"/>
      <sheetName val="Vat_lieu2"/>
      <sheetName val="to_trinh_mua_VT2"/>
      <sheetName val="Denghi_tam_ung2"/>
      <sheetName val="KTRVATU_2"/>
      <sheetName val="MAU_GNHH2"/>
      <sheetName val="T_toan12"/>
      <sheetName val="Bang_quyet_toan_VT2"/>
      <sheetName val="Gia_Ban2"/>
      <sheetName val="Gia_DSRs2"/>
      <sheetName val="Gia_NTD2"/>
      <sheetName val="KHNH_T3-T102"/>
      <sheetName val="KHNH_T4-T102"/>
      <sheetName val="Luong_T2-062"/>
      <sheetName val="luong_T1-062"/>
      <sheetName val="mau_(2)2"/>
      <sheetName val="Luong_T_hop_T2+T1-20062"/>
      <sheetName val="luong_T122"/>
      <sheetName val="T_LBD2"/>
      <sheetName val="CL_BD2"/>
      <sheetName val="T_L_Dien2"/>
      <sheetName val="T_LSan2"/>
      <sheetName val="T_LWC2"/>
      <sheetName val="TK_7112"/>
      <sheetName val="TK_6322"/>
      <sheetName val="Chi_tiet_5112"/>
      <sheetName val="TK_342_(_thue_T_C_)2"/>
      <sheetName val="Phat_sinh_20052"/>
      <sheetName val="TK_341vay_dai_han_2"/>
      <sheetName val="TK_2142"/>
      <sheetName val="TK_2122"/>
      <sheetName val="Chi_tiet_TK_2112"/>
      <sheetName val="TK_1542"/>
      <sheetName val="Chi_tiet_TK_1522"/>
      <sheetName val="Can_Doi_TK2"/>
      <sheetName val="TK_1522"/>
      <sheetName val="Chung_tu_ghi_so_2"/>
      <sheetName val="TK_1422"/>
      <sheetName val="TK_1332"/>
      <sheetName val="Chi_tiet_TK1312"/>
      <sheetName val="TK_1112"/>
      <sheetName val="Phieu_thu2"/>
      <sheetName val="Phieu_chi_2"/>
      <sheetName val="Phieu_nhap_VTu_2"/>
      <sheetName val="Phieu_xuat_VTu2"/>
      <sheetName val="Can_doi_vat_tu_nhap_xuat_2"/>
      <sheetName val="Vat_tu_nhapxuat_nam_20052"/>
      <sheetName val="Ca_may_can_dung_nam_20052"/>
      <sheetName val="Vat_Tu_can_cho_CT_nam_20052"/>
      <sheetName val="HD_thu_mua_hang_NLS_2"/>
      <sheetName val="HD_thu_mua_cat_soi_2"/>
      <sheetName val="TLy_HD_mua_ban_2"/>
      <sheetName val="Bien_ban_Nthu_GK2"/>
      <sheetName val="T__Ly_HD_giao_khoan_2"/>
      <sheetName val="Hop_dong_giao_khoan2"/>
      <sheetName val="giay_tam_ung_2"/>
      <sheetName val="Bang_ke_T_toan_2"/>
      <sheetName val="Hoa_don_ban_hang_2"/>
      <sheetName val="Bang_phan_bo_tien_luong_20052"/>
      <sheetName val="Bang_cham_cong_2"/>
      <sheetName val="Bang_T_T_Luong_CB_chu_Chot20052"/>
      <sheetName val="Bang_T_T_luong_CN_lai_xe2"/>
      <sheetName val="Bang_thanh_toan_luong_20052"/>
      <sheetName val="Nhan_cong_cho_CT_nam_20052"/>
      <sheetName val="Dinh_Muc_tieu_hao_VL_20052"/>
      <sheetName val="Dang_Ky_chi_tiet_KH_20052"/>
      <sheetName val="Bang_phan_bo_NVL_nam_20052"/>
      <sheetName val="Bang_phan_bo_K_Hao_20052"/>
      <sheetName val="Dang_Ky_Khau_hao_20052"/>
      <sheetName val="Phu_luc_so_3(_TNDN)2"/>
      <sheetName val="PhuLuc_so_1(TNDN)2"/>
      <sheetName val="Mau_so_04_TNDN2"/>
      <sheetName val="Mau_so_02C2"/>
      <sheetName val="Mau_so_02B2"/>
      <sheetName val="Mau_so_02A2"/>
      <sheetName val="Mau_01B2"/>
      <sheetName val="To_khai_Mau_112"/>
      <sheetName val="Don_xin_khat_nop_thue_nam_042"/>
      <sheetName val="Su_dung_hoa_don_mau_262"/>
      <sheetName val="QToan_hoa_don_2"/>
      <sheetName val="Mau_so_012"/>
      <sheetName val="Mau_so_022"/>
      <sheetName val="Chi_tiet_Mau_03_(_mua_vao_)2"/>
      <sheetName val="Mau_so_032"/>
      <sheetName val="Mau_so_042"/>
      <sheetName val="Mau_052"/>
      <sheetName val="De_nghi_giai_dap_ve_thue_2"/>
      <sheetName val="the_duc2"/>
      <sheetName val="Bao_cao_thong_ke_2"/>
      <sheetName val="Phieu_DTra_Van_Tai_(_01_TKe_)2"/>
      <sheetName val="THNHA_2"/>
      <sheetName val="Thuchi_2"/>
      <sheetName val="Summary_(USD)2"/>
      <sheetName val="Summary_(VND)2"/>
      <sheetName val="3rd_party2"/>
      <sheetName val="interco_2"/>
      <sheetName val="bang_thong_ke2"/>
      <sheetName val="thanh_toan2"/>
      <sheetName val="Thu_NH_T4-032"/>
      <sheetName val="THU_NH_T5-032"/>
      <sheetName val="THU_NH_T6-032"/>
      <sheetName val="THU_NH_T7-032"/>
      <sheetName val="THU_NH_T8-032"/>
      <sheetName val="THU_NH_T9-032"/>
      <sheetName val="THU_TM_T9-032"/>
      <sheetName val="THU_NH_T10_-_032"/>
      <sheetName val="Sheet2_(2)2"/>
      <sheetName val="IBASE2_XLS2"/>
      <sheetName val="qui_2-052"/>
      <sheetName val="qui_3-052"/>
      <sheetName val="T2-04_2"/>
      <sheetName val="T4-04_2"/>
      <sheetName val="T5-04__2"/>
      <sheetName val="T6-04__2"/>
      <sheetName val="QUY_II2"/>
      <sheetName val="QUY_III2"/>
      <sheetName val="QUY_IV2"/>
      <sheetName val="QUY_I2"/>
      <sheetName val="CA_NAM_042"/>
      <sheetName val="So_quy2"/>
      <sheetName val="Thang_102"/>
      <sheetName val="Thang_92"/>
      <sheetName val="Thang_82"/>
      <sheetName val="Thang_72"/>
      <sheetName val="Thang_62"/>
      <sheetName val="Thang_52"/>
      <sheetName val="Thang_32"/>
      <sheetName val="Thang_22"/>
      <sheetName val="Thang_14"/>
      <sheetName val="Khau_hao2"/>
      <sheetName val="lo_hang_12"/>
      <sheetName val="lo_hang_22"/>
      <sheetName val="Phan_bo_1422"/>
      <sheetName val="Xuat_hang2"/>
      <sheetName val="Can_doi2"/>
      <sheetName val="Tien_luong_(2)2"/>
      <sheetName val="DTX-NGG_XLS2"/>
      <sheetName val="chenh_lech2"/>
      <sheetName val="CL_Hµ_t©y2"/>
      <sheetName val="CL_Bæ_tóc2"/>
      <sheetName val="DT_Ph­¬ng_mai_12"/>
      <sheetName val="tai_trong_&amp;_he_so_phan_bo_ngan2"/>
      <sheetName val="gioi_thieu2"/>
      <sheetName val="CV_di_trůng__tong2"/>
      <sheetName val="Du_toan2"/>
      <sheetName val="Linh_(2)2"/>
      <sheetName val="Phiếu_luân_chuyển2"/>
      <sheetName val="IPC_0______22"/>
      <sheetName val="GIA_TRI-AGC2"/>
      <sheetName val="THKL_NC2"/>
      <sheetName val="GTKT_NTTD2"/>
      <sheetName val="SS_NHÂN_CÔNG2"/>
      <sheetName val="KL_NC2"/>
      <sheetName val="Tiến_độ__Rev1_(phói_hợp)2"/>
      <sheetName val="CONG_TY2"/>
      <sheetName val="OFFICE_TOWER2"/>
      <sheetName val="KL_HSMT_tinh_thieu2"/>
      <sheetName val="Bang_tra2"/>
      <sheetName val="CAL_2"/>
      <sheetName val="TYPE-B_평균H2"/>
      <sheetName val="ELEMENT_SUM2"/>
      <sheetName val="pile_and_pile_cap2"/>
      <sheetName val="tien_2"/>
      <sheetName val="BC6tT52_(2"/>
      <sheetName val="TH03-09-04_1"/>
      <sheetName val="TH_20-09-04__1"/>
      <sheetName val="TH_05-11-04_1"/>
      <sheetName val="TH_20-11-041"/>
      <sheetName val="TH_03-12-04_1"/>
      <sheetName val="TH_21-12-041"/>
      <sheetName val="TH_30-12-041"/>
      <sheetName val="TH_17-01-051"/>
      <sheetName val="Process"/>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nh"/>
      <sheetName val="QLo4԰_x0000__x0000__x0000_"/>
      <sheetName val="Noiluc"/>
      <sheetName val="Ctinh 10kV"/>
      <sheetName val="CT00"/>
      <sheetName val="CT01"/>
      <sheetName val="summarize"/>
      <sheetName val="TERMINAL"/>
      <sheetName val="JOINT"/>
      <sheetName val="Ct- DZ35kV"/>
      <sheetName val="Sampling Table"/>
      <sheetName val="??"/>
      <sheetName val="NewPOS"/>
      <sheetName val="BANG LUONG Mẫu"/>
      <sheetName val="paint price"/>
      <sheetName val="mat."/>
      <sheetName val="DataSheet"/>
      <sheetName val="Wood Mckenzie"/>
      <sheetName val="Trunggian"/>
      <sheetName val="Dữ liệu nhóm vận chuyển"/>
      <sheetName val="Phu cap trach n_x0005_"/>
      <sheetName val="K25԰"/>
      <sheetName val="Soqu_x0005_"/>
      <sheetName val="thong ke"/>
      <sheetName val="Bill 3(Fire &amp; Alarm System)"/>
      <sheetName val="점테이블"/>
      <sheetName val="Exchange Rates"/>
      <sheetName val="CBH"/>
      <sheetName val="NOP_Download"/>
      <sheetName val="USD ALM SUM"/>
      <sheetName val="Phu cap tr"/>
      <sheetName val="Phu cap tr_x0005_"/>
      <sheetName val="Phu cap tr_x0005__x0000__x0000__x0000_뛴_x0013_㚫源"/>
      <sheetName val="THTB"/>
      <sheetName val="THTB_x0005_"/>
      <sheetName val="Detail US"/>
      <sheetName val="mst"/>
      <sheetName val="GENERAL AGING"/>
      <sheetName val="Thi_sinÒ"/>
      <sheetName val="TNghi_m TB "/>
      <sheetName val="V_t li_u"/>
      <sheetName val="Lap _at _i_n"/>
      <sheetName val="TNghi_m VL"/>
      <sheetName val="QDcua TGD (2)_x0000_䚼˰_x0000__x0004__x0000_⯬˰_x0000_䛼˰_x0000_0_x0000__x001d_[IB"/>
      <sheetName val="Order contact list to PUR"/>
      <sheetName val="Qheet10"/>
      <sheetName val="__x0000__x0000_0_x0000__x0000__"/>
      <sheetName val="QDcua TGD (2)_x0000__x0000__x00"/>
      <sheetName val="_x0000__x0000__x0005__x0000__x0"/>
      <sheetName val="Cong tron D100_x000e__x0000__x0"/>
      <sheetName val="ITEM  STUDY (2)"/>
      <sheetName val="list of material"/>
      <sheetName val="DTC "/>
      <sheetName val="DTCÖ"/>
      <sheetName val="DTCÐ"/>
      <sheetName val="Chi nhanh"/>
      <sheetName val="DTC_x0000_"/>
      <sheetName val="การวิเคราะห์เดือน5"/>
      <sheetName val="Pkgg"/>
      <sheetName val="tr_tinhDZca헾】_x0005__x0000_"/>
      <sheetName val="MENU"/>
      <sheetName val="ATR"/>
      <sheetName val="PlanB"/>
      <sheetName val="CasinoSummary"/>
      <sheetName val="part-import"/>
      <sheetName val="P&amp;L98YTD -Farinaceo"/>
      <sheetName val="P&amp;L99YTD - Farinaceo"/>
      <sheetName val="PL12M"/>
      <sheetName val="P&amp;L-A2001DCCN"/>
      <sheetName val="IS"/>
      <sheetName val="STDS"/>
      <sheetName val="Internal"/>
      <sheetName val="NOTES"/>
      <sheetName val="100005 LIZ"/>
      <sheetName val="Pivot table"/>
      <sheetName val="420 連結PL区分掲記検討"/>
      <sheetName val="120 連結損益計算書"/>
      <sheetName val="Ref"/>
      <sheetName val="Model - Sales Comm Grs"/>
      <sheetName val="Model - Sales Ex VAT"/>
      <sheetName val="Model - Sales Inc VAT"/>
      <sheetName val="Data - Store Details"/>
      <sheetName val="data input and flexing"/>
      <sheetName val="AP-FAsb"/>
      <sheetName val="DB_Test"/>
      <sheetName val="YTD"/>
      <sheetName val="VA Sales - Sum by Platform"/>
      <sheetName val="sapactivexlhiddensheet"/>
      <sheetName val="P_Par"/>
      <sheetName val="Setting"/>
      <sheetName val="Market rates"/>
      <sheetName val="MPV's zum Abgleich"/>
      <sheetName val="GIA NUOð"/>
      <sheetName val="TraHang"/>
      <sheetName val="HANOI SALES"/>
      <sheetName val="SOUTH"/>
      <sheetName val="Database"/>
      <sheetName val="Input Form"/>
      <sheetName val="HARGA MATERIAL"/>
      <sheetName val="hinhhoc"/>
      <sheetName val="ORIGINAL"/>
      <sheetName val="Input from CE"/>
      <sheetName val="V.c noi bo"/>
      <sheetName val="XXXXXX X"/>
      <sheetName val="Km282-Km _x0000_3"/>
      <sheetName val="B &amp; I REV - Cus 2015"/>
      <sheetName val="Old_1"/>
      <sheetName val="Page 3"/>
      <sheetName val="Page 23 (a)"/>
      <sheetName val="Page18"/>
      <sheetName val="Ô"/>
      <sheetName val="ó"/>
      <sheetName val="¼"/>
      <sheetName val=","/>
      <sheetName val="_x0008_"/>
      <sheetName val="X"/>
      <sheetName val="L"/>
      <sheetName val="heso ⁔3"/>
      <sheetName val="Coc 32 m(Cho mo)"/>
      <sheetName val="Non-Statistical Sampling Master"/>
      <sheetName val="Two Step Revenue Testing Master"/>
      <sheetName val="Global Data"/>
      <sheetName val="NHD"/>
      <sheetName val="TinhToan"/>
      <sheetName val="ChiTietDZ"/>
      <sheetName val="VuaBT"/>
      <sheetName val="Danh gia NL chuyen mon ca nhan"/>
      <sheetName val="조립지적"/>
      <sheetName val="K&amp;D02-2 (2)"/>
      <sheetName val="ABB_RFQ-20190827-00458-1-A"/>
      <sheetName val="KQKD02-3"/>
      <sheetName val="BXLDL"/>
      <sheetName val="物件明細表"/>
      <sheetName val="tra_vat_lieu"/>
      <sheetName val="Markup"/>
      <sheetName val="Mã_cũ-mới3"/>
      <sheetName val="Cong bal 2x2"/>
      <sheetName val="SBD-Phach"/>
      <sheetName val="記入例"/>
      <sheetName val="EXPNEW"/>
      <sheetName val="INOVASI TOTAL"/>
      <sheetName val="KIRIMTIKNO"/>
      <sheetName val="FEB04"/>
      <sheetName val="KAP_MC"/>
      <sheetName val="FITTINGS EXP PRICE LIST"/>
      <sheetName val="Fit Exp"/>
      <sheetName val="San Exp"/>
      <sheetName val="Placemakers"/>
      <sheetName val="Total (revision)"/>
      <sheetName val="INOVASI_TOTAL"/>
      <sheetName val="FITTINGS_EXP_PRICE_LIST"/>
      <sheetName val="Fit_Exp"/>
      <sheetName val="San_Exp"/>
      <sheetName val="Fitting"/>
      <sheetName val="PL 2004"/>
      <sheetName val="PL 2005"/>
      <sheetName val="setter RIM"/>
      <sheetName val="setter KAKI"/>
      <sheetName val="setter KAKI _2_"/>
      <sheetName val="su2nrim _2_"/>
      <sheetName val="TMP"/>
      <sheetName val="HASIL"/>
      <sheetName val="RENCANA "/>
      <sheetName val="全体出荷見込み見直し_991111"/>
      <sheetName val="原価設定C+U+L代表品番"/>
      <sheetName val="生産シュミレーション"/>
      <sheetName val="Ge"/>
      <sheetName val="PHAT SINH THANH PHAM"/>
      <sheetName val="D-product"/>
      <sheetName val="Dinh Muc VT"/>
      <sheetName val="3.03.1.ButtoanDC"/>
      <sheetName val="DSGT"/>
      <sheetName val="DSNT"/>
      <sheetName val="soHD"/>
      <sheetName val="Ma Phu"/>
      <sheetName val="GIA-VAT-LIEU"/>
      <sheetName val="PT MAY"/>
      <sheetName val="t? r?iDY"/>
      <sheetName val="nsu"/>
      <sheetName val="9cauTV"/>
      <sheetName val="Ma_Phu"/>
      <sheetName val="PT_MAY"/>
      <sheetName val="t?_r?iDY"/>
      <sheetName val="TH vat tu"/>
      <sheetName val="Tong hop CP"/>
      <sheetName val="Packing_type_23"/>
      <sheetName val="setter_RIM"/>
      <sheetName val="setter_KAKI"/>
      <sheetName val="setter_KAKI__2_"/>
      <sheetName val="su2nrim__2_"/>
      <sheetName val="RENCANA_"/>
      <sheetName val="INOVASI_TOTAL1"/>
      <sheetName val="FITTINGS_EXP_PRICE_LIST1"/>
      <sheetName val="Fit_Exp1"/>
      <sheetName val="San_Exp1"/>
      <sheetName val="Total_(revision)"/>
      <sheetName val="PL_2004"/>
      <sheetName val="PL_2005"/>
      <sheetName val="Page_3"/>
      <sheetName val="Page_23_(a)"/>
      <sheetName val="定数"/>
      <sheetName val="GDMN_214"/>
      <sheetName val="GDMN_314"/>
      <sheetName val="GDMN_414"/>
      <sheetName val="GDMN_514"/>
      <sheetName val="GDTH_114"/>
      <sheetName val="GDTH_214"/>
      <sheetName val="GDTH_314"/>
      <sheetName val="GDTH_414"/>
      <sheetName val="GDTH_514"/>
      <sheetName val="THCS_114"/>
      <sheetName val="THCS_214"/>
      <sheetName val="THCS_314"/>
      <sheetName val="THCS_414"/>
      <sheetName val="THCS_514"/>
      <sheetName val="THCS_614"/>
      <sheetName val="THPT_114"/>
      <sheetName val="THPT_214"/>
      <sheetName val="THPT_314"/>
      <sheetName val="THPT_414"/>
      <sheetName val="THPT_514"/>
      <sheetName val="THPT_614"/>
      <sheetName val="DH,CD,THCN_114"/>
      <sheetName val="DH,CD,THCN_214"/>
      <sheetName val="DH,CD,THCN_314"/>
      <sheetName val="GDKCQ_114"/>
      <sheetName val="GDKCQ_214"/>
      <sheetName val="DS_tong14"/>
      <sheetName val="CDSM_(2)14"/>
      <sheetName val="Cost_Center_14"/>
      <sheetName val="Part_data14"/>
      <sheetName val="Vender_Data14"/>
      <sheetName val="Tonf_hop14"/>
      <sheetName val="Ｍss_４Ｒ要員14"/>
      <sheetName val="Du_lieu15"/>
      <sheetName val="IMP_TAX14"/>
      <sheetName val="Klukng_phu14"/>
      <sheetName val="Dinh_muc_chuan14"/>
      <sheetName val="TH_du_toanð14"/>
      <sheetName val="TH_du_toan 14"/>
      <sheetName val="DS_Protecter14"/>
      <sheetName val="Handle_Set2"/>
      <sheetName val="Input_data"/>
      <sheetName val="Daily_JI"/>
      <sheetName val="Creditor_Inquiry"/>
      <sheetName val="KHVt_X兤"/>
      <sheetName val="Cong_tron_D7'17"/>
      <sheetName val="2_7417"/>
      <sheetName val="CN-QV_FG17"/>
      <sheetName val="CN-QV_RM17"/>
      <sheetName val="PHAV_R_M17"/>
      <sheetName val="PHAV_F_G17"/>
      <sheetName val="TOA_R_M17"/>
      <sheetName val="TOA_F_G17"/>
      <sheetName val="CVN_R_M17"/>
      <sheetName val="CVN_F_G17"/>
      <sheetName val="DENSO_R_M17"/>
      <sheetName val="DENSO_F_G17"/>
      <sheetName val="SATO_RM17"/>
      <sheetName val="SATO_F_G17"/>
      <sheetName val="VtuHaTheSauTBABenThuy1_Ш2)16"/>
      <sheetName val="K252_K9и16"/>
      <sheetName val="nphuocb_416"/>
      <sheetName val="bcth_05-016"/>
      <sheetName val="ESTI_17"/>
      <sheetName val="TB_Grouping16"/>
      <sheetName val="Balance_Sheet16"/>
      <sheetName val="CHITIET_VL-NC16"/>
      <sheetName val="DON_GIA16"/>
      <sheetName val="So_lieu16"/>
      <sheetName val="tt_chu_dong16"/>
      <sheetName val="Tinh_j+cvi16"/>
      <sheetName val="Tinh_MoP16"/>
      <sheetName val="giai_he_216"/>
      <sheetName val="ct_luong_16"/>
      <sheetName val="Nhap_6T16"/>
      <sheetName val="Ranking_data16"/>
      <sheetName val="GDMN_116"/>
      <sheetName val="May_khau16"/>
      <sheetName val="PXKT6Via_1116"/>
      <sheetName val="PXKTLo_Thien_V_14A16"/>
      <sheetName val="V14_phu16"/>
      <sheetName val="Via_16_Lthien16"/>
      <sheetName val="Up_to_200215"/>
      <sheetName val="dongia_(2)15"/>
      <sheetName val="THPDMoi__(2)15"/>
      <sheetName val="t-h_HA_THE15"/>
      <sheetName val="CHITIET_VL-NC-TT_-1p15"/>
      <sheetName val="TONG_HOP_VL-NC_TT15"/>
      <sheetName val="TH_XL15"/>
      <sheetName val="TONGKE3p_15"/>
      <sheetName val="CHITIET_VL-NC-TT-3p15"/>
      <sheetName val="KPVC-BD_15"/>
      <sheetName val="Master_schedule15"/>
      <sheetName val="mc_2006_&amp;_0915"/>
      <sheetName val="mc_2006_&amp;_57_&amp;_0915"/>
      <sheetName val="GDMN_215"/>
      <sheetName val="GDMN_315"/>
      <sheetName val="GDMN_415"/>
      <sheetName val="GDMN_515"/>
      <sheetName val="GDTH_115"/>
      <sheetName val="GDTH_215"/>
      <sheetName val="GDTH_315"/>
      <sheetName val="GDTH_415"/>
      <sheetName val="GDTH_515"/>
      <sheetName val="THCS_115"/>
      <sheetName val="THCS_215"/>
      <sheetName val="THCS_315"/>
      <sheetName val="THCS_415"/>
      <sheetName val="THCS_515"/>
      <sheetName val="THCS_615"/>
      <sheetName val="THPT_115"/>
      <sheetName val="THPT_215"/>
      <sheetName val="THPT_315"/>
      <sheetName val="THPT_415"/>
      <sheetName val="THPT_515"/>
      <sheetName val="THPT_615"/>
      <sheetName val="DH,CD,THCN_115"/>
      <sheetName val="DH,CD,THCN_215"/>
      <sheetName val="DH,CD,THCN_315"/>
      <sheetName val="GDKCQ_115"/>
      <sheetName val="GDKCQ_215"/>
      <sheetName val="DS_tong15"/>
      <sheetName val="CDSM_(2)15"/>
      <sheetName val="Cost_Center_15"/>
      <sheetName val="Part_data15"/>
      <sheetName val="Vender_Data15"/>
      <sheetName val="lapdap_TB_15"/>
      <sheetName val="Tonf_hop15"/>
      <sheetName val="Ｍss_４Ｒ要員15"/>
      <sheetName val="Du_lieu16"/>
      <sheetName val="IMP_TAX15"/>
      <sheetName val="Klukng_phu15"/>
      <sheetName val="Dinh_muc_chuan15"/>
      <sheetName val="TH_du_toanð15"/>
      <sheetName val="TH_du_toan 15"/>
      <sheetName val="DS_Protecter15"/>
      <sheetName val="Handle_Set3"/>
      <sheetName val="Input_data1"/>
      <sheetName val="Daily_JI1"/>
      <sheetName val="Creditor_Inquiry1"/>
      <sheetName val="KHVt_X兤1"/>
      <sheetName val="BTHDT_TBA_x005f_x000d__x005f_x0000__x005f_x0000_T"/>
      <sheetName val="Km282-Km_x005f_x0003__x005f_x0000_3"/>
      <sheetName val="TK13_x005f_x0005_"/>
      <sheetName val="BTHDT_TBA_x005f_x000a__x005f_x0000__x005f_x0000_T"/>
      <sheetName val="socai200_x005f_x0013_-6tc"/>
      <sheetName val="Km282-Km_x005f_x0003__3"/>
      <sheetName val="ChiTie_x005f_x001c_"/>
      <sheetName val="Thang_x005f_x0005_"/>
      <sheetName val="__x005f_x0000__x005f_x0000_0_x005f_x0000__x005f_x0000__"/>
      <sheetName val="BTHDT_TBA_x005f_x000d___THXL_DZcaothe"/>
      <sheetName val="BTHDT_TBA_x005f_x000a_THXL_DZcaothe"/>
      <sheetName val="Km282-Km_x005f_x0003__x005f_x0000__x005f_x0005_"/>
      <sheetName val="Thang_x005f_x001c_"/>
      <sheetName val="BTHDT_TBA_x005f_x000a___THXL_DZcaothe"/>
      <sheetName val="QDcua TGD (2)_x005f_x0000__x005f_x0000__x00"/>
      <sheetName val="_x005f_x0000__x005f_x0000__x005f_x0005__x005f_x0000__x0"/>
      <sheetName val="Cong tron D100_x005f_x000e__x005f_x0000__x0"/>
      <sheetName val="_x005f_x0016_PPN"/>
      <sheetName val="BT_x005f_x0016_"/>
      <sheetName val="NK_x005f_x0016_"/>
      <sheetName val="pHAN CON_x005f_x0005_"/>
      <sheetName val="Km277 %_x005f_x0000_Km278 "/>
      <sheetName val="Km282-Km_x005f_x0003_"/>
      <sheetName val="c_x005f_x0008_"/>
      <sheetName val="_x005f_x0003_"/>
      <sheetName val="tien _x005f_x0000_uong"/>
      <sheetName val="_x005f_x0000_"/>
      <sheetName val="DIST"/>
      <sheetName val="Quan ly ton kho"/>
      <sheetName val="DL"/>
      <sheetName val="Dept"/>
      <sheetName val="Modul"/>
      <sheetName val="IS-VN"/>
      <sheetName val="活動マスタ"/>
      <sheetName val="詳細マスタ"/>
      <sheetName val="Ma NV"/>
      <sheetName val="PO"/>
      <sheetName val="TT KH"/>
      <sheetName val="BB"/>
      <sheetName val="KH 08 - CT giao "/>
      <sheetName val="chi tiết khu vực"/>
      <sheetName val="Mẫu KH"/>
      <sheetName val="Tỷ lệ BH tuần CN"/>
      <sheetName val="Tỷ lệ BH - QLV"/>
      <sheetName val="Co_x0005_"/>
      <sheetName val="Km282-Km_x0003__x0000__x001c_"/>
      <sheetName val="TK Tþ"/>
      <sheetName val="HD_x0005_"/>
      <sheetName val="HDÒ"/>
      <sheetName val="Km282-Km_x0003__x0000_Ò"/>
      <sheetName val="HD¼"/>
      <sheetName val="Titel"/>
      <sheetName val="Hyp"/>
      <sheetName val="Attend_record_Off"/>
      <sheetName val="CVden_ngoai_TCT_(1)30"/>
      <sheetName val="CV_den_ngoai_TCT_(2)30"/>
      <sheetName val="CV_den_ngoai_TCT_(3)30"/>
      <sheetName val="QDcua_TGD30"/>
      <sheetName val="QD_cua_HDQT30"/>
      <sheetName val="QD_cua_HDQT_(2)30"/>
      <sheetName val="CV_di_ngoai_tong30"/>
      <sheetName val="CV_di_ngoai_tong_(2)30"/>
      <sheetName val="To_trinh30"/>
      <sheetName val="Giao_nhiem_vu30"/>
      <sheetName val="QDcua_TGD_(2)30"/>
      <sheetName val="Thong_tu30"/>
      <sheetName val="CV_di_trong__tong30"/>
      <sheetName val="nghi_dinh-CP30"/>
      <sheetName val="CV_den_trong_tong30"/>
      <sheetName val="KHVt_30"/>
      <sheetName val="KHVt_XL30"/>
      <sheetName val="KHVt_XLT430"/>
      <sheetName val="T_K_H_T_T530"/>
      <sheetName val="T_K_T730"/>
      <sheetName val="TK_T630"/>
      <sheetName val="T_K_T530"/>
      <sheetName val="Bang_thong_ke_hang_ton30"/>
      <sheetName val="thong_ke_30"/>
      <sheetName val="T_KT0430"/>
      <sheetName val="lapdat_TB_30"/>
      <sheetName val="TNghiªm_TB_30"/>
      <sheetName val="VËt_liÖu30"/>
      <sheetName val="Lap_®at_®iÖn30"/>
      <sheetName val="TNghiÖm_VL30"/>
      <sheetName val="th_30"/>
      <sheetName val="tien_luong30"/>
      <sheetName val="142201-T1_30"/>
      <sheetName val="142201-T2-th_30"/>
      <sheetName val="142201-T3-th_30"/>
      <sheetName val="142201-T4-th__30"/>
      <sheetName val="Thep_be30"/>
      <sheetName val="Thep_than30"/>
      <sheetName val="Thep_xa_mu30"/>
      <sheetName val="Kluong_phu30"/>
      <sheetName val="Lan_can30"/>
      <sheetName val="Ho_lan30"/>
      <sheetName val="Coc_tieu30"/>
      <sheetName val="Bien_bao30"/>
      <sheetName val="Op_mai_27430"/>
      <sheetName val="Op_mai_27530"/>
      <sheetName val="Op_mai_27630"/>
      <sheetName val="Op_mai_27730"/>
      <sheetName val="Op_mai_27830"/>
      <sheetName val="Op_mai_27930"/>
      <sheetName val="Op_mai_28030"/>
      <sheetName val="Op_mai_28130"/>
      <sheetName val="Op_mai_28230"/>
      <sheetName val="Op_mai_28330"/>
      <sheetName val="Op_mai_28430"/>
      <sheetName val="Op_mai30"/>
      <sheetName val="Km274_-_Km27530"/>
      <sheetName val="Km275_-_Km27630"/>
      <sheetName val="Km276_-_Km27730"/>
      <sheetName val="Km277_-_Km278_30"/>
      <sheetName val="Km278_-_Km27930"/>
      <sheetName val="Km279_-_Km28030"/>
      <sheetName val="Km280_-_Km28130"/>
      <sheetName val="Km281_-_Km28230"/>
      <sheetName val="Km282_-_Km28330"/>
      <sheetName val="Km283_-_Km28430"/>
      <sheetName val="Km284_-_Km28530"/>
      <sheetName val="Tong_hop_Matduong30"/>
      <sheetName val="Cong_D7530"/>
      <sheetName val="Cong_D10030"/>
      <sheetName val="Cong_D15030"/>
      <sheetName val="Cong_2D15030"/>
      <sheetName val="Cong_ban_0,7x0,730"/>
      <sheetName val="Cong_ban_0,8x0,830"/>
      <sheetName val="Cong_ban_1x130"/>
      <sheetName val="Cong_ban_1x1,230"/>
      <sheetName val="Cong_ban_1,5x1,530"/>
      <sheetName val="Cong_ban_2x1,530"/>
      <sheetName val="Cong_ban_2x230"/>
      <sheetName val="Tong_hop30"/>
      <sheetName val="Tong_hop_(2)30"/>
      <sheetName val="Cong_cu30"/>
      <sheetName val="Cot_thep30"/>
      <sheetName val="Cong_tron_D7530"/>
      <sheetName val="Cong_tron_D10030"/>
      <sheetName val="Cong_tron_D15030"/>
      <sheetName val="Cong_tron_2D15030"/>
      <sheetName val="Cong_ban_1,0x1,030"/>
      <sheetName val="Cong_ban_1,0x1,230"/>
      <sheetName val="Cong_hop_1,5x1,530"/>
      <sheetName val="Cong_hop_2,0x1,530"/>
      <sheetName val="Cong_hop_2,0x2,030"/>
      <sheetName val="TK_11230"/>
      <sheetName val="TK_13130"/>
      <sheetName val="TK_14130"/>
      <sheetName val="TK_15330"/>
      <sheetName val="TK_21130"/>
      <sheetName val="TK_24230"/>
      <sheetName val="TK_33430"/>
      <sheetName val="TK_51130"/>
      <sheetName val="TK_51530"/>
      <sheetName val="TK_91130"/>
      <sheetName val="KQKD02-2_(2)30"/>
      <sheetName val="KQKD-2_(2)30"/>
      <sheetName val="KQKD_thu200430"/>
      <sheetName val="_t530"/>
      <sheetName val="t_430"/>
      <sheetName val="_t3_30"/>
      <sheetName val="_TH33130"/>
      <sheetName val="_Minh_ha30"/>
      <sheetName val="_Ha_Tay30"/>
      <sheetName val="_Vinhphuc30"/>
      <sheetName val="_Nbinh30"/>
      <sheetName val="_QVinh30"/>
      <sheetName val="_TW130"/>
      <sheetName val="DOANH_SO30"/>
      <sheetName val="BD-SINH_VIEN30"/>
      <sheetName val="VtuHaTheSauTBABenThuy1_(2)30"/>
      <sheetName val="Song_trai30"/>
      <sheetName val="Dinh+ha_nha30"/>
      <sheetName val="NG_k30"/>
      <sheetName val="T_so_thay_doi30"/>
      <sheetName val="b_THchitietDZCT30"/>
      <sheetName val="b_THchitietTBA30"/>
      <sheetName val="Khao_sat30"/>
      <sheetName val="TT_khao_sat30"/>
      <sheetName val="thkl_(2)30"/>
      <sheetName val="long_tec30"/>
      <sheetName val="phan_tich_DG30"/>
      <sheetName val="gia_vat_lieu30"/>
      <sheetName val="gia_xe_may30"/>
      <sheetName val="gia_nhan_cong30"/>
      <sheetName val="CDSL_(2)30"/>
      <sheetName val="F_ThanhTri30"/>
      <sheetName val="F_Gialam30"/>
      <sheetName val="TH_dam30"/>
      <sheetName val="SX_dam30"/>
      <sheetName val="LD_dam30"/>
      <sheetName val="Bang_gia_VL30"/>
      <sheetName val="Gia_NC30"/>
      <sheetName val="Gia_may30"/>
      <sheetName val="Trich_Ngang30"/>
      <sheetName val="Danh_sach_Rieng30"/>
      <sheetName val="Dia_Diem_Thuc_Tap30"/>
      <sheetName val="De_Tai_Thuc_Tap30"/>
      <sheetName val="Dancau-Q_Ninh30"/>
      <sheetName val="BaTrieu-L_son30"/>
      <sheetName val="K249_K9830"/>
      <sheetName val="K249_K98_(2)30"/>
      <sheetName val="K251_K9830"/>
      <sheetName val="K251_SBase30"/>
      <sheetName val="K251_AC30"/>
      <sheetName val="K252_K9830"/>
      <sheetName val="K252_SBase30"/>
      <sheetName val="K252_AC30"/>
      <sheetName val="K253_K9830"/>
      <sheetName val="K253_Subbase30"/>
      <sheetName val="K253_Base_30"/>
      <sheetName val="K253_SBase30"/>
      <sheetName val="K253_AC30"/>
      <sheetName val="K255_SBase30"/>
      <sheetName val="K259_K9830"/>
      <sheetName val="K259_Subbase30"/>
      <sheetName val="K259_Base_30"/>
      <sheetName val="K259_AC30"/>
      <sheetName val="K260_K9830"/>
      <sheetName val="K260_Subbase30"/>
      <sheetName val="K260_Base30"/>
      <sheetName val="K260_AC30"/>
      <sheetName val="K261_K9830"/>
      <sheetName val="K261_Base30"/>
      <sheetName val="K261_AC30"/>
      <sheetName val="HHVt_30"/>
      <sheetName val="Tay_ninh30"/>
      <sheetName val="A_Duc30"/>
      <sheetName val="giai_thich30"/>
      <sheetName val="DT_-_Ro30"/>
      <sheetName val="TH_-_Ro_30"/>
      <sheetName val="GDT_-_Ro30"/>
      <sheetName val="DT_-_TB30"/>
      <sheetName val="TH_-_TB30"/>
      <sheetName val="GDT_-_TB30"/>
      <sheetName val="DT_-_NT30"/>
      <sheetName val="TH_-_NT30"/>
      <sheetName val="GDT_-_NT30"/>
      <sheetName val="SCT_Cong_trinh30"/>
      <sheetName val="06-2003_(2)30"/>
      <sheetName val="CDPS_6tc30"/>
      <sheetName val="SCT_Nha_thau30"/>
      <sheetName val="socai2003_(6tc)dp30"/>
      <sheetName val="socai2003_(6tc)30"/>
      <sheetName val="CDPS_6tc_(2)30"/>
      <sheetName val="TH_du_toan_30"/>
      <sheetName val="Du_toan_30"/>
      <sheetName val="C_Tinh30"/>
      <sheetName val="CT_0329"/>
      <sheetName val="TH_0329"/>
      <sheetName val="Don_gia_CPM30"/>
      <sheetName val="Tong_Thieu_HD_cac_CT-200130"/>
      <sheetName val="VL_thieu_HD_-_200130"/>
      <sheetName val="Tong_thieu_HD_cac_CT_-_200230"/>
      <sheetName val="Lan_trai30"/>
      <sheetName val="Van_chuyen30"/>
      <sheetName val="HDong_VC30"/>
      <sheetName val="ThieuHD_nam_200130"/>
      <sheetName val="Bang_TH30"/>
      <sheetName val="Tong_Chinh30"/>
      <sheetName val="So_sanh30"/>
      <sheetName val="Xaylap_30"/>
      <sheetName val="Nhan_cong30"/>
      <sheetName val="_KQTH_quy_hoach_13529"/>
      <sheetName val="Bao_cao_KQTH_quy_hoach_13529"/>
      <sheetName val="Co~g_hop_1,5x1,530"/>
      <sheetName val="Tong_hop_xuat_kho_nvl29"/>
      <sheetName val="Xuat_kho29"/>
      <sheetName val="Tong_hop_so_lieu_tai_nhap_kho29"/>
      <sheetName val="tai_nhap_kho29"/>
      <sheetName val="Nhap_kho29"/>
      <sheetName val="Tong_ket_nhap_kho29"/>
      <sheetName val="Tong_ket29"/>
      <sheetName val="cac_ma_can_huy29"/>
      <sheetName val="Hang_hong29"/>
      <sheetName val="Tham_khao29"/>
      <sheetName val="hang_khong_co_packing29"/>
      <sheetName val="GIA_NUOC30"/>
      <sheetName val="GIA_DIEN_THOAI30"/>
      <sheetName val="GIA_DIEN30"/>
      <sheetName val="chiet_tinh_XD30"/>
      <sheetName val="Triet_T30"/>
      <sheetName val="Phan_tich_gia30"/>
      <sheetName val="pHAN_CONG30"/>
      <sheetName val="GIA_XD30"/>
      <sheetName val="Coc_630"/>
      <sheetName val="Deo_nai30"/>
      <sheetName val="CKD_than30"/>
      <sheetName val="CTT_Thong_nhat30"/>
      <sheetName val="CTT_Nui_beo30"/>
      <sheetName val="CTT_cao_son30"/>
      <sheetName val="CTT_Khe_cham30"/>
      <sheetName val="XNxlva_sxthanKCII30"/>
      <sheetName val="Cam_Y_ut_KC30"/>
      <sheetName val="CTxay_lap_mo_CP30"/>
      <sheetName val="CTdo_luong_GDSP30"/>
      <sheetName val="Dong_bac30"/>
      <sheetName val="Cac_cang_UT_mua_than_Dong_bac30"/>
      <sheetName val="cua_hang_vtu30"/>
      <sheetName val="Khach_hang_le_30"/>
      <sheetName val="nhat_ky_530"/>
      <sheetName val="cac_cong_ty_van_tai30"/>
      <sheetName val="[IBASE2_XLSѝTNHNoi30"/>
      <sheetName val="Thang_429"/>
      <sheetName val="BC_TH_CK_(2)30"/>
      <sheetName val="BC_TH_CK30"/>
      <sheetName val="BC6tT19_food30"/>
      <sheetName val="BC6tT18_-_Food30"/>
      <sheetName val="BCCK_430"/>
      <sheetName val="BCFood-_T1630"/>
      <sheetName val="BCFood-_T1530"/>
      <sheetName val="BCFood-_T1430"/>
      <sheetName val="BCFood-_T1330"/>
      <sheetName val="TH_CK230"/>
      <sheetName val="BC6tT52_(3)30"/>
      <sheetName val="BC6tT52_(2)30"/>
      <sheetName val="TCK_1230"/>
      <sheetName val="Tong_CK30"/>
      <sheetName val="T03_-_0330"/>
      <sheetName val="THL_T0330"/>
      <sheetName val="TTBC_T0330"/>
      <sheetName val="Luong_noi_Bo_-_T330"/>
      <sheetName val="Tong_hop_-_T330"/>
      <sheetName val="Thuong_Quy_330"/>
      <sheetName val="Phu_cap_trach_nhiem30"/>
      <sheetName val="Co_quan_TCT28"/>
      <sheetName val="BOT_(PA_chon)28"/>
      <sheetName val="Yaly_&amp;_Ri_Ninh28"/>
      <sheetName val="Thuy_dien_Na_Loi28"/>
      <sheetName val="bang_so_sanh_tong_hop28"/>
      <sheetName val="bang_so_sanh_tong_hop_(ty_le)28"/>
      <sheetName val="thu_nhap_binh_quan_(2)28"/>
      <sheetName val="dang_huong28"/>
      <sheetName val="phuong_an_128"/>
      <sheetName val="phuong_an_1_(2)28"/>
      <sheetName val="phuong_an228"/>
      <sheetName val="tong_hop_BQ28"/>
      <sheetName val="tong_hop_BQ-128"/>
      <sheetName val="phuong_an_chon28"/>
      <sheetName val="bang_so_sanh_tong_hop_(_PA_ch27"/>
      <sheetName val="dang_ap_dung27"/>
      <sheetName val="bang_tong_hop_(dang_huong)27"/>
      <sheetName val="THT_nam_0427"/>
      <sheetName val="CV_di_trong__dong28"/>
      <sheetName val="ql_(2)27"/>
      <sheetName val="Heso_3-2004_(3)27"/>
      <sheetName val="Luong_(2)27"/>
      <sheetName val="heso_T327"/>
      <sheetName val="heso_T427"/>
      <sheetName val="heso_T527"/>
      <sheetName val="Heso_T627"/>
      <sheetName val="Heso_T727"/>
      <sheetName val="Heso_T827"/>
      <sheetName val="Heso_T927"/>
      <sheetName val="Heso_2-200427"/>
      <sheetName val="Heso_3-200427"/>
      <sheetName val="Heso_3-2004_(2)27"/>
      <sheetName val="tô_rôiDY27"/>
      <sheetName val="Nhap_lieu28"/>
      <sheetName val="Tien_dien27"/>
      <sheetName val="Thue_GTGT27"/>
      <sheetName val="bcth_05-0427"/>
      <sheetName val="baocao_05-0427"/>
      <sheetName val="nhan_su27"/>
      <sheetName val="luong_cty27"/>
      <sheetName val="TK__TK27"/>
      <sheetName val="THANG7_27"/>
      <sheetName val="THANG_1127"/>
      <sheetName val="THANG_1227"/>
      <sheetName val="Tuan_1_0115"/>
      <sheetName val="Tuan_3_01_15"/>
      <sheetName val="Tuan_5_06_15"/>
      <sheetName val="Tuan_6_06__15"/>
      <sheetName val="Tuan_7_06_15"/>
      <sheetName val="Tuan_7_06__(2)15"/>
      <sheetName val="Tuan10,06_15"/>
      <sheetName val="Tuan11,06__15"/>
      <sheetName val="Bao_cao_DD_31_3_0615"/>
      <sheetName val="Bao_cao_DD_30_4_0615"/>
      <sheetName val="Bao_cao_DD_31_5_06_15"/>
      <sheetName val="Bao_cao_Quy_I-0615"/>
      <sheetName val="Bao_cao_DD_30_6_0615"/>
      <sheetName val="Bao_cao_DD_31_7_0615"/>
      <sheetName val="Cong_ban_11yx1,215"/>
      <sheetName val="Luu_goc27"/>
      <sheetName val="km22+93_86-km22+121_8627"/>
      <sheetName val="km22+177_14-km22+205_6427"/>
      <sheetName val="Bang_20-2527"/>
      <sheetName val="km22+267_96-km22+283_9627"/>
      <sheetName val="km22+304_31-km22+344_3127"/>
      <sheetName val="km22+460_92-km22+614_5727"/>
      <sheetName val="km22+671_78-km22+713_3227"/>
      <sheetName val="Dinh_ha_nha27"/>
      <sheetName val="_tuanM27"/>
      <sheetName val="[IBASE2_XLS_Tong_hop_Matduong27"/>
      <sheetName val="THU_T1227"/>
      <sheetName val="CHI_T1227"/>
      <sheetName val="THU_T1127"/>
      <sheetName val="CHI_T1127"/>
      <sheetName val="THU_T1027"/>
      <sheetName val="CHI_T1027"/>
      <sheetName val="THU_T927"/>
      <sheetName val="CHI_T927"/>
      <sheetName val="THU_T827"/>
      <sheetName val="CHI_T827"/>
      <sheetName val="BC§_200127"/>
      <sheetName val="BBC§_200227"/>
      <sheetName val="TSC§_200127"/>
      <sheetName val="TSc®_200227"/>
      <sheetName val="BaTrieu-L_con27"/>
      <sheetName val="EDT_-_Ro27"/>
      <sheetName val="KHVô_XL27"/>
      <sheetName val="TD_khao_sat27"/>
      <sheetName val="chi_phi_cap_tien27"/>
      <sheetName val="[IBASE2_XLS}BHXH27"/>
      <sheetName val="chuong_phu27"/>
      <sheetName val="phuong_aL_127"/>
      <sheetName val="[IBASE2_XLS䁝BC6tT1727"/>
      <sheetName val="Khac_DP27"/>
      <sheetName val="Khoi_than_27"/>
      <sheetName val="De_Tai_Vhuc_Tap27"/>
      <sheetName val="02_127"/>
      <sheetName val="2_127"/>
      <sheetName val="2_327"/>
      <sheetName val="02_327"/>
      <sheetName val="B_0127"/>
      <sheetName val="B_0327"/>
      <sheetName val="D_1327"/>
      <sheetName val="det_VP27"/>
      <sheetName val="det_hn27"/>
      <sheetName val="chi_Hieu27"/>
      <sheetName val="c_thoa27"/>
      <sheetName val="A_thanh_-_DL27"/>
      <sheetName val="A_Tuyen27"/>
      <sheetName val="A_Tien_-laphu27"/>
      <sheetName val="A_Thang-_laphu27"/>
      <sheetName val="A_Dong27"/>
      <sheetName val="27-7_NB27"/>
      <sheetName val="xn_527"/>
      <sheetName val="PKD_X2027"/>
      <sheetName val="da_giay_SG27"/>
      <sheetName val="dagiay_XK27"/>
      <sheetName val="DK_Dong_xuan27"/>
      <sheetName val="chu_Ton27"/>
      <sheetName val="minh_tri27"/>
      <sheetName val="viet_huy27"/>
      <sheetName val="thanh_ha27"/>
      <sheetName val="O_Su27"/>
      <sheetName val="A_Ha-DL27"/>
      <sheetName val="Vinh_oanh27"/>
      <sheetName val="chi_Thuy27"/>
      <sheetName val="chu_Hong27"/>
      <sheetName val="thuy-_may27"/>
      <sheetName val="vu_yen27"/>
      <sheetName val="[IBASE2_XLS?TNHNoi27"/>
      <sheetName val="HD_CTrinh127"/>
      <sheetName val="HD_benA27"/>
      <sheetName val="Theodoi_HD27"/>
      <sheetName val="Theodoi_HD_(2)27"/>
      <sheetName val="_GT_CPhi_tung_dot27"/>
      <sheetName val="Cong_hop_2,0ࡸ2,027"/>
      <sheetName val="OPERATING_HEAD27"/>
      <sheetName val="31_12_0127"/>
      <sheetName val="Sat_tron27"/>
      <sheetName val="Bang_can_doi_27"/>
      <sheetName val="Tinh_hinh_cat_lang27"/>
      <sheetName val="Tinh_hinh_SX_phu27"/>
      <sheetName val="Tinh_hinh_do_xop27"/>
      <sheetName val="THU_T727"/>
      <sheetName val="CHI_T727"/>
      <sheetName val="THU_T627"/>
      <sheetName val="CHI_T627"/>
      <sheetName val="THU_T527"/>
      <sheetName val="CHI_T527"/>
      <sheetName val="THU_T427"/>
      <sheetName val="CHI_T427"/>
      <sheetName val="THU_T327"/>
      <sheetName val="CHI_T327"/>
      <sheetName val="THU_T227"/>
      <sheetName val="CHI_T227"/>
      <sheetName val="THU_T147"/>
      <sheetName val="CHI_T147"/>
      <sheetName val="_IBASE2_XLSѝTNHNoi28"/>
      <sheetName val="_IBASE2_XLS䁝BC6tT1727"/>
      <sheetName val="_IBASE2_XLS}BHXH27"/>
      <sheetName val="_IBASE2_XLS_Tong_hop_Matduong27"/>
      <sheetName val="BTHDT_TBA_27"/>
      <sheetName val="(9_30)_IP27"/>
      <sheetName val="CVden_ngoai_TCT_(1)31"/>
      <sheetName val="CV_den_ngoai_TCT_(2)31"/>
      <sheetName val="CV_den_ngoai_TCT_(3)31"/>
      <sheetName val="QDcua_TGD31"/>
      <sheetName val="QD_cua_HDQT31"/>
      <sheetName val="QD_cua_HDQT_(2)31"/>
      <sheetName val="CV_di_ngoai_tong31"/>
      <sheetName val="CV_di_ngoai_tong_(2)31"/>
      <sheetName val="To_trinh31"/>
      <sheetName val="Giao_nhiem_vu31"/>
      <sheetName val="QDcua_TGD_(2)31"/>
      <sheetName val="Thong_tu31"/>
      <sheetName val="CV_di_trong__tong31"/>
      <sheetName val="nghi_dinh-CP31"/>
      <sheetName val="CV_den_trong_tong31"/>
      <sheetName val="KHVt_31"/>
      <sheetName val="KHVt_XL31"/>
      <sheetName val="KHVt_XLT431"/>
      <sheetName val="T_K_H_T_T531"/>
      <sheetName val="T_K_T731"/>
      <sheetName val="TK_T631"/>
      <sheetName val="T_K_T531"/>
      <sheetName val="Bang_thong_ke_hang_ton31"/>
      <sheetName val="thong_ke_31"/>
      <sheetName val="T_KT0431"/>
      <sheetName val="lapdat_TB_31"/>
      <sheetName val="TNghiªm_TB_31"/>
      <sheetName val="VËt_liÖu31"/>
      <sheetName val="Lap_®at_®iÖn31"/>
      <sheetName val="TNghiÖm_VL31"/>
      <sheetName val="th_31"/>
      <sheetName val="tien_luong31"/>
      <sheetName val="142201-T1_31"/>
      <sheetName val="142201-T2-th_31"/>
      <sheetName val="142201-T3-th_31"/>
      <sheetName val="142201-T4-th__31"/>
      <sheetName val="Thep_be31"/>
      <sheetName val="Thep_than31"/>
      <sheetName val="Thep_xa_mu31"/>
      <sheetName val="Kluong_phu31"/>
      <sheetName val="Lan_can31"/>
      <sheetName val="Ho_lan31"/>
      <sheetName val="Coc_tieu31"/>
      <sheetName val="Bien_bao31"/>
      <sheetName val="Op_mai_27431"/>
      <sheetName val="Op_mai_27531"/>
      <sheetName val="Op_mai_27631"/>
      <sheetName val="Op_mai_27731"/>
      <sheetName val="Op_mai_27831"/>
      <sheetName val="Op_mai_27931"/>
      <sheetName val="Op_mai_28031"/>
      <sheetName val="Op_mai_28131"/>
      <sheetName val="Op_mai_28231"/>
      <sheetName val="Op_mai_28331"/>
      <sheetName val="Op_mai_28431"/>
      <sheetName val="Op_mai31"/>
      <sheetName val="Km274_-_Km27531"/>
      <sheetName val="Km275_-_Km27631"/>
      <sheetName val="Km276_-_Km27731"/>
      <sheetName val="Km277_-_Km278_31"/>
      <sheetName val="Km278_-_Km27931"/>
      <sheetName val="Km279_-_Km28031"/>
      <sheetName val="Km280_-_Km28131"/>
      <sheetName val="Km281_-_Km28231"/>
      <sheetName val="Km282_-_Km28331"/>
      <sheetName val="Km283_-_Km28431"/>
      <sheetName val="Km284_-_Km28531"/>
      <sheetName val="Tong_hop_Matduong31"/>
      <sheetName val="Cong_D7531"/>
      <sheetName val="Cong_D10031"/>
      <sheetName val="Cong_D15031"/>
      <sheetName val="Cong_2D15031"/>
      <sheetName val="Cong_ban_0,7x0,731"/>
      <sheetName val="Cong_ban_0,8x0,831"/>
      <sheetName val="Cong_ban_1x131"/>
      <sheetName val="Cong_ban_1x1,231"/>
      <sheetName val="Cong_ban_1,5x1,531"/>
      <sheetName val="Cong_ban_2x1,531"/>
      <sheetName val="Cong_ban_2x231"/>
      <sheetName val="Tong_hop31"/>
      <sheetName val="Tong_hop_(2)31"/>
      <sheetName val="Cong_cu31"/>
      <sheetName val="Cot_thep31"/>
      <sheetName val="Cong_tron_D7531"/>
      <sheetName val="Cong_tron_D10031"/>
      <sheetName val="Cong_tron_D15031"/>
      <sheetName val="Cong_tron_2D15031"/>
      <sheetName val="Cong_ban_1,0x1,031"/>
      <sheetName val="Cong_ban_1,0x1,231"/>
      <sheetName val="Cong_hop_1,5x1,531"/>
      <sheetName val="Cong_hop_2,0x1,531"/>
      <sheetName val="Cong_hop_2,0x2,031"/>
      <sheetName val="TK_11231"/>
      <sheetName val="TK_13131"/>
      <sheetName val="TK_14131"/>
      <sheetName val="TK_15331"/>
      <sheetName val="TK_21131"/>
      <sheetName val="TK_24231"/>
      <sheetName val="TK_33431"/>
      <sheetName val="TK_51131"/>
      <sheetName val="TK_51531"/>
      <sheetName val="TK_91131"/>
      <sheetName val="KQKD02-2_(2)31"/>
      <sheetName val="KQKD-2_(2)31"/>
      <sheetName val="KQKD_thu200431"/>
      <sheetName val="_t531"/>
      <sheetName val="t_431"/>
      <sheetName val="_t3_31"/>
      <sheetName val="_TH33131"/>
      <sheetName val="_Minh_ha31"/>
      <sheetName val="_Ha_Tay31"/>
      <sheetName val="_Vinhphuc31"/>
      <sheetName val="_Nbinh31"/>
      <sheetName val="_QVinh31"/>
      <sheetName val="_TW131"/>
      <sheetName val="DOANH_SO31"/>
      <sheetName val="BD-SINH_VIEN31"/>
      <sheetName val="VtuHaTheSauTBABenThuy1_(2)31"/>
      <sheetName val="Song_trai31"/>
      <sheetName val="Dinh+ha_nha31"/>
      <sheetName val="NG_k31"/>
      <sheetName val="T_so_thay_doi31"/>
      <sheetName val="b_THchitietDZCT31"/>
      <sheetName val="b_THchitietTBA31"/>
      <sheetName val="Khao_sat31"/>
      <sheetName val="TT_khao_sat31"/>
      <sheetName val="thkl_(2)31"/>
      <sheetName val="long_tec31"/>
      <sheetName val="phan_tich_DG31"/>
      <sheetName val="gia_vat_lieu31"/>
      <sheetName val="gia_xe_may31"/>
      <sheetName val="gia_nhan_cong31"/>
      <sheetName val="CDSL_(2)31"/>
      <sheetName val="F_ThanhTri31"/>
      <sheetName val="F_Gialam31"/>
      <sheetName val="TH_dam31"/>
      <sheetName val="SX_dam31"/>
      <sheetName val="LD_dam31"/>
      <sheetName val="Bang_gia_VL31"/>
      <sheetName val="Gia_NC31"/>
      <sheetName val="Gia_may31"/>
      <sheetName val="Trich_Ngang31"/>
      <sheetName val="Danh_sach_Rieng31"/>
      <sheetName val="Dia_Diem_Thuc_Tap31"/>
      <sheetName val="De_Tai_Thuc_Tap31"/>
      <sheetName val="Dancau-Q_Ninh31"/>
      <sheetName val="BaTrieu-L_son31"/>
      <sheetName val="K249_K9831"/>
      <sheetName val="K249_K98_(2)31"/>
      <sheetName val="K251_K9831"/>
      <sheetName val="K251_SBase31"/>
      <sheetName val="K251_AC31"/>
      <sheetName val="K252_K9831"/>
      <sheetName val="K252_SBase31"/>
      <sheetName val="K252_AC31"/>
      <sheetName val="K253_K9831"/>
      <sheetName val="K253_Subbase31"/>
      <sheetName val="K253_Base_31"/>
      <sheetName val="K253_SBase31"/>
      <sheetName val="K253_AC31"/>
      <sheetName val="K255_SBase31"/>
      <sheetName val="K259_K9831"/>
      <sheetName val="K259_Subbase31"/>
      <sheetName val="K259_Base_31"/>
      <sheetName val="K259_AC31"/>
      <sheetName val="K260_K9831"/>
      <sheetName val="K260_Subbase31"/>
      <sheetName val="K260_Base31"/>
      <sheetName val="K260_AC31"/>
      <sheetName val="K261_K9831"/>
      <sheetName val="K261_Base31"/>
      <sheetName val="K261_AC31"/>
      <sheetName val="HHVt_31"/>
      <sheetName val="Tay_ninh31"/>
      <sheetName val="A_Duc31"/>
      <sheetName val="giai_thich31"/>
      <sheetName val="DT_-_Ro31"/>
      <sheetName val="TH_-_Ro_31"/>
      <sheetName val="GDT_-_Ro31"/>
      <sheetName val="DT_-_TB31"/>
      <sheetName val="TH_-_TB31"/>
      <sheetName val="GDT_-_TB31"/>
      <sheetName val="DT_-_NT31"/>
      <sheetName val="TH_-_NT31"/>
      <sheetName val="GDT_-_NT31"/>
      <sheetName val="SCT_Cong_trinh31"/>
      <sheetName val="06-2003_(2)31"/>
      <sheetName val="CDPS_6tc31"/>
      <sheetName val="SCT_Nha_thau31"/>
      <sheetName val="socai2003_(6tc)dp31"/>
      <sheetName val="socai2003_(6tc)31"/>
      <sheetName val="CDPS_6tc_(2)31"/>
      <sheetName val="TH_du_toan_31"/>
      <sheetName val="Du_toan_31"/>
      <sheetName val="C_Tinh31"/>
      <sheetName val="CT_0330"/>
      <sheetName val="TH_0330"/>
      <sheetName val="Don_gia_CPM31"/>
      <sheetName val="Tong_Thieu_HD_cac_CT-200131"/>
      <sheetName val="VL_thieu_HD_-_200131"/>
      <sheetName val="Tong_thieu_HD_cac_CT_-_200231"/>
      <sheetName val="Lan_trai31"/>
      <sheetName val="Van_chuyen31"/>
      <sheetName val="HDong_VC31"/>
      <sheetName val="ThieuHD_nam_200131"/>
      <sheetName val="Bang_TH31"/>
      <sheetName val="Tong_Chinh31"/>
      <sheetName val="So_sanh31"/>
      <sheetName val="Xaylap_31"/>
      <sheetName val="Nhan_cong31"/>
      <sheetName val="_KQTH_quy_hoach_13530"/>
      <sheetName val="Bao_cao_KQTH_quy_hoach_13530"/>
      <sheetName val="Co~g_hop_1,5x1,531"/>
      <sheetName val="Tong_hop_xuat_kho_nvl30"/>
      <sheetName val="Xuat_kho30"/>
      <sheetName val="Tong_hop_so_lieu_tai_nhap_kho30"/>
      <sheetName val="tai_nhap_kho30"/>
      <sheetName val="Nhap_kho30"/>
      <sheetName val="Tong_ket_nhap_kho30"/>
      <sheetName val="Tong_ket30"/>
      <sheetName val="cac_ma_can_huy30"/>
      <sheetName val="Hang_hong30"/>
      <sheetName val="Tham_khao30"/>
      <sheetName val="hang_khong_co_packing30"/>
      <sheetName val="GIA_NUOC31"/>
      <sheetName val="GIA_DIEN_THOAI31"/>
      <sheetName val="GIA_DIEN31"/>
      <sheetName val="chiet_tinh_XD31"/>
      <sheetName val="Triet_T31"/>
      <sheetName val="Phan_tich_gia31"/>
      <sheetName val="pHAN_CONG31"/>
      <sheetName val="GIA_XD31"/>
      <sheetName val="Coc_631"/>
      <sheetName val="Deo_nai31"/>
      <sheetName val="CKD_than31"/>
      <sheetName val="CTT_Thong_nhat31"/>
      <sheetName val="CTT_Nui_beo31"/>
      <sheetName val="CTT_cao_son31"/>
      <sheetName val="CTT_Khe_cham31"/>
      <sheetName val="XNxlva_sxthanKCII31"/>
      <sheetName val="Cam_Y_ut_KC31"/>
      <sheetName val="CTxay_lap_mo_CP31"/>
      <sheetName val="CTdo_luong_GDSP31"/>
      <sheetName val="Dong_bac31"/>
      <sheetName val="Cac_cang_UT_mua_than_Dong_bac31"/>
      <sheetName val="cua_hang_vtu31"/>
      <sheetName val="Khach_hang_le_31"/>
      <sheetName val="nhat_ky_531"/>
      <sheetName val="cac_cong_ty_van_tai31"/>
      <sheetName val="[IBASE2_XLSѝTNHNoi31"/>
      <sheetName val="Thang_430"/>
      <sheetName val="BC_TH_CK_(2)31"/>
      <sheetName val="BC_TH_CK31"/>
      <sheetName val="BC6tT19_food31"/>
      <sheetName val="BC6tT18_-_Food31"/>
      <sheetName val="BCCK_431"/>
      <sheetName val="BCFood-_T1631"/>
      <sheetName val="BCFood-_T1531"/>
      <sheetName val="BCFood-_T1431"/>
      <sheetName val="BCFood-_T1331"/>
      <sheetName val="TH_CK231"/>
      <sheetName val="BC6tT52_(3)31"/>
      <sheetName val="BC6tT52_(2)31"/>
      <sheetName val="TCK_1231"/>
      <sheetName val="Tong_CK31"/>
      <sheetName val="T03_-_0331"/>
      <sheetName val="THL_T0331"/>
      <sheetName val="TTBC_T0331"/>
      <sheetName val="Luong_noi_Bo_-_T331"/>
      <sheetName val="Tong_hop_-_T331"/>
      <sheetName val="Thuong_Quy_331"/>
      <sheetName val="Phu_cap_trach_nhiem31"/>
      <sheetName val="Co_quan_TCT29"/>
      <sheetName val="BOT_(PA_chon)29"/>
      <sheetName val="Yaly_&amp;_Ri_Ninh29"/>
      <sheetName val="Thuy_dien_Na_Loi29"/>
      <sheetName val="bang_so_sanh_tong_hop29"/>
      <sheetName val="bang_so_sanh_tong_hop_(ty_le)29"/>
      <sheetName val="thu_nhap_binh_quan_(2)29"/>
      <sheetName val="dang_huong29"/>
      <sheetName val="phuong_an_129"/>
      <sheetName val="phuong_an_1_(2)29"/>
      <sheetName val="phuong_an229"/>
      <sheetName val="tong_hop_BQ29"/>
      <sheetName val="tong_hop_BQ-129"/>
      <sheetName val="phuong_an_chon29"/>
      <sheetName val="bang_so_sanh_tong_hop_(_PA_ch28"/>
      <sheetName val="dang_ap_dung28"/>
      <sheetName val="bang_tong_hop_(dang_huong)28"/>
      <sheetName val="THT_nam_0428"/>
      <sheetName val="CV_di_trong__dong29"/>
      <sheetName val="ql_(2)28"/>
      <sheetName val="Heso_3-2004_(3)28"/>
      <sheetName val="Luong_(2)28"/>
      <sheetName val="heso_T328"/>
      <sheetName val="heso_T428"/>
      <sheetName val="heso_T528"/>
      <sheetName val="Heso_T628"/>
      <sheetName val="Heso_T728"/>
      <sheetName val="Heso_T828"/>
      <sheetName val="Heso_T928"/>
      <sheetName val="Heso_2-200428"/>
      <sheetName val="Heso_3-200428"/>
      <sheetName val="Heso_3-2004_(2)28"/>
      <sheetName val="tô_rôiDY28"/>
      <sheetName val="Nhap_lieu29"/>
      <sheetName val="Tien_dien28"/>
      <sheetName val="Thue_GTGT28"/>
      <sheetName val="bcth_05-0428"/>
      <sheetName val="baocao_05-0428"/>
      <sheetName val="nhan_su28"/>
      <sheetName val="luong_cty28"/>
      <sheetName val="TK__TK28"/>
      <sheetName val="ESTI_18"/>
      <sheetName val="THANG7_28"/>
      <sheetName val="THANG_1128"/>
      <sheetName val="THANG_1228"/>
      <sheetName val="Tuan_1_0116"/>
      <sheetName val="Tuan_3_01_16"/>
      <sheetName val="Tuan_5_06_16"/>
      <sheetName val="Tuan_6_06__16"/>
      <sheetName val="Tuan_7_06_16"/>
      <sheetName val="Tuan_7_06__(2)16"/>
      <sheetName val="Tuan10,06_16"/>
      <sheetName val="Tuan11,06__16"/>
      <sheetName val="Bao_cao_DD_31_3_0616"/>
      <sheetName val="Bao_cao_DD_30_4_0616"/>
      <sheetName val="Bao_cao_DD_31_5_06_16"/>
      <sheetName val="Bao_cao_Quy_I-0616"/>
      <sheetName val="Bao_cao_DD_30_6_0616"/>
      <sheetName val="Bao_cao_DD_31_7_0616"/>
      <sheetName val="Cong_ban_11yx1,216"/>
      <sheetName val="Luu_goc28"/>
      <sheetName val="km22+93_86-km22+121_8628"/>
      <sheetName val="km22+177_14-km22+205_6428"/>
      <sheetName val="Bang_20-2528"/>
      <sheetName val="km22+267_96-km22+283_9628"/>
      <sheetName val="km22+304_31-km22+344_3128"/>
      <sheetName val="km22+460_92-km22+614_5728"/>
      <sheetName val="km22+671_78-km22+713_3228"/>
      <sheetName val="Dinh_ha_nha28"/>
      <sheetName val="_tuanM28"/>
      <sheetName val="[IBASE2_XLS_Tong_hop_Matduong28"/>
      <sheetName val="THU_T1228"/>
      <sheetName val="CHI_T1228"/>
      <sheetName val="THU_T1128"/>
      <sheetName val="CHI_T1128"/>
      <sheetName val="THU_T1028"/>
      <sheetName val="CHI_T1028"/>
      <sheetName val="THU_T928"/>
      <sheetName val="CHI_T928"/>
      <sheetName val="THU_T828"/>
      <sheetName val="CHI_T828"/>
      <sheetName val="BC§_200128"/>
      <sheetName val="BBC§_200228"/>
      <sheetName val="TSC§_200128"/>
      <sheetName val="TSc®_200228"/>
      <sheetName val="BaTrieu-L_con28"/>
      <sheetName val="EDT_-_Ro28"/>
      <sheetName val="KHVô_XL28"/>
      <sheetName val="TD_khao_sat28"/>
      <sheetName val="chi_phi_cap_tien28"/>
      <sheetName val="[IBASE2_XLS}BHXH28"/>
      <sheetName val="chuong_phu28"/>
      <sheetName val="phuong_aL_128"/>
      <sheetName val="[IBASE2_XLS䁝BC6tT1728"/>
      <sheetName val="Khac_DP28"/>
      <sheetName val="Khoi_than_28"/>
      <sheetName val="De_Tai_Vhuc_Tap28"/>
      <sheetName val="02_128"/>
      <sheetName val="2_128"/>
      <sheetName val="2_328"/>
      <sheetName val="02_328"/>
      <sheetName val="B_0128"/>
      <sheetName val="B_0328"/>
      <sheetName val="D_1328"/>
      <sheetName val="det_VP28"/>
      <sheetName val="det_hn28"/>
      <sheetName val="chi_Hieu28"/>
      <sheetName val="c_thoa28"/>
      <sheetName val="A_thanh_-_DL28"/>
      <sheetName val="A_Tuyen28"/>
      <sheetName val="A_Tien_-laphu28"/>
      <sheetName val="A_Thang-_laphu28"/>
      <sheetName val="A_Dong28"/>
      <sheetName val="27-7_NB28"/>
      <sheetName val="xn_528"/>
      <sheetName val="PKD_X2028"/>
      <sheetName val="da_giay_SG28"/>
      <sheetName val="dagiay_XK28"/>
      <sheetName val="DK_Dong_xuan28"/>
      <sheetName val="chu_Ton28"/>
      <sheetName val="minh_tri28"/>
      <sheetName val="viet_huy28"/>
      <sheetName val="thanh_ha28"/>
      <sheetName val="O_Su28"/>
      <sheetName val="A_Ha-DL28"/>
      <sheetName val="Vinh_oanh28"/>
      <sheetName val="chi_Thuy28"/>
      <sheetName val="chu_Hong28"/>
      <sheetName val="thuy-_may28"/>
      <sheetName val="vu_yen28"/>
      <sheetName val="[IBASE2_XLS?TNHNoi28"/>
      <sheetName val="HD_CTrinh128"/>
      <sheetName val="HD_benA28"/>
      <sheetName val="Theodoi_HD28"/>
      <sheetName val="Theodoi_HD_(2)28"/>
      <sheetName val="_GT_CPhi_tung_dot28"/>
      <sheetName val="Cong_hop_2,0ࡸ2,028"/>
      <sheetName val="OPERATING_HEAD28"/>
      <sheetName val="31_12_0128"/>
      <sheetName val="Sat_tron28"/>
      <sheetName val="Bang_can_doi_28"/>
      <sheetName val="Tinh_hinh_cat_lang28"/>
      <sheetName val="Tinh_hinh_SX_phu28"/>
      <sheetName val="Tinh_hinh_do_xop28"/>
      <sheetName val="VtuHaTheSauTBABenThuy1_Ш2)17"/>
      <sheetName val="K252_K9и17"/>
      <sheetName val="nphuocb_417"/>
      <sheetName val="Cong_tron_D7'18"/>
      <sheetName val="bcth_05-017"/>
      <sheetName val="THU_T728"/>
      <sheetName val="CHI_T728"/>
      <sheetName val="THU_T628"/>
      <sheetName val="CHI_T628"/>
      <sheetName val="THU_T528"/>
      <sheetName val="CHI_T528"/>
      <sheetName val="THU_T428"/>
      <sheetName val="CHI_T428"/>
      <sheetName val="THU_T328"/>
      <sheetName val="CHI_T328"/>
      <sheetName val="THU_T228"/>
      <sheetName val="CHI_T228"/>
      <sheetName val="THU_T148"/>
      <sheetName val="CHI_T148"/>
      <sheetName val="TB_Grouping17"/>
      <sheetName val="Balance_Sheet17"/>
      <sheetName val="CHITIET_VL-NC17"/>
      <sheetName val="DON_GIA17"/>
      <sheetName val="So_lieu17"/>
      <sheetName val="tt_chu_dong17"/>
      <sheetName val="Tinh_j+cvi17"/>
      <sheetName val="Tinh_MoP17"/>
      <sheetName val="giai_he_217"/>
      <sheetName val="ct_luong_17"/>
      <sheetName val="Nhap_6T17"/>
      <sheetName val="Ranking_data17"/>
      <sheetName val="GDMN_117"/>
      <sheetName val="May_khau17"/>
      <sheetName val="PXKT6Via_1117"/>
      <sheetName val="PXKTLo_Thien_V_14A17"/>
      <sheetName val="V14_phu17"/>
      <sheetName val="Via_16_Lthien17"/>
      <sheetName val="lapdap_TB_16"/>
      <sheetName val="_IBASE2_XLSѝTNHNoi29"/>
      <sheetName val="_IBASE2_XLS䁝BC6tT1728"/>
      <sheetName val="_IBASE2_XLS}BHXH28"/>
      <sheetName val="_IBASE2_XLS_Tong_hop_Matduong28"/>
      <sheetName val="BTHDT_TBA_28"/>
      <sheetName val="(9_30)_IP28"/>
      <sheetName val="2_7418"/>
      <sheetName val="CN-QV_FG18"/>
      <sheetName val="CN-QV_RM18"/>
      <sheetName val="PHAV_R_M18"/>
      <sheetName val="PHAV_F_G18"/>
      <sheetName val="TOA_R_M18"/>
      <sheetName val="TOA_F_G18"/>
      <sheetName val="CVN_R_M18"/>
      <sheetName val="CVN_F_G18"/>
      <sheetName val="DENSO_R_M18"/>
      <sheetName val="DENSO_F_G18"/>
      <sheetName val="SATO_RM18"/>
      <sheetName val="SATO_F_G18"/>
      <sheetName val="Up_to_200216"/>
      <sheetName val="dongia_(2)16"/>
      <sheetName val="THPDMoi__(2)16"/>
      <sheetName val="t-h_HA_THE16"/>
      <sheetName val="CHITIET_VL-NC-TT_-1p16"/>
      <sheetName val="TONG_HOP_VL-NC_TT16"/>
      <sheetName val="TH_XL16"/>
      <sheetName val="TONGKE3p_16"/>
      <sheetName val="CHITIET_VL-NC-TT-3p16"/>
      <sheetName val="KPVC-BD_16"/>
      <sheetName val="Master_schedule16"/>
      <sheetName val="mc_2006_&amp;_0916"/>
      <sheetName val="mc_2006_&amp;_57_&amp;_0916"/>
      <sheetName val="T_K_H_T_T532"/>
      <sheetName val="T_K_T732"/>
      <sheetName val="TK_T632"/>
      <sheetName val="T_K_T532"/>
      <sheetName val="Bang_thong_ke_hang_ton32"/>
      <sheetName val="thong_ke_32"/>
      <sheetName val="T_KT0432"/>
      <sheetName val="lapdat_TB_32"/>
      <sheetName val="TNghiªm_TB_32"/>
      <sheetName val="VËt_liÖu32"/>
      <sheetName val="Lap_®at_®iÖn32"/>
      <sheetName val="TNghiÖm_VL32"/>
      <sheetName val="th_32"/>
      <sheetName val="tien_luong32"/>
      <sheetName val="CVden_ngoai_TCT_(1)32"/>
      <sheetName val="CV_den_ngoai_TCT_(2)32"/>
      <sheetName val="CV_den_ngoai_TCT_(3)32"/>
      <sheetName val="QDcua_TGD32"/>
      <sheetName val="QD_cua_HDQT32"/>
      <sheetName val="QD_cua_HDQT_(2)32"/>
      <sheetName val="CV_di_ngoai_tong32"/>
      <sheetName val="CV_di_ngoai_tong_(2)32"/>
      <sheetName val="To_trinh32"/>
      <sheetName val="Giao_nhiem_vu32"/>
      <sheetName val="QDcua_TGD_(2)32"/>
      <sheetName val="Thong_tu32"/>
      <sheetName val="CV_di_trong__tong32"/>
      <sheetName val="nghi_dinh-CP32"/>
      <sheetName val="CV_den_trong_tong32"/>
      <sheetName val="KHVt_32"/>
      <sheetName val="KHVt_XL32"/>
      <sheetName val="KHVt_XLT432"/>
      <sheetName val="Coc_632"/>
      <sheetName val="Deo_nai32"/>
      <sheetName val="CKD_than32"/>
      <sheetName val="CTT_Thong_nhat32"/>
      <sheetName val="CTT_Nui_beo32"/>
      <sheetName val="CTT_cao_son32"/>
      <sheetName val="CTT_Khe_cham32"/>
      <sheetName val="XNxlva_sxthanKCII32"/>
      <sheetName val="Cam_Y_ut_KC32"/>
      <sheetName val="CTxay_lap_mo_CP32"/>
      <sheetName val="CTdo_luong_GDSP32"/>
      <sheetName val="Dong_bac32"/>
      <sheetName val="Cac_cang_UT_mua_than_Dong_bac32"/>
      <sheetName val="cua_hang_vtu32"/>
      <sheetName val="Khach_hang_le_32"/>
      <sheetName val="nhat_ky_532"/>
      <sheetName val="cac_cong_ty_van_tai32"/>
      <sheetName val="142201-T1_32"/>
      <sheetName val="142201-T2-th_32"/>
      <sheetName val="142201-T3-th_32"/>
      <sheetName val="142201-T4-th__32"/>
      <sheetName val="Thep_be32"/>
      <sheetName val="Thep_than32"/>
      <sheetName val="Thep_xa_mu32"/>
      <sheetName val="Trich_Ngang32"/>
      <sheetName val="Danh_sach_Rieng32"/>
      <sheetName val="Dia_Diem_Thuc_Tap32"/>
      <sheetName val="De_Tai_Thuc_Tap32"/>
      <sheetName val="Kluong_phu32"/>
      <sheetName val="Lan_can32"/>
      <sheetName val="Ho_lan32"/>
      <sheetName val="Coc_tieu32"/>
      <sheetName val="Bien_bao32"/>
      <sheetName val="Op_mai_27432"/>
      <sheetName val="Op_mai_27532"/>
      <sheetName val="Op_mai_27632"/>
      <sheetName val="Op_mai_27732"/>
      <sheetName val="Op_mai_27832"/>
      <sheetName val="Op_mai_27932"/>
      <sheetName val="Op_mai_28032"/>
      <sheetName val="Op_mai_28132"/>
      <sheetName val="Op_mai_28232"/>
      <sheetName val="Op_mai_28332"/>
      <sheetName val="Op_mai_28432"/>
      <sheetName val="Op_mai32"/>
      <sheetName val="Song_trai32"/>
      <sheetName val="Dinh+ha_nha32"/>
      <sheetName val="NG_k32"/>
      <sheetName val="TK_11232"/>
      <sheetName val="TK_13132"/>
      <sheetName val="TK_14132"/>
      <sheetName val="TK_15332"/>
      <sheetName val="TK_21132"/>
      <sheetName val="TK_24232"/>
      <sheetName val="TK_33432"/>
      <sheetName val="TK_51132"/>
      <sheetName val="TK_51532"/>
      <sheetName val="TK_91132"/>
      <sheetName val="Km274_-_Km27532"/>
      <sheetName val="Km275_-_Km27632"/>
      <sheetName val="Km276_-_Km27732"/>
      <sheetName val="Km277_-_Km278_32"/>
      <sheetName val="Km278_-_Km27932"/>
      <sheetName val="Km279_-_Km28032"/>
      <sheetName val="Km280_-_Km28132"/>
      <sheetName val="Km281_-_Km28232"/>
      <sheetName val="Km282_-_Km28332"/>
      <sheetName val="Km283_-_Km28432"/>
      <sheetName val="Km284_-_Km28532"/>
      <sheetName val="Tong_hop_Matduong32"/>
      <sheetName val="Cong_D7532"/>
      <sheetName val="Cong_D10032"/>
      <sheetName val="Cong_D15032"/>
      <sheetName val="Cong_2D15032"/>
      <sheetName val="Cong_ban_0,7x0,732"/>
      <sheetName val="Cong_ban_0,8x0,832"/>
      <sheetName val="Cong_ban_1x132"/>
      <sheetName val="Cong_ban_1x1,232"/>
      <sheetName val="Cong_ban_1,5x1,532"/>
      <sheetName val="Cong_ban_2x1,532"/>
      <sheetName val="Cong_ban_2x232"/>
      <sheetName val="Tong_hop32"/>
      <sheetName val="Tong_hop_(2)32"/>
      <sheetName val="Cong_cu32"/>
      <sheetName val="Cot_thep32"/>
      <sheetName val="Cong_tron_D7532"/>
      <sheetName val="Cong_tron_D10032"/>
      <sheetName val="Cong_tron_D15032"/>
      <sheetName val="Cong_tron_2D15032"/>
      <sheetName val="Cong_ban_1,0x1,032"/>
      <sheetName val="Cong_ban_1,0x1,232"/>
      <sheetName val="Cong_hop_1,5x1,532"/>
      <sheetName val="Cong_hop_2,0x1,532"/>
      <sheetName val="Cong_hop_2,0x2,032"/>
      <sheetName val="_t532"/>
      <sheetName val="t_432"/>
      <sheetName val="_t3_32"/>
      <sheetName val="_TH33132"/>
      <sheetName val="_Minh_ha32"/>
      <sheetName val="_Ha_Tay32"/>
      <sheetName val="_Vinhphuc32"/>
      <sheetName val="_Nbinh32"/>
      <sheetName val="_QVinh32"/>
      <sheetName val="_TW132"/>
      <sheetName val="T_so_thay_doi32"/>
      <sheetName val="b_THchitietDZCT32"/>
      <sheetName val="b_THchitietTBA32"/>
      <sheetName val="Khao_sat32"/>
      <sheetName val="TT_khao_sat32"/>
      <sheetName val="VtuHaTheSauTBABenThuy1_(2)32"/>
      <sheetName val="CDSL_(2)32"/>
      <sheetName val="thkl_(2)32"/>
      <sheetName val="long_tec32"/>
      <sheetName val="K249_K9832"/>
      <sheetName val="K249_K98_(2)32"/>
      <sheetName val="K251_K9832"/>
      <sheetName val="K251_SBase32"/>
      <sheetName val="K251_AC32"/>
      <sheetName val="K252_K9832"/>
      <sheetName val="K252_SBase32"/>
      <sheetName val="K252_AC32"/>
      <sheetName val="K253_K9832"/>
      <sheetName val="K253_Subbase32"/>
      <sheetName val="K253_Base_32"/>
      <sheetName val="K253_SBase32"/>
      <sheetName val="K253_AC32"/>
      <sheetName val="K255_SBase32"/>
      <sheetName val="K259_K9832"/>
      <sheetName val="K259_Subbase32"/>
      <sheetName val="K259_Base_32"/>
      <sheetName val="K259_AC32"/>
      <sheetName val="K260_K9832"/>
      <sheetName val="K260_Subbase32"/>
      <sheetName val="K260_Base32"/>
      <sheetName val="K260_AC32"/>
      <sheetName val="K261_K9832"/>
      <sheetName val="K261_Base32"/>
      <sheetName val="K261_AC32"/>
      <sheetName val="GIA_NUOC32"/>
      <sheetName val="GIA_DIEN_THOAI32"/>
      <sheetName val="GIA_DIEN32"/>
      <sheetName val="chiet_tinh_XD32"/>
      <sheetName val="Triet_T32"/>
      <sheetName val="Phan_tich_gia32"/>
      <sheetName val="pHAN_CONG32"/>
      <sheetName val="GIA_XD32"/>
      <sheetName val="DOANH_SO32"/>
      <sheetName val="BD-SINH_VIEN32"/>
      <sheetName val="BC_TH_CK_(2)32"/>
      <sheetName val="BC_TH_CK32"/>
      <sheetName val="BC6tT19_food32"/>
      <sheetName val="BC6tT18_-_Food32"/>
      <sheetName val="BCCK_432"/>
      <sheetName val="BCFood-_T1632"/>
      <sheetName val="BCFood-_T1532"/>
      <sheetName val="BCFood-_T1432"/>
      <sheetName val="BCFood-_T1332"/>
      <sheetName val="TH_CK232"/>
      <sheetName val="BC6tT52_(3)32"/>
      <sheetName val="BC6tT52_(2)32"/>
      <sheetName val="TCK_1232"/>
      <sheetName val="Tong_CK32"/>
      <sheetName val="SCT_Cong_trinh32"/>
      <sheetName val="06-2003_(2)32"/>
      <sheetName val="CDPS_6tc32"/>
      <sheetName val="SCT_Nha_thau32"/>
      <sheetName val="socai2003_(6tc)dp32"/>
      <sheetName val="socai2003_(6tc)32"/>
      <sheetName val="CDPS_6tc_(2)32"/>
      <sheetName val="TH_du_toan_32"/>
      <sheetName val="Du_toan_32"/>
      <sheetName val="C_Tinh32"/>
      <sheetName val="T03_-_0332"/>
      <sheetName val="THL_T0332"/>
      <sheetName val="TTBC_T0332"/>
      <sheetName val="Luong_noi_Bo_-_T332"/>
      <sheetName val="Tong_hop_-_T332"/>
      <sheetName val="Thuong_Quy_332"/>
      <sheetName val="Phu_cap_trach_nhiem32"/>
      <sheetName val="Tay_ninh32"/>
      <sheetName val="A_Duc32"/>
      <sheetName val="giai_thich32"/>
      <sheetName val="DT_-_Ro32"/>
      <sheetName val="TH_-_Ro_32"/>
      <sheetName val="GDT_-_Ro32"/>
      <sheetName val="DT_-_TB32"/>
      <sheetName val="TH_-_TB32"/>
      <sheetName val="GDT_-_TB32"/>
      <sheetName val="DT_-_NT32"/>
      <sheetName val="TH_-_NT32"/>
      <sheetName val="GDT_-_NT32"/>
      <sheetName val="KQKD02-2_(2)32"/>
      <sheetName val="KQKD-2_(2)32"/>
      <sheetName val="KQKD_thu200432"/>
      <sheetName val="F_ThanhTri32"/>
      <sheetName val="F_Gialam32"/>
      <sheetName val="TH_dam32"/>
      <sheetName val="SX_dam32"/>
      <sheetName val="LD_dam32"/>
      <sheetName val="Bang_gia_VL32"/>
      <sheetName val="Gia_NC32"/>
      <sheetName val="Gia_may32"/>
      <sheetName val="phan_tich_DG32"/>
      <sheetName val="gia_vat_lieu32"/>
      <sheetName val="gia_xe_may32"/>
      <sheetName val="gia_nhan_cong32"/>
      <sheetName val="Don_gia_CPM32"/>
      <sheetName val="Tong_Thieu_HD_cac_CT-200132"/>
      <sheetName val="VL_thieu_HD_-_200132"/>
      <sheetName val="Tong_thieu_HD_cac_CT_-_200232"/>
      <sheetName val="Lan_trai32"/>
      <sheetName val="Van_chuyen32"/>
      <sheetName val="HDong_VC32"/>
      <sheetName val="ThieuHD_nam_200132"/>
      <sheetName val="Bang_TH32"/>
      <sheetName val="Tong_Chinh32"/>
      <sheetName val="HHVt_32"/>
      <sheetName val="Dancau-Q_Ninh32"/>
      <sheetName val="BaTrieu-L_son32"/>
      <sheetName val="Co~g_hop_1,5x1,532"/>
      <sheetName val="So_sanh32"/>
      <sheetName val="[IBASE2_XLSѝTNHNoi32"/>
      <sheetName val="CV_di_trong__dong30"/>
      <sheetName val="Co_quan_TCT30"/>
      <sheetName val="BOT_(PA_chon)30"/>
      <sheetName val="Yaly_&amp;_Ri_Ninh30"/>
      <sheetName val="Thuy_dien_Na_Loi30"/>
      <sheetName val="bang_so_sanh_tong_hop30"/>
      <sheetName val="bang_so_sanh_tong_hop_(ty_le)30"/>
      <sheetName val="thu_nhap_binh_quan_(2)30"/>
      <sheetName val="dang_huong30"/>
      <sheetName val="phuong_an_130"/>
      <sheetName val="phuong_an_1_(2)30"/>
      <sheetName val="phuong_an230"/>
      <sheetName val="tong_hop_BQ30"/>
      <sheetName val="tong_hop_BQ-130"/>
      <sheetName val="phuong_an_chon30"/>
      <sheetName val="Xaylap_32"/>
      <sheetName val="Nhan_cong32"/>
      <sheetName val="bang_so_sanh_tong_hop_(_PA_ch29"/>
      <sheetName val="dang_ap_dung29"/>
      <sheetName val="CT_0331"/>
      <sheetName val="TH_0331"/>
      <sheetName val="_KQTH_quy_hoach_13531"/>
      <sheetName val="Bao_cao_KQTH_quy_hoach_13531"/>
      <sheetName val="Heso_3-2004_(3)29"/>
      <sheetName val="Luong_(2)29"/>
      <sheetName val="heso_T329"/>
      <sheetName val="heso_T429"/>
      <sheetName val="heso_T529"/>
      <sheetName val="Heso_T629"/>
      <sheetName val="Heso_T729"/>
      <sheetName val="Heso_T829"/>
      <sheetName val="Heso_T929"/>
      <sheetName val="Heso_2-200429"/>
      <sheetName val="Heso_3-200429"/>
      <sheetName val="Heso_3-2004_(2)29"/>
      <sheetName val="ql_(2)29"/>
      <sheetName val="bang_tong_hop_(dang_huong)29"/>
      <sheetName val="Nhap_lieu30"/>
      <sheetName val="Tien_dien29"/>
      <sheetName val="Thue_GTGT29"/>
      <sheetName val="Luu_goc29"/>
      <sheetName val="km22+93_86-km22+121_8629"/>
      <sheetName val="km22+177_14-km22+205_6429"/>
      <sheetName val="Bang_20-2529"/>
      <sheetName val="km22+267_96-km22+283_9629"/>
      <sheetName val="km22+304_31-km22+344_3129"/>
      <sheetName val="km22+460_92-km22+614_5729"/>
      <sheetName val="km22+671_78-km22+713_3229"/>
      <sheetName val="nhan_su29"/>
      <sheetName val="luong_cty29"/>
      <sheetName val="bcth_05-0429"/>
      <sheetName val="baocao_05-0429"/>
      <sheetName val="Dinh_ha_nha29"/>
      <sheetName val="_tuanM29"/>
      <sheetName val="[IBASE2_XLS_Tong_hop_Matduong29"/>
      <sheetName val="THU_T1229"/>
      <sheetName val="CHI_T1229"/>
      <sheetName val="THU_T1129"/>
      <sheetName val="CHI_T1129"/>
      <sheetName val="THU_T1029"/>
      <sheetName val="CHI_T1029"/>
      <sheetName val="THU_T929"/>
      <sheetName val="CHI_T929"/>
      <sheetName val="THU_T829"/>
      <sheetName val="CHI_T829"/>
      <sheetName val="THT_nam_0429"/>
      <sheetName val="BC§_200129"/>
      <sheetName val="BBC§_200229"/>
      <sheetName val="TSC§_200129"/>
      <sheetName val="TSc®_200229"/>
      <sheetName val="tô_rôiDY29"/>
      <sheetName val="BaTrieu-L_con29"/>
      <sheetName val="EDT_-_Ro29"/>
      <sheetName val="KHVô_XL29"/>
      <sheetName val="TD_khao_sat29"/>
      <sheetName val="chi_phi_cap_tien29"/>
      <sheetName val="Thang_431"/>
      <sheetName val="[IBASE2_XLS}BHXH29"/>
      <sheetName val="chuong_phu29"/>
      <sheetName val="THANG7_29"/>
      <sheetName val="THANG_1129"/>
      <sheetName val="THANG_1229"/>
      <sheetName val="phuong_aL_129"/>
      <sheetName val="[IBASE2_XLS䁝BC6tT1729"/>
      <sheetName val="Khac_DP29"/>
      <sheetName val="Khoi_than_29"/>
      <sheetName val="TK__TK29"/>
      <sheetName val="det_VP29"/>
      <sheetName val="det_hn29"/>
      <sheetName val="chi_Hieu29"/>
      <sheetName val="c_thoa29"/>
      <sheetName val="A_thanh_-_DL29"/>
      <sheetName val="A_Tuyen29"/>
      <sheetName val="A_Tien_-laphu29"/>
      <sheetName val="A_Thang-_laphu29"/>
      <sheetName val="A_Dong29"/>
      <sheetName val="27-7_NB29"/>
      <sheetName val="xn_529"/>
      <sheetName val="PKD_X2029"/>
      <sheetName val="da_giay_SG29"/>
      <sheetName val="dagiay_XK29"/>
      <sheetName val="DK_Dong_xuan29"/>
      <sheetName val="chu_Ton29"/>
      <sheetName val="minh_tri29"/>
      <sheetName val="viet_huy29"/>
      <sheetName val="thanh_ha29"/>
      <sheetName val="O_Su29"/>
      <sheetName val="A_Ha-DL29"/>
      <sheetName val="Vinh_oanh29"/>
      <sheetName val="chi_Thuy29"/>
      <sheetName val="chu_Hong29"/>
      <sheetName val="thuy-_may29"/>
      <sheetName val="vu_yen29"/>
      <sheetName val="[IBASE2_XLS?TNHNoi29"/>
      <sheetName val="De_Tai_Vhuc_Tap29"/>
      <sheetName val="02_129"/>
      <sheetName val="2_129"/>
      <sheetName val="2_329"/>
      <sheetName val="02_329"/>
      <sheetName val="B_0129"/>
      <sheetName val="B_0329"/>
      <sheetName val="D_1329"/>
      <sheetName val="HD_CTrinh129"/>
      <sheetName val="HD_benA29"/>
      <sheetName val="Theodoi_HD29"/>
      <sheetName val="Theodoi_HD_(2)29"/>
      <sheetName val="_GT_CPhi_tung_dot29"/>
      <sheetName val="Cong_hop_2,0ࡸ2,029"/>
      <sheetName val="OPERATING_HEAD29"/>
      <sheetName val="31_12_0129"/>
      <sheetName val="Sat_tron29"/>
      <sheetName val="Tong_hop_xuat_kho_nvl31"/>
      <sheetName val="Xuat_kho31"/>
      <sheetName val="Tong_hop_so_lieu_tai_nhap_kho31"/>
      <sheetName val="tai_nhap_kho31"/>
      <sheetName val="Nhap_kho31"/>
      <sheetName val="Tong_ket_nhap_kho31"/>
      <sheetName val="Tong_ket31"/>
      <sheetName val="cac_ma_can_huy31"/>
      <sheetName val="Hang_hong31"/>
      <sheetName val="Tham_khao31"/>
      <sheetName val="hang_khong_co_packing31"/>
      <sheetName val="Bang_can_doi_29"/>
      <sheetName val="Tinh_hinh_cat_lang29"/>
      <sheetName val="Tinh_hinh_SX_phu29"/>
      <sheetName val="Tinh_hinh_do_xop29"/>
      <sheetName val="VtuHaTheSauTBABenThuy1_Ш2)18"/>
      <sheetName val="K252_K9и18"/>
      <sheetName val="nphuocb_418"/>
      <sheetName val="Cong_tron_D7'19"/>
      <sheetName val="bcth_05-018"/>
      <sheetName val="ESTI_19"/>
      <sheetName val="THU_T729"/>
      <sheetName val="CHI_T729"/>
      <sheetName val="THU_T629"/>
      <sheetName val="CHI_T629"/>
      <sheetName val="THU_T529"/>
      <sheetName val="CHI_T529"/>
      <sheetName val="THU_T429"/>
      <sheetName val="CHI_T429"/>
      <sheetName val="THU_T329"/>
      <sheetName val="CHI_T329"/>
      <sheetName val="THU_T229"/>
      <sheetName val="CHI_T229"/>
      <sheetName val="THU_T149"/>
      <sheetName val="CHI_T149"/>
      <sheetName val="TB_Grouping18"/>
      <sheetName val="Balance_Sheet18"/>
      <sheetName val="CHITIET_VL-NC18"/>
      <sheetName val="DON_GIA18"/>
      <sheetName val="So_lieu18"/>
      <sheetName val="tt_chu_dong18"/>
      <sheetName val="Tinh_j+cvi18"/>
      <sheetName val="Tinh_MoP18"/>
      <sheetName val="giai_he_218"/>
      <sheetName val="ct_luong_18"/>
      <sheetName val="Nhap_6T18"/>
      <sheetName val="Ranking_data18"/>
      <sheetName val="GDMN_118"/>
      <sheetName val="May_khau18"/>
      <sheetName val="PXKT6Via_1118"/>
      <sheetName val="PXKTLo_Thien_V_14A18"/>
      <sheetName val="V14_phu18"/>
      <sheetName val="Via_16_Lthien18"/>
      <sheetName val="(9_30)_IP29"/>
      <sheetName val="2_7419"/>
      <sheetName val="Up_to_200217"/>
      <sheetName val="CN-QV_FG19"/>
      <sheetName val="CN-QV_RM19"/>
      <sheetName val="PHAV_R_M19"/>
      <sheetName val="PHAV_F_G19"/>
      <sheetName val="TOA_R_M19"/>
      <sheetName val="TOA_F_G19"/>
      <sheetName val="CVN_R_M19"/>
      <sheetName val="CVN_F_G19"/>
      <sheetName val="DENSO_R_M19"/>
      <sheetName val="DENSO_F_G19"/>
      <sheetName val="SATO_RM19"/>
      <sheetName val="SATO_F_G19"/>
      <sheetName val="lapdap_TB_17"/>
      <sheetName val="dongia_(2)17"/>
      <sheetName val="THPDMoi__(2)17"/>
      <sheetName val="t-h_HA_THE17"/>
      <sheetName val="CHITIET_VL-NC-TT_-1p17"/>
      <sheetName val="TONG_HOP_VL-NC_TT17"/>
      <sheetName val="TH_XL17"/>
      <sheetName val="TONGKE3p_17"/>
      <sheetName val="CHITIET_VL-NC-TT-3p17"/>
      <sheetName val="KPVC-BD_17"/>
      <sheetName val="_IBASE2_XLSѝTNHNoi30"/>
      <sheetName val="_IBASE2_XLS䁝BC6tT1729"/>
      <sheetName val="_IBASE2_XLS}BHXH29"/>
      <sheetName val="_IBASE2_XLS_Tong_hop_Matduong29"/>
      <sheetName val="BTHDT_TBA_29"/>
      <sheetName val="Master_schedule17"/>
      <sheetName val="mc_2006_&amp;_0917"/>
      <sheetName val="mc_2006_&amp;_57_&amp;_0917"/>
      <sheetName val="Tuan_1_0117"/>
      <sheetName val="Tuan_3_01_17"/>
      <sheetName val="Tuan_5_06_17"/>
      <sheetName val="Tuan_6_06__17"/>
      <sheetName val="Tuan_7_06_17"/>
      <sheetName val="Tuan_7_06__(2)17"/>
      <sheetName val="Tuan10,06_17"/>
      <sheetName val="Tuan11,06__17"/>
      <sheetName val="Bao_cao_DD_31_3_0617"/>
      <sheetName val="Bao_cao_DD_30_4_0617"/>
      <sheetName val="Bao_cao_DD_31_5_06_17"/>
      <sheetName val="Bao_cao_Quy_I-0617"/>
      <sheetName val="Bao_cao_DD_30_6_0617"/>
      <sheetName val="Bao_cao_DD_31_7_0617"/>
      <sheetName val="Cong_ban_11yx1,217"/>
      <sheetName val="P&amp;L_by_Month"/>
      <sheetName val="gas_(2)"/>
      <sheetName val="RESUME_AP"/>
      <sheetName val="Phu_luc"/>
      <sheetName val="Co"/>
      <sheetName val="TK_Tþ"/>
      <sheetName val="Km282-KmÒ"/>
      <sheetName val="TP_nhap"/>
      <sheetName val="NK_PL"/>
      <sheetName val="NHAP_NVL"/>
      <sheetName val="01__CONG_TY_2013"/>
      <sheetName val="SO_KET_CONG_TY"/>
      <sheetName val="VALEO_Requirements_File1"/>
      <sheetName val="Attend_record_Off1"/>
      <sheetName val="ITEM__STUDY_(2)"/>
      <sheetName val="PROLOSS"/>
      <sheetName val="95実績"/>
      <sheetName val="表紙"/>
      <sheetName val="TH dat "/>
      <sheetName val="Smelter Reference List"/>
      <sheetName val="Declaration"/>
      <sheetName val="Smelter_Reference_List"/>
      <sheetName val="DZ22"/>
      <sheetName val="TTDZ22"/>
      <sheetName val="thkn (2)"/>
      <sheetName val="Vchuygn(C)"/>
      <sheetName val="342201-T10"/>
      <sheetName val="km208"/>
      <sheetName val="DMX"/>
      <sheetName val="T4-99_x0005__x0000__x0000_T5-99"/>
      <sheetName val="TH ) TB"/>
      <sheetName val="Km282-Km "/>
      <sheetName val="THUE TNCN"/>
      <sheetName val="kp chi tiet_x0000__x0000__x0000__x0000__x0000__x0000__x0000__x0000__x0000__x0000__x0009__x0000__x0000__x0000__x0000__x0000__x0000__x0000__x0000__x0000_"/>
      <sheetName val="CHI TIET NHAN HANG(CH)"/>
      <sheetName val="chi tiet von den 5-2003+lai03"/>
      <sheetName val="TONGHOP (IN)"/>
      <sheetName val="GIAVLIEU"/>
      <sheetName val="BK-C T"/>
      <sheetName val="kp chi tiet_x0000__x0000__x0000__x0000__x0000__x0000__x0000__x0000__x0000__x0000_ _x0000__x0000__x0000__x0000__x0000__x0000__x0000__x0000__x0000_"/>
      <sheetName val="___x005f_x0000__x005f_x0000__x005f_x0000__x005f_x0000__"/>
      <sheetName val="17_㏘ĳ__x005f_x0004__⣬ĳ_㏸ĳ__x005f_x0015___x0"/>
      <sheetName val="kp chi tiet_x005f_x0000__x005f_x0000__x0000"/>
      <sheetName val="17_x005f_x0000____x005f_x0000__x005f_x0004__x0000"/>
      <sheetName val="_______________x005f_x0013___________"/>
      <sheetName val="17_____x005f_x0004_________x005f_x0015___x0"/>
      <sheetName val="MAHANG"/>
      <sheetName val="PRO.OT1"/>
      <sheetName val="BC6tT19 ԰_x0000__x0000__x0000_"/>
      <sheetName val="P_L_ I"/>
      <sheetName val="_x000f_p mai 280"/>
      <sheetName val="Km279-_x000b_m280"/>
      <sheetName val="_x000b_m284-Km285"/>
      <sheetName val="b.THch)tietDZCT"/>
      <sheetName val="Dia Diem Thԏ_x0000__x0000__x0000_Ꮆ"/>
      <sheetName val="Dia Diem Th"/>
      <sheetName val="Dia Diem Thֺ_x0000__x0000__x0000_Ꮆ"/>
      <sheetName val="Dia Diem Thת_x0000__x0000__x0000_Ꮆ"/>
      <sheetName val="cot_xa"/>
      <sheetName val="DGXDCB_DD"/>
      <sheetName val="Vat tu"/>
      <sheetName val="DTC-"/>
      <sheetName val="TD TXN"/>
      <sheetName val="Tenant List"/>
      <sheetName val="Payroll"/>
      <sheetName val="Supplementary MR"/>
      <sheetName val="3-3 P&amp;L FORECAST BY QUARTER"/>
      <sheetName val="hsnv"/>
      <sheetName val="Chi tiet"/>
      <sheetName val="Danh_sach"/>
      <sheetName val="Danh sách"/>
      <sheetName val="Milestone Doc"/>
      <sheetName val="VF-Glob+Regl"/>
      <sheetName val="Vol Frcst"/>
      <sheetName val="NHAPLIEU"/>
      <sheetName val="Lunch1"/>
      <sheetName val="Nhap_lieó"/>
      <sheetName val="Bang luong"/>
      <sheetName val="Chi tientrano"/>
      <sheetName val="T11,12-2001"/>
      <sheetName val="mvt"/>
      <sheetName val="MTO REV.2(ARMOR)"/>
      <sheetName val="機種單價"/>
      <sheetName val="Deals Losts"/>
      <sheetName val="Thong so"/>
      <sheetName val="vatu nhan cua dlBG"/>
      <sheetName val="Danh mục"/>
      <sheetName val="LBControl"/>
      <sheetName val="btraR,f"/>
      <sheetName val="OB-checking"/>
      <sheetName val="PHÒNG THAM MƯU"/>
      <sheetName val="PHÒNG CHÍNH TRỊ"/>
      <sheetName val="PHÒNG HẬU CẦN"/>
      <sheetName val="TRƯỜNG QS"/>
      <sheetName val="TRUNG ĐOÀN 991"/>
      <sheetName val="AN KHÊ"/>
      <sheetName val="PLEIKU"/>
      <sheetName val="KBANG"/>
      <sheetName val="IAPA"/>
      <sheetName val="MANGYANG"/>
      <sheetName val="ĐĂK ĐOA"/>
      <sheetName val="ĐĂKPƠ"/>
      <sheetName val="CHƯ SÊ"/>
      <sheetName val="KRÔNGPA"/>
      <sheetName val="CHƯ PẢH"/>
      <sheetName val="CHƯ PRÔNG"/>
      <sheetName val="ĐỨC CƠ"/>
      <sheetName val="IAGRAI"/>
      <sheetName val="AYUNPA"/>
      <sheetName val="KONCHORO"/>
      <sheetName val="PHÚ THIỆN"/>
      <sheetName val="D50"/>
      <sheetName val="TỔNG HỢP"/>
      <sheetName val="Working Budget (Total)"/>
      <sheetName val="T4-99_x0005_"/>
      <sheetName val="PBC-PIT-T1"/>
      <sheetName val="K0"/>
      <sheetName val="Mu"/>
      <sheetName val=",Èð?ý_x000a_7ßâý_x000a_7"/>
      <sheetName val="TNghi?m_TB_3"/>
      <sheetName val="V?t_li?u3"/>
      <sheetName val="Lap_?at_?i?n3"/>
      <sheetName val="TNghi?m_VL3"/>
      <sheetName val="TNghi?m_TB_2"/>
      <sheetName val="V?t_li?u2"/>
      <sheetName val="Lap_?at_?i?n2"/>
      <sheetName val="TNghi?m_VL2"/>
      <sheetName val="TNghi?m_TB_1"/>
      <sheetName val="V?t_li?u1"/>
      <sheetName val="Lap_?at_?i?n1"/>
      <sheetName val="TNghi?m_VL1"/>
      <sheetName val="TNghi?m_TB_5"/>
      <sheetName val="V?t_li?u5"/>
      <sheetName val="Lap_?at_?i?n5"/>
      <sheetName val="TNghi?m_VL5"/>
      <sheetName val="TNghi?m_TB_4"/>
      <sheetName val="V?t_li?u4"/>
      <sheetName val="Lap_?at_?i?n4"/>
      <sheetName val="TNghi?m_VL4"/>
      <sheetName val="TNghi?m_TB_6"/>
      <sheetName val="V?t_li?u6"/>
      <sheetName val="Lap_?at_?i?n6"/>
      <sheetName val="TNghi?m_VL6"/>
      <sheetName val="TNghi?m_TB_7"/>
      <sheetName val="V?t_li?u7"/>
      <sheetName val="Lap_?at_?i?n7"/>
      <sheetName val="TNghi?m_VL7"/>
      <sheetName val="TNghi?m_TB_8"/>
      <sheetName val="V?t_li?u8"/>
      <sheetName val="Lap_?at_?i?n8"/>
      <sheetName val="TNghi?m_VL8"/>
      <sheetName val="TNghi?m_TB_11"/>
      <sheetName val="V?t_li?u11"/>
      <sheetName val="Lap_?at_?i?n11"/>
      <sheetName val="TNghi?m_VL11"/>
      <sheetName val="TNghi?m_TB_9"/>
      <sheetName val="V?t_li?u9"/>
      <sheetName val="Lap_?at_?i?n9"/>
      <sheetName val="TNghi?m_VL9"/>
      <sheetName val="TNghi?m_TB_10"/>
      <sheetName val="V?t_li?u10"/>
      <sheetName val="Lap_?at_?i?n10"/>
      <sheetName val="TNghi?m_VL10"/>
      <sheetName val="TNghi?m_TB_13"/>
      <sheetName val="V?t_li?u13"/>
      <sheetName val="Lap_?at_?i?n13"/>
      <sheetName val="TNghi?m_VL13"/>
      <sheetName val="TNghi?m_TB_12"/>
      <sheetName val="V?t_li?u12"/>
      <sheetName val="Lap_?at_?i?n12"/>
      <sheetName val="TNghi?m_VL12"/>
      <sheetName val="TNghi?m_TB_15"/>
      <sheetName val="V?t_li?u15"/>
      <sheetName val="Lap_?at_?i?n15"/>
      <sheetName val="TNghi?m_VL15"/>
      <sheetName val="TNghi?m_TB_14"/>
      <sheetName val="V?t_li?u14"/>
      <sheetName val="Lap_?at_?i?n14"/>
      <sheetName val="TNghi?m_VL14"/>
      <sheetName val="TNghi?m_TB_16"/>
      <sheetName val="V?t_li?u16"/>
      <sheetName val="Lap_?at_?i?n16"/>
      <sheetName val="TNghi?m_VL16"/>
      <sheetName val="K0_x0000_Ԁ_x0000_倀恂"/>
      <sheetName val="_x0000__x0000__x0005__x0000__x0000__x0000_,È_x0000_ð?ý_x0000__x000a__x0000_7_x0000__x0000__x0000_ß_x0000_â_x0001__x0000__x0000_ý_x0000__x000a__x0000_7"/>
      <sheetName val="1.TT chung"/>
      <sheetName val="GDMN_216"/>
      <sheetName val="GDMN_316"/>
      <sheetName val="GDMN_416"/>
      <sheetName val="GDMN_516"/>
      <sheetName val="GDTH_116"/>
      <sheetName val="GDTH_216"/>
      <sheetName val="GDTH_316"/>
      <sheetName val="GDTH_416"/>
      <sheetName val="GDTH_516"/>
      <sheetName val="THCS_116"/>
      <sheetName val="THCS_216"/>
      <sheetName val="THCS_316"/>
      <sheetName val="THCS_416"/>
      <sheetName val="THCS_516"/>
      <sheetName val="THCS_616"/>
      <sheetName val="THPT_116"/>
      <sheetName val="THPT_216"/>
      <sheetName val="THPT_316"/>
      <sheetName val="THPT_416"/>
      <sheetName val="THPT_516"/>
      <sheetName val="THPT_616"/>
      <sheetName val="DH,CD,THCN_116"/>
      <sheetName val="DH,CD,THCN_216"/>
      <sheetName val="DH,CD,THCN_316"/>
      <sheetName val="GDKCQ_116"/>
      <sheetName val="GDKCQ_216"/>
      <sheetName val="DS_tong16"/>
      <sheetName val="CDSM_(2)16"/>
      <sheetName val="Cost_Center_16"/>
      <sheetName val="Part_data16"/>
      <sheetName val="Vender_Data16"/>
      <sheetName val="Tonf_hop16"/>
      <sheetName val="Ｍss_４Ｒ要員16"/>
      <sheetName val="Du_lieu17"/>
      <sheetName val="IMP_TAX16"/>
      <sheetName val="Dinh_muc_chuan16"/>
      <sheetName val="TH_du_toanð16"/>
      <sheetName val="TH_du_toan 16"/>
      <sheetName val="DS_Protecter16"/>
      <sheetName val="Input_data2"/>
      <sheetName val="Daily_JI2"/>
      <sheetName val="Creditor_Inquiry2"/>
      <sheetName val="KHVt_X兤2"/>
      <sheetName val="Klukng_phu16"/>
      <sheetName val="Handle_Set4"/>
      <sheetName val="Order_contact_list_to_PUR"/>
      <sheetName val="QDcua_TGD_(2)_x00"/>
      <sheetName val="_x0"/>
      <sheetName val="Cong_tron_D100_x0"/>
      <sheetName val="list_of_material"/>
      <sheetName val="DON_GIA_TRAM_(3)"/>
      <sheetName val="Weight_Bridge"/>
      <sheetName val="Fax_message"/>
      <sheetName val="C__NEW_BLDG-PLUMBING_WORK"/>
      <sheetName val="U_P_List"/>
      <sheetName val="DM 56"/>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bangtinh"/>
      <sheetName val="dauvao"/>
      <sheetName val="Mthep"/>
      <sheetName val="bt-TBA"/>
      <sheetName val="T.So_chung"/>
      <sheetName val="CTbe tong"/>
      <sheetName val="CTDZ 0.4+cto"/>
      <sheetName val="M 67"/>
      <sheetName val="DSHD DH"/>
      <sheetName val="cÐ"/>
      <sheetName val="Cash2"/>
      <sheetName val="LD d"/>
      <sheetName val="donvi"/>
      <sheetName val="Account Code"/>
      <sheetName val="QLo4԰"/>
      <sheetName val="tr_tinhDZca헾】_x0005_"/>
      <sheetName val="BC6tT19 ԰"/>
      <sheetName val="Dia Diem Thԏ"/>
      <sheetName val="Dia Diem Thֺ"/>
      <sheetName val="Dia Diem Thת"/>
      <sheetName val="BTHDT_TBA_THXL_DZ"/>
      <sheetName val="Bia_x0000_"/>
      <sheetName val="c_x0000_"/>
      <sheetName val="Reimbursements"/>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H17" t="str">
            <v>ERLP</v>
          </cell>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H18" t="e">
            <v>#REF!</v>
          </cell>
          <cell r="AI18" t="str">
            <v>B P RED LEAD PRIMER</v>
          </cell>
          <cell r="AJ18" t="str">
            <v>0103</v>
          </cell>
          <cell r="AK18" t="str">
            <v>911</v>
          </cell>
          <cell r="AL18">
            <v>0</v>
          </cell>
          <cell r="AM18">
            <v>1</v>
          </cell>
          <cell r="AN18">
            <v>8.44</v>
          </cell>
          <cell r="AO18">
            <v>9</v>
          </cell>
          <cell r="AP18">
            <v>0</v>
          </cell>
          <cell r="AQ18">
            <v>45</v>
          </cell>
          <cell r="AR18">
            <v>42.22</v>
          </cell>
          <cell r="AS18">
            <v>0</v>
          </cell>
          <cell r="AT18">
            <v>380</v>
          </cell>
          <cell r="AU18">
            <v>380</v>
          </cell>
          <cell r="AV18" t="e">
            <v>#REF!</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L24">
            <v>0</v>
          </cell>
          <cell r="AM24">
            <v>1</v>
          </cell>
          <cell r="AN24">
            <v>11.8</v>
          </cell>
          <cell r="AO24">
            <v>9.4</v>
          </cell>
          <cell r="AP24">
            <v>0</v>
          </cell>
          <cell r="AQ24">
            <v>36.44</v>
          </cell>
          <cell r="AR24">
            <v>37.229999999999997</v>
          </cell>
          <cell r="AS24">
            <v>0</v>
          </cell>
          <cell r="AT24">
            <v>430</v>
          </cell>
          <cell r="AU24">
            <v>350</v>
          </cell>
          <cell r="AV24" t="e">
            <v>#REF!</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K27">
            <v>0</v>
          </cell>
          <cell r="AL27" t="str">
            <v>800</v>
          </cell>
          <cell r="AM27">
            <v>1</v>
          </cell>
          <cell r="AN27">
            <v>19.16</v>
          </cell>
          <cell r="AO27">
            <v>0</v>
          </cell>
          <cell r="AP27">
            <v>17.8</v>
          </cell>
          <cell r="AQ27">
            <v>26.1</v>
          </cell>
          <cell r="AR27">
            <v>0</v>
          </cell>
          <cell r="AS27">
            <v>37.869999999999997</v>
          </cell>
          <cell r="AT27">
            <v>500</v>
          </cell>
          <cell r="AU27">
            <v>0</v>
          </cell>
          <cell r="AV27">
            <v>674</v>
          </cell>
        </row>
        <row r="28">
          <cell r="AH28" t="str">
            <v>GP</v>
          </cell>
          <cell r="AI28" t="str">
            <v xml:space="preserve">GALVAN. STEEL SHEET EHULSION PAINT </v>
          </cell>
          <cell r="AJ28">
            <v>0</v>
          </cell>
          <cell r="AK28" t="str">
            <v>100(OM-12)</v>
          </cell>
          <cell r="AL28">
            <v>0</v>
          </cell>
          <cell r="AM28">
            <v>1</v>
          </cell>
          <cell r="AN28">
            <v>0</v>
          </cell>
          <cell r="AO28">
            <v>14.3</v>
          </cell>
          <cell r="AP28">
            <v>0</v>
          </cell>
          <cell r="AQ28">
            <v>0</v>
          </cell>
          <cell r="AR28">
            <v>47.55</v>
          </cell>
          <cell r="AS28">
            <v>0</v>
          </cell>
          <cell r="AT28">
            <v>0</v>
          </cell>
          <cell r="AU28">
            <v>680</v>
          </cell>
          <cell r="AV28" t="e">
            <v>#REF!</v>
          </cell>
        </row>
        <row r="29">
          <cell r="AH29" t="e">
            <v>#REF!</v>
          </cell>
          <cell r="AI29" t="str">
            <v xml:space="preserve">EPOXY RESIN </v>
          </cell>
          <cell r="AJ29" t="e">
            <v>#REF!</v>
          </cell>
          <cell r="AK29" t="e">
            <v>#REF!</v>
          </cell>
          <cell r="AL29" t="e">
            <v>#REF!</v>
          </cell>
          <cell r="AM29" t="e">
            <v>#REF!</v>
          </cell>
          <cell r="AN29" t="e">
            <v>#REF!</v>
          </cell>
          <cell r="AO29" t="e">
            <v>#REF!</v>
          </cell>
          <cell r="AP29" t="e">
            <v>#REF!</v>
          </cell>
          <cell r="AQ29" t="e">
            <v>#REF!</v>
          </cell>
          <cell r="AR29" t="e">
            <v>#REF!</v>
          </cell>
          <cell r="AS29" t="e">
            <v>#REF!</v>
          </cell>
          <cell r="AT29" t="e">
            <v>#REF!</v>
          </cell>
          <cell r="AU29" t="e">
            <v>#REF!</v>
          </cell>
          <cell r="AV29" t="e">
            <v>#REF!</v>
          </cell>
        </row>
        <row r="30">
          <cell r="AH30" t="str">
            <v>ERLP</v>
          </cell>
          <cell r="AI30" t="str">
            <v xml:space="preserve">EPOXY RED LEAD PRIMER </v>
          </cell>
          <cell r="AJ30" t="str">
            <v>0401</v>
          </cell>
          <cell r="AK30" t="str">
            <v>1007(EP-01)</v>
          </cell>
          <cell r="AL30">
            <v>0</v>
          </cell>
          <cell r="AM30">
            <v>1</v>
          </cell>
          <cell r="AN30">
            <v>13.7</v>
          </cell>
          <cell r="AO30">
            <v>11.9</v>
          </cell>
          <cell r="AP30">
            <v>0</v>
          </cell>
          <cell r="AQ30">
            <v>41.61</v>
          </cell>
          <cell r="AR30">
            <v>47.9</v>
          </cell>
          <cell r="AS30">
            <v>0</v>
          </cell>
          <cell r="AT30">
            <v>570</v>
          </cell>
          <cell r="AU30">
            <v>570</v>
          </cell>
          <cell r="AV30" t="e">
            <v>#REF!</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P36">
            <v>0</v>
          </cell>
          <cell r="AQ36">
            <v>50.63</v>
          </cell>
          <cell r="AR36">
            <v>52.63</v>
          </cell>
          <cell r="AS36">
            <v>0</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L39">
            <v>0</v>
          </cell>
          <cell r="AM39">
            <v>1</v>
          </cell>
          <cell r="AN39">
            <v>27.3</v>
          </cell>
          <cell r="AO39">
            <v>15.7</v>
          </cell>
          <cell r="AP39">
            <v>0</v>
          </cell>
          <cell r="AQ39">
            <v>40.29</v>
          </cell>
          <cell r="AR39">
            <v>38.22</v>
          </cell>
          <cell r="AS39">
            <v>0</v>
          </cell>
          <cell r="AT39">
            <v>1100</v>
          </cell>
          <cell r="AU39">
            <v>600</v>
          </cell>
          <cell r="AV39" t="e">
            <v>#REF!</v>
          </cell>
        </row>
        <row r="40">
          <cell r="AH40" t="str">
            <v>HBEP</v>
          </cell>
          <cell r="AI40" t="str">
            <v>HIGH BUILD EPOXY POLYAMINE CURED</v>
          </cell>
          <cell r="AJ40" t="str">
            <v>4418(A-418)</v>
          </cell>
          <cell r="AK40" t="str">
            <v>1015</v>
          </cell>
          <cell r="AL40">
            <v>0</v>
          </cell>
          <cell r="AM40">
            <v>1</v>
          </cell>
          <cell r="AN40">
            <v>18.3</v>
          </cell>
          <cell r="AO40">
            <v>13.1</v>
          </cell>
          <cell r="AP40">
            <v>0</v>
          </cell>
          <cell r="AQ40">
            <v>65.569999999999993</v>
          </cell>
          <cell r="AR40">
            <v>83.97</v>
          </cell>
          <cell r="AS40">
            <v>0</v>
          </cell>
          <cell r="AT40">
            <v>1200</v>
          </cell>
          <cell r="AU40">
            <v>1100</v>
          </cell>
          <cell r="AV40" t="e">
            <v>#REF!</v>
          </cell>
        </row>
        <row r="41">
          <cell r="AH41" t="str">
            <v>HSCP</v>
          </cell>
          <cell r="AI41" t="str">
            <v>HIGH SOILD EPOXY POLYAMINE CURED PRIMER</v>
          </cell>
          <cell r="AJ41" t="str">
            <v>4418(A-448)</v>
          </cell>
          <cell r="AK41">
            <v>1017</v>
          </cell>
          <cell r="AL41">
            <v>0</v>
          </cell>
          <cell r="AM41">
            <v>1</v>
          </cell>
          <cell r="AN41">
            <v>20.309999999999999</v>
          </cell>
          <cell r="AO41">
            <v>13.1</v>
          </cell>
          <cell r="AP41">
            <v>0</v>
          </cell>
          <cell r="AQ41">
            <v>64</v>
          </cell>
          <cell r="AR41">
            <v>83.97</v>
          </cell>
          <cell r="AS41">
            <v>0</v>
          </cell>
          <cell r="AT41">
            <v>1300</v>
          </cell>
          <cell r="AU41">
            <v>1100</v>
          </cell>
          <cell r="AV41" t="e">
            <v>#REF!</v>
          </cell>
        </row>
        <row r="42">
          <cell r="AH42" t="str">
            <v>EEA</v>
          </cell>
          <cell r="AI42" t="str">
            <v>EPOXY ENAMEL AMINE ADDUCT CURED</v>
          </cell>
          <cell r="AJ42" t="str">
            <v>4450(A-500)</v>
          </cell>
          <cell r="AK42" t="str">
            <v>1014</v>
          </cell>
          <cell r="AL42">
            <v>0</v>
          </cell>
          <cell r="AM42">
            <v>1</v>
          </cell>
          <cell r="AN42">
            <v>23.8</v>
          </cell>
          <cell r="AO42">
            <v>11.4</v>
          </cell>
          <cell r="AP42">
            <v>0</v>
          </cell>
          <cell r="AQ42">
            <v>37.82</v>
          </cell>
          <cell r="AR42">
            <v>83.33</v>
          </cell>
          <cell r="AS42">
            <v>0</v>
          </cell>
          <cell r="AT42">
            <v>900</v>
          </cell>
          <cell r="AU42">
            <v>950</v>
          </cell>
          <cell r="AV42" t="e">
            <v>#REF!</v>
          </cell>
        </row>
        <row r="43">
          <cell r="AH43" t="str">
            <v>NEP</v>
          </cell>
          <cell r="AI43" t="str">
            <v>NON-REACTIVE EPOXY PRIMER</v>
          </cell>
          <cell r="AJ43" t="str">
            <v>4405(A-505)</v>
          </cell>
          <cell r="AK43">
            <v>0</v>
          </cell>
          <cell r="AL43">
            <v>0</v>
          </cell>
          <cell r="AM43">
            <v>1</v>
          </cell>
          <cell r="AN43">
            <v>19.2</v>
          </cell>
          <cell r="AO43">
            <v>0</v>
          </cell>
          <cell r="AP43">
            <v>0</v>
          </cell>
          <cell r="AQ43">
            <v>41.67</v>
          </cell>
          <cell r="AR43">
            <v>0</v>
          </cell>
          <cell r="AS43">
            <v>0</v>
          </cell>
          <cell r="AT43">
            <v>800</v>
          </cell>
          <cell r="AU43" t="e">
            <v>#REF!</v>
          </cell>
          <cell r="AV43" t="e">
            <v>#REF!</v>
          </cell>
        </row>
        <row r="44">
          <cell r="AH44" t="str">
            <v>ZCOP</v>
          </cell>
          <cell r="AI44" t="str">
            <v xml:space="preserve">ZINC CHROMATE-RED OXIDE/EPOXY PRIMER </v>
          </cell>
          <cell r="AJ44" t="str">
            <v>4451(A-510)</v>
          </cell>
          <cell r="AK44" t="str">
            <v>1016</v>
          </cell>
          <cell r="AL44" t="str">
            <v>530</v>
          </cell>
          <cell r="AM44">
            <v>1</v>
          </cell>
          <cell r="AN44">
            <v>18.2</v>
          </cell>
          <cell r="AO44">
            <v>8.1999999999999993</v>
          </cell>
          <cell r="AP44">
            <v>15.5</v>
          </cell>
          <cell r="AQ44">
            <v>42.86</v>
          </cell>
          <cell r="AR44">
            <v>85.37</v>
          </cell>
          <cell r="AS44">
            <v>36.450000000000003</v>
          </cell>
          <cell r="AT44">
            <v>780</v>
          </cell>
          <cell r="AU44">
            <v>700</v>
          </cell>
          <cell r="AV44">
            <v>565</v>
          </cell>
        </row>
        <row r="45">
          <cell r="AH45" t="str">
            <v>EPC</v>
          </cell>
          <cell r="AI45" t="str">
            <v xml:space="preserve">EPOXY ENAMEL/POLYAMIDE CURED </v>
          </cell>
          <cell r="AJ45" t="str">
            <v>4415(A-515)</v>
          </cell>
          <cell r="AK45">
            <v>0</v>
          </cell>
          <cell r="AL45">
            <v>0</v>
          </cell>
          <cell r="AM45">
            <v>1</v>
          </cell>
          <cell r="AN45">
            <v>19.8</v>
          </cell>
          <cell r="AO45">
            <v>0</v>
          </cell>
          <cell r="AP45">
            <v>0</v>
          </cell>
          <cell r="AQ45">
            <v>42.93</v>
          </cell>
          <cell r="AR45">
            <v>0</v>
          </cell>
          <cell r="AS45">
            <v>0</v>
          </cell>
          <cell r="AT45">
            <v>850</v>
          </cell>
          <cell r="AU45" t="e">
            <v>#REF!</v>
          </cell>
          <cell r="AV45" t="e">
            <v>#REF!</v>
          </cell>
        </row>
        <row r="46">
          <cell r="AH46" t="str">
            <v>4425(A-525)</v>
          </cell>
          <cell r="AI46" t="str">
            <v>EPOXY NON-SKID SURFACING</v>
          </cell>
          <cell r="AJ46" t="str">
            <v>4425(A-525)</v>
          </cell>
          <cell r="AK46" t="str">
            <v>1018</v>
          </cell>
          <cell r="AL46">
            <v>0</v>
          </cell>
          <cell r="AM46">
            <v>1</v>
          </cell>
          <cell r="AN46">
            <v>18</v>
          </cell>
          <cell r="AO46">
            <v>31.3</v>
          </cell>
          <cell r="AP46">
            <v>0</v>
          </cell>
          <cell r="AQ46">
            <v>37.78</v>
          </cell>
          <cell r="AR46">
            <v>47.92</v>
          </cell>
          <cell r="AS46">
            <v>0</v>
          </cell>
          <cell r="AT46">
            <v>680</v>
          </cell>
          <cell r="AU46">
            <v>1500</v>
          </cell>
          <cell r="AV46" t="e">
            <v>#REF!</v>
          </cell>
        </row>
        <row r="47">
          <cell r="AH47" t="str">
            <v>EPAP</v>
          </cell>
          <cell r="AI47" t="str">
            <v>EPOXY-POLYAMIDE,ALLOY PRIMER.</v>
          </cell>
          <cell r="AJ47" t="str">
            <v>4465(A-650)</v>
          </cell>
          <cell r="AK47">
            <v>1020</v>
          </cell>
          <cell r="AL47">
            <v>0</v>
          </cell>
          <cell r="AM47">
            <v>1</v>
          </cell>
          <cell r="AN47">
            <v>21</v>
          </cell>
          <cell r="AO47">
            <v>26.92</v>
          </cell>
          <cell r="AP47">
            <v>0</v>
          </cell>
          <cell r="AQ47">
            <v>42.86</v>
          </cell>
          <cell r="AR47">
            <v>13</v>
          </cell>
          <cell r="AS47">
            <v>0</v>
          </cell>
          <cell r="AT47">
            <v>900</v>
          </cell>
          <cell r="AU47">
            <v>350</v>
          </cell>
          <cell r="AV47" t="e">
            <v>#REF!</v>
          </cell>
        </row>
        <row r="48">
          <cell r="AH48" t="e">
            <v>#REF!</v>
          </cell>
          <cell r="AI48" t="str">
            <v>LEAD SILICO CHROMATE EP.PRI./POLYAMIDE CURED</v>
          </cell>
          <cell r="AJ48" t="str">
            <v>4430(A-530)</v>
          </cell>
          <cell r="AK48">
            <v>0</v>
          </cell>
          <cell r="AL48">
            <v>0</v>
          </cell>
          <cell r="AM48">
            <v>1</v>
          </cell>
          <cell r="AN48">
            <v>21.97</v>
          </cell>
          <cell r="AO48">
            <v>0</v>
          </cell>
          <cell r="AP48">
            <v>0</v>
          </cell>
          <cell r="AQ48">
            <v>37.78</v>
          </cell>
          <cell r="AR48">
            <v>0</v>
          </cell>
          <cell r="AS48">
            <v>0</v>
          </cell>
          <cell r="AT48">
            <v>830</v>
          </cell>
          <cell r="AU48" t="e">
            <v>#REF!</v>
          </cell>
          <cell r="AV48" t="e">
            <v>#REF!</v>
          </cell>
        </row>
        <row r="49">
          <cell r="AH49" t="str">
            <v>ERLP</v>
          </cell>
          <cell r="AI49" t="str">
            <v>EPOXY RED LEAD POLYAMIDE CURED PRIMER</v>
          </cell>
          <cell r="AJ49" t="str">
            <v>4440(A-540)</v>
          </cell>
          <cell r="AK49" t="str">
            <v>1051</v>
          </cell>
          <cell r="AL49">
            <v>0</v>
          </cell>
          <cell r="AM49">
            <v>1</v>
          </cell>
          <cell r="AN49">
            <v>19.399999999999999</v>
          </cell>
          <cell r="AO49">
            <v>15.8</v>
          </cell>
          <cell r="AP49">
            <v>0</v>
          </cell>
          <cell r="AQ49">
            <v>42.78</v>
          </cell>
          <cell r="AR49">
            <v>43.04</v>
          </cell>
          <cell r="AS49">
            <v>0</v>
          </cell>
          <cell r="AT49">
            <v>830</v>
          </cell>
          <cell r="AU49">
            <v>680</v>
          </cell>
          <cell r="AV49" t="e">
            <v>#REF!</v>
          </cell>
        </row>
        <row r="50">
          <cell r="AH50" t="str">
            <v>EROP</v>
          </cell>
          <cell r="AI50" t="str">
            <v>RED LEAD-RED OXIDE EP./POLYAMIDE CURED PRI.</v>
          </cell>
          <cell r="AJ50" t="str">
            <v>4445(A-545)</v>
          </cell>
          <cell r="AK50" t="str">
            <v>1060</v>
          </cell>
          <cell r="AL50">
            <v>0</v>
          </cell>
          <cell r="AM50">
            <v>1</v>
          </cell>
          <cell r="AN50">
            <v>18.7</v>
          </cell>
          <cell r="AO50">
            <v>20.9</v>
          </cell>
          <cell r="AP50">
            <v>0</v>
          </cell>
          <cell r="AQ50">
            <v>42.78</v>
          </cell>
          <cell r="AR50">
            <v>28.71</v>
          </cell>
          <cell r="AS50">
            <v>0</v>
          </cell>
          <cell r="AT50">
            <v>800</v>
          </cell>
          <cell r="AU50">
            <v>600</v>
          </cell>
          <cell r="AV50" t="e">
            <v>#REF!</v>
          </cell>
        </row>
        <row r="51">
          <cell r="AH51" t="str">
            <v>ETC</v>
          </cell>
          <cell r="AI51" t="str">
            <v>TAR EPOXY COATING/AMINE CURED</v>
          </cell>
          <cell r="AJ51" t="str">
            <v>4460(A-560)</v>
          </cell>
          <cell r="AK51" t="str">
            <v>1070(EP-10)</v>
          </cell>
          <cell r="AL51">
            <v>0</v>
          </cell>
          <cell r="AM51">
            <v>1</v>
          </cell>
          <cell r="AN51">
            <v>11.69</v>
          </cell>
          <cell r="AO51">
            <v>12.2</v>
          </cell>
          <cell r="AP51">
            <v>0</v>
          </cell>
          <cell r="AQ51">
            <v>42.78</v>
          </cell>
          <cell r="AR51">
            <v>57.38</v>
          </cell>
          <cell r="AS51">
            <v>0</v>
          </cell>
          <cell r="AT51">
            <v>500</v>
          </cell>
          <cell r="AU51">
            <v>700</v>
          </cell>
          <cell r="AV51">
            <v>1500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L53">
            <v>0</v>
          </cell>
          <cell r="AM53">
            <v>1</v>
          </cell>
          <cell r="AN53">
            <v>12.6</v>
          </cell>
          <cell r="AO53">
            <v>32.1</v>
          </cell>
          <cell r="AP53">
            <v>0</v>
          </cell>
          <cell r="AQ53">
            <v>55.56</v>
          </cell>
          <cell r="AR53">
            <v>42.37</v>
          </cell>
          <cell r="AS53">
            <v>0</v>
          </cell>
          <cell r="AT53">
            <v>700</v>
          </cell>
          <cell r="AU53">
            <v>1360</v>
          </cell>
          <cell r="AV53" t="e">
            <v>#REF!</v>
          </cell>
        </row>
        <row r="54">
          <cell r="AH54" t="str">
            <v>EPF</v>
          </cell>
          <cell r="AI54" t="str">
            <v>EPOXY-POLYAMINE,FINISH</v>
          </cell>
          <cell r="AJ54" t="str">
            <v>4465(A-650)</v>
          </cell>
          <cell r="AK54" t="str">
            <v>SP-08</v>
          </cell>
          <cell r="AL54">
            <v>0</v>
          </cell>
          <cell r="AM54">
            <v>1</v>
          </cell>
          <cell r="AN54">
            <v>21</v>
          </cell>
          <cell r="AO54">
            <v>24.4</v>
          </cell>
          <cell r="AP54">
            <v>0</v>
          </cell>
          <cell r="AQ54">
            <v>42.86</v>
          </cell>
          <cell r="AR54">
            <v>25</v>
          </cell>
          <cell r="AS54">
            <v>0</v>
          </cell>
          <cell r="AT54">
            <v>900</v>
          </cell>
          <cell r="AU54">
            <v>610</v>
          </cell>
          <cell r="AV54" t="e">
            <v>#REF!</v>
          </cell>
        </row>
        <row r="55">
          <cell r="AH55" t="str">
            <v>EPRLP</v>
          </cell>
          <cell r="AI55" t="str">
            <v>EPOXY/POLYAMINE,RED LEAD PRIMER</v>
          </cell>
          <cell r="AJ55" t="str">
            <v>4570(A-700)</v>
          </cell>
          <cell r="AK55" t="str">
            <v>SP-09</v>
          </cell>
          <cell r="AL55">
            <v>0</v>
          </cell>
          <cell r="AM55">
            <v>1</v>
          </cell>
          <cell r="AN55">
            <v>21</v>
          </cell>
          <cell r="AO55">
            <v>32</v>
          </cell>
          <cell r="AP55">
            <v>0</v>
          </cell>
          <cell r="AQ55">
            <v>42.86</v>
          </cell>
          <cell r="AR55">
            <v>23.75</v>
          </cell>
          <cell r="AS55">
            <v>0</v>
          </cell>
          <cell r="AT55">
            <v>900</v>
          </cell>
          <cell r="AU55">
            <v>760</v>
          </cell>
          <cell r="AV55" t="e">
            <v>#REF!</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8">
          <cell r="AH58" t="e">
            <v>#REF!</v>
          </cell>
          <cell r="AI58" t="e">
            <v>#REF!</v>
          </cell>
          <cell r="AJ58" t="e">
            <v>#REF!</v>
          </cell>
          <cell r="AK58" t="e">
            <v>#REF!</v>
          </cell>
          <cell r="AL58" t="e">
            <v>#REF!</v>
          </cell>
          <cell r="AM58" t="e">
            <v>#REF!</v>
          </cell>
          <cell r="AN58" t="e">
            <v>#REF!</v>
          </cell>
          <cell r="AO58" t="e">
            <v>#REF!</v>
          </cell>
          <cell r="AP58" t="e">
            <v>#REF!</v>
          </cell>
          <cell r="AQ58" t="e">
            <v>#REF!</v>
          </cell>
          <cell r="AR58" t="e">
            <v>#REF!</v>
          </cell>
          <cell r="AS58" t="e">
            <v>#REF!</v>
          </cell>
          <cell r="AT58" t="e">
            <v>#REF!</v>
          </cell>
          <cell r="AU58" t="e">
            <v>#REF!</v>
          </cell>
          <cell r="AV58" t="e">
            <v>#REF!</v>
          </cell>
        </row>
        <row r="59">
          <cell r="AH59" t="e">
            <v>#REF!</v>
          </cell>
          <cell r="AI59" t="str">
            <v xml:space="preserve">CHLORINATED RUBBER RESIN </v>
          </cell>
          <cell r="AJ59" t="e">
            <v>#REF!</v>
          </cell>
          <cell r="AK59" t="e">
            <v>#REF!</v>
          </cell>
          <cell r="AL59" t="e">
            <v>#REF!</v>
          </cell>
          <cell r="AM59" t="e">
            <v>#REF!</v>
          </cell>
          <cell r="AN59" t="e">
            <v>#REF!</v>
          </cell>
          <cell r="AO59" t="e">
            <v>#REF!</v>
          </cell>
          <cell r="AP59" t="e">
            <v>#REF!</v>
          </cell>
          <cell r="AQ59" t="e">
            <v>#REF!</v>
          </cell>
          <cell r="AR59" t="e">
            <v>#REF!</v>
          </cell>
          <cell r="AS59" t="e">
            <v>#REF!</v>
          </cell>
          <cell r="AT59" t="e">
            <v>#REF!</v>
          </cell>
          <cell r="AU59" t="e">
            <v>#REF!</v>
          </cell>
          <cell r="AV59" t="e">
            <v>#REF!</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K64">
            <v>0</v>
          </cell>
          <cell r="AL64" t="str">
            <v>531</v>
          </cell>
          <cell r="AM64">
            <v>1</v>
          </cell>
          <cell r="AN64">
            <v>13.4</v>
          </cell>
          <cell r="AO64">
            <v>0</v>
          </cell>
          <cell r="AP64">
            <v>14.5</v>
          </cell>
          <cell r="AQ64">
            <v>37.31</v>
          </cell>
          <cell r="AR64">
            <v>0</v>
          </cell>
          <cell r="AS64">
            <v>36.409999999999997</v>
          </cell>
          <cell r="AT64">
            <v>500</v>
          </cell>
          <cell r="AU64">
            <v>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K66">
            <v>0</v>
          </cell>
          <cell r="AL66" t="str">
            <v>500</v>
          </cell>
          <cell r="AM66">
            <v>1</v>
          </cell>
          <cell r="AN66">
            <v>17.2</v>
          </cell>
          <cell r="AO66">
            <v>0</v>
          </cell>
          <cell r="AP66">
            <v>15</v>
          </cell>
          <cell r="AQ66">
            <v>37.79</v>
          </cell>
          <cell r="AR66">
            <v>0</v>
          </cell>
          <cell r="AS66">
            <v>30.4</v>
          </cell>
          <cell r="AT66">
            <v>650</v>
          </cell>
          <cell r="AU66">
            <v>0</v>
          </cell>
          <cell r="AV66">
            <v>456</v>
          </cell>
        </row>
        <row r="67">
          <cell r="AH67" t="str">
            <v>CRROP</v>
          </cell>
          <cell r="AI67" t="str">
            <v xml:space="preserve">CHLORINATED RUBBER RED LEAD-RED OXIDE PRIMER </v>
          </cell>
          <cell r="AJ67" t="str">
            <v>4576(C-760)</v>
          </cell>
          <cell r="AK67">
            <v>0</v>
          </cell>
          <cell r="AL67" t="str">
            <v>550</v>
          </cell>
          <cell r="AM67">
            <v>1</v>
          </cell>
          <cell r="AN67">
            <v>15.9</v>
          </cell>
          <cell r="AO67">
            <v>0</v>
          </cell>
          <cell r="AP67">
            <v>14.8</v>
          </cell>
          <cell r="AQ67">
            <v>38.99</v>
          </cell>
          <cell r="AR67">
            <v>0</v>
          </cell>
          <cell r="AS67">
            <v>33.78</v>
          </cell>
          <cell r="AT67">
            <v>620</v>
          </cell>
          <cell r="AU67">
            <v>0</v>
          </cell>
          <cell r="AV67">
            <v>500</v>
          </cell>
        </row>
        <row r="68">
          <cell r="AH68" t="str">
            <v>VZCP</v>
          </cell>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69">
          <cell r="AH69" t="e">
            <v>#REF!</v>
          </cell>
          <cell r="AI69" t="e">
            <v>#REF!</v>
          </cell>
          <cell r="AJ69" t="e">
            <v>#REF!</v>
          </cell>
          <cell r="AK69" t="e">
            <v>#REF!</v>
          </cell>
          <cell r="AL69" t="e">
            <v>#REF!</v>
          </cell>
          <cell r="AM69" t="e">
            <v>#REF!</v>
          </cell>
          <cell r="AN69" t="e">
            <v>#REF!</v>
          </cell>
          <cell r="AO69" t="e">
            <v>#REF!</v>
          </cell>
          <cell r="AP69" t="e">
            <v>#REF!</v>
          </cell>
          <cell r="AQ69" t="e">
            <v>#REF!</v>
          </cell>
          <cell r="AR69" t="e">
            <v>#REF!</v>
          </cell>
          <cell r="AS69" t="e">
            <v>#REF!</v>
          </cell>
          <cell r="AT69" t="e">
            <v>#REF!</v>
          </cell>
          <cell r="AU69" t="e">
            <v>#REF!</v>
          </cell>
          <cell r="AV69" t="e">
            <v>#REF!</v>
          </cell>
        </row>
        <row r="70">
          <cell r="AH70" t="str">
            <v>HF400</v>
          </cell>
          <cell r="AI70" t="str">
            <v>HEAT-RESISTING PAINT 400'C ALUM. SERIES.</v>
          </cell>
          <cell r="AJ70" t="str">
            <v>0654</v>
          </cell>
          <cell r="AK70" t="str">
            <v>1503</v>
          </cell>
          <cell r="AL70">
            <v>0</v>
          </cell>
          <cell r="AM70">
            <v>0</v>
          </cell>
          <cell r="AN70">
            <v>0</v>
          </cell>
          <cell r="AO70">
            <v>0</v>
          </cell>
          <cell r="AP70">
            <v>0</v>
          </cell>
          <cell r="AQ70">
            <v>0</v>
          </cell>
          <cell r="AR70">
            <v>0</v>
          </cell>
          <cell r="AS70">
            <v>0</v>
          </cell>
          <cell r="AT70">
            <v>0</v>
          </cell>
          <cell r="AU70">
            <v>0</v>
          </cell>
          <cell r="AV70">
            <v>406</v>
          </cell>
        </row>
        <row r="71">
          <cell r="AH71" t="e">
            <v>#REF!</v>
          </cell>
          <cell r="AI71" t="str">
            <v xml:space="preserve">SILICONE RESIN </v>
          </cell>
          <cell r="AJ71">
            <v>0</v>
          </cell>
          <cell r="AK71">
            <v>0</v>
          </cell>
          <cell r="AL71">
            <v>0</v>
          </cell>
          <cell r="AM71">
            <v>0</v>
          </cell>
          <cell r="AN71">
            <v>0</v>
          </cell>
          <cell r="AO71">
            <v>0</v>
          </cell>
          <cell r="AP71">
            <v>0</v>
          </cell>
          <cell r="AQ71">
            <v>0</v>
          </cell>
          <cell r="AR71">
            <v>0</v>
          </cell>
          <cell r="AS71">
            <v>0</v>
          </cell>
          <cell r="AT71">
            <v>440</v>
          </cell>
          <cell r="AU71" t="e">
            <v>#REF!</v>
          </cell>
          <cell r="AV71" t="e">
            <v>#REF!</v>
          </cell>
        </row>
        <row r="72">
          <cell r="AH72" t="str">
            <v>HP200</v>
          </cell>
          <cell r="AI72" t="str">
            <v>HEAT-RESISTING PRIMER 200'C ,SILICONE SERIES.</v>
          </cell>
          <cell r="AJ72" t="str">
            <v>0631</v>
          </cell>
          <cell r="AK72" t="str">
            <v>1512</v>
          </cell>
          <cell r="AL72">
            <v>0</v>
          </cell>
          <cell r="AM72">
            <v>1</v>
          </cell>
          <cell r="AN72">
            <v>16.5</v>
          </cell>
          <cell r="AO72">
            <v>26.2</v>
          </cell>
          <cell r="AP72">
            <v>0</v>
          </cell>
          <cell r="AQ72">
            <v>36.36</v>
          </cell>
          <cell r="AR72">
            <v>38.17</v>
          </cell>
          <cell r="AS72">
            <v>0</v>
          </cell>
          <cell r="AT72">
            <v>600</v>
          </cell>
          <cell r="AU72">
            <v>1000</v>
          </cell>
          <cell r="AV72" t="e">
            <v>#REF!</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L74">
            <v>0</v>
          </cell>
          <cell r="AM74">
            <v>1</v>
          </cell>
          <cell r="AN74">
            <v>35.799999999999997</v>
          </cell>
          <cell r="AO74">
            <v>34.1</v>
          </cell>
          <cell r="AP74">
            <v>0</v>
          </cell>
          <cell r="AQ74">
            <v>36.31</v>
          </cell>
          <cell r="AR74">
            <v>38.119999999999997</v>
          </cell>
          <cell r="AS74">
            <v>0</v>
          </cell>
          <cell r="AT74">
            <v>1300</v>
          </cell>
          <cell r="AU74">
            <v>1300</v>
          </cell>
          <cell r="AV74" t="e">
            <v>#REF!</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L76">
            <v>0</v>
          </cell>
          <cell r="AM76">
            <v>1</v>
          </cell>
          <cell r="AN76">
            <v>17.5</v>
          </cell>
          <cell r="AO76">
            <v>27.3</v>
          </cell>
          <cell r="AP76">
            <v>0</v>
          </cell>
          <cell r="AQ76">
            <v>30.29</v>
          </cell>
          <cell r="AR76">
            <v>28.57</v>
          </cell>
          <cell r="AS76">
            <v>0</v>
          </cell>
          <cell r="AT76">
            <v>530</v>
          </cell>
          <cell r="AU76">
            <v>780</v>
          </cell>
          <cell r="AV76" t="e">
            <v>#REF!</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L78">
            <v>0</v>
          </cell>
          <cell r="AM78">
            <v>1</v>
          </cell>
          <cell r="AN78">
            <v>51.61</v>
          </cell>
          <cell r="AO78">
            <v>59.4</v>
          </cell>
          <cell r="AP78">
            <v>0</v>
          </cell>
          <cell r="AQ78">
            <v>25.19</v>
          </cell>
          <cell r="AR78">
            <v>28.62</v>
          </cell>
          <cell r="AS78">
            <v>0</v>
          </cell>
          <cell r="AT78">
            <v>1300</v>
          </cell>
          <cell r="AU78">
            <v>1700</v>
          </cell>
          <cell r="AV78" t="e">
            <v>#REF!</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L80">
            <v>0</v>
          </cell>
          <cell r="AM80">
            <v>1</v>
          </cell>
          <cell r="AN80">
            <v>51.61</v>
          </cell>
          <cell r="AO80">
            <v>68</v>
          </cell>
          <cell r="AP80">
            <v>0</v>
          </cell>
          <cell r="AQ80">
            <v>25.19</v>
          </cell>
          <cell r="AR80">
            <v>10</v>
          </cell>
          <cell r="AS80">
            <v>0</v>
          </cell>
          <cell r="AT80">
            <v>1300</v>
          </cell>
          <cell r="AU80">
            <v>680</v>
          </cell>
          <cell r="AV80" t="e">
            <v>#REF!</v>
          </cell>
        </row>
        <row r="81">
          <cell r="AH81" t="e">
            <v>#REF!</v>
          </cell>
          <cell r="AI81" t="str">
            <v>RED LEAD PRIMER</v>
          </cell>
          <cell r="AJ81" t="str">
            <v>0102</v>
          </cell>
          <cell r="AK81" t="str">
            <v>906(OP-92)</v>
          </cell>
          <cell r="AL81" t="str">
            <v>220</v>
          </cell>
          <cell r="AM81">
            <v>1</v>
          </cell>
          <cell r="AN81">
            <v>8.7799999999999994</v>
          </cell>
          <cell r="AO81">
            <v>10</v>
          </cell>
          <cell r="AP81">
            <v>12.4</v>
          </cell>
          <cell r="AQ81">
            <v>47.83</v>
          </cell>
          <cell r="AR81">
            <v>42</v>
          </cell>
          <cell r="AS81">
            <v>38.71</v>
          </cell>
          <cell r="AT81">
            <v>420</v>
          </cell>
          <cell r="AU81">
            <v>420</v>
          </cell>
          <cell r="AV81">
            <v>480</v>
          </cell>
        </row>
        <row r="82">
          <cell r="AH82" t="e">
            <v>#REF!</v>
          </cell>
          <cell r="AI82" t="str">
            <v xml:space="preserve">POLY-VINYL BUTYRAL RESIN (PVB) </v>
          </cell>
          <cell r="AJ82">
            <v>0</v>
          </cell>
          <cell r="AK82">
            <v>0</v>
          </cell>
          <cell r="AL82">
            <v>0</v>
          </cell>
          <cell r="AM82">
            <v>0</v>
          </cell>
          <cell r="AN82">
            <v>0</v>
          </cell>
          <cell r="AO82">
            <v>0</v>
          </cell>
          <cell r="AP82">
            <v>0</v>
          </cell>
          <cell r="AQ82">
            <v>0</v>
          </cell>
          <cell r="AR82">
            <v>0</v>
          </cell>
          <cell r="AS82">
            <v>0</v>
          </cell>
          <cell r="AT82">
            <v>540</v>
          </cell>
          <cell r="AU82">
            <v>570</v>
          </cell>
          <cell r="AV82" t="e">
            <v>#REF!</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L84">
            <v>0</v>
          </cell>
          <cell r="AM84">
            <v>1</v>
          </cell>
          <cell r="AN84">
            <v>24.5</v>
          </cell>
          <cell r="AO84">
            <v>28.8</v>
          </cell>
          <cell r="AP84">
            <v>0</v>
          </cell>
          <cell r="AQ84">
            <v>22.04</v>
          </cell>
          <cell r="AR84">
            <v>19.79</v>
          </cell>
          <cell r="AS84">
            <v>0</v>
          </cell>
          <cell r="AT84">
            <v>540</v>
          </cell>
          <cell r="AU84">
            <v>570</v>
          </cell>
          <cell r="AV84" t="e">
            <v>#REF!</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L86">
            <v>0</v>
          </cell>
          <cell r="AM86">
            <v>1</v>
          </cell>
          <cell r="AN86">
            <v>29.1</v>
          </cell>
          <cell r="AO86">
            <v>26.21</v>
          </cell>
          <cell r="AP86">
            <v>0</v>
          </cell>
          <cell r="AQ86">
            <v>18.899999999999999</v>
          </cell>
          <cell r="AR86">
            <v>19.079999999999998</v>
          </cell>
          <cell r="AS86">
            <v>0</v>
          </cell>
          <cell r="AT86">
            <v>550</v>
          </cell>
          <cell r="AU86">
            <v>500</v>
          </cell>
          <cell r="AV86" t="e">
            <v>#REF!</v>
          </cell>
        </row>
        <row r="87">
          <cell r="AH87" t="e">
            <v>#REF!</v>
          </cell>
          <cell r="AI87" t="str">
            <v>PIGMENTED PVC VINYL FINISH</v>
          </cell>
          <cell r="AJ87" t="str">
            <v>4340(U-400)</v>
          </cell>
          <cell r="AK87" t="str">
            <v>SP34(VA-51)</v>
          </cell>
          <cell r="AL87">
            <v>0</v>
          </cell>
          <cell r="AM87">
            <v>1</v>
          </cell>
          <cell r="AN87">
            <v>21.2</v>
          </cell>
          <cell r="AO87">
            <v>27.3</v>
          </cell>
          <cell r="AP87">
            <v>0</v>
          </cell>
          <cell r="AQ87">
            <v>30.19</v>
          </cell>
          <cell r="AR87">
            <v>19.78</v>
          </cell>
          <cell r="AS87">
            <v>0</v>
          </cell>
          <cell r="AT87">
            <v>640</v>
          </cell>
          <cell r="AU87">
            <v>540</v>
          </cell>
          <cell r="AV87" t="e">
            <v>#REF!</v>
          </cell>
        </row>
        <row r="88">
          <cell r="AH88" t="e">
            <v>#REF!</v>
          </cell>
          <cell r="AI88" t="e">
            <v>#REF!</v>
          </cell>
          <cell r="AJ88" t="e">
            <v>#REF!</v>
          </cell>
          <cell r="AK88" t="e">
            <v>#REF!</v>
          </cell>
          <cell r="AL88" t="e">
            <v>#REF!</v>
          </cell>
          <cell r="AM88" t="e">
            <v>#REF!</v>
          </cell>
          <cell r="AN88" t="e">
            <v>#REF!</v>
          </cell>
          <cell r="AO88" t="e">
            <v>#REF!</v>
          </cell>
          <cell r="AP88" t="e">
            <v>#REF!</v>
          </cell>
          <cell r="AQ88" t="e">
            <v>#REF!</v>
          </cell>
          <cell r="AR88" t="e">
            <v>#REF!</v>
          </cell>
          <cell r="AS88" t="e">
            <v>#REF!</v>
          </cell>
          <cell r="AT88" t="e">
            <v>#REF!</v>
          </cell>
          <cell r="AU88" t="e">
            <v>#REF!</v>
          </cell>
          <cell r="AV88" t="e">
            <v>#REF!</v>
          </cell>
        </row>
        <row r="89">
          <cell r="AH89" t="e">
            <v>#REF!</v>
          </cell>
          <cell r="AI89" t="str">
            <v xml:space="preserve">POLYOL POLYISOCYANATE </v>
          </cell>
          <cell r="AJ89" t="e">
            <v>#REF!</v>
          </cell>
          <cell r="AK89" t="e">
            <v>#REF!</v>
          </cell>
          <cell r="AL89" t="e">
            <v>#REF!</v>
          </cell>
          <cell r="AM89" t="e">
            <v>#REF!</v>
          </cell>
          <cell r="AN89" t="e">
            <v>#REF!</v>
          </cell>
          <cell r="AO89" t="e">
            <v>#REF!</v>
          </cell>
          <cell r="AP89" t="e">
            <v>#REF!</v>
          </cell>
          <cell r="AQ89" t="e">
            <v>#REF!</v>
          </cell>
          <cell r="AR89" t="e">
            <v>#REF!</v>
          </cell>
          <cell r="AS89" t="e">
            <v>#REF!</v>
          </cell>
          <cell r="AT89" t="e">
            <v>#REF!</v>
          </cell>
          <cell r="AU89" t="e">
            <v>#REF!</v>
          </cell>
          <cell r="AV89" t="e">
            <v>#REF!</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L93">
            <v>0</v>
          </cell>
          <cell r="AM93">
            <v>1</v>
          </cell>
          <cell r="AN93">
            <v>46.3</v>
          </cell>
          <cell r="AO93">
            <v>56.2</v>
          </cell>
          <cell r="AP93">
            <v>0</v>
          </cell>
          <cell r="AQ93">
            <v>30.24</v>
          </cell>
          <cell r="AR93">
            <v>30.25</v>
          </cell>
          <cell r="AS93">
            <v>0</v>
          </cell>
          <cell r="AT93">
            <v>1400</v>
          </cell>
          <cell r="AU93">
            <v>1700</v>
          </cell>
          <cell r="AV93" t="e">
            <v>#REF!</v>
          </cell>
        </row>
        <row r="94">
          <cell r="AH94" t="e">
            <v>#REF!</v>
          </cell>
          <cell r="AI94" t="str">
            <v>POLYURETHANE TANK LINING</v>
          </cell>
          <cell r="AJ94" t="str">
            <v>4230(I-310)</v>
          </cell>
          <cell r="AK94" t="str">
            <v>733</v>
          </cell>
          <cell r="AL94">
            <v>0</v>
          </cell>
          <cell r="AM94">
            <v>1</v>
          </cell>
          <cell r="AN94">
            <v>37</v>
          </cell>
          <cell r="AO94">
            <v>19.8</v>
          </cell>
          <cell r="AP94">
            <v>0</v>
          </cell>
          <cell r="AQ94">
            <v>37.840000000000003</v>
          </cell>
          <cell r="AR94">
            <v>28.79</v>
          </cell>
          <cell r="AS94">
            <v>0</v>
          </cell>
          <cell r="AT94">
            <v>1400</v>
          </cell>
          <cell r="AU94">
            <v>570</v>
          </cell>
          <cell r="AV94" t="e">
            <v>#REF!</v>
          </cell>
        </row>
        <row r="95">
          <cell r="AH95" t="e">
            <v>#REF!</v>
          </cell>
          <cell r="AI95" t="str">
            <v>NON-REACTIVE POLYURETHANE PRIMER</v>
          </cell>
          <cell r="AJ95" t="str">
            <v>4239(I-350)</v>
          </cell>
          <cell r="AK95">
            <v>0</v>
          </cell>
          <cell r="AL95">
            <v>0</v>
          </cell>
          <cell r="AM95">
            <v>1</v>
          </cell>
          <cell r="AN95">
            <v>18</v>
          </cell>
          <cell r="AO95">
            <v>0</v>
          </cell>
          <cell r="AP95">
            <v>0</v>
          </cell>
          <cell r="AQ95">
            <v>55.56</v>
          </cell>
          <cell r="AR95">
            <v>0</v>
          </cell>
          <cell r="AS95">
            <v>0</v>
          </cell>
          <cell r="AT95">
            <v>1000</v>
          </cell>
          <cell r="AU95" t="e">
            <v>#REF!</v>
          </cell>
          <cell r="AV95" t="e">
            <v>#REF!</v>
          </cell>
        </row>
        <row r="96">
          <cell r="AH96" t="e">
            <v>#REF!</v>
          </cell>
          <cell r="AI96" t="str">
            <v>CLEAR POLYURETHANE FINISH</v>
          </cell>
          <cell r="AJ96" t="str">
            <v>4235(I-390)</v>
          </cell>
          <cell r="AK96" t="str">
            <v>1101</v>
          </cell>
          <cell r="AL96">
            <v>0</v>
          </cell>
          <cell r="AM96">
            <v>1</v>
          </cell>
          <cell r="AN96">
            <v>31.7</v>
          </cell>
          <cell r="AO96">
            <v>17</v>
          </cell>
          <cell r="AP96">
            <v>0</v>
          </cell>
          <cell r="AQ96">
            <v>37.85</v>
          </cell>
          <cell r="AR96">
            <v>26.47</v>
          </cell>
          <cell r="AS96">
            <v>0</v>
          </cell>
          <cell r="AT96">
            <v>1200</v>
          </cell>
          <cell r="AU96">
            <v>450</v>
          </cell>
          <cell r="AV96" t="e">
            <v>#REF!</v>
          </cell>
        </row>
        <row r="97">
          <cell r="AH97" t="e">
            <v>#REF!</v>
          </cell>
          <cell r="AI97" t="str">
            <v>URETHANE CHROMATE PRIMER</v>
          </cell>
          <cell r="AJ97" t="str">
            <v>4420(A-200)</v>
          </cell>
          <cell r="AK97" t="str">
            <v>1106</v>
          </cell>
          <cell r="AL97">
            <v>0</v>
          </cell>
          <cell r="AM97">
            <v>1</v>
          </cell>
          <cell r="AN97">
            <v>21.6</v>
          </cell>
          <cell r="AO97">
            <v>12.5</v>
          </cell>
          <cell r="AP97">
            <v>0</v>
          </cell>
          <cell r="AQ97">
            <v>37.04</v>
          </cell>
          <cell r="AR97">
            <v>24</v>
          </cell>
          <cell r="AS97">
            <v>0</v>
          </cell>
          <cell r="AT97">
            <v>800</v>
          </cell>
          <cell r="AU97">
            <v>300</v>
          </cell>
          <cell r="AV97" t="e">
            <v>#REF!</v>
          </cell>
        </row>
        <row r="98">
          <cell r="AH98" t="e">
            <v>#REF!</v>
          </cell>
          <cell r="AI98" t="str">
            <v>ZINC TETROXYCHROMATE BUTYRAL ETCH PRIMER</v>
          </cell>
          <cell r="AJ98" t="str">
            <v>4322(U-220)</v>
          </cell>
          <cell r="AK98" t="str">
            <v>738</v>
          </cell>
          <cell r="AL98">
            <v>0</v>
          </cell>
          <cell r="AM98">
            <v>1</v>
          </cell>
          <cell r="AN98">
            <v>58.41</v>
          </cell>
          <cell r="AO98">
            <v>69.59</v>
          </cell>
          <cell r="AP98">
            <v>0</v>
          </cell>
          <cell r="AQ98">
            <v>8.56</v>
          </cell>
          <cell r="AR98">
            <v>28.74</v>
          </cell>
          <cell r="AS98">
            <v>0</v>
          </cell>
          <cell r="AT98">
            <v>500</v>
          </cell>
          <cell r="AU98">
            <v>2000</v>
          </cell>
          <cell r="AV98" t="e">
            <v>#REF!</v>
          </cell>
        </row>
        <row r="99">
          <cell r="AH99" t="e">
            <v>#REF!</v>
          </cell>
          <cell r="AI99" t="e">
            <v>#REF!</v>
          </cell>
          <cell r="AJ99" t="e">
            <v>#REF!</v>
          </cell>
          <cell r="AK99" t="e">
            <v>#REF!</v>
          </cell>
          <cell r="AL99" t="e">
            <v>#REF!</v>
          </cell>
          <cell r="AM99" t="e">
            <v>#REF!</v>
          </cell>
          <cell r="AN99" t="e">
            <v>#REF!</v>
          </cell>
          <cell r="AO99" t="e">
            <v>#REF!</v>
          </cell>
          <cell r="AP99" t="e">
            <v>#REF!</v>
          </cell>
          <cell r="AQ99" t="e">
            <v>#REF!</v>
          </cell>
          <cell r="AR99" t="e">
            <v>#REF!</v>
          </cell>
          <cell r="AS99" t="e">
            <v>#REF!</v>
          </cell>
          <cell r="AT99" t="e">
            <v>#REF!</v>
          </cell>
          <cell r="AU99" t="e">
            <v>#REF!</v>
          </cell>
          <cell r="AV99" t="e">
            <v>#REF!</v>
          </cell>
        </row>
        <row r="100">
          <cell r="AH100" t="e">
            <v>#REF!</v>
          </cell>
          <cell r="AI100" t="str">
            <v>MASONRY &amp; ACRYLIC PAINT</v>
          </cell>
          <cell r="AJ100" t="e">
            <v>#REF!</v>
          </cell>
          <cell r="AK100" t="e">
            <v>#REF!</v>
          </cell>
          <cell r="AL100" t="e">
            <v>#REF!</v>
          </cell>
          <cell r="AM100" t="e">
            <v>#REF!</v>
          </cell>
          <cell r="AN100" t="e">
            <v>#REF!</v>
          </cell>
          <cell r="AO100" t="e">
            <v>#REF!</v>
          </cell>
          <cell r="AP100" t="e">
            <v>#REF!</v>
          </cell>
          <cell r="AQ100" t="e">
            <v>#REF!</v>
          </cell>
          <cell r="AR100" t="e">
            <v>#REF!</v>
          </cell>
          <cell r="AS100" t="e">
            <v>#REF!</v>
          </cell>
          <cell r="AT100" t="e">
            <v>#REF!</v>
          </cell>
          <cell r="AU100" t="e">
            <v>#REF!</v>
          </cell>
          <cell r="AV100" t="e">
            <v>#REF!</v>
          </cell>
        </row>
        <row r="101">
          <cell r="AH101" t="e">
            <v>#REF!</v>
          </cell>
          <cell r="AI101" t="str">
            <v>SOLVENT BASE MASONRY PRIMER</v>
          </cell>
          <cell r="AJ101" t="str">
            <v>1541</v>
          </cell>
          <cell r="AK101">
            <v>0</v>
          </cell>
          <cell r="AL101" t="str">
            <v>140</v>
          </cell>
          <cell r="AM101">
            <v>1</v>
          </cell>
          <cell r="AN101">
            <v>9.6999999999999993</v>
          </cell>
          <cell r="AO101">
            <v>0</v>
          </cell>
          <cell r="AP101">
            <v>14</v>
          </cell>
          <cell r="AQ101">
            <v>40.21</v>
          </cell>
          <cell r="AR101">
            <v>0</v>
          </cell>
          <cell r="AS101">
            <v>30.36</v>
          </cell>
          <cell r="AT101">
            <v>390</v>
          </cell>
          <cell r="AU101">
            <v>0</v>
          </cell>
          <cell r="AV101">
            <v>425</v>
          </cell>
        </row>
        <row r="102">
          <cell r="AH102">
            <v>0</v>
          </cell>
          <cell r="AI102" t="str">
            <v>WATER BASE MASONRY PRIMER</v>
          </cell>
          <cell r="AJ102" t="str">
            <v>1546</v>
          </cell>
          <cell r="AK102">
            <v>0</v>
          </cell>
          <cell r="AL102" t="str">
            <v>140-1</v>
          </cell>
          <cell r="AM102">
            <v>1</v>
          </cell>
          <cell r="AN102">
            <v>8.1999999999999993</v>
          </cell>
          <cell r="AO102">
            <v>0</v>
          </cell>
          <cell r="AP102">
            <v>12</v>
          </cell>
          <cell r="AQ102">
            <v>40.24</v>
          </cell>
          <cell r="AR102">
            <v>0</v>
          </cell>
          <cell r="AS102">
            <v>33.83</v>
          </cell>
          <cell r="AT102">
            <v>330</v>
          </cell>
          <cell r="AU102">
            <v>0</v>
          </cell>
          <cell r="AV102">
            <v>406</v>
          </cell>
        </row>
        <row r="103">
          <cell r="AH103" t="e">
            <v>#REF!</v>
          </cell>
          <cell r="AI103" t="str">
            <v>WATER BASE MASONRY PAINT</v>
          </cell>
          <cell r="AJ103" t="str">
            <v>1556</v>
          </cell>
          <cell r="AK103">
            <v>0</v>
          </cell>
          <cell r="AL103">
            <v>0</v>
          </cell>
          <cell r="AM103">
            <v>1</v>
          </cell>
          <cell r="AN103">
            <v>11.9</v>
          </cell>
          <cell r="AO103">
            <v>0</v>
          </cell>
          <cell r="AP103">
            <v>0</v>
          </cell>
          <cell r="AQ103">
            <v>36.97</v>
          </cell>
          <cell r="AR103">
            <v>0</v>
          </cell>
          <cell r="AS103">
            <v>0</v>
          </cell>
          <cell r="AT103">
            <v>440</v>
          </cell>
          <cell r="AU103">
            <v>4.2915242876481667E-310</v>
          </cell>
          <cell r="AV103">
            <v>406.001220703125</v>
          </cell>
        </row>
        <row r="104">
          <cell r="AH104" t="str">
            <v>1656</v>
          </cell>
          <cell r="AI104" t="str">
            <v xml:space="preserve">ACRYLIC EMULSION PAINT </v>
          </cell>
          <cell r="AJ104" t="str">
            <v>1656</v>
          </cell>
          <cell r="AK104">
            <v>0</v>
          </cell>
          <cell r="AL104">
            <v>0</v>
          </cell>
          <cell r="AM104">
            <v>1</v>
          </cell>
          <cell r="AN104">
            <v>9.4</v>
          </cell>
          <cell r="AO104">
            <v>0</v>
          </cell>
          <cell r="AP104">
            <v>25.8</v>
          </cell>
          <cell r="AQ104">
            <v>38.299999999999997</v>
          </cell>
          <cell r="AR104">
            <v>0</v>
          </cell>
          <cell r="AS104">
            <v>34.880000000000003</v>
          </cell>
          <cell r="AT104">
            <v>360</v>
          </cell>
          <cell r="AU104">
            <v>0</v>
          </cell>
          <cell r="AV104">
            <v>900</v>
          </cell>
        </row>
        <row r="105">
          <cell r="AH105" t="e">
            <v>#REF!</v>
          </cell>
          <cell r="AI105" t="str">
            <v xml:space="preserve">EMULSION PAINT </v>
          </cell>
          <cell r="AJ105" t="str">
            <v>1657</v>
          </cell>
          <cell r="AK105">
            <v>0</v>
          </cell>
          <cell r="AL105" t="str">
            <v>130</v>
          </cell>
          <cell r="AM105">
            <v>1</v>
          </cell>
          <cell r="AN105">
            <v>6.4</v>
          </cell>
          <cell r="AO105">
            <v>0</v>
          </cell>
          <cell r="AP105">
            <v>5.8</v>
          </cell>
          <cell r="AQ105">
            <v>40.630000000000003</v>
          </cell>
          <cell r="AR105">
            <v>0</v>
          </cell>
          <cell r="AS105">
            <v>34.83</v>
          </cell>
          <cell r="AT105">
            <v>260</v>
          </cell>
          <cell r="AU105">
            <v>0</v>
          </cell>
          <cell r="AV105">
            <v>202</v>
          </cell>
        </row>
        <row r="106">
          <cell r="AH106" t="e">
            <v>#REF!</v>
          </cell>
          <cell r="AI106" t="e">
            <v>#REF!</v>
          </cell>
          <cell r="AJ106" t="e">
            <v>#REF!</v>
          </cell>
          <cell r="AK106" t="e">
            <v>#REF!</v>
          </cell>
          <cell r="AL106" t="e">
            <v>#REF!</v>
          </cell>
          <cell r="AM106" t="e">
            <v>#REF!</v>
          </cell>
          <cell r="AN106" t="e">
            <v>#REF!</v>
          </cell>
          <cell r="AO106" t="e">
            <v>#REF!</v>
          </cell>
          <cell r="AP106" t="e">
            <v>#REF!</v>
          </cell>
          <cell r="AQ106" t="e">
            <v>#REF!</v>
          </cell>
          <cell r="AR106" t="e">
            <v>#REF!</v>
          </cell>
          <cell r="AS106" t="e">
            <v>#REF!</v>
          </cell>
          <cell r="AT106" t="e">
            <v>#REF!</v>
          </cell>
          <cell r="AU106" t="e">
            <v>#REF!</v>
          </cell>
          <cell r="AV106">
            <v>193</v>
          </cell>
        </row>
        <row r="107">
          <cell r="AH107" t="e">
            <v>#REF!</v>
          </cell>
          <cell r="AI107" t="str">
            <v>OTHER PAINT</v>
          </cell>
          <cell r="AJ107" t="e">
            <v>#REF!</v>
          </cell>
          <cell r="AK107" t="e">
            <v>#REF!</v>
          </cell>
          <cell r="AL107" t="e">
            <v>#REF!</v>
          </cell>
          <cell r="AM107" t="e">
            <v>#REF!</v>
          </cell>
          <cell r="AN107" t="e">
            <v>#REF!</v>
          </cell>
          <cell r="AO107" t="e">
            <v>#REF!</v>
          </cell>
          <cell r="AP107" t="e">
            <v>#REF!</v>
          </cell>
          <cell r="AQ107" t="e">
            <v>#REF!</v>
          </cell>
          <cell r="AR107" t="e">
            <v>#REF!</v>
          </cell>
          <cell r="AS107" t="e">
            <v>#REF!</v>
          </cell>
          <cell r="AT107" t="e">
            <v>#REF!</v>
          </cell>
          <cell r="AU107" t="e">
            <v>#REF!</v>
          </cell>
          <cell r="AV107" t="e">
            <v>#REF!</v>
          </cell>
        </row>
        <row r="108">
          <cell r="AH108" t="str">
            <v>AO</v>
          </cell>
          <cell r="AI108" t="str">
            <v>AMERLOCK-400 100,</v>
          </cell>
          <cell r="AJ108">
            <v>0</v>
          </cell>
          <cell r="AK108">
            <v>0</v>
          </cell>
          <cell r="AL108">
            <v>0</v>
          </cell>
          <cell r="AM108">
            <v>1</v>
          </cell>
          <cell r="AN108">
            <v>0</v>
          </cell>
          <cell r="AO108">
            <v>35</v>
          </cell>
          <cell r="AP108">
            <v>0</v>
          </cell>
          <cell r="AQ108">
            <v>0</v>
          </cell>
          <cell r="AR108">
            <v>21</v>
          </cell>
          <cell r="AS108">
            <v>0</v>
          </cell>
          <cell r="AT108">
            <v>0</v>
          </cell>
          <cell r="AU108">
            <v>735</v>
          </cell>
          <cell r="AV108" t="e">
            <v>#REF!</v>
          </cell>
        </row>
        <row r="109">
          <cell r="AH109" t="e">
            <v>#REF!</v>
          </cell>
          <cell r="AI109" t="str">
            <v>BLACK VARNISH</v>
          </cell>
          <cell r="AJ109" t="str">
            <v>1727</v>
          </cell>
          <cell r="AK109">
            <v>0</v>
          </cell>
          <cell r="AL109" t="str">
            <v>170</v>
          </cell>
          <cell r="AM109">
            <v>1</v>
          </cell>
          <cell r="AN109">
            <v>5.8</v>
          </cell>
          <cell r="AO109">
            <v>0</v>
          </cell>
          <cell r="AP109">
            <v>6.2</v>
          </cell>
          <cell r="AQ109">
            <v>34.479999999999997</v>
          </cell>
          <cell r="AR109">
            <v>0</v>
          </cell>
          <cell r="AS109">
            <v>26.94</v>
          </cell>
          <cell r="AT109">
            <v>200</v>
          </cell>
          <cell r="AU109">
            <v>0</v>
          </cell>
          <cell r="AV109">
            <v>167</v>
          </cell>
        </row>
        <row r="110">
          <cell r="AH110" t="e">
            <v>#REF!</v>
          </cell>
          <cell r="AI110" t="str">
            <v>NEO WATER PROOF COATING</v>
          </cell>
          <cell r="AJ110" t="str">
            <v>1728</v>
          </cell>
          <cell r="AK110" t="str">
            <v>1018</v>
          </cell>
          <cell r="AL110" t="str">
            <v>160</v>
          </cell>
          <cell r="AM110">
            <v>1</v>
          </cell>
          <cell r="AN110">
            <v>4.4000000000000004</v>
          </cell>
          <cell r="AO110">
            <v>0</v>
          </cell>
          <cell r="AP110">
            <v>6.7</v>
          </cell>
          <cell r="AQ110">
            <v>227.27</v>
          </cell>
          <cell r="AR110">
            <v>0</v>
          </cell>
          <cell r="AS110">
            <v>28.81</v>
          </cell>
          <cell r="AT110">
            <v>1000</v>
          </cell>
          <cell r="AU110">
            <v>0</v>
          </cell>
          <cell r="AV110">
            <v>193</v>
          </cell>
        </row>
      </sheetData>
      <sheetData sheetId="1">
        <row r="7">
          <cell r="AI7">
            <v>10000</v>
          </cell>
        </row>
      </sheetData>
      <sheetData sheetId="2">
        <row r="7">
          <cell r="AI7">
            <v>10000</v>
          </cell>
        </row>
      </sheetData>
      <sheetData sheetId="3">
        <row r="7">
          <cell r="AI7">
            <v>10000</v>
          </cell>
        </row>
      </sheetData>
      <sheetData sheetId="4">
        <row r="7">
          <cell r="AI7">
            <v>10000</v>
          </cell>
        </row>
      </sheetData>
      <sheetData sheetId="5">
        <row r="7">
          <cell r="AI7">
            <v>10000</v>
          </cell>
        </row>
      </sheetData>
      <sheetData sheetId="6">
        <row r="7">
          <cell r="AI7">
            <v>10000</v>
          </cell>
        </row>
      </sheetData>
      <sheetData sheetId="7">
        <row r="7">
          <cell r="AI7">
            <v>10000</v>
          </cell>
        </row>
      </sheetData>
      <sheetData sheetId="8">
        <row r="7">
          <cell r="AI7">
            <v>10000</v>
          </cell>
        </row>
      </sheetData>
      <sheetData sheetId="9">
        <row r="7">
          <cell r="AI7">
            <v>10000</v>
          </cell>
        </row>
      </sheetData>
      <sheetData sheetId="10">
        <row r="7">
          <cell r="AI7">
            <v>10000</v>
          </cell>
        </row>
      </sheetData>
      <sheetData sheetId="11">
        <row r="7">
          <cell r="AI7">
            <v>10000</v>
          </cell>
        </row>
      </sheetData>
      <sheetData sheetId="12">
        <row r="7">
          <cell r="AI7">
            <v>10000</v>
          </cell>
        </row>
      </sheetData>
      <sheetData sheetId="13">
        <row r="7">
          <cell r="AI7">
            <v>10000</v>
          </cell>
        </row>
      </sheetData>
      <sheetData sheetId="14">
        <row r="7">
          <cell r="AI7">
            <v>10000</v>
          </cell>
        </row>
      </sheetData>
      <sheetData sheetId="15">
        <row r="7">
          <cell r="AI7">
            <v>10000</v>
          </cell>
        </row>
      </sheetData>
      <sheetData sheetId="16">
        <row r="7">
          <cell r="AI7">
            <v>10000</v>
          </cell>
        </row>
      </sheetData>
      <sheetData sheetId="17">
        <row r="7">
          <cell r="AI7">
            <v>10000</v>
          </cell>
        </row>
      </sheetData>
      <sheetData sheetId="18">
        <row r="7">
          <cell r="AI7">
            <v>10000</v>
          </cell>
        </row>
      </sheetData>
      <sheetData sheetId="19">
        <row r="7">
          <cell r="AI7">
            <v>10000</v>
          </cell>
        </row>
      </sheetData>
      <sheetData sheetId="20" refreshError="1"/>
      <sheetData sheetId="21">
        <row r="7">
          <cell r="AI7">
            <v>10000</v>
          </cell>
        </row>
      </sheetData>
      <sheetData sheetId="22">
        <row r="7">
          <cell r="AI7">
            <v>10000</v>
          </cell>
        </row>
      </sheetData>
      <sheetData sheetId="23">
        <row r="7">
          <cell r="AI7">
            <v>10000</v>
          </cell>
        </row>
      </sheetData>
      <sheetData sheetId="24">
        <row r="7">
          <cell r="AI7">
            <v>10000</v>
          </cell>
        </row>
      </sheetData>
      <sheetData sheetId="25">
        <row r="7">
          <cell r="AI7">
            <v>10000</v>
          </cell>
        </row>
      </sheetData>
      <sheetData sheetId="26">
        <row r="7">
          <cell r="AI7">
            <v>10000</v>
          </cell>
        </row>
      </sheetData>
      <sheetData sheetId="27">
        <row r="7">
          <cell r="AI7">
            <v>10000</v>
          </cell>
        </row>
      </sheetData>
      <sheetData sheetId="28">
        <row r="7">
          <cell r="AI7">
            <v>10000</v>
          </cell>
        </row>
      </sheetData>
      <sheetData sheetId="29">
        <row r="7">
          <cell r="AI7">
            <v>10000</v>
          </cell>
        </row>
      </sheetData>
      <sheetData sheetId="30">
        <row r="7">
          <cell r="AI7">
            <v>10000</v>
          </cell>
        </row>
      </sheetData>
      <sheetData sheetId="31">
        <row r="7">
          <cell r="AI7">
            <v>10000</v>
          </cell>
        </row>
      </sheetData>
      <sheetData sheetId="32">
        <row r="7">
          <cell r="AI7">
            <v>10000</v>
          </cell>
        </row>
      </sheetData>
      <sheetData sheetId="33">
        <row r="7">
          <cell r="AI7">
            <v>10000</v>
          </cell>
        </row>
      </sheetData>
      <sheetData sheetId="34">
        <row r="7">
          <cell r="AI7">
            <v>10000</v>
          </cell>
        </row>
      </sheetData>
      <sheetData sheetId="35">
        <row r="7">
          <cell r="AI7">
            <v>10000</v>
          </cell>
        </row>
      </sheetData>
      <sheetData sheetId="36">
        <row r="7">
          <cell r="AI7">
            <v>10000</v>
          </cell>
        </row>
      </sheetData>
      <sheetData sheetId="37">
        <row r="7">
          <cell r="AI7">
            <v>10000</v>
          </cell>
        </row>
      </sheetData>
      <sheetData sheetId="38">
        <row r="7">
          <cell r="AI7">
            <v>10000</v>
          </cell>
        </row>
      </sheetData>
      <sheetData sheetId="39">
        <row r="7">
          <cell r="AI7">
            <v>10000</v>
          </cell>
        </row>
      </sheetData>
      <sheetData sheetId="40">
        <row r="7">
          <cell r="AI7">
            <v>10000</v>
          </cell>
        </row>
      </sheetData>
      <sheetData sheetId="41">
        <row r="7">
          <cell r="AI7">
            <v>10000</v>
          </cell>
        </row>
      </sheetData>
      <sheetData sheetId="42">
        <row r="7">
          <cell r="AI7">
            <v>10000</v>
          </cell>
        </row>
      </sheetData>
      <sheetData sheetId="43">
        <row r="7">
          <cell r="AI7">
            <v>10000</v>
          </cell>
        </row>
      </sheetData>
      <sheetData sheetId="44">
        <row r="7">
          <cell r="AI7">
            <v>10000</v>
          </cell>
        </row>
      </sheetData>
      <sheetData sheetId="45">
        <row r="7">
          <cell r="AI7">
            <v>10000</v>
          </cell>
        </row>
      </sheetData>
      <sheetData sheetId="46">
        <row r="7">
          <cell r="AI7">
            <v>10000</v>
          </cell>
        </row>
      </sheetData>
      <sheetData sheetId="47">
        <row r="7">
          <cell r="AI7">
            <v>10000</v>
          </cell>
        </row>
      </sheetData>
      <sheetData sheetId="48">
        <row r="7">
          <cell r="AI7">
            <v>10000</v>
          </cell>
        </row>
      </sheetData>
      <sheetData sheetId="49">
        <row r="7">
          <cell r="AI7">
            <v>10000</v>
          </cell>
        </row>
      </sheetData>
      <sheetData sheetId="50">
        <row r="7">
          <cell r="AI7">
            <v>10000</v>
          </cell>
        </row>
      </sheetData>
      <sheetData sheetId="51">
        <row r="7">
          <cell r="AI7">
            <v>10000</v>
          </cell>
        </row>
      </sheetData>
      <sheetData sheetId="52">
        <row r="7">
          <cell r="AI7">
            <v>10000</v>
          </cell>
        </row>
      </sheetData>
      <sheetData sheetId="53">
        <row r="7">
          <cell r="AI7">
            <v>10000</v>
          </cell>
        </row>
      </sheetData>
      <sheetData sheetId="54">
        <row r="7">
          <cell r="AI7">
            <v>10000</v>
          </cell>
        </row>
      </sheetData>
      <sheetData sheetId="55">
        <row r="7">
          <cell r="AI7">
            <v>10000</v>
          </cell>
        </row>
      </sheetData>
      <sheetData sheetId="56">
        <row r="7">
          <cell r="AI7">
            <v>10000</v>
          </cell>
        </row>
      </sheetData>
      <sheetData sheetId="57">
        <row r="7">
          <cell r="AI7">
            <v>10000</v>
          </cell>
        </row>
      </sheetData>
      <sheetData sheetId="58">
        <row r="7">
          <cell r="AI7">
            <v>10000</v>
          </cell>
        </row>
      </sheetData>
      <sheetData sheetId="59">
        <row r="7">
          <cell r="AI7">
            <v>10000</v>
          </cell>
        </row>
      </sheetData>
      <sheetData sheetId="60">
        <row r="7">
          <cell r="AI7">
            <v>10000</v>
          </cell>
        </row>
      </sheetData>
      <sheetData sheetId="61">
        <row r="7">
          <cell r="AI7">
            <v>10000</v>
          </cell>
        </row>
      </sheetData>
      <sheetData sheetId="62">
        <row r="7">
          <cell r="AI7">
            <v>10000</v>
          </cell>
        </row>
      </sheetData>
      <sheetData sheetId="63">
        <row r="7">
          <cell r="AI7">
            <v>10000</v>
          </cell>
        </row>
      </sheetData>
      <sheetData sheetId="64">
        <row r="7">
          <cell r="AI7">
            <v>10000</v>
          </cell>
        </row>
      </sheetData>
      <sheetData sheetId="65">
        <row r="7">
          <cell r="AI7">
            <v>10000</v>
          </cell>
        </row>
      </sheetData>
      <sheetData sheetId="66">
        <row r="7">
          <cell r="AI7">
            <v>10000</v>
          </cell>
        </row>
      </sheetData>
      <sheetData sheetId="67">
        <row r="7">
          <cell r="AI7">
            <v>10000</v>
          </cell>
        </row>
      </sheetData>
      <sheetData sheetId="68">
        <row r="7">
          <cell r="AI7">
            <v>10000</v>
          </cell>
        </row>
      </sheetData>
      <sheetData sheetId="69">
        <row r="7">
          <cell r="AI7">
            <v>10000</v>
          </cell>
        </row>
      </sheetData>
      <sheetData sheetId="70">
        <row r="7">
          <cell r="AI7">
            <v>10000</v>
          </cell>
        </row>
      </sheetData>
      <sheetData sheetId="71">
        <row r="7">
          <cell r="AI7">
            <v>10000</v>
          </cell>
        </row>
      </sheetData>
      <sheetData sheetId="72">
        <row r="7">
          <cell r="AI7">
            <v>10000</v>
          </cell>
        </row>
      </sheetData>
      <sheetData sheetId="73">
        <row r="7">
          <cell r="AI7">
            <v>10000</v>
          </cell>
        </row>
      </sheetData>
      <sheetData sheetId="74">
        <row r="7">
          <cell r="AI7">
            <v>10000</v>
          </cell>
        </row>
      </sheetData>
      <sheetData sheetId="75">
        <row r="7">
          <cell r="AI7">
            <v>10000</v>
          </cell>
        </row>
      </sheetData>
      <sheetData sheetId="76">
        <row r="7">
          <cell r="AI7">
            <v>10000</v>
          </cell>
        </row>
      </sheetData>
      <sheetData sheetId="77">
        <row r="7">
          <cell r="AI7">
            <v>10000</v>
          </cell>
        </row>
      </sheetData>
      <sheetData sheetId="78">
        <row r="7">
          <cell r="AI7">
            <v>10000</v>
          </cell>
        </row>
      </sheetData>
      <sheetData sheetId="79">
        <row r="7">
          <cell r="AI7">
            <v>10000</v>
          </cell>
        </row>
      </sheetData>
      <sheetData sheetId="80">
        <row r="7">
          <cell r="AI7">
            <v>10000</v>
          </cell>
        </row>
      </sheetData>
      <sheetData sheetId="81">
        <row r="7">
          <cell r="AI7">
            <v>10000</v>
          </cell>
        </row>
      </sheetData>
      <sheetData sheetId="82">
        <row r="7">
          <cell r="AI7">
            <v>10000</v>
          </cell>
        </row>
      </sheetData>
      <sheetData sheetId="83">
        <row r="7">
          <cell r="AI7">
            <v>10000</v>
          </cell>
        </row>
      </sheetData>
      <sheetData sheetId="84">
        <row r="7">
          <cell r="AI7">
            <v>10000</v>
          </cell>
        </row>
      </sheetData>
      <sheetData sheetId="85">
        <row r="7">
          <cell r="AI7">
            <v>10000</v>
          </cell>
        </row>
      </sheetData>
      <sheetData sheetId="86">
        <row r="7">
          <cell r="AI7">
            <v>10000</v>
          </cell>
        </row>
      </sheetData>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ow r="7">
          <cell r="AI7">
            <v>10000</v>
          </cell>
        </row>
      </sheetData>
      <sheetData sheetId="99">
        <row r="7">
          <cell r="AI7">
            <v>10000</v>
          </cell>
        </row>
      </sheetData>
      <sheetData sheetId="100">
        <row r="7">
          <cell r="AI7">
            <v>10000</v>
          </cell>
        </row>
      </sheetData>
      <sheetData sheetId="101">
        <row r="7">
          <cell r="AI7">
            <v>10000</v>
          </cell>
        </row>
      </sheetData>
      <sheetData sheetId="102">
        <row r="7">
          <cell r="AI7">
            <v>10000</v>
          </cell>
        </row>
      </sheetData>
      <sheetData sheetId="103">
        <row r="7">
          <cell r="AI7">
            <v>10000</v>
          </cell>
        </row>
      </sheetData>
      <sheetData sheetId="104">
        <row r="7">
          <cell r="AI7">
            <v>10000</v>
          </cell>
        </row>
      </sheetData>
      <sheetData sheetId="105">
        <row r="7">
          <cell r="AI7">
            <v>10000</v>
          </cell>
        </row>
      </sheetData>
      <sheetData sheetId="106">
        <row r="7">
          <cell r="AI7">
            <v>10000</v>
          </cell>
        </row>
      </sheetData>
      <sheetData sheetId="107">
        <row r="7">
          <cell r="AI7">
            <v>10000</v>
          </cell>
        </row>
      </sheetData>
      <sheetData sheetId="108">
        <row r="7">
          <cell r="AI7">
            <v>10000</v>
          </cell>
        </row>
      </sheetData>
      <sheetData sheetId="109">
        <row r="7">
          <cell r="AI7">
            <v>10000</v>
          </cell>
        </row>
      </sheetData>
      <sheetData sheetId="110">
        <row r="7">
          <cell r="AI7">
            <v>10000</v>
          </cell>
        </row>
      </sheetData>
      <sheetData sheetId="111">
        <row r="7">
          <cell r="AI7">
            <v>10000</v>
          </cell>
        </row>
      </sheetData>
      <sheetData sheetId="112">
        <row r="7">
          <cell r="AI7">
            <v>10000</v>
          </cell>
        </row>
      </sheetData>
      <sheetData sheetId="113">
        <row r="7">
          <cell r="AI7">
            <v>10000</v>
          </cell>
        </row>
      </sheetData>
      <sheetData sheetId="114">
        <row r="7">
          <cell r="AI7">
            <v>10000</v>
          </cell>
        </row>
      </sheetData>
      <sheetData sheetId="115">
        <row r="7">
          <cell r="AI7">
            <v>10000</v>
          </cell>
        </row>
      </sheetData>
      <sheetData sheetId="116">
        <row r="7">
          <cell r="AI7">
            <v>10000</v>
          </cell>
        </row>
      </sheetData>
      <sheetData sheetId="117">
        <row r="7">
          <cell r="AI7">
            <v>10000</v>
          </cell>
        </row>
      </sheetData>
      <sheetData sheetId="118">
        <row r="7">
          <cell r="AI7">
            <v>10000</v>
          </cell>
        </row>
      </sheetData>
      <sheetData sheetId="119">
        <row r="7">
          <cell r="AI7">
            <v>10000</v>
          </cell>
        </row>
      </sheetData>
      <sheetData sheetId="120">
        <row r="7">
          <cell r="AI7">
            <v>10000</v>
          </cell>
        </row>
      </sheetData>
      <sheetData sheetId="121">
        <row r="7">
          <cell r="AI7">
            <v>10000</v>
          </cell>
        </row>
      </sheetData>
      <sheetData sheetId="122">
        <row r="7">
          <cell r="AI7">
            <v>10000</v>
          </cell>
        </row>
      </sheetData>
      <sheetData sheetId="123">
        <row r="7">
          <cell r="AI7">
            <v>10000</v>
          </cell>
        </row>
      </sheetData>
      <sheetData sheetId="124">
        <row r="7">
          <cell r="AI7">
            <v>10000</v>
          </cell>
        </row>
      </sheetData>
      <sheetData sheetId="125">
        <row r="7">
          <cell r="AI7">
            <v>10000</v>
          </cell>
        </row>
      </sheetData>
      <sheetData sheetId="126">
        <row r="7">
          <cell r="AI7">
            <v>10000</v>
          </cell>
        </row>
      </sheetData>
      <sheetData sheetId="127">
        <row r="7">
          <cell r="AI7">
            <v>10000</v>
          </cell>
        </row>
      </sheetData>
      <sheetData sheetId="128">
        <row r="7">
          <cell r="AI7">
            <v>10000</v>
          </cell>
        </row>
      </sheetData>
      <sheetData sheetId="129">
        <row r="7">
          <cell r="AI7">
            <v>10000</v>
          </cell>
        </row>
      </sheetData>
      <sheetData sheetId="130">
        <row r="7">
          <cell r="AI7">
            <v>10000</v>
          </cell>
        </row>
      </sheetData>
      <sheetData sheetId="131">
        <row r="7">
          <cell r="AI7">
            <v>10000</v>
          </cell>
        </row>
      </sheetData>
      <sheetData sheetId="132">
        <row r="7">
          <cell r="AI7">
            <v>10000</v>
          </cell>
        </row>
      </sheetData>
      <sheetData sheetId="133">
        <row r="7">
          <cell r="AI7">
            <v>10000</v>
          </cell>
        </row>
      </sheetData>
      <sheetData sheetId="134">
        <row r="7">
          <cell r="AI7">
            <v>10000</v>
          </cell>
        </row>
      </sheetData>
      <sheetData sheetId="135">
        <row r="7">
          <cell r="AI7">
            <v>10000</v>
          </cell>
        </row>
      </sheetData>
      <sheetData sheetId="136">
        <row r="7">
          <cell r="AI7">
            <v>10000</v>
          </cell>
        </row>
      </sheetData>
      <sheetData sheetId="137">
        <row r="7">
          <cell r="AI7">
            <v>10000</v>
          </cell>
        </row>
      </sheetData>
      <sheetData sheetId="138">
        <row r="7">
          <cell r="AI7">
            <v>10000</v>
          </cell>
        </row>
      </sheetData>
      <sheetData sheetId="139" refreshError="1"/>
      <sheetData sheetId="140">
        <row r="7">
          <cell r="AI7">
            <v>10000</v>
          </cell>
        </row>
      </sheetData>
      <sheetData sheetId="141">
        <row r="7">
          <cell r="AI7">
            <v>10000</v>
          </cell>
        </row>
      </sheetData>
      <sheetData sheetId="142">
        <row r="7">
          <cell r="AI7">
            <v>10000</v>
          </cell>
        </row>
      </sheetData>
      <sheetData sheetId="143">
        <row r="7">
          <cell r="AI7">
            <v>10000</v>
          </cell>
        </row>
      </sheetData>
      <sheetData sheetId="144">
        <row r="7">
          <cell r="AI7">
            <v>10000</v>
          </cell>
        </row>
      </sheetData>
      <sheetData sheetId="145">
        <row r="7">
          <cell r="AI7">
            <v>10000</v>
          </cell>
        </row>
      </sheetData>
      <sheetData sheetId="146">
        <row r="7">
          <cell r="AI7">
            <v>10000</v>
          </cell>
        </row>
      </sheetData>
      <sheetData sheetId="147">
        <row r="7">
          <cell r="AI7">
            <v>10000</v>
          </cell>
        </row>
      </sheetData>
      <sheetData sheetId="148">
        <row r="7">
          <cell r="AI7">
            <v>10000</v>
          </cell>
        </row>
      </sheetData>
      <sheetData sheetId="149">
        <row r="7">
          <cell r="AI7">
            <v>10000</v>
          </cell>
        </row>
      </sheetData>
      <sheetData sheetId="150">
        <row r="7">
          <cell r="AI7">
            <v>10000</v>
          </cell>
        </row>
      </sheetData>
      <sheetData sheetId="151">
        <row r="7">
          <cell r="AI7">
            <v>10000</v>
          </cell>
        </row>
      </sheetData>
      <sheetData sheetId="152">
        <row r="7">
          <cell r="AI7">
            <v>10000</v>
          </cell>
        </row>
      </sheetData>
      <sheetData sheetId="153">
        <row r="7">
          <cell r="AI7">
            <v>10000</v>
          </cell>
        </row>
      </sheetData>
      <sheetData sheetId="154">
        <row r="7">
          <cell r="AI7">
            <v>10000</v>
          </cell>
        </row>
      </sheetData>
      <sheetData sheetId="155">
        <row r="7">
          <cell r="AI7">
            <v>10000</v>
          </cell>
        </row>
      </sheetData>
      <sheetData sheetId="156">
        <row r="7">
          <cell r="AI7">
            <v>10000</v>
          </cell>
        </row>
      </sheetData>
      <sheetData sheetId="157">
        <row r="7">
          <cell r="AI7">
            <v>10000</v>
          </cell>
        </row>
      </sheetData>
      <sheetData sheetId="158">
        <row r="7">
          <cell r="AI7">
            <v>10000</v>
          </cell>
        </row>
      </sheetData>
      <sheetData sheetId="159">
        <row r="7">
          <cell r="AI7">
            <v>10000</v>
          </cell>
        </row>
      </sheetData>
      <sheetData sheetId="160">
        <row r="7">
          <cell r="AI7">
            <v>10000</v>
          </cell>
        </row>
      </sheetData>
      <sheetData sheetId="161">
        <row r="7">
          <cell r="AI7">
            <v>10000</v>
          </cell>
        </row>
      </sheetData>
      <sheetData sheetId="162">
        <row r="7">
          <cell r="AI7">
            <v>10000</v>
          </cell>
        </row>
      </sheetData>
      <sheetData sheetId="163">
        <row r="7">
          <cell r="AI7">
            <v>10000</v>
          </cell>
        </row>
      </sheetData>
      <sheetData sheetId="164">
        <row r="7">
          <cell r="AI7">
            <v>10000</v>
          </cell>
        </row>
      </sheetData>
      <sheetData sheetId="165">
        <row r="7">
          <cell r="AI7">
            <v>10000</v>
          </cell>
        </row>
      </sheetData>
      <sheetData sheetId="166">
        <row r="7">
          <cell r="AI7">
            <v>10000</v>
          </cell>
        </row>
      </sheetData>
      <sheetData sheetId="167">
        <row r="7">
          <cell r="AI7">
            <v>10000</v>
          </cell>
        </row>
      </sheetData>
      <sheetData sheetId="168">
        <row r="7">
          <cell r="AI7">
            <v>10000</v>
          </cell>
        </row>
      </sheetData>
      <sheetData sheetId="169">
        <row r="7">
          <cell r="AI7">
            <v>10000</v>
          </cell>
        </row>
      </sheetData>
      <sheetData sheetId="170">
        <row r="7">
          <cell r="AI7">
            <v>10000</v>
          </cell>
        </row>
      </sheetData>
      <sheetData sheetId="171">
        <row r="7">
          <cell r="AI7">
            <v>10000</v>
          </cell>
        </row>
      </sheetData>
      <sheetData sheetId="172">
        <row r="7">
          <cell r="AI7">
            <v>10000</v>
          </cell>
        </row>
      </sheetData>
      <sheetData sheetId="173">
        <row r="7">
          <cell r="AI7">
            <v>10000</v>
          </cell>
        </row>
      </sheetData>
      <sheetData sheetId="174">
        <row r="7">
          <cell r="AI7">
            <v>10000</v>
          </cell>
        </row>
      </sheetData>
      <sheetData sheetId="175">
        <row r="7">
          <cell r="AI7">
            <v>10000</v>
          </cell>
        </row>
      </sheetData>
      <sheetData sheetId="176">
        <row r="7">
          <cell r="AI7">
            <v>10000</v>
          </cell>
        </row>
      </sheetData>
      <sheetData sheetId="177">
        <row r="7">
          <cell r="AI7">
            <v>10000</v>
          </cell>
        </row>
      </sheetData>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ow r="7">
          <cell r="AI7">
            <v>10000</v>
          </cell>
        </row>
      </sheetData>
      <sheetData sheetId="196">
        <row r="7">
          <cell r="AI7">
            <v>10000</v>
          </cell>
        </row>
      </sheetData>
      <sheetData sheetId="197">
        <row r="7">
          <cell r="AI7">
            <v>10000</v>
          </cell>
        </row>
      </sheetData>
      <sheetData sheetId="198">
        <row r="7">
          <cell r="AI7">
            <v>10000</v>
          </cell>
        </row>
      </sheetData>
      <sheetData sheetId="199">
        <row r="7">
          <cell r="AI7">
            <v>10000</v>
          </cell>
        </row>
      </sheetData>
      <sheetData sheetId="200">
        <row r="7">
          <cell r="AI7">
            <v>10000</v>
          </cell>
        </row>
      </sheetData>
      <sheetData sheetId="201">
        <row r="7">
          <cell r="AI7">
            <v>10000</v>
          </cell>
        </row>
      </sheetData>
      <sheetData sheetId="202">
        <row r="7">
          <cell r="AI7">
            <v>10000</v>
          </cell>
        </row>
      </sheetData>
      <sheetData sheetId="203">
        <row r="7">
          <cell r="AI7">
            <v>10000</v>
          </cell>
        </row>
      </sheetData>
      <sheetData sheetId="204">
        <row r="7">
          <cell r="AI7">
            <v>10000</v>
          </cell>
        </row>
      </sheetData>
      <sheetData sheetId="205">
        <row r="7">
          <cell r="AI7">
            <v>10000</v>
          </cell>
        </row>
      </sheetData>
      <sheetData sheetId="206">
        <row r="7">
          <cell r="AI7">
            <v>10000</v>
          </cell>
        </row>
      </sheetData>
      <sheetData sheetId="207">
        <row r="7">
          <cell r="AI7">
            <v>10000</v>
          </cell>
        </row>
      </sheetData>
      <sheetData sheetId="208">
        <row r="7">
          <cell r="AI7">
            <v>10000</v>
          </cell>
        </row>
      </sheetData>
      <sheetData sheetId="209">
        <row r="7">
          <cell r="AI7">
            <v>10000</v>
          </cell>
        </row>
      </sheetData>
      <sheetData sheetId="210">
        <row r="7">
          <cell r="AI7">
            <v>10000</v>
          </cell>
        </row>
      </sheetData>
      <sheetData sheetId="211">
        <row r="7">
          <cell r="AI7">
            <v>10000</v>
          </cell>
        </row>
      </sheetData>
      <sheetData sheetId="212">
        <row r="7">
          <cell r="AI7">
            <v>10000</v>
          </cell>
        </row>
      </sheetData>
      <sheetData sheetId="213">
        <row r="7">
          <cell r="AI7">
            <v>10000</v>
          </cell>
        </row>
      </sheetData>
      <sheetData sheetId="214">
        <row r="7">
          <cell r="AI7">
            <v>10000</v>
          </cell>
        </row>
      </sheetData>
      <sheetData sheetId="215">
        <row r="7">
          <cell r="AI7">
            <v>10000</v>
          </cell>
        </row>
      </sheetData>
      <sheetData sheetId="216">
        <row r="7">
          <cell r="AI7">
            <v>10000</v>
          </cell>
        </row>
      </sheetData>
      <sheetData sheetId="217">
        <row r="7">
          <cell r="AI7">
            <v>10000</v>
          </cell>
        </row>
      </sheetData>
      <sheetData sheetId="218">
        <row r="7">
          <cell r="AI7">
            <v>10000</v>
          </cell>
        </row>
      </sheetData>
      <sheetData sheetId="219">
        <row r="7">
          <cell r="AI7">
            <v>10000</v>
          </cell>
        </row>
      </sheetData>
      <sheetData sheetId="220">
        <row r="7">
          <cell r="AI7">
            <v>10000</v>
          </cell>
        </row>
      </sheetData>
      <sheetData sheetId="221">
        <row r="7">
          <cell r="AI7">
            <v>10000</v>
          </cell>
        </row>
      </sheetData>
      <sheetData sheetId="222">
        <row r="7">
          <cell r="AI7">
            <v>10000</v>
          </cell>
        </row>
      </sheetData>
      <sheetData sheetId="223">
        <row r="7">
          <cell r="AI7">
            <v>10000</v>
          </cell>
        </row>
      </sheetData>
      <sheetData sheetId="224">
        <row r="7">
          <cell r="AI7">
            <v>10000</v>
          </cell>
        </row>
      </sheetData>
      <sheetData sheetId="225">
        <row r="7">
          <cell r="AI7">
            <v>10000</v>
          </cell>
        </row>
      </sheetData>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ow r="7">
          <cell r="AI7">
            <v>10000</v>
          </cell>
        </row>
      </sheetData>
      <sheetData sheetId="257">
        <row r="7">
          <cell r="AI7">
            <v>10000</v>
          </cell>
        </row>
      </sheetData>
      <sheetData sheetId="258">
        <row r="7">
          <cell r="AI7">
            <v>10000</v>
          </cell>
        </row>
      </sheetData>
      <sheetData sheetId="259">
        <row r="7">
          <cell r="AI7">
            <v>10000</v>
          </cell>
        </row>
      </sheetData>
      <sheetData sheetId="260">
        <row r="7">
          <cell r="AI7">
            <v>10000</v>
          </cell>
        </row>
      </sheetData>
      <sheetData sheetId="261">
        <row r="7">
          <cell r="AI7">
            <v>10000</v>
          </cell>
        </row>
      </sheetData>
      <sheetData sheetId="262">
        <row r="7">
          <cell r="AI7">
            <v>10000</v>
          </cell>
        </row>
      </sheetData>
      <sheetData sheetId="263">
        <row r="7">
          <cell r="AI7">
            <v>10000</v>
          </cell>
        </row>
      </sheetData>
      <sheetData sheetId="264">
        <row r="7">
          <cell r="AI7">
            <v>10000</v>
          </cell>
        </row>
      </sheetData>
      <sheetData sheetId="265">
        <row r="7">
          <cell r="AI7">
            <v>10000</v>
          </cell>
        </row>
      </sheetData>
      <sheetData sheetId="266">
        <row r="7">
          <cell r="AI7">
            <v>10000</v>
          </cell>
        </row>
      </sheetData>
      <sheetData sheetId="267">
        <row r="7">
          <cell r="AI7">
            <v>10000</v>
          </cell>
        </row>
      </sheetData>
      <sheetData sheetId="268" refreshError="1"/>
      <sheetData sheetId="269" refreshError="1"/>
      <sheetData sheetId="270" refreshError="1"/>
      <sheetData sheetId="271" refreshError="1"/>
      <sheetData sheetId="272" refreshError="1"/>
      <sheetData sheetId="273" refreshError="1"/>
      <sheetData sheetId="274">
        <row r="7">
          <cell r="AI7">
            <v>10000</v>
          </cell>
        </row>
      </sheetData>
      <sheetData sheetId="275">
        <row r="7">
          <cell r="AI7">
            <v>10000</v>
          </cell>
        </row>
      </sheetData>
      <sheetData sheetId="276">
        <row r="7">
          <cell r="AI7">
            <v>10000</v>
          </cell>
        </row>
      </sheetData>
      <sheetData sheetId="277">
        <row r="7">
          <cell r="AI7">
            <v>10000</v>
          </cell>
        </row>
      </sheetData>
      <sheetData sheetId="278">
        <row r="7">
          <cell r="AI7">
            <v>10000</v>
          </cell>
        </row>
      </sheetData>
      <sheetData sheetId="279">
        <row r="7">
          <cell r="AI7">
            <v>10000</v>
          </cell>
        </row>
      </sheetData>
      <sheetData sheetId="280">
        <row r="7">
          <cell r="AI7">
            <v>10000</v>
          </cell>
        </row>
      </sheetData>
      <sheetData sheetId="281" refreshError="1"/>
      <sheetData sheetId="282">
        <row r="7">
          <cell r="AI7">
            <v>10000</v>
          </cell>
        </row>
      </sheetData>
      <sheetData sheetId="283">
        <row r="7">
          <cell r="AI7">
            <v>10000</v>
          </cell>
        </row>
      </sheetData>
      <sheetData sheetId="284">
        <row r="7">
          <cell r="AI7">
            <v>10000</v>
          </cell>
        </row>
      </sheetData>
      <sheetData sheetId="285">
        <row r="7">
          <cell r="AI7">
            <v>10000</v>
          </cell>
        </row>
      </sheetData>
      <sheetData sheetId="286">
        <row r="7">
          <cell r="AI7">
            <v>10000</v>
          </cell>
        </row>
      </sheetData>
      <sheetData sheetId="287">
        <row r="7">
          <cell r="AI7">
            <v>10000</v>
          </cell>
        </row>
      </sheetData>
      <sheetData sheetId="288">
        <row r="7">
          <cell r="AI7">
            <v>10000</v>
          </cell>
        </row>
      </sheetData>
      <sheetData sheetId="289">
        <row r="7">
          <cell r="AI7">
            <v>10000</v>
          </cell>
        </row>
      </sheetData>
      <sheetData sheetId="290">
        <row r="7">
          <cell r="AI7">
            <v>10000</v>
          </cell>
        </row>
      </sheetData>
      <sheetData sheetId="291">
        <row r="7">
          <cell r="AI7">
            <v>10000</v>
          </cell>
        </row>
      </sheetData>
      <sheetData sheetId="292">
        <row r="7">
          <cell r="AI7">
            <v>10000</v>
          </cell>
        </row>
      </sheetData>
      <sheetData sheetId="293">
        <row r="7">
          <cell r="AI7">
            <v>10000</v>
          </cell>
        </row>
      </sheetData>
      <sheetData sheetId="294">
        <row r="7">
          <cell r="AI7">
            <v>10000</v>
          </cell>
        </row>
      </sheetData>
      <sheetData sheetId="295">
        <row r="7">
          <cell r="AI7">
            <v>10000</v>
          </cell>
        </row>
      </sheetData>
      <sheetData sheetId="296">
        <row r="7">
          <cell r="AI7">
            <v>10000</v>
          </cell>
        </row>
      </sheetData>
      <sheetData sheetId="297">
        <row r="7">
          <cell r="AI7">
            <v>10000</v>
          </cell>
        </row>
      </sheetData>
      <sheetData sheetId="298">
        <row r="7">
          <cell r="AI7">
            <v>10000</v>
          </cell>
        </row>
      </sheetData>
      <sheetData sheetId="299">
        <row r="7">
          <cell r="AI7">
            <v>10000</v>
          </cell>
        </row>
      </sheetData>
      <sheetData sheetId="300">
        <row r="7">
          <cell r="AI7">
            <v>10000</v>
          </cell>
        </row>
      </sheetData>
      <sheetData sheetId="301">
        <row r="7">
          <cell r="AI7">
            <v>10000</v>
          </cell>
        </row>
      </sheetData>
      <sheetData sheetId="302">
        <row r="7">
          <cell r="AI7">
            <v>10000</v>
          </cell>
        </row>
      </sheetData>
      <sheetData sheetId="303">
        <row r="7">
          <cell r="AI7">
            <v>10000</v>
          </cell>
        </row>
      </sheetData>
      <sheetData sheetId="304">
        <row r="7">
          <cell r="AI7">
            <v>10000</v>
          </cell>
        </row>
      </sheetData>
      <sheetData sheetId="305">
        <row r="7">
          <cell r="AI7">
            <v>10000</v>
          </cell>
        </row>
      </sheetData>
      <sheetData sheetId="306">
        <row r="7">
          <cell r="AI7">
            <v>10000</v>
          </cell>
        </row>
      </sheetData>
      <sheetData sheetId="307">
        <row r="7">
          <cell r="AI7">
            <v>10000</v>
          </cell>
        </row>
      </sheetData>
      <sheetData sheetId="308">
        <row r="7">
          <cell r="AI7">
            <v>10000</v>
          </cell>
        </row>
      </sheetData>
      <sheetData sheetId="309">
        <row r="7">
          <cell r="AI7">
            <v>10000</v>
          </cell>
        </row>
      </sheetData>
      <sheetData sheetId="310">
        <row r="7">
          <cell r="AI7">
            <v>10000</v>
          </cell>
        </row>
      </sheetData>
      <sheetData sheetId="311">
        <row r="7">
          <cell r="AI7">
            <v>10000</v>
          </cell>
        </row>
      </sheetData>
      <sheetData sheetId="312">
        <row r="7">
          <cell r="AI7">
            <v>10000</v>
          </cell>
        </row>
      </sheetData>
      <sheetData sheetId="313">
        <row r="7">
          <cell r="AI7">
            <v>10000</v>
          </cell>
        </row>
      </sheetData>
      <sheetData sheetId="314">
        <row r="7">
          <cell r="AI7">
            <v>10000</v>
          </cell>
        </row>
      </sheetData>
      <sheetData sheetId="315">
        <row r="7">
          <cell r="AI7">
            <v>10000</v>
          </cell>
        </row>
      </sheetData>
      <sheetData sheetId="316">
        <row r="7">
          <cell r="AI7">
            <v>10000</v>
          </cell>
        </row>
      </sheetData>
      <sheetData sheetId="317">
        <row r="7">
          <cell r="AI7">
            <v>10000</v>
          </cell>
        </row>
      </sheetData>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ow r="7">
          <cell r="AI7">
            <v>10000</v>
          </cell>
        </row>
      </sheetData>
      <sheetData sheetId="339">
        <row r="7">
          <cell r="AI7">
            <v>10000</v>
          </cell>
        </row>
      </sheetData>
      <sheetData sheetId="340">
        <row r="7">
          <cell r="AI7">
            <v>10000</v>
          </cell>
        </row>
      </sheetData>
      <sheetData sheetId="341">
        <row r="7">
          <cell r="AI7">
            <v>10000</v>
          </cell>
        </row>
      </sheetData>
      <sheetData sheetId="342">
        <row r="7">
          <cell r="AI7">
            <v>10000</v>
          </cell>
        </row>
      </sheetData>
      <sheetData sheetId="343">
        <row r="7">
          <cell r="AI7">
            <v>10000</v>
          </cell>
        </row>
      </sheetData>
      <sheetData sheetId="344">
        <row r="7">
          <cell r="AI7">
            <v>10000</v>
          </cell>
        </row>
      </sheetData>
      <sheetData sheetId="345">
        <row r="7">
          <cell r="AI7">
            <v>10000</v>
          </cell>
        </row>
      </sheetData>
      <sheetData sheetId="346">
        <row r="7">
          <cell r="AI7">
            <v>10000</v>
          </cell>
        </row>
      </sheetData>
      <sheetData sheetId="347">
        <row r="7">
          <cell r="AI7">
            <v>10000</v>
          </cell>
        </row>
      </sheetData>
      <sheetData sheetId="348">
        <row r="7">
          <cell r="AI7">
            <v>10000</v>
          </cell>
        </row>
      </sheetData>
      <sheetData sheetId="349">
        <row r="7">
          <cell r="AI7">
            <v>10000</v>
          </cell>
        </row>
      </sheetData>
      <sheetData sheetId="350">
        <row r="7">
          <cell r="AI7">
            <v>10000</v>
          </cell>
        </row>
      </sheetData>
      <sheetData sheetId="351">
        <row r="7">
          <cell r="AI7">
            <v>10000</v>
          </cell>
        </row>
      </sheetData>
      <sheetData sheetId="352">
        <row r="7">
          <cell r="AI7">
            <v>10000</v>
          </cell>
        </row>
      </sheetData>
      <sheetData sheetId="353">
        <row r="7">
          <cell r="AI7">
            <v>10000</v>
          </cell>
        </row>
      </sheetData>
      <sheetData sheetId="354">
        <row r="7">
          <cell r="AI7">
            <v>10000</v>
          </cell>
        </row>
      </sheetData>
      <sheetData sheetId="355">
        <row r="7">
          <cell r="AI7">
            <v>10000</v>
          </cell>
        </row>
      </sheetData>
      <sheetData sheetId="356">
        <row r="7">
          <cell r="AI7">
            <v>10000</v>
          </cell>
        </row>
      </sheetData>
      <sheetData sheetId="357">
        <row r="7">
          <cell r="AI7">
            <v>10000</v>
          </cell>
        </row>
      </sheetData>
      <sheetData sheetId="358">
        <row r="7">
          <cell r="AI7">
            <v>10000</v>
          </cell>
        </row>
      </sheetData>
      <sheetData sheetId="359">
        <row r="7">
          <cell r="AI7">
            <v>10000</v>
          </cell>
        </row>
      </sheetData>
      <sheetData sheetId="360">
        <row r="7">
          <cell r="AI7">
            <v>10000</v>
          </cell>
        </row>
      </sheetData>
      <sheetData sheetId="361">
        <row r="7">
          <cell r="AI7">
            <v>10000</v>
          </cell>
        </row>
      </sheetData>
      <sheetData sheetId="362">
        <row r="7">
          <cell r="AI7">
            <v>10000</v>
          </cell>
        </row>
      </sheetData>
      <sheetData sheetId="363">
        <row r="7">
          <cell r="AI7">
            <v>10000</v>
          </cell>
        </row>
      </sheetData>
      <sheetData sheetId="364">
        <row r="7">
          <cell r="AI7">
            <v>10000</v>
          </cell>
        </row>
      </sheetData>
      <sheetData sheetId="365">
        <row r="7">
          <cell r="AI7">
            <v>10000</v>
          </cell>
        </row>
      </sheetData>
      <sheetData sheetId="366">
        <row r="7">
          <cell r="AI7">
            <v>10000</v>
          </cell>
        </row>
      </sheetData>
      <sheetData sheetId="367">
        <row r="7">
          <cell r="AI7">
            <v>10000</v>
          </cell>
        </row>
      </sheetData>
      <sheetData sheetId="368">
        <row r="7">
          <cell r="AI7">
            <v>10000</v>
          </cell>
        </row>
      </sheetData>
      <sheetData sheetId="369">
        <row r="7">
          <cell r="AI7">
            <v>10000</v>
          </cell>
        </row>
      </sheetData>
      <sheetData sheetId="370">
        <row r="7">
          <cell r="AI7">
            <v>10000</v>
          </cell>
        </row>
      </sheetData>
      <sheetData sheetId="371">
        <row r="7">
          <cell r="AI7">
            <v>10000</v>
          </cell>
        </row>
      </sheetData>
      <sheetData sheetId="372">
        <row r="7">
          <cell r="AI7">
            <v>10000</v>
          </cell>
        </row>
      </sheetData>
      <sheetData sheetId="373">
        <row r="7">
          <cell r="AI7">
            <v>10000</v>
          </cell>
        </row>
      </sheetData>
      <sheetData sheetId="374">
        <row r="7">
          <cell r="AI7">
            <v>10000</v>
          </cell>
        </row>
      </sheetData>
      <sheetData sheetId="375">
        <row r="7">
          <cell r="AI7">
            <v>10000</v>
          </cell>
        </row>
      </sheetData>
      <sheetData sheetId="376">
        <row r="7">
          <cell r="AI7">
            <v>10000</v>
          </cell>
        </row>
      </sheetData>
      <sheetData sheetId="377">
        <row r="7">
          <cell r="AI7">
            <v>10000</v>
          </cell>
        </row>
      </sheetData>
      <sheetData sheetId="378">
        <row r="7">
          <cell r="AI7">
            <v>10000</v>
          </cell>
        </row>
      </sheetData>
      <sheetData sheetId="379">
        <row r="7">
          <cell r="AI7">
            <v>10000</v>
          </cell>
        </row>
      </sheetData>
      <sheetData sheetId="380">
        <row r="7">
          <cell r="AI7">
            <v>10000</v>
          </cell>
        </row>
      </sheetData>
      <sheetData sheetId="381">
        <row r="7">
          <cell r="AI7">
            <v>10000</v>
          </cell>
        </row>
      </sheetData>
      <sheetData sheetId="382">
        <row r="7">
          <cell r="AI7">
            <v>10000</v>
          </cell>
        </row>
      </sheetData>
      <sheetData sheetId="383">
        <row r="7">
          <cell r="AI7">
            <v>10000</v>
          </cell>
        </row>
      </sheetData>
      <sheetData sheetId="384">
        <row r="7">
          <cell r="AI7">
            <v>10000</v>
          </cell>
        </row>
      </sheetData>
      <sheetData sheetId="385">
        <row r="7">
          <cell r="AI7">
            <v>10000</v>
          </cell>
        </row>
      </sheetData>
      <sheetData sheetId="386">
        <row r="7">
          <cell r="AI7">
            <v>10000</v>
          </cell>
        </row>
      </sheetData>
      <sheetData sheetId="387">
        <row r="7">
          <cell r="AI7">
            <v>10000</v>
          </cell>
        </row>
      </sheetData>
      <sheetData sheetId="388">
        <row r="7">
          <cell r="AI7">
            <v>10000</v>
          </cell>
        </row>
      </sheetData>
      <sheetData sheetId="389">
        <row r="7">
          <cell r="AI7">
            <v>10000</v>
          </cell>
        </row>
      </sheetData>
      <sheetData sheetId="390">
        <row r="7">
          <cell r="AI7">
            <v>10000</v>
          </cell>
        </row>
      </sheetData>
      <sheetData sheetId="391">
        <row r="7">
          <cell r="AI7">
            <v>10000</v>
          </cell>
        </row>
      </sheetData>
      <sheetData sheetId="392">
        <row r="7">
          <cell r="AI7">
            <v>10000</v>
          </cell>
        </row>
      </sheetData>
      <sheetData sheetId="393">
        <row r="7">
          <cell r="AI7">
            <v>10000</v>
          </cell>
        </row>
      </sheetData>
      <sheetData sheetId="394">
        <row r="7">
          <cell r="AI7">
            <v>10000</v>
          </cell>
        </row>
      </sheetData>
      <sheetData sheetId="395">
        <row r="7">
          <cell r="AI7">
            <v>10000</v>
          </cell>
        </row>
      </sheetData>
      <sheetData sheetId="396">
        <row r="7">
          <cell r="AI7">
            <v>10000</v>
          </cell>
        </row>
      </sheetData>
      <sheetData sheetId="397">
        <row r="7">
          <cell r="AI7">
            <v>10000</v>
          </cell>
        </row>
      </sheetData>
      <sheetData sheetId="398">
        <row r="7">
          <cell r="AI7">
            <v>10000</v>
          </cell>
        </row>
      </sheetData>
      <sheetData sheetId="399">
        <row r="7">
          <cell r="AI7">
            <v>10000</v>
          </cell>
        </row>
      </sheetData>
      <sheetData sheetId="400">
        <row r="7">
          <cell r="AI7">
            <v>10000</v>
          </cell>
        </row>
      </sheetData>
      <sheetData sheetId="401">
        <row r="7">
          <cell r="AI7">
            <v>10000</v>
          </cell>
        </row>
      </sheetData>
      <sheetData sheetId="402">
        <row r="7">
          <cell r="AI7">
            <v>10000</v>
          </cell>
        </row>
      </sheetData>
      <sheetData sheetId="403">
        <row r="7">
          <cell r="AI7">
            <v>10000</v>
          </cell>
        </row>
      </sheetData>
      <sheetData sheetId="404">
        <row r="7">
          <cell r="AI7">
            <v>10000</v>
          </cell>
        </row>
      </sheetData>
      <sheetData sheetId="405">
        <row r="7">
          <cell r="AI7">
            <v>10000</v>
          </cell>
        </row>
      </sheetData>
      <sheetData sheetId="406">
        <row r="7">
          <cell r="AI7">
            <v>10000</v>
          </cell>
        </row>
      </sheetData>
      <sheetData sheetId="407">
        <row r="7">
          <cell r="AI7">
            <v>10000</v>
          </cell>
        </row>
      </sheetData>
      <sheetData sheetId="408">
        <row r="7">
          <cell r="AI7">
            <v>10000</v>
          </cell>
        </row>
      </sheetData>
      <sheetData sheetId="409">
        <row r="7">
          <cell r="AI7">
            <v>10000</v>
          </cell>
        </row>
      </sheetData>
      <sheetData sheetId="410">
        <row r="7">
          <cell r="AI7">
            <v>10000</v>
          </cell>
        </row>
      </sheetData>
      <sheetData sheetId="411">
        <row r="7">
          <cell r="AI7">
            <v>10000</v>
          </cell>
        </row>
      </sheetData>
      <sheetData sheetId="412">
        <row r="7">
          <cell r="AI7">
            <v>10000</v>
          </cell>
        </row>
      </sheetData>
      <sheetData sheetId="413">
        <row r="7">
          <cell r="AI7">
            <v>10000</v>
          </cell>
        </row>
      </sheetData>
      <sheetData sheetId="414">
        <row r="7">
          <cell r="AI7">
            <v>10000</v>
          </cell>
        </row>
      </sheetData>
      <sheetData sheetId="415">
        <row r="7">
          <cell r="AI7">
            <v>10000</v>
          </cell>
        </row>
      </sheetData>
      <sheetData sheetId="416">
        <row r="7">
          <cell r="AI7">
            <v>10000</v>
          </cell>
        </row>
      </sheetData>
      <sheetData sheetId="417">
        <row r="7">
          <cell r="AI7">
            <v>10000</v>
          </cell>
        </row>
      </sheetData>
      <sheetData sheetId="418">
        <row r="7">
          <cell r="AI7">
            <v>10000</v>
          </cell>
        </row>
      </sheetData>
      <sheetData sheetId="419">
        <row r="7">
          <cell r="AI7">
            <v>10000</v>
          </cell>
        </row>
      </sheetData>
      <sheetData sheetId="420">
        <row r="7">
          <cell r="AI7">
            <v>10000</v>
          </cell>
        </row>
      </sheetData>
      <sheetData sheetId="421">
        <row r="7">
          <cell r="AI7">
            <v>10000</v>
          </cell>
        </row>
      </sheetData>
      <sheetData sheetId="422">
        <row r="7">
          <cell r="AI7">
            <v>10000</v>
          </cell>
        </row>
      </sheetData>
      <sheetData sheetId="423">
        <row r="7">
          <cell r="AI7">
            <v>10000</v>
          </cell>
        </row>
      </sheetData>
      <sheetData sheetId="424">
        <row r="7">
          <cell r="AI7">
            <v>10000</v>
          </cell>
        </row>
      </sheetData>
      <sheetData sheetId="425">
        <row r="7">
          <cell r="AI7">
            <v>10000</v>
          </cell>
        </row>
      </sheetData>
      <sheetData sheetId="426">
        <row r="7">
          <cell r="AI7">
            <v>10000</v>
          </cell>
        </row>
      </sheetData>
      <sheetData sheetId="427">
        <row r="7">
          <cell r="AI7">
            <v>10000</v>
          </cell>
        </row>
      </sheetData>
      <sheetData sheetId="428">
        <row r="7">
          <cell r="AI7">
            <v>10000</v>
          </cell>
        </row>
      </sheetData>
      <sheetData sheetId="429">
        <row r="7">
          <cell r="AI7">
            <v>10000</v>
          </cell>
        </row>
      </sheetData>
      <sheetData sheetId="430">
        <row r="7">
          <cell r="AI7">
            <v>10000</v>
          </cell>
        </row>
      </sheetData>
      <sheetData sheetId="431">
        <row r="7">
          <cell r="AI7">
            <v>10000</v>
          </cell>
        </row>
      </sheetData>
      <sheetData sheetId="432">
        <row r="7">
          <cell r="AI7">
            <v>10000</v>
          </cell>
        </row>
      </sheetData>
      <sheetData sheetId="433">
        <row r="7">
          <cell r="AI7">
            <v>10000</v>
          </cell>
        </row>
      </sheetData>
      <sheetData sheetId="434">
        <row r="7">
          <cell r="AI7">
            <v>10000</v>
          </cell>
        </row>
      </sheetData>
      <sheetData sheetId="435">
        <row r="7">
          <cell r="AI7">
            <v>10000</v>
          </cell>
        </row>
      </sheetData>
      <sheetData sheetId="436">
        <row r="7">
          <cell r="AI7">
            <v>10000</v>
          </cell>
        </row>
      </sheetData>
      <sheetData sheetId="437">
        <row r="7">
          <cell r="AI7">
            <v>10000</v>
          </cell>
        </row>
      </sheetData>
      <sheetData sheetId="438">
        <row r="7">
          <cell r="AI7">
            <v>10000</v>
          </cell>
        </row>
      </sheetData>
      <sheetData sheetId="439">
        <row r="7">
          <cell r="AI7">
            <v>10000</v>
          </cell>
        </row>
      </sheetData>
      <sheetData sheetId="440">
        <row r="7">
          <cell r="AI7">
            <v>10000</v>
          </cell>
        </row>
      </sheetData>
      <sheetData sheetId="441">
        <row r="7">
          <cell r="AI7">
            <v>10000</v>
          </cell>
        </row>
      </sheetData>
      <sheetData sheetId="442">
        <row r="7">
          <cell r="AI7">
            <v>10000</v>
          </cell>
        </row>
      </sheetData>
      <sheetData sheetId="443">
        <row r="7">
          <cell r="AI7">
            <v>10000</v>
          </cell>
        </row>
      </sheetData>
      <sheetData sheetId="444">
        <row r="7">
          <cell r="AI7">
            <v>10000</v>
          </cell>
        </row>
      </sheetData>
      <sheetData sheetId="445">
        <row r="7">
          <cell r="AI7">
            <v>10000</v>
          </cell>
        </row>
      </sheetData>
      <sheetData sheetId="446">
        <row r="7">
          <cell r="AI7">
            <v>10000</v>
          </cell>
        </row>
      </sheetData>
      <sheetData sheetId="447">
        <row r="7">
          <cell r="AI7">
            <v>10000</v>
          </cell>
        </row>
      </sheetData>
      <sheetData sheetId="448">
        <row r="7">
          <cell r="AI7">
            <v>10000</v>
          </cell>
        </row>
      </sheetData>
      <sheetData sheetId="449">
        <row r="7">
          <cell r="AI7">
            <v>10000</v>
          </cell>
        </row>
      </sheetData>
      <sheetData sheetId="450">
        <row r="7">
          <cell r="AI7">
            <v>10000</v>
          </cell>
        </row>
      </sheetData>
      <sheetData sheetId="451">
        <row r="7">
          <cell r="AI7">
            <v>10000</v>
          </cell>
        </row>
      </sheetData>
      <sheetData sheetId="452">
        <row r="7">
          <cell r="AI7">
            <v>10000</v>
          </cell>
        </row>
      </sheetData>
      <sheetData sheetId="453">
        <row r="7">
          <cell r="AI7">
            <v>10000</v>
          </cell>
        </row>
      </sheetData>
      <sheetData sheetId="454">
        <row r="7">
          <cell r="AI7">
            <v>10000</v>
          </cell>
        </row>
      </sheetData>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ow r="7">
          <cell r="AI7">
            <v>10000</v>
          </cell>
        </row>
      </sheetData>
      <sheetData sheetId="473">
        <row r="7">
          <cell r="AI7">
            <v>10000</v>
          </cell>
        </row>
      </sheetData>
      <sheetData sheetId="474">
        <row r="7">
          <cell r="AI7">
            <v>10000</v>
          </cell>
        </row>
      </sheetData>
      <sheetData sheetId="475">
        <row r="7">
          <cell r="AI7">
            <v>10000</v>
          </cell>
        </row>
      </sheetData>
      <sheetData sheetId="476">
        <row r="7">
          <cell r="AI7">
            <v>10000</v>
          </cell>
        </row>
      </sheetData>
      <sheetData sheetId="477">
        <row r="7">
          <cell r="AI7">
            <v>10000</v>
          </cell>
        </row>
      </sheetData>
      <sheetData sheetId="478">
        <row r="7">
          <cell r="AI7">
            <v>10000</v>
          </cell>
        </row>
      </sheetData>
      <sheetData sheetId="479">
        <row r="7">
          <cell r="AI7">
            <v>10000</v>
          </cell>
        </row>
      </sheetData>
      <sheetData sheetId="480">
        <row r="7">
          <cell r="AI7">
            <v>10000</v>
          </cell>
        </row>
      </sheetData>
      <sheetData sheetId="481">
        <row r="7">
          <cell r="AI7">
            <v>10000</v>
          </cell>
        </row>
      </sheetData>
      <sheetData sheetId="482">
        <row r="7">
          <cell r="AI7">
            <v>10000</v>
          </cell>
        </row>
      </sheetData>
      <sheetData sheetId="483">
        <row r="7">
          <cell r="AI7">
            <v>10000</v>
          </cell>
        </row>
      </sheetData>
      <sheetData sheetId="484">
        <row r="7">
          <cell r="AI7">
            <v>10000</v>
          </cell>
        </row>
      </sheetData>
      <sheetData sheetId="485">
        <row r="7">
          <cell r="AI7">
            <v>10000</v>
          </cell>
        </row>
      </sheetData>
      <sheetData sheetId="486">
        <row r="7">
          <cell r="AI7">
            <v>10000</v>
          </cell>
        </row>
      </sheetData>
      <sheetData sheetId="487">
        <row r="7">
          <cell r="AI7">
            <v>10000</v>
          </cell>
        </row>
      </sheetData>
      <sheetData sheetId="488">
        <row r="7">
          <cell r="AI7">
            <v>10000</v>
          </cell>
        </row>
      </sheetData>
      <sheetData sheetId="489">
        <row r="7">
          <cell r="AI7">
            <v>10000</v>
          </cell>
        </row>
      </sheetData>
      <sheetData sheetId="490">
        <row r="7">
          <cell r="AI7">
            <v>10000</v>
          </cell>
        </row>
      </sheetData>
      <sheetData sheetId="491">
        <row r="7">
          <cell r="AI7">
            <v>10000</v>
          </cell>
        </row>
      </sheetData>
      <sheetData sheetId="492">
        <row r="7">
          <cell r="AI7">
            <v>10000</v>
          </cell>
        </row>
      </sheetData>
      <sheetData sheetId="493">
        <row r="7">
          <cell r="AI7">
            <v>10000</v>
          </cell>
        </row>
      </sheetData>
      <sheetData sheetId="494">
        <row r="7">
          <cell r="AI7">
            <v>10000</v>
          </cell>
        </row>
      </sheetData>
      <sheetData sheetId="495">
        <row r="7">
          <cell r="AI7">
            <v>10000</v>
          </cell>
        </row>
      </sheetData>
      <sheetData sheetId="496">
        <row r="7">
          <cell r="AI7">
            <v>10000</v>
          </cell>
        </row>
      </sheetData>
      <sheetData sheetId="497">
        <row r="7">
          <cell r="AI7">
            <v>10000</v>
          </cell>
        </row>
      </sheetData>
      <sheetData sheetId="498">
        <row r="7">
          <cell r="AI7">
            <v>10000</v>
          </cell>
        </row>
      </sheetData>
      <sheetData sheetId="499">
        <row r="7">
          <cell r="AI7">
            <v>10000</v>
          </cell>
        </row>
      </sheetData>
      <sheetData sheetId="500">
        <row r="7">
          <cell r="AI7">
            <v>10000</v>
          </cell>
        </row>
      </sheetData>
      <sheetData sheetId="501">
        <row r="7">
          <cell r="AI7">
            <v>10000</v>
          </cell>
        </row>
      </sheetData>
      <sheetData sheetId="502">
        <row r="7">
          <cell r="AI7">
            <v>10000</v>
          </cell>
        </row>
      </sheetData>
      <sheetData sheetId="503">
        <row r="7">
          <cell r="AI7">
            <v>10000</v>
          </cell>
        </row>
      </sheetData>
      <sheetData sheetId="504">
        <row r="7">
          <cell r="AI7">
            <v>10000</v>
          </cell>
        </row>
      </sheetData>
      <sheetData sheetId="505">
        <row r="7">
          <cell r="AI7">
            <v>10000</v>
          </cell>
        </row>
      </sheetData>
      <sheetData sheetId="506">
        <row r="7">
          <cell r="AI7">
            <v>10000</v>
          </cell>
        </row>
      </sheetData>
      <sheetData sheetId="507">
        <row r="7">
          <cell r="AI7">
            <v>10000</v>
          </cell>
        </row>
      </sheetData>
      <sheetData sheetId="508">
        <row r="7">
          <cell r="AI7">
            <v>10000</v>
          </cell>
        </row>
      </sheetData>
      <sheetData sheetId="509">
        <row r="7">
          <cell r="AI7">
            <v>10000</v>
          </cell>
        </row>
      </sheetData>
      <sheetData sheetId="510">
        <row r="7">
          <cell r="AI7">
            <v>10000</v>
          </cell>
        </row>
      </sheetData>
      <sheetData sheetId="511">
        <row r="7">
          <cell r="AI7">
            <v>10000</v>
          </cell>
        </row>
      </sheetData>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ow r="7">
          <cell r="AI7">
            <v>10000</v>
          </cell>
        </row>
      </sheetData>
      <sheetData sheetId="527">
        <row r="7">
          <cell r="AI7">
            <v>10000</v>
          </cell>
        </row>
      </sheetData>
      <sheetData sheetId="528">
        <row r="7">
          <cell r="AI7">
            <v>10000</v>
          </cell>
        </row>
      </sheetData>
      <sheetData sheetId="529">
        <row r="7">
          <cell r="AI7">
            <v>10000</v>
          </cell>
        </row>
      </sheetData>
      <sheetData sheetId="530">
        <row r="7">
          <cell r="AI7">
            <v>10000</v>
          </cell>
        </row>
      </sheetData>
      <sheetData sheetId="531">
        <row r="7">
          <cell r="AI7">
            <v>10000</v>
          </cell>
        </row>
      </sheetData>
      <sheetData sheetId="532">
        <row r="7">
          <cell r="AI7">
            <v>10000</v>
          </cell>
        </row>
      </sheetData>
      <sheetData sheetId="533">
        <row r="7">
          <cell r="AI7">
            <v>10000</v>
          </cell>
        </row>
      </sheetData>
      <sheetData sheetId="534">
        <row r="7">
          <cell r="AI7">
            <v>10000</v>
          </cell>
        </row>
      </sheetData>
      <sheetData sheetId="535">
        <row r="7">
          <cell r="AI7">
            <v>10000</v>
          </cell>
        </row>
      </sheetData>
      <sheetData sheetId="536">
        <row r="7">
          <cell r="AI7">
            <v>10000</v>
          </cell>
        </row>
      </sheetData>
      <sheetData sheetId="537">
        <row r="7">
          <cell r="AI7">
            <v>10000</v>
          </cell>
        </row>
      </sheetData>
      <sheetData sheetId="538">
        <row r="7">
          <cell r="AI7">
            <v>10000</v>
          </cell>
        </row>
      </sheetData>
      <sheetData sheetId="539">
        <row r="7">
          <cell r="AI7">
            <v>10000</v>
          </cell>
        </row>
      </sheetData>
      <sheetData sheetId="540">
        <row r="7">
          <cell r="AI7">
            <v>10000</v>
          </cell>
        </row>
      </sheetData>
      <sheetData sheetId="541">
        <row r="7">
          <cell r="AI7">
            <v>10000</v>
          </cell>
        </row>
      </sheetData>
      <sheetData sheetId="542">
        <row r="7">
          <cell r="AI7">
            <v>10000</v>
          </cell>
        </row>
      </sheetData>
      <sheetData sheetId="543">
        <row r="7">
          <cell r="AI7">
            <v>10000</v>
          </cell>
        </row>
      </sheetData>
      <sheetData sheetId="544">
        <row r="7">
          <cell r="AI7">
            <v>10000</v>
          </cell>
        </row>
      </sheetData>
      <sheetData sheetId="545">
        <row r="7">
          <cell r="AI7">
            <v>10000</v>
          </cell>
        </row>
      </sheetData>
      <sheetData sheetId="546">
        <row r="7">
          <cell r="AI7">
            <v>10000</v>
          </cell>
        </row>
      </sheetData>
      <sheetData sheetId="547">
        <row r="7">
          <cell r="AI7">
            <v>10000</v>
          </cell>
        </row>
      </sheetData>
      <sheetData sheetId="548">
        <row r="7">
          <cell r="AI7">
            <v>10000</v>
          </cell>
        </row>
      </sheetData>
      <sheetData sheetId="549">
        <row r="7">
          <cell r="AI7">
            <v>10000</v>
          </cell>
        </row>
      </sheetData>
      <sheetData sheetId="550">
        <row r="7">
          <cell r="AI7">
            <v>10000</v>
          </cell>
        </row>
      </sheetData>
      <sheetData sheetId="551">
        <row r="7">
          <cell r="AI7">
            <v>10000</v>
          </cell>
        </row>
      </sheetData>
      <sheetData sheetId="552">
        <row r="7">
          <cell r="AI7">
            <v>10000</v>
          </cell>
        </row>
      </sheetData>
      <sheetData sheetId="553">
        <row r="7">
          <cell r="AI7">
            <v>10000</v>
          </cell>
        </row>
      </sheetData>
      <sheetData sheetId="554">
        <row r="7">
          <cell r="AI7">
            <v>10000</v>
          </cell>
        </row>
      </sheetData>
      <sheetData sheetId="555">
        <row r="7">
          <cell r="AI7">
            <v>10000</v>
          </cell>
        </row>
      </sheetData>
      <sheetData sheetId="556">
        <row r="7">
          <cell r="AI7">
            <v>10000</v>
          </cell>
        </row>
      </sheetData>
      <sheetData sheetId="557">
        <row r="7">
          <cell r="AI7">
            <v>10000</v>
          </cell>
        </row>
      </sheetData>
      <sheetData sheetId="558">
        <row r="7">
          <cell r="AI7">
            <v>10000</v>
          </cell>
        </row>
      </sheetData>
      <sheetData sheetId="559">
        <row r="7">
          <cell r="AI7">
            <v>10000</v>
          </cell>
        </row>
      </sheetData>
      <sheetData sheetId="560">
        <row r="7">
          <cell r="AI7">
            <v>10000</v>
          </cell>
        </row>
      </sheetData>
      <sheetData sheetId="561">
        <row r="7">
          <cell r="AI7">
            <v>10000</v>
          </cell>
        </row>
      </sheetData>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ow r="7">
          <cell r="AI7">
            <v>10000</v>
          </cell>
        </row>
      </sheetData>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ow r="7">
          <cell r="AI7">
            <v>10000</v>
          </cell>
        </row>
      </sheetData>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ow r="7">
          <cell r="AI7">
            <v>10000</v>
          </cell>
        </row>
      </sheetData>
      <sheetData sheetId="638">
        <row r="7">
          <cell r="AI7">
            <v>10000</v>
          </cell>
        </row>
      </sheetData>
      <sheetData sheetId="639">
        <row r="7">
          <cell r="AI7">
            <v>10000</v>
          </cell>
        </row>
      </sheetData>
      <sheetData sheetId="640">
        <row r="7">
          <cell r="AI7">
            <v>10000</v>
          </cell>
        </row>
      </sheetData>
      <sheetData sheetId="641">
        <row r="7">
          <cell r="AI7">
            <v>10000</v>
          </cell>
        </row>
      </sheetData>
      <sheetData sheetId="642">
        <row r="7">
          <cell r="AI7">
            <v>10000</v>
          </cell>
        </row>
      </sheetData>
      <sheetData sheetId="643">
        <row r="7">
          <cell r="AI7">
            <v>10000</v>
          </cell>
        </row>
      </sheetData>
      <sheetData sheetId="644">
        <row r="7">
          <cell r="AI7">
            <v>10000</v>
          </cell>
        </row>
      </sheetData>
      <sheetData sheetId="645">
        <row r="7">
          <cell r="AI7">
            <v>10000</v>
          </cell>
        </row>
      </sheetData>
      <sheetData sheetId="646">
        <row r="7">
          <cell r="AI7">
            <v>10000</v>
          </cell>
        </row>
      </sheetData>
      <sheetData sheetId="647">
        <row r="7">
          <cell r="AI7">
            <v>10000</v>
          </cell>
        </row>
      </sheetData>
      <sheetData sheetId="648">
        <row r="7">
          <cell r="AI7">
            <v>10000</v>
          </cell>
        </row>
      </sheetData>
      <sheetData sheetId="649">
        <row r="7">
          <cell r="AI7">
            <v>10000</v>
          </cell>
        </row>
      </sheetData>
      <sheetData sheetId="650">
        <row r="7">
          <cell r="AI7">
            <v>10000</v>
          </cell>
        </row>
      </sheetData>
      <sheetData sheetId="651">
        <row r="7">
          <cell r="AI7">
            <v>10000</v>
          </cell>
        </row>
      </sheetData>
      <sheetData sheetId="652">
        <row r="7">
          <cell r="AI7">
            <v>10000</v>
          </cell>
        </row>
      </sheetData>
      <sheetData sheetId="653">
        <row r="7">
          <cell r="AI7">
            <v>10000</v>
          </cell>
        </row>
      </sheetData>
      <sheetData sheetId="654">
        <row r="7">
          <cell r="AI7">
            <v>10000</v>
          </cell>
        </row>
      </sheetData>
      <sheetData sheetId="655">
        <row r="7">
          <cell r="AI7">
            <v>10000</v>
          </cell>
        </row>
      </sheetData>
      <sheetData sheetId="656">
        <row r="7">
          <cell r="AI7">
            <v>10000</v>
          </cell>
        </row>
      </sheetData>
      <sheetData sheetId="657">
        <row r="7">
          <cell r="AI7">
            <v>10000</v>
          </cell>
        </row>
      </sheetData>
      <sheetData sheetId="658">
        <row r="7">
          <cell r="AI7">
            <v>10000</v>
          </cell>
        </row>
      </sheetData>
      <sheetData sheetId="659">
        <row r="7">
          <cell r="AI7">
            <v>10000</v>
          </cell>
        </row>
      </sheetData>
      <sheetData sheetId="660">
        <row r="7">
          <cell r="AI7">
            <v>10000</v>
          </cell>
        </row>
      </sheetData>
      <sheetData sheetId="661">
        <row r="7">
          <cell r="AI7">
            <v>10000</v>
          </cell>
        </row>
      </sheetData>
      <sheetData sheetId="662">
        <row r="7">
          <cell r="AI7">
            <v>10000</v>
          </cell>
        </row>
      </sheetData>
      <sheetData sheetId="663">
        <row r="7">
          <cell r="AI7">
            <v>10000</v>
          </cell>
        </row>
      </sheetData>
      <sheetData sheetId="664">
        <row r="7">
          <cell r="AI7">
            <v>10000</v>
          </cell>
        </row>
      </sheetData>
      <sheetData sheetId="665">
        <row r="7">
          <cell r="AI7">
            <v>10000</v>
          </cell>
        </row>
      </sheetData>
      <sheetData sheetId="666">
        <row r="7">
          <cell r="AI7">
            <v>10000</v>
          </cell>
        </row>
      </sheetData>
      <sheetData sheetId="667">
        <row r="7">
          <cell r="AI7">
            <v>10000</v>
          </cell>
        </row>
      </sheetData>
      <sheetData sheetId="668">
        <row r="7">
          <cell r="AI7">
            <v>10000</v>
          </cell>
        </row>
      </sheetData>
      <sheetData sheetId="669">
        <row r="7">
          <cell r="AI7">
            <v>10000</v>
          </cell>
        </row>
      </sheetData>
      <sheetData sheetId="670">
        <row r="7">
          <cell r="AI7">
            <v>10000</v>
          </cell>
        </row>
      </sheetData>
      <sheetData sheetId="671">
        <row r="7">
          <cell r="AI7">
            <v>10000</v>
          </cell>
        </row>
      </sheetData>
      <sheetData sheetId="672">
        <row r="7">
          <cell r="AI7">
            <v>10000</v>
          </cell>
        </row>
      </sheetData>
      <sheetData sheetId="673">
        <row r="7">
          <cell r="AI7">
            <v>10000</v>
          </cell>
        </row>
      </sheetData>
      <sheetData sheetId="674">
        <row r="7">
          <cell r="AI7">
            <v>10000</v>
          </cell>
        </row>
      </sheetData>
      <sheetData sheetId="675">
        <row r="7">
          <cell r="AI7">
            <v>10000</v>
          </cell>
        </row>
      </sheetData>
      <sheetData sheetId="676">
        <row r="7">
          <cell r="AI7">
            <v>10000</v>
          </cell>
        </row>
      </sheetData>
      <sheetData sheetId="677">
        <row r="7">
          <cell r="AI7">
            <v>10000</v>
          </cell>
        </row>
      </sheetData>
      <sheetData sheetId="678">
        <row r="7">
          <cell r="AI7">
            <v>10000</v>
          </cell>
        </row>
      </sheetData>
      <sheetData sheetId="679">
        <row r="7">
          <cell r="AI7">
            <v>10000</v>
          </cell>
        </row>
      </sheetData>
      <sheetData sheetId="680">
        <row r="7">
          <cell r="AI7">
            <v>10000</v>
          </cell>
        </row>
      </sheetData>
      <sheetData sheetId="681">
        <row r="7">
          <cell r="AI7">
            <v>10000</v>
          </cell>
        </row>
      </sheetData>
      <sheetData sheetId="682">
        <row r="7">
          <cell r="AI7">
            <v>10000</v>
          </cell>
        </row>
      </sheetData>
      <sheetData sheetId="683">
        <row r="7">
          <cell r="AI7">
            <v>10000</v>
          </cell>
        </row>
      </sheetData>
      <sheetData sheetId="684">
        <row r="7">
          <cell r="AI7">
            <v>10000</v>
          </cell>
        </row>
      </sheetData>
      <sheetData sheetId="685">
        <row r="7">
          <cell r="AI7">
            <v>10000</v>
          </cell>
        </row>
      </sheetData>
      <sheetData sheetId="686">
        <row r="7">
          <cell r="AI7">
            <v>10000</v>
          </cell>
        </row>
      </sheetData>
      <sheetData sheetId="687">
        <row r="7">
          <cell r="AI7">
            <v>10000</v>
          </cell>
        </row>
      </sheetData>
      <sheetData sheetId="688">
        <row r="7">
          <cell r="AI7">
            <v>10000</v>
          </cell>
        </row>
      </sheetData>
      <sheetData sheetId="689">
        <row r="7">
          <cell r="AI7">
            <v>10000</v>
          </cell>
        </row>
      </sheetData>
      <sheetData sheetId="690">
        <row r="7">
          <cell r="AI7">
            <v>10000</v>
          </cell>
        </row>
      </sheetData>
      <sheetData sheetId="691">
        <row r="7">
          <cell r="AI7">
            <v>10000</v>
          </cell>
        </row>
      </sheetData>
      <sheetData sheetId="692">
        <row r="7">
          <cell r="AI7">
            <v>10000</v>
          </cell>
        </row>
      </sheetData>
      <sheetData sheetId="693">
        <row r="7">
          <cell r="AI7">
            <v>10000</v>
          </cell>
        </row>
      </sheetData>
      <sheetData sheetId="694">
        <row r="7">
          <cell r="AI7">
            <v>10000</v>
          </cell>
        </row>
      </sheetData>
      <sheetData sheetId="695">
        <row r="7">
          <cell r="AI7">
            <v>10000</v>
          </cell>
        </row>
      </sheetData>
      <sheetData sheetId="696">
        <row r="7">
          <cell r="AI7">
            <v>10000</v>
          </cell>
        </row>
      </sheetData>
      <sheetData sheetId="697">
        <row r="7">
          <cell r="AI7">
            <v>10000</v>
          </cell>
        </row>
      </sheetData>
      <sheetData sheetId="698">
        <row r="7">
          <cell r="AI7">
            <v>10000</v>
          </cell>
        </row>
      </sheetData>
      <sheetData sheetId="699">
        <row r="7">
          <cell r="AI7">
            <v>10000</v>
          </cell>
        </row>
      </sheetData>
      <sheetData sheetId="700">
        <row r="7">
          <cell r="AI7">
            <v>10000</v>
          </cell>
        </row>
      </sheetData>
      <sheetData sheetId="701">
        <row r="7">
          <cell r="AI7">
            <v>10000</v>
          </cell>
        </row>
      </sheetData>
      <sheetData sheetId="702">
        <row r="7">
          <cell r="AI7">
            <v>10000</v>
          </cell>
        </row>
      </sheetData>
      <sheetData sheetId="703">
        <row r="7">
          <cell r="AI7">
            <v>10000</v>
          </cell>
        </row>
      </sheetData>
      <sheetData sheetId="704">
        <row r="7">
          <cell r="AI7">
            <v>10000</v>
          </cell>
        </row>
      </sheetData>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ow r="7">
          <cell r="AI7">
            <v>10000</v>
          </cell>
        </row>
      </sheetData>
      <sheetData sheetId="715" refreshError="1"/>
      <sheetData sheetId="716" refreshError="1"/>
      <sheetData sheetId="717">
        <row r="7">
          <cell r="AI7">
            <v>10000</v>
          </cell>
        </row>
      </sheetData>
      <sheetData sheetId="718">
        <row r="7">
          <cell r="AI7">
            <v>10000</v>
          </cell>
        </row>
      </sheetData>
      <sheetData sheetId="719">
        <row r="7">
          <cell r="AI7">
            <v>10000</v>
          </cell>
        </row>
      </sheetData>
      <sheetData sheetId="720">
        <row r="7">
          <cell r="AI7">
            <v>10000</v>
          </cell>
        </row>
      </sheetData>
      <sheetData sheetId="721">
        <row r="7">
          <cell r="AI7">
            <v>10000</v>
          </cell>
        </row>
      </sheetData>
      <sheetData sheetId="722">
        <row r="7">
          <cell r="AI7">
            <v>10000</v>
          </cell>
        </row>
      </sheetData>
      <sheetData sheetId="723">
        <row r="7">
          <cell r="AI7">
            <v>10000</v>
          </cell>
        </row>
      </sheetData>
      <sheetData sheetId="724">
        <row r="7">
          <cell r="AI7">
            <v>10000</v>
          </cell>
        </row>
      </sheetData>
      <sheetData sheetId="725">
        <row r="7">
          <cell r="AI7">
            <v>10000</v>
          </cell>
        </row>
      </sheetData>
      <sheetData sheetId="726">
        <row r="7">
          <cell r="AI7">
            <v>10000</v>
          </cell>
        </row>
      </sheetData>
      <sheetData sheetId="727">
        <row r="7">
          <cell r="AI7">
            <v>10000</v>
          </cell>
        </row>
      </sheetData>
      <sheetData sheetId="728">
        <row r="7">
          <cell r="AI7">
            <v>10000</v>
          </cell>
        </row>
      </sheetData>
      <sheetData sheetId="729">
        <row r="7">
          <cell r="AI7">
            <v>10000</v>
          </cell>
        </row>
      </sheetData>
      <sheetData sheetId="730">
        <row r="7">
          <cell r="AI7">
            <v>10000</v>
          </cell>
        </row>
      </sheetData>
      <sheetData sheetId="731">
        <row r="7">
          <cell r="AI7">
            <v>10000</v>
          </cell>
        </row>
      </sheetData>
      <sheetData sheetId="732">
        <row r="7">
          <cell r="AI7">
            <v>10000</v>
          </cell>
        </row>
      </sheetData>
      <sheetData sheetId="733">
        <row r="7">
          <cell r="AI7">
            <v>10000</v>
          </cell>
        </row>
      </sheetData>
      <sheetData sheetId="734">
        <row r="7">
          <cell r="AI7">
            <v>10000</v>
          </cell>
        </row>
      </sheetData>
      <sheetData sheetId="735">
        <row r="7">
          <cell r="AI7">
            <v>10000</v>
          </cell>
        </row>
      </sheetData>
      <sheetData sheetId="736">
        <row r="7">
          <cell r="AI7">
            <v>10000</v>
          </cell>
        </row>
      </sheetData>
      <sheetData sheetId="737">
        <row r="7">
          <cell r="AI7">
            <v>10000</v>
          </cell>
        </row>
      </sheetData>
      <sheetData sheetId="738">
        <row r="7">
          <cell r="AI7">
            <v>10000</v>
          </cell>
        </row>
      </sheetData>
      <sheetData sheetId="739">
        <row r="7">
          <cell r="AI7">
            <v>10000</v>
          </cell>
        </row>
      </sheetData>
      <sheetData sheetId="740">
        <row r="7">
          <cell r="AI7">
            <v>10000</v>
          </cell>
        </row>
      </sheetData>
      <sheetData sheetId="741">
        <row r="7">
          <cell r="AI7">
            <v>10000</v>
          </cell>
        </row>
      </sheetData>
      <sheetData sheetId="742">
        <row r="7">
          <cell r="AI7">
            <v>10000</v>
          </cell>
        </row>
      </sheetData>
      <sheetData sheetId="743">
        <row r="7">
          <cell r="AI7">
            <v>10000</v>
          </cell>
        </row>
      </sheetData>
      <sheetData sheetId="744">
        <row r="7">
          <cell r="AI7">
            <v>10000</v>
          </cell>
        </row>
      </sheetData>
      <sheetData sheetId="745">
        <row r="7">
          <cell r="AI7">
            <v>10000</v>
          </cell>
        </row>
      </sheetData>
      <sheetData sheetId="746">
        <row r="7">
          <cell r="AI7">
            <v>10000</v>
          </cell>
        </row>
      </sheetData>
      <sheetData sheetId="747">
        <row r="7">
          <cell r="AI7">
            <v>10000</v>
          </cell>
        </row>
      </sheetData>
      <sheetData sheetId="748">
        <row r="7">
          <cell r="AI7">
            <v>10000</v>
          </cell>
        </row>
      </sheetData>
      <sheetData sheetId="749">
        <row r="7">
          <cell r="AI7">
            <v>10000</v>
          </cell>
        </row>
      </sheetData>
      <sheetData sheetId="750">
        <row r="7">
          <cell r="AI7">
            <v>10000</v>
          </cell>
        </row>
      </sheetData>
      <sheetData sheetId="751">
        <row r="7">
          <cell r="AI7">
            <v>10000</v>
          </cell>
        </row>
      </sheetData>
      <sheetData sheetId="752">
        <row r="7">
          <cell r="AI7">
            <v>10000</v>
          </cell>
        </row>
      </sheetData>
      <sheetData sheetId="753">
        <row r="7">
          <cell r="AI7">
            <v>10000</v>
          </cell>
        </row>
      </sheetData>
      <sheetData sheetId="754">
        <row r="7">
          <cell r="AI7">
            <v>10000</v>
          </cell>
        </row>
      </sheetData>
      <sheetData sheetId="755">
        <row r="7">
          <cell r="AI7">
            <v>10000</v>
          </cell>
        </row>
      </sheetData>
      <sheetData sheetId="756">
        <row r="7">
          <cell r="AI7">
            <v>10000</v>
          </cell>
        </row>
      </sheetData>
      <sheetData sheetId="757">
        <row r="7">
          <cell r="AI7">
            <v>10000</v>
          </cell>
        </row>
      </sheetData>
      <sheetData sheetId="758">
        <row r="7">
          <cell r="AI7">
            <v>10000</v>
          </cell>
        </row>
      </sheetData>
      <sheetData sheetId="759">
        <row r="7">
          <cell r="AI7">
            <v>10000</v>
          </cell>
        </row>
      </sheetData>
      <sheetData sheetId="760">
        <row r="7">
          <cell r="AI7">
            <v>10000</v>
          </cell>
        </row>
      </sheetData>
      <sheetData sheetId="761">
        <row r="7">
          <cell r="AI7">
            <v>10000</v>
          </cell>
        </row>
      </sheetData>
      <sheetData sheetId="762">
        <row r="7">
          <cell r="AI7">
            <v>10000</v>
          </cell>
        </row>
      </sheetData>
      <sheetData sheetId="763">
        <row r="7">
          <cell r="AI7">
            <v>10000</v>
          </cell>
        </row>
      </sheetData>
      <sheetData sheetId="764">
        <row r="7">
          <cell r="AI7">
            <v>10000</v>
          </cell>
        </row>
      </sheetData>
      <sheetData sheetId="765">
        <row r="7">
          <cell r="AI7">
            <v>10000</v>
          </cell>
        </row>
      </sheetData>
      <sheetData sheetId="766">
        <row r="7">
          <cell r="AI7">
            <v>10000</v>
          </cell>
        </row>
      </sheetData>
      <sheetData sheetId="767">
        <row r="7">
          <cell r="AI7">
            <v>10000</v>
          </cell>
        </row>
      </sheetData>
      <sheetData sheetId="768">
        <row r="7">
          <cell r="AI7">
            <v>10000</v>
          </cell>
        </row>
      </sheetData>
      <sheetData sheetId="769">
        <row r="7">
          <cell r="AI7">
            <v>10000</v>
          </cell>
        </row>
      </sheetData>
      <sheetData sheetId="770">
        <row r="7">
          <cell r="AI7">
            <v>10000</v>
          </cell>
        </row>
      </sheetData>
      <sheetData sheetId="771">
        <row r="7">
          <cell r="AI7">
            <v>10000</v>
          </cell>
        </row>
      </sheetData>
      <sheetData sheetId="772">
        <row r="7">
          <cell r="AI7">
            <v>10000</v>
          </cell>
        </row>
      </sheetData>
      <sheetData sheetId="773">
        <row r="7">
          <cell r="AI7">
            <v>10000</v>
          </cell>
        </row>
      </sheetData>
      <sheetData sheetId="774">
        <row r="7">
          <cell r="AI7">
            <v>10000</v>
          </cell>
        </row>
      </sheetData>
      <sheetData sheetId="775">
        <row r="7">
          <cell r="AI7">
            <v>10000</v>
          </cell>
        </row>
      </sheetData>
      <sheetData sheetId="776" refreshError="1"/>
      <sheetData sheetId="777">
        <row r="7">
          <cell r="AI7">
            <v>10000</v>
          </cell>
        </row>
      </sheetData>
      <sheetData sheetId="778">
        <row r="7">
          <cell r="AI7">
            <v>10000</v>
          </cell>
        </row>
      </sheetData>
      <sheetData sheetId="779">
        <row r="7">
          <cell r="AI7">
            <v>10000</v>
          </cell>
        </row>
      </sheetData>
      <sheetData sheetId="780">
        <row r="7">
          <cell r="AI7">
            <v>10000</v>
          </cell>
        </row>
      </sheetData>
      <sheetData sheetId="781" refreshError="1"/>
      <sheetData sheetId="782">
        <row r="7">
          <cell r="AI7">
            <v>10000</v>
          </cell>
        </row>
      </sheetData>
      <sheetData sheetId="783">
        <row r="7">
          <cell r="AI7">
            <v>10000</v>
          </cell>
        </row>
      </sheetData>
      <sheetData sheetId="784">
        <row r="7">
          <cell r="AI7">
            <v>10000</v>
          </cell>
        </row>
      </sheetData>
      <sheetData sheetId="785">
        <row r="7">
          <cell r="AI7">
            <v>10000</v>
          </cell>
        </row>
      </sheetData>
      <sheetData sheetId="786">
        <row r="7">
          <cell r="AI7">
            <v>10000</v>
          </cell>
        </row>
      </sheetData>
      <sheetData sheetId="787">
        <row r="7">
          <cell r="AI7">
            <v>10000</v>
          </cell>
        </row>
      </sheetData>
      <sheetData sheetId="788">
        <row r="7">
          <cell r="AI7">
            <v>10000</v>
          </cell>
        </row>
      </sheetData>
      <sheetData sheetId="789">
        <row r="7">
          <cell r="AI7">
            <v>10000</v>
          </cell>
        </row>
      </sheetData>
      <sheetData sheetId="790">
        <row r="7">
          <cell r="AI7">
            <v>10000</v>
          </cell>
        </row>
      </sheetData>
      <sheetData sheetId="791">
        <row r="7">
          <cell r="AI7">
            <v>10000</v>
          </cell>
        </row>
      </sheetData>
      <sheetData sheetId="792">
        <row r="7">
          <cell r="AI7">
            <v>10000</v>
          </cell>
        </row>
      </sheetData>
      <sheetData sheetId="793">
        <row r="7">
          <cell r="AI7">
            <v>10000</v>
          </cell>
        </row>
      </sheetData>
      <sheetData sheetId="794">
        <row r="7">
          <cell r="AI7">
            <v>10000</v>
          </cell>
        </row>
      </sheetData>
      <sheetData sheetId="795">
        <row r="7">
          <cell r="AI7">
            <v>10000</v>
          </cell>
        </row>
      </sheetData>
      <sheetData sheetId="796">
        <row r="7">
          <cell r="AI7">
            <v>10000</v>
          </cell>
        </row>
      </sheetData>
      <sheetData sheetId="797">
        <row r="7">
          <cell r="AI7">
            <v>10000</v>
          </cell>
        </row>
      </sheetData>
      <sheetData sheetId="798">
        <row r="7">
          <cell r="AI7">
            <v>10000</v>
          </cell>
        </row>
      </sheetData>
      <sheetData sheetId="799">
        <row r="7">
          <cell r="AI7">
            <v>10000</v>
          </cell>
        </row>
      </sheetData>
      <sheetData sheetId="800">
        <row r="7">
          <cell r="AI7">
            <v>10000</v>
          </cell>
        </row>
      </sheetData>
      <sheetData sheetId="801">
        <row r="7">
          <cell r="AI7">
            <v>10000</v>
          </cell>
        </row>
      </sheetData>
      <sheetData sheetId="802">
        <row r="7">
          <cell r="AI7">
            <v>10000</v>
          </cell>
        </row>
      </sheetData>
      <sheetData sheetId="803">
        <row r="7">
          <cell r="AI7">
            <v>10000</v>
          </cell>
        </row>
      </sheetData>
      <sheetData sheetId="804">
        <row r="7">
          <cell r="AI7">
            <v>10000</v>
          </cell>
        </row>
      </sheetData>
      <sheetData sheetId="805">
        <row r="7">
          <cell r="AI7">
            <v>10000</v>
          </cell>
        </row>
      </sheetData>
      <sheetData sheetId="806">
        <row r="7">
          <cell r="AI7">
            <v>10000</v>
          </cell>
        </row>
      </sheetData>
      <sheetData sheetId="807">
        <row r="7">
          <cell r="AI7">
            <v>10000</v>
          </cell>
        </row>
      </sheetData>
      <sheetData sheetId="808" refreshError="1"/>
      <sheetData sheetId="809" refreshError="1"/>
      <sheetData sheetId="810">
        <row r="7">
          <cell r="AI7">
            <v>10000</v>
          </cell>
        </row>
      </sheetData>
      <sheetData sheetId="811">
        <row r="7">
          <cell r="AI7">
            <v>10000</v>
          </cell>
        </row>
      </sheetData>
      <sheetData sheetId="812">
        <row r="7">
          <cell r="AI7">
            <v>10000</v>
          </cell>
        </row>
      </sheetData>
      <sheetData sheetId="813">
        <row r="7">
          <cell r="AI7">
            <v>10000</v>
          </cell>
        </row>
      </sheetData>
      <sheetData sheetId="814">
        <row r="7">
          <cell r="AI7">
            <v>10000</v>
          </cell>
        </row>
      </sheetData>
      <sheetData sheetId="815">
        <row r="7">
          <cell r="AI7">
            <v>10000</v>
          </cell>
        </row>
      </sheetData>
      <sheetData sheetId="816">
        <row r="7">
          <cell r="AI7">
            <v>10000</v>
          </cell>
        </row>
      </sheetData>
      <sheetData sheetId="817">
        <row r="7">
          <cell r="AI7">
            <v>10000</v>
          </cell>
        </row>
      </sheetData>
      <sheetData sheetId="818">
        <row r="7">
          <cell r="AI7">
            <v>10000</v>
          </cell>
        </row>
      </sheetData>
      <sheetData sheetId="819" refreshError="1"/>
      <sheetData sheetId="820" refreshError="1"/>
      <sheetData sheetId="821">
        <row r="7">
          <cell r="AI7">
            <v>10000</v>
          </cell>
        </row>
      </sheetData>
      <sheetData sheetId="822">
        <row r="7">
          <cell r="AI7">
            <v>10000</v>
          </cell>
        </row>
      </sheetData>
      <sheetData sheetId="823" refreshError="1"/>
      <sheetData sheetId="824">
        <row r="7">
          <cell r="AI7">
            <v>10000</v>
          </cell>
        </row>
      </sheetData>
      <sheetData sheetId="825">
        <row r="7">
          <cell r="AI7">
            <v>10000</v>
          </cell>
        </row>
      </sheetData>
      <sheetData sheetId="826">
        <row r="7">
          <cell r="AI7">
            <v>10000</v>
          </cell>
        </row>
      </sheetData>
      <sheetData sheetId="827">
        <row r="7">
          <cell r="AI7">
            <v>10000</v>
          </cell>
        </row>
      </sheetData>
      <sheetData sheetId="828">
        <row r="7">
          <cell r="AI7">
            <v>10000</v>
          </cell>
        </row>
      </sheetData>
      <sheetData sheetId="829" refreshError="1"/>
      <sheetData sheetId="830"/>
      <sheetData sheetId="831">
        <row r="7">
          <cell r="AI7">
            <v>10000</v>
          </cell>
        </row>
      </sheetData>
      <sheetData sheetId="832" refreshError="1"/>
      <sheetData sheetId="833">
        <row r="7">
          <cell r="AI7">
            <v>10000</v>
          </cell>
        </row>
      </sheetData>
      <sheetData sheetId="834">
        <row r="7">
          <cell r="AI7">
            <v>10000</v>
          </cell>
        </row>
      </sheetData>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ow r="7">
          <cell r="AI7">
            <v>10000</v>
          </cell>
        </row>
      </sheetData>
      <sheetData sheetId="845">
        <row r="7">
          <cell r="AI7">
            <v>10000</v>
          </cell>
        </row>
      </sheetData>
      <sheetData sheetId="846">
        <row r="7">
          <cell r="AI7">
            <v>10000</v>
          </cell>
        </row>
      </sheetData>
      <sheetData sheetId="847">
        <row r="7">
          <cell r="AI7">
            <v>10000</v>
          </cell>
        </row>
      </sheetData>
      <sheetData sheetId="848">
        <row r="7">
          <cell r="AI7">
            <v>10000</v>
          </cell>
        </row>
      </sheetData>
      <sheetData sheetId="849">
        <row r="7">
          <cell r="AI7">
            <v>10000</v>
          </cell>
        </row>
      </sheetData>
      <sheetData sheetId="850">
        <row r="7">
          <cell r="AI7">
            <v>10000</v>
          </cell>
        </row>
      </sheetData>
      <sheetData sheetId="851">
        <row r="7">
          <cell r="AI7">
            <v>10000</v>
          </cell>
        </row>
      </sheetData>
      <sheetData sheetId="852">
        <row r="7">
          <cell r="AI7">
            <v>10000</v>
          </cell>
        </row>
      </sheetData>
      <sheetData sheetId="853">
        <row r="7">
          <cell r="AI7">
            <v>10000</v>
          </cell>
        </row>
      </sheetData>
      <sheetData sheetId="854">
        <row r="7">
          <cell r="AI7">
            <v>10000</v>
          </cell>
        </row>
      </sheetData>
      <sheetData sheetId="855">
        <row r="7">
          <cell r="AI7">
            <v>10000</v>
          </cell>
        </row>
      </sheetData>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ow r="7">
          <cell r="AI7">
            <v>10000</v>
          </cell>
        </row>
      </sheetData>
      <sheetData sheetId="882"/>
      <sheetData sheetId="883" refreshError="1"/>
      <sheetData sheetId="884" refreshError="1"/>
      <sheetData sheetId="885" refreshError="1"/>
      <sheetData sheetId="886" refreshError="1"/>
      <sheetData sheetId="887">
        <row r="7">
          <cell r="AI7">
            <v>10000</v>
          </cell>
        </row>
      </sheetData>
      <sheetData sheetId="888">
        <row r="7">
          <cell r="AI7">
            <v>10000</v>
          </cell>
        </row>
      </sheetData>
      <sheetData sheetId="889"/>
      <sheetData sheetId="890"/>
      <sheetData sheetId="891"/>
      <sheetData sheetId="892">
        <row r="7">
          <cell r="AI7">
            <v>10000</v>
          </cell>
        </row>
      </sheetData>
      <sheetData sheetId="893">
        <row r="7">
          <cell r="AI7">
            <v>10000</v>
          </cell>
        </row>
      </sheetData>
      <sheetData sheetId="894">
        <row r="7">
          <cell r="AI7">
            <v>10000</v>
          </cell>
        </row>
      </sheetData>
      <sheetData sheetId="895">
        <row r="7">
          <cell r="AI7">
            <v>10000</v>
          </cell>
        </row>
      </sheetData>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ow r="7">
          <cell r="AI7">
            <v>10000</v>
          </cell>
        </row>
      </sheetData>
      <sheetData sheetId="908">
        <row r="7">
          <cell r="AI7">
            <v>10000</v>
          </cell>
        </row>
      </sheetData>
      <sheetData sheetId="909">
        <row r="7">
          <cell r="AI7">
            <v>10000</v>
          </cell>
        </row>
      </sheetData>
      <sheetData sheetId="910">
        <row r="7">
          <cell r="AI7">
            <v>10000</v>
          </cell>
        </row>
      </sheetData>
      <sheetData sheetId="911">
        <row r="7">
          <cell r="AI7">
            <v>10000</v>
          </cell>
        </row>
      </sheetData>
      <sheetData sheetId="912"/>
      <sheetData sheetId="913">
        <row r="7">
          <cell r="AI7">
            <v>10000</v>
          </cell>
        </row>
      </sheetData>
      <sheetData sheetId="914" refreshError="1"/>
      <sheetData sheetId="915">
        <row r="7">
          <cell r="AI7">
            <v>10000</v>
          </cell>
        </row>
      </sheetData>
      <sheetData sheetId="916">
        <row r="7">
          <cell r="AI7">
            <v>10000</v>
          </cell>
        </row>
      </sheetData>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ow r="7">
          <cell r="AI7">
            <v>10000</v>
          </cell>
        </row>
      </sheetData>
      <sheetData sheetId="994">
        <row r="7">
          <cell r="AI7">
            <v>10000</v>
          </cell>
        </row>
      </sheetData>
      <sheetData sheetId="995">
        <row r="7">
          <cell r="AI7">
            <v>10000</v>
          </cell>
        </row>
      </sheetData>
      <sheetData sheetId="996" refreshError="1"/>
      <sheetData sheetId="997" refreshError="1"/>
      <sheetData sheetId="998" refreshError="1"/>
      <sheetData sheetId="999" refreshError="1"/>
      <sheetData sheetId="1000" refreshError="1"/>
      <sheetData sheetId="1001" refreshError="1"/>
      <sheetData sheetId="1002">
        <row r="7">
          <cell r="AI7">
            <v>10000</v>
          </cell>
        </row>
      </sheetData>
      <sheetData sheetId="1003"/>
      <sheetData sheetId="1004">
        <row r="7">
          <cell r="AI7">
            <v>10000</v>
          </cell>
        </row>
      </sheetData>
      <sheetData sheetId="1005">
        <row r="7">
          <cell r="AI7">
            <v>10000</v>
          </cell>
        </row>
      </sheetData>
      <sheetData sheetId="1006">
        <row r="7">
          <cell r="AI7">
            <v>10000</v>
          </cell>
        </row>
      </sheetData>
      <sheetData sheetId="1007">
        <row r="7">
          <cell r="AI7">
            <v>10000</v>
          </cell>
        </row>
      </sheetData>
      <sheetData sheetId="1008">
        <row r="7">
          <cell r="AI7">
            <v>10000</v>
          </cell>
        </row>
      </sheetData>
      <sheetData sheetId="1009">
        <row r="7">
          <cell r="AI7">
            <v>10000</v>
          </cell>
        </row>
      </sheetData>
      <sheetData sheetId="1010">
        <row r="7">
          <cell r="AI7">
            <v>10000</v>
          </cell>
        </row>
      </sheetData>
      <sheetData sheetId="1011">
        <row r="7">
          <cell r="AI7">
            <v>10000</v>
          </cell>
        </row>
      </sheetData>
      <sheetData sheetId="1012">
        <row r="7">
          <cell r="AI7">
            <v>10000</v>
          </cell>
        </row>
      </sheetData>
      <sheetData sheetId="1013">
        <row r="7">
          <cell r="AI7">
            <v>10000</v>
          </cell>
        </row>
      </sheetData>
      <sheetData sheetId="1014">
        <row r="7">
          <cell r="AI7">
            <v>10000</v>
          </cell>
        </row>
      </sheetData>
      <sheetData sheetId="1015">
        <row r="7">
          <cell r="AI7">
            <v>10000</v>
          </cell>
        </row>
      </sheetData>
      <sheetData sheetId="1016">
        <row r="7">
          <cell r="AI7">
            <v>10000</v>
          </cell>
        </row>
      </sheetData>
      <sheetData sheetId="1017">
        <row r="7">
          <cell r="AI7">
            <v>10000</v>
          </cell>
        </row>
      </sheetData>
      <sheetData sheetId="1018">
        <row r="7">
          <cell r="AI7">
            <v>10000</v>
          </cell>
        </row>
      </sheetData>
      <sheetData sheetId="1019" refreshError="1"/>
      <sheetData sheetId="1020" refreshError="1"/>
      <sheetData sheetId="1021">
        <row r="7">
          <cell r="AI7">
            <v>10000</v>
          </cell>
        </row>
      </sheetData>
      <sheetData sheetId="1022" refreshError="1"/>
      <sheetData sheetId="1023">
        <row r="7">
          <cell r="AI7">
            <v>10000</v>
          </cell>
        </row>
      </sheetData>
      <sheetData sheetId="1024">
        <row r="7">
          <cell r="AI7">
            <v>10000</v>
          </cell>
        </row>
      </sheetData>
      <sheetData sheetId="1025">
        <row r="7">
          <cell r="AI7">
            <v>10000</v>
          </cell>
        </row>
      </sheetData>
      <sheetData sheetId="1026" refreshError="1"/>
      <sheetData sheetId="1027" refreshError="1"/>
      <sheetData sheetId="1028" refreshError="1"/>
      <sheetData sheetId="1029" refreshError="1"/>
      <sheetData sheetId="1030" refreshError="1"/>
      <sheetData sheetId="1031" refreshError="1"/>
      <sheetData sheetId="1032">
        <row r="7">
          <cell r="AI7">
            <v>10000</v>
          </cell>
        </row>
      </sheetData>
      <sheetData sheetId="1033">
        <row r="7">
          <cell r="AI7">
            <v>10000</v>
          </cell>
        </row>
      </sheetData>
      <sheetData sheetId="1034">
        <row r="7">
          <cell r="AI7">
            <v>10000</v>
          </cell>
        </row>
      </sheetData>
      <sheetData sheetId="1035">
        <row r="7">
          <cell r="AI7">
            <v>10000</v>
          </cell>
        </row>
      </sheetData>
      <sheetData sheetId="1036">
        <row r="7">
          <cell r="AI7">
            <v>10000</v>
          </cell>
        </row>
      </sheetData>
      <sheetData sheetId="1037">
        <row r="7">
          <cell r="AI7">
            <v>10000</v>
          </cell>
        </row>
      </sheetData>
      <sheetData sheetId="1038">
        <row r="7">
          <cell r="AI7">
            <v>10000</v>
          </cell>
        </row>
      </sheetData>
      <sheetData sheetId="1039">
        <row r="7">
          <cell r="AI7">
            <v>10000</v>
          </cell>
        </row>
      </sheetData>
      <sheetData sheetId="1040">
        <row r="7">
          <cell r="AI7">
            <v>10000</v>
          </cell>
        </row>
      </sheetData>
      <sheetData sheetId="1041" refreshError="1"/>
      <sheetData sheetId="1042" refreshError="1"/>
      <sheetData sheetId="1043">
        <row r="7">
          <cell r="AI7">
            <v>10000</v>
          </cell>
        </row>
      </sheetData>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refreshError="1"/>
      <sheetData sheetId="1080">
        <row r="7">
          <cell r="AI7">
            <v>10000</v>
          </cell>
        </row>
      </sheetData>
      <sheetData sheetId="1081">
        <row r="7">
          <cell r="AI7">
            <v>10000</v>
          </cell>
        </row>
      </sheetData>
      <sheetData sheetId="1082">
        <row r="7">
          <cell r="AI7">
            <v>10000</v>
          </cell>
        </row>
      </sheetData>
      <sheetData sheetId="1083">
        <row r="7">
          <cell r="AI7">
            <v>10000</v>
          </cell>
        </row>
      </sheetData>
      <sheetData sheetId="1084">
        <row r="7">
          <cell r="AI7">
            <v>10000</v>
          </cell>
        </row>
      </sheetData>
      <sheetData sheetId="1085">
        <row r="7">
          <cell r="AI7">
            <v>10000</v>
          </cell>
        </row>
      </sheetData>
      <sheetData sheetId="1086">
        <row r="7">
          <cell r="AI7">
            <v>10000</v>
          </cell>
        </row>
      </sheetData>
      <sheetData sheetId="1087">
        <row r="7">
          <cell r="AI7">
            <v>10000</v>
          </cell>
        </row>
      </sheetData>
      <sheetData sheetId="1088">
        <row r="7">
          <cell r="AI7">
            <v>10000</v>
          </cell>
        </row>
      </sheetData>
      <sheetData sheetId="1089">
        <row r="7">
          <cell r="AI7">
            <v>10000</v>
          </cell>
        </row>
      </sheetData>
      <sheetData sheetId="1090" refreshError="1"/>
      <sheetData sheetId="1091" refreshError="1"/>
      <sheetData sheetId="1092">
        <row r="7">
          <cell r="AI7">
            <v>10000</v>
          </cell>
        </row>
      </sheetData>
      <sheetData sheetId="1093"/>
      <sheetData sheetId="1094" refreshError="1"/>
      <sheetData sheetId="1095">
        <row r="7">
          <cell r="AI7">
            <v>10000</v>
          </cell>
        </row>
      </sheetData>
      <sheetData sheetId="1096">
        <row r="7">
          <cell r="AI7">
            <v>10000</v>
          </cell>
        </row>
      </sheetData>
      <sheetData sheetId="1097">
        <row r="7">
          <cell r="AI7">
            <v>10000</v>
          </cell>
        </row>
      </sheetData>
      <sheetData sheetId="1098" refreshError="1"/>
      <sheetData sheetId="1099">
        <row r="7">
          <cell r="AI7">
            <v>10000</v>
          </cell>
        </row>
      </sheetData>
      <sheetData sheetId="1100">
        <row r="7">
          <cell r="AI7">
            <v>10000</v>
          </cell>
        </row>
      </sheetData>
      <sheetData sheetId="1101">
        <row r="7">
          <cell r="AI7">
            <v>10000</v>
          </cell>
        </row>
      </sheetData>
      <sheetData sheetId="1102">
        <row r="7">
          <cell r="AI7">
            <v>10000</v>
          </cell>
        </row>
      </sheetData>
      <sheetData sheetId="1103" refreshError="1"/>
      <sheetData sheetId="1104" refreshError="1"/>
      <sheetData sheetId="1105" refreshError="1"/>
      <sheetData sheetId="1106" refreshError="1"/>
      <sheetData sheetId="1107" refreshError="1"/>
      <sheetData sheetId="1108">
        <row r="7">
          <cell r="AI7">
            <v>10000</v>
          </cell>
        </row>
      </sheetData>
      <sheetData sheetId="1109">
        <row r="7">
          <cell r="AI7">
            <v>10000</v>
          </cell>
        </row>
      </sheetData>
      <sheetData sheetId="1110">
        <row r="7">
          <cell r="AI7">
            <v>10000</v>
          </cell>
        </row>
      </sheetData>
      <sheetData sheetId="1111">
        <row r="7">
          <cell r="AI7">
            <v>10000</v>
          </cell>
        </row>
      </sheetData>
      <sheetData sheetId="1112" refreshError="1"/>
      <sheetData sheetId="1113" refreshError="1"/>
      <sheetData sheetId="1114" refreshError="1"/>
      <sheetData sheetId="1115" refreshError="1"/>
      <sheetData sheetId="1116" refreshError="1"/>
      <sheetData sheetId="1117" refreshError="1"/>
      <sheetData sheetId="1118">
        <row r="7">
          <cell r="AI7">
            <v>10000</v>
          </cell>
        </row>
      </sheetData>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ow r="7">
          <cell r="AI7">
            <v>10000</v>
          </cell>
        </row>
      </sheetData>
      <sheetData sheetId="1131">
        <row r="7">
          <cell r="AI7">
            <v>10000</v>
          </cell>
        </row>
      </sheetData>
      <sheetData sheetId="1132">
        <row r="7">
          <cell r="AI7">
            <v>10000</v>
          </cell>
        </row>
      </sheetData>
      <sheetData sheetId="1133">
        <row r="7">
          <cell r="AI7">
            <v>10000</v>
          </cell>
        </row>
      </sheetData>
      <sheetData sheetId="1134">
        <row r="7">
          <cell r="AI7">
            <v>10000</v>
          </cell>
        </row>
      </sheetData>
      <sheetData sheetId="1135">
        <row r="7">
          <cell r="AI7">
            <v>10000</v>
          </cell>
        </row>
      </sheetData>
      <sheetData sheetId="1136" refreshError="1"/>
      <sheetData sheetId="1137">
        <row r="7">
          <cell r="AI7">
            <v>10000</v>
          </cell>
        </row>
      </sheetData>
      <sheetData sheetId="1138">
        <row r="7">
          <cell r="AI7">
            <v>10000</v>
          </cell>
        </row>
      </sheetData>
      <sheetData sheetId="1139">
        <row r="7">
          <cell r="AI7">
            <v>10000</v>
          </cell>
        </row>
      </sheetData>
      <sheetData sheetId="1140">
        <row r="7">
          <cell r="AI7">
            <v>10000</v>
          </cell>
        </row>
      </sheetData>
      <sheetData sheetId="1141">
        <row r="7">
          <cell r="AI7">
            <v>10000</v>
          </cell>
        </row>
      </sheetData>
      <sheetData sheetId="1142">
        <row r="7">
          <cell r="AI7">
            <v>10000</v>
          </cell>
        </row>
      </sheetData>
      <sheetData sheetId="1143">
        <row r="7">
          <cell r="AI7">
            <v>10000</v>
          </cell>
        </row>
      </sheetData>
      <sheetData sheetId="1144">
        <row r="7">
          <cell r="AI7">
            <v>10000</v>
          </cell>
        </row>
      </sheetData>
      <sheetData sheetId="1145">
        <row r="7">
          <cell r="AI7">
            <v>10000</v>
          </cell>
        </row>
      </sheetData>
      <sheetData sheetId="1146">
        <row r="7">
          <cell r="AI7">
            <v>10000</v>
          </cell>
        </row>
      </sheetData>
      <sheetData sheetId="1147">
        <row r="7">
          <cell r="AI7">
            <v>10000</v>
          </cell>
        </row>
      </sheetData>
      <sheetData sheetId="1148">
        <row r="7">
          <cell r="AI7">
            <v>10000</v>
          </cell>
        </row>
      </sheetData>
      <sheetData sheetId="1149">
        <row r="7">
          <cell r="AI7">
            <v>10000</v>
          </cell>
        </row>
      </sheetData>
      <sheetData sheetId="1150">
        <row r="7">
          <cell r="AI7">
            <v>10000</v>
          </cell>
        </row>
      </sheetData>
      <sheetData sheetId="1151">
        <row r="7">
          <cell r="AI7">
            <v>10000</v>
          </cell>
        </row>
      </sheetData>
      <sheetData sheetId="1152">
        <row r="7">
          <cell r="AI7">
            <v>10000</v>
          </cell>
        </row>
      </sheetData>
      <sheetData sheetId="1153">
        <row r="7">
          <cell r="AI7">
            <v>10000</v>
          </cell>
        </row>
      </sheetData>
      <sheetData sheetId="1154">
        <row r="7">
          <cell r="AI7">
            <v>10000</v>
          </cell>
        </row>
      </sheetData>
      <sheetData sheetId="1155">
        <row r="7">
          <cell r="AI7">
            <v>10000</v>
          </cell>
        </row>
      </sheetData>
      <sheetData sheetId="1156">
        <row r="7">
          <cell r="AI7">
            <v>10000</v>
          </cell>
        </row>
      </sheetData>
      <sheetData sheetId="1157">
        <row r="7">
          <cell r="AI7">
            <v>10000</v>
          </cell>
        </row>
      </sheetData>
      <sheetData sheetId="1158">
        <row r="7">
          <cell r="AI7">
            <v>10000</v>
          </cell>
        </row>
      </sheetData>
      <sheetData sheetId="1159">
        <row r="7">
          <cell r="AI7">
            <v>10000</v>
          </cell>
        </row>
      </sheetData>
      <sheetData sheetId="1160">
        <row r="7">
          <cell r="AI7">
            <v>10000</v>
          </cell>
        </row>
      </sheetData>
      <sheetData sheetId="1161">
        <row r="7">
          <cell r="AI7">
            <v>10000</v>
          </cell>
        </row>
      </sheetData>
      <sheetData sheetId="1162">
        <row r="7">
          <cell r="AI7">
            <v>10000</v>
          </cell>
        </row>
      </sheetData>
      <sheetData sheetId="1163">
        <row r="7">
          <cell r="AI7">
            <v>10000</v>
          </cell>
        </row>
      </sheetData>
      <sheetData sheetId="1164">
        <row r="7">
          <cell r="AI7">
            <v>10000</v>
          </cell>
        </row>
      </sheetData>
      <sheetData sheetId="1165">
        <row r="7">
          <cell r="AI7">
            <v>10000</v>
          </cell>
        </row>
      </sheetData>
      <sheetData sheetId="1166">
        <row r="7">
          <cell r="AI7">
            <v>10000</v>
          </cell>
        </row>
      </sheetData>
      <sheetData sheetId="1167">
        <row r="7">
          <cell r="AI7">
            <v>10000</v>
          </cell>
        </row>
      </sheetData>
      <sheetData sheetId="1168">
        <row r="7">
          <cell r="AI7">
            <v>10000</v>
          </cell>
        </row>
      </sheetData>
      <sheetData sheetId="1169">
        <row r="7">
          <cell r="AI7">
            <v>10000</v>
          </cell>
        </row>
      </sheetData>
      <sheetData sheetId="1170">
        <row r="7">
          <cell r="AI7">
            <v>10000</v>
          </cell>
        </row>
      </sheetData>
      <sheetData sheetId="1171">
        <row r="7">
          <cell r="AI7">
            <v>10000</v>
          </cell>
        </row>
      </sheetData>
      <sheetData sheetId="1172">
        <row r="7">
          <cell r="AI7">
            <v>10000</v>
          </cell>
        </row>
      </sheetData>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sheetData sheetId="1198" refreshError="1"/>
      <sheetData sheetId="1199" refreshError="1"/>
      <sheetData sheetId="1200">
        <row r="7">
          <cell r="AI7">
            <v>10000</v>
          </cell>
        </row>
      </sheetData>
      <sheetData sheetId="1201" refreshError="1"/>
      <sheetData sheetId="1202">
        <row r="7">
          <cell r="AI7">
            <v>10000</v>
          </cell>
        </row>
      </sheetData>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ow r="7">
          <cell r="AI7">
            <v>10000</v>
          </cell>
        </row>
      </sheetData>
      <sheetData sheetId="1487" refreshError="1"/>
      <sheetData sheetId="1488">
        <row r="7">
          <cell r="AI7">
            <v>10000</v>
          </cell>
        </row>
      </sheetData>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ow r="7">
          <cell r="AI7">
            <v>10000</v>
          </cell>
        </row>
      </sheetData>
      <sheetData sheetId="1511">
        <row r="7">
          <cell r="AI7">
            <v>10000</v>
          </cell>
        </row>
      </sheetData>
      <sheetData sheetId="1512" refreshError="1"/>
      <sheetData sheetId="1513" refreshError="1"/>
      <sheetData sheetId="1514" refreshError="1"/>
      <sheetData sheetId="1515">
        <row r="7">
          <cell r="AI7">
            <v>10000</v>
          </cell>
        </row>
      </sheetData>
      <sheetData sheetId="1516">
        <row r="7">
          <cell r="AI7">
            <v>10000</v>
          </cell>
        </row>
      </sheetData>
      <sheetData sheetId="1517">
        <row r="7">
          <cell r="AI7">
            <v>10000</v>
          </cell>
        </row>
      </sheetData>
      <sheetData sheetId="1518">
        <row r="7">
          <cell r="AI7">
            <v>10000</v>
          </cell>
        </row>
      </sheetData>
      <sheetData sheetId="1519">
        <row r="7">
          <cell r="AI7">
            <v>10000</v>
          </cell>
        </row>
      </sheetData>
      <sheetData sheetId="1520">
        <row r="7">
          <cell r="AI7">
            <v>10000</v>
          </cell>
        </row>
      </sheetData>
      <sheetData sheetId="1521">
        <row r="7">
          <cell r="AI7">
            <v>10000</v>
          </cell>
        </row>
      </sheetData>
      <sheetData sheetId="1522">
        <row r="7">
          <cell r="AI7">
            <v>10000</v>
          </cell>
        </row>
      </sheetData>
      <sheetData sheetId="1523">
        <row r="7">
          <cell r="AI7">
            <v>10000</v>
          </cell>
        </row>
      </sheetData>
      <sheetData sheetId="1524">
        <row r="7">
          <cell r="AI7">
            <v>10000</v>
          </cell>
        </row>
      </sheetData>
      <sheetData sheetId="1525">
        <row r="7">
          <cell r="AI7">
            <v>10000</v>
          </cell>
        </row>
      </sheetData>
      <sheetData sheetId="1526">
        <row r="7">
          <cell r="AI7">
            <v>10000</v>
          </cell>
        </row>
      </sheetData>
      <sheetData sheetId="1527">
        <row r="7">
          <cell r="AI7">
            <v>10000</v>
          </cell>
        </row>
      </sheetData>
      <sheetData sheetId="1528">
        <row r="7">
          <cell r="AI7">
            <v>10000</v>
          </cell>
        </row>
      </sheetData>
      <sheetData sheetId="1529">
        <row r="7">
          <cell r="AI7">
            <v>10000</v>
          </cell>
        </row>
      </sheetData>
      <sheetData sheetId="1530">
        <row r="7">
          <cell r="AI7">
            <v>10000</v>
          </cell>
        </row>
      </sheetData>
      <sheetData sheetId="1531">
        <row r="7">
          <cell r="AI7">
            <v>10000</v>
          </cell>
        </row>
      </sheetData>
      <sheetData sheetId="1532">
        <row r="7">
          <cell r="AI7">
            <v>10000</v>
          </cell>
        </row>
      </sheetData>
      <sheetData sheetId="1533" refreshError="1"/>
      <sheetData sheetId="1534" refreshError="1"/>
      <sheetData sheetId="1535" refreshError="1"/>
      <sheetData sheetId="1536" refreshError="1"/>
      <sheetData sheetId="1537">
        <row r="7">
          <cell r="AI7">
            <v>10000</v>
          </cell>
        </row>
      </sheetData>
      <sheetData sheetId="1538" refreshError="1"/>
      <sheetData sheetId="1539" refreshError="1"/>
      <sheetData sheetId="1540">
        <row r="7">
          <cell r="AI7">
            <v>10000</v>
          </cell>
        </row>
      </sheetData>
      <sheetData sheetId="1541">
        <row r="7">
          <cell r="AI7">
            <v>10000</v>
          </cell>
        </row>
      </sheetData>
      <sheetData sheetId="1542">
        <row r="7">
          <cell r="AI7">
            <v>10000</v>
          </cell>
        </row>
      </sheetData>
      <sheetData sheetId="1543">
        <row r="7">
          <cell r="AI7">
            <v>10000</v>
          </cell>
        </row>
      </sheetData>
      <sheetData sheetId="1544" refreshError="1"/>
      <sheetData sheetId="1545" refreshError="1"/>
      <sheetData sheetId="1546">
        <row r="7">
          <cell r="AI7">
            <v>10000</v>
          </cell>
        </row>
      </sheetData>
      <sheetData sheetId="1547" refreshError="1"/>
      <sheetData sheetId="1548" refreshError="1"/>
      <sheetData sheetId="1549" refreshError="1"/>
      <sheetData sheetId="1550"/>
      <sheetData sheetId="1551"/>
      <sheetData sheetId="1552" refreshError="1"/>
      <sheetData sheetId="1553" refreshError="1"/>
      <sheetData sheetId="1554"/>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sheetData sheetId="1585" refreshError="1"/>
      <sheetData sheetId="1586" refreshError="1"/>
      <sheetData sheetId="1587" refreshError="1"/>
      <sheetData sheetId="1588" refreshError="1"/>
      <sheetData sheetId="1589" refreshError="1"/>
      <sheetData sheetId="1590" refreshError="1"/>
      <sheetData sheetId="1591">
        <row r="7">
          <cell r="AI7">
            <v>10000</v>
          </cell>
        </row>
      </sheetData>
      <sheetData sheetId="1592">
        <row r="7">
          <cell r="AI7">
            <v>10000</v>
          </cell>
        </row>
      </sheetData>
      <sheetData sheetId="1593">
        <row r="7">
          <cell r="AI7">
            <v>10000</v>
          </cell>
        </row>
      </sheetData>
      <sheetData sheetId="1594">
        <row r="7">
          <cell r="AI7">
            <v>10000</v>
          </cell>
        </row>
      </sheetData>
      <sheetData sheetId="1595" refreshError="1"/>
      <sheetData sheetId="1596" refreshError="1"/>
      <sheetData sheetId="1597" refreshError="1"/>
      <sheetData sheetId="1598">
        <row r="7">
          <cell r="AI7">
            <v>10000</v>
          </cell>
        </row>
      </sheetData>
      <sheetData sheetId="1599">
        <row r="7">
          <cell r="AI7">
            <v>10000</v>
          </cell>
        </row>
      </sheetData>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ow r="7">
          <cell r="AI7">
            <v>10000</v>
          </cell>
        </row>
      </sheetData>
      <sheetData sheetId="1609">
        <row r="7">
          <cell r="AI7">
            <v>10000</v>
          </cell>
        </row>
      </sheetData>
      <sheetData sheetId="1610">
        <row r="7">
          <cell r="AI7">
            <v>10000</v>
          </cell>
        </row>
      </sheetData>
      <sheetData sheetId="1611">
        <row r="7">
          <cell r="AI7">
            <v>10000</v>
          </cell>
        </row>
      </sheetData>
      <sheetData sheetId="1612">
        <row r="7">
          <cell r="AI7">
            <v>10000</v>
          </cell>
        </row>
      </sheetData>
      <sheetData sheetId="1613">
        <row r="7">
          <cell r="AI7">
            <v>10000</v>
          </cell>
        </row>
      </sheetData>
      <sheetData sheetId="1614">
        <row r="7">
          <cell r="AI7">
            <v>10000</v>
          </cell>
        </row>
      </sheetData>
      <sheetData sheetId="1615">
        <row r="7">
          <cell r="AI7">
            <v>10000</v>
          </cell>
        </row>
      </sheetData>
      <sheetData sheetId="1616">
        <row r="7">
          <cell r="AI7">
            <v>10000</v>
          </cell>
        </row>
      </sheetData>
      <sheetData sheetId="1617">
        <row r="7">
          <cell r="AI7">
            <v>10000</v>
          </cell>
        </row>
      </sheetData>
      <sheetData sheetId="1618">
        <row r="7">
          <cell r="AI7">
            <v>10000</v>
          </cell>
        </row>
      </sheetData>
      <sheetData sheetId="1619">
        <row r="7">
          <cell r="AI7">
            <v>10000</v>
          </cell>
        </row>
      </sheetData>
      <sheetData sheetId="1620">
        <row r="7">
          <cell r="AI7">
            <v>10000</v>
          </cell>
        </row>
      </sheetData>
      <sheetData sheetId="1621">
        <row r="7">
          <cell r="AI7">
            <v>10000</v>
          </cell>
        </row>
      </sheetData>
      <sheetData sheetId="1622">
        <row r="7">
          <cell r="AI7">
            <v>10000</v>
          </cell>
        </row>
      </sheetData>
      <sheetData sheetId="1623">
        <row r="7">
          <cell r="AI7">
            <v>10000</v>
          </cell>
        </row>
      </sheetData>
      <sheetData sheetId="1624">
        <row r="7">
          <cell r="AI7">
            <v>10000</v>
          </cell>
        </row>
      </sheetData>
      <sheetData sheetId="1625">
        <row r="7">
          <cell r="AI7">
            <v>10000</v>
          </cell>
        </row>
      </sheetData>
      <sheetData sheetId="1626">
        <row r="7">
          <cell r="AI7">
            <v>10000</v>
          </cell>
        </row>
      </sheetData>
      <sheetData sheetId="1627">
        <row r="7">
          <cell r="AI7">
            <v>10000</v>
          </cell>
        </row>
      </sheetData>
      <sheetData sheetId="1628">
        <row r="7">
          <cell r="AI7">
            <v>10000</v>
          </cell>
        </row>
      </sheetData>
      <sheetData sheetId="1629">
        <row r="7">
          <cell r="AI7">
            <v>10000</v>
          </cell>
        </row>
      </sheetData>
      <sheetData sheetId="1630">
        <row r="7">
          <cell r="AI7">
            <v>10000</v>
          </cell>
        </row>
      </sheetData>
      <sheetData sheetId="1631">
        <row r="7">
          <cell r="AI7">
            <v>10000</v>
          </cell>
        </row>
      </sheetData>
      <sheetData sheetId="1632">
        <row r="7">
          <cell r="AI7">
            <v>10000</v>
          </cell>
        </row>
      </sheetData>
      <sheetData sheetId="1633">
        <row r="7">
          <cell r="AI7">
            <v>10000</v>
          </cell>
        </row>
      </sheetData>
      <sheetData sheetId="1634">
        <row r="7">
          <cell r="AI7">
            <v>10000</v>
          </cell>
        </row>
      </sheetData>
      <sheetData sheetId="1635">
        <row r="7">
          <cell r="AI7">
            <v>10000</v>
          </cell>
        </row>
      </sheetData>
      <sheetData sheetId="1636">
        <row r="7">
          <cell r="AI7">
            <v>10000</v>
          </cell>
        </row>
      </sheetData>
      <sheetData sheetId="1637">
        <row r="7">
          <cell r="AI7">
            <v>10000</v>
          </cell>
        </row>
      </sheetData>
      <sheetData sheetId="1638">
        <row r="7">
          <cell r="AI7">
            <v>10000</v>
          </cell>
        </row>
      </sheetData>
      <sheetData sheetId="1639">
        <row r="7">
          <cell r="AI7">
            <v>10000</v>
          </cell>
        </row>
      </sheetData>
      <sheetData sheetId="1640">
        <row r="7">
          <cell r="AI7">
            <v>10000</v>
          </cell>
        </row>
      </sheetData>
      <sheetData sheetId="1641">
        <row r="7">
          <cell r="AI7">
            <v>10000</v>
          </cell>
        </row>
      </sheetData>
      <sheetData sheetId="1642">
        <row r="7">
          <cell r="AI7">
            <v>10000</v>
          </cell>
        </row>
      </sheetData>
      <sheetData sheetId="1643">
        <row r="7">
          <cell r="AI7">
            <v>10000</v>
          </cell>
        </row>
      </sheetData>
      <sheetData sheetId="1644">
        <row r="7">
          <cell r="AI7">
            <v>10000</v>
          </cell>
        </row>
      </sheetData>
      <sheetData sheetId="1645">
        <row r="7">
          <cell r="AI7">
            <v>10000</v>
          </cell>
        </row>
      </sheetData>
      <sheetData sheetId="1646">
        <row r="7">
          <cell r="AI7">
            <v>10000</v>
          </cell>
        </row>
      </sheetData>
      <sheetData sheetId="1647">
        <row r="7">
          <cell r="AI7">
            <v>10000</v>
          </cell>
        </row>
      </sheetData>
      <sheetData sheetId="1648">
        <row r="7">
          <cell r="AI7">
            <v>10000</v>
          </cell>
        </row>
      </sheetData>
      <sheetData sheetId="1649">
        <row r="7">
          <cell r="AI7">
            <v>10000</v>
          </cell>
        </row>
      </sheetData>
      <sheetData sheetId="1650">
        <row r="7">
          <cell r="AI7">
            <v>10000</v>
          </cell>
        </row>
      </sheetData>
      <sheetData sheetId="1651">
        <row r="7">
          <cell r="AI7">
            <v>10000</v>
          </cell>
        </row>
      </sheetData>
      <sheetData sheetId="1652">
        <row r="7">
          <cell r="AI7">
            <v>10000</v>
          </cell>
        </row>
      </sheetData>
      <sheetData sheetId="1653">
        <row r="7">
          <cell r="AI7">
            <v>10000</v>
          </cell>
        </row>
      </sheetData>
      <sheetData sheetId="1654">
        <row r="7">
          <cell r="AI7">
            <v>10000</v>
          </cell>
        </row>
      </sheetData>
      <sheetData sheetId="1655">
        <row r="7">
          <cell r="AI7">
            <v>10000</v>
          </cell>
        </row>
      </sheetData>
      <sheetData sheetId="1656">
        <row r="7">
          <cell r="AI7">
            <v>10000</v>
          </cell>
        </row>
      </sheetData>
      <sheetData sheetId="1657">
        <row r="7">
          <cell r="AI7">
            <v>10000</v>
          </cell>
        </row>
      </sheetData>
      <sheetData sheetId="1658">
        <row r="7">
          <cell r="AI7">
            <v>10000</v>
          </cell>
        </row>
      </sheetData>
      <sheetData sheetId="1659">
        <row r="7">
          <cell r="AI7">
            <v>10000</v>
          </cell>
        </row>
      </sheetData>
      <sheetData sheetId="1660">
        <row r="7">
          <cell r="AI7">
            <v>10000</v>
          </cell>
        </row>
      </sheetData>
      <sheetData sheetId="1661">
        <row r="7">
          <cell r="AI7">
            <v>10000</v>
          </cell>
        </row>
      </sheetData>
      <sheetData sheetId="1662">
        <row r="7">
          <cell r="AI7">
            <v>10000</v>
          </cell>
        </row>
      </sheetData>
      <sheetData sheetId="1663">
        <row r="7">
          <cell r="AI7">
            <v>10000</v>
          </cell>
        </row>
      </sheetData>
      <sheetData sheetId="1664">
        <row r="7">
          <cell r="AI7">
            <v>10000</v>
          </cell>
        </row>
      </sheetData>
      <sheetData sheetId="1665">
        <row r="7">
          <cell r="AI7">
            <v>10000</v>
          </cell>
        </row>
      </sheetData>
      <sheetData sheetId="1666">
        <row r="7">
          <cell r="AI7">
            <v>10000</v>
          </cell>
        </row>
      </sheetData>
      <sheetData sheetId="1667">
        <row r="7">
          <cell r="AI7">
            <v>10000</v>
          </cell>
        </row>
      </sheetData>
      <sheetData sheetId="1668">
        <row r="7">
          <cell r="AI7">
            <v>10000</v>
          </cell>
        </row>
      </sheetData>
      <sheetData sheetId="1669">
        <row r="7">
          <cell r="AI7">
            <v>10000</v>
          </cell>
        </row>
      </sheetData>
      <sheetData sheetId="1670">
        <row r="7">
          <cell r="AI7">
            <v>10000</v>
          </cell>
        </row>
      </sheetData>
      <sheetData sheetId="1671">
        <row r="7">
          <cell r="AI7">
            <v>10000</v>
          </cell>
        </row>
      </sheetData>
      <sheetData sheetId="1672">
        <row r="7">
          <cell r="AI7">
            <v>10000</v>
          </cell>
        </row>
      </sheetData>
      <sheetData sheetId="1673">
        <row r="7">
          <cell r="AI7">
            <v>10000</v>
          </cell>
        </row>
      </sheetData>
      <sheetData sheetId="1674">
        <row r="7">
          <cell r="AI7">
            <v>10000</v>
          </cell>
        </row>
      </sheetData>
      <sheetData sheetId="1675">
        <row r="7">
          <cell r="AI7">
            <v>10000</v>
          </cell>
        </row>
      </sheetData>
      <sheetData sheetId="1676">
        <row r="7">
          <cell r="AI7">
            <v>10000</v>
          </cell>
        </row>
      </sheetData>
      <sheetData sheetId="1677">
        <row r="7">
          <cell r="AI7">
            <v>10000</v>
          </cell>
        </row>
      </sheetData>
      <sheetData sheetId="1678">
        <row r="7">
          <cell r="AI7">
            <v>10000</v>
          </cell>
        </row>
      </sheetData>
      <sheetData sheetId="1679">
        <row r="7">
          <cell r="AI7">
            <v>10000</v>
          </cell>
        </row>
      </sheetData>
      <sheetData sheetId="1680">
        <row r="7">
          <cell r="AI7">
            <v>10000</v>
          </cell>
        </row>
      </sheetData>
      <sheetData sheetId="1681">
        <row r="7">
          <cell r="AI7">
            <v>10000</v>
          </cell>
        </row>
      </sheetData>
      <sheetData sheetId="1682">
        <row r="7">
          <cell r="AI7">
            <v>10000</v>
          </cell>
        </row>
      </sheetData>
      <sheetData sheetId="1683">
        <row r="7">
          <cell r="AI7">
            <v>10000</v>
          </cell>
        </row>
      </sheetData>
      <sheetData sheetId="1684">
        <row r="7">
          <cell r="AI7">
            <v>10000</v>
          </cell>
        </row>
      </sheetData>
      <sheetData sheetId="1685">
        <row r="7">
          <cell r="AI7">
            <v>10000</v>
          </cell>
        </row>
      </sheetData>
      <sheetData sheetId="1686">
        <row r="7">
          <cell r="AI7">
            <v>10000</v>
          </cell>
        </row>
      </sheetData>
      <sheetData sheetId="1687">
        <row r="7">
          <cell r="AI7">
            <v>10000</v>
          </cell>
        </row>
      </sheetData>
      <sheetData sheetId="1688">
        <row r="7">
          <cell r="AI7">
            <v>10000</v>
          </cell>
        </row>
      </sheetData>
      <sheetData sheetId="1689">
        <row r="7">
          <cell r="AI7">
            <v>10000</v>
          </cell>
        </row>
      </sheetData>
      <sheetData sheetId="1690">
        <row r="7">
          <cell r="AI7">
            <v>10000</v>
          </cell>
        </row>
      </sheetData>
      <sheetData sheetId="1691">
        <row r="7">
          <cell r="AI7">
            <v>10000</v>
          </cell>
        </row>
      </sheetData>
      <sheetData sheetId="1692">
        <row r="7">
          <cell r="AI7">
            <v>10000</v>
          </cell>
        </row>
      </sheetData>
      <sheetData sheetId="1693">
        <row r="7">
          <cell r="AI7">
            <v>10000</v>
          </cell>
        </row>
      </sheetData>
      <sheetData sheetId="1694">
        <row r="7">
          <cell r="AI7">
            <v>10000</v>
          </cell>
        </row>
      </sheetData>
      <sheetData sheetId="1695">
        <row r="7">
          <cell r="AI7">
            <v>10000</v>
          </cell>
        </row>
      </sheetData>
      <sheetData sheetId="1696">
        <row r="7">
          <cell r="AI7">
            <v>10000</v>
          </cell>
        </row>
      </sheetData>
      <sheetData sheetId="1697">
        <row r="7">
          <cell r="AI7">
            <v>10000</v>
          </cell>
        </row>
      </sheetData>
      <sheetData sheetId="1698">
        <row r="7">
          <cell r="AI7">
            <v>10000</v>
          </cell>
        </row>
      </sheetData>
      <sheetData sheetId="1699">
        <row r="7">
          <cell r="AI7">
            <v>10000</v>
          </cell>
        </row>
      </sheetData>
      <sheetData sheetId="1700">
        <row r="7">
          <cell r="AI7">
            <v>10000</v>
          </cell>
        </row>
      </sheetData>
      <sheetData sheetId="1701">
        <row r="7">
          <cell r="AI7">
            <v>10000</v>
          </cell>
        </row>
      </sheetData>
      <sheetData sheetId="1702">
        <row r="7">
          <cell r="AI7">
            <v>10000</v>
          </cell>
        </row>
      </sheetData>
      <sheetData sheetId="1703">
        <row r="7">
          <cell r="AI7">
            <v>10000</v>
          </cell>
        </row>
      </sheetData>
      <sheetData sheetId="1704">
        <row r="7">
          <cell r="AI7">
            <v>10000</v>
          </cell>
        </row>
      </sheetData>
      <sheetData sheetId="1705">
        <row r="7">
          <cell r="AI7">
            <v>10000</v>
          </cell>
        </row>
      </sheetData>
      <sheetData sheetId="1706">
        <row r="7">
          <cell r="AI7">
            <v>10000</v>
          </cell>
        </row>
      </sheetData>
      <sheetData sheetId="1707">
        <row r="7">
          <cell r="AI7">
            <v>10000</v>
          </cell>
        </row>
      </sheetData>
      <sheetData sheetId="1708">
        <row r="7">
          <cell r="AI7">
            <v>10000</v>
          </cell>
        </row>
      </sheetData>
      <sheetData sheetId="1709">
        <row r="7">
          <cell r="AI7">
            <v>10000</v>
          </cell>
        </row>
      </sheetData>
      <sheetData sheetId="1710">
        <row r="7">
          <cell r="AI7">
            <v>10000</v>
          </cell>
        </row>
      </sheetData>
      <sheetData sheetId="1711">
        <row r="7">
          <cell r="AI7">
            <v>10000</v>
          </cell>
        </row>
      </sheetData>
      <sheetData sheetId="1712">
        <row r="7">
          <cell r="AI7">
            <v>10000</v>
          </cell>
        </row>
      </sheetData>
      <sheetData sheetId="1713">
        <row r="7">
          <cell r="AI7">
            <v>10000</v>
          </cell>
        </row>
      </sheetData>
      <sheetData sheetId="1714">
        <row r="7">
          <cell r="AI7">
            <v>10000</v>
          </cell>
        </row>
      </sheetData>
      <sheetData sheetId="1715">
        <row r="7">
          <cell r="AI7">
            <v>10000</v>
          </cell>
        </row>
      </sheetData>
      <sheetData sheetId="1716">
        <row r="7">
          <cell r="AI7">
            <v>10000</v>
          </cell>
        </row>
      </sheetData>
      <sheetData sheetId="1717">
        <row r="7">
          <cell r="AI7">
            <v>10000</v>
          </cell>
        </row>
      </sheetData>
      <sheetData sheetId="1718">
        <row r="7">
          <cell r="AI7">
            <v>10000</v>
          </cell>
        </row>
      </sheetData>
      <sheetData sheetId="1719">
        <row r="7">
          <cell r="AI7">
            <v>10000</v>
          </cell>
        </row>
      </sheetData>
      <sheetData sheetId="1720">
        <row r="7">
          <cell r="AI7">
            <v>10000</v>
          </cell>
        </row>
      </sheetData>
      <sheetData sheetId="1721">
        <row r="7">
          <cell r="AI7">
            <v>10000</v>
          </cell>
        </row>
      </sheetData>
      <sheetData sheetId="1722">
        <row r="7">
          <cell r="AI7">
            <v>10000</v>
          </cell>
        </row>
      </sheetData>
      <sheetData sheetId="1723">
        <row r="7">
          <cell r="AI7">
            <v>10000</v>
          </cell>
        </row>
      </sheetData>
      <sheetData sheetId="1724">
        <row r="7">
          <cell r="AI7">
            <v>10000</v>
          </cell>
        </row>
      </sheetData>
      <sheetData sheetId="1725">
        <row r="7">
          <cell r="AI7">
            <v>10000</v>
          </cell>
        </row>
      </sheetData>
      <sheetData sheetId="1726">
        <row r="7">
          <cell r="AI7">
            <v>10000</v>
          </cell>
        </row>
      </sheetData>
      <sheetData sheetId="1727">
        <row r="7">
          <cell r="AI7">
            <v>10000</v>
          </cell>
        </row>
      </sheetData>
      <sheetData sheetId="1728">
        <row r="7">
          <cell r="AI7">
            <v>10000</v>
          </cell>
        </row>
      </sheetData>
      <sheetData sheetId="1729">
        <row r="7">
          <cell r="AI7">
            <v>10000</v>
          </cell>
        </row>
      </sheetData>
      <sheetData sheetId="1730">
        <row r="7">
          <cell r="AI7">
            <v>10000</v>
          </cell>
        </row>
      </sheetData>
      <sheetData sheetId="1731">
        <row r="7">
          <cell r="AI7">
            <v>10000</v>
          </cell>
        </row>
      </sheetData>
      <sheetData sheetId="1732">
        <row r="7">
          <cell r="AI7">
            <v>10000</v>
          </cell>
        </row>
      </sheetData>
      <sheetData sheetId="1733">
        <row r="7">
          <cell r="AI7">
            <v>10000</v>
          </cell>
        </row>
      </sheetData>
      <sheetData sheetId="1734">
        <row r="7">
          <cell r="AI7">
            <v>10000</v>
          </cell>
        </row>
      </sheetData>
      <sheetData sheetId="1735">
        <row r="7">
          <cell r="AI7">
            <v>10000</v>
          </cell>
        </row>
      </sheetData>
      <sheetData sheetId="1736">
        <row r="7">
          <cell r="AI7">
            <v>10000</v>
          </cell>
        </row>
      </sheetData>
      <sheetData sheetId="1737">
        <row r="7">
          <cell r="AI7">
            <v>10000</v>
          </cell>
        </row>
      </sheetData>
      <sheetData sheetId="1738">
        <row r="7">
          <cell r="AI7">
            <v>10000</v>
          </cell>
        </row>
      </sheetData>
      <sheetData sheetId="1739">
        <row r="7">
          <cell r="AI7">
            <v>10000</v>
          </cell>
        </row>
      </sheetData>
      <sheetData sheetId="1740">
        <row r="7">
          <cell r="AI7">
            <v>10000</v>
          </cell>
        </row>
      </sheetData>
      <sheetData sheetId="1741">
        <row r="7">
          <cell r="AI7">
            <v>10000</v>
          </cell>
        </row>
      </sheetData>
      <sheetData sheetId="1742">
        <row r="7">
          <cell r="AI7">
            <v>10000</v>
          </cell>
        </row>
      </sheetData>
      <sheetData sheetId="1743">
        <row r="7">
          <cell r="AI7">
            <v>10000</v>
          </cell>
        </row>
      </sheetData>
      <sheetData sheetId="1744">
        <row r="7">
          <cell r="AI7">
            <v>10000</v>
          </cell>
        </row>
      </sheetData>
      <sheetData sheetId="1745">
        <row r="7">
          <cell r="AI7">
            <v>10000</v>
          </cell>
        </row>
      </sheetData>
      <sheetData sheetId="1746">
        <row r="7">
          <cell r="AI7">
            <v>10000</v>
          </cell>
        </row>
      </sheetData>
      <sheetData sheetId="1747">
        <row r="7">
          <cell r="AI7">
            <v>10000</v>
          </cell>
        </row>
      </sheetData>
      <sheetData sheetId="1748">
        <row r="7">
          <cell r="AI7">
            <v>10000</v>
          </cell>
        </row>
      </sheetData>
      <sheetData sheetId="1749">
        <row r="7">
          <cell r="AI7">
            <v>10000</v>
          </cell>
        </row>
      </sheetData>
      <sheetData sheetId="1750">
        <row r="7">
          <cell r="AI7">
            <v>10000</v>
          </cell>
        </row>
      </sheetData>
      <sheetData sheetId="1751">
        <row r="7">
          <cell r="AI7">
            <v>10000</v>
          </cell>
        </row>
      </sheetData>
      <sheetData sheetId="1752">
        <row r="7">
          <cell r="AI7">
            <v>10000</v>
          </cell>
        </row>
      </sheetData>
      <sheetData sheetId="1753">
        <row r="7">
          <cell r="AI7">
            <v>10000</v>
          </cell>
        </row>
      </sheetData>
      <sheetData sheetId="1754">
        <row r="7">
          <cell r="AI7">
            <v>10000</v>
          </cell>
        </row>
      </sheetData>
      <sheetData sheetId="1755">
        <row r="7">
          <cell r="AI7">
            <v>10000</v>
          </cell>
        </row>
      </sheetData>
      <sheetData sheetId="1756">
        <row r="7">
          <cell r="AI7">
            <v>10000</v>
          </cell>
        </row>
      </sheetData>
      <sheetData sheetId="1757">
        <row r="7">
          <cell r="AI7">
            <v>10000</v>
          </cell>
        </row>
      </sheetData>
      <sheetData sheetId="1758">
        <row r="7">
          <cell r="AI7">
            <v>10000</v>
          </cell>
        </row>
      </sheetData>
      <sheetData sheetId="1759">
        <row r="7">
          <cell r="AI7">
            <v>10000</v>
          </cell>
        </row>
      </sheetData>
      <sheetData sheetId="1760">
        <row r="7">
          <cell r="AI7">
            <v>10000</v>
          </cell>
        </row>
      </sheetData>
      <sheetData sheetId="1761">
        <row r="7">
          <cell r="AI7">
            <v>10000</v>
          </cell>
        </row>
      </sheetData>
      <sheetData sheetId="1762">
        <row r="7">
          <cell r="AI7">
            <v>10000</v>
          </cell>
        </row>
      </sheetData>
      <sheetData sheetId="1763">
        <row r="7">
          <cell r="AI7">
            <v>10000</v>
          </cell>
        </row>
      </sheetData>
      <sheetData sheetId="1764">
        <row r="7">
          <cell r="AI7">
            <v>10000</v>
          </cell>
        </row>
      </sheetData>
      <sheetData sheetId="1765">
        <row r="7">
          <cell r="AI7">
            <v>10000</v>
          </cell>
        </row>
      </sheetData>
      <sheetData sheetId="1766">
        <row r="7">
          <cell r="AI7">
            <v>10000</v>
          </cell>
        </row>
      </sheetData>
      <sheetData sheetId="1767">
        <row r="7">
          <cell r="AI7">
            <v>10000</v>
          </cell>
        </row>
      </sheetData>
      <sheetData sheetId="1768">
        <row r="7">
          <cell r="AI7">
            <v>10000</v>
          </cell>
        </row>
      </sheetData>
      <sheetData sheetId="1769">
        <row r="7">
          <cell r="AI7">
            <v>10000</v>
          </cell>
        </row>
      </sheetData>
      <sheetData sheetId="1770">
        <row r="7">
          <cell r="AI7">
            <v>10000</v>
          </cell>
        </row>
      </sheetData>
      <sheetData sheetId="1771">
        <row r="7">
          <cell r="AI7">
            <v>10000</v>
          </cell>
        </row>
      </sheetData>
      <sheetData sheetId="1772">
        <row r="7">
          <cell r="AI7">
            <v>10000</v>
          </cell>
        </row>
      </sheetData>
      <sheetData sheetId="1773">
        <row r="7">
          <cell r="AI7">
            <v>10000</v>
          </cell>
        </row>
      </sheetData>
      <sheetData sheetId="1774">
        <row r="7">
          <cell r="AI7">
            <v>10000</v>
          </cell>
        </row>
      </sheetData>
      <sheetData sheetId="1775">
        <row r="7">
          <cell r="AI7">
            <v>10000</v>
          </cell>
        </row>
      </sheetData>
      <sheetData sheetId="1776">
        <row r="7">
          <cell r="AI7">
            <v>10000</v>
          </cell>
        </row>
      </sheetData>
      <sheetData sheetId="1777">
        <row r="7">
          <cell r="AI7">
            <v>10000</v>
          </cell>
        </row>
      </sheetData>
      <sheetData sheetId="1778">
        <row r="7">
          <cell r="AI7">
            <v>10000</v>
          </cell>
        </row>
      </sheetData>
      <sheetData sheetId="1779">
        <row r="7">
          <cell r="AI7">
            <v>10000</v>
          </cell>
        </row>
      </sheetData>
      <sheetData sheetId="1780">
        <row r="7">
          <cell r="AI7">
            <v>10000</v>
          </cell>
        </row>
      </sheetData>
      <sheetData sheetId="1781">
        <row r="7">
          <cell r="AI7">
            <v>10000</v>
          </cell>
        </row>
      </sheetData>
      <sheetData sheetId="1782">
        <row r="7">
          <cell r="AI7">
            <v>10000</v>
          </cell>
        </row>
      </sheetData>
      <sheetData sheetId="1783">
        <row r="7">
          <cell r="AI7">
            <v>10000</v>
          </cell>
        </row>
      </sheetData>
      <sheetData sheetId="1784">
        <row r="7">
          <cell r="AI7">
            <v>10000</v>
          </cell>
        </row>
      </sheetData>
      <sheetData sheetId="1785">
        <row r="7">
          <cell r="AI7">
            <v>10000</v>
          </cell>
        </row>
      </sheetData>
      <sheetData sheetId="1786">
        <row r="7">
          <cell r="AI7">
            <v>10000</v>
          </cell>
        </row>
      </sheetData>
      <sheetData sheetId="1787">
        <row r="7">
          <cell r="AI7">
            <v>10000</v>
          </cell>
        </row>
      </sheetData>
      <sheetData sheetId="1788">
        <row r="7">
          <cell r="AI7">
            <v>10000</v>
          </cell>
        </row>
      </sheetData>
      <sheetData sheetId="1789">
        <row r="7">
          <cell r="AI7">
            <v>10000</v>
          </cell>
        </row>
      </sheetData>
      <sheetData sheetId="1790">
        <row r="7">
          <cell r="AI7">
            <v>10000</v>
          </cell>
        </row>
      </sheetData>
      <sheetData sheetId="1791">
        <row r="7">
          <cell r="AI7">
            <v>10000</v>
          </cell>
        </row>
      </sheetData>
      <sheetData sheetId="1792">
        <row r="7">
          <cell r="AI7">
            <v>10000</v>
          </cell>
        </row>
      </sheetData>
      <sheetData sheetId="1793">
        <row r="7">
          <cell r="AI7">
            <v>10000</v>
          </cell>
        </row>
      </sheetData>
      <sheetData sheetId="1794">
        <row r="7">
          <cell r="AI7">
            <v>10000</v>
          </cell>
        </row>
      </sheetData>
      <sheetData sheetId="1795">
        <row r="7">
          <cell r="AI7">
            <v>10000</v>
          </cell>
        </row>
      </sheetData>
      <sheetData sheetId="1796">
        <row r="7">
          <cell r="AI7">
            <v>10000</v>
          </cell>
        </row>
      </sheetData>
      <sheetData sheetId="1797">
        <row r="7">
          <cell r="AI7">
            <v>10000</v>
          </cell>
        </row>
      </sheetData>
      <sheetData sheetId="1798">
        <row r="7">
          <cell r="AI7">
            <v>10000</v>
          </cell>
        </row>
      </sheetData>
      <sheetData sheetId="1799">
        <row r="7">
          <cell r="AI7">
            <v>10000</v>
          </cell>
        </row>
      </sheetData>
      <sheetData sheetId="1800">
        <row r="7">
          <cell r="AI7">
            <v>10000</v>
          </cell>
        </row>
      </sheetData>
      <sheetData sheetId="1801">
        <row r="7">
          <cell r="AI7">
            <v>10000</v>
          </cell>
        </row>
      </sheetData>
      <sheetData sheetId="1802">
        <row r="7">
          <cell r="AI7">
            <v>10000</v>
          </cell>
        </row>
      </sheetData>
      <sheetData sheetId="1803">
        <row r="7">
          <cell r="AI7">
            <v>10000</v>
          </cell>
        </row>
      </sheetData>
      <sheetData sheetId="1804">
        <row r="7">
          <cell r="AI7">
            <v>10000</v>
          </cell>
        </row>
      </sheetData>
      <sheetData sheetId="1805">
        <row r="7">
          <cell r="AI7">
            <v>10000</v>
          </cell>
        </row>
      </sheetData>
      <sheetData sheetId="1806">
        <row r="7">
          <cell r="AI7">
            <v>10000</v>
          </cell>
        </row>
      </sheetData>
      <sheetData sheetId="1807">
        <row r="7">
          <cell r="AI7">
            <v>10000</v>
          </cell>
        </row>
      </sheetData>
      <sheetData sheetId="1808">
        <row r="7">
          <cell r="AI7">
            <v>10000</v>
          </cell>
        </row>
      </sheetData>
      <sheetData sheetId="1809">
        <row r="7">
          <cell r="AI7">
            <v>10000</v>
          </cell>
        </row>
      </sheetData>
      <sheetData sheetId="1810">
        <row r="7">
          <cell r="AI7">
            <v>10000</v>
          </cell>
        </row>
      </sheetData>
      <sheetData sheetId="1811">
        <row r="7">
          <cell r="AI7">
            <v>10000</v>
          </cell>
        </row>
      </sheetData>
      <sheetData sheetId="1812">
        <row r="7">
          <cell r="AI7">
            <v>10000</v>
          </cell>
        </row>
      </sheetData>
      <sheetData sheetId="1813">
        <row r="7">
          <cell r="AI7">
            <v>10000</v>
          </cell>
        </row>
      </sheetData>
      <sheetData sheetId="1814">
        <row r="7">
          <cell r="AI7">
            <v>10000</v>
          </cell>
        </row>
      </sheetData>
      <sheetData sheetId="1815">
        <row r="7">
          <cell r="AI7">
            <v>10000</v>
          </cell>
        </row>
      </sheetData>
      <sheetData sheetId="1816">
        <row r="7">
          <cell r="AI7">
            <v>10000</v>
          </cell>
        </row>
      </sheetData>
      <sheetData sheetId="1817">
        <row r="7">
          <cell r="AI7">
            <v>10000</v>
          </cell>
        </row>
      </sheetData>
      <sheetData sheetId="1818">
        <row r="7">
          <cell r="AI7">
            <v>10000</v>
          </cell>
        </row>
      </sheetData>
      <sheetData sheetId="1819">
        <row r="7">
          <cell r="AI7">
            <v>10000</v>
          </cell>
        </row>
      </sheetData>
      <sheetData sheetId="1820">
        <row r="7">
          <cell r="AI7">
            <v>10000</v>
          </cell>
        </row>
      </sheetData>
      <sheetData sheetId="1821">
        <row r="7">
          <cell r="AI7">
            <v>10000</v>
          </cell>
        </row>
      </sheetData>
      <sheetData sheetId="1822">
        <row r="7">
          <cell r="AI7">
            <v>10000</v>
          </cell>
        </row>
      </sheetData>
      <sheetData sheetId="1823">
        <row r="7">
          <cell r="AI7">
            <v>10000</v>
          </cell>
        </row>
      </sheetData>
      <sheetData sheetId="1824">
        <row r="7">
          <cell r="AI7">
            <v>10000</v>
          </cell>
        </row>
      </sheetData>
      <sheetData sheetId="1825">
        <row r="7">
          <cell r="AI7">
            <v>10000</v>
          </cell>
        </row>
      </sheetData>
      <sheetData sheetId="1826">
        <row r="7">
          <cell r="AI7">
            <v>10000</v>
          </cell>
        </row>
      </sheetData>
      <sheetData sheetId="1827">
        <row r="7">
          <cell r="AI7">
            <v>10000</v>
          </cell>
        </row>
      </sheetData>
      <sheetData sheetId="1828">
        <row r="7">
          <cell r="AI7">
            <v>10000</v>
          </cell>
        </row>
      </sheetData>
      <sheetData sheetId="1829">
        <row r="7">
          <cell r="AI7">
            <v>10000</v>
          </cell>
        </row>
      </sheetData>
      <sheetData sheetId="1830">
        <row r="7">
          <cell r="AI7">
            <v>10000</v>
          </cell>
        </row>
      </sheetData>
      <sheetData sheetId="1831">
        <row r="7">
          <cell r="AI7">
            <v>10000</v>
          </cell>
        </row>
      </sheetData>
      <sheetData sheetId="1832">
        <row r="7">
          <cell r="AI7">
            <v>10000</v>
          </cell>
        </row>
      </sheetData>
      <sheetData sheetId="1833">
        <row r="7">
          <cell r="AI7">
            <v>10000</v>
          </cell>
        </row>
      </sheetData>
      <sheetData sheetId="1834">
        <row r="7">
          <cell r="AI7">
            <v>10000</v>
          </cell>
        </row>
      </sheetData>
      <sheetData sheetId="1835">
        <row r="7">
          <cell r="AI7">
            <v>10000</v>
          </cell>
        </row>
      </sheetData>
      <sheetData sheetId="1836">
        <row r="7">
          <cell r="AI7">
            <v>10000</v>
          </cell>
        </row>
      </sheetData>
      <sheetData sheetId="1837">
        <row r="7">
          <cell r="AI7">
            <v>10000</v>
          </cell>
        </row>
      </sheetData>
      <sheetData sheetId="1838">
        <row r="7">
          <cell r="AI7">
            <v>10000</v>
          </cell>
        </row>
      </sheetData>
      <sheetData sheetId="1839">
        <row r="7">
          <cell r="AI7">
            <v>10000</v>
          </cell>
        </row>
      </sheetData>
      <sheetData sheetId="1840">
        <row r="7">
          <cell r="AI7">
            <v>10000</v>
          </cell>
        </row>
      </sheetData>
      <sheetData sheetId="1841">
        <row r="7">
          <cell r="AI7">
            <v>10000</v>
          </cell>
        </row>
      </sheetData>
      <sheetData sheetId="1842">
        <row r="7">
          <cell r="AI7">
            <v>10000</v>
          </cell>
        </row>
      </sheetData>
      <sheetData sheetId="1843">
        <row r="7">
          <cell r="AI7">
            <v>10000</v>
          </cell>
        </row>
      </sheetData>
      <sheetData sheetId="1844">
        <row r="7">
          <cell r="AI7">
            <v>10000</v>
          </cell>
        </row>
      </sheetData>
      <sheetData sheetId="1845">
        <row r="7">
          <cell r="AI7">
            <v>10000</v>
          </cell>
        </row>
      </sheetData>
      <sheetData sheetId="1846">
        <row r="7">
          <cell r="AI7">
            <v>10000</v>
          </cell>
        </row>
      </sheetData>
      <sheetData sheetId="1847">
        <row r="7">
          <cell r="AI7">
            <v>10000</v>
          </cell>
        </row>
      </sheetData>
      <sheetData sheetId="1848">
        <row r="7">
          <cell r="AI7">
            <v>10000</v>
          </cell>
        </row>
      </sheetData>
      <sheetData sheetId="1849">
        <row r="7">
          <cell r="AI7">
            <v>10000</v>
          </cell>
        </row>
      </sheetData>
      <sheetData sheetId="1850">
        <row r="7">
          <cell r="AI7">
            <v>10000</v>
          </cell>
        </row>
      </sheetData>
      <sheetData sheetId="1851">
        <row r="7">
          <cell r="AI7">
            <v>10000</v>
          </cell>
        </row>
      </sheetData>
      <sheetData sheetId="1852">
        <row r="7">
          <cell r="AI7">
            <v>10000</v>
          </cell>
        </row>
      </sheetData>
      <sheetData sheetId="1853">
        <row r="7">
          <cell r="AI7">
            <v>10000</v>
          </cell>
        </row>
      </sheetData>
      <sheetData sheetId="1854">
        <row r="7">
          <cell r="AI7">
            <v>10000</v>
          </cell>
        </row>
      </sheetData>
      <sheetData sheetId="1855">
        <row r="7">
          <cell r="AI7">
            <v>10000</v>
          </cell>
        </row>
      </sheetData>
      <sheetData sheetId="1856">
        <row r="7">
          <cell r="AI7">
            <v>10000</v>
          </cell>
        </row>
      </sheetData>
      <sheetData sheetId="1857">
        <row r="7">
          <cell r="AI7">
            <v>10000</v>
          </cell>
        </row>
      </sheetData>
      <sheetData sheetId="1858">
        <row r="7">
          <cell r="AI7">
            <v>10000</v>
          </cell>
        </row>
      </sheetData>
      <sheetData sheetId="1859">
        <row r="7">
          <cell r="AI7">
            <v>10000</v>
          </cell>
        </row>
      </sheetData>
      <sheetData sheetId="1860">
        <row r="7">
          <cell r="AI7">
            <v>10000</v>
          </cell>
        </row>
      </sheetData>
      <sheetData sheetId="1861">
        <row r="7">
          <cell r="AI7">
            <v>10000</v>
          </cell>
        </row>
      </sheetData>
      <sheetData sheetId="1862">
        <row r="7">
          <cell r="AI7">
            <v>10000</v>
          </cell>
        </row>
      </sheetData>
      <sheetData sheetId="1863">
        <row r="7">
          <cell r="AI7">
            <v>10000</v>
          </cell>
        </row>
      </sheetData>
      <sheetData sheetId="1864">
        <row r="7">
          <cell r="AI7">
            <v>10000</v>
          </cell>
        </row>
      </sheetData>
      <sheetData sheetId="1865">
        <row r="7">
          <cell r="AI7">
            <v>10000</v>
          </cell>
        </row>
      </sheetData>
      <sheetData sheetId="1866">
        <row r="7">
          <cell r="AI7">
            <v>10000</v>
          </cell>
        </row>
      </sheetData>
      <sheetData sheetId="1867">
        <row r="7">
          <cell r="AI7">
            <v>10000</v>
          </cell>
        </row>
      </sheetData>
      <sheetData sheetId="1868">
        <row r="7">
          <cell r="AI7">
            <v>10000</v>
          </cell>
        </row>
      </sheetData>
      <sheetData sheetId="1869">
        <row r="7">
          <cell r="AI7">
            <v>10000</v>
          </cell>
        </row>
      </sheetData>
      <sheetData sheetId="1870">
        <row r="7">
          <cell r="AI7">
            <v>10000</v>
          </cell>
        </row>
      </sheetData>
      <sheetData sheetId="1871">
        <row r="7">
          <cell r="AI7">
            <v>10000</v>
          </cell>
        </row>
      </sheetData>
      <sheetData sheetId="1872">
        <row r="7">
          <cell r="AI7">
            <v>10000</v>
          </cell>
        </row>
      </sheetData>
      <sheetData sheetId="1873">
        <row r="7">
          <cell r="AI7">
            <v>10000</v>
          </cell>
        </row>
      </sheetData>
      <sheetData sheetId="1874">
        <row r="7">
          <cell r="AI7">
            <v>10000</v>
          </cell>
        </row>
      </sheetData>
      <sheetData sheetId="1875">
        <row r="7">
          <cell r="AI7">
            <v>10000</v>
          </cell>
        </row>
      </sheetData>
      <sheetData sheetId="1876">
        <row r="7">
          <cell r="AI7">
            <v>10000</v>
          </cell>
        </row>
      </sheetData>
      <sheetData sheetId="1877">
        <row r="7">
          <cell r="AI7">
            <v>10000</v>
          </cell>
        </row>
      </sheetData>
      <sheetData sheetId="1878">
        <row r="7">
          <cell r="AI7">
            <v>10000</v>
          </cell>
        </row>
      </sheetData>
      <sheetData sheetId="1879">
        <row r="7">
          <cell r="AI7">
            <v>10000</v>
          </cell>
        </row>
      </sheetData>
      <sheetData sheetId="1880">
        <row r="7">
          <cell r="AI7">
            <v>10000</v>
          </cell>
        </row>
      </sheetData>
      <sheetData sheetId="1881">
        <row r="7">
          <cell r="AI7">
            <v>10000</v>
          </cell>
        </row>
      </sheetData>
      <sheetData sheetId="1882">
        <row r="7">
          <cell r="AI7">
            <v>10000</v>
          </cell>
        </row>
      </sheetData>
      <sheetData sheetId="1883">
        <row r="7">
          <cell r="AI7">
            <v>10000</v>
          </cell>
        </row>
      </sheetData>
      <sheetData sheetId="1884">
        <row r="7">
          <cell r="AI7">
            <v>10000</v>
          </cell>
        </row>
      </sheetData>
      <sheetData sheetId="1885">
        <row r="7">
          <cell r="AI7">
            <v>10000</v>
          </cell>
        </row>
      </sheetData>
      <sheetData sheetId="1886">
        <row r="7">
          <cell r="AI7">
            <v>10000</v>
          </cell>
        </row>
      </sheetData>
      <sheetData sheetId="1887">
        <row r="7">
          <cell r="AI7">
            <v>10000</v>
          </cell>
        </row>
      </sheetData>
      <sheetData sheetId="1888">
        <row r="7">
          <cell r="AI7">
            <v>10000</v>
          </cell>
        </row>
      </sheetData>
      <sheetData sheetId="1889">
        <row r="7">
          <cell r="AI7">
            <v>10000</v>
          </cell>
        </row>
      </sheetData>
      <sheetData sheetId="1890">
        <row r="7">
          <cell r="AI7">
            <v>10000</v>
          </cell>
        </row>
      </sheetData>
      <sheetData sheetId="1891">
        <row r="7">
          <cell r="AI7">
            <v>10000</v>
          </cell>
        </row>
      </sheetData>
      <sheetData sheetId="1892">
        <row r="7">
          <cell r="AI7">
            <v>10000</v>
          </cell>
        </row>
      </sheetData>
      <sheetData sheetId="1893">
        <row r="7">
          <cell r="AI7">
            <v>10000</v>
          </cell>
        </row>
      </sheetData>
      <sheetData sheetId="1894">
        <row r="7">
          <cell r="AI7">
            <v>10000</v>
          </cell>
        </row>
      </sheetData>
      <sheetData sheetId="1895">
        <row r="7">
          <cell r="AI7">
            <v>10000</v>
          </cell>
        </row>
      </sheetData>
      <sheetData sheetId="1896">
        <row r="7">
          <cell r="AI7">
            <v>10000</v>
          </cell>
        </row>
      </sheetData>
      <sheetData sheetId="1897">
        <row r="7">
          <cell r="AI7">
            <v>10000</v>
          </cell>
        </row>
      </sheetData>
      <sheetData sheetId="1898">
        <row r="7">
          <cell r="AI7">
            <v>10000</v>
          </cell>
        </row>
      </sheetData>
      <sheetData sheetId="1899">
        <row r="7">
          <cell r="AI7">
            <v>10000</v>
          </cell>
        </row>
      </sheetData>
      <sheetData sheetId="1900">
        <row r="7">
          <cell r="AI7">
            <v>10000</v>
          </cell>
        </row>
      </sheetData>
      <sheetData sheetId="1901">
        <row r="7">
          <cell r="AI7">
            <v>10000</v>
          </cell>
        </row>
      </sheetData>
      <sheetData sheetId="1902">
        <row r="7">
          <cell r="AI7">
            <v>10000</v>
          </cell>
        </row>
      </sheetData>
      <sheetData sheetId="1903">
        <row r="7">
          <cell r="AI7">
            <v>10000</v>
          </cell>
        </row>
      </sheetData>
      <sheetData sheetId="1904">
        <row r="7">
          <cell r="AI7">
            <v>10000</v>
          </cell>
        </row>
      </sheetData>
      <sheetData sheetId="1905">
        <row r="7">
          <cell r="AI7">
            <v>10000</v>
          </cell>
        </row>
      </sheetData>
      <sheetData sheetId="1906">
        <row r="7">
          <cell r="AI7">
            <v>10000</v>
          </cell>
        </row>
      </sheetData>
      <sheetData sheetId="1907">
        <row r="7">
          <cell r="AI7">
            <v>10000</v>
          </cell>
        </row>
      </sheetData>
      <sheetData sheetId="1908">
        <row r="7">
          <cell r="AI7">
            <v>10000</v>
          </cell>
        </row>
      </sheetData>
      <sheetData sheetId="1909">
        <row r="7">
          <cell r="AI7">
            <v>10000</v>
          </cell>
        </row>
      </sheetData>
      <sheetData sheetId="1910">
        <row r="7">
          <cell r="AI7">
            <v>10000</v>
          </cell>
        </row>
      </sheetData>
      <sheetData sheetId="1911">
        <row r="7">
          <cell r="AI7">
            <v>10000</v>
          </cell>
        </row>
      </sheetData>
      <sheetData sheetId="1912">
        <row r="7">
          <cell r="AI7">
            <v>10000</v>
          </cell>
        </row>
      </sheetData>
      <sheetData sheetId="1913">
        <row r="7">
          <cell r="AI7">
            <v>10000</v>
          </cell>
        </row>
      </sheetData>
      <sheetData sheetId="1914">
        <row r="7">
          <cell r="AI7">
            <v>10000</v>
          </cell>
        </row>
      </sheetData>
      <sheetData sheetId="1915">
        <row r="7">
          <cell r="AI7">
            <v>10000</v>
          </cell>
        </row>
      </sheetData>
      <sheetData sheetId="1916">
        <row r="7">
          <cell r="AI7">
            <v>10000</v>
          </cell>
        </row>
      </sheetData>
      <sheetData sheetId="1917">
        <row r="7">
          <cell r="AI7">
            <v>10000</v>
          </cell>
        </row>
      </sheetData>
      <sheetData sheetId="1918">
        <row r="7">
          <cell r="AI7">
            <v>10000</v>
          </cell>
        </row>
      </sheetData>
      <sheetData sheetId="1919">
        <row r="7">
          <cell r="AI7">
            <v>10000</v>
          </cell>
        </row>
      </sheetData>
      <sheetData sheetId="1920">
        <row r="7">
          <cell r="AI7">
            <v>10000</v>
          </cell>
        </row>
      </sheetData>
      <sheetData sheetId="1921">
        <row r="7">
          <cell r="AI7">
            <v>10000</v>
          </cell>
        </row>
      </sheetData>
      <sheetData sheetId="1922">
        <row r="7">
          <cell r="AI7">
            <v>10000</v>
          </cell>
        </row>
      </sheetData>
      <sheetData sheetId="1923">
        <row r="7">
          <cell r="AI7">
            <v>10000</v>
          </cell>
        </row>
      </sheetData>
      <sheetData sheetId="1924">
        <row r="7">
          <cell r="AI7">
            <v>10000</v>
          </cell>
        </row>
      </sheetData>
      <sheetData sheetId="1925">
        <row r="7">
          <cell r="AI7">
            <v>10000</v>
          </cell>
        </row>
      </sheetData>
      <sheetData sheetId="1926">
        <row r="7">
          <cell r="AI7">
            <v>10000</v>
          </cell>
        </row>
      </sheetData>
      <sheetData sheetId="1927">
        <row r="7">
          <cell r="AI7">
            <v>10000</v>
          </cell>
        </row>
      </sheetData>
      <sheetData sheetId="1928">
        <row r="7">
          <cell r="AI7">
            <v>10000</v>
          </cell>
        </row>
      </sheetData>
      <sheetData sheetId="1929">
        <row r="7">
          <cell r="AI7">
            <v>10000</v>
          </cell>
        </row>
      </sheetData>
      <sheetData sheetId="1930">
        <row r="7">
          <cell r="AI7">
            <v>10000</v>
          </cell>
        </row>
      </sheetData>
      <sheetData sheetId="1931">
        <row r="7">
          <cell r="AI7">
            <v>10000</v>
          </cell>
        </row>
      </sheetData>
      <sheetData sheetId="1932">
        <row r="7">
          <cell r="AI7">
            <v>10000</v>
          </cell>
        </row>
      </sheetData>
      <sheetData sheetId="1933">
        <row r="7">
          <cell r="AI7">
            <v>10000</v>
          </cell>
        </row>
      </sheetData>
      <sheetData sheetId="1934">
        <row r="7">
          <cell r="AI7">
            <v>10000</v>
          </cell>
        </row>
      </sheetData>
      <sheetData sheetId="1935">
        <row r="7">
          <cell r="AI7">
            <v>10000</v>
          </cell>
        </row>
      </sheetData>
      <sheetData sheetId="1936">
        <row r="7">
          <cell r="AI7">
            <v>10000</v>
          </cell>
        </row>
      </sheetData>
      <sheetData sheetId="1937">
        <row r="7">
          <cell r="AI7">
            <v>10000</v>
          </cell>
        </row>
      </sheetData>
      <sheetData sheetId="1938">
        <row r="7">
          <cell r="AI7">
            <v>10000</v>
          </cell>
        </row>
      </sheetData>
      <sheetData sheetId="1939">
        <row r="7">
          <cell r="AI7">
            <v>10000</v>
          </cell>
        </row>
      </sheetData>
      <sheetData sheetId="1940">
        <row r="7">
          <cell r="AI7">
            <v>10000</v>
          </cell>
        </row>
      </sheetData>
      <sheetData sheetId="1941">
        <row r="7">
          <cell r="AI7">
            <v>10000</v>
          </cell>
        </row>
      </sheetData>
      <sheetData sheetId="1942">
        <row r="7">
          <cell r="AI7">
            <v>10000</v>
          </cell>
        </row>
      </sheetData>
      <sheetData sheetId="1943">
        <row r="7">
          <cell r="AI7">
            <v>10000</v>
          </cell>
        </row>
      </sheetData>
      <sheetData sheetId="1944">
        <row r="7">
          <cell r="AI7">
            <v>10000</v>
          </cell>
        </row>
      </sheetData>
      <sheetData sheetId="1945">
        <row r="7">
          <cell r="AI7">
            <v>10000</v>
          </cell>
        </row>
      </sheetData>
      <sheetData sheetId="1946">
        <row r="7">
          <cell r="AI7">
            <v>10000</v>
          </cell>
        </row>
      </sheetData>
      <sheetData sheetId="1947">
        <row r="7">
          <cell r="AI7">
            <v>10000</v>
          </cell>
        </row>
      </sheetData>
      <sheetData sheetId="1948">
        <row r="7">
          <cell r="AI7">
            <v>10000</v>
          </cell>
        </row>
      </sheetData>
      <sheetData sheetId="1949">
        <row r="7">
          <cell r="AI7">
            <v>10000</v>
          </cell>
        </row>
      </sheetData>
      <sheetData sheetId="1950">
        <row r="7">
          <cell r="AI7">
            <v>10000</v>
          </cell>
        </row>
      </sheetData>
      <sheetData sheetId="1951">
        <row r="7">
          <cell r="AI7">
            <v>10000</v>
          </cell>
        </row>
      </sheetData>
      <sheetData sheetId="1952">
        <row r="7">
          <cell r="AI7">
            <v>10000</v>
          </cell>
        </row>
      </sheetData>
      <sheetData sheetId="1953">
        <row r="7">
          <cell r="AI7">
            <v>10000</v>
          </cell>
        </row>
      </sheetData>
      <sheetData sheetId="1954">
        <row r="7">
          <cell r="AI7">
            <v>10000</v>
          </cell>
        </row>
      </sheetData>
      <sheetData sheetId="1955">
        <row r="7">
          <cell r="AI7">
            <v>10000</v>
          </cell>
        </row>
      </sheetData>
      <sheetData sheetId="1956">
        <row r="7">
          <cell r="AI7">
            <v>10000</v>
          </cell>
        </row>
      </sheetData>
      <sheetData sheetId="1957">
        <row r="7">
          <cell r="AI7">
            <v>10000</v>
          </cell>
        </row>
      </sheetData>
      <sheetData sheetId="1958">
        <row r="7">
          <cell r="AI7">
            <v>10000</v>
          </cell>
        </row>
      </sheetData>
      <sheetData sheetId="1959">
        <row r="7">
          <cell r="AI7">
            <v>10000</v>
          </cell>
        </row>
      </sheetData>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ow r="7">
          <cell r="AI7">
            <v>10000</v>
          </cell>
        </row>
      </sheetData>
      <sheetData sheetId="1995">
        <row r="7">
          <cell r="AI7">
            <v>10000</v>
          </cell>
        </row>
      </sheetData>
      <sheetData sheetId="1996">
        <row r="7">
          <cell r="AI7">
            <v>10000</v>
          </cell>
        </row>
      </sheetData>
      <sheetData sheetId="1997" refreshError="1"/>
      <sheetData sheetId="1998" refreshError="1"/>
      <sheetData sheetId="1999">
        <row r="7">
          <cell r="AI7">
            <v>10000</v>
          </cell>
        </row>
      </sheetData>
      <sheetData sheetId="2000">
        <row r="7">
          <cell r="AI7">
            <v>10000</v>
          </cell>
        </row>
      </sheetData>
      <sheetData sheetId="2001">
        <row r="7">
          <cell r="AI7">
            <v>10000</v>
          </cell>
        </row>
      </sheetData>
      <sheetData sheetId="2002">
        <row r="7">
          <cell r="AI7">
            <v>10000</v>
          </cell>
        </row>
      </sheetData>
      <sheetData sheetId="2003">
        <row r="7">
          <cell r="AI7">
            <v>10000</v>
          </cell>
        </row>
      </sheetData>
      <sheetData sheetId="2004">
        <row r="7">
          <cell r="AI7">
            <v>10000</v>
          </cell>
        </row>
      </sheetData>
      <sheetData sheetId="2005">
        <row r="7">
          <cell r="AI7">
            <v>10000</v>
          </cell>
        </row>
      </sheetData>
      <sheetData sheetId="2006">
        <row r="7">
          <cell r="AI7">
            <v>10000</v>
          </cell>
        </row>
      </sheetData>
      <sheetData sheetId="2007">
        <row r="7">
          <cell r="AI7">
            <v>10000</v>
          </cell>
        </row>
      </sheetData>
      <sheetData sheetId="2008">
        <row r="7">
          <cell r="AI7">
            <v>10000</v>
          </cell>
        </row>
      </sheetData>
      <sheetData sheetId="2009">
        <row r="7">
          <cell r="AI7">
            <v>10000</v>
          </cell>
        </row>
      </sheetData>
      <sheetData sheetId="2010">
        <row r="7">
          <cell r="AI7">
            <v>10000</v>
          </cell>
        </row>
      </sheetData>
      <sheetData sheetId="2011">
        <row r="7">
          <cell r="AI7">
            <v>10000</v>
          </cell>
        </row>
      </sheetData>
      <sheetData sheetId="2012">
        <row r="7">
          <cell r="AI7">
            <v>10000</v>
          </cell>
        </row>
      </sheetData>
      <sheetData sheetId="2013">
        <row r="7">
          <cell r="AI7">
            <v>10000</v>
          </cell>
        </row>
      </sheetData>
      <sheetData sheetId="2014">
        <row r="7">
          <cell r="AI7">
            <v>10000</v>
          </cell>
        </row>
      </sheetData>
      <sheetData sheetId="2015">
        <row r="7">
          <cell r="AI7">
            <v>10000</v>
          </cell>
        </row>
      </sheetData>
      <sheetData sheetId="2016">
        <row r="7">
          <cell r="AI7">
            <v>10000</v>
          </cell>
        </row>
      </sheetData>
      <sheetData sheetId="2017">
        <row r="7">
          <cell r="AI7">
            <v>10000</v>
          </cell>
        </row>
      </sheetData>
      <sheetData sheetId="2018">
        <row r="7">
          <cell r="AI7">
            <v>10000</v>
          </cell>
        </row>
      </sheetData>
      <sheetData sheetId="2019">
        <row r="7">
          <cell r="AI7">
            <v>10000</v>
          </cell>
        </row>
      </sheetData>
      <sheetData sheetId="2020">
        <row r="7">
          <cell r="AI7">
            <v>10000</v>
          </cell>
        </row>
      </sheetData>
      <sheetData sheetId="2021">
        <row r="7">
          <cell r="AI7">
            <v>10000</v>
          </cell>
        </row>
      </sheetData>
      <sheetData sheetId="2022">
        <row r="7">
          <cell r="AI7">
            <v>10000</v>
          </cell>
        </row>
      </sheetData>
      <sheetData sheetId="2023">
        <row r="7">
          <cell r="AI7">
            <v>10000</v>
          </cell>
        </row>
      </sheetData>
      <sheetData sheetId="2024">
        <row r="7">
          <cell r="AI7">
            <v>10000</v>
          </cell>
        </row>
      </sheetData>
      <sheetData sheetId="2025">
        <row r="7">
          <cell r="AI7">
            <v>10000</v>
          </cell>
        </row>
      </sheetData>
      <sheetData sheetId="2026">
        <row r="7">
          <cell r="AI7">
            <v>10000</v>
          </cell>
        </row>
      </sheetData>
      <sheetData sheetId="2027">
        <row r="7">
          <cell r="AI7">
            <v>10000</v>
          </cell>
        </row>
      </sheetData>
      <sheetData sheetId="2028">
        <row r="7">
          <cell r="AI7">
            <v>10000</v>
          </cell>
        </row>
      </sheetData>
      <sheetData sheetId="2029">
        <row r="7">
          <cell r="AI7">
            <v>10000</v>
          </cell>
        </row>
      </sheetData>
      <sheetData sheetId="2030">
        <row r="7">
          <cell r="AI7">
            <v>10000</v>
          </cell>
        </row>
      </sheetData>
      <sheetData sheetId="2031">
        <row r="7">
          <cell r="AI7">
            <v>10000</v>
          </cell>
        </row>
      </sheetData>
      <sheetData sheetId="2032">
        <row r="7">
          <cell r="AI7">
            <v>10000</v>
          </cell>
        </row>
      </sheetData>
      <sheetData sheetId="2033">
        <row r="7">
          <cell r="AI7">
            <v>10000</v>
          </cell>
        </row>
      </sheetData>
      <sheetData sheetId="2034">
        <row r="7">
          <cell r="AI7">
            <v>10000</v>
          </cell>
        </row>
      </sheetData>
      <sheetData sheetId="2035">
        <row r="7">
          <cell r="AI7">
            <v>10000</v>
          </cell>
        </row>
      </sheetData>
      <sheetData sheetId="2036">
        <row r="7">
          <cell r="AI7">
            <v>10000</v>
          </cell>
        </row>
      </sheetData>
      <sheetData sheetId="2037">
        <row r="7">
          <cell r="AI7">
            <v>10000</v>
          </cell>
        </row>
      </sheetData>
      <sheetData sheetId="2038">
        <row r="7">
          <cell r="AI7">
            <v>10000</v>
          </cell>
        </row>
      </sheetData>
      <sheetData sheetId="2039">
        <row r="7">
          <cell r="AI7">
            <v>10000</v>
          </cell>
        </row>
      </sheetData>
      <sheetData sheetId="2040">
        <row r="7">
          <cell r="AI7">
            <v>10000</v>
          </cell>
        </row>
      </sheetData>
      <sheetData sheetId="2041">
        <row r="7">
          <cell r="AI7">
            <v>10000</v>
          </cell>
        </row>
      </sheetData>
      <sheetData sheetId="2042">
        <row r="7">
          <cell r="AI7">
            <v>10000</v>
          </cell>
        </row>
      </sheetData>
      <sheetData sheetId="2043">
        <row r="7">
          <cell r="AI7">
            <v>10000</v>
          </cell>
        </row>
      </sheetData>
      <sheetData sheetId="2044">
        <row r="7">
          <cell r="AI7">
            <v>10000</v>
          </cell>
        </row>
      </sheetData>
      <sheetData sheetId="2045">
        <row r="7">
          <cell r="AI7">
            <v>10000</v>
          </cell>
        </row>
      </sheetData>
      <sheetData sheetId="2046">
        <row r="7">
          <cell r="AI7">
            <v>10000</v>
          </cell>
        </row>
      </sheetData>
      <sheetData sheetId="2047">
        <row r="7">
          <cell r="AI7">
            <v>10000</v>
          </cell>
        </row>
      </sheetData>
      <sheetData sheetId="2048">
        <row r="7">
          <cell r="AI7">
            <v>10000</v>
          </cell>
        </row>
      </sheetData>
      <sheetData sheetId="2049">
        <row r="7">
          <cell r="AI7">
            <v>10000</v>
          </cell>
        </row>
      </sheetData>
      <sheetData sheetId="2050">
        <row r="7">
          <cell r="AI7">
            <v>10000</v>
          </cell>
        </row>
      </sheetData>
      <sheetData sheetId="2051">
        <row r="7">
          <cell r="AI7">
            <v>10000</v>
          </cell>
        </row>
      </sheetData>
      <sheetData sheetId="2052">
        <row r="7">
          <cell r="AI7">
            <v>10000</v>
          </cell>
        </row>
      </sheetData>
      <sheetData sheetId="2053">
        <row r="7">
          <cell r="AI7">
            <v>10000</v>
          </cell>
        </row>
      </sheetData>
      <sheetData sheetId="2054">
        <row r="7">
          <cell r="AI7">
            <v>10000</v>
          </cell>
        </row>
      </sheetData>
      <sheetData sheetId="2055">
        <row r="7">
          <cell r="AI7">
            <v>10000</v>
          </cell>
        </row>
      </sheetData>
      <sheetData sheetId="2056">
        <row r="7">
          <cell r="AI7">
            <v>10000</v>
          </cell>
        </row>
      </sheetData>
      <sheetData sheetId="2057">
        <row r="7">
          <cell r="AI7">
            <v>10000</v>
          </cell>
        </row>
      </sheetData>
      <sheetData sheetId="2058">
        <row r="7">
          <cell r="AI7">
            <v>10000</v>
          </cell>
        </row>
      </sheetData>
      <sheetData sheetId="2059">
        <row r="7">
          <cell r="AI7">
            <v>10000</v>
          </cell>
        </row>
      </sheetData>
      <sheetData sheetId="2060">
        <row r="7">
          <cell r="AI7">
            <v>10000</v>
          </cell>
        </row>
      </sheetData>
      <sheetData sheetId="2061">
        <row r="7">
          <cell r="AI7">
            <v>10000</v>
          </cell>
        </row>
      </sheetData>
      <sheetData sheetId="2062">
        <row r="7">
          <cell r="AI7">
            <v>10000</v>
          </cell>
        </row>
      </sheetData>
      <sheetData sheetId="2063">
        <row r="7">
          <cell r="AI7">
            <v>10000</v>
          </cell>
        </row>
      </sheetData>
      <sheetData sheetId="2064">
        <row r="7">
          <cell r="AI7">
            <v>10000</v>
          </cell>
        </row>
      </sheetData>
      <sheetData sheetId="2065">
        <row r="7">
          <cell r="AI7">
            <v>10000</v>
          </cell>
        </row>
      </sheetData>
      <sheetData sheetId="2066">
        <row r="7">
          <cell r="AI7">
            <v>10000</v>
          </cell>
        </row>
      </sheetData>
      <sheetData sheetId="2067">
        <row r="7">
          <cell r="AI7">
            <v>10000</v>
          </cell>
        </row>
      </sheetData>
      <sheetData sheetId="2068">
        <row r="7">
          <cell r="AI7">
            <v>10000</v>
          </cell>
        </row>
      </sheetData>
      <sheetData sheetId="2069">
        <row r="7">
          <cell r="AI7">
            <v>10000</v>
          </cell>
        </row>
      </sheetData>
      <sheetData sheetId="2070">
        <row r="7">
          <cell r="AI7">
            <v>10000</v>
          </cell>
        </row>
      </sheetData>
      <sheetData sheetId="2071">
        <row r="7">
          <cell r="AI7">
            <v>10000</v>
          </cell>
        </row>
      </sheetData>
      <sheetData sheetId="2072">
        <row r="7">
          <cell r="AI7">
            <v>10000</v>
          </cell>
        </row>
      </sheetData>
      <sheetData sheetId="2073">
        <row r="7">
          <cell r="AI7">
            <v>10000</v>
          </cell>
        </row>
      </sheetData>
      <sheetData sheetId="2074">
        <row r="7">
          <cell r="AI7">
            <v>10000</v>
          </cell>
        </row>
      </sheetData>
      <sheetData sheetId="2075">
        <row r="7">
          <cell r="AI7">
            <v>10000</v>
          </cell>
        </row>
      </sheetData>
      <sheetData sheetId="2076">
        <row r="7">
          <cell r="AI7">
            <v>10000</v>
          </cell>
        </row>
      </sheetData>
      <sheetData sheetId="2077">
        <row r="7">
          <cell r="AI7">
            <v>10000</v>
          </cell>
        </row>
      </sheetData>
      <sheetData sheetId="2078">
        <row r="7">
          <cell r="AI7">
            <v>10000</v>
          </cell>
        </row>
      </sheetData>
      <sheetData sheetId="2079">
        <row r="7">
          <cell r="AI7">
            <v>10000</v>
          </cell>
        </row>
      </sheetData>
      <sheetData sheetId="2080">
        <row r="7">
          <cell r="AI7">
            <v>10000</v>
          </cell>
        </row>
      </sheetData>
      <sheetData sheetId="2081">
        <row r="7">
          <cell r="AI7">
            <v>10000</v>
          </cell>
        </row>
      </sheetData>
      <sheetData sheetId="2082">
        <row r="7">
          <cell r="AI7">
            <v>10000</v>
          </cell>
        </row>
      </sheetData>
      <sheetData sheetId="2083">
        <row r="7">
          <cell r="AI7">
            <v>10000</v>
          </cell>
        </row>
      </sheetData>
      <sheetData sheetId="2084">
        <row r="7">
          <cell r="AI7">
            <v>10000</v>
          </cell>
        </row>
      </sheetData>
      <sheetData sheetId="2085">
        <row r="7">
          <cell r="AI7">
            <v>10000</v>
          </cell>
        </row>
      </sheetData>
      <sheetData sheetId="2086">
        <row r="7">
          <cell r="AI7">
            <v>10000</v>
          </cell>
        </row>
      </sheetData>
      <sheetData sheetId="2087">
        <row r="7">
          <cell r="AI7">
            <v>10000</v>
          </cell>
        </row>
      </sheetData>
      <sheetData sheetId="2088">
        <row r="7">
          <cell r="AI7">
            <v>10000</v>
          </cell>
        </row>
      </sheetData>
      <sheetData sheetId="2089">
        <row r="7">
          <cell r="AI7">
            <v>10000</v>
          </cell>
        </row>
      </sheetData>
      <sheetData sheetId="2090">
        <row r="7">
          <cell r="AI7">
            <v>10000</v>
          </cell>
        </row>
      </sheetData>
      <sheetData sheetId="2091">
        <row r="7">
          <cell r="AI7">
            <v>10000</v>
          </cell>
        </row>
      </sheetData>
      <sheetData sheetId="2092">
        <row r="7">
          <cell r="AI7">
            <v>10000</v>
          </cell>
        </row>
      </sheetData>
      <sheetData sheetId="2093">
        <row r="7">
          <cell r="AI7">
            <v>10000</v>
          </cell>
        </row>
      </sheetData>
      <sheetData sheetId="2094">
        <row r="7">
          <cell r="AI7">
            <v>10000</v>
          </cell>
        </row>
      </sheetData>
      <sheetData sheetId="2095">
        <row r="7">
          <cell r="AI7">
            <v>10000</v>
          </cell>
        </row>
      </sheetData>
      <sheetData sheetId="2096">
        <row r="7">
          <cell r="AI7">
            <v>10000</v>
          </cell>
        </row>
      </sheetData>
      <sheetData sheetId="2097">
        <row r="7">
          <cell r="AI7">
            <v>10000</v>
          </cell>
        </row>
      </sheetData>
      <sheetData sheetId="2098">
        <row r="7">
          <cell r="AI7">
            <v>10000</v>
          </cell>
        </row>
      </sheetData>
      <sheetData sheetId="2099">
        <row r="7">
          <cell r="AI7">
            <v>10000</v>
          </cell>
        </row>
      </sheetData>
      <sheetData sheetId="2100">
        <row r="7">
          <cell r="AI7">
            <v>10000</v>
          </cell>
        </row>
      </sheetData>
      <sheetData sheetId="2101">
        <row r="7">
          <cell r="AI7">
            <v>10000</v>
          </cell>
        </row>
      </sheetData>
      <sheetData sheetId="2102">
        <row r="7">
          <cell r="AI7">
            <v>10000</v>
          </cell>
        </row>
      </sheetData>
      <sheetData sheetId="2103">
        <row r="7">
          <cell r="AI7">
            <v>10000</v>
          </cell>
        </row>
      </sheetData>
      <sheetData sheetId="2104">
        <row r="7">
          <cell r="AI7">
            <v>10000</v>
          </cell>
        </row>
      </sheetData>
      <sheetData sheetId="2105">
        <row r="7">
          <cell r="AI7">
            <v>10000</v>
          </cell>
        </row>
      </sheetData>
      <sheetData sheetId="2106">
        <row r="7">
          <cell r="AI7">
            <v>10000</v>
          </cell>
        </row>
      </sheetData>
      <sheetData sheetId="2107">
        <row r="7">
          <cell r="AI7">
            <v>10000</v>
          </cell>
        </row>
      </sheetData>
      <sheetData sheetId="2108">
        <row r="7">
          <cell r="AI7">
            <v>10000</v>
          </cell>
        </row>
      </sheetData>
      <sheetData sheetId="2109">
        <row r="7">
          <cell r="AI7">
            <v>10000</v>
          </cell>
        </row>
      </sheetData>
      <sheetData sheetId="2110">
        <row r="7">
          <cell r="AI7">
            <v>10000</v>
          </cell>
        </row>
      </sheetData>
      <sheetData sheetId="2111">
        <row r="7">
          <cell r="AI7">
            <v>10000</v>
          </cell>
        </row>
      </sheetData>
      <sheetData sheetId="2112">
        <row r="7">
          <cell r="AI7">
            <v>10000</v>
          </cell>
        </row>
      </sheetData>
      <sheetData sheetId="2113">
        <row r="7">
          <cell r="AI7">
            <v>10000</v>
          </cell>
        </row>
      </sheetData>
      <sheetData sheetId="2114">
        <row r="7">
          <cell r="AI7">
            <v>10000</v>
          </cell>
        </row>
      </sheetData>
      <sheetData sheetId="2115">
        <row r="7">
          <cell r="AI7">
            <v>10000</v>
          </cell>
        </row>
      </sheetData>
      <sheetData sheetId="2116">
        <row r="7">
          <cell r="AI7">
            <v>10000</v>
          </cell>
        </row>
      </sheetData>
      <sheetData sheetId="2117">
        <row r="7">
          <cell r="AI7">
            <v>10000</v>
          </cell>
        </row>
      </sheetData>
      <sheetData sheetId="2118">
        <row r="7">
          <cell r="AI7">
            <v>10000</v>
          </cell>
        </row>
      </sheetData>
      <sheetData sheetId="2119">
        <row r="7">
          <cell r="AI7">
            <v>10000</v>
          </cell>
        </row>
      </sheetData>
      <sheetData sheetId="2120">
        <row r="7">
          <cell r="AI7">
            <v>10000</v>
          </cell>
        </row>
      </sheetData>
      <sheetData sheetId="2121">
        <row r="7">
          <cell r="AI7">
            <v>10000</v>
          </cell>
        </row>
      </sheetData>
      <sheetData sheetId="2122">
        <row r="7">
          <cell r="AI7">
            <v>10000</v>
          </cell>
        </row>
      </sheetData>
      <sheetData sheetId="2123">
        <row r="7">
          <cell r="AI7">
            <v>10000</v>
          </cell>
        </row>
      </sheetData>
      <sheetData sheetId="2124">
        <row r="7">
          <cell r="AI7">
            <v>10000</v>
          </cell>
        </row>
      </sheetData>
      <sheetData sheetId="2125">
        <row r="7">
          <cell r="AI7">
            <v>10000</v>
          </cell>
        </row>
      </sheetData>
      <sheetData sheetId="2126">
        <row r="7">
          <cell r="AI7">
            <v>10000</v>
          </cell>
        </row>
      </sheetData>
      <sheetData sheetId="2127">
        <row r="7">
          <cell r="AI7">
            <v>10000</v>
          </cell>
        </row>
      </sheetData>
      <sheetData sheetId="2128">
        <row r="7">
          <cell r="AI7">
            <v>10000</v>
          </cell>
        </row>
      </sheetData>
      <sheetData sheetId="2129">
        <row r="7">
          <cell r="AI7">
            <v>10000</v>
          </cell>
        </row>
      </sheetData>
      <sheetData sheetId="2130">
        <row r="7">
          <cell r="AI7">
            <v>10000</v>
          </cell>
        </row>
      </sheetData>
      <sheetData sheetId="2131">
        <row r="7">
          <cell r="AI7">
            <v>10000</v>
          </cell>
        </row>
      </sheetData>
      <sheetData sheetId="2132">
        <row r="7">
          <cell r="AI7">
            <v>10000</v>
          </cell>
        </row>
      </sheetData>
      <sheetData sheetId="2133">
        <row r="7">
          <cell r="AI7">
            <v>10000</v>
          </cell>
        </row>
      </sheetData>
      <sheetData sheetId="2134">
        <row r="7">
          <cell r="AI7">
            <v>10000</v>
          </cell>
        </row>
      </sheetData>
      <sheetData sheetId="2135">
        <row r="7">
          <cell r="AI7">
            <v>10000</v>
          </cell>
        </row>
      </sheetData>
      <sheetData sheetId="2136">
        <row r="7">
          <cell r="AI7">
            <v>10000</v>
          </cell>
        </row>
      </sheetData>
      <sheetData sheetId="2137">
        <row r="7">
          <cell r="AI7">
            <v>10000</v>
          </cell>
        </row>
      </sheetData>
      <sheetData sheetId="2138">
        <row r="7">
          <cell r="AI7">
            <v>10000</v>
          </cell>
        </row>
      </sheetData>
      <sheetData sheetId="2139">
        <row r="7">
          <cell r="AI7">
            <v>10000</v>
          </cell>
        </row>
      </sheetData>
      <sheetData sheetId="2140">
        <row r="7">
          <cell r="AI7">
            <v>10000</v>
          </cell>
        </row>
      </sheetData>
      <sheetData sheetId="2141">
        <row r="7">
          <cell r="AI7">
            <v>10000</v>
          </cell>
        </row>
      </sheetData>
      <sheetData sheetId="2142">
        <row r="7">
          <cell r="AI7">
            <v>10000</v>
          </cell>
        </row>
      </sheetData>
      <sheetData sheetId="2143">
        <row r="7">
          <cell r="AI7">
            <v>10000</v>
          </cell>
        </row>
      </sheetData>
      <sheetData sheetId="2144">
        <row r="7">
          <cell r="AI7">
            <v>10000</v>
          </cell>
        </row>
      </sheetData>
      <sheetData sheetId="2145">
        <row r="7">
          <cell r="AI7">
            <v>10000</v>
          </cell>
        </row>
      </sheetData>
      <sheetData sheetId="2146">
        <row r="7">
          <cell r="AI7">
            <v>10000</v>
          </cell>
        </row>
      </sheetData>
      <sheetData sheetId="2147">
        <row r="7">
          <cell r="AI7">
            <v>10000</v>
          </cell>
        </row>
      </sheetData>
      <sheetData sheetId="2148">
        <row r="7">
          <cell r="AI7">
            <v>10000</v>
          </cell>
        </row>
      </sheetData>
      <sheetData sheetId="2149">
        <row r="7">
          <cell r="AI7">
            <v>10000</v>
          </cell>
        </row>
      </sheetData>
      <sheetData sheetId="2150">
        <row r="7">
          <cell r="AI7">
            <v>10000</v>
          </cell>
        </row>
      </sheetData>
      <sheetData sheetId="2151">
        <row r="7">
          <cell r="AI7">
            <v>10000</v>
          </cell>
        </row>
      </sheetData>
      <sheetData sheetId="2152">
        <row r="7">
          <cell r="AI7">
            <v>10000</v>
          </cell>
        </row>
      </sheetData>
      <sheetData sheetId="2153">
        <row r="7">
          <cell r="AI7">
            <v>10000</v>
          </cell>
        </row>
      </sheetData>
      <sheetData sheetId="2154">
        <row r="7">
          <cell r="AI7">
            <v>10000</v>
          </cell>
        </row>
      </sheetData>
      <sheetData sheetId="2155">
        <row r="7">
          <cell r="AI7">
            <v>10000</v>
          </cell>
        </row>
      </sheetData>
      <sheetData sheetId="2156">
        <row r="7">
          <cell r="AI7">
            <v>10000</v>
          </cell>
        </row>
      </sheetData>
      <sheetData sheetId="2157">
        <row r="7">
          <cell r="AI7">
            <v>10000</v>
          </cell>
        </row>
      </sheetData>
      <sheetData sheetId="2158">
        <row r="7">
          <cell r="AI7">
            <v>10000</v>
          </cell>
        </row>
      </sheetData>
      <sheetData sheetId="2159">
        <row r="7">
          <cell r="AI7">
            <v>10000</v>
          </cell>
        </row>
      </sheetData>
      <sheetData sheetId="2160">
        <row r="7">
          <cell r="AI7">
            <v>10000</v>
          </cell>
        </row>
      </sheetData>
      <sheetData sheetId="2161">
        <row r="7">
          <cell r="AI7">
            <v>10000</v>
          </cell>
        </row>
      </sheetData>
      <sheetData sheetId="2162">
        <row r="7">
          <cell r="AI7">
            <v>10000</v>
          </cell>
        </row>
      </sheetData>
      <sheetData sheetId="2163">
        <row r="7">
          <cell r="AI7">
            <v>10000</v>
          </cell>
        </row>
      </sheetData>
      <sheetData sheetId="2164">
        <row r="7">
          <cell r="AI7">
            <v>10000</v>
          </cell>
        </row>
      </sheetData>
      <sheetData sheetId="2165">
        <row r="7">
          <cell r="AI7">
            <v>10000</v>
          </cell>
        </row>
      </sheetData>
      <sheetData sheetId="2166">
        <row r="7">
          <cell r="AI7">
            <v>10000</v>
          </cell>
        </row>
      </sheetData>
      <sheetData sheetId="2167">
        <row r="7">
          <cell r="AI7">
            <v>10000</v>
          </cell>
        </row>
      </sheetData>
      <sheetData sheetId="2168">
        <row r="7">
          <cell r="AI7">
            <v>10000</v>
          </cell>
        </row>
      </sheetData>
      <sheetData sheetId="2169">
        <row r="7">
          <cell r="AI7">
            <v>10000</v>
          </cell>
        </row>
      </sheetData>
      <sheetData sheetId="2170">
        <row r="7">
          <cell r="AI7">
            <v>10000</v>
          </cell>
        </row>
      </sheetData>
      <sheetData sheetId="2171">
        <row r="7">
          <cell r="AI7">
            <v>10000</v>
          </cell>
        </row>
      </sheetData>
      <sheetData sheetId="2172">
        <row r="7">
          <cell r="AI7">
            <v>10000</v>
          </cell>
        </row>
      </sheetData>
      <sheetData sheetId="2173">
        <row r="7">
          <cell r="AI7">
            <v>10000</v>
          </cell>
        </row>
      </sheetData>
      <sheetData sheetId="2174">
        <row r="7">
          <cell r="AI7">
            <v>10000</v>
          </cell>
        </row>
      </sheetData>
      <sheetData sheetId="2175">
        <row r="7">
          <cell r="AI7">
            <v>10000</v>
          </cell>
        </row>
      </sheetData>
      <sheetData sheetId="2176">
        <row r="7">
          <cell r="AI7">
            <v>10000</v>
          </cell>
        </row>
      </sheetData>
      <sheetData sheetId="2177">
        <row r="7">
          <cell r="AI7">
            <v>10000</v>
          </cell>
        </row>
      </sheetData>
      <sheetData sheetId="2178">
        <row r="7">
          <cell r="AI7">
            <v>10000</v>
          </cell>
        </row>
      </sheetData>
      <sheetData sheetId="2179">
        <row r="7">
          <cell r="AI7">
            <v>10000</v>
          </cell>
        </row>
      </sheetData>
      <sheetData sheetId="2180">
        <row r="7">
          <cell r="AI7">
            <v>10000</v>
          </cell>
        </row>
      </sheetData>
      <sheetData sheetId="2181">
        <row r="7">
          <cell r="AI7">
            <v>10000</v>
          </cell>
        </row>
      </sheetData>
      <sheetData sheetId="2182">
        <row r="7">
          <cell r="AI7">
            <v>10000</v>
          </cell>
        </row>
      </sheetData>
      <sheetData sheetId="2183">
        <row r="7">
          <cell r="AI7">
            <v>10000</v>
          </cell>
        </row>
      </sheetData>
      <sheetData sheetId="2184">
        <row r="7">
          <cell r="AI7">
            <v>10000</v>
          </cell>
        </row>
      </sheetData>
      <sheetData sheetId="2185">
        <row r="7">
          <cell r="AI7">
            <v>10000</v>
          </cell>
        </row>
      </sheetData>
      <sheetData sheetId="2186">
        <row r="7">
          <cell r="AI7">
            <v>10000</v>
          </cell>
        </row>
      </sheetData>
      <sheetData sheetId="2187">
        <row r="7">
          <cell r="AI7">
            <v>10000</v>
          </cell>
        </row>
      </sheetData>
      <sheetData sheetId="2188">
        <row r="7">
          <cell r="AI7">
            <v>10000</v>
          </cell>
        </row>
      </sheetData>
      <sheetData sheetId="2189">
        <row r="7">
          <cell r="AI7">
            <v>10000</v>
          </cell>
        </row>
      </sheetData>
      <sheetData sheetId="2190">
        <row r="7">
          <cell r="AI7">
            <v>10000</v>
          </cell>
        </row>
      </sheetData>
      <sheetData sheetId="2191">
        <row r="7">
          <cell r="AI7">
            <v>10000</v>
          </cell>
        </row>
      </sheetData>
      <sheetData sheetId="2192">
        <row r="7">
          <cell r="AI7">
            <v>10000</v>
          </cell>
        </row>
      </sheetData>
      <sheetData sheetId="2193">
        <row r="7">
          <cell r="AI7">
            <v>10000</v>
          </cell>
        </row>
      </sheetData>
      <sheetData sheetId="2194">
        <row r="7">
          <cell r="AI7">
            <v>10000</v>
          </cell>
        </row>
      </sheetData>
      <sheetData sheetId="2195">
        <row r="7">
          <cell r="AI7">
            <v>10000</v>
          </cell>
        </row>
      </sheetData>
      <sheetData sheetId="2196">
        <row r="7">
          <cell r="AI7">
            <v>10000</v>
          </cell>
        </row>
      </sheetData>
      <sheetData sheetId="2197">
        <row r="7">
          <cell r="AI7">
            <v>10000</v>
          </cell>
        </row>
      </sheetData>
      <sheetData sheetId="2198">
        <row r="7">
          <cell r="AI7">
            <v>10000</v>
          </cell>
        </row>
      </sheetData>
      <sheetData sheetId="2199">
        <row r="7">
          <cell r="AI7">
            <v>10000</v>
          </cell>
        </row>
      </sheetData>
      <sheetData sheetId="2200">
        <row r="7">
          <cell r="AI7">
            <v>10000</v>
          </cell>
        </row>
      </sheetData>
      <sheetData sheetId="2201">
        <row r="7">
          <cell r="AI7">
            <v>10000</v>
          </cell>
        </row>
      </sheetData>
      <sheetData sheetId="2202">
        <row r="7">
          <cell r="AI7">
            <v>10000</v>
          </cell>
        </row>
      </sheetData>
      <sheetData sheetId="2203">
        <row r="7">
          <cell r="AI7">
            <v>10000</v>
          </cell>
        </row>
      </sheetData>
      <sheetData sheetId="2204">
        <row r="7">
          <cell r="AI7">
            <v>10000</v>
          </cell>
        </row>
      </sheetData>
      <sheetData sheetId="2205">
        <row r="7">
          <cell r="AI7">
            <v>10000</v>
          </cell>
        </row>
      </sheetData>
      <sheetData sheetId="2206">
        <row r="7">
          <cell r="AI7">
            <v>10000</v>
          </cell>
        </row>
      </sheetData>
      <sheetData sheetId="2207">
        <row r="7">
          <cell r="AI7">
            <v>10000</v>
          </cell>
        </row>
      </sheetData>
      <sheetData sheetId="2208">
        <row r="7">
          <cell r="AI7">
            <v>10000</v>
          </cell>
        </row>
      </sheetData>
      <sheetData sheetId="2209">
        <row r="7">
          <cell r="AI7">
            <v>10000</v>
          </cell>
        </row>
      </sheetData>
      <sheetData sheetId="2210">
        <row r="7">
          <cell r="AI7">
            <v>10000</v>
          </cell>
        </row>
      </sheetData>
      <sheetData sheetId="2211">
        <row r="7">
          <cell r="AI7">
            <v>10000</v>
          </cell>
        </row>
      </sheetData>
      <sheetData sheetId="2212">
        <row r="7">
          <cell r="AI7">
            <v>10000</v>
          </cell>
        </row>
      </sheetData>
      <sheetData sheetId="2213">
        <row r="7">
          <cell r="AI7">
            <v>10000</v>
          </cell>
        </row>
      </sheetData>
      <sheetData sheetId="2214">
        <row r="7">
          <cell r="AI7">
            <v>10000</v>
          </cell>
        </row>
      </sheetData>
      <sheetData sheetId="2215">
        <row r="7">
          <cell r="AI7">
            <v>10000</v>
          </cell>
        </row>
      </sheetData>
      <sheetData sheetId="2216">
        <row r="7">
          <cell r="AI7">
            <v>10000</v>
          </cell>
        </row>
      </sheetData>
      <sheetData sheetId="2217">
        <row r="7">
          <cell r="AI7">
            <v>10000</v>
          </cell>
        </row>
      </sheetData>
      <sheetData sheetId="2218">
        <row r="7">
          <cell r="AI7">
            <v>10000</v>
          </cell>
        </row>
      </sheetData>
      <sheetData sheetId="2219">
        <row r="7">
          <cell r="AI7">
            <v>10000</v>
          </cell>
        </row>
      </sheetData>
      <sheetData sheetId="2220">
        <row r="7">
          <cell r="AI7">
            <v>10000</v>
          </cell>
        </row>
      </sheetData>
      <sheetData sheetId="2221">
        <row r="7">
          <cell r="AI7">
            <v>10000</v>
          </cell>
        </row>
      </sheetData>
      <sheetData sheetId="2222">
        <row r="7">
          <cell r="AI7">
            <v>10000</v>
          </cell>
        </row>
      </sheetData>
      <sheetData sheetId="2223">
        <row r="7">
          <cell r="AI7">
            <v>10000</v>
          </cell>
        </row>
      </sheetData>
      <sheetData sheetId="2224">
        <row r="7">
          <cell r="AI7">
            <v>10000</v>
          </cell>
        </row>
      </sheetData>
      <sheetData sheetId="2225">
        <row r="7">
          <cell r="AI7">
            <v>10000</v>
          </cell>
        </row>
      </sheetData>
      <sheetData sheetId="2226">
        <row r="7">
          <cell r="AI7">
            <v>10000</v>
          </cell>
        </row>
      </sheetData>
      <sheetData sheetId="2227">
        <row r="7">
          <cell r="AI7">
            <v>10000</v>
          </cell>
        </row>
      </sheetData>
      <sheetData sheetId="2228">
        <row r="7">
          <cell r="AI7">
            <v>10000</v>
          </cell>
        </row>
      </sheetData>
      <sheetData sheetId="2229">
        <row r="7">
          <cell r="AI7">
            <v>10000</v>
          </cell>
        </row>
      </sheetData>
      <sheetData sheetId="2230">
        <row r="7">
          <cell r="AI7">
            <v>10000</v>
          </cell>
        </row>
      </sheetData>
      <sheetData sheetId="2231">
        <row r="7">
          <cell r="AI7">
            <v>10000</v>
          </cell>
        </row>
      </sheetData>
      <sheetData sheetId="2232">
        <row r="7">
          <cell r="AI7">
            <v>10000</v>
          </cell>
        </row>
      </sheetData>
      <sheetData sheetId="2233">
        <row r="7">
          <cell r="AI7">
            <v>10000</v>
          </cell>
        </row>
      </sheetData>
      <sheetData sheetId="2234">
        <row r="7">
          <cell r="AI7">
            <v>10000</v>
          </cell>
        </row>
      </sheetData>
      <sheetData sheetId="2235">
        <row r="7">
          <cell r="AI7">
            <v>10000</v>
          </cell>
        </row>
      </sheetData>
      <sheetData sheetId="2236">
        <row r="7">
          <cell r="AI7">
            <v>10000</v>
          </cell>
        </row>
      </sheetData>
      <sheetData sheetId="2237">
        <row r="7">
          <cell r="AI7">
            <v>10000</v>
          </cell>
        </row>
      </sheetData>
      <sheetData sheetId="2238">
        <row r="7">
          <cell r="AI7">
            <v>10000</v>
          </cell>
        </row>
      </sheetData>
      <sheetData sheetId="2239">
        <row r="7">
          <cell r="AI7">
            <v>10000</v>
          </cell>
        </row>
      </sheetData>
      <sheetData sheetId="2240">
        <row r="7">
          <cell r="AI7">
            <v>10000</v>
          </cell>
        </row>
      </sheetData>
      <sheetData sheetId="2241">
        <row r="7">
          <cell r="AI7">
            <v>10000</v>
          </cell>
        </row>
      </sheetData>
      <sheetData sheetId="2242">
        <row r="7">
          <cell r="AI7">
            <v>10000</v>
          </cell>
        </row>
      </sheetData>
      <sheetData sheetId="2243">
        <row r="7">
          <cell r="AI7">
            <v>10000</v>
          </cell>
        </row>
      </sheetData>
      <sheetData sheetId="2244">
        <row r="7">
          <cell r="AI7">
            <v>10000</v>
          </cell>
        </row>
      </sheetData>
      <sheetData sheetId="2245">
        <row r="7">
          <cell r="AI7">
            <v>10000</v>
          </cell>
        </row>
      </sheetData>
      <sheetData sheetId="2246">
        <row r="7">
          <cell r="AI7">
            <v>10000</v>
          </cell>
        </row>
      </sheetData>
      <sheetData sheetId="2247">
        <row r="7">
          <cell r="AI7">
            <v>10000</v>
          </cell>
        </row>
      </sheetData>
      <sheetData sheetId="2248">
        <row r="7">
          <cell r="AI7">
            <v>10000</v>
          </cell>
        </row>
      </sheetData>
      <sheetData sheetId="2249">
        <row r="7">
          <cell r="AI7">
            <v>10000</v>
          </cell>
        </row>
      </sheetData>
      <sheetData sheetId="2250">
        <row r="7">
          <cell r="AI7">
            <v>10000</v>
          </cell>
        </row>
      </sheetData>
      <sheetData sheetId="2251">
        <row r="7">
          <cell r="AI7">
            <v>10000</v>
          </cell>
        </row>
      </sheetData>
      <sheetData sheetId="2252">
        <row r="7">
          <cell r="AI7">
            <v>10000</v>
          </cell>
        </row>
      </sheetData>
      <sheetData sheetId="2253">
        <row r="7">
          <cell r="AI7">
            <v>10000</v>
          </cell>
        </row>
      </sheetData>
      <sheetData sheetId="2254">
        <row r="7">
          <cell r="AI7">
            <v>10000</v>
          </cell>
        </row>
      </sheetData>
      <sheetData sheetId="2255">
        <row r="7">
          <cell r="AI7">
            <v>10000</v>
          </cell>
        </row>
      </sheetData>
      <sheetData sheetId="2256">
        <row r="7">
          <cell r="AI7">
            <v>10000</v>
          </cell>
        </row>
      </sheetData>
      <sheetData sheetId="2257">
        <row r="7">
          <cell r="AI7">
            <v>10000</v>
          </cell>
        </row>
      </sheetData>
      <sheetData sheetId="2258">
        <row r="7">
          <cell r="AI7">
            <v>10000</v>
          </cell>
        </row>
      </sheetData>
      <sheetData sheetId="2259">
        <row r="7">
          <cell r="AI7">
            <v>10000</v>
          </cell>
        </row>
      </sheetData>
      <sheetData sheetId="2260">
        <row r="7">
          <cell r="AI7">
            <v>10000</v>
          </cell>
        </row>
      </sheetData>
      <sheetData sheetId="2261">
        <row r="7">
          <cell r="AI7">
            <v>10000</v>
          </cell>
        </row>
      </sheetData>
      <sheetData sheetId="2262">
        <row r="7">
          <cell r="AI7">
            <v>10000</v>
          </cell>
        </row>
      </sheetData>
      <sheetData sheetId="2263">
        <row r="7">
          <cell r="AI7">
            <v>10000</v>
          </cell>
        </row>
      </sheetData>
      <sheetData sheetId="2264">
        <row r="7">
          <cell r="AI7">
            <v>10000</v>
          </cell>
        </row>
      </sheetData>
      <sheetData sheetId="2265">
        <row r="7">
          <cell r="AI7">
            <v>10000</v>
          </cell>
        </row>
      </sheetData>
      <sheetData sheetId="2266">
        <row r="7">
          <cell r="AI7">
            <v>10000</v>
          </cell>
        </row>
      </sheetData>
      <sheetData sheetId="2267">
        <row r="7">
          <cell r="AI7">
            <v>10000</v>
          </cell>
        </row>
      </sheetData>
      <sheetData sheetId="2268">
        <row r="7">
          <cell r="AI7">
            <v>10000</v>
          </cell>
        </row>
      </sheetData>
      <sheetData sheetId="2269">
        <row r="7">
          <cell r="AI7">
            <v>10000</v>
          </cell>
        </row>
      </sheetData>
      <sheetData sheetId="2270">
        <row r="7">
          <cell r="AI7">
            <v>10000</v>
          </cell>
        </row>
      </sheetData>
      <sheetData sheetId="2271">
        <row r="7">
          <cell r="AI7">
            <v>10000</v>
          </cell>
        </row>
      </sheetData>
      <sheetData sheetId="2272">
        <row r="7">
          <cell r="AI7">
            <v>10000</v>
          </cell>
        </row>
      </sheetData>
      <sheetData sheetId="2273">
        <row r="7">
          <cell r="AI7">
            <v>10000</v>
          </cell>
        </row>
      </sheetData>
      <sheetData sheetId="2274">
        <row r="7">
          <cell r="AI7">
            <v>10000</v>
          </cell>
        </row>
      </sheetData>
      <sheetData sheetId="2275">
        <row r="7">
          <cell r="AI7">
            <v>10000</v>
          </cell>
        </row>
      </sheetData>
      <sheetData sheetId="2276">
        <row r="7">
          <cell r="AI7">
            <v>10000</v>
          </cell>
        </row>
      </sheetData>
      <sheetData sheetId="2277">
        <row r="7">
          <cell r="AI7">
            <v>10000</v>
          </cell>
        </row>
      </sheetData>
      <sheetData sheetId="2278">
        <row r="7">
          <cell r="AI7">
            <v>10000</v>
          </cell>
        </row>
      </sheetData>
      <sheetData sheetId="2279">
        <row r="7">
          <cell r="AI7">
            <v>10000</v>
          </cell>
        </row>
      </sheetData>
      <sheetData sheetId="2280">
        <row r="7">
          <cell r="AI7">
            <v>10000</v>
          </cell>
        </row>
      </sheetData>
      <sheetData sheetId="2281">
        <row r="7">
          <cell r="AI7">
            <v>10000</v>
          </cell>
        </row>
      </sheetData>
      <sheetData sheetId="2282">
        <row r="7">
          <cell r="AI7">
            <v>10000</v>
          </cell>
        </row>
      </sheetData>
      <sheetData sheetId="2283">
        <row r="7">
          <cell r="AI7">
            <v>10000</v>
          </cell>
        </row>
      </sheetData>
      <sheetData sheetId="2284">
        <row r="7">
          <cell r="AI7">
            <v>10000</v>
          </cell>
        </row>
      </sheetData>
      <sheetData sheetId="2285">
        <row r="7">
          <cell r="AI7">
            <v>10000</v>
          </cell>
        </row>
      </sheetData>
      <sheetData sheetId="2286">
        <row r="7">
          <cell r="AI7">
            <v>10000</v>
          </cell>
        </row>
      </sheetData>
      <sheetData sheetId="2287">
        <row r="7">
          <cell r="AI7">
            <v>10000</v>
          </cell>
        </row>
      </sheetData>
      <sheetData sheetId="2288">
        <row r="7">
          <cell r="AI7">
            <v>10000</v>
          </cell>
        </row>
      </sheetData>
      <sheetData sheetId="2289">
        <row r="7">
          <cell r="AI7">
            <v>10000</v>
          </cell>
        </row>
      </sheetData>
      <sheetData sheetId="2290">
        <row r="7">
          <cell r="AI7">
            <v>10000</v>
          </cell>
        </row>
      </sheetData>
      <sheetData sheetId="2291">
        <row r="7">
          <cell r="AI7">
            <v>10000</v>
          </cell>
        </row>
      </sheetData>
      <sheetData sheetId="2292">
        <row r="7">
          <cell r="AI7">
            <v>10000</v>
          </cell>
        </row>
      </sheetData>
      <sheetData sheetId="2293">
        <row r="7">
          <cell r="AI7">
            <v>10000</v>
          </cell>
        </row>
      </sheetData>
      <sheetData sheetId="2294">
        <row r="7">
          <cell r="AI7">
            <v>10000</v>
          </cell>
        </row>
      </sheetData>
      <sheetData sheetId="2295">
        <row r="7">
          <cell r="AI7">
            <v>10000</v>
          </cell>
        </row>
      </sheetData>
      <sheetData sheetId="2296">
        <row r="7">
          <cell r="AI7">
            <v>10000</v>
          </cell>
        </row>
      </sheetData>
      <sheetData sheetId="2297">
        <row r="7">
          <cell r="AI7">
            <v>10000</v>
          </cell>
        </row>
      </sheetData>
      <sheetData sheetId="2298">
        <row r="7">
          <cell r="AI7">
            <v>10000</v>
          </cell>
        </row>
      </sheetData>
      <sheetData sheetId="2299">
        <row r="7">
          <cell r="AI7">
            <v>10000</v>
          </cell>
        </row>
      </sheetData>
      <sheetData sheetId="2300">
        <row r="7">
          <cell r="AI7">
            <v>10000</v>
          </cell>
        </row>
      </sheetData>
      <sheetData sheetId="2301">
        <row r="7">
          <cell r="AI7">
            <v>10000</v>
          </cell>
        </row>
      </sheetData>
      <sheetData sheetId="2302">
        <row r="7">
          <cell r="AI7">
            <v>10000</v>
          </cell>
        </row>
      </sheetData>
      <sheetData sheetId="2303">
        <row r="7">
          <cell r="AI7">
            <v>10000</v>
          </cell>
        </row>
      </sheetData>
      <sheetData sheetId="2304">
        <row r="7">
          <cell r="AI7">
            <v>10000</v>
          </cell>
        </row>
      </sheetData>
      <sheetData sheetId="2305">
        <row r="7">
          <cell r="AI7">
            <v>10000</v>
          </cell>
        </row>
      </sheetData>
      <sheetData sheetId="2306">
        <row r="7">
          <cell r="AI7">
            <v>10000</v>
          </cell>
        </row>
      </sheetData>
      <sheetData sheetId="2307">
        <row r="7">
          <cell r="AI7">
            <v>10000</v>
          </cell>
        </row>
      </sheetData>
      <sheetData sheetId="2308">
        <row r="7">
          <cell r="AI7">
            <v>10000</v>
          </cell>
        </row>
      </sheetData>
      <sheetData sheetId="2309">
        <row r="7">
          <cell r="AI7">
            <v>10000</v>
          </cell>
        </row>
      </sheetData>
      <sheetData sheetId="2310">
        <row r="7">
          <cell r="AI7">
            <v>10000</v>
          </cell>
        </row>
      </sheetData>
      <sheetData sheetId="2311">
        <row r="7">
          <cell r="AI7">
            <v>10000</v>
          </cell>
        </row>
      </sheetData>
      <sheetData sheetId="2312">
        <row r="7">
          <cell r="AI7">
            <v>10000</v>
          </cell>
        </row>
      </sheetData>
      <sheetData sheetId="2313">
        <row r="7">
          <cell r="AI7">
            <v>10000</v>
          </cell>
        </row>
      </sheetData>
      <sheetData sheetId="2314">
        <row r="7">
          <cell r="AI7">
            <v>10000</v>
          </cell>
        </row>
      </sheetData>
      <sheetData sheetId="2315">
        <row r="7">
          <cell r="AI7">
            <v>10000</v>
          </cell>
        </row>
      </sheetData>
      <sheetData sheetId="2316">
        <row r="7">
          <cell r="AI7">
            <v>10000</v>
          </cell>
        </row>
      </sheetData>
      <sheetData sheetId="2317">
        <row r="7">
          <cell r="AI7">
            <v>10000</v>
          </cell>
        </row>
      </sheetData>
      <sheetData sheetId="2318">
        <row r="7">
          <cell r="AI7">
            <v>10000</v>
          </cell>
        </row>
      </sheetData>
      <sheetData sheetId="2319">
        <row r="7">
          <cell r="AI7">
            <v>10000</v>
          </cell>
        </row>
      </sheetData>
      <sheetData sheetId="2320">
        <row r="7">
          <cell r="AI7">
            <v>10000</v>
          </cell>
        </row>
      </sheetData>
      <sheetData sheetId="2321">
        <row r="7">
          <cell r="AI7">
            <v>10000</v>
          </cell>
        </row>
      </sheetData>
      <sheetData sheetId="2322">
        <row r="7">
          <cell r="AI7">
            <v>10000</v>
          </cell>
        </row>
      </sheetData>
      <sheetData sheetId="2323">
        <row r="7">
          <cell r="AI7">
            <v>10000</v>
          </cell>
        </row>
      </sheetData>
      <sheetData sheetId="2324">
        <row r="7">
          <cell r="AI7">
            <v>10000</v>
          </cell>
        </row>
      </sheetData>
      <sheetData sheetId="2325">
        <row r="7">
          <cell r="AI7">
            <v>10000</v>
          </cell>
        </row>
      </sheetData>
      <sheetData sheetId="2326">
        <row r="7">
          <cell r="AI7">
            <v>10000</v>
          </cell>
        </row>
      </sheetData>
      <sheetData sheetId="2327">
        <row r="7">
          <cell r="AI7">
            <v>10000</v>
          </cell>
        </row>
      </sheetData>
      <sheetData sheetId="2328">
        <row r="7">
          <cell r="AI7">
            <v>10000</v>
          </cell>
        </row>
      </sheetData>
      <sheetData sheetId="2329">
        <row r="7">
          <cell r="AI7">
            <v>10000</v>
          </cell>
        </row>
      </sheetData>
      <sheetData sheetId="2330">
        <row r="7">
          <cell r="AI7">
            <v>10000</v>
          </cell>
        </row>
      </sheetData>
      <sheetData sheetId="2331">
        <row r="7">
          <cell r="AI7">
            <v>10000</v>
          </cell>
        </row>
      </sheetData>
      <sheetData sheetId="2332">
        <row r="7">
          <cell r="AI7">
            <v>10000</v>
          </cell>
        </row>
      </sheetData>
      <sheetData sheetId="2333">
        <row r="7">
          <cell r="AI7">
            <v>10000</v>
          </cell>
        </row>
      </sheetData>
      <sheetData sheetId="2334">
        <row r="7">
          <cell r="AI7">
            <v>10000</v>
          </cell>
        </row>
      </sheetData>
      <sheetData sheetId="2335">
        <row r="7">
          <cell r="AI7">
            <v>10000</v>
          </cell>
        </row>
      </sheetData>
      <sheetData sheetId="2336">
        <row r="7">
          <cell r="AI7">
            <v>10000</v>
          </cell>
        </row>
      </sheetData>
      <sheetData sheetId="2337">
        <row r="7">
          <cell r="AI7">
            <v>10000</v>
          </cell>
        </row>
      </sheetData>
      <sheetData sheetId="2338">
        <row r="7">
          <cell r="AI7">
            <v>10000</v>
          </cell>
        </row>
      </sheetData>
      <sheetData sheetId="2339">
        <row r="7">
          <cell r="AI7">
            <v>10000</v>
          </cell>
        </row>
      </sheetData>
      <sheetData sheetId="2340">
        <row r="7">
          <cell r="AI7">
            <v>10000</v>
          </cell>
        </row>
      </sheetData>
      <sheetData sheetId="2341">
        <row r="7">
          <cell r="AI7">
            <v>10000</v>
          </cell>
        </row>
      </sheetData>
      <sheetData sheetId="2342">
        <row r="7">
          <cell r="AI7">
            <v>10000</v>
          </cell>
        </row>
      </sheetData>
      <sheetData sheetId="2343">
        <row r="7">
          <cell r="AI7">
            <v>10000</v>
          </cell>
        </row>
      </sheetData>
      <sheetData sheetId="2344">
        <row r="7">
          <cell r="AI7">
            <v>10000</v>
          </cell>
        </row>
      </sheetData>
      <sheetData sheetId="2345">
        <row r="7">
          <cell r="AI7">
            <v>10000</v>
          </cell>
        </row>
      </sheetData>
      <sheetData sheetId="2346">
        <row r="7">
          <cell r="AI7">
            <v>10000</v>
          </cell>
        </row>
      </sheetData>
      <sheetData sheetId="2347">
        <row r="7">
          <cell r="AI7">
            <v>10000</v>
          </cell>
        </row>
      </sheetData>
      <sheetData sheetId="2348">
        <row r="7">
          <cell r="AI7">
            <v>10000</v>
          </cell>
        </row>
      </sheetData>
      <sheetData sheetId="2349">
        <row r="7">
          <cell r="AI7">
            <v>10000</v>
          </cell>
        </row>
      </sheetData>
      <sheetData sheetId="2350">
        <row r="7">
          <cell r="AI7">
            <v>10000</v>
          </cell>
        </row>
      </sheetData>
      <sheetData sheetId="2351">
        <row r="7">
          <cell r="AI7">
            <v>10000</v>
          </cell>
        </row>
      </sheetData>
      <sheetData sheetId="2352">
        <row r="7">
          <cell r="AI7">
            <v>10000</v>
          </cell>
        </row>
      </sheetData>
      <sheetData sheetId="2353">
        <row r="7">
          <cell r="AI7">
            <v>10000</v>
          </cell>
        </row>
      </sheetData>
      <sheetData sheetId="2354">
        <row r="7">
          <cell r="AI7">
            <v>10000</v>
          </cell>
        </row>
      </sheetData>
      <sheetData sheetId="2355">
        <row r="7">
          <cell r="AI7">
            <v>10000</v>
          </cell>
        </row>
      </sheetData>
      <sheetData sheetId="2356">
        <row r="7">
          <cell r="AI7">
            <v>10000</v>
          </cell>
        </row>
      </sheetData>
      <sheetData sheetId="2357">
        <row r="7">
          <cell r="AI7">
            <v>10000</v>
          </cell>
        </row>
      </sheetData>
      <sheetData sheetId="2358">
        <row r="7">
          <cell r="AI7">
            <v>10000</v>
          </cell>
        </row>
      </sheetData>
      <sheetData sheetId="2359">
        <row r="7">
          <cell r="AI7">
            <v>10000</v>
          </cell>
        </row>
      </sheetData>
      <sheetData sheetId="2360">
        <row r="7">
          <cell r="AI7">
            <v>10000</v>
          </cell>
        </row>
      </sheetData>
      <sheetData sheetId="2361">
        <row r="7">
          <cell r="AI7">
            <v>10000</v>
          </cell>
        </row>
      </sheetData>
      <sheetData sheetId="2362">
        <row r="7">
          <cell r="AI7">
            <v>10000</v>
          </cell>
        </row>
      </sheetData>
      <sheetData sheetId="2363">
        <row r="7">
          <cell r="AI7">
            <v>10000</v>
          </cell>
        </row>
      </sheetData>
      <sheetData sheetId="2364">
        <row r="7">
          <cell r="AI7">
            <v>10000</v>
          </cell>
        </row>
      </sheetData>
      <sheetData sheetId="2365">
        <row r="7">
          <cell r="AI7">
            <v>10000</v>
          </cell>
        </row>
      </sheetData>
      <sheetData sheetId="2366">
        <row r="7">
          <cell r="AI7">
            <v>10000</v>
          </cell>
        </row>
      </sheetData>
      <sheetData sheetId="2367">
        <row r="7">
          <cell r="AI7">
            <v>10000</v>
          </cell>
        </row>
      </sheetData>
      <sheetData sheetId="2368">
        <row r="7">
          <cell r="AI7">
            <v>10000</v>
          </cell>
        </row>
      </sheetData>
      <sheetData sheetId="2369">
        <row r="7">
          <cell r="AI7">
            <v>10000</v>
          </cell>
        </row>
      </sheetData>
      <sheetData sheetId="2370">
        <row r="7">
          <cell r="AI7">
            <v>10000</v>
          </cell>
        </row>
      </sheetData>
      <sheetData sheetId="2371">
        <row r="7">
          <cell r="AI7">
            <v>10000</v>
          </cell>
        </row>
      </sheetData>
      <sheetData sheetId="2372">
        <row r="7">
          <cell r="AI7">
            <v>10000</v>
          </cell>
        </row>
      </sheetData>
      <sheetData sheetId="2373">
        <row r="7">
          <cell r="AI7">
            <v>10000</v>
          </cell>
        </row>
      </sheetData>
      <sheetData sheetId="2374">
        <row r="7">
          <cell r="AI7">
            <v>10000</v>
          </cell>
        </row>
      </sheetData>
      <sheetData sheetId="2375">
        <row r="7">
          <cell r="AI7">
            <v>10000</v>
          </cell>
        </row>
      </sheetData>
      <sheetData sheetId="2376">
        <row r="7">
          <cell r="AI7">
            <v>10000</v>
          </cell>
        </row>
      </sheetData>
      <sheetData sheetId="2377">
        <row r="7">
          <cell r="AI7">
            <v>10000</v>
          </cell>
        </row>
      </sheetData>
      <sheetData sheetId="2378">
        <row r="7">
          <cell r="AI7">
            <v>10000</v>
          </cell>
        </row>
      </sheetData>
      <sheetData sheetId="2379">
        <row r="7">
          <cell r="AI7">
            <v>10000</v>
          </cell>
        </row>
      </sheetData>
      <sheetData sheetId="2380">
        <row r="7">
          <cell r="AI7">
            <v>10000</v>
          </cell>
        </row>
      </sheetData>
      <sheetData sheetId="2381">
        <row r="7">
          <cell r="AI7">
            <v>10000</v>
          </cell>
        </row>
      </sheetData>
      <sheetData sheetId="2382">
        <row r="7">
          <cell r="AI7">
            <v>10000</v>
          </cell>
        </row>
      </sheetData>
      <sheetData sheetId="2383">
        <row r="7">
          <cell r="AI7">
            <v>10000</v>
          </cell>
        </row>
      </sheetData>
      <sheetData sheetId="2384">
        <row r="7">
          <cell r="AI7">
            <v>10000</v>
          </cell>
        </row>
      </sheetData>
      <sheetData sheetId="2385">
        <row r="7">
          <cell r="AI7">
            <v>10000</v>
          </cell>
        </row>
      </sheetData>
      <sheetData sheetId="2386">
        <row r="7">
          <cell r="AI7">
            <v>10000</v>
          </cell>
        </row>
      </sheetData>
      <sheetData sheetId="2387">
        <row r="7">
          <cell r="AI7">
            <v>10000</v>
          </cell>
        </row>
      </sheetData>
      <sheetData sheetId="2388">
        <row r="7">
          <cell r="AI7">
            <v>10000</v>
          </cell>
        </row>
      </sheetData>
      <sheetData sheetId="2389">
        <row r="7">
          <cell r="AI7">
            <v>10000</v>
          </cell>
        </row>
      </sheetData>
      <sheetData sheetId="2390">
        <row r="7">
          <cell r="AI7">
            <v>10000</v>
          </cell>
        </row>
      </sheetData>
      <sheetData sheetId="2391">
        <row r="7">
          <cell r="AI7">
            <v>10000</v>
          </cell>
        </row>
      </sheetData>
      <sheetData sheetId="2392">
        <row r="7">
          <cell r="AI7">
            <v>10000</v>
          </cell>
        </row>
      </sheetData>
      <sheetData sheetId="2393">
        <row r="7">
          <cell r="AI7">
            <v>10000</v>
          </cell>
        </row>
      </sheetData>
      <sheetData sheetId="2394">
        <row r="7">
          <cell r="AI7">
            <v>10000</v>
          </cell>
        </row>
      </sheetData>
      <sheetData sheetId="2395">
        <row r="7">
          <cell r="AI7">
            <v>10000</v>
          </cell>
        </row>
      </sheetData>
      <sheetData sheetId="2396">
        <row r="7">
          <cell r="AI7">
            <v>10000</v>
          </cell>
        </row>
      </sheetData>
      <sheetData sheetId="2397">
        <row r="7">
          <cell r="AI7">
            <v>10000</v>
          </cell>
        </row>
      </sheetData>
      <sheetData sheetId="2398">
        <row r="7">
          <cell r="AI7">
            <v>10000</v>
          </cell>
        </row>
      </sheetData>
      <sheetData sheetId="2399">
        <row r="7">
          <cell r="AI7">
            <v>10000</v>
          </cell>
        </row>
      </sheetData>
      <sheetData sheetId="2400">
        <row r="7">
          <cell r="AI7">
            <v>10000</v>
          </cell>
        </row>
      </sheetData>
      <sheetData sheetId="2401">
        <row r="7">
          <cell r="AI7">
            <v>10000</v>
          </cell>
        </row>
      </sheetData>
      <sheetData sheetId="2402">
        <row r="7">
          <cell r="AI7">
            <v>10000</v>
          </cell>
        </row>
      </sheetData>
      <sheetData sheetId="2403">
        <row r="7">
          <cell r="AI7">
            <v>10000</v>
          </cell>
        </row>
      </sheetData>
      <sheetData sheetId="2404">
        <row r="7">
          <cell r="AI7">
            <v>10000</v>
          </cell>
        </row>
      </sheetData>
      <sheetData sheetId="2405">
        <row r="7">
          <cell r="AI7">
            <v>10000</v>
          </cell>
        </row>
      </sheetData>
      <sheetData sheetId="2406">
        <row r="7">
          <cell r="AI7">
            <v>10000</v>
          </cell>
        </row>
      </sheetData>
      <sheetData sheetId="2407">
        <row r="7">
          <cell r="AI7">
            <v>10000</v>
          </cell>
        </row>
      </sheetData>
      <sheetData sheetId="2408">
        <row r="7">
          <cell r="AI7">
            <v>10000</v>
          </cell>
        </row>
      </sheetData>
      <sheetData sheetId="2409">
        <row r="7">
          <cell r="AI7">
            <v>10000</v>
          </cell>
        </row>
      </sheetData>
      <sheetData sheetId="2410">
        <row r="7">
          <cell r="AI7">
            <v>10000</v>
          </cell>
        </row>
      </sheetData>
      <sheetData sheetId="2411">
        <row r="7">
          <cell r="AI7">
            <v>10000</v>
          </cell>
        </row>
      </sheetData>
      <sheetData sheetId="2412">
        <row r="7">
          <cell r="AI7">
            <v>10000</v>
          </cell>
        </row>
      </sheetData>
      <sheetData sheetId="2413">
        <row r="7">
          <cell r="AI7">
            <v>10000</v>
          </cell>
        </row>
      </sheetData>
      <sheetData sheetId="2414">
        <row r="7">
          <cell r="AI7">
            <v>10000</v>
          </cell>
        </row>
      </sheetData>
      <sheetData sheetId="2415">
        <row r="7">
          <cell r="AI7">
            <v>10000</v>
          </cell>
        </row>
      </sheetData>
      <sheetData sheetId="2416">
        <row r="7">
          <cell r="AI7">
            <v>10000</v>
          </cell>
        </row>
      </sheetData>
      <sheetData sheetId="2417">
        <row r="7">
          <cell r="AI7">
            <v>10000</v>
          </cell>
        </row>
      </sheetData>
      <sheetData sheetId="2418">
        <row r="7">
          <cell r="AI7">
            <v>10000</v>
          </cell>
        </row>
      </sheetData>
      <sheetData sheetId="2419">
        <row r="7">
          <cell r="AI7">
            <v>10000</v>
          </cell>
        </row>
      </sheetData>
      <sheetData sheetId="2420">
        <row r="7">
          <cell r="AI7">
            <v>10000</v>
          </cell>
        </row>
      </sheetData>
      <sheetData sheetId="2421">
        <row r="7">
          <cell r="AI7">
            <v>10000</v>
          </cell>
        </row>
      </sheetData>
      <sheetData sheetId="2422">
        <row r="7">
          <cell r="AI7">
            <v>10000</v>
          </cell>
        </row>
      </sheetData>
      <sheetData sheetId="2423">
        <row r="7">
          <cell r="AI7">
            <v>10000</v>
          </cell>
        </row>
      </sheetData>
      <sheetData sheetId="2424">
        <row r="7">
          <cell r="AI7">
            <v>10000</v>
          </cell>
        </row>
      </sheetData>
      <sheetData sheetId="2425">
        <row r="7">
          <cell r="AI7">
            <v>10000</v>
          </cell>
        </row>
      </sheetData>
      <sheetData sheetId="2426">
        <row r="7">
          <cell r="AI7">
            <v>10000</v>
          </cell>
        </row>
      </sheetData>
      <sheetData sheetId="2427">
        <row r="7">
          <cell r="AI7">
            <v>10000</v>
          </cell>
        </row>
      </sheetData>
      <sheetData sheetId="2428">
        <row r="7">
          <cell r="AI7">
            <v>10000</v>
          </cell>
        </row>
      </sheetData>
      <sheetData sheetId="2429">
        <row r="7">
          <cell r="AI7">
            <v>10000</v>
          </cell>
        </row>
      </sheetData>
      <sheetData sheetId="2430">
        <row r="7">
          <cell r="AI7">
            <v>10000</v>
          </cell>
        </row>
      </sheetData>
      <sheetData sheetId="2431">
        <row r="7">
          <cell r="AI7">
            <v>10000</v>
          </cell>
        </row>
      </sheetData>
      <sheetData sheetId="2432">
        <row r="7">
          <cell r="AI7">
            <v>10000</v>
          </cell>
        </row>
      </sheetData>
      <sheetData sheetId="2433">
        <row r="7">
          <cell r="AI7">
            <v>10000</v>
          </cell>
        </row>
      </sheetData>
      <sheetData sheetId="2434">
        <row r="7">
          <cell r="AI7">
            <v>10000</v>
          </cell>
        </row>
      </sheetData>
      <sheetData sheetId="2435">
        <row r="7">
          <cell r="AI7">
            <v>10000</v>
          </cell>
        </row>
      </sheetData>
      <sheetData sheetId="2436">
        <row r="7">
          <cell r="AI7">
            <v>10000</v>
          </cell>
        </row>
      </sheetData>
      <sheetData sheetId="2437">
        <row r="7">
          <cell r="AI7">
            <v>10000</v>
          </cell>
        </row>
      </sheetData>
      <sheetData sheetId="2438">
        <row r="7">
          <cell r="AI7">
            <v>10000</v>
          </cell>
        </row>
      </sheetData>
      <sheetData sheetId="2439">
        <row r="7">
          <cell r="AI7">
            <v>10000</v>
          </cell>
        </row>
      </sheetData>
      <sheetData sheetId="2440">
        <row r="7">
          <cell r="AI7">
            <v>10000</v>
          </cell>
        </row>
      </sheetData>
      <sheetData sheetId="2441">
        <row r="7">
          <cell r="AI7">
            <v>10000</v>
          </cell>
        </row>
      </sheetData>
      <sheetData sheetId="2442">
        <row r="7">
          <cell r="AI7">
            <v>10000</v>
          </cell>
        </row>
      </sheetData>
      <sheetData sheetId="2443">
        <row r="7">
          <cell r="AI7">
            <v>10000</v>
          </cell>
        </row>
      </sheetData>
      <sheetData sheetId="2444">
        <row r="7">
          <cell r="AI7">
            <v>10000</v>
          </cell>
        </row>
      </sheetData>
      <sheetData sheetId="2445">
        <row r="7">
          <cell r="AI7">
            <v>10000</v>
          </cell>
        </row>
      </sheetData>
      <sheetData sheetId="2446">
        <row r="7">
          <cell r="AI7">
            <v>10000</v>
          </cell>
        </row>
      </sheetData>
      <sheetData sheetId="2447">
        <row r="7">
          <cell r="AI7">
            <v>10000</v>
          </cell>
        </row>
      </sheetData>
      <sheetData sheetId="2448">
        <row r="7">
          <cell r="AI7">
            <v>10000</v>
          </cell>
        </row>
      </sheetData>
      <sheetData sheetId="2449">
        <row r="7">
          <cell r="AI7">
            <v>10000</v>
          </cell>
        </row>
      </sheetData>
      <sheetData sheetId="2450">
        <row r="7">
          <cell r="AI7">
            <v>10000</v>
          </cell>
        </row>
      </sheetData>
      <sheetData sheetId="2451">
        <row r="7">
          <cell r="AI7">
            <v>10000</v>
          </cell>
        </row>
      </sheetData>
      <sheetData sheetId="2452">
        <row r="7">
          <cell r="AI7">
            <v>10000</v>
          </cell>
        </row>
      </sheetData>
      <sheetData sheetId="2453">
        <row r="7">
          <cell r="AI7">
            <v>10000</v>
          </cell>
        </row>
      </sheetData>
      <sheetData sheetId="2454">
        <row r="7">
          <cell r="AI7">
            <v>10000</v>
          </cell>
        </row>
      </sheetData>
      <sheetData sheetId="2455">
        <row r="7">
          <cell r="AI7">
            <v>10000</v>
          </cell>
        </row>
      </sheetData>
      <sheetData sheetId="2456">
        <row r="7">
          <cell r="AI7">
            <v>10000</v>
          </cell>
        </row>
      </sheetData>
      <sheetData sheetId="2457">
        <row r="7">
          <cell r="AI7">
            <v>10000</v>
          </cell>
        </row>
      </sheetData>
      <sheetData sheetId="2458">
        <row r="7">
          <cell r="AI7">
            <v>10000</v>
          </cell>
        </row>
      </sheetData>
      <sheetData sheetId="2459">
        <row r="7">
          <cell r="AI7">
            <v>10000</v>
          </cell>
        </row>
      </sheetData>
      <sheetData sheetId="2460">
        <row r="7">
          <cell r="AI7">
            <v>10000</v>
          </cell>
        </row>
      </sheetData>
      <sheetData sheetId="2461">
        <row r="7">
          <cell r="AI7">
            <v>10000</v>
          </cell>
        </row>
      </sheetData>
      <sheetData sheetId="2462">
        <row r="7">
          <cell r="AI7">
            <v>10000</v>
          </cell>
        </row>
      </sheetData>
      <sheetData sheetId="2463">
        <row r="7">
          <cell r="AI7">
            <v>10000</v>
          </cell>
        </row>
      </sheetData>
      <sheetData sheetId="2464">
        <row r="7">
          <cell r="AI7">
            <v>10000</v>
          </cell>
        </row>
      </sheetData>
      <sheetData sheetId="2465">
        <row r="7">
          <cell r="AI7">
            <v>10000</v>
          </cell>
        </row>
      </sheetData>
      <sheetData sheetId="2466">
        <row r="7">
          <cell r="AI7">
            <v>10000</v>
          </cell>
        </row>
      </sheetData>
      <sheetData sheetId="2467">
        <row r="7">
          <cell r="AI7">
            <v>10000</v>
          </cell>
        </row>
      </sheetData>
      <sheetData sheetId="2468">
        <row r="7">
          <cell r="AI7">
            <v>10000</v>
          </cell>
        </row>
      </sheetData>
      <sheetData sheetId="2469">
        <row r="7">
          <cell r="AI7">
            <v>10000</v>
          </cell>
        </row>
      </sheetData>
      <sheetData sheetId="2470">
        <row r="7">
          <cell r="AI7">
            <v>10000</v>
          </cell>
        </row>
      </sheetData>
      <sheetData sheetId="2471">
        <row r="7">
          <cell r="AI7">
            <v>10000</v>
          </cell>
        </row>
      </sheetData>
      <sheetData sheetId="2472">
        <row r="7">
          <cell r="AI7">
            <v>10000</v>
          </cell>
        </row>
      </sheetData>
      <sheetData sheetId="2473">
        <row r="7">
          <cell r="AI7">
            <v>10000</v>
          </cell>
        </row>
      </sheetData>
      <sheetData sheetId="2474">
        <row r="7">
          <cell r="AI7">
            <v>10000</v>
          </cell>
        </row>
      </sheetData>
      <sheetData sheetId="2475">
        <row r="7">
          <cell r="AI7">
            <v>10000</v>
          </cell>
        </row>
      </sheetData>
      <sheetData sheetId="2476">
        <row r="7">
          <cell r="AI7">
            <v>10000</v>
          </cell>
        </row>
      </sheetData>
      <sheetData sheetId="2477">
        <row r="7">
          <cell r="AI7">
            <v>10000</v>
          </cell>
        </row>
      </sheetData>
      <sheetData sheetId="2478">
        <row r="7">
          <cell r="AI7">
            <v>10000</v>
          </cell>
        </row>
      </sheetData>
      <sheetData sheetId="2479">
        <row r="7">
          <cell r="AI7">
            <v>10000</v>
          </cell>
        </row>
      </sheetData>
      <sheetData sheetId="2480">
        <row r="7">
          <cell r="AI7">
            <v>10000</v>
          </cell>
        </row>
      </sheetData>
      <sheetData sheetId="2481">
        <row r="7">
          <cell r="AI7">
            <v>10000</v>
          </cell>
        </row>
      </sheetData>
      <sheetData sheetId="2482">
        <row r="7">
          <cell r="AI7">
            <v>10000</v>
          </cell>
        </row>
      </sheetData>
      <sheetData sheetId="2483">
        <row r="7">
          <cell r="AI7">
            <v>10000</v>
          </cell>
        </row>
      </sheetData>
      <sheetData sheetId="2484">
        <row r="7">
          <cell r="AI7">
            <v>10000</v>
          </cell>
        </row>
      </sheetData>
      <sheetData sheetId="2485">
        <row r="7">
          <cell r="AI7">
            <v>10000</v>
          </cell>
        </row>
      </sheetData>
      <sheetData sheetId="2486">
        <row r="7">
          <cell r="AI7">
            <v>10000</v>
          </cell>
        </row>
      </sheetData>
      <sheetData sheetId="2487">
        <row r="7">
          <cell r="AI7">
            <v>10000</v>
          </cell>
        </row>
      </sheetData>
      <sheetData sheetId="2488">
        <row r="7">
          <cell r="AI7">
            <v>10000</v>
          </cell>
        </row>
      </sheetData>
      <sheetData sheetId="2489">
        <row r="7">
          <cell r="AI7">
            <v>10000</v>
          </cell>
        </row>
      </sheetData>
      <sheetData sheetId="2490">
        <row r="7">
          <cell r="AI7">
            <v>10000</v>
          </cell>
        </row>
      </sheetData>
      <sheetData sheetId="2491">
        <row r="7">
          <cell r="AI7">
            <v>10000</v>
          </cell>
        </row>
      </sheetData>
      <sheetData sheetId="2492">
        <row r="7">
          <cell r="AI7">
            <v>10000</v>
          </cell>
        </row>
      </sheetData>
      <sheetData sheetId="2493">
        <row r="7">
          <cell r="AI7">
            <v>10000</v>
          </cell>
        </row>
      </sheetData>
      <sheetData sheetId="2494">
        <row r="7">
          <cell r="AI7">
            <v>10000</v>
          </cell>
        </row>
      </sheetData>
      <sheetData sheetId="2495">
        <row r="7">
          <cell r="AI7">
            <v>10000</v>
          </cell>
        </row>
      </sheetData>
      <sheetData sheetId="2496">
        <row r="7">
          <cell r="AI7">
            <v>10000</v>
          </cell>
        </row>
      </sheetData>
      <sheetData sheetId="2497">
        <row r="7">
          <cell r="AI7">
            <v>10000</v>
          </cell>
        </row>
      </sheetData>
      <sheetData sheetId="2498">
        <row r="7">
          <cell r="AI7">
            <v>10000</v>
          </cell>
        </row>
      </sheetData>
      <sheetData sheetId="2499">
        <row r="7">
          <cell r="AI7">
            <v>10000</v>
          </cell>
        </row>
      </sheetData>
      <sheetData sheetId="2500">
        <row r="7">
          <cell r="AI7">
            <v>10000</v>
          </cell>
        </row>
      </sheetData>
      <sheetData sheetId="2501">
        <row r="7">
          <cell r="AI7">
            <v>10000</v>
          </cell>
        </row>
      </sheetData>
      <sheetData sheetId="2502">
        <row r="7">
          <cell r="AI7">
            <v>10000</v>
          </cell>
        </row>
      </sheetData>
      <sheetData sheetId="2503">
        <row r="7">
          <cell r="AI7">
            <v>10000</v>
          </cell>
        </row>
      </sheetData>
      <sheetData sheetId="2504">
        <row r="7">
          <cell r="AI7">
            <v>10000</v>
          </cell>
        </row>
      </sheetData>
      <sheetData sheetId="2505">
        <row r="7">
          <cell r="AI7">
            <v>10000</v>
          </cell>
        </row>
      </sheetData>
      <sheetData sheetId="2506">
        <row r="7">
          <cell r="AI7">
            <v>10000</v>
          </cell>
        </row>
      </sheetData>
      <sheetData sheetId="2507">
        <row r="7">
          <cell r="AI7">
            <v>10000</v>
          </cell>
        </row>
      </sheetData>
      <sheetData sheetId="2508">
        <row r="7">
          <cell r="AI7">
            <v>10000</v>
          </cell>
        </row>
      </sheetData>
      <sheetData sheetId="2509">
        <row r="7">
          <cell r="AI7">
            <v>10000</v>
          </cell>
        </row>
      </sheetData>
      <sheetData sheetId="2510">
        <row r="7">
          <cell r="AI7">
            <v>10000</v>
          </cell>
        </row>
      </sheetData>
      <sheetData sheetId="2511">
        <row r="7">
          <cell r="AI7">
            <v>10000</v>
          </cell>
        </row>
      </sheetData>
      <sheetData sheetId="2512">
        <row r="7">
          <cell r="AI7">
            <v>10000</v>
          </cell>
        </row>
      </sheetData>
      <sheetData sheetId="2513">
        <row r="7">
          <cell r="AI7">
            <v>10000</v>
          </cell>
        </row>
      </sheetData>
      <sheetData sheetId="2514">
        <row r="7">
          <cell r="AI7">
            <v>10000</v>
          </cell>
        </row>
      </sheetData>
      <sheetData sheetId="2515">
        <row r="7">
          <cell r="AI7">
            <v>10000</v>
          </cell>
        </row>
      </sheetData>
      <sheetData sheetId="2516">
        <row r="7">
          <cell r="AI7">
            <v>10000</v>
          </cell>
        </row>
      </sheetData>
      <sheetData sheetId="2517">
        <row r="7">
          <cell r="AI7">
            <v>10000</v>
          </cell>
        </row>
      </sheetData>
      <sheetData sheetId="2518">
        <row r="7">
          <cell r="AI7">
            <v>10000</v>
          </cell>
        </row>
      </sheetData>
      <sheetData sheetId="2519">
        <row r="7">
          <cell r="AI7">
            <v>10000</v>
          </cell>
        </row>
      </sheetData>
      <sheetData sheetId="2520">
        <row r="7">
          <cell r="AI7">
            <v>10000</v>
          </cell>
        </row>
      </sheetData>
      <sheetData sheetId="2521">
        <row r="7">
          <cell r="AI7">
            <v>10000</v>
          </cell>
        </row>
      </sheetData>
      <sheetData sheetId="2522">
        <row r="7">
          <cell r="AI7">
            <v>10000</v>
          </cell>
        </row>
      </sheetData>
      <sheetData sheetId="2523">
        <row r="7">
          <cell r="AI7">
            <v>10000</v>
          </cell>
        </row>
      </sheetData>
      <sheetData sheetId="2524">
        <row r="7">
          <cell r="AI7">
            <v>10000</v>
          </cell>
        </row>
      </sheetData>
      <sheetData sheetId="2525">
        <row r="7">
          <cell r="AI7">
            <v>10000</v>
          </cell>
        </row>
      </sheetData>
      <sheetData sheetId="2526">
        <row r="7">
          <cell r="AI7">
            <v>10000</v>
          </cell>
        </row>
      </sheetData>
      <sheetData sheetId="2527">
        <row r="7">
          <cell r="AI7">
            <v>10000</v>
          </cell>
        </row>
      </sheetData>
      <sheetData sheetId="2528">
        <row r="7">
          <cell r="AI7">
            <v>10000</v>
          </cell>
        </row>
      </sheetData>
      <sheetData sheetId="2529">
        <row r="7">
          <cell r="AI7">
            <v>10000</v>
          </cell>
        </row>
      </sheetData>
      <sheetData sheetId="2530">
        <row r="7">
          <cell r="AI7">
            <v>10000</v>
          </cell>
        </row>
      </sheetData>
      <sheetData sheetId="2531">
        <row r="7">
          <cell r="AI7">
            <v>10000</v>
          </cell>
        </row>
      </sheetData>
      <sheetData sheetId="2532">
        <row r="7">
          <cell r="AI7">
            <v>10000</v>
          </cell>
        </row>
      </sheetData>
      <sheetData sheetId="2533">
        <row r="7">
          <cell r="AI7">
            <v>10000</v>
          </cell>
        </row>
      </sheetData>
      <sheetData sheetId="2534">
        <row r="7">
          <cell r="AI7">
            <v>10000</v>
          </cell>
        </row>
      </sheetData>
      <sheetData sheetId="2535">
        <row r="7">
          <cell r="AI7">
            <v>10000</v>
          </cell>
        </row>
      </sheetData>
      <sheetData sheetId="2536">
        <row r="7">
          <cell r="AI7">
            <v>10000</v>
          </cell>
        </row>
      </sheetData>
      <sheetData sheetId="2537">
        <row r="7">
          <cell r="AI7">
            <v>10000</v>
          </cell>
        </row>
      </sheetData>
      <sheetData sheetId="2538">
        <row r="7">
          <cell r="AI7">
            <v>10000</v>
          </cell>
        </row>
      </sheetData>
      <sheetData sheetId="2539">
        <row r="7">
          <cell r="AI7">
            <v>10000</v>
          </cell>
        </row>
      </sheetData>
      <sheetData sheetId="2540">
        <row r="7">
          <cell r="AI7">
            <v>10000</v>
          </cell>
        </row>
      </sheetData>
      <sheetData sheetId="2541">
        <row r="7">
          <cell r="AI7">
            <v>10000</v>
          </cell>
        </row>
      </sheetData>
      <sheetData sheetId="2542">
        <row r="7">
          <cell r="AI7">
            <v>10000</v>
          </cell>
        </row>
      </sheetData>
      <sheetData sheetId="2543">
        <row r="7">
          <cell r="AI7">
            <v>10000</v>
          </cell>
        </row>
      </sheetData>
      <sheetData sheetId="2544">
        <row r="7">
          <cell r="AI7">
            <v>10000</v>
          </cell>
        </row>
      </sheetData>
      <sheetData sheetId="2545">
        <row r="7">
          <cell r="AI7">
            <v>10000</v>
          </cell>
        </row>
      </sheetData>
      <sheetData sheetId="2546">
        <row r="7">
          <cell r="AI7">
            <v>10000</v>
          </cell>
        </row>
      </sheetData>
      <sheetData sheetId="2547">
        <row r="7">
          <cell r="AI7">
            <v>10000</v>
          </cell>
        </row>
      </sheetData>
      <sheetData sheetId="2548">
        <row r="7">
          <cell r="AI7">
            <v>10000</v>
          </cell>
        </row>
      </sheetData>
      <sheetData sheetId="2549">
        <row r="7">
          <cell r="AI7">
            <v>10000</v>
          </cell>
        </row>
      </sheetData>
      <sheetData sheetId="2550">
        <row r="7">
          <cell r="AI7">
            <v>10000</v>
          </cell>
        </row>
      </sheetData>
      <sheetData sheetId="2551">
        <row r="7">
          <cell r="AI7">
            <v>10000</v>
          </cell>
        </row>
      </sheetData>
      <sheetData sheetId="2552">
        <row r="7">
          <cell r="AI7">
            <v>10000</v>
          </cell>
        </row>
      </sheetData>
      <sheetData sheetId="2553">
        <row r="7">
          <cell r="AI7">
            <v>10000</v>
          </cell>
        </row>
      </sheetData>
      <sheetData sheetId="2554">
        <row r="7">
          <cell r="AI7">
            <v>10000</v>
          </cell>
        </row>
      </sheetData>
      <sheetData sheetId="2555">
        <row r="7">
          <cell r="AI7">
            <v>10000</v>
          </cell>
        </row>
      </sheetData>
      <sheetData sheetId="2556">
        <row r="7">
          <cell r="AI7">
            <v>10000</v>
          </cell>
        </row>
      </sheetData>
      <sheetData sheetId="2557">
        <row r="7">
          <cell r="AI7">
            <v>10000</v>
          </cell>
        </row>
      </sheetData>
      <sheetData sheetId="2558">
        <row r="7">
          <cell r="AI7">
            <v>10000</v>
          </cell>
        </row>
      </sheetData>
      <sheetData sheetId="2559">
        <row r="7">
          <cell r="AI7">
            <v>10000</v>
          </cell>
        </row>
      </sheetData>
      <sheetData sheetId="2560">
        <row r="7">
          <cell r="AI7">
            <v>10000</v>
          </cell>
        </row>
      </sheetData>
      <sheetData sheetId="2561">
        <row r="7">
          <cell r="AI7">
            <v>10000</v>
          </cell>
        </row>
      </sheetData>
      <sheetData sheetId="2562">
        <row r="7">
          <cell r="AI7">
            <v>10000</v>
          </cell>
        </row>
      </sheetData>
      <sheetData sheetId="2563">
        <row r="7">
          <cell r="AI7">
            <v>10000</v>
          </cell>
        </row>
      </sheetData>
      <sheetData sheetId="2564">
        <row r="7">
          <cell r="AI7">
            <v>10000</v>
          </cell>
        </row>
      </sheetData>
      <sheetData sheetId="2565">
        <row r="7">
          <cell r="AI7">
            <v>10000</v>
          </cell>
        </row>
      </sheetData>
      <sheetData sheetId="2566">
        <row r="7">
          <cell r="AI7">
            <v>10000</v>
          </cell>
        </row>
      </sheetData>
      <sheetData sheetId="2567">
        <row r="7">
          <cell r="AI7">
            <v>10000</v>
          </cell>
        </row>
      </sheetData>
      <sheetData sheetId="2568">
        <row r="7">
          <cell r="AI7">
            <v>10000</v>
          </cell>
        </row>
      </sheetData>
      <sheetData sheetId="2569">
        <row r="7">
          <cell r="AI7">
            <v>10000</v>
          </cell>
        </row>
      </sheetData>
      <sheetData sheetId="2570">
        <row r="7">
          <cell r="AI7">
            <v>10000</v>
          </cell>
        </row>
      </sheetData>
      <sheetData sheetId="2571">
        <row r="7">
          <cell r="AI7">
            <v>10000</v>
          </cell>
        </row>
      </sheetData>
      <sheetData sheetId="2572">
        <row r="7">
          <cell r="AI7">
            <v>10000</v>
          </cell>
        </row>
      </sheetData>
      <sheetData sheetId="2573">
        <row r="7">
          <cell r="AI7">
            <v>10000</v>
          </cell>
        </row>
      </sheetData>
      <sheetData sheetId="2574">
        <row r="7">
          <cell r="AI7">
            <v>10000</v>
          </cell>
        </row>
      </sheetData>
      <sheetData sheetId="2575">
        <row r="7">
          <cell r="AI7">
            <v>10000</v>
          </cell>
        </row>
      </sheetData>
      <sheetData sheetId="2576">
        <row r="7">
          <cell r="AI7">
            <v>10000</v>
          </cell>
        </row>
      </sheetData>
      <sheetData sheetId="2577">
        <row r="7">
          <cell r="AI7">
            <v>10000</v>
          </cell>
        </row>
      </sheetData>
      <sheetData sheetId="2578">
        <row r="7">
          <cell r="AI7">
            <v>10000</v>
          </cell>
        </row>
      </sheetData>
      <sheetData sheetId="2579">
        <row r="7">
          <cell r="AI7">
            <v>10000</v>
          </cell>
        </row>
      </sheetData>
      <sheetData sheetId="2580">
        <row r="7">
          <cell r="AI7">
            <v>10000</v>
          </cell>
        </row>
      </sheetData>
      <sheetData sheetId="2581">
        <row r="7">
          <cell r="AI7">
            <v>10000</v>
          </cell>
        </row>
      </sheetData>
      <sheetData sheetId="2582">
        <row r="7">
          <cell r="AI7">
            <v>10000</v>
          </cell>
        </row>
      </sheetData>
      <sheetData sheetId="2583">
        <row r="7">
          <cell r="AI7">
            <v>10000</v>
          </cell>
        </row>
      </sheetData>
      <sheetData sheetId="2584">
        <row r="7">
          <cell r="AI7">
            <v>10000</v>
          </cell>
        </row>
      </sheetData>
      <sheetData sheetId="2585">
        <row r="7">
          <cell r="AI7">
            <v>10000</v>
          </cell>
        </row>
      </sheetData>
      <sheetData sheetId="2586">
        <row r="7">
          <cell r="AI7">
            <v>10000</v>
          </cell>
        </row>
      </sheetData>
      <sheetData sheetId="2587">
        <row r="7">
          <cell r="AI7">
            <v>10000</v>
          </cell>
        </row>
      </sheetData>
      <sheetData sheetId="2588">
        <row r="7">
          <cell r="AI7">
            <v>10000</v>
          </cell>
        </row>
      </sheetData>
      <sheetData sheetId="2589">
        <row r="7">
          <cell r="AI7">
            <v>10000</v>
          </cell>
        </row>
      </sheetData>
      <sheetData sheetId="2590">
        <row r="7">
          <cell r="AI7">
            <v>10000</v>
          </cell>
        </row>
      </sheetData>
      <sheetData sheetId="2591">
        <row r="7">
          <cell r="AI7">
            <v>10000</v>
          </cell>
        </row>
      </sheetData>
      <sheetData sheetId="2592">
        <row r="7">
          <cell r="AI7">
            <v>10000</v>
          </cell>
        </row>
      </sheetData>
      <sheetData sheetId="2593">
        <row r="7">
          <cell r="AI7">
            <v>10000</v>
          </cell>
        </row>
      </sheetData>
      <sheetData sheetId="2594">
        <row r="7">
          <cell r="AI7">
            <v>10000</v>
          </cell>
        </row>
      </sheetData>
      <sheetData sheetId="2595">
        <row r="7">
          <cell r="AI7">
            <v>10000</v>
          </cell>
        </row>
      </sheetData>
      <sheetData sheetId="2596">
        <row r="7">
          <cell r="AI7">
            <v>10000</v>
          </cell>
        </row>
      </sheetData>
      <sheetData sheetId="2597">
        <row r="7">
          <cell r="AI7">
            <v>10000</v>
          </cell>
        </row>
      </sheetData>
      <sheetData sheetId="2598">
        <row r="7">
          <cell r="AI7">
            <v>10000</v>
          </cell>
        </row>
      </sheetData>
      <sheetData sheetId="2599">
        <row r="7">
          <cell r="AI7">
            <v>10000</v>
          </cell>
        </row>
      </sheetData>
      <sheetData sheetId="2600">
        <row r="7">
          <cell r="AI7">
            <v>10000</v>
          </cell>
        </row>
      </sheetData>
      <sheetData sheetId="2601">
        <row r="7">
          <cell r="AI7">
            <v>10000</v>
          </cell>
        </row>
      </sheetData>
      <sheetData sheetId="2602">
        <row r="7">
          <cell r="AI7">
            <v>10000</v>
          </cell>
        </row>
      </sheetData>
      <sheetData sheetId="2603">
        <row r="7">
          <cell r="AI7">
            <v>10000</v>
          </cell>
        </row>
      </sheetData>
      <sheetData sheetId="2604">
        <row r="7">
          <cell r="AI7">
            <v>10000</v>
          </cell>
        </row>
      </sheetData>
      <sheetData sheetId="2605">
        <row r="7">
          <cell r="AI7">
            <v>10000</v>
          </cell>
        </row>
      </sheetData>
      <sheetData sheetId="2606">
        <row r="7">
          <cell r="AI7">
            <v>10000</v>
          </cell>
        </row>
      </sheetData>
      <sheetData sheetId="2607">
        <row r="7">
          <cell r="AI7">
            <v>10000</v>
          </cell>
        </row>
      </sheetData>
      <sheetData sheetId="2608">
        <row r="7">
          <cell r="AI7">
            <v>10000</v>
          </cell>
        </row>
      </sheetData>
      <sheetData sheetId="2609">
        <row r="7">
          <cell r="AI7">
            <v>10000</v>
          </cell>
        </row>
      </sheetData>
      <sheetData sheetId="2610">
        <row r="7">
          <cell r="AI7">
            <v>10000</v>
          </cell>
        </row>
      </sheetData>
      <sheetData sheetId="2611">
        <row r="7">
          <cell r="AI7">
            <v>10000</v>
          </cell>
        </row>
      </sheetData>
      <sheetData sheetId="2612">
        <row r="7">
          <cell r="AI7">
            <v>10000</v>
          </cell>
        </row>
      </sheetData>
      <sheetData sheetId="2613">
        <row r="7">
          <cell r="AI7">
            <v>10000</v>
          </cell>
        </row>
      </sheetData>
      <sheetData sheetId="2614">
        <row r="7">
          <cell r="AI7">
            <v>10000</v>
          </cell>
        </row>
      </sheetData>
      <sheetData sheetId="2615">
        <row r="7">
          <cell r="AI7">
            <v>10000</v>
          </cell>
        </row>
      </sheetData>
      <sheetData sheetId="2616">
        <row r="7">
          <cell r="AI7">
            <v>10000</v>
          </cell>
        </row>
      </sheetData>
      <sheetData sheetId="2617">
        <row r="7">
          <cell r="AI7">
            <v>10000</v>
          </cell>
        </row>
      </sheetData>
      <sheetData sheetId="2618">
        <row r="7">
          <cell r="AI7">
            <v>10000</v>
          </cell>
        </row>
      </sheetData>
      <sheetData sheetId="2619">
        <row r="7">
          <cell r="AI7">
            <v>10000</v>
          </cell>
        </row>
      </sheetData>
      <sheetData sheetId="2620">
        <row r="7">
          <cell r="AI7">
            <v>10000</v>
          </cell>
        </row>
      </sheetData>
      <sheetData sheetId="2621">
        <row r="7">
          <cell r="AI7">
            <v>10000</v>
          </cell>
        </row>
      </sheetData>
      <sheetData sheetId="2622">
        <row r="7">
          <cell r="AI7">
            <v>10000</v>
          </cell>
        </row>
      </sheetData>
      <sheetData sheetId="2623">
        <row r="7">
          <cell r="AI7">
            <v>10000</v>
          </cell>
        </row>
      </sheetData>
      <sheetData sheetId="2624">
        <row r="7">
          <cell r="AI7">
            <v>10000</v>
          </cell>
        </row>
      </sheetData>
      <sheetData sheetId="2625">
        <row r="7">
          <cell r="AI7">
            <v>10000</v>
          </cell>
        </row>
      </sheetData>
      <sheetData sheetId="2626">
        <row r="7">
          <cell r="AI7">
            <v>10000</v>
          </cell>
        </row>
      </sheetData>
      <sheetData sheetId="2627">
        <row r="7">
          <cell r="AI7">
            <v>10000</v>
          </cell>
        </row>
      </sheetData>
      <sheetData sheetId="2628">
        <row r="7">
          <cell r="AI7">
            <v>10000</v>
          </cell>
        </row>
      </sheetData>
      <sheetData sheetId="2629">
        <row r="7">
          <cell r="AI7">
            <v>10000</v>
          </cell>
        </row>
      </sheetData>
      <sheetData sheetId="2630">
        <row r="7">
          <cell r="AI7">
            <v>10000</v>
          </cell>
        </row>
      </sheetData>
      <sheetData sheetId="2631">
        <row r="7">
          <cell r="AI7">
            <v>10000</v>
          </cell>
        </row>
      </sheetData>
      <sheetData sheetId="2632">
        <row r="7">
          <cell r="AI7">
            <v>10000</v>
          </cell>
        </row>
      </sheetData>
      <sheetData sheetId="2633">
        <row r="7">
          <cell r="AI7">
            <v>10000</v>
          </cell>
        </row>
      </sheetData>
      <sheetData sheetId="2634">
        <row r="7">
          <cell r="AI7">
            <v>10000</v>
          </cell>
        </row>
      </sheetData>
      <sheetData sheetId="2635">
        <row r="7">
          <cell r="AI7">
            <v>10000</v>
          </cell>
        </row>
      </sheetData>
      <sheetData sheetId="2636">
        <row r="7">
          <cell r="AI7">
            <v>10000</v>
          </cell>
        </row>
      </sheetData>
      <sheetData sheetId="2637">
        <row r="7">
          <cell r="AI7">
            <v>10000</v>
          </cell>
        </row>
      </sheetData>
      <sheetData sheetId="2638">
        <row r="7">
          <cell r="AI7">
            <v>10000</v>
          </cell>
        </row>
      </sheetData>
      <sheetData sheetId="2639">
        <row r="7">
          <cell r="AI7">
            <v>10000</v>
          </cell>
        </row>
      </sheetData>
      <sheetData sheetId="2640">
        <row r="7">
          <cell r="AI7">
            <v>10000</v>
          </cell>
        </row>
      </sheetData>
      <sheetData sheetId="2641">
        <row r="7">
          <cell r="AI7">
            <v>10000</v>
          </cell>
        </row>
      </sheetData>
      <sheetData sheetId="2642">
        <row r="7">
          <cell r="AI7">
            <v>10000</v>
          </cell>
        </row>
      </sheetData>
      <sheetData sheetId="2643">
        <row r="7">
          <cell r="AI7">
            <v>10000</v>
          </cell>
        </row>
      </sheetData>
      <sheetData sheetId="2644">
        <row r="7">
          <cell r="AI7">
            <v>10000</v>
          </cell>
        </row>
      </sheetData>
      <sheetData sheetId="2645">
        <row r="7">
          <cell r="AI7">
            <v>10000</v>
          </cell>
        </row>
      </sheetData>
      <sheetData sheetId="2646">
        <row r="7">
          <cell r="AI7">
            <v>10000</v>
          </cell>
        </row>
      </sheetData>
      <sheetData sheetId="2647">
        <row r="7">
          <cell r="AI7">
            <v>10000</v>
          </cell>
        </row>
      </sheetData>
      <sheetData sheetId="2648">
        <row r="7">
          <cell r="AI7">
            <v>10000</v>
          </cell>
        </row>
      </sheetData>
      <sheetData sheetId="2649">
        <row r="7">
          <cell r="AI7">
            <v>10000</v>
          </cell>
        </row>
      </sheetData>
      <sheetData sheetId="2650">
        <row r="7">
          <cell r="AI7">
            <v>10000</v>
          </cell>
        </row>
      </sheetData>
      <sheetData sheetId="2651">
        <row r="7">
          <cell r="AI7">
            <v>10000</v>
          </cell>
        </row>
      </sheetData>
      <sheetData sheetId="2652">
        <row r="7">
          <cell r="AI7">
            <v>10000</v>
          </cell>
        </row>
      </sheetData>
      <sheetData sheetId="2653">
        <row r="7">
          <cell r="AI7">
            <v>10000</v>
          </cell>
        </row>
      </sheetData>
      <sheetData sheetId="2654">
        <row r="7">
          <cell r="AI7">
            <v>10000</v>
          </cell>
        </row>
      </sheetData>
      <sheetData sheetId="2655">
        <row r="7">
          <cell r="AI7">
            <v>10000</v>
          </cell>
        </row>
      </sheetData>
      <sheetData sheetId="2656">
        <row r="7">
          <cell r="AI7">
            <v>10000</v>
          </cell>
        </row>
      </sheetData>
      <sheetData sheetId="2657">
        <row r="7">
          <cell r="AI7">
            <v>10000</v>
          </cell>
        </row>
      </sheetData>
      <sheetData sheetId="2658">
        <row r="7">
          <cell r="AI7">
            <v>10000</v>
          </cell>
        </row>
      </sheetData>
      <sheetData sheetId="2659">
        <row r="7">
          <cell r="AI7">
            <v>10000</v>
          </cell>
        </row>
      </sheetData>
      <sheetData sheetId="2660">
        <row r="7">
          <cell r="AI7">
            <v>10000</v>
          </cell>
        </row>
      </sheetData>
      <sheetData sheetId="2661">
        <row r="7">
          <cell r="AI7">
            <v>10000</v>
          </cell>
        </row>
      </sheetData>
      <sheetData sheetId="2662">
        <row r="7">
          <cell r="AI7">
            <v>10000</v>
          </cell>
        </row>
      </sheetData>
      <sheetData sheetId="2663">
        <row r="7">
          <cell r="AI7">
            <v>10000</v>
          </cell>
        </row>
      </sheetData>
      <sheetData sheetId="2664">
        <row r="7">
          <cell r="AI7">
            <v>10000</v>
          </cell>
        </row>
      </sheetData>
      <sheetData sheetId="2665">
        <row r="7">
          <cell r="AI7">
            <v>10000</v>
          </cell>
        </row>
      </sheetData>
      <sheetData sheetId="2666">
        <row r="7">
          <cell r="AI7">
            <v>10000</v>
          </cell>
        </row>
      </sheetData>
      <sheetData sheetId="2667">
        <row r="7">
          <cell r="AI7">
            <v>10000</v>
          </cell>
        </row>
      </sheetData>
      <sheetData sheetId="2668">
        <row r="7">
          <cell r="AI7">
            <v>10000</v>
          </cell>
        </row>
      </sheetData>
      <sheetData sheetId="2669">
        <row r="7">
          <cell r="AI7">
            <v>10000</v>
          </cell>
        </row>
      </sheetData>
      <sheetData sheetId="2670">
        <row r="7">
          <cell r="AI7">
            <v>10000</v>
          </cell>
        </row>
      </sheetData>
      <sheetData sheetId="2671">
        <row r="7">
          <cell r="AI7">
            <v>10000</v>
          </cell>
        </row>
      </sheetData>
      <sheetData sheetId="2672">
        <row r="7">
          <cell r="AI7">
            <v>10000</v>
          </cell>
        </row>
      </sheetData>
      <sheetData sheetId="2673">
        <row r="7">
          <cell r="AI7">
            <v>10000</v>
          </cell>
        </row>
      </sheetData>
      <sheetData sheetId="2674">
        <row r="7">
          <cell r="AI7">
            <v>10000</v>
          </cell>
        </row>
      </sheetData>
      <sheetData sheetId="2675">
        <row r="7">
          <cell r="AI7">
            <v>10000</v>
          </cell>
        </row>
      </sheetData>
      <sheetData sheetId="2676">
        <row r="7">
          <cell r="AI7">
            <v>10000</v>
          </cell>
        </row>
      </sheetData>
      <sheetData sheetId="2677">
        <row r="7">
          <cell r="AI7">
            <v>10000</v>
          </cell>
        </row>
      </sheetData>
      <sheetData sheetId="2678">
        <row r="7">
          <cell r="AI7">
            <v>10000</v>
          </cell>
        </row>
      </sheetData>
      <sheetData sheetId="2679">
        <row r="7">
          <cell r="AI7">
            <v>10000</v>
          </cell>
        </row>
      </sheetData>
      <sheetData sheetId="2680">
        <row r="7">
          <cell r="AI7">
            <v>10000</v>
          </cell>
        </row>
      </sheetData>
      <sheetData sheetId="2681">
        <row r="7">
          <cell r="AI7">
            <v>10000</v>
          </cell>
        </row>
      </sheetData>
      <sheetData sheetId="2682">
        <row r="7">
          <cell r="AI7">
            <v>10000</v>
          </cell>
        </row>
      </sheetData>
      <sheetData sheetId="2683">
        <row r="7">
          <cell r="AI7">
            <v>10000</v>
          </cell>
        </row>
      </sheetData>
      <sheetData sheetId="2684">
        <row r="7">
          <cell r="AI7">
            <v>10000</v>
          </cell>
        </row>
      </sheetData>
      <sheetData sheetId="2685">
        <row r="7">
          <cell r="AI7">
            <v>10000</v>
          </cell>
        </row>
      </sheetData>
      <sheetData sheetId="2686">
        <row r="7">
          <cell r="AI7">
            <v>10000</v>
          </cell>
        </row>
      </sheetData>
      <sheetData sheetId="2687">
        <row r="7">
          <cell r="AI7">
            <v>10000</v>
          </cell>
        </row>
      </sheetData>
      <sheetData sheetId="2688">
        <row r="7">
          <cell r="AI7">
            <v>10000</v>
          </cell>
        </row>
      </sheetData>
      <sheetData sheetId="2689">
        <row r="7">
          <cell r="AI7">
            <v>10000</v>
          </cell>
        </row>
      </sheetData>
      <sheetData sheetId="2690">
        <row r="7">
          <cell r="AI7">
            <v>10000</v>
          </cell>
        </row>
      </sheetData>
      <sheetData sheetId="2691">
        <row r="7">
          <cell r="AI7">
            <v>10000</v>
          </cell>
        </row>
      </sheetData>
      <sheetData sheetId="2692">
        <row r="7">
          <cell r="AI7">
            <v>10000</v>
          </cell>
        </row>
      </sheetData>
      <sheetData sheetId="2693">
        <row r="7">
          <cell r="AI7">
            <v>10000</v>
          </cell>
        </row>
      </sheetData>
      <sheetData sheetId="2694">
        <row r="7">
          <cell r="AI7">
            <v>10000</v>
          </cell>
        </row>
      </sheetData>
      <sheetData sheetId="2695">
        <row r="7">
          <cell r="AI7">
            <v>10000</v>
          </cell>
        </row>
      </sheetData>
      <sheetData sheetId="2696">
        <row r="7">
          <cell r="AI7">
            <v>10000</v>
          </cell>
        </row>
      </sheetData>
      <sheetData sheetId="2697">
        <row r="7">
          <cell r="AI7">
            <v>10000</v>
          </cell>
        </row>
      </sheetData>
      <sheetData sheetId="2698">
        <row r="7">
          <cell r="AI7">
            <v>10000</v>
          </cell>
        </row>
      </sheetData>
      <sheetData sheetId="2699">
        <row r="7">
          <cell r="AI7">
            <v>10000</v>
          </cell>
        </row>
      </sheetData>
      <sheetData sheetId="2700">
        <row r="7">
          <cell r="AI7">
            <v>10000</v>
          </cell>
        </row>
      </sheetData>
      <sheetData sheetId="2701">
        <row r="7">
          <cell r="AI7">
            <v>10000</v>
          </cell>
        </row>
      </sheetData>
      <sheetData sheetId="2702">
        <row r="7">
          <cell r="AI7">
            <v>10000</v>
          </cell>
        </row>
      </sheetData>
      <sheetData sheetId="2703">
        <row r="7">
          <cell r="AI7">
            <v>10000</v>
          </cell>
        </row>
      </sheetData>
      <sheetData sheetId="2704">
        <row r="7">
          <cell r="AI7">
            <v>10000</v>
          </cell>
        </row>
      </sheetData>
      <sheetData sheetId="2705">
        <row r="7">
          <cell r="AI7">
            <v>10000</v>
          </cell>
        </row>
      </sheetData>
      <sheetData sheetId="2706">
        <row r="7">
          <cell r="AI7">
            <v>10000</v>
          </cell>
        </row>
      </sheetData>
      <sheetData sheetId="2707">
        <row r="7">
          <cell r="AI7">
            <v>10000</v>
          </cell>
        </row>
      </sheetData>
      <sheetData sheetId="2708">
        <row r="7">
          <cell r="AI7">
            <v>10000</v>
          </cell>
        </row>
      </sheetData>
      <sheetData sheetId="2709">
        <row r="7">
          <cell r="AI7">
            <v>10000</v>
          </cell>
        </row>
      </sheetData>
      <sheetData sheetId="2710">
        <row r="7">
          <cell r="AI7">
            <v>10000</v>
          </cell>
        </row>
      </sheetData>
      <sheetData sheetId="2711">
        <row r="7">
          <cell r="AI7">
            <v>10000</v>
          </cell>
        </row>
      </sheetData>
      <sheetData sheetId="2712">
        <row r="7">
          <cell r="AI7">
            <v>10000</v>
          </cell>
        </row>
      </sheetData>
      <sheetData sheetId="2713">
        <row r="7">
          <cell r="AI7">
            <v>10000</v>
          </cell>
        </row>
      </sheetData>
      <sheetData sheetId="2714">
        <row r="7">
          <cell r="AI7">
            <v>10000</v>
          </cell>
        </row>
      </sheetData>
      <sheetData sheetId="2715">
        <row r="7">
          <cell r="AI7">
            <v>10000</v>
          </cell>
        </row>
      </sheetData>
      <sheetData sheetId="2716">
        <row r="7">
          <cell r="AI7">
            <v>10000</v>
          </cell>
        </row>
      </sheetData>
      <sheetData sheetId="2717">
        <row r="7">
          <cell r="AI7">
            <v>10000</v>
          </cell>
        </row>
      </sheetData>
      <sheetData sheetId="2718">
        <row r="7">
          <cell r="AI7">
            <v>10000</v>
          </cell>
        </row>
      </sheetData>
      <sheetData sheetId="2719">
        <row r="7">
          <cell r="AI7">
            <v>10000</v>
          </cell>
        </row>
      </sheetData>
      <sheetData sheetId="2720">
        <row r="7">
          <cell r="AI7">
            <v>10000</v>
          </cell>
        </row>
      </sheetData>
      <sheetData sheetId="2721">
        <row r="7">
          <cell r="AI7">
            <v>10000</v>
          </cell>
        </row>
      </sheetData>
      <sheetData sheetId="2722">
        <row r="7">
          <cell r="AI7">
            <v>10000</v>
          </cell>
        </row>
      </sheetData>
      <sheetData sheetId="2723">
        <row r="7">
          <cell r="AI7">
            <v>10000</v>
          </cell>
        </row>
      </sheetData>
      <sheetData sheetId="2724">
        <row r="7">
          <cell r="AI7">
            <v>10000</v>
          </cell>
        </row>
      </sheetData>
      <sheetData sheetId="2725">
        <row r="7">
          <cell r="AI7">
            <v>10000</v>
          </cell>
        </row>
      </sheetData>
      <sheetData sheetId="2726">
        <row r="7">
          <cell r="AI7">
            <v>10000</v>
          </cell>
        </row>
      </sheetData>
      <sheetData sheetId="2727">
        <row r="7">
          <cell r="AI7">
            <v>10000</v>
          </cell>
        </row>
      </sheetData>
      <sheetData sheetId="2728">
        <row r="7">
          <cell r="AI7">
            <v>10000</v>
          </cell>
        </row>
      </sheetData>
      <sheetData sheetId="2729">
        <row r="7">
          <cell r="AI7">
            <v>10000</v>
          </cell>
        </row>
      </sheetData>
      <sheetData sheetId="2730">
        <row r="7">
          <cell r="AI7">
            <v>10000</v>
          </cell>
        </row>
      </sheetData>
      <sheetData sheetId="2731">
        <row r="7">
          <cell r="AI7">
            <v>10000</v>
          </cell>
        </row>
      </sheetData>
      <sheetData sheetId="2732">
        <row r="7">
          <cell r="AI7">
            <v>10000</v>
          </cell>
        </row>
      </sheetData>
      <sheetData sheetId="2733">
        <row r="7">
          <cell r="AI7">
            <v>10000</v>
          </cell>
        </row>
      </sheetData>
      <sheetData sheetId="2734">
        <row r="7">
          <cell r="AI7">
            <v>10000</v>
          </cell>
        </row>
      </sheetData>
      <sheetData sheetId="2735">
        <row r="7">
          <cell r="AI7">
            <v>10000</v>
          </cell>
        </row>
      </sheetData>
      <sheetData sheetId="2736">
        <row r="7">
          <cell r="AI7">
            <v>10000</v>
          </cell>
        </row>
      </sheetData>
      <sheetData sheetId="2737">
        <row r="7">
          <cell r="AI7">
            <v>10000</v>
          </cell>
        </row>
      </sheetData>
      <sheetData sheetId="2738">
        <row r="7">
          <cell r="AI7">
            <v>10000</v>
          </cell>
        </row>
      </sheetData>
      <sheetData sheetId="2739">
        <row r="7">
          <cell r="AI7">
            <v>10000</v>
          </cell>
        </row>
      </sheetData>
      <sheetData sheetId="2740">
        <row r="7">
          <cell r="AI7">
            <v>10000</v>
          </cell>
        </row>
      </sheetData>
      <sheetData sheetId="2741">
        <row r="7">
          <cell r="AI7">
            <v>10000</v>
          </cell>
        </row>
      </sheetData>
      <sheetData sheetId="2742">
        <row r="7">
          <cell r="AI7">
            <v>10000</v>
          </cell>
        </row>
      </sheetData>
      <sheetData sheetId="2743">
        <row r="7">
          <cell r="AI7">
            <v>10000</v>
          </cell>
        </row>
      </sheetData>
      <sheetData sheetId="2744">
        <row r="7">
          <cell r="AI7">
            <v>10000</v>
          </cell>
        </row>
      </sheetData>
      <sheetData sheetId="2745">
        <row r="7">
          <cell r="AI7">
            <v>10000</v>
          </cell>
        </row>
      </sheetData>
      <sheetData sheetId="2746">
        <row r="7">
          <cell r="AI7">
            <v>10000</v>
          </cell>
        </row>
      </sheetData>
      <sheetData sheetId="2747">
        <row r="7">
          <cell r="AI7">
            <v>10000</v>
          </cell>
        </row>
      </sheetData>
      <sheetData sheetId="2748">
        <row r="7">
          <cell r="AI7">
            <v>10000</v>
          </cell>
        </row>
      </sheetData>
      <sheetData sheetId="2749">
        <row r="7">
          <cell r="AI7">
            <v>10000</v>
          </cell>
        </row>
      </sheetData>
      <sheetData sheetId="2750">
        <row r="7">
          <cell r="AI7">
            <v>10000</v>
          </cell>
        </row>
      </sheetData>
      <sheetData sheetId="2751">
        <row r="7">
          <cell r="AI7">
            <v>10000</v>
          </cell>
        </row>
      </sheetData>
      <sheetData sheetId="2752">
        <row r="7">
          <cell r="AI7">
            <v>10000</v>
          </cell>
        </row>
      </sheetData>
      <sheetData sheetId="2753">
        <row r="7">
          <cell r="AI7">
            <v>10000</v>
          </cell>
        </row>
      </sheetData>
      <sheetData sheetId="2754">
        <row r="7">
          <cell r="AI7">
            <v>10000</v>
          </cell>
        </row>
      </sheetData>
      <sheetData sheetId="2755">
        <row r="7">
          <cell r="AI7">
            <v>10000</v>
          </cell>
        </row>
      </sheetData>
      <sheetData sheetId="2756">
        <row r="7">
          <cell r="AI7">
            <v>10000</v>
          </cell>
        </row>
      </sheetData>
      <sheetData sheetId="2757">
        <row r="7">
          <cell r="AI7">
            <v>10000</v>
          </cell>
        </row>
      </sheetData>
      <sheetData sheetId="2758">
        <row r="7">
          <cell r="AI7">
            <v>10000</v>
          </cell>
        </row>
      </sheetData>
      <sheetData sheetId="2759">
        <row r="7">
          <cell r="AI7">
            <v>10000</v>
          </cell>
        </row>
      </sheetData>
      <sheetData sheetId="2760">
        <row r="7">
          <cell r="AI7">
            <v>10000</v>
          </cell>
        </row>
      </sheetData>
      <sheetData sheetId="2761">
        <row r="7">
          <cell r="AI7">
            <v>10000</v>
          </cell>
        </row>
      </sheetData>
      <sheetData sheetId="2762">
        <row r="7">
          <cell r="AI7">
            <v>10000</v>
          </cell>
        </row>
      </sheetData>
      <sheetData sheetId="2763">
        <row r="7">
          <cell r="AI7">
            <v>10000</v>
          </cell>
        </row>
      </sheetData>
      <sheetData sheetId="2764">
        <row r="7">
          <cell r="AI7">
            <v>10000</v>
          </cell>
        </row>
      </sheetData>
      <sheetData sheetId="2765">
        <row r="7">
          <cell r="AI7">
            <v>10000</v>
          </cell>
        </row>
      </sheetData>
      <sheetData sheetId="2766">
        <row r="7">
          <cell r="AI7">
            <v>10000</v>
          </cell>
        </row>
      </sheetData>
      <sheetData sheetId="2767">
        <row r="7">
          <cell r="AI7">
            <v>10000</v>
          </cell>
        </row>
      </sheetData>
      <sheetData sheetId="2768">
        <row r="7">
          <cell r="AI7">
            <v>10000</v>
          </cell>
        </row>
      </sheetData>
      <sheetData sheetId="2769">
        <row r="7">
          <cell r="AI7">
            <v>10000</v>
          </cell>
        </row>
      </sheetData>
      <sheetData sheetId="2770">
        <row r="7">
          <cell r="AI7">
            <v>10000</v>
          </cell>
        </row>
      </sheetData>
      <sheetData sheetId="2771">
        <row r="7">
          <cell r="AI7">
            <v>10000</v>
          </cell>
        </row>
      </sheetData>
      <sheetData sheetId="2772">
        <row r="7">
          <cell r="AI7">
            <v>10000</v>
          </cell>
        </row>
      </sheetData>
      <sheetData sheetId="2773">
        <row r="7">
          <cell r="AI7">
            <v>10000</v>
          </cell>
        </row>
      </sheetData>
      <sheetData sheetId="2774">
        <row r="7">
          <cell r="AI7">
            <v>10000</v>
          </cell>
        </row>
      </sheetData>
      <sheetData sheetId="2775">
        <row r="7">
          <cell r="AI7">
            <v>10000</v>
          </cell>
        </row>
      </sheetData>
      <sheetData sheetId="2776">
        <row r="7">
          <cell r="AI7">
            <v>10000</v>
          </cell>
        </row>
      </sheetData>
      <sheetData sheetId="2777">
        <row r="7">
          <cell r="AI7">
            <v>10000</v>
          </cell>
        </row>
      </sheetData>
      <sheetData sheetId="2778">
        <row r="7">
          <cell r="AI7">
            <v>10000</v>
          </cell>
        </row>
      </sheetData>
      <sheetData sheetId="2779">
        <row r="7">
          <cell r="AI7">
            <v>10000</v>
          </cell>
        </row>
      </sheetData>
      <sheetData sheetId="2780">
        <row r="7">
          <cell r="AI7">
            <v>10000</v>
          </cell>
        </row>
      </sheetData>
      <sheetData sheetId="2781">
        <row r="7">
          <cell r="AI7">
            <v>10000</v>
          </cell>
        </row>
      </sheetData>
      <sheetData sheetId="2782">
        <row r="7">
          <cell r="AI7">
            <v>10000</v>
          </cell>
        </row>
      </sheetData>
      <sheetData sheetId="2783">
        <row r="7">
          <cell r="AI7">
            <v>10000</v>
          </cell>
        </row>
      </sheetData>
      <sheetData sheetId="2784">
        <row r="7">
          <cell r="AI7">
            <v>10000</v>
          </cell>
        </row>
      </sheetData>
      <sheetData sheetId="2785">
        <row r="7">
          <cell r="AI7">
            <v>10000</v>
          </cell>
        </row>
      </sheetData>
      <sheetData sheetId="2786">
        <row r="7">
          <cell r="AI7">
            <v>10000</v>
          </cell>
        </row>
      </sheetData>
      <sheetData sheetId="2787">
        <row r="7">
          <cell r="AI7">
            <v>10000</v>
          </cell>
        </row>
      </sheetData>
      <sheetData sheetId="2788">
        <row r="7">
          <cell r="AI7">
            <v>10000</v>
          </cell>
        </row>
      </sheetData>
      <sheetData sheetId="2789">
        <row r="7">
          <cell r="AI7">
            <v>10000</v>
          </cell>
        </row>
      </sheetData>
      <sheetData sheetId="2790">
        <row r="7">
          <cell r="AI7">
            <v>10000</v>
          </cell>
        </row>
      </sheetData>
      <sheetData sheetId="2791">
        <row r="7">
          <cell r="AI7">
            <v>10000</v>
          </cell>
        </row>
      </sheetData>
      <sheetData sheetId="2792">
        <row r="7">
          <cell r="AI7">
            <v>10000</v>
          </cell>
        </row>
      </sheetData>
      <sheetData sheetId="2793">
        <row r="7">
          <cell r="AI7">
            <v>10000</v>
          </cell>
        </row>
      </sheetData>
      <sheetData sheetId="2794">
        <row r="7">
          <cell r="AI7">
            <v>10000</v>
          </cell>
        </row>
      </sheetData>
      <sheetData sheetId="2795">
        <row r="7">
          <cell r="AI7">
            <v>10000</v>
          </cell>
        </row>
      </sheetData>
      <sheetData sheetId="2796">
        <row r="7">
          <cell r="AI7">
            <v>10000</v>
          </cell>
        </row>
      </sheetData>
      <sheetData sheetId="2797">
        <row r="7">
          <cell r="AI7">
            <v>10000</v>
          </cell>
        </row>
      </sheetData>
      <sheetData sheetId="2798">
        <row r="7">
          <cell r="AI7">
            <v>10000</v>
          </cell>
        </row>
      </sheetData>
      <sheetData sheetId="2799">
        <row r="7">
          <cell r="AI7">
            <v>10000</v>
          </cell>
        </row>
      </sheetData>
      <sheetData sheetId="2800">
        <row r="7">
          <cell r="AI7">
            <v>10000</v>
          </cell>
        </row>
      </sheetData>
      <sheetData sheetId="2801">
        <row r="7">
          <cell r="AI7">
            <v>10000</v>
          </cell>
        </row>
      </sheetData>
      <sheetData sheetId="2802">
        <row r="7">
          <cell r="AI7">
            <v>10000</v>
          </cell>
        </row>
      </sheetData>
      <sheetData sheetId="2803">
        <row r="7">
          <cell r="AI7">
            <v>10000</v>
          </cell>
        </row>
      </sheetData>
      <sheetData sheetId="2804">
        <row r="7">
          <cell r="AI7">
            <v>10000</v>
          </cell>
        </row>
      </sheetData>
      <sheetData sheetId="2805">
        <row r="7">
          <cell r="AI7">
            <v>10000</v>
          </cell>
        </row>
      </sheetData>
      <sheetData sheetId="2806">
        <row r="7">
          <cell r="AI7">
            <v>10000</v>
          </cell>
        </row>
      </sheetData>
      <sheetData sheetId="2807">
        <row r="7">
          <cell r="AI7">
            <v>10000</v>
          </cell>
        </row>
      </sheetData>
      <sheetData sheetId="2808">
        <row r="7">
          <cell r="AI7">
            <v>10000</v>
          </cell>
        </row>
      </sheetData>
      <sheetData sheetId="2809">
        <row r="7">
          <cell r="AI7">
            <v>10000</v>
          </cell>
        </row>
      </sheetData>
      <sheetData sheetId="2810">
        <row r="7">
          <cell r="AI7">
            <v>10000</v>
          </cell>
        </row>
      </sheetData>
      <sheetData sheetId="2811">
        <row r="7">
          <cell r="AI7">
            <v>10000</v>
          </cell>
        </row>
      </sheetData>
      <sheetData sheetId="2812">
        <row r="7">
          <cell r="AI7">
            <v>10000</v>
          </cell>
        </row>
      </sheetData>
      <sheetData sheetId="2813">
        <row r="7">
          <cell r="AI7">
            <v>10000</v>
          </cell>
        </row>
      </sheetData>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ow r="7">
          <cell r="AI7">
            <v>10000</v>
          </cell>
        </row>
      </sheetData>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ow r="7">
          <cell r="AI7">
            <v>10000</v>
          </cell>
        </row>
      </sheetData>
      <sheetData sheetId="2845">
        <row r="7">
          <cell r="AI7">
            <v>10000</v>
          </cell>
        </row>
      </sheetData>
      <sheetData sheetId="2846">
        <row r="7">
          <cell r="AI7">
            <v>10000</v>
          </cell>
        </row>
      </sheetData>
      <sheetData sheetId="2847">
        <row r="7">
          <cell r="AI7">
            <v>10000</v>
          </cell>
        </row>
      </sheetData>
      <sheetData sheetId="2848">
        <row r="7">
          <cell r="AI7">
            <v>10000</v>
          </cell>
        </row>
      </sheetData>
      <sheetData sheetId="2849" refreshError="1"/>
      <sheetData sheetId="2850" refreshError="1"/>
      <sheetData sheetId="2851" refreshError="1"/>
      <sheetData sheetId="2852" refreshError="1"/>
      <sheetData sheetId="2853" refreshError="1"/>
      <sheetData sheetId="2854">
        <row r="7">
          <cell r="AI7">
            <v>10000</v>
          </cell>
        </row>
      </sheetData>
      <sheetData sheetId="2855">
        <row r="7">
          <cell r="AI7">
            <v>10000</v>
          </cell>
        </row>
      </sheetData>
      <sheetData sheetId="2856">
        <row r="7">
          <cell r="AI7">
            <v>10000</v>
          </cell>
        </row>
      </sheetData>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ow r="7">
          <cell r="AI7">
            <v>10000</v>
          </cell>
        </row>
      </sheetData>
      <sheetData sheetId="2885">
        <row r="7">
          <cell r="AI7">
            <v>10000</v>
          </cell>
        </row>
      </sheetData>
      <sheetData sheetId="2886">
        <row r="7">
          <cell r="AI7">
            <v>10000</v>
          </cell>
        </row>
      </sheetData>
      <sheetData sheetId="2887">
        <row r="7">
          <cell r="AI7">
            <v>10000</v>
          </cell>
        </row>
      </sheetData>
      <sheetData sheetId="2888">
        <row r="7">
          <cell r="AI7">
            <v>10000</v>
          </cell>
        </row>
      </sheetData>
      <sheetData sheetId="2889">
        <row r="7">
          <cell r="AI7">
            <v>10000</v>
          </cell>
        </row>
      </sheetData>
      <sheetData sheetId="2890">
        <row r="7">
          <cell r="AH7">
            <v>57475000</v>
          </cell>
        </row>
      </sheetData>
      <sheetData sheetId="2891">
        <row r="7">
          <cell r="AI7">
            <v>10000</v>
          </cell>
        </row>
      </sheetData>
      <sheetData sheetId="2892">
        <row r="7">
          <cell r="AI7">
            <v>10000</v>
          </cell>
        </row>
      </sheetData>
      <sheetData sheetId="2893">
        <row r="7">
          <cell r="AI7">
            <v>10000</v>
          </cell>
        </row>
      </sheetData>
      <sheetData sheetId="2894">
        <row r="7">
          <cell r="AI7">
            <v>10000</v>
          </cell>
        </row>
      </sheetData>
      <sheetData sheetId="2895" refreshError="1"/>
      <sheetData sheetId="2896" refreshError="1"/>
      <sheetData sheetId="2897" refreshError="1"/>
      <sheetData sheetId="2898">
        <row r="7">
          <cell r="AI7">
            <v>10000</v>
          </cell>
        </row>
      </sheetData>
      <sheetData sheetId="2899"/>
      <sheetData sheetId="2900"/>
      <sheetData sheetId="2901"/>
      <sheetData sheetId="2902"/>
      <sheetData sheetId="2903"/>
      <sheetData sheetId="2904" refreshError="1"/>
      <sheetData sheetId="2905" refreshError="1"/>
      <sheetData sheetId="2906" refreshError="1"/>
      <sheetData sheetId="2907" refreshError="1"/>
      <sheetData sheetId="2908" refreshError="1"/>
      <sheetData sheetId="2909"/>
      <sheetData sheetId="2910"/>
      <sheetData sheetId="2911"/>
      <sheetData sheetId="2912"/>
      <sheetData sheetId="2913" refreshError="1"/>
      <sheetData sheetId="2914" refreshError="1"/>
      <sheetData sheetId="2915" refreshError="1"/>
      <sheetData sheetId="2916" refreshError="1"/>
      <sheetData sheetId="2917" refreshError="1"/>
      <sheetData sheetId="2918">
        <row r="7">
          <cell r="AI7">
            <v>10000</v>
          </cell>
        </row>
      </sheetData>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sheetData sheetId="3043"/>
      <sheetData sheetId="3044"/>
      <sheetData sheetId="3045"/>
      <sheetData sheetId="3046"/>
      <sheetData sheetId="3047"/>
      <sheetData sheetId="3048" refreshError="1"/>
      <sheetData sheetId="3049" refreshError="1"/>
      <sheetData sheetId="3050"/>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ow r="7">
          <cell r="AI7">
            <v>10000</v>
          </cell>
        </row>
      </sheetData>
      <sheetData sheetId="3088">
        <row r="7">
          <cell r="AI7">
            <v>10000</v>
          </cell>
        </row>
      </sheetData>
      <sheetData sheetId="3089">
        <row r="7">
          <cell r="AI7">
            <v>10000</v>
          </cell>
        </row>
      </sheetData>
      <sheetData sheetId="3090">
        <row r="7">
          <cell r="AI7">
            <v>10000</v>
          </cell>
        </row>
      </sheetData>
      <sheetData sheetId="3091">
        <row r="7">
          <cell r="AI7">
            <v>10000</v>
          </cell>
        </row>
      </sheetData>
      <sheetData sheetId="3092">
        <row r="7">
          <cell r="AI7">
            <v>10000</v>
          </cell>
        </row>
      </sheetData>
      <sheetData sheetId="3093">
        <row r="7">
          <cell r="AI7">
            <v>10000</v>
          </cell>
        </row>
      </sheetData>
      <sheetData sheetId="3094">
        <row r="7">
          <cell r="AI7">
            <v>10000</v>
          </cell>
        </row>
      </sheetData>
      <sheetData sheetId="3095">
        <row r="7">
          <cell r="AI7">
            <v>10000</v>
          </cell>
        </row>
      </sheetData>
      <sheetData sheetId="3096">
        <row r="7">
          <cell r="AI7">
            <v>10000</v>
          </cell>
        </row>
      </sheetData>
      <sheetData sheetId="3097" refreshError="1"/>
      <sheetData sheetId="3098" refreshError="1"/>
      <sheetData sheetId="3099" refreshError="1"/>
      <sheetData sheetId="3100" refreshError="1"/>
      <sheetData sheetId="3101" refreshError="1"/>
      <sheetData sheetId="3102" refreshError="1"/>
      <sheetData sheetId="3103">
        <row r="7">
          <cell r="AI7">
            <v>10000</v>
          </cell>
        </row>
      </sheetData>
      <sheetData sheetId="3104">
        <row r="7">
          <cell r="AI7">
            <v>10000</v>
          </cell>
        </row>
      </sheetData>
      <sheetData sheetId="3105">
        <row r="7">
          <cell r="AI7">
            <v>10000</v>
          </cell>
        </row>
      </sheetData>
      <sheetData sheetId="3106">
        <row r="7">
          <cell r="AI7">
            <v>10000</v>
          </cell>
        </row>
      </sheetData>
      <sheetData sheetId="3107">
        <row r="7">
          <cell r="AI7">
            <v>10000</v>
          </cell>
        </row>
      </sheetData>
      <sheetData sheetId="3108">
        <row r="7">
          <cell r="AI7">
            <v>10000</v>
          </cell>
        </row>
      </sheetData>
      <sheetData sheetId="3109">
        <row r="7">
          <cell r="AI7">
            <v>10000</v>
          </cell>
        </row>
      </sheetData>
      <sheetData sheetId="3110">
        <row r="7">
          <cell r="AI7">
            <v>10000</v>
          </cell>
        </row>
      </sheetData>
      <sheetData sheetId="3111">
        <row r="7">
          <cell r="AI7">
            <v>10000</v>
          </cell>
        </row>
      </sheetData>
      <sheetData sheetId="3112">
        <row r="7">
          <cell r="AI7">
            <v>10000</v>
          </cell>
        </row>
      </sheetData>
      <sheetData sheetId="3113">
        <row r="7">
          <cell r="AI7">
            <v>10000</v>
          </cell>
        </row>
      </sheetData>
      <sheetData sheetId="3114">
        <row r="7">
          <cell r="AI7">
            <v>10000</v>
          </cell>
        </row>
      </sheetData>
      <sheetData sheetId="3115">
        <row r="7">
          <cell r="AI7">
            <v>10000</v>
          </cell>
        </row>
      </sheetData>
      <sheetData sheetId="3116" refreshError="1"/>
      <sheetData sheetId="3117" refreshError="1"/>
      <sheetData sheetId="3118" refreshError="1"/>
      <sheetData sheetId="3119">
        <row r="7">
          <cell r="AI7">
            <v>10000</v>
          </cell>
        </row>
      </sheetData>
      <sheetData sheetId="3120" refreshError="1"/>
      <sheetData sheetId="3121">
        <row r="7">
          <cell r="AI7">
            <v>10000</v>
          </cell>
        </row>
      </sheetData>
      <sheetData sheetId="3122">
        <row r="7">
          <cell r="AI7">
            <v>10000</v>
          </cell>
        </row>
      </sheetData>
      <sheetData sheetId="3123">
        <row r="7">
          <cell r="AI7">
            <v>10000</v>
          </cell>
        </row>
      </sheetData>
      <sheetData sheetId="3124">
        <row r="7">
          <cell r="AI7">
            <v>10000</v>
          </cell>
        </row>
      </sheetData>
      <sheetData sheetId="3125">
        <row r="7">
          <cell r="AI7">
            <v>10000</v>
          </cell>
        </row>
      </sheetData>
      <sheetData sheetId="3126">
        <row r="7">
          <cell r="AI7">
            <v>10000</v>
          </cell>
        </row>
      </sheetData>
      <sheetData sheetId="3127">
        <row r="7">
          <cell r="AI7">
            <v>10000</v>
          </cell>
        </row>
      </sheetData>
      <sheetData sheetId="3128">
        <row r="7">
          <cell r="AI7">
            <v>10000</v>
          </cell>
        </row>
      </sheetData>
      <sheetData sheetId="3129">
        <row r="7">
          <cell r="AI7">
            <v>10000</v>
          </cell>
        </row>
      </sheetData>
      <sheetData sheetId="3130">
        <row r="7">
          <cell r="AI7">
            <v>10000</v>
          </cell>
        </row>
      </sheetData>
      <sheetData sheetId="3131">
        <row r="7">
          <cell r="AI7">
            <v>10000</v>
          </cell>
        </row>
      </sheetData>
      <sheetData sheetId="3132">
        <row r="7">
          <cell r="AI7">
            <v>10000</v>
          </cell>
        </row>
      </sheetData>
      <sheetData sheetId="3133">
        <row r="7">
          <cell r="AI7">
            <v>10000</v>
          </cell>
        </row>
      </sheetData>
      <sheetData sheetId="3134">
        <row r="7">
          <cell r="AI7">
            <v>10000</v>
          </cell>
        </row>
      </sheetData>
      <sheetData sheetId="3135">
        <row r="7">
          <cell r="AI7">
            <v>10000</v>
          </cell>
        </row>
      </sheetData>
      <sheetData sheetId="3136">
        <row r="7">
          <cell r="AI7">
            <v>10000</v>
          </cell>
        </row>
      </sheetData>
      <sheetData sheetId="3137">
        <row r="7">
          <cell r="AI7">
            <v>10000</v>
          </cell>
        </row>
      </sheetData>
      <sheetData sheetId="3138">
        <row r="7">
          <cell r="AI7">
            <v>10000</v>
          </cell>
        </row>
      </sheetData>
      <sheetData sheetId="3139">
        <row r="7">
          <cell r="AI7">
            <v>10000</v>
          </cell>
        </row>
      </sheetData>
      <sheetData sheetId="3140">
        <row r="7">
          <cell r="AI7">
            <v>10000</v>
          </cell>
        </row>
      </sheetData>
      <sheetData sheetId="3141">
        <row r="7">
          <cell r="AI7">
            <v>10000</v>
          </cell>
        </row>
      </sheetData>
      <sheetData sheetId="3142">
        <row r="7">
          <cell r="AI7">
            <v>10000</v>
          </cell>
        </row>
      </sheetData>
      <sheetData sheetId="3143">
        <row r="7">
          <cell r="AI7">
            <v>10000</v>
          </cell>
        </row>
      </sheetData>
      <sheetData sheetId="3144">
        <row r="7">
          <cell r="AI7">
            <v>10000</v>
          </cell>
        </row>
      </sheetData>
      <sheetData sheetId="3145">
        <row r="7">
          <cell r="AI7">
            <v>10000</v>
          </cell>
        </row>
      </sheetData>
      <sheetData sheetId="3146">
        <row r="7">
          <cell r="AI7">
            <v>10000</v>
          </cell>
        </row>
      </sheetData>
      <sheetData sheetId="3147">
        <row r="7">
          <cell r="AI7">
            <v>10000</v>
          </cell>
        </row>
      </sheetData>
      <sheetData sheetId="3148">
        <row r="7">
          <cell r="AI7">
            <v>10000</v>
          </cell>
        </row>
      </sheetData>
      <sheetData sheetId="3149">
        <row r="7">
          <cell r="AI7">
            <v>10000</v>
          </cell>
        </row>
      </sheetData>
      <sheetData sheetId="3150">
        <row r="7">
          <cell r="AI7">
            <v>10000</v>
          </cell>
        </row>
      </sheetData>
      <sheetData sheetId="3151">
        <row r="7">
          <cell r="AI7">
            <v>10000</v>
          </cell>
        </row>
      </sheetData>
      <sheetData sheetId="3152">
        <row r="7">
          <cell r="AI7">
            <v>10000</v>
          </cell>
        </row>
      </sheetData>
      <sheetData sheetId="3153">
        <row r="7">
          <cell r="AI7">
            <v>10000</v>
          </cell>
        </row>
      </sheetData>
      <sheetData sheetId="3154">
        <row r="7">
          <cell r="AI7">
            <v>10000</v>
          </cell>
        </row>
      </sheetData>
      <sheetData sheetId="3155">
        <row r="7">
          <cell r="AI7">
            <v>10000</v>
          </cell>
        </row>
      </sheetData>
      <sheetData sheetId="3156">
        <row r="7">
          <cell r="AI7">
            <v>10000</v>
          </cell>
        </row>
      </sheetData>
      <sheetData sheetId="3157">
        <row r="7">
          <cell r="AI7">
            <v>10000</v>
          </cell>
        </row>
      </sheetData>
      <sheetData sheetId="3158">
        <row r="7">
          <cell r="AI7">
            <v>10000</v>
          </cell>
        </row>
      </sheetData>
      <sheetData sheetId="3159">
        <row r="7">
          <cell r="AI7">
            <v>10000</v>
          </cell>
        </row>
      </sheetData>
      <sheetData sheetId="3160">
        <row r="7">
          <cell r="AI7">
            <v>10000</v>
          </cell>
        </row>
      </sheetData>
      <sheetData sheetId="3161">
        <row r="7">
          <cell r="AI7">
            <v>10000</v>
          </cell>
        </row>
      </sheetData>
      <sheetData sheetId="3162">
        <row r="7">
          <cell r="AI7">
            <v>10000</v>
          </cell>
        </row>
      </sheetData>
      <sheetData sheetId="3163">
        <row r="7">
          <cell r="AI7">
            <v>10000</v>
          </cell>
        </row>
      </sheetData>
      <sheetData sheetId="3164">
        <row r="7">
          <cell r="AI7">
            <v>10000</v>
          </cell>
        </row>
      </sheetData>
      <sheetData sheetId="3165">
        <row r="7">
          <cell r="AI7">
            <v>10000</v>
          </cell>
        </row>
      </sheetData>
      <sheetData sheetId="3166">
        <row r="7">
          <cell r="AI7">
            <v>10000</v>
          </cell>
        </row>
      </sheetData>
      <sheetData sheetId="3167">
        <row r="7">
          <cell r="AI7">
            <v>10000</v>
          </cell>
        </row>
      </sheetData>
      <sheetData sheetId="3168">
        <row r="7">
          <cell r="AI7">
            <v>10000</v>
          </cell>
        </row>
      </sheetData>
      <sheetData sheetId="3169">
        <row r="7">
          <cell r="AI7">
            <v>10000</v>
          </cell>
        </row>
      </sheetData>
      <sheetData sheetId="3170">
        <row r="7">
          <cell r="AI7">
            <v>10000</v>
          </cell>
        </row>
      </sheetData>
      <sheetData sheetId="3171">
        <row r="7">
          <cell r="AI7">
            <v>10000</v>
          </cell>
        </row>
      </sheetData>
      <sheetData sheetId="3172">
        <row r="7">
          <cell r="AI7">
            <v>10000</v>
          </cell>
        </row>
      </sheetData>
      <sheetData sheetId="3173">
        <row r="7">
          <cell r="AI7">
            <v>10000</v>
          </cell>
        </row>
      </sheetData>
      <sheetData sheetId="3174">
        <row r="7">
          <cell r="AI7">
            <v>10000</v>
          </cell>
        </row>
      </sheetData>
      <sheetData sheetId="3175">
        <row r="7">
          <cell r="AI7">
            <v>10000</v>
          </cell>
        </row>
      </sheetData>
      <sheetData sheetId="3176">
        <row r="7">
          <cell r="AI7">
            <v>10000</v>
          </cell>
        </row>
      </sheetData>
      <sheetData sheetId="3177">
        <row r="7">
          <cell r="AI7">
            <v>10000</v>
          </cell>
        </row>
      </sheetData>
      <sheetData sheetId="3178">
        <row r="7">
          <cell r="AI7">
            <v>10000</v>
          </cell>
        </row>
      </sheetData>
      <sheetData sheetId="3179">
        <row r="7">
          <cell r="AI7">
            <v>10000</v>
          </cell>
        </row>
      </sheetData>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ow r="7">
          <cell r="AI7">
            <v>10000</v>
          </cell>
        </row>
      </sheetData>
      <sheetData sheetId="3193">
        <row r="7">
          <cell r="AI7">
            <v>10000</v>
          </cell>
        </row>
      </sheetData>
      <sheetData sheetId="3194">
        <row r="7">
          <cell r="AI7">
            <v>10000</v>
          </cell>
        </row>
      </sheetData>
      <sheetData sheetId="3195" refreshError="1"/>
      <sheetData sheetId="3196">
        <row r="7">
          <cell r="AI7">
            <v>10000</v>
          </cell>
        </row>
      </sheetData>
      <sheetData sheetId="3197" refreshError="1"/>
      <sheetData sheetId="3198" refreshError="1"/>
      <sheetData sheetId="3199" refreshError="1"/>
      <sheetData sheetId="3200" refreshError="1"/>
      <sheetData sheetId="3201" refreshError="1"/>
      <sheetData sheetId="3202" refreshError="1"/>
      <sheetData sheetId="3203">
        <row r="7">
          <cell r="AI7">
            <v>10000</v>
          </cell>
        </row>
      </sheetData>
      <sheetData sheetId="3204">
        <row r="7">
          <cell r="AI7">
            <v>10000</v>
          </cell>
        </row>
      </sheetData>
      <sheetData sheetId="3205">
        <row r="7">
          <cell r="AI7">
            <v>10000</v>
          </cell>
        </row>
      </sheetData>
      <sheetData sheetId="3206">
        <row r="7">
          <cell r="AI7">
            <v>10000</v>
          </cell>
        </row>
      </sheetData>
      <sheetData sheetId="3207">
        <row r="7">
          <cell r="AI7">
            <v>10000</v>
          </cell>
        </row>
      </sheetData>
      <sheetData sheetId="3208">
        <row r="7">
          <cell r="AI7">
            <v>10000</v>
          </cell>
        </row>
      </sheetData>
      <sheetData sheetId="3209">
        <row r="7">
          <cell r="AI7">
            <v>10000</v>
          </cell>
        </row>
      </sheetData>
      <sheetData sheetId="3210">
        <row r="7">
          <cell r="AI7">
            <v>10000</v>
          </cell>
        </row>
      </sheetData>
      <sheetData sheetId="3211">
        <row r="7">
          <cell r="AI7">
            <v>10000</v>
          </cell>
        </row>
      </sheetData>
      <sheetData sheetId="3212">
        <row r="7">
          <cell r="AI7">
            <v>10000</v>
          </cell>
        </row>
      </sheetData>
      <sheetData sheetId="3213">
        <row r="7">
          <cell r="AI7">
            <v>10000</v>
          </cell>
        </row>
      </sheetData>
      <sheetData sheetId="3214">
        <row r="7">
          <cell r="AI7">
            <v>10000</v>
          </cell>
        </row>
      </sheetData>
      <sheetData sheetId="3215">
        <row r="7">
          <cell r="AI7">
            <v>10000</v>
          </cell>
        </row>
      </sheetData>
      <sheetData sheetId="3216">
        <row r="7">
          <cell r="AI7">
            <v>10000</v>
          </cell>
        </row>
      </sheetData>
      <sheetData sheetId="3217">
        <row r="7">
          <cell r="AI7">
            <v>10000</v>
          </cell>
        </row>
      </sheetData>
      <sheetData sheetId="3218">
        <row r="7">
          <cell r="AI7">
            <v>10000</v>
          </cell>
        </row>
      </sheetData>
      <sheetData sheetId="3219">
        <row r="7">
          <cell r="AI7">
            <v>10000</v>
          </cell>
        </row>
      </sheetData>
      <sheetData sheetId="3220">
        <row r="7">
          <cell r="AI7">
            <v>10000</v>
          </cell>
        </row>
      </sheetData>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ow r="7">
          <cell r="AI7">
            <v>10000</v>
          </cell>
        </row>
      </sheetData>
      <sheetData sheetId="3235">
        <row r="7">
          <cell r="AI7">
            <v>10000</v>
          </cell>
        </row>
      </sheetData>
      <sheetData sheetId="3236">
        <row r="7">
          <cell r="AI7">
            <v>10000</v>
          </cell>
        </row>
      </sheetData>
      <sheetData sheetId="3237">
        <row r="7">
          <cell r="AI7">
            <v>10000</v>
          </cell>
        </row>
      </sheetData>
      <sheetData sheetId="3238" refreshError="1"/>
      <sheetData sheetId="3239" refreshError="1"/>
      <sheetData sheetId="3240" refreshError="1"/>
      <sheetData sheetId="3241" refreshError="1"/>
      <sheetData sheetId="3242">
        <row r="7">
          <cell r="AI7">
            <v>10000</v>
          </cell>
        </row>
      </sheetData>
      <sheetData sheetId="3243">
        <row r="7">
          <cell r="AI7">
            <v>10000</v>
          </cell>
        </row>
      </sheetData>
      <sheetData sheetId="3244">
        <row r="7">
          <cell r="AI7">
            <v>10000</v>
          </cell>
        </row>
      </sheetData>
      <sheetData sheetId="3245">
        <row r="7">
          <cell r="AI7">
            <v>10000</v>
          </cell>
        </row>
      </sheetData>
      <sheetData sheetId="3246">
        <row r="7">
          <cell r="AI7">
            <v>10000</v>
          </cell>
        </row>
      </sheetData>
      <sheetData sheetId="3247">
        <row r="7">
          <cell r="AI7">
            <v>10000</v>
          </cell>
        </row>
      </sheetData>
      <sheetData sheetId="3248">
        <row r="7">
          <cell r="AI7">
            <v>10000</v>
          </cell>
        </row>
      </sheetData>
      <sheetData sheetId="3249">
        <row r="7">
          <cell r="AI7">
            <v>10000</v>
          </cell>
        </row>
      </sheetData>
      <sheetData sheetId="3250">
        <row r="7">
          <cell r="AI7">
            <v>10000</v>
          </cell>
        </row>
      </sheetData>
      <sheetData sheetId="3251">
        <row r="7">
          <cell r="AI7">
            <v>10000</v>
          </cell>
        </row>
      </sheetData>
      <sheetData sheetId="3252">
        <row r="7">
          <cell r="AI7">
            <v>10000</v>
          </cell>
        </row>
      </sheetData>
      <sheetData sheetId="3253" refreshError="1"/>
      <sheetData sheetId="3254" refreshError="1"/>
      <sheetData sheetId="3255" refreshError="1"/>
      <sheetData sheetId="3256">
        <row r="7">
          <cell r="AI7">
            <v>10000</v>
          </cell>
        </row>
      </sheetData>
      <sheetData sheetId="3257">
        <row r="7">
          <cell r="AI7">
            <v>10000</v>
          </cell>
        </row>
      </sheetData>
      <sheetData sheetId="3258">
        <row r="7">
          <cell r="AI7">
            <v>10000</v>
          </cell>
        </row>
      </sheetData>
      <sheetData sheetId="3259">
        <row r="7">
          <cell r="AI7">
            <v>10000</v>
          </cell>
        </row>
      </sheetData>
      <sheetData sheetId="3260">
        <row r="7">
          <cell r="AI7">
            <v>10000</v>
          </cell>
        </row>
      </sheetData>
      <sheetData sheetId="3261">
        <row r="7">
          <cell r="AI7">
            <v>10000</v>
          </cell>
        </row>
      </sheetData>
      <sheetData sheetId="3262">
        <row r="7">
          <cell r="AI7">
            <v>10000</v>
          </cell>
        </row>
      </sheetData>
      <sheetData sheetId="3263">
        <row r="7">
          <cell r="AI7">
            <v>10000</v>
          </cell>
        </row>
      </sheetData>
      <sheetData sheetId="3264">
        <row r="7">
          <cell r="AI7">
            <v>10000</v>
          </cell>
        </row>
      </sheetData>
      <sheetData sheetId="3265">
        <row r="7">
          <cell r="AI7">
            <v>10000</v>
          </cell>
        </row>
      </sheetData>
      <sheetData sheetId="3266">
        <row r="7">
          <cell r="AI7">
            <v>10000</v>
          </cell>
        </row>
      </sheetData>
      <sheetData sheetId="3267">
        <row r="7">
          <cell r="AI7">
            <v>10000</v>
          </cell>
        </row>
      </sheetData>
      <sheetData sheetId="3268">
        <row r="7">
          <cell r="AI7">
            <v>10000</v>
          </cell>
        </row>
      </sheetData>
      <sheetData sheetId="3269">
        <row r="7">
          <cell r="AI7">
            <v>10000</v>
          </cell>
        </row>
      </sheetData>
      <sheetData sheetId="3270">
        <row r="7">
          <cell r="AI7">
            <v>10000</v>
          </cell>
        </row>
      </sheetData>
      <sheetData sheetId="3271">
        <row r="7">
          <cell r="AI7">
            <v>10000</v>
          </cell>
        </row>
      </sheetData>
      <sheetData sheetId="3272">
        <row r="7">
          <cell r="AI7">
            <v>10000</v>
          </cell>
        </row>
      </sheetData>
      <sheetData sheetId="3273">
        <row r="7">
          <cell r="AI7">
            <v>10000</v>
          </cell>
        </row>
      </sheetData>
      <sheetData sheetId="3274">
        <row r="7">
          <cell r="AI7">
            <v>10000</v>
          </cell>
        </row>
      </sheetData>
      <sheetData sheetId="3275">
        <row r="7">
          <cell r="AI7">
            <v>10000</v>
          </cell>
        </row>
      </sheetData>
      <sheetData sheetId="3276">
        <row r="7">
          <cell r="AI7">
            <v>10000</v>
          </cell>
        </row>
      </sheetData>
      <sheetData sheetId="3277">
        <row r="7">
          <cell r="AI7">
            <v>10000</v>
          </cell>
        </row>
      </sheetData>
      <sheetData sheetId="3278">
        <row r="7">
          <cell r="AI7">
            <v>10000</v>
          </cell>
        </row>
      </sheetData>
      <sheetData sheetId="3279">
        <row r="7">
          <cell r="AI7">
            <v>10000</v>
          </cell>
        </row>
      </sheetData>
      <sheetData sheetId="3280">
        <row r="7">
          <cell r="AI7">
            <v>10000</v>
          </cell>
        </row>
      </sheetData>
      <sheetData sheetId="3281">
        <row r="7">
          <cell r="AI7">
            <v>10000</v>
          </cell>
        </row>
      </sheetData>
      <sheetData sheetId="3282">
        <row r="7">
          <cell r="AI7">
            <v>10000</v>
          </cell>
        </row>
      </sheetData>
      <sheetData sheetId="3283">
        <row r="7">
          <cell r="AI7">
            <v>10000</v>
          </cell>
        </row>
      </sheetData>
      <sheetData sheetId="3284">
        <row r="7">
          <cell r="AI7">
            <v>10000</v>
          </cell>
        </row>
      </sheetData>
      <sheetData sheetId="3285">
        <row r="7">
          <cell r="AI7">
            <v>10000</v>
          </cell>
        </row>
      </sheetData>
      <sheetData sheetId="3286">
        <row r="7">
          <cell r="AI7">
            <v>10000</v>
          </cell>
        </row>
      </sheetData>
      <sheetData sheetId="3287" refreshError="1"/>
      <sheetData sheetId="3288">
        <row r="7">
          <cell r="AI7">
            <v>10000</v>
          </cell>
        </row>
      </sheetData>
      <sheetData sheetId="3289">
        <row r="7">
          <cell r="AI7">
            <v>10000</v>
          </cell>
        </row>
      </sheetData>
      <sheetData sheetId="3290">
        <row r="7">
          <cell r="AI7">
            <v>10000</v>
          </cell>
        </row>
      </sheetData>
      <sheetData sheetId="3291">
        <row r="7">
          <cell r="AI7">
            <v>10000</v>
          </cell>
        </row>
      </sheetData>
      <sheetData sheetId="3292">
        <row r="7">
          <cell r="AI7">
            <v>10000</v>
          </cell>
        </row>
      </sheetData>
      <sheetData sheetId="3293">
        <row r="7">
          <cell r="AI7">
            <v>10000</v>
          </cell>
        </row>
      </sheetData>
      <sheetData sheetId="3294">
        <row r="7">
          <cell r="AI7">
            <v>10000</v>
          </cell>
        </row>
      </sheetData>
      <sheetData sheetId="3295">
        <row r="7">
          <cell r="AI7">
            <v>10000</v>
          </cell>
        </row>
      </sheetData>
      <sheetData sheetId="3296">
        <row r="7">
          <cell r="AI7">
            <v>10000</v>
          </cell>
        </row>
      </sheetData>
      <sheetData sheetId="3297">
        <row r="7">
          <cell r="AI7">
            <v>10000</v>
          </cell>
        </row>
      </sheetData>
      <sheetData sheetId="3298">
        <row r="7">
          <cell r="AI7">
            <v>10000</v>
          </cell>
        </row>
      </sheetData>
      <sheetData sheetId="3299">
        <row r="7">
          <cell r="AI7">
            <v>10000</v>
          </cell>
        </row>
      </sheetData>
      <sheetData sheetId="3300">
        <row r="7">
          <cell r="AI7">
            <v>10000</v>
          </cell>
        </row>
      </sheetData>
      <sheetData sheetId="3301">
        <row r="7">
          <cell r="AI7">
            <v>10000</v>
          </cell>
        </row>
      </sheetData>
      <sheetData sheetId="3302">
        <row r="7">
          <cell r="AI7">
            <v>10000</v>
          </cell>
        </row>
      </sheetData>
      <sheetData sheetId="3303">
        <row r="7">
          <cell r="AI7">
            <v>10000</v>
          </cell>
        </row>
      </sheetData>
      <sheetData sheetId="3304">
        <row r="7">
          <cell r="AI7">
            <v>10000</v>
          </cell>
        </row>
      </sheetData>
      <sheetData sheetId="3305">
        <row r="7">
          <cell r="AI7">
            <v>10000</v>
          </cell>
        </row>
      </sheetData>
      <sheetData sheetId="3306">
        <row r="7">
          <cell r="AI7">
            <v>10000</v>
          </cell>
        </row>
      </sheetData>
      <sheetData sheetId="3307">
        <row r="7">
          <cell r="AI7">
            <v>10000</v>
          </cell>
        </row>
      </sheetData>
      <sheetData sheetId="3308">
        <row r="7">
          <cell r="AI7">
            <v>10000</v>
          </cell>
        </row>
      </sheetData>
      <sheetData sheetId="3309">
        <row r="7">
          <cell r="AI7">
            <v>10000</v>
          </cell>
        </row>
      </sheetData>
      <sheetData sheetId="3310">
        <row r="7">
          <cell r="AI7">
            <v>10000</v>
          </cell>
        </row>
      </sheetData>
      <sheetData sheetId="3311">
        <row r="7">
          <cell r="AI7">
            <v>10000</v>
          </cell>
        </row>
      </sheetData>
      <sheetData sheetId="3312">
        <row r="7">
          <cell r="AI7">
            <v>10000</v>
          </cell>
        </row>
      </sheetData>
      <sheetData sheetId="3313">
        <row r="7">
          <cell r="AI7">
            <v>10000</v>
          </cell>
        </row>
      </sheetData>
      <sheetData sheetId="3314">
        <row r="7">
          <cell r="AI7">
            <v>10000</v>
          </cell>
        </row>
      </sheetData>
      <sheetData sheetId="3315">
        <row r="7">
          <cell r="AI7">
            <v>10000</v>
          </cell>
        </row>
      </sheetData>
      <sheetData sheetId="3316">
        <row r="7">
          <cell r="AI7">
            <v>10000</v>
          </cell>
        </row>
      </sheetData>
      <sheetData sheetId="3317">
        <row r="7">
          <cell r="AI7">
            <v>10000</v>
          </cell>
        </row>
      </sheetData>
      <sheetData sheetId="3318">
        <row r="7">
          <cell r="AI7">
            <v>10000</v>
          </cell>
        </row>
      </sheetData>
      <sheetData sheetId="3319">
        <row r="7">
          <cell r="AI7">
            <v>10000</v>
          </cell>
        </row>
      </sheetData>
      <sheetData sheetId="3320">
        <row r="7">
          <cell r="AI7">
            <v>10000</v>
          </cell>
        </row>
      </sheetData>
      <sheetData sheetId="3321">
        <row r="7">
          <cell r="AI7">
            <v>10000</v>
          </cell>
        </row>
      </sheetData>
      <sheetData sheetId="3322">
        <row r="7">
          <cell r="AI7">
            <v>10000</v>
          </cell>
        </row>
      </sheetData>
      <sheetData sheetId="3323">
        <row r="7">
          <cell r="AI7">
            <v>10000</v>
          </cell>
        </row>
      </sheetData>
      <sheetData sheetId="3324">
        <row r="7">
          <cell r="AI7">
            <v>10000</v>
          </cell>
        </row>
      </sheetData>
      <sheetData sheetId="3325">
        <row r="7">
          <cell r="AI7">
            <v>10000</v>
          </cell>
        </row>
      </sheetData>
      <sheetData sheetId="3326">
        <row r="7">
          <cell r="AI7">
            <v>10000</v>
          </cell>
        </row>
      </sheetData>
      <sheetData sheetId="3327">
        <row r="7">
          <cell r="AI7">
            <v>10000</v>
          </cell>
        </row>
      </sheetData>
      <sheetData sheetId="3328">
        <row r="7">
          <cell r="AI7">
            <v>10000</v>
          </cell>
        </row>
      </sheetData>
      <sheetData sheetId="3329">
        <row r="7">
          <cell r="AI7">
            <v>10000</v>
          </cell>
        </row>
      </sheetData>
      <sheetData sheetId="3330">
        <row r="7">
          <cell r="AI7">
            <v>10000</v>
          </cell>
        </row>
      </sheetData>
      <sheetData sheetId="3331">
        <row r="7">
          <cell r="AI7">
            <v>10000</v>
          </cell>
        </row>
      </sheetData>
      <sheetData sheetId="3332">
        <row r="7">
          <cell r="AI7">
            <v>10000</v>
          </cell>
        </row>
      </sheetData>
      <sheetData sheetId="3333">
        <row r="7">
          <cell r="AI7">
            <v>10000</v>
          </cell>
        </row>
      </sheetData>
      <sheetData sheetId="3334">
        <row r="7">
          <cell r="AI7">
            <v>10000</v>
          </cell>
        </row>
      </sheetData>
      <sheetData sheetId="3335" refreshError="1"/>
      <sheetData sheetId="3336">
        <row r="7">
          <cell r="AI7">
            <v>10000</v>
          </cell>
        </row>
      </sheetData>
      <sheetData sheetId="3337" refreshError="1"/>
      <sheetData sheetId="3338" refreshError="1"/>
      <sheetData sheetId="3339" refreshError="1"/>
      <sheetData sheetId="3340" refreshError="1"/>
      <sheetData sheetId="3341" refreshError="1"/>
      <sheetData sheetId="3342">
        <row r="7">
          <cell r="AI7">
            <v>10000</v>
          </cell>
        </row>
      </sheetData>
      <sheetData sheetId="3343">
        <row r="7">
          <cell r="AI7">
            <v>10000</v>
          </cell>
        </row>
      </sheetData>
      <sheetData sheetId="3344">
        <row r="7">
          <cell r="AI7">
            <v>10000</v>
          </cell>
        </row>
      </sheetData>
      <sheetData sheetId="3345" refreshError="1"/>
      <sheetData sheetId="3346">
        <row r="7">
          <cell r="AI7">
            <v>10000</v>
          </cell>
        </row>
      </sheetData>
      <sheetData sheetId="3347">
        <row r="7">
          <cell r="AI7">
            <v>10000</v>
          </cell>
        </row>
      </sheetData>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ow r="7">
          <cell r="AI7">
            <v>10000</v>
          </cell>
        </row>
      </sheetData>
      <sheetData sheetId="3361" refreshError="1"/>
      <sheetData sheetId="3362" refreshError="1"/>
      <sheetData sheetId="3363" refreshError="1"/>
      <sheetData sheetId="3364">
        <row r="7">
          <cell r="AI7">
            <v>10000</v>
          </cell>
        </row>
      </sheetData>
      <sheetData sheetId="3365">
        <row r="7">
          <cell r="AI7">
            <v>10000</v>
          </cell>
        </row>
      </sheetData>
      <sheetData sheetId="3366" refreshError="1"/>
      <sheetData sheetId="3367">
        <row r="7">
          <cell r="AI7">
            <v>10000</v>
          </cell>
        </row>
      </sheetData>
      <sheetData sheetId="3368">
        <row r="7">
          <cell r="AI7">
            <v>10000</v>
          </cell>
        </row>
      </sheetData>
      <sheetData sheetId="3369">
        <row r="7">
          <cell r="AI7">
            <v>10000</v>
          </cell>
        </row>
      </sheetData>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ow r="7">
          <cell r="AI7">
            <v>10000</v>
          </cell>
        </row>
      </sheetData>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ow r="7">
          <cell r="AI7">
            <v>10000</v>
          </cell>
        </row>
      </sheetData>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ow r="7">
          <cell r="AI7">
            <v>10000</v>
          </cell>
        </row>
      </sheetData>
      <sheetData sheetId="3420">
        <row r="7">
          <cell r="AI7">
            <v>10000</v>
          </cell>
        </row>
      </sheetData>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ow r="7">
          <cell r="AI7">
            <v>10000</v>
          </cell>
        </row>
      </sheetData>
      <sheetData sheetId="3463">
        <row r="7">
          <cell r="AI7">
            <v>10000</v>
          </cell>
        </row>
      </sheetData>
      <sheetData sheetId="3464" refreshError="1"/>
      <sheetData sheetId="3465">
        <row r="7">
          <cell r="AI7">
            <v>10000</v>
          </cell>
        </row>
      </sheetData>
      <sheetData sheetId="3466">
        <row r="7">
          <cell r="AI7">
            <v>10000</v>
          </cell>
        </row>
      </sheetData>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ow r="7">
          <cell r="AI7">
            <v>10000</v>
          </cell>
        </row>
      </sheetData>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ow r="7">
          <cell r="AI7">
            <v>10000</v>
          </cell>
        </row>
      </sheetData>
      <sheetData sheetId="3520">
        <row r="7">
          <cell r="AI7">
            <v>10000</v>
          </cell>
        </row>
      </sheetData>
      <sheetData sheetId="3521">
        <row r="7">
          <cell r="AI7">
            <v>10000</v>
          </cell>
        </row>
      </sheetData>
      <sheetData sheetId="3522">
        <row r="7">
          <cell r="AI7">
            <v>10000</v>
          </cell>
        </row>
      </sheetData>
      <sheetData sheetId="3523">
        <row r="7">
          <cell r="AI7">
            <v>10000</v>
          </cell>
        </row>
      </sheetData>
      <sheetData sheetId="3524">
        <row r="7">
          <cell r="AI7">
            <v>10000</v>
          </cell>
        </row>
      </sheetData>
      <sheetData sheetId="3525" refreshError="1"/>
      <sheetData sheetId="3526" refreshError="1"/>
      <sheetData sheetId="3527" refreshError="1"/>
      <sheetData sheetId="3528" refreshError="1"/>
      <sheetData sheetId="3529" refreshError="1"/>
      <sheetData sheetId="3530" refreshError="1"/>
      <sheetData sheetId="3531" refreshError="1"/>
      <sheetData sheetId="3532">
        <row r="7">
          <cell r="AI7">
            <v>10000</v>
          </cell>
        </row>
      </sheetData>
      <sheetData sheetId="3533">
        <row r="7">
          <cell r="AI7">
            <v>10000</v>
          </cell>
        </row>
      </sheetData>
      <sheetData sheetId="3534">
        <row r="7">
          <cell r="AI7">
            <v>10000</v>
          </cell>
        </row>
      </sheetData>
      <sheetData sheetId="3535">
        <row r="7">
          <cell r="AI7">
            <v>10000</v>
          </cell>
        </row>
      </sheetData>
      <sheetData sheetId="3536">
        <row r="7">
          <cell r="AI7">
            <v>10000</v>
          </cell>
        </row>
      </sheetData>
      <sheetData sheetId="3537">
        <row r="7">
          <cell r="AI7">
            <v>10000</v>
          </cell>
        </row>
      </sheetData>
      <sheetData sheetId="3538">
        <row r="7">
          <cell r="AI7">
            <v>10000</v>
          </cell>
        </row>
      </sheetData>
      <sheetData sheetId="3539">
        <row r="7">
          <cell r="AI7">
            <v>10000</v>
          </cell>
        </row>
      </sheetData>
      <sheetData sheetId="3540">
        <row r="7">
          <cell r="AI7">
            <v>10000</v>
          </cell>
        </row>
      </sheetData>
      <sheetData sheetId="3541">
        <row r="7">
          <cell r="AI7">
            <v>10000</v>
          </cell>
        </row>
      </sheetData>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ow r="7">
          <cell r="AI7">
            <v>10000</v>
          </cell>
        </row>
      </sheetData>
      <sheetData sheetId="3562">
        <row r="7">
          <cell r="AI7">
            <v>10000</v>
          </cell>
        </row>
      </sheetData>
      <sheetData sheetId="3563">
        <row r="7">
          <cell r="AI7">
            <v>10000</v>
          </cell>
        </row>
      </sheetData>
      <sheetData sheetId="3564">
        <row r="7">
          <cell r="AI7">
            <v>10000</v>
          </cell>
        </row>
      </sheetData>
      <sheetData sheetId="3565">
        <row r="7">
          <cell r="AI7">
            <v>10000</v>
          </cell>
        </row>
      </sheetData>
      <sheetData sheetId="3566">
        <row r="7">
          <cell r="AI7">
            <v>10000</v>
          </cell>
        </row>
      </sheetData>
      <sheetData sheetId="3567">
        <row r="7">
          <cell r="AI7">
            <v>10000</v>
          </cell>
        </row>
      </sheetData>
      <sheetData sheetId="3568">
        <row r="7">
          <cell r="AI7">
            <v>10000</v>
          </cell>
        </row>
      </sheetData>
      <sheetData sheetId="3569">
        <row r="7">
          <cell r="AI7">
            <v>10000</v>
          </cell>
        </row>
      </sheetData>
      <sheetData sheetId="3570">
        <row r="7">
          <cell r="AI7">
            <v>10000</v>
          </cell>
        </row>
      </sheetData>
      <sheetData sheetId="3571">
        <row r="7">
          <cell r="AI7">
            <v>10000</v>
          </cell>
        </row>
      </sheetData>
      <sheetData sheetId="3572">
        <row r="7">
          <cell r="AI7">
            <v>10000</v>
          </cell>
        </row>
      </sheetData>
      <sheetData sheetId="3573">
        <row r="7">
          <cell r="AI7">
            <v>10000</v>
          </cell>
        </row>
      </sheetData>
      <sheetData sheetId="3574">
        <row r="7">
          <cell r="AI7">
            <v>10000</v>
          </cell>
        </row>
      </sheetData>
      <sheetData sheetId="3575">
        <row r="7">
          <cell r="AI7">
            <v>10000</v>
          </cell>
        </row>
      </sheetData>
      <sheetData sheetId="3576">
        <row r="7">
          <cell r="AI7">
            <v>10000</v>
          </cell>
        </row>
      </sheetData>
      <sheetData sheetId="3577">
        <row r="7">
          <cell r="AI7">
            <v>10000</v>
          </cell>
        </row>
      </sheetData>
      <sheetData sheetId="3578">
        <row r="7">
          <cell r="AI7">
            <v>10000</v>
          </cell>
        </row>
      </sheetData>
      <sheetData sheetId="3579">
        <row r="7">
          <cell r="AI7">
            <v>10000</v>
          </cell>
        </row>
      </sheetData>
      <sheetData sheetId="3580">
        <row r="7">
          <cell r="AI7">
            <v>10000</v>
          </cell>
        </row>
      </sheetData>
      <sheetData sheetId="3581">
        <row r="7">
          <cell r="AI7">
            <v>10000</v>
          </cell>
        </row>
      </sheetData>
      <sheetData sheetId="3582">
        <row r="7">
          <cell r="AI7">
            <v>10000</v>
          </cell>
        </row>
      </sheetData>
      <sheetData sheetId="3583">
        <row r="7">
          <cell r="AI7">
            <v>10000</v>
          </cell>
        </row>
      </sheetData>
      <sheetData sheetId="3584">
        <row r="7">
          <cell r="AI7">
            <v>10000</v>
          </cell>
        </row>
      </sheetData>
      <sheetData sheetId="3585">
        <row r="7">
          <cell r="AI7">
            <v>10000</v>
          </cell>
        </row>
      </sheetData>
      <sheetData sheetId="3586">
        <row r="7">
          <cell r="AI7">
            <v>10000</v>
          </cell>
        </row>
      </sheetData>
      <sheetData sheetId="3587">
        <row r="7">
          <cell r="AI7">
            <v>10000</v>
          </cell>
        </row>
      </sheetData>
      <sheetData sheetId="3588">
        <row r="7">
          <cell r="AI7">
            <v>10000</v>
          </cell>
        </row>
      </sheetData>
      <sheetData sheetId="3589">
        <row r="7">
          <cell r="AI7">
            <v>10000</v>
          </cell>
        </row>
      </sheetData>
      <sheetData sheetId="3590">
        <row r="7">
          <cell r="AI7">
            <v>10000</v>
          </cell>
        </row>
      </sheetData>
      <sheetData sheetId="3591">
        <row r="7">
          <cell r="AI7">
            <v>10000</v>
          </cell>
        </row>
      </sheetData>
      <sheetData sheetId="3592">
        <row r="7">
          <cell r="AI7">
            <v>10000</v>
          </cell>
        </row>
      </sheetData>
      <sheetData sheetId="3593">
        <row r="7">
          <cell r="AI7">
            <v>10000</v>
          </cell>
        </row>
      </sheetData>
      <sheetData sheetId="3594">
        <row r="7">
          <cell r="AI7">
            <v>10000</v>
          </cell>
        </row>
      </sheetData>
      <sheetData sheetId="3595">
        <row r="7">
          <cell r="AI7">
            <v>10000</v>
          </cell>
        </row>
      </sheetData>
      <sheetData sheetId="3596">
        <row r="7">
          <cell r="AI7">
            <v>10000</v>
          </cell>
        </row>
      </sheetData>
      <sheetData sheetId="3597">
        <row r="7">
          <cell r="AI7">
            <v>10000</v>
          </cell>
        </row>
      </sheetData>
      <sheetData sheetId="3598">
        <row r="7">
          <cell r="AI7">
            <v>10000</v>
          </cell>
        </row>
      </sheetData>
      <sheetData sheetId="3599">
        <row r="7">
          <cell r="AI7">
            <v>10000</v>
          </cell>
        </row>
      </sheetData>
      <sheetData sheetId="3600">
        <row r="7">
          <cell r="AI7">
            <v>10000</v>
          </cell>
        </row>
      </sheetData>
      <sheetData sheetId="3601">
        <row r="7">
          <cell r="AI7">
            <v>10000</v>
          </cell>
        </row>
      </sheetData>
      <sheetData sheetId="3602">
        <row r="7">
          <cell r="AI7">
            <v>10000</v>
          </cell>
        </row>
      </sheetData>
      <sheetData sheetId="3603">
        <row r="7">
          <cell r="AI7">
            <v>10000</v>
          </cell>
        </row>
      </sheetData>
      <sheetData sheetId="3604">
        <row r="7">
          <cell r="AI7">
            <v>10000</v>
          </cell>
        </row>
      </sheetData>
      <sheetData sheetId="3605">
        <row r="7">
          <cell r="AI7">
            <v>10000</v>
          </cell>
        </row>
      </sheetData>
      <sheetData sheetId="3606">
        <row r="7">
          <cell r="AI7">
            <v>10000</v>
          </cell>
        </row>
      </sheetData>
      <sheetData sheetId="3607">
        <row r="7">
          <cell r="AI7">
            <v>10000</v>
          </cell>
        </row>
      </sheetData>
      <sheetData sheetId="3608">
        <row r="7">
          <cell r="AI7">
            <v>10000</v>
          </cell>
        </row>
      </sheetData>
      <sheetData sheetId="3609">
        <row r="7">
          <cell r="AI7">
            <v>10000</v>
          </cell>
        </row>
      </sheetData>
      <sheetData sheetId="3610">
        <row r="7">
          <cell r="AI7">
            <v>10000</v>
          </cell>
        </row>
      </sheetData>
      <sheetData sheetId="3611">
        <row r="7">
          <cell r="AI7">
            <v>10000</v>
          </cell>
        </row>
      </sheetData>
      <sheetData sheetId="3612">
        <row r="7">
          <cell r="AI7">
            <v>10000</v>
          </cell>
        </row>
      </sheetData>
      <sheetData sheetId="3613">
        <row r="7">
          <cell r="AI7">
            <v>10000</v>
          </cell>
        </row>
      </sheetData>
      <sheetData sheetId="3614">
        <row r="7">
          <cell r="AI7">
            <v>10000</v>
          </cell>
        </row>
      </sheetData>
      <sheetData sheetId="3615">
        <row r="7">
          <cell r="AI7">
            <v>10000</v>
          </cell>
        </row>
      </sheetData>
      <sheetData sheetId="3616">
        <row r="7">
          <cell r="AI7">
            <v>10000</v>
          </cell>
        </row>
      </sheetData>
      <sheetData sheetId="3617">
        <row r="7">
          <cell r="AI7">
            <v>10000</v>
          </cell>
        </row>
      </sheetData>
      <sheetData sheetId="3618">
        <row r="7">
          <cell r="AI7">
            <v>10000</v>
          </cell>
        </row>
      </sheetData>
      <sheetData sheetId="3619">
        <row r="7">
          <cell r="AI7">
            <v>10000</v>
          </cell>
        </row>
      </sheetData>
      <sheetData sheetId="3620">
        <row r="7">
          <cell r="AI7">
            <v>10000</v>
          </cell>
        </row>
      </sheetData>
      <sheetData sheetId="3621">
        <row r="7">
          <cell r="AI7">
            <v>10000</v>
          </cell>
        </row>
      </sheetData>
      <sheetData sheetId="3622">
        <row r="7">
          <cell r="AI7">
            <v>10000</v>
          </cell>
        </row>
      </sheetData>
      <sheetData sheetId="3623">
        <row r="7">
          <cell r="AI7">
            <v>10000</v>
          </cell>
        </row>
      </sheetData>
      <sheetData sheetId="3624">
        <row r="7">
          <cell r="AI7">
            <v>10000</v>
          </cell>
        </row>
      </sheetData>
      <sheetData sheetId="3625">
        <row r="7">
          <cell r="AI7">
            <v>10000</v>
          </cell>
        </row>
      </sheetData>
      <sheetData sheetId="3626">
        <row r="7">
          <cell r="AI7">
            <v>10000</v>
          </cell>
        </row>
      </sheetData>
      <sheetData sheetId="3627">
        <row r="7">
          <cell r="AI7">
            <v>10000</v>
          </cell>
        </row>
      </sheetData>
      <sheetData sheetId="3628">
        <row r="7">
          <cell r="AI7">
            <v>10000</v>
          </cell>
        </row>
      </sheetData>
      <sheetData sheetId="3629">
        <row r="7">
          <cell r="AI7">
            <v>10000</v>
          </cell>
        </row>
      </sheetData>
      <sheetData sheetId="3630">
        <row r="7">
          <cell r="AI7">
            <v>10000</v>
          </cell>
        </row>
      </sheetData>
      <sheetData sheetId="3631">
        <row r="7">
          <cell r="AI7">
            <v>10000</v>
          </cell>
        </row>
      </sheetData>
      <sheetData sheetId="3632">
        <row r="7">
          <cell r="AI7">
            <v>10000</v>
          </cell>
        </row>
      </sheetData>
      <sheetData sheetId="3633">
        <row r="7">
          <cell r="AI7">
            <v>10000</v>
          </cell>
        </row>
      </sheetData>
      <sheetData sheetId="3634">
        <row r="7">
          <cell r="AI7">
            <v>10000</v>
          </cell>
        </row>
      </sheetData>
      <sheetData sheetId="3635">
        <row r="7">
          <cell r="AI7">
            <v>10000</v>
          </cell>
        </row>
      </sheetData>
      <sheetData sheetId="3636">
        <row r="7">
          <cell r="AI7">
            <v>10000</v>
          </cell>
        </row>
      </sheetData>
      <sheetData sheetId="3637">
        <row r="7">
          <cell r="AI7">
            <v>10000</v>
          </cell>
        </row>
      </sheetData>
      <sheetData sheetId="3638">
        <row r="7">
          <cell r="AI7">
            <v>10000</v>
          </cell>
        </row>
      </sheetData>
      <sheetData sheetId="3639">
        <row r="7">
          <cell r="AI7">
            <v>10000</v>
          </cell>
        </row>
      </sheetData>
      <sheetData sheetId="3640">
        <row r="7">
          <cell r="AI7">
            <v>10000</v>
          </cell>
        </row>
      </sheetData>
      <sheetData sheetId="3641">
        <row r="7">
          <cell r="AI7">
            <v>10000</v>
          </cell>
        </row>
      </sheetData>
      <sheetData sheetId="3642">
        <row r="7">
          <cell r="AI7">
            <v>10000</v>
          </cell>
        </row>
      </sheetData>
      <sheetData sheetId="3643">
        <row r="7">
          <cell r="AI7">
            <v>10000</v>
          </cell>
        </row>
      </sheetData>
      <sheetData sheetId="3644">
        <row r="7">
          <cell r="AI7">
            <v>10000</v>
          </cell>
        </row>
      </sheetData>
      <sheetData sheetId="3645">
        <row r="7">
          <cell r="AI7">
            <v>10000</v>
          </cell>
        </row>
      </sheetData>
      <sheetData sheetId="3646">
        <row r="7">
          <cell r="AI7">
            <v>10000</v>
          </cell>
        </row>
      </sheetData>
      <sheetData sheetId="3647">
        <row r="7">
          <cell r="AI7">
            <v>10000</v>
          </cell>
        </row>
      </sheetData>
      <sheetData sheetId="3648">
        <row r="7">
          <cell r="AI7">
            <v>10000</v>
          </cell>
        </row>
      </sheetData>
      <sheetData sheetId="3649">
        <row r="7">
          <cell r="AI7">
            <v>10000</v>
          </cell>
        </row>
      </sheetData>
      <sheetData sheetId="3650">
        <row r="7">
          <cell r="AI7">
            <v>10000</v>
          </cell>
        </row>
      </sheetData>
      <sheetData sheetId="3651">
        <row r="7">
          <cell r="AI7">
            <v>10000</v>
          </cell>
        </row>
      </sheetData>
      <sheetData sheetId="3652">
        <row r="7">
          <cell r="AI7">
            <v>10000</v>
          </cell>
        </row>
      </sheetData>
      <sheetData sheetId="3653">
        <row r="7">
          <cell r="AI7">
            <v>10000</v>
          </cell>
        </row>
      </sheetData>
      <sheetData sheetId="3654">
        <row r="7">
          <cell r="AI7">
            <v>10000</v>
          </cell>
        </row>
      </sheetData>
      <sheetData sheetId="3655">
        <row r="7">
          <cell r="AI7">
            <v>10000</v>
          </cell>
        </row>
      </sheetData>
      <sheetData sheetId="3656">
        <row r="7">
          <cell r="AI7">
            <v>10000</v>
          </cell>
        </row>
      </sheetData>
      <sheetData sheetId="3657">
        <row r="7">
          <cell r="AI7">
            <v>10000</v>
          </cell>
        </row>
      </sheetData>
      <sheetData sheetId="3658">
        <row r="7">
          <cell r="AI7">
            <v>10000</v>
          </cell>
        </row>
      </sheetData>
      <sheetData sheetId="3659">
        <row r="7">
          <cell r="AI7">
            <v>10000</v>
          </cell>
        </row>
      </sheetData>
      <sheetData sheetId="3660">
        <row r="7">
          <cell r="AI7">
            <v>10000</v>
          </cell>
        </row>
      </sheetData>
      <sheetData sheetId="3661">
        <row r="7">
          <cell r="AI7">
            <v>10000</v>
          </cell>
        </row>
      </sheetData>
      <sheetData sheetId="3662">
        <row r="7">
          <cell r="AI7">
            <v>10000</v>
          </cell>
        </row>
      </sheetData>
      <sheetData sheetId="3663">
        <row r="7">
          <cell r="AI7">
            <v>10000</v>
          </cell>
        </row>
      </sheetData>
      <sheetData sheetId="3664">
        <row r="7">
          <cell r="AI7">
            <v>10000</v>
          </cell>
        </row>
      </sheetData>
      <sheetData sheetId="3665">
        <row r="7">
          <cell r="AI7">
            <v>10000</v>
          </cell>
        </row>
      </sheetData>
      <sheetData sheetId="3666">
        <row r="7">
          <cell r="AI7">
            <v>10000</v>
          </cell>
        </row>
      </sheetData>
      <sheetData sheetId="3667">
        <row r="7">
          <cell r="AI7">
            <v>10000</v>
          </cell>
        </row>
      </sheetData>
      <sheetData sheetId="3668">
        <row r="7">
          <cell r="AI7">
            <v>10000</v>
          </cell>
        </row>
      </sheetData>
      <sheetData sheetId="3669">
        <row r="7">
          <cell r="AI7">
            <v>10000</v>
          </cell>
        </row>
      </sheetData>
      <sheetData sheetId="3670">
        <row r="7">
          <cell r="AI7">
            <v>10000</v>
          </cell>
        </row>
      </sheetData>
      <sheetData sheetId="3671">
        <row r="7">
          <cell r="AI7">
            <v>10000</v>
          </cell>
        </row>
      </sheetData>
      <sheetData sheetId="3672">
        <row r="7">
          <cell r="AI7">
            <v>10000</v>
          </cell>
        </row>
      </sheetData>
      <sheetData sheetId="3673">
        <row r="7">
          <cell r="AI7">
            <v>10000</v>
          </cell>
        </row>
      </sheetData>
      <sheetData sheetId="3674">
        <row r="7">
          <cell r="AI7">
            <v>10000</v>
          </cell>
        </row>
      </sheetData>
      <sheetData sheetId="3675">
        <row r="7">
          <cell r="AI7">
            <v>10000</v>
          </cell>
        </row>
      </sheetData>
      <sheetData sheetId="3676">
        <row r="7">
          <cell r="AI7">
            <v>10000</v>
          </cell>
        </row>
      </sheetData>
      <sheetData sheetId="3677">
        <row r="7">
          <cell r="AI7">
            <v>10000</v>
          </cell>
        </row>
      </sheetData>
      <sheetData sheetId="3678">
        <row r="7">
          <cell r="AI7">
            <v>10000</v>
          </cell>
        </row>
      </sheetData>
      <sheetData sheetId="3679">
        <row r="7">
          <cell r="AI7">
            <v>10000</v>
          </cell>
        </row>
      </sheetData>
      <sheetData sheetId="3680">
        <row r="7">
          <cell r="AI7">
            <v>10000</v>
          </cell>
        </row>
      </sheetData>
      <sheetData sheetId="3681">
        <row r="7">
          <cell r="AI7">
            <v>10000</v>
          </cell>
        </row>
      </sheetData>
      <sheetData sheetId="3682">
        <row r="7">
          <cell r="AI7">
            <v>10000</v>
          </cell>
        </row>
      </sheetData>
      <sheetData sheetId="3683">
        <row r="7">
          <cell r="AI7">
            <v>10000</v>
          </cell>
        </row>
      </sheetData>
      <sheetData sheetId="3684">
        <row r="7">
          <cell r="AI7">
            <v>10000</v>
          </cell>
        </row>
      </sheetData>
      <sheetData sheetId="3685">
        <row r="7">
          <cell r="AI7">
            <v>10000</v>
          </cell>
        </row>
      </sheetData>
      <sheetData sheetId="3686">
        <row r="7">
          <cell r="AI7">
            <v>10000</v>
          </cell>
        </row>
      </sheetData>
      <sheetData sheetId="3687">
        <row r="7">
          <cell r="AI7">
            <v>10000</v>
          </cell>
        </row>
      </sheetData>
      <sheetData sheetId="3688">
        <row r="7">
          <cell r="AI7">
            <v>10000</v>
          </cell>
        </row>
      </sheetData>
      <sheetData sheetId="3689">
        <row r="7">
          <cell r="AI7">
            <v>10000</v>
          </cell>
        </row>
      </sheetData>
      <sheetData sheetId="3690">
        <row r="7">
          <cell r="AI7">
            <v>10000</v>
          </cell>
        </row>
      </sheetData>
      <sheetData sheetId="3691">
        <row r="7">
          <cell r="AI7">
            <v>10000</v>
          </cell>
        </row>
      </sheetData>
      <sheetData sheetId="3692">
        <row r="7">
          <cell r="AI7">
            <v>10000</v>
          </cell>
        </row>
      </sheetData>
      <sheetData sheetId="3693">
        <row r="7">
          <cell r="AI7">
            <v>10000</v>
          </cell>
        </row>
      </sheetData>
      <sheetData sheetId="3694">
        <row r="7">
          <cell r="AI7">
            <v>10000</v>
          </cell>
        </row>
      </sheetData>
      <sheetData sheetId="3695">
        <row r="7">
          <cell r="AI7">
            <v>10000</v>
          </cell>
        </row>
      </sheetData>
      <sheetData sheetId="3696">
        <row r="7">
          <cell r="AI7">
            <v>10000</v>
          </cell>
        </row>
      </sheetData>
      <sheetData sheetId="3697">
        <row r="7">
          <cell r="AI7">
            <v>10000</v>
          </cell>
        </row>
      </sheetData>
      <sheetData sheetId="3698">
        <row r="7">
          <cell r="AI7">
            <v>10000</v>
          </cell>
        </row>
      </sheetData>
      <sheetData sheetId="3699">
        <row r="7">
          <cell r="AI7">
            <v>10000</v>
          </cell>
        </row>
      </sheetData>
      <sheetData sheetId="3700">
        <row r="7">
          <cell r="AI7">
            <v>10000</v>
          </cell>
        </row>
      </sheetData>
      <sheetData sheetId="3701">
        <row r="7">
          <cell r="AI7">
            <v>10000</v>
          </cell>
        </row>
      </sheetData>
      <sheetData sheetId="3702">
        <row r="7">
          <cell r="AI7">
            <v>10000</v>
          </cell>
        </row>
      </sheetData>
      <sheetData sheetId="3703">
        <row r="7">
          <cell r="AI7">
            <v>10000</v>
          </cell>
        </row>
      </sheetData>
      <sheetData sheetId="3704">
        <row r="7">
          <cell r="AI7">
            <v>10000</v>
          </cell>
        </row>
      </sheetData>
      <sheetData sheetId="3705">
        <row r="7">
          <cell r="AI7">
            <v>10000</v>
          </cell>
        </row>
      </sheetData>
      <sheetData sheetId="3706">
        <row r="7">
          <cell r="AI7">
            <v>10000</v>
          </cell>
        </row>
      </sheetData>
      <sheetData sheetId="3707">
        <row r="7">
          <cell r="AI7">
            <v>10000</v>
          </cell>
        </row>
      </sheetData>
      <sheetData sheetId="3708">
        <row r="7">
          <cell r="AI7">
            <v>10000</v>
          </cell>
        </row>
      </sheetData>
      <sheetData sheetId="3709">
        <row r="7">
          <cell r="AI7">
            <v>10000</v>
          </cell>
        </row>
      </sheetData>
      <sheetData sheetId="3710">
        <row r="7">
          <cell r="AI7">
            <v>10000</v>
          </cell>
        </row>
      </sheetData>
      <sheetData sheetId="3711">
        <row r="7">
          <cell r="AI7">
            <v>10000</v>
          </cell>
        </row>
      </sheetData>
      <sheetData sheetId="3712">
        <row r="7">
          <cell r="AI7">
            <v>10000</v>
          </cell>
        </row>
      </sheetData>
      <sheetData sheetId="3713">
        <row r="7">
          <cell r="AI7">
            <v>10000</v>
          </cell>
        </row>
      </sheetData>
      <sheetData sheetId="3714">
        <row r="7">
          <cell r="AI7">
            <v>10000</v>
          </cell>
        </row>
      </sheetData>
      <sheetData sheetId="3715">
        <row r="7">
          <cell r="AI7">
            <v>10000</v>
          </cell>
        </row>
      </sheetData>
      <sheetData sheetId="3716">
        <row r="7">
          <cell r="AI7">
            <v>10000</v>
          </cell>
        </row>
      </sheetData>
      <sheetData sheetId="3717">
        <row r="7">
          <cell r="AI7">
            <v>10000</v>
          </cell>
        </row>
      </sheetData>
      <sheetData sheetId="3718">
        <row r="7">
          <cell r="AI7">
            <v>10000</v>
          </cell>
        </row>
      </sheetData>
      <sheetData sheetId="3719">
        <row r="7">
          <cell r="AI7">
            <v>10000</v>
          </cell>
        </row>
      </sheetData>
      <sheetData sheetId="3720">
        <row r="7">
          <cell r="AI7">
            <v>10000</v>
          </cell>
        </row>
      </sheetData>
      <sheetData sheetId="3721">
        <row r="7">
          <cell r="AI7">
            <v>10000</v>
          </cell>
        </row>
      </sheetData>
      <sheetData sheetId="3722">
        <row r="7">
          <cell r="AI7">
            <v>10000</v>
          </cell>
        </row>
      </sheetData>
      <sheetData sheetId="3723">
        <row r="7">
          <cell r="AI7">
            <v>10000</v>
          </cell>
        </row>
      </sheetData>
      <sheetData sheetId="3724">
        <row r="7">
          <cell r="AI7">
            <v>10000</v>
          </cell>
        </row>
      </sheetData>
      <sheetData sheetId="3725">
        <row r="7">
          <cell r="AI7">
            <v>10000</v>
          </cell>
        </row>
      </sheetData>
      <sheetData sheetId="3726">
        <row r="7">
          <cell r="AI7">
            <v>10000</v>
          </cell>
        </row>
      </sheetData>
      <sheetData sheetId="3727">
        <row r="7">
          <cell r="AI7">
            <v>10000</v>
          </cell>
        </row>
      </sheetData>
      <sheetData sheetId="3728">
        <row r="7">
          <cell r="AI7">
            <v>10000</v>
          </cell>
        </row>
      </sheetData>
      <sheetData sheetId="3729">
        <row r="7">
          <cell r="AI7">
            <v>10000</v>
          </cell>
        </row>
      </sheetData>
      <sheetData sheetId="3730">
        <row r="7">
          <cell r="AI7">
            <v>10000</v>
          </cell>
        </row>
      </sheetData>
      <sheetData sheetId="3731">
        <row r="7">
          <cell r="AI7">
            <v>10000</v>
          </cell>
        </row>
      </sheetData>
      <sheetData sheetId="3732">
        <row r="7">
          <cell r="AI7">
            <v>10000</v>
          </cell>
        </row>
      </sheetData>
      <sheetData sheetId="3733">
        <row r="7">
          <cell r="AI7">
            <v>10000</v>
          </cell>
        </row>
      </sheetData>
      <sheetData sheetId="3734">
        <row r="7">
          <cell r="AI7">
            <v>10000</v>
          </cell>
        </row>
      </sheetData>
      <sheetData sheetId="3735">
        <row r="7">
          <cell r="AI7">
            <v>10000</v>
          </cell>
        </row>
      </sheetData>
      <sheetData sheetId="3736">
        <row r="7">
          <cell r="AI7">
            <v>10000</v>
          </cell>
        </row>
      </sheetData>
      <sheetData sheetId="3737">
        <row r="7">
          <cell r="AI7">
            <v>10000</v>
          </cell>
        </row>
      </sheetData>
      <sheetData sheetId="3738">
        <row r="7">
          <cell r="AI7">
            <v>10000</v>
          </cell>
        </row>
      </sheetData>
      <sheetData sheetId="3739">
        <row r="7">
          <cell r="AI7">
            <v>10000</v>
          </cell>
        </row>
      </sheetData>
      <sheetData sheetId="3740">
        <row r="7">
          <cell r="AI7">
            <v>10000</v>
          </cell>
        </row>
      </sheetData>
      <sheetData sheetId="3741">
        <row r="7">
          <cell r="AI7">
            <v>10000</v>
          </cell>
        </row>
      </sheetData>
      <sheetData sheetId="3742">
        <row r="7">
          <cell r="AI7">
            <v>10000</v>
          </cell>
        </row>
      </sheetData>
      <sheetData sheetId="3743">
        <row r="7">
          <cell r="AI7">
            <v>10000</v>
          </cell>
        </row>
      </sheetData>
      <sheetData sheetId="3744">
        <row r="7">
          <cell r="AI7">
            <v>10000</v>
          </cell>
        </row>
      </sheetData>
      <sheetData sheetId="3745">
        <row r="7">
          <cell r="AI7">
            <v>10000</v>
          </cell>
        </row>
      </sheetData>
      <sheetData sheetId="3746">
        <row r="7">
          <cell r="AI7">
            <v>10000</v>
          </cell>
        </row>
      </sheetData>
      <sheetData sheetId="3747">
        <row r="7">
          <cell r="AI7">
            <v>10000</v>
          </cell>
        </row>
      </sheetData>
      <sheetData sheetId="3748">
        <row r="7">
          <cell r="AI7">
            <v>10000</v>
          </cell>
        </row>
      </sheetData>
      <sheetData sheetId="3749">
        <row r="7">
          <cell r="AI7">
            <v>10000</v>
          </cell>
        </row>
      </sheetData>
      <sheetData sheetId="3750">
        <row r="7">
          <cell r="AI7">
            <v>10000</v>
          </cell>
        </row>
      </sheetData>
      <sheetData sheetId="3751">
        <row r="7">
          <cell r="AI7">
            <v>10000</v>
          </cell>
        </row>
      </sheetData>
      <sheetData sheetId="3752">
        <row r="7">
          <cell r="AI7">
            <v>10000</v>
          </cell>
        </row>
      </sheetData>
      <sheetData sheetId="3753">
        <row r="7">
          <cell r="AI7">
            <v>10000</v>
          </cell>
        </row>
      </sheetData>
      <sheetData sheetId="3754">
        <row r="7">
          <cell r="AI7">
            <v>10000</v>
          </cell>
        </row>
      </sheetData>
      <sheetData sheetId="3755">
        <row r="7">
          <cell r="AI7">
            <v>10000</v>
          </cell>
        </row>
      </sheetData>
      <sheetData sheetId="3756">
        <row r="7">
          <cell r="AI7">
            <v>10000</v>
          </cell>
        </row>
      </sheetData>
      <sheetData sheetId="3757">
        <row r="7">
          <cell r="AI7">
            <v>10000</v>
          </cell>
        </row>
      </sheetData>
      <sheetData sheetId="3758">
        <row r="7">
          <cell r="AI7">
            <v>10000</v>
          </cell>
        </row>
      </sheetData>
      <sheetData sheetId="3759">
        <row r="7">
          <cell r="AI7">
            <v>10000</v>
          </cell>
        </row>
      </sheetData>
      <sheetData sheetId="3760">
        <row r="7">
          <cell r="AI7">
            <v>10000</v>
          </cell>
        </row>
      </sheetData>
      <sheetData sheetId="3761">
        <row r="7">
          <cell r="AI7">
            <v>10000</v>
          </cell>
        </row>
      </sheetData>
      <sheetData sheetId="3762">
        <row r="7">
          <cell r="AI7">
            <v>10000</v>
          </cell>
        </row>
      </sheetData>
      <sheetData sheetId="3763">
        <row r="7">
          <cell r="AI7">
            <v>10000</v>
          </cell>
        </row>
      </sheetData>
      <sheetData sheetId="3764">
        <row r="7">
          <cell r="AI7">
            <v>10000</v>
          </cell>
        </row>
      </sheetData>
      <sheetData sheetId="3765">
        <row r="7">
          <cell r="AI7">
            <v>10000</v>
          </cell>
        </row>
      </sheetData>
      <sheetData sheetId="3766">
        <row r="7">
          <cell r="AI7">
            <v>10000</v>
          </cell>
        </row>
      </sheetData>
      <sheetData sheetId="3767">
        <row r="7">
          <cell r="AI7">
            <v>10000</v>
          </cell>
        </row>
      </sheetData>
      <sheetData sheetId="3768">
        <row r="7">
          <cell r="AI7">
            <v>10000</v>
          </cell>
        </row>
      </sheetData>
      <sheetData sheetId="3769">
        <row r="7">
          <cell r="AI7">
            <v>10000</v>
          </cell>
        </row>
      </sheetData>
      <sheetData sheetId="3770">
        <row r="7">
          <cell r="AI7">
            <v>10000</v>
          </cell>
        </row>
      </sheetData>
      <sheetData sheetId="3771">
        <row r="7">
          <cell r="AI7">
            <v>10000</v>
          </cell>
        </row>
      </sheetData>
      <sheetData sheetId="3772">
        <row r="7">
          <cell r="AI7">
            <v>10000</v>
          </cell>
        </row>
      </sheetData>
      <sheetData sheetId="3773">
        <row r="7">
          <cell r="AI7">
            <v>10000</v>
          </cell>
        </row>
      </sheetData>
      <sheetData sheetId="3774">
        <row r="7">
          <cell r="AI7">
            <v>10000</v>
          </cell>
        </row>
      </sheetData>
      <sheetData sheetId="3775">
        <row r="7">
          <cell r="AI7">
            <v>10000</v>
          </cell>
        </row>
      </sheetData>
      <sheetData sheetId="3776">
        <row r="7">
          <cell r="AI7">
            <v>10000</v>
          </cell>
        </row>
      </sheetData>
      <sheetData sheetId="3777">
        <row r="7">
          <cell r="AI7">
            <v>10000</v>
          </cell>
        </row>
      </sheetData>
      <sheetData sheetId="3778">
        <row r="7">
          <cell r="AI7">
            <v>10000</v>
          </cell>
        </row>
      </sheetData>
      <sheetData sheetId="3779">
        <row r="7">
          <cell r="AI7">
            <v>10000</v>
          </cell>
        </row>
      </sheetData>
      <sheetData sheetId="3780">
        <row r="7">
          <cell r="AI7">
            <v>10000</v>
          </cell>
        </row>
      </sheetData>
      <sheetData sheetId="3781">
        <row r="7">
          <cell r="AI7">
            <v>10000</v>
          </cell>
        </row>
      </sheetData>
      <sheetData sheetId="3782">
        <row r="7">
          <cell r="AI7">
            <v>10000</v>
          </cell>
        </row>
      </sheetData>
      <sheetData sheetId="3783">
        <row r="7">
          <cell r="AI7">
            <v>10000</v>
          </cell>
        </row>
      </sheetData>
      <sheetData sheetId="3784">
        <row r="7">
          <cell r="AI7">
            <v>10000</v>
          </cell>
        </row>
      </sheetData>
      <sheetData sheetId="3785">
        <row r="7">
          <cell r="AI7">
            <v>10000</v>
          </cell>
        </row>
      </sheetData>
      <sheetData sheetId="3786">
        <row r="7">
          <cell r="AI7">
            <v>10000</v>
          </cell>
        </row>
      </sheetData>
      <sheetData sheetId="3787">
        <row r="7">
          <cell r="AI7">
            <v>10000</v>
          </cell>
        </row>
      </sheetData>
      <sheetData sheetId="3788">
        <row r="7">
          <cell r="AI7">
            <v>10000</v>
          </cell>
        </row>
      </sheetData>
      <sheetData sheetId="3789">
        <row r="7">
          <cell r="AI7">
            <v>10000</v>
          </cell>
        </row>
      </sheetData>
      <sheetData sheetId="3790">
        <row r="7">
          <cell r="AI7">
            <v>10000</v>
          </cell>
        </row>
      </sheetData>
      <sheetData sheetId="3791">
        <row r="7">
          <cell r="AI7">
            <v>10000</v>
          </cell>
        </row>
      </sheetData>
      <sheetData sheetId="3792">
        <row r="7">
          <cell r="AI7">
            <v>10000</v>
          </cell>
        </row>
      </sheetData>
      <sheetData sheetId="3793">
        <row r="7">
          <cell r="AI7">
            <v>10000</v>
          </cell>
        </row>
      </sheetData>
      <sheetData sheetId="3794">
        <row r="7">
          <cell r="AI7">
            <v>10000</v>
          </cell>
        </row>
      </sheetData>
      <sheetData sheetId="3795">
        <row r="7">
          <cell r="AI7">
            <v>10000</v>
          </cell>
        </row>
      </sheetData>
      <sheetData sheetId="3796">
        <row r="7">
          <cell r="AI7">
            <v>10000</v>
          </cell>
        </row>
      </sheetData>
      <sheetData sheetId="3797">
        <row r="7">
          <cell r="AI7">
            <v>10000</v>
          </cell>
        </row>
      </sheetData>
      <sheetData sheetId="3798">
        <row r="7">
          <cell r="AI7">
            <v>10000</v>
          </cell>
        </row>
      </sheetData>
      <sheetData sheetId="3799">
        <row r="7">
          <cell r="AI7">
            <v>10000</v>
          </cell>
        </row>
      </sheetData>
      <sheetData sheetId="3800">
        <row r="7">
          <cell r="AI7">
            <v>10000</v>
          </cell>
        </row>
      </sheetData>
      <sheetData sheetId="3801">
        <row r="7">
          <cell r="AI7">
            <v>10000</v>
          </cell>
        </row>
      </sheetData>
      <sheetData sheetId="3802">
        <row r="7">
          <cell r="AI7">
            <v>10000</v>
          </cell>
        </row>
      </sheetData>
      <sheetData sheetId="3803">
        <row r="7">
          <cell r="AI7">
            <v>10000</v>
          </cell>
        </row>
      </sheetData>
      <sheetData sheetId="3804">
        <row r="7">
          <cell r="AI7">
            <v>10000</v>
          </cell>
        </row>
      </sheetData>
      <sheetData sheetId="3805">
        <row r="7">
          <cell r="AI7">
            <v>10000</v>
          </cell>
        </row>
      </sheetData>
      <sheetData sheetId="3806">
        <row r="7">
          <cell r="AI7">
            <v>10000</v>
          </cell>
        </row>
      </sheetData>
      <sheetData sheetId="3807">
        <row r="7">
          <cell r="AI7">
            <v>10000</v>
          </cell>
        </row>
      </sheetData>
      <sheetData sheetId="3808">
        <row r="7">
          <cell r="AI7">
            <v>10000</v>
          </cell>
        </row>
      </sheetData>
      <sheetData sheetId="3809">
        <row r="7">
          <cell r="AI7">
            <v>10000</v>
          </cell>
        </row>
      </sheetData>
      <sheetData sheetId="3810">
        <row r="7">
          <cell r="AI7">
            <v>10000</v>
          </cell>
        </row>
      </sheetData>
      <sheetData sheetId="3811">
        <row r="7">
          <cell r="AI7">
            <v>10000</v>
          </cell>
        </row>
      </sheetData>
      <sheetData sheetId="3812">
        <row r="7">
          <cell r="AI7">
            <v>10000</v>
          </cell>
        </row>
      </sheetData>
      <sheetData sheetId="3813">
        <row r="7">
          <cell r="AI7">
            <v>10000</v>
          </cell>
        </row>
      </sheetData>
      <sheetData sheetId="3814">
        <row r="7">
          <cell r="AI7">
            <v>10000</v>
          </cell>
        </row>
      </sheetData>
      <sheetData sheetId="3815">
        <row r="7">
          <cell r="AI7">
            <v>10000</v>
          </cell>
        </row>
      </sheetData>
      <sheetData sheetId="3816">
        <row r="7">
          <cell r="AI7">
            <v>10000</v>
          </cell>
        </row>
      </sheetData>
      <sheetData sheetId="3817">
        <row r="7">
          <cell r="AI7">
            <v>10000</v>
          </cell>
        </row>
      </sheetData>
      <sheetData sheetId="3818">
        <row r="7">
          <cell r="AI7">
            <v>10000</v>
          </cell>
        </row>
      </sheetData>
      <sheetData sheetId="3819">
        <row r="7">
          <cell r="AI7">
            <v>10000</v>
          </cell>
        </row>
      </sheetData>
      <sheetData sheetId="3820">
        <row r="7">
          <cell r="AI7">
            <v>10000</v>
          </cell>
        </row>
      </sheetData>
      <sheetData sheetId="3821">
        <row r="7">
          <cell r="AI7">
            <v>10000</v>
          </cell>
        </row>
      </sheetData>
      <sheetData sheetId="3822">
        <row r="7">
          <cell r="AI7">
            <v>10000</v>
          </cell>
        </row>
      </sheetData>
      <sheetData sheetId="3823">
        <row r="7">
          <cell r="AI7">
            <v>10000</v>
          </cell>
        </row>
      </sheetData>
      <sheetData sheetId="3824">
        <row r="7">
          <cell r="AI7">
            <v>10000</v>
          </cell>
        </row>
      </sheetData>
      <sheetData sheetId="3825">
        <row r="7">
          <cell r="AI7">
            <v>10000</v>
          </cell>
        </row>
      </sheetData>
      <sheetData sheetId="3826">
        <row r="7">
          <cell r="AI7">
            <v>10000</v>
          </cell>
        </row>
      </sheetData>
      <sheetData sheetId="3827">
        <row r="7">
          <cell r="AI7">
            <v>10000</v>
          </cell>
        </row>
      </sheetData>
      <sheetData sheetId="3828">
        <row r="7">
          <cell r="AI7">
            <v>10000</v>
          </cell>
        </row>
      </sheetData>
      <sheetData sheetId="3829">
        <row r="7">
          <cell r="AI7">
            <v>10000</v>
          </cell>
        </row>
      </sheetData>
      <sheetData sheetId="3830">
        <row r="7">
          <cell r="AI7">
            <v>10000</v>
          </cell>
        </row>
      </sheetData>
      <sheetData sheetId="3831">
        <row r="7">
          <cell r="AI7">
            <v>10000</v>
          </cell>
        </row>
      </sheetData>
      <sheetData sheetId="3832">
        <row r="7">
          <cell r="AI7">
            <v>10000</v>
          </cell>
        </row>
      </sheetData>
      <sheetData sheetId="3833">
        <row r="7">
          <cell r="AI7">
            <v>10000</v>
          </cell>
        </row>
      </sheetData>
      <sheetData sheetId="3834">
        <row r="7">
          <cell r="AI7">
            <v>10000</v>
          </cell>
        </row>
      </sheetData>
      <sheetData sheetId="3835">
        <row r="7">
          <cell r="AI7">
            <v>10000</v>
          </cell>
        </row>
      </sheetData>
      <sheetData sheetId="3836">
        <row r="7">
          <cell r="AI7">
            <v>10000</v>
          </cell>
        </row>
      </sheetData>
      <sheetData sheetId="3837">
        <row r="7">
          <cell r="AI7">
            <v>10000</v>
          </cell>
        </row>
      </sheetData>
      <sheetData sheetId="3838">
        <row r="7">
          <cell r="AI7">
            <v>10000</v>
          </cell>
        </row>
      </sheetData>
      <sheetData sheetId="3839">
        <row r="7">
          <cell r="AI7">
            <v>10000</v>
          </cell>
        </row>
      </sheetData>
      <sheetData sheetId="3840">
        <row r="7">
          <cell r="AI7">
            <v>10000</v>
          </cell>
        </row>
      </sheetData>
      <sheetData sheetId="3841">
        <row r="7">
          <cell r="AI7">
            <v>10000</v>
          </cell>
        </row>
      </sheetData>
      <sheetData sheetId="3842">
        <row r="7">
          <cell r="AI7">
            <v>10000</v>
          </cell>
        </row>
      </sheetData>
      <sheetData sheetId="3843">
        <row r="7">
          <cell r="AI7">
            <v>10000</v>
          </cell>
        </row>
      </sheetData>
      <sheetData sheetId="3844">
        <row r="7">
          <cell r="AI7">
            <v>10000</v>
          </cell>
        </row>
      </sheetData>
      <sheetData sheetId="3845">
        <row r="7">
          <cell r="AI7">
            <v>10000</v>
          </cell>
        </row>
      </sheetData>
      <sheetData sheetId="3846">
        <row r="7">
          <cell r="AI7">
            <v>10000</v>
          </cell>
        </row>
      </sheetData>
      <sheetData sheetId="3847">
        <row r="7">
          <cell r="AI7">
            <v>10000</v>
          </cell>
        </row>
      </sheetData>
      <sheetData sheetId="3848">
        <row r="7">
          <cell r="AI7">
            <v>10000</v>
          </cell>
        </row>
      </sheetData>
      <sheetData sheetId="3849">
        <row r="7">
          <cell r="AI7">
            <v>10000</v>
          </cell>
        </row>
      </sheetData>
      <sheetData sheetId="3850">
        <row r="7">
          <cell r="AI7">
            <v>10000</v>
          </cell>
        </row>
      </sheetData>
      <sheetData sheetId="3851">
        <row r="7">
          <cell r="AI7">
            <v>10000</v>
          </cell>
        </row>
      </sheetData>
      <sheetData sheetId="3852">
        <row r="7">
          <cell r="AI7">
            <v>10000</v>
          </cell>
        </row>
      </sheetData>
      <sheetData sheetId="3853">
        <row r="7">
          <cell r="AI7">
            <v>10000</v>
          </cell>
        </row>
      </sheetData>
      <sheetData sheetId="3854">
        <row r="7">
          <cell r="AI7">
            <v>10000</v>
          </cell>
        </row>
      </sheetData>
      <sheetData sheetId="3855">
        <row r="7">
          <cell r="AI7">
            <v>10000</v>
          </cell>
        </row>
      </sheetData>
      <sheetData sheetId="3856">
        <row r="7">
          <cell r="AI7">
            <v>10000</v>
          </cell>
        </row>
      </sheetData>
      <sheetData sheetId="3857">
        <row r="7">
          <cell r="AI7">
            <v>10000</v>
          </cell>
        </row>
      </sheetData>
      <sheetData sheetId="3858">
        <row r="7">
          <cell r="AI7">
            <v>10000</v>
          </cell>
        </row>
      </sheetData>
      <sheetData sheetId="3859">
        <row r="7">
          <cell r="AI7">
            <v>10000</v>
          </cell>
        </row>
      </sheetData>
      <sheetData sheetId="3860">
        <row r="7">
          <cell r="AI7">
            <v>10000</v>
          </cell>
        </row>
      </sheetData>
      <sheetData sheetId="3861">
        <row r="7">
          <cell r="AI7">
            <v>10000</v>
          </cell>
        </row>
      </sheetData>
      <sheetData sheetId="3862">
        <row r="7">
          <cell r="AI7">
            <v>10000</v>
          </cell>
        </row>
      </sheetData>
      <sheetData sheetId="3863">
        <row r="7">
          <cell r="AI7">
            <v>10000</v>
          </cell>
        </row>
      </sheetData>
      <sheetData sheetId="3864">
        <row r="7">
          <cell r="AI7">
            <v>10000</v>
          </cell>
        </row>
      </sheetData>
      <sheetData sheetId="3865">
        <row r="7">
          <cell r="AI7">
            <v>10000</v>
          </cell>
        </row>
      </sheetData>
      <sheetData sheetId="3866">
        <row r="7">
          <cell r="AI7">
            <v>10000</v>
          </cell>
        </row>
      </sheetData>
      <sheetData sheetId="3867">
        <row r="7">
          <cell r="AI7">
            <v>10000</v>
          </cell>
        </row>
      </sheetData>
      <sheetData sheetId="3868">
        <row r="7">
          <cell r="AI7">
            <v>10000</v>
          </cell>
        </row>
      </sheetData>
      <sheetData sheetId="3869">
        <row r="7">
          <cell r="AI7">
            <v>10000</v>
          </cell>
        </row>
      </sheetData>
      <sheetData sheetId="3870">
        <row r="7">
          <cell r="AI7">
            <v>10000</v>
          </cell>
        </row>
      </sheetData>
      <sheetData sheetId="3871">
        <row r="7">
          <cell r="AI7">
            <v>10000</v>
          </cell>
        </row>
      </sheetData>
      <sheetData sheetId="3872">
        <row r="7">
          <cell r="AI7">
            <v>10000</v>
          </cell>
        </row>
      </sheetData>
      <sheetData sheetId="3873">
        <row r="7">
          <cell r="AI7">
            <v>10000</v>
          </cell>
        </row>
      </sheetData>
      <sheetData sheetId="3874">
        <row r="7">
          <cell r="AI7">
            <v>10000</v>
          </cell>
        </row>
      </sheetData>
      <sheetData sheetId="3875">
        <row r="7">
          <cell r="AI7">
            <v>10000</v>
          </cell>
        </row>
      </sheetData>
      <sheetData sheetId="3876">
        <row r="7">
          <cell r="AI7">
            <v>10000</v>
          </cell>
        </row>
      </sheetData>
      <sheetData sheetId="3877">
        <row r="7">
          <cell r="AI7">
            <v>10000</v>
          </cell>
        </row>
      </sheetData>
      <sheetData sheetId="3878">
        <row r="7">
          <cell r="AI7">
            <v>10000</v>
          </cell>
        </row>
      </sheetData>
      <sheetData sheetId="3879">
        <row r="7">
          <cell r="AI7">
            <v>10000</v>
          </cell>
        </row>
      </sheetData>
      <sheetData sheetId="3880">
        <row r="7">
          <cell r="AI7">
            <v>10000</v>
          </cell>
        </row>
      </sheetData>
      <sheetData sheetId="3881">
        <row r="7">
          <cell r="AI7">
            <v>10000</v>
          </cell>
        </row>
      </sheetData>
      <sheetData sheetId="3882">
        <row r="7">
          <cell r="AI7">
            <v>10000</v>
          </cell>
        </row>
      </sheetData>
      <sheetData sheetId="3883">
        <row r="7">
          <cell r="AI7">
            <v>10000</v>
          </cell>
        </row>
      </sheetData>
      <sheetData sheetId="3884">
        <row r="7">
          <cell r="AI7">
            <v>10000</v>
          </cell>
        </row>
      </sheetData>
      <sheetData sheetId="3885">
        <row r="7">
          <cell r="AI7">
            <v>10000</v>
          </cell>
        </row>
      </sheetData>
      <sheetData sheetId="3886">
        <row r="7">
          <cell r="AI7">
            <v>10000</v>
          </cell>
        </row>
      </sheetData>
      <sheetData sheetId="3887">
        <row r="7">
          <cell r="AI7">
            <v>10000</v>
          </cell>
        </row>
      </sheetData>
      <sheetData sheetId="3888">
        <row r="7">
          <cell r="AI7">
            <v>10000</v>
          </cell>
        </row>
      </sheetData>
      <sheetData sheetId="3889">
        <row r="7">
          <cell r="AI7">
            <v>10000</v>
          </cell>
        </row>
      </sheetData>
      <sheetData sheetId="3890">
        <row r="7">
          <cell r="AI7">
            <v>10000</v>
          </cell>
        </row>
      </sheetData>
      <sheetData sheetId="3891">
        <row r="7">
          <cell r="AI7">
            <v>10000</v>
          </cell>
        </row>
      </sheetData>
      <sheetData sheetId="3892">
        <row r="7">
          <cell r="AI7">
            <v>10000</v>
          </cell>
        </row>
      </sheetData>
      <sheetData sheetId="3893">
        <row r="7">
          <cell r="AI7">
            <v>10000</v>
          </cell>
        </row>
      </sheetData>
      <sheetData sheetId="3894">
        <row r="7">
          <cell r="AI7">
            <v>10000</v>
          </cell>
        </row>
      </sheetData>
      <sheetData sheetId="3895">
        <row r="7">
          <cell r="AI7">
            <v>10000</v>
          </cell>
        </row>
      </sheetData>
      <sheetData sheetId="3896">
        <row r="7">
          <cell r="AI7">
            <v>10000</v>
          </cell>
        </row>
      </sheetData>
      <sheetData sheetId="3897">
        <row r="7">
          <cell r="AI7">
            <v>10000</v>
          </cell>
        </row>
      </sheetData>
      <sheetData sheetId="3898">
        <row r="7">
          <cell r="AI7">
            <v>10000</v>
          </cell>
        </row>
      </sheetData>
      <sheetData sheetId="3899">
        <row r="7">
          <cell r="AI7">
            <v>10000</v>
          </cell>
        </row>
      </sheetData>
      <sheetData sheetId="3900">
        <row r="7">
          <cell r="AI7">
            <v>10000</v>
          </cell>
        </row>
      </sheetData>
      <sheetData sheetId="3901">
        <row r="7">
          <cell r="AI7">
            <v>10000</v>
          </cell>
        </row>
      </sheetData>
      <sheetData sheetId="3902">
        <row r="7">
          <cell r="AI7">
            <v>10000</v>
          </cell>
        </row>
      </sheetData>
      <sheetData sheetId="3903">
        <row r="7">
          <cell r="AI7">
            <v>10000</v>
          </cell>
        </row>
      </sheetData>
      <sheetData sheetId="3904">
        <row r="7">
          <cell r="AI7">
            <v>10000</v>
          </cell>
        </row>
      </sheetData>
      <sheetData sheetId="3905">
        <row r="7">
          <cell r="AI7">
            <v>10000</v>
          </cell>
        </row>
      </sheetData>
      <sheetData sheetId="3906">
        <row r="7">
          <cell r="AI7">
            <v>10000</v>
          </cell>
        </row>
      </sheetData>
      <sheetData sheetId="3907">
        <row r="7">
          <cell r="AI7">
            <v>10000</v>
          </cell>
        </row>
      </sheetData>
      <sheetData sheetId="3908">
        <row r="7">
          <cell r="AI7">
            <v>10000</v>
          </cell>
        </row>
      </sheetData>
      <sheetData sheetId="3909">
        <row r="7">
          <cell r="AI7">
            <v>10000</v>
          </cell>
        </row>
      </sheetData>
      <sheetData sheetId="3910">
        <row r="7">
          <cell r="AI7">
            <v>10000</v>
          </cell>
        </row>
      </sheetData>
      <sheetData sheetId="3911">
        <row r="7">
          <cell r="AI7">
            <v>10000</v>
          </cell>
        </row>
      </sheetData>
      <sheetData sheetId="3912">
        <row r="7">
          <cell r="AI7">
            <v>10000</v>
          </cell>
        </row>
      </sheetData>
      <sheetData sheetId="3913">
        <row r="7">
          <cell r="AI7">
            <v>10000</v>
          </cell>
        </row>
      </sheetData>
      <sheetData sheetId="3914">
        <row r="7">
          <cell r="AI7">
            <v>10000</v>
          </cell>
        </row>
      </sheetData>
      <sheetData sheetId="3915">
        <row r="7">
          <cell r="AI7">
            <v>10000</v>
          </cell>
        </row>
      </sheetData>
      <sheetData sheetId="3916">
        <row r="7">
          <cell r="AI7">
            <v>10000</v>
          </cell>
        </row>
      </sheetData>
      <sheetData sheetId="3917">
        <row r="7">
          <cell r="AI7">
            <v>10000</v>
          </cell>
        </row>
      </sheetData>
      <sheetData sheetId="3918">
        <row r="7">
          <cell r="AI7">
            <v>10000</v>
          </cell>
        </row>
      </sheetData>
      <sheetData sheetId="3919">
        <row r="7">
          <cell r="AI7">
            <v>10000</v>
          </cell>
        </row>
      </sheetData>
      <sheetData sheetId="3920">
        <row r="7">
          <cell r="AI7">
            <v>10000</v>
          </cell>
        </row>
      </sheetData>
      <sheetData sheetId="3921">
        <row r="7">
          <cell r="AI7">
            <v>10000</v>
          </cell>
        </row>
      </sheetData>
      <sheetData sheetId="3922">
        <row r="7">
          <cell r="AI7">
            <v>10000</v>
          </cell>
        </row>
      </sheetData>
      <sheetData sheetId="3923">
        <row r="7">
          <cell r="AI7">
            <v>10000</v>
          </cell>
        </row>
      </sheetData>
      <sheetData sheetId="3924">
        <row r="7">
          <cell r="AI7">
            <v>10000</v>
          </cell>
        </row>
      </sheetData>
      <sheetData sheetId="3925">
        <row r="7">
          <cell r="AI7">
            <v>10000</v>
          </cell>
        </row>
      </sheetData>
      <sheetData sheetId="3926">
        <row r="7">
          <cell r="AI7">
            <v>10000</v>
          </cell>
        </row>
      </sheetData>
      <sheetData sheetId="3927">
        <row r="7">
          <cell r="AI7">
            <v>10000</v>
          </cell>
        </row>
      </sheetData>
      <sheetData sheetId="3928">
        <row r="7">
          <cell r="AI7">
            <v>10000</v>
          </cell>
        </row>
      </sheetData>
      <sheetData sheetId="3929">
        <row r="7">
          <cell r="AI7">
            <v>10000</v>
          </cell>
        </row>
      </sheetData>
      <sheetData sheetId="3930">
        <row r="7">
          <cell r="AI7">
            <v>10000</v>
          </cell>
        </row>
      </sheetData>
      <sheetData sheetId="3931">
        <row r="7">
          <cell r="AI7">
            <v>10000</v>
          </cell>
        </row>
      </sheetData>
      <sheetData sheetId="3932">
        <row r="7">
          <cell r="AI7">
            <v>10000</v>
          </cell>
        </row>
      </sheetData>
      <sheetData sheetId="3933">
        <row r="7">
          <cell r="AI7">
            <v>10000</v>
          </cell>
        </row>
      </sheetData>
      <sheetData sheetId="3934">
        <row r="7">
          <cell r="AI7">
            <v>10000</v>
          </cell>
        </row>
      </sheetData>
      <sheetData sheetId="3935">
        <row r="7">
          <cell r="AI7">
            <v>10000</v>
          </cell>
        </row>
      </sheetData>
      <sheetData sheetId="3936">
        <row r="7">
          <cell r="AI7">
            <v>10000</v>
          </cell>
        </row>
      </sheetData>
      <sheetData sheetId="3937">
        <row r="7">
          <cell r="AI7">
            <v>10000</v>
          </cell>
        </row>
      </sheetData>
      <sheetData sheetId="3938">
        <row r="7">
          <cell r="AI7">
            <v>10000</v>
          </cell>
        </row>
      </sheetData>
      <sheetData sheetId="3939">
        <row r="7">
          <cell r="AI7">
            <v>10000</v>
          </cell>
        </row>
      </sheetData>
      <sheetData sheetId="3940">
        <row r="7">
          <cell r="AI7">
            <v>10000</v>
          </cell>
        </row>
      </sheetData>
      <sheetData sheetId="3941">
        <row r="7">
          <cell r="AI7">
            <v>10000</v>
          </cell>
        </row>
      </sheetData>
      <sheetData sheetId="3942">
        <row r="7">
          <cell r="AI7">
            <v>10000</v>
          </cell>
        </row>
      </sheetData>
      <sheetData sheetId="3943">
        <row r="7">
          <cell r="AI7">
            <v>10000</v>
          </cell>
        </row>
      </sheetData>
      <sheetData sheetId="3944">
        <row r="7">
          <cell r="AI7">
            <v>10000</v>
          </cell>
        </row>
      </sheetData>
      <sheetData sheetId="3945">
        <row r="7">
          <cell r="AI7">
            <v>10000</v>
          </cell>
        </row>
      </sheetData>
      <sheetData sheetId="3946">
        <row r="7">
          <cell r="AI7">
            <v>10000</v>
          </cell>
        </row>
      </sheetData>
      <sheetData sheetId="3947">
        <row r="7">
          <cell r="AI7">
            <v>10000</v>
          </cell>
        </row>
      </sheetData>
      <sheetData sheetId="3948">
        <row r="7">
          <cell r="AI7">
            <v>10000</v>
          </cell>
        </row>
      </sheetData>
      <sheetData sheetId="3949">
        <row r="7">
          <cell r="AI7">
            <v>10000</v>
          </cell>
        </row>
      </sheetData>
      <sheetData sheetId="3950">
        <row r="7">
          <cell r="AI7">
            <v>10000</v>
          </cell>
        </row>
      </sheetData>
      <sheetData sheetId="3951">
        <row r="7">
          <cell r="AI7">
            <v>10000</v>
          </cell>
        </row>
      </sheetData>
      <sheetData sheetId="3952">
        <row r="7">
          <cell r="AI7">
            <v>10000</v>
          </cell>
        </row>
      </sheetData>
      <sheetData sheetId="3953">
        <row r="7">
          <cell r="AI7">
            <v>10000</v>
          </cell>
        </row>
      </sheetData>
      <sheetData sheetId="3954">
        <row r="7">
          <cell r="AI7">
            <v>10000</v>
          </cell>
        </row>
      </sheetData>
      <sheetData sheetId="3955">
        <row r="7">
          <cell r="AI7">
            <v>10000</v>
          </cell>
        </row>
      </sheetData>
      <sheetData sheetId="3956">
        <row r="7">
          <cell r="AI7">
            <v>10000</v>
          </cell>
        </row>
      </sheetData>
      <sheetData sheetId="3957">
        <row r="7">
          <cell r="AI7">
            <v>10000</v>
          </cell>
        </row>
      </sheetData>
      <sheetData sheetId="3958">
        <row r="7">
          <cell r="AI7">
            <v>10000</v>
          </cell>
        </row>
      </sheetData>
      <sheetData sheetId="3959">
        <row r="7">
          <cell r="AI7">
            <v>10000</v>
          </cell>
        </row>
      </sheetData>
      <sheetData sheetId="3960">
        <row r="7">
          <cell r="AI7">
            <v>10000</v>
          </cell>
        </row>
      </sheetData>
      <sheetData sheetId="3961">
        <row r="7">
          <cell r="AI7">
            <v>10000</v>
          </cell>
        </row>
      </sheetData>
      <sheetData sheetId="3962">
        <row r="7">
          <cell r="AI7">
            <v>10000</v>
          </cell>
        </row>
      </sheetData>
      <sheetData sheetId="3963">
        <row r="7">
          <cell r="AI7">
            <v>10000</v>
          </cell>
        </row>
      </sheetData>
      <sheetData sheetId="3964">
        <row r="7">
          <cell r="AI7">
            <v>10000</v>
          </cell>
        </row>
      </sheetData>
      <sheetData sheetId="3965">
        <row r="7">
          <cell r="AI7">
            <v>10000</v>
          </cell>
        </row>
      </sheetData>
      <sheetData sheetId="3966">
        <row r="7">
          <cell r="AI7">
            <v>10000</v>
          </cell>
        </row>
      </sheetData>
      <sheetData sheetId="3967">
        <row r="7">
          <cell r="AI7">
            <v>10000</v>
          </cell>
        </row>
      </sheetData>
      <sheetData sheetId="3968">
        <row r="7">
          <cell r="AI7">
            <v>10000</v>
          </cell>
        </row>
      </sheetData>
      <sheetData sheetId="3969">
        <row r="7">
          <cell r="AI7">
            <v>10000</v>
          </cell>
        </row>
      </sheetData>
      <sheetData sheetId="3970">
        <row r="7">
          <cell r="AI7">
            <v>10000</v>
          </cell>
        </row>
      </sheetData>
      <sheetData sheetId="3971">
        <row r="7">
          <cell r="AI7">
            <v>10000</v>
          </cell>
        </row>
      </sheetData>
      <sheetData sheetId="3972">
        <row r="7">
          <cell r="AI7">
            <v>10000</v>
          </cell>
        </row>
      </sheetData>
      <sheetData sheetId="3973">
        <row r="7">
          <cell r="AI7">
            <v>10000</v>
          </cell>
        </row>
      </sheetData>
      <sheetData sheetId="3974">
        <row r="7">
          <cell r="AI7">
            <v>10000</v>
          </cell>
        </row>
      </sheetData>
      <sheetData sheetId="3975">
        <row r="7">
          <cell r="AI7">
            <v>10000</v>
          </cell>
        </row>
      </sheetData>
      <sheetData sheetId="3976">
        <row r="7">
          <cell r="AI7">
            <v>10000</v>
          </cell>
        </row>
      </sheetData>
      <sheetData sheetId="3977">
        <row r="7">
          <cell r="AI7">
            <v>10000</v>
          </cell>
        </row>
      </sheetData>
      <sheetData sheetId="3978">
        <row r="7">
          <cell r="AI7">
            <v>10000</v>
          </cell>
        </row>
      </sheetData>
      <sheetData sheetId="3979">
        <row r="7">
          <cell r="AI7">
            <v>10000</v>
          </cell>
        </row>
      </sheetData>
      <sheetData sheetId="3980">
        <row r="7">
          <cell r="AI7">
            <v>10000</v>
          </cell>
        </row>
      </sheetData>
      <sheetData sheetId="3981">
        <row r="7">
          <cell r="AI7">
            <v>10000</v>
          </cell>
        </row>
      </sheetData>
      <sheetData sheetId="3982">
        <row r="7">
          <cell r="AI7">
            <v>10000</v>
          </cell>
        </row>
      </sheetData>
      <sheetData sheetId="3983">
        <row r="7">
          <cell r="AI7">
            <v>10000</v>
          </cell>
        </row>
      </sheetData>
      <sheetData sheetId="3984">
        <row r="7">
          <cell r="AI7">
            <v>10000</v>
          </cell>
        </row>
      </sheetData>
      <sheetData sheetId="3985">
        <row r="7">
          <cell r="AI7">
            <v>10000</v>
          </cell>
        </row>
      </sheetData>
      <sheetData sheetId="3986">
        <row r="7">
          <cell r="AI7">
            <v>10000</v>
          </cell>
        </row>
      </sheetData>
      <sheetData sheetId="3987">
        <row r="7">
          <cell r="AI7">
            <v>10000</v>
          </cell>
        </row>
      </sheetData>
      <sheetData sheetId="3988">
        <row r="7">
          <cell r="AI7">
            <v>10000</v>
          </cell>
        </row>
      </sheetData>
      <sheetData sheetId="3989">
        <row r="7">
          <cell r="AI7">
            <v>10000</v>
          </cell>
        </row>
      </sheetData>
      <sheetData sheetId="3990">
        <row r="7">
          <cell r="AI7">
            <v>10000</v>
          </cell>
        </row>
      </sheetData>
      <sheetData sheetId="3991">
        <row r="7">
          <cell r="AI7">
            <v>10000</v>
          </cell>
        </row>
      </sheetData>
      <sheetData sheetId="3992">
        <row r="7">
          <cell r="AI7">
            <v>10000</v>
          </cell>
        </row>
      </sheetData>
      <sheetData sheetId="3993">
        <row r="7">
          <cell r="AI7">
            <v>10000</v>
          </cell>
        </row>
      </sheetData>
      <sheetData sheetId="3994">
        <row r="7">
          <cell r="AI7">
            <v>10000</v>
          </cell>
        </row>
      </sheetData>
      <sheetData sheetId="3995">
        <row r="7">
          <cell r="AI7">
            <v>10000</v>
          </cell>
        </row>
      </sheetData>
      <sheetData sheetId="3996">
        <row r="7">
          <cell r="AI7">
            <v>10000</v>
          </cell>
        </row>
      </sheetData>
      <sheetData sheetId="3997">
        <row r="7">
          <cell r="AI7">
            <v>10000</v>
          </cell>
        </row>
      </sheetData>
      <sheetData sheetId="3998">
        <row r="7">
          <cell r="AI7">
            <v>10000</v>
          </cell>
        </row>
      </sheetData>
      <sheetData sheetId="3999">
        <row r="7">
          <cell r="AI7">
            <v>10000</v>
          </cell>
        </row>
      </sheetData>
      <sheetData sheetId="4000">
        <row r="7">
          <cell r="AI7">
            <v>10000</v>
          </cell>
        </row>
      </sheetData>
      <sheetData sheetId="4001">
        <row r="7">
          <cell r="AI7">
            <v>10000</v>
          </cell>
        </row>
      </sheetData>
      <sheetData sheetId="4002">
        <row r="7">
          <cell r="AI7">
            <v>10000</v>
          </cell>
        </row>
      </sheetData>
      <sheetData sheetId="4003">
        <row r="7">
          <cell r="AI7">
            <v>10000</v>
          </cell>
        </row>
      </sheetData>
      <sheetData sheetId="4004">
        <row r="7">
          <cell r="AI7">
            <v>10000</v>
          </cell>
        </row>
      </sheetData>
      <sheetData sheetId="4005">
        <row r="7">
          <cell r="AI7">
            <v>10000</v>
          </cell>
        </row>
      </sheetData>
      <sheetData sheetId="4006">
        <row r="7">
          <cell r="AI7">
            <v>10000</v>
          </cell>
        </row>
      </sheetData>
      <sheetData sheetId="4007">
        <row r="7">
          <cell r="AI7">
            <v>10000</v>
          </cell>
        </row>
      </sheetData>
      <sheetData sheetId="4008">
        <row r="7">
          <cell r="AI7">
            <v>10000</v>
          </cell>
        </row>
      </sheetData>
      <sheetData sheetId="4009">
        <row r="7">
          <cell r="AI7">
            <v>10000</v>
          </cell>
        </row>
      </sheetData>
      <sheetData sheetId="4010">
        <row r="7">
          <cell r="AI7">
            <v>10000</v>
          </cell>
        </row>
      </sheetData>
      <sheetData sheetId="4011">
        <row r="7">
          <cell r="AI7">
            <v>10000</v>
          </cell>
        </row>
      </sheetData>
      <sheetData sheetId="4012">
        <row r="7">
          <cell r="AI7">
            <v>10000</v>
          </cell>
        </row>
      </sheetData>
      <sheetData sheetId="4013">
        <row r="7">
          <cell r="AI7">
            <v>10000</v>
          </cell>
        </row>
      </sheetData>
      <sheetData sheetId="4014">
        <row r="7">
          <cell r="AI7">
            <v>10000</v>
          </cell>
        </row>
      </sheetData>
      <sheetData sheetId="4015">
        <row r="7">
          <cell r="AI7">
            <v>10000</v>
          </cell>
        </row>
      </sheetData>
      <sheetData sheetId="4016">
        <row r="7">
          <cell r="AI7">
            <v>10000</v>
          </cell>
        </row>
      </sheetData>
      <sheetData sheetId="4017">
        <row r="7">
          <cell r="AI7">
            <v>10000</v>
          </cell>
        </row>
      </sheetData>
      <sheetData sheetId="4018">
        <row r="7">
          <cell r="AI7">
            <v>10000</v>
          </cell>
        </row>
      </sheetData>
      <sheetData sheetId="4019">
        <row r="7">
          <cell r="AI7">
            <v>10000</v>
          </cell>
        </row>
      </sheetData>
      <sheetData sheetId="4020">
        <row r="7">
          <cell r="AI7">
            <v>10000</v>
          </cell>
        </row>
      </sheetData>
      <sheetData sheetId="4021">
        <row r="7">
          <cell r="AI7">
            <v>10000</v>
          </cell>
        </row>
      </sheetData>
      <sheetData sheetId="4022">
        <row r="7">
          <cell r="AI7">
            <v>10000</v>
          </cell>
        </row>
      </sheetData>
      <sheetData sheetId="4023">
        <row r="7">
          <cell r="AI7">
            <v>10000</v>
          </cell>
        </row>
      </sheetData>
      <sheetData sheetId="4024">
        <row r="7">
          <cell r="AI7">
            <v>10000</v>
          </cell>
        </row>
      </sheetData>
      <sheetData sheetId="4025">
        <row r="7">
          <cell r="AI7">
            <v>10000</v>
          </cell>
        </row>
      </sheetData>
      <sheetData sheetId="4026">
        <row r="7">
          <cell r="AI7">
            <v>10000</v>
          </cell>
        </row>
      </sheetData>
      <sheetData sheetId="4027">
        <row r="7">
          <cell r="AI7">
            <v>10000</v>
          </cell>
        </row>
      </sheetData>
      <sheetData sheetId="4028">
        <row r="7">
          <cell r="AI7">
            <v>10000</v>
          </cell>
        </row>
      </sheetData>
      <sheetData sheetId="4029">
        <row r="7">
          <cell r="AI7">
            <v>10000</v>
          </cell>
        </row>
      </sheetData>
      <sheetData sheetId="4030">
        <row r="7">
          <cell r="AI7">
            <v>10000</v>
          </cell>
        </row>
      </sheetData>
      <sheetData sheetId="4031">
        <row r="7">
          <cell r="AI7">
            <v>10000</v>
          </cell>
        </row>
      </sheetData>
      <sheetData sheetId="4032">
        <row r="7">
          <cell r="AI7">
            <v>10000</v>
          </cell>
        </row>
      </sheetData>
      <sheetData sheetId="4033">
        <row r="7">
          <cell r="AI7">
            <v>10000</v>
          </cell>
        </row>
      </sheetData>
      <sheetData sheetId="4034">
        <row r="7">
          <cell r="AI7">
            <v>10000</v>
          </cell>
        </row>
      </sheetData>
      <sheetData sheetId="4035">
        <row r="7">
          <cell r="AI7">
            <v>10000</v>
          </cell>
        </row>
      </sheetData>
      <sheetData sheetId="4036">
        <row r="7">
          <cell r="AI7">
            <v>10000</v>
          </cell>
        </row>
      </sheetData>
      <sheetData sheetId="4037">
        <row r="7">
          <cell r="AI7">
            <v>10000</v>
          </cell>
        </row>
      </sheetData>
      <sheetData sheetId="4038">
        <row r="7">
          <cell r="AI7">
            <v>10000</v>
          </cell>
        </row>
      </sheetData>
      <sheetData sheetId="4039">
        <row r="7">
          <cell r="AI7">
            <v>10000</v>
          </cell>
        </row>
      </sheetData>
      <sheetData sheetId="4040">
        <row r="7">
          <cell r="AI7">
            <v>10000</v>
          </cell>
        </row>
      </sheetData>
      <sheetData sheetId="4041">
        <row r="7">
          <cell r="AI7">
            <v>10000</v>
          </cell>
        </row>
      </sheetData>
      <sheetData sheetId="4042">
        <row r="7">
          <cell r="AI7">
            <v>10000</v>
          </cell>
        </row>
      </sheetData>
      <sheetData sheetId="4043">
        <row r="7">
          <cell r="AI7">
            <v>10000</v>
          </cell>
        </row>
      </sheetData>
      <sheetData sheetId="4044">
        <row r="7">
          <cell r="AI7">
            <v>10000</v>
          </cell>
        </row>
      </sheetData>
      <sheetData sheetId="4045">
        <row r="7">
          <cell r="AI7">
            <v>10000</v>
          </cell>
        </row>
      </sheetData>
      <sheetData sheetId="4046">
        <row r="7">
          <cell r="AI7">
            <v>10000</v>
          </cell>
        </row>
      </sheetData>
      <sheetData sheetId="4047">
        <row r="7">
          <cell r="AI7">
            <v>10000</v>
          </cell>
        </row>
      </sheetData>
      <sheetData sheetId="4048">
        <row r="7">
          <cell r="AI7">
            <v>10000</v>
          </cell>
        </row>
      </sheetData>
      <sheetData sheetId="4049">
        <row r="7">
          <cell r="AI7">
            <v>10000</v>
          </cell>
        </row>
      </sheetData>
      <sheetData sheetId="4050">
        <row r="7">
          <cell r="AI7">
            <v>10000</v>
          </cell>
        </row>
      </sheetData>
      <sheetData sheetId="4051">
        <row r="7">
          <cell r="AI7">
            <v>10000</v>
          </cell>
        </row>
      </sheetData>
      <sheetData sheetId="4052">
        <row r="7">
          <cell r="AI7">
            <v>10000</v>
          </cell>
        </row>
      </sheetData>
      <sheetData sheetId="4053">
        <row r="7">
          <cell r="AI7">
            <v>10000</v>
          </cell>
        </row>
      </sheetData>
      <sheetData sheetId="4054">
        <row r="7">
          <cell r="AI7">
            <v>10000</v>
          </cell>
        </row>
      </sheetData>
      <sheetData sheetId="4055">
        <row r="7">
          <cell r="AI7">
            <v>10000</v>
          </cell>
        </row>
      </sheetData>
      <sheetData sheetId="4056">
        <row r="7">
          <cell r="AI7">
            <v>10000</v>
          </cell>
        </row>
      </sheetData>
      <sheetData sheetId="4057">
        <row r="7">
          <cell r="AI7">
            <v>10000</v>
          </cell>
        </row>
      </sheetData>
      <sheetData sheetId="4058">
        <row r="7">
          <cell r="AI7">
            <v>10000</v>
          </cell>
        </row>
      </sheetData>
      <sheetData sheetId="4059">
        <row r="7">
          <cell r="AI7">
            <v>10000</v>
          </cell>
        </row>
      </sheetData>
      <sheetData sheetId="4060">
        <row r="7">
          <cell r="AI7">
            <v>10000</v>
          </cell>
        </row>
      </sheetData>
      <sheetData sheetId="4061">
        <row r="7">
          <cell r="AI7">
            <v>10000</v>
          </cell>
        </row>
      </sheetData>
      <sheetData sheetId="4062">
        <row r="7">
          <cell r="AI7">
            <v>10000</v>
          </cell>
        </row>
      </sheetData>
      <sheetData sheetId="4063">
        <row r="7">
          <cell r="AI7">
            <v>10000</v>
          </cell>
        </row>
      </sheetData>
      <sheetData sheetId="4064">
        <row r="7">
          <cell r="AI7">
            <v>10000</v>
          </cell>
        </row>
      </sheetData>
      <sheetData sheetId="4065">
        <row r="7">
          <cell r="AI7">
            <v>10000</v>
          </cell>
        </row>
      </sheetData>
      <sheetData sheetId="4066">
        <row r="7">
          <cell r="AI7">
            <v>10000</v>
          </cell>
        </row>
      </sheetData>
      <sheetData sheetId="4067">
        <row r="7">
          <cell r="AI7">
            <v>10000</v>
          </cell>
        </row>
      </sheetData>
      <sheetData sheetId="4068">
        <row r="7">
          <cell r="AI7">
            <v>10000</v>
          </cell>
        </row>
      </sheetData>
      <sheetData sheetId="4069">
        <row r="7">
          <cell r="AI7">
            <v>10000</v>
          </cell>
        </row>
      </sheetData>
      <sheetData sheetId="4070">
        <row r="7">
          <cell r="AI7">
            <v>10000</v>
          </cell>
        </row>
      </sheetData>
      <sheetData sheetId="4071">
        <row r="7">
          <cell r="AI7">
            <v>10000</v>
          </cell>
        </row>
      </sheetData>
      <sheetData sheetId="4072">
        <row r="7">
          <cell r="AI7">
            <v>10000</v>
          </cell>
        </row>
      </sheetData>
      <sheetData sheetId="4073">
        <row r="7">
          <cell r="AI7">
            <v>10000</v>
          </cell>
        </row>
      </sheetData>
      <sheetData sheetId="4074">
        <row r="7">
          <cell r="AI7">
            <v>10000</v>
          </cell>
        </row>
      </sheetData>
      <sheetData sheetId="4075">
        <row r="7">
          <cell r="AI7">
            <v>10000</v>
          </cell>
        </row>
      </sheetData>
      <sheetData sheetId="4076">
        <row r="7">
          <cell r="AI7">
            <v>10000</v>
          </cell>
        </row>
      </sheetData>
      <sheetData sheetId="4077">
        <row r="7">
          <cell r="AI7">
            <v>10000</v>
          </cell>
        </row>
      </sheetData>
      <sheetData sheetId="4078">
        <row r="7">
          <cell r="AI7">
            <v>10000</v>
          </cell>
        </row>
      </sheetData>
      <sheetData sheetId="4079">
        <row r="7">
          <cell r="AI7">
            <v>10000</v>
          </cell>
        </row>
      </sheetData>
      <sheetData sheetId="4080">
        <row r="7">
          <cell r="AI7">
            <v>10000</v>
          </cell>
        </row>
      </sheetData>
      <sheetData sheetId="4081">
        <row r="7">
          <cell r="AI7">
            <v>10000</v>
          </cell>
        </row>
      </sheetData>
      <sheetData sheetId="4082">
        <row r="7">
          <cell r="AI7">
            <v>10000</v>
          </cell>
        </row>
      </sheetData>
      <sheetData sheetId="4083">
        <row r="7">
          <cell r="AI7">
            <v>10000</v>
          </cell>
        </row>
      </sheetData>
      <sheetData sheetId="4084">
        <row r="7">
          <cell r="AI7">
            <v>10000</v>
          </cell>
        </row>
      </sheetData>
      <sheetData sheetId="4085">
        <row r="7">
          <cell r="AI7">
            <v>10000</v>
          </cell>
        </row>
      </sheetData>
      <sheetData sheetId="4086">
        <row r="7">
          <cell r="AI7">
            <v>10000</v>
          </cell>
        </row>
      </sheetData>
      <sheetData sheetId="4087">
        <row r="7">
          <cell r="AI7">
            <v>10000</v>
          </cell>
        </row>
      </sheetData>
      <sheetData sheetId="4088">
        <row r="7">
          <cell r="AI7">
            <v>10000</v>
          </cell>
        </row>
      </sheetData>
      <sheetData sheetId="4089">
        <row r="7">
          <cell r="AI7">
            <v>10000</v>
          </cell>
        </row>
      </sheetData>
      <sheetData sheetId="4090">
        <row r="7">
          <cell r="AI7">
            <v>10000</v>
          </cell>
        </row>
      </sheetData>
      <sheetData sheetId="4091">
        <row r="7">
          <cell r="AI7">
            <v>10000</v>
          </cell>
        </row>
      </sheetData>
      <sheetData sheetId="4092">
        <row r="7">
          <cell r="AI7">
            <v>10000</v>
          </cell>
        </row>
      </sheetData>
      <sheetData sheetId="4093">
        <row r="7">
          <cell r="AI7">
            <v>10000</v>
          </cell>
        </row>
      </sheetData>
      <sheetData sheetId="4094">
        <row r="7">
          <cell r="AI7">
            <v>10000</v>
          </cell>
        </row>
      </sheetData>
      <sheetData sheetId="4095">
        <row r="7">
          <cell r="AI7">
            <v>10000</v>
          </cell>
        </row>
      </sheetData>
      <sheetData sheetId="4096">
        <row r="7">
          <cell r="AI7">
            <v>10000</v>
          </cell>
        </row>
      </sheetData>
      <sheetData sheetId="4097">
        <row r="7">
          <cell r="AI7">
            <v>10000</v>
          </cell>
        </row>
      </sheetData>
      <sheetData sheetId="4098">
        <row r="7">
          <cell r="AI7">
            <v>10000</v>
          </cell>
        </row>
      </sheetData>
      <sheetData sheetId="4099">
        <row r="7">
          <cell r="AI7">
            <v>10000</v>
          </cell>
        </row>
      </sheetData>
      <sheetData sheetId="4100">
        <row r="7">
          <cell r="AI7">
            <v>10000</v>
          </cell>
        </row>
      </sheetData>
      <sheetData sheetId="4101">
        <row r="7">
          <cell r="AI7">
            <v>10000</v>
          </cell>
        </row>
      </sheetData>
      <sheetData sheetId="4102">
        <row r="7">
          <cell r="AI7">
            <v>10000</v>
          </cell>
        </row>
      </sheetData>
      <sheetData sheetId="4103">
        <row r="7">
          <cell r="AI7">
            <v>10000</v>
          </cell>
        </row>
      </sheetData>
      <sheetData sheetId="4104">
        <row r="7">
          <cell r="AI7">
            <v>10000</v>
          </cell>
        </row>
      </sheetData>
      <sheetData sheetId="4105">
        <row r="7">
          <cell r="AI7">
            <v>10000</v>
          </cell>
        </row>
      </sheetData>
      <sheetData sheetId="4106">
        <row r="7">
          <cell r="AI7">
            <v>10000</v>
          </cell>
        </row>
      </sheetData>
      <sheetData sheetId="4107">
        <row r="7">
          <cell r="AI7">
            <v>10000</v>
          </cell>
        </row>
      </sheetData>
      <sheetData sheetId="4108">
        <row r="7">
          <cell r="AI7">
            <v>10000</v>
          </cell>
        </row>
      </sheetData>
      <sheetData sheetId="4109">
        <row r="7">
          <cell r="AI7">
            <v>10000</v>
          </cell>
        </row>
      </sheetData>
      <sheetData sheetId="4110">
        <row r="7">
          <cell r="AI7">
            <v>10000</v>
          </cell>
        </row>
      </sheetData>
      <sheetData sheetId="4111">
        <row r="7">
          <cell r="AI7">
            <v>10000</v>
          </cell>
        </row>
      </sheetData>
      <sheetData sheetId="4112">
        <row r="7">
          <cell r="AI7">
            <v>10000</v>
          </cell>
        </row>
      </sheetData>
      <sheetData sheetId="4113">
        <row r="7">
          <cell r="AI7">
            <v>10000</v>
          </cell>
        </row>
      </sheetData>
      <sheetData sheetId="4114">
        <row r="7">
          <cell r="AI7">
            <v>10000</v>
          </cell>
        </row>
      </sheetData>
      <sheetData sheetId="4115">
        <row r="7">
          <cell r="AI7">
            <v>10000</v>
          </cell>
        </row>
      </sheetData>
      <sheetData sheetId="4116">
        <row r="7">
          <cell r="AI7">
            <v>10000</v>
          </cell>
        </row>
      </sheetData>
      <sheetData sheetId="4117">
        <row r="7">
          <cell r="AI7">
            <v>10000</v>
          </cell>
        </row>
      </sheetData>
      <sheetData sheetId="4118">
        <row r="7">
          <cell r="AI7">
            <v>10000</v>
          </cell>
        </row>
      </sheetData>
      <sheetData sheetId="4119">
        <row r="7">
          <cell r="AI7">
            <v>10000</v>
          </cell>
        </row>
      </sheetData>
      <sheetData sheetId="4120">
        <row r="7">
          <cell r="AI7">
            <v>10000</v>
          </cell>
        </row>
      </sheetData>
      <sheetData sheetId="4121">
        <row r="7">
          <cell r="AI7">
            <v>10000</v>
          </cell>
        </row>
      </sheetData>
      <sheetData sheetId="4122">
        <row r="7">
          <cell r="AI7">
            <v>10000</v>
          </cell>
        </row>
      </sheetData>
      <sheetData sheetId="4123">
        <row r="7">
          <cell r="AI7">
            <v>10000</v>
          </cell>
        </row>
      </sheetData>
      <sheetData sheetId="4124">
        <row r="7">
          <cell r="AI7">
            <v>10000</v>
          </cell>
        </row>
      </sheetData>
      <sheetData sheetId="4125">
        <row r="7">
          <cell r="AI7">
            <v>10000</v>
          </cell>
        </row>
      </sheetData>
      <sheetData sheetId="4126">
        <row r="7">
          <cell r="AI7">
            <v>10000</v>
          </cell>
        </row>
      </sheetData>
      <sheetData sheetId="4127">
        <row r="7">
          <cell r="AI7">
            <v>10000</v>
          </cell>
        </row>
      </sheetData>
      <sheetData sheetId="4128">
        <row r="7">
          <cell r="AI7">
            <v>10000</v>
          </cell>
        </row>
      </sheetData>
      <sheetData sheetId="4129">
        <row r="7">
          <cell r="AI7">
            <v>10000</v>
          </cell>
        </row>
      </sheetData>
      <sheetData sheetId="4130">
        <row r="7">
          <cell r="AI7">
            <v>10000</v>
          </cell>
        </row>
      </sheetData>
      <sheetData sheetId="4131">
        <row r="7">
          <cell r="AI7">
            <v>10000</v>
          </cell>
        </row>
      </sheetData>
      <sheetData sheetId="4132">
        <row r="7">
          <cell r="AI7">
            <v>10000</v>
          </cell>
        </row>
      </sheetData>
      <sheetData sheetId="4133">
        <row r="7">
          <cell r="AI7">
            <v>10000</v>
          </cell>
        </row>
      </sheetData>
      <sheetData sheetId="4134">
        <row r="7">
          <cell r="AI7">
            <v>10000</v>
          </cell>
        </row>
      </sheetData>
      <sheetData sheetId="4135">
        <row r="7">
          <cell r="AI7">
            <v>10000</v>
          </cell>
        </row>
      </sheetData>
      <sheetData sheetId="4136">
        <row r="7">
          <cell r="AI7">
            <v>10000</v>
          </cell>
        </row>
      </sheetData>
      <sheetData sheetId="4137">
        <row r="7">
          <cell r="AI7">
            <v>10000</v>
          </cell>
        </row>
      </sheetData>
      <sheetData sheetId="4138">
        <row r="7">
          <cell r="AI7">
            <v>10000</v>
          </cell>
        </row>
      </sheetData>
      <sheetData sheetId="4139">
        <row r="7">
          <cell r="AI7">
            <v>10000</v>
          </cell>
        </row>
      </sheetData>
      <sheetData sheetId="4140">
        <row r="7">
          <cell r="AI7">
            <v>10000</v>
          </cell>
        </row>
      </sheetData>
      <sheetData sheetId="4141">
        <row r="7">
          <cell r="AI7">
            <v>10000</v>
          </cell>
        </row>
      </sheetData>
      <sheetData sheetId="4142">
        <row r="7">
          <cell r="AI7">
            <v>10000</v>
          </cell>
        </row>
      </sheetData>
      <sheetData sheetId="4143">
        <row r="7">
          <cell r="AI7">
            <v>10000</v>
          </cell>
        </row>
      </sheetData>
      <sheetData sheetId="4144">
        <row r="7">
          <cell r="AI7">
            <v>10000</v>
          </cell>
        </row>
      </sheetData>
      <sheetData sheetId="4145">
        <row r="7">
          <cell r="AI7">
            <v>10000</v>
          </cell>
        </row>
      </sheetData>
      <sheetData sheetId="4146">
        <row r="7">
          <cell r="AI7">
            <v>10000</v>
          </cell>
        </row>
      </sheetData>
      <sheetData sheetId="4147">
        <row r="7">
          <cell r="AI7">
            <v>10000</v>
          </cell>
        </row>
      </sheetData>
      <sheetData sheetId="4148">
        <row r="7">
          <cell r="AI7">
            <v>10000</v>
          </cell>
        </row>
      </sheetData>
      <sheetData sheetId="4149">
        <row r="7">
          <cell r="AI7">
            <v>10000</v>
          </cell>
        </row>
      </sheetData>
      <sheetData sheetId="4150">
        <row r="7">
          <cell r="AI7">
            <v>10000</v>
          </cell>
        </row>
      </sheetData>
      <sheetData sheetId="4151">
        <row r="7">
          <cell r="AI7">
            <v>10000</v>
          </cell>
        </row>
      </sheetData>
      <sheetData sheetId="4152">
        <row r="7">
          <cell r="AI7">
            <v>10000</v>
          </cell>
        </row>
      </sheetData>
      <sheetData sheetId="4153">
        <row r="7">
          <cell r="AI7">
            <v>10000</v>
          </cell>
        </row>
      </sheetData>
      <sheetData sheetId="4154">
        <row r="7">
          <cell r="AI7">
            <v>10000</v>
          </cell>
        </row>
      </sheetData>
      <sheetData sheetId="4155">
        <row r="7">
          <cell r="AI7">
            <v>10000</v>
          </cell>
        </row>
      </sheetData>
      <sheetData sheetId="4156">
        <row r="7">
          <cell r="AI7">
            <v>10000</v>
          </cell>
        </row>
      </sheetData>
      <sheetData sheetId="4157">
        <row r="7">
          <cell r="AI7">
            <v>10000</v>
          </cell>
        </row>
      </sheetData>
      <sheetData sheetId="4158">
        <row r="7">
          <cell r="AI7">
            <v>10000</v>
          </cell>
        </row>
      </sheetData>
      <sheetData sheetId="4159">
        <row r="7">
          <cell r="AI7">
            <v>10000</v>
          </cell>
        </row>
      </sheetData>
      <sheetData sheetId="4160">
        <row r="7">
          <cell r="AI7">
            <v>10000</v>
          </cell>
        </row>
      </sheetData>
      <sheetData sheetId="4161">
        <row r="7">
          <cell r="AI7">
            <v>10000</v>
          </cell>
        </row>
      </sheetData>
      <sheetData sheetId="4162">
        <row r="7">
          <cell r="AI7">
            <v>10000</v>
          </cell>
        </row>
      </sheetData>
      <sheetData sheetId="4163">
        <row r="7">
          <cell r="AI7">
            <v>10000</v>
          </cell>
        </row>
      </sheetData>
      <sheetData sheetId="4164">
        <row r="7">
          <cell r="AI7">
            <v>10000</v>
          </cell>
        </row>
      </sheetData>
      <sheetData sheetId="4165">
        <row r="7">
          <cell r="AI7">
            <v>10000</v>
          </cell>
        </row>
      </sheetData>
      <sheetData sheetId="4166">
        <row r="7">
          <cell r="AI7">
            <v>10000</v>
          </cell>
        </row>
      </sheetData>
      <sheetData sheetId="4167">
        <row r="7">
          <cell r="AI7">
            <v>10000</v>
          </cell>
        </row>
      </sheetData>
      <sheetData sheetId="4168">
        <row r="7">
          <cell r="AI7">
            <v>10000</v>
          </cell>
        </row>
      </sheetData>
      <sheetData sheetId="4169">
        <row r="7">
          <cell r="AI7">
            <v>10000</v>
          </cell>
        </row>
      </sheetData>
      <sheetData sheetId="4170">
        <row r="7">
          <cell r="AI7">
            <v>10000</v>
          </cell>
        </row>
      </sheetData>
      <sheetData sheetId="4171">
        <row r="7">
          <cell r="AI7">
            <v>10000</v>
          </cell>
        </row>
      </sheetData>
      <sheetData sheetId="4172">
        <row r="7">
          <cell r="AI7">
            <v>10000</v>
          </cell>
        </row>
      </sheetData>
      <sheetData sheetId="4173">
        <row r="7">
          <cell r="AI7">
            <v>10000</v>
          </cell>
        </row>
      </sheetData>
      <sheetData sheetId="4174">
        <row r="7">
          <cell r="AI7">
            <v>10000</v>
          </cell>
        </row>
      </sheetData>
      <sheetData sheetId="4175">
        <row r="7">
          <cell r="AI7">
            <v>10000</v>
          </cell>
        </row>
      </sheetData>
      <sheetData sheetId="4176">
        <row r="7">
          <cell r="AI7">
            <v>10000</v>
          </cell>
        </row>
      </sheetData>
      <sheetData sheetId="4177">
        <row r="7">
          <cell r="AI7">
            <v>10000</v>
          </cell>
        </row>
      </sheetData>
      <sheetData sheetId="4178">
        <row r="7">
          <cell r="AI7">
            <v>10000</v>
          </cell>
        </row>
      </sheetData>
      <sheetData sheetId="4179">
        <row r="7">
          <cell r="AI7">
            <v>10000</v>
          </cell>
        </row>
      </sheetData>
      <sheetData sheetId="4180">
        <row r="7">
          <cell r="AI7">
            <v>10000</v>
          </cell>
        </row>
      </sheetData>
      <sheetData sheetId="4181">
        <row r="7">
          <cell r="AI7">
            <v>10000</v>
          </cell>
        </row>
      </sheetData>
      <sheetData sheetId="4182">
        <row r="7">
          <cell r="AI7">
            <v>10000</v>
          </cell>
        </row>
      </sheetData>
      <sheetData sheetId="4183">
        <row r="7">
          <cell r="AI7">
            <v>10000</v>
          </cell>
        </row>
      </sheetData>
      <sheetData sheetId="4184">
        <row r="7">
          <cell r="AI7">
            <v>10000</v>
          </cell>
        </row>
      </sheetData>
      <sheetData sheetId="4185">
        <row r="7">
          <cell r="AI7">
            <v>10000</v>
          </cell>
        </row>
      </sheetData>
      <sheetData sheetId="4186">
        <row r="7">
          <cell r="AI7">
            <v>10000</v>
          </cell>
        </row>
      </sheetData>
      <sheetData sheetId="4187">
        <row r="7">
          <cell r="AI7">
            <v>10000</v>
          </cell>
        </row>
      </sheetData>
      <sheetData sheetId="4188">
        <row r="7">
          <cell r="AI7">
            <v>10000</v>
          </cell>
        </row>
      </sheetData>
      <sheetData sheetId="4189">
        <row r="7">
          <cell r="AI7">
            <v>10000</v>
          </cell>
        </row>
      </sheetData>
      <sheetData sheetId="4190">
        <row r="7">
          <cell r="AI7">
            <v>10000</v>
          </cell>
        </row>
      </sheetData>
      <sheetData sheetId="4191">
        <row r="7">
          <cell r="AI7">
            <v>10000</v>
          </cell>
        </row>
      </sheetData>
      <sheetData sheetId="4192">
        <row r="7">
          <cell r="AI7">
            <v>10000</v>
          </cell>
        </row>
      </sheetData>
      <sheetData sheetId="4193">
        <row r="7">
          <cell r="AI7">
            <v>10000</v>
          </cell>
        </row>
      </sheetData>
      <sheetData sheetId="4194">
        <row r="7">
          <cell r="AI7">
            <v>10000</v>
          </cell>
        </row>
      </sheetData>
      <sheetData sheetId="4195">
        <row r="7">
          <cell r="AI7">
            <v>10000</v>
          </cell>
        </row>
      </sheetData>
      <sheetData sheetId="4196">
        <row r="7">
          <cell r="AI7">
            <v>10000</v>
          </cell>
        </row>
      </sheetData>
      <sheetData sheetId="4197">
        <row r="7">
          <cell r="AI7">
            <v>10000</v>
          </cell>
        </row>
      </sheetData>
      <sheetData sheetId="4198">
        <row r="7">
          <cell r="AI7">
            <v>10000</v>
          </cell>
        </row>
      </sheetData>
      <sheetData sheetId="4199">
        <row r="7">
          <cell r="AI7">
            <v>10000</v>
          </cell>
        </row>
      </sheetData>
      <sheetData sheetId="4200">
        <row r="7">
          <cell r="AI7">
            <v>10000</v>
          </cell>
        </row>
      </sheetData>
      <sheetData sheetId="4201">
        <row r="7">
          <cell r="AI7">
            <v>10000</v>
          </cell>
        </row>
      </sheetData>
      <sheetData sheetId="4202">
        <row r="7">
          <cell r="AI7">
            <v>10000</v>
          </cell>
        </row>
      </sheetData>
      <sheetData sheetId="4203">
        <row r="7">
          <cell r="AI7">
            <v>10000</v>
          </cell>
        </row>
      </sheetData>
      <sheetData sheetId="4204">
        <row r="7">
          <cell r="AI7">
            <v>10000</v>
          </cell>
        </row>
      </sheetData>
      <sheetData sheetId="4205">
        <row r="7">
          <cell r="AI7">
            <v>10000</v>
          </cell>
        </row>
      </sheetData>
      <sheetData sheetId="4206">
        <row r="7">
          <cell r="AI7">
            <v>10000</v>
          </cell>
        </row>
      </sheetData>
      <sheetData sheetId="4207">
        <row r="7">
          <cell r="AI7">
            <v>10000</v>
          </cell>
        </row>
      </sheetData>
      <sheetData sheetId="4208">
        <row r="7">
          <cell r="AI7">
            <v>10000</v>
          </cell>
        </row>
      </sheetData>
      <sheetData sheetId="4209">
        <row r="7">
          <cell r="AI7">
            <v>10000</v>
          </cell>
        </row>
      </sheetData>
      <sheetData sheetId="4210">
        <row r="7">
          <cell r="AI7">
            <v>10000</v>
          </cell>
        </row>
      </sheetData>
      <sheetData sheetId="4211">
        <row r="7">
          <cell r="AI7">
            <v>10000</v>
          </cell>
        </row>
      </sheetData>
      <sheetData sheetId="4212">
        <row r="7">
          <cell r="AI7">
            <v>10000</v>
          </cell>
        </row>
      </sheetData>
      <sheetData sheetId="4213">
        <row r="7">
          <cell r="AI7">
            <v>10000</v>
          </cell>
        </row>
      </sheetData>
      <sheetData sheetId="4214">
        <row r="7">
          <cell r="AI7">
            <v>10000</v>
          </cell>
        </row>
      </sheetData>
      <sheetData sheetId="4215">
        <row r="7">
          <cell r="AI7">
            <v>10000</v>
          </cell>
        </row>
      </sheetData>
      <sheetData sheetId="4216">
        <row r="7">
          <cell r="AI7">
            <v>10000</v>
          </cell>
        </row>
      </sheetData>
      <sheetData sheetId="4217">
        <row r="7">
          <cell r="AI7">
            <v>10000</v>
          </cell>
        </row>
      </sheetData>
      <sheetData sheetId="4218">
        <row r="7">
          <cell r="AI7">
            <v>10000</v>
          </cell>
        </row>
      </sheetData>
      <sheetData sheetId="4219">
        <row r="7">
          <cell r="AI7">
            <v>10000</v>
          </cell>
        </row>
      </sheetData>
      <sheetData sheetId="4220">
        <row r="7">
          <cell r="AI7">
            <v>10000</v>
          </cell>
        </row>
      </sheetData>
      <sheetData sheetId="4221">
        <row r="7">
          <cell r="AI7">
            <v>10000</v>
          </cell>
        </row>
      </sheetData>
      <sheetData sheetId="4222">
        <row r="7">
          <cell r="AI7">
            <v>10000</v>
          </cell>
        </row>
      </sheetData>
      <sheetData sheetId="4223">
        <row r="7">
          <cell r="AI7">
            <v>10000</v>
          </cell>
        </row>
      </sheetData>
      <sheetData sheetId="4224">
        <row r="7">
          <cell r="AI7">
            <v>10000</v>
          </cell>
        </row>
      </sheetData>
      <sheetData sheetId="4225">
        <row r="7">
          <cell r="AI7">
            <v>10000</v>
          </cell>
        </row>
      </sheetData>
      <sheetData sheetId="4226">
        <row r="7">
          <cell r="AI7">
            <v>10000</v>
          </cell>
        </row>
      </sheetData>
      <sheetData sheetId="4227">
        <row r="7">
          <cell r="AI7">
            <v>10000</v>
          </cell>
        </row>
      </sheetData>
      <sheetData sheetId="4228">
        <row r="7">
          <cell r="AI7">
            <v>10000</v>
          </cell>
        </row>
      </sheetData>
      <sheetData sheetId="4229">
        <row r="7">
          <cell r="AI7">
            <v>10000</v>
          </cell>
        </row>
      </sheetData>
      <sheetData sheetId="4230">
        <row r="7">
          <cell r="AI7">
            <v>10000</v>
          </cell>
        </row>
      </sheetData>
      <sheetData sheetId="4231">
        <row r="7">
          <cell r="AI7">
            <v>10000</v>
          </cell>
        </row>
      </sheetData>
      <sheetData sheetId="4232">
        <row r="7">
          <cell r="AI7">
            <v>10000</v>
          </cell>
        </row>
      </sheetData>
      <sheetData sheetId="4233">
        <row r="7">
          <cell r="AI7">
            <v>10000</v>
          </cell>
        </row>
      </sheetData>
      <sheetData sheetId="4234">
        <row r="7">
          <cell r="AI7">
            <v>10000</v>
          </cell>
        </row>
      </sheetData>
      <sheetData sheetId="4235">
        <row r="7">
          <cell r="AI7">
            <v>10000</v>
          </cell>
        </row>
      </sheetData>
      <sheetData sheetId="4236">
        <row r="7">
          <cell r="AI7">
            <v>10000</v>
          </cell>
        </row>
      </sheetData>
      <sheetData sheetId="4237">
        <row r="7">
          <cell r="AI7">
            <v>10000</v>
          </cell>
        </row>
      </sheetData>
      <sheetData sheetId="4238">
        <row r="7">
          <cell r="AI7">
            <v>10000</v>
          </cell>
        </row>
      </sheetData>
      <sheetData sheetId="4239">
        <row r="7">
          <cell r="AI7">
            <v>10000</v>
          </cell>
        </row>
      </sheetData>
      <sheetData sheetId="4240">
        <row r="7">
          <cell r="AI7">
            <v>10000</v>
          </cell>
        </row>
      </sheetData>
      <sheetData sheetId="4241">
        <row r="7">
          <cell r="AI7">
            <v>10000</v>
          </cell>
        </row>
      </sheetData>
      <sheetData sheetId="4242">
        <row r="7">
          <cell r="AI7">
            <v>10000</v>
          </cell>
        </row>
      </sheetData>
      <sheetData sheetId="4243">
        <row r="7">
          <cell r="AI7">
            <v>10000</v>
          </cell>
        </row>
      </sheetData>
      <sheetData sheetId="4244">
        <row r="7">
          <cell r="AI7">
            <v>10000</v>
          </cell>
        </row>
      </sheetData>
      <sheetData sheetId="4245">
        <row r="7">
          <cell r="AI7">
            <v>10000</v>
          </cell>
        </row>
      </sheetData>
      <sheetData sheetId="4246">
        <row r="7">
          <cell r="AI7">
            <v>10000</v>
          </cell>
        </row>
      </sheetData>
      <sheetData sheetId="4247">
        <row r="7">
          <cell r="AI7">
            <v>10000</v>
          </cell>
        </row>
      </sheetData>
      <sheetData sheetId="4248">
        <row r="7">
          <cell r="AI7">
            <v>10000</v>
          </cell>
        </row>
      </sheetData>
      <sheetData sheetId="4249">
        <row r="7">
          <cell r="AI7">
            <v>10000</v>
          </cell>
        </row>
      </sheetData>
      <sheetData sheetId="4250">
        <row r="7">
          <cell r="AI7">
            <v>10000</v>
          </cell>
        </row>
      </sheetData>
      <sheetData sheetId="4251">
        <row r="7">
          <cell r="AI7">
            <v>10000</v>
          </cell>
        </row>
      </sheetData>
      <sheetData sheetId="4252">
        <row r="7">
          <cell r="AI7">
            <v>10000</v>
          </cell>
        </row>
      </sheetData>
      <sheetData sheetId="4253">
        <row r="7">
          <cell r="AI7">
            <v>10000</v>
          </cell>
        </row>
      </sheetData>
      <sheetData sheetId="4254">
        <row r="7">
          <cell r="AI7">
            <v>10000</v>
          </cell>
        </row>
      </sheetData>
      <sheetData sheetId="4255">
        <row r="7">
          <cell r="AI7">
            <v>10000</v>
          </cell>
        </row>
      </sheetData>
      <sheetData sheetId="4256">
        <row r="7">
          <cell r="AI7">
            <v>10000</v>
          </cell>
        </row>
      </sheetData>
      <sheetData sheetId="4257">
        <row r="7">
          <cell r="AI7">
            <v>10000</v>
          </cell>
        </row>
      </sheetData>
      <sheetData sheetId="4258">
        <row r="7">
          <cell r="AI7">
            <v>10000</v>
          </cell>
        </row>
      </sheetData>
      <sheetData sheetId="4259">
        <row r="7">
          <cell r="AI7">
            <v>10000</v>
          </cell>
        </row>
      </sheetData>
      <sheetData sheetId="4260">
        <row r="7">
          <cell r="AI7">
            <v>10000</v>
          </cell>
        </row>
      </sheetData>
      <sheetData sheetId="4261">
        <row r="7">
          <cell r="AI7">
            <v>10000</v>
          </cell>
        </row>
      </sheetData>
      <sheetData sheetId="4262">
        <row r="7">
          <cell r="AI7">
            <v>10000</v>
          </cell>
        </row>
      </sheetData>
      <sheetData sheetId="4263">
        <row r="7">
          <cell r="AI7">
            <v>10000</v>
          </cell>
        </row>
      </sheetData>
      <sheetData sheetId="4264">
        <row r="7">
          <cell r="AI7">
            <v>10000</v>
          </cell>
        </row>
      </sheetData>
      <sheetData sheetId="4265">
        <row r="7">
          <cell r="AI7">
            <v>10000</v>
          </cell>
        </row>
      </sheetData>
      <sheetData sheetId="4266">
        <row r="7">
          <cell r="AI7">
            <v>10000</v>
          </cell>
        </row>
      </sheetData>
      <sheetData sheetId="4267">
        <row r="7">
          <cell r="AI7">
            <v>10000</v>
          </cell>
        </row>
      </sheetData>
      <sheetData sheetId="4268">
        <row r="7">
          <cell r="AI7">
            <v>10000</v>
          </cell>
        </row>
      </sheetData>
      <sheetData sheetId="4269">
        <row r="7">
          <cell r="AI7">
            <v>10000</v>
          </cell>
        </row>
      </sheetData>
      <sheetData sheetId="4270">
        <row r="7">
          <cell r="AI7">
            <v>10000</v>
          </cell>
        </row>
      </sheetData>
      <sheetData sheetId="4271">
        <row r="7">
          <cell r="AI7">
            <v>10000</v>
          </cell>
        </row>
      </sheetData>
      <sheetData sheetId="4272">
        <row r="7">
          <cell r="AI7">
            <v>10000</v>
          </cell>
        </row>
      </sheetData>
      <sheetData sheetId="4273">
        <row r="7">
          <cell r="AI7">
            <v>10000</v>
          </cell>
        </row>
      </sheetData>
      <sheetData sheetId="4274">
        <row r="7">
          <cell r="AI7">
            <v>10000</v>
          </cell>
        </row>
      </sheetData>
      <sheetData sheetId="4275">
        <row r="7">
          <cell r="AI7">
            <v>10000</v>
          </cell>
        </row>
      </sheetData>
      <sheetData sheetId="4276">
        <row r="7">
          <cell r="AI7">
            <v>10000</v>
          </cell>
        </row>
      </sheetData>
      <sheetData sheetId="4277">
        <row r="7">
          <cell r="AI7">
            <v>10000</v>
          </cell>
        </row>
      </sheetData>
      <sheetData sheetId="4278">
        <row r="7">
          <cell r="AI7">
            <v>10000</v>
          </cell>
        </row>
      </sheetData>
      <sheetData sheetId="4279">
        <row r="7">
          <cell r="AI7">
            <v>10000</v>
          </cell>
        </row>
      </sheetData>
      <sheetData sheetId="4280">
        <row r="7">
          <cell r="AI7">
            <v>10000</v>
          </cell>
        </row>
      </sheetData>
      <sheetData sheetId="4281">
        <row r="7">
          <cell r="AI7">
            <v>10000</v>
          </cell>
        </row>
      </sheetData>
      <sheetData sheetId="4282">
        <row r="7">
          <cell r="AI7">
            <v>10000</v>
          </cell>
        </row>
      </sheetData>
      <sheetData sheetId="4283">
        <row r="7">
          <cell r="AI7">
            <v>10000</v>
          </cell>
        </row>
      </sheetData>
      <sheetData sheetId="4284">
        <row r="7">
          <cell r="AI7">
            <v>10000</v>
          </cell>
        </row>
      </sheetData>
      <sheetData sheetId="4285">
        <row r="7">
          <cell r="AI7">
            <v>10000</v>
          </cell>
        </row>
      </sheetData>
      <sheetData sheetId="4286">
        <row r="7">
          <cell r="AI7">
            <v>10000</v>
          </cell>
        </row>
      </sheetData>
      <sheetData sheetId="4287">
        <row r="7">
          <cell r="AI7">
            <v>10000</v>
          </cell>
        </row>
      </sheetData>
      <sheetData sheetId="4288">
        <row r="7">
          <cell r="AI7">
            <v>10000</v>
          </cell>
        </row>
      </sheetData>
      <sheetData sheetId="4289">
        <row r="7">
          <cell r="AI7">
            <v>10000</v>
          </cell>
        </row>
      </sheetData>
      <sheetData sheetId="4290">
        <row r="7">
          <cell r="AI7">
            <v>10000</v>
          </cell>
        </row>
      </sheetData>
      <sheetData sheetId="4291">
        <row r="7">
          <cell r="AI7">
            <v>10000</v>
          </cell>
        </row>
      </sheetData>
      <sheetData sheetId="4292">
        <row r="7">
          <cell r="AI7">
            <v>10000</v>
          </cell>
        </row>
      </sheetData>
      <sheetData sheetId="4293">
        <row r="7">
          <cell r="AI7">
            <v>10000</v>
          </cell>
        </row>
      </sheetData>
      <sheetData sheetId="4294">
        <row r="7">
          <cell r="AI7">
            <v>10000</v>
          </cell>
        </row>
      </sheetData>
      <sheetData sheetId="4295">
        <row r="7">
          <cell r="AI7">
            <v>10000</v>
          </cell>
        </row>
      </sheetData>
      <sheetData sheetId="4296">
        <row r="7">
          <cell r="AI7">
            <v>10000</v>
          </cell>
        </row>
      </sheetData>
      <sheetData sheetId="4297">
        <row r="7">
          <cell r="AI7">
            <v>10000</v>
          </cell>
        </row>
      </sheetData>
      <sheetData sheetId="4298">
        <row r="7">
          <cell r="AI7">
            <v>10000</v>
          </cell>
        </row>
      </sheetData>
      <sheetData sheetId="4299">
        <row r="7">
          <cell r="AI7">
            <v>10000</v>
          </cell>
        </row>
      </sheetData>
      <sheetData sheetId="4300">
        <row r="7">
          <cell r="AI7">
            <v>10000</v>
          </cell>
        </row>
      </sheetData>
      <sheetData sheetId="4301">
        <row r="7">
          <cell r="AI7">
            <v>10000</v>
          </cell>
        </row>
      </sheetData>
      <sheetData sheetId="4302">
        <row r="7">
          <cell r="AI7">
            <v>10000</v>
          </cell>
        </row>
      </sheetData>
      <sheetData sheetId="4303">
        <row r="7">
          <cell r="AI7">
            <v>10000</v>
          </cell>
        </row>
      </sheetData>
      <sheetData sheetId="4304">
        <row r="7">
          <cell r="AI7">
            <v>10000</v>
          </cell>
        </row>
      </sheetData>
      <sheetData sheetId="4305">
        <row r="7">
          <cell r="AI7">
            <v>10000</v>
          </cell>
        </row>
      </sheetData>
      <sheetData sheetId="4306">
        <row r="7">
          <cell r="AI7">
            <v>10000</v>
          </cell>
        </row>
      </sheetData>
      <sheetData sheetId="4307">
        <row r="7">
          <cell r="AI7">
            <v>10000</v>
          </cell>
        </row>
      </sheetData>
      <sheetData sheetId="4308">
        <row r="7">
          <cell r="AI7">
            <v>10000</v>
          </cell>
        </row>
      </sheetData>
      <sheetData sheetId="4309">
        <row r="7">
          <cell r="AI7">
            <v>10000</v>
          </cell>
        </row>
      </sheetData>
      <sheetData sheetId="4310">
        <row r="7">
          <cell r="AI7">
            <v>10000</v>
          </cell>
        </row>
      </sheetData>
      <sheetData sheetId="4311">
        <row r="7">
          <cell r="AI7">
            <v>10000</v>
          </cell>
        </row>
      </sheetData>
      <sheetData sheetId="4312">
        <row r="7">
          <cell r="AI7">
            <v>10000</v>
          </cell>
        </row>
      </sheetData>
      <sheetData sheetId="4313">
        <row r="7">
          <cell r="AI7">
            <v>10000</v>
          </cell>
        </row>
      </sheetData>
      <sheetData sheetId="4314">
        <row r="7">
          <cell r="AI7">
            <v>10000</v>
          </cell>
        </row>
      </sheetData>
      <sheetData sheetId="4315">
        <row r="7">
          <cell r="AI7">
            <v>10000</v>
          </cell>
        </row>
      </sheetData>
      <sheetData sheetId="4316">
        <row r="7">
          <cell r="AI7">
            <v>10000</v>
          </cell>
        </row>
      </sheetData>
      <sheetData sheetId="4317">
        <row r="7">
          <cell r="AI7">
            <v>10000</v>
          </cell>
        </row>
      </sheetData>
      <sheetData sheetId="4318">
        <row r="7">
          <cell r="AI7">
            <v>10000</v>
          </cell>
        </row>
      </sheetData>
      <sheetData sheetId="4319">
        <row r="7">
          <cell r="AI7">
            <v>10000</v>
          </cell>
        </row>
      </sheetData>
      <sheetData sheetId="4320">
        <row r="7">
          <cell r="AI7">
            <v>10000</v>
          </cell>
        </row>
      </sheetData>
      <sheetData sheetId="4321">
        <row r="7">
          <cell r="AI7">
            <v>10000</v>
          </cell>
        </row>
      </sheetData>
      <sheetData sheetId="4322">
        <row r="7">
          <cell r="AI7">
            <v>10000</v>
          </cell>
        </row>
      </sheetData>
      <sheetData sheetId="4323">
        <row r="7">
          <cell r="AI7">
            <v>10000</v>
          </cell>
        </row>
      </sheetData>
      <sheetData sheetId="4324">
        <row r="7">
          <cell r="AI7">
            <v>10000</v>
          </cell>
        </row>
      </sheetData>
      <sheetData sheetId="4325">
        <row r="7">
          <cell r="AI7">
            <v>10000</v>
          </cell>
        </row>
      </sheetData>
      <sheetData sheetId="4326">
        <row r="7">
          <cell r="AI7">
            <v>10000</v>
          </cell>
        </row>
      </sheetData>
      <sheetData sheetId="4327">
        <row r="7">
          <cell r="AI7">
            <v>10000</v>
          </cell>
        </row>
      </sheetData>
      <sheetData sheetId="4328">
        <row r="7">
          <cell r="AI7">
            <v>10000</v>
          </cell>
        </row>
      </sheetData>
      <sheetData sheetId="4329">
        <row r="7">
          <cell r="AI7">
            <v>10000</v>
          </cell>
        </row>
      </sheetData>
      <sheetData sheetId="4330">
        <row r="7">
          <cell r="AI7">
            <v>10000</v>
          </cell>
        </row>
      </sheetData>
      <sheetData sheetId="4331">
        <row r="7">
          <cell r="AI7">
            <v>10000</v>
          </cell>
        </row>
      </sheetData>
      <sheetData sheetId="4332">
        <row r="7">
          <cell r="AI7">
            <v>10000</v>
          </cell>
        </row>
      </sheetData>
      <sheetData sheetId="4333">
        <row r="7">
          <cell r="AI7">
            <v>10000</v>
          </cell>
        </row>
      </sheetData>
      <sheetData sheetId="4334">
        <row r="7">
          <cell r="AI7">
            <v>10000</v>
          </cell>
        </row>
      </sheetData>
      <sheetData sheetId="4335">
        <row r="7">
          <cell r="AI7">
            <v>10000</v>
          </cell>
        </row>
      </sheetData>
      <sheetData sheetId="4336">
        <row r="7">
          <cell r="AI7">
            <v>10000</v>
          </cell>
        </row>
      </sheetData>
      <sheetData sheetId="4337">
        <row r="7">
          <cell r="AI7">
            <v>10000</v>
          </cell>
        </row>
      </sheetData>
      <sheetData sheetId="4338">
        <row r="7">
          <cell r="AI7">
            <v>10000</v>
          </cell>
        </row>
      </sheetData>
      <sheetData sheetId="4339">
        <row r="7">
          <cell r="AI7">
            <v>10000</v>
          </cell>
        </row>
      </sheetData>
      <sheetData sheetId="4340">
        <row r="7">
          <cell r="AI7">
            <v>10000</v>
          </cell>
        </row>
      </sheetData>
      <sheetData sheetId="4341">
        <row r="7">
          <cell r="AI7">
            <v>10000</v>
          </cell>
        </row>
      </sheetData>
      <sheetData sheetId="4342">
        <row r="7">
          <cell r="AI7">
            <v>10000</v>
          </cell>
        </row>
      </sheetData>
      <sheetData sheetId="4343">
        <row r="7">
          <cell r="AI7">
            <v>10000</v>
          </cell>
        </row>
      </sheetData>
      <sheetData sheetId="4344">
        <row r="7">
          <cell r="AI7">
            <v>10000</v>
          </cell>
        </row>
      </sheetData>
      <sheetData sheetId="4345">
        <row r="7">
          <cell r="AI7">
            <v>10000</v>
          </cell>
        </row>
      </sheetData>
      <sheetData sheetId="4346">
        <row r="7">
          <cell r="AI7">
            <v>10000</v>
          </cell>
        </row>
      </sheetData>
      <sheetData sheetId="4347">
        <row r="7">
          <cell r="AI7">
            <v>10000</v>
          </cell>
        </row>
      </sheetData>
      <sheetData sheetId="4348">
        <row r="7">
          <cell r="AI7">
            <v>10000</v>
          </cell>
        </row>
      </sheetData>
      <sheetData sheetId="4349">
        <row r="7">
          <cell r="AI7">
            <v>10000</v>
          </cell>
        </row>
      </sheetData>
      <sheetData sheetId="4350">
        <row r="7">
          <cell r="AI7">
            <v>10000</v>
          </cell>
        </row>
      </sheetData>
      <sheetData sheetId="4351">
        <row r="7">
          <cell r="AI7">
            <v>10000</v>
          </cell>
        </row>
      </sheetData>
      <sheetData sheetId="4352">
        <row r="7">
          <cell r="AI7">
            <v>10000</v>
          </cell>
        </row>
      </sheetData>
      <sheetData sheetId="4353">
        <row r="7">
          <cell r="AI7">
            <v>10000</v>
          </cell>
        </row>
      </sheetData>
      <sheetData sheetId="4354">
        <row r="7">
          <cell r="AI7">
            <v>10000</v>
          </cell>
        </row>
      </sheetData>
      <sheetData sheetId="4355">
        <row r="7">
          <cell r="AI7">
            <v>10000</v>
          </cell>
        </row>
      </sheetData>
      <sheetData sheetId="4356">
        <row r="7">
          <cell r="AI7">
            <v>10000</v>
          </cell>
        </row>
      </sheetData>
      <sheetData sheetId="4357">
        <row r="7">
          <cell r="AI7">
            <v>10000</v>
          </cell>
        </row>
      </sheetData>
      <sheetData sheetId="4358">
        <row r="7">
          <cell r="AI7">
            <v>10000</v>
          </cell>
        </row>
      </sheetData>
      <sheetData sheetId="4359">
        <row r="7">
          <cell r="AI7">
            <v>10000</v>
          </cell>
        </row>
      </sheetData>
      <sheetData sheetId="4360">
        <row r="7">
          <cell r="AI7">
            <v>10000</v>
          </cell>
        </row>
      </sheetData>
      <sheetData sheetId="4361">
        <row r="7">
          <cell r="AI7">
            <v>10000</v>
          </cell>
        </row>
      </sheetData>
      <sheetData sheetId="4362">
        <row r="7">
          <cell r="AI7">
            <v>10000</v>
          </cell>
        </row>
      </sheetData>
      <sheetData sheetId="4363">
        <row r="7">
          <cell r="AI7">
            <v>10000</v>
          </cell>
        </row>
      </sheetData>
      <sheetData sheetId="4364">
        <row r="7">
          <cell r="AI7">
            <v>10000</v>
          </cell>
        </row>
      </sheetData>
      <sheetData sheetId="4365">
        <row r="7">
          <cell r="AI7">
            <v>10000</v>
          </cell>
        </row>
      </sheetData>
      <sheetData sheetId="4366">
        <row r="7">
          <cell r="AI7">
            <v>10000</v>
          </cell>
        </row>
      </sheetData>
      <sheetData sheetId="4367">
        <row r="7">
          <cell r="AI7">
            <v>10000</v>
          </cell>
        </row>
      </sheetData>
      <sheetData sheetId="4368">
        <row r="7">
          <cell r="AI7">
            <v>10000</v>
          </cell>
        </row>
      </sheetData>
      <sheetData sheetId="4369">
        <row r="7">
          <cell r="AI7">
            <v>10000</v>
          </cell>
        </row>
      </sheetData>
      <sheetData sheetId="4370">
        <row r="7">
          <cell r="AI7">
            <v>10000</v>
          </cell>
        </row>
      </sheetData>
      <sheetData sheetId="4371">
        <row r="7">
          <cell r="AI7">
            <v>10000</v>
          </cell>
        </row>
      </sheetData>
      <sheetData sheetId="4372">
        <row r="7">
          <cell r="AI7">
            <v>10000</v>
          </cell>
        </row>
      </sheetData>
      <sheetData sheetId="4373">
        <row r="7">
          <cell r="AI7">
            <v>10000</v>
          </cell>
        </row>
      </sheetData>
      <sheetData sheetId="4374">
        <row r="7">
          <cell r="AI7">
            <v>10000</v>
          </cell>
        </row>
      </sheetData>
      <sheetData sheetId="4375">
        <row r="7">
          <cell r="AI7">
            <v>10000</v>
          </cell>
        </row>
      </sheetData>
      <sheetData sheetId="4376">
        <row r="7">
          <cell r="AI7">
            <v>10000</v>
          </cell>
        </row>
      </sheetData>
      <sheetData sheetId="4377">
        <row r="7">
          <cell r="AI7">
            <v>10000</v>
          </cell>
        </row>
      </sheetData>
      <sheetData sheetId="4378">
        <row r="7">
          <cell r="AI7">
            <v>10000</v>
          </cell>
        </row>
      </sheetData>
      <sheetData sheetId="4379">
        <row r="7">
          <cell r="AI7">
            <v>10000</v>
          </cell>
        </row>
      </sheetData>
      <sheetData sheetId="4380">
        <row r="7">
          <cell r="AI7">
            <v>10000</v>
          </cell>
        </row>
      </sheetData>
      <sheetData sheetId="4381">
        <row r="7">
          <cell r="AI7">
            <v>10000</v>
          </cell>
        </row>
      </sheetData>
      <sheetData sheetId="4382">
        <row r="7">
          <cell r="AI7">
            <v>10000</v>
          </cell>
        </row>
      </sheetData>
      <sheetData sheetId="4383">
        <row r="7">
          <cell r="AI7">
            <v>10000</v>
          </cell>
        </row>
      </sheetData>
      <sheetData sheetId="4384">
        <row r="7">
          <cell r="AI7">
            <v>10000</v>
          </cell>
        </row>
      </sheetData>
      <sheetData sheetId="4385">
        <row r="7">
          <cell r="AI7">
            <v>10000</v>
          </cell>
        </row>
      </sheetData>
      <sheetData sheetId="4386">
        <row r="7">
          <cell r="AI7">
            <v>10000</v>
          </cell>
        </row>
      </sheetData>
      <sheetData sheetId="4387">
        <row r="7">
          <cell r="AI7">
            <v>10000</v>
          </cell>
        </row>
      </sheetData>
      <sheetData sheetId="4388">
        <row r="7">
          <cell r="AI7">
            <v>10000</v>
          </cell>
        </row>
      </sheetData>
      <sheetData sheetId="4389">
        <row r="7">
          <cell r="AI7">
            <v>10000</v>
          </cell>
        </row>
      </sheetData>
      <sheetData sheetId="4390">
        <row r="7">
          <cell r="AI7">
            <v>10000</v>
          </cell>
        </row>
      </sheetData>
      <sheetData sheetId="4391">
        <row r="7">
          <cell r="AI7">
            <v>10000</v>
          </cell>
        </row>
      </sheetData>
      <sheetData sheetId="4392">
        <row r="7">
          <cell r="AI7">
            <v>10000</v>
          </cell>
        </row>
      </sheetData>
      <sheetData sheetId="4393">
        <row r="7">
          <cell r="AI7">
            <v>10000</v>
          </cell>
        </row>
      </sheetData>
      <sheetData sheetId="4394">
        <row r="7">
          <cell r="AI7">
            <v>10000</v>
          </cell>
        </row>
      </sheetData>
      <sheetData sheetId="4395">
        <row r="7">
          <cell r="AI7">
            <v>10000</v>
          </cell>
        </row>
      </sheetData>
      <sheetData sheetId="4396">
        <row r="7">
          <cell r="AI7">
            <v>10000</v>
          </cell>
        </row>
      </sheetData>
      <sheetData sheetId="4397">
        <row r="7">
          <cell r="AI7">
            <v>10000</v>
          </cell>
        </row>
      </sheetData>
      <sheetData sheetId="4398">
        <row r="7">
          <cell r="AI7">
            <v>10000</v>
          </cell>
        </row>
      </sheetData>
      <sheetData sheetId="4399">
        <row r="7">
          <cell r="AI7">
            <v>10000</v>
          </cell>
        </row>
      </sheetData>
      <sheetData sheetId="4400">
        <row r="7">
          <cell r="AI7">
            <v>10000</v>
          </cell>
        </row>
      </sheetData>
      <sheetData sheetId="4401">
        <row r="7">
          <cell r="AI7">
            <v>10000</v>
          </cell>
        </row>
      </sheetData>
      <sheetData sheetId="4402">
        <row r="7">
          <cell r="AI7">
            <v>10000</v>
          </cell>
        </row>
      </sheetData>
      <sheetData sheetId="4403">
        <row r="7">
          <cell r="AI7">
            <v>10000</v>
          </cell>
        </row>
      </sheetData>
      <sheetData sheetId="4404">
        <row r="7">
          <cell r="AI7">
            <v>10000</v>
          </cell>
        </row>
      </sheetData>
      <sheetData sheetId="4405">
        <row r="7">
          <cell r="AI7">
            <v>10000</v>
          </cell>
        </row>
      </sheetData>
      <sheetData sheetId="4406">
        <row r="7">
          <cell r="AI7">
            <v>10000</v>
          </cell>
        </row>
      </sheetData>
      <sheetData sheetId="4407">
        <row r="7">
          <cell r="AI7">
            <v>10000</v>
          </cell>
        </row>
      </sheetData>
      <sheetData sheetId="4408">
        <row r="7">
          <cell r="AI7">
            <v>10000</v>
          </cell>
        </row>
      </sheetData>
      <sheetData sheetId="4409">
        <row r="7">
          <cell r="AI7">
            <v>10000</v>
          </cell>
        </row>
      </sheetData>
      <sheetData sheetId="4410">
        <row r="7">
          <cell r="AI7">
            <v>10000</v>
          </cell>
        </row>
      </sheetData>
      <sheetData sheetId="4411">
        <row r="7">
          <cell r="AI7">
            <v>10000</v>
          </cell>
        </row>
      </sheetData>
      <sheetData sheetId="4412">
        <row r="7">
          <cell r="AI7">
            <v>10000</v>
          </cell>
        </row>
      </sheetData>
      <sheetData sheetId="4413">
        <row r="7">
          <cell r="AI7">
            <v>10000</v>
          </cell>
        </row>
      </sheetData>
      <sheetData sheetId="4414">
        <row r="7">
          <cell r="AI7">
            <v>10000</v>
          </cell>
        </row>
      </sheetData>
      <sheetData sheetId="4415">
        <row r="7">
          <cell r="AI7">
            <v>10000</v>
          </cell>
        </row>
      </sheetData>
      <sheetData sheetId="4416">
        <row r="7">
          <cell r="AI7">
            <v>10000</v>
          </cell>
        </row>
      </sheetData>
      <sheetData sheetId="4417">
        <row r="7">
          <cell r="AI7">
            <v>10000</v>
          </cell>
        </row>
      </sheetData>
      <sheetData sheetId="4418">
        <row r="7">
          <cell r="AI7">
            <v>10000</v>
          </cell>
        </row>
      </sheetData>
      <sheetData sheetId="4419">
        <row r="7">
          <cell r="AI7">
            <v>10000</v>
          </cell>
        </row>
      </sheetData>
      <sheetData sheetId="4420">
        <row r="7">
          <cell r="AI7">
            <v>10000</v>
          </cell>
        </row>
      </sheetData>
      <sheetData sheetId="4421">
        <row r="7">
          <cell r="AI7">
            <v>10000</v>
          </cell>
        </row>
      </sheetData>
      <sheetData sheetId="4422">
        <row r="7">
          <cell r="AI7">
            <v>10000</v>
          </cell>
        </row>
      </sheetData>
      <sheetData sheetId="4423">
        <row r="7">
          <cell r="AI7">
            <v>10000</v>
          </cell>
        </row>
      </sheetData>
      <sheetData sheetId="4424">
        <row r="7">
          <cell r="AI7">
            <v>10000</v>
          </cell>
        </row>
      </sheetData>
      <sheetData sheetId="4425">
        <row r="7">
          <cell r="AI7">
            <v>10000</v>
          </cell>
        </row>
      </sheetData>
      <sheetData sheetId="4426">
        <row r="7">
          <cell r="AI7">
            <v>10000</v>
          </cell>
        </row>
      </sheetData>
      <sheetData sheetId="4427">
        <row r="7">
          <cell r="AI7">
            <v>10000</v>
          </cell>
        </row>
      </sheetData>
      <sheetData sheetId="4428">
        <row r="7">
          <cell r="AI7">
            <v>10000</v>
          </cell>
        </row>
      </sheetData>
      <sheetData sheetId="4429">
        <row r="7">
          <cell r="AI7">
            <v>10000</v>
          </cell>
        </row>
      </sheetData>
      <sheetData sheetId="4430">
        <row r="7">
          <cell r="AI7">
            <v>10000</v>
          </cell>
        </row>
      </sheetData>
      <sheetData sheetId="4431">
        <row r="7">
          <cell r="AI7">
            <v>10000</v>
          </cell>
        </row>
      </sheetData>
      <sheetData sheetId="4432">
        <row r="7">
          <cell r="AI7">
            <v>10000</v>
          </cell>
        </row>
      </sheetData>
      <sheetData sheetId="4433">
        <row r="7">
          <cell r="AI7">
            <v>10000</v>
          </cell>
        </row>
      </sheetData>
      <sheetData sheetId="4434">
        <row r="7">
          <cell r="AI7">
            <v>10000</v>
          </cell>
        </row>
      </sheetData>
      <sheetData sheetId="4435">
        <row r="7">
          <cell r="AI7">
            <v>10000</v>
          </cell>
        </row>
      </sheetData>
      <sheetData sheetId="4436">
        <row r="7">
          <cell r="AI7">
            <v>10000</v>
          </cell>
        </row>
      </sheetData>
      <sheetData sheetId="4437">
        <row r="7">
          <cell r="AI7">
            <v>10000</v>
          </cell>
        </row>
      </sheetData>
      <sheetData sheetId="4438">
        <row r="7">
          <cell r="AI7">
            <v>10000</v>
          </cell>
        </row>
      </sheetData>
      <sheetData sheetId="4439">
        <row r="7">
          <cell r="AI7">
            <v>10000</v>
          </cell>
        </row>
      </sheetData>
      <sheetData sheetId="4440">
        <row r="7">
          <cell r="AI7">
            <v>10000</v>
          </cell>
        </row>
      </sheetData>
      <sheetData sheetId="4441">
        <row r="7">
          <cell r="AI7">
            <v>10000</v>
          </cell>
        </row>
      </sheetData>
      <sheetData sheetId="4442">
        <row r="7">
          <cell r="AI7">
            <v>10000</v>
          </cell>
        </row>
      </sheetData>
      <sheetData sheetId="4443">
        <row r="7">
          <cell r="AI7">
            <v>10000</v>
          </cell>
        </row>
      </sheetData>
      <sheetData sheetId="4444">
        <row r="7">
          <cell r="AI7">
            <v>10000</v>
          </cell>
        </row>
      </sheetData>
      <sheetData sheetId="4445">
        <row r="7">
          <cell r="AI7">
            <v>10000</v>
          </cell>
        </row>
      </sheetData>
      <sheetData sheetId="4446">
        <row r="7">
          <cell r="AI7">
            <v>10000</v>
          </cell>
        </row>
      </sheetData>
      <sheetData sheetId="4447">
        <row r="7">
          <cell r="AI7">
            <v>10000</v>
          </cell>
        </row>
      </sheetData>
      <sheetData sheetId="4448">
        <row r="7">
          <cell r="AI7">
            <v>10000</v>
          </cell>
        </row>
      </sheetData>
      <sheetData sheetId="4449">
        <row r="7">
          <cell r="AI7">
            <v>10000</v>
          </cell>
        </row>
      </sheetData>
      <sheetData sheetId="4450">
        <row r="7">
          <cell r="AI7">
            <v>10000</v>
          </cell>
        </row>
      </sheetData>
      <sheetData sheetId="4451">
        <row r="7">
          <cell r="AI7">
            <v>10000</v>
          </cell>
        </row>
      </sheetData>
      <sheetData sheetId="4452">
        <row r="7">
          <cell r="AI7">
            <v>10000</v>
          </cell>
        </row>
      </sheetData>
      <sheetData sheetId="4453">
        <row r="7">
          <cell r="AI7">
            <v>10000</v>
          </cell>
        </row>
      </sheetData>
      <sheetData sheetId="4454">
        <row r="7">
          <cell r="AI7">
            <v>10000</v>
          </cell>
        </row>
      </sheetData>
      <sheetData sheetId="4455">
        <row r="7">
          <cell r="AI7">
            <v>10000</v>
          </cell>
        </row>
      </sheetData>
      <sheetData sheetId="4456">
        <row r="7">
          <cell r="AI7">
            <v>10000</v>
          </cell>
        </row>
      </sheetData>
      <sheetData sheetId="4457">
        <row r="7">
          <cell r="AI7">
            <v>10000</v>
          </cell>
        </row>
      </sheetData>
      <sheetData sheetId="4458">
        <row r="7">
          <cell r="AI7">
            <v>10000</v>
          </cell>
        </row>
      </sheetData>
      <sheetData sheetId="4459">
        <row r="7">
          <cell r="AI7">
            <v>10000</v>
          </cell>
        </row>
      </sheetData>
      <sheetData sheetId="4460">
        <row r="7">
          <cell r="AI7">
            <v>10000</v>
          </cell>
        </row>
      </sheetData>
      <sheetData sheetId="4461">
        <row r="7">
          <cell r="AI7">
            <v>10000</v>
          </cell>
        </row>
      </sheetData>
      <sheetData sheetId="4462">
        <row r="7">
          <cell r="AI7">
            <v>10000</v>
          </cell>
        </row>
      </sheetData>
      <sheetData sheetId="4463">
        <row r="7">
          <cell r="AI7">
            <v>10000</v>
          </cell>
        </row>
      </sheetData>
      <sheetData sheetId="4464">
        <row r="7">
          <cell r="AI7">
            <v>10000</v>
          </cell>
        </row>
      </sheetData>
      <sheetData sheetId="4465">
        <row r="7">
          <cell r="AI7">
            <v>10000</v>
          </cell>
        </row>
      </sheetData>
      <sheetData sheetId="4466">
        <row r="7">
          <cell r="AI7">
            <v>10000</v>
          </cell>
        </row>
      </sheetData>
      <sheetData sheetId="4467">
        <row r="7">
          <cell r="AI7">
            <v>10000</v>
          </cell>
        </row>
      </sheetData>
      <sheetData sheetId="4468">
        <row r="7">
          <cell r="AI7">
            <v>10000</v>
          </cell>
        </row>
      </sheetData>
      <sheetData sheetId="4469">
        <row r="7">
          <cell r="AI7">
            <v>10000</v>
          </cell>
        </row>
      </sheetData>
      <sheetData sheetId="4470">
        <row r="7">
          <cell r="AI7">
            <v>10000</v>
          </cell>
        </row>
      </sheetData>
      <sheetData sheetId="4471">
        <row r="7">
          <cell r="AI7">
            <v>10000</v>
          </cell>
        </row>
      </sheetData>
      <sheetData sheetId="4472">
        <row r="7">
          <cell r="AI7">
            <v>10000</v>
          </cell>
        </row>
      </sheetData>
      <sheetData sheetId="4473">
        <row r="7">
          <cell r="AI7">
            <v>10000</v>
          </cell>
        </row>
      </sheetData>
      <sheetData sheetId="4474">
        <row r="7">
          <cell r="AI7">
            <v>10000</v>
          </cell>
        </row>
      </sheetData>
      <sheetData sheetId="4475">
        <row r="7">
          <cell r="AI7">
            <v>10000</v>
          </cell>
        </row>
      </sheetData>
      <sheetData sheetId="4476">
        <row r="7">
          <cell r="AI7">
            <v>10000</v>
          </cell>
        </row>
      </sheetData>
      <sheetData sheetId="4477">
        <row r="7">
          <cell r="AI7">
            <v>10000</v>
          </cell>
        </row>
      </sheetData>
      <sheetData sheetId="4478">
        <row r="7">
          <cell r="AI7">
            <v>10000</v>
          </cell>
        </row>
      </sheetData>
      <sheetData sheetId="4479">
        <row r="7">
          <cell r="AI7">
            <v>10000</v>
          </cell>
        </row>
      </sheetData>
      <sheetData sheetId="4480">
        <row r="7">
          <cell r="AI7">
            <v>10000</v>
          </cell>
        </row>
      </sheetData>
      <sheetData sheetId="4481">
        <row r="7">
          <cell r="AI7">
            <v>10000</v>
          </cell>
        </row>
      </sheetData>
      <sheetData sheetId="4482">
        <row r="7">
          <cell r="AI7">
            <v>10000</v>
          </cell>
        </row>
      </sheetData>
      <sheetData sheetId="4483">
        <row r="7">
          <cell r="AI7">
            <v>10000</v>
          </cell>
        </row>
      </sheetData>
      <sheetData sheetId="4484">
        <row r="7">
          <cell r="AI7">
            <v>10000</v>
          </cell>
        </row>
      </sheetData>
      <sheetData sheetId="4485">
        <row r="7">
          <cell r="AI7">
            <v>10000</v>
          </cell>
        </row>
      </sheetData>
      <sheetData sheetId="4486">
        <row r="7">
          <cell r="AI7">
            <v>10000</v>
          </cell>
        </row>
      </sheetData>
      <sheetData sheetId="4487">
        <row r="7">
          <cell r="AI7">
            <v>10000</v>
          </cell>
        </row>
      </sheetData>
      <sheetData sheetId="4488">
        <row r="7">
          <cell r="AI7">
            <v>10000</v>
          </cell>
        </row>
      </sheetData>
      <sheetData sheetId="4489">
        <row r="7">
          <cell r="AI7">
            <v>10000</v>
          </cell>
        </row>
      </sheetData>
      <sheetData sheetId="4490">
        <row r="7">
          <cell r="AI7">
            <v>10000</v>
          </cell>
        </row>
      </sheetData>
      <sheetData sheetId="4491">
        <row r="7">
          <cell r="AI7">
            <v>10000</v>
          </cell>
        </row>
      </sheetData>
      <sheetData sheetId="4492">
        <row r="7">
          <cell r="AI7">
            <v>10000</v>
          </cell>
        </row>
      </sheetData>
      <sheetData sheetId="4493">
        <row r="7">
          <cell r="AI7">
            <v>10000</v>
          </cell>
        </row>
      </sheetData>
      <sheetData sheetId="4494">
        <row r="7">
          <cell r="AI7">
            <v>10000</v>
          </cell>
        </row>
      </sheetData>
      <sheetData sheetId="4495">
        <row r="7">
          <cell r="AI7">
            <v>10000</v>
          </cell>
        </row>
      </sheetData>
      <sheetData sheetId="4496">
        <row r="7">
          <cell r="AI7">
            <v>10000</v>
          </cell>
        </row>
      </sheetData>
      <sheetData sheetId="4497">
        <row r="7">
          <cell r="AI7">
            <v>10000</v>
          </cell>
        </row>
      </sheetData>
      <sheetData sheetId="4498">
        <row r="7">
          <cell r="AI7">
            <v>10000</v>
          </cell>
        </row>
      </sheetData>
      <sheetData sheetId="4499">
        <row r="7">
          <cell r="AI7">
            <v>10000</v>
          </cell>
        </row>
      </sheetData>
      <sheetData sheetId="4500">
        <row r="7">
          <cell r="AI7">
            <v>10000</v>
          </cell>
        </row>
      </sheetData>
      <sheetData sheetId="4501">
        <row r="7">
          <cell r="AI7">
            <v>10000</v>
          </cell>
        </row>
      </sheetData>
      <sheetData sheetId="4502">
        <row r="7">
          <cell r="AI7">
            <v>10000</v>
          </cell>
        </row>
      </sheetData>
      <sheetData sheetId="4503">
        <row r="7">
          <cell r="AI7">
            <v>10000</v>
          </cell>
        </row>
      </sheetData>
      <sheetData sheetId="4504">
        <row r="7">
          <cell r="AI7">
            <v>10000</v>
          </cell>
        </row>
      </sheetData>
      <sheetData sheetId="4505">
        <row r="7">
          <cell r="AI7">
            <v>10000</v>
          </cell>
        </row>
      </sheetData>
      <sheetData sheetId="4506">
        <row r="7">
          <cell r="AI7">
            <v>10000</v>
          </cell>
        </row>
      </sheetData>
      <sheetData sheetId="4507">
        <row r="7">
          <cell r="AI7">
            <v>10000</v>
          </cell>
        </row>
      </sheetData>
      <sheetData sheetId="4508">
        <row r="7">
          <cell r="AI7">
            <v>10000</v>
          </cell>
        </row>
      </sheetData>
      <sheetData sheetId="4509">
        <row r="7">
          <cell r="AI7">
            <v>10000</v>
          </cell>
        </row>
      </sheetData>
      <sheetData sheetId="4510">
        <row r="7">
          <cell r="AI7">
            <v>10000</v>
          </cell>
        </row>
      </sheetData>
      <sheetData sheetId="4511">
        <row r="7">
          <cell r="AI7">
            <v>10000</v>
          </cell>
        </row>
      </sheetData>
      <sheetData sheetId="4512">
        <row r="7">
          <cell r="AI7">
            <v>10000</v>
          </cell>
        </row>
      </sheetData>
      <sheetData sheetId="4513">
        <row r="7">
          <cell r="AI7">
            <v>10000</v>
          </cell>
        </row>
      </sheetData>
      <sheetData sheetId="4514">
        <row r="7">
          <cell r="AI7">
            <v>10000</v>
          </cell>
        </row>
      </sheetData>
      <sheetData sheetId="4515">
        <row r="7">
          <cell r="AI7">
            <v>10000</v>
          </cell>
        </row>
      </sheetData>
      <sheetData sheetId="4516">
        <row r="7">
          <cell r="AI7">
            <v>10000</v>
          </cell>
        </row>
      </sheetData>
      <sheetData sheetId="4517">
        <row r="7">
          <cell r="AI7">
            <v>10000</v>
          </cell>
        </row>
      </sheetData>
      <sheetData sheetId="4518">
        <row r="7">
          <cell r="AI7">
            <v>10000</v>
          </cell>
        </row>
      </sheetData>
      <sheetData sheetId="4519">
        <row r="7">
          <cell r="AI7">
            <v>10000</v>
          </cell>
        </row>
      </sheetData>
      <sheetData sheetId="4520">
        <row r="7">
          <cell r="AI7">
            <v>10000</v>
          </cell>
        </row>
      </sheetData>
      <sheetData sheetId="4521">
        <row r="7">
          <cell r="AI7">
            <v>10000</v>
          </cell>
        </row>
      </sheetData>
      <sheetData sheetId="4522">
        <row r="7">
          <cell r="AI7">
            <v>10000</v>
          </cell>
        </row>
      </sheetData>
      <sheetData sheetId="4523">
        <row r="7">
          <cell r="AI7">
            <v>10000</v>
          </cell>
        </row>
      </sheetData>
      <sheetData sheetId="4524">
        <row r="7">
          <cell r="AI7">
            <v>10000</v>
          </cell>
        </row>
      </sheetData>
      <sheetData sheetId="4525">
        <row r="7">
          <cell r="AI7">
            <v>10000</v>
          </cell>
        </row>
      </sheetData>
      <sheetData sheetId="4526">
        <row r="7">
          <cell r="AI7">
            <v>10000</v>
          </cell>
        </row>
      </sheetData>
      <sheetData sheetId="4527">
        <row r="7">
          <cell r="AI7">
            <v>10000</v>
          </cell>
        </row>
      </sheetData>
      <sheetData sheetId="4528">
        <row r="7">
          <cell r="AI7">
            <v>10000</v>
          </cell>
        </row>
      </sheetData>
      <sheetData sheetId="4529">
        <row r="7">
          <cell r="AI7">
            <v>10000</v>
          </cell>
        </row>
      </sheetData>
      <sheetData sheetId="4530">
        <row r="7">
          <cell r="AI7">
            <v>10000</v>
          </cell>
        </row>
      </sheetData>
      <sheetData sheetId="4531">
        <row r="7">
          <cell r="AI7">
            <v>10000</v>
          </cell>
        </row>
      </sheetData>
      <sheetData sheetId="4532">
        <row r="7">
          <cell r="AI7">
            <v>10000</v>
          </cell>
        </row>
      </sheetData>
      <sheetData sheetId="4533">
        <row r="7">
          <cell r="AI7">
            <v>10000</v>
          </cell>
        </row>
      </sheetData>
      <sheetData sheetId="4534">
        <row r="7">
          <cell r="AI7">
            <v>10000</v>
          </cell>
        </row>
      </sheetData>
      <sheetData sheetId="4535">
        <row r="7">
          <cell r="AI7">
            <v>10000</v>
          </cell>
        </row>
      </sheetData>
      <sheetData sheetId="4536">
        <row r="7">
          <cell r="AI7">
            <v>10000</v>
          </cell>
        </row>
      </sheetData>
      <sheetData sheetId="4537">
        <row r="7">
          <cell r="AI7">
            <v>10000</v>
          </cell>
        </row>
      </sheetData>
      <sheetData sheetId="4538">
        <row r="7">
          <cell r="AI7">
            <v>10000</v>
          </cell>
        </row>
      </sheetData>
      <sheetData sheetId="4539">
        <row r="7">
          <cell r="AI7">
            <v>10000</v>
          </cell>
        </row>
      </sheetData>
      <sheetData sheetId="4540">
        <row r="7">
          <cell r="AI7">
            <v>10000</v>
          </cell>
        </row>
      </sheetData>
      <sheetData sheetId="4541">
        <row r="7">
          <cell r="AI7">
            <v>10000</v>
          </cell>
        </row>
      </sheetData>
      <sheetData sheetId="4542">
        <row r="7">
          <cell r="AI7">
            <v>10000</v>
          </cell>
        </row>
      </sheetData>
      <sheetData sheetId="4543">
        <row r="7">
          <cell r="AI7">
            <v>10000</v>
          </cell>
        </row>
      </sheetData>
      <sheetData sheetId="4544">
        <row r="7">
          <cell r="AI7">
            <v>10000</v>
          </cell>
        </row>
      </sheetData>
      <sheetData sheetId="4545">
        <row r="7">
          <cell r="AI7">
            <v>10000</v>
          </cell>
        </row>
      </sheetData>
      <sheetData sheetId="4546">
        <row r="7">
          <cell r="AI7">
            <v>10000</v>
          </cell>
        </row>
      </sheetData>
      <sheetData sheetId="4547">
        <row r="7">
          <cell r="AI7">
            <v>10000</v>
          </cell>
        </row>
      </sheetData>
      <sheetData sheetId="4548">
        <row r="7">
          <cell r="AI7">
            <v>10000</v>
          </cell>
        </row>
      </sheetData>
      <sheetData sheetId="4549">
        <row r="7">
          <cell r="AI7">
            <v>10000</v>
          </cell>
        </row>
      </sheetData>
      <sheetData sheetId="4550">
        <row r="7">
          <cell r="AI7">
            <v>10000</v>
          </cell>
        </row>
      </sheetData>
      <sheetData sheetId="4551">
        <row r="7">
          <cell r="AI7">
            <v>10000</v>
          </cell>
        </row>
      </sheetData>
      <sheetData sheetId="4552">
        <row r="7">
          <cell r="AI7">
            <v>10000</v>
          </cell>
        </row>
      </sheetData>
      <sheetData sheetId="4553">
        <row r="7">
          <cell r="AI7">
            <v>10000</v>
          </cell>
        </row>
      </sheetData>
      <sheetData sheetId="4554">
        <row r="7">
          <cell r="AI7">
            <v>10000</v>
          </cell>
        </row>
      </sheetData>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ow r="7">
          <cell r="AI7">
            <v>10000</v>
          </cell>
        </row>
      </sheetData>
      <sheetData sheetId="4572">
        <row r="7">
          <cell r="AI7">
            <v>10000</v>
          </cell>
        </row>
      </sheetData>
      <sheetData sheetId="4573"/>
      <sheetData sheetId="4574"/>
      <sheetData sheetId="4575"/>
      <sheetData sheetId="4576">
        <row r="7">
          <cell r="AI7">
            <v>10000</v>
          </cell>
        </row>
      </sheetData>
      <sheetData sheetId="4577">
        <row r="7">
          <cell r="AI7">
            <v>10000</v>
          </cell>
        </row>
      </sheetData>
      <sheetData sheetId="4578">
        <row r="7">
          <cell r="AI7">
            <v>10000</v>
          </cell>
        </row>
      </sheetData>
      <sheetData sheetId="4579">
        <row r="7">
          <cell r="AI7">
            <v>10000</v>
          </cell>
        </row>
      </sheetData>
      <sheetData sheetId="4580">
        <row r="7">
          <cell r="AI7">
            <v>10000</v>
          </cell>
        </row>
      </sheetData>
      <sheetData sheetId="4581" refreshError="1"/>
      <sheetData sheetId="4582" refreshError="1"/>
      <sheetData sheetId="4583"/>
      <sheetData sheetId="4584"/>
      <sheetData sheetId="4585"/>
      <sheetData sheetId="4586"/>
      <sheetData sheetId="4587"/>
      <sheetData sheetId="4588">
        <row r="7">
          <cell r="AI7">
            <v>10000</v>
          </cell>
        </row>
      </sheetData>
      <sheetData sheetId="4589"/>
      <sheetData sheetId="4590"/>
      <sheetData sheetId="4591"/>
      <sheetData sheetId="4592"/>
      <sheetData sheetId="4593"/>
      <sheetData sheetId="4594"/>
      <sheetData sheetId="4595"/>
      <sheetData sheetId="4596"/>
      <sheetData sheetId="4597">
        <row r="7">
          <cell r="AI7">
            <v>10000</v>
          </cell>
        </row>
      </sheetData>
      <sheetData sheetId="4598"/>
      <sheetData sheetId="4599">
        <row r="7">
          <cell r="AI7">
            <v>10000</v>
          </cell>
        </row>
      </sheetData>
      <sheetData sheetId="4600">
        <row r="7">
          <cell r="AI7">
            <v>10000</v>
          </cell>
        </row>
      </sheetData>
      <sheetData sheetId="4601">
        <row r="7">
          <cell r="AI7">
            <v>10000</v>
          </cell>
        </row>
      </sheetData>
      <sheetData sheetId="4602">
        <row r="7">
          <cell r="AI7">
            <v>10000</v>
          </cell>
        </row>
      </sheetData>
      <sheetData sheetId="4603">
        <row r="7">
          <cell r="AI7">
            <v>10000</v>
          </cell>
        </row>
      </sheetData>
      <sheetData sheetId="4604">
        <row r="7">
          <cell r="AI7">
            <v>10000</v>
          </cell>
        </row>
      </sheetData>
      <sheetData sheetId="4605">
        <row r="7">
          <cell r="AI7">
            <v>10000</v>
          </cell>
        </row>
      </sheetData>
      <sheetData sheetId="4606">
        <row r="7">
          <cell r="AI7">
            <v>10000</v>
          </cell>
        </row>
      </sheetData>
      <sheetData sheetId="4607">
        <row r="7">
          <cell r="AI7">
            <v>10000</v>
          </cell>
        </row>
      </sheetData>
      <sheetData sheetId="4608">
        <row r="7">
          <cell r="AI7">
            <v>10000</v>
          </cell>
        </row>
      </sheetData>
      <sheetData sheetId="4609">
        <row r="7">
          <cell r="AI7">
            <v>10000</v>
          </cell>
        </row>
      </sheetData>
      <sheetData sheetId="4610">
        <row r="7">
          <cell r="AI7">
            <v>10000</v>
          </cell>
        </row>
      </sheetData>
      <sheetData sheetId="4611">
        <row r="7">
          <cell r="AI7">
            <v>10000</v>
          </cell>
        </row>
      </sheetData>
      <sheetData sheetId="4612">
        <row r="7">
          <cell r="AI7">
            <v>10000</v>
          </cell>
        </row>
      </sheetData>
      <sheetData sheetId="4613">
        <row r="7">
          <cell r="AI7">
            <v>10000</v>
          </cell>
        </row>
      </sheetData>
      <sheetData sheetId="4614">
        <row r="7">
          <cell r="AI7">
            <v>10000</v>
          </cell>
        </row>
      </sheetData>
      <sheetData sheetId="4615">
        <row r="7">
          <cell r="AI7">
            <v>10000</v>
          </cell>
        </row>
      </sheetData>
      <sheetData sheetId="4616">
        <row r="7">
          <cell r="AI7">
            <v>10000</v>
          </cell>
        </row>
      </sheetData>
      <sheetData sheetId="4617">
        <row r="7">
          <cell r="AI7">
            <v>10000</v>
          </cell>
        </row>
      </sheetData>
      <sheetData sheetId="4618">
        <row r="7">
          <cell r="AI7">
            <v>10000</v>
          </cell>
        </row>
      </sheetData>
      <sheetData sheetId="4619">
        <row r="7">
          <cell r="AI7">
            <v>10000</v>
          </cell>
        </row>
      </sheetData>
      <sheetData sheetId="4620"/>
      <sheetData sheetId="4621"/>
      <sheetData sheetId="4622"/>
      <sheetData sheetId="4623"/>
      <sheetData sheetId="4624"/>
      <sheetData sheetId="4625"/>
      <sheetData sheetId="4626"/>
      <sheetData sheetId="4627"/>
      <sheetData sheetId="4628"/>
      <sheetData sheetId="4629"/>
      <sheetData sheetId="4630"/>
      <sheetData sheetId="4631">
        <row r="7">
          <cell r="AI7">
            <v>10000</v>
          </cell>
        </row>
      </sheetData>
      <sheetData sheetId="4632">
        <row r="7">
          <cell r="AI7">
            <v>10000</v>
          </cell>
        </row>
      </sheetData>
      <sheetData sheetId="4633">
        <row r="7">
          <cell r="AI7">
            <v>10000</v>
          </cell>
        </row>
      </sheetData>
      <sheetData sheetId="4634">
        <row r="7">
          <cell r="AI7">
            <v>10000</v>
          </cell>
        </row>
      </sheetData>
      <sheetData sheetId="4635">
        <row r="7">
          <cell r="AI7">
            <v>10000</v>
          </cell>
        </row>
      </sheetData>
      <sheetData sheetId="4636">
        <row r="7">
          <cell r="AI7">
            <v>10000</v>
          </cell>
        </row>
      </sheetData>
      <sheetData sheetId="4637">
        <row r="7">
          <cell r="AI7">
            <v>10000</v>
          </cell>
        </row>
      </sheetData>
      <sheetData sheetId="4638">
        <row r="7">
          <cell r="AI7">
            <v>10000</v>
          </cell>
        </row>
      </sheetData>
      <sheetData sheetId="4639">
        <row r="7">
          <cell r="AI7">
            <v>10000</v>
          </cell>
        </row>
      </sheetData>
      <sheetData sheetId="4640">
        <row r="7">
          <cell r="AI7">
            <v>10000</v>
          </cell>
        </row>
      </sheetData>
      <sheetData sheetId="4641">
        <row r="7">
          <cell r="AI7">
            <v>10000</v>
          </cell>
        </row>
      </sheetData>
      <sheetData sheetId="4642">
        <row r="7">
          <cell r="AI7">
            <v>10000</v>
          </cell>
        </row>
      </sheetData>
      <sheetData sheetId="4643">
        <row r="7">
          <cell r="AI7">
            <v>10000</v>
          </cell>
        </row>
      </sheetData>
      <sheetData sheetId="4644">
        <row r="7">
          <cell r="AI7">
            <v>10000</v>
          </cell>
        </row>
      </sheetData>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ow r="7">
          <cell r="AI7">
            <v>10000</v>
          </cell>
        </row>
      </sheetData>
      <sheetData sheetId="4680" refreshError="1"/>
      <sheetData sheetId="4681" refreshError="1"/>
      <sheetData sheetId="4682" refreshError="1"/>
      <sheetData sheetId="4683"/>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ow r="7">
          <cell r="AI7">
            <v>10000</v>
          </cell>
        </row>
      </sheetData>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ow r="7">
          <cell r="AI7">
            <v>10000</v>
          </cell>
        </row>
      </sheetData>
      <sheetData sheetId="4721">
        <row r="7">
          <cell r="AI7">
            <v>10000</v>
          </cell>
        </row>
      </sheetData>
      <sheetData sheetId="4722">
        <row r="7">
          <cell r="AI7">
            <v>10000</v>
          </cell>
        </row>
      </sheetData>
      <sheetData sheetId="4723">
        <row r="7">
          <cell r="AI7">
            <v>10000</v>
          </cell>
        </row>
      </sheetData>
      <sheetData sheetId="4724">
        <row r="7">
          <cell r="AI7">
            <v>10000</v>
          </cell>
        </row>
      </sheetData>
      <sheetData sheetId="4725">
        <row r="7">
          <cell r="AI7">
            <v>10000</v>
          </cell>
        </row>
      </sheetData>
      <sheetData sheetId="4726">
        <row r="7">
          <cell r="AI7">
            <v>10000</v>
          </cell>
        </row>
      </sheetData>
      <sheetData sheetId="4727">
        <row r="7">
          <cell r="AI7">
            <v>10000</v>
          </cell>
        </row>
      </sheetData>
      <sheetData sheetId="4728">
        <row r="7">
          <cell r="AI7">
            <v>10000</v>
          </cell>
        </row>
      </sheetData>
      <sheetData sheetId="4729">
        <row r="7">
          <cell r="AI7">
            <v>10000</v>
          </cell>
        </row>
      </sheetData>
      <sheetData sheetId="4730">
        <row r="7">
          <cell r="AI7">
            <v>10000</v>
          </cell>
        </row>
      </sheetData>
      <sheetData sheetId="4731">
        <row r="7">
          <cell r="AI7">
            <v>10000</v>
          </cell>
        </row>
      </sheetData>
      <sheetData sheetId="4732">
        <row r="7">
          <cell r="AI7">
            <v>10000</v>
          </cell>
        </row>
      </sheetData>
      <sheetData sheetId="4733">
        <row r="7">
          <cell r="AI7">
            <v>10000</v>
          </cell>
        </row>
      </sheetData>
      <sheetData sheetId="4734">
        <row r="7">
          <cell r="AI7">
            <v>10000</v>
          </cell>
        </row>
      </sheetData>
      <sheetData sheetId="4735">
        <row r="7">
          <cell r="AI7">
            <v>10000</v>
          </cell>
        </row>
      </sheetData>
      <sheetData sheetId="4736">
        <row r="7">
          <cell r="AI7">
            <v>10000</v>
          </cell>
        </row>
      </sheetData>
      <sheetData sheetId="4737">
        <row r="7">
          <cell r="AI7">
            <v>10000</v>
          </cell>
        </row>
      </sheetData>
      <sheetData sheetId="4738">
        <row r="7">
          <cell r="AI7">
            <v>10000</v>
          </cell>
        </row>
      </sheetData>
      <sheetData sheetId="4739">
        <row r="7">
          <cell r="AI7">
            <v>10000</v>
          </cell>
        </row>
      </sheetData>
      <sheetData sheetId="4740">
        <row r="7">
          <cell r="AI7">
            <v>10000</v>
          </cell>
        </row>
      </sheetData>
      <sheetData sheetId="4741">
        <row r="7">
          <cell r="AI7">
            <v>10000</v>
          </cell>
        </row>
      </sheetData>
      <sheetData sheetId="4742">
        <row r="7">
          <cell r="AI7">
            <v>10000</v>
          </cell>
        </row>
      </sheetData>
      <sheetData sheetId="4743">
        <row r="7">
          <cell r="AI7">
            <v>10000</v>
          </cell>
        </row>
      </sheetData>
      <sheetData sheetId="4744">
        <row r="7">
          <cell r="AI7">
            <v>10000</v>
          </cell>
        </row>
      </sheetData>
      <sheetData sheetId="4745">
        <row r="7">
          <cell r="AI7">
            <v>10000</v>
          </cell>
        </row>
      </sheetData>
      <sheetData sheetId="4746">
        <row r="7">
          <cell r="AI7">
            <v>10000</v>
          </cell>
        </row>
      </sheetData>
      <sheetData sheetId="4747">
        <row r="7">
          <cell r="AI7">
            <v>10000</v>
          </cell>
        </row>
      </sheetData>
      <sheetData sheetId="4748">
        <row r="7">
          <cell r="AI7">
            <v>10000</v>
          </cell>
        </row>
      </sheetData>
      <sheetData sheetId="4749">
        <row r="7">
          <cell r="AI7">
            <v>10000</v>
          </cell>
        </row>
      </sheetData>
      <sheetData sheetId="4750">
        <row r="7">
          <cell r="AI7">
            <v>10000</v>
          </cell>
        </row>
      </sheetData>
      <sheetData sheetId="4751">
        <row r="7">
          <cell r="AI7">
            <v>10000</v>
          </cell>
        </row>
      </sheetData>
      <sheetData sheetId="4752">
        <row r="7">
          <cell r="AI7">
            <v>10000</v>
          </cell>
        </row>
      </sheetData>
      <sheetData sheetId="4753">
        <row r="7">
          <cell r="AI7">
            <v>10000</v>
          </cell>
        </row>
      </sheetData>
      <sheetData sheetId="4754">
        <row r="7">
          <cell r="AI7">
            <v>10000</v>
          </cell>
        </row>
      </sheetData>
      <sheetData sheetId="4755">
        <row r="7">
          <cell r="AI7">
            <v>10000</v>
          </cell>
        </row>
      </sheetData>
      <sheetData sheetId="4756">
        <row r="7">
          <cell r="AI7">
            <v>10000</v>
          </cell>
        </row>
      </sheetData>
      <sheetData sheetId="4757">
        <row r="7">
          <cell r="AI7">
            <v>10000</v>
          </cell>
        </row>
      </sheetData>
      <sheetData sheetId="4758">
        <row r="7">
          <cell r="AI7">
            <v>10000</v>
          </cell>
        </row>
      </sheetData>
      <sheetData sheetId="4759">
        <row r="7">
          <cell r="AI7">
            <v>10000</v>
          </cell>
        </row>
      </sheetData>
      <sheetData sheetId="4760">
        <row r="7">
          <cell r="AI7">
            <v>10000</v>
          </cell>
        </row>
      </sheetData>
      <sheetData sheetId="4761">
        <row r="7">
          <cell r="AI7">
            <v>10000</v>
          </cell>
        </row>
      </sheetData>
      <sheetData sheetId="4762">
        <row r="7">
          <cell r="AI7">
            <v>10000</v>
          </cell>
        </row>
      </sheetData>
      <sheetData sheetId="4763">
        <row r="7">
          <cell r="AI7">
            <v>10000</v>
          </cell>
        </row>
      </sheetData>
      <sheetData sheetId="4764">
        <row r="7">
          <cell r="AI7">
            <v>10000</v>
          </cell>
        </row>
      </sheetData>
      <sheetData sheetId="4765">
        <row r="7">
          <cell r="AI7">
            <v>10000</v>
          </cell>
        </row>
      </sheetData>
      <sheetData sheetId="4766">
        <row r="7">
          <cell r="AI7">
            <v>10000</v>
          </cell>
        </row>
      </sheetData>
      <sheetData sheetId="4767">
        <row r="7">
          <cell r="AI7">
            <v>10000</v>
          </cell>
        </row>
      </sheetData>
      <sheetData sheetId="4768">
        <row r="7">
          <cell r="AI7">
            <v>10000</v>
          </cell>
        </row>
      </sheetData>
      <sheetData sheetId="4769">
        <row r="7">
          <cell r="AI7">
            <v>10000</v>
          </cell>
        </row>
      </sheetData>
      <sheetData sheetId="4770">
        <row r="7">
          <cell r="AI7">
            <v>10000</v>
          </cell>
        </row>
      </sheetData>
      <sheetData sheetId="4771">
        <row r="7">
          <cell r="AI7">
            <v>10000</v>
          </cell>
        </row>
      </sheetData>
      <sheetData sheetId="4772">
        <row r="7">
          <cell r="AI7">
            <v>10000</v>
          </cell>
        </row>
      </sheetData>
      <sheetData sheetId="4773">
        <row r="7">
          <cell r="AI7">
            <v>10000</v>
          </cell>
        </row>
      </sheetData>
      <sheetData sheetId="4774">
        <row r="7">
          <cell r="AI7">
            <v>10000</v>
          </cell>
        </row>
      </sheetData>
      <sheetData sheetId="4775">
        <row r="7">
          <cell r="AI7">
            <v>10000</v>
          </cell>
        </row>
      </sheetData>
      <sheetData sheetId="4776">
        <row r="7">
          <cell r="AI7">
            <v>10000</v>
          </cell>
        </row>
      </sheetData>
      <sheetData sheetId="4777">
        <row r="7">
          <cell r="AI7">
            <v>10000</v>
          </cell>
        </row>
      </sheetData>
      <sheetData sheetId="4778">
        <row r="7">
          <cell r="AI7">
            <v>10000</v>
          </cell>
        </row>
      </sheetData>
      <sheetData sheetId="4779">
        <row r="7">
          <cell r="AI7">
            <v>10000</v>
          </cell>
        </row>
      </sheetData>
      <sheetData sheetId="4780">
        <row r="7">
          <cell r="AI7">
            <v>10000</v>
          </cell>
        </row>
      </sheetData>
      <sheetData sheetId="4781">
        <row r="7">
          <cell r="AI7">
            <v>10000</v>
          </cell>
        </row>
      </sheetData>
      <sheetData sheetId="4782">
        <row r="7">
          <cell r="AI7">
            <v>10000</v>
          </cell>
        </row>
      </sheetData>
      <sheetData sheetId="4783">
        <row r="7">
          <cell r="AI7">
            <v>10000</v>
          </cell>
        </row>
      </sheetData>
      <sheetData sheetId="4784">
        <row r="7">
          <cell r="AI7">
            <v>10000</v>
          </cell>
        </row>
      </sheetData>
      <sheetData sheetId="4785">
        <row r="7">
          <cell r="AI7">
            <v>10000</v>
          </cell>
        </row>
      </sheetData>
      <sheetData sheetId="4786">
        <row r="7">
          <cell r="AI7">
            <v>10000</v>
          </cell>
        </row>
      </sheetData>
      <sheetData sheetId="4787">
        <row r="7">
          <cell r="AI7">
            <v>10000</v>
          </cell>
        </row>
      </sheetData>
      <sheetData sheetId="4788">
        <row r="7">
          <cell r="AI7">
            <v>10000</v>
          </cell>
        </row>
      </sheetData>
      <sheetData sheetId="4789">
        <row r="7">
          <cell r="AI7">
            <v>10000</v>
          </cell>
        </row>
      </sheetData>
      <sheetData sheetId="4790">
        <row r="7">
          <cell r="AI7">
            <v>10000</v>
          </cell>
        </row>
      </sheetData>
      <sheetData sheetId="4791">
        <row r="7">
          <cell r="AI7">
            <v>10000</v>
          </cell>
        </row>
      </sheetData>
      <sheetData sheetId="4792">
        <row r="7">
          <cell r="AI7">
            <v>10000</v>
          </cell>
        </row>
      </sheetData>
      <sheetData sheetId="4793">
        <row r="7">
          <cell r="AI7">
            <v>10000</v>
          </cell>
        </row>
      </sheetData>
      <sheetData sheetId="4794">
        <row r="7">
          <cell r="AI7">
            <v>10000</v>
          </cell>
        </row>
      </sheetData>
      <sheetData sheetId="4795">
        <row r="7">
          <cell r="AI7">
            <v>10000</v>
          </cell>
        </row>
      </sheetData>
      <sheetData sheetId="4796">
        <row r="7">
          <cell r="AI7">
            <v>10000</v>
          </cell>
        </row>
      </sheetData>
      <sheetData sheetId="4797">
        <row r="7">
          <cell r="AI7">
            <v>10000</v>
          </cell>
        </row>
      </sheetData>
      <sheetData sheetId="4798">
        <row r="7">
          <cell r="AI7">
            <v>10000</v>
          </cell>
        </row>
      </sheetData>
      <sheetData sheetId="4799">
        <row r="7">
          <cell r="AI7">
            <v>10000</v>
          </cell>
        </row>
      </sheetData>
      <sheetData sheetId="4800">
        <row r="7">
          <cell r="AI7">
            <v>10000</v>
          </cell>
        </row>
      </sheetData>
      <sheetData sheetId="4801">
        <row r="7">
          <cell r="AI7">
            <v>10000</v>
          </cell>
        </row>
      </sheetData>
      <sheetData sheetId="4802">
        <row r="7">
          <cell r="AI7">
            <v>10000</v>
          </cell>
        </row>
      </sheetData>
      <sheetData sheetId="4803">
        <row r="7">
          <cell r="AI7">
            <v>10000</v>
          </cell>
        </row>
      </sheetData>
      <sheetData sheetId="4804">
        <row r="7">
          <cell r="AI7">
            <v>10000</v>
          </cell>
        </row>
      </sheetData>
      <sheetData sheetId="4805">
        <row r="7">
          <cell r="AI7">
            <v>10000</v>
          </cell>
        </row>
      </sheetData>
      <sheetData sheetId="4806">
        <row r="7">
          <cell r="AI7">
            <v>10000</v>
          </cell>
        </row>
      </sheetData>
      <sheetData sheetId="4807">
        <row r="7">
          <cell r="AI7">
            <v>10000</v>
          </cell>
        </row>
      </sheetData>
      <sheetData sheetId="4808">
        <row r="7">
          <cell r="AI7">
            <v>10000</v>
          </cell>
        </row>
      </sheetData>
      <sheetData sheetId="4809">
        <row r="7">
          <cell r="AI7">
            <v>10000</v>
          </cell>
        </row>
      </sheetData>
      <sheetData sheetId="4810">
        <row r="7">
          <cell r="AI7">
            <v>10000</v>
          </cell>
        </row>
      </sheetData>
      <sheetData sheetId="4811">
        <row r="7">
          <cell r="AI7">
            <v>10000</v>
          </cell>
        </row>
      </sheetData>
      <sheetData sheetId="4812">
        <row r="7">
          <cell r="AI7">
            <v>10000</v>
          </cell>
        </row>
      </sheetData>
      <sheetData sheetId="4813">
        <row r="7">
          <cell r="AI7">
            <v>10000</v>
          </cell>
        </row>
      </sheetData>
      <sheetData sheetId="4814">
        <row r="7">
          <cell r="AI7">
            <v>10000</v>
          </cell>
        </row>
      </sheetData>
      <sheetData sheetId="4815">
        <row r="7">
          <cell r="AI7">
            <v>10000</v>
          </cell>
        </row>
      </sheetData>
      <sheetData sheetId="4816">
        <row r="7">
          <cell r="AI7">
            <v>10000</v>
          </cell>
        </row>
      </sheetData>
      <sheetData sheetId="4817">
        <row r="7">
          <cell r="AI7">
            <v>10000</v>
          </cell>
        </row>
      </sheetData>
      <sheetData sheetId="4818">
        <row r="7">
          <cell r="AI7">
            <v>10000</v>
          </cell>
        </row>
      </sheetData>
      <sheetData sheetId="4819">
        <row r="7">
          <cell r="AI7">
            <v>10000</v>
          </cell>
        </row>
      </sheetData>
      <sheetData sheetId="4820">
        <row r="7">
          <cell r="AI7">
            <v>10000</v>
          </cell>
        </row>
      </sheetData>
      <sheetData sheetId="4821">
        <row r="7">
          <cell r="AI7">
            <v>10000</v>
          </cell>
        </row>
      </sheetData>
      <sheetData sheetId="4822">
        <row r="7">
          <cell r="AI7">
            <v>10000</v>
          </cell>
        </row>
      </sheetData>
      <sheetData sheetId="4823">
        <row r="7">
          <cell r="AI7">
            <v>10000</v>
          </cell>
        </row>
      </sheetData>
      <sheetData sheetId="4824">
        <row r="7">
          <cell r="AI7">
            <v>10000</v>
          </cell>
        </row>
      </sheetData>
      <sheetData sheetId="4825">
        <row r="7">
          <cell r="AI7">
            <v>10000</v>
          </cell>
        </row>
      </sheetData>
      <sheetData sheetId="4826">
        <row r="7">
          <cell r="AI7">
            <v>10000</v>
          </cell>
        </row>
      </sheetData>
      <sheetData sheetId="4827">
        <row r="7">
          <cell r="AI7">
            <v>10000</v>
          </cell>
        </row>
      </sheetData>
      <sheetData sheetId="4828">
        <row r="7">
          <cell r="AI7">
            <v>10000</v>
          </cell>
        </row>
      </sheetData>
      <sheetData sheetId="4829">
        <row r="7">
          <cell r="AI7">
            <v>10000</v>
          </cell>
        </row>
      </sheetData>
      <sheetData sheetId="4830">
        <row r="7">
          <cell r="AI7">
            <v>10000</v>
          </cell>
        </row>
      </sheetData>
      <sheetData sheetId="4831">
        <row r="7">
          <cell r="AI7">
            <v>10000</v>
          </cell>
        </row>
      </sheetData>
      <sheetData sheetId="4832">
        <row r="7">
          <cell r="AI7">
            <v>10000</v>
          </cell>
        </row>
      </sheetData>
      <sheetData sheetId="4833">
        <row r="7">
          <cell r="AI7">
            <v>10000</v>
          </cell>
        </row>
      </sheetData>
      <sheetData sheetId="4834">
        <row r="7">
          <cell r="AI7">
            <v>10000</v>
          </cell>
        </row>
      </sheetData>
      <sheetData sheetId="4835">
        <row r="7">
          <cell r="AI7">
            <v>10000</v>
          </cell>
        </row>
      </sheetData>
      <sheetData sheetId="4836">
        <row r="7">
          <cell r="AI7">
            <v>10000</v>
          </cell>
        </row>
      </sheetData>
      <sheetData sheetId="4837">
        <row r="7">
          <cell r="AI7">
            <v>10000</v>
          </cell>
        </row>
      </sheetData>
      <sheetData sheetId="4838">
        <row r="7">
          <cell r="AI7">
            <v>10000</v>
          </cell>
        </row>
      </sheetData>
      <sheetData sheetId="4839">
        <row r="7">
          <cell r="AI7">
            <v>10000</v>
          </cell>
        </row>
      </sheetData>
      <sheetData sheetId="4840">
        <row r="7">
          <cell r="AI7">
            <v>10000</v>
          </cell>
        </row>
      </sheetData>
      <sheetData sheetId="4841">
        <row r="7">
          <cell r="AI7">
            <v>10000</v>
          </cell>
        </row>
      </sheetData>
      <sheetData sheetId="4842">
        <row r="7">
          <cell r="AI7">
            <v>10000</v>
          </cell>
        </row>
      </sheetData>
      <sheetData sheetId="4843">
        <row r="7">
          <cell r="AI7">
            <v>10000</v>
          </cell>
        </row>
      </sheetData>
      <sheetData sheetId="4844">
        <row r="7">
          <cell r="AI7">
            <v>10000</v>
          </cell>
        </row>
      </sheetData>
      <sheetData sheetId="4845">
        <row r="7">
          <cell r="AI7">
            <v>10000</v>
          </cell>
        </row>
      </sheetData>
      <sheetData sheetId="4846">
        <row r="7">
          <cell r="AI7">
            <v>10000</v>
          </cell>
        </row>
      </sheetData>
      <sheetData sheetId="4847">
        <row r="7">
          <cell r="AI7">
            <v>10000</v>
          </cell>
        </row>
      </sheetData>
      <sheetData sheetId="4848">
        <row r="7">
          <cell r="AI7">
            <v>10000</v>
          </cell>
        </row>
      </sheetData>
      <sheetData sheetId="4849">
        <row r="7">
          <cell r="AI7">
            <v>10000</v>
          </cell>
        </row>
      </sheetData>
      <sheetData sheetId="4850">
        <row r="7">
          <cell r="AI7">
            <v>10000</v>
          </cell>
        </row>
      </sheetData>
      <sheetData sheetId="4851">
        <row r="7">
          <cell r="AI7">
            <v>10000</v>
          </cell>
        </row>
      </sheetData>
      <sheetData sheetId="4852">
        <row r="7">
          <cell r="AI7">
            <v>10000</v>
          </cell>
        </row>
      </sheetData>
      <sheetData sheetId="4853">
        <row r="7">
          <cell r="AI7">
            <v>10000</v>
          </cell>
        </row>
      </sheetData>
      <sheetData sheetId="4854">
        <row r="7">
          <cell r="AI7">
            <v>10000</v>
          </cell>
        </row>
      </sheetData>
      <sheetData sheetId="4855">
        <row r="7">
          <cell r="AI7">
            <v>10000</v>
          </cell>
        </row>
      </sheetData>
      <sheetData sheetId="4856">
        <row r="7">
          <cell r="AI7">
            <v>10000</v>
          </cell>
        </row>
      </sheetData>
      <sheetData sheetId="4857">
        <row r="7">
          <cell r="AI7">
            <v>10000</v>
          </cell>
        </row>
      </sheetData>
      <sheetData sheetId="4858">
        <row r="7">
          <cell r="AI7">
            <v>10000</v>
          </cell>
        </row>
      </sheetData>
      <sheetData sheetId="4859">
        <row r="7">
          <cell r="AI7">
            <v>10000</v>
          </cell>
        </row>
      </sheetData>
      <sheetData sheetId="4860">
        <row r="7">
          <cell r="AI7">
            <v>10000</v>
          </cell>
        </row>
      </sheetData>
      <sheetData sheetId="4861">
        <row r="7">
          <cell r="AI7">
            <v>10000</v>
          </cell>
        </row>
      </sheetData>
      <sheetData sheetId="4862">
        <row r="7">
          <cell r="AI7">
            <v>10000</v>
          </cell>
        </row>
      </sheetData>
      <sheetData sheetId="4863">
        <row r="7">
          <cell r="AI7">
            <v>10000</v>
          </cell>
        </row>
      </sheetData>
      <sheetData sheetId="4864">
        <row r="7">
          <cell r="AI7">
            <v>10000</v>
          </cell>
        </row>
      </sheetData>
      <sheetData sheetId="4865">
        <row r="7">
          <cell r="AI7">
            <v>10000</v>
          </cell>
        </row>
      </sheetData>
      <sheetData sheetId="4866">
        <row r="7">
          <cell r="AI7">
            <v>10000</v>
          </cell>
        </row>
      </sheetData>
      <sheetData sheetId="4867">
        <row r="7">
          <cell r="AI7">
            <v>10000</v>
          </cell>
        </row>
      </sheetData>
      <sheetData sheetId="4868">
        <row r="7">
          <cell r="AI7">
            <v>10000</v>
          </cell>
        </row>
      </sheetData>
      <sheetData sheetId="4869">
        <row r="7">
          <cell r="AI7">
            <v>10000</v>
          </cell>
        </row>
      </sheetData>
      <sheetData sheetId="4870">
        <row r="7">
          <cell r="AI7">
            <v>10000</v>
          </cell>
        </row>
      </sheetData>
      <sheetData sheetId="4871">
        <row r="7">
          <cell r="AI7">
            <v>10000</v>
          </cell>
        </row>
      </sheetData>
      <sheetData sheetId="4872">
        <row r="7">
          <cell r="AI7">
            <v>10000</v>
          </cell>
        </row>
      </sheetData>
      <sheetData sheetId="4873">
        <row r="7">
          <cell r="AI7">
            <v>10000</v>
          </cell>
        </row>
      </sheetData>
      <sheetData sheetId="4874">
        <row r="7">
          <cell r="AI7">
            <v>10000</v>
          </cell>
        </row>
      </sheetData>
      <sheetData sheetId="4875">
        <row r="7">
          <cell r="AI7">
            <v>10000</v>
          </cell>
        </row>
      </sheetData>
      <sheetData sheetId="4876">
        <row r="7">
          <cell r="AI7">
            <v>10000</v>
          </cell>
        </row>
      </sheetData>
      <sheetData sheetId="4877">
        <row r="7">
          <cell r="AI7">
            <v>10000</v>
          </cell>
        </row>
      </sheetData>
      <sheetData sheetId="4878">
        <row r="7">
          <cell r="AI7">
            <v>10000</v>
          </cell>
        </row>
      </sheetData>
      <sheetData sheetId="4879">
        <row r="7">
          <cell r="AI7">
            <v>10000</v>
          </cell>
        </row>
      </sheetData>
      <sheetData sheetId="4880">
        <row r="7">
          <cell r="AI7">
            <v>10000</v>
          </cell>
        </row>
      </sheetData>
      <sheetData sheetId="4881">
        <row r="7">
          <cell r="AI7">
            <v>10000</v>
          </cell>
        </row>
      </sheetData>
      <sheetData sheetId="4882">
        <row r="7">
          <cell r="AI7">
            <v>10000</v>
          </cell>
        </row>
      </sheetData>
      <sheetData sheetId="4883">
        <row r="7">
          <cell r="AI7">
            <v>10000</v>
          </cell>
        </row>
      </sheetData>
      <sheetData sheetId="4884">
        <row r="7">
          <cell r="AI7">
            <v>10000</v>
          </cell>
        </row>
      </sheetData>
      <sheetData sheetId="4885">
        <row r="7">
          <cell r="AI7">
            <v>10000</v>
          </cell>
        </row>
      </sheetData>
      <sheetData sheetId="4886">
        <row r="7">
          <cell r="AI7">
            <v>10000</v>
          </cell>
        </row>
      </sheetData>
      <sheetData sheetId="4887">
        <row r="7">
          <cell r="AI7">
            <v>10000</v>
          </cell>
        </row>
      </sheetData>
      <sheetData sheetId="4888">
        <row r="7">
          <cell r="AI7">
            <v>10000</v>
          </cell>
        </row>
      </sheetData>
      <sheetData sheetId="4889">
        <row r="7">
          <cell r="AI7">
            <v>10000</v>
          </cell>
        </row>
      </sheetData>
      <sheetData sheetId="4890">
        <row r="7">
          <cell r="AI7">
            <v>10000</v>
          </cell>
        </row>
      </sheetData>
      <sheetData sheetId="4891">
        <row r="7">
          <cell r="AI7">
            <v>10000</v>
          </cell>
        </row>
      </sheetData>
      <sheetData sheetId="4892">
        <row r="7">
          <cell r="AI7">
            <v>10000</v>
          </cell>
        </row>
      </sheetData>
      <sheetData sheetId="4893">
        <row r="7">
          <cell r="AI7">
            <v>10000</v>
          </cell>
        </row>
      </sheetData>
      <sheetData sheetId="4894">
        <row r="7">
          <cell r="AI7">
            <v>10000</v>
          </cell>
        </row>
      </sheetData>
      <sheetData sheetId="4895">
        <row r="7">
          <cell r="AI7">
            <v>10000</v>
          </cell>
        </row>
      </sheetData>
      <sheetData sheetId="4896">
        <row r="7">
          <cell r="AI7">
            <v>10000</v>
          </cell>
        </row>
      </sheetData>
      <sheetData sheetId="4897">
        <row r="7">
          <cell r="AI7">
            <v>10000</v>
          </cell>
        </row>
      </sheetData>
      <sheetData sheetId="4898">
        <row r="7">
          <cell r="AI7">
            <v>10000</v>
          </cell>
        </row>
      </sheetData>
      <sheetData sheetId="4899">
        <row r="7">
          <cell r="AI7">
            <v>10000</v>
          </cell>
        </row>
      </sheetData>
      <sheetData sheetId="4900">
        <row r="7">
          <cell r="AI7">
            <v>10000</v>
          </cell>
        </row>
      </sheetData>
      <sheetData sheetId="4901">
        <row r="7">
          <cell r="AI7">
            <v>10000</v>
          </cell>
        </row>
      </sheetData>
      <sheetData sheetId="4902">
        <row r="7">
          <cell r="AI7">
            <v>10000</v>
          </cell>
        </row>
      </sheetData>
      <sheetData sheetId="4903">
        <row r="7">
          <cell r="AI7">
            <v>10000</v>
          </cell>
        </row>
      </sheetData>
      <sheetData sheetId="4904">
        <row r="7">
          <cell r="AI7">
            <v>10000</v>
          </cell>
        </row>
      </sheetData>
      <sheetData sheetId="4905">
        <row r="7">
          <cell r="AI7">
            <v>10000</v>
          </cell>
        </row>
      </sheetData>
      <sheetData sheetId="4906">
        <row r="7">
          <cell r="AI7">
            <v>10000</v>
          </cell>
        </row>
      </sheetData>
      <sheetData sheetId="4907">
        <row r="7">
          <cell r="AI7">
            <v>10000</v>
          </cell>
        </row>
      </sheetData>
      <sheetData sheetId="4908">
        <row r="7">
          <cell r="AI7">
            <v>10000</v>
          </cell>
        </row>
      </sheetData>
      <sheetData sheetId="4909">
        <row r="7">
          <cell r="AI7">
            <v>10000</v>
          </cell>
        </row>
      </sheetData>
      <sheetData sheetId="4910">
        <row r="7">
          <cell r="AI7">
            <v>10000</v>
          </cell>
        </row>
      </sheetData>
      <sheetData sheetId="4911">
        <row r="7">
          <cell r="AI7">
            <v>10000</v>
          </cell>
        </row>
      </sheetData>
      <sheetData sheetId="4912">
        <row r="7">
          <cell r="AI7">
            <v>10000</v>
          </cell>
        </row>
      </sheetData>
      <sheetData sheetId="4913">
        <row r="7">
          <cell r="AI7">
            <v>10000</v>
          </cell>
        </row>
      </sheetData>
      <sheetData sheetId="4914">
        <row r="7">
          <cell r="AI7">
            <v>10000</v>
          </cell>
        </row>
      </sheetData>
      <sheetData sheetId="4915">
        <row r="7">
          <cell r="AI7">
            <v>10000</v>
          </cell>
        </row>
      </sheetData>
      <sheetData sheetId="4916">
        <row r="7">
          <cell r="AI7">
            <v>10000</v>
          </cell>
        </row>
      </sheetData>
      <sheetData sheetId="4917">
        <row r="7">
          <cell r="AI7">
            <v>10000</v>
          </cell>
        </row>
      </sheetData>
      <sheetData sheetId="4918">
        <row r="7">
          <cell r="AI7">
            <v>10000</v>
          </cell>
        </row>
      </sheetData>
      <sheetData sheetId="4919">
        <row r="7">
          <cell r="AI7">
            <v>10000</v>
          </cell>
        </row>
      </sheetData>
      <sheetData sheetId="4920">
        <row r="7">
          <cell r="AI7">
            <v>10000</v>
          </cell>
        </row>
      </sheetData>
      <sheetData sheetId="4921">
        <row r="7">
          <cell r="AI7">
            <v>10000</v>
          </cell>
        </row>
      </sheetData>
      <sheetData sheetId="4922">
        <row r="7">
          <cell r="AI7">
            <v>10000</v>
          </cell>
        </row>
      </sheetData>
      <sheetData sheetId="4923">
        <row r="7">
          <cell r="AI7">
            <v>10000</v>
          </cell>
        </row>
      </sheetData>
      <sheetData sheetId="4924">
        <row r="7">
          <cell r="AI7">
            <v>10000</v>
          </cell>
        </row>
      </sheetData>
      <sheetData sheetId="4925">
        <row r="7">
          <cell r="AI7">
            <v>10000</v>
          </cell>
        </row>
      </sheetData>
      <sheetData sheetId="4926">
        <row r="7">
          <cell r="AI7">
            <v>10000</v>
          </cell>
        </row>
      </sheetData>
      <sheetData sheetId="4927">
        <row r="7">
          <cell r="AI7">
            <v>10000</v>
          </cell>
        </row>
      </sheetData>
      <sheetData sheetId="4928">
        <row r="7">
          <cell r="AI7">
            <v>10000</v>
          </cell>
        </row>
      </sheetData>
      <sheetData sheetId="4929">
        <row r="7">
          <cell r="AI7">
            <v>10000</v>
          </cell>
        </row>
      </sheetData>
      <sheetData sheetId="4930">
        <row r="7">
          <cell r="AI7">
            <v>10000</v>
          </cell>
        </row>
      </sheetData>
      <sheetData sheetId="4931">
        <row r="7">
          <cell r="AI7">
            <v>10000</v>
          </cell>
        </row>
      </sheetData>
      <sheetData sheetId="4932">
        <row r="7">
          <cell r="AI7">
            <v>10000</v>
          </cell>
        </row>
      </sheetData>
      <sheetData sheetId="4933">
        <row r="7">
          <cell r="AI7">
            <v>10000</v>
          </cell>
        </row>
      </sheetData>
      <sheetData sheetId="4934">
        <row r="7">
          <cell r="AI7">
            <v>10000</v>
          </cell>
        </row>
      </sheetData>
      <sheetData sheetId="4935">
        <row r="7">
          <cell r="AI7">
            <v>10000</v>
          </cell>
        </row>
      </sheetData>
      <sheetData sheetId="4936">
        <row r="7">
          <cell r="AI7">
            <v>10000</v>
          </cell>
        </row>
      </sheetData>
      <sheetData sheetId="4937">
        <row r="7">
          <cell r="AI7">
            <v>10000</v>
          </cell>
        </row>
      </sheetData>
      <sheetData sheetId="4938">
        <row r="7">
          <cell r="AI7">
            <v>10000</v>
          </cell>
        </row>
      </sheetData>
      <sheetData sheetId="4939">
        <row r="7">
          <cell r="AI7">
            <v>10000</v>
          </cell>
        </row>
      </sheetData>
      <sheetData sheetId="4940">
        <row r="7">
          <cell r="AI7">
            <v>10000</v>
          </cell>
        </row>
      </sheetData>
      <sheetData sheetId="4941">
        <row r="7">
          <cell r="AI7">
            <v>10000</v>
          </cell>
        </row>
      </sheetData>
      <sheetData sheetId="4942">
        <row r="7">
          <cell r="AI7">
            <v>10000</v>
          </cell>
        </row>
      </sheetData>
      <sheetData sheetId="4943">
        <row r="7">
          <cell r="AI7">
            <v>10000</v>
          </cell>
        </row>
      </sheetData>
      <sheetData sheetId="4944">
        <row r="7">
          <cell r="AI7">
            <v>10000</v>
          </cell>
        </row>
      </sheetData>
      <sheetData sheetId="4945">
        <row r="7">
          <cell r="AI7">
            <v>10000</v>
          </cell>
        </row>
      </sheetData>
      <sheetData sheetId="4946">
        <row r="7">
          <cell r="AI7">
            <v>10000</v>
          </cell>
        </row>
      </sheetData>
      <sheetData sheetId="4947">
        <row r="7">
          <cell r="AI7">
            <v>10000</v>
          </cell>
        </row>
      </sheetData>
      <sheetData sheetId="4948">
        <row r="7">
          <cell r="AI7">
            <v>10000</v>
          </cell>
        </row>
      </sheetData>
      <sheetData sheetId="4949">
        <row r="7">
          <cell r="AI7">
            <v>10000</v>
          </cell>
        </row>
      </sheetData>
      <sheetData sheetId="4950">
        <row r="7">
          <cell r="AI7">
            <v>10000</v>
          </cell>
        </row>
      </sheetData>
      <sheetData sheetId="4951">
        <row r="7">
          <cell r="AI7">
            <v>10000</v>
          </cell>
        </row>
      </sheetData>
      <sheetData sheetId="4952">
        <row r="7">
          <cell r="AI7">
            <v>10000</v>
          </cell>
        </row>
      </sheetData>
      <sheetData sheetId="4953">
        <row r="7">
          <cell r="AI7">
            <v>10000</v>
          </cell>
        </row>
      </sheetData>
      <sheetData sheetId="4954">
        <row r="7">
          <cell r="AI7">
            <v>10000</v>
          </cell>
        </row>
      </sheetData>
      <sheetData sheetId="4955">
        <row r="7">
          <cell r="AI7">
            <v>10000</v>
          </cell>
        </row>
      </sheetData>
      <sheetData sheetId="4956">
        <row r="7">
          <cell r="AI7">
            <v>10000</v>
          </cell>
        </row>
      </sheetData>
      <sheetData sheetId="4957">
        <row r="7">
          <cell r="AI7">
            <v>10000</v>
          </cell>
        </row>
      </sheetData>
      <sheetData sheetId="4958">
        <row r="7">
          <cell r="AI7">
            <v>10000</v>
          </cell>
        </row>
      </sheetData>
      <sheetData sheetId="4959">
        <row r="7">
          <cell r="AI7">
            <v>10000</v>
          </cell>
        </row>
      </sheetData>
      <sheetData sheetId="4960">
        <row r="7">
          <cell r="AI7">
            <v>10000</v>
          </cell>
        </row>
      </sheetData>
      <sheetData sheetId="4961">
        <row r="7">
          <cell r="AI7">
            <v>10000</v>
          </cell>
        </row>
      </sheetData>
      <sheetData sheetId="4962">
        <row r="7">
          <cell r="AI7">
            <v>10000</v>
          </cell>
        </row>
      </sheetData>
      <sheetData sheetId="4963">
        <row r="7">
          <cell r="AI7">
            <v>10000</v>
          </cell>
        </row>
      </sheetData>
      <sheetData sheetId="4964">
        <row r="7">
          <cell r="AI7">
            <v>10000</v>
          </cell>
        </row>
      </sheetData>
      <sheetData sheetId="4965">
        <row r="7">
          <cell r="AI7">
            <v>10000</v>
          </cell>
        </row>
      </sheetData>
      <sheetData sheetId="4966">
        <row r="7">
          <cell r="AI7">
            <v>10000</v>
          </cell>
        </row>
      </sheetData>
      <sheetData sheetId="4967">
        <row r="7">
          <cell r="AI7">
            <v>10000</v>
          </cell>
        </row>
      </sheetData>
      <sheetData sheetId="4968">
        <row r="7">
          <cell r="AI7">
            <v>10000</v>
          </cell>
        </row>
      </sheetData>
      <sheetData sheetId="4969">
        <row r="7">
          <cell r="AI7">
            <v>10000</v>
          </cell>
        </row>
      </sheetData>
      <sheetData sheetId="4970">
        <row r="7">
          <cell r="AI7">
            <v>10000</v>
          </cell>
        </row>
      </sheetData>
      <sheetData sheetId="4971">
        <row r="7">
          <cell r="AI7">
            <v>10000</v>
          </cell>
        </row>
      </sheetData>
      <sheetData sheetId="4972">
        <row r="7">
          <cell r="AI7">
            <v>10000</v>
          </cell>
        </row>
      </sheetData>
      <sheetData sheetId="4973">
        <row r="7">
          <cell r="AI7">
            <v>10000</v>
          </cell>
        </row>
      </sheetData>
      <sheetData sheetId="4974">
        <row r="7">
          <cell r="AI7">
            <v>10000</v>
          </cell>
        </row>
      </sheetData>
      <sheetData sheetId="4975">
        <row r="7">
          <cell r="AI7">
            <v>10000</v>
          </cell>
        </row>
      </sheetData>
      <sheetData sheetId="4976">
        <row r="7">
          <cell r="AI7">
            <v>10000</v>
          </cell>
        </row>
      </sheetData>
      <sheetData sheetId="4977">
        <row r="7">
          <cell r="AI7">
            <v>10000</v>
          </cell>
        </row>
      </sheetData>
      <sheetData sheetId="4978">
        <row r="7">
          <cell r="AI7">
            <v>10000</v>
          </cell>
        </row>
      </sheetData>
      <sheetData sheetId="4979">
        <row r="7">
          <cell r="AI7">
            <v>10000</v>
          </cell>
        </row>
      </sheetData>
      <sheetData sheetId="4980">
        <row r="7">
          <cell r="AI7">
            <v>10000</v>
          </cell>
        </row>
      </sheetData>
      <sheetData sheetId="4981">
        <row r="7">
          <cell r="AI7">
            <v>10000</v>
          </cell>
        </row>
      </sheetData>
      <sheetData sheetId="4982">
        <row r="7">
          <cell r="AI7">
            <v>10000</v>
          </cell>
        </row>
      </sheetData>
      <sheetData sheetId="4983">
        <row r="7">
          <cell r="AI7">
            <v>10000</v>
          </cell>
        </row>
      </sheetData>
      <sheetData sheetId="4984">
        <row r="7">
          <cell r="AI7">
            <v>10000</v>
          </cell>
        </row>
      </sheetData>
      <sheetData sheetId="4985">
        <row r="7">
          <cell r="AI7">
            <v>10000</v>
          </cell>
        </row>
      </sheetData>
      <sheetData sheetId="4986">
        <row r="7">
          <cell r="AI7">
            <v>10000</v>
          </cell>
        </row>
      </sheetData>
      <sheetData sheetId="4987">
        <row r="7">
          <cell r="AI7">
            <v>10000</v>
          </cell>
        </row>
      </sheetData>
      <sheetData sheetId="4988">
        <row r="7">
          <cell r="AI7">
            <v>10000</v>
          </cell>
        </row>
      </sheetData>
      <sheetData sheetId="4989">
        <row r="7">
          <cell r="AI7">
            <v>10000</v>
          </cell>
        </row>
      </sheetData>
      <sheetData sheetId="4990">
        <row r="7">
          <cell r="AI7">
            <v>10000</v>
          </cell>
        </row>
      </sheetData>
      <sheetData sheetId="4991">
        <row r="7">
          <cell r="AI7">
            <v>10000</v>
          </cell>
        </row>
      </sheetData>
      <sheetData sheetId="4992">
        <row r="7">
          <cell r="AI7">
            <v>10000</v>
          </cell>
        </row>
      </sheetData>
      <sheetData sheetId="4993">
        <row r="7">
          <cell r="AI7">
            <v>10000</v>
          </cell>
        </row>
      </sheetData>
      <sheetData sheetId="4994">
        <row r="7">
          <cell r="AI7">
            <v>10000</v>
          </cell>
        </row>
      </sheetData>
      <sheetData sheetId="4995">
        <row r="7">
          <cell r="AI7">
            <v>10000</v>
          </cell>
        </row>
      </sheetData>
      <sheetData sheetId="4996">
        <row r="7">
          <cell r="AI7">
            <v>10000</v>
          </cell>
        </row>
      </sheetData>
      <sheetData sheetId="4997">
        <row r="7">
          <cell r="AI7">
            <v>10000</v>
          </cell>
        </row>
      </sheetData>
      <sheetData sheetId="4998">
        <row r="7">
          <cell r="AI7">
            <v>10000</v>
          </cell>
        </row>
      </sheetData>
      <sheetData sheetId="4999">
        <row r="7">
          <cell r="AI7">
            <v>10000</v>
          </cell>
        </row>
      </sheetData>
      <sheetData sheetId="5000">
        <row r="7">
          <cell r="AI7">
            <v>10000</v>
          </cell>
        </row>
      </sheetData>
      <sheetData sheetId="5001">
        <row r="7">
          <cell r="AI7">
            <v>10000</v>
          </cell>
        </row>
      </sheetData>
      <sheetData sheetId="5002">
        <row r="7">
          <cell r="AI7">
            <v>10000</v>
          </cell>
        </row>
      </sheetData>
      <sheetData sheetId="5003">
        <row r="7">
          <cell r="AI7">
            <v>10000</v>
          </cell>
        </row>
      </sheetData>
      <sheetData sheetId="5004">
        <row r="7">
          <cell r="AI7">
            <v>10000</v>
          </cell>
        </row>
      </sheetData>
      <sheetData sheetId="5005">
        <row r="7">
          <cell r="AI7">
            <v>10000</v>
          </cell>
        </row>
      </sheetData>
      <sheetData sheetId="5006">
        <row r="7">
          <cell r="AI7">
            <v>10000</v>
          </cell>
        </row>
      </sheetData>
      <sheetData sheetId="5007">
        <row r="7">
          <cell r="AI7">
            <v>10000</v>
          </cell>
        </row>
      </sheetData>
      <sheetData sheetId="5008">
        <row r="7">
          <cell r="AI7">
            <v>10000</v>
          </cell>
        </row>
      </sheetData>
      <sheetData sheetId="5009">
        <row r="7">
          <cell r="AI7">
            <v>10000</v>
          </cell>
        </row>
      </sheetData>
      <sheetData sheetId="5010">
        <row r="7">
          <cell r="AI7">
            <v>10000</v>
          </cell>
        </row>
      </sheetData>
      <sheetData sheetId="5011">
        <row r="7">
          <cell r="AI7">
            <v>10000</v>
          </cell>
        </row>
      </sheetData>
      <sheetData sheetId="5012">
        <row r="7">
          <cell r="AI7">
            <v>10000</v>
          </cell>
        </row>
      </sheetData>
      <sheetData sheetId="5013">
        <row r="7">
          <cell r="AI7">
            <v>10000</v>
          </cell>
        </row>
      </sheetData>
      <sheetData sheetId="5014">
        <row r="7">
          <cell r="AI7">
            <v>10000</v>
          </cell>
        </row>
      </sheetData>
      <sheetData sheetId="5015">
        <row r="7">
          <cell r="AI7">
            <v>10000</v>
          </cell>
        </row>
      </sheetData>
      <sheetData sheetId="5016">
        <row r="7">
          <cell r="AI7">
            <v>10000</v>
          </cell>
        </row>
      </sheetData>
      <sheetData sheetId="5017">
        <row r="7">
          <cell r="AI7">
            <v>10000</v>
          </cell>
        </row>
      </sheetData>
      <sheetData sheetId="5018">
        <row r="7">
          <cell r="AI7">
            <v>10000</v>
          </cell>
        </row>
      </sheetData>
      <sheetData sheetId="5019">
        <row r="7">
          <cell r="AI7">
            <v>10000</v>
          </cell>
        </row>
      </sheetData>
      <sheetData sheetId="5020">
        <row r="7">
          <cell r="AI7">
            <v>10000</v>
          </cell>
        </row>
      </sheetData>
      <sheetData sheetId="5021">
        <row r="7">
          <cell r="AI7">
            <v>10000</v>
          </cell>
        </row>
      </sheetData>
      <sheetData sheetId="5022">
        <row r="7">
          <cell r="AI7">
            <v>10000</v>
          </cell>
        </row>
      </sheetData>
      <sheetData sheetId="5023">
        <row r="7">
          <cell r="AI7">
            <v>10000</v>
          </cell>
        </row>
      </sheetData>
      <sheetData sheetId="5024">
        <row r="7">
          <cell r="AI7">
            <v>10000</v>
          </cell>
        </row>
      </sheetData>
      <sheetData sheetId="5025">
        <row r="7">
          <cell r="AI7">
            <v>10000</v>
          </cell>
        </row>
      </sheetData>
      <sheetData sheetId="5026">
        <row r="7">
          <cell r="AI7">
            <v>10000</v>
          </cell>
        </row>
      </sheetData>
      <sheetData sheetId="5027">
        <row r="7">
          <cell r="AI7">
            <v>10000</v>
          </cell>
        </row>
      </sheetData>
      <sheetData sheetId="5028">
        <row r="7">
          <cell r="AI7">
            <v>10000</v>
          </cell>
        </row>
      </sheetData>
      <sheetData sheetId="5029">
        <row r="7">
          <cell r="AI7">
            <v>10000</v>
          </cell>
        </row>
      </sheetData>
      <sheetData sheetId="5030">
        <row r="7">
          <cell r="AI7">
            <v>10000</v>
          </cell>
        </row>
      </sheetData>
      <sheetData sheetId="5031">
        <row r="7">
          <cell r="AI7">
            <v>10000</v>
          </cell>
        </row>
      </sheetData>
      <sheetData sheetId="5032">
        <row r="7">
          <cell r="AI7">
            <v>10000</v>
          </cell>
        </row>
      </sheetData>
      <sheetData sheetId="5033">
        <row r="7">
          <cell r="AI7">
            <v>10000</v>
          </cell>
        </row>
      </sheetData>
      <sheetData sheetId="5034">
        <row r="7">
          <cell r="AI7">
            <v>10000</v>
          </cell>
        </row>
      </sheetData>
      <sheetData sheetId="5035">
        <row r="7">
          <cell r="AI7">
            <v>10000</v>
          </cell>
        </row>
      </sheetData>
      <sheetData sheetId="5036">
        <row r="7">
          <cell r="AI7">
            <v>10000</v>
          </cell>
        </row>
      </sheetData>
      <sheetData sheetId="5037">
        <row r="7">
          <cell r="AI7">
            <v>10000</v>
          </cell>
        </row>
      </sheetData>
      <sheetData sheetId="5038">
        <row r="7">
          <cell r="AI7">
            <v>10000</v>
          </cell>
        </row>
      </sheetData>
      <sheetData sheetId="5039">
        <row r="7">
          <cell r="AI7">
            <v>10000</v>
          </cell>
        </row>
      </sheetData>
      <sheetData sheetId="5040">
        <row r="7">
          <cell r="AI7">
            <v>10000</v>
          </cell>
        </row>
      </sheetData>
      <sheetData sheetId="5041">
        <row r="7">
          <cell r="AI7">
            <v>10000</v>
          </cell>
        </row>
      </sheetData>
      <sheetData sheetId="5042">
        <row r="7">
          <cell r="AI7">
            <v>10000</v>
          </cell>
        </row>
      </sheetData>
      <sheetData sheetId="5043">
        <row r="7">
          <cell r="AI7">
            <v>10000</v>
          </cell>
        </row>
      </sheetData>
      <sheetData sheetId="5044">
        <row r="7">
          <cell r="AI7">
            <v>10000</v>
          </cell>
        </row>
      </sheetData>
      <sheetData sheetId="5045">
        <row r="7">
          <cell r="AI7">
            <v>10000</v>
          </cell>
        </row>
      </sheetData>
      <sheetData sheetId="5046">
        <row r="7">
          <cell r="AI7">
            <v>10000</v>
          </cell>
        </row>
      </sheetData>
      <sheetData sheetId="5047">
        <row r="7">
          <cell r="AI7">
            <v>10000</v>
          </cell>
        </row>
      </sheetData>
      <sheetData sheetId="5048">
        <row r="7">
          <cell r="AI7">
            <v>10000</v>
          </cell>
        </row>
      </sheetData>
      <sheetData sheetId="5049">
        <row r="7">
          <cell r="AI7">
            <v>10000</v>
          </cell>
        </row>
      </sheetData>
      <sheetData sheetId="5050">
        <row r="7">
          <cell r="AI7">
            <v>10000</v>
          </cell>
        </row>
      </sheetData>
      <sheetData sheetId="5051">
        <row r="7">
          <cell r="AI7">
            <v>10000</v>
          </cell>
        </row>
      </sheetData>
      <sheetData sheetId="5052">
        <row r="7">
          <cell r="AI7">
            <v>10000</v>
          </cell>
        </row>
      </sheetData>
      <sheetData sheetId="5053">
        <row r="7">
          <cell r="AI7">
            <v>10000</v>
          </cell>
        </row>
      </sheetData>
      <sheetData sheetId="5054">
        <row r="7">
          <cell r="AI7">
            <v>10000</v>
          </cell>
        </row>
      </sheetData>
      <sheetData sheetId="5055">
        <row r="7">
          <cell r="AI7">
            <v>10000</v>
          </cell>
        </row>
      </sheetData>
      <sheetData sheetId="5056">
        <row r="7">
          <cell r="AI7">
            <v>10000</v>
          </cell>
        </row>
      </sheetData>
      <sheetData sheetId="5057">
        <row r="7">
          <cell r="AI7">
            <v>10000</v>
          </cell>
        </row>
      </sheetData>
      <sheetData sheetId="5058">
        <row r="7">
          <cell r="AI7">
            <v>10000</v>
          </cell>
        </row>
      </sheetData>
      <sheetData sheetId="5059">
        <row r="7">
          <cell r="AI7">
            <v>10000</v>
          </cell>
        </row>
      </sheetData>
      <sheetData sheetId="5060">
        <row r="7">
          <cell r="AI7">
            <v>10000</v>
          </cell>
        </row>
      </sheetData>
      <sheetData sheetId="5061">
        <row r="7">
          <cell r="AI7">
            <v>10000</v>
          </cell>
        </row>
      </sheetData>
      <sheetData sheetId="5062">
        <row r="7">
          <cell r="AI7">
            <v>10000</v>
          </cell>
        </row>
      </sheetData>
      <sheetData sheetId="5063">
        <row r="7">
          <cell r="AI7">
            <v>10000</v>
          </cell>
        </row>
      </sheetData>
      <sheetData sheetId="5064">
        <row r="7">
          <cell r="AI7">
            <v>10000</v>
          </cell>
        </row>
      </sheetData>
      <sheetData sheetId="5065">
        <row r="7">
          <cell r="AI7">
            <v>10000</v>
          </cell>
        </row>
      </sheetData>
      <sheetData sheetId="5066">
        <row r="7">
          <cell r="AI7">
            <v>10000</v>
          </cell>
        </row>
      </sheetData>
      <sheetData sheetId="5067">
        <row r="7">
          <cell r="AI7">
            <v>10000</v>
          </cell>
        </row>
      </sheetData>
      <sheetData sheetId="5068">
        <row r="7">
          <cell r="AI7">
            <v>10000</v>
          </cell>
        </row>
      </sheetData>
      <sheetData sheetId="5069">
        <row r="7">
          <cell r="AI7">
            <v>10000</v>
          </cell>
        </row>
      </sheetData>
      <sheetData sheetId="5070">
        <row r="7">
          <cell r="AI7">
            <v>10000</v>
          </cell>
        </row>
      </sheetData>
      <sheetData sheetId="5071">
        <row r="7">
          <cell r="AI7">
            <v>10000</v>
          </cell>
        </row>
      </sheetData>
      <sheetData sheetId="5072">
        <row r="7">
          <cell r="AI7">
            <v>10000</v>
          </cell>
        </row>
      </sheetData>
      <sheetData sheetId="5073">
        <row r="7">
          <cell r="AI7">
            <v>10000</v>
          </cell>
        </row>
      </sheetData>
      <sheetData sheetId="5074">
        <row r="7">
          <cell r="AI7">
            <v>10000</v>
          </cell>
        </row>
      </sheetData>
      <sheetData sheetId="5075">
        <row r="7">
          <cell r="AI7">
            <v>10000</v>
          </cell>
        </row>
      </sheetData>
      <sheetData sheetId="5076">
        <row r="7">
          <cell r="AI7">
            <v>10000</v>
          </cell>
        </row>
      </sheetData>
      <sheetData sheetId="5077">
        <row r="7">
          <cell r="AI7">
            <v>10000</v>
          </cell>
        </row>
      </sheetData>
      <sheetData sheetId="5078">
        <row r="7">
          <cell r="AI7">
            <v>10000</v>
          </cell>
        </row>
      </sheetData>
      <sheetData sheetId="5079">
        <row r="7">
          <cell r="AI7">
            <v>10000</v>
          </cell>
        </row>
      </sheetData>
      <sheetData sheetId="5080">
        <row r="7">
          <cell r="AI7">
            <v>10000</v>
          </cell>
        </row>
      </sheetData>
      <sheetData sheetId="5081">
        <row r="7">
          <cell r="AI7">
            <v>10000</v>
          </cell>
        </row>
      </sheetData>
      <sheetData sheetId="5082">
        <row r="7">
          <cell r="AI7">
            <v>10000</v>
          </cell>
        </row>
      </sheetData>
      <sheetData sheetId="5083">
        <row r="7">
          <cell r="AI7">
            <v>10000</v>
          </cell>
        </row>
      </sheetData>
      <sheetData sheetId="5084">
        <row r="7">
          <cell r="AI7">
            <v>10000</v>
          </cell>
        </row>
      </sheetData>
      <sheetData sheetId="5085">
        <row r="7">
          <cell r="AI7">
            <v>10000</v>
          </cell>
        </row>
      </sheetData>
      <sheetData sheetId="5086">
        <row r="7">
          <cell r="AI7">
            <v>10000</v>
          </cell>
        </row>
      </sheetData>
      <sheetData sheetId="5087">
        <row r="7">
          <cell r="AI7">
            <v>10000</v>
          </cell>
        </row>
      </sheetData>
      <sheetData sheetId="5088">
        <row r="7">
          <cell r="AI7">
            <v>10000</v>
          </cell>
        </row>
      </sheetData>
      <sheetData sheetId="5089">
        <row r="7">
          <cell r="AI7">
            <v>10000</v>
          </cell>
        </row>
      </sheetData>
      <sheetData sheetId="5090">
        <row r="7">
          <cell r="AI7">
            <v>10000</v>
          </cell>
        </row>
      </sheetData>
      <sheetData sheetId="5091">
        <row r="7">
          <cell r="AI7">
            <v>10000</v>
          </cell>
        </row>
      </sheetData>
      <sheetData sheetId="5092">
        <row r="7">
          <cell r="AI7">
            <v>10000</v>
          </cell>
        </row>
      </sheetData>
      <sheetData sheetId="5093">
        <row r="7">
          <cell r="AI7">
            <v>10000</v>
          </cell>
        </row>
      </sheetData>
      <sheetData sheetId="5094">
        <row r="7">
          <cell r="AI7">
            <v>10000</v>
          </cell>
        </row>
      </sheetData>
      <sheetData sheetId="5095">
        <row r="7">
          <cell r="AI7">
            <v>10000</v>
          </cell>
        </row>
      </sheetData>
      <sheetData sheetId="5096">
        <row r="7">
          <cell r="AI7">
            <v>10000</v>
          </cell>
        </row>
      </sheetData>
      <sheetData sheetId="5097">
        <row r="7">
          <cell r="AI7">
            <v>10000</v>
          </cell>
        </row>
      </sheetData>
      <sheetData sheetId="5098">
        <row r="7">
          <cell r="AI7">
            <v>10000</v>
          </cell>
        </row>
      </sheetData>
      <sheetData sheetId="5099">
        <row r="7">
          <cell r="AI7">
            <v>10000</v>
          </cell>
        </row>
      </sheetData>
      <sheetData sheetId="5100">
        <row r="7">
          <cell r="AI7">
            <v>10000</v>
          </cell>
        </row>
      </sheetData>
      <sheetData sheetId="5101">
        <row r="7">
          <cell r="AI7">
            <v>10000</v>
          </cell>
        </row>
      </sheetData>
      <sheetData sheetId="5102">
        <row r="7">
          <cell r="AI7">
            <v>10000</v>
          </cell>
        </row>
      </sheetData>
      <sheetData sheetId="5103">
        <row r="7">
          <cell r="AI7">
            <v>10000</v>
          </cell>
        </row>
      </sheetData>
      <sheetData sheetId="5104">
        <row r="7">
          <cell r="AI7">
            <v>10000</v>
          </cell>
        </row>
      </sheetData>
      <sheetData sheetId="5105">
        <row r="7">
          <cell r="AI7">
            <v>10000</v>
          </cell>
        </row>
      </sheetData>
      <sheetData sheetId="5106">
        <row r="7">
          <cell r="AI7">
            <v>10000</v>
          </cell>
        </row>
      </sheetData>
      <sheetData sheetId="5107">
        <row r="7">
          <cell r="AI7">
            <v>10000</v>
          </cell>
        </row>
      </sheetData>
      <sheetData sheetId="5108">
        <row r="7">
          <cell r="AI7">
            <v>10000</v>
          </cell>
        </row>
      </sheetData>
      <sheetData sheetId="5109">
        <row r="7">
          <cell r="AI7">
            <v>10000</v>
          </cell>
        </row>
      </sheetData>
      <sheetData sheetId="5110">
        <row r="7">
          <cell r="AI7">
            <v>10000</v>
          </cell>
        </row>
      </sheetData>
      <sheetData sheetId="5111">
        <row r="7">
          <cell r="AI7">
            <v>10000</v>
          </cell>
        </row>
      </sheetData>
      <sheetData sheetId="5112">
        <row r="7">
          <cell r="AI7">
            <v>10000</v>
          </cell>
        </row>
      </sheetData>
      <sheetData sheetId="5113">
        <row r="7">
          <cell r="AI7">
            <v>10000</v>
          </cell>
        </row>
      </sheetData>
      <sheetData sheetId="5114">
        <row r="7">
          <cell r="AI7">
            <v>10000</v>
          </cell>
        </row>
      </sheetData>
      <sheetData sheetId="5115">
        <row r="7">
          <cell r="AI7">
            <v>10000</v>
          </cell>
        </row>
      </sheetData>
      <sheetData sheetId="5116">
        <row r="7">
          <cell r="AI7">
            <v>10000</v>
          </cell>
        </row>
      </sheetData>
      <sheetData sheetId="5117">
        <row r="7">
          <cell r="AI7">
            <v>10000</v>
          </cell>
        </row>
      </sheetData>
      <sheetData sheetId="5118">
        <row r="7">
          <cell r="AI7">
            <v>10000</v>
          </cell>
        </row>
      </sheetData>
      <sheetData sheetId="5119">
        <row r="7">
          <cell r="AI7">
            <v>10000</v>
          </cell>
        </row>
      </sheetData>
      <sheetData sheetId="5120">
        <row r="7">
          <cell r="AI7">
            <v>10000</v>
          </cell>
        </row>
      </sheetData>
      <sheetData sheetId="5121">
        <row r="7">
          <cell r="AI7">
            <v>10000</v>
          </cell>
        </row>
      </sheetData>
      <sheetData sheetId="5122">
        <row r="7">
          <cell r="AI7">
            <v>10000</v>
          </cell>
        </row>
      </sheetData>
      <sheetData sheetId="5123">
        <row r="7">
          <cell r="AI7">
            <v>10000</v>
          </cell>
        </row>
      </sheetData>
      <sheetData sheetId="5124">
        <row r="7">
          <cell r="AI7">
            <v>10000</v>
          </cell>
        </row>
      </sheetData>
      <sheetData sheetId="5125">
        <row r="7">
          <cell r="AI7">
            <v>10000</v>
          </cell>
        </row>
      </sheetData>
      <sheetData sheetId="5126">
        <row r="7">
          <cell r="AI7">
            <v>10000</v>
          </cell>
        </row>
      </sheetData>
      <sheetData sheetId="5127">
        <row r="7">
          <cell r="AI7">
            <v>10000</v>
          </cell>
        </row>
      </sheetData>
      <sheetData sheetId="5128">
        <row r="7">
          <cell r="AI7">
            <v>10000</v>
          </cell>
        </row>
      </sheetData>
      <sheetData sheetId="5129">
        <row r="7">
          <cell r="AI7">
            <v>10000</v>
          </cell>
        </row>
      </sheetData>
      <sheetData sheetId="5130">
        <row r="7">
          <cell r="AI7">
            <v>10000</v>
          </cell>
        </row>
      </sheetData>
      <sheetData sheetId="5131">
        <row r="7">
          <cell r="AI7">
            <v>10000</v>
          </cell>
        </row>
      </sheetData>
      <sheetData sheetId="5132">
        <row r="7">
          <cell r="AI7">
            <v>10000</v>
          </cell>
        </row>
      </sheetData>
      <sheetData sheetId="5133">
        <row r="7">
          <cell r="AI7">
            <v>10000</v>
          </cell>
        </row>
      </sheetData>
      <sheetData sheetId="5134">
        <row r="7">
          <cell r="AI7">
            <v>10000</v>
          </cell>
        </row>
      </sheetData>
      <sheetData sheetId="5135">
        <row r="7">
          <cell r="AI7">
            <v>10000</v>
          </cell>
        </row>
      </sheetData>
      <sheetData sheetId="5136">
        <row r="7">
          <cell r="AI7">
            <v>10000</v>
          </cell>
        </row>
      </sheetData>
      <sheetData sheetId="5137">
        <row r="7">
          <cell r="AI7">
            <v>10000</v>
          </cell>
        </row>
      </sheetData>
      <sheetData sheetId="5138">
        <row r="7">
          <cell r="AI7">
            <v>10000</v>
          </cell>
        </row>
      </sheetData>
      <sheetData sheetId="5139">
        <row r="7">
          <cell r="AI7">
            <v>10000</v>
          </cell>
        </row>
      </sheetData>
      <sheetData sheetId="5140">
        <row r="7">
          <cell r="AI7">
            <v>10000</v>
          </cell>
        </row>
      </sheetData>
      <sheetData sheetId="5141">
        <row r="7">
          <cell r="AI7">
            <v>10000</v>
          </cell>
        </row>
      </sheetData>
      <sheetData sheetId="5142">
        <row r="7">
          <cell r="AI7">
            <v>10000</v>
          </cell>
        </row>
      </sheetData>
      <sheetData sheetId="5143">
        <row r="7">
          <cell r="AI7">
            <v>10000</v>
          </cell>
        </row>
      </sheetData>
      <sheetData sheetId="5144">
        <row r="7">
          <cell r="AI7">
            <v>10000</v>
          </cell>
        </row>
      </sheetData>
      <sheetData sheetId="5145">
        <row r="7">
          <cell r="AI7">
            <v>10000</v>
          </cell>
        </row>
      </sheetData>
      <sheetData sheetId="5146">
        <row r="7">
          <cell r="AI7">
            <v>10000</v>
          </cell>
        </row>
      </sheetData>
      <sheetData sheetId="5147">
        <row r="7">
          <cell r="AI7">
            <v>10000</v>
          </cell>
        </row>
      </sheetData>
      <sheetData sheetId="5148">
        <row r="7">
          <cell r="AI7">
            <v>10000</v>
          </cell>
        </row>
      </sheetData>
      <sheetData sheetId="5149">
        <row r="7">
          <cell r="AI7">
            <v>10000</v>
          </cell>
        </row>
      </sheetData>
      <sheetData sheetId="5150">
        <row r="7">
          <cell r="AI7">
            <v>10000</v>
          </cell>
        </row>
      </sheetData>
      <sheetData sheetId="5151">
        <row r="7">
          <cell r="AI7">
            <v>10000</v>
          </cell>
        </row>
      </sheetData>
      <sheetData sheetId="5152">
        <row r="7">
          <cell r="AI7">
            <v>10000</v>
          </cell>
        </row>
      </sheetData>
      <sheetData sheetId="5153">
        <row r="7">
          <cell r="AI7">
            <v>10000</v>
          </cell>
        </row>
      </sheetData>
      <sheetData sheetId="5154">
        <row r="7">
          <cell r="AI7">
            <v>10000</v>
          </cell>
        </row>
      </sheetData>
      <sheetData sheetId="5155">
        <row r="7">
          <cell r="AI7">
            <v>10000</v>
          </cell>
        </row>
      </sheetData>
      <sheetData sheetId="5156">
        <row r="7">
          <cell r="AI7">
            <v>10000</v>
          </cell>
        </row>
      </sheetData>
      <sheetData sheetId="5157">
        <row r="7">
          <cell r="AI7">
            <v>10000</v>
          </cell>
        </row>
      </sheetData>
      <sheetData sheetId="5158">
        <row r="7">
          <cell r="AI7">
            <v>10000</v>
          </cell>
        </row>
      </sheetData>
      <sheetData sheetId="5159">
        <row r="7">
          <cell r="AI7">
            <v>10000</v>
          </cell>
        </row>
      </sheetData>
      <sheetData sheetId="5160">
        <row r="7">
          <cell r="AI7">
            <v>10000</v>
          </cell>
        </row>
      </sheetData>
      <sheetData sheetId="5161">
        <row r="7">
          <cell r="AI7">
            <v>10000</v>
          </cell>
        </row>
      </sheetData>
      <sheetData sheetId="5162">
        <row r="7">
          <cell r="AI7">
            <v>10000</v>
          </cell>
        </row>
      </sheetData>
      <sheetData sheetId="5163">
        <row r="7">
          <cell r="AI7">
            <v>10000</v>
          </cell>
        </row>
      </sheetData>
      <sheetData sheetId="5164">
        <row r="7">
          <cell r="AI7">
            <v>10000</v>
          </cell>
        </row>
      </sheetData>
      <sheetData sheetId="5165">
        <row r="7">
          <cell r="AI7">
            <v>10000</v>
          </cell>
        </row>
      </sheetData>
      <sheetData sheetId="5166">
        <row r="7">
          <cell r="AI7">
            <v>10000</v>
          </cell>
        </row>
      </sheetData>
      <sheetData sheetId="5167">
        <row r="7">
          <cell r="AI7">
            <v>10000</v>
          </cell>
        </row>
      </sheetData>
      <sheetData sheetId="5168">
        <row r="7">
          <cell r="AI7">
            <v>10000</v>
          </cell>
        </row>
      </sheetData>
      <sheetData sheetId="5169">
        <row r="7">
          <cell r="AI7">
            <v>10000</v>
          </cell>
        </row>
      </sheetData>
      <sheetData sheetId="5170">
        <row r="7">
          <cell r="AI7">
            <v>10000</v>
          </cell>
        </row>
      </sheetData>
      <sheetData sheetId="5171">
        <row r="7">
          <cell r="AI7">
            <v>10000</v>
          </cell>
        </row>
      </sheetData>
      <sheetData sheetId="5172">
        <row r="7">
          <cell r="AI7">
            <v>10000</v>
          </cell>
        </row>
      </sheetData>
      <sheetData sheetId="5173">
        <row r="7">
          <cell r="AI7">
            <v>10000</v>
          </cell>
        </row>
      </sheetData>
      <sheetData sheetId="5174">
        <row r="7">
          <cell r="AI7">
            <v>10000</v>
          </cell>
        </row>
      </sheetData>
      <sheetData sheetId="5175">
        <row r="7">
          <cell r="AI7">
            <v>10000</v>
          </cell>
        </row>
      </sheetData>
      <sheetData sheetId="5176">
        <row r="7">
          <cell r="AI7">
            <v>10000</v>
          </cell>
        </row>
      </sheetData>
      <sheetData sheetId="5177">
        <row r="7">
          <cell r="AI7">
            <v>10000</v>
          </cell>
        </row>
      </sheetData>
      <sheetData sheetId="5178">
        <row r="7">
          <cell r="AI7">
            <v>10000</v>
          </cell>
        </row>
      </sheetData>
      <sheetData sheetId="5179">
        <row r="7">
          <cell r="AI7">
            <v>10000</v>
          </cell>
        </row>
      </sheetData>
      <sheetData sheetId="5180">
        <row r="7">
          <cell r="AI7">
            <v>10000</v>
          </cell>
        </row>
      </sheetData>
      <sheetData sheetId="5181">
        <row r="7">
          <cell r="AI7">
            <v>10000</v>
          </cell>
        </row>
      </sheetData>
      <sheetData sheetId="5182">
        <row r="7">
          <cell r="AI7">
            <v>10000</v>
          </cell>
        </row>
      </sheetData>
      <sheetData sheetId="5183">
        <row r="7">
          <cell r="AI7">
            <v>10000</v>
          </cell>
        </row>
      </sheetData>
      <sheetData sheetId="5184">
        <row r="7">
          <cell r="AI7">
            <v>10000</v>
          </cell>
        </row>
      </sheetData>
      <sheetData sheetId="5185">
        <row r="7">
          <cell r="AI7">
            <v>10000</v>
          </cell>
        </row>
      </sheetData>
      <sheetData sheetId="5186">
        <row r="7">
          <cell r="AI7">
            <v>10000</v>
          </cell>
        </row>
      </sheetData>
      <sheetData sheetId="5187">
        <row r="7">
          <cell r="AI7">
            <v>10000</v>
          </cell>
        </row>
      </sheetData>
      <sheetData sheetId="5188">
        <row r="7">
          <cell r="AI7">
            <v>10000</v>
          </cell>
        </row>
      </sheetData>
      <sheetData sheetId="5189">
        <row r="7">
          <cell r="AI7">
            <v>10000</v>
          </cell>
        </row>
      </sheetData>
      <sheetData sheetId="5190">
        <row r="7">
          <cell r="AI7">
            <v>10000</v>
          </cell>
        </row>
      </sheetData>
      <sheetData sheetId="5191">
        <row r="7">
          <cell r="AI7">
            <v>10000</v>
          </cell>
        </row>
      </sheetData>
      <sheetData sheetId="5192">
        <row r="7">
          <cell r="AI7">
            <v>10000</v>
          </cell>
        </row>
      </sheetData>
      <sheetData sheetId="5193">
        <row r="7">
          <cell r="AI7">
            <v>10000</v>
          </cell>
        </row>
      </sheetData>
      <sheetData sheetId="5194">
        <row r="7">
          <cell r="AI7">
            <v>10000</v>
          </cell>
        </row>
      </sheetData>
      <sheetData sheetId="5195">
        <row r="7">
          <cell r="AI7">
            <v>10000</v>
          </cell>
        </row>
      </sheetData>
      <sheetData sheetId="5196">
        <row r="7">
          <cell r="AI7">
            <v>10000</v>
          </cell>
        </row>
      </sheetData>
      <sheetData sheetId="5197">
        <row r="7">
          <cell r="AI7">
            <v>10000</v>
          </cell>
        </row>
      </sheetData>
      <sheetData sheetId="5198">
        <row r="7">
          <cell r="AI7">
            <v>10000</v>
          </cell>
        </row>
      </sheetData>
      <sheetData sheetId="5199">
        <row r="7">
          <cell r="AI7">
            <v>10000</v>
          </cell>
        </row>
      </sheetData>
      <sheetData sheetId="5200">
        <row r="7">
          <cell r="AI7">
            <v>10000</v>
          </cell>
        </row>
      </sheetData>
      <sheetData sheetId="5201">
        <row r="7">
          <cell r="AI7">
            <v>10000</v>
          </cell>
        </row>
      </sheetData>
      <sheetData sheetId="5202">
        <row r="7">
          <cell r="AI7">
            <v>10000</v>
          </cell>
        </row>
      </sheetData>
      <sheetData sheetId="5203">
        <row r="7">
          <cell r="AI7">
            <v>10000</v>
          </cell>
        </row>
      </sheetData>
      <sheetData sheetId="5204">
        <row r="7">
          <cell r="AI7">
            <v>10000</v>
          </cell>
        </row>
      </sheetData>
      <sheetData sheetId="5205">
        <row r="7">
          <cell r="AI7">
            <v>10000</v>
          </cell>
        </row>
      </sheetData>
      <sheetData sheetId="5206">
        <row r="7">
          <cell r="AI7">
            <v>10000</v>
          </cell>
        </row>
      </sheetData>
      <sheetData sheetId="5207">
        <row r="7">
          <cell r="AI7">
            <v>10000</v>
          </cell>
        </row>
      </sheetData>
      <sheetData sheetId="5208">
        <row r="7">
          <cell r="AI7">
            <v>10000</v>
          </cell>
        </row>
      </sheetData>
      <sheetData sheetId="5209">
        <row r="7">
          <cell r="AI7">
            <v>10000</v>
          </cell>
        </row>
      </sheetData>
      <sheetData sheetId="5210">
        <row r="7">
          <cell r="AI7">
            <v>10000</v>
          </cell>
        </row>
      </sheetData>
      <sheetData sheetId="5211">
        <row r="7">
          <cell r="AI7">
            <v>10000</v>
          </cell>
        </row>
      </sheetData>
      <sheetData sheetId="5212">
        <row r="7">
          <cell r="AI7">
            <v>10000</v>
          </cell>
        </row>
      </sheetData>
      <sheetData sheetId="5213">
        <row r="7">
          <cell r="AI7">
            <v>10000</v>
          </cell>
        </row>
      </sheetData>
      <sheetData sheetId="5214">
        <row r="7">
          <cell r="AI7">
            <v>10000</v>
          </cell>
        </row>
      </sheetData>
      <sheetData sheetId="5215">
        <row r="7">
          <cell r="AI7">
            <v>10000</v>
          </cell>
        </row>
      </sheetData>
      <sheetData sheetId="5216">
        <row r="7">
          <cell r="AI7">
            <v>10000</v>
          </cell>
        </row>
      </sheetData>
      <sheetData sheetId="5217">
        <row r="7">
          <cell r="AI7">
            <v>10000</v>
          </cell>
        </row>
      </sheetData>
      <sheetData sheetId="5218">
        <row r="7">
          <cell r="AI7">
            <v>10000</v>
          </cell>
        </row>
      </sheetData>
      <sheetData sheetId="5219">
        <row r="7">
          <cell r="AI7">
            <v>10000</v>
          </cell>
        </row>
      </sheetData>
      <sheetData sheetId="5220">
        <row r="7">
          <cell r="AI7">
            <v>10000</v>
          </cell>
        </row>
      </sheetData>
      <sheetData sheetId="5221">
        <row r="7">
          <cell r="AI7">
            <v>10000</v>
          </cell>
        </row>
      </sheetData>
      <sheetData sheetId="5222">
        <row r="7">
          <cell r="AI7">
            <v>10000</v>
          </cell>
        </row>
      </sheetData>
      <sheetData sheetId="5223">
        <row r="7">
          <cell r="AI7">
            <v>10000</v>
          </cell>
        </row>
      </sheetData>
      <sheetData sheetId="5224">
        <row r="7">
          <cell r="AI7">
            <v>10000</v>
          </cell>
        </row>
      </sheetData>
      <sheetData sheetId="5225">
        <row r="7">
          <cell r="AI7">
            <v>10000</v>
          </cell>
        </row>
      </sheetData>
      <sheetData sheetId="5226">
        <row r="7">
          <cell r="AI7">
            <v>10000</v>
          </cell>
        </row>
      </sheetData>
      <sheetData sheetId="5227">
        <row r="7">
          <cell r="AI7">
            <v>10000</v>
          </cell>
        </row>
      </sheetData>
      <sheetData sheetId="5228">
        <row r="7">
          <cell r="AI7">
            <v>10000</v>
          </cell>
        </row>
      </sheetData>
      <sheetData sheetId="5229">
        <row r="7">
          <cell r="AI7">
            <v>10000</v>
          </cell>
        </row>
      </sheetData>
      <sheetData sheetId="5230">
        <row r="7">
          <cell r="AI7">
            <v>10000</v>
          </cell>
        </row>
      </sheetData>
      <sheetData sheetId="5231">
        <row r="7">
          <cell r="AI7">
            <v>10000</v>
          </cell>
        </row>
      </sheetData>
      <sheetData sheetId="5232">
        <row r="7">
          <cell r="AI7">
            <v>10000</v>
          </cell>
        </row>
      </sheetData>
      <sheetData sheetId="5233">
        <row r="7">
          <cell r="AI7">
            <v>10000</v>
          </cell>
        </row>
      </sheetData>
      <sheetData sheetId="5234">
        <row r="7">
          <cell r="AI7">
            <v>10000</v>
          </cell>
        </row>
      </sheetData>
      <sheetData sheetId="5235">
        <row r="7">
          <cell r="AI7">
            <v>10000</v>
          </cell>
        </row>
      </sheetData>
      <sheetData sheetId="5236">
        <row r="7">
          <cell r="AI7">
            <v>10000</v>
          </cell>
        </row>
      </sheetData>
      <sheetData sheetId="5237">
        <row r="7">
          <cell r="AI7">
            <v>10000</v>
          </cell>
        </row>
      </sheetData>
      <sheetData sheetId="5238">
        <row r="7">
          <cell r="AI7">
            <v>10000</v>
          </cell>
        </row>
      </sheetData>
      <sheetData sheetId="5239">
        <row r="7">
          <cell r="AI7">
            <v>10000</v>
          </cell>
        </row>
      </sheetData>
      <sheetData sheetId="5240">
        <row r="7">
          <cell r="AI7">
            <v>10000</v>
          </cell>
        </row>
      </sheetData>
      <sheetData sheetId="5241">
        <row r="7">
          <cell r="AI7">
            <v>10000</v>
          </cell>
        </row>
      </sheetData>
      <sheetData sheetId="5242">
        <row r="7">
          <cell r="AI7">
            <v>10000</v>
          </cell>
        </row>
      </sheetData>
      <sheetData sheetId="5243">
        <row r="7">
          <cell r="AI7">
            <v>10000</v>
          </cell>
        </row>
      </sheetData>
      <sheetData sheetId="5244">
        <row r="7">
          <cell r="AI7">
            <v>10000</v>
          </cell>
        </row>
      </sheetData>
      <sheetData sheetId="5245">
        <row r="7">
          <cell r="AI7">
            <v>10000</v>
          </cell>
        </row>
      </sheetData>
      <sheetData sheetId="5246">
        <row r="7">
          <cell r="AI7">
            <v>10000</v>
          </cell>
        </row>
      </sheetData>
      <sheetData sheetId="5247">
        <row r="7">
          <cell r="AI7">
            <v>10000</v>
          </cell>
        </row>
      </sheetData>
      <sheetData sheetId="5248">
        <row r="7">
          <cell r="AI7">
            <v>10000</v>
          </cell>
        </row>
      </sheetData>
      <sheetData sheetId="5249">
        <row r="7">
          <cell r="AI7">
            <v>10000</v>
          </cell>
        </row>
      </sheetData>
      <sheetData sheetId="5250">
        <row r="7">
          <cell r="AI7">
            <v>10000</v>
          </cell>
        </row>
      </sheetData>
      <sheetData sheetId="5251">
        <row r="7">
          <cell r="AI7">
            <v>10000</v>
          </cell>
        </row>
      </sheetData>
      <sheetData sheetId="5252">
        <row r="7">
          <cell r="AI7">
            <v>10000</v>
          </cell>
        </row>
      </sheetData>
      <sheetData sheetId="5253">
        <row r="7">
          <cell r="AI7">
            <v>10000</v>
          </cell>
        </row>
      </sheetData>
      <sheetData sheetId="5254">
        <row r="7">
          <cell r="AI7">
            <v>10000</v>
          </cell>
        </row>
      </sheetData>
      <sheetData sheetId="5255">
        <row r="7">
          <cell r="AI7">
            <v>10000</v>
          </cell>
        </row>
      </sheetData>
      <sheetData sheetId="5256">
        <row r="7">
          <cell r="AI7">
            <v>10000</v>
          </cell>
        </row>
      </sheetData>
      <sheetData sheetId="5257">
        <row r="7">
          <cell r="AI7">
            <v>10000</v>
          </cell>
        </row>
      </sheetData>
      <sheetData sheetId="5258">
        <row r="7">
          <cell r="AI7">
            <v>10000</v>
          </cell>
        </row>
      </sheetData>
      <sheetData sheetId="5259">
        <row r="7">
          <cell r="AI7">
            <v>10000</v>
          </cell>
        </row>
      </sheetData>
      <sheetData sheetId="5260">
        <row r="7">
          <cell r="AI7">
            <v>10000</v>
          </cell>
        </row>
      </sheetData>
      <sheetData sheetId="5261">
        <row r="7">
          <cell r="AI7">
            <v>10000</v>
          </cell>
        </row>
      </sheetData>
      <sheetData sheetId="5262">
        <row r="7">
          <cell r="AI7">
            <v>10000</v>
          </cell>
        </row>
      </sheetData>
      <sheetData sheetId="5263">
        <row r="7">
          <cell r="AI7">
            <v>10000</v>
          </cell>
        </row>
      </sheetData>
      <sheetData sheetId="5264">
        <row r="7">
          <cell r="AI7">
            <v>10000</v>
          </cell>
        </row>
      </sheetData>
      <sheetData sheetId="5265">
        <row r="7">
          <cell r="AI7">
            <v>10000</v>
          </cell>
        </row>
      </sheetData>
      <sheetData sheetId="5266">
        <row r="7">
          <cell r="AI7">
            <v>10000</v>
          </cell>
        </row>
      </sheetData>
      <sheetData sheetId="5267">
        <row r="7">
          <cell r="AI7">
            <v>10000</v>
          </cell>
        </row>
      </sheetData>
      <sheetData sheetId="5268">
        <row r="7">
          <cell r="AI7">
            <v>10000</v>
          </cell>
        </row>
      </sheetData>
      <sheetData sheetId="5269">
        <row r="7">
          <cell r="AI7">
            <v>10000</v>
          </cell>
        </row>
      </sheetData>
      <sheetData sheetId="5270">
        <row r="7">
          <cell r="AI7">
            <v>10000</v>
          </cell>
        </row>
      </sheetData>
      <sheetData sheetId="5271">
        <row r="7">
          <cell r="AI7">
            <v>10000</v>
          </cell>
        </row>
      </sheetData>
      <sheetData sheetId="5272">
        <row r="7">
          <cell r="AI7">
            <v>10000</v>
          </cell>
        </row>
      </sheetData>
      <sheetData sheetId="5273">
        <row r="7">
          <cell r="AI7">
            <v>10000</v>
          </cell>
        </row>
      </sheetData>
      <sheetData sheetId="5274">
        <row r="7">
          <cell r="AI7">
            <v>10000</v>
          </cell>
        </row>
      </sheetData>
      <sheetData sheetId="5275">
        <row r="7">
          <cell r="AI7">
            <v>10000</v>
          </cell>
        </row>
      </sheetData>
      <sheetData sheetId="5276">
        <row r="7">
          <cell r="AI7">
            <v>10000</v>
          </cell>
        </row>
      </sheetData>
      <sheetData sheetId="5277">
        <row r="7">
          <cell r="AI7">
            <v>10000</v>
          </cell>
        </row>
      </sheetData>
      <sheetData sheetId="5278">
        <row r="7">
          <cell r="AI7">
            <v>10000</v>
          </cell>
        </row>
      </sheetData>
      <sheetData sheetId="5279">
        <row r="7">
          <cell r="AI7">
            <v>10000</v>
          </cell>
        </row>
      </sheetData>
      <sheetData sheetId="5280">
        <row r="7">
          <cell r="AI7">
            <v>10000</v>
          </cell>
        </row>
      </sheetData>
      <sheetData sheetId="5281">
        <row r="7">
          <cell r="AI7">
            <v>10000</v>
          </cell>
        </row>
      </sheetData>
      <sheetData sheetId="5282">
        <row r="7">
          <cell r="AI7">
            <v>10000</v>
          </cell>
        </row>
      </sheetData>
      <sheetData sheetId="5283">
        <row r="7">
          <cell r="AI7">
            <v>10000</v>
          </cell>
        </row>
      </sheetData>
      <sheetData sheetId="5284">
        <row r="7">
          <cell r="AI7">
            <v>10000</v>
          </cell>
        </row>
      </sheetData>
      <sheetData sheetId="5285">
        <row r="7">
          <cell r="AI7">
            <v>10000</v>
          </cell>
        </row>
      </sheetData>
      <sheetData sheetId="5286">
        <row r="7">
          <cell r="AI7">
            <v>10000</v>
          </cell>
        </row>
      </sheetData>
      <sheetData sheetId="5287">
        <row r="7">
          <cell r="AI7">
            <v>10000</v>
          </cell>
        </row>
      </sheetData>
      <sheetData sheetId="5288">
        <row r="7">
          <cell r="AI7">
            <v>10000</v>
          </cell>
        </row>
      </sheetData>
      <sheetData sheetId="5289">
        <row r="7">
          <cell r="AI7">
            <v>10000</v>
          </cell>
        </row>
      </sheetData>
      <sheetData sheetId="5290">
        <row r="7">
          <cell r="AI7">
            <v>10000</v>
          </cell>
        </row>
      </sheetData>
      <sheetData sheetId="5291">
        <row r="7">
          <cell r="AI7">
            <v>10000</v>
          </cell>
        </row>
      </sheetData>
      <sheetData sheetId="5292">
        <row r="7">
          <cell r="AI7">
            <v>10000</v>
          </cell>
        </row>
      </sheetData>
      <sheetData sheetId="5293">
        <row r="7">
          <cell r="AI7">
            <v>10000</v>
          </cell>
        </row>
      </sheetData>
      <sheetData sheetId="5294">
        <row r="7">
          <cell r="AI7">
            <v>10000</v>
          </cell>
        </row>
      </sheetData>
      <sheetData sheetId="5295">
        <row r="7">
          <cell r="AI7">
            <v>10000</v>
          </cell>
        </row>
      </sheetData>
      <sheetData sheetId="5296">
        <row r="7">
          <cell r="AI7">
            <v>10000</v>
          </cell>
        </row>
      </sheetData>
      <sheetData sheetId="5297">
        <row r="7">
          <cell r="AI7">
            <v>10000</v>
          </cell>
        </row>
      </sheetData>
      <sheetData sheetId="5298">
        <row r="7">
          <cell r="AI7">
            <v>10000</v>
          </cell>
        </row>
      </sheetData>
      <sheetData sheetId="5299">
        <row r="7">
          <cell r="AI7">
            <v>10000</v>
          </cell>
        </row>
      </sheetData>
      <sheetData sheetId="5300">
        <row r="7">
          <cell r="AI7">
            <v>10000</v>
          </cell>
        </row>
      </sheetData>
      <sheetData sheetId="5301">
        <row r="7">
          <cell r="AI7">
            <v>10000</v>
          </cell>
        </row>
      </sheetData>
      <sheetData sheetId="5302">
        <row r="7">
          <cell r="AI7">
            <v>10000</v>
          </cell>
        </row>
      </sheetData>
      <sheetData sheetId="5303">
        <row r="7">
          <cell r="AI7">
            <v>10000</v>
          </cell>
        </row>
      </sheetData>
      <sheetData sheetId="5304">
        <row r="7">
          <cell r="AI7">
            <v>10000</v>
          </cell>
        </row>
      </sheetData>
      <sheetData sheetId="5305">
        <row r="7">
          <cell r="AI7">
            <v>10000</v>
          </cell>
        </row>
      </sheetData>
      <sheetData sheetId="5306">
        <row r="7">
          <cell r="AI7">
            <v>10000</v>
          </cell>
        </row>
      </sheetData>
      <sheetData sheetId="5307">
        <row r="7">
          <cell r="AI7">
            <v>10000</v>
          </cell>
        </row>
      </sheetData>
      <sheetData sheetId="5308">
        <row r="7">
          <cell r="AI7">
            <v>10000</v>
          </cell>
        </row>
      </sheetData>
      <sheetData sheetId="5309">
        <row r="7">
          <cell r="AI7">
            <v>10000</v>
          </cell>
        </row>
      </sheetData>
      <sheetData sheetId="5310">
        <row r="7">
          <cell r="AI7">
            <v>10000</v>
          </cell>
        </row>
      </sheetData>
      <sheetData sheetId="5311">
        <row r="7">
          <cell r="AI7">
            <v>10000</v>
          </cell>
        </row>
      </sheetData>
      <sheetData sheetId="5312">
        <row r="7">
          <cell r="AI7">
            <v>10000</v>
          </cell>
        </row>
      </sheetData>
      <sheetData sheetId="5313">
        <row r="7">
          <cell r="AI7">
            <v>10000</v>
          </cell>
        </row>
      </sheetData>
      <sheetData sheetId="5314">
        <row r="7">
          <cell r="AI7">
            <v>10000</v>
          </cell>
        </row>
      </sheetData>
      <sheetData sheetId="5315">
        <row r="7">
          <cell r="AI7">
            <v>10000</v>
          </cell>
        </row>
      </sheetData>
      <sheetData sheetId="5316">
        <row r="7">
          <cell r="AI7">
            <v>10000</v>
          </cell>
        </row>
      </sheetData>
      <sheetData sheetId="5317">
        <row r="7">
          <cell r="AI7">
            <v>10000</v>
          </cell>
        </row>
      </sheetData>
      <sheetData sheetId="5318">
        <row r="7">
          <cell r="AI7">
            <v>10000</v>
          </cell>
        </row>
      </sheetData>
      <sheetData sheetId="5319">
        <row r="7">
          <cell r="AI7">
            <v>10000</v>
          </cell>
        </row>
      </sheetData>
      <sheetData sheetId="5320">
        <row r="7">
          <cell r="AI7">
            <v>10000</v>
          </cell>
        </row>
      </sheetData>
      <sheetData sheetId="5321">
        <row r="7">
          <cell r="AI7">
            <v>10000</v>
          </cell>
        </row>
      </sheetData>
      <sheetData sheetId="5322">
        <row r="7">
          <cell r="AI7">
            <v>10000</v>
          </cell>
        </row>
      </sheetData>
      <sheetData sheetId="5323">
        <row r="7">
          <cell r="AI7">
            <v>10000</v>
          </cell>
        </row>
      </sheetData>
      <sheetData sheetId="5324">
        <row r="7">
          <cell r="AI7">
            <v>10000</v>
          </cell>
        </row>
      </sheetData>
      <sheetData sheetId="5325">
        <row r="7">
          <cell r="AI7">
            <v>10000</v>
          </cell>
        </row>
      </sheetData>
      <sheetData sheetId="5326">
        <row r="7">
          <cell r="AI7">
            <v>10000</v>
          </cell>
        </row>
      </sheetData>
      <sheetData sheetId="5327">
        <row r="7">
          <cell r="AI7">
            <v>10000</v>
          </cell>
        </row>
      </sheetData>
      <sheetData sheetId="5328">
        <row r="7">
          <cell r="AI7">
            <v>10000</v>
          </cell>
        </row>
      </sheetData>
      <sheetData sheetId="5329">
        <row r="7">
          <cell r="AI7">
            <v>10000</v>
          </cell>
        </row>
      </sheetData>
      <sheetData sheetId="5330">
        <row r="7">
          <cell r="AI7">
            <v>10000</v>
          </cell>
        </row>
      </sheetData>
      <sheetData sheetId="5331">
        <row r="7">
          <cell r="AI7">
            <v>10000</v>
          </cell>
        </row>
      </sheetData>
      <sheetData sheetId="5332">
        <row r="7">
          <cell r="AI7">
            <v>10000</v>
          </cell>
        </row>
      </sheetData>
      <sheetData sheetId="5333">
        <row r="7">
          <cell r="AI7">
            <v>10000</v>
          </cell>
        </row>
      </sheetData>
      <sheetData sheetId="5334">
        <row r="7">
          <cell r="AI7">
            <v>10000</v>
          </cell>
        </row>
      </sheetData>
      <sheetData sheetId="5335">
        <row r="7">
          <cell r="AI7">
            <v>10000</v>
          </cell>
        </row>
      </sheetData>
      <sheetData sheetId="5336">
        <row r="7">
          <cell r="AI7">
            <v>10000</v>
          </cell>
        </row>
      </sheetData>
      <sheetData sheetId="5337">
        <row r="7">
          <cell r="AI7">
            <v>10000</v>
          </cell>
        </row>
      </sheetData>
      <sheetData sheetId="5338">
        <row r="7">
          <cell r="AI7">
            <v>10000</v>
          </cell>
        </row>
      </sheetData>
      <sheetData sheetId="5339">
        <row r="7">
          <cell r="AI7">
            <v>10000</v>
          </cell>
        </row>
      </sheetData>
      <sheetData sheetId="5340">
        <row r="7">
          <cell r="AI7">
            <v>10000</v>
          </cell>
        </row>
      </sheetData>
      <sheetData sheetId="5341">
        <row r="7">
          <cell r="AI7">
            <v>10000</v>
          </cell>
        </row>
      </sheetData>
      <sheetData sheetId="5342">
        <row r="7">
          <cell r="AI7">
            <v>10000</v>
          </cell>
        </row>
      </sheetData>
      <sheetData sheetId="5343">
        <row r="7">
          <cell r="AI7">
            <v>10000</v>
          </cell>
        </row>
      </sheetData>
      <sheetData sheetId="5344">
        <row r="7">
          <cell r="AI7">
            <v>10000</v>
          </cell>
        </row>
      </sheetData>
      <sheetData sheetId="5345">
        <row r="7">
          <cell r="AI7">
            <v>10000</v>
          </cell>
        </row>
      </sheetData>
      <sheetData sheetId="5346">
        <row r="7">
          <cell r="AI7">
            <v>10000</v>
          </cell>
        </row>
      </sheetData>
      <sheetData sheetId="5347">
        <row r="7">
          <cell r="AI7">
            <v>10000</v>
          </cell>
        </row>
      </sheetData>
      <sheetData sheetId="5348">
        <row r="7">
          <cell r="AI7">
            <v>10000</v>
          </cell>
        </row>
      </sheetData>
      <sheetData sheetId="5349">
        <row r="7">
          <cell r="AI7">
            <v>10000</v>
          </cell>
        </row>
      </sheetData>
      <sheetData sheetId="5350">
        <row r="7">
          <cell r="AI7">
            <v>10000</v>
          </cell>
        </row>
      </sheetData>
      <sheetData sheetId="5351">
        <row r="7">
          <cell r="AI7">
            <v>10000</v>
          </cell>
        </row>
      </sheetData>
      <sheetData sheetId="5352">
        <row r="7">
          <cell r="AI7">
            <v>10000</v>
          </cell>
        </row>
      </sheetData>
      <sheetData sheetId="5353">
        <row r="7">
          <cell r="AI7">
            <v>10000</v>
          </cell>
        </row>
      </sheetData>
      <sheetData sheetId="5354">
        <row r="7">
          <cell r="AI7">
            <v>10000</v>
          </cell>
        </row>
      </sheetData>
      <sheetData sheetId="5355">
        <row r="7">
          <cell r="AI7">
            <v>10000</v>
          </cell>
        </row>
      </sheetData>
      <sheetData sheetId="5356">
        <row r="7">
          <cell r="AI7">
            <v>10000</v>
          </cell>
        </row>
      </sheetData>
      <sheetData sheetId="5357">
        <row r="7">
          <cell r="AI7">
            <v>10000</v>
          </cell>
        </row>
      </sheetData>
      <sheetData sheetId="5358">
        <row r="7">
          <cell r="AI7">
            <v>10000</v>
          </cell>
        </row>
      </sheetData>
      <sheetData sheetId="5359">
        <row r="7">
          <cell r="AI7">
            <v>10000</v>
          </cell>
        </row>
      </sheetData>
      <sheetData sheetId="5360">
        <row r="7">
          <cell r="AI7">
            <v>10000</v>
          </cell>
        </row>
      </sheetData>
      <sheetData sheetId="5361">
        <row r="7">
          <cell r="AI7">
            <v>10000</v>
          </cell>
        </row>
      </sheetData>
      <sheetData sheetId="5362">
        <row r="7">
          <cell r="AI7">
            <v>10000</v>
          </cell>
        </row>
      </sheetData>
      <sheetData sheetId="5363">
        <row r="7">
          <cell r="AI7">
            <v>10000</v>
          </cell>
        </row>
      </sheetData>
      <sheetData sheetId="5364">
        <row r="7">
          <cell r="AI7">
            <v>10000</v>
          </cell>
        </row>
      </sheetData>
      <sheetData sheetId="5365">
        <row r="7">
          <cell r="AI7">
            <v>10000</v>
          </cell>
        </row>
      </sheetData>
      <sheetData sheetId="5366">
        <row r="7">
          <cell r="AI7">
            <v>10000</v>
          </cell>
        </row>
      </sheetData>
      <sheetData sheetId="5367">
        <row r="7">
          <cell r="AI7">
            <v>10000</v>
          </cell>
        </row>
      </sheetData>
      <sheetData sheetId="5368">
        <row r="7">
          <cell r="AI7">
            <v>10000</v>
          </cell>
        </row>
      </sheetData>
      <sheetData sheetId="5369">
        <row r="7">
          <cell r="AI7">
            <v>10000</v>
          </cell>
        </row>
      </sheetData>
      <sheetData sheetId="5370">
        <row r="7">
          <cell r="AI7">
            <v>10000</v>
          </cell>
        </row>
      </sheetData>
      <sheetData sheetId="5371">
        <row r="7">
          <cell r="AI7">
            <v>10000</v>
          </cell>
        </row>
      </sheetData>
      <sheetData sheetId="5372">
        <row r="7">
          <cell r="AI7">
            <v>10000</v>
          </cell>
        </row>
      </sheetData>
      <sheetData sheetId="5373">
        <row r="7">
          <cell r="AI7">
            <v>10000</v>
          </cell>
        </row>
      </sheetData>
      <sheetData sheetId="5374">
        <row r="7">
          <cell r="AI7">
            <v>10000</v>
          </cell>
        </row>
      </sheetData>
      <sheetData sheetId="5375">
        <row r="7">
          <cell r="AI7">
            <v>10000</v>
          </cell>
        </row>
      </sheetData>
      <sheetData sheetId="5376">
        <row r="7">
          <cell r="AI7">
            <v>10000</v>
          </cell>
        </row>
      </sheetData>
      <sheetData sheetId="5377">
        <row r="7">
          <cell r="AI7">
            <v>10000</v>
          </cell>
        </row>
      </sheetData>
      <sheetData sheetId="5378">
        <row r="7">
          <cell r="AI7">
            <v>10000</v>
          </cell>
        </row>
      </sheetData>
      <sheetData sheetId="5379">
        <row r="7">
          <cell r="AI7">
            <v>10000</v>
          </cell>
        </row>
      </sheetData>
      <sheetData sheetId="5380">
        <row r="7">
          <cell r="AI7">
            <v>10000</v>
          </cell>
        </row>
      </sheetData>
      <sheetData sheetId="5381">
        <row r="7">
          <cell r="AI7">
            <v>10000</v>
          </cell>
        </row>
      </sheetData>
      <sheetData sheetId="5382">
        <row r="7">
          <cell r="AI7">
            <v>10000</v>
          </cell>
        </row>
      </sheetData>
      <sheetData sheetId="5383">
        <row r="7">
          <cell r="AI7">
            <v>10000</v>
          </cell>
        </row>
      </sheetData>
      <sheetData sheetId="5384">
        <row r="7">
          <cell r="AI7">
            <v>10000</v>
          </cell>
        </row>
      </sheetData>
      <sheetData sheetId="5385">
        <row r="7">
          <cell r="AI7">
            <v>10000</v>
          </cell>
        </row>
      </sheetData>
      <sheetData sheetId="5386">
        <row r="7">
          <cell r="AI7">
            <v>10000</v>
          </cell>
        </row>
      </sheetData>
      <sheetData sheetId="5387">
        <row r="7">
          <cell r="AI7">
            <v>10000</v>
          </cell>
        </row>
      </sheetData>
      <sheetData sheetId="5388">
        <row r="7">
          <cell r="AI7">
            <v>10000</v>
          </cell>
        </row>
      </sheetData>
      <sheetData sheetId="5389">
        <row r="7">
          <cell r="AI7">
            <v>10000</v>
          </cell>
        </row>
      </sheetData>
      <sheetData sheetId="5390">
        <row r="7">
          <cell r="AI7">
            <v>10000</v>
          </cell>
        </row>
      </sheetData>
      <sheetData sheetId="5391">
        <row r="7">
          <cell r="AI7">
            <v>10000</v>
          </cell>
        </row>
      </sheetData>
      <sheetData sheetId="5392">
        <row r="7">
          <cell r="AI7">
            <v>10000</v>
          </cell>
        </row>
      </sheetData>
      <sheetData sheetId="5393">
        <row r="7">
          <cell r="AI7">
            <v>10000</v>
          </cell>
        </row>
      </sheetData>
      <sheetData sheetId="5394">
        <row r="7">
          <cell r="AI7">
            <v>10000</v>
          </cell>
        </row>
      </sheetData>
      <sheetData sheetId="5395">
        <row r="7">
          <cell r="AI7">
            <v>10000</v>
          </cell>
        </row>
      </sheetData>
      <sheetData sheetId="5396">
        <row r="7">
          <cell r="AI7">
            <v>10000</v>
          </cell>
        </row>
      </sheetData>
      <sheetData sheetId="5397">
        <row r="7">
          <cell r="AI7">
            <v>10000</v>
          </cell>
        </row>
      </sheetData>
      <sheetData sheetId="5398">
        <row r="7">
          <cell r="AI7">
            <v>10000</v>
          </cell>
        </row>
      </sheetData>
      <sheetData sheetId="5399">
        <row r="7">
          <cell r="AI7">
            <v>10000</v>
          </cell>
        </row>
      </sheetData>
      <sheetData sheetId="5400">
        <row r="7">
          <cell r="AI7">
            <v>10000</v>
          </cell>
        </row>
      </sheetData>
      <sheetData sheetId="5401">
        <row r="7">
          <cell r="AI7">
            <v>10000</v>
          </cell>
        </row>
      </sheetData>
      <sheetData sheetId="5402">
        <row r="7">
          <cell r="AI7">
            <v>10000</v>
          </cell>
        </row>
      </sheetData>
      <sheetData sheetId="5403">
        <row r="7">
          <cell r="AI7">
            <v>10000</v>
          </cell>
        </row>
      </sheetData>
      <sheetData sheetId="5404">
        <row r="7">
          <cell r="AI7">
            <v>10000</v>
          </cell>
        </row>
      </sheetData>
      <sheetData sheetId="5405">
        <row r="7">
          <cell r="AI7">
            <v>10000</v>
          </cell>
        </row>
      </sheetData>
      <sheetData sheetId="5406">
        <row r="7">
          <cell r="AI7">
            <v>10000</v>
          </cell>
        </row>
      </sheetData>
      <sheetData sheetId="5407">
        <row r="7">
          <cell r="AI7">
            <v>10000</v>
          </cell>
        </row>
      </sheetData>
      <sheetData sheetId="5408">
        <row r="7">
          <cell r="AI7">
            <v>10000</v>
          </cell>
        </row>
      </sheetData>
      <sheetData sheetId="5409">
        <row r="7">
          <cell r="AI7">
            <v>10000</v>
          </cell>
        </row>
      </sheetData>
      <sheetData sheetId="5410">
        <row r="7">
          <cell r="AI7">
            <v>10000</v>
          </cell>
        </row>
      </sheetData>
      <sheetData sheetId="5411">
        <row r="7">
          <cell r="AI7">
            <v>10000</v>
          </cell>
        </row>
      </sheetData>
      <sheetData sheetId="5412">
        <row r="7">
          <cell r="AI7">
            <v>10000</v>
          </cell>
        </row>
      </sheetData>
      <sheetData sheetId="5413">
        <row r="7">
          <cell r="AI7">
            <v>10000</v>
          </cell>
        </row>
      </sheetData>
      <sheetData sheetId="5414">
        <row r="7">
          <cell r="AI7">
            <v>10000</v>
          </cell>
        </row>
      </sheetData>
      <sheetData sheetId="5415">
        <row r="7">
          <cell r="AI7">
            <v>10000</v>
          </cell>
        </row>
      </sheetData>
      <sheetData sheetId="5416">
        <row r="7">
          <cell r="AI7">
            <v>10000</v>
          </cell>
        </row>
      </sheetData>
      <sheetData sheetId="5417">
        <row r="7">
          <cell r="AI7">
            <v>10000</v>
          </cell>
        </row>
      </sheetData>
      <sheetData sheetId="5418">
        <row r="7">
          <cell r="AI7">
            <v>10000</v>
          </cell>
        </row>
      </sheetData>
      <sheetData sheetId="5419">
        <row r="7">
          <cell r="AI7">
            <v>10000</v>
          </cell>
        </row>
      </sheetData>
      <sheetData sheetId="5420">
        <row r="7">
          <cell r="AI7">
            <v>10000</v>
          </cell>
        </row>
      </sheetData>
      <sheetData sheetId="5421">
        <row r="7">
          <cell r="AI7">
            <v>10000</v>
          </cell>
        </row>
      </sheetData>
      <sheetData sheetId="5422">
        <row r="7">
          <cell r="AI7">
            <v>10000</v>
          </cell>
        </row>
      </sheetData>
      <sheetData sheetId="5423">
        <row r="7">
          <cell r="AI7">
            <v>10000</v>
          </cell>
        </row>
      </sheetData>
      <sheetData sheetId="5424">
        <row r="7">
          <cell r="AI7">
            <v>10000</v>
          </cell>
        </row>
      </sheetData>
      <sheetData sheetId="5425">
        <row r="7">
          <cell r="AI7">
            <v>10000</v>
          </cell>
        </row>
      </sheetData>
      <sheetData sheetId="5426">
        <row r="7">
          <cell r="AI7">
            <v>10000</v>
          </cell>
        </row>
      </sheetData>
      <sheetData sheetId="5427">
        <row r="7">
          <cell r="AI7">
            <v>10000</v>
          </cell>
        </row>
      </sheetData>
      <sheetData sheetId="5428">
        <row r="7">
          <cell r="AI7">
            <v>10000</v>
          </cell>
        </row>
      </sheetData>
      <sheetData sheetId="5429">
        <row r="7">
          <cell r="AI7">
            <v>10000</v>
          </cell>
        </row>
      </sheetData>
      <sheetData sheetId="5430">
        <row r="7">
          <cell r="AI7">
            <v>10000</v>
          </cell>
        </row>
      </sheetData>
      <sheetData sheetId="5431">
        <row r="7">
          <cell r="AI7">
            <v>10000</v>
          </cell>
        </row>
      </sheetData>
      <sheetData sheetId="5432">
        <row r="7">
          <cell r="AI7">
            <v>10000</v>
          </cell>
        </row>
      </sheetData>
      <sheetData sheetId="5433">
        <row r="7">
          <cell r="AI7">
            <v>10000</v>
          </cell>
        </row>
      </sheetData>
      <sheetData sheetId="5434">
        <row r="7">
          <cell r="AI7">
            <v>10000</v>
          </cell>
        </row>
      </sheetData>
      <sheetData sheetId="5435">
        <row r="7">
          <cell r="AI7">
            <v>10000</v>
          </cell>
        </row>
      </sheetData>
      <sheetData sheetId="5436">
        <row r="7">
          <cell r="AI7">
            <v>10000</v>
          </cell>
        </row>
      </sheetData>
      <sheetData sheetId="5437">
        <row r="7">
          <cell r="AI7">
            <v>10000</v>
          </cell>
        </row>
      </sheetData>
      <sheetData sheetId="5438">
        <row r="7">
          <cell r="AI7">
            <v>10000</v>
          </cell>
        </row>
      </sheetData>
      <sheetData sheetId="5439">
        <row r="7">
          <cell r="AI7">
            <v>10000</v>
          </cell>
        </row>
      </sheetData>
      <sheetData sheetId="5440">
        <row r="7">
          <cell r="AI7">
            <v>10000</v>
          </cell>
        </row>
      </sheetData>
      <sheetData sheetId="5441">
        <row r="7">
          <cell r="AI7">
            <v>10000</v>
          </cell>
        </row>
      </sheetData>
      <sheetData sheetId="5442">
        <row r="7">
          <cell r="AI7">
            <v>10000</v>
          </cell>
        </row>
      </sheetData>
      <sheetData sheetId="5443">
        <row r="7">
          <cell r="AI7">
            <v>10000</v>
          </cell>
        </row>
      </sheetData>
      <sheetData sheetId="5444">
        <row r="7">
          <cell r="AI7">
            <v>10000</v>
          </cell>
        </row>
      </sheetData>
      <sheetData sheetId="5445">
        <row r="7">
          <cell r="AI7">
            <v>10000</v>
          </cell>
        </row>
      </sheetData>
      <sheetData sheetId="5446">
        <row r="7">
          <cell r="AI7">
            <v>10000</v>
          </cell>
        </row>
      </sheetData>
      <sheetData sheetId="5447">
        <row r="7">
          <cell r="AI7">
            <v>10000</v>
          </cell>
        </row>
      </sheetData>
      <sheetData sheetId="5448">
        <row r="7">
          <cell r="AI7">
            <v>10000</v>
          </cell>
        </row>
      </sheetData>
      <sheetData sheetId="5449">
        <row r="7">
          <cell r="AI7">
            <v>10000</v>
          </cell>
        </row>
      </sheetData>
      <sheetData sheetId="5450">
        <row r="7">
          <cell r="AI7">
            <v>10000</v>
          </cell>
        </row>
      </sheetData>
      <sheetData sheetId="5451">
        <row r="7">
          <cell r="AI7">
            <v>10000</v>
          </cell>
        </row>
      </sheetData>
      <sheetData sheetId="5452">
        <row r="7">
          <cell r="AI7">
            <v>10000</v>
          </cell>
        </row>
      </sheetData>
      <sheetData sheetId="5453">
        <row r="7">
          <cell r="AI7">
            <v>10000</v>
          </cell>
        </row>
      </sheetData>
      <sheetData sheetId="5454">
        <row r="7">
          <cell r="AI7">
            <v>10000</v>
          </cell>
        </row>
      </sheetData>
      <sheetData sheetId="5455">
        <row r="7">
          <cell r="AI7">
            <v>10000</v>
          </cell>
        </row>
      </sheetData>
      <sheetData sheetId="5456">
        <row r="7">
          <cell r="AI7">
            <v>10000</v>
          </cell>
        </row>
      </sheetData>
      <sheetData sheetId="5457">
        <row r="7">
          <cell r="AI7">
            <v>10000</v>
          </cell>
        </row>
      </sheetData>
      <sheetData sheetId="5458">
        <row r="7">
          <cell r="AI7">
            <v>10000</v>
          </cell>
        </row>
      </sheetData>
      <sheetData sheetId="5459">
        <row r="7">
          <cell r="AI7">
            <v>10000</v>
          </cell>
        </row>
      </sheetData>
      <sheetData sheetId="5460">
        <row r="7">
          <cell r="AI7">
            <v>10000</v>
          </cell>
        </row>
      </sheetData>
      <sheetData sheetId="5461">
        <row r="7">
          <cell r="AI7">
            <v>10000</v>
          </cell>
        </row>
      </sheetData>
      <sheetData sheetId="5462">
        <row r="7">
          <cell r="AI7">
            <v>10000</v>
          </cell>
        </row>
      </sheetData>
      <sheetData sheetId="5463">
        <row r="7">
          <cell r="AI7">
            <v>10000</v>
          </cell>
        </row>
      </sheetData>
      <sheetData sheetId="5464">
        <row r="7">
          <cell r="AI7">
            <v>10000</v>
          </cell>
        </row>
      </sheetData>
      <sheetData sheetId="5465">
        <row r="7">
          <cell r="AI7">
            <v>10000</v>
          </cell>
        </row>
      </sheetData>
      <sheetData sheetId="5466">
        <row r="7">
          <cell r="AI7">
            <v>10000</v>
          </cell>
        </row>
      </sheetData>
      <sheetData sheetId="5467">
        <row r="7">
          <cell r="AI7">
            <v>10000</v>
          </cell>
        </row>
      </sheetData>
      <sheetData sheetId="5468">
        <row r="7">
          <cell r="AI7">
            <v>10000</v>
          </cell>
        </row>
      </sheetData>
      <sheetData sheetId="5469">
        <row r="7">
          <cell r="AI7">
            <v>10000</v>
          </cell>
        </row>
      </sheetData>
      <sheetData sheetId="5470">
        <row r="7">
          <cell r="AI7">
            <v>10000</v>
          </cell>
        </row>
      </sheetData>
      <sheetData sheetId="5471">
        <row r="7">
          <cell r="AI7">
            <v>10000</v>
          </cell>
        </row>
      </sheetData>
      <sheetData sheetId="5472">
        <row r="7">
          <cell r="AI7">
            <v>10000</v>
          </cell>
        </row>
      </sheetData>
      <sheetData sheetId="5473">
        <row r="7">
          <cell r="AI7">
            <v>10000</v>
          </cell>
        </row>
      </sheetData>
      <sheetData sheetId="5474">
        <row r="7">
          <cell r="AI7">
            <v>10000</v>
          </cell>
        </row>
      </sheetData>
      <sheetData sheetId="5475">
        <row r="7">
          <cell r="AI7">
            <v>10000</v>
          </cell>
        </row>
      </sheetData>
      <sheetData sheetId="5476">
        <row r="7">
          <cell r="AI7">
            <v>10000</v>
          </cell>
        </row>
      </sheetData>
      <sheetData sheetId="5477">
        <row r="7">
          <cell r="AI7">
            <v>10000</v>
          </cell>
        </row>
      </sheetData>
      <sheetData sheetId="5478">
        <row r="7">
          <cell r="AI7">
            <v>10000</v>
          </cell>
        </row>
      </sheetData>
      <sheetData sheetId="5479">
        <row r="7">
          <cell r="AI7">
            <v>10000</v>
          </cell>
        </row>
      </sheetData>
      <sheetData sheetId="5480">
        <row r="7">
          <cell r="AI7">
            <v>10000</v>
          </cell>
        </row>
      </sheetData>
      <sheetData sheetId="5481">
        <row r="7">
          <cell r="AI7">
            <v>10000</v>
          </cell>
        </row>
      </sheetData>
      <sheetData sheetId="5482">
        <row r="7">
          <cell r="AI7">
            <v>10000</v>
          </cell>
        </row>
      </sheetData>
      <sheetData sheetId="5483">
        <row r="7">
          <cell r="AI7">
            <v>10000</v>
          </cell>
        </row>
      </sheetData>
      <sheetData sheetId="5484">
        <row r="7">
          <cell r="AI7">
            <v>10000</v>
          </cell>
        </row>
      </sheetData>
      <sheetData sheetId="5485">
        <row r="7">
          <cell r="AI7">
            <v>10000</v>
          </cell>
        </row>
      </sheetData>
      <sheetData sheetId="5486">
        <row r="7">
          <cell r="AI7">
            <v>10000</v>
          </cell>
        </row>
      </sheetData>
      <sheetData sheetId="5487">
        <row r="7">
          <cell r="AI7">
            <v>10000</v>
          </cell>
        </row>
      </sheetData>
      <sheetData sheetId="5488">
        <row r="7">
          <cell r="AI7">
            <v>10000</v>
          </cell>
        </row>
      </sheetData>
      <sheetData sheetId="5489">
        <row r="7">
          <cell r="AI7">
            <v>10000</v>
          </cell>
        </row>
      </sheetData>
      <sheetData sheetId="5490">
        <row r="7">
          <cell r="AI7">
            <v>10000</v>
          </cell>
        </row>
      </sheetData>
      <sheetData sheetId="5491">
        <row r="7">
          <cell r="AI7">
            <v>10000</v>
          </cell>
        </row>
      </sheetData>
      <sheetData sheetId="5492">
        <row r="7">
          <cell r="AI7">
            <v>10000</v>
          </cell>
        </row>
      </sheetData>
      <sheetData sheetId="5493">
        <row r="7">
          <cell r="AI7">
            <v>10000</v>
          </cell>
        </row>
      </sheetData>
      <sheetData sheetId="5494">
        <row r="7">
          <cell r="AI7">
            <v>10000</v>
          </cell>
        </row>
      </sheetData>
      <sheetData sheetId="5495">
        <row r="7">
          <cell r="AI7">
            <v>10000</v>
          </cell>
        </row>
      </sheetData>
      <sheetData sheetId="5496">
        <row r="7">
          <cell r="AI7">
            <v>10000</v>
          </cell>
        </row>
      </sheetData>
      <sheetData sheetId="5497">
        <row r="7">
          <cell r="AI7">
            <v>10000</v>
          </cell>
        </row>
      </sheetData>
      <sheetData sheetId="5498">
        <row r="7">
          <cell r="AI7">
            <v>10000</v>
          </cell>
        </row>
      </sheetData>
      <sheetData sheetId="5499">
        <row r="7">
          <cell r="AI7">
            <v>10000</v>
          </cell>
        </row>
      </sheetData>
      <sheetData sheetId="5500">
        <row r="7">
          <cell r="AI7">
            <v>10000</v>
          </cell>
        </row>
      </sheetData>
      <sheetData sheetId="5501">
        <row r="7">
          <cell r="AI7">
            <v>10000</v>
          </cell>
        </row>
      </sheetData>
      <sheetData sheetId="5502">
        <row r="7">
          <cell r="AI7">
            <v>10000</v>
          </cell>
        </row>
      </sheetData>
      <sheetData sheetId="5503">
        <row r="7">
          <cell r="AI7">
            <v>10000</v>
          </cell>
        </row>
      </sheetData>
      <sheetData sheetId="5504">
        <row r="7">
          <cell r="AI7">
            <v>10000</v>
          </cell>
        </row>
      </sheetData>
      <sheetData sheetId="5505">
        <row r="7">
          <cell r="AI7">
            <v>10000</v>
          </cell>
        </row>
      </sheetData>
      <sheetData sheetId="5506">
        <row r="7">
          <cell r="AI7">
            <v>10000</v>
          </cell>
        </row>
      </sheetData>
      <sheetData sheetId="5507">
        <row r="7">
          <cell r="AI7">
            <v>10000</v>
          </cell>
        </row>
      </sheetData>
      <sheetData sheetId="5508">
        <row r="7">
          <cell r="AI7">
            <v>10000</v>
          </cell>
        </row>
      </sheetData>
      <sheetData sheetId="5509">
        <row r="7">
          <cell r="AI7">
            <v>10000</v>
          </cell>
        </row>
      </sheetData>
      <sheetData sheetId="5510">
        <row r="7">
          <cell r="AI7">
            <v>10000</v>
          </cell>
        </row>
      </sheetData>
      <sheetData sheetId="5511">
        <row r="7">
          <cell r="AI7">
            <v>10000</v>
          </cell>
        </row>
      </sheetData>
      <sheetData sheetId="5512">
        <row r="7">
          <cell r="AI7">
            <v>10000</v>
          </cell>
        </row>
      </sheetData>
      <sheetData sheetId="5513">
        <row r="7">
          <cell r="AI7">
            <v>10000</v>
          </cell>
        </row>
      </sheetData>
      <sheetData sheetId="5514">
        <row r="7">
          <cell r="AI7">
            <v>10000</v>
          </cell>
        </row>
      </sheetData>
      <sheetData sheetId="5515">
        <row r="7">
          <cell r="AI7">
            <v>10000</v>
          </cell>
        </row>
      </sheetData>
      <sheetData sheetId="5516">
        <row r="7">
          <cell r="AI7">
            <v>10000</v>
          </cell>
        </row>
      </sheetData>
      <sheetData sheetId="5517">
        <row r="7">
          <cell r="AI7">
            <v>10000</v>
          </cell>
        </row>
      </sheetData>
      <sheetData sheetId="5518">
        <row r="7">
          <cell r="AI7">
            <v>10000</v>
          </cell>
        </row>
      </sheetData>
      <sheetData sheetId="5519">
        <row r="7">
          <cell r="AI7">
            <v>10000</v>
          </cell>
        </row>
      </sheetData>
      <sheetData sheetId="5520">
        <row r="7">
          <cell r="AI7">
            <v>10000</v>
          </cell>
        </row>
      </sheetData>
      <sheetData sheetId="5521">
        <row r="7">
          <cell r="AI7">
            <v>10000</v>
          </cell>
        </row>
      </sheetData>
      <sheetData sheetId="5522">
        <row r="7">
          <cell r="AI7">
            <v>10000</v>
          </cell>
        </row>
      </sheetData>
      <sheetData sheetId="5523">
        <row r="7">
          <cell r="AI7">
            <v>10000</v>
          </cell>
        </row>
      </sheetData>
      <sheetData sheetId="5524">
        <row r="7">
          <cell r="AI7">
            <v>10000</v>
          </cell>
        </row>
      </sheetData>
      <sheetData sheetId="5525">
        <row r="7">
          <cell r="AI7">
            <v>10000</v>
          </cell>
        </row>
      </sheetData>
      <sheetData sheetId="5526">
        <row r="7">
          <cell r="AI7">
            <v>10000</v>
          </cell>
        </row>
      </sheetData>
      <sheetData sheetId="5527">
        <row r="7">
          <cell r="AI7">
            <v>10000</v>
          </cell>
        </row>
      </sheetData>
      <sheetData sheetId="5528">
        <row r="7">
          <cell r="AI7">
            <v>10000</v>
          </cell>
        </row>
      </sheetData>
      <sheetData sheetId="5529">
        <row r="7">
          <cell r="AI7">
            <v>10000</v>
          </cell>
        </row>
      </sheetData>
      <sheetData sheetId="5530">
        <row r="7">
          <cell r="AI7">
            <v>10000</v>
          </cell>
        </row>
      </sheetData>
      <sheetData sheetId="5531">
        <row r="7">
          <cell r="AI7">
            <v>10000</v>
          </cell>
        </row>
      </sheetData>
      <sheetData sheetId="5532">
        <row r="7">
          <cell r="AI7">
            <v>10000</v>
          </cell>
        </row>
      </sheetData>
      <sheetData sheetId="5533">
        <row r="7">
          <cell r="AI7">
            <v>10000</v>
          </cell>
        </row>
      </sheetData>
      <sheetData sheetId="5534">
        <row r="7">
          <cell r="AI7">
            <v>10000</v>
          </cell>
        </row>
      </sheetData>
      <sheetData sheetId="5535">
        <row r="7">
          <cell r="AI7">
            <v>10000</v>
          </cell>
        </row>
      </sheetData>
      <sheetData sheetId="5536">
        <row r="7">
          <cell r="AI7">
            <v>10000</v>
          </cell>
        </row>
      </sheetData>
      <sheetData sheetId="5537">
        <row r="7">
          <cell r="AI7">
            <v>10000</v>
          </cell>
        </row>
      </sheetData>
      <sheetData sheetId="5538">
        <row r="7">
          <cell r="AI7">
            <v>10000</v>
          </cell>
        </row>
      </sheetData>
      <sheetData sheetId="5539">
        <row r="7">
          <cell r="AI7">
            <v>10000</v>
          </cell>
        </row>
      </sheetData>
      <sheetData sheetId="5540">
        <row r="7">
          <cell r="AI7">
            <v>10000</v>
          </cell>
        </row>
      </sheetData>
      <sheetData sheetId="5541">
        <row r="7">
          <cell r="AI7">
            <v>10000</v>
          </cell>
        </row>
      </sheetData>
      <sheetData sheetId="5542">
        <row r="7">
          <cell r="AI7">
            <v>10000</v>
          </cell>
        </row>
      </sheetData>
      <sheetData sheetId="5543">
        <row r="7">
          <cell r="AI7">
            <v>10000</v>
          </cell>
        </row>
      </sheetData>
      <sheetData sheetId="5544">
        <row r="7">
          <cell r="AI7">
            <v>10000</v>
          </cell>
        </row>
      </sheetData>
      <sheetData sheetId="5545">
        <row r="7">
          <cell r="AI7">
            <v>10000</v>
          </cell>
        </row>
      </sheetData>
      <sheetData sheetId="5546">
        <row r="7">
          <cell r="AI7">
            <v>10000</v>
          </cell>
        </row>
      </sheetData>
      <sheetData sheetId="5547">
        <row r="7">
          <cell r="AI7">
            <v>10000</v>
          </cell>
        </row>
      </sheetData>
      <sheetData sheetId="5548">
        <row r="7">
          <cell r="AI7">
            <v>10000</v>
          </cell>
        </row>
      </sheetData>
      <sheetData sheetId="5549">
        <row r="7">
          <cell r="AI7">
            <v>10000</v>
          </cell>
        </row>
      </sheetData>
      <sheetData sheetId="5550">
        <row r="7">
          <cell r="AI7">
            <v>10000</v>
          </cell>
        </row>
      </sheetData>
      <sheetData sheetId="5551">
        <row r="7">
          <cell r="AI7">
            <v>10000</v>
          </cell>
        </row>
      </sheetData>
      <sheetData sheetId="5552">
        <row r="7">
          <cell r="AI7">
            <v>10000</v>
          </cell>
        </row>
      </sheetData>
      <sheetData sheetId="5553">
        <row r="7">
          <cell r="AI7">
            <v>10000</v>
          </cell>
        </row>
      </sheetData>
      <sheetData sheetId="5554">
        <row r="7">
          <cell r="AI7">
            <v>10000</v>
          </cell>
        </row>
      </sheetData>
      <sheetData sheetId="5555">
        <row r="7">
          <cell r="AI7">
            <v>10000</v>
          </cell>
        </row>
      </sheetData>
      <sheetData sheetId="5556">
        <row r="7">
          <cell r="AI7">
            <v>10000</v>
          </cell>
        </row>
      </sheetData>
      <sheetData sheetId="5557">
        <row r="7">
          <cell r="AI7">
            <v>10000</v>
          </cell>
        </row>
      </sheetData>
      <sheetData sheetId="5558">
        <row r="7">
          <cell r="AI7">
            <v>10000</v>
          </cell>
        </row>
      </sheetData>
      <sheetData sheetId="5559">
        <row r="7">
          <cell r="AI7">
            <v>10000</v>
          </cell>
        </row>
      </sheetData>
      <sheetData sheetId="5560">
        <row r="7">
          <cell r="AI7">
            <v>10000</v>
          </cell>
        </row>
      </sheetData>
      <sheetData sheetId="5561">
        <row r="7">
          <cell r="AI7">
            <v>10000</v>
          </cell>
        </row>
      </sheetData>
      <sheetData sheetId="5562">
        <row r="7">
          <cell r="AI7">
            <v>10000</v>
          </cell>
        </row>
      </sheetData>
      <sheetData sheetId="5563">
        <row r="7">
          <cell r="AI7">
            <v>10000</v>
          </cell>
        </row>
      </sheetData>
      <sheetData sheetId="5564">
        <row r="7">
          <cell r="AI7">
            <v>10000</v>
          </cell>
        </row>
      </sheetData>
      <sheetData sheetId="5565">
        <row r="7">
          <cell r="AI7">
            <v>10000</v>
          </cell>
        </row>
      </sheetData>
      <sheetData sheetId="5566">
        <row r="7">
          <cell r="AI7">
            <v>10000</v>
          </cell>
        </row>
      </sheetData>
      <sheetData sheetId="5567">
        <row r="7">
          <cell r="AI7">
            <v>10000</v>
          </cell>
        </row>
      </sheetData>
      <sheetData sheetId="5568">
        <row r="7">
          <cell r="AI7">
            <v>10000</v>
          </cell>
        </row>
      </sheetData>
      <sheetData sheetId="5569">
        <row r="7">
          <cell r="AI7">
            <v>10000</v>
          </cell>
        </row>
      </sheetData>
      <sheetData sheetId="5570">
        <row r="7">
          <cell r="AI7">
            <v>10000</v>
          </cell>
        </row>
      </sheetData>
      <sheetData sheetId="5571">
        <row r="7">
          <cell r="AI7">
            <v>10000</v>
          </cell>
        </row>
      </sheetData>
      <sheetData sheetId="5572">
        <row r="7">
          <cell r="AI7">
            <v>10000</v>
          </cell>
        </row>
      </sheetData>
      <sheetData sheetId="5573">
        <row r="7">
          <cell r="AI7">
            <v>10000</v>
          </cell>
        </row>
      </sheetData>
      <sheetData sheetId="5574">
        <row r="7">
          <cell r="AI7">
            <v>10000</v>
          </cell>
        </row>
      </sheetData>
      <sheetData sheetId="5575">
        <row r="7">
          <cell r="AI7">
            <v>10000</v>
          </cell>
        </row>
      </sheetData>
      <sheetData sheetId="5576">
        <row r="7">
          <cell r="AI7">
            <v>10000</v>
          </cell>
        </row>
      </sheetData>
      <sheetData sheetId="5577">
        <row r="7">
          <cell r="AI7">
            <v>10000</v>
          </cell>
        </row>
      </sheetData>
      <sheetData sheetId="5578">
        <row r="7">
          <cell r="AI7">
            <v>10000</v>
          </cell>
        </row>
      </sheetData>
      <sheetData sheetId="5579">
        <row r="7">
          <cell r="AI7">
            <v>10000</v>
          </cell>
        </row>
      </sheetData>
      <sheetData sheetId="5580">
        <row r="7">
          <cell r="AI7">
            <v>10000</v>
          </cell>
        </row>
      </sheetData>
      <sheetData sheetId="5581">
        <row r="7">
          <cell r="AI7">
            <v>10000</v>
          </cell>
        </row>
      </sheetData>
      <sheetData sheetId="5582">
        <row r="7">
          <cell r="AI7">
            <v>10000</v>
          </cell>
        </row>
      </sheetData>
      <sheetData sheetId="5583">
        <row r="7">
          <cell r="AI7">
            <v>10000</v>
          </cell>
        </row>
      </sheetData>
      <sheetData sheetId="5584">
        <row r="7">
          <cell r="AI7">
            <v>10000</v>
          </cell>
        </row>
      </sheetData>
      <sheetData sheetId="5585">
        <row r="7">
          <cell r="AI7">
            <v>10000</v>
          </cell>
        </row>
      </sheetData>
      <sheetData sheetId="5586">
        <row r="7">
          <cell r="AI7">
            <v>10000</v>
          </cell>
        </row>
      </sheetData>
      <sheetData sheetId="5587">
        <row r="7">
          <cell r="AI7">
            <v>10000</v>
          </cell>
        </row>
      </sheetData>
      <sheetData sheetId="5588">
        <row r="7">
          <cell r="AI7">
            <v>10000</v>
          </cell>
        </row>
      </sheetData>
      <sheetData sheetId="5589">
        <row r="7">
          <cell r="AI7">
            <v>10000</v>
          </cell>
        </row>
      </sheetData>
      <sheetData sheetId="5590">
        <row r="7">
          <cell r="AI7">
            <v>10000</v>
          </cell>
        </row>
      </sheetData>
      <sheetData sheetId="5591">
        <row r="7">
          <cell r="AI7">
            <v>10000</v>
          </cell>
        </row>
      </sheetData>
      <sheetData sheetId="5592">
        <row r="7">
          <cell r="AI7">
            <v>10000</v>
          </cell>
        </row>
      </sheetData>
      <sheetData sheetId="5593">
        <row r="7">
          <cell r="AI7">
            <v>10000</v>
          </cell>
        </row>
      </sheetData>
      <sheetData sheetId="5594">
        <row r="7">
          <cell r="AI7">
            <v>10000</v>
          </cell>
        </row>
      </sheetData>
      <sheetData sheetId="5595">
        <row r="7">
          <cell r="AI7">
            <v>10000</v>
          </cell>
        </row>
      </sheetData>
      <sheetData sheetId="5596">
        <row r="7">
          <cell r="AI7">
            <v>10000</v>
          </cell>
        </row>
      </sheetData>
      <sheetData sheetId="5597">
        <row r="7">
          <cell r="AI7">
            <v>10000</v>
          </cell>
        </row>
      </sheetData>
      <sheetData sheetId="5598">
        <row r="7">
          <cell r="AI7">
            <v>10000</v>
          </cell>
        </row>
      </sheetData>
      <sheetData sheetId="5599">
        <row r="7">
          <cell r="AI7">
            <v>10000</v>
          </cell>
        </row>
      </sheetData>
      <sheetData sheetId="5600">
        <row r="7">
          <cell r="AI7">
            <v>10000</v>
          </cell>
        </row>
      </sheetData>
      <sheetData sheetId="5601">
        <row r="7">
          <cell r="AI7">
            <v>10000</v>
          </cell>
        </row>
      </sheetData>
      <sheetData sheetId="5602">
        <row r="7">
          <cell r="AI7">
            <v>10000</v>
          </cell>
        </row>
      </sheetData>
      <sheetData sheetId="5603">
        <row r="7">
          <cell r="AI7">
            <v>10000</v>
          </cell>
        </row>
      </sheetData>
      <sheetData sheetId="5604">
        <row r="7">
          <cell r="AI7">
            <v>10000</v>
          </cell>
        </row>
      </sheetData>
      <sheetData sheetId="5605">
        <row r="7">
          <cell r="AI7">
            <v>10000</v>
          </cell>
        </row>
      </sheetData>
      <sheetData sheetId="5606">
        <row r="7">
          <cell r="AI7">
            <v>10000</v>
          </cell>
        </row>
      </sheetData>
      <sheetData sheetId="5607">
        <row r="7">
          <cell r="AI7">
            <v>10000</v>
          </cell>
        </row>
      </sheetData>
      <sheetData sheetId="5608">
        <row r="7">
          <cell r="AI7">
            <v>10000</v>
          </cell>
        </row>
      </sheetData>
      <sheetData sheetId="5609">
        <row r="7">
          <cell r="AI7">
            <v>10000</v>
          </cell>
        </row>
      </sheetData>
      <sheetData sheetId="5610">
        <row r="7">
          <cell r="AI7">
            <v>10000</v>
          </cell>
        </row>
      </sheetData>
      <sheetData sheetId="5611">
        <row r="7">
          <cell r="AI7">
            <v>10000</v>
          </cell>
        </row>
      </sheetData>
      <sheetData sheetId="5612">
        <row r="7">
          <cell r="AI7">
            <v>10000</v>
          </cell>
        </row>
      </sheetData>
      <sheetData sheetId="5613">
        <row r="7">
          <cell r="AI7">
            <v>10000</v>
          </cell>
        </row>
      </sheetData>
      <sheetData sheetId="5614">
        <row r="7">
          <cell r="AI7">
            <v>10000</v>
          </cell>
        </row>
      </sheetData>
      <sheetData sheetId="5615">
        <row r="7">
          <cell r="AI7">
            <v>10000</v>
          </cell>
        </row>
      </sheetData>
      <sheetData sheetId="5616">
        <row r="7">
          <cell r="AI7">
            <v>10000</v>
          </cell>
        </row>
      </sheetData>
      <sheetData sheetId="5617">
        <row r="7">
          <cell r="AI7">
            <v>10000</v>
          </cell>
        </row>
      </sheetData>
      <sheetData sheetId="5618">
        <row r="7">
          <cell r="AI7">
            <v>10000</v>
          </cell>
        </row>
      </sheetData>
      <sheetData sheetId="5619">
        <row r="7">
          <cell r="AI7">
            <v>10000</v>
          </cell>
        </row>
      </sheetData>
      <sheetData sheetId="5620">
        <row r="7">
          <cell r="AI7">
            <v>10000</v>
          </cell>
        </row>
      </sheetData>
      <sheetData sheetId="5621">
        <row r="7">
          <cell r="AI7">
            <v>10000</v>
          </cell>
        </row>
      </sheetData>
      <sheetData sheetId="5622">
        <row r="7">
          <cell r="AI7">
            <v>10000</v>
          </cell>
        </row>
      </sheetData>
      <sheetData sheetId="5623">
        <row r="7">
          <cell r="AI7">
            <v>10000</v>
          </cell>
        </row>
      </sheetData>
      <sheetData sheetId="5624">
        <row r="7">
          <cell r="AI7">
            <v>10000</v>
          </cell>
        </row>
      </sheetData>
      <sheetData sheetId="5625">
        <row r="7">
          <cell r="AI7">
            <v>10000</v>
          </cell>
        </row>
      </sheetData>
      <sheetData sheetId="5626">
        <row r="7">
          <cell r="AI7">
            <v>10000</v>
          </cell>
        </row>
      </sheetData>
      <sheetData sheetId="5627">
        <row r="7">
          <cell r="AI7">
            <v>10000</v>
          </cell>
        </row>
      </sheetData>
      <sheetData sheetId="5628">
        <row r="7">
          <cell r="AI7">
            <v>10000</v>
          </cell>
        </row>
      </sheetData>
      <sheetData sheetId="5629">
        <row r="7">
          <cell r="AI7">
            <v>10000</v>
          </cell>
        </row>
      </sheetData>
      <sheetData sheetId="5630">
        <row r="7">
          <cell r="AI7">
            <v>10000</v>
          </cell>
        </row>
      </sheetData>
      <sheetData sheetId="5631">
        <row r="7">
          <cell r="AI7">
            <v>10000</v>
          </cell>
        </row>
      </sheetData>
      <sheetData sheetId="5632">
        <row r="7">
          <cell r="AI7">
            <v>10000</v>
          </cell>
        </row>
      </sheetData>
      <sheetData sheetId="5633">
        <row r="7">
          <cell r="AI7">
            <v>10000</v>
          </cell>
        </row>
      </sheetData>
      <sheetData sheetId="5634">
        <row r="7">
          <cell r="AI7">
            <v>10000</v>
          </cell>
        </row>
      </sheetData>
      <sheetData sheetId="5635">
        <row r="7">
          <cell r="AI7">
            <v>10000</v>
          </cell>
        </row>
      </sheetData>
      <sheetData sheetId="5636">
        <row r="7">
          <cell r="AI7">
            <v>10000</v>
          </cell>
        </row>
      </sheetData>
      <sheetData sheetId="5637">
        <row r="7">
          <cell r="AI7">
            <v>10000</v>
          </cell>
        </row>
      </sheetData>
      <sheetData sheetId="5638">
        <row r="7">
          <cell r="AI7">
            <v>10000</v>
          </cell>
        </row>
      </sheetData>
      <sheetData sheetId="5639">
        <row r="7">
          <cell r="AI7">
            <v>10000</v>
          </cell>
        </row>
      </sheetData>
      <sheetData sheetId="5640">
        <row r="7">
          <cell r="AI7">
            <v>10000</v>
          </cell>
        </row>
      </sheetData>
      <sheetData sheetId="5641">
        <row r="7">
          <cell r="AI7">
            <v>10000</v>
          </cell>
        </row>
      </sheetData>
      <sheetData sheetId="5642">
        <row r="7">
          <cell r="AI7">
            <v>10000</v>
          </cell>
        </row>
      </sheetData>
      <sheetData sheetId="5643">
        <row r="7">
          <cell r="AI7">
            <v>10000</v>
          </cell>
        </row>
      </sheetData>
      <sheetData sheetId="5644">
        <row r="7">
          <cell r="AI7">
            <v>10000</v>
          </cell>
        </row>
      </sheetData>
      <sheetData sheetId="5645">
        <row r="7">
          <cell r="AI7">
            <v>10000</v>
          </cell>
        </row>
      </sheetData>
      <sheetData sheetId="5646">
        <row r="7">
          <cell r="AI7">
            <v>10000</v>
          </cell>
        </row>
      </sheetData>
      <sheetData sheetId="5647">
        <row r="7">
          <cell r="AI7">
            <v>10000</v>
          </cell>
        </row>
      </sheetData>
      <sheetData sheetId="5648">
        <row r="7">
          <cell r="AI7">
            <v>10000</v>
          </cell>
        </row>
      </sheetData>
      <sheetData sheetId="5649">
        <row r="7">
          <cell r="AI7">
            <v>10000</v>
          </cell>
        </row>
      </sheetData>
      <sheetData sheetId="5650">
        <row r="7">
          <cell r="AI7">
            <v>10000</v>
          </cell>
        </row>
      </sheetData>
      <sheetData sheetId="5651">
        <row r="7">
          <cell r="AI7">
            <v>10000</v>
          </cell>
        </row>
      </sheetData>
      <sheetData sheetId="5652">
        <row r="7">
          <cell r="AI7">
            <v>10000</v>
          </cell>
        </row>
      </sheetData>
      <sheetData sheetId="5653">
        <row r="7">
          <cell r="AI7">
            <v>10000</v>
          </cell>
        </row>
      </sheetData>
      <sheetData sheetId="5654">
        <row r="7">
          <cell r="AI7">
            <v>10000</v>
          </cell>
        </row>
      </sheetData>
      <sheetData sheetId="5655">
        <row r="7">
          <cell r="AI7">
            <v>10000</v>
          </cell>
        </row>
      </sheetData>
      <sheetData sheetId="5656">
        <row r="7">
          <cell r="AI7">
            <v>10000</v>
          </cell>
        </row>
      </sheetData>
      <sheetData sheetId="5657">
        <row r="7">
          <cell r="AI7">
            <v>10000</v>
          </cell>
        </row>
      </sheetData>
      <sheetData sheetId="5658">
        <row r="7">
          <cell r="AI7">
            <v>10000</v>
          </cell>
        </row>
      </sheetData>
      <sheetData sheetId="5659">
        <row r="7">
          <cell r="AI7">
            <v>10000</v>
          </cell>
        </row>
      </sheetData>
      <sheetData sheetId="5660">
        <row r="7">
          <cell r="AI7">
            <v>10000</v>
          </cell>
        </row>
      </sheetData>
      <sheetData sheetId="5661">
        <row r="7">
          <cell r="AI7">
            <v>10000</v>
          </cell>
        </row>
      </sheetData>
      <sheetData sheetId="5662">
        <row r="7">
          <cell r="AI7">
            <v>10000</v>
          </cell>
        </row>
      </sheetData>
      <sheetData sheetId="5663">
        <row r="7">
          <cell r="AI7">
            <v>10000</v>
          </cell>
        </row>
      </sheetData>
      <sheetData sheetId="5664">
        <row r="7">
          <cell r="AI7">
            <v>10000</v>
          </cell>
        </row>
      </sheetData>
      <sheetData sheetId="5665">
        <row r="7">
          <cell r="AI7">
            <v>10000</v>
          </cell>
        </row>
      </sheetData>
      <sheetData sheetId="5666">
        <row r="7">
          <cell r="AI7">
            <v>10000</v>
          </cell>
        </row>
      </sheetData>
      <sheetData sheetId="5667">
        <row r="7">
          <cell r="AI7">
            <v>10000</v>
          </cell>
        </row>
      </sheetData>
      <sheetData sheetId="5668">
        <row r="7">
          <cell r="AI7">
            <v>10000</v>
          </cell>
        </row>
      </sheetData>
      <sheetData sheetId="5669">
        <row r="7">
          <cell r="AI7">
            <v>10000</v>
          </cell>
        </row>
      </sheetData>
      <sheetData sheetId="5670">
        <row r="7">
          <cell r="AI7">
            <v>10000</v>
          </cell>
        </row>
      </sheetData>
      <sheetData sheetId="5671">
        <row r="7">
          <cell r="AI7">
            <v>10000</v>
          </cell>
        </row>
      </sheetData>
      <sheetData sheetId="5672">
        <row r="7">
          <cell r="AI7">
            <v>10000</v>
          </cell>
        </row>
      </sheetData>
      <sheetData sheetId="5673">
        <row r="7">
          <cell r="AI7">
            <v>10000</v>
          </cell>
        </row>
      </sheetData>
      <sheetData sheetId="5674">
        <row r="7">
          <cell r="AI7">
            <v>10000</v>
          </cell>
        </row>
      </sheetData>
      <sheetData sheetId="5675">
        <row r="7">
          <cell r="AI7">
            <v>10000</v>
          </cell>
        </row>
      </sheetData>
      <sheetData sheetId="5676">
        <row r="7">
          <cell r="AI7">
            <v>10000</v>
          </cell>
        </row>
      </sheetData>
      <sheetData sheetId="5677">
        <row r="7">
          <cell r="AI7">
            <v>10000</v>
          </cell>
        </row>
      </sheetData>
      <sheetData sheetId="5678">
        <row r="7">
          <cell r="AI7">
            <v>10000</v>
          </cell>
        </row>
      </sheetData>
      <sheetData sheetId="5679">
        <row r="7">
          <cell r="AI7">
            <v>10000</v>
          </cell>
        </row>
      </sheetData>
      <sheetData sheetId="5680">
        <row r="7">
          <cell r="AI7">
            <v>10000</v>
          </cell>
        </row>
      </sheetData>
      <sheetData sheetId="5681">
        <row r="7">
          <cell r="AI7">
            <v>10000</v>
          </cell>
        </row>
      </sheetData>
      <sheetData sheetId="5682">
        <row r="7">
          <cell r="AI7">
            <v>10000</v>
          </cell>
        </row>
      </sheetData>
      <sheetData sheetId="5683">
        <row r="7">
          <cell r="AI7">
            <v>10000</v>
          </cell>
        </row>
      </sheetData>
      <sheetData sheetId="5684">
        <row r="7">
          <cell r="AI7">
            <v>10000</v>
          </cell>
        </row>
      </sheetData>
      <sheetData sheetId="5685">
        <row r="7">
          <cell r="AI7">
            <v>10000</v>
          </cell>
        </row>
      </sheetData>
      <sheetData sheetId="5686">
        <row r="7">
          <cell r="AI7">
            <v>10000</v>
          </cell>
        </row>
      </sheetData>
      <sheetData sheetId="5687">
        <row r="7">
          <cell r="AI7">
            <v>10000</v>
          </cell>
        </row>
      </sheetData>
      <sheetData sheetId="5688">
        <row r="7">
          <cell r="AI7">
            <v>10000</v>
          </cell>
        </row>
      </sheetData>
      <sheetData sheetId="5689">
        <row r="7">
          <cell r="AI7">
            <v>10000</v>
          </cell>
        </row>
      </sheetData>
      <sheetData sheetId="5690">
        <row r="7">
          <cell r="AI7">
            <v>10000</v>
          </cell>
        </row>
      </sheetData>
      <sheetData sheetId="5691">
        <row r="7">
          <cell r="AI7">
            <v>10000</v>
          </cell>
        </row>
      </sheetData>
      <sheetData sheetId="5692">
        <row r="7">
          <cell r="AI7">
            <v>10000</v>
          </cell>
        </row>
      </sheetData>
      <sheetData sheetId="5693">
        <row r="7">
          <cell r="AI7">
            <v>10000</v>
          </cell>
        </row>
      </sheetData>
      <sheetData sheetId="5694">
        <row r="7">
          <cell r="AI7">
            <v>10000</v>
          </cell>
        </row>
      </sheetData>
      <sheetData sheetId="5695">
        <row r="7">
          <cell r="AI7">
            <v>10000</v>
          </cell>
        </row>
      </sheetData>
      <sheetData sheetId="5696">
        <row r="7">
          <cell r="AI7">
            <v>10000</v>
          </cell>
        </row>
      </sheetData>
      <sheetData sheetId="5697">
        <row r="7">
          <cell r="AI7">
            <v>10000</v>
          </cell>
        </row>
      </sheetData>
      <sheetData sheetId="5698">
        <row r="7">
          <cell r="AI7">
            <v>10000</v>
          </cell>
        </row>
      </sheetData>
      <sheetData sheetId="5699">
        <row r="7">
          <cell r="AI7">
            <v>10000</v>
          </cell>
        </row>
      </sheetData>
      <sheetData sheetId="5700">
        <row r="7">
          <cell r="AI7">
            <v>10000</v>
          </cell>
        </row>
      </sheetData>
      <sheetData sheetId="5701">
        <row r="7">
          <cell r="AI7">
            <v>10000</v>
          </cell>
        </row>
      </sheetData>
      <sheetData sheetId="5702">
        <row r="7">
          <cell r="AI7">
            <v>10000</v>
          </cell>
        </row>
      </sheetData>
      <sheetData sheetId="5703">
        <row r="7">
          <cell r="AI7">
            <v>10000</v>
          </cell>
        </row>
      </sheetData>
      <sheetData sheetId="5704">
        <row r="7">
          <cell r="AI7">
            <v>10000</v>
          </cell>
        </row>
      </sheetData>
      <sheetData sheetId="5705">
        <row r="7">
          <cell r="AI7">
            <v>10000</v>
          </cell>
        </row>
      </sheetData>
      <sheetData sheetId="5706">
        <row r="7">
          <cell r="AI7">
            <v>10000</v>
          </cell>
        </row>
      </sheetData>
      <sheetData sheetId="5707">
        <row r="7">
          <cell r="AI7">
            <v>10000</v>
          </cell>
        </row>
      </sheetData>
      <sheetData sheetId="5708">
        <row r="7">
          <cell r="AI7">
            <v>10000</v>
          </cell>
        </row>
      </sheetData>
      <sheetData sheetId="5709">
        <row r="7">
          <cell r="AI7">
            <v>10000</v>
          </cell>
        </row>
      </sheetData>
      <sheetData sheetId="5710">
        <row r="7">
          <cell r="AI7">
            <v>10000</v>
          </cell>
        </row>
      </sheetData>
      <sheetData sheetId="5711">
        <row r="7">
          <cell r="AI7">
            <v>10000</v>
          </cell>
        </row>
      </sheetData>
      <sheetData sheetId="5712">
        <row r="7">
          <cell r="AI7">
            <v>10000</v>
          </cell>
        </row>
      </sheetData>
      <sheetData sheetId="5713">
        <row r="7">
          <cell r="AI7">
            <v>10000</v>
          </cell>
        </row>
      </sheetData>
      <sheetData sheetId="5714">
        <row r="7">
          <cell r="AI7">
            <v>10000</v>
          </cell>
        </row>
      </sheetData>
      <sheetData sheetId="5715">
        <row r="7">
          <cell r="AI7">
            <v>10000</v>
          </cell>
        </row>
      </sheetData>
      <sheetData sheetId="5716">
        <row r="7">
          <cell r="AI7">
            <v>10000</v>
          </cell>
        </row>
      </sheetData>
      <sheetData sheetId="5717">
        <row r="7">
          <cell r="AI7">
            <v>10000</v>
          </cell>
        </row>
      </sheetData>
      <sheetData sheetId="5718">
        <row r="7">
          <cell r="AI7">
            <v>10000</v>
          </cell>
        </row>
      </sheetData>
      <sheetData sheetId="5719">
        <row r="7">
          <cell r="AI7">
            <v>10000</v>
          </cell>
        </row>
      </sheetData>
      <sheetData sheetId="5720">
        <row r="7">
          <cell r="AI7">
            <v>10000</v>
          </cell>
        </row>
      </sheetData>
      <sheetData sheetId="5721">
        <row r="7">
          <cell r="AI7">
            <v>10000</v>
          </cell>
        </row>
      </sheetData>
      <sheetData sheetId="5722">
        <row r="7">
          <cell r="AI7">
            <v>10000</v>
          </cell>
        </row>
      </sheetData>
      <sheetData sheetId="5723">
        <row r="7">
          <cell r="AI7">
            <v>10000</v>
          </cell>
        </row>
      </sheetData>
      <sheetData sheetId="5724">
        <row r="7">
          <cell r="AI7">
            <v>10000</v>
          </cell>
        </row>
      </sheetData>
      <sheetData sheetId="5725">
        <row r="7">
          <cell r="AI7">
            <v>10000</v>
          </cell>
        </row>
      </sheetData>
      <sheetData sheetId="5726">
        <row r="7">
          <cell r="AI7">
            <v>10000</v>
          </cell>
        </row>
      </sheetData>
      <sheetData sheetId="5727">
        <row r="7">
          <cell r="AI7">
            <v>10000</v>
          </cell>
        </row>
      </sheetData>
      <sheetData sheetId="5728">
        <row r="7">
          <cell r="AI7">
            <v>10000</v>
          </cell>
        </row>
      </sheetData>
      <sheetData sheetId="5729">
        <row r="7">
          <cell r="AI7">
            <v>10000</v>
          </cell>
        </row>
      </sheetData>
      <sheetData sheetId="5730">
        <row r="7">
          <cell r="AI7">
            <v>10000</v>
          </cell>
        </row>
      </sheetData>
      <sheetData sheetId="5731">
        <row r="7">
          <cell r="AI7">
            <v>10000</v>
          </cell>
        </row>
      </sheetData>
      <sheetData sheetId="5732">
        <row r="7">
          <cell r="AI7">
            <v>10000</v>
          </cell>
        </row>
      </sheetData>
      <sheetData sheetId="5733">
        <row r="7">
          <cell r="AI7">
            <v>10000</v>
          </cell>
        </row>
      </sheetData>
      <sheetData sheetId="5734">
        <row r="7">
          <cell r="AI7">
            <v>10000</v>
          </cell>
        </row>
      </sheetData>
      <sheetData sheetId="5735">
        <row r="7">
          <cell r="AI7">
            <v>10000</v>
          </cell>
        </row>
      </sheetData>
      <sheetData sheetId="5736">
        <row r="7">
          <cell r="AI7">
            <v>10000</v>
          </cell>
        </row>
      </sheetData>
      <sheetData sheetId="5737">
        <row r="7">
          <cell r="AI7">
            <v>10000</v>
          </cell>
        </row>
      </sheetData>
      <sheetData sheetId="5738">
        <row r="7">
          <cell r="AI7">
            <v>10000</v>
          </cell>
        </row>
      </sheetData>
      <sheetData sheetId="5739">
        <row r="7">
          <cell r="AI7">
            <v>10000</v>
          </cell>
        </row>
      </sheetData>
      <sheetData sheetId="5740">
        <row r="7">
          <cell r="AI7">
            <v>10000</v>
          </cell>
        </row>
      </sheetData>
      <sheetData sheetId="5741">
        <row r="7">
          <cell r="AI7">
            <v>10000</v>
          </cell>
        </row>
      </sheetData>
      <sheetData sheetId="5742">
        <row r="7">
          <cell r="AI7">
            <v>10000</v>
          </cell>
        </row>
      </sheetData>
      <sheetData sheetId="5743">
        <row r="7">
          <cell r="AI7">
            <v>10000</v>
          </cell>
        </row>
      </sheetData>
      <sheetData sheetId="5744">
        <row r="7">
          <cell r="AI7">
            <v>10000</v>
          </cell>
        </row>
      </sheetData>
      <sheetData sheetId="5745">
        <row r="7">
          <cell r="AI7">
            <v>10000</v>
          </cell>
        </row>
      </sheetData>
      <sheetData sheetId="5746">
        <row r="7">
          <cell r="AI7">
            <v>10000</v>
          </cell>
        </row>
      </sheetData>
      <sheetData sheetId="5747">
        <row r="7">
          <cell r="AI7">
            <v>10000</v>
          </cell>
        </row>
      </sheetData>
      <sheetData sheetId="5748">
        <row r="7">
          <cell r="AI7">
            <v>10000</v>
          </cell>
        </row>
      </sheetData>
      <sheetData sheetId="5749">
        <row r="7">
          <cell r="AI7">
            <v>10000</v>
          </cell>
        </row>
      </sheetData>
      <sheetData sheetId="5750">
        <row r="7">
          <cell r="AI7">
            <v>10000</v>
          </cell>
        </row>
      </sheetData>
      <sheetData sheetId="5751">
        <row r="7">
          <cell r="AI7">
            <v>10000</v>
          </cell>
        </row>
      </sheetData>
      <sheetData sheetId="5752">
        <row r="7">
          <cell r="AI7">
            <v>10000</v>
          </cell>
        </row>
      </sheetData>
      <sheetData sheetId="5753">
        <row r="7">
          <cell r="AI7">
            <v>10000</v>
          </cell>
        </row>
      </sheetData>
      <sheetData sheetId="5754">
        <row r="7">
          <cell r="AI7">
            <v>10000</v>
          </cell>
        </row>
      </sheetData>
      <sheetData sheetId="5755">
        <row r="7">
          <cell r="AI7">
            <v>10000</v>
          </cell>
        </row>
      </sheetData>
      <sheetData sheetId="5756">
        <row r="7">
          <cell r="AI7">
            <v>10000</v>
          </cell>
        </row>
      </sheetData>
      <sheetData sheetId="5757">
        <row r="7">
          <cell r="AI7">
            <v>10000</v>
          </cell>
        </row>
      </sheetData>
      <sheetData sheetId="5758">
        <row r="7">
          <cell r="AI7">
            <v>10000</v>
          </cell>
        </row>
      </sheetData>
      <sheetData sheetId="5759">
        <row r="7">
          <cell r="AI7">
            <v>10000</v>
          </cell>
        </row>
      </sheetData>
      <sheetData sheetId="5760">
        <row r="7">
          <cell r="AI7">
            <v>10000</v>
          </cell>
        </row>
      </sheetData>
      <sheetData sheetId="5761">
        <row r="7">
          <cell r="AI7">
            <v>10000</v>
          </cell>
        </row>
      </sheetData>
      <sheetData sheetId="5762">
        <row r="7">
          <cell r="AI7">
            <v>10000</v>
          </cell>
        </row>
      </sheetData>
      <sheetData sheetId="5763">
        <row r="7">
          <cell r="AI7">
            <v>10000</v>
          </cell>
        </row>
      </sheetData>
      <sheetData sheetId="5764">
        <row r="7">
          <cell r="AI7">
            <v>10000</v>
          </cell>
        </row>
      </sheetData>
      <sheetData sheetId="5765">
        <row r="7">
          <cell r="AI7">
            <v>10000</v>
          </cell>
        </row>
      </sheetData>
      <sheetData sheetId="5766">
        <row r="7">
          <cell r="AI7">
            <v>10000</v>
          </cell>
        </row>
      </sheetData>
      <sheetData sheetId="5767">
        <row r="7">
          <cell r="AI7">
            <v>10000</v>
          </cell>
        </row>
      </sheetData>
      <sheetData sheetId="5768">
        <row r="7">
          <cell r="AI7">
            <v>10000</v>
          </cell>
        </row>
      </sheetData>
      <sheetData sheetId="5769">
        <row r="7">
          <cell r="AI7">
            <v>10000</v>
          </cell>
        </row>
      </sheetData>
      <sheetData sheetId="5770">
        <row r="7">
          <cell r="AI7">
            <v>10000</v>
          </cell>
        </row>
      </sheetData>
      <sheetData sheetId="5771">
        <row r="7">
          <cell r="AI7">
            <v>10000</v>
          </cell>
        </row>
      </sheetData>
      <sheetData sheetId="5772">
        <row r="7">
          <cell r="AI7">
            <v>10000</v>
          </cell>
        </row>
      </sheetData>
      <sheetData sheetId="5773">
        <row r="7">
          <cell r="AI7">
            <v>10000</v>
          </cell>
        </row>
      </sheetData>
      <sheetData sheetId="5774">
        <row r="7">
          <cell r="AI7">
            <v>10000</v>
          </cell>
        </row>
      </sheetData>
      <sheetData sheetId="5775">
        <row r="7">
          <cell r="AI7">
            <v>10000</v>
          </cell>
        </row>
      </sheetData>
      <sheetData sheetId="5776">
        <row r="7">
          <cell r="AI7">
            <v>10000</v>
          </cell>
        </row>
      </sheetData>
      <sheetData sheetId="5777">
        <row r="7">
          <cell r="AI7">
            <v>10000</v>
          </cell>
        </row>
      </sheetData>
      <sheetData sheetId="5778">
        <row r="7">
          <cell r="AI7">
            <v>10000</v>
          </cell>
        </row>
      </sheetData>
      <sheetData sheetId="5779">
        <row r="7">
          <cell r="AI7">
            <v>10000</v>
          </cell>
        </row>
      </sheetData>
      <sheetData sheetId="5780">
        <row r="7">
          <cell r="AI7">
            <v>10000</v>
          </cell>
        </row>
      </sheetData>
      <sheetData sheetId="5781">
        <row r="7">
          <cell r="AI7">
            <v>10000</v>
          </cell>
        </row>
      </sheetData>
      <sheetData sheetId="5782">
        <row r="7">
          <cell r="AI7">
            <v>10000</v>
          </cell>
        </row>
      </sheetData>
      <sheetData sheetId="5783">
        <row r="7">
          <cell r="AI7">
            <v>10000</v>
          </cell>
        </row>
      </sheetData>
      <sheetData sheetId="5784">
        <row r="7">
          <cell r="AI7">
            <v>10000</v>
          </cell>
        </row>
      </sheetData>
      <sheetData sheetId="5785">
        <row r="7">
          <cell r="AI7">
            <v>10000</v>
          </cell>
        </row>
      </sheetData>
      <sheetData sheetId="5786">
        <row r="7">
          <cell r="AI7">
            <v>10000</v>
          </cell>
        </row>
      </sheetData>
      <sheetData sheetId="5787">
        <row r="7">
          <cell r="AI7">
            <v>10000</v>
          </cell>
        </row>
      </sheetData>
      <sheetData sheetId="5788">
        <row r="7">
          <cell r="AI7">
            <v>10000</v>
          </cell>
        </row>
      </sheetData>
      <sheetData sheetId="5789">
        <row r="7">
          <cell r="AI7">
            <v>10000</v>
          </cell>
        </row>
      </sheetData>
      <sheetData sheetId="5790">
        <row r="7">
          <cell r="AI7">
            <v>10000</v>
          </cell>
        </row>
      </sheetData>
      <sheetData sheetId="5791">
        <row r="7">
          <cell r="AI7">
            <v>10000</v>
          </cell>
        </row>
      </sheetData>
      <sheetData sheetId="5792">
        <row r="7">
          <cell r="AI7">
            <v>10000</v>
          </cell>
        </row>
      </sheetData>
      <sheetData sheetId="5793">
        <row r="7">
          <cell r="AI7">
            <v>10000</v>
          </cell>
        </row>
      </sheetData>
      <sheetData sheetId="5794">
        <row r="7">
          <cell r="AI7">
            <v>10000</v>
          </cell>
        </row>
      </sheetData>
      <sheetData sheetId="5795">
        <row r="7">
          <cell r="AI7">
            <v>10000</v>
          </cell>
        </row>
      </sheetData>
      <sheetData sheetId="5796">
        <row r="7">
          <cell r="AI7">
            <v>10000</v>
          </cell>
        </row>
      </sheetData>
      <sheetData sheetId="5797">
        <row r="7">
          <cell r="AI7">
            <v>10000</v>
          </cell>
        </row>
      </sheetData>
      <sheetData sheetId="5798">
        <row r="7">
          <cell r="AI7">
            <v>10000</v>
          </cell>
        </row>
      </sheetData>
      <sheetData sheetId="5799">
        <row r="7">
          <cell r="AI7">
            <v>10000</v>
          </cell>
        </row>
      </sheetData>
      <sheetData sheetId="5800">
        <row r="7">
          <cell r="AI7">
            <v>10000</v>
          </cell>
        </row>
      </sheetData>
      <sheetData sheetId="5801">
        <row r="7">
          <cell r="AI7">
            <v>10000</v>
          </cell>
        </row>
      </sheetData>
      <sheetData sheetId="5802">
        <row r="7">
          <cell r="AI7">
            <v>10000</v>
          </cell>
        </row>
      </sheetData>
      <sheetData sheetId="5803">
        <row r="7">
          <cell r="AI7">
            <v>10000</v>
          </cell>
        </row>
      </sheetData>
      <sheetData sheetId="5804">
        <row r="7">
          <cell r="AI7">
            <v>10000</v>
          </cell>
        </row>
      </sheetData>
      <sheetData sheetId="5805">
        <row r="7">
          <cell r="AI7">
            <v>10000</v>
          </cell>
        </row>
      </sheetData>
      <sheetData sheetId="5806">
        <row r="7">
          <cell r="AI7">
            <v>10000</v>
          </cell>
        </row>
      </sheetData>
      <sheetData sheetId="5807">
        <row r="7">
          <cell r="AI7">
            <v>10000</v>
          </cell>
        </row>
      </sheetData>
      <sheetData sheetId="5808">
        <row r="7">
          <cell r="AI7">
            <v>10000</v>
          </cell>
        </row>
      </sheetData>
      <sheetData sheetId="5809">
        <row r="7">
          <cell r="AI7">
            <v>10000</v>
          </cell>
        </row>
      </sheetData>
      <sheetData sheetId="5810">
        <row r="7">
          <cell r="AI7">
            <v>10000</v>
          </cell>
        </row>
      </sheetData>
      <sheetData sheetId="5811">
        <row r="7">
          <cell r="AI7">
            <v>10000</v>
          </cell>
        </row>
      </sheetData>
      <sheetData sheetId="5812">
        <row r="7">
          <cell r="AI7">
            <v>10000</v>
          </cell>
        </row>
      </sheetData>
      <sheetData sheetId="5813">
        <row r="7">
          <cell r="AI7">
            <v>10000</v>
          </cell>
        </row>
      </sheetData>
      <sheetData sheetId="5814">
        <row r="7">
          <cell r="AI7">
            <v>10000</v>
          </cell>
        </row>
      </sheetData>
      <sheetData sheetId="5815">
        <row r="7">
          <cell r="AI7">
            <v>10000</v>
          </cell>
        </row>
      </sheetData>
      <sheetData sheetId="5816">
        <row r="7">
          <cell r="AI7">
            <v>10000</v>
          </cell>
        </row>
      </sheetData>
      <sheetData sheetId="5817">
        <row r="7">
          <cell r="AI7">
            <v>10000</v>
          </cell>
        </row>
      </sheetData>
      <sheetData sheetId="5818">
        <row r="7">
          <cell r="AI7">
            <v>10000</v>
          </cell>
        </row>
      </sheetData>
      <sheetData sheetId="5819">
        <row r="7">
          <cell r="AI7">
            <v>10000</v>
          </cell>
        </row>
      </sheetData>
      <sheetData sheetId="5820">
        <row r="7">
          <cell r="AI7">
            <v>10000</v>
          </cell>
        </row>
      </sheetData>
      <sheetData sheetId="5821">
        <row r="7">
          <cell r="AI7">
            <v>10000</v>
          </cell>
        </row>
      </sheetData>
      <sheetData sheetId="5822">
        <row r="7">
          <cell r="AI7">
            <v>10000</v>
          </cell>
        </row>
      </sheetData>
      <sheetData sheetId="5823">
        <row r="7">
          <cell r="AI7">
            <v>10000</v>
          </cell>
        </row>
      </sheetData>
      <sheetData sheetId="5824">
        <row r="7">
          <cell r="AI7">
            <v>10000</v>
          </cell>
        </row>
      </sheetData>
      <sheetData sheetId="5825">
        <row r="7">
          <cell r="AI7">
            <v>10000</v>
          </cell>
        </row>
      </sheetData>
      <sheetData sheetId="5826">
        <row r="7">
          <cell r="AI7">
            <v>10000</v>
          </cell>
        </row>
      </sheetData>
      <sheetData sheetId="5827">
        <row r="7">
          <cell r="AI7">
            <v>10000</v>
          </cell>
        </row>
      </sheetData>
      <sheetData sheetId="5828">
        <row r="7">
          <cell r="AI7">
            <v>10000</v>
          </cell>
        </row>
      </sheetData>
      <sheetData sheetId="5829">
        <row r="7">
          <cell r="AI7">
            <v>10000</v>
          </cell>
        </row>
      </sheetData>
      <sheetData sheetId="5830">
        <row r="7">
          <cell r="AI7">
            <v>10000</v>
          </cell>
        </row>
      </sheetData>
      <sheetData sheetId="5831">
        <row r="7">
          <cell r="AI7">
            <v>10000</v>
          </cell>
        </row>
      </sheetData>
      <sheetData sheetId="5832">
        <row r="7">
          <cell r="AI7">
            <v>10000</v>
          </cell>
        </row>
      </sheetData>
      <sheetData sheetId="5833">
        <row r="7">
          <cell r="AI7">
            <v>10000</v>
          </cell>
        </row>
      </sheetData>
      <sheetData sheetId="5834">
        <row r="7">
          <cell r="AI7">
            <v>10000</v>
          </cell>
        </row>
      </sheetData>
      <sheetData sheetId="5835">
        <row r="7">
          <cell r="AI7">
            <v>10000</v>
          </cell>
        </row>
      </sheetData>
      <sheetData sheetId="5836">
        <row r="7">
          <cell r="AI7">
            <v>10000</v>
          </cell>
        </row>
      </sheetData>
      <sheetData sheetId="5837">
        <row r="7">
          <cell r="AI7">
            <v>10000</v>
          </cell>
        </row>
      </sheetData>
      <sheetData sheetId="5838">
        <row r="7">
          <cell r="AI7">
            <v>10000</v>
          </cell>
        </row>
      </sheetData>
      <sheetData sheetId="5839">
        <row r="7">
          <cell r="AI7">
            <v>10000</v>
          </cell>
        </row>
      </sheetData>
      <sheetData sheetId="5840">
        <row r="7">
          <cell r="AI7">
            <v>10000</v>
          </cell>
        </row>
      </sheetData>
      <sheetData sheetId="5841">
        <row r="7">
          <cell r="AI7">
            <v>10000</v>
          </cell>
        </row>
      </sheetData>
      <sheetData sheetId="5842">
        <row r="7">
          <cell r="AI7">
            <v>10000</v>
          </cell>
        </row>
      </sheetData>
      <sheetData sheetId="5843">
        <row r="7">
          <cell r="AI7">
            <v>10000</v>
          </cell>
        </row>
      </sheetData>
      <sheetData sheetId="5844">
        <row r="7">
          <cell r="AI7">
            <v>10000</v>
          </cell>
        </row>
      </sheetData>
      <sheetData sheetId="5845">
        <row r="7">
          <cell r="AI7">
            <v>10000</v>
          </cell>
        </row>
      </sheetData>
      <sheetData sheetId="5846">
        <row r="7">
          <cell r="AI7">
            <v>10000</v>
          </cell>
        </row>
      </sheetData>
      <sheetData sheetId="5847">
        <row r="7">
          <cell r="AI7">
            <v>10000</v>
          </cell>
        </row>
      </sheetData>
      <sheetData sheetId="5848">
        <row r="7">
          <cell r="AI7">
            <v>10000</v>
          </cell>
        </row>
      </sheetData>
      <sheetData sheetId="5849">
        <row r="7">
          <cell r="AI7">
            <v>10000</v>
          </cell>
        </row>
      </sheetData>
      <sheetData sheetId="5850">
        <row r="7">
          <cell r="AI7">
            <v>10000</v>
          </cell>
        </row>
      </sheetData>
      <sheetData sheetId="5851">
        <row r="7">
          <cell r="AI7">
            <v>10000</v>
          </cell>
        </row>
      </sheetData>
      <sheetData sheetId="5852">
        <row r="7">
          <cell r="AI7">
            <v>10000</v>
          </cell>
        </row>
      </sheetData>
      <sheetData sheetId="5853">
        <row r="7">
          <cell r="AI7">
            <v>10000</v>
          </cell>
        </row>
      </sheetData>
      <sheetData sheetId="5854">
        <row r="7">
          <cell r="AI7">
            <v>10000</v>
          </cell>
        </row>
      </sheetData>
      <sheetData sheetId="5855">
        <row r="7">
          <cell r="AI7">
            <v>10000</v>
          </cell>
        </row>
      </sheetData>
      <sheetData sheetId="5856">
        <row r="7">
          <cell r="AI7">
            <v>10000</v>
          </cell>
        </row>
      </sheetData>
      <sheetData sheetId="5857">
        <row r="7">
          <cell r="AI7">
            <v>10000</v>
          </cell>
        </row>
      </sheetData>
      <sheetData sheetId="5858">
        <row r="7">
          <cell r="AI7">
            <v>10000</v>
          </cell>
        </row>
      </sheetData>
      <sheetData sheetId="5859">
        <row r="7">
          <cell r="AI7">
            <v>10000</v>
          </cell>
        </row>
      </sheetData>
      <sheetData sheetId="5860">
        <row r="7">
          <cell r="AI7">
            <v>10000</v>
          </cell>
        </row>
      </sheetData>
      <sheetData sheetId="5861">
        <row r="7">
          <cell r="AI7">
            <v>10000</v>
          </cell>
        </row>
      </sheetData>
      <sheetData sheetId="5862">
        <row r="7">
          <cell r="AI7">
            <v>10000</v>
          </cell>
        </row>
      </sheetData>
      <sheetData sheetId="5863">
        <row r="7">
          <cell r="AI7">
            <v>10000</v>
          </cell>
        </row>
      </sheetData>
      <sheetData sheetId="5864">
        <row r="7">
          <cell r="AI7">
            <v>10000</v>
          </cell>
        </row>
      </sheetData>
      <sheetData sheetId="5865">
        <row r="7">
          <cell r="AI7">
            <v>10000</v>
          </cell>
        </row>
      </sheetData>
      <sheetData sheetId="5866">
        <row r="7">
          <cell r="AI7">
            <v>10000</v>
          </cell>
        </row>
      </sheetData>
      <sheetData sheetId="5867">
        <row r="7">
          <cell r="AI7">
            <v>10000</v>
          </cell>
        </row>
      </sheetData>
      <sheetData sheetId="5868">
        <row r="7">
          <cell r="AI7">
            <v>10000</v>
          </cell>
        </row>
      </sheetData>
      <sheetData sheetId="5869">
        <row r="7">
          <cell r="AI7">
            <v>10000</v>
          </cell>
        </row>
      </sheetData>
      <sheetData sheetId="5870">
        <row r="7">
          <cell r="AI7">
            <v>10000</v>
          </cell>
        </row>
      </sheetData>
      <sheetData sheetId="5871">
        <row r="7">
          <cell r="AI7">
            <v>10000</v>
          </cell>
        </row>
      </sheetData>
      <sheetData sheetId="5872">
        <row r="7">
          <cell r="AI7">
            <v>10000</v>
          </cell>
        </row>
      </sheetData>
      <sheetData sheetId="5873">
        <row r="7">
          <cell r="AI7">
            <v>10000</v>
          </cell>
        </row>
      </sheetData>
      <sheetData sheetId="5874">
        <row r="7">
          <cell r="AI7">
            <v>10000</v>
          </cell>
        </row>
      </sheetData>
      <sheetData sheetId="5875">
        <row r="7">
          <cell r="AI7">
            <v>10000</v>
          </cell>
        </row>
      </sheetData>
      <sheetData sheetId="5876">
        <row r="7">
          <cell r="AI7">
            <v>10000</v>
          </cell>
        </row>
      </sheetData>
      <sheetData sheetId="5877">
        <row r="7">
          <cell r="AI7">
            <v>10000</v>
          </cell>
        </row>
      </sheetData>
      <sheetData sheetId="5878">
        <row r="7">
          <cell r="AI7">
            <v>10000</v>
          </cell>
        </row>
      </sheetData>
      <sheetData sheetId="5879">
        <row r="7">
          <cell r="AI7">
            <v>10000</v>
          </cell>
        </row>
      </sheetData>
      <sheetData sheetId="5880">
        <row r="7">
          <cell r="AI7">
            <v>10000</v>
          </cell>
        </row>
      </sheetData>
      <sheetData sheetId="5881">
        <row r="7">
          <cell r="AI7">
            <v>10000</v>
          </cell>
        </row>
      </sheetData>
      <sheetData sheetId="5882">
        <row r="7">
          <cell r="AI7">
            <v>10000</v>
          </cell>
        </row>
      </sheetData>
      <sheetData sheetId="5883">
        <row r="7">
          <cell r="AI7">
            <v>10000</v>
          </cell>
        </row>
      </sheetData>
      <sheetData sheetId="5884">
        <row r="7">
          <cell r="AI7">
            <v>10000</v>
          </cell>
        </row>
      </sheetData>
      <sheetData sheetId="5885">
        <row r="7">
          <cell r="AI7">
            <v>10000</v>
          </cell>
        </row>
      </sheetData>
      <sheetData sheetId="5886">
        <row r="7">
          <cell r="AI7">
            <v>10000</v>
          </cell>
        </row>
      </sheetData>
      <sheetData sheetId="5887">
        <row r="7">
          <cell r="AI7">
            <v>10000</v>
          </cell>
        </row>
      </sheetData>
      <sheetData sheetId="5888">
        <row r="7">
          <cell r="AI7">
            <v>10000</v>
          </cell>
        </row>
      </sheetData>
      <sheetData sheetId="5889">
        <row r="7">
          <cell r="AI7">
            <v>10000</v>
          </cell>
        </row>
      </sheetData>
      <sheetData sheetId="5890">
        <row r="7">
          <cell r="AI7">
            <v>10000</v>
          </cell>
        </row>
      </sheetData>
      <sheetData sheetId="5891">
        <row r="7">
          <cell r="AI7">
            <v>10000</v>
          </cell>
        </row>
      </sheetData>
      <sheetData sheetId="5892">
        <row r="7">
          <cell r="AI7">
            <v>10000</v>
          </cell>
        </row>
      </sheetData>
      <sheetData sheetId="5893">
        <row r="7">
          <cell r="AI7">
            <v>10000</v>
          </cell>
        </row>
      </sheetData>
      <sheetData sheetId="5894">
        <row r="7">
          <cell r="AI7">
            <v>10000</v>
          </cell>
        </row>
      </sheetData>
      <sheetData sheetId="5895">
        <row r="7">
          <cell r="AI7">
            <v>10000</v>
          </cell>
        </row>
      </sheetData>
      <sheetData sheetId="5896">
        <row r="7">
          <cell r="AI7">
            <v>10000</v>
          </cell>
        </row>
      </sheetData>
      <sheetData sheetId="5897">
        <row r="7">
          <cell r="AI7">
            <v>10000</v>
          </cell>
        </row>
      </sheetData>
      <sheetData sheetId="5898">
        <row r="7">
          <cell r="AI7">
            <v>10000</v>
          </cell>
        </row>
      </sheetData>
      <sheetData sheetId="5899">
        <row r="7">
          <cell r="AI7">
            <v>10000</v>
          </cell>
        </row>
      </sheetData>
      <sheetData sheetId="5900">
        <row r="7">
          <cell r="AI7">
            <v>10000</v>
          </cell>
        </row>
      </sheetData>
      <sheetData sheetId="5901">
        <row r="7">
          <cell r="AI7">
            <v>10000</v>
          </cell>
        </row>
      </sheetData>
      <sheetData sheetId="5902">
        <row r="7">
          <cell r="AI7">
            <v>10000</v>
          </cell>
        </row>
      </sheetData>
      <sheetData sheetId="5903">
        <row r="7">
          <cell r="AI7">
            <v>10000</v>
          </cell>
        </row>
      </sheetData>
      <sheetData sheetId="5904">
        <row r="7">
          <cell r="AI7">
            <v>10000</v>
          </cell>
        </row>
      </sheetData>
      <sheetData sheetId="5905">
        <row r="7">
          <cell r="AI7">
            <v>10000</v>
          </cell>
        </row>
      </sheetData>
      <sheetData sheetId="5906">
        <row r="7">
          <cell r="AI7">
            <v>10000</v>
          </cell>
        </row>
      </sheetData>
      <sheetData sheetId="5907">
        <row r="7">
          <cell r="AI7">
            <v>10000</v>
          </cell>
        </row>
      </sheetData>
      <sheetData sheetId="5908">
        <row r="7">
          <cell r="AI7">
            <v>10000</v>
          </cell>
        </row>
      </sheetData>
      <sheetData sheetId="5909">
        <row r="7">
          <cell r="AI7">
            <v>10000</v>
          </cell>
        </row>
      </sheetData>
      <sheetData sheetId="5910">
        <row r="7">
          <cell r="AI7">
            <v>10000</v>
          </cell>
        </row>
      </sheetData>
      <sheetData sheetId="5911">
        <row r="7">
          <cell r="AI7">
            <v>10000</v>
          </cell>
        </row>
      </sheetData>
      <sheetData sheetId="5912">
        <row r="7">
          <cell r="AI7">
            <v>10000</v>
          </cell>
        </row>
      </sheetData>
      <sheetData sheetId="5913">
        <row r="7">
          <cell r="AI7">
            <v>10000</v>
          </cell>
        </row>
      </sheetData>
      <sheetData sheetId="5914">
        <row r="7">
          <cell r="AI7">
            <v>10000</v>
          </cell>
        </row>
      </sheetData>
      <sheetData sheetId="5915">
        <row r="7">
          <cell r="AI7">
            <v>10000</v>
          </cell>
        </row>
      </sheetData>
      <sheetData sheetId="5916">
        <row r="7">
          <cell r="AI7">
            <v>10000</v>
          </cell>
        </row>
      </sheetData>
      <sheetData sheetId="5917">
        <row r="7">
          <cell r="AI7">
            <v>10000</v>
          </cell>
        </row>
      </sheetData>
      <sheetData sheetId="5918">
        <row r="7">
          <cell r="AI7">
            <v>10000</v>
          </cell>
        </row>
      </sheetData>
      <sheetData sheetId="5919">
        <row r="7">
          <cell r="AI7">
            <v>10000</v>
          </cell>
        </row>
      </sheetData>
      <sheetData sheetId="5920">
        <row r="7">
          <cell r="AI7">
            <v>10000</v>
          </cell>
        </row>
      </sheetData>
      <sheetData sheetId="5921">
        <row r="7">
          <cell r="AI7">
            <v>10000</v>
          </cell>
        </row>
      </sheetData>
      <sheetData sheetId="5922">
        <row r="7">
          <cell r="AI7">
            <v>10000</v>
          </cell>
        </row>
      </sheetData>
      <sheetData sheetId="5923">
        <row r="7">
          <cell r="AI7">
            <v>10000</v>
          </cell>
        </row>
      </sheetData>
      <sheetData sheetId="5924">
        <row r="7">
          <cell r="AI7">
            <v>10000</v>
          </cell>
        </row>
      </sheetData>
      <sheetData sheetId="5925">
        <row r="7">
          <cell r="AI7">
            <v>10000</v>
          </cell>
        </row>
      </sheetData>
      <sheetData sheetId="5926">
        <row r="7">
          <cell r="AI7">
            <v>10000</v>
          </cell>
        </row>
      </sheetData>
      <sheetData sheetId="5927">
        <row r="7">
          <cell r="AI7">
            <v>10000</v>
          </cell>
        </row>
      </sheetData>
      <sheetData sheetId="5928">
        <row r="7">
          <cell r="AI7">
            <v>10000</v>
          </cell>
        </row>
      </sheetData>
      <sheetData sheetId="5929">
        <row r="7">
          <cell r="AI7">
            <v>10000</v>
          </cell>
        </row>
      </sheetData>
      <sheetData sheetId="5930">
        <row r="7">
          <cell r="AI7">
            <v>10000</v>
          </cell>
        </row>
      </sheetData>
      <sheetData sheetId="5931">
        <row r="7">
          <cell r="AI7">
            <v>10000</v>
          </cell>
        </row>
      </sheetData>
      <sheetData sheetId="5932">
        <row r="7">
          <cell r="AI7">
            <v>10000</v>
          </cell>
        </row>
      </sheetData>
      <sheetData sheetId="5933">
        <row r="7">
          <cell r="AI7">
            <v>10000</v>
          </cell>
        </row>
      </sheetData>
      <sheetData sheetId="5934">
        <row r="7">
          <cell r="AI7">
            <v>10000</v>
          </cell>
        </row>
      </sheetData>
      <sheetData sheetId="5935">
        <row r="7">
          <cell r="AI7">
            <v>10000</v>
          </cell>
        </row>
      </sheetData>
      <sheetData sheetId="5936">
        <row r="7">
          <cell r="AI7">
            <v>10000</v>
          </cell>
        </row>
      </sheetData>
      <sheetData sheetId="5937">
        <row r="7">
          <cell r="AI7">
            <v>10000</v>
          </cell>
        </row>
      </sheetData>
      <sheetData sheetId="5938">
        <row r="7">
          <cell r="AI7">
            <v>10000</v>
          </cell>
        </row>
      </sheetData>
      <sheetData sheetId="5939">
        <row r="7">
          <cell r="AI7">
            <v>10000</v>
          </cell>
        </row>
      </sheetData>
      <sheetData sheetId="5940">
        <row r="7">
          <cell r="AI7">
            <v>10000</v>
          </cell>
        </row>
      </sheetData>
      <sheetData sheetId="5941">
        <row r="7">
          <cell r="AI7">
            <v>10000</v>
          </cell>
        </row>
      </sheetData>
      <sheetData sheetId="5942">
        <row r="7">
          <cell r="AI7">
            <v>10000</v>
          </cell>
        </row>
      </sheetData>
      <sheetData sheetId="5943">
        <row r="7">
          <cell r="AI7">
            <v>10000</v>
          </cell>
        </row>
      </sheetData>
      <sheetData sheetId="5944">
        <row r="7">
          <cell r="AI7">
            <v>10000</v>
          </cell>
        </row>
      </sheetData>
      <sheetData sheetId="5945">
        <row r="7">
          <cell r="AI7">
            <v>10000</v>
          </cell>
        </row>
      </sheetData>
      <sheetData sheetId="5946">
        <row r="7">
          <cell r="AI7">
            <v>10000</v>
          </cell>
        </row>
      </sheetData>
      <sheetData sheetId="5947">
        <row r="7">
          <cell r="AI7">
            <v>10000</v>
          </cell>
        </row>
      </sheetData>
      <sheetData sheetId="5948">
        <row r="7">
          <cell r="AI7">
            <v>10000</v>
          </cell>
        </row>
      </sheetData>
      <sheetData sheetId="5949">
        <row r="7">
          <cell r="AI7">
            <v>10000</v>
          </cell>
        </row>
      </sheetData>
      <sheetData sheetId="5950">
        <row r="7">
          <cell r="AI7">
            <v>10000</v>
          </cell>
        </row>
      </sheetData>
      <sheetData sheetId="5951">
        <row r="7">
          <cell r="AI7">
            <v>10000</v>
          </cell>
        </row>
      </sheetData>
      <sheetData sheetId="5952">
        <row r="7">
          <cell r="AI7">
            <v>10000</v>
          </cell>
        </row>
      </sheetData>
      <sheetData sheetId="5953">
        <row r="7">
          <cell r="AI7">
            <v>10000</v>
          </cell>
        </row>
      </sheetData>
      <sheetData sheetId="5954">
        <row r="7">
          <cell r="AI7">
            <v>10000</v>
          </cell>
        </row>
      </sheetData>
      <sheetData sheetId="5955">
        <row r="7">
          <cell r="AI7">
            <v>10000</v>
          </cell>
        </row>
      </sheetData>
      <sheetData sheetId="5956">
        <row r="7">
          <cell r="AI7">
            <v>10000</v>
          </cell>
        </row>
      </sheetData>
      <sheetData sheetId="5957">
        <row r="7">
          <cell r="AI7">
            <v>10000</v>
          </cell>
        </row>
      </sheetData>
      <sheetData sheetId="5958">
        <row r="7">
          <cell r="AI7">
            <v>10000</v>
          </cell>
        </row>
      </sheetData>
      <sheetData sheetId="5959">
        <row r="7">
          <cell r="AI7">
            <v>10000</v>
          </cell>
        </row>
      </sheetData>
      <sheetData sheetId="5960">
        <row r="7">
          <cell r="AI7">
            <v>10000</v>
          </cell>
        </row>
      </sheetData>
      <sheetData sheetId="5961">
        <row r="7">
          <cell r="AI7">
            <v>10000</v>
          </cell>
        </row>
      </sheetData>
      <sheetData sheetId="5962">
        <row r="7">
          <cell r="AI7">
            <v>10000</v>
          </cell>
        </row>
      </sheetData>
      <sheetData sheetId="5963">
        <row r="7">
          <cell r="AI7">
            <v>10000</v>
          </cell>
        </row>
      </sheetData>
      <sheetData sheetId="5964">
        <row r="7">
          <cell r="AI7">
            <v>10000</v>
          </cell>
        </row>
      </sheetData>
      <sheetData sheetId="5965">
        <row r="7">
          <cell r="AI7">
            <v>10000</v>
          </cell>
        </row>
      </sheetData>
      <sheetData sheetId="5966">
        <row r="7">
          <cell r="AI7">
            <v>10000</v>
          </cell>
        </row>
      </sheetData>
      <sheetData sheetId="5967">
        <row r="7">
          <cell r="AI7">
            <v>10000</v>
          </cell>
        </row>
      </sheetData>
      <sheetData sheetId="5968">
        <row r="7">
          <cell r="AI7">
            <v>10000</v>
          </cell>
        </row>
      </sheetData>
      <sheetData sheetId="5969">
        <row r="7">
          <cell r="AI7">
            <v>10000</v>
          </cell>
        </row>
      </sheetData>
      <sheetData sheetId="5970">
        <row r="7">
          <cell r="AI7">
            <v>10000</v>
          </cell>
        </row>
      </sheetData>
      <sheetData sheetId="5971">
        <row r="7">
          <cell r="AI7">
            <v>10000</v>
          </cell>
        </row>
      </sheetData>
      <sheetData sheetId="5972">
        <row r="7">
          <cell r="AI7">
            <v>10000</v>
          </cell>
        </row>
      </sheetData>
      <sheetData sheetId="5973">
        <row r="7">
          <cell r="AI7">
            <v>10000</v>
          </cell>
        </row>
      </sheetData>
      <sheetData sheetId="5974">
        <row r="7">
          <cell r="AI7">
            <v>10000</v>
          </cell>
        </row>
      </sheetData>
      <sheetData sheetId="5975">
        <row r="7">
          <cell r="AI7">
            <v>10000</v>
          </cell>
        </row>
      </sheetData>
      <sheetData sheetId="5976">
        <row r="7">
          <cell r="AI7">
            <v>10000</v>
          </cell>
        </row>
      </sheetData>
      <sheetData sheetId="5977">
        <row r="7">
          <cell r="AI7">
            <v>10000</v>
          </cell>
        </row>
      </sheetData>
      <sheetData sheetId="5978">
        <row r="7">
          <cell r="AI7">
            <v>10000</v>
          </cell>
        </row>
      </sheetData>
      <sheetData sheetId="5979">
        <row r="7">
          <cell r="AI7">
            <v>10000</v>
          </cell>
        </row>
      </sheetData>
      <sheetData sheetId="5980">
        <row r="7">
          <cell r="AI7">
            <v>10000</v>
          </cell>
        </row>
      </sheetData>
      <sheetData sheetId="5981">
        <row r="7">
          <cell r="AI7">
            <v>10000</v>
          </cell>
        </row>
      </sheetData>
      <sheetData sheetId="5982">
        <row r="7">
          <cell r="AI7">
            <v>10000</v>
          </cell>
        </row>
      </sheetData>
      <sheetData sheetId="5983">
        <row r="7">
          <cell r="AI7">
            <v>10000</v>
          </cell>
        </row>
      </sheetData>
      <sheetData sheetId="5984">
        <row r="7">
          <cell r="AI7">
            <v>10000</v>
          </cell>
        </row>
      </sheetData>
      <sheetData sheetId="5985">
        <row r="7">
          <cell r="AI7">
            <v>10000</v>
          </cell>
        </row>
      </sheetData>
      <sheetData sheetId="5986">
        <row r="7">
          <cell r="AI7">
            <v>10000</v>
          </cell>
        </row>
      </sheetData>
      <sheetData sheetId="5987">
        <row r="7">
          <cell r="AI7">
            <v>10000</v>
          </cell>
        </row>
      </sheetData>
      <sheetData sheetId="5988">
        <row r="7">
          <cell r="AI7">
            <v>10000</v>
          </cell>
        </row>
      </sheetData>
      <sheetData sheetId="5989">
        <row r="7">
          <cell r="AI7">
            <v>10000</v>
          </cell>
        </row>
      </sheetData>
      <sheetData sheetId="5990">
        <row r="7">
          <cell r="AI7">
            <v>10000</v>
          </cell>
        </row>
      </sheetData>
      <sheetData sheetId="5991">
        <row r="7">
          <cell r="AI7">
            <v>10000</v>
          </cell>
        </row>
      </sheetData>
      <sheetData sheetId="5992">
        <row r="7">
          <cell r="AI7">
            <v>10000</v>
          </cell>
        </row>
      </sheetData>
      <sheetData sheetId="5993">
        <row r="7">
          <cell r="AI7">
            <v>10000</v>
          </cell>
        </row>
      </sheetData>
      <sheetData sheetId="5994">
        <row r="7">
          <cell r="AI7">
            <v>10000</v>
          </cell>
        </row>
      </sheetData>
      <sheetData sheetId="5995">
        <row r="7">
          <cell r="AI7">
            <v>10000</v>
          </cell>
        </row>
      </sheetData>
      <sheetData sheetId="5996">
        <row r="7">
          <cell r="AI7">
            <v>10000</v>
          </cell>
        </row>
      </sheetData>
      <sheetData sheetId="5997">
        <row r="7">
          <cell r="AI7">
            <v>10000</v>
          </cell>
        </row>
      </sheetData>
      <sheetData sheetId="5998">
        <row r="7">
          <cell r="AI7">
            <v>10000</v>
          </cell>
        </row>
      </sheetData>
      <sheetData sheetId="5999">
        <row r="7">
          <cell r="AI7">
            <v>10000</v>
          </cell>
        </row>
      </sheetData>
      <sheetData sheetId="6000">
        <row r="7">
          <cell r="AI7">
            <v>10000</v>
          </cell>
        </row>
      </sheetData>
      <sheetData sheetId="6001">
        <row r="7">
          <cell r="AI7">
            <v>10000</v>
          </cell>
        </row>
      </sheetData>
      <sheetData sheetId="6002">
        <row r="7">
          <cell r="AI7">
            <v>10000</v>
          </cell>
        </row>
      </sheetData>
      <sheetData sheetId="6003">
        <row r="7">
          <cell r="AI7">
            <v>10000</v>
          </cell>
        </row>
      </sheetData>
      <sheetData sheetId="6004">
        <row r="7">
          <cell r="AI7">
            <v>10000</v>
          </cell>
        </row>
      </sheetData>
      <sheetData sheetId="6005">
        <row r="7">
          <cell r="AI7">
            <v>10000</v>
          </cell>
        </row>
      </sheetData>
      <sheetData sheetId="6006">
        <row r="7">
          <cell r="AI7">
            <v>10000</v>
          </cell>
        </row>
      </sheetData>
      <sheetData sheetId="6007">
        <row r="7">
          <cell r="AI7">
            <v>10000</v>
          </cell>
        </row>
      </sheetData>
      <sheetData sheetId="6008">
        <row r="7">
          <cell r="AI7">
            <v>10000</v>
          </cell>
        </row>
      </sheetData>
      <sheetData sheetId="6009">
        <row r="7">
          <cell r="AI7">
            <v>10000</v>
          </cell>
        </row>
      </sheetData>
      <sheetData sheetId="6010">
        <row r="7">
          <cell r="AI7">
            <v>10000</v>
          </cell>
        </row>
      </sheetData>
      <sheetData sheetId="6011">
        <row r="7">
          <cell r="AI7">
            <v>10000</v>
          </cell>
        </row>
      </sheetData>
      <sheetData sheetId="6012">
        <row r="7">
          <cell r="AI7">
            <v>10000</v>
          </cell>
        </row>
      </sheetData>
      <sheetData sheetId="6013">
        <row r="7">
          <cell r="AI7">
            <v>10000</v>
          </cell>
        </row>
      </sheetData>
      <sheetData sheetId="6014">
        <row r="7">
          <cell r="AI7">
            <v>10000</v>
          </cell>
        </row>
      </sheetData>
      <sheetData sheetId="6015">
        <row r="7">
          <cell r="AI7">
            <v>10000</v>
          </cell>
        </row>
      </sheetData>
      <sheetData sheetId="6016">
        <row r="7">
          <cell r="AI7">
            <v>10000</v>
          </cell>
        </row>
      </sheetData>
      <sheetData sheetId="6017">
        <row r="7">
          <cell r="AI7">
            <v>10000</v>
          </cell>
        </row>
      </sheetData>
      <sheetData sheetId="6018">
        <row r="7">
          <cell r="AI7">
            <v>10000</v>
          </cell>
        </row>
      </sheetData>
      <sheetData sheetId="6019">
        <row r="7">
          <cell r="AI7">
            <v>10000</v>
          </cell>
        </row>
      </sheetData>
      <sheetData sheetId="6020">
        <row r="7">
          <cell r="AI7">
            <v>10000</v>
          </cell>
        </row>
      </sheetData>
      <sheetData sheetId="6021">
        <row r="7">
          <cell r="AI7">
            <v>10000</v>
          </cell>
        </row>
      </sheetData>
      <sheetData sheetId="6022">
        <row r="7">
          <cell r="AI7">
            <v>10000</v>
          </cell>
        </row>
      </sheetData>
      <sheetData sheetId="6023">
        <row r="7">
          <cell r="AI7">
            <v>10000</v>
          </cell>
        </row>
      </sheetData>
      <sheetData sheetId="6024">
        <row r="7">
          <cell r="AI7">
            <v>10000</v>
          </cell>
        </row>
      </sheetData>
      <sheetData sheetId="6025">
        <row r="7">
          <cell r="AI7">
            <v>10000</v>
          </cell>
        </row>
      </sheetData>
      <sheetData sheetId="6026">
        <row r="7">
          <cell r="AI7">
            <v>10000</v>
          </cell>
        </row>
      </sheetData>
      <sheetData sheetId="6027">
        <row r="7">
          <cell r="AI7">
            <v>10000</v>
          </cell>
        </row>
      </sheetData>
      <sheetData sheetId="6028">
        <row r="7">
          <cell r="AI7">
            <v>10000</v>
          </cell>
        </row>
      </sheetData>
      <sheetData sheetId="6029">
        <row r="7">
          <cell r="AI7">
            <v>10000</v>
          </cell>
        </row>
      </sheetData>
      <sheetData sheetId="6030">
        <row r="7">
          <cell r="AI7">
            <v>10000</v>
          </cell>
        </row>
      </sheetData>
      <sheetData sheetId="6031">
        <row r="7">
          <cell r="AI7">
            <v>10000</v>
          </cell>
        </row>
      </sheetData>
      <sheetData sheetId="6032">
        <row r="7">
          <cell r="AI7">
            <v>10000</v>
          </cell>
        </row>
      </sheetData>
      <sheetData sheetId="6033">
        <row r="7">
          <cell r="AI7">
            <v>10000</v>
          </cell>
        </row>
      </sheetData>
      <sheetData sheetId="6034">
        <row r="7">
          <cell r="AI7">
            <v>10000</v>
          </cell>
        </row>
      </sheetData>
      <sheetData sheetId="6035">
        <row r="7">
          <cell r="AI7">
            <v>10000</v>
          </cell>
        </row>
      </sheetData>
      <sheetData sheetId="6036">
        <row r="7">
          <cell r="AI7">
            <v>10000</v>
          </cell>
        </row>
      </sheetData>
      <sheetData sheetId="6037">
        <row r="7">
          <cell r="AI7">
            <v>10000</v>
          </cell>
        </row>
      </sheetData>
      <sheetData sheetId="6038">
        <row r="7">
          <cell r="AI7">
            <v>10000</v>
          </cell>
        </row>
      </sheetData>
      <sheetData sheetId="6039">
        <row r="7">
          <cell r="AI7">
            <v>10000</v>
          </cell>
        </row>
      </sheetData>
      <sheetData sheetId="6040">
        <row r="7">
          <cell r="AI7">
            <v>10000</v>
          </cell>
        </row>
      </sheetData>
      <sheetData sheetId="6041">
        <row r="7">
          <cell r="AI7">
            <v>10000</v>
          </cell>
        </row>
      </sheetData>
      <sheetData sheetId="6042">
        <row r="7">
          <cell r="AI7">
            <v>10000</v>
          </cell>
        </row>
      </sheetData>
      <sheetData sheetId="6043">
        <row r="7">
          <cell r="AI7">
            <v>10000</v>
          </cell>
        </row>
      </sheetData>
      <sheetData sheetId="6044">
        <row r="7">
          <cell r="AI7">
            <v>10000</v>
          </cell>
        </row>
      </sheetData>
      <sheetData sheetId="6045">
        <row r="7">
          <cell r="AI7">
            <v>10000</v>
          </cell>
        </row>
      </sheetData>
      <sheetData sheetId="6046">
        <row r="7">
          <cell r="AI7">
            <v>10000</v>
          </cell>
        </row>
      </sheetData>
      <sheetData sheetId="6047">
        <row r="7">
          <cell r="AI7">
            <v>10000</v>
          </cell>
        </row>
      </sheetData>
      <sheetData sheetId="6048">
        <row r="7">
          <cell r="AI7">
            <v>10000</v>
          </cell>
        </row>
      </sheetData>
      <sheetData sheetId="6049">
        <row r="7">
          <cell r="AI7">
            <v>10000</v>
          </cell>
        </row>
      </sheetData>
      <sheetData sheetId="6050">
        <row r="7">
          <cell r="AI7">
            <v>10000</v>
          </cell>
        </row>
      </sheetData>
      <sheetData sheetId="6051">
        <row r="7">
          <cell r="AI7">
            <v>10000</v>
          </cell>
        </row>
      </sheetData>
      <sheetData sheetId="6052">
        <row r="7">
          <cell r="AI7">
            <v>10000</v>
          </cell>
        </row>
      </sheetData>
      <sheetData sheetId="6053">
        <row r="7">
          <cell r="AI7">
            <v>10000</v>
          </cell>
        </row>
      </sheetData>
      <sheetData sheetId="6054">
        <row r="7">
          <cell r="AI7">
            <v>10000</v>
          </cell>
        </row>
      </sheetData>
      <sheetData sheetId="6055">
        <row r="7">
          <cell r="AI7">
            <v>10000</v>
          </cell>
        </row>
      </sheetData>
      <sheetData sheetId="6056">
        <row r="7">
          <cell r="AI7">
            <v>10000</v>
          </cell>
        </row>
      </sheetData>
      <sheetData sheetId="6057">
        <row r="7">
          <cell r="AI7">
            <v>10000</v>
          </cell>
        </row>
      </sheetData>
      <sheetData sheetId="6058">
        <row r="7">
          <cell r="AI7">
            <v>10000</v>
          </cell>
        </row>
      </sheetData>
      <sheetData sheetId="6059">
        <row r="7">
          <cell r="AI7">
            <v>10000</v>
          </cell>
        </row>
      </sheetData>
      <sheetData sheetId="6060">
        <row r="7">
          <cell r="AI7">
            <v>10000</v>
          </cell>
        </row>
      </sheetData>
      <sheetData sheetId="6061">
        <row r="7">
          <cell r="AI7">
            <v>10000</v>
          </cell>
        </row>
      </sheetData>
      <sheetData sheetId="6062">
        <row r="7">
          <cell r="AI7">
            <v>10000</v>
          </cell>
        </row>
      </sheetData>
      <sheetData sheetId="6063">
        <row r="7">
          <cell r="AI7">
            <v>10000</v>
          </cell>
        </row>
      </sheetData>
      <sheetData sheetId="6064">
        <row r="7">
          <cell r="AI7">
            <v>10000</v>
          </cell>
        </row>
      </sheetData>
      <sheetData sheetId="6065">
        <row r="7">
          <cell r="AI7">
            <v>10000</v>
          </cell>
        </row>
      </sheetData>
      <sheetData sheetId="6066">
        <row r="7">
          <cell r="AI7">
            <v>10000</v>
          </cell>
        </row>
      </sheetData>
      <sheetData sheetId="6067">
        <row r="7">
          <cell r="AI7">
            <v>10000</v>
          </cell>
        </row>
      </sheetData>
      <sheetData sheetId="6068">
        <row r="7">
          <cell r="AI7">
            <v>10000</v>
          </cell>
        </row>
      </sheetData>
      <sheetData sheetId="6069">
        <row r="7">
          <cell r="AI7">
            <v>10000</v>
          </cell>
        </row>
      </sheetData>
      <sheetData sheetId="6070">
        <row r="7">
          <cell r="AI7">
            <v>10000</v>
          </cell>
        </row>
      </sheetData>
      <sheetData sheetId="6071">
        <row r="7">
          <cell r="AI7">
            <v>10000</v>
          </cell>
        </row>
      </sheetData>
      <sheetData sheetId="6072">
        <row r="7">
          <cell r="AI7">
            <v>10000</v>
          </cell>
        </row>
      </sheetData>
      <sheetData sheetId="6073">
        <row r="7">
          <cell r="AI7">
            <v>10000</v>
          </cell>
        </row>
      </sheetData>
      <sheetData sheetId="6074">
        <row r="7">
          <cell r="AI7">
            <v>10000</v>
          </cell>
        </row>
      </sheetData>
      <sheetData sheetId="6075">
        <row r="7">
          <cell r="AI7">
            <v>10000</v>
          </cell>
        </row>
      </sheetData>
      <sheetData sheetId="6076">
        <row r="7">
          <cell r="AI7">
            <v>10000</v>
          </cell>
        </row>
      </sheetData>
      <sheetData sheetId="6077">
        <row r="7">
          <cell r="AI7">
            <v>10000</v>
          </cell>
        </row>
      </sheetData>
      <sheetData sheetId="6078">
        <row r="7">
          <cell r="AI7">
            <v>10000</v>
          </cell>
        </row>
      </sheetData>
      <sheetData sheetId="6079">
        <row r="7">
          <cell r="AI7">
            <v>10000</v>
          </cell>
        </row>
      </sheetData>
      <sheetData sheetId="6080">
        <row r="7">
          <cell r="AI7">
            <v>10000</v>
          </cell>
        </row>
      </sheetData>
      <sheetData sheetId="6081">
        <row r="7">
          <cell r="AI7">
            <v>10000</v>
          </cell>
        </row>
      </sheetData>
      <sheetData sheetId="6082">
        <row r="7">
          <cell r="AI7">
            <v>10000</v>
          </cell>
        </row>
      </sheetData>
      <sheetData sheetId="6083">
        <row r="7">
          <cell r="AI7">
            <v>10000</v>
          </cell>
        </row>
      </sheetData>
      <sheetData sheetId="6084">
        <row r="7">
          <cell r="AI7">
            <v>10000</v>
          </cell>
        </row>
      </sheetData>
      <sheetData sheetId="6085">
        <row r="7">
          <cell r="AI7">
            <v>10000</v>
          </cell>
        </row>
      </sheetData>
      <sheetData sheetId="6086">
        <row r="7">
          <cell r="AI7">
            <v>10000</v>
          </cell>
        </row>
      </sheetData>
      <sheetData sheetId="6087">
        <row r="7">
          <cell r="AI7">
            <v>10000</v>
          </cell>
        </row>
      </sheetData>
      <sheetData sheetId="6088">
        <row r="7">
          <cell r="AI7">
            <v>10000</v>
          </cell>
        </row>
      </sheetData>
      <sheetData sheetId="6089">
        <row r="7">
          <cell r="AI7">
            <v>10000</v>
          </cell>
        </row>
      </sheetData>
      <sheetData sheetId="6090">
        <row r="7">
          <cell r="AI7">
            <v>10000</v>
          </cell>
        </row>
      </sheetData>
      <sheetData sheetId="6091">
        <row r="7">
          <cell r="AI7">
            <v>10000</v>
          </cell>
        </row>
      </sheetData>
      <sheetData sheetId="6092">
        <row r="7">
          <cell r="AI7">
            <v>10000</v>
          </cell>
        </row>
      </sheetData>
      <sheetData sheetId="6093">
        <row r="7">
          <cell r="AI7">
            <v>10000</v>
          </cell>
        </row>
      </sheetData>
      <sheetData sheetId="6094">
        <row r="7">
          <cell r="AI7">
            <v>10000</v>
          </cell>
        </row>
      </sheetData>
      <sheetData sheetId="6095">
        <row r="7">
          <cell r="AI7">
            <v>10000</v>
          </cell>
        </row>
      </sheetData>
      <sheetData sheetId="6096">
        <row r="7">
          <cell r="AI7">
            <v>10000</v>
          </cell>
        </row>
      </sheetData>
      <sheetData sheetId="6097">
        <row r="7">
          <cell r="AI7">
            <v>10000</v>
          </cell>
        </row>
      </sheetData>
      <sheetData sheetId="6098">
        <row r="7">
          <cell r="AI7">
            <v>10000</v>
          </cell>
        </row>
      </sheetData>
      <sheetData sheetId="6099">
        <row r="7">
          <cell r="AI7">
            <v>10000</v>
          </cell>
        </row>
      </sheetData>
      <sheetData sheetId="6100">
        <row r="7">
          <cell r="AI7">
            <v>10000</v>
          </cell>
        </row>
      </sheetData>
      <sheetData sheetId="6101">
        <row r="7">
          <cell r="AI7">
            <v>10000</v>
          </cell>
        </row>
      </sheetData>
      <sheetData sheetId="6102">
        <row r="7">
          <cell r="AI7">
            <v>10000</v>
          </cell>
        </row>
      </sheetData>
      <sheetData sheetId="6103">
        <row r="7">
          <cell r="AI7">
            <v>10000</v>
          </cell>
        </row>
      </sheetData>
      <sheetData sheetId="6104">
        <row r="7">
          <cell r="AI7">
            <v>10000</v>
          </cell>
        </row>
      </sheetData>
      <sheetData sheetId="6105">
        <row r="7">
          <cell r="AI7">
            <v>10000</v>
          </cell>
        </row>
      </sheetData>
      <sheetData sheetId="6106">
        <row r="7">
          <cell r="AI7">
            <v>10000</v>
          </cell>
        </row>
      </sheetData>
      <sheetData sheetId="6107">
        <row r="7">
          <cell r="AI7">
            <v>10000</v>
          </cell>
        </row>
      </sheetData>
      <sheetData sheetId="6108">
        <row r="7">
          <cell r="AI7">
            <v>10000</v>
          </cell>
        </row>
      </sheetData>
      <sheetData sheetId="6109">
        <row r="7">
          <cell r="AI7">
            <v>10000</v>
          </cell>
        </row>
      </sheetData>
      <sheetData sheetId="6110">
        <row r="7">
          <cell r="AI7">
            <v>10000</v>
          </cell>
        </row>
      </sheetData>
      <sheetData sheetId="6111">
        <row r="7">
          <cell r="AI7">
            <v>10000</v>
          </cell>
        </row>
      </sheetData>
      <sheetData sheetId="6112">
        <row r="7">
          <cell r="AI7">
            <v>10000</v>
          </cell>
        </row>
      </sheetData>
      <sheetData sheetId="6113">
        <row r="7">
          <cell r="AI7">
            <v>10000</v>
          </cell>
        </row>
      </sheetData>
      <sheetData sheetId="6114">
        <row r="7">
          <cell r="AI7">
            <v>10000</v>
          </cell>
        </row>
      </sheetData>
      <sheetData sheetId="6115">
        <row r="7">
          <cell r="AI7">
            <v>10000</v>
          </cell>
        </row>
      </sheetData>
      <sheetData sheetId="6116">
        <row r="7">
          <cell r="AI7">
            <v>10000</v>
          </cell>
        </row>
      </sheetData>
      <sheetData sheetId="6117">
        <row r="7">
          <cell r="AI7">
            <v>10000</v>
          </cell>
        </row>
      </sheetData>
      <sheetData sheetId="6118">
        <row r="7">
          <cell r="AI7">
            <v>10000</v>
          </cell>
        </row>
      </sheetData>
      <sheetData sheetId="6119">
        <row r="7">
          <cell r="AI7">
            <v>10000</v>
          </cell>
        </row>
      </sheetData>
      <sheetData sheetId="6120">
        <row r="7">
          <cell r="AI7">
            <v>10000</v>
          </cell>
        </row>
      </sheetData>
      <sheetData sheetId="6121">
        <row r="7">
          <cell r="AI7">
            <v>10000</v>
          </cell>
        </row>
      </sheetData>
      <sheetData sheetId="6122">
        <row r="7">
          <cell r="AI7">
            <v>10000</v>
          </cell>
        </row>
      </sheetData>
      <sheetData sheetId="6123">
        <row r="7">
          <cell r="AI7">
            <v>10000</v>
          </cell>
        </row>
      </sheetData>
      <sheetData sheetId="6124">
        <row r="7">
          <cell r="AI7">
            <v>10000</v>
          </cell>
        </row>
      </sheetData>
      <sheetData sheetId="6125">
        <row r="7">
          <cell r="AI7">
            <v>10000</v>
          </cell>
        </row>
      </sheetData>
      <sheetData sheetId="6126">
        <row r="7">
          <cell r="AI7">
            <v>10000</v>
          </cell>
        </row>
      </sheetData>
      <sheetData sheetId="6127">
        <row r="7">
          <cell r="AI7">
            <v>10000</v>
          </cell>
        </row>
      </sheetData>
      <sheetData sheetId="6128">
        <row r="7">
          <cell r="AI7">
            <v>10000</v>
          </cell>
        </row>
      </sheetData>
      <sheetData sheetId="6129">
        <row r="7">
          <cell r="AI7">
            <v>10000</v>
          </cell>
        </row>
      </sheetData>
      <sheetData sheetId="6130">
        <row r="7">
          <cell r="AI7">
            <v>10000</v>
          </cell>
        </row>
      </sheetData>
      <sheetData sheetId="6131">
        <row r="7">
          <cell r="AI7">
            <v>10000</v>
          </cell>
        </row>
      </sheetData>
      <sheetData sheetId="6132">
        <row r="7">
          <cell r="AI7">
            <v>10000</v>
          </cell>
        </row>
      </sheetData>
      <sheetData sheetId="6133">
        <row r="7">
          <cell r="AI7">
            <v>10000</v>
          </cell>
        </row>
      </sheetData>
      <sheetData sheetId="6134">
        <row r="7">
          <cell r="AI7">
            <v>10000</v>
          </cell>
        </row>
      </sheetData>
      <sheetData sheetId="6135">
        <row r="7">
          <cell r="AI7">
            <v>10000</v>
          </cell>
        </row>
      </sheetData>
      <sheetData sheetId="6136">
        <row r="7">
          <cell r="AI7">
            <v>10000</v>
          </cell>
        </row>
      </sheetData>
      <sheetData sheetId="6137">
        <row r="7">
          <cell r="AI7">
            <v>10000</v>
          </cell>
        </row>
      </sheetData>
      <sheetData sheetId="6138">
        <row r="7">
          <cell r="AI7">
            <v>10000</v>
          </cell>
        </row>
      </sheetData>
      <sheetData sheetId="6139">
        <row r="7">
          <cell r="AI7">
            <v>10000</v>
          </cell>
        </row>
      </sheetData>
      <sheetData sheetId="6140">
        <row r="7">
          <cell r="AI7">
            <v>10000</v>
          </cell>
        </row>
      </sheetData>
      <sheetData sheetId="6141">
        <row r="7">
          <cell r="AI7">
            <v>10000</v>
          </cell>
        </row>
      </sheetData>
      <sheetData sheetId="6142">
        <row r="7">
          <cell r="AI7">
            <v>10000</v>
          </cell>
        </row>
      </sheetData>
      <sheetData sheetId="6143">
        <row r="7">
          <cell r="AI7">
            <v>10000</v>
          </cell>
        </row>
      </sheetData>
      <sheetData sheetId="6144">
        <row r="7">
          <cell r="AI7">
            <v>10000</v>
          </cell>
        </row>
      </sheetData>
      <sheetData sheetId="6145">
        <row r="7">
          <cell r="AI7">
            <v>10000</v>
          </cell>
        </row>
      </sheetData>
      <sheetData sheetId="6146">
        <row r="7">
          <cell r="AI7">
            <v>10000</v>
          </cell>
        </row>
      </sheetData>
      <sheetData sheetId="6147">
        <row r="7">
          <cell r="AI7">
            <v>10000</v>
          </cell>
        </row>
      </sheetData>
      <sheetData sheetId="6148">
        <row r="7">
          <cell r="AI7">
            <v>10000</v>
          </cell>
        </row>
      </sheetData>
      <sheetData sheetId="6149">
        <row r="7">
          <cell r="AI7">
            <v>10000</v>
          </cell>
        </row>
      </sheetData>
      <sheetData sheetId="6150">
        <row r="7">
          <cell r="AI7">
            <v>10000</v>
          </cell>
        </row>
      </sheetData>
      <sheetData sheetId="6151">
        <row r="7">
          <cell r="AI7">
            <v>10000</v>
          </cell>
        </row>
      </sheetData>
      <sheetData sheetId="6152">
        <row r="7">
          <cell r="AI7">
            <v>10000</v>
          </cell>
        </row>
      </sheetData>
      <sheetData sheetId="6153">
        <row r="7">
          <cell r="AI7">
            <v>10000</v>
          </cell>
        </row>
      </sheetData>
      <sheetData sheetId="6154">
        <row r="7">
          <cell r="AI7">
            <v>10000</v>
          </cell>
        </row>
      </sheetData>
      <sheetData sheetId="6155">
        <row r="7">
          <cell r="AI7">
            <v>10000</v>
          </cell>
        </row>
      </sheetData>
      <sheetData sheetId="6156">
        <row r="7">
          <cell r="AI7">
            <v>10000</v>
          </cell>
        </row>
      </sheetData>
      <sheetData sheetId="6157">
        <row r="7">
          <cell r="AI7">
            <v>10000</v>
          </cell>
        </row>
      </sheetData>
      <sheetData sheetId="6158">
        <row r="7">
          <cell r="AI7">
            <v>10000</v>
          </cell>
        </row>
      </sheetData>
      <sheetData sheetId="6159">
        <row r="7">
          <cell r="AI7">
            <v>10000</v>
          </cell>
        </row>
      </sheetData>
      <sheetData sheetId="6160">
        <row r="7">
          <cell r="AI7">
            <v>10000</v>
          </cell>
        </row>
      </sheetData>
      <sheetData sheetId="6161">
        <row r="7">
          <cell r="AI7">
            <v>10000</v>
          </cell>
        </row>
      </sheetData>
      <sheetData sheetId="6162">
        <row r="7">
          <cell r="AI7">
            <v>10000</v>
          </cell>
        </row>
      </sheetData>
      <sheetData sheetId="6163">
        <row r="7">
          <cell r="AI7">
            <v>10000</v>
          </cell>
        </row>
      </sheetData>
      <sheetData sheetId="6164">
        <row r="7">
          <cell r="AI7">
            <v>10000</v>
          </cell>
        </row>
      </sheetData>
      <sheetData sheetId="6165">
        <row r="7">
          <cell r="AI7">
            <v>10000</v>
          </cell>
        </row>
      </sheetData>
      <sheetData sheetId="6166">
        <row r="7">
          <cell r="AI7">
            <v>10000</v>
          </cell>
        </row>
      </sheetData>
      <sheetData sheetId="6167">
        <row r="7">
          <cell r="AI7">
            <v>10000</v>
          </cell>
        </row>
      </sheetData>
      <sheetData sheetId="6168">
        <row r="7">
          <cell r="AI7">
            <v>10000</v>
          </cell>
        </row>
      </sheetData>
      <sheetData sheetId="6169">
        <row r="7">
          <cell r="AI7">
            <v>10000</v>
          </cell>
        </row>
      </sheetData>
      <sheetData sheetId="6170">
        <row r="7">
          <cell r="AI7">
            <v>10000</v>
          </cell>
        </row>
      </sheetData>
      <sheetData sheetId="6171">
        <row r="7">
          <cell r="AI7">
            <v>10000</v>
          </cell>
        </row>
      </sheetData>
      <sheetData sheetId="6172">
        <row r="7">
          <cell r="AI7">
            <v>10000</v>
          </cell>
        </row>
      </sheetData>
      <sheetData sheetId="6173">
        <row r="7">
          <cell r="AI7">
            <v>10000</v>
          </cell>
        </row>
      </sheetData>
      <sheetData sheetId="6174">
        <row r="7">
          <cell r="AI7">
            <v>10000</v>
          </cell>
        </row>
      </sheetData>
      <sheetData sheetId="6175">
        <row r="7">
          <cell r="AI7">
            <v>10000</v>
          </cell>
        </row>
      </sheetData>
      <sheetData sheetId="6176">
        <row r="7">
          <cell r="AI7">
            <v>10000</v>
          </cell>
        </row>
      </sheetData>
      <sheetData sheetId="6177">
        <row r="7">
          <cell r="AI7">
            <v>10000</v>
          </cell>
        </row>
      </sheetData>
      <sheetData sheetId="6178">
        <row r="7">
          <cell r="AI7">
            <v>10000</v>
          </cell>
        </row>
      </sheetData>
      <sheetData sheetId="6179">
        <row r="7">
          <cell r="AI7">
            <v>10000</v>
          </cell>
        </row>
      </sheetData>
      <sheetData sheetId="6180">
        <row r="7">
          <cell r="AI7">
            <v>10000</v>
          </cell>
        </row>
      </sheetData>
      <sheetData sheetId="6181">
        <row r="7">
          <cell r="AI7">
            <v>10000</v>
          </cell>
        </row>
      </sheetData>
      <sheetData sheetId="6182">
        <row r="7">
          <cell r="AI7">
            <v>10000</v>
          </cell>
        </row>
      </sheetData>
      <sheetData sheetId="6183">
        <row r="7">
          <cell r="AI7">
            <v>10000</v>
          </cell>
        </row>
      </sheetData>
      <sheetData sheetId="6184">
        <row r="7">
          <cell r="AI7">
            <v>10000</v>
          </cell>
        </row>
      </sheetData>
      <sheetData sheetId="6185">
        <row r="7">
          <cell r="AI7">
            <v>10000</v>
          </cell>
        </row>
      </sheetData>
      <sheetData sheetId="6186">
        <row r="7">
          <cell r="AI7">
            <v>10000</v>
          </cell>
        </row>
      </sheetData>
      <sheetData sheetId="6187">
        <row r="7">
          <cell r="AI7">
            <v>10000</v>
          </cell>
        </row>
      </sheetData>
      <sheetData sheetId="6188">
        <row r="7">
          <cell r="AI7">
            <v>10000</v>
          </cell>
        </row>
      </sheetData>
      <sheetData sheetId="6189">
        <row r="7">
          <cell r="AI7">
            <v>10000</v>
          </cell>
        </row>
      </sheetData>
      <sheetData sheetId="6190">
        <row r="7">
          <cell r="AI7">
            <v>10000</v>
          </cell>
        </row>
      </sheetData>
      <sheetData sheetId="6191">
        <row r="7">
          <cell r="AI7">
            <v>10000</v>
          </cell>
        </row>
      </sheetData>
      <sheetData sheetId="6192">
        <row r="7">
          <cell r="AI7">
            <v>10000</v>
          </cell>
        </row>
      </sheetData>
      <sheetData sheetId="6193">
        <row r="7">
          <cell r="AI7">
            <v>10000</v>
          </cell>
        </row>
      </sheetData>
      <sheetData sheetId="6194">
        <row r="7">
          <cell r="AI7">
            <v>10000</v>
          </cell>
        </row>
      </sheetData>
      <sheetData sheetId="6195">
        <row r="7">
          <cell r="AI7">
            <v>10000</v>
          </cell>
        </row>
      </sheetData>
      <sheetData sheetId="6196">
        <row r="7">
          <cell r="AI7">
            <v>10000</v>
          </cell>
        </row>
      </sheetData>
      <sheetData sheetId="6197">
        <row r="7">
          <cell r="AI7">
            <v>10000</v>
          </cell>
        </row>
      </sheetData>
      <sheetData sheetId="6198">
        <row r="7">
          <cell r="AI7">
            <v>10000</v>
          </cell>
        </row>
      </sheetData>
      <sheetData sheetId="6199">
        <row r="7">
          <cell r="AI7">
            <v>10000</v>
          </cell>
        </row>
      </sheetData>
      <sheetData sheetId="6200">
        <row r="7">
          <cell r="AI7">
            <v>10000</v>
          </cell>
        </row>
      </sheetData>
      <sheetData sheetId="6201">
        <row r="7">
          <cell r="AI7">
            <v>10000</v>
          </cell>
        </row>
      </sheetData>
      <sheetData sheetId="6202">
        <row r="7">
          <cell r="AI7">
            <v>10000</v>
          </cell>
        </row>
      </sheetData>
      <sheetData sheetId="6203">
        <row r="7">
          <cell r="AI7">
            <v>10000</v>
          </cell>
        </row>
      </sheetData>
      <sheetData sheetId="6204">
        <row r="7">
          <cell r="AI7">
            <v>10000</v>
          </cell>
        </row>
      </sheetData>
      <sheetData sheetId="6205">
        <row r="7">
          <cell r="AI7">
            <v>10000</v>
          </cell>
        </row>
      </sheetData>
      <sheetData sheetId="6206">
        <row r="7">
          <cell r="AI7">
            <v>10000</v>
          </cell>
        </row>
      </sheetData>
      <sheetData sheetId="6207">
        <row r="7">
          <cell r="AI7">
            <v>10000</v>
          </cell>
        </row>
      </sheetData>
      <sheetData sheetId="6208">
        <row r="7">
          <cell r="AI7">
            <v>10000</v>
          </cell>
        </row>
      </sheetData>
      <sheetData sheetId="6209">
        <row r="7">
          <cell r="AI7">
            <v>10000</v>
          </cell>
        </row>
      </sheetData>
      <sheetData sheetId="6210">
        <row r="7">
          <cell r="AI7">
            <v>10000</v>
          </cell>
        </row>
      </sheetData>
      <sheetData sheetId="6211">
        <row r="7">
          <cell r="AI7">
            <v>10000</v>
          </cell>
        </row>
      </sheetData>
      <sheetData sheetId="6212">
        <row r="7">
          <cell r="AI7">
            <v>10000</v>
          </cell>
        </row>
      </sheetData>
      <sheetData sheetId="6213">
        <row r="7">
          <cell r="AI7">
            <v>10000</v>
          </cell>
        </row>
      </sheetData>
      <sheetData sheetId="6214">
        <row r="7">
          <cell r="AI7">
            <v>10000</v>
          </cell>
        </row>
      </sheetData>
      <sheetData sheetId="6215">
        <row r="7">
          <cell r="AI7">
            <v>10000</v>
          </cell>
        </row>
      </sheetData>
      <sheetData sheetId="6216">
        <row r="7">
          <cell r="AI7">
            <v>10000</v>
          </cell>
        </row>
      </sheetData>
      <sheetData sheetId="6217">
        <row r="7">
          <cell r="AI7">
            <v>10000</v>
          </cell>
        </row>
      </sheetData>
      <sheetData sheetId="6218">
        <row r="7">
          <cell r="AI7">
            <v>10000</v>
          </cell>
        </row>
      </sheetData>
      <sheetData sheetId="6219">
        <row r="7">
          <cell r="AI7">
            <v>10000</v>
          </cell>
        </row>
      </sheetData>
      <sheetData sheetId="6220">
        <row r="7">
          <cell r="AI7">
            <v>10000</v>
          </cell>
        </row>
      </sheetData>
      <sheetData sheetId="6221">
        <row r="7">
          <cell r="AI7">
            <v>10000</v>
          </cell>
        </row>
      </sheetData>
      <sheetData sheetId="6222">
        <row r="7">
          <cell r="AI7">
            <v>10000</v>
          </cell>
        </row>
      </sheetData>
      <sheetData sheetId="6223">
        <row r="7">
          <cell r="AI7">
            <v>10000</v>
          </cell>
        </row>
      </sheetData>
      <sheetData sheetId="6224">
        <row r="7">
          <cell r="AI7">
            <v>10000</v>
          </cell>
        </row>
      </sheetData>
      <sheetData sheetId="6225">
        <row r="7">
          <cell r="AI7">
            <v>10000</v>
          </cell>
        </row>
      </sheetData>
      <sheetData sheetId="6226">
        <row r="7">
          <cell r="AI7">
            <v>10000</v>
          </cell>
        </row>
      </sheetData>
      <sheetData sheetId="6227">
        <row r="7">
          <cell r="AI7">
            <v>10000</v>
          </cell>
        </row>
      </sheetData>
      <sheetData sheetId="6228">
        <row r="7">
          <cell r="AI7">
            <v>10000</v>
          </cell>
        </row>
      </sheetData>
      <sheetData sheetId="6229">
        <row r="7">
          <cell r="AI7">
            <v>10000</v>
          </cell>
        </row>
      </sheetData>
      <sheetData sheetId="6230">
        <row r="7">
          <cell r="AI7">
            <v>10000</v>
          </cell>
        </row>
      </sheetData>
      <sheetData sheetId="6231">
        <row r="7">
          <cell r="AI7">
            <v>10000</v>
          </cell>
        </row>
      </sheetData>
      <sheetData sheetId="6232">
        <row r="7">
          <cell r="AI7">
            <v>10000</v>
          </cell>
        </row>
      </sheetData>
      <sheetData sheetId="6233">
        <row r="7">
          <cell r="AI7">
            <v>10000</v>
          </cell>
        </row>
      </sheetData>
      <sheetData sheetId="6234">
        <row r="7">
          <cell r="AI7">
            <v>10000</v>
          </cell>
        </row>
      </sheetData>
      <sheetData sheetId="6235">
        <row r="7">
          <cell r="AI7">
            <v>10000</v>
          </cell>
        </row>
      </sheetData>
      <sheetData sheetId="6236">
        <row r="7">
          <cell r="AI7">
            <v>10000</v>
          </cell>
        </row>
      </sheetData>
      <sheetData sheetId="6237">
        <row r="7">
          <cell r="AI7">
            <v>10000</v>
          </cell>
        </row>
      </sheetData>
      <sheetData sheetId="6238">
        <row r="7">
          <cell r="AI7">
            <v>10000</v>
          </cell>
        </row>
      </sheetData>
      <sheetData sheetId="6239">
        <row r="7">
          <cell r="AI7">
            <v>10000</v>
          </cell>
        </row>
      </sheetData>
      <sheetData sheetId="6240">
        <row r="7">
          <cell r="AI7">
            <v>10000</v>
          </cell>
        </row>
      </sheetData>
      <sheetData sheetId="6241">
        <row r="7">
          <cell r="AI7">
            <v>10000</v>
          </cell>
        </row>
      </sheetData>
      <sheetData sheetId="6242">
        <row r="7">
          <cell r="AI7">
            <v>10000</v>
          </cell>
        </row>
      </sheetData>
      <sheetData sheetId="6243">
        <row r="7">
          <cell r="AI7">
            <v>10000</v>
          </cell>
        </row>
      </sheetData>
      <sheetData sheetId="6244">
        <row r="7">
          <cell r="AI7">
            <v>10000</v>
          </cell>
        </row>
      </sheetData>
      <sheetData sheetId="6245">
        <row r="7">
          <cell r="AI7">
            <v>10000</v>
          </cell>
        </row>
      </sheetData>
      <sheetData sheetId="6246">
        <row r="7">
          <cell r="AI7">
            <v>10000</v>
          </cell>
        </row>
      </sheetData>
      <sheetData sheetId="6247">
        <row r="7">
          <cell r="AI7">
            <v>10000</v>
          </cell>
        </row>
      </sheetData>
      <sheetData sheetId="6248">
        <row r="7">
          <cell r="AI7">
            <v>10000</v>
          </cell>
        </row>
      </sheetData>
      <sheetData sheetId="6249">
        <row r="7">
          <cell r="AI7">
            <v>10000</v>
          </cell>
        </row>
      </sheetData>
      <sheetData sheetId="6250">
        <row r="7">
          <cell r="AI7">
            <v>10000</v>
          </cell>
        </row>
      </sheetData>
      <sheetData sheetId="6251">
        <row r="7">
          <cell r="AI7">
            <v>10000</v>
          </cell>
        </row>
      </sheetData>
      <sheetData sheetId="6252">
        <row r="7">
          <cell r="AI7">
            <v>10000</v>
          </cell>
        </row>
      </sheetData>
      <sheetData sheetId="6253">
        <row r="7">
          <cell r="AI7">
            <v>10000</v>
          </cell>
        </row>
      </sheetData>
      <sheetData sheetId="6254">
        <row r="7">
          <cell r="AI7">
            <v>10000</v>
          </cell>
        </row>
      </sheetData>
      <sheetData sheetId="6255">
        <row r="7">
          <cell r="AI7">
            <v>10000</v>
          </cell>
        </row>
      </sheetData>
      <sheetData sheetId="6256">
        <row r="7">
          <cell r="AI7">
            <v>10000</v>
          </cell>
        </row>
      </sheetData>
      <sheetData sheetId="6257">
        <row r="7">
          <cell r="AI7">
            <v>10000</v>
          </cell>
        </row>
      </sheetData>
      <sheetData sheetId="6258">
        <row r="7">
          <cell r="AI7">
            <v>10000</v>
          </cell>
        </row>
      </sheetData>
      <sheetData sheetId="6259">
        <row r="7">
          <cell r="AI7">
            <v>10000</v>
          </cell>
        </row>
      </sheetData>
      <sheetData sheetId="6260">
        <row r="7">
          <cell r="AI7">
            <v>10000</v>
          </cell>
        </row>
      </sheetData>
      <sheetData sheetId="6261">
        <row r="7">
          <cell r="AI7">
            <v>10000</v>
          </cell>
        </row>
      </sheetData>
      <sheetData sheetId="6262">
        <row r="7">
          <cell r="AI7">
            <v>10000</v>
          </cell>
        </row>
      </sheetData>
      <sheetData sheetId="6263">
        <row r="7">
          <cell r="AI7">
            <v>10000</v>
          </cell>
        </row>
      </sheetData>
      <sheetData sheetId="6264">
        <row r="7">
          <cell r="AI7">
            <v>10000</v>
          </cell>
        </row>
      </sheetData>
      <sheetData sheetId="6265">
        <row r="7">
          <cell r="AI7">
            <v>10000</v>
          </cell>
        </row>
      </sheetData>
      <sheetData sheetId="6266">
        <row r="7">
          <cell r="AI7">
            <v>10000</v>
          </cell>
        </row>
      </sheetData>
      <sheetData sheetId="6267">
        <row r="7">
          <cell r="AI7">
            <v>10000</v>
          </cell>
        </row>
      </sheetData>
      <sheetData sheetId="6268">
        <row r="7">
          <cell r="AI7">
            <v>10000</v>
          </cell>
        </row>
      </sheetData>
      <sheetData sheetId="6269">
        <row r="7">
          <cell r="AI7">
            <v>10000</v>
          </cell>
        </row>
      </sheetData>
      <sheetData sheetId="6270">
        <row r="7">
          <cell r="AI7">
            <v>10000</v>
          </cell>
        </row>
      </sheetData>
      <sheetData sheetId="6271">
        <row r="7">
          <cell r="AI7">
            <v>10000</v>
          </cell>
        </row>
      </sheetData>
      <sheetData sheetId="6272">
        <row r="7">
          <cell r="AI7">
            <v>10000</v>
          </cell>
        </row>
      </sheetData>
      <sheetData sheetId="6273">
        <row r="7">
          <cell r="AI7">
            <v>10000</v>
          </cell>
        </row>
      </sheetData>
      <sheetData sheetId="6274">
        <row r="7">
          <cell r="AI7">
            <v>10000</v>
          </cell>
        </row>
      </sheetData>
      <sheetData sheetId="6275">
        <row r="7">
          <cell r="AI7">
            <v>10000</v>
          </cell>
        </row>
      </sheetData>
      <sheetData sheetId="6276">
        <row r="7">
          <cell r="AI7">
            <v>10000</v>
          </cell>
        </row>
      </sheetData>
      <sheetData sheetId="6277">
        <row r="7">
          <cell r="AI7">
            <v>10000</v>
          </cell>
        </row>
      </sheetData>
      <sheetData sheetId="6278">
        <row r="7">
          <cell r="AI7">
            <v>10000</v>
          </cell>
        </row>
      </sheetData>
      <sheetData sheetId="6279">
        <row r="7">
          <cell r="AI7">
            <v>10000</v>
          </cell>
        </row>
      </sheetData>
      <sheetData sheetId="6280">
        <row r="7">
          <cell r="AI7">
            <v>10000</v>
          </cell>
        </row>
      </sheetData>
      <sheetData sheetId="6281">
        <row r="7">
          <cell r="AI7">
            <v>10000</v>
          </cell>
        </row>
      </sheetData>
      <sheetData sheetId="6282">
        <row r="7">
          <cell r="AI7">
            <v>10000</v>
          </cell>
        </row>
      </sheetData>
      <sheetData sheetId="6283">
        <row r="7">
          <cell r="AI7">
            <v>10000</v>
          </cell>
        </row>
      </sheetData>
      <sheetData sheetId="6284">
        <row r="7">
          <cell r="AI7">
            <v>10000</v>
          </cell>
        </row>
      </sheetData>
      <sheetData sheetId="6285">
        <row r="7">
          <cell r="AI7">
            <v>10000</v>
          </cell>
        </row>
      </sheetData>
      <sheetData sheetId="6286">
        <row r="7">
          <cell r="AI7">
            <v>10000</v>
          </cell>
        </row>
      </sheetData>
      <sheetData sheetId="6287">
        <row r="7">
          <cell r="AI7">
            <v>10000</v>
          </cell>
        </row>
      </sheetData>
      <sheetData sheetId="6288">
        <row r="7">
          <cell r="AI7">
            <v>10000</v>
          </cell>
        </row>
      </sheetData>
      <sheetData sheetId="6289">
        <row r="7">
          <cell r="AI7">
            <v>10000</v>
          </cell>
        </row>
      </sheetData>
      <sheetData sheetId="6290">
        <row r="7">
          <cell r="AI7">
            <v>10000</v>
          </cell>
        </row>
      </sheetData>
      <sheetData sheetId="6291">
        <row r="7">
          <cell r="AI7">
            <v>10000</v>
          </cell>
        </row>
      </sheetData>
      <sheetData sheetId="6292">
        <row r="7">
          <cell r="AI7">
            <v>10000</v>
          </cell>
        </row>
      </sheetData>
      <sheetData sheetId="6293">
        <row r="7">
          <cell r="AI7">
            <v>10000</v>
          </cell>
        </row>
      </sheetData>
      <sheetData sheetId="6294">
        <row r="7">
          <cell r="AI7">
            <v>10000</v>
          </cell>
        </row>
      </sheetData>
      <sheetData sheetId="6295">
        <row r="7">
          <cell r="AI7">
            <v>10000</v>
          </cell>
        </row>
      </sheetData>
      <sheetData sheetId="6296">
        <row r="7">
          <cell r="AI7">
            <v>10000</v>
          </cell>
        </row>
      </sheetData>
      <sheetData sheetId="6297">
        <row r="7">
          <cell r="AI7">
            <v>10000</v>
          </cell>
        </row>
      </sheetData>
      <sheetData sheetId="6298">
        <row r="7">
          <cell r="AI7">
            <v>10000</v>
          </cell>
        </row>
      </sheetData>
      <sheetData sheetId="6299">
        <row r="7">
          <cell r="AI7">
            <v>10000</v>
          </cell>
        </row>
      </sheetData>
      <sheetData sheetId="6300">
        <row r="7">
          <cell r="AI7">
            <v>10000</v>
          </cell>
        </row>
      </sheetData>
      <sheetData sheetId="6301">
        <row r="7">
          <cell r="AI7">
            <v>10000</v>
          </cell>
        </row>
      </sheetData>
      <sheetData sheetId="6302">
        <row r="7">
          <cell r="AI7">
            <v>10000</v>
          </cell>
        </row>
      </sheetData>
      <sheetData sheetId="6303">
        <row r="7">
          <cell r="AI7">
            <v>10000</v>
          </cell>
        </row>
      </sheetData>
      <sheetData sheetId="6304">
        <row r="7">
          <cell r="AI7">
            <v>10000</v>
          </cell>
        </row>
      </sheetData>
      <sheetData sheetId="6305">
        <row r="7">
          <cell r="AI7">
            <v>10000</v>
          </cell>
        </row>
      </sheetData>
      <sheetData sheetId="6306">
        <row r="7">
          <cell r="AI7">
            <v>10000</v>
          </cell>
        </row>
      </sheetData>
      <sheetData sheetId="6307">
        <row r="7">
          <cell r="AI7">
            <v>10000</v>
          </cell>
        </row>
      </sheetData>
      <sheetData sheetId="6308">
        <row r="7">
          <cell r="AI7">
            <v>10000</v>
          </cell>
        </row>
      </sheetData>
      <sheetData sheetId="6309">
        <row r="7">
          <cell r="AI7">
            <v>10000</v>
          </cell>
        </row>
      </sheetData>
      <sheetData sheetId="6310">
        <row r="7">
          <cell r="AI7">
            <v>10000</v>
          </cell>
        </row>
      </sheetData>
      <sheetData sheetId="6311">
        <row r="7">
          <cell r="AI7">
            <v>10000</v>
          </cell>
        </row>
      </sheetData>
      <sheetData sheetId="6312">
        <row r="7">
          <cell r="AI7">
            <v>10000</v>
          </cell>
        </row>
      </sheetData>
      <sheetData sheetId="6313">
        <row r="7">
          <cell r="AI7">
            <v>10000</v>
          </cell>
        </row>
      </sheetData>
      <sheetData sheetId="6314">
        <row r="7">
          <cell r="AI7">
            <v>10000</v>
          </cell>
        </row>
      </sheetData>
      <sheetData sheetId="6315">
        <row r="7">
          <cell r="AI7">
            <v>10000</v>
          </cell>
        </row>
      </sheetData>
      <sheetData sheetId="6316">
        <row r="7">
          <cell r="AI7">
            <v>10000</v>
          </cell>
        </row>
      </sheetData>
      <sheetData sheetId="6317">
        <row r="7">
          <cell r="AI7">
            <v>10000</v>
          </cell>
        </row>
      </sheetData>
      <sheetData sheetId="6318">
        <row r="7">
          <cell r="AI7">
            <v>10000</v>
          </cell>
        </row>
      </sheetData>
      <sheetData sheetId="6319">
        <row r="7">
          <cell r="AI7">
            <v>10000</v>
          </cell>
        </row>
      </sheetData>
      <sheetData sheetId="6320">
        <row r="7">
          <cell r="AI7">
            <v>10000</v>
          </cell>
        </row>
      </sheetData>
      <sheetData sheetId="6321">
        <row r="7">
          <cell r="AI7">
            <v>10000</v>
          </cell>
        </row>
      </sheetData>
      <sheetData sheetId="6322">
        <row r="7">
          <cell r="AI7">
            <v>10000</v>
          </cell>
        </row>
      </sheetData>
      <sheetData sheetId="6323">
        <row r="7">
          <cell r="AI7">
            <v>10000</v>
          </cell>
        </row>
      </sheetData>
      <sheetData sheetId="6324">
        <row r="7">
          <cell r="AI7">
            <v>10000</v>
          </cell>
        </row>
      </sheetData>
      <sheetData sheetId="6325">
        <row r="7">
          <cell r="AI7">
            <v>10000</v>
          </cell>
        </row>
      </sheetData>
      <sheetData sheetId="6326">
        <row r="7">
          <cell r="AI7">
            <v>10000</v>
          </cell>
        </row>
      </sheetData>
      <sheetData sheetId="6327">
        <row r="7">
          <cell r="AI7">
            <v>10000</v>
          </cell>
        </row>
      </sheetData>
      <sheetData sheetId="6328">
        <row r="7">
          <cell r="AI7">
            <v>10000</v>
          </cell>
        </row>
      </sheetData>
      <sheetData sheetId="6329">
        <row r="7">
          <cell r="AI7">
            <v>10000</v>
          </cell>
        </row>
      </sheetData>
      <sheetData sheetId="6330">
        <row r="7">
          <cell r="AI7">
            <v>10000</v>
          </cell>
        </row>
      </sheetData>
      <sheetData sheetId="6331">
        <row r="7">
          <cell r="AI7">
            <v>10000</v>
          </cell>
        </row>
      </sheetData>
      <sheetData sheetId="6332">
        <row r="7">
          <cell r="AI7">
            <v>10000</v>
          </cell>
        </row>
      </sheetData>
      <sheetData sheetId="6333">
        <row r="7">
          <cell r="AI7">
            <v>10000</v>
          </cell>
        </row>
      </sheetData>
      <sheetData sheetId="6334">
        <row r="7">
          <cell r="AI7">
            <v>10000</v>
          </cell>
        </row>
      </sheetData>
      <sheetData sheetId="6335">
        <row r="7">
          <cell r="AI7">
            <v>10000</v>
          </cell>
        </row>
      </sheetData>
      <sheetData sheetId="6336">
        <row r="7">
          <cell r="AI7">
            <v>10000</v>
          </cell>
        </row>
      </sheetData>
      <sheetData sheetId="6337">
        <row r="7">
          <cell r="AI7">
            <v>10000</v>
          </cell>
        </row>
      </sheetData>
      <sheetData sheetId="6338">
        <row r="7">
          <cell r="AI7">
            <v>10000</v>
          </cell>
        </row>
      </sheetData>
      <sheetData sheetId="6339">
        <row r="7">
          <cell r="AI7">
            <v>10000</v>
          </cell>
        </row>
      </sheetData>
      <sheetData sheetId="6340">
        <row r="7">
          <cell r="AI7">
            <v>10000</v>
          </cell>
        </row>
      </sheetData>
      <sheetData sheetId="6341">
        <row r="7">
          <cell r="AI7">
            <v>10000</v>
          </cell>
        </row>
      </sheetData>
      <sheetData sheetId="6342">
        <row r="7">
          <cell r="AI7">
            <v>10000</v>
          </cell>
        </row>
      </sheetData>
      <sheetData sheetId="6343">
        <row r="7">
          <cell r="AI7">
            <v>10000</v>
          </cell>
        </row>
      </sheetData>
      <sheetData sheetId="6344">
        <row r="7">
          <cell r="AI7">
            <v>10000</v>
          </cell>
        </row>
      </sheetData>
      <sheetData sheetId="6345">
        <row r="7">
          <cell r="AI7">
            <v>10000</v>
          </cell>
        </row>
      </sheetData>
      <sheetData sheetId="6346">
        <row r="7">
          <cell r="AI7">
            <v>10000</v>
          </cell>
        </row>
      </sheetData>
      <sheetData sheetId="6347">
        <row r="7">
          <cell r="AI7">
            <v>10000</v>
          </cell>
        </row>
      </sheetData>
      <sheetData sheetId="6348">
        <row r="7">
          <cell r="AI7">
            <v>10000</v>
          </cell>
        </row>
      </sheetData>
      <sheetData sheetId="6349">
        <row r="7">
          <cell r="AI7">
            <v>10000</v>
          </cell>
        </row>
      </sheetData>
      <sheetData sheetId="6350">
        <row r="7">
          <cell r="AI7">
            <v>10000</v>
          </cell>
        </row>
      </sheetData>
      <sheetData sheetId="6351">
        <row r="7">
          <cell r="AI7">
            <v>10000</v>
          </cell>
        </row>
      </sheetData>
      <sheetData sheetId="6352">
        <row r="7">
          <cell r="AI7">
            <v>10000</v>
          </cell>
        </row>
      </sheetData>
      <sheetData sheetId="6353">
        <row r="7">
          <cell r="AI7">
            <v>10000</v>
          </cell>
        </row>
      </sheetData>
      <sheetData sheetId="6354">
        <row r="7">
          <cell r="AI7">
            <v>10000</v>
          </cell>
        </row>
      </sheetData>
      <sheetData sheetId="6355">
        <row r="7">
          <cell r="AI7">
            <v>10000</v>
          </cell>
        </row>
      </sheetData>
      <sheetData sheetId="6356">
        <row r="7">
          <cell r="AI7">
            <v>10000</v>
          </cell>
        </row>
      </sheetData>
      <sheetData sheetId="6357">
        <row r="7">
          <cell r="AI7">
            <v>10000</v>
          </cell>
        </row>
      </sheetData>
      <sheetData sheetId="6358">
        <row r="7">
          <cell r="AI7">
            <v>10000</v>
          </cell>
        </row>
      </sheetData>
      <sheetData sheetId="6359">
        <row r="7">
          <cell r="AI7">
            <v>10000</v>
          </cell>
        </row>
      </sheetData>
      <sheetData sheetId="6360">
        <row r="7">
          <cell r="AI7">
            <v>10000</v>
          </cell>
        </row>
      </sheetData>
      <sheetData sheetId="6361">
        <row r="7">
          <cell r="AI7">
            <v>10000</v>
          </cell>
        </row>
      </sheetData>
      <sheetData sheetId="6362">
        <row r="7">
          <cell r="AI7">
            <v>10000</v>
          </cell>
        </row>
      </sheetData>
      <sheetData sheetId="6363">
        <row r="7">
          <cell r="AI7">
            <v>10000</v>
          </cell>
        </row>
      </sheetData>
      <sheetData sheetId="6364">
        <row r="7">
          <cell r="AI7">
            <v>10000</v>
          </cell>
        </row>
      </sheetData>
      <sheetData sheetId="6365">
        <row r="7">
          <cell r="AI7">
            <v>10000</v>
          </cell>
        </row>
      </sheetData>
      <sheetData sheetId="6366">
        <row r="7">
          <cell r="AI7">
            <v>10000</v>
          </cell>
        </row>
      </sheetData>
      <sheetData sheetId="6367">
        <row r="7">
          <cell r="AI7">
            <v>10000</v>
          </cell>
        </row>
      </sheetData>
      <sheetData sheetId="6368">
        <row r="7">
          <cell r="AI7">
            <v>10000</v>
          </cell>
        </row>
      </sheetData>
      <sheetData sheetId="6369">
        <row r="7">
          <cell r="AI7">
            <v>10000</v>
          </cell>
        </row>
      </sheetData>
      <sheetData sheetId="6370">
        <row r="7">
          <cell r="AI7">
            <v>10000</v>
          </cell>
        </row>
      </sheetData>
      <sheetData sheetId="6371">
        <row r="7">
          <cell r="AI7">
            <v>10000</v>
          </cell>
        </row>
      </sheetData>
      <sheetData sheetId="6372">
        <row r="7">
          <cell r="AI7">
            <v>10000</v>
          </cell>
        </row>
      </sheetData>
      <sheetData sheetId="6373">
        <row r="7">
          <cell r="AI7">
            <v>10000</v>
          </cell>
        </row>
      </sheetData>
      <sheetData sheetId="6374">
        <row r="7">
          <cell r="AI7">
            <v>10000</v>
          </cell>
        </row>
      </sheetData>
      <sheetData sheetId="6375">
        <row r="7">
          <cell r="AI7">
            <v>10000</v>
          </cell>
        </row>
      </sheetData>
      <sheetData sheetId="6376">
        <row r="7">
          <cell r="AI7">
            <v>10000</v>
          </cell>
        </row>
      </sheetData>
      <sheetData sheetId="6377">
        <row r="7">
          <cell r="AI7">
            <v>10000</v>
          </cell>
        </row>
      </sheetData>
      <sheetData sheetId="6378">
        <row r="7">
          <cell r="AI7">
            <v>10000</v>
          </cell>
        </row>
      </sheetData>
      <sheetData sheetId="6379">
        <row r="7">
          <cell r="AI7">
            <v>10000</v>
          </cell>
        </row>
      </sheetData>
      <sheetData sheetId="6380">
        <row r="7">
          <cell r="AI7">
            <v>10000</v>
          </cell>
        </row>
      </sheetData>
      <sheetData sheetId="6381">
        <row r="7">
          <cell r="AI7">
            <v>10000</v>
          </cell>
        </row>
      </sheetData>
      <sheetData sheetId="6382">
        <row r="7">
          <cell r="AI7">
            <v>10000</v>
          </cell>
        </row>
      </sheetData>
      <sheetData sheetId="6383">
        <row r="7">
          <cell r="AI7">
            <v>10000</v>
          </cell>
        </row>
      </sheetData>
      <sheetData sheetId="6384">
        <row r="7">
          <cell r="AI7">
            <v>10000</v>
          </cell>
        </row>
      </sheetData>
      <sheetData sheetId="6385">
        <row r="7">
          <cell r="AI7">
            <v>10000</v>
          </cell>
        </row>
      </sheetData>
      <sheetData sheetId="6386">
        <row r="7">
          <cell r="AI7">
            <v>10000</v>
          </cell>
        </row>
      </sheetData>
      <sheetData sheetId="6387">
        <row r="7">
          <cell r="AI7">
            <v>10000</v>
          </cell>
        </row>
      </sheetData>
      <sheetData sheetId="6388">
        <row r="7">
          <cell r="AI7">
            <v>10000</v>
          </cell>
        </row>
      </sheetData>
      <sheetData sheetId="6389">
        <row r="7">
          <cell r="AI7">
            <v>10000</v>
          </cell>
        </row>
      </sheetData>
      <sheetData sheetId="6390">
        <row r="7">
          <cell r="AI7">
            <v>10000</v>
          </cell>
        </row>
      </sheetData>
      <sheetData sheetId="6391">
        <row r="7">
          <cell r="AI7">
            <v>10000</v>
          </cell>
        </row>
      </sheetData>
      <sheetData sheetId="6392">
        <row r="7">
          <cell r="AI7">
            <v>10000</v>
          </cell>
        </row>
      </sheetData>
      <sheetData sheetId="6393">
        <row r="7">
          <cell r="AI7">
            <v>10000</v>
          </cell>
        </row>
      </sheetData>
      <sheetData sheetId="6394">
        <row r="7">
          <cell r="AI7">
            <v>10000</v>
          </cell>
        </row>
      </sheetData>
      <sheetData sheetId="6395">
        <row r="7">
          <cell r="AI7">
            <v>10000</v>
          </cell>
        </row>
      </sheetData>
      <sheetData sheetId="6396">
        <row r="7">
          <cell r="AI7">
            <v>10000</v>
          </cell>
        </row>
      </sheetData>
      <sheetData sheetId="6397">
        <row r="7">
          <cell r="AI7">
            <v>10000</v>
          </cell>
        </row>
      </sheetData>
      <sheetData sheetId="6398">
        <row r="7">
          <cell r="AI7">
            <v>10000</v>
          </cell>
        </row>
      </sheetData>
      <sheetData sheetId="6399">
        <row r="7">
          <cell r="AI7">
            <v>10000</v>
          </cell>
        </row>
      </sheetData>
      <sheetData sheetId="6400">
        <row r="7">
          <cell r="AI7">
            <v>10000</v>
          </cell>
        </row>
      </sheetData>
      <sheetData sheetId="6401">
        <row r="7">
          <cell r="AI7">
            <v>10000</v>
          </cell>
        </row>
      </sheetData>
      <sheetData sheetId="6402">
        <row r="7">
          <cell r="AI7">
            <v>10000</v>
          </cell>
        </row>
      </sheetData>
      <sheetData sheetId="6403">
        <row r="7">
          <cell r="AI7">
            <v>10000</v>
          </cell>
        </row>
      </sheetData>
      <sheetData sheetId="6404">
        <row r="7">
          <cell r="AI7">
            <v>10000</v>
          </cell>
        </row>
      </sheetData>
      <sheetData sheetId="6405">
        <row r="7">
          <cell r="AI7">
            <v>10000</v>
          </cell>
        </row>
      </sheetData>
      <sheetData sheetId="6406">
        <row r="7">
          <cell r="AI7">
            <v>10000</v>
          </cell>
        </row>
      </sheetData>
      <sheetData sheetId="6407">
        <row r="7">
          <cell r="AI7">
            <v>10000</v>
          </cell>
        </row>
      </sheetData>
      <sheetData sheetId="6408">
        <row r="7">
          <cell r="AI7">
            <v>10000</v>
          </cell>
        </row>
      </sheetData>
      <sheetData sheetId="6409">
        <row r="7">
          <cell r="AI7">
            <v>10000</v>
          </cell>
        </row>
      </sheetData>
      <sheetData sheetId="6410">
        <row r="7">
          <cell r="AI7">
            <v>10000</v>
          </cell>
        </row>
      </sheetData>
      <sheetData sheetId="6411">
        <row r="7">
          <cell r="AI7">
            <v>10000</v>
          </cell>
        </row>
      </sheetData>
      <sheetData sheetId="6412">
        <row r="7">
          <cell r="AI7">
            <v>10000</v>
          </cell>
        </row>
      </sheetData>
      <sheetData sheetId="6413">
        <row r="7">
          <cell r="AI7">
            <v>10000</v>
          </cell>
        </row>
      </sheetData>
      <sheetData sheetId="6414">
        <row r="7">
          <cell r="AI7">
            <v>10000</v>
          </cell>
        </row>
      </sheetData>
      <sheetData sheetId="6415">
        <row r="7">
          <cell r="AI7">
            <v>10000</v>
          </cell>
        </row>
      </sheetData>
      <sheetData sheetId="6416">
        <row r="7">
          <cell r="AI7">
            <v>10000</v>
          </cell>
        </row>
      </sheetData>
      <sheetData sheetId="6417">
        <row r="7">
          <cell r="AI7">
            <v>10000</v>
          </cell>
        </row>
      </sheetData>
      <sheetData sheetId="6418">
        <row r="7">
          <cell r="AI7">
            <v>10000</v>
          </cell>
        </row>
      </sheetData>
      <sheetData sheetId="6419">
        <row r="7">
          <cell r="AI7">
            <v>10000</v>
          </cell>
        </row>
      </sheetData>
      <sheetData sheetId="6420">
        <row r="7">
          <cell r="AI7">
            <v>10000</v>
          </cell>
        </row>
      </sheetData>
      <sheetData sheetId="6421">
        <row r="7">
          <cell r="AI7">
            <v>10000</v>
          </cell>
        </row>
      </sheetData>
      <sheetData sheetId="6422">
        <row r="7">
          <cell r="AI7">
            <v>10000</v>
          </cell>
        </row>
      </sheetData>
      <sheetData sheetId="6423">
        <row r="7">
          <cell r="AI7">
            <v>10000</v>
          </cell>
        </row>
      </sheetData>
      <sheetData sheetId="6424">
        <row r="7">
          <cell r="AI7">
            <v>10000</v>
          </cell>
        </row>
      </sheetData>
      <sheetData sheetId="6425">
        <row r="7">
          <cell r="AI7">
            <v>10000</v>
          </cell>
        </row>
      </sheetData>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ow r="7">
          <cell r="AI7">
            <v>10000</v>
          </cell>
        </row>
      </sheetData>
      <sheetData sheetId="6525">
        <row r="7">
          <cell r="AI7">
            <v>10000</v>
          </cell>
        </row>
      </sheetData>
      <sheetData sheetId="6526">
        <row r="7">
          <cell r="AI7">
            <v>10000</v>
          </cell>
        </row>
      </sheetData>
      <sheetData sheetId="6527">
        <row r="7">
          <cell r="AI7">
            <v>10000</v>
          </cell>
        </row>
      </sheetData>
      <sheetData sheetId="6528">
        <row r="7">
          <cell r="AI7">
            <v>10000</v>
          </cell>
        </row>
      </sheetData>
      <sheetData sheetId="6529">
        <row r="7">
          <cell r="AI7">
            <v>10000</v>
          </cell>
        </row>
      </sheetData>
      <sheetData sheetId="6530">
        <row r="7">
          <cell r="AI7">
            <v>10000</v>
          </cell>
        </row>
      </sheetData>
      <sheetData sheetId="6531">
        <row r="7">
          <cell r="AI7">
            <v>10000</v>
          </cell>
        </row>
      </sheetData>
      <sheetData sheetId="6532">
        <row r="7">
          <cell r="AI7">
            <v>10000</v>
          </cell>
        </row>
      </sheetData>
      <sheetData sheetId="6533">
        <row r="7">
          <cell r="AI7">
            <v>10000</v>
          </cell>
        </row>
      </sheetData>
      <sheetData sheetId="6534">
        <row r="7">
          <cell r="AI7">
            <v>10000</v>
          </cell>
        </row>
      </sheetData>
      <sheetData sheetId="6535">
        <row r="7">
          <cell r="AI7">
            <v>10000</v>
          </cell>
        </row>
      </sheetData>
      <sheetData sheetId="6536">
        <row r="7">
          <cell r="AI7">
            <v>10000</v>
          </cell>
        </row>
      </sheetData>
      <sheetData sheetId="6537">
        <row r="7">
          <cell r="AI7">
            <v>10000</v>
          </cell>
        </row>
      </sheetData>
      <sheetData sheetId="6538">
        <row r="7">
          <cell r="AI7">
            <v>10000</v>
          </cell>
        </row>
      </sheetData>
      <sheetData sheetId="6539">
        <row r="7">
          <cell r="AI7">
            <v>10000</v>
          </cell>
        </row>
      </sheetData>
      <sheetData sheetId="6540">
        <row r="7">
          <cell r="AI7">
            <v>10000</v>
          </cell>
        </row>
      </sheetData>
      <sheetData sheetId="6541">
        <row r="7">
          <cell r="AI7">
            <v>10000</v>
          </cell>
        </row>
      </sheetData>
      <sheetData sheetId="6542">
        <row r="7">
          <cell r="AI7">
            <v>10000</v>
          </cell>
        </row>
      </sheetData>
      <sheetData sheetId="6543">
        <row r="7">
          <cell r="AI7">
            <v>10000</v>
          </cell>
        </row>
      </sheetData>
      <sheetData sheetId="6544">
        <row r="7">
          <cell r="AI7">
            <v>10000</v>
          </cell>
        </row>
      </sheetData>
      <sheetData sheetId="6545">
        <row r="7">
          <cell r="AI7">
            <v>10000</v>
          </cell>
        </row>
      </sheetData>
      <sheetData sheetId="6546">
        <row r="7">
          <cell r="AI7">
            <v>10000</v>
          </cell>
        </row>
      </sheetData>
      <sheetData sheetId="6547">
        <row r="7">
          <cell r="AI7">
            <v>10000</v>
          </cell>
        </row>
      </sheetData>
      <sheetData sheetId="6548">
        <row r="7">
          <cell r="AI7">
            <v>10000</v>
          </cell>
        </row>
      </sheetData>
      <sheetData sheetId="6549">
        <row r="7">
          <cell r="AI7">
            <v>10000</v>
          </cell>
        </row>
      </sheetData>
      <sheetData sheetId="6550">
        <row r="7">
          <cell r="AI7">
            <v>10000</v>
          </cell>
        </row>
      </sheetData>
      <sheetData sheetId="6551">
        <row r="7">
          <cell r="AI7">
            <v>10000</v>
          </cell>
        </row>
      </sheetData>
      <sheetData sheetId="6552">
        <row r="7">
          <cell r="AI7">
            <v>10000</v>
          </cell>
        </row>
      </sheetData>
      <sheetData sheetId="6553">
        <row r="7">
          <cell r="AI7">
            <v>10000</v>
          </cell>
        </row>
      </sheetData>
      <sheetData sheetId="6554">
        <row r="7">
          <cell r="AI7">
            <v>10000</v>
          </cell>
        </row>
      </sheetData>
      <sheetData sheetId="6555">
        <row r="7">
          <cell r="AI7">
            <v>10000</v>
          </cell>
        </row>
      </sheetData>
      <sheetData sheetId="6556">
        <row r="7">
          <cell r="AI7">
            <v>10000</v>
          </cell>
        </row>
      </sheetData>
      <sheetData sheetId="6557">
        <row r="7">
          <cell r="AI7">
            <v>10000</v>
          </cell>
        </row>
      </sheetData>
      <sheetData sheetId="6558">
        <row r="7">
          <cell r="AI7">
            <v>10000</v>
          </cell>
        </row>
      </sheetData>
      <sheetData sheetId="6559">
        <row r="7">
          <cell r="AI7">
            <v>10000</v>
          </cell>
        </row>
      </sheetData>
      <sheetData sheetId="6560">
        <row r="7">
          <cell r="AI7">
            <v>10000</v>
          </cell>
        </row>
      </sheetData>
      <sheetData sheetId="6561">
        <row r="7">
          <cell r="AI7">
            <v>10000</v>
          </cell>
        </row>
      </sheetData>
      <sheetData sheetId="6562">
        <row r="7">
          <cell r="AI7">
            <v>10000</v>
          </cell>
        </row>
      </sheetData>
      <sheetData sheetId="6563">
        <row r="7">
          <cell r="AI7">
            <v>10000</v>
          </cell>
        </row>
      </sheetData>
      <sheetData sheetId="6564">
        <row r="7">
          <cell r="AI7">
            <v>10000</v>
          </cell>
        </row>
      </sheetData>
      <sheetData sheetId="6565">
        <row r="7">
          <cell r="AI7">
            <v>10000</v>
          </cell>
        </row>
      </sheetData>
      <sheetData sheetId="6566">
        <row r="7">
          <cell r="AI7">
            <v>10000</v>
          </cell>
        </row>
      </sheetData>
      <sheetData sheetId="6567">
        <row r="7">
          <cell r="AI7">
            <v>10000</v>
          </cell>
        </row>
      </sheetData>
      <sheetData sheetId="6568">
        <row r="7">
          <cell r="AI7">
            <v>10000</v>
          </cell>
        </row>
      </sheetData>
      <sheetData sheetId="6569">
        <row r="7">
          <cell r="AI7">
            <v>10000</v>
          </cell>
        </row>
      </sheetData>
      <sheetData sheetId="6570">
        <row r="7">
          <cell r="AI7">
            <v>10000</v>
          </cell>
        </row>
      </sheetData>
      <sheetData sheetId="6571">
        <row r="7">
          <cell r="AI7">
            <v>10000</v>
          </cell>
        </row>
      </sheetData>
      <sheetData sheetId="6572">
        <row r="7">
          <cell r="AI7">
            <v>10000</v>
          </cell>
        </row>
      </sheetData>
      <sheetData sheetId="6573">
        <row r="7">
          <cell r="AI7">
            <v>10000</v>
          </cell>
        </row>
      </sheetData>
      <sheetData sheetId="6574">
        <row r="7">
          <cell r="AI7">
            <v>10000</v>
          </cell>
        </row>
      </sheetData>
      <sheetData sheetId="6575">
        <row r="7">
          <cell r="AI7">
            <v>10000</v>
          </cell>
        </row>
      </sheetData>
      <sheetData sheetId="6576">
        <row r="7">
          <cell r="AI7">
            <v>10000</v>
          </cell>
        </row>
      </sheetData>
      <sheetData sheetId="6577">
        <row r="7">
          <cell r="AI7">
            <v>10000</v>
          </cell>
        </row>
      </sheetData>
      <sheetData sheetId="6578">
        <row r="7">
          <cell r="AI7">
            <v>10000</v>
          </cell>
        </row>
      </sheetData>
      <sheetData sheetId="6579">
        <row r="7">
          <cell r="AI7">
            <v>10000</v>
          </cell>
        </row>
      </sheetData>
      <sheetData sheetId="6580">
        <row r="7">
          <cell r="AI7">
            <v>10000</v>
          </cell>
        </row>
      </sheetData>
      <sheetData sheetId="6581">
        <row r="7">
          <cell r="AI7">
            <v>10000</v>
          </cell>
        </row>
      </sheetData>
      <sheetData sheetId="6582">
        <row r="7">
          <cell r="AI7">
            <v>10000</v>
          </cell>
        </row>
      </sheetData>
      <sheetData sheetId="6583">
        <row r="7">
          <cell r="AI7">
            <v>10000</v>
          </cell>
        </row>
      </sheetData>
      <sheetData sheetId="6584">
        <row r="7">
          <cell r="AI7">
            <v>10000</v>
          </cell>
        </row>
      </sheetData>
      <sheetData sheetId="6585">
        <row r="7">
          <cell r="AI7">
            <v>10000</v>
          </cell>
        </row>
      </sheetData>
      <sheetData sheetId="6586">
        <row r="7">
          <cell r="AI7">
            <v>10000</v>
          </cell>
        </row>
      </sheetData>
      <sheetData sheetId="6587">
        <row r="7">
          <cell r="AI7">
            <v>10000</v>
          </cell>
        </row>
      </sheetData>
      <sheetData sheetId="6588">
        <row r="7">
          <cell r="AI7">
            <v>10000</v>
          </cell>
        </row>
      </sheetData>
      <sheetData sheetId="6589">
        <row r="7">
          <cell r="AI7">
            <v>10000</v>
          </cell>
        </row>
      </sheetData>
      <sheetData sheetId="6590">
        <row r="7">
          <cell r="AI7">
            <v>10000</v>
          </cell>
        </row>
      </sheetData>
      <sheetData sheetId="6591">
        <row r="7">
          <cell r="AI7">
            <v>10000</v>
          </cell>
        </row>
      </sheetData>
      <sheetData sheetId="6592">
        <row r="7">
          <cell r="AI7">
            <v>10000</v>
          </cell>
        </row>
      </sheetData>
      <sheetData sheetId="6593">
        <row r="7">
          <cell r="AI7">
            <v>10000</v>
          </cell>
        </row>
      </sheetData>
      <sheetData sheetId="6594">
        <row r="7">
          <cell r="AI7">
            <v>10000</v>
          </cell>
        </row>
      </sheetData>
      <sheetData sheetId="6595">
        <row r="7">
          <cell r="AI7">
            <v>10000</v>
          </cell>
        </row>
      </sheetData>
      <sheetData sheetId="6596">
        <row r="7">
          <cell r="AI7">
            <v>10000</v>
          </cell>
        </row>
      </sheetData>
      <sheetData sheetId="6597">
        <row r="7">
          <cell r="AI7">
            <v>10000</v>
          </cell>
        </row>
      </sheetData>
      <sheetData sheetId="6598">
        <row r="7">
          <cell r="AI7">
            <v>10000</v>
          </cell>
        </row>
      </sheetData>
      <sheetData sheetId="6599">
        <row r="7">
          <cell r="AI7">
            <v>10000</v>
          </cell>
        </row>
      </sheetData>
      <sheetData sheetId="6600">
        <row r="7">
          <cell r="AI7">
            <v>10000</v>
          </cell>
        </row>
      </sheetData>
      <sheetData sheetId="6601">
        <row r="7">
          <cell r="AI7">
            <v>10000</v>
          </cell>
        </row>
      </sheetData>
      <sheetData sheetId="6602">
        <row r="7">
          <cell r="AI7">
            <v>10000</v>
          </cell>
        </row>
      </sheetData>
      <sheetData sheetId="6603">
        <row r="7">
          <cell r="AI7">
            <v>10000</v>
          </cell>
        </row>
      </sheetData>
      <sheetData sheetId="6604">
        <row r="7">
          <cell r="AI7">
            <v>10000</v>
          </cell>
        </row>
      </sheetData>
      <sheetData sheetId="6605">
        <row r="7">
          <cell r="AI7">
            <v>10000</v>
          </cell>
        </row>
      </sheetData>
      <sheetData sheetId="6606">
        <row r="7">
          <cell r="AI7">
            <v>10000</v>
          </cell>
        </row>
      </sheetData>
      <sheetData sheetId="6607">
        <row r="7">
          <cell r="AI7">
            <v>10000</v>
          </cell>
        </row>
      </sheetData>
      <sheetData sheetId="6608">
        <row r="7">
          <cell r="AI7">
            <v>10000</v>
          </cell>
        </row>
      </sheetData>
      <sheetData sheetId="6609">
        <row r="7">
          <cell r="AI7">
            <v>10000</v>
          </cell>
        </row>
      </sheetData>
      <sheetData sheetId="6610">
        <row r="7">
          <cell r="AI7">
            <v>10000</v>
          </cell>
        </row>
      </sheetData>
      <sheetData sheetId="6611">
        <row r="7">
          <cell r="AI7">
            <v>10000</v>
          </cell>
        </row>
      </sheetData>
      <sheetData sheetId="6612">
        <row r="7">
          <cell r="AI7">
            <v>10000</v>
          </cell>
        </row>
      </sheetData>
      <sheetData sheetId="6613">
        <row r="7">
          <cell r="AI7">
            <v>10000</v>
          </cell>
        </row>
      </sheetData>
      <sheetData sheetId="6614">
        <row r="7">
          <cell r="AI7">
            <v>10000</v>
          </cell>
        </row>
      </sheetData>
      <sheetData sheetId="6615">
        <row r="7">
          <cell r="AI7">
            <v>10000</v>
          </cell>
        </row>
      </sheetData>
      <sheetData sheetId="6616">
        <row r="7">
          <cell r="AI7">
            <v>10000</v>
          </cell>
        </row>
      </sheetData>
      <sheetData sheetId="6617">
        <row r="7">
          <cell r="AI7">
            <v>10000</v>
          </cell>
        </row>
      </sheetData>
      <sheetData sheetId="6618">
        <row r="7">
          <cell r="AI7">
            <v>10000</v>
          </cell>
        </row>
      </sheetData>
      <sheetData sheetId="6619">
        <row r="7">
          <cell r="AI7">
            <v>10000</v>
          </cell>
        </row>
      </sheetData>
      <sheetData sheetId="6620">
        <row r="7">
          <cell r="AI7">
            <v>10000</v>
          </cell>
        </row>
      </sheetData>
      <sheetData sheetId="6621">
        <row r="7">
          <cell r="AI7">
            <v>10000</v>
          </cell>
        </row>
      </sheetData>
      <sheetData sheetId="6622">
        <row r="7">
          <cell r="AI7">
            <v>10000</v>
          </cell>
        </row>
      </sheetData>
      <sheetData sheetId="6623">
        <row r="7">
          <cell r="AI7">
            <v>10000</v>
          </cell>
        </row>
      </sheetData>
      <sheetData sheetId="6624">
        <row r="7">
          <cell r="AI7">
            <v>10000</v>
          </cell>
        </row>
      </sheetData>
      <sheetData sheetId="6625">
        <row r="7">
          <cell r="AI7">
            <v>10000</v>
          </cell>
        </row>
      </sheetData>
      <sheetData sheetId="6626">
        <row r="7">
          <cell r="AI7">
            <v>10000</v>
          </cell>
        </row>
      </sheetData>
      <sheetData sheetId="6627">
        <row r="7">
          <cell r="AI7">
            <v>10000</v>
          </cell>
        </row>
      </sheetData>
      <sheetData sheetId="6628">
        <row r="7">
          <cell r="AI7">
            <v>10000</v>
          </cell>
        </row>
      </sheetData>
      <sheetData sheetId="6629">
        <row r="7">
          <cell r="AI7">
            <v>10000</v>
          </cell>
        </row>
      </sheetData>
      <sheetData sheetId="6630">
        <row r="7">
          <cell r="AI7">
            <v>10000</v>
          </cell>
        </row>
      </sheetData>
      <sheetData sheetId="6631">
        <row r="7">
          <cell r="AI7">
            <v>10000</v>
          </cell>
        </row>
      </sheetData>
      <sheetData sheetId="6632">
        <row r="7">
          <cell r="AI7">
            <v>10000</v>
          </cell>
        </row>
      </sheetData>
      <sheetData sheetId="6633">
        <row r="7">
          <cell r="AI7">
            <v>10000</v>
          </cell>
        </row>
      </sheetData>
      <sheetData sheetId="6634">
        <row r="7">
          <cell r="AI7">
            <v>10000</v>
          </cell>
        </row>
      </sheetData>
      <sheetData sheetId="6635">
        <row r="7">
          <cell r="AI7">
            <v>10000</v>
          </cell>
        </row>
      </sheetData>
      <sheetData sheetId="6636">
        <row r="7">
          <cell r="AI7">
            <v>10000</v>
          </cell>
        </row>
      </sheetData>
      <sheetData sheetId="6637">
        <row r="7">
          <cell r="AI7">
            <v>10000</v>
          </cell>
        </row>
      </sheetData>
      <sheetData sheetId="6638">
        <row r="7">
          <cell r="AI7">
            <v>10000</v>
          </cell>
        </row>
      </sheetData>
      <sheetData sheetId="6639">
        <row r="7">
          <cell r="AI7">
            <v>10000</v>
          </cell>
        </row>
      </sheetData>
      <sheetData sheetId="6640">
        <row r="7">
          <cell r="AI7">
            <v>10000</v>
          </cell>
        </row>
      </sheetData>
      <sheetData sheetId="6641">
        <row r="7">
          <cell r="AI7">
            <v>10000</v>
          </cell>
        </row>
      </sheetData>
      <sheetData sheetId="6642">
        <row r="7">
          <cell r="AI7">
            <v>10000</v>
          </cell>
        </row>
      </sheetData>
      <sheetData sheetId="6643">
        <row r="7">
          <cell r="AI7">
            <v>10000</v>
          </cell>
        </row>
      </sheetData>
      <sheetData sheetId="6644">
        <row r="7">
          <cell r="AI7">
            <v>10000</v>
          </cell>
        </row>
      </sheetData>
      <sheetData sheetId="6645">
        <row r="7">
          <cell r="AI7">
            <v>10000</v>
          </cell>
        </row>
      </sheetData>
      <sheetData sheetId="6646">
        <row r="7">
          <cell r="AI7">
            <v>10000</v>
          </cell>
        </row>
      </sheetData>
      <sheetData sheetId="6647">
        <row r="7">
          <cell r="AI7">
            <v>10000</v>
          </cell>
        </row>
      </sheetData>
      <sheetData sheetId="6648">
        <row r="7">
          <cell r="AI7">
            <v>10000</v>
          </cell>
        </row>
      </sheetData>
      <sheetData sheetId="6649">
        <row r="7">
          <cell r="AI7">
            <v>10000</v>
          </cell>
        </row>
      </sheetData>
      <sheetData sheetId="6650">
        <row r="7">
          <cell r="AI7">
            <v>10000</v>
          </cell>
        </row>
      </sheetData>
      <sheetData sheetId="6651">
        <row r="7">
          <cell r="AI7">
            <v>10000</v>
          </cell>
        </row>
      </sheetData>
      <sheetData sheetId="6652">
        <row r="7">
          <cell r="AI7">
            <v>10000</v>
          </cell>
        </row>
      </sheetData>
      <sheetData sheetId="6653">
        <row r="7">
          <cell r="AI7">
            <v>10000</v>
          </cell>
        </row>
      </sheetData>
      <sheetData sheetId="6654">
        <row r="7">
          <cell r="AI7">
            <v>10000</v>
          </cell>
        </row>
      </sheetData>
      <sheetData sheetId="6655">
        <row r="7">
          <cell r="AI7">
            <v>10000</v>
          </cell>
        </row>
      </sheetData>
      <sheetData sheetId="6656">
        <row r="7">
          <cell r="AI7">
            <v>10000</v>
          </cell>
        </row>
      </sheetData>
      <sheetData sheetId="6657">
        <row r="7">
          <cell r="AI7">
            <v>10000</v>
          </cell>
        </row>
      </sheetData>
      <sheetData sheetId="6658">
        <row r="7">
          <cell r="AI7">
            <v>10000</v>
          </cell>
        </row>
      </sheetData>
      <sheetData sheetId="6659">
        <row r="7">
          <cell r="AI7">
            <v>10000</v>
          </cell>
        </row>
      </sheetData>
      <sheetData sheetId="6660">
        <row r="7">
          <cell r="AI7">
            <v>10000</v>
          </cell>
        </row>
      </sheetData>
      <sheetData sheetId="6661">
        <row r="7">
          <cell r="AI7">
            <v>10000</v>
          </cell>
        </row>
      </sheetData>
      <sheetData sheetId="6662">
        <row r="7">
          <cell r="AI7">
            <v>10000</v>
          </cell>
        </row>
      </sheetData>
      <sheetData sheetId="6663">
        <row r="7">
          <cell r="AI7">
            <v>10000</v>
          </cell>
        </row>
      </sheetData>
      <sheetData sheetId="6664">
        <row r="7">
          <cell r="AI7">
            <v>10000</v>
          </cell>
        </row>
      </sheetData>
      <sheetData sheetId="6665">
        <row r="7">
          <cell r="AI7">
            <v>10000</v>
          </cell>
        </row>
      </sheetData>
      <sheetData sheetId="6666">
        <row r="7">
          <cell r="AI7">
            <v>10000</v>
          </cell>
        </row>
      </sheetData>
      <sheetData sheetId="6667">
        <row r="7">
          <cell r="AI7">
            <v>10000</v>
          </cell>
        </row>
      </sheetData>
      <sheetData sheetId="6668">
        <row r="7">
          <cell r="AI7">
            <v>10000</v>
          </cell>
        </row>
      </sheetData>
      <sheetData sheetId="6669">
        <row r="7">
          <cell r="AI7">
            <v>10000</v>
          </cell>
        </row>
      </sheetData>
      <sheetData sheetId="6670">
        <row r="7">
          <cell r="AI7">
            <v>10000</v>
          </cell>
        </row>
      </sheetData>
      <sheetData sheetId="6671">
        <row r="7">
          <cell r="AI7">
            <v>10000</v>
          </cell>
        </row>
      </sheetData>
      <sheetData sheetId="6672">
        <row r="7">
          <cell r="AI7">
            <v>10000</v>
          </cell>
        </row>
      </sheetData>
      <sheetData sheetId="6673">
        <row r="7">
          <cell r="AI7">
            <v>10000</v>
          </cell>
        </row>
      </sheetData>
      <sheetData sheetId="6674">
        <row r="7">
          <cell r="AI7">
            <v>10000</v>
          </cell>
        </row>
      </sheetData>
      <sheetData sheetId="6675">
        <row r="7">
          <cell r="AI7">
            <v>10000</v>
          </cell>
        </row>
      </sheetData>
      <sheetData sheetId="6676">
        <row r="7">
          <cell r="AI7">
            <v>10000</v>
          </cell>
        </row>
      </sheetData>
      <sheetData sheetId="6677">
        <row r="7">
          <cell r="AI7">
            <v>10000</v>
          </cell>
        </row>
      </sheetData>
      <sheetData sheetId="6678">
        <row r="7">
          <cell r="AI7">
            <v>10000</v>
          </cell>
        </row>
      </sheetData>
      <sheetData sheetId="6679">
        <row r="7">
          <cell r="AI7">
            <v>10000</v>
          </cell>
        </row>
      </sheetData>
      <sheetData sheetId="6680">
        <row r="7">
          <cell r="AI7">
            <v>10000</v>
          </cell>
        </row>
      </sheetData>
      <sheetData sheetId="6681">
        <row r="7">
          <cell r="AI7">
            <v>10000</v>
          </cell>
        </row>
      </sheetData>
      <sheetData sheetId="6682">
        <row r="7">
          <cell r="AI7">
            <v>10000</v>
          </cell>
        </row>
      </sheetData>
      <sheetData sheetId="6683">
        <row r="7">
          <cell r="AI7">
            <v>10000</v>
          </cell>
        </row>
      </sheetData>
      <sheetData sheetId="6684">
        <row r="7">
          <cell r="AI7">
            <v>10000</v>
          </cell>
        </row>
      </sheetData>
      <sheetData sheetId="6685">
        <row r="7">
          <cell r="AI7">
            <v>10000</v>
          </cell>
        </row>
      </sheetData>
      <sheetData sheetId="6686">
        <row r="7">
          <cell r="AI7">
            <v>10000</v>
          </cell>
        </row>
      </sheetData>
      <sheetData sheetId="6687">
        <row r="7">
          <cell r="AI7">
            <v>10000</v>
          </cell>
        </row>
      </sheetData>
      <sheetData sheetId="6688">
        <row r="7">
          <cell r="AI7">
            <v>10000</v>
          </cell>
        </row>
      </sheetData>
      <sheetData sheetId="6689">
        <row r="7">
          <cell r="AI7">
            <v>10000</v>
          </cell>
        </row>
      </sheetData>
      <sheetData sheetId="6690">
        <row r="7">
          <cell r="AI7">
            <v>10000</v>
          </cell>
        </row>
      </sheetData>
      <sheetData sheetId="6691">
        <row r="7">
          <cell r="AI7">
            <v>10000</v>
          </cell>
        </row>
      </sheetData>
      <sheetData sheetId="6692">
        <row r="7">
          <cell r="AI7">
            <v>10000</v>
          </cell>
        </row>
      </sheetData>
      <sheetData sheetId="6693">
        <row r="7">
          <cell r="AI7">
            <v>10000</v>
          </cell>
        </row>
      </sheetData>
      <sheetData sheetId="6694">
        <row r="7">
          <cell r="AI7">
            <v>10000</v>
          </cell>
        </row>
      </sheetData>
      <sheetData sheetId="6695">
        <row r="7">
          <cell r="AI7">
            <v>10000</v>
          </cell>
        </row>
      </sheetData>
      <sheetData sheetId="6696">
        <row r="7">
          <cell r="AI7">
            <v>10000</v>
          </cell>
        </row>
      </sheetData>
      <sheetData sheetId="6697">
        <row r="7">
          <cell r="AI7">
            <v>10000</v>
          </cell>
        </row>
      </sheetData>
      <sheetData sheetId="6698">
        <row r="7">
          <cell r="AI7">
            <v>10000</v>
          </cell>
        </row>
      </sheetData>
      <sheetData sheetId="6699">
        <row r="7">
          <cell r="AI7">
            <v>10000</v>
          </cell>
        </row>
      </sheetData>
      <sheetData sheetId="6700">
        <row r="7">
          <cell r="AI7">
            <v>10000</v>
          </cell>
        </row>
      </sheetData>
      <sheetData sheetId="6701">
        <row r="7">
          <cell r="AI7">
            <v>10000</v>
          </cell>
        </row>
      </sheetData>
      <sheetData sheetId="6702">
        <row r="7">
          <cell r="AI7">
            <v>10000</v>
          </cell>
        </row>
      </sheetData>
      <sheetData sheetId="6703">
        <row r="7">
          <cell r="AI7">
            <v>10000</v>
          </cell>
        </row>
      </sheetData>
      <sheetData sheetId="6704">
        <row r="7">
          <cell r="AI7">
            <v>10000</v>
          </cell>
        </row>
      </sheetData>
      <sheetData sheetId="6705">
        <row r="7">
          <cell r="AI7">
            <v>10000</v>
          </cell>
        </row>
      </sheetData>
      <sheetData sheetId="6706">
        <row r="7">
          <cell r="AI7">
            <v>10000</v>
          </cell>
        </row>
      </sheetData>
      <sheetData sheetId="6707">
        <row r="7">
          <cell r="AI7">
            <v>10000</v>
          </cell>
        </row>
      </sheetData>
      <sheetData sheetId="6708">
        <row r="7">
          <cell r="AI7">
            <v>10000</v>
          </cell>
        </row>
      </sheetData>
      <sheetData sheetId="6709">
        <row r="7">
          <cell r="AI7">
            <v>10000</v>
          </cell>
        </row>
      </sheetData>
      <sheetData sheetId="6710">
        <row r="7">
          <cell r="AI7">
            <v>10000</v>
          </cell>
        </row>
      </sheetData>
      <sheetData sheetId="6711">
        <row r="7">
          <cell r="AI7">
            <v>10000</v>
          </cell>
        </row>
      </sheetData>
      <sheetData sheetId="6712">
        <row r="7">
          <cell r="AI7">
            <v>10000</v>
          </cell>
        </row>
      </sheetData>
      <sheetData sheetId="6713">
        <row r="7">
          <cell r="AI7">
            <v>10000</v>
          </cell>
        </row>
      </sheetData>
      <sheetData sheetId="6714">
        <row r="7">
          <cell r="AI7">
            <v>10000</v>
          </cell>
        </row>
      </sheetData>
      <sheetData sheetId="6715">
        <row r="7">
          <cell r="AI7">
            <v>10000</v>
          </cell>
        </row>
      </sheetData>
      <sheetData sheetId="6716">
        <row r="7">
          <cell r="AI7">
            <v>10000</v>
          </cell>
        </row>
      </sheetData>
      <sheetData sheetId="6717">
        <row r="7">
          <cell r="AI7">
            <v>10000</v>
          </cell>
        </row>
      </sheetData>
      <sheetData sheetId="6718">
        <row r="7">
          <cell r="AI7">
            <v>10000</v>
          </cell>
        </row>
      </sheetData>
      <sheetData sheetId="6719">
        <row r="7">
          <cell r="AI7">
            <v>10000</v>
          </cell>
        </row>
      </sheetData>
      <sheetData sheetId="6720">
        <row r="7">
          <cell r="AI7">
            <v>10000</v>
          </cell>
        </row>
      </sheetData>
      <sheetData sheetId="6721">
        <row r="7">
          <cell r="AI7">
            <v>10000</v>
          </cell>
        </row>
      </sheetData>
      <sheetData sheetId="6722">
        <row r="7">
          <cell r="AI7">
            <v>10000</v>
          </cell>
        </row>
      </sheetData>
      <sheetData sheetId="6723">
        <row r="7">
          <cell r="AI7">
            <v>10000</v>
          </cell>
        </row>
      </sheetData>
      <sheetData sheetId="6724">
        <row r="7">
          <cell r="AI7">
            <v>10000</v>
          </cell>
        </row>
      </sheetData>
      <sheetData sheetId="6725">
        <row r="7">
          <cell r="AI7">
            <v>10000</v>
          </cell>
        </row>
      </sheetData>
      <sheetData sheetId="6726">
        <row r="7">
          <cell r="AI7">
            <v>10000</v>
          </cell>
        </row>
      </sheetData>
      <sheetData sheetId="6727">
        <row r="7">
          <cell r="AI7">
            <v>10000</v>
          </cell>
        </row>
      </sheetData>
      <sheetData sheetId="6728">
        <row r="7">
          <cell r="AI7">
            <v>10000</v>
          </cell>
        </row>
      </sheetData>
      <sheetData sheetId="6729">
        <row r="7">
          <cell r="AI7">
            <v>10000</v>
          </cell>
        </row>
      </sheetData>
      <sheetData sheetId="6730">
        <row r="7">
          <cell r="AI7">
            <v>10000</v>
          </cell>
        </row>
      </sheetData>
      <sheetData sheetId="6731">
        <row r="7">
          <cell r="AI7">
            <v>10000</v>
          </cell>
        </row>
      </sheetData>
      <sheetData sheetId="6732">
        <row r="7">
          <cell r="AI7">
            <v>10000</v>
          </cell>
        </row>
      </sheetData>
      <sheetData sheetId="6733">
        <row r="7">
          <cell r="AI7">
            <v>10000</v>
          </cell>
        </row>
      </sheetData>
      <sheetData sheetId="6734">
        <row r="7">
          <cell r="AI7">
            <v>10000</v>
          </cell>
        </row>
      </sheetData>
      <sheetData sheetId="6735">
        <row r="7">
          <cell r="AI7">
            <v>10000</v>
          </cell>
        </row>
      </sheetData>
      <sheetData sheetId="6736">
        <row r="7">
          <cell r="AI7">
            <v>10000</v>
          </cell>
        </row>
      </sheetData>
      <sheetData sheetId="6737">
        <row r="7">
          <cell r="AI7">
            <v>10000</v>
          </cell>
        </row>
      </sheetData>
      <sheetData sheetId="6738">
        <row r="7">
          <cell r="AI7">
            <v>10000</v>
          </cell>
        </row>
      </sheetData>
      <sheetData sheetId="6739">
        <row r="7">
          <cell r="AI7">
            <v>10000</v>
          </cell>
        </row>
      </sheetData>
      <sheetData sheetId="6740">
        <row r="7">
          <cell r="AI7">
            <v>10000</v>
          </cell>
        </row>
      </sheetData>
      <sheetData sheetId="6741">
        <row r="7">
          <cell r="AI7">
            <v>10000</v>
          </cell>
        </row>
      </sheetData>
      <sheetData sheetId="6742">
        <row r="7">
          <cell r="AI7">
            <v>10000</v>
          </cell>
        </row>
      </sheetData>
      <sheetData sheetId="6743">
        <row r="7">
          <cell r="AI7">
            <v>10000</v>
          </cell>
        </row>
      </sheetData>
      <sheetData sheetId="6744">
        <row r="7">
          <cell r="AI7">
            <v>10000</v>
          </cell>
        </row>
      </sheetData>
      <sheetData sheetId="6745">
        <row r="7">
          <cell r="AI7">
            <v>10000</v>
          </cell>
        </row>
      </sheetData>
      <sheetData sheetId="6746">
        <row r="7">
          <cell r="AI7">
            <v>10000</v>
          </cell>
        </row>
      </sheetData>
      <sheetData sheetId="6747">
        <row r="7">
          <cell r="AI7">
            <v>10000</v>
          </cell>
        </row>
      </sheetData>
      <sheetData sheetId="6748">
        <row r="7">
          <cell r="AI7">
            <v>10000</v>
          </cell>
        </row>
      </sheetData>
      <sheetData sheetId="6749">
        <row r="7">
          <cell r="AI7">
            <v>10000</v>
          </cell>
        </row>
      </sheetData>
      <sheetData sheetId="6750">
        <row r="7">
          <cell r="AI7">
            <v>10000</v>
          </cell>
        </row>
      </sheetData>
      <sheetData sheetId="6751">
        <row r="7">
          <cell r="AI7">
            <v>10000</v>
          </cell>
        </row>
      </sheetData>
      <sheetData sheetId="6752">
        <row r="7">
          <cell r="AI7">
            <v>10000</v>
          </cell>
        </row>
      </sheetData>
      <sheetData sheetId="6753">
        <row r="7">
          <cell r="AI7">
            <v>10000</v>
          </cell>
        </row>
      </sheetData>
      <sheetData sheetId="6754">
        <row r="7">
          <cell r="AI7">
            <v>10000</v>
          </cell>
        </row>
      </sheetData>
      <sheetData sheetId="6755">
        <row r="7">
          <cell r="AI7">
            <v>10000</v>
          </cell>
        </row>
      </sheetData>
      <sheetData sheetId="6756">
        <row r="7">
          <cell r="AI7">
            <v>10000</v>
          </cell>
        </row>
      </sheetData>
      <sheetData sheetId="6757">
        <row r="7">
          <cell r="AI7">
            <v>10000</v>
          </cell>
        </row>
      </sheetData>
      <sheetData sheetId="6758">
        <row r="7">
          <cell r="AI7">
            <v>10000</v>
          </cell>
        </row>
      </sheetData>
      <sheetData sheetId="6759">
        <row r="7">
          <cell r="AI7">
            <v>10000</v>
          </cell>
        </row>
      </sheetData>
      <sheetData sheetId="6760">
        <row r="7">
          <cell r="AI7">
            <v>10000</v>
          </cell>
        </row>
      </sheetData>
      <sheetData sheetId="6761">
        <row r="7">
          <cell r="AI7">
            <v>10000</v>
          </cell>
        </row>
      </sheetData>
      <sheetData sheetId="6762">
        <row r="7">
          <cell r="AI7">
            <v>10000</v>
          </cell>
        </row>
      </sheetData>
      <sheetData sheetId="6763">
        <row r="7">
          <cell r="AI7">
            <v>10000</v>
          </cell>
        </row>
      </sheetData>
      <sheetData sheetId="6764">
        <row r="7">
          <cell r="AI7">
            <v>10000</v>
          </cell>
        </row>
      </sheetData>
      <sheetData sheetId="6765">
        <row r="7">
          <cell r="AI7">
            <v>10000</v>
          </cell>
        </row>
      </sheetData>
      <sheetData sheetId="6766">
        <row r="7">
          <cell r="AI7">
            <v>10000</v>
          </cell>
        </row>
      </sheetData>
      <sheetData sheetId="6767">
        <row r="7">
          <cell r="AI7">
            <v>10000</v>
          </cell>
        </row>
      </sheetData>
      <sheetData sheetId="6768">
        <row r="7">
          <cell r="AI7">
            <v>10000</v>
          </cell>
        </row>
      </sheetData>
      <sheetData sheetId="6769">
        <row r="7">
          <cell r="AI7">
            <v>10000</v>
          </cell>
        </row>
      </sheetData>
      <sheetData sheetId="6770">
        <row r="7">
          <cell r="AI7">
            <v>10000</v>
          </cell>
        </row>
      </sheetData>
      <sheetData sheetId="6771">
        <row r="7">
          <cell r="AI7">
            <v>10000</v>
          </cell>
        </row>
      </sheetData>
      <sheetData sheetId="6772">
        <row r="7">
          <cell r="AI7">
            <v>10000</v>
          </cell>
        </row>
      </sheetData>
      <sheetData sheetId="6773">
        <row r="7">
          <cell r="AI7">
            <v>10000</v>
          </cell>
        </row>
      </sheetData>
      <sheetData sheetId="6774">
        <row r="7">
          <cell r="AI7">
            <v>10000</v>
          </cell>
        </row>
      </sheetData>
      <sheetData sheetId="6775">
        <row r="7">
          <cell r="AI7">
            <v>10000</v>
          </cell>
        </row>
      </sheetData>
      <sheetData sheetId="6776">
        <row r="7">
          <cell r="AI7">
            <v>10000</v>
          </cell>
        </row>
      </sheetData>
      <sheetData sheetId="6777">
        <row r="7">
          <cell r="AI7">
            <v>10000</v>
          </cell>
        </row>
      </sheetData>
      <sheetData sheetId="6778">
        <row r="7">
          <cell r="AI7">
            <v>10000</v>
          </cell>
        </row>
      </sheetData>
      <sheetData sheetId="6779">
        <row r="7">
          <cell r="AI7">
            <v>10000</v>
          </cell>
        </row>
      </sheetData>
      <sheetData sheetId="6780">
        <row r="7">
          <cell r="AI7">
            <v>10000</v>
          </cell>
        </row>
      </sheetData>
      <sheetData sheetId="6781">
        <row r="7">
          <cell r="AI7">
            <v>10000</v>
          </cell>
        </row>
      </sheetData>
      <sheetData sheetId="6782">
        <row r="7">
          <cell r="AI7">
            <v>10000</v>
          </cell>
        </row>
      </sheetData>
      <sheetData sheetId="6783">
        <row r="7">
          <cell r="AI7">
            <v>10000</v>
          </cell>
        </row>
      </sheetData>
      <sheetData sheetId="6784">
        <row r="7">
          <cell r="AI7">
            <v>10000</v>
          </cell>
        </row>
      </sheetData>
      <sheetData sheetId="6785">
        <row r="7">
          <cell r="AI7">
            <v>10000</v>
          </cell>
        </row>
      </sheetData>
      <sheetData sheetId="6786">
        <row r="7">
          <cell r="AI7">
            <v>10000</v>
          </cell>
        </row>
      </sheetData>
      <sheetData sheetId="6787">
        <row r="7">
          <cell r="AI7">
            <v>10000</v>
          </cell>
        </row>
      </sheetData>
      <sheetData sheetId="6788">
        <row r="7">
          <cell r="AI7">
            <v>10000</v>
          </cell>
        </row>
      </sheetData>
      <sheetData sheetId="6789">
        <row r="7">
          <cell r="AI7">
            <v>10000</v>
          </cell>
        </row>
      </sheetData>
      <sheetData sheetId="6790">
        <row r="7">
          <cell r="AI7">
            <v>10000</v>
          </cell>
        </row>
      </sheetData>
      <sheetData sheetId="6791">
        <row r="7">
          <cell r="AI7">
            <v>10000</v>
          </cell>
        </row>
      </sheetData>
      <sheetData sheetId="6792">
        <row r="7">
          <cell r="AI7">
            <v>10000</v>
          </cell>
        </row>
      </sheetData>
      <sheetData sheetId="6793">
        <row r="7">
          <cell r="AI7">
            <v>10000</v>
          </cell>
        </row>
      </sheetData>
      <sheetData sheetId="6794">
        <row r="7">
          <cell r="AI7">
            <v>10000</v>
          </cell>
        </row>
      </sheetData>
      <sheetData sheetId="6795">
        <row r="7">
          <cell r="AI7">
            <v>10000</v>
          </cell>
        </row>
      </sheetData>
      <sheetData sheetId="6796">
        <row r="7">
          <cell r="AI7">
            <v>10000</v>
          </cell>
        </row>
      </sheetData>
      <sheetData sheetId="6797">
        <row r="7">
          <cell r="AI7">
            <v>10000</v>
          </cell>
        </row>
      </sheetData>
      <sheetData sheetId="6798">
        <row r="7">
          <cell r="AI7">
            <v>10000</v>
          </cell>
        </row>
      </sheetData>
      <sheetData sheetId="6799">
        <row r="7">
          <cell r="AI7">
            <v>10000</v>
          </cell>
        </row>
      </sheetData>
      <sheetData sheetId="6800">
        <row r="7">
          <cell r="AI7">
            <v>10000</v>
          </cell>
        </row>
      </sheetData>
      <sheetData sheetId="6801">
        <row r="7">
          <cell r="AI7">
            <v>10000</v>
          </cell>
        </row>
      </sheetData>
      <sheetData sheetId="6802">
        <row r="7">
          <cell r="AI7">
            <v>10000</v>
          </cell>
        </row>
      </sheetData>
      <sheetData sheetId="6803">
        <row r="7">
          <cell r="AI7">
            <v>10000</v>
          </cell>
        </row>
      </sheetData>
      <sheetData sheetId="6804">
        <row r="7">
          <cell r="AI7">
            <v>10000</v>
          </cell>
        </row>
      </sheetData>
      <sheetData sheetId="6805">
        <row r="7">
          <cell r="AI7">
            <v>10000</v>
          </cell>
        </row>
      </sheetData>
      <sheetData sheetId="6806">
        <row r="7">
          <cell r="AI7">
            <v>10000</v>
          </cell>
        </row>
      </sheetData>
      <sheetData sheetId="6807">
        <row r="7">
          <cell r="AI7">
            <v>10000</v>
          </cell>
        </row>
      </sheetData>
      <sheetData sheetId="6808">
        <row r="7">
          <cell r="AI7">
            <v>10000</v>
          </cell>
        </row>
      </sheetData>
      <sheetData sheetId="6809">
        <row r="7">
          <cell r="AI7">
            <v>10000</v>
          </cell>
        </row>
      </sheetData>
      <sheetData sheetId="6810">
        <row r="7">
          <cell r="AI7">
            <v>10000</v>
          </cell>
        </row>
      </sheetData>
      <sheetData sheetId="6811">
        <row r="7">
          <cell r="AI7">
            <v>10000</v>
          </cell>
        </row>
      </sheetData>
      <sheetData sheetId="6812">
        <row r="7">
          <cell r="AI7">
            <v>10000</v>
          </cell>
        </row>
      </sheetData>
      <sheetData sheetId="6813">
        <row r="7">
          <cell r="AI7">
            <v>10000</v>
          </cell>
        </row>
      </sheetData>
      <sheetData sheetId="6814">
        <row r="7">
          <cell r="AI7">
            <v>10000</v>
          </cell>
        </row>
      </sheetData>
      <sheetData sheetId="6815">
        <row r="7">
          <cell r="AI7">
            <v>10000</v>
          </cell>
        </row>
      </sheetData>
      <sheetData sheetId="6816">
        <row r="7">
          <cell r="AI7">
            <v>10000</v>
          </cell>
        </row>
      </sheetData>
      <sheetData sheetId="6817">
        <row r="7">
          <cell r="AI7">
            <v>10000</v>
          </cell>
        </row>
      </sheetData>
      <sheetData sheetId="6818">
        <row r="7">
          <cell r="AI7">
            <v>10000</v>
          </cell>
        </row>
      </sheetData>
      <sheetData sheetId="6819">
        <row r="7">
          <cell r="AI7">
            <v>10000</v>
          </cell>
        </row>
      </sheetData>
      <sheetData sheetId="6820">
        <row r="7">
          <cell r="AI7">
            <v>10000</v>
          </cell>
        </row>
      </sheetData>
      <sheetData sheetId="6821">
        <row r="7">
          <cell r="AI7">
            <v>10000</v>
          </cell>
        </row>
      </sheetData>
      <sheetData sheetId="6822">
        <row r="7">
          <cell r="AI7">
            <v>10000</v>
          </cell>
        </row>
      </sheetData>
      <sheetData sheetId="6823">
        <row r="7">
          <cell r="AI7">
            <v>10000</v>
          </cell>
        </row>
      </sheetData>
      <sheetData sheetId="6824">
        <row r="7">
          <cell r="AI7">
            <v>10000</v>
          </cell>
        </row>
      </sheetData>
      <sheetData sheetId="6825">
        <row r="7">
          <cell r="AI7">
            <v>10000</v>
          </cell>
        </row>
      </sheetData>
      <sheetData sheetId="6826">
        <row r="7">
          <cell r="AI7">
            <v>10000</v>
          </cell>
        </row>
      </sheetData>
      <sheetData sheetId="6827">
        <row r="7">
          <cell r="AI7">
            <v>10000</v>
          </cell>
        </row>
      </sheetData>
      <sheetData sheetId="6828">
        <row r="7">
          <cell r="AI7">
            <v>10000</v>
          </cell>
        </row>
      </sheetData>
      <sheetData sheetId="6829">
        <row r="7">
          <cell r="AI7">
            <v>10000</v>
          </cell>
        </row>
      </sheetData>
      <sheetData sheetId="6830">
        <row r="7">
          <cell r="AI7">
            <v>10000</v>
          </cell>
        </row>
      </sheetData>
      <sheetData sheetId="6831">
        <row r="7">
          <cell r="AI7">
            <v>10000</v>
          </cell>
        </row>
      </sheetData>
      <sheetData sheetId="6832">
        <row r="7">
          <cell r="AI7">
            <v>10000</v>
          </cell>
        </row>
      </sheetData>
      <sheetData sheetId="6833">
        <row r="7">
          <cell r="AI7">
            <v>10000</v>
          </cell>
        </row>
      </sheetData>
      <sheetData sheetId="6834">
        <row r="7">
          <cell r="AI7">
            <v>10000</v>
          </cell>
        </row>
      </sheetData>
      <sheetData sheetId="6835">
        <row r="7">
          <cell r="AI7">
            <v>10000</v>
          </cell>
        </row>
      </sheetData>
      <sheetData sheetId="6836">
        <row r="7">
          <cell r="AI7">
            <v>10000</v>
          </cell>
        </row>
      </sheetData>
      <sheetData sheetId="6837">
        <row r="7">
          <cell r="AI7">
            <v>10000</v>
          </cell>
        </row>
      </sheetData>
      <sheetData sheetId="6838">
        <row r="7">
          <cell r="AI7">
            <v>10000</v>
          </cell>
        </row>
      </sheetData>
      <sheetData sheetId="6839">
        <row r="7">
          <cell r="AI7">
            <v>10000</v>
          </cell>
        </row>
      </sheetData>
      <sheetData sheetId="6840">
        <row r="7">
          <cell r="AI7">
            <v>10000</v>
          </cell>
        </row>
      </sheetData>
      <sheetData sheetId="6841">
        <row r="7">
          <cell r="AI7">
            <v>10000</v>
          </cell>
        </row>
      </sheetData>
      <sheetData sheetId="6842">
        <row r="7">
          <cell r="AI7">
            <v>10000</v>
          </cell>
        </row>
      </sheetData>
      <sheetData sheetId="6843">
        <row r="7">
          <cell r="AI7">
            <v>10000</v>
          </cell>
        </row>
      </sheetData>
      <sheetData sheetId="6844">
        <row r="7">
          <cell r="AI7">
            <v>10000</v>
          </cell>
        </row>
      </sheetData>
      <sheetData sheetId="6845">
        <row r="7">
          <cell r="AI7">
            <v>10000</v>
          </cell>
        </row>
      </sheetData>
      <sheetData sheetId="6846">
        <row r="7">
          <cell r="AI7">
            <v>10000</v>
          </cell>
        </row>
      </sheetData>
      <sheetData sheetId="6847">
        <row r="7">
          <cell r="AI7">
            <v>10000</v>
          </cell>
        </row>
      </sheetData>
      <sheetData sheetId="6848">
        <row r="7">
          <cell r="AI7">
            <v>10000</v>
          </cell>
        </row>
      </sheetData>
      <sheetData sheetId="6849">
        <row r="7">
          <cell r="AI7">
            <v>10000</v>
          </cell>
        </row>
      </sheetData>
      <sheetData sheetId="6850">
        <row r="7">
          <cell r="AI7">
            <v>10000</v>
          </cell>
        </row>
      </sheetData>
      <sheetData sheetId="6851">
        <row r="7">
          <cell r="AI7">
            <v>10000</v>
          </cell>
        </row>
      </sheetData>
      <sheetData sheetId="6852">
        <row r="7">
          <cell r="AI7">
            <v>10000</v>
          </cell>
        </row>
      </sheetData>
      <sheetData sheetId="6853">
        <row r="7">
          <cell r="AI7">
            <v>10000</v>
          </cell>
        </row>
      </sheetData>
      <sheetData sheetId="6854">
        <row r="7">
          <cell r="AI7">
            <v>10000</v>
          </cell>
        </row>
      </sheetData>
      <sheetData sheetId="6855">
        <row r="7">
          <cell r="AI7">
            <v>10000</v>
          </cell>
        </row>
      </sheetData>
      <sheetData sheetId="6856">
        <row r="7">
          <cell r="AI7">
            <v>10000</v>
          </cell>
        </row>
      </sheetData>
      <sheetData sheetId="6857">
        <row r="7">
          <cell r="AI7">
            <v>10000</v>
          </cell>
        </row>
      </sheetData>
      <sheetData sheetId="6858">
        <row r="7">
          <cell r="AI7">
            <v>10000</v>
          </cell>
        </row>
      </sheetData>
      <sheetData sheetId="6859">
        <row r="7">
          <cell r="AI7">
            <v>10000</v>
          </cell>
        </row>
      </sheetData>
      <sheetData sheetId="6860">
        <row r="7">
          <cell r="AI7">
            <v>10000</v>
          </cell>
        </row>
      </sheetData>
      <sheetData sheetId="6861">
        <row r="7">
          <cell r="AI7">
            <v>10000</v>
          </cell>
        </row>
      </sheetData>
      <sheetData sheetId="6862">
        <row r="7">
          <cell r="AI7">
            <v>10000</v>
          </cell>
        </row>
      </sheetData>
      <sheetData sheetId="6863">
        <row r="7">
          <cell r="AI7">
            <v>10000</v>
          </cell>
        </row>
      </sheetData>
      <sheetData sheetId="6864">
        <row r="7">
          <cell r="AI7">
            <v>10000</v>
          </cell>
        </row>
      </sheetData>
      <sheetData sheetId="6865">
        <row r="7">
          <cell r="AI7">
            <v>10000</v>
          </cell>
        </row>
      </sheetData>
      <sheetData sheetId="6866">
        <row r="7">
          <cell r="AI7">
            <v>10000</v>
          </cell>
        </row>
      </sheetData>
      <sheetData sheetId="6867">
        <row r="7">
          <cell r="AI7">
            <v>10000</v>
          </cell>
        </row>
      </sheetData>
      <sheetData sheetId="6868">
        <row r="7">
          <cell r="AI7">
            <v>10000</v>
          </cell>
        </row>
      </sheetData>
      <sheetData sheetId="6869">
        <row r="7">
          <cell r="AI7">
            <v>10000</v>
          </cell>
        </row>
      </sheetData>
      <sheetData sheetId="6870">
        <row r="7">
          <cell r="AI7">
            <v>10000</v>
          </cell>
        </row>
      </sheetData>
      <sheetData sheetId="6871">
        <row r="7">
          <cell r="AI7">
            <v>10000</v>
          </cell>
        </row>
      </sheetData>
      <sheetData sheetId="6872">
        <row r="7">
          <cell r="AI7">
            <v>10000</v>
          </cell>
        </row>
      </sheetData>
      <sheetData sheetId="6873">
        <row r="7">
          <cell r="AI7">
            <v>10000</v>
          </cell>
        </row>
      </sheetData>
      <sheetData sheetId="6874">
        <row r="7">
          <cell r="AI7">
            <v>10000</v>
          </cell>
        </row>
      </sheetData>
      <sheetData sheetId="6875">
        <row r="7">
          <cell r="AI7">
            <v>10000</v>
          </cell>
        </row>
      </sheetData>
      <sheetData sheetId="6876">
        <row r="7">
          <cell r="AI7">
            <v>10000</v>
          </cell>
        </row>
      </sheetData>
      <sheetData sheetId="6877">
        <row r="7">
          <cell r="AI7">
            <v>10000</v>
          </cell>
        </row>
      </sheetData>
      <sheetData sheetId="6878">
        <row r="7">
          <cell r="AI7">
            <v>10000</v>
          </cell>
        </row>
      </sheetData>
      <sheetData sheetId="6879">
        <row r="7">
          <cell r="AI7">
            <v>10000</v>
          </cell>
        </row>
      </sheetData>
      <sheetData sheetId="6880">
        <row r="7">
          <cell r="AI7">
            <v>10000</v>
          </cell>
        </row>
      </sheetData>
      <sheetData sheetId="6881">
        <row r="7">
          <cell r="AI7">
            <v>10000</v>
          </cell>
        </row>
      </sheetData>
      <sheetData sheetId="6882">
        <row r="7">
          <cell r="AI7">
            <v>10000</v>
          </cell>
        </row>
      </sheetData>
      <sheetData sheetId="6883">
        <row r="7">
          <cell r="AI7">
            <v>10000</v>
          </cell>
        </row>
      </sheetData>
      <sheetData sheetId="6884">
        <row r="7">
          <cell r="AI7">
            <v>10000</v>
          </cell>
        </row>
      </sheetData>
      <sheetData sheetId="6885">
        <row r="7">
          <cell r="AI7">
            <v>10000</v>
          </cell>
        </row>
      </sheetData>
      <sheetData sheetId="6886">
        <row r="7">
          <cell r="AI7">
            <v>10000</v>
          </cell>
        </row>
      </sheetData>
      <sheetData sheetId="6887">
        <row r="7">
          <cell r="AI7">
            <v>10000</v>
          </cell>
        </row>
      </sheetData>
      <sheetData sheetId="6888">
        <row r="7">
          <cell r="AI7">
            <v>10000</v>
          </cell>
        </row>
      </sheetData>
      <sheetData sheetId="6889">
        <row r="7">
          <cell r="AI7">
            <v>10000</v>
          </cell>
        </row>
      </sheetData>
      <sheetData sheetId="6890">
        <row r="7">
          <cell r="AI7">
            <v>10000</v>
          </cell>
        </row>
      </sheetData>
      <sheetData sheetId="6891">
        <row r="7">
          <cell r="AI7">
            <v>10000</v>
          </cell>
        </row>
      </sheetData>
      <sheetData sheetId="6892">
        <row r="7">
          <cell r="AI7">
            <v>10000</v>
          </cell>
        </row>
      </sheetData>
      <sheetData sheetId="6893">
        <row r="7">
          <cell r="AI7">
            <v>10000</v>
          </cell>
        </row>
      </sheetData>
      <sheetData sheetId="6894">
        <row r="7">
          <cell r="AI7">
            <v>10000</v>
          </cell>
        </row>
      </sheetData>
      <sheetData sheetId="6895">
        <row r="7">
          <cell r="AI7">
            <v>10000</v>
          </cell>
        </row>
      </sheetData>
      <sheetData sheetId="6896">
        <row r="7">
          <cell r="AI7">
            <v>10000</v>
          </cell>
        </row>
      </sheetData>
      <sheetData sheetId="6897">
        <row r="7">
          <cell r="AI7">
            <v>10000</v>
          </cell>
        </row>
      </sheetData>
      <sheetData sheetId="6898">
        <row r="7">
          <cell r="AI7">
            <v>10000</v>
          </cell>
        </row>
      </sheetData>
      <sheetData sheetId="6899">
        <row r="7">
          <cell r="AI7">
            <v>10000</v>
          </cell>
        </row>
      </sheetData>
      <sheetData sheetId="6900">
        <row r="7">
          <cell r="AI7">
            <v>10000</v>
          </cell>
        </row>
      </sheetData>
      <sheetData sheetId="6901">
        <row r="7">
          <cell r="AI7">
            <v>10000</v>
          </cell>
        </row>
      </sheetData>
      <sheetData sheetId="6902">
        <row r="7">
          <cell r="AI7">
            <v>10000</v>
          </cell>
        </row>
      </sheetData>
      <sheetData sheetId="6903">
        <row r="7">
          <cell r="AI7">
            <v>10000</v>
          </cell>
        </row>
      </sheetData>
      <sheetData sheetId="6904">
        <row r="7">
          <cell r="AI7">
            <v>10000</v>
          </cell>
        </row>
      </sheetData>
      <sheetData sheetId="6905">
        <row r="7">
          <cell r="AI7">
            <v>10000</v>
          </cell>
        </row>
      </sheetData>
      <sheetData sheetId="6906">
        <row r="7">
          <cell r="AI7">
            <v>10000</v>
          </cell>
        </row>
      </sheetData>
      <sheetData sheetId="6907">
        <row r="7">
          <cell r="AI7">
            <v>10000</v>
          </cell>
        </row>
      </sheetData>
      <sheetData sheetId="6908">
        <row r="7">
          <cell r="AI7">
            <v>10000</v>
          </cell>
        </row>
      </sheetData>
      <sheetData sheetId="6909">
        <row r="7">
          <cell r="AI7">
            <v>10000</v>
          </cell>
        </row>
      </sheetData>
      <sheetData sheetId="6910">
        <row r="7">
          <cell r="AI7">
            <v>10000</v>
          </cell>
        </row>
      </sheetData>
      <sheetData sheetId="6911">
        <row r="7">
          <cell r="AI7">
            <v>10000</v>
          </cell>
        </row>
      </sheetData>
      <sheetData sheetId="6912">
        <row r="7">
          <cell r="AI7">
            <v>10000</v>
          </cell>
        </row>
      </sheetData>
      <sheetData sheetId="6913">
        <row r="7">
          <cell r="AI7">
            <v>10000</v>
          </cell>
        </row>
      </sheetData>
      <sheetData sheetId="6914">
        <row r="7">
          <cell r="AI7">
            <v>10000</v>
          </cell>
        </row>
      </sheetData>
      <sheetData sheetId="6915">
        <row r="7">
          <cell r="AI7">
            <v>10000</v>
          </cell>
        </row>
      </sheetData>
      <sheetData sheetId="6916">
        <row r="7">
          <cell r="AI7">
            <v>10000</v>
          </cell>
        </row>
      </sheetData>
      <sheetData sheetId="6917">
        <row r="7">
          <cell r="AI7">
            <v>10000</v>
          </cell>
        </row>
      </sheetData>
      <sheetData sheetId="6918">
        <row r="7">
          <cell r="AI7">
            <v>10000</v>
          </cell>
        </row>
      </sheetData>
      <sheetData sheetId="6919">
        <row r="7">
          <cell r="AI7">
            <v>10000</v>
          </cell>
        </row>
      </sheetData>
      <sheetData sheetId="6920">
        <row r="7">
          <cell r="AI7">
            <v>10000</v>
          </cell>
        </row>
      </sheetData>
      <sheetData sheetId="6921">
        <row r="7">
          <cell r="AI7">
            <v>10000</v>
          </cell>
        </row>
      </sheetData>
      <sheetData sheetId="6922">
        <row r="7">
          <cell r="AI7">
            <v>10000</v>
          </cell>
        </row>
      </sheetData>
      <sheetData sheetId="6923">
        <row r="7">
          <cell r="AI7">
            <v>10000</v>
          </cell>
        </row>
      </sheetData>
      <sheetData sheetId="6924">
        <row r="7">
          <cell r="AI7">
            <v>10000</v>
          </cell>
        </row>
      </sheetData>
      <sheetData sheetId="6925">
        <row r="7">
          <cell r="AI7">
            <v>10000</v>
          </cell>
        </row>
      </sheetData>
      <sheetData sheetId="6926">
        <row r="7">
          <cell r="AI7">
            <v>10000</v>
          </cell>
        </row>
      </sheetData>
      <sheetData sheetId="6927">
        <row r="7">
          <cell r="AI7">
            <v>10000</v>
          </cell>
        </row>
      </sheetData>
      <sheetData sheetId="6928">
        <row r="7">
          <cell r="AI7">
            <v>10000</v>
          </cell>
        </row>
      </sheetData>
      <sheetData sheetId="6929">
        <row r="7">
          <cell r="AI7">
            <v>10000</v>
          </cell>
        </row>
      </sheetData>
      <sheetData sheetId="6930">
        <row r="7">
          <cell r="AI7">
            <v>10000</v>
          </cell>
        </row>
      </sheetData>
      <sheetData sheetId="6931">
        <row r="7">
          <cell r="AI7">
            <v>10000</v>
          </cell>
        </row>
      </sheetData>
      <sheetData sheetId="6932">
        <row r="7">
          <cell r="AI7">
            <v>10000</v>
          </cell>
        </row>
      </sheetData>
      <sheetData sheetId="6933">
        <row r="7">
          <cell r="AI7">
            <v>10000</v>
          </cell>
        </row>
      </sheetData>
      <sheetData sheetId="6934">
        <row r="7">
          <cell r="AI7">
            <v>10000</v>
          </cell>
        </row>
      </sheetData>
      <sheetData sheetId="6935">
        <row r="7">
          <cell r="AI7">
            <v>10000</v>
          </cell>
        </row>
      </sheetData>
      <sheetData sheetId="6936">
        <row r="7">
          <cell r="AI7">
            <v>10000</v>
          </cell>
        </row>
      </sheetData>
      <sheetData sheetId="6937">
        <row r="7">
          <cell r="AI7">
            <v>10000</v>
          </cell>
        </row>
      </sheetData>
      <sheetData sheetId="6938">
        <row r="7">
          <cell r="AI7">
            <v>10000</v>
          </cell>
        </row>
      </sheetData>
      <sheetData sheetId="6939">
        <row r="7">
          <cell r="AI7">
            <v>10000</v>
          </cell>
        </row>
      </sheetData>
      <sheetData sheetId="6940">
        <row r="7">
          <cell r="AI7">
            <v>10000</v>
          </cell>
        </row>
      </sheetData>
      <sheetData sheetId="6941">
        <row r="7">
          <cell r="AI7">
            <v>10000</v>
          </cell>
        </row>
      </sheetData>
      <sheetData sheetId="6942">
        <row r="7">
          <cell r="AI7">
            <v>10000</v>
          </cell>
        </row>
      </sheetData>
      <sheetData sheetId="6943">
        <row r="7">
          <cell r="AI7">
            <v>10000</v>
          </cell>
        </row>
      </sheetData>
      <sheetData sheetId="6944">
        <row r="7">
          <cell r="AI7">
            <v>10000</v>
          </cell>
        </row>
      </sheetData>
      <sheetData sheetId="6945">
        <row r="7">
          <cell r="AI7">
            <v>10000</v>
          </cell>
        </row>
      </sheetData>
      <sheetData sheetId="6946">
        <row r="7">
          <cell r="AI7">
            <v>10000</v>
          </cell>
        </row>
      </sheetData>
      <sheetData sheetId="6947">
        <row r="7">
          <cell r="AI7">
            <v>10000</v>
          </cell>
        </row>
      </sheetData>
      <sheetData sheetId="6948">
        <row r="7">
          <cell r="AI7">
            <v>10000</v>
          </cell>
        </row>
      </sheetData>
      <sheetData sheetId="6949">
        <row r="7">
          <cell r="AI7">
            <v>10000</v>
          </cell>
        </row>
      </sheetData>
      <sheetData sheetId="6950">
        <row r="7">
          <cell r="AI7">
            <v>10000</v>
          </cell>
        </row>
      </sheetData>
      <sheetData sheetId="6951">
        <row r="7">
          <cell r="AI7">
            <v>10000</v>
          </cell>
        </row>
      </sheetData>
      <sheetData sheetId="6952">
        <row r="7">
          <cell r="AI7">
            <v>10000</v>
          </cell>
        </row>
      </sheetData>
      <sheetData sheetId="6953">
        <row r="7">
          <cell r="AI7">
            <v>10000</v>
          </cell>
        </row>
      </sheetData>
      <sheetData sheetId="6954">
        <row r="7">
          <cell r="AI7">
            <v>10000</v>
          </cell>
        </row>
      </sheetData>
      <sheetData sheetId="6955">
        <row r="7">
          <cell r="AI7">
            <v>10000</v>
          </cell>
        </row>
      </sheetData>
      <sheetData sheetId="6956">
        <row r="7">
          <cell r="AI7">
            <v>10000</v>
          </cell>
        </row>
      </sheetData>
      <sheetData sheetId="6957">
        <row r="7">
          <cell r="AI7">
            <v>10000</v>
          </cell>
        </row>
      </sheetData>
      <sheetData sheetId="6958">
        <row r="7">
          <cell r="AI7">
            <v>10000</v>
          </cell>
        </row>
      </sheetData>
      <sheetData sheetId="6959">
        <row r="7">
          <cell r="AI7">
            <v>10000</v>
          </cell>
        </row>
      </sheetData>
      <sheetData sheetId="6960">
        <row r="7">
          <cell r="AI7">
            <v>10000</v>
          </cell>
        </row>
      </sheetData>
      <sheetData sheetId="6961">
        <row r="7">
          <cell r="AI7">
            <v>10000</v>
          </cell>
        </row>
      </sheetData>
      <sheetData sheetId="6962">
        <row r="7">
          <cell r="AI7">
            <v>10000</v>
          </cell>
        </row>
      </sheetData>
      <sheetData sheetId="6963">
        <row r="7">
          <cell r="AI7">
            <v>10000</v>
          </cell>
        </row>
      </sheetData>
      <sheetData sheetId="6964">
        <row r="7">
          <cell r="AI7">
            <v>10000</v>
          </cell>
        </row>
      </sheetData>
      <sheetData sheetId="6965">
        <row r="7">
          <cell r="AI7">
            <v>10000</v>
          </cell>
        </row>
      </sheetData>
      <sheetData sheetId="6966">
        <row r="7">
          <cell r="AI7">
            <v>10000</v>
          </cell>
        </row>
      </sheetData>
      <sheetData sheetId="6967">
        <row r="7">
          <cell r="AI7">
            <v>10000</v>
          </cell>
        </row>
      </sheetData>
      <sheetData sheetId="6968">
        <row r="7">
          <cell r="AI7">
            <v>10000</v>
          </cell>
        </row>
      </sheetData>
      <sheetData sheetId="6969">
        <row r="7">
          <cell r="AI7">
            <v>10000</v>
          </cell>
        </row>
      </sheetData>
      <sheetData sheetId="6970">
        <row r="7">
          <cell r="AI7">
            <v>10000</v>
          </cell>
        </row>
      </sheetData>
      <sheetData sheetId="6971">
        <row r="7">
          <cell r="AI7">
            <v>10000</v>
          </cell>
        </row>
      </sheetData>
      <sheetData sheetId="6972">
        <row r="7">
          <cell r="AI7">
            <v>10000</v>
          </cell>
        </row>
      </sheetData>
      <sheetData sheetId="6973">
        <row r="7">
          <cell r="AI7">
            <v>10000</v>
          </cell>
        </row>
      </sheetData>
      <sheetData sheetId="6974">
        <row r="7">
          <cell r="AI7">
            <v>10000</v>
          </cell>
        </row>
      </sheetData>
      <sheetData sheetId="6975">
        <row r="7">
          <cell r="AI7">
            <v>10000</v>
          </cell>
        </row>
      </sheetData>
      <sheetData sheetId="6976">
        <row r="7">
          <cell r="AI7">
            <v>10000</v>
          </cell>
        </row>
      </sheetData>
      <sheetData sheetId="6977">
        <row r="7">
          <cell r="AI7">
            <v>10000</v>
          </cell>
        </row>
      </sheetData>
      <sheetData sheetId="6978">
        <row r="7">
          <cell r="AI7">
            <v>10000</v>
          </cell>
        </row>
      </sheetData>
      <sheetData sheetId="6979">
        <row r="7">
          <cell r="AI7">
            <v>10000</v>
          </cell>
        </row>
      </sheetData>
      <sheetData sheetId="6980">
        <row r="7">
          <cell r="AI7">
            <v>10000</v>
          </cell>
        </row>
      </sheetData>
      <sheetData sheetId="6981">
        <row r="7">
          <cell r="AI7">
            <v>10000</v>
          </cell>
        </row>
      </sheetData>
      <sheetData sheetId="6982">
        <row r="7">
          <cell r="AI7">
            <v>10000</v>
          </cell>
        </row>
      </sheetData>
      <sheetData sheetId="6983">
        <row r="7">
          <cell r="AI7">
            <v>10000</v>
          </cell>
        </row>
      </sheetData>
      <sheetData sheetId="6984">
        <row r="7">
          <cell r="AI7">
            <v>10000</v>
          </cell>
        </row>
      </sheetData>
      <sheetData sheetId="6985">
        <row r="7">
          <cell r="AI7">
            <v>10000</v>
          </cell>
        </row>
      </sheetData>
      <sheetData sheetId="6986">
        <row r="7">
          <cell r="AI7">
            <v>10000</v>
          </cell>
        </row>
      </sheetData>
      <sheetData sheetId="6987">
        <row r="7">
          <cell r="AI7">
            <v>10000</v>
          </cell>
        </row>
      </sheetData>
      <sheetData sheetId="6988">
        <row r="7">
          <cell r="AI7">
            <v>10000</v>
          </cell>
        </row>
      </sheetData>
      <sheetData sheetId="6989">
        <row r="7">
          <cell r="AI7">
            <v>10000</v>
          </cell>
        </row>
      </sheetData>
      <sheetData sheetId="6990">
        <row r="7">
          <cell r="AI7">
            <v>10000</v>
          </cell>
        </row>
      </sheetData>
      <sheetData sheetId="6991">
        <row r="7">
          <cell r="AI7">
            <v>10000</v>
          </cell>
        </row>
      </sheetData>
      <sheetData sheetId="6992">
        <row r="7">
          <cell r="AI7">
            <v>10000</v>
          </cell>
        </row>
      </sheetData>
      <sheetData sheetId="6993">
        <row r="7">
          <cell r="AI7">
            <v>10000</v>
          </cell>
        </row>
      </sheetData>
      <sheetData sheetId="6994">
        <row r="7">
          <cell r="AI7">
            <v>10000</v>
          </cell>
        </row>
      </sheetData>
      <sheetData sheetId="6995">
        <row r="7">
          <cell r="AI7">
            <v>10000</v>
          </cell>
        </row>
      </sheetData>
      <sheetData sheetId="6996">
        <row r="7">
          <cell r="AI7">
            <v>10000</v>
          </cell>
        </row>
      </sheetData>
      <sheetData sheetId="6997">
        <row r="7">
          <cell r="AI7">
            <v>10000</v>
          </cell>
        </row>
      </sheetData>
      <sheetData sheetId="6998">
        <row r="7">
          <cell r="AI7">
            <v>10000</v>
          </cell>
        </row>
      </sheetData>
      <sheetData sheetId="6999">
        <row r="7">
          <cell r="AI7">
            <v>10000</v>
          </cell>
        </row>
      </sheetData>
      <sheetData sheetId="7000">
        <row r="7">
          <cell r="AI7">
            <v>10000</v>
          </cell>
        </row>
      </sheetData>
      <sheetData sheetId="7001">
        <row r="7">
          <cell r="AI7">
            <v>10000</v>
          </cell>
        </row>
      </sheetData>
      <sheetData sheetId="7002">
        <row r="7">
          <cell r="AI7">
            <v>10000</v>
          </cell>
        </row>
      </sheetData>
      <sheetData sheetId="7003">
        <row r="7">
          <cell r="AI7">
            <v>10000</v>
          </cell>
        </row>
      </sheetData>
      <sheetData sheetId="7004">
        <row r="7">
          <cell r="AI7">
            <v>10000</v>
          </cell>
        </row>
      </sheetData>
      <sheetData sheetId="7005">
        <row r="7">
          <cell r="AI7">
            <v>10000</v>
          </cell>
        </row>
      </sheetData>
      <sheetData sheetId="7006">
        <row r="7">
          <cell r="AI7">
            <v>10000</v>
          </cell>
        </row>
      </sheetData>
      <sheetData sheetId="7007">
        <row r="7">
          <cell r="AI7">
            <v>10000</v>
          </cell>
        </row>
      </sheetData>
      <sheetData sheetId="7008">
        <row r="7">
          <cell r="AI7">
            <v>10000</v>
          </cell>
        </row>
      </sheetData>
      <sheetData sheetId="7009">
        <row r="7">
          <cell r="AI7">
            <v>10000</v>
          </cell>
        </row>
      </sheetData>
      <sheetData sheetId="7010">
        <row r="7">
          <cell r="AI7">
            <v>10000</v>
          </cell>
        </row>
      </sheetData>
      <sheetData sheetId="7011">
        <row r="7">
          <cell r="AI7">
            <v>10000</v>
          </cell>
        </row>
      </sheetData>
      <sheetData sheetId="7012">
        <row r="7">
          <cell r="AI7">
            <v>10000</v>
          </cell>
        </row>
      </sheetData>
      <sheetData sheetId="7013">
        <row r="7">
          <cell r="AI7">
            <v>10000</v>
          </cell>
        </row>
      </sheetData>
      <sheetData sheetId="7014">
        <row r="7">
          <cell r="AI7">
            <v>10000</v>
          </cell>
        </row>
      </sheetData>
      <sheetData sheetId="7015">
        <row r="7">
          <cell r="AI7">
            <v>10000</v>
          </cell>
        </row>
      </sheetData>
      <sheetData sheetId="7016">
        <row r="7">
          <cell r="AI7">
            <v>10000</v>
          </cell>
        </row>
      </sheetData>
      <sheetData sheetId="7017">
        <row r="7">
          <cell r="AI7">
            <v>10000</v>
          </cell>
        </row>
      </sheetData>
      <sheetData sheetId="7018">
        <row r="7">
          <cell r="AI7">
            <v>10000</v>
          </cell>
        </row>
      </sheetData>
      <sheetData sheetId="7019">
        <row r="7">
          <cell r="AI7">
            <v>10000</v>
          </cell>
        </row>
      </sheetData>
      <sheetData sheetId="7020">
        <row r="7">
          <cell r="AI7">
            <v>10000</v>
          </cell>
        </row>
      </sheetData>
      <sheetData sheetId="7021">
        <row r="7">
          <cell r="AI7">
            <v>10000</v>
          </cell>
        </row>
      </sheetData>
      <sheetData sheetId="7022">
        <row r="7">
          <cell r="AI7">
            <v>10000</v>
          </cell>
        </row>
      </sheetData>
      <sheetData sheetId="7023">
        <row r="7">
          <cell r="AI7">
            <v>10000</v>
          </cell>
        </row>
      </sheetData>
      <sheetData sheetId="7024">
        <row r="7">
          <cell r="AI7">
            <v>10000</v>
          </cell>
        </row>
      </sheetData>
      <sheetData sheetId="7025">
        <row r="7">
          <cell r="AI7">
            <v>10000</v>
          </cell>
        </row>
      </sheetData>
      <sheetData sheetId="7026">
        <row r="7">
          <cell r="AI7">
            <v>10000</v>
          </cell>
        </row>
      </sheetData>
      <sheetData sheetId="7027">
        <row r="7">
          <cell r="AI7">
            <v>10000</v>
          </cell>
        </row>
      </sheetData>
      <sheetData sheetId="7028">
        <row r="7">
          <cell r="AI7">
            <v>10000</v>
          </cell>
        </row>
      </sheetData>
      <sheetData sheetId="7029">
        <row r="7">
          <cell r="AI7">
            <v>10000</v>
          </cell>
        </row>
      </sheetData>
      <sheetData sheetId="7030">
        <row r="7">
          <cell r="AI7">
            <v>10000</v>
          </cell>
        </row>
      </sheetData>
      <sheetData sheetId="7031">
        <row r="7">
          <cell r="AI7">
            <v>10000</v>
          </cell>
        </row>
      </sheetData>
      <sheetData sheetId="7032">
        <row r="7">
          <cell r="AI7">
            <v>10000</v>
          </cell>
        </row>
      </sheetData>
      <sheetData sheetId="7033">
        <row r="7">
          <cell r="AI7">
            <v>10000</v>
          </cell>
        </row>
      </sheetData>
      <sheetData sheetId="7034">
        <row r="7">
          <cell r="AI7">
            <v>10000</v>
          </cell>
        </row>
      </sheetData>
      <sheetData sheetId="7035">
        <row r="7">
          <cell r="AI7">
            <v>10000</v>
          </cell>
        </row>
      </sheetData>
      <sheetData sheetId="7036">
        <row r="7">
          <cell r="AI7">
            <v>10000</v>
          </cell>
        </row>
      </sheetData>
      <sheetData sheetId="7037">
        <row r="7">
          <cell r="AI7">
            <v>10000</v>
          </cell>
        </row>
      </sheetData>
      <sheetData sheetId="7038">
        <row r="7">
          <cell r="AI7">
            <v>10000</v>
          </cell>
        </row>
      </sheetData>
      <sheetData sheetId="7039">
        <row r="7">
          <cell r="AI7">
            <v>10000</v>
          </cell>
        </row>
      </sheetData>
      <sheetData sheetId="7040">
        <row r="7">
          <cell r="AI7">
            <v>10000</v>
          </cell>
        </row>
      </sheetData>
      <sheetData sheetId="7041">
        <row r="7">
          <cell r="AI7">
            <v>10000</v>
          </cell>
        </row>
      </sheetData>
      <sheetData sheetId="7042">
        <row r="7">
          <cell r="AI7">
            <v>10000</v>
          </cell>
        </row>
      </sheetData>
      <sheetData sheetId="7043">
        <row r="7">
          <cell r="AI7">
            <v>10000</v>
          </cell>
        </row>
      </sheetData>
      <sheetData sheetId="7044">
        <row r="7">
          <cell r="AI7">
            <v>10000</v>
          </cell>
        </row>
      </sheetData>
      <sheetData sheetId="7045">
        <row r="7">
          <cell r="AI7">
            <v>10000</v>
          </cell>
        </row>
      </sheetData>
      <sheetData sheetId="7046">
        <row r="7">
          <cell r="AI7">
            <v>10000</v>
          </cell>
        </row>
      </sheetData>
      <sheetData sheetId="7047">
        <row r="7">
          <cell r="AI7">
            <v>10000</v>
          </cell>
        </row>
      </sheetData>
      <sheetData sheetId="7048">
        <row r="7">
          <cell r="AI7">
            <v>10000</v>
          </cell>
        </row>
      </sheetData>
      <sheetData sheetId="7049">
        <row r="7">
          <cell r="AI7">
            <v>10000</v>
          </cell>
        </row>
      </sheetData>
      <sheetData sheetId="7050">
        <row r="7">
          <cell r="AI7">
            <v>10000</v>
          </cell>
        </row>
      </sheetData>
      <sheetData sheetId="7051">
        <row r="7">
          <cell r="AI7">
            <v>10000</v>
          </cell>
        </row>
      </sheetData>
      <sheetData sheetId="7052">
        <row r="7">
          <cell r="AI7">
            <v>10000</v>
          </cell>
        </row>
      </sheetData>
      <sheetData sheetId="7053">
        <row r="7">
          <cell r="AI7">
            <v>10000</v>
          </cell>
        </row>
      </sheetData>
      <sheetData sheetId="7054">
        <row r="7">
          <cell r="AI7">
            <v>10000</v>
          </cell>
        </row>
      </sheetData>
      <sheetData sheetId="7055">
        <row r="7">
          <cell r="AI7">
            <v>10000</v>
          </cell>
        </row>
      </sheetData>
      <sheetData sheetId="7056">
        <row r="7">
          <cell r="AI7">
            <v>10000</v>
          </cell>
        </row>
      </sheetData>
      <sheetData sheetId="7057">
        <row r="7">
          <cell r="AI7">
            <v>10000</v>
          </cell>
        </row>
      </sheetData>
      <sheetData sheetId="7058">
        <row r="7">
          <cell r="AI7">
            <v>10000</v>
          </cell>
        </row>
      </sheetData>
      <sheetData sheetId="7059">
        <row r="7">
          <cell r="AI7">
            <v>10000</v>
          </cell>
        </row>
      </sheetData>
      <sheetData sheetId="7060">
        <row r="7">
          <cell r="AI7">
            <v>10000</v>
          </cell>
        </row>
      </sheetData>
      <sheetData sheetId="7061">
        <row r="7">
          <cell r="AI7">
            <v>10000</v>
          </cell>
        </row>
      </sheetData>
      <sheetData sheetId="7062">
        <row r="7">
          <cell r="AI7">
            <v>10000</v>
          </cell>
        </row>
      </sheetData>
      <sheetData sheetId="7063">
        <row r="7">
          <cell r="AI7">
            <v>10000</v>
          </cell>
        </row>
      </sheetData>
      <sheetData sheetId="7064">
        <row r="7">
          <cell r="AI7">
            <v>10000</v>
          </cell>
        </row>
      </sheetData>
      <sheetData sheetId="7065">
        <row r="7">
          <cell r="AI7">
            <v>10000</v>
          </cell>
        </row>
      </sheetData>
      <sheetData sheetId="7066">
        <row r="7">
          <cell r="AI7">
            <v>10000</v>
          </cell>
        </row>
      </sheetData>
      <sheetData sheetId="7067">
        <row r="7">
          <cell r="AI7">
            <v>10000</v>
          </cell>
        </row>
      </sheetData>
      <sheetData sheetId="7068">
        <row r="7">
          <cell r="AI7">
            <v>10000</v>
          </cell>
        </row>
      </sheetData>
      <sheetData sheetId="7069">
        <row r="7">
          <cell r="AI7">
            <v>10000</v>
          </cell>
        </row>
      </sheetData>
      <sheetData sheetId="7070">
        <row r="7">
          <cell r="AI7">
            <v>10000</v>
          </cell>
        </row>
      </sheetData>
      <sheetData sheetId="7071">
        <row r="7">
          <cell r="AI7">
            <v>10000</v>
          </cell>
        </row>
      </sheetData>
      <sheetData sheetId="7072">
        <row r="7">
          <cell r="AI7">
            <v>10000</v>
          </cell>
        </row>
      </sheetData>
      <sheetData sheetId="7073">
        <row r="7">
          <cell r="AI7">
            <v>10000</v>
          </cell>
        </row>
      </sheetData>
      <sheetData sheetId="7074">
        <row r="7">
          <cell r="AI7">
            <v>10000</v>
          </cell>
        </row>
      </sheetData>
      <sheetData sheetId="7075">
        <row r="7">
          <cell r="AI7">
            <v>10000</v>
          </cell>
        </row>
      </sheetData>
      <sheetData sheetId="7076">
        <row r="7">
          <cell r="AI7">
            <v>10000</v>
          </cell>
        </row>
      </sheetData>
      <sheetData sheetId="7077">
        <row r="7">
          <cell r="AI7">
            <v>10000</v>
          </cell>
        </row>
      </sheetData>
      <sheetData sheetId="7078">
        <row r="7">
          <cell r="AI7">
            <v>10000</v>
          </cell>
        </row>
      </sheetData>
      <sheetData sheetId="7079">
        <row r="7">
          <cell r="AI7">
            <v>10000</v>
          </cell>
        </row>
      </sheetData>
      <sheetData sheetId="7080">
        <row r="7">
          <cell r="AI7">
            <v>10000</v>
          </cell>
        </row>
      </sheetData>
      <sheetData sheetId="7081">
        <row r="7">
          <cell r="AI7">
            <v>10000</v>
          </cell>
        </row>
      </sheetData>
      <sheetData sheetId="7082">
        <row r="7">
          <cell r="AI7">
            <v>10000</v>
          </cell>
        </row>
      </sheetData>
      <sheetData sheetId="7083">
        <row r="7">
          <cell r="AI7">
            <v>10000</v>
          </cell>
        </row>
      </sheetData>
      <sheetData sheetId="7084">
        <row r="7">
          <cell r="AI7">
            <v>10000</v>
          </cell>
        </row>
      </sheetData>
      <sheetData sheetId="7085">
        <row r="7">
          <cell r="AI7">
            <v>10000</v>
          </cell>
        </row>
      </sheetData>
      <sheetData sheetId="7086">
        <row r="7">
          <cell r="AI7">
            <v>10000</v>
          </cell>
        </row>
      </sheetData>
      <sheetData sheetId="7087">
        <row r="7">
          <cell r="AI7">
            <v>10000</v>
          </cell>
        </row>
      </sheetData>
      <sheetData sheetId="7088">
        <row r="7">
          <cell r="AI7">
            <v>10000</v>
          </cell>
        </row>
      </sheetData>
      <sheetData sheetId="7089">
        <row r="7">
          <cell r="AI7">
            <v>10000</v>
          </cell>
        </row>
      </sheetData>
      <sheetData sheetId="7090">
        <row r="7">
          <cell r="AI7">
            <v>10000</v>
          </cell>
        </row>
      </sheetData>
      <sheetData sheetId="7091">
        <row r="7">
          <cell r="AI7">
            <v>10000</v>
          </cell>
        </row>
      </sheetData>
      <sheetData sheetId="7092">
        <row r="7">
          <cell r="AI7">
            <v>10000</v>
          </cell>
        </row>
      </sheetData>
      <sheetData sheetId="7093">
        <row r="7">
          <cell r="AI7">
            <v>10000</v>
          </cell>
        </row>
      </sheetData>
      <sheetData sheetId="7094">
        <row r="7">
          <cell r="AI7">
            <v>10000</v>
          </cell>
        </row>
      </sheetData>
      <sheetData sheetId="7095">
        <row r="7">
          <cell r="AI7">
            <v>10000</v>
          </cell>
        </row>
      </sheetData>
      <sheetData sheetId="7096">
        <row r="7">
          <cell r="AI7">
            <v>10000</v>
          </cell>
        </row>
      </sheetData>
      <sheetData sheetId="7097">
        <row r="7">
          <cell r="AI7">
            <v>10000</v>
          </cell>
        </row>
      </sheetData>
      <sheetData sheetId="7098">
        <row r="7">
          <cell r="AI7">
            <v>10000</v>
          </cell>
        </row>
      </sheetData>
      <sheetData sheetId="7099">
        <row r="7">
          <cell r="AI7">
            <v>10000</v>
          </cell>
        </row>
      </sheetData>
      <sheetData sheetId="7100">
        <row r="7">
          <cell r="AI7">
            <v>10000</v>
          </cell>
        </row>
      </sheetData>
      <sheetData sheetId="7101">
        <row r="7">
          <cell r="AI7">
            <v>10000</v>
          </cell>
        </row>
      </sheetData>
      <sheetData sheetId="7102">
        <row r="7">
          <cell r="AI7">
            <v>10000</v>
          </cell>
        </row>
      </sheetData>
      <sheetData sheetId="7103">
        <row r="7">
          <cell r="AI7">
            <v>10000</v>
          </cell>
        </row>
      </sheetData>
      <sheetData sheetId="7104">
        <row r="7">
          <cell r="AI7">
            <v>10000</v>
          </cell>
        </row>
      </sheetData>
      <sheetData sheetId="7105">
        <row r="7">
          <cell r="AI7">
            <v>10000</v>
          </cell>
        </row>
      </sheetData>
      <sheetData sheetId="7106">
        <row r="7">
          <cell r="AI7">
            <v>10000</v>
          </cell>
        </row>
      </sheetData>
      <sheetData sheetId="7107">
        <row r="7">
          <cell r="AI7">
            <v>10000</v>
          </cell>
        </row>
      </sheetData>
      <sheetData sheetId="7108">
        <row r="7">
          <cell r="AI7">
            <v>10000</v>
          </cell>
        </row>
      </sheetData>
      <sheetData sheetId="7109">
        <row r="7">
          <cell r="AI7">
            <v>10000</v>
          </cell>
        </row>
      </sheetData>
      <sheetData sheetId="7110">
        <row r="7">
          <cell r="AI7">
            <v>10000</v>
          </cell>
        </row>
      </sheetData>
      <sheetData sheetId="7111">
        <row r="7">
          <cell r="AI7">
            <v>10000</v>
          </cell>
        </row>
      </sheetData>
      <sheetData sheetId="7112">
        <row r="7">
          <cell r="AI7">
            <v>10000</v>
          </cell>
        </row>
      </sheetData>
      <sheetData sheetId="7113">
        <row r="7">
          <cell r="AI7">
            <v>10000</v>
          </cell>
        </row>
      </sheetData>
      <sheetData sheetId="7114">
        <row r="7">
          <cell r="AI7">
            <v>10000</v>
          </cell>
        </row>
      </sheetData>
      <sheetData sheetId="7115">
        <row r="7">
          <cell r="AI7">
            <v>10000</v>
          </cell>
        </row>
      </sheetData>
      <sheetData sheetId="7116">
        <row r="7">
          <cell r="AI7">
            <v>10000</v>
          </cell>
        </row>
      </sheetData>
      <sheetData sheetId="7117">
        <row r="7">
          <cell r="AI7">
            <v>10000</v>
          </cell>
        </row>
      </sheetData>
      <sheetData sheetId="7118">
        <row r="7">
          <cell r="AI7">
            <v>10000</v>
          </cell>
        </row>
      </sheetData>
      <sheetData sheetId="7119">
        <row r="7">
          <cell r="AI7">
            <v>10000</v>
          </cell>
        </row>
      </sheetData>
      <sheetData sheetId="7120">
        <row r="7">
          <cell r="AI7">
            <v>10000</v>
          </cell>
        </row>
      </sheetData>
      <sheetData sheetId="7121">
        <row r="7">
          <cell r="AI7">
            <v>10000</v>
          </cell>
        </row>
      </sheetData>
      <sheetData sheetId="7122">
        <row r="7">
          <cell r="AI7">
            <v>10000</v>
          </cell>
        </row>
      </sheetData>
      <sheetData sheetId="7123">
        <row r="7">
          <cell r="AI7">
            <v>10000</v>
          </cell>
        </row>
      </sheetData>
      <sheetData sheetId="7124">
        <row r="7">
          <cell r="AI7">
            <v>10000</v>
          </cell>
        </row>
      </sheetData>
      <sheetData sheetId="7125">
        <row r="7">
          <cell r="AI7">
            <v>10000</v>
          </cell>
        </row>
      </sheetData>
      <sheetData sheetId="7126">
        <row r="7">
          <cell r="AI7">
            <v>10000</v>
          </cell>
        </row>
      </sheetData>
      <sheetData sheetId="7127">
        <row r="7">
          <cell r="AI7">
            <v>10000</v>
          </cell>
        </row>
      </sheetData>
      <sheetData sheetId="7128">
        <row r="7">
          <cell r="AI7">
            <v>10000</v>
          </cell>
        </row>
      </sheetData>
      <sheetData sheetId="7129">
        <row r="7">
          <cell r="AI7">
            <v>10000</v>
          </cell>
        </row>
      </sheetData>
      <sheetData sheetId="7130">
        <row r="7">
          <cell r="AI7">
            <v>10000</v>
          </cell>
        </row>
      </sheetData>
      <sheetData sheetId="7131">
        <row r="7">
          <cell r="AI7">
            <v>10000</v>
          </cell>
        </row>
      </sheetData>
      <sheetData sheetId="7132">
        <row r="7">
          <cell r="AI7">
            <v>10000</v>
          </cell>
        </row>
      </sheetData>
      <sheetData sheetId="7133">
        <row r="7">
          <cell r="AI7">
            <v>10000</v>
          </cell>
        </row>
      </sheetData>
      <sheetData sheetId="7134">
        <row r="7">
          <cell r="AI7">
            <v>10000</v>
          </cell>
        </row>
      </sheetData>
      <sheetData sheetId="7135">
        <row r="7">
          <cell r="AI7">
            <v>10000</v>
          </cell>
        </row>
      </sheetData>
      <sheetData sheetId="7136">
        <row r="7">
          <cell r="AI7">
            <v>10000</v>
          </cell>
        </row>
      </sheetData>
      <sheetData sheetId="7137" refreshError="1"/>
      <sheetData sheetId="7138" refreshError="1"/>
      <sheetData sheetId="7139" refreshError="1"/>
      <sheetData sheetId="7140" refreshError="1"/>
      <sheetData sheetId="7141" refreshError="1"/>
      <sheetData sheetId="7142">
        <row r="7">
          <cell r="AI7">
            <v>10000</v>
          </cell>
        </row>
      </sheetData>
      <sheetData sheetId="7143">
        <row r="7">
          <cell r="AI7">
            <v>10000</v>
          </cell>
        </row>
      </sheetData>
      <sheetData sheetId="7144">
        <row r="7">
          <cell r="AI7">
            <v>10000</v>
          </cell>
        </row>
      </sheetData>
      <sheetData sheetId="7145">
        <row r="7">
          <cell r="AI7">
            <v>10000</v>
          </cell>
        </row>
      </sheetData>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ow r="7">
          <cell r="AI7">
            <v>10000</v>
          </cell>
        </row>
      </sheetData>
      <sheetData sheetId="7209">
        <row r="7">
          <cell r="AI7">
            <v>10000</v>
          </cell>
        </row>
      </sheetData>
      <sheetData sheetId="7210">
        <row r="7">
          <cell r="AI7">
            <v>10000</v>
          </cell>
        </row>
      </sheetData>
      <sheetData sheetId="7211">
        <row r="7">
          <cell r="AI7">
            <v>10000</v>
          </cell>
        </row>
      </sheetData>
      <sheetData sheetId="7212">
        <row r="7">
          <cell r="AI7">
            <v>10000</v>
          </cell>
        </row>
      </sheetData>
      <sheetData sheetId="7213">
        <row r="7">
          <cell r="AI7">
            <v>10000</v>
          </cell>
        </row>
      </sheetData>
      <sheetData sheetId="7214" refreshError="1"/>
      <sheetData sheetId="7215" refreshError="1"/>
      <sheetData sheetId="7216" refreshError="1"/>
      <sheetData sheetId="7217" refreshError="1"/>
      <sheetData sheetId="7218" refreshError="1"/>
      <sheetData sheetId="7219" refreshError="1"/>
      <sheetData sheetId="7220">
        <row r="7">
          <cell r="AI7">
            <v>10000</v>
          </cell>
        </row>
      </sheetData>
      <sheetData sheetId="7221">
        <row r="7">
          <cell r="AI7">
            <v>10000</v>
          </cell>
        </row>
      </sheetData>
      <sheetData sheetId="7222" refreshError="1"/>
      <sheetData sheetId="7223" refreshError="1"/>
      <sheetData sheetId="7224">
        <row r="7">
          <cell r="AI7">
            <v>10000</v>
          </cell>
        </row>
      </sheetData>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ow r="7">
          <cell r="AI7">
            <v>10000</v>
          </cell>
        </row>
      </sheetData>
      <sheetData sheetId="7236" refreshError="1"/>
      <sheetData sheetId="7237">
        <row r="7">
          <cell r="AI7">
            <v>10000</v>
          </cell>
        </row>
      </sheetData>
      <sheetData sheetId="7238">
        <row r="7">
          <cell r="AI7">
            <v>10000</v>
          </cell>
        </row>
      </sheetData>
      <sheetData sheetId="7239">
        <row r="7">
          <cell r="AI7">
            <v>10000</v>
          </cell>
        </row>
      </sheetData>
      <sheetData sheetId="7240">
        <row r="7">
          <cell r="AI7">
            <v>10000</v>
          </cell>
        </row>
      </sheetData>
      <sheetData sheetId="7241">
        <row r="7">
          <cell r="AI7">
            <v>10000</v>
          </cell>
        </row>
      </sheetData>
      <sheetData sheetId="7242">
        <row r="7">
          <cell r="AI7">
            <v>10000</v>
          </cell>
        </row>
      </sheetData>
      <sheetData sheetId="7243">
        <row r="7">
          <cell r="AI7">
            <v>10000</v>
          </cell>
        </row>
      </sheetData>
      <sheetData sheetId="7244">
        <row r="7">
          <cell r="AI7">
            <v>10000</v>
          </cell>
        </row>
      </sheetData>
      <sheetData sheetId="7245">
        <row r="7">
          <cell r="AI7">
            <v>10000</v>
          </cell>
        </row>
      </sheetData>
      <sheetData sheetId="7246">
        <row r="7">
          <cell r="AI7">
            <v>10000</v>
          </cell>
        </row>
      </sheetData>
      <sheetData sheetId="7247">
        <row r="7">
          <cell r="AI7">
            <v>10000</v>
          </cell>
        </row>
      </sheetData>
      <sheetData sheetId="7248">
        <row r="7">
          <cell r="AI7">
            <v>10000</v>
          </cell>
        </row>
      </sheetData>
      <sheetData sheetId="7249">
        <row r="7">
          <cell r="AI7">
            <v>10000</v>
          </cell>
        </row>
      </sheetData>
      <sheetData sheetId="7250">
        <row r="7">
          <cell r="AI7">
            <v>10000</v>
          </cell>
        </row>
      </sheetData>
      <sheetData sheetId="7251">
        <row r="7">
          <cell r="AI7">
            <v>10000</v>
          </cell>
        </row>
      </sheetData>
      <sheetData sheetId="7252">
        <row r="7">
          <cell r="AI7">
            <v>10000</v>
          </cell>
        </row>
      </sheetData>
      <sheetData sheetId="7253">
        <row r="7">
          <cell r="AI7">
            <v>10000</v>
          </cell>
        </row>
      </sheetData>
      <sheetData sheetId="7254">
        <row r="7">
          <cell r="AI7">
            <v>10000</v>
          </cell>
        </row>
      </sheetData>
      <sheetData sheetId="7255">
        <row r="7">
          <cell r="AI7">
            <v>10000</v>
          </cell>
        </row>
      </sheetData>
      <sheetData sheetId="7256">
        <row r="7">
          <cell r="AI7">
            <v>10000</v>
          </cell>
        </row>
      </sheetData>
      <sheetData sheetId="7257">
        <row r="7">
          <cell r="AI7">
            <v>10000</v>
          </cell>
        </row>
      </sheetData>
      <sheetData sheetId="7258">
        <row r="7">
          <cell r="AI7">
            <v>10000</v>
          </cell>
        </row>
      </sheetData>
      <sheetData sheetId="7259">
        <row r="7">
          <cell r="AI7">
            <v>10000</v>
          </cell>
        </row>
      </sheetData>
      <sheetData sheetId="7260">
        <row r="7">
          <cell r="AI7">
            <v>10000</v>
          </cell>
        </row>
      </sheetData>
      <sheetData sheetId="7261">
        <row r="7">
          <cell r="AI7">
            <v>10000</v>
          </cell>
        </row>
      </sheetData>
      <sheetData sheetId="7262">
        <row r="7">
          <cell r="AI7">
            <v>10000</v>
          </cell>
        </row>
      </sheetData>
      <sheetData sheetId="7263">
        <row r="7">
          <cell r="AI7">
            <v>10000</v>
          </cell>
        </row>
      </sheetData>
      <sheetData sheetId="7264">
        <row r="7">
          <cell r="AI7">
            <v>10000</v>
          </cell>
        </row>
      </sheetData>
      <sheetData sheetId="7265">
        <row r="7">
          <cell r="AI7">
            <v>10000</v>
          </cell>
        </row>
      </sheetData>
      <sheetData sheetId="7266">
        <row r="7">
          <cell r="AI7">
            <v>10000</v>
          </cell>
        </row>
      </sheetData>
      <sheetData sheetId="7267">
        <row r="7">
          <cell r="AI7">
            <v>10000</v>
          </cell>
        </row>
      </sheetData>
      <sheetData sheetId="7268">
        <row r="7">
          <cell r="AI7">
            <v>10000</v>
          </cell>
        </row>
      </sheetData>
      <sheetData sheetId="7269">
        <row r="7">
          <cell r="AI7">
            <v>10000</v>
          </cell>
        </row>
      </sheetData>
      <sheetData sheetId="7270">
        <row r="7">
          <cell r="AI7">
            <v>10000</v>
          </cell>
        </row>
      </sheetData>
      <sheetData sheetId="7271">
        <row r="7">
          <cell r="AI7">
            <v>10000</v>
          </cell>
        </row>
      </sheetData>
      <sheetData sheetId="7272">
        <row r="7">
          <cell r="AI7">
            <v>10000</v>
          </cell>
        </row>
      </sheetData>
      <sheetData sheetId="7273">
        <row r="7">
          <cell r="AI7">
            <v>10000</v>
          </cell>
        </row>
      </sheetData>
      <sheetData sheetId="7274">
        <row r="7">
          <cell r="AI7">
            <v>10000</v>
          </cell>
        </row>
      </sheetData>
      <sheetData sheetId="7275">
        <row r="7">
          <cell r="AI7">
            <v>10000</v>
          </cell>
        </row>
      </sheetData>
      <sheetData sheetId="7276">
        <row r="7">
          <cell r="AI7">
            <v>10000</v>
          </cell>
        </row>
      </sheetData>
      <sheetData sheetId="7277">
        <row r="7">
          <cell r="AI7">
            <v>10000</v>
          </cell>
        </row>
      </sheetData>
      <sheetData sheetId="7278">
        <row r="7">
          <cell r="AI7">
            <v>10000</v>
          </cell>
        </row>
      </sheetData>
      <sheetData sheetId="7279">
        <row r="7">
          <cell r="AI7">
            <v>10000</v>
          </cell>
        </row>
      </sheetData>
      <sheetData sheetId="7280">
        <row r="7">
          <cell r="AI7">
            <v>10000</v>
          </cell>
        </row>
      </sheetData>
      <sheetData sheetId="7281">
        <row r="7">
          <cell r="AI7">
            <v>10000</v>
          </cell>
        </row>
      </sheetData>
      <sheetData sheetId="7282">
        <row r="7">
          <cell r="AI7">
            <v>10000</v>
          </cell>
        </row>
      </sheetData>
      <sheetData sheetId="7283">
        <row r="7">
          <cell r="AI7">
            <v>10000</v>
          </cell>
        </row>
      </sheetData>
      <sheetData sheetId="7284">
        <row r="7">
          <cell r="AI7">
            <v>10000</v>
          </cell>
        </row>
      </sheetData>
      <sheetData sheetId="7285">
        <row r="7">
          <cell r="AI7">
            <v>10000</v>
          </cell>
        </row>
      </sheetData>
      <sheetData sheetId="7286">
        <row r="7">
          <cell r="AI7">
            <v>10000</v>
          </cell>
        </row>
      </sheetData>
      <sheetData sheetId="7287">
        <row r="7">
          <cell r="AI7">
            <v>10000</v>
          </cell>
        </row>
      </sheetData>
      <sheetData sheetId="7288">
        <row r="7">
          <cell r="AI7">
            <v>10000</v>
          </cell>
        </row>
      </sheetData>
      <sheetData sheetId="7289">
        <row r="7">
          <cell r="AI7">
            <v>10000</v>
          </cell>
        </row>
      </sheetData>
      <sheetData sheetId="7290">
        <row r="7">
          <cell r="AI7">
            <v>10000</v>
          </cell>
        </row>
      </sheetData>
      <sheetData sheetId="7291">
        <row r="7">
          <cell r="AI7">
            <v>10000</v>
          </cell>
        </row>
      </sheetData>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sheetData sheetId="7372"/>
      <sheetData sheetId="7373" refreshError="1"/>
      <sheetData sheetId="7374"/>
      <sheetData sheetId="7375"/>
      <sheetData sheetId="7376" refreshError="1"/>
      <sheetData sheetId="7377" refreshError="1"/>
      <sheetData sheetId="7378">
        <row r="7">
          <cell r="AI7">
            <v>10000</v>
          </cell>
        </row>
      </sheetData>
      <sheetData sheetId="7379"/>
      <sheetData sheetId="7380"/>
      <sheetData sheetId="7381">
        <row r="7">
          <cell r="AI7">
            <v>10000</v>
          </cell>
        </row>
      </sheetData>
      <sheetData sheetId="7382">
        <row r="7">
          <cell r="AI7">
            <v>10000</v>
          </cell>
        </row>
      </sheetData>
      <sheetData sheetId="7383">
        <row r="7">
          <cell r="AI7">
            <v>10000</v>
          </cell>
        </row>
      </sheetData>
      <sheetData sheetId="7384">
        <row r="7">
          <cell r="AI7">
            <v>10000</v>
          </cell>
        </row>
      </sheetData>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ow r="7">
          <cell r="AI7">
            <v>10000</v>
          </cell>
        </row>
      </sheetData>
      <sheetData sheetId="7395">
        <row r="7">
          <cell r="AI7">
            <v>10000</v>
          </cell>
        </row>
      </sheetData>
      <sheetData sheetId="7396"/>
      <sheetData sheetId="7397" refreshError="1"/>
      <sheetData sheetId="7398" refreshError="1"/>
      <sheetData sheetId="7399" refreshError="1"/>
      <sheetData sheetId="7400">
        <row r="7">
          <cell r="AI7">
            <v>10000</v>
          </cell>
        </row>
      </sheetData>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sheetData sheetId="7415">
        <row r="7">
          <cell r="AI7">
            <v>10000</v>
          </cell>
        </row>
      </sheetData>
      <sheetData sheetId="7416"/>
      <sheetData sheetId="7417">
        <row r="7">
          <cell r="AH7">
            <v>57475000</v>
          </cell>
        </row>
      </sheetData>
      <sheetData sheetId="7418">
        <row r="7">
          <cell r="AH7">
            <v>57475000</v>
          </cell>
        </row>
      </sheetData>
      <sheetData sheetId="7419"/>
      <sheetData sheetId="7420"/>
      <sheetData sheetId="7421" refreshError="1"/>
      <sheetData sheetId="7422" refreshError="1"/>
      <sheetData sheetId="7423" refreshError="1"/>
      <sheetData sheetId="7424" refreshError="1"/>
      <sheetData sheetId="7425" refreshError="1"/>
      <sheetData sheetId="7426"/>
      <sheetData sheetId="7427"/>
      <sheetData sheetId="7428"/>
      <sheetData sheetId="7429"/>
      <sheetData sheetId="7430"/>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ow r="7">
          <cell r="AI7">
            <v>10000</v>
          </cell>
        </row>
      </sheetData>
      <sheetData sheetId="7448">
        <row r="7">
          <cell r="AI7">
            <v>10000</v>
          </cell>
        </row>
      </sheetData>
      <sheetData sheetId="7449">
        <row r="7">
          <cell r="AI7">
            <v>10000</v>
          </cell>
        </row>
      </sheetData>
      <sheetData sheetId="7450">
        <row r="7">
          <cell r="AI7">
            <v>10000</v>
          </cell>
        </row>
      </sheetData>
      <sheetData sheetId="7451">
        <row r="7">
          <cell r="AI7">
            <v>10000</v>
          </cell>
        </row>
      </sheetData>
      <sheetData sheetId="7452">
        <row r="7">
          <cell r="AI7">
            <v>10000</v>
          </cell>
        </row>
      </sheetData>
      <sheetData sheetId="7453">
        <row r="7">
          <cell r="AI7">
            <v>10000</v>
          </cell>
        </row>
      </sheetData>
      <sheetData sheetId="7454">
        <row r="7">
          <cell r="AI7">
            <v>10000</v>
          </cell>
        </row>
      </sheetData>
      <sheetData sheetId="7455">
        <row r="7">
          <cell r="AI7">
            <v>10000</v>
          </cell>
        </row>
      </sheetData>
      <sheetData sheetId="7456">
        <row r="7">
          <cell r="AI7">
            <v>10000</v>
          </cell>
        </row>
      </sheetData>
      <sheetData sheetId="7457">
        <row r="7">
          <cell r="AI7">
            <v>10000</v>
          </cell>
        </row>
      </sheetData>
      <sheetData sheetId="7458">
        <row r="7">
          <cell r="AI7">
            <v>10000</v>
          </cell>
        </row>
      </sheetData>
      <sheetData sheetId="7459">
        <row r="7">
          <cell r="AI7">
            <v>10000</v>
          </cell>
        </row>
      </sheetData>
      <sheetData sheetId="7460">
        <row r="7">
          <cell r="AI7">
            <v>10000</v>
          </cell>
        </row>
      </sheetData>
      <sheetData sheetId="7461">
        <row r="7">
          <cell r="AI7">
            <v>10000</v>
          </cell>
        </row>
      </sheetData>
      <sheetData sheetId="7462">
        <row r="7">
          <cell r="AI7">
            <v>10000</v>
          </cell>
        </row>
      </sheetData>
      <sheetData sheetId="7463">
        <row r="7">
          <cell r="AI7">
            <v>10000</v>
          </cell>
        </row>
      </sheetData>
      <sheetData sheetId="7464">
        <row r="7">
          <cell r="AI7">
            <v>10000</v>
          </cell>
        </row>
      </sheetData>
      <sheetData sheetId="7465">
        <row r="7">
          <cell r="AI7">
            <v>10000</v>
          </cell>
        </row>
      </sheetData>
      <sheetData sheetId="7466">
        <row r="7">
          <cell r="AI7">
            <v>10000</v>
          </cell>
        </row>
      </sheetData>
      <sheetData sheetId="7467">
        <row r="7">
          <cell r="AI7">
            <v>10000</v>
          </cell>
        </row>
      </sheetData>
      <sheetData sheetId="7468">
        <row r="7">
          <cell r="AI7">
            <v>10000</v>
          </cell>
        </row>
      </sheetData>
      <sheetData sheetId="7469">
        <row r="7">
          <cell r="AI7">
            <v>10000</v>
          </cell>
        </row>
      </sheetData>
      <sheetData sheetId="7470">
        <row r="7">
          <cell r="AI7">
            <v>10000</v>
          </cell>
        </row>
      </sheetData>
      <sheetData sheetId="7471">
        <row r="7">
          <cell r="AI7">
            <v>10000</v>
          </cell>
        </row>
      </sheetData>
      <sheetData sheetId="7472">
        <row r="7">
          <cell r="AI7">
            <v>10000</v>
          </cell>
        </row>
      </sheetData>
      <sheetData sheetId="7473">
        <row r="7">
          <cell r="AI7">
            <v>10000</v>
          </cell>
        </row>
      </sheetData>
      <sheetData sheetId="7474">
        <row r="7">
          <cell r="AI7">
            <v>10000</v>
          </cell>
        </row>
      </sheetData>
      <sheetData sheetId="7475">
        <row r="7">
          <cell r="AI7">
            <v>10000</v>
          </cell>
        </row>
      </sheetData>
      <sheetData sheetId="7476">
        <row r="7">
          <cell r="AI7">
            <v>10000</v>
          </cell>
        </row>
      </sheetData>
      <sheetData sheetId="7477">
        <row r="7">
          <cell r="AI7">
            <v>10000</v>
          </cell>
        </row>
      </sheetData>
      <sheetData sheetId="7478">
        <row r="7">
          <cell r="AI7">
            <v>10000</v>
          </cell>
        </row>
      </sheetData>
      <sheetData sheetId="7479">
        <row r="7">
          <cell r="AI7">
            <v>10000</v>
          </cell>
        </row>
      </sheetData>
      <sheetData sheetId="7480">
        <row r="7">
          <cell r="AI7">
            <v>10000</v>
          </cell>
        </row>
      </sheetData>
      <sheetData sheetId="7481">
        <row r="7">
          <cell r="AI7">
            <v>10000</v>
          </cell>
        </row>
      </sheetData>
      <sheetData sheetId="7482">
        <row r="7">
          <cell r="AI7">
            <v>10000</v>
          </cell>
        </row>
      </sheetData>
      <sheetData sheetId="7483">
        <row r="7">
          <cell r="AI7">
            <v>10000</v>
          </cell>
        </row>
      </sheetData>
      <sheetData sheetId="7484">
        <row r="7">
          <cell r="AI7">
            <v>10000</v>
          </cell>
        </row>
      </sheetData>
      <sheetData sheetId="7485">
        <row r="7">
          <cell r="AI7">
            <v>10000</v>
          </cell>
        </row>
      </sheetData>
      <sheetData sheetId="7486">
        <row r="7">
          <cell r="AI7">
            <v>10000</v>
          </cell>
        </row>
      </sheetData>
      <sheetData sheetId="7487">
        <row r="7">
          <cell r="AI7">
            <v>10000</v>
          </cell>
        </row>
      </sheetData>
      <sheetData sheetId="7488">
        <row r="7">
          <cell r="AI7">
            <v>10000</v>
          </cell>
        </row>
      </sheetData>
      <sheetData sheetId="7489">
        <row r="7">
          <cell r="AI7">
            <v>10000</v>
          </cell>
        </row>
      </sheetData>
      <sheetData sheetId="7490">
        <row r="7">
          <cell r="AI7">
            <v>10000</v>
          </cell>
        </row>
      </sheetData>
      <sheetData sheetId="7491">
        <row r="7">
          <cell r="AI7">
            <v>10000</v>
          </cell>
        </row>
      </sheetData>
      <sheetData sheetId="7492">
        <row r="7">
          <cell r="AI7">
            <v>10000</v>
          </cell>
        </row>
      </sheetData>
      <sheetData sheetId="7493">
        <row r="7">
          <cell r="AI7">
            <v>10000</v>
          </cell>
        </row>
      </sheetData>
      <sheetData sheetId="7494">
        <row r="7">
          <cell r="AI7">
            <v>10000</v>
          </cell>
        </row>
      </sheetData>
      <sheetData sheetId="7495">
        <row r="7">
          <cell r="AI7">
            <v>10000</v>
          </cell>
        </row>
      </sheetData>
      <sheetData sheetId="7496">
        <row r="7">
          <cell r="AI7">
            <v>10000</v>
          </cell>
        </row>
      </sheetData>
      <sheetData sheetId="7497">
        <row r="7">
          <cell r="AI7">
            <v>10000</v>
          </cell>
        </row>
      </sheetData>
      <sheetData sheetId="7498">
        <row r="7">
          <cell r="AI7">
            <v>10000</v>
          </cell>
        </row>
      </sheetData>
      <sheetData sheetId="7499">
        <row r="7">
          <cell r="AI7">
            <v>10000</v>
          </cell>
        </row>
      </sheetData>
      <sheetData sheetId="7500">
        <row r="7">
          <cell r="AI7">
            <v>10000</v>
          </cell>
        </row>
      </sheetData>
      <sheetData sheetId="7501">
        <row r="7">
          <cell r="AI7">
            <v>10000</v>
          </cell>
        </row>
      </sheetData>
      <sheetData sheetId="7502">
        <row r="7">
          <cell r="AI7">
            <v>10000</v>
          </cell>
        </row>
      </sheetData>
      <sheetData sheetId="7503">
        <row r="7">
          <cell r="AI7">
            <v>10000</v>
          </cell>
        </row>
      </sheetData>
      <sheetData sheetId="7504">
        <row r="7">
          <cell r="AI7">
            <v>10000</v>
          </cell>
        </row>
      </sheetData>
      <sheetData sheetId="7505">
        <row r="7">
          <cell r="AI7">
            <v>10000</v>
          </cell>
        </row>
      </sheetData>
      <sheetData sheetId="7506">
        <row r="7">
          <cell r="AI7">
            <v>10000</v>
          </cell>
        </row>
      </sheetData>
      <sheetData sheetId="7507">
        <row r="7">
          <cell r="AI7">
            <v>10000</v>
          </cell>
        </row>
      </sheetData>
      <sheetData sheetId="7508">
        <row r="7">
          <cell r="AI7">
            <v>10000</v>
          </cell>
        </row>
      </sheetData>
      <sheetData sheetId="7509">
        <row r="7">
          <cell r="AI7">
            <v>10000</v>
          </cell>
        </row>
      </sheetData>
      <sheetData sheetId="7510">
        <row r="7">
          <cell r="AI7">
            <v>10000</v>
          </cell>
        </row>
      </sheetData>
      <sheetData sheetId="7511">
        <row r="7">
          <cell r="AI7">
            <v>10000</v>
          </cell>
        </row>
      </sheetData>
      <sheetData sheetId="7512">
        <row r="7">
          <cell r="AI7">
            <v>10000</v>
          </cell>
        </row>
      </sheetData>
      <sheetData sheetId="7513">
        <row r="7">
          <cell r="AI7">
            <v>10000</v>
          </cell>
        </row>
      </sheetData>
      <sheetData sheetId="7514">
        <row r="7">
          <cell r="AI7">
            <v>10000</v>
          </cell>
        </row>
      </sheetData>
      <sheetData sheetId="7515">
        <row r="7">
          <cell r="AI7">
            <v>10000</v>
          </cell>
        </row>
      </sheetData>
      <sheetData sheetId="7516">
        <row r="7">
          <cell r="AI7">
            <v>10000</v>
          </cell>
        </row>
      </sheetData>
      <sheetData sheetId="7517">
        <row r="7">
          <cell r="AI7">
            <v>10000</v>
          </cell>
        </row>
      </sheetData>
      <sheetData sheetId="7518">
        <row r="7">
          <cell r="AI7">
            <v>10000</v>
          </cell>
        </row>
      </sheetData>
      <sheetData sheetId="7519">
        <row r="7">
          <cell r="AI7">
            <v>10000</v>
          </cell>
        </row>
      </sheetData>
      <sheetData sheetId="7520">
        <row r="7">
          <cell r="AI7">
            <v>10000</v>
          </cell>
        </row>
      </sheetData>
      <sheetData sheetId="7521">
        <row r="7">
          <cell r="AI7">
            <v>10000</v>
          </cell>
        </row>
      </sheetData>
      <sheetData sheetId="7522">
        <row r="7">
          <cell r="AI7">
            <v>10000</v>
          </cell>
        </row>
      </sheetData>
      <sheetData sheetId="7523">
        <row r="7">
          <cell r="AI7">
            <v>10000</v>
          </cell>
        </row>
      </sheetData>
      <sheetData sheetId="7524">
        <row r="7">
          <cell r="AI7">
            <v>10000</v>
          </cell>
        </row>
      </sheetData>
      <sheetData sheetId="7525">
        <row r="7">
          <cell r="AI7">
            <v>10000</v>
          </cell>
        </row>
      </sheetData>
      <sheetData sheetId="7526">
        <row r="7">
          <cell r="AI7">
            <v>10000</v>
          </cell>
        </row>
      </sheetData>
      <sheetData sheetId="7527">
        <row r="7">
          <cell r="AI7">
            <v>10000</v>
          </cell>
        </row>
      </sheetData>
      <sheetData sheetId="7528">
        <row r="7">
          <cell r="AI7">
            <v>10000</v>
          </cell>
        </row>
      </sheetData>
      <sheetData sheetId="7529">
        <row r="7">
          <cell r="AI7">
            <v>10000</v>
          </cell>
        </row>
      </sheetData>
      <sheetData sheetId="7530">
        <row r="7">
          <cell r="AI7">
            <v>10000</v>
          </cell>
        </row>
      </sheetData>
      <sheetData sheetId="7531">
        <row r="7">
          <cell r="AI7">
            <v>10000</v>
          </cell>
        </row>
      </sheetData>
      <sheetData sheetId="7532">
        <row r="7">
          <cell r="AI7">
            <v>10000</v>
          </cell>
        </row>
      </sheetData>
      <sheetData sheetId="7533">
        <row r="7">
          <cell r="AI7">
            <v>10000</v>
          </cell>
        </row>
      </sheetData>
      <sheetData sheetId="7534">
        <row r="7">
          <cell r="AI7">
            <v>10000</v>
          </cell>
        </row>
      </sheetData>
      <sheetData sheetId="7535">
        <row r="7">
          <cell r="AI7">
            <v>10000</v>
          </cell>
        </row>
      </sheetData>
      <sheetData sheetId="7536">
        <row r="7">
          <cell r="AI7">
            <v>10000</v>
          </cell>
        </row>
      </sheetData>
      <sheetData sheetId="7537">
        <row r="7">
          <cell r="AI7">
            <v>10000</v>
          </cell>
        </row>
      </sheetData>
      <sheetData sheetId="7538">
        <row r="7">
          <cell r="AI7">
            <v>10000</v>
          </cell>
        </row>
      </sheetData>
      <sheetData sheetId="7539">
        <row r="7">
          <cell r="AI7">
            <v>10000</v>
          </cell>
        </row>
      </sheetData>
      <sheetData sheetId="7540">
        <row r="7">
          <cell r="AI7">
            <v>10000</v>
          </cell>
        </row>
      </sheetData>
      <sheetData sheetId="7541">
        <row r="7">
          <cell r="AI7">
            <v>10000</v>
          </cell>
        </row>
      </sheetData>
      <sheetData sheetId="7542">
        <row r="7">
          <cell r="AI7">
            <v>10000</v>
          </cell>
        </row>
      </sheetData>
      <sheetData sheetId="7543">
        <row r="7">
          <cell r="AI7">
            <v>10000</v>
          </cell>
        </row>
      </sheetData>
      <sheetData sheetId="7544">
        <row r="7">
          <cell r="AI7">
            <v>10000</v>
          </cell>
        </row>
      </sheetData>
      <sheetData sheetId="7545">
        <row r="7">
          <cell r="AI7">
            <v>10000</v>
          </cell>
        </row>
      </sheetData>
      <sheetData sheetId="7546">
        <row r="7">
          <cell r="AI7">
            <v>10000</v>
          </cell>
        </row>
      </sheetData>
      <sheetData sheetId="7547">
        <row r="7">
          <cell r="AI7">
            <v>10000</v>
          </cell>
        </row>
      </sheetData>
      <sheetData sheetId="7548">
        <row r="7">
          <cell r="AI7">
            <v>10000</v>
          </cell>
        </row>
      </sheetData>
      <sheetData sheetId="7549">
        <row r="7">
          <cell r="AI7">
            <v>10000</v>
          </cell>
        </row>
      </sheetData>
      <sheetData sheetId="7550">
        <row r="7">
          <cell r="AI7">
            <v>10000</v>
          </cell>
        </row>
      </sheetData>
      <sheetData sheetId="7551">
        <row r="7">
          <cell r="AI7">
            <v>10000</v>
          </cell>
        </row>
      </sheetData>
      <sheetData sheetId="7552">
        <row r="7">
          <cell r="AI7">
            <v>10000</v>
          </cell>
        </row>
      </sheetData>
      <sheetData sheetId="7553">
        <row r="7">
          <cell r="AI7">
            <v>10000</v>
          </cell>
        </row>
      </sheetData>
      <sheetData sheetId="7554">
        <row r="7">
          <cell r="AI7">
            <v>10000</v>
          </cell>
        </row>
      </sheetData>
      <sheetData sheetId="7555">
        <row r="7">
          <cell r="AI7">
            <v>10000</v>
          </cell>
        </row>
      </sheetData>
      <sheetData sheetId="7556">
        <row r="7">
          <cell r="AI7">
            <v>10000</v>
          </cell>
        </row>
      </sheetData>
      <sheetData sheetId="7557">
        <row r="7">
          <cell r="AI7">
            <v>10000</v>
          </cell>
        </row>
      </sheetData>
      <sheetData sheetId="7558">
        <row r="7">
          <cell r="AI7">
            <v>10000</v>
          </cell>
        </row>
      </sheetData>
      <sheetData sheetId="7559">
        <row r="7">
          <cell r="AI7">
            <v>10000</v>
          </cell>
        </row>
      </sheetData>
      <sheetData sheetId="7560">
        <row r="7">
          <cell r="AI7">
            <v>10000</v>
          </cell>
        </row>
      </sheetData>
      <sheetData sheetId="7561">
        <row r="7">
          <cell r="AI7">
            <v>10000</v>
          </cell>
        </row>
      </sheetData>
      <sheetData sheetId="7562">
        <row r="7">
          <cell r="AI7">
            <v>10000</v>
          </cell>
        </row>
      </sheetData>
      <sheetData sheetId="7563">
        <row r="7">
          <cell r="AI7">
            <v>10000</v>
          </cell>
        </row>
      </sheetData>
      <sheetData sheetId="7564">
        <row r="7">
          <cell r="AI7">
            <v>10000</v>
          </cell>
        </row>
      </sheetData>
      <sheetData sheetId="7565">
        <row r="7">
          <cell r="AI7">
            <v>10000</v>
          </cell>
        </row>
      </sheetData>
      <sheetData sheetId="7566">
        <row r="7">
          <cell r="AI7">
            <v>10000</v>
          </cell>
        </row>
      </sheetData>
      <sheetData sheetId="7567">
        <row r="7">
          <cell r="AI7">
            <v>10000</v>
          </cell>
        </row>
      </sheetData>
      <sheetData sheetId="7568">
        <row r="7">
          <cell r="AI7">
            <v>10000</v>
          </cell>
        </row>
      </sheetData>
      <sheetData sheetId="7569">
        <row r="7">
          <cell r="AI7">
            <v>10000</v>
          </cell>
        </row>
      </sheetData>
      <sheetData sheetId="7570">
        <row r="7">
          <cell r="AI7">
            <v>10000</v>
          </cell>
        </row>
      </sheetData>
      <sheetData sheetId="7571">
        <row r="7">
          <cell r="AI7">
            <v>10000</v>
          </cell>
        </row>
      </sheetData>
      <sheetData sheetId="7572">
        <row r="7">
          <cell r="AI7">
            <v>10000</v>
          </cell>
        </row>
      </sheetData>
      <sheetData sheetId="7573">
        <row r="7">
          <cell r="AI7">
            <v>10000</v>
          </cell>
        </row>
      </sheetData>
      <sheetData sheetId="7574">
        <row r="7">
          <cell r="AI7">
            <v>10000</v>
          </cell>
        </row>
      </sheetData>
      <sheetData sheetId="7575">
        <row r="7">
          <cell r="AI7">
            <v>10000</v>
          </cell>
        </row>
      </sheetData>
      <sheetData sheetId="7576">
        <row r="7">
          <cell r="AI7">
            <v>10000</v>
          </cell>
        </row>
      </sheetData>
      <sheetData sheetId="7577">
        <row r="7">
          <cell r="AI7">
            <v>10000</v>
          </cell>
        </row>
      </sheetData>
      <sheetData sheetId="7578">
        <row r="7">
          <cell r="AI7">
            <v>10000</v>
          </cell>
        </row>
      </sheetData>
      <sheetData sheetId="7579">
        <row r="7">
          <cell r="AI7">
            <v>10000</v>
          </cell>
        </row>
      </sheetData>
      <sheetData sheetId="7580">
        <row r="7">
          <cell r="AI7">
            <v>10000</v>
          </cell>
        </row>
      </sheetData>
      <sheetData sheetId="7581">
        <row r="7">
          <cell r="AI7">
            <v>10000</v>
          </cell>
        </row>
      </sheetData>
      <sheetData sheetId="7582">
        <row r="7">
          <cell r="AI7">
            <v>10000</v>
          </cell>
        </row>
      </sheetData>
      <sheetData sheetId="7583">
        <row r="7">
          <cell r="AI7">
            <v>10000</v>
          </cell>
        </row>
      </sheetData>
      <sheetData sheetId="7584">
        <row r="7">
          <cell r="AI7">
            <v>10000</v>
          </cell>
        </row>
      </sheetData>
      <sheetData sheetId="7585">
        <row r="7">
          <cell r="AI7">
            <v>10000</v>
          </cell>
        </row>
      </sheetData>
      <sheetData sheetId="7586">
        <row r="7">
          <cell r="AI7">
            <v>10000</v>
          </cell>
        </row>
      </sheetData>
      <sheetData sheetId="7587">
        <row r="7">
          <cell r="AI7">
            <v>10000</v>
          </cell>
        </row>
      </sheetData>
      <sheetData sheetId="7588">
        <row r="7">
          <cell r="AI7">
            <v>10000</v>
          </cell>
        </row>
      </sheetData>
      <sheetData sheetId="7589">
        <row r="7">
          <cell r="AI7">
            <v>10000</v>
          </cell>
        </row>
      </sheetData>
      <sheetData sheetId="7590">
        <row r="7">
          <cell r="AI7">
            <v>10000</v>
          </cell>
        </row>
      </sheetData>
      <sheetData sheetId="7591">
        <row r="7">
          <cell r="AI7">
            <v>10000</v>
          </cell>
        </row>
      </sheetData>
      <sheetData sheetId="7592">
        <row r="7">
          <cell r="AI7">
            <v>10000</v>
          </cell>
        </row>
      </sheetData>
      <sheetData sheetId="7593">
        <row r="7">
          <cell r="AI7">
            <v>10000</v>
          </cell>
        </row>
      </sheetData>
      <sheetData sheetId="7594">
        <row r="7">
          <cell r="AI7">
            <v>10000</v>
          </cell>
        </row>
      </sheetData>
      <sheetData sheetId="7595">
        <row r="7">
          <cell r="AI7">
            <v>10000</v>
          </cell>
        </row>
      </sheetData>
      <sheetData sheetId="7596">
        <row r="7">
          <cell r="AI7">
            <v>10000</v>
          </cell>
        </row>
      </sheetData>
      <sheetData sheetId="7597">
        <row r="7">
          <cell r="AI7">
            <v>10000</v>
          </cell>
        </row>
      </sheetData>
      <sheetData sheetId="7598">
        <row r="7">
          <cell r="AI7">
            <v>10000</v>
          </cell>
        </row>
      </sheetData>
      <sheetData sheetId="7599">
        <row r="7">
          <cell r="AI7">
            <v>10000</v>
          </cell>
        </row>
      </sheetData>
      <sheetData sheetId="7600">
        <row r="7">
          <cell r="AI7">
            <v>10000</v>
          </cell>
        </row>
      </sheetData>
      <sheetData sheetId="7601">
        <row r="7">
          <cell r="AI7">
            <v>10000</v>
          </cell>
        </row>
      </sheetData>
      <sheetData sheetId="7602">
        <row r="7">
          <cell r="AI7">
            <v>10000</v>
          </cell>
        </row>
      </sheetData>
      <sheetData sheetId="7603">
        <row r="7">
          <cell r="AI7">
            <v>10000</v>
          </cell>
        </row>
      </sheetData>
      <sheetData sheetId="7604">
        <row r="7">
          <cell r="AI7">
            <v>10000</v>
          </cell>
        </row>
      </sheetData>
      <sheetData sheetId="7605">
        <row r="7">
          <cell r="AI7">
            <v>10000</v>
          </cell>
        </row>
      </sheetData>
      <sheetData sheetId="7606">
        <row r="7">
          <cell r="AI7">
            <v>10000</v>
          </cell>
        </row>
      </sheetData>
      <sheetData sheetId="7607">
        <row r="7">
          <cell r="AI7">
            <v>10000</v>
          </cell>
        </row>
      </sheetData>
      <sheetData sheetId="7608">
        <row r="7">
          <cell r="AI7">
            <v>10000</v>
          </cell>
        </row>
      </sheetData>
      <sheetData sheetId="7609">
        <row r="7">
          <cell r="AI7">
            <v>10000</v>
          </cell>
        </row>
      </sheetData>
      <sheetData sheetId="7610">
        <row r="7">
          <cell r="AI7">
            <v>10000</v>
          </cell>
        </row>
      </sheetData>
      <sheetData sheetId="7611">
        <row r="7">
          <cell r="AI7">
            <v>10000</v>
          </cell>
        </row>
      </sheetData>
      <sheetData sheetId="7612">
        <row r="7">
          <cell r="AI7">
            <v>10000</v>
          </cell>
        </row>
      </sheetData>
      <sheetData sheetId="7613">
        <row r="7">
          <cell r="AI7">
            <v>10000</v>
          </cell>
        </row>
      </sheetData>
      <sheetData sheetId="7614">
        <row r="7">
          <cell r="AI7">
            <v>10000</v>
          </cell>
        </row>
      </sheetData>
      <sheetData sheetId="7615">
        <row r="7">
          <cell r="AI7">
            <v>10000</v>
          </cell>
        </row>
      </sheetData>
      <sheetData sheetId="7616">
        <row r="7">
          <cell r="AI7">
            <v>10000</v>
          </cell>
        </row>
      </sheetData>
      <sheetData sheetId="7617">
        <row r="7">
          <cell r="AI7">
            <v>10000</v>
          </cell>
        </row>
      </sheetData>
      <sheetData sheetId="7618">
        <row r="7">
          <cell r="AI7">
            <v>10000</v>
          </cell>
        </row>
      </sheetData>
      <sheetData sheetId="7619">
        <row r="7">
          <cell r="AI7">
            <v>10000</v>
          </cell>
        </row>
      </sheetData>
      <sheetData sheetId="7620">
        <row r="7">
          <cell r="AI7">
            <v>10000</v>
          </cell>
        </row>
      </sheetData>
      <sheetData sheetId="7621">
        <row r="7">
          <cell r="AI7">
            <v>10000</v>
          </cell>
        </row>
      </sheetData>
      <sheetData sheetId="7622">
        <row r="7">
          <cell r="AI7">
            <v>10000</v>
          </cell>
        </row>
      </sheetData>
      <sheetData sheetId="7623">
        <row r="7">
          <cell r="AI7">
            <v>10000</v>
          </cell>
        </row>
      </sheetData>
      <sheetData sheetId="7624">
        <row r="7">
          <cell r="AI7">
            <v>10000</v>
          </cell>
        </row>
      </sheetData>
      <sheetData sheetId="7625">
        <row r="7">
          <cell r="AI7">
            <v>10000</v>
          </cell>
        </row>
      </sheetData>
      <sheetData sheetId="7626">
        <row r="7">
          <cell r="AI7">
            <v>10000</v>
          </cell>
        </row>
      </sheetData>
      <sheetData sheetId="7627">
        <row r="7">
          <cell r="AI7">
            <v>10000</v>
          </cell>
        </row>
      </sheetData>
      <sheetData sheetId="7628">
        <row r="7">
          <cell r="AI7">
            <v>10000</v>
          </cell>
        </row>
      </sheetData>
      <sheetData sheetId="7629">
        <row r="7">
          <cell r="AI7">
            <v>10000</v>
          </cell>
        </row>
      </sheetData>
      <sheetData sheetId="7630">
        <row r="7">
          <cell r="AI7">
            <v>10000</v>
          </cell>
        </row>
      </sheetData>
      <sheetData sheetId="7631">
        <row r="7">
          <cell r="AI7">
            <v>10000</v>
          </cell>
        </row>
      </sheetData>
      <sheetData sheetId="7632">
        <row r="7">
          <cell r="AI7">
            <v>10000</v>
          </cell>
        </row>
      </sheetData>
      <sheetData sheetId="7633">
        <row r="7">
          <cell r="AI7">
            <v>10000</v>
          </cell>
        </row>
      </sheetData>
      <sheetData sheetId="7634">
        <row r="7">
          <cell r="AI7">
            <v>10000</v>
          </cell>
        </row>
      </sheetData>
      <sheetData sheetId="7635">
        <row r="7">
          <cell r="AI7">
            <v>10000</v>
          </cell>
        </row>
      </sheetData>
      <sheetData sheetId="7636">
        <row r="7">
          <cell r="AI7">
            <v>10000</v>
          </cell>
        </row>
      </sheetData>
      <sheetData sheetId="7637">
        <row r="7">
          <cell r="AI7">
            <v>10000</v>
          </cell>
        </row>
      </sheetData>
      <sheetData sheetId="7638">
        <row r="7">
          <cell r="AI7">
            <v>10000</v>
          </cell>
        </row>
      </sheetData>
      <sheetData sheetId="7639">
        <row r="7">
          <cell r="AI7">
            <v>10000</v>
          </cell>
        </row>
      </sheetData>
      <sheetData sheetId="7640">
        <row r="7">
          <cell r="AI7">
            <v>10000</v>
          </cell>
        </row>
      </sheetData>
      <sheetData sheetId="7641">
        <row r="7">
          <cell r="AI7">
            <v>10000</v>
          </cell>
        </row>
      </sheetData>
      <sheetData sheetId="7642">
        <row r="7">
          <cell r="AI7">
            <v>10000</v>
          </cell>
        </row>
      </sheetData>
      <sheetData sheetId="7643">
        <row r="7">
          <cell r="AI7">
            <v>10000</v>
          </cell>
        </row>
      </sheetData>
      <sheetData sheetId="7644">
        <row r="7">
          <cell r="AI7">
            <v>10000</v>
          </cell>
        </row>
      </sheetData>
      <sheetData sheetId="7645">
        <row r="7">
          <cell r="AI7">
            <v>10000</v>
          </cell>
        </row>
      </sheetData>
      <sheetData sheetId="7646">
        <row r="7">
          <cell r="AI7">
            <v>10000</v>
          </cell>
        </row>
      </sheetData>
      <sheetData sheetId="7647">
        <row r="7">
          <cell r="AI7">
            <v>10000</v>
          </cell>
        </row>
      </sheetData>
      <sheetData sheetId="7648">
        <row r="7">
          <cell r="AI7">
            <v>10000</v>
          </cell>
        </row>
      </sheetData>
      <sheetData sheetId="7649">
        <row r="7">
          <cell r="AI7">
            <v>10000</v>
          </cell>
        </row>
      </sheetData>
      <sheetData sheetId="7650">
        <row r="7">
          <cell r="AI7">
            <v>10000</v>
          </cell>
        </row>
      </sheetData>
      <sheetData sheetId="7651">
        <row r="7">
          <cell r="AI7">
            <v>10000</v>
          </cell>
        </row>
      </sheetData>
      <sheetData sheetId="7652">
        <row r="7">
          <cell r="AI7">
            <v>10000</v>
          </cell>
        </row>
      </sheetData>
      <sheetData sheetId="7653">
        <row r="7">
          <cell r="AI7">
            <v>10000</v>
          </cell>
        </row>
      </sheetData>
      <sheetData sheetId="7654">
        <row r="7">
          <cell r="AI7">
            <v>10000</v>
          </cell>
        </row>
      </sheetData>
      <sheetData sheetId="7655">
        <row r="7">
          <cell r="AI7">
            <v>10000</v>
          </cell>
        </row>
      </sheetData>
      <sheetData sheetId="7656">
        <row r="7">
          <cell r="AI7">
            <v>10000</v>
          </cell>
        </row>
      </sheetData>
      <sheetData sheetId="7657">
        <row r="7">
          <cell r="AI7">
            <v>10000</v>
          </cell>
        </row>
      </sheetData>
      <sheetData sheetId="7658">
        <row r="7">
          <cell r="AI7">
            <v>10000</v>
          </cell>
        </row>
      </sheetData>
      <sheetData sheetId="7659">
        <row r="7">
          <cell r="AI7">
            <v>10000</v>
          </cell>
        </row>
      </sheetData>
      <sheetData sheetId="7660">
        <row r="7">
          <cell r="AI7">
            <v>10000</v>
          </cell>
        </row>
      </sheetData>
      <sheetData sheetId="7661">
        <row r="7">
          <cell r="AI7">
            <v>10000</v>
          </cell>
        </row>
      </sheetData>
      <sheetData sheetId="7662">
        <row r="7">
          <cell r="AI7">
            <v>10000</v>
          </cell>
        </row>
      </sheetData>
      <sheetData sheetId="7663">
        <row r="7">
          <cell r="AI7">
            <v>10000</v>
          </cell>
        </row>
      </sheetData>
      <sheetData sheetId="7664">
        <row r="7">
          <cell r="AI7">
            <v>10000</v>
          </cell>
        </row>
      </sheetData>
      <sheetData sheetId="7665">
        <row r="7">
          <cell r="AI7">
            <v>10000</v>
          </cell>
        </row>
      </sheetData>
      <sheetData sheetId="7666">
        <row r="7">
          <cell r="AI7">
            <v>10000</v>
          </cell>
        </row>
      </sheetData>
      <sheetData sheetId="7667">
        <row r="7">
          <cell r="AI7">
            <v>10000</v>
          </cell>
        </row>
      </sheetData>
      <sheetData sheetId="7668">
        <row r="7">
          <cell r="AI7">
            <v>10000</v>
          </cell>
        </row>
      </sheetData>
      <sheetData sheetId="7669">
        <row r="7">
          <cell r="AI7">
            <v>10000</v>
          </cell>
        </row>
      </sheetData>
      <sheetData sheetId="7670">
        <row r="7">
          <cell r="AI7">
            <v>10000</v>
          </cell>
        </row>
      </sheetData>
      <sheetData sheetId="7671">
        <row r="7">
          <cell r="AI7">
            <v>10000</v>
          </cell>
        </row>
      </sheetData>
      <sheetData sheetId="7672">
        <row r="7">
          <cell r="AI7">
            <v>10000</v>
          </cell>
        </row>
      </sheetData>
      <sheetData sheetId="7673">
        <row r="7">
          <cell r="AI7">
            <v>10000</v>
          </cell>
        </row>
      </sheetData>
      <sheetData sheetId="7674">
        <row r="7">
          <cell r="AI7">
            <v>10000</v>
          </cell>
        </row>
      </sheetData>
      <sheetData sheetId="7675">
        <row r="7">
          <cell r="AI7">
            <v>10000</v>
          </cell>
        </row>
      </sheetData>
      <sheetData sheetId="7676">
        <row r="7">
          <cell r="AI7">
            <v>10000</v>
          </cell>
        </row>
      </sheetData>
      <sheetData sheetId="7677">
        <row r="7">
          <cell r="AI7">
            <v>10000</v>
          </cell>
        </row>
      </sheetData>
      <sheetData sheetId="7678">
        <row r="7">
          <cell r="AI7">
            <v>10000</v>
          </cell>
        </row>
      </sheetData>
      <sheetData sheetId="7679">
        <row r="7">
          <cell r="AI7">
            <v>10000</v>
          </cell>
        </row>
      </sheetData>
      <sheetData sheetId="7680">
        <row r="7">
          <cell r="AI7">
            <v>10000</v>
          </cell>
        </row>
      </sheetData>
      <sheetData sheetId="7681">
        <row r="7">
          <cell r="AI7">
            <v>10000</v>
          </cell>
        </row>
      </sheetData>
      <sheetData sheetId="7682">
        <row r="7">
          <cell r="AI7">
            <v>10000</v>
          </cell>
        </row>
      </sheetData>
      <sheetData sheetId="7683">
        <row r="7">
          <cell r="AI7">
            <v>10000</v>
          </cell>
        </row>
      </sheetData>
      <sheetData sheetId="7684">
        <row r="7">
          <cell r="AI7">
            <v>10000</v>
          </cell>
        </row>
      </sheetData>
      <sheetData sheetId="7685">
        <row r="7">
          <cell r="AI7">
            <v>10000</v>
          </cell>
        </row>
      </sheetData>
      <sheetData sheetId="7686">
        <row r="7">
          <cell r="AI7">
            <v>10000</v>
          </cell>
        </row>
      </sheetData>
      <sheetData sheetId="7687">
        <row r="7">
          <cell r="AI7">
            <v>10000</v>
          </cell>
        </row>
      </sheetData>
      <sheetData sheetId="7688">
        <row r="7">
          <cell r="AI7">
            <v>10000</v>
          </cell>
        </row>
      </sheetData>
      <sheetData sheetId="7689">
        <row r="7">
          <cell r="AI7">
            <v>10000</v>
          </cell>
        </row>
      </sheetData>
      <sheetData sheetId="7690">
        <row r="7">
          <cell r="AI7">
            <v>10000</v>
          </cell>
        </row>
      </sheetData>
      <sheetData sheetId="7691">
        <row r="7">
          <cell r="AI7">
            <v>10000</v>
          </cell>
        </row>
      </sheetData>
      <sheetData sheetId="7692">
        <row r="7">
          <cell r="AI7">
            <v>10000</v>
          </cell>
        </row>
      </sheetData>
      <sheetData sheetId="7693">
        <row r="7">
          <cell r="AI7">
            <v>10000</v>
          </cell>
        </row>
      </sheetData>
      <sheetData sheetId="7694">
        <row r="7">
          <cell r="AI7">
            <v>10000</v>
          </cell>
        </row>
      </sheetData>
      <sheetData sheetId="7695">
        <row r="7">
          <cell r="AI7">
            <v>10000</v>
          </cell>
        </row>
      </sheetData>
      <sheetData sheetId="7696">
        <row r="7">
          <cell r="AI7">
            <v>10000</v>
          </cell>
        </row>
      </sheetData>
      <sheetData sheetId="7697">
        <row r="7">
          <cell r="AI7">
            <v>10000</v>
          </cell>
        </row>
      </sheetData>
      <sheetData sheetId="7698">
        <row r="7">
          <cell r="AI7">
            <v>10000</v>
          </cell>
        </row>
      </sheetData>
      <sheetData sheetId="7699">
        <row r="7">
          <cell r="AI7">
            <v>10000</v>
          </cell>
        </row>
      </sheetData>
      <sheetData sheetId="7700">
        <row r="7">
          <cell r="AI7">
            <v>10000</v>
          </cell>
        </row>
      </sheetData>
      <sheetData sheetId="7701">
        <row r="7">
          <cell r="AI7">
            <v>10000</v>
          </cell>
        </row>
      </sheetData>
      <sheetData sheetId="7702">
        <row r="7">
          <cell r="AI7">
            <v>10000</v>
          </cell>
        </row>
      </sheetData>
      <sheetData sheetId="7703">
        <row r="7">
          <cell r="AI7">
            <v>10000</v>
          </cell>
        </row>
      </sheetData>
      <sheetData sheetId="7704">
        <row r="7">
          <cell r="AI7">
            <v>10000</v>
          </cell>
        </row>
      </sheetData>
      <sheetData sheetId="7705">
        <row r="7">
          <cell r="AI7">
            <v>10000</v>
          </cell>
        </row>
      </sheetData>
      <sheetData sheetId="7706">
        <row r="7">
          <cell r="AI7">
            <v>10000</v>
          </cell>
        </row>
      </sheetData>
      <sheetData sheetId="7707">
        <row r="7">
          <cell r="AI7">
            <v>10000</v>
          </cell>
        </row>
      </sheetData>
      <sheetData sheetId="7708">
        <row r="7">
          <cell r="AI7">
            <v>10000</v>
          </cell>
        </row>
      </sheetData>
      <sheetData sheetId="7709">
        <row r="7">
          <cell r="AI7">
            <v>10000</v>
          </cell>
        </row>
      </sheetData>
      <sheetData sheetId="7710">
        <row r="7">
          <cell r="AI7">
            <v>10000</v>
          </cell>
        </row>
      </sheetData>
      <sheetData sheetId="7711">
        <row r="7">
          <cell r="AI7">
            <v>10000</v>
          </cell>
        </row>
      </sheetData>
      <sheetData sheetId="7712">
        <row r="7">
          <cell r="AI7">
            <v>10000</v>
          </cell>
        </row>
      </sheetData>
      <sheetData sheetId="7713">
        <row r="7">
          <cell r="AI7">
            <v>10000</v>
          </cell>
        </row>
      </sheetData>
      <sheetData sheetId="7714">
        <row r="7">
          <cell r="AI7">
            <v>10000</v>
          </cell>
        </row>
      </sheetData>
      <sheetData sheetId="7715">
        <row r="7">
          <cell r="AI7">
            <v>10000</v>
          </cell>
        </row>
      </sheetData>
      <sheetData sheetId="7716">
        <row r="7">
          <cell r="AI7">
            <v>10000</v>
          </cell>
        </row>
      </sheetData>
      <sheetData sheetId="7717">
        <row r="7">
          <cell r="AI7">
            <v>10000</v>
          </cell>
        </row>
      </sheetData>
      <sheetData sheetId="7718">
        <row r="7">
          <cell r="AI7">
            <v>10000</v>
          </cell>
        </row>
      </sheetData>
      <sheetData sheetId="7719">
        <row r="7">
          <cell r="AI7">
            <v>10000</v>
          </cell>
        </row>
      </sheetData>
      <sheetData sheetId="7720">
        <row r="7">
          <cell r="AI7">
            <v>10000</v>
          </cell>
        </row>
      </sheetData>
      <sheetData sheetId="7721">
        <row r="7">
          <cell r="AI7">
            <v>10000</v>
          </cell>
        </row>
      </sheetData>
      <sheetData sheetId="7722">
        <row r="7">
          <cell r="AI7">
            <v>10000</v>
          </cell>
        </row>
      </sheetData>
      <sheetData sheetId="7723">
        <row r="7">
          <cell r="AI7">
            <v>10000</v>
          </cell>
        </row>
      </sheetData>
      <sheetData sheetId="7724">
        <row r="7">
          <cell r="AI7">
            <v>10000</v>
          </cell>
        </row>
      </sheetData>
      <sheetData sheetId="7725">
        <row r="7">
          <cell r="AI7">
            <v>10000</v>
          </cell>
        </row>
      </sheetData>
      <sheetData sheetId="7726">
        <row r="7">
          <cell r="AI7">
            <v>10000</v>
          </cell>
        </row>
      </sheetData>
      <sheetData sheetId="7727">
        <row r="7">
          <cell r="AI7">
            <v>10000</v>
          </cell>
        </row>
      </sheetData>
      <sheetData sheetId="7728">
        <row r="7">
          <cell r="AI7">
            <v>10000</v>
          </cell>
        </row>
      </sheetData>
      <sheetData sheetId="7729">
        <row r="7">
          <cell r="AI7">
            <v>10000</v>
          </cell>
        </row>
      </sheetData>
      <sheetData sheetId="7730">
        <row r="7">
          <cell r="AI7">
            <v>10000</v>
          </cell>
        </row>
      </sheetData>
      <sheetData sheetId="7731">
        <row r="7">
          <cell r="AI7">
            <v>10000</v>
          </cell>
        </row>
      </sheetData>
      <sheetData sheetId="7732">
        <row r="7">
          <cell r="AI7">
            <v>10000</v>
          </cell>
        </row>
      </sheetData>
      <sheetData sheetId="7733">
        <row r="7">
          <cell r="AI7">
            <v>10000</v>
          </cell>
        </row>
      </sheetData>
      <sheetData sheetId="7734">
        <row r="7">
          <cell r="AI7">
            <v>10000</v>
          </cell>
        </row>
      </sheetData>
      <sheetData sheetId="7735">
        <row r="7">
          <cell r="AI7">
            <v>10000</v>
          </cell>
        </row>
      </sheetData>
      <sheetData sheetId="7736">
        <row r="7">
          <cell r="AI7">
            <v>10000</v>
          </cell>
        </row>
      </sheetData>
      <sheetData sheetId="7737">
        <row r="7">
          <cell r="AI7">
            <v>10000</v>
          </cell>
        </row>
      </sheetData>
      <sheetData sheetId="7738">
        <row r="7">
          <cell r="AI7">
            <v>10000</v>
          </cell>
        </row>
      </sheetData>
      <sheetData sheetId="7739">
        <row r="7">
          <cell r="AI7">
            <v>10000</v>
          </cell>
        </row>
      </sheetData>
      <sheetData sheetId="7740">
        <row r="7">
          <cell r="AI7">
            <v>10000</v>
          </cell>
        </row>
      </sheetData>
      <sheetData sheetId="7741">
        <row r="7">
          <cell r="AI7">
            <v>10000</v>
          </cell>
        </row>
      </sheetData>
      <sheetData sheetId="7742">
        <row r="7">
          <cell r="AI7">
            <v>10000</v>
          </cell>
        </row>
      </sheetData>
      <sheetData sheetId="7743">
        <row r="7">
          <cell r="AI7">
            <v>10000</v>
          </cell>
        </row>
      </sheetData>
      <sheetData sheetId="7744">
        <row r="7">
          <cell r="AI7">
            <v>10000</v>
          </cell>
        </row>
      </sheetData>
      <sheetData sheetId="7745">
        <row r="7">
          <cell r="AI7">
            <v>10000</v>
          </cell>
        </row>
      </sheetData>
      <sheetData sheetId="7746">
        <row r="7">
          <cell r="AI7">
            <v>10000</v>
          </cell>
        </row>
      </sheetData>
      <sheetData sheetId="7747">
        <row r="7">
          <cell r="AI7">
            <v>10000</v>
          </cell>
        </row>
      </sheetData>
      <sheetData sheetId="7748">
        <row r="7">
          <cell r="AI7">
            <v>10000</v>
          </cell>
        </row>
      </sheetData>
      <sheetData sheetId="7749">
        <row r="7">
          <cell r="AI7">
            <v>10000</v>
          </cell>
        </row>
      </sheetData>
      <sheetData sheetId="7750">
        <row r="7">
          <cell r="AI7">
            <v>10000</v>
          </cell>
        </row>
      </sheetData>
      <sheetData sheetId="7751">
        <row r="7">
          <cell r="AI7">
            <v>10000</v>
          </cell>
        </row>
      </sheetData>
      <sheetData sheetId="7752">
        <row r="7">
          <cell r="AI7">
            <v>10000</v>
          </cell>
        </row>
      </sheetData>
      <sheetData sheetId="7753">
        <row r="7">
          <cell r="AI7">
            <v>10000</v>
          </cell>
        </row>
      </sheetData>
      <sheetData sheetId="7754">
        <row r="7">
          <cell r="AI7">
            <v>10000</v>
          </cell>
        </row>
      </sheetData>
      <sheetData sheetId="7755">
        <row r="7">
          <cell r="AI7">
            <v>10000</v>
          </cell>
        </row>
      </sheetData>
      <sheetData sheetId="7756">
        <row r="7">
          <cell r="AI7">
            <v>10000</v>
          </cell>
        </row>
      </sheetData>
      <sheetData sheetId="7757">
        <row r="7">
          <cell r="AI7">
            <v>10000</v>
          </cell>
        </row>
      </sheetData>
      <sheetData sheetId="7758">
        <row r="7">
          <cell r="AI7">
            <v>10000</v>
          </cell>
        </row>
      </sheetData>
      <sheetData sheetId="7759">
        <row r="7">
          <cell r="AI7">
            <v>10000</v>
          </cell>
        </row>
      </sheetData>
      <sheetData sheetId="7760">
        <row r="7">
          <cell r="AI7">
            <v>10000</v>
          </cell>
        </row>
      </sheetData>
      <sheetData sheetId="7761"/>
      <sheetData sheetId="7762">
        <row r="7">
          <cell r="AI7">
            <v>10000</v>
          </cell>
        </row>
      </sheetData>
      <sheetData sheetId="7763">
        <row r="7">
          <cell r="AI7">
            <v>10000</v>
          </cell>
        </row>
      </sheetData>
      <sheetData sheetId="7764">
        <row r="7">
          <cell r="AI7">
            <v>10000</v>
          </cell>
        </row>
      </sheetData>
      <sheetData sheetId="7765">
        <row r="7">
          <cell r="AI7">
            <v>10000</v>
          </cell>
        </row>
      </sheetData>
      <sheetData sheetId="7766">
        <row r="7">
          <cell r="AI7">
            <v>10000</v>
          </cell>
        </row>
      </sheetData>
      <sheetData sheetId="7767">
        <row r="7">
          <cell r="AI7">
            <v>10000</v>
          </cell>
        </row>
      </sheetData>
      <sheetData sheetId="7768">
        <row r="7">
          <cell r="AI7">
            <v>10000</v>
          </cell>
        </row>
      </sheetData>
      <sheetData sheetId="7769">
        <row r="7">
          <cell r="AI7">
            <v>10000</v>
          </cell>
        </row>
      </sheetData>
      <sheetData sheetId="7770">
        <row r="7">
          <cell r="AI7">
            <v>10000</v>
          </cell>
        </row>
      </sheetData>
      <sheetData sheetId="7771">
        <row r="7">
          <cell r="AI7">
            <v>10000</v>
          </cell>
        </row>
      </sheetData>
      <sheetData sheetId="7772">
        <row r="7">
          <cell r="AI7">
            <v>10000</v>
          </cell>
        </row>
      </sheetData>
      <sheetData sheetId="7773">
        <row r="7">
          <cell r="AI7">
            <v>10000</v>
          </cell>
        </row>
      </sheetData>
      <sheetData sheetId="7774">
        <row r="7">
          <cell r="AI7">
            <v>10000</v>
          </cell>
        </row>
      </sheetData>
      <sheetData sheetId="7775">
        <row r="7">
          <cell r="AI7">
            <v>10000</v>
          </cell>
        </row>
      </sheetData>
      <sheetData sheetId="7776">
        <row r="7">
          <cell r="AI7">
            <v>10000</v>
          </cell>
        </row>
      </sheetData>
      <sheetData sheetId="7777">
        <row r="7">
          <cell r="AI7">
            <v>10000</v>
          </cell>
        </row>
      </sheetData>
      <sheetData sheetId="7778">
        <row r="7">
          <cell r="AI7">
            <v>10000</v>
          </cell>
        </row>
      </sheetData>
      <sheetData sheetId="7779">
        <row r="7">
          <cell r="AI7">
            <v>10000</v>
          </cell>
        </row>
      </sheetData>
      <sheetData sheetId="7780">
        <row r="7">
          <cell r="AI7">
            <v>10000</v>
          </cell>
        </row>
      </sheetData>
      <sheetData sheetId="7781">
        <row r="7">
          <cell r="AI7">
            <v>10000</v>
          </cell>
        </row>
      </sheetData>
      <sheetData sheetId="7782">
        <row r="7">
          <cell r="AI7">
            <v>10000</v>
          </cell>
        </row>
      </sheetData>
      <sheetData sheetId="7783">
        <row r="7">
          <cell r="AI7">
            <v>10000</v>
          </cell>
        </row>
      </sheetData>
      <sheetData sheetId="7784">
        <row r="7">
          <cell r="AI7">
            <v>10000</v>
          </cell>
        </row>
      </sheetData>
      <sheetData sheetId="7785">
        <row r="7">
          <cell r="AI7">
            <v>10000</v>
          </cell>
        </row>
      </sheetData>
      <sheetData sheetId="7786">
        <row r="7">
          <cell r="AI7">
            <v>10000</v>
          </cell>
        </row>
      </sheetData>
      <sheetData sheetId="7787">
        <row r="7">
          <cell r="AI7">
            <v>10000</v>
          </cell>
        </row>
      </sheetData>
      <sheetData sheetId="7788">
        <row r="7">
          <cell r="AI7">
            <v>10000</v>
          </cell>
        </row>
      </sheetData>
      <sheetData sheetId="7789">
        <row r="7">
          <cell r="AI7">
            <v>10000</v>
          </cell>
        </row>
      </sheetData>
      <sheetData sheetId="7790">
        <row r="7">
          <cell r="AI7">
            <v>10000</v>
          </cell>
        </row>
      </sheetData>
      <sheetData sheetId="7791">
        <row r="7">
          <cell r="AI7">
            <v>10000</v>
          </cell>
        </row>
      </sheetData>
      <sheetData sheetId="7792">
        <row r="7">
          <cell r="AI7">
            <v>10000</v>
          </cell>
        </row>
      </sheetData>
      <sheetData sheetId="7793">
        <row r="7">
          <cell r="AI7">
            <v>10000</v>
          </cell>
        </row>
      </sheetData>
      <sheetData sheetId="7794">
        <row r="7">
          <cell r="AI7">
            <v>10000</v>
          </cell>
        </row>
      </sheetData>
      <sheetData sheetId="7795">
        <row r="7">
          <cell r="AI7">
            <v>10000</v>
          </cell>
        </row>
      </sheetData>
      <sheetData sheetId="7796">
        <row r="7">
          <cell r="AI7">
            <v>10000</v>
          </cell>
        </row>
      </sheetData>
      <sheetData sheetId="7797">
        <row r="7">
          <cell r="AI7">
            <v>10000</v>
          </cell>
        </row>
      </sheetData>
      <sheetData sheetId="7798">
        <row r="7">
          <cell r="AI7">
            <v>10000</v>
          </cell>
        </row>
      </sheetData>
      <sheetData sheetId="7799">
        <row r="7">
          <cell r="AI7">
            <v>10000</v>
          </cell>
        </row>
      </sheetData>
      <sheetData sheetId="7800">
        <row r="7">
          <cell r="AI7">
            <v>10000</v>
          </cell>
        </row>
      </sheetData>
      <sheetData sheetId="7801">
        <row r="7">
          <cell r="AI7">
            <v>10000</v>
          </cell>
        </row>
      </sheetData>
      <sheetData sheetId="7802">
        <row r="7">
          <cell r="AI7">
            <v>10000</v>
          </cell>
        </row>
      </sheetData>
      <sheetData sheetId="7803">
        <row r="7">
          <cell r="AI7">
            <v>10000</v>
          </cell>
        </row>
      </sheetData>
      <sheetData sheetId="7804">
        <row r="7">
          <cell r="AI7">
            <v>10000</v>
          </cell>
        </row>
      </sheetData>
      <sheetData sheetId="7805">
        <row r="7">
          <cell r="AI7">
            <v>10000</v>
          </cell>
        </row>
      </sheetData>
      <sheetData sheetId="7806">
        <row r="7">
          <cell r="AI7">
            <v>10000</v>
          </cell>
        </row>
      </sheetData>
      <sheetData sheetId="7807">
        <row r="7">
          <cell r="AI7">
            <v>10000</v>
          </cell>
        </row>
      </sheetData>
      <sheetData sheetId="7808">
        <row r="7">
          <cell r="AI7">
            <v>10000</v>
          </cell>
        </row>
      </sheetData>
      <sheetData sheetId="7809">
        <row r="7">
          <cell r="AI7">
            <v>10000</v>
          </cell>
        </row>
      </sheetData>
      <sheetData sheetId="7810">
        <row r="7">
          <cell r="AI7">
            <v>10000</v>
          </cell>
        </row>
      </sheetData>
      <sheetData sheetId="7811">
        <row r="7">
          <cell r="AI7">
            <v>10000</v>
          </cell>
        </row>
      </sheetData>
      <sheetData sheetId="7812">
        <row r="7">
          <cell r="AI7">
            <v>10000</v>
          </cell>
        </row>
      </sheetData>
      <sheetData sheetId="7813">
        <row r="7">
          <cell r="AI7">
            <v>10000</v>
          </cell>
        </row>
      </sheetData>
      <sheetData sheetId="7814">
        <row r="7">
          <cell r="AI7">
            <v>10000</v>
          </cell>
        </row>
      </sheetData>
      <sheetData sheetId="7815">
        <row r="7">
          <cell r="AI7">
            <v>10000</v>
          </cell>
        </row>
      </sheetData>
      <sheetData sheetId="7816">
        <row r="7">
          <cell r="AI7">
            <v>10000</v>
          </cell>
        </row>
      </sheetData>
      <sheetData sheetId="7817">
        <row r="7">
          <cell r="AI7">
            <v>10000</v>
          </cell>
        </row>
      </sheetData>
      <sheetData sheetId="7818">
        <row r="7">
          <cell r="AI7">
            <v>10000</v>
          </cell>
        </row>
      </sheetData>
      <sheetData sheetId="7819">
        <row r="7">
          <cell r="AI7">
            <v>10000</v>
          </cell>
        </row>
      </sheetData>
      <sheetData sheetId="7820">
        <row r="7">
          <cell r="AI7">
            <v>10000</v>
          </cell>
        </row>
      </sheetData>
      <sheetData sheetId="7821">
        <row r="7">
          <cell r="AI7">
            <v>10000</v>
          </cell>
        </row>
      </sheetData>
      <sheetData sheetId="7822">
        <row r="7">
          <cell r="AI7">
            <v>10000</v>
          </cell>
        </row>
      </sheetData>
      <sheetData sheetId="7823">
        <row r="7">
          <cell r="AI7">
            <v>10000</v>
          </cell>
        </row>
      </sheetData>
      <sheetData sheetId="7824">
        <row r="7">
          <cell r="AI7">
            <v>10000</v>
          </cell>
        </row>
      </sheetData>
      <sheetData sheetId="7825">
        <row r="7">
          <cell r="AI7">
            <v>10000</v>
          </cell>
        </row>
      </sheetData>
      <sheetData sheetId="7826">
        <row r="7">
          <cell r="AI7">
            <v>10000</v>
          </cell>
        </row>
      </sheetData>
      <sheetData sheetId="7827">
        <row r="7">
          <cell r="AI7">
            <v>10000</v>
          </cell>
        </row>
      </sheetData>
      <sheetData sheetId="7828">
        <row r="7">
          <cell r="AI7">
            <v>10000</v>
          </cell>
        </row>
      </sheetData>
      <sheetData sheetId="7829">
        <row r="7">
          <cell r="AI7">
            <v>10000</v>
          </cell>
        </row>
      </sheetData>
      <sheetData sheetId="7830">
        <row r="7">
          <cell r="AI7">
            <v>10000</v>
          </cell>
        </row>
      </sheetData>
      <sheetData sheetId="7831">
        <row r="7">
          <cell r="AI7">
            <v>10000</v>
          </cell>
        </row>
      </sheetData>
      <sheetData sheetId="7832">
        <row r="7">
          <cell r="AI7">
            <v>10000</v>
          </cell>
        </row>
      </sheetData>
      <sheetData sheetId="7833">
        <row r="7">
          <cell r="AI7">
            <v>10000</v>
          </cell>
        </row>
      </sheetData>
      <sheetData sheetId="7834">
        <row r="7">
          <cell r="AI7">
            <v>10000</v>
          </cell>
        </row>
      </sheetData>
      <sheetData sheetId="7835">
        <row r="7">
          <cell r="AI7">
            <v>10000</v>
          </cell>
        </row>
      </sheetData>
      <sheetData sheetId="7836">
        <row r="7">
          <cell r="AI7">
            <v>10000</v>
          </cell>
        </row>
      </sheetData>
      <sheetData sheetId="7837">
        <row r="7">
          <cell r="AI7">
            <v>10000</v>
          </cell>
        </row>
      </sheetData>
      <sheetData sheetId="7838">
        <row r="7">
          <cell r="AI7">
            <v>10000</v>
          </cell>
        </row>
      </sheetData>
      <sheetData sheetId="7839">
        <row r="7">
          <cell r="AI7">
            <v>10000</v>
          </cell>
        </row>
      </sheetData>
      <sheetData sheetId="7840">
        <row r="7">
          <cell r="AI7">
            <v>10000</v>
          </cell>
        </row>
      </sheetData>
      <sheetData sheetId="7841">
        <row r="7">
          <cell r="AI7">
            <v>10000</v>
          </cell>
        </row>
      </sheetData>
      <sheetData sheetId="7842">
        <row r="7">
          <cell r="AI7">
            <v>10000</v>
          </cell>
        </row>
      </sheetData>
      <sheetData sheetId="7843">
        <row r="7">
          <cell r="AI7">
            <v>10000</v>
          </cell>
        </row>
      </sheetData>
      <sheetData sheetId="7844">
        <row r="7">
          <cell r="AI7">
            <v>10000</v>
          </cell>
        </row>
      </sheetData>
      <sheetData sheetId="7845">
        <row r="7">
          <cell r="AI7">
            <v>10000</v>
          </cell>
        </row>
      </sheetData>
      <sheetData sheetId="7846">
        <row r="7">
          <cell r="AI7">
            <v>10000</v>
          </cell>
        </row>
      </sheetData>
      <sheetData sheetId="7847">
        <row r="7">
          <cell r="AI7">
            <v>10000</v>
          </cell>
        </row>
      </sheetData>
      <sheetData sheetId="7848">
        <row r="7">
          <cell r="AI7">
            <v>10000</v>
          </cell>
        </row>
      </sheetData>
      <sheetData sheetId="7849">
        <row r="7">
          <cell r="AI7">
            <v>10000</v>
          </cell>
        </row>
      </sheetData>
      <sheetData sheetId="7850">
        <row r="7">
          <cell r="AI7">
            <v>10000</v>
          </cell>
        </row>
      </sheetData>
      <sheetData sheetId="7851">
        <row r="7">
          <cell r="AI7">
            <v>10000</v>
          </cell>
        </row>
      </sheetData>
      <sheetData sheetId="7852">
        <row r="7">
          <cell r="AI7">
            <v>10000</v>
          </cell>
        </row>
      </sheetData>
      <sheetData sheetId="7853">
        <row r="7">
          <cell r="AI7">
            <v>10000</v>
          </cell>
        </row>
      </sheetData>
      <sheetData sheetId="7854">
        <row r="7">
          <cell r="AI7">
            <v>10000</v>
          </cell>
        </row>
      </sheetData>
      <sheetData sheetId="7855">
        <row r="7">
          <cell r="AI7">
            <v>10000</v>
          </cell>
        </row>
      </sheetData>
      <sheetData sheetId="7856">
        <row r="7">
          <cell r="AI7">
            <v>10000</v>
          </cell>
        </row>
      </sheetData>
      <sheetData sheetId="7857">
        <row r="7">
          <cell r="AI7">
            <v>10000</v>
          </cell>
        </row>
      </sheetData>
      <sheetData sheetId="7858">
        <row r="7">
          <cell r="AI7">
            <v>10000</v>
          </cell>
        </row>
      </sheetData>
      <sheetData sheetId="7859">
        <row r="7">
          <cell r="AI7">
            <v>10000</v>
          </cell>
        </row>
      </sheetData>
      <sheetData sheetId="7860">
        <row r="7">
          <cell r="AI7">
            <v>10000</v>
          </cell>
        </row>
      </sheetData>
      <sheetData sheetId="7861">
        <row r="7">
          <cell r="AI7">
            <v>10000</v>
          </cell>
        </row>
      </sheetData>
      <sheetData sheetId="7862">
        <row r="7">
          <cell r="AI7">
            <v>10000</v>
          </cell>
        </row>
      </sheetData>
      <sheetData sheetId="7863">
        <row r="7">
          <cell r="AI7">
            <v>10000</v>
          </cell>
        </row>
      </sheetData>
      <sheetData sheetId="7864">
        <row r="7">
          <cell r="AI7">
            <v>10000</v>
          </cell>
        </row>
      </sheetData>
      <sheetData sheetId="7865">
        <row r="7">
          <cell r="AI7">
            <v>10000</v>
          </cell>
        </row>
      </sheetData>
      <sheetData sheetId="7866">
        <row r="7">
          <cell r="AI7">
            <v>10000</v>
          </cell>
        </row>
      </sheetData>
      <sheetData sheetId="7867">
        <row r="7">
          <cell r="AI7">
            <v>10000</v>
          </cell>
        </row>
      </sheetData>
      <sheetData sheetId="7868">
        <row r="7">
          <cell r="AI7">
            <v>10000</v>
          </cell>
        </row>
      </sheetData>
      <sheetData sheetId="7869">
        <row r="7">
          <cell r="AI7">
            <v>10000</v>
          </cell>
        </row>
      </sheetData>
      <sheetData sheetId="7870">
        <row r="7">
          <cell r="AI7">
            <v>10000</v>
          </cell>
        </row>
      </sheetData>
      <sheetData sheetId="7871">
        <row r="7">
          <cell r="AI7">
            <v>10000</v>
          </cell>
        </row>
      </sheetData>
      <sheetData sheetId="7872">
        <row r="7">
          <cell r="AI7">
            <v>10000</v>
          </cell>
        </row>
      </sheetData>
      <sheetData sheetId="7873">
        <row r="7">
          <cell r="AI7">
            <v>10000</v>
          </cell>
        </row>
      </sheetData>
      <sheetData sheetId="7874">
        <row r="7">
          <cell r="AI7">
            <v>10000</v>
          </cell>
        </row>
      </sheetData>
      <sheetData sheetId="7875">
        <row r="7">
          <cell r="AI7">
            <v>10000</v>
          </cell>
        </row>
      </sheetData>
      <sheetData sheetId="7876">
        <row r="7">
          <cell r="AI7">
            <v>10000</v>
          </cell>
        </row>
      </sheetData>
      <sheetData sheetId="7877">
        <row r="7">
          <cell r="AI7">
            <v>10000</v>
          </cell>
        </row>
      </sheetData>
      <sheetData sheetId="7878">
        <row r="7">
          <cell r="AI7">
            <v>10000</v>
          </cell>
        </row>
      </sheetData>
      <sheetData sheetId="7879">
        <row r="7">
          <cell r="AI7">
            <v>10000</v>
          </cell>
        </row>
      </sheetData>
      <sheetData sheetId="7880">
        <row r="7">
          <cell r="AI7">
            <v>10000</v>
          </cell>
        </row>
      </sheetData>
      <sheetData sheetId="7881">
        <row r="7">
          <cell r="AI7">
            <v>10000</v>
          </cell>
        </row>
      </sheetData>
      <sheetData sheetId="7882">
        <row r="7">
          <cell r="AI7">
            <v>10000</v>
          </cell>
        </row>
      </sheetData>
      <sheetData sheetId="7883">
        <row r="7">
          <cell r="AI7">
            <v>10000</v>
          </cell>
        </row>
      </sheetData>
      <sheetData sheetId="7884">
        <row r="7">
          <cell r="AI7">
            <v>10000</v>
          </cell>
        </row>
      </sheetData>
      <sheetData sheetId="7885">
        <row r="7">
          <cell r="AI7">
            <v>10000</v>
          </cell>
        </row>
      </sheetData>
      <sheetData sheetId="7886">
        <row r="7">
          <cell r="AI7">
            <v>10000</v>
          </cell>
        </row>
      </sheetData>
      <sheetData sheetId="7887">
        <row r="7">
          <cell r="AI7">
            <v>10000</v>
          </cell>
        </row>
      </sheetData>
      <sheetData sheetId="7888">
        <row r="7">
          <cell r="AI7">
            <v>10000</v>
          </cell>
        </row>
      </sheetData>
      <sheetData sheetId="7889">
        <row r="7">
          <cell r="AI7">
            <v>10000</v>
          </cell>
        </row>
      </sheetData>
      <sheetData sheetId="7890"/>
      <sheetData sheetId="7891">
        <row r="7">
          <cell r="AI7">
            <v>10000</v>
          </cell>
        </row>
      </sheetData>
      <sheetData sheetId="7892">
        <row r="7">
          <cell r="AI7">
            <v>10000</v>
          </cell>
        </row>
      </sheetData>
      <sheetData sheetId="7893">
        <row r="7">
          <cell r="AI7">
            <v>10000</v>
          </cell>
        </row>
      </sheetData>
      <sheetData sheetId="7894">
        <row r="7">
          <cell r="AI7">
            <v>10000</v>
          </cell>
        </row>
      </sheetData>
      <sheetData sheetId="7895">
        <row r="7">
          <cell r="AI7">
            <v>10000</v>
          </cell>
        </row>
      </sheetData>
      <sheetData sheetId="7896">
        <row r="7">
          <cell r="AI7">
            <v>10000</v>
          </cell>
        </row>
      </sheetData>
      <sheetData sheetId="7897"/>
      <sheetData sheetId="7898">
        <row r="7">
          <cell r="AI7">
            <v>10000</v>
          </cell>
        </row>
      </sheetData>
      <sheetData sheetId="7899"/>
      <sheetData sheetId="7900"/>
      <sheetData sheetId="7901">
        <row r="7">
          <cell r="AI7">
            <v>10000</v>
          </cell>
        </row>
      </sheetData>
      <sheetData sheetId="7902">
        <row r="7">
          <cell r="AI7">
            <v>10000</v>
          </cell>
        </row>
      </sheetData>
      <sheetData sheetId="7903">
        <row r="7">
          <cell r="AI7">
            <v>10000</v>
          </cell>
        </row>
      </sheetData>
      <sheetData sheetId="7904">
        <row r="7">
          <cell r="AI7">
            <v>10000</v>
          </cell>
        </row>
      </sheetData>
      <sheetData sheetId="7905">
        <row r="7">
          <cell r="AI7">
            <v>10000</v>
          </cell>
        </row>
      </sheetData>
      <sheetData sheetId="7906">
        <row r="7">
          <cell r="AI7">
            <v>10000</v>
          </cell>
        </row>
      </sheetData>
      <sheetData sheetId="7907">
        <row r="7">
          <cell r="AI7">
            <v>10000</v>
          </cell>
        </row>
      </sheetData>
      <sheetData sheetId="7908">
        <row r="7">
          <cell r="AI7">
            <v>10000</v>
          </cell>
        </row>
      </sheetData>
      <sheetData sheetId="7909">
        <row r="7">
          <cell r="AI7">
            <v>10000</v>
          </cell>
        </row>
      </sheetData>
      <sheetData sheetId="7910">
        <row r="7">
          <cell r="AI7">
            <v>10000</v>
          </cell>
        </row>
      </sheetData>
      <sheetData sheetId="7911"/>
      <sheetData sheetId="7912"/>
      <sheetData sheetId="7913"/>
      <sheetData sheetId="7914"/>
      <sheetData sheetId="7915"/>
      <sheetData sheetId="7916"/>
      <sheetData sheetId="7917">
        <row r="7">
          <cell r="AI7">
            <v>10000</v>
          </cell>
        </row>
      </sheetData>
      <sheetData sheetId="7918">
        <row r="7">
          <cell r="AI7">
            <v>10000</v>
          </cell>
        </row>
      </sheetData>
      <sheetData sheetId="7919"/>
      <sheetData sheetId="7920">
        <row r="7">
          <cell r="AI7">
            <v>10000</v>
          </cell>
        </row>
      </sheetData>
      <sheetData sheetId="7921"/>
      <sheetData sheetId="7922"/>
      <sheetData sheetId="7923"/>
      <sheetData sheetId="7924"/>
      <sheetData sheetId="7925"/>
      <sheetData sheetId="7926">
        <row r="7">
          <cell r="AI7">
            <v>10000</v>
          </cell>
        </row>
      </sheetData>
      <sheetData sheetId="7927">
        <row r="7">
          <cell r="AI7">
            <v>10000</v>
          </cell>
        </row>
      </sheetData>
      <sheetData sheetId="7928"/>
      <sheetData sheetId="7929"/>
      <sheetData sheetId="7930"/>
      <sheetData sheetId="7931"/>
      <sheetData sheetId="7932"/>
      <sheetData sheetId="7933"/>
      <sheetData sheetId="7934"/>
      <sheetData sheetId="7935"/>
      <sheetData sheetId="7936"/>
      <sheetData sheetId="7937"/>
      <sheetData sheetId="7938"/>
      <sheetData sheetId="7939"/>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row r="7">
          <cell r="AI7">
            <v>10000</v>
          </cell>
        </row>
      </sheetData>
      <sheetData sheetId="7970">
        <row r="7">
          <cell r="AI7">
            <v>10000</v>
          </cell>
        </row>
      </sheetData>
      <sheetData sheetId="7971"/>
      <sheetData sheetId="7972">
        <row r="7">
          <cell r="AI7">
            <v>10000</v>
          </cell>
        </row>
      </sheetData>
      <sheetData sheetId="7973"/>
      <sheetData sheetId="7974"/>
      <sheetData sheetId="7975"/>
      <sheetData sheetId="7976">
        <row r="7">
          <cell r="AI7">
            <v>10000</v>
          </cell>
        </row>
      </sheetData>
      <sheetData sheetId="7977"/>
      <sheetData sheetId="7978"/>
      <sheetData sheetId="7979"/>
      <sheetData sheetId="7980"/>
      <sheetData sheetId="7981"/>
      <sheetData sheetId="7982"/>
      <sheetData sheetId="7983"/>
      <sheetData sheetId="7984"/>
      <sheetData sheetId="7985"/>
      <sheetData sheetId="7986"/>
      <sheetData sheetId="7987" refreshError="1"/>
      <sheetData sheetId="7988" refreshError="1"/>
      <sheetData sheetId="7989">
        <row r="7">
          <cell r="AI7">
            <v>10000</v>
          </cell>
        </row>
      </sheetData>
      <sheetData sheetId="7990">
        <row r="7">
          <cell r="AI7">
            <v>10000</v>
          </cell>
        </row>
      </sheetData>
      <sheetData sheetId="7991">
        <row r="7">
          <cell r="AI7">
            <v>10000</v>
          </cell>
        </row>
      </sheetData>
      <sheetData sheetId="7992" refreshError="1"/>
      <sheetData sheetId="7993">
        <row r="7">
          <cell r="AI7">
            <v>10000</v>
          </cell>
        </row>
      </sheetData>
      <sheetData sheetId="7994">
        <row r="7">
          <cell r="AI7">
            <v>10000</v>
          </cell>
        </row>
      </sheetData>
      <sheetData sheetId="7995" refreshError="1"/>
      <sheetData sheetId="7996"/>
      <sheetData sheetId="7997" refreshError="1"/>
      <sheetData sheetId="7998" refreshError="1"/>
      <sheetData sheetId="7999" refreshError="1"/>
      <sheetData sheetId="8000" refreshError="1"/>
      <sheetData sheetId="8001" refreshError="1"/>
      <sheetData sheetId="8002" refreshError="1"/>
      <sheetData sheetId="8003">
        <row r="7">
          <cell r="AI7">
            <v>10000</v>
          </cell>
        </row>
      </sheetData>
      <sheetData sheetId="8004" refreshError="1"/>
      <sheetData sheetId="8005" refreshError="1"/>
      <sheetData sheetId="8006" refreshError="1"/>
      <sheetData sheetId="8007" refreshError="1"/>
      <sheetData sheetId="8008" refreshError="1"/>
      <sheetData sheetId="8009"/>
      <sheetData sheetId="8010" refreshError="1"/>
      <sheetData sheetId="8011" refreshError="1"/>
      <sheetData sheetId="8012" refreshError="1"/>
      <sheetData sheetId="8013" refreshError="1"/>
      <sheetData sheetId="8014"/>
      <sheetData sheetId="8015"/>
      <sheetData sheetId="8016"/>
      <sheetData sheetId="8017"/>
      <sheetData sheetId="8018"/>
      <sheetData sheetId="8019" refreshError="1"/>
      <sheetData sheetId="8020" refreshError="1"/>
      <sheetData sheetId="8021"/>
      <sheetData sheetId="8022" refreshError="1"/>
      <sheetData sheetId="8023"/>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refreshError="1"/>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refreshError="1"/>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sheetData sheetId="8059" refreshError="1"/>
      <sheetData sheetId="8060" refreshError="1"/>
      <sheetData sheetId="8061" refreshError="1"/>
      <sheetData sheetId="8062" refreshError="1"/>
      <sheetData sheetId="8063" refreshError="1"/>
      <sheetData sheetId="8064" refreshError="1"/>
      <sheetData sheetId="8065"/>
      <sheetData sheetId="8066"/>
      <sheetData sheetId="8067"/>
      <sheetData sheetId="8068"/>
      <sheetData sheetId="8069"/>
      <sheetData sheetId="8070"/>
      <sheetData sheetId="8071"/>
      <sheetData sheetId="8072" refreshError="1"/>
      <sheetData sheetId="8073" refreshError="1"/>
      <sheetData sheetId="8074" refreshError="1"/>
      <sheetData sheetId="8075" refreshError="1"/>
      <sheetData sheetId="8076" refreshError="1"/>
      <sheetData sheetId="8077" refreshError="1"/>
      <sheetData sheetId="8078">
        <row r="7">
          <cell r="AI7">
            <v>10000</v>
          </cell>
        </row>
      </sheetData>
      <sheetData sheetId="8079">
        <row r="7">
          <cell r="AI7">
            <v>10000</v>
          </cell>
        </row>
      </sheetData>
      <sheetData sheetId="8080">
        <row r="7">
          <cell r="AI7">
            <v>10000</v>
          </cell>
        </row>
      </sheetData>
      <sheetData sheetId="8081">
        <row r="7">
          <cell r="AI7">
            <v>10000</v>
          </cell>
        </row>
      </sheetData>
      <sheetData sheetId="8082">
        <row r="7">
          <cell r="AI7">
            <v>10000</v>
          </cell>
        </row>
      </sheetData>
      <sheetData sheetId="8083">
        <row r="7">
          <cell r="AI7">
            <v>10000</v>
          </cell>
        </row>
      </sheetData>
      <sheetData sheetId="8084">
        <row r="7">
          <cell r="AI7">
            <v>10000</v>
          </cell>
        </row>
      </sheetData>
      <sheetData sheetId="8085">
        <row r="7">
          <cell r="AI7">
            <v>10000</v>
          </cell>
        </row>
      </sheetData>
      <sheetData sheetId="8086">
        <row r="7">
          <cell r="AI7">
            <v>10000</v>
          </cell>
        </row>
      </sheetData>
      <sheetData sheetId="8087">
        <row r="7">
          <cell r="AI7">
            <v>10000</v>
          </cell>
        </row>
      </sheetData>
      <sheetData sheetId="8088">
        <row r="7">
          <cell r="AI7">
            <v>10000</v>
          </cell>
        </row>
      </sheetData>
      <sheetData sheetId="8089">
        <row r="7">
          <cell r="AI7">
            <v>10000</v>
          </cell>
        </row>
      </sheetData>
      <sheetData sheetId="8090">
        <row r="7">
          <cell r="AI7">
            <v>10000</v>
          </cell>
        </row>
      </sheetData>
      <sheetData sheetId="8091">
        <row r="7">
          <cell r="AI7">
            <v>10000</v>
          </cell>
        </row>
      </sheetData>
      <sheetData sheetId="8092">
        <row r="7">
          <cell r="AI7">
            <v>10000</v>
          </cell>
        </row>
      </sheetData>
      <sheetData sheetId="8093">
        <row r="7">
          <cell r="AI7">
            <v>10000</v>
          </cell>
        </row>
      </sheetData>
      <sheetData sheetId="8094">
        <row r="7">
          <cell r="AI7">
            <v>10000</v>
          </cell>
        </row>
      </sheetData>
      <sheetData sheetId="8095">
        <row r="7">
          <cell r="AI7">
            <v>10000</v>
          </cell>
        </row>
      </sheetData>
      <sheetData sheetId="8096">
        <row r="7">
          <cell r="AI7">
            <v>10000</v>
          </cell>
        </row>
      </sheetData>
      <sheetData sheetId="8097">
        <row r="7">
          <cell r="AI7">
            <v>10000</v>
          </cell>
        </row>
      </sheetData>
      <sheetData sheetId="8098">
        <row r="7">
          <cell r="AI7">
            <v>10000</v>
          </cell>
        </row>
      </sheetData>
      <sheetData sheetId="8099">
        <row r="7">
          <cell r="AI7">
            <v>10000</v>
          </cell>
        </row>
      </sheetData>
      <sheetData sheetId="8100">
        <row r="7">
          <cell r="AI7">
            <v>10000</v>
          </cell>
        </row>
      </sheetData>
      <sheetData sheetId="8101">
        <row r="7">
          <cell r="AI7">
            <v>10000</v>
          </cell>
        </row>
      </sheetData>
      <sheetData sheetId="8102">
        <row r="7">
          <cell r="AI7">
            <v>10000</v>
          </cell>
        </row>
      </sheetData>
      <sheetData sheetId="8103">
        <row r="7">
          <cell r="AI7">
            <v>10000</v>
          </cell>
        </row>
      </sheetData>
      <sheetData sheetId="8104">
        <row r="7">
          <cell r="AI7">
            <v>10000</v>
          </cell>
        </row>
      </sheetData>
      <sheetData sheetId="8105">
        <row r="7">
          <cell r="AI7">
            <v>10000</v>
          </cell>
        </row>
      </sheetData>
      <sheetData sheetId="8106">
        <row r="7">
          <cell r="AI7">
            <v>10000</v>
          </cell>
        </row>
      </sheetData>
      <sheetData sheetId="8107">
        <row r="7">
          <cell r="AI7">
            <v>10000</v>
          </cell>
        </row>
      </sheetData>
      <sheetData sheetId="8108">
        <row r="7">
          <cell r="AI7">
            <v>10000</v>
          </cell>
        </row>
      </sheetData>
      <sheetData sheetId="8109">
        <row r="7">
          <cell r="AI7">
            <v>10000</v>
          </cell>
        </row>
      </sheetData>
      <sheetData sheetId="8110">
        <row r="7">
          <cell r="AI7">
            <v>10000</v>
          </cell>
        </row>
      </sheetData>
      <sheetData sheetId="8111">
        <row r="7">
          <cell r="AI7">
            <v>10000</v>
          </cell>
        </row>
      </sheetData>
      <sheetData sheetId="8112">
        <row r="7">
          <cell r="AI7">
            <v>10000</v>
          </cell>
        </row>
      </sheetData>
      <sheetData sheetId="8113">
        <row r="7">
          <cell r="AI7">
            <v>10000</v>
          </cell>
        </row>
      </sheetData>
      <sheetData sheetId="8114">
        <row r="7">
          <cell r="AI7">
            <v>10000</v>
          </cell>
        </row>
      </sheetData>
      <sheetData sheetId="8115">
        <row r="7">
          <cell r="AI7">
            <v>10000</v>
          </cell>
        </row>
      </sheetData>
      <sheetData sheetId="8116">
        <row r="7">
          <cell r="AI7">
            <v>10000</v>
          </cell>
        </row>
      </sheetData>
      <sheetData sheetId="8117">
        <row r="7">
          <cell r="AI7">
            <v>10000</v>
          </cell>
        </row>
      </sheetData>
      <sheetData sheetId="8118">
        <row r="7">
          <cell r="AI7">
            <v>10000</v>
          </cell>
        </row>
      </sheetData>
      <sheetData sheetId="8119">
        <row r="7">
          <cell r="AI7">
            <v>10000</v>
          </cell>
        </row>
      </sheetData>
      <sheetData sheetId="8120">
        <row r="7">
          <cell r="AI7">
            <v>10000</v>
          </cell>
        </row>
      </sheetData>
      <sheetData sheetId="8121">
        <row r="7">
          <cell r="AI7">
            <v>10000</v>
          </cell>
        </row>
      </sheetData>
      <sheetData sheetId="8122">
        <row r="7">
          <cell r="AI7">
            <v>10000</v>
          </cell>
        </row>
      </sheetData>
      <sheetData sheetId="8123">
        <row r="7">
          <cell r="AI7">
            <v>10000</v>
          </cell>
        </row>
      </sheetData>
      <sheetData sheetId="8124">
        <row r="7">
          <cell r="AI7">
            <v>10000</v>
          </cell>
        </row>
      </sheetData>
      <sheetData sheetId="8125">
        <row r="7">
          <cell r="AI7">
            <v>10000</v>
          </cell>
        </row>
      </sheetData>
      <sheetData sheetId="8126">
        <row r="7">
          <cell r="AI7">
            <v>10000</v>
          </cell>
        </row>
      </sheetData>
      <sheetData sheetId="8127">
        <row r="7">
          <cell r="AI7">
            <v>10000</v>
          </cell>
        </row>
      </sheetData>
      <sheetData sheetId="8128">
        <row r="7">
          <cell r="AI7">
            <v>10000</v>
          </cell>
        </row>
      </sheetData>
      <sheetData sheetId="8129">
        <row r="7">
          <cell r="AI7">
            <v>10000</v>
          </cell>
        </row>
      </sheetData>
      <sheetData sheetId="8130">
        <row r="7">
          <cell r="AI7">
            <v>10000</v>
          </cell>
        </row>
      </sheetData>
      <sheetData sheetId="8131">
        <row r="7">
          <cell r="AI7">
            <v>10000</v>
          </cell>
        </row>
      </sheetData>
      <sheetData sheetId="8132">
        <row r="7">
          <cell r="AI7">
            <v>10000</v>
          </cell>
        </row>
      </sheetData>
      <sheetData sheetId="8133">
        <row r="7">
          <cell r="AI7">
            <v>10000</v>
          </cell>
        </row>
      </sheetData>
      <sheetData sheetId="8134">
        <row r="7">
          <cell r="AI7">
            <v>10000</v>
          </cell>
        </row>
      </sheetData>
      <sheetData sheetId="8135">
        <row r="7">
          <cell r="AI7">
            <v>10000</v>
          </cell>
        </row>
      </sheetData>
      <sheetData sheetId="8136">
        <row r="7">
          <cell r="AI7">
            <v>10000</v>
          </cell>
        </row>
      </sheetData>
      <sheetData sheetId="8137">
        <row r="7">
          <cell r="AI7">
            <v>10000</v>
          </cell>
        </row>
      </sheetData>
      <sheetData sheetId="8138">
        <row r="7">
          <cell r="AI7">
            <v>10000</v>
          </cell>
        </row>
      </sheetData>
      <sheetData sheetId="8139">
        <row r="7">
          <cell r="AI7">
            <v>10000</v>
          </cell>
        </row>
      </sheetData>
      <sheetData sheetId="8140">
        <row r="7">
          <cell r="AI7">
            <v>10000</v>
          </cell>
        </row>
      </sheetData>
      <sheetData sheetId="8141">
        <row r="7">
          <cell r="AI7">
            <v>10000</v>
          </cell>
        </row>
      </sheetData>
      <sheetData sheetId="8142">
        <row r="7">
          <cell r="AI7">
            <v>10000</v>
          </cell>
        </row>
      </sheetData>
      <sheetData sheetId="8143">
        <row r="7">
          <cell r="AI7">
            <v>10000</v>
          </cell>
        </row>
      </sheetData>
      <sheetData sheetId="8144">
        <row r="7">
          <cell r="AI7">
            <v>10000</v>
          </cell>
        </row>
      </sheetData>
      <sheetData sheetId="8145">
        <row r="7">
          <cell r="AI7">
            <v>10000</v>
          </cell>
        </row>
      </sheetData>
      <sheetData sheetId="8146">
        <row r="7">
          <cell r="AI7">
            <v>10000</v>
          </cell>
        </row>
      </sheetData>
      <sheetData sheetId="8147">
        <row r="7">
          <cell r="AI7">
            <v>10000</v>
          </cell>
        </row>
      </sheetData>
      <sheetData sheetId="8148">
        <row r="7">
          <cell r="AI7">
            <v>10000</v>
          </cell>
        </row>
      </sheetData>
      <sheetData sheetId="8149">
        <row r="7">
          <cell r="AI7">
            <v>10000</v>
          </cell>
        </row>
      </sheetData>
      <sheetData sheetId="8150">
        <row r="7">
          <cell r="AI7">
            <v>10000</v>
          </cell>
        </row>
      </sheetData>
      <sheetData sheetId="8151">
        <row r="7">
          <cell r="AI7">
            <v>10000</v>
          </cell>
        </row>
      </sheetData>
      <sheetData sheetId="8152">
        <row r="7">
          <cell r="AI7">
            <v>10000</v>
          </cell>
        </row>
      </sheetData>
      <sheetData sheetId="8153">
        <row r="7">
          <cell r="AI7">
            <v>10000</v>
          </cell>
        </row>
      </sheetData>
      <sheetData sheetId="8154">
        <row r="7">
          <cell r="AI7">
            <v>10000</v>
          </cell>
        </row>
      </sheetData>
      <sheetData sheetId="8155">
        <row r="7">
          <cell r="AI7">
            <v>10000</v>
          </cell>
        </row>
      </sheetData>
      <sheetData sheetId="8156">
        <row r="7">
          <cell r="AI7">
            <v>10000</v>
          </cell>
        </row>
      </sheetData>
      <sheetData sheetId="8157">
        <row r="7">
          <cell r="AI7">
            <v>10000</v>
          </cell>
        </row>
      </sheetData>
      <sheetData sheetId="8158">
        <row r="7">
          <cell r="AI7">
            <v>10000</v>
          </cell>
        </row>
      </sheetData>
      <sheetData sheetId="8159">
        <row r="7">
          <cell r="AI7">
            <v>10000</v>
          </cell>
        </row>
      </sheetData>
      <sheetData sheetId="8160">
        <row r="7">
          <cell r="AI7">
            <v>10000</v>
          </cell>
        </row>
      </sheetData>
      <sheetData sheetId="8161">
        <row r="7">
          <cell r="AI7">
            <v>10000</v>
          </cell>
        </row>
      </sheetData>
      <sheetData sheetId="8162">
        <row r="7">
          <cell r="AI7">
            <v>10000</v>
          </cell>
        </row>
      </sheetData>
      <sheetData sheetId="8163">
        <row r="7">
          <cell r="AI7">
            <v>10000</v>
          </cell>
        </row>
      </sheetData>
      <sheetData sheetId="8164">
        <row r="7">
          <cell r="AI7">
            <v>10000</v>
          </cell>
        </row>
      </sheetData>
      <sheetData sheetId="8165">
        <row r="7">
          <cell r="AI7">
            <v>10000</v>
          </cell>
        </row>
      </sheetData>
      <sheetData sheetId="8166">
        <row r="7">
          <cell r="AI7">
            <v>10000</v>
          </cell>
        </row>
      </sheetData>
      <sheetData sheetId="8167">
        <row r="7">
          <cell r="AI7">
            <v>10000</v>
          </cell>
        </row>
      </sheetData>
      <sheetData sheetId="8168">
        <row r="7">
          <cell r="AI7">
            <v>10000</v>
          </cell>
        </row>
      </sheetData>
      <sheetData sheetId="8169">
        <row r="7">
          <cell r="AI7">
            <v>10000</v>
          </cell>
        </row>
      </sheetData>
      <sheetData sheetId="8170">
        <row r="7">
          <cell r="AI7">
            <v>10000</v>
          </cell>
        </row>
      </sheetData>
      <sheetData sheetId="8171">
        <row r="7">
          <cell r="AI7">
            <v>10000</v>
          </cell>
        </row>
      </sheetData>
      <sheetData sheetId="8172">
        <row r="7">
          <cell r="AI7">
            <v>10000</v>
          </cell>
        </row>
      </sheetData>
      <sheetData sheetId="8173">
        <row r="7">
          <cell r="AI7">
            <v>10000</v>
          </cell>
        </row>
      </sheetData>
      <sheetData sheetId="8174">
        <row r="7">
          <cell r="AI7">
            <v>10000</v>
          </cell>
        </row>
      </sheetData>
      <sheetData sheetId="8175">
        <row r="7">
          <cell r="AI7">
            <v>10000</v>
          </cell>
        </row>
      </sheetData>
      <sheetData sheetId="8176">
        <row r="7">
          <cell r="AI7">
            <v>10000</v>
          </cell>
        </row>
      </sheetData>
      <sheetData sheetId="8177">
        <row r="7">
          <cell r="AI7">
            <v>10000</v>
          </cell>
        </row>
      </sheetData>
      <sheetData sheetId="8178">
        <row r="7">
          <cell r="AI7">
            <v>10000</v>
          </cell>
        </row>
      </sheetData>
      <sheetData sheetId="8179">
        <row r="7">
          <cell r="AI7">
            <v>10000</v>
          </cell>
        </row>
      </sheetData>
      <sheetData sheetId="8180">
        <row r="7">
          <cell r="AI7">
            <v>10000</v>
          </cell>
        </row>
      </sheetData>
      <sheetData sheetId="8181">
        <row r="7">
          <cell r="AI7">
            <v>10000</v>
          </cell>
        </row>
      </sheetData>
      <sheetData sheetId="8182">
        <row r="7">
          <cell r="AI7">
            <v>10000</v>
          </cell>
        </row>
      </sheetData>
      <sheetData sheetId="8183">
        <row r="7">
          <cell r="AI7">
            <v>10000</v>
          </cell>
        </row>
      </sheetData>
      <sheetData sheetId="8184">
        <row r="7">
          <cell r="AI7">
            <v>10000</v>
          </cell>
        </row>
      </sheetData>
      <sheetData sheetId="8185">
        <row r="7">
          <cell r="AI7">
            <v>10000</v>
          </cell>
        </row>
      </sheetData>
      <sheetData sheetId="8186">
        <row r="7">
          <cell r="AI7">
            <v>10000</v>
          </cell>
        </row>
      </sheetData>
      <sheetData sheetId="8187">
        <row r="7">
          <cell r="AI7">
            <v>10000</v>
          </cell>
        </row>
      </sheetData>
      <sheetData sheetId="8188">
        <row r="7">
          <cell r="AI7">
            <v>10000</v>
          </cell>
        </row>
      </sheetData>
      <sheetData sheetId="8189">
        <row r="7">
          <cell r="AI7">
            <v>10000</v>
          </cell>
        </row>
      </sheetData>
      <sheetData sheetId="8190">
        <row r="7">
          <cell r="AI7">
            <v>10000</v>
          </cell>
        </row>
      </sheetData>
      <sheetData sheetId="8191">
        <row r="7">
          <cell r="AI7">
            <v>10000</v>
          </cell>
        </row>
      </sheetData>
      <sheetData sheetId="8192">
        <row r="7">
          <cell r="AI7">
            <v>10000</v>
          </cell>
        </row>
      </sheetData>
      <sheetData sheetId="8193">
        <row r="7">
          <cell r="AI7">
            <v>10000</v>
          </cell>
        </row>
      </sheetData>
      <sheetData sheetId="8194">
        <row r="7">
          <cell r="AI7">
            <v>10000</v>
          </cell>
        </row>
      </sheetData>
      <sheetData sheetId="8195">
        <row r="7">
          <cell r="AI7">
            <v>10000</v>
          </cell>
        </row>
      </sheetData>
      <sheetData sheetId="8196">
        <row r="7">
          <cell r="AI7">
            <v>10000</v>
          </cell>
        </row>
      </sheetData>
      <sheetData sheetId="8197">
        <row r="7">
          <cell r="AI7">
            <v>10000</v>
          </cell>
        </row>
      </sheetData>
      <sheetData sheetId="8198">
        <row r="7">
          <cell r="AI7">
            <v>10000</v>
          </cell>
        </row>
      </sheetData>
      <sheetData sheetId="8199">
        <row r="7">
          <cell r="AI7">
            <v>10000</v>
          </cell>
        </row>
      </sheetData>
      <sheetData sheetId="8200">
        <row r="7">
          <cell r="AI7">
            <v>10000</v>
          </cell>
        </row>
      </sheetData>
      <sheetData sheetId="8201">
        <row r="7">
          <cell r="AI7">
            <v>10000</v>
          </cell>
        </row>
      </sheetData>
      <sheetData sheetId="8202">
        <row r="7">
          <cell r="AI7">
            <v>10000</v>
          </cell>
        </row>
      </sheetData>
      <sheetData sheetId="8203">
        <row r="7">
          <cell r="AI7">
            <v>10000</v>
          </cell>
        </row>
      </sheetData>
      <sheetData sheetId="8204">
        <row r="7">
          <cell r="AI7">
            <v>10000</v>
          </cell>
        </row>
      </sheetData>
      <sheetData sheetId="8205">
        <row r="7">
          <cell r="AI7">
            <v>10000</v>
          </cell>
        </row>
      </sheetData>
      <sheetData sheetId="8206">
        <row r="7">
          <cell r="AI7">
            <v>10000</v>
          </cell>
        </row>
      </sheetData>
      <sheetData sheetId="8207">
        <row r="7">
          <cell r="AI7">
            <v>10000</v>
          </cell>
        </row>
      </sheetData>
      <sheetData sheetId="8208">
        <row r="7">
          <cell r="AI7">
            <v>10000</v>
          </cell>
        </row>
      </sheetData>
      <sheetData sheetId="8209">
        <row r="7">
          <cell r="AI7">
            <v>10000</v>
          </cell>
        </row>
      </sheetData>
      <sheetData sheetId="8210">
        <row r="7">
          <cell r="AI7">
            <v>10000</v>
          </cell>
        </row>
      </sheetData>
      <sheetData sheetId="8211">
        <row r="7">
          <cell r="AI7">
            <v>10000</v>
          </cell>
        </row>
      </sheetData>
      <sheetData sheetId="8212">
        <row r="7">
          <cell r="AI7">
            <v>10000</v>
          </cell>
        </row>
      </sheetData>
      <sheetData sheetId="8213">
        <row r="7">
          <cell r="AI7">
            <v>10000</v>
          </cell>
        </row>
      </sheetData>
      <sheetData sheetId="8214">
        <row r="7">
          <cell r="AI7">
            <v>10000</v>
          </cell>
        </row>
      </sheetData>
      <sheetData sheetId="8215">
        <row r="7">
          <cell r="AI7">
            <v>10000</v>
          </cell>
        </row>
      </sheetData>
      <sheetData sheetId="8216">
        <row r="7">
          <cell r="AI7">
            <v>10000</v>
          </cell>
        </row>
      </sheetData>
      <sheetData sheetId="8217">
        <row r="7">
          <cell r="AI7">
            <v>10000</v>
          </cell>
        </row>
      </sheetData>
      <sheetData sheetId="8218">
        <row r="7">
          <cell r="AI7">
            <v>10000</v>
          </cell>
        </row>
      </sheetData>
      <sheetData sheetId="8219">
        <row r="7">
          <cell r="AI7">
            <v>10000</v>
          </cell>
        </row>
      </sheetData>
      <sheetData sheetId="8220">
        <row r="7">
          <cell r="AI7">
            <v>10000</v>
          </cell>
        </row>
      </sheetData>
      <sheetData sheetId="8221">
        <row r="7">
          <cell r="AI7">
            <v>10000</v>
          </cell>
        </row>
      </sheetData>
      <sheetData sheetId="8222">
        <row r="7">
          <cell r="AI7">
            <v>10000</v>
          </cell>
        </row>
      </sheetData>
      <sheetData sheetId="8223">
        <row r="7">
          <cell r="AI7">
            <v>10000</v>
          </cell>
        </row>
      </sheetData>
      <sheetData sheetId="8224">
        <row r="7">
          <cell r="AI7">
            <v>10000</v>
          </cell>
        </row>
      </sheetData>
      <sheetData sheetId="8225">
        <row r="7">
          <cell r="AI7">
            <v>10000</v>
          </cell>
        </row>
      </sheetData>
      <sheetData sheetId="8226">
        <row r="7">
          <cell r="AI7">
            <v>10000</v>
          </cell>
        </row>
      </sheetData>
      <sheetData sheetId="8227">
        <row r="7">
          <cell r="AI7">
            <v>10000</v>
          </cell>
        </row>
      </sheetData>
      <sheetData sheetId="8228">
        <row r="7">
          <cell r="AI7">
            <v>10000</v>
          </cell>
        </row>
      </sheetData>
      <sheetData sheetId="8229">
        <row r="7">
          <cell r="AI7">
            <v>10000</v>
          </cell>
        </row>
      </sheetData>
      <sheetData sheetId="8230">
        <row r="7">
          <cell r="AI7">
            <v>10000</v>
          </cell>
        </row>
      </sheetData>
      <sheetData sheetId="8231">
        <row r="7">
          <cell r="AI7">
            <v>10000</v>
          </cell>
        </row>
      </sheetData>
      <sheetData sheetId="8232">
        <row r="7">
          <cell r="AI7">
            <v>10000</v>
          </cell>
        </row>
      </sheetData>
      <sheetData sheetId="8233">
        <row r="7">
          <cell r="AI7">
            <v>10000</v>
          </cell>
        </row>
      </sheetData>
      <sheetData sheetId="8234">
        <row r="7">
          <cell r="AI7">
            <v>10000</v>
          </cell>
        </row>
      </sheetData>
      <sheetData sheetId="8235">
        <row r="7">
          <cell r="AI7">
            <v>10000</v>
          </cell>
        </row>
      </sheetData>
      <sheetData sheetId="8236">
        <row r="7">
          <cell r="AI7">
            <v>10000</v>
          </cell>
        </row>
      </sheetData>
      <sheetData sheetId="8237">
        <row r="7">
          <cell r="AI7">
            <v>10000</v>
          </cell>
        </row>
      </sheetData>
      <sheetData sheetId="8238">
        <row r="7">
          <cell r="AI7">
            <v>10000</v>
          </cell>
        </row>
      </sheetData>
      <sheetData sheetId="8239">
        <row r="7">
          <cell r="AI7">
            <v>10000</v>
          </cell>
        </row>
      </sheetData>
      <sheetData sheetId="8240">
        <row r="7">
          <cell r="AI7">
            <v>10000</v>
          </cell>
        </row>
      </sheetData>
      <sheetData sheetId="8241">
        <row r="7">
          <cell r="AI7">
            <v>10000</v>
          </cell>
        </row>
      </sheetData>
      <sheetData sheetId="8242">
        <row r="7">
          <cell r="AI7">
            <v>10000</v>
          </cell>
        </row>
      </sheetData>
      <sheetData sheetId="8243">
        <row r="7">
          <cell r="AI7">
            <v>10000</v>
          </cell>
        </row>
      </sheetData>
      <sheetData sheetId="8244">
        <row r="7">
          <cell r="AI7">
            <v>10000</v>
          </cell>
        </row>
      </sheetData>
      <sheetData sheetId="8245">
        <row r="7">
          <cell r="AI7">
            <v>10000</v>
          </cell>
        </row>
      </sheetData>
      <sheetData sheetId="8246">
        <row r="7">
          <cell r="AI7">
            <v>10000</v>
          </cell>
        </row>
      </sheetData>
      <sheetData sheetId="8247">
        <row r="7">
          <cell r="AI7">
            <v>10000</v>
          </cell>
        </row>
      </sheetData>
      <sheetData sheetId="8248">
        <row r="7">
          <cell r="AI7">
            <v>10000</v>
          </cell>
        </row>
      </sheetData>
      <sheetData sheetId="8249">
        <row r="7">
          <cell r="AI7">
            <v>10000</v>
          </cell>
        </row>
      </sheetData>
      <sheetData sheetId="8250">
        <row r="7">
          <cell r="AI7">
            <v>10000</v>
          </cell>
        </row>
      </sheetData>
      <sheetData sheetId="8251">
        <row r="7">
          <cell r="AI7">
            <v>10000</v>
          </cell>
        </row>
      </sheetData>
      <sheetData sheetId="8252">
        <row r="7">
          <cell r="AI7">
            <v>10000</v>
          </cell>
        </row>
      </sheetData>
      <sheetData sheetId="8253">
        <row r="7">
          <cell r="AI7">
            <v>10000</v>
          </cell>
        </row>
      </sheetData>
      <sheetData sheetId="8254">
        <row r="7">
          <cell r="AI7">
            <v>10000</v>
          </cell>
        </row>
      </sheetData>
      <sheetData sheetId="8255">
        <row r="7">
          <cell r="AI7">
            <v>10000</v>
          </cell>
        </row>
      </sheetData>
      <sheetData sheetId="8256">
        <row r="7">
          <cell r="AI7">
            <v>10000</v>
          </cell>
        </row>
      </sheetData>
      <sheetData sheetId="8257">
        <row r="7">
          <cell r="AI7">
            <v>10000</v>
          </cell>
        </row>
      </sheetData>
      <sheetData sheetId="8258">
        <row r="7">
          <cell r="AI7">
            <v>10000</v>
          </cell>
        </row>
      </sheetData>
      <sheetData sheetId="8259">
        <row r="7">
          <cell r="AI7">
            <v>10000</v>
          </cell>
        </row>
      </sheetData>
      <sheetData sheetId="8260">
        <row r="7">
          <cell r="AI7">
            <v>10000</v>
          </cell>
        </row>
      </sheetData>
      <sheetData sheetId="8261">
        <row r="7">
          <cell r="AI7">
            <v>10000</v>
          </cell>
        </row>
      </sheetData>
      <sheetData sheetId="8262">
        <row r="7">
          <cell r="AI7">
            <v>10000</v>
          </cell>
        </row>
      </sheetData>
      <sheetData sheetId="8263">
        <row r="7">
          <cell r="AI7">
            <v>10000</v>
          </cell>
        </row>
      </sheetData>
      <sheetData sheetId="8264">
        <row r="7">
          <cell r="AI7">
            <v>10000</v>
          </cell>
        </row>
      </sheetData>
      <sheetData sheetId="8265">
        <row r="7">
          <cell r="AI7">
            <v>10000</v>
          </cell>
        </row>
      </sheetData>
      <sheetData sheetId="8266">
        <row r="7">
          <cell r="AI7">
            <v>10000</v>
          </cell>
        </row>
      </sheetData>
      <sheetData sheetId="8267">
        <row r="7">
          <cell r="AI7">
            <v>10000</v>
          </cell>
        </row>
      </sheetData>
      <sheetData sheetId="8268">
        <row r="7">
          <cell r="AI7">
            <v>10000</v>
          </cell>
        </row>
      </sheetData>
      <sheetData sheetId="8269">
        <row r="7">
          <cell r="AI7">
            <v>10000</v>
          </cell>
        </row>
      </sheetData>
      <sheetData sheetId="8270">
        <row r="7">
          <cell r="AI7">
            <v>10000</v>
          </cell>
        </row>
      </sheetData>
      <sheetData sheetId="8271">
        <row r="7">
          <cell r="AI7">
            <v>10000</v>
          </cell>
        </row>
      </sheetData>
      <sheetData sheetId="8272">
        <row r="7">
          <cell r="AI7">
            <v>10000</v>
          </cell>
        </row>
      </sheetData>
      <sheetData sheetId="8273">
        <row r="7">
          <cell r="AI7">
            <v>10000</v>
          </cell>
        </row>
      </sheetData>
      <sheetData sheetId="8274">
        <row r="7">
          <cell r="AI7">
            <v>10000</v>
          </cell>
        </row>
      </sheetData>
      <sheetData sheetId="8275">
        <row r="7">
          <cell r="AI7">
            <v>10000</v>
          </cell>
        </row>
      </sheetData>
      <sheetData sheetId="8276">
        <row r="7">
          <cell r="AI7">
            <v>10000</v>
          </cell>
        </row>
      </sheetData>
      <sheetData sheetId="8277">
        <row r="7">
          <cell r="AI7">
            <v>10000</v>
          </cell>
        </row>
      </sheetData>
      <sheetData sheetId="8278">
        <row r="7">
          <cell r="AI7">
            <v>10000</v>
          </cell>
        </row>
      </sheetData>
      <sheetData sheetId="8279">
        <row r="7">
          <cell r="AI7">
            <v>10000</v>
          </cell>
        </row>
      </sheetData>
      <sheetData sheetId="8280">
        <row r="7">
          <cell r="AI7">
            <v>10000</v>
          </cell>
        </row>
      </sheetData>
      <sheetData sheetId="8281">
        <row r="7">
          <cell r="AI7">
            <v>10000</v>
          </cell>
        </row>
      </sheetData>
      <sheetData sheetId="8282">
        <row r="7">
          <cell r="AI7">
            <v>10000</v>
          </cell>
        </row>
      </sheetData>
      <sheetData sheetId="8283">
        <row r="7">
          <cell r="AI7">
            <v>10000</v>
          </cell>
        </row>
      </sheetData>
      <sheetData sheetId="8284">
        <row r="7">
          <cell r="AI7">
            <v>10000</v>
          </cell>
        </row>
      </sheetData>
      <sheetData sheetId="8285">
        <row r="7">
          <cell r="AI7">
            <v>10000</v>
          </cell>
        </row>
      </sheetData>
      <sheetData sheetId="8286">
        <row r="7">
          <cell r="AI7">
            <v>10000</v>
          </cell>
        </row>
      </sheetData>
      <sheetData sheetId="8287">
        <row r="7">
          <cell r="AI7">
            <v>10000</v>
          </cell>
        </row>
      </sheetData>
      <sheetData sheetId="8288">
        <row r="7">
          <cell r="AI7">
            <v>10000</v>
          </cell>
        </row>
      </sheetData>
      <sheetData sheetId="8289">
        <row r="7">
          <cell r="AI7">
            <v>10000</v>
          </cell>
        </row>
      </sheetData>
      <sheetData sheetId="8290">
        <row r="7">
          <cell r="AI7">
            <v>10000</v>
          </cell>
        </row>
      </sheetData>
      <sheetData sheetId="8291">
        <row r="7">
          <cell r="AI7">
            <v>10000</v>
          </cell>
        </row>
      </sheetData>
      <sheetData sheetId="8292">
        <row r="7">
          <cell r="AI7">
            <v>10000</v>
          </cell>
        </row>
      </sheetData>
      <sheetData sheetId="8293">
        <row r="7">
          <cell r="AI7">
            <v>10000</v>
          </cell>
        </row>
      </sheetData>
      <sheetData sheetId="8294">
        <row r="7">
          <cell r="AI7">
            <v>10000</v>
          </cell>
        </row>
      </sheetData>
      <sheetData sheetId="8295">
        <row r="7">
          <cell r="AI7">
            <v>10000</v>
          </cell>
        </row>
      </sheetData>
      <sheetData sheetId="8296">
        <row r="7">
          <cell r="AI7">
            <v>10000</v>
          </cell>
        </row>
      </sheetData>
      <sheetData sheetId="8297">
        <row r="7">
          <cell r="AI7">
            <v>10000</v>
          </cell>
        </row>
      </sheetData>
      <sheetData sheetId="8298">
        <row r="7">
          <cell r="AI7">
            <v>10000</v>
          </cell>
        </row>
      </sheetData>
      <sheetData sheetId="8299">
        <row r="7">
          <cell r="AI7">
            <v>10000</v>
          </cell>
        </row>
      </sheetData>
      <sheetData sheetId="8300">
        <row r="7">
          <cell r="AI7">
            <v>10000</v>
          </cell>
        </row>
      </sheetData>
      <sheetData sheetId="8301">
        <row r="7">
          <cell r="AI7">
            <v>10000</v>
          </cell>
        </row>
      </sheetData>
      <sheetData sheetId="8302">
        <row r="7">
          <cell r="AI7">
            <v>10000</v>
          </cell>
        </row>
      </sheetData>
      <sheetData sheetId="8303">
        <row r="7">
          <cell r="AI7">
            <v>10000</v>
          </cell>
        </row>
      </sheetData>
      <sheetData sheetId="8304">
        <row r="7">
          <cell r="AI7">
            <v>10000</v>
          </cell>
        </row>
      </sheetData>
      <sheetData sheetId="8305">
        <row r="7">
          <cell r="AI7">
            <v>10000</v>
          </cell>
        </row>
      </sheetData>
      <sheetData sheetId="8306">
        <row r="7">
          <cell r="AI7">
            <v>10000</v>
          </cell>
        </row>
      </sheetData>
      <sheetData sheetId="8307">
        <row r="7">
          <cell r="AI7">
            <v>10000</v>
          </cell>
        </row>
      </sheetData>
      <sheetData sheetId="8308">
        <row r="7">
          <cell r="AI7">
            <v>10000</v>
          </cell>
        </row>
      </sheetData>
      <sheetData sheetId="8309">
        <row r="7">
          <cell r="AI7">
            <v>10000</v>
          </cell>
        </row>
      </sheetData>
      <sheetData sheetId="8310">
        <row r="7">
          <cell r="AI7">
            <v>10000</v>
          </cell>
        </row>
      </sheetData>
      <sheetData sheetId="8311">
        <row r="7">
          <cell r="AI7">
            <v>10000</v>
          </cell>
        </row>
      </sheetData>
      <sheetData sheetId="8312">
        <row r="7">
          <cell r="AI7">
            <v>10000</v>
          </cell>
        </row>
      </sheetData>
      <sheetData sheetId="8313">
        <row r="7">
          <cell r="AI7">
            <v>10000</v>
          </cell>
        </row>
      </sheetData>
      <sheetData sheetId="8314">
        <row r="7">
          <cell r="AI7">
            <v>10000</v>
          </cell>
        </row>
      </sheetData>
      <sheetData sheetId="8315">
        <row r="7">
          <cell r="AI7">
            <v>10000</v>
          </cell>
        </row>
      </sheetData>
      <sheetData sheetId="8316">
        <row r="7">
          <cell r="AI7">
            <v>10000</v>
          </cell>
        </row>
      </sheetData>
      <sheetData sheetId="8317">
        <row r="7">
          <cell r="AI7">
            <v>10000</v>
          </cell>
        </row>
      </sheetData>
      <sheetData sheetId="8318">
        <row r="7">
          <cell r="AI7">
            <v>10000</v>
          </cell>
        </row>
      </sheetData>
      <sheetData sheetId="8319">
        <row r="7">
          <cell r="AI7">
            <v>10000</v>
          </cell>
        </row>
      </sheetData>
      <sheetData sheetId="8320">
        <row r="7">
          <cell r="AI7">
            <v>10000</v>
          </cell>
        </row>
      </sheetData>
      <sheetData sheetId="8321">
        <row r="7">
          <cell r="AI7">
            <v>10000</v>
          </cell>
        </row>
      </sheetData>
      <sheetData sheetId="8322">
        <row r="7">
          <cell r="AI7">
            <v>10000</v>
          </cell>
        </row>
      </sheetData>
      <sheetData sheetId="8323">
        <row r="7">
          <cell r="AI7">
            <v>10000</v>
          </cell>
        </row>
      </sheetData>
      <sheetData sheetId="8324">
        <row r="7">
          <cell r="AI7">
            <v>10000</v>
          </cell>
        </row>
      </sheetData>
      <sheetData sheetId="8325">
        <row r="7">
          <cell r="AI7">
            <v>10000</v>
          </cell>
        </row>
      </sheetData>
      <sheetData sheetId="8326">
        <row r="7">
          <cell r="AI7">
            <v>10000</v>
          </cell>
        </row>
      </sheetData>
      <sheetData sheetId="8327">
        <row r="7">
          <cell r="AI7">
            <v>10000</v>
          </cell>
        </row>
      </sheetData>
      <sheetData sheetId="8328">
        <row r="7">
          <cell r="AI7">
            <v>10000</v>
          </cell>
        </row>
      </sheetData>
      <sheetData sheetId="8329">
        <row r="7">
          <cell r="AI7">
            <v>10000</v>
          </cell>
        </row>
      </sheetData>
      <sheetData sheetId="8330">
        <row r="7">
          <cell r="AI7">
            <v>10000</v>
          </cell>
        </row>
      </sheetData>
      <sheetData sheetId="8331">
        <row r="7">
          <cell r="AI7">
            <v>10000</v>
          </cell>
        </row>
      </sheetData>
      <sheetData sheetId="8332">
        <row r="7">
          <cell r="AI7">
            <v>10000</v>
          </cell>
        </row>
      </sheetData>
      <sheetData sheetId="8333">
        <row r="7">
          <cell r="AI7">
            <v>10000</v>
          </cell>
        </row>
      </sheetData>
      <sheetData sheetId="8334">
        <row r="7">
          <cell r="AI7">
            <v>10000</v>
          </cell>
        </row>
      </sheetData>
      <sheetData sheetId="8335">
        <row r="7">
          <cell r="AI7">
            <v>10000</v>
          </cell>
        </row>
      </sheetData>
      <sheetData sheetId="8336">
        <row r="7">
          <cell r="AI7">
            <v>10000</v>
          </cell>
        </row>
      </sheetData>
      <sheetData sheetId="8337">
        <row r="7">
          <cell r="AI7">
            <v>10000</v>
          </cell>
        </row>
      </sheetData>
      <sheetData sheetId="8338">
        <row r="7">
          <cell r="AI7">
            <v>10000</v>
          </cell>
        </row>
      </sheetData>
      <sheetData sheetId="8339">
        <row r="7">
          <cell r="AI7">
            <v>10000</v>
          </cell>
        </row>
      </sheetData>
      <sheetData sheetId="8340">
        <row r="7">
          <cell r="AI7">
            <v>10000</v>
          </cell>
        </row>
      </sheetData>
      <sheetData sheetId="8341">
        <row r="7">
          <cell r="AI7">
            <v>10000</v>
          </cell>
        </row>
      </sheetData>
      <sheetData sheetId="8342">
        <row r="7">
          <cell r="AI7">
            <v>10000</v>
          </cell>
        </row>
      </sheetData>
      <sheetData sheetId="8343">
        <row r="7">
          <cell r="AI7">
            <v>10000</v>
          </cell>
        </row>
      </sheetData>
      <sheetData sheetId="8344">
        <row r="7">
          <cell r="AI7">
            <v>10000</v>
          </cell>
        </row>
      </sheetData>
      <sheetData sheetId="8345">
        <row r="7">
          <cell r="AI7">
            <v>10000</v>
          </cell>
        </row>
      </sheetData>
      <sheetData sheetId="8346">
        <row r="7">
          <cell r="AI7">
            <v>10000</v>
          </cell>
        </row>
      </sheetData>
      <sheetData sheetId="8347">
        <row r="7">
          <cell r="AI7">
            <v>10000</v>
          </cell>
        </row>
      </sheetData>
      <sheetData sheetId="8348">
        <row r="7">
          <cell r="AI7">
            <v>10000</v>
          </cell>
        </row>
      </sheetData>
      <sheetData sheetId="8349">
        <row r="7">
          <cell r="AI7">
            <v>10000</v>
          </cell>
        </row>
      </sheetData>
      <sheetData sheetId="8350">
        <row r="7">
          <cell r="AI7">
            <v>10000</v>
          </cell>
        </row>
      </sheetData>
      <sheetData sheetId="8351">
        <row r="7">
          <cell r="AI7">
            <v>10000</v>
          </cell>
        </row>
      </sheetData>
      <sheetData sheetId="8352">
        <row r="7">
          <cell r="AI7">
            <v>10000</v>
          </cell>
        </row>
      </sheetData>
      <sheetData sheetId="8353">
        <row r="7">
          <cell r="AI7">
            <v>10000</v>
          </cell>
        </row>
      </sheetData>
      <sheetData sheetId="8354">
        <row r="7">
          <cell r="AI7">
            <v>10000</v>
          </cell>
        </row>
      </sheetData>
      <sheetData sheetId="8355">
        <row r="7">
          <cell r="AI7">
            <v>10000</v>
          </cell>
        </row>
      </sheetData>
      <sheetData sheetId="8356">
        <row r="7">
          <cell r="AI7">
            <v>10000</v>
          </cell>
        </row>
      </sheetData>
      <sheetData sheetId="8357">
        <row r="7">
          <cell r="AI7">
            <v>10000</v>
          </cell>
        </row>
      </sheetData>
      <sheetData sheetId="8358">
        <row r="7">
          <cell r="AI7">
            <v>10000</v>
          </cell>
        </row>
      </sheetData>
      <sheetData sheetId="8359">
        <row r="7">
          <cell r="AI7">
            <v>10000</v>
          </cell>
        </row>
      </sheetData>
      <sheetData sheetId="8360">
        <row r="7">
          <cell r="AI7">
            <v>10000</v>
          </cell>
        </row>
      </sheetData>
      <sheetData sheetId="8361">
        <row r="7">
          <cell r="AI7">
            <v>10000</v>
          </cell>
        </row>
      </sheetData>
      <sheetData sheetId="8362">
        <row r="7">
          <cell r="AI7">
            <v>10000</v>
          </cell>
        </row>
      </sheetData>
      <sheetData sheetId="8363">
        <row r="7">
          <cell r="AI7">
            <v>10000</v>
          </cell>
        </row>
      </sheetData>
      <sheetData sheetId="8364">
        <row r="7">
          <cell r="AI7">
            <v>10000</v>
          </cell>
        </row>
      </sheetData>
      <sheetData sheetId="8365">
        <row r="7">
          <cell r="AI7">
            <v>10000</v>
          </cell>
        </row>
      </sheetData>
      <sheetData sheetId="8366">
        <row r="7">
          <cell r="AI7">
            <v>10000</v>
          </cell>
        </row>
      </sheetData>
      <sheetData sheetId="8367">
        <row r="7">
          <cell r="AI7">
            <v>10000</v>
          </cell>
        </row>
      </sheetData>
      <sheetData sheetId="8368">
        <row r="7">
          <cell r="AI7">
            <v>10000</v>
          </cell>
        </row>
      </sheetData>
      <sheetData sheetId="8369">
        <row r="7">
          <cell r="AI7">
            <v>10000</v>
          </cell>
        </row>
      </sheetData>
      <sheetData sheetId="8370">
        <row r="7">
          <cell r="AI7">
            <v>10000</v>
          </cell>
        </row>
      </sheetData>
      <sheetData sheetId="8371">
        <row r="7">
          <cell r="AI7">
            <v>10000</v>
          </cell>
        </row>
      </sheetData>
      <sheetData sheetId="8372">
        <row r="7">
          <cell r="AI7">
            <v>10000</v>
          </cell>
        </row>
      </sheetData>
      <sheetData sheetId="8373">
        <row r="7">
          <cell r="AI7">
            <v>10000</v>
          </cell>
        </row>
      </sheetData>
      <sheetData sheetId="8374">
        <row r="7">
          <cell r="AI7">
            <v>10000</v>
          </cell>
        </row>
      </sheetData>
      <sheetData sheetId="8375">
        <row r="7">
          <cell r="AI7">
            <v>10000</v>
          </cell>
        </row>
      </sheetData>
      <sheetData sheetId="8376">
        <row r="7">
          <cell r="AI7">
            <v>10000</v>
          </cell>
        </row>
      </sheetData>
      <sheetData sheetId="8377">
        <row r="7">
          <cell r="AI7">
            <v>10000</v>
          </cell>
        </row>
      </sheetData>
      <sheetData sheetId="8378">
        <row r="7">
          <cell r="AI7">
            <v>10000</v>
          </cell>
        </row>
      </sheetData>
      <sheetData sheetId="8379">
        <row r="7">
          <cell r="AI7">
            <v>10000</v>
          </cell>
        </row>
      </sheetData>
      <sheetData sheetId="8380">
        <row r="7">
          <cell r="AI7">
            <v>10000</v>
          </cell>
        </row>
      </sheetData>
      <sheetData sheetId="8381">
        <row r="7">
          <cell r="AI7">
            <v>10000</v>
          </cell>
        </row>
      </sheetData>
      <sheetData sheetId="8382">
        <row r="7">
          <cell r="AI7">
            <v>10000</v>
          </cell>
        </row>
      </sheetData>
      <sheetData sheetId="8383">
        <row r="7">
          <cell r="AI7">
            <v>10000</v>
          </cell>
        </row>
      </sheetData>
      <sheetData sheetId="8384">
        <row r="7">
          <cell r="AI7">
            <v>10000</v>
          </cell>
        </row>
      </sheetData>
      <sheetData sheetId="8385">
        <row r="7">
          <cell r="AI7">
            <v>10000</v>
          </cell>
        </row>
      </sheetData>
      <sheetData sheetId="8386">
        <row r="7">
          <cell r="AI7">
            <v>10000</v>
          </cell>
        </row>
      </sheetData>
      <sheetData sheetId="8387">
        <row r="7">
          <cell r="AI7">
            <v>10000</v>
          </cell>
        </row>
      </sheetData>
      <sheetData sheetId="8388">
        <row r="7">
          <cell r="AI7">
            <v>10000</v>
          </cell>
        </row>
      </sheetData>
      <sheetData sheetId="8389">
        <row r="7">
          <cell r="AI7">
            <v>10000</v>
          </cell>
        </row>
      </sheetData>
      <sheetData sheetId="8390">
        <row r="7">
          <cell r="AI7">
            <v>10000</v>
          </cell>
        </row>
      </sheetData>
      <sheetData sheetId="8391">
        <row r="7">
          <cell r="AI7">
            <v>10000</v>
          </cell>
        </row>
      </sheetData>
      <sheetData sheetId="8392">
        <row r="7">
          <cell r="AI7">
            <v>10000</v>
          </cell>
        </row>
      </sheetData>
      <sheetData sheetId="8393">
        <row r="7">
          <cell r="AI7">
            <v>10000</v>
          </cell>
        </row>
      </sheetData>
      <sheetData sheetId="8394">
        <row r="7">
          <cell r="AI7">
            <v>10000</v>
          </cell>
        </row>
      </sheetData>
      <sheetData sheetId="8395"/>
      <sheetData sheetId="8396"/>
      <sheetData sheetId="8397">
        <row r="7">
          <cell r="AI7">
            <v>10000</v>
          </cell>
        </row>
      </sheetData>
      <sheetData sheetId="8398">
        <row r="7">
          <cell r="AI7">
            <v>10000</v>
          </cell>
        </row>
      </sheetData>
      <sheetData sheetId="8399">
        <row r="7">
          <cell r="AI7">
            <v>10000</v>
          </cell>
        </row>
      </sheetData>
      <sheetData sheetId="8400">
        <row r="7">
          <cell r="AI7">
            <v>10000</v>
          </cell>
        </row>
      </sheetData>
      <sheetData sheetId="8401">
        <row r="7">
          <cell r="AI7">
            <v>10000</v>
          </cell>
        </row>
      </sheetData>
      <sheetData sheetId="8402">
        <row r="7">
          <cell r="AI7">
            <v>10000</v>
          </cell>
        </row>
      </sheetData>
      <sheetData sheetId="8403">
        <row r="7">
          <cell r="AI7">
            <v>10000</v>
          </cell>
        </row>
      </sheetData>
      <sheetData sheetId="8404">
        <row r="7">
          <cell r="AI7">
            <v>10000</v>
          </cell>
        </row>
      </sheetData>
      <sheetData sheetId="8405">
        <row r="7">
          <cell r="AI7">
            <v>10000</v>
          </cell>
        </row>
      </sheetData>
      <sheetData sheetId="8406">
        <row r="7">
          <cell r="AI7">
            <v>10000</v>
          </cell>
        </row>
      </sheetData>
      <sheetData sheetId="8407">
        <row r="7">
          <cell r="AI7">
            <v>10000</v>
          </cell>
        </row>
      </sheetData>
      <sheetData sheetId="8408">
        <row r="7">
          <cell r="AI7">
            <v>10000</v>
          </cell>
        </row>
      </sheetData>
      <sheetData sheetId="8409">
        <row r="7">
          <cell r="AI7">
            <v>10000</v>
          </cell>
        </row>
      </sheetData>
      <sheetData sheetId="8410">
        <row r="7">
          <cell r="AI7">
            <v>10000</v>
          </cell>
        </row>
      </sheetData>
      <sheetData sheetId="8411">
        <row r="7">
          <cell r="AI7">
            <v>10000</v>
          </cell>
        </row>
      </sheetData>
      <sheetData sheetId="8412">
        <row r="7">
          <cell r="AI7">
            <v>10000</v>
          </cell>
        </row>
      </sheetData>
      <sheetData sheetId="8413">
        <row r="7">
          <cell r="AI7">
            <v>10000</v>
          </cell>
        </row>
      </sheetData>
      <sheetData sheetId="8414">
        <row r="7">
          <cell r="AI7">
            <v>10000</v>
          </cell>
        </row>
      </sheetData>
      <sheetData sheetId="8415">
        <row r="7">
          <cell r="AI7">
            <v>10000</v>
          </cell>
        </row>
      </sheetData>
      <sheetData sheetId="8416">
        <row r="7">
          <cell r="AI7">
            <v>10000</v>
          </cell>
        </row>
      </sheetData>
      <sheetData sheetId="8417">
        <row r="7">
          <cell r="AI7">
            <v>10000</v>
          </cell>
        </row>
      </sheetData>
      <sheetData sheetId="8418">
        <row r="7">
          <cell r="AI7">
            <v>10000</v>
          </cell>
        </row>
      </sheetData>
      <sheetData sheetId="8419">
        <row r="7">
          <cell r="AI7">
            <v>10000</v>
          </cell>
        </row>
      </sheetData>
      <sheetData sheetId="8420">
        <row r="7">
          <cell r="AI7">
            <v>10000</v>
          </cell>
        </row>
      </sheetData>
      <sheetData sheetId="8421">
        <row r="7">
          <cell r="AI7">
            <v>10000</v>
          </cell>
        </row>
      </sheetData>
      <sheetData sheetId="8422">
        <row r="7">
          <cell r="AI7">
            <v>10000</v>
          </cell>
        </row>
      </sheetData>
      <sheetData sheetId="8423">
        <row r="7">
          <cell r="AI7">
            <v>10000</v>
          </cell>
        </row>
      </sheetData>
      <sheetData sheetId="8424">
        <row r="7">
          <cell r="AI7">
            <v>10000</v>
          </cell>
        </row>
      </sheetData>
      <sheetData sheetId="8425">
        <row r="7">
          <cell r="AI7">
            <v>10000</v>
          </cell>
        </row>
      </sheetData>
      <sheetData sheetId="8426">
        <row r="7">
          <cell r="AI7">
            <v>10000</v>
          </cell>
        </row>
      </sheetData>
      <sheetData sheetId="8427">
        <row r="7">
          <cell r="AI7">
            <v>10000</v>
          </cell>
        </row>
      </sheetData>
      <sheetData sheetId="8428">
        <row r="7">
          <cell r="AI7">
            <v>10000</v>
          </cell>
        </row>
      </sheetData>
      <sheetData sheetId="8429">
        <row r="7">
          <cell r="AI7">
            <v>10000</v>
          </cell>
        </row>
      </sheetData>
      <sheetData sheetId="8430">
        <row r="7">
          <cell r="AI7">
            <v>10000</v>
          </cell>
        </row>
      </sheetData>
      <sheetData sheetId="8431">
        <row r="7">
          <cell r="AI7">
            <v>10000</v>
          </cell>
        </row>
      </sheetData>
      <sheetData sheetId="8432"/>
      <sheetData sheetId="8433"/>
      <sheetData sheetId="8434"/>
      <sheetData sheetId="8435"/>
      <sheetData sheetId="8436"/>
      <sheetData sheetId="8437"/>
      <sheetData sheetId="8438">
        <row r="7">
          <cell r="AI7">
            <v>10000</v>
          </cell>
        </row>
      </sheetData>
      <sheetData sheetId="8439">
        <row r="7">
          <cell r="AI7">
            <v>10000</v>
          </cell>
        </row>
      </sheetData>
      <sheetData sheetId="8440"/>
      <sheetData sheetId="8441">
        <row r="7">
          <cell r="AI7">
            <v>10000</v>
          </cell>
        </row>
      </sheetData>
      <sheetData sheetId="8442">
        <row r="7">
          <cell r="AI7">
            <v>10000</v>
          </cell>
        </row>
      </sheetData>
      <sheetData sheetId="8443">
        <row r="7">
          <cell r="AI7">
            <v>10000</v>
          </cell>
        </row>
      </sheetData>
      <sheetData sheetId="8444"/>
      <sheetData sheetId="8445"/>
      <sheetData sheetId="8446">
        <row r="7">
          <cell r="AI7">
            <v>10000</v>
          </cell>
        </row>
      </sheetData>
      <sheetData sheetId="8447">
        <row r="7">
          <cell r="AI7">
            <v>10000</v>
          </cell>
        </row>
      </sheetData>
      <sheetData sheetId="8448">
        <row r="7">
          <cell r="AI7">
            <v>10000</v>
          </cell>
        </row>
      </sheetData>
      <sheetData sheetId="8449">
        <row r="7">
          <cell r="AI7">
            <v>10000</v>
          </cell>
        </row>
      </sheetData>
      <sheetData sheetId="8450"/>
      <sheetData sheetId="8451">
        <row r="7">
          <cell r="AI7">
            <v>10000</v>
          </cell>
        </row>
      </sheetData>
      <sheetData sheetId="8452">
        <row r="7">
          <cell r="AI7">
            <v>10000</v>
          </cell>
        </row>
      </sheetData>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row r="7">
          <cell r="AI7">
            <v>10000</v>
          </cell>
        </row>
      </sheetData>
      <sheetData sheetId="8477">
        <row r="7">
          <cell r="AI7">
            <v>10000</v>
          </cell>
        </row>
      </sheetData>
      <sheetData sheetId="8478">
        <row r="7">
          <cell r="AI7">
            <v>10000</v>
          </cell>
        </row>
      </sheetData>
      <sheetData sheetId="8479">
        <row r="7">
          <cell r="AI7">
            <v>10000</v>
          </cell>
        </row>
      </sheetData>
      <sheetData sheetId="8480">
        <row r="7">
          <cell r="AI7">
            <v>10000</v>
          </cell>
        </row>
      </sheetData>
      <sheetData sheetId="8481">
        <row r="7">
          <cell r="AI7">
            <v>10000</v>
          </cell>
        </row>
      </sheetData>
      <sheetData sheetId="8482">
        <row r="7">
          <cell r="AI7">
            <v>10000</v>
          </cell>
        </row>
      </sheetData>
      <sheetData sheetId="8483">
        <row r="7">
          <cell r="AI7">
            <v>10000</v>
          </cell>
        </row>
      </sheetData>
      <sheetData sheetId="8484">
        <row r="7">
          <cell r="AI7">
            <v>10000</v>
          </cell>
        </row>
      </sheetData>
      <sheetData sheetId="8485">
        <row r="7">
          <cell r="AI7">
            <v>10000</v>
          </cell>
        </row>
      </sheetData>
      <sheetData sheetId="8486">
        <row r="7">
          <cell r="AI7">
            <v>10000</v>
          </cell>
        </row>
      </sheetData>
      <sheetData sheetId="8487">
        <row r="7">
          <cell r="AI7">
            <v>10000</v>
          </cell>
        </row>
      </sheetData>
      <sheetData sheetId="8488">
        <row r="7">
          <cell r="AI7">
            <v>10000</v>
          </cell>
        </row>
      </sheetData>
      <sheetData sheetId="8489">
        <row r="7">
          <cell r="AI7">
            <v>10000</v>
          </cell>
        </row>
      </sheetData>
      <sheetData sheetId="8490">
        <row r="7">
          <cell r="AI7">
            <v>10000</v>
          </cell>
        </row>
      </sheetData>
      <sheetData sheetId="8491">
        <row r="7">
          <cell r="AI7">
            <v>10000</v>
          </cell>
        </row>
      </sheetData>
      <sheetData sheetId="8492">
        <row r="7">
          <cell r="AI7">
            <v>10000</v>
          </cell>
        </row>
      </sheetData>
      <sheetData sheetId="8493">
        <row r="7">
          <cell r="AI7">
            <v>10000</v>
          </cell>
        </row>
      </sheetData>
      <sheetData sheetId="8494">
        <row r="7">
          <cell r="AI7">
            <v>10000</v>
          </cell>
        </row>
      </sheetData>
      <sheetData sheetId="8495">
        <row r="7">
          <cell r="AI7">
            <v>10000</v>
          </cell>
        </row>
      </sheetData>
      <sheetData sheetId="8496">
        <row r="7">
          <cell r="AI7">
            <v>10000</v>
          </cell>
        </row>
      </sheetData>
      <sheetData sheetId="8497">
        <row r="7">
          <cell r="AI7">
            <v>10000</v>
          </cell>
        </row>
      </sheetData>
      <sheetData sheetId="8498">
        <row r="7">
          <cell r="AI7">
            <v>10000</v>
          </cell>
        </row>
      </sheetData>
      <sheetData sheetId="8499">
        <row r="7">
          <cell r="AI7">
            <v>10000</v>
          </cell>
        </row>
      </sheetData>
      <sheetData sheetId="8500">
        <row r="7">
          <cell r="AI7">
            <v>10000</v>
          </cell>
        </row>
      </sheetData>
      <sheetData sheetId="8501">
        <row r="7">
          <cell r="AI7">
            <v>10000</v>
          </cell>
        </row>
      </sheetData>
      <sheetData sheetId="8502">
        <row r="7">
          <cell r="AI7">
            <v>10000</v>
          </cell>
        </row>
      </sheetData>
      <sheetData sheetId="8503">
        <row r="7">
          <cell r="AI7">
            <v>10000</v>
          </cell>
        </row>
      </sheetData>
      <sheetData sheetId="8504">
        <row r="7">
          <cell r="AI7">
            <v>10000</v>
          </cell>
        </row>
      </sheetData>
      <sheetData sheetId="8505">
        <row r="7">
          <cell r="AI7">
            <v>10000</v>
          </cell>
        </row>
      </sheetData>
      <sheetData sheetId="8506">
        <row r="7">
          <cell r="AI7">
            <v>10000</v>
          </cell>
        </row>
      </sheetData>
      <sheetData sheetId="8507">
        <row r="7">
          <cell r="AI7">
            <v>10000</v>
          </cell>
        </row>
      </sheetData>
      <sheetData sheetId="8508">
        <row r="7">
          <cell r="AI7">
            <v>10000</v>
          </cell>
        </row>
      </sheetData>
      <sheetData sheetId="8509">
        <row r="7">
          <cell r="AI7">
            <v>10000</v>
          </cell>
        </row>
      </sheetData>
      <sheetData sheetId="8510">
        <row r="7">
          <cell r="AI7">
            <v>10000</v>
          </cell>
        </row>
      </sheetData>
      <sheetData sheetId="8511">
        <row r="7">
          <cell r="AI7">
            <v>10000</v>
          </cell>
        </row>
      </sheetData>
      <sheetData sheetId="8512">
        <row r="7">
          <cell r="AI7">
            <v>10000</v>
          </cell>
        </row>
      </sheetData>
      <sheetData sheetId="8513">
        <row r="7">
          <cell r="AI7">
            <v>10000</v>
          </cell>
        </row>
      </sheetData>
      <sheetData sheetId="8514">
        <row r="7">
          <cell r="AI7">
            <v>10000</v>
          </cell>
        </row>
      </sheetData>
      <sheetData sheetId="8515"/>
      <sheetData sheetId="8516">
        <row r="7">
          <cell r="AI7">
            <v>10000</v>
          </cell>
        </row>
      </sheetData>
      <sheetData sheetId="8517">
        <row r="7">
          <cell r="AI7">
            <v>10000</v>
          </cell>
        </row>
      </sheetData>
      <sheetData sheetId="8518">
        <row r="7">
          <cell r="AI7">
            <v>10000</v>
          </cell>
        </row>
      </sheetData>
      <sheetData sheetId="8519">
        <row r="7">
          <cell r="AI7">
            <v>10000</v>
          </cell>
        </row>
      </sheetData>
      <sheetData sheetId="8520">
        <row r="7">
          <cell r="AI7">
            <v>10000</v>
          </cell>
        </row>
      </sheetData>
      <sheetData sheetId="8521">
        <row r="7">
          <cell r="AI7">
            <v>10000</v>
          </cell>
        </row>
      </sheetData>
      <sheetData sheetId="8522">
        <row r="7">
          <cell r="AI7">
            <v>10000</v>
          </cell>
        </row>
      </sheetData>
      <sheetData sheetId="8523">
        <row r="7">
          <cell r="AI7">
            <v>10000</v>
          </cell>
        </row>
      </sheetData>
      <sheetData sheetId="8524">
        <row r="7">
          <cell r="AI7">
            <v>10000</v>
          </cell>
        </row>
      </sheetData>
      <sheetData sheetId="8525">
        <row r="7">
          <cell r="AI7">
            <v>10000</v>
          </cell>
        </row>
      </sheetData>
      <sheetData sheetId="8526">
        <row r="7">
          <cell r="AI7">
            <v>10000</v>
          </cell>
        </row>
      </sheetData>
      <sheetData sheetId="8527"/>
      <sheetData sheetId="8528">
        <row r="7">
          <cell r="AI7">
            <v>10000</v>
          </cell>
        </row>
      </sheetData>
      <sheetData sheetId="8529">
        <row r="7">
          <cell r="AI7">
            <v>10000</v>
          </cell>
        </row>
      </sheetData>
      <sheetData sheetId="8530">
        <row r="7">
          <cell r="AI7">
            <v>10000</v>
          </cell>
        </row>
      </sheetData>
      <sheetData sheetId="8531">
        <row r="7">
          <cell r="AI7">
            <v>10000</v>
          </cell>
        </row>
      </sheetData>
      <sheetData sheetId="8532"/>
      <sheetData sheetId="8533">
        <row r="7">
          <cell r="AI7">
            <v>10000</v>
          </cell>
        </row>
      </sheetData>
      <sheetData sheetId="8534">
        <row r="7">
          <cell r="AI7">
            <v>10000</v>
          </cell>
        </row>
      </sheetData>
      <sheetData sheetId="8535">
        <row r="7">
          <cell r="AI7">
            <v>10000</v>
          </cell>
        </row>
      </sheetData>
      <sheetData sheetId="8536">
        <row r="7">
          <cell r="AI7">
            <v>10000</v>
          </cell>
        </row>
      </sheetData>
      <sheetData sheetId="8537">
        <row r="7">
          <cell r="AI7">
            <v>10000</v>
          </cell>
        </row>
      </sheetData>
      <sheetData sheetId="8538">
        <row r="7">
          <cell r="AI7">
            <v>10000</v>
          </cell>
        </row>
      </sheetData>
      <sheetData sheetId="8539">
        <row r="7">
          <cell r="AI7">
            <v>10000</v>
          </cell>
        </row>
      </sheetData>
      <sheetData sheetId="8540">
        <row r="7">
          <cell r="AI7">
            <v>10000</v>
          </cell>
        </row>
      </sheetData>
      <sheetData sheetId="8541">
        <row r="7">
          <cell r="AI7">
            <v>10000</v>
          </cell>
        </row>
      </sheetData>
      <sheetData sheetId="8542"/>
      <sheetData sheetId="8543"/>
      <sheetData sheetId="8544"/>
      <sheetData sheetId="8545"/>
      <sheetData sheetId="8546"/>
      <sheetData sheetId="8547"/>
      <sheetData sheetId="8548">
        <row r="7">
          <cell r="AI7">
            <v>10000</v>
          </cell>
        </row>
      </sheetData>
      <sheetData sheetId="8549">
        <row r="7">
          <cell r="AI7">
            <v>10000</v>
          </cell>
        </row>
      </sheetData>
      <sheetData sheetId="8550">
        <row r="7">
          <cell r="AI7">
            <v>10000</v>
          </cell>
        </row>
      </sheetData>
      <sheetData sheetId="8551">
        <row r="7">
          <cell r="AI7">
            <v>10000</v>
          </cell>
        </row>
      </sheetData>
      <sheetData sheetId="8552">
        <row r="7">
          <cell r="AI7">
            <v>10000</v>
          </cell>
        </row>
      </sheetData>
      <sheetData sheetId="8553">
        <row r="7">
          <cell r="AI7">
            <v>10000</v>
          </cell>
        </row>
      </sheetData>
      <sheetData sheetId="8554">
        <row r="7">
          <cell r="AI7">
            <v>10000</v>
          </cell>
        </row>
      </sheetData>
      <sheetData sheetId="8555">
        <row r="7">
          <cell r="AI7">
            <v>10000</v>
          </cell>
        </row>
      </sheetData>
      <sheetData sheetId="8556">
        <row r="7">
          <cell r="AI7">
            <v>10000</v>
          </cell>
        </row>
      </sheetData>
      <sheetData sheetId="8557">
        <row r="7">
          <cell r="AI7">
            <v>10000</v>
          </cell>
        </row>
      </sheetData>
      <sheetData sheetId="8558">
        <row r="7">
          <cell r="AI7">
            <v>10000</v>
          </cell>
        </row>
      </sheetData>
      <sheetData sheetId="8559">
        <row r="7">
          <cell r="AI7">
            <v>10000</v>
          </cell>
        </row>
      </sheetData>
      <sheetData sheetId="8560"/>
      <sheetData sheetId="8561"/>
      <sheetData sheetId="8562">
        <row r="7">
          <cell r="AI7">
            <v>10000</v>
          </cell>
        </row>
      </sheetData>
      <sheetData sheetId="8563">
        <row r="7">
          <cell r="AI7">
            <v>10000</v>
          </cell>
        </row>
      </sheetData>
      <sheetData sheetId="8564">
        <row r="7">
          <cell r="AI7">
            <v>10000</v>
          </cell>
        </row>
      </sheetData>
      <sheetData sheetId="8565">
        <row r="7">
          <cell r="AI7">
            <v>10000</v>
          </cell>
        </row>
      </sheetData>
      <sheetData sheetId="8566">
        <row r="7">
          <cell r="AI7">
            <v>10000</v>
          </cell>
        </row>
      </sheetData>
      <sheetData sheetId="8567">
        <row r="7">
          <cell r="AI7">
            <v>10000</v>
          </cell>
        </row>
      </sheetData>
      <sheetData sheetId="8568">
        <row r="7">
          <cell r="AI7">
            <v>10000</v>
          </cell>
        </row>
      </sheetData>
      <sheetData sheetId="8569">
        <row r="7">
          <cell r="AI7">
            <v>10000</v>
          </cell>
        </row>
      </sheetData>
      <sheetData sheetId="8570">
        <row r="7">
          <cell r="AI7">
            <v>10000</v>
          </cell>
        </row>
      </sheetData>
      <sheetData sheetId="8571">
        <row r="7">
          <cell r="AI7">
            <v>10000</v>
          </cell>
        </row>
      </sheetData>
      <sheetData sheetId="8572"/>
      <sheetData sheetId="8573">
        <row r="7">
          <cell r="AI7">
            <v>10000</v>
          </cell>
        </row>
      </sheetData>
      <sheetData sheetId="8574">
        <row r="7">
          <cell r="AI7">
            <v>10000</v>
          </cell>
        </row>
      </sheetData>
      <sheetData sheetId="8575">
        <row r="7">
          <cell r="AI7">
            <v>10000</v>
          </cell>
        </row>
      </sheetData>
      <sheetData sheetId="8576">
        <row r="7">
          <cell r="AI7">
            <v>10000</v>
          </cell>
        </row>
      </sheetData>
      <sheetData sheetId="8577">
        <row r="7">
          <cell r="AI7">
            <v>10000</v>
          </cell>
        </row>
      </sheetData>
      <sheetData sheetId="8578">
        <row r="7">
          <cell r="AI7">
            <v>10000</v>
          </cell>
        </row>
      </sheetData>
      <sheetData sheetId="8579"/>
      <sheetData sheetId="8580">
        <row r="7">
          <cell r="AI7">
            <v>10000</v>
          </cell>
        </row>
      </sheetData>
      <sheetData sheetId="8581"/>
      <sheetData sheetId="8582">
        <row r="7">
          <cell r="AI7">
            <v>10000</v>
          </cell>
        </row>
      </sheetData>
      <sheetData sheetId="8583">
        <row r="7">
          <cell r="AI7">
            <v>10000</v>
          </cell>
        </row>
      </sheetData>
      <sheetData sheetId="8584">
        <row r="7">
          <cell r="AI7">
            <v>10000</v>
          </cell>
        </row>
      </sheetData>
      <sheetData sheetId="8585"/>
      <sheetData sheetId="8586">
        <row r="7">
          <cell r="AI7">
            <v>10000</v>
          </cell>
        </row>
      </sheetData>
      <sheetData sheetId="8587">
        <row r="7">
          <cell r="AI7">
            <v>10000</v>
          </cell>
        </row>
      </sheetData>
      <sheetData sheetId="8588">
        <row r="7">
          <cell r="AI7">
            <v>10000</v>
          </cell>
        </row>
      </sheetData>
      <sheetData sheetId="8589">
        <row r="7">
          <cell r="AI7">
            <v>10000</v>
          </cell>
        </row>
      </sheetData>
      <sheetData sheetId="8590">
        <row r="7">
          <cell r="AI7">
            <v>10000</v>
          </cell>
        </row>
      </sheetData>
      <sheetData sheetId="8591">
        <row r="7">
          <cell r="AI7">
            <v>10000</v>
          </cell>
        </row>
      </sheetData>
      <sheetData sheetId="8592">
        <row r="7">
          <cell r="AI7">
            <v>10000</v>
          </cell>
        </row>
      </sheetData>
      <sheetData sheetId="8593">
        <row r="7">
          <cell r="AI7">
            <v>10000</v>
          </cell>
        </row>
      </sheetData>
      <sheetData sheetId="8594"/>
      <sheetData sheetId="8595">
        <row r="7">
          <cell r="AI7">
            <v>10000</v>
          </cell>
        </row>
      </sheetData>
      <sheetData sheetId="8596">
        <row r="7">
          <cell r="AI7">
            <v>10000</v>
          </cell>
        </row>
      </sheetData>
      <sheetData sheetId="8597">
        <row r="7">
          <cell r="AI7">
            <v>10000</v>
          </cell>
        </row>
      </sheetData>
      <sheetData sheetId="8598">
        <row r="7">
          <cell r="AI7">
            <v>10000</v>
          </cell>
        </row>
      </sheetData>
      <sheetData sheetId="8599">
        <row r="7">
          <cell r="AI7">
            <v>10000</v>
          </cell>
        </row>
      </sheetData>
      <sheetData sheetId="8600">
        <row r="7">
          <cell r="AI7">
            <v>10000</v>
          </cell>
        </row>
      </sheetData>
      <sheetData sheetId="8601">
        <row r="7">
          <cell r="AI7">
            <v>10000</v>
          </cell>
        </row>
      </sheetData>
      <sheetData sheetId="8602">
        <row r="7">
          <cell r="AI7">
            <v>10000</v>
          </cell>
        </row>
      </sheetData>
      <sheetData sheetId="8603">
        <row r="7">
          <cell r="AI7">
            <v>10000</v>
          </cell>
        </row>
      </sheetData>
      <sheetData sheetId="8604">
        <row r="7">
          <cell r="AI7">
            <v>10000</v>
          </cell>
        </row>
      </sheetData>
      <sheetData sheetId="8605">
        <row r="7">
          <cell r="AI7">
            <v>10000</v>
          </cell>
        </row>
      </sheetData>
      <sheetData sheetId="8606">
        <row r="7">
          <cell r="AI7">
            <v>10000</v>
          </cell>
        </row>
      </sheetData>
      <sheetData sheetId="8607">
        <row r="7">
          <cell r="AI7">
            <v>10000</v>
          </cell>
        </row>
      </sheetData>
      <sheetData sheetId="8608">
        <row r="7">
          <cell r="AI7">
            <v>10000</v>
          </cell>
        </row>
      </sheetData>
      <sheetData sheetId="8609">
        <row r="7">
          <cell r="AI7">
            <v>10000</v>
          </cell>
        </row>
      </sheetData>
      <sheetData sheetId="8610">
        <row r="7">
          <cell r="AI7">
            <v>10000</v>
          </cell>
        </row>
      </sheetData>
      <sheetData sheetId="8611">
        <row r="7">
          <cell r="AI7">
            <v>10000</v>
          </cell>
        </row>
      </sheetData>
      <sheetData sheetId="8612">
        <row r="7">
          <cell r="AI7">
            <v>10000</v>
          </cell>
        </row>
      </sheetData>
      <sheetData sheetId="8613">
        <row r="7">
          <cell r="AI7">
            <v>10000</v>
          </cell>
        </row>
      </sheetData>
      <sheetData sheetId="8614">
        <row r="7">
          <cell r="AI7">
            <v>10000</v>
          </cell>
        </row>
      </sheetData>
      <sheetData sheetId="8615">
        <row r="7">
          <cell r="AI7">
            <v>10000</v>
          </cell>
        </row>
      </sheetData>
      <sheetData sheetId="8616">
        <row r="7">
          <cell r="AI7">
            <v>10000</v>
          </cell>
        </row>
      </sheetData>
      <sheetData sheetId="8617">
        <row r="7">
          <cell r="AI7">
            <v>10000</v>
          </cell>
        </row>
      </sheetData>
      <sheetData sheetId="8618">
        <row r="7">
          <cell r="AI7">
            <v>10000</v>
          </cell>
        </row>
      </sheetData>
      <sheetData sheetId="8619">
        <row r="7">
          <cell r="AI7">
            <v>10000</v>
          </cell>
        </row>
      </sheetData>
      <sheetData sheetId="8620">
        <row r="7">
          <cell r="AI7">
            <v>10000</v>
          </cell>
        </row>
      </sheetData>
      <sheetData sheetId="8621">
        <row r="7">
          <cell r="AI7">
            <v>10000</v>
          </cell>
        </row>
      </sheetData>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row r="7">
          <cell r="AI7">
            <v>10000</v>
          </cell>
        </row>
      </sheetData>
      <sheetData sheetId="8645"/>
      <sheetData sheetId="8646"/>
      <sheetData sheetId="8647"/>
      <sheetData sheetId="8648"/>
      <sheetData sheetId="8649"/>
      <sheetData sheetId="8650">
        <row r="7">
          <cell r="AI7">
            <v>10000</v>
          </cell>
        </row>
      </sheetData>
      <sheetData sheetId="8651"/>
      <sheetData sheetId="8652"/>
      <sheetData sheetId="8653"/>
      <sheetData sheetId="8654">
        <row r="7">
          <cell r="AI7">
            <v>10000</v>
          </cell>
        </row>
      </sheetData>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row r="7">
          <cell r="AI7">
            <v>10000</v>
          </cell>
        </row>
      </sheetData>
      <sheetData sheetId="8684"/>
      <sheetData sheetId="8685"/>
      <sheetData sheetId="8686"/>
      <sheetData sheetId="8687"/>
      <sheetData sheetId="8688">
        <row r="7">
          <cell r="AI7">
            <v>10000</v>
          </cell>
        </row>
      </sheetData>
      <sheetData sheetId="8689"/>
      <sheetData sheetId="8690"/>
      <sheetData sheetId="8691"/>
      <sheetData sheetId="8692"/>
      <sheetData sheetId="8693">
        <row r="7">
          <cell r="AI7">
            <v>10000</v>
          </cell>
        </row>
      </sheetData>
      <sheetData sheetId="8694"/>
      <sheetData sheetId="8695"/>
      <sheetData sheetId="8696"/>
      <sheetData sheetId="8697"/>
      <sheetData sheetId="8698"/>
      <sheetData sheetId="8699"/>
      <sheetData sheetId="8700"/>
      <sheetData sheetId="8701"/>
      <sheetData sheetId="8702"/>
      <sheetData sheetId="8703"/>
      <sheetData sheetId="8704">
        <row r="7">
          <cell r="AI7">
            <v>10000</v>
          </cell>
        </row>
      </sheetData>
      <sheetData sheetId="8705"/>
      <sheetData sheetId="8706"/>
      <sheetData sheetId="8707"/>
      <sheetData sheetId="8708"/>
      <sheetData sheetId="8709"/>
      <sheetData sheetId="8710"/>
      <sheetData sheetId="8711"/>
      <sheetData sheetId="8712"/>
      <sheetData sheetId="8713"/>
      <sheetData sheetId="8714"/>
      <sheetData sheetId="8715"/>
      <sheetData sheetId="8716"/>
      <sheetData sheetId="8717"/>
      <sheetData sheetId="8718"/>
      <sheetData sheetId="8719"/>
      <sheetData sheetId="8720"/>
      <sheetData sheetId="8721"/>
      <sheetData sheetId="8722"/>
      <sheetData sheetId="8723"/>
      <sheetData sheetId="8724">
        <row r="7">
          <cell r="AH7">
            <v>57475000</v>
          </cell>
        </row>
      </sheetData>
      <sheetData sheetId="8725"/>
      <sheetData sheetId="8726"/>
      <sheetData sheetId="8727"/>
      <sheetData sheetId="8728"/>
      <sheetData sheetId="8729"/>
      <sheetData sheetId="8730"/>
      <sheetData sheetId="8731"/>
      <sheetData sheetId="8732">
        <row r="7">
          <cell r="AI7">
            <v>10000</v>
          </cell>
        </row>
      </sheetData>
      <sheetData sheetId="8733"/>
      <sheetData sheetId="8734">
        <row r="7">
          <cell r="AI7">
            <v>10000</v>
          </cell>
        </row>
      </sheetData>
      <sheetData sheetId="8735"/>
      <sheetData sheetId="8736"/>
      <sheetData sheetId="8737"/>
      <sheetData sheetId="8738"/>
      <sheetData sheetId="8739"/>
      <sheetData sheetId="8740"/>
      <sheetData sheetId="8741"/>
      <sheetData sheetId="8742"/>
      <sheetData sheetId="8743"/>
      <sheetData sheetId="8744"/>
      <sheetData sheetId="8745"/>
      <sheetData sheetId="8746"/>
      <sheetData sheetId="8747"/>
      <sheetData sheetId="8748"/>
      <sheetData sheetId="8749"/>
      <sheetData sheetId="8750"/>
      <sheetData sheetId="8751"/>
      <sheetData sheetId="8752"/>
      <sheetData sheetId="8753"/>
      <sheetData sheetId="8754"/>
      <sheetData sheetId="8755"/>
      <sheetData sheetId="8756"/>
      <sheetData sheetId="8757"/>
      <sheetData sheetId="8758"/>
      <sheetData sheetId="8759"/>
      <sheetData sheetId="8760"/>
      <sheetData sheetId="8761"/>
      <sheetData sheetId="8762"/>
      <sheetData sheetId="8763"/>
      <sheetData sheetId="8764"/>
      <sheetData sheetId="8765"/>
      <sheetData sheetId="8766"/>
      <sheetData sheetId="8767"/>
      <sheetData sheetId="8768"/>
      <sheetData sheetId="8769"/>
      <sheetData sheetId="8770"/>
      <sheetData sheetId="8771"/>
      <sheetData sheetId="8772"/>
      <sheetData sheetId="8773"/>
      <sheetData sheetId="8774"/>
      <sheetData sheetId="8775"/>
      <sheetData sheetId="8776"/>
      <sheetData sheetId="8777"/>
      <sheetData sheetId="8778" refreshError="1"/>
      <sheetData sheetId="8779" refreshError="1"/>
      <sheetData sheetId="8780"/>
      <sheetData sheetId="8781" refreshError="1"/>
      <sheetData sheetId="8782"/>
      <sheetData sheetId="8783" refreshError="1"/>
      <sheetData sheetId="8784">
        <row r="7">
          <cell r="AI7">
            <v>10000</v>
          </cell>
        </row>
      </sheetData>
      <sheetData sheetId="8785" refreshError="1"/>
      <sheetData sheetId="8786"/>
      <sheetData sheetId="8787"/>
      <sheetData sheetId="8788"/>
      <sheetData sheetId="8789"/>
      <sheetData sheetId="8790"/>
      <sheetData sheetId="8791"/>
      <sheetData sheetId="8792"/>
      <sheetData sheetId="8793"/>
      <sheetData sheetId="8794"/>
      <sheetData sheetId="8795"/>
      <sheetData sheetId="8796"/>
      <sheetData sheetId="8797"/>
      <sheetData sheetId="8798" refreshError="1"/>
      <sheetData sheetId="8799" refreshError="1"/>
      <sheetData sheetId="8800" refreshError="1"/>
      <sheetData sheetId="8801" refreshError="1"/>
      <sheetData sheetId="8802">
        <row r="7">
          <cell r="AI7">
            <v>10000</v>
          </cell>
        </row>
      </sheetData>
      <sheetData sheetId="8803">
        <row r="7">
          <cell r="AI7">
            <v>10000</v>
          </cell>
        </row>
      </sheetData>
      <sheetData sheetId="8804" refreshError="1"/>
      <sheetData sheetId="8805" refreshError="1"/>
      <sheetData sheetId="8806" refreshError="1"/>
      <sheetData sheetId="8807" refreshError="1"/>
      <sheetData sheetId="8808" refreshError="1"/>
      <sheetData sheetId="8809" refreshError="1"/>
      <sheetData sheetId="8810" refreshError="1"/>
      <sheetData sheetId="8811">
        <row r="7">
          <cell r="AI7">
            <v>10000</v>
          </cell>
        </row>
      </sheetData>
      <sheetData sheetId="8812" refreshError="1"/>
      <sheetData sheetId="8813" refreshError="1"/>
      <sheetData sheetId="8814">
        <row r="7">
          <cell r="AI7">
            <v>10000</v>
          </cell>
        </row>
      </sheetData>
      <sheetData sheetId="8815">
        <row r="7">
          <cell r="AI7">
            <v>10000</v>
          </cell>
        </row>
      </sheetData>
      <sheetData sheetId="8816">
        <row r="7">
          <cell r="AI7">
            <v>10000</v>
          </cell>
        </row>
      </sheetData>
      <sheetData sheetId="8817">
        <row r="7">
          <cell r="AI7">
            <v>10000</v>
          </cell>
        </row>
      </sheetData>
      <sheetData sheetId="8818">
        <row r="7">
          <cell r="AI7">
            <v>10000</v>
          </cell>
        </row>
      </sheetData>
      <sheetData sheetId="8819">
        <row r="7">
          <cell r="AI7">
            <v>10000</v>
          </cell>
        </row>
      </sheetData>
      <sheetData sheetId="8820">
        <row r="7">
          <cell r="AI7">
            <v>10000</v>
          </cell>
        </row>
      </sheetData>
      <sheetData sheetId="8821">
        <row r="7">
          <cell r="AI7">
            <v>10000</v>
          </cell>
        </row>
      </sheetData>
      <sheetData sheetId="8822">
        <row r="7">
          <cell r="AI7">
            <v>10000</v>
          </cell>
        </row>
      </sheetData>
      <sheetData sheetId="8823">
        <row r="7">
          <cell r="AI7">
            <v>10000</v>
          </cell>
        </row>
      </sheetData>
      <sheetData sheetId="8824">
        <row r="7">
          <cell r="AI7">
            <v>10000</v>
          </cell>
        </row>
      </sheetData>
      <sheetData sheetId="8825">
        <row r="7">
          <cell r="AI7">
            <v>10000</v>
          </cell>
        </row>
      </sheetData>
      <sheetData sheetId="8826">
        <row r="7">
          <cell r="AI7">
            <v>10000</v>
          </cell>
        </row>
      </sheetData>
      <sheetData sheetId="8827">
        <row r="7">
          <cell r="AI7">
            <v>10000</v>
          </cell>
        </row>
      </sheetData>
      <sheetData sheetId="8828">
        <row r="7">
          <cell r="AI7">
            <v>10000</v>
          </cell>
        </row>
      </sheetData>
      <sheetData sheetId="8829">
        <row r="7">
          <cell r="AI7">
            <v>10000</v>
          </cell>
        </row>
      </sheetData>
      <sheetData sheetId="8830">
        <row r="7">
          <cell r="AI7">
            <v>10000</v>
          </cell>
        </row>
      </sheetData>
      <sheetData sheetId="8831">
        <row r="7">
          <cell r="AI7">
            <v>10000</v>
          </cell>
        </row>
      </sheetData>
      <sheetData sheetId="8832">
        <row r="7">
          <cell r="AI7">
            <v>10000</v>
          </cell>
        </row>
      </sheetData>
      <sheetData sheetId="8833">
        <row r="7">
          <cell r="AI7">
            <v>10000</v>
          </cell>
        </row>
      </sheetData>
      <sheetData sheetId="8834">
        <row r="7">
          <cell r="AI7">
            <v>10000</v>
          </cell>
        </row>
      </sheetData>
      <sheetData sheetId="8835">
        <row r="7">
          <cell r="AI7">
            <v>10000</v>
          </cell>
        </row>
      </sheetData>
      <sheetData sheetId="8836">
        <row r="7">
          <cell r="AI7">
            <v>10000</v>
          </cell>
        </row>
      </sheetData>
      <sheetData sheetId="8837">
        <row r="7">
          <cell r="AI7">
            <v>10000</v>
          </cell>
        </row>
      </sheetData>
      <sheetData sheetId="8838">
        <row r="7">
          <cell r="AI7">
            <v>10000</v>
          </cell>
        </row>
      </sheetData>
      <sheetData sheetId="8839">
        <row r="7">
          <cell r="AI7">
            <v>10000</v>
          </cell>
        </row>
      </sheetData>
      <sheetData sheetId="8840">
        <row r="7">
          <cell r="AI7">
            <v>10000</v>
          </cell>
        </row>
      </sheetData>
      <sheetData sheetId="8841">
        <row r="7">
          <cell r="AI7">
            <v>10000</v>
          </cell>
        </row>
      </sheetData>
      <sheetData sheetId="8842">
        <row r="7">
          <cell r="AI7">
            <v>10000</v>
          </cell>
        </row>
      </sheetData>
      <sheetData sheetId="8843">
        <row r="7">
          <cell r="AI7">
            <v>10000</v>
          </cell>
        </row>
      </sheetData>
      <sheetData sheetId="8844">
        <row r="7">
          <cell r="AI7">
            <v>10000</v>
          </cell>
        </row>
      </sheetData>
      <sheetData sheetId="8845">
        <row r="7">
          <cell r="AI7">
            <v>10000</v>
          </cell>
        </row>
      </sheetData>
      <sheetData sheetId="8846">
        <row r="7">
          <cell r="AI7">
            <v>10000</v>
          </cell>
        </row>
      </sheetData>
      <sheetData sheetId="8847">
        <row r="7">
          <cell r="AI7">
            <v>10000</v>
          </cell>
        </row>
      </sheetData>
      <sheetData sheetId="8848">
        <row r="7">
          <cell r="AI7">
            <v>10000</v>
          </cell>
        </row>
      </sheetData>
      <sheetData sheetId="8849">
        <row r="7">
          <cell r="AI7">
            <v>10000</v>
          </cell>
        </row>
      </sheetData>
      <sheetData sheetId="8850">
        <row r="7">
          <cell r="AI7">
            <v>10000</v>
          </cell>
        </row>
      </sheetData>
      <sheetData sheetId="8851">
        <row r="7">
          <cell r="AI7">
            <v>10000</v>
          </cell>
        </row>
      </sheetData>
      <sheetData sheetId="8852">
        <row r="7">
          <cell r="AI7">
            <v>10000</v>
          </cell>
        </row>
      </sheetData>
      <sheetData sheetId="8853">
        <row r="7">
          <cell r="AI7">
            <v>10000</v>
          </cell>
        </row>
      </sheetData>
      <sheetData sheetId="8854">
        <row r="7">
          <cell r="AI7">
            <v>10000</v>
          </cell>
        </row>
      </sheetData>
      <sheetData sheetId="8855">
        <row r="7">
          <cell r="AI7">
            <v>10000</v>
          </cell>
        </row>
      </sheetData>
      <sheetData sheetId="8856">
        <row r="7">
          <cell r="AI7">
            <v>10000</v>
          </cell>
        </row>
      </sheetData>
      <sheetData sheetId="8857">
        <row r="7">
          <cell r="AI7">
            <v>10000</v>
          </cell>
        </row>
      </sheetData>
      <sheetData sheetId="8858">
        <row r="7">
          <cell r="AI7">
            <v>10000</v>
          </cell>
        </row>
      </sheetData>
      <sheetData sheetId="8859">
        <row r="7">
          <cell r="AI7">
            <v>10000</v>
          </cell>
        </row>
      </sheetData>
      <sheetData sheetId="8860">
        <row r="7">
          <cell r="AI7">
            <v>10000</v>
          </cell>
        </row>
      </sheetData>
      <sheetData sheetId="8861">
        <row r="7">
          <cell r="AI7">
            <v>10000</v>
          </cell>
        </row>
      </sheetData>
      <sheetData sheetId="8862">
        <row r="7">
          <cell r="AI7">
            <v>10000</v>
          </cell>
        </row>
      </sheetData>
      <sheetData sheetId="8863">
        <row r="7">
          <cell r="AI7">
            <v>10000</v>
          </cell>
        </row>
      </sheetData>
      <sheetData sheetId="8864">
        <row r="7">
          <cell r="AI7">
            <v>10000</v>
          </cell>
        </row>
      </sheetData>
      <sheetData sheetId="8865">
        <row r="7">
          <cell r="AI7">
            <v>10000</v>
          </cell>
        </row>
      </sheetData>
      <sheetData sheetId="8866">
        <row r="7">
          <cell r="AI7">
            <v>10000</v>
          </cell>
        </row>
      </sheetData>
      <sheetData sheetId="8867">
        <row r="7">
          <cell r="AI7">
            <v>10000</v>
          </cell>
        </row>
      </sheetData>
      <sheetData sheetId="8868">
        <row r="7">
          <cell r="AI7">
            <v>10000</v>
          </cell>
        </row>
      </sheetData>
      <sheetData sheetId="8869">
        <row r="7">
          <cell r="AI7">
            <v>10000</v>
          </cell>
        </row>
      </sheetData>
      <sheetData sheetId="8870">
        <row r="7">
          <cell r="AI7">
            <v>10000</v>
          </cell>
        </row>
      </sheetData>
      <sheetData sheetId="8871">
        <row r="7">
          <cell r="AI7">
            <v>10000</v>
          </cell>
        </row>
      </sheetData>
      <sheetData sheetId="8872">
        <row r="7">
          <cell r="AI7">
            <v>10000</v>
          </cell>
        </row>
      </sheetData>
      <sheetData sheetId="8873">
        <row r="7">
          <cell r="AI7">
            <v>10000</v>
          </cell>
        </row>
      </sheetData>
      <sheetData sheetId="8874">
        <row r="7">
          <cell r="AI7">
            <v>10000</v>
          </cell>
        </row>
      </sheetData>
      <sheetData sheetId="8875">
        <row r="7">
          <cell r="AI7">
            <v>10000</v>
          </cell>
        </row>
      </sheetData>
      <sheetData sheetId="8876">
        <row r="7">
          <cell r="AI7">
            <v>10000</v>
          </cell>
        </row>
      </sheetData>
      <sheetData sheetId="8877">
        <row r="7">
          <cell r="AI7">
            <v>10000</v>
          </cell>
        </row>
      </sheetData>
      <sheetData sheetId="8878">
        <row r="7">
          <cell r="AI7">
            <v>10000</v>
          </cell>
        </row>
      </sheetData>
      <sheetData sheetId="8879">
        <row r="7">
          <cell r="AI7">
            <v>10000</v>
          </cell>
        </row>
      </sheetData>
      <sheetData sheetId="8880">
        <row r="7">
          <cell r="AI7">
            <v>10000</v>
          </cell>
        </row>
      </sheetData>
      <sheetData sheetId="8881">
        <row r="7">
          <cell r="AI7">
            <v>10000</v>
          </cell>
        </row>
      </sheetData>
      <sheetData sheetId="8882">
        <row r="7">
          <cell r="AI7">
            <v>10000</v>
          </cell>
        </row>
      </sheetData>
      <sheetData sheetId="8883">
        <row r="7">
          <cell r="AI7">
            <v>10000</v>
          </cell>
        </row>
      </sheetData>
      <sheetData sheetId="8884">
        <row r="7">
          <cell r="AI7">
            <v>10000</v>
          </cell>
        </row>
      </sheetData>
      <sheetData sheetId="8885">
        <row r="7">
          <cell r="AI7">
            <v>10000</v>
          </cell>
        </row>
      </sheetData>
      <sheetData sheetId="8886">
        <row r="7">
          <cell r="AI7">
            <v>10000</v>
          </cell>
        </row>
      </sheetData>
      <sheetData sheetId="8887">
        <row r="7">
          <cell r="AI7">
            <v>10000</v>
          </cell>
        </row>
      </sheetData>
      <sheetData sheetId="8888">
        <row r="7">
          <cell r="AI7">
            <v>10000</v>
          </cell>
        </row>
      </sheetData>
      <sheetData sheetId="8889">
        <row r="7">
          <cell r="AI7">
            <v>10000</v>
          </cell>
        </row>
      </sheetData>
      <sheetData sheetId="8890">
        <row r="7">
          <cell r="AI7">
            <v>10000</v>
          </cell>
        </row>
      </sheetData>
      <sheetData sheetId="8891">
        <row r="7">
          <cell r="AI7">
            <v>10000</v>
          </cell>
        </row>
      </sheetData>
      <sheetData sheetId="8892">
        <row r="7">
          <cell r="AI7">
            <v>10000</v>
          </cell>
        </row>
      </sheetData>
      <sheetData sheetId="8893">
        <row r="7">
          <cell r="AI7">
            <v>10000</v>
          </cell>
        </row>
      </sheetData>
      <sheetData sheetId="8894">
        <row r="7">
          <cell r="AI7">
            <v>10000</v>
          </cell>
        </row>
      </sheetData>
      <sheetData sheetId="8895">
        <row r="7">
          <cell r="AI7">
            <v>10000</v>
          </cell>
        </row>
      </sheetData>
      <sheetData sheetId="8896">
        <row r="7">
          <cell r="AI7">
            <v>10000</v>
          </cell>
        </row>
      </sheetData>
      <sheetData sheetId="8897">
        <row r="7">
          <cell r="AI7">
            <v>10000</v>
          </cell>
        </row>
      </sheetData>
      <sheetData sheetId="8898">
        <row r="7">
          <cell r="AI7">
            <v>10000</v>
          </cell>
        </row>
      </sheetData>
      <sheetData sheetId="8899">
        <row r="7">
          <cell r="AI7">
            <v>10000</v>
          </cell>
        </row>
      </sheetData>
      <sheetData sheetId="8900">
        <row r="7">
          <cell r="AI7">
            <v>10000</v>
          </cell>
        </row>
      </sheetData>
      <sheetData sheetId="8901">
        <row r="7">
          <cell r="AI7">
            <v>10000</v>
          </cell>
        </row>
      </sheetData>
      <sheetData sheetId="8902">
        <row r="7">
          <cell r="AI7">
            <v>10000</v>
          </cell>
        </row>
      </sheetData>
      <sheetData sheetId="8903">
        <row r="7">
          <cell r="AI7">
            <v>10000</v>
          </cell>
        </row>
      </sheetData>
      <sheetData sheetId="8904">
        <row r="7">
          <cell r="AI7">
            <v>10000</v>
          </cell>
        </row>
      </sheetData>
      <sheetData sheetId="8905">
        <row r="7">
          <cell r="AI7">
            <v>10000</v>
          </cell>
        </row>
      </sheetData>
      <sheetData sheetId="8906">
        <row r="7">
          <cell r="AI7">
            <v>10000</v>
          </cell>
        </row>
      </sheetData>
      <sheetData sheetId="8907">
        <row r="7">
          <cell r="AI7">
            <v>10000</v>
          </cell>
        </row>
      </sheetData>
      <sheetData sheetId="8908">
        <row r="7">
          <cell r="AI7">
            <v>10000</v>
          </cell>
        </row>
      </sheetData>
      <sheetData sheetId="8909">
        <row r="7">
          <cell r="AI7">
            <v>10000</v>
          </cell>
        </row>
      </sheetData>
      <sheetData sheetId="8910">
        <row r="7">
          <cell r="AI7">
            <v>10000</v>
          </cell>
        </row>
      </sheetData>
      <sheetData sheetId="8911">
        <row r="7">
          <cell r="AI7">
            <v>10000</v>
          </cell>
        </row>
      </sheetData>
      <sheetData sheetId="8912">
        <row r="7">
          <cell r="AI7">
            <v>10000</v>
          </cell>
        </row>
      </sheetData>
      <sheetData sheetId="8913">
        <row r="7">
          <cell r="AI7">
            <v>10000</v>
          </cell>
        </row>
      </sheetData>
      <sheetData sheetId="8914">
        <row r="7">
          <cell r="AI7">
            <v>10000</v>
          </cell>
        </row>
      </sheetData>
      <sheetData sheetId="8915">
        <row r="7">
          <cell r="AI7">
            <v>10000</v>
          </cell>
        </row>
      </sheetData>
      <sheetData sheetId="8916">
        <row r="7">
          <cell r="AI7">
            <v>10000</v>
          </cell>
        </row>
      </sheetData>
      <sheetData sheetId="8917">
        <row r="7">
          <cell r="AI7">
            <v>10000</v>
          </cell>
        </row>
      </sheetData>
      <sheetData sheetId="8918">
        <row r="7">
          <cell r="AI7">
            <v>10000</v>
          </cell>
        </row>
      </sheetData>
      <sheetData sheetId="8919">
        <row r="7">
          <cell r="AI7">
            <v>10000</v>
          </cell>
        </row>
      </sheetData>
      <sheetData sheetId="8920">
        <row r="7">
          <cell r="AI7">
            <v>10000</v>
          </cell>
        </row>
      </sheetData>
      <sheetData sheetId="8921">
        <row r="7">
          <cell r="AI7">
            <v>10000</v>
          </cell>
        </row>
      </sheetData>
      <sheetData sheetId="8922">
        <row r="7">
          <cell r="AI7">
            <v>10000</v>
          </cell>
        </row>
      </sheetData>
      <sheetData sheetId="8923">
        <row r="7">
          <cell r="AI7">
            <v>10000</v>
          </cell>
        </row>
      </sheetData>
      <sheetData sheetId="8924">
        <row r="7">
          <cell r="AI7">
            <v>10000</v>
          </cell>
        </row>
      </sheetData>
      <sheetData sheetId="8925">
        <row r="7">
          <cell r="AI7">
            <v>10000</v>
          </cell>
        </row>
      </sheetData>
      <sheetData sheetId="8926">
        <row r="7">
          <cell r="AI7">
            <v>10000</v>
          </cell>
        </row>
      </sheetData>
      <sheetData sheetId="8927">
        <row r="7">
          <cell r="AI7">
            <v>10000</v>
          </cell>
        </row>
      </sheetData>
      <sheetData sheetId="8928">
        <row r="7">
          <cell r="AI7">
            <v>10000</v>
          </cell>
        </row>
      </sheetData>
      <sheetData sheetId="8929">
        <row r="7">
          <cell r="AI7">
            <v>10000</v>
          </cell>
        </row>
      </sheetData>
      <sheetData sheetId="8930">
        <row r="7">
          <cell r="AI7">
            <v>10000</v>
          </cell>
        </row>
      </sheetData>
      <sheetData sheetId="8931">
        <row r="7">
          <cell r="AI7">
            <v>10000</v>
          </cell>
        </row>
      </sheetData>
      <sheetData sheetId="8932">
        <row r="7">
          <cell r="AI7">
            <v>10000</v>
          </cell>
        </row>
      </sheetData>
      <sheetData sheetId="8933">
        <row r="7">
          <cell r="AI7">
            <v>10000</v>
          </cell>
        </row>
      </sheetData>
      <sheetData sheetId="8934">
        <row r="7">
          <cell r="AI7">
            <v>10000</v>
          </cell>
        </row>
      </sheetData>
      <sheetData sheetId="8935">
        <row r="7">
          <cell r="AI7">
            <v>10000</v>
          </cell>
        </row>
      </sheetData>
      <sheetData sheetId="8936">
        <row r="7">
          <cell r="AI7">
            <v>10000</v>
          </cell>
        </row>
      </sheetData>
      <sheetData sheetId="8937">
        <row r="7">
          <cell r="AI7">
            <v>10000</v>
          </cell>
        </row>
      </sheetData>
      <sheetData sheetId="8938">
        <row r="7">
          <cell r="AI7">
            <v>10000</v>
          </cell>
        </row>
      </sheetData>
      <sheetData sheetId="8939">
        <row r="7">
          <cell r="AI7">
            <v>10000</v>
          </cell>
        </row>
      </sheetData>
      <sheetData sheetId="8940">
        <row r="7">
          <cell r="AI7">
            <v>10000</v>
          </cell>
        </row>
      </sheetData>
      <sheetData sheetId="8941">
        <row r="7">
          <cell r="AI7">
            <v>10000</v>
          </cell>
        </row>
      </sheetData>
      <sheetData sheetId="8942">
        <row r="7">
          <cell r="AI7">
            <v>10000</v>
          </cell>
        </row>
      </sheetData>
      <sheetData sheetId="8943">
        <row r="7">
          <cell r="AI7">
            <v>10000</v>
          </cell>
        </row>
      </sheetData>
      <sheetData sheetId="8944">
        <row r="7">
          <cell r="AI7">
            <v>10000</v>
          </cell>
        </row>
      </sheetData>
      <sheetData sheetId="8945">
        <row r="7">
          <cell r="AI7">
            <v>10000</v>
          </cell>
        </row>
      </sheetData>
      <sheetData sheetId="8946">
        <row r="7">
          <cell r="AI7">
            <v>10000</v>
          </cell>
        </row>
      </sheetData>
      <sheetData sheetId="8947">
        <row r="7">
          <cell r="AI7">
            <v>10000</v>
          </cell>
        </row>
      </sheetData>
      <sheetData sheetId="8948">
        <row r="7">
          <cell r="AI7">
            <v>10000</v>
          </cell>
        </row>
      </sheetData>
      <sheetData sheetId="8949">
        <row r="7">
          <cell r="AI7">
            <v>10000</v>
          </cell>
        </row>
      </sheetData>
      <sheetData sheetId="8950">
        <row r="7">
          <cell r="AI7">
            <v>10000</v>
          </cell>
        </row>
      </sheetData>
      <sheetData sheetId="8951">
        <row r="7">
          <cell r="AI7">
            <v>10000</v>
          </cell>
        </row>
      </sheetData>
      <sheetData sheetId="8952">
        <row r="7">
          <cell r="AI7">
            <v>10000</v>
          </cell>
        </row>
      </sheetData>
      <sheetData sheetId="8953">
        <row r="7">
          <cell r="AI7">
            <v>10000</v>
          </cell>
        </row>
      </sheetData>
      <sheetData sheetId="8954">
        <row r="7">
          <cell r="AI7">
            <v>10000</v>
          </cell>
        </row>
      </sheetData>
      <sheetData sheetId="8955">
        <row r="7">
          <cell r="AI7">
            <v>10000</v>
          </cell>
        </row>
      </sheetData>
      <sheetData sheetId="8956">
        <row r="7">
          <cell r="AI7">
            <v>10000</v>
          </cell>
        </row>
      </sheetData>
      <sheetData sheetId="8957">
        <row r="7">
          <cell r="AI7">
            <v>10000</v>
          </cell>
        </row>
      </sheetData>
      <sheetData sheetId="8958">
        <row r="7">
          <cell r="AI7">
            <v>10000</v>
          </cell>
        </row>
      </sheetData>
      <sheetData sheetId="8959">
        <row r="7">
          <cell r="AI7">
            <v>10000</v>
          </cell>
        </row>
      </sheetData>
      <sheetData sheetId="8960">
        <row r="7">
          <cell r="AI7">
            <v>10000</v>
          </cell>
        </row>
      </sheetData>
      <sheetData sheetId="8961">
        <row r="7">
          <cell r="AI7">
            <v>10000</v>
          </cell>
        </row>
      </sheetData>
      <sheetData sheetId="8962">
        <row r="7">
          <cell r="AI7">
            <v>10000</v>
          </cell>
        </row>
      </sheetData>
      <sheetData sheetId="8963">
        <row r="7">
          <cell r="AI7">
            <v>10000</v>
          </cell>
        </row>
      </sheetData>
      <sheetData sheetId="8964">
        <row r="7">
          <cell r="AI7">
            <v>10000</v>
          </cell>
        </row>
      </sheetData>
      <sheetData sheetId="8965">
        <row r="7">
          <cell r="AI7">
            <v>10000</v>
          </cell>
        </row>
      </sheetData>
      <sheetData sheetId="8966">
        <row r="7">
          <cell r="AI7">
            <v>10000</v>
          </cell>
        </row>
      </sheetData>
      <sheetData sheetId="8967">
        <row r="7">
          <cell r="AI7">
            <v>10000</v>
          </cell>
        </row>
      </sheetData>
      <sheetData sheetId="8968">
        <row r="7">
          <cell r="AI7">
            <v>10000</v>
          </cell>
        </row>
      </sheetData>
      <sheetData sheetId="8969">
        <row r="7">
          <cell r="AI7">
            <v>10000</v>
          </cell>
        </row>
      </sheetData>
      <sheetData sheetId="8970">
        <row r="7">
          <cell r="AI7">
            <v>10000</v>
          </cell>
        </row>
      </sheetData>
      <sheetData sheetId="8971">
        <row r="7">
          <cell r="AI7">
            <v>10000</v>
          </cell>
        </row>
      </sheetData>
      <sheetData sheetId="8972">
        <row r="7">
          <cell r="AI7">
            <v>10000</v>
          </cell>
        </row>
      </sheetData>
      <sheetData sheetId="8973">
        <row r="7">
          <cell r="AI7">
            <v>10000</v>
          </cell>
        </row>
      </sheetData>
      <sheetData sheetId="8974">
        <row r="7">
          <cell r="AI7">
            <v>10000</v>
          </cell>
        </row>
      </sheetData>
      <sheetData sheetId="8975">
        <row r="7">
          <cell r="AI7">
            <v>10000</v>
          </cell>
        </row>
      </sheetData>
      <sheetData sheetId="8976">
        <row r="7">
          <cell r="AI7">
            <v>10000</v>
          </cell>
        </row>
      </sheetData>
      <sheetData sheetId="8977">
        <row r="7">
          <cell r="AI7">
            <v>10000</v>
          </cell>
        </row>
      </sheetData>
      <sheetData sheetId="8978">
        <row r="7">
          <cell r="AI7">
            <v>10000</v>
          </cell>
        </row>
      </sheetData>
      <sheetData sheetId="8979">
        <row r="7">
          <cell r="AI7">
            <v>10000</v>
          </cell>
        </row>
      </sheetData>
      <sheetData sheetId="8980">
        <row r="7">
          <cell r="AI7">
            <v>10000</v>
          </cell>
        </row>
      </sheetData>
      <sheetData sheetId="8981">
        <row r="7">
          <cell r="AI7">
            <v>10000</v>
          </cell>
        </row>
      </sheetData>
      <sheetData sheetId="8982">
        <row r="7">
          <cell r="AI7">
            <v>10000</v>
          </cell>
        </row>
      </sheetData>
      <sheetData sheetId="8983">
        <row r="7">
          <cell r="AI7">
            <v>10000</v>
          </cell>
        </row>
      </sheetData>
      <sheetData sheetId="8984">
        <row r="7">
          <cell r="AI7">
            <v>10000</v>
          </cell>
        </row>
      </sheetData>
      <sheetData sheetId="8985">
        <row r="7">
          <cell r="AI7">
            <v>10000</v>
          </cell>
        </row>
      </sheetData>
      <sheetData sheetId="8986">
        <row r="7">
          <cell r="AI7">
            <v>10000</v>
          </cell>
        </row>
      </sheetData>
      <sheetData sheetId="8987">
        <row r="7">
          <cell r="AI7">
            <v>10000</v>
          </cell>
        </row>
      </sheetData>
      <sheetData sheetId="8988">
        <row r="7">
          <cell r="AI7">
            <v>10000</v>
          </cell>
        </row>
      </sheetData>
      <sheetData sheetId="8989">
        <row r="7">
          <cell r="AI7">
            <v>10000</v>
          </cell>
        </row>
      </sheetData>
      <sheetData sheetId="8990">
        <row r="7">
          <cell r="AI7">
            <v>10000</v>
          </cell>
        </row>
      </sheetData>
      <sheetData sheetId="8991">
        <row r="7">
          <cell r="AI7">
            <v>10000</v>
          </cell>
        </row>
      </sheetData>
      <sheetData sheetId="8992">
        <row r="7">
          <cell r="AI7">
            <v>10000</v>
          </cell>
        </row>
      </sheetData>
      <sheetData sheetId="8993">
        <row r="7">
          <cell r="AI7">
            <v>10000</v>
          </cell>
        </row>
      </sheetData>
      <sheetData sheetId="8994">
        <row r="7">
          <cell r="AI7">
            <v>10000</v>
          </cell>
        </row>
      </sheetData>
      <sheetData sheetId="8995">
        <row r="7">
          <cell r="AI7">
            <v>10000</v>
          </cell>
        </row>
      </sheetData>
      <sheetData sheetId="8996">
        <row r="7">
          <cell r="AI7">
            <v>10000</v>
          </cell>
        </row>
      </sheetData>
      <sheetData sheetId="8997">
        <row r="7">
          <cell r="AI7">
            <v>10000</v>
          </cell>
        </row>
      </sheetData>
      <sheetData sheetId="8998">
        <row r="7">
          <cell r="AI7">
            <v>10000</v>
          </cell>
        </row>
      </sheetData>
      <sheetData sheetId="8999">
        <row r="7">
          <cell r="AI7">
            <v>10000</v>
          </cell>
        </row>
      </sheetData>
      <sheetData sheetId="9000">
        <row r="7">
          <cell r="AI7">
            <v>10000</v>
          </cell>
        </row>
      </sheetData>
      <sheetData sheetId="9001">
        <row r="7">
          <cell r="AI7">
            <v>10000</v>
          </cell>
        </row>
      </sheetData>
      <sheetData sheetId="9002">
        <row r="7">
          <cell r="AI7">
            <v>10000</v>
          </cell>
        </row>
      </sheetData>
      <sheetData sheetId="9003">
        <row r="7">
          <cell r="AI7">
            <v>10000</v>
          </cell>
        </row>
      </sheetData>
      <sheetData sheetId="9004">
        <row r="7">
          <cell r="AI7">
            <v>10000</v>
          </cell>
        </row>
      </sheetData>
      <sheetData sheetId="9005">
        <row r="7">
          <cell r="AI7">
            <v>10000</v>
          </cell>
        </row>
      </sheetData>
      <sheetData sheetId="9006">
        <row r="7">
          <cell r="AI7">
            <v>10000</v>
          </cell>
        </row>
      </sheetData>
      <sheetData sheetId="9007">
        <row r="7">
          <cell r="AI7">
            <v>10000</v>
          </cell>
        </row>
      </sheetData>
      <sheetData sheetId="9008">
        <row r="7">
          <cell r="AI7">
            <v>10000</v>
          </cell>
        </row>
      </sheetData>
      <sheetData sheetId="9009">
        <row r="7">
          <cell r="AI7">
            <v>10000</v>
          </cell>
        </row>
      </sheetData>
      <sheetData sheetId="9010">
        <row r="7">
          <cell r="AI7">
            <v>10000</v>
          </cell>
        </row>
      </sheetData>
      <sheetData sheetId="9011">
        <row r="7">
          <cell r="AI7">
            <v>10000</v>
          </cell>
        </row>
      </sheetData>
      <sheetData sheetId="9012">
        <row r="7">
          <cell r="AI7">
            <v>10000</v>
          </cell>
        </row>
      </sheetData>
      <sheetData sheetId="9013">
        <row r="7">
          <cell r="AI7">
            <v>10000</v>
          </cell>
        </row>
      </sheetData>
      <sheetData sheetId="9014">
        <row r="7">
          <cell r="AI7">
            <v>10000</v>
          </cell>
        </row>
      </sheetData>
      <sheetData sheetId="9015">
        <row r="7">
          <cell r="AI7">
            <v>10000</v>
          </cell>
        </row>
      </sheetData>
      <sheetData sheetId="9016">
        <row r="7">
          <cell r="AI7">
            <v>10000</v>
          </cell>
        </row>
      </sheetData>
      <sheetData sheetId="9017">
        <row r="7">
          <cell r="AI7">
            <v>10000</v>
          </cell>
        </row>
      </sheetData>
      <sheetData sheetId="9018">
        <row r="7">
          <cell r="AI7">
            <v>10000</v>
          </cell>
        </row>
      </sheetData>
      <sheetData sheetId="9019">
        <row r="7">
          <cell r="AI7">
            <v>10000</v>
          </cell>
        </row>
      </sheetData>
      <sheetData sheetId="9020">
        <row r="7">
          <cell r="AI7">
            <v>10000</v>
          </cell>
        </row>
      </sheetData>
      <sheetData sheetId="9021">
        <row r="7">
          <cell r="AI7">
            <v>10000</v>
          </cell>
        </row>
      </sheetData>
      <sheetData sheetId="9022">
        <row r="7">
          <cell r="AI7">
            <v>10000</v>
          </cell>
        </row>
      </sheetData>
      <sheetData sheetId="9023">
        <row r="7">
          <cell r="AI7">
            <v>10000</v>
          </cell>
        </row>
      </sheetData>
      <sheetData sheetId="9024">
        <row r="7">
          <cell r="AI7">
            <v>10000</v>
          </cell>
        </row>
      </sheetData>
      <sheetData sheetId="9025">
        <row r="7">
          <cell r="AI7">
            <v>10000</v>
          </cell>
        </row>
      </sheetData>
      <sheetData sheetId="9026">
        <row r="7">
          <cell r="AI7">
            <v>10000</v>
          </cell>
        </row>
      </sheetData>
      <sheetData sheetId="9027">
        <row r="7">
          <cell r="AI7">
            <v>10000</v>
          </cell>
        </row>
      </sheetData>
      <sheetData sheetId="9028">
        <row r="7">
          <cell r="AI7">
            <v>10000</v>
          </cell>
        </row>
      </sheetData>
      <sheetData sheetId="9029">
        <row r="7">
          <cell r="AI7">
            <v>10000</v>
          </cell>
        </row>
      </sheetData>
      <sheetData sheetId="9030">
        <row r="7">
          <cell r="AI7">
            <v>10000</v>
          </cell>
        </row>
      </sheetData>
      <sheetData sheetId="9031">
        <row r="7">
          <cell r="AI7">
            <v>10000</v>
          </cell>
        </row>
      </sheetData>
      <sheetData sheetId="9032">
        <row r="7">
          <cell r="AI7">
            <v>10000</v>
          </cell>
        </row>
      </sheetData>
      <sheetData sheetId="9033">
        <row r="7">
          <cell r="AI7">
            <v>10000</v>
          </cell>
        </row>
      </sheetData>
      <sheetData sheetId="9034">
        <row r="7">
          <cell r="AI7">
            <v>10000</v>
          </cell>
        </row>
      </sheetData>
      <sheetData sheetId="9035">
        <row r="7">
          <cell r="AI7">
            <v>10000</v>
          </cell>
        </row>
      </sheetData>
      <sheetData sheetId="9036">
        <row r="7">
          <cell r="AI7">
            <v>10000</v>
          </cell>
        </row>
      </sheetData>
      <sheetData sheetId="9037">
        <row r="7">
          <cell r="AI7">
            <v>10000</v>
          </cell>
        </row>
      </sheetData>
      <sheetData sheetId="9038">
        <row r="7">
          <cell r="AI7">
            <v>10000</v>
          </cell>
        </row>
      </sheetData>
      <sheetData sheetId="9039">
        <row r="7">
          <cell r="AI7">
            <v>10000</v>
          </cell>
        </row>
      </sheetData>
      <sheetData sheetId="9040">
        <row r="7">
          <cell r="AI7">
            <v>10000</v>
          </cell>
        </row>
      </sheetData>
      <sheetData sheetId="9041">
        <row r="7">
          <cell r="AI7">
            <v>10000</v>
          </cell>
        </row>
      </sheetData>
      <sheetData sheetId="9042">
        <row r="7">
          <cell r="AI7">
            <v>10000</v>
          </cell>
        </row>
      </sheetData>
      <sheetData sheetId="9043">
        <row r="7">
          <cell r="AI7">
            <v>10000</v>
          </cell>
        </row>
      </sheetData>
      <sheetData sheetId="9044">
        <row r="7">
          <cell r="AI7">
            <v>10000</v>
          </cell>
        </row>
      </sheetData>
      <sheetData sheetId="9045">
        <row r="7">
          <cell r="AI7">
            <v>10000</v>
          </cell>
        </row>
      </sheetData>
      <sheetData sheetId="9046">
        <row r="7">
          <cell r="AI7">
            <v>10000</v>
          </cell>
        </row>
      </sheetData>
      <sheetData sheetId="9047">
        <row r="7">
          <cell r="AI7">
            <v>10000</v>
          </cell>
        </row>
      </sheetData>
      <sheetData sheetId="9048">
        <row r="7">
          <cell r="AI7">
            <v>10000</v>
          </cell>
        </row>
      </sheetData>
      <sheetData sheetId="9049">
        <row r="7">
          <cell r="AI7">
            <v>10000</v>
          </cell>
        </row>
      </sheetData>
      <sheetData sheetId="9050">
        <row r="7">
          <cell r="AI7">
            <v>10000</v>
          </cell>
        </row>
      </sheetData>
      <sheetData sheetId="9051">
        <row r="7">
          <cell r="AI7">
            <v>10000</v>
          </cell>
        </row>
      </sheetData>
      <sheetData sheetId="9052">
        <row r="7">
          <cell r="AI7">
            <v>10000</v>
          </cell>
        </row>
      </sheetData>
      <sheetData sheetId="9053">
        <row r="7">
          <cell r="AI7">
            <v>10000</v>
          </cell>
        </row>
      </sheetData>
      <sheetData sheetId="9054">
        <row r="7">
          <cell r="AI7">
            <v>10000</v>
          </cell>
        </row>
      </sheetData>
      <sheetData sheetId="9055">
        <row r="7">
          <cell r="AI7">
            <v>10000</v>
          </cell>
        </row>
      </sheetData>
      <sheetData sheetId="9056">
        <row r="7">
          <cell r="AI7">
            <v>10000</v>
          </cell>
        </row>
      </sheetData>
      <sheetData sheetId="9057">
        <row r="7">
          <cell r="AI7">
            <v>10000</v>
          </cell>
        </row>
      </sheetData>
      <sheetData sheetId="9058">
        <row r="7">
          <cell r="AI7">
            <v>10000</v>
          </cell>
        </row>
      </sheetData>
      <sheetData sheetId="9059">
        <row r="7">
          <cell r="AI7">
            <v>10000</v>
          </cell>
        </row>
      </sheetData>
      <sheetData sheetId="9060">
        <row r="7">
          <cell r="AI7">
            <v>10000</v>
          </cell>
        </row>
      </sheetData>
      <sheetData sheetId="9061">
        <row r="7">
          <cell r="AI7">
            <v>10000</v>
          </cell>
        </row>
      </sheetData>
      <sheetData sheetId="9062">
        <row r="7">
          <cell r="AI7">
            <v>10000</v>
          </cell>
        </row>
      </sheetData>
      <sheetData sheetId="9063">
        <row r="7">
          <cell r="AI7">
            <v>10000</v>
          </cell>
        </row>
      </sheetData>
      <sheetData sheetId="9064">
        <row r="7">
          <cell r="AI7">
            <v>10000</v>
          </cell>
        </row>
      </sheetData>
      <sheetData sheetId="9065">
        <row r="7">
          <cell r="AI7">
            <v>10000</v>
          </cell>
        </row>
      </sheetData>
      <sheetData sheetId="9066">
        <row r="7">
          <cell r="AI7">
            <v>10000</v>
          </cell>
        </row>
      </sheetData>
      <sheetData sheetId="9067">
        <row r="7">
          <cell r="AI7">
            <v>10000</v>
          </cell>
        </row>
      </sheetData>
      <sheetData sheetId="9068">
        <row r="7">
          <cell r="AI7">
            <v>10000</v>
          </cell>
        </row>
      </sheetData>
      <sheetData sheetId="9069">
        <row r="7">
          <cell r="AI7">
            <v>10000</v>
          </cell>
        </row>
      </sheetData>
      <sheetData sheetId="9070">
        <row r="7">
          <cell r="AI7">
            <v>10000</v>
          </cell>
        </row>
      </sheetData>
      <sheetData sheetId="9071">
        <row r="7">
          <cell r="AI7">
            <v>10000</v>
          </cell>
        </row>
      </sheetData>
      <sheetData sheetId="9072">
        <row r="7">
          <cell r="AI7">
            <v>10000</v>
          </cell>
        </row>
      </sheetData>
      <sheetData sheetId="9073">
        <row r="7">
          <cell r="AI7">
            <v>10000</v>
          </cell>
        </row>
      </sheetData>
      <sheetData sheetId="9074">
        <row r="7">
          <cell r="AI7">
            <v>10000</v>
          </cell>
        </row>
      </sheetData>
      <sheetData sheetId="9075">
        <row r="7">
          <cell r="AI7">
            <v>10000</v>
          </cell>
        </row>
      </sheetData>
      <sheetData sheetId="9076">
        <row r="7">
          <cell r="AI7">
            <v>10000</v>
          </cell>
        </row>
      </sheetData>
      <sheetData sheetId="9077">
        <row r="7">
          <cell r="AI7">
            <v>10000</v>
          </cell>
        </row>
      </sheetData>
      <sheetData sheetId="9078">
        <row r="7">
          <cell r="AI7">
            <v>10000</v>
          </cell>
        </row>
      </sheetData>
      <sheetData sheetId="9079">
        <row r="7">
          <cell r="AI7">
            <v>10000</v>
          </cell>
        </row>
      </sheetData>
      <sheetData sheetId="9080">
        <row r="7">
          <cell r="AI7">
            <v>10000</v>
          </cell>
        </row>
      </sheetData>
      <sheetData sheetId="9081">
        <row r="7">
          <cell r="AI7">
            <v>10000</v>
          </cell>
        </row>
      </sheetData>
      <sheetData sheetId="9082">
        <row r="7">
          <cell r="AI7">
            <v>10000</v>
          </cell>
        </row>
      </sheetData>
      <sheetData sheetId="9083">
        <row r="7">
          <cell r="AI7">
            <v>10000</v>
          </cell>
        </row>
      </sheetData>
      <sheetData sheetId="9084">
        <row r="7">
          <cell r="AI7">
            <v>10000</v>
          </cell>
        </row>
      </sheetData>
      <sheetData sheetId="9085">
        <row r="7">
          <cell r="AI7">
            <v>10000</v>
          </cell>
        </row>
      </sheetData>
      <sheetData sheetId="9086">
        <row r="7">
          <cell r="AI7">
            <v>10000</v>
          </cell>
        </row>
      </sheetData>
      <sheetData sheetId="9087">
        <row r="7">
          <cell r="AI7">
            <v>10000</v>
          </cell>
        </row>
      </sheetData>
      <sheetData sheetId="9088">
        <row r="7">
          <cell r="AI7">
            <v>10000</v>
          </cell>
        </row>
      </sheetData>
      <sheetData sheetId="9089">
        <row r="7">
          <cell r="AI7">
            <v>10000</v>
          </cell>
        </row>
      </sheetData>
      <sheetData sheetId="9090">
        <row r="7">
          <cell r="AI7">
            <v>10000</v>
          </cell>
        </row>
      </sheetData>
      <sheetData sheetId="9091">
        <row r="7">
          <cell r="AI7">
            <v>10000</v>
          </cell>
        </row>
      </sheetData>
      <sheetData sheetId="9092">
        <row r="7">
          <cell r="AI7">
            <v>10000</v>
          </cell>
        </row>
      </sheetData>
      <sheetData sheetId="9093">
        <row r="7">
          <cell r="AI7">
            <v>10000</v>
          </cell>
        </row>
      </sheetData>
      <sheetData sheetId="9094">
        <row r="7">
          <cell r="AI7">
            <v>10000</v>
          </cell>
        </row>
      </sheetData>
      <sheetData sheetId="9095">
        <row r="7">
          <cell r="AI7">
            <v>10000</v>
          </cell>
        </row>
      </sheetData>
      <sheetData sheetId="9096">
        <row r="7">
          <cell r="AI7">
            <v>10000</v>
          </cell>
        </row>
      </sheetData>
      <sheetData sheetId="9097">
        <row r="7">
          <cell r="AI7">
            <v>10000</v>
          </cell>
        </row>
      </sheetData>
      <sheetData sheetId="9098">
        <row r="7">
          <cell r="AI7">
            <v>10000</v>
          </cell>
        </row>
      </sheetData>
      <sheetData sheetId="9099">
        <row r="7">
          <cell r="AI7">
            <v>10000</v>
          </cell>
        </row>
      </sheetData>
      <sheetData sheetId="9100">
        <row r="7">
          <cell r="AI7">
            <v>10000</v>
          </cell>
        </row>
      </sheetData>
      <sheetData sheetId="9101">
        <row r="7">
          <cell r="AI7">
            <v>10000</v>
          </cell>
        </row>
      </sheetData>
      <sheetData sheetId="9102">
        <row r="7">
          <cell r="AI7">
            <v>10000</v>
          </cell>
        </row>
      </sheetData>
      <sheetData sheetId="9103">
        <row r="7">
          <cell r="AI7">
            <v>10000</v>
          </cell>
        </row>
      </sheetData>
      <sheetData sheetId="9104">
        <row r="7">
          <cell r="AI7">
            <v>10000</v>
          </cell>
        </row>
      </sheetData>
      <sheetData sheetId="9105">
        <row r="7">
          <cell r="AI7">
            <v>10000</v>
          </cell>
        </row>
      </sheetData>
      <sheetData sheetId="9106">
        <row r="7">
          <cell r="AI7">
            <v>10000</v>
          </cell>
        </row>
      </sheetData>
      <sheetData sheetId="9107">
        <row r="7">
          <cell r="AI7">
            <v>10000</v>
          </cell>
        </row>
      </sheetData>
      <sheetData sheetId="9108">
        <row r="7">
          <cell r="AI7">
            <v>10000</v>
          </cell>
        </row>
      </sheetData>
      <sheetData sheetId="9109">
        <row r="7">
          <cell r="AI7">
            <v>10000</v>
          </cell>
        </row>
      </sheetData>
      <sheetData sheetId="9110">
        <row r="7">
          <cell r="AI7">
            <v>10000</v>
          </cell>
        </row>
      </sheetData>
      <sheetData sheetId="9111">
        <row r="7">
          <cell r="AI7">
            <v>10000</v>
          </cell>
        </row>
      </sheetData>
      <sheetData sheetId="9112">
        <row r="7">
          <cell r="AI7">
            <v>10000</v>
          </cell>
        </row>
      </sheetData>
      <sheetData sheetId="9113">
        <row r="7">
          <cell r="AI7">
            <v>10000</v>
          </cell>
        </row>
      </sheetData>
      <sheetData sheetId="9114">
        <row r="7">
          <cell r="AI7">
            <v>10000</v>
          </cell>
        </row>
      </sheetData>
      <sheetData sheetId="9115">
        <row r="7">
          <cell r="AI7">
            <v>10000</v>
          </cell>
        </row>
      </sheetData>
      <sheetData sheetId="9116">
        <row r="7">
          <cell r="AI7">
            <v>10000</v>
          </cell>
        </row>
      </sheetData>
      <sheetData sheetId="9117">
        <row r="7">
          <cell r="AI7">
            <v>10000</v>
          </cell>
        </row>
      </sheetData>
      <sheetData sheetId="9118">
        <row r="7">
          <cell r="AI7">
            <v>10000</v>
          </cell>
        </row>
      </sheetData>
      <sheetData sheetId="9119">
        <row r="7">
          <cell r="AI7">
            <v>10000</v>
          </cell>
        </row>
      </sheetData>
      <sheetData sheetId="9120">
        <row r="7">
          <cell r="AI7">
            <v>10000</v>
          </cell>
        </row>
      </sheetData>
      <sheetData sheetId="9121">
        <row r="7">
          <cell r="AI7">
            <v>10000</v>
          </cell>
        </row>
      </sheetData>
      <sheetData sheetId="9122">
        <row r="7">
          <cell r="AI7">
            <v>10000</v>
          </cell>
        </row>
      </sheetData>
      <sheetData sheetId="9123">
        <row r="7">
          <cell r="AI7">
            <v>10000</v>
          </cell>
        </row>
      </sheetData>
      <sheetData sheetId="9124">
        <row r="7">
          <cell r="AI7">
            <v>10000</v>
          </cell>
        </row>
      </sheetData>
      <sheetData sheetId="9125">
        <row r="7">
          <cell r="AI7">
            <v>10000</v>
          </cell>
        </row>
      </sheetData>
      <sheetData sheetId="9126">
        <row r="7">
          <cell r="AI7">
            <v>10000</v>
          </cell>
        </row>
      </sheetData>
      <sheetData sheetId="9127">
        <row r="7">
          <cell r="AI7">
            <v>10000</v>
          </cell>
        </row>
      </sheetData>
      <sheetData sheetId="9128">
        <row r="7">
          <cell r="AI7">
            <v>10000</v>
          </cell>
        </row>
      </sheetData>
      <sheetData sheetId="9129">
        <row r="7">
          <cell r="AI7">
            <v>10000</v>
          </cell>
        </row>
      </sheetData>
      <sheetData sheetId="9130">
        <row r="7">
          <cell r="AI7">
            <v>10000</v>
          </cell>
        </row>
      </sheetData>
      <sheetData sheetId="9131">
        <row r="7">
          <cell r="AI7">
            <v>10000</v>
          </cell>
        </row>
      </sheetData>
      <sheetData sheetId="9132">
        <row r="7">
          <cell r="AI7">
            <v>10000</v>
          </cell>
        </row>
      </sheetData>
      <sheetData sheetId="9133">
        <row r="7">
          <cell r="AI7">
            <v>10000</v>
          </cell>
        </row>
      </sheetData>
      <sheetData sheetId="9134">
        <row r="7">
          <cell r="AI7">
            <v>10000</v>
          </cell>
        </row>
      </sheetData>
      <sheetData sheetId="9135">
        <row r="7">
          <cell r="AI7">
            <v>10000</v>
          </cell>
        </row>
      </sheetData>
      <sheetData sheetId="9136">
        <row r="7">
          <cell r="AI7">
            <v>10000</v>
          </cell>
        </row>
      </sheetData>
      <sheetData sheetId="9137">
        <row r="7">
          <cell r="AI7">
            <v>10000</v>
          </cell>
        </row>
      </sheetData>
      <sheetData sheetId="9138">
        <row r="7">
          <cell r="AI7">
            <v>10000</v>
          </cell>
        </row>
      </sheetData>
      <sheetData sheetId="9139">
        <row r="7">
          <cell r="AI7">
            <v>10000</v>
          </cell>
        </row>
      </sheetData>
      <sheetData sheetId="9140">
        <row r="7">
          <cell r="AI7">
            <v>10000</v>
          </cell>
        </row>
      </sheetData>
      <sheetData sheetId="9141">
        <row r="7">
          <cell r="AI7">
            <v>10000</v>
          </cell>
        </row>
      </sheetData>
      <sheetData sheetId="9142">
        <row r="7">
          <cell r="AI7">
            <v>10000</v>
          </cell>
        </row>
      </sheetData>
      <sheetData sheetId="9143">
        <row r="7">
          <cell r="AI7">
            <v>10000</v>
          </cell>
        </row>
      </sheetData>
      <sheetData sheetId="9144">
        <row r="7">
          <cell r="AI7">
            <v>10000</v>
          </cell>
        </row>
      </sheetData>
      <sheetData sheetId="9145">
        <row r="7">
          <cell r="AI7">
            <v>10000</v>
          </cell>
        </row>
      </sheetData>
      <sheetData sheetId="9146">
        <row r="7">
          <cell r="AI7">
            <v>10000</v>
          </cell>
        </row>
      </sheetData>
      <sheetData sheetId="9147">
        <row r="7">
          <cell r="AI7">
            <v>10000</v>
          </cell>
        </row>
      </sheetData>
      <sheetData sheetId="9148">
        <row r="7">
          <cell r="AI7">
            <v>10000</v>
          </cell>
        </row>
      </sheetData>
      <sheetData sheetId="9149">
        <row r="7">
          <cell r="AI7">
            <v>10000</v>
          </cell>
        </row>
      </sheetData>
      <sheetData sheetId="9150">
        <row r="7">
          <cell r="AI7">
            <v>10000</v>
          </cell>
        </row>
      </sheetData>
      <sheetData sheetId="9151">
        <row r="7">
          <cell r="AI7">
            <v>10000</v>
          </cell>
        </row>
      </sheetData>
      <sheetData sheetId="9152">
        <row r="7">
          <cell r="AI7">
            <v>10000</v>
          </cell>
        </row>
      </sheetData>
      <sheetData sheetId="9153">
        <row r="7">
          <cell r="AI7">
            <v>10000</v>
          </cell>
        </row>
      </sheetData>
      <sheetData sheetId="9154">
        <row r="7">
          <cell r="AI7">
            <v>10000</v>
          </cell>
        </row>
      </sheetData>
      <sheetData sheetId="9155">
        <row r="7">
          <cell r="AI7">
            <v>10000</v>
          </cell>
        </row>
      </sheetData>
      <sheetData sheetId="9156">
        <row r="7">
          <cell r="AI7">
            <v>10000</v>
          </cell>
        </row>
      </sheetData>
      <sheetData sheetId="9157">
        <row r="7">
          <cell r="AI7">
            <v>10000</v>
          </cell>
        </row>
      </sheetData>
      <sheetData sheetId="9158">
        <row r="7">
          <cell r="AI7">
            <v>10000</v>
          </cell>
        </row>
      </sheetData>
      <sheetData sheetId="9159">
        <row r="7">
          <cell r="AI7">
            <v>10000</v>
          </cell>
        </row>
      </sheetData>
      <sheetData sheetId="9160">
        <row r="7">
          <cell r="AI7">
            <v>10000</v>
          </cell>
        </row>
      </sheetData>
      <sheetData sheetId="9161">
        <row r="7">
          <cell r="AI7">
            <v>10000</v>
          </cell>
        </row>
      </sheetData>
      <sheetData sheetId="9162">
        <row r="7">
          <cell r="AI7">
            <v>10000</v>
          </cell>
        </row>
      </sheetData>
      <sheetData sheetId="9163">
        <row r="7">
          <cell r="AI7">
            <v>10000</v>
          </cell>
        </row>
      </sheetData>
      <sheetData sheetId="9164">
        <row r="7">
          <cell r="AI7">
            <v>10000</v>
          </cell>
        </row>
      </sheetData>
      <sheetData sheetId="9165">
        <row r="7">
          <cell r="AI7">
            <v>10000</v>
          </cell>
        </row>
      </sheetData>
      <sheetData sheetId="9166">
        <row r="7">
          <cell r="AI7">
            <v>10000</v>
          </cell>
        </row>
      </sheetData>
      <sheetData sheetId="9167">
        <row r="7">
          <cell r="AI7">
            <v>10000</v>
          </cell>
        </row>
      </sheetData>
      <sheetData sheetId="9168">
        <row r="7">
          <cell r="AI7">
            <v>10000</v>
          </cell>
        </row>
      </sheetData>
      <sheetData sheetId="9169">
        <row r="7">
          <cell r="AI7">
            <v>10000</v>
          </cell>
        </row>
      </sheetData>
      <sheetData sheetId="9170">
        <row r="7">
          <cell r="AI7">
            <v>10000</v>
          </cell>
        </row>
      </sheetData>
      <sheetData sheetId="9171">
        <row r="7">
          <cell r="AI7">
            <v>10000</v>
          </cell>
        </row>
      </sheetData>
      <sheetData sheetId="9172">
        <row r="7">
          <cell r="AI7">
            <v>10000</v>
          </cell>
        </row>
      </sheetData>
      <sheetData sheetId="9173">
        <row r="7">
          <cell r="AI7">
            <v>10000</v>
          </cell>
        </row>
      </sheetData>
      <sheetData sheetId="9174">
        <row r="7">
          <cell r="AI7">
            <v>10000</v>
          </cell>
        </row>
      </sheetData>
      <sheetData sheetId="9175">
        <row r="7">
          <cell r="AI7">
            <v>10000</v>
          </cell>
        </row>
      </sheetData>
      <sheetData sheetId="9176">
        <row r="7">
          <cell r="AI7">
            <v>10000</v>
          </cell>
        </row>
      </sheetData>
      <sheetData sheetId="9177">
        <row r="7">
          <cell r="AI7">
            <v>10000</v>
          </cell>
        </row>
      </sheetData>
      <sheetData sheetId="9178">
        <row r="7">
          <cell r="AI7">
            <v>10000</v>
          </cell>
        </row>
      </sheetData>
      <sheetData sheetId="9179">
        <row r="7">
          <cell r="AI7">
            <v>10000</v>
          </cell>
        </row>
      </sheetData>
      <sheetData sheetId="9180">
        <row r="7">
          <cell r="AI7">
            <v>10000</v>
          </cell>
        </row>
      </sheetData>
      <sheetData sheetId="9181">
        <row r="7">
          <cell r="AI7">
            <v>10000</v>
          </cell>
        </row>
      </sheetData>
      <sheetData sheetId="9182">
        <row r="7">
          <cell r="AI7">
            <v>10000</v>
          </cell>
        </row>
      </sheetData>
      <sheetData sheetId="9183">
        <row r="7">
          <cell r="AI7">
            <v>10000</v>
          </cell>
        </row>
      </sheetData>
      <sheetData sheetId="9184">
        <row r="7">
          <cell r="AI7">
            <v>10000</v>
          </cell>
        </row>
      </sheetData>
      <sheetData sheetId="9185">
        <row r="7">
          <cell r="AI7">
            <v>10000</v>
          </cell>
        </row>
      </sheetData>
      <sheetData sheetId="9186">
        <row r="7">
          <cell r="AI7">
            <v>10000</v>
          </cell>
        </row>
      </sheetData>
      <sheetData sheetId="9187">
        <row r="7">
          <cell r="AI7">
            <v>10000</v>
          </cell>
        </row>
      </sheetData>
      <sheetData sheetId="9188">
        <row r="7">
          <cell r="AI7">
            <v>10000</v>
          </cell>
        </row>
      </sheetData>
      <sheetData sheetId="9189">
        <row r="7">
          <cell r="AI7">
            <v>10000</v>
          </cell>
        </row>
      </sheetData>
      <sheetData sheetId="9190">
        <row r="7">
          <cell r="AI7">
            <v>10000</v>
          </cell>
        </row>
      </sheetData>
      <sheetData sheetId="9191">
        <row r="7">
          <cell r="AI7">
            <v>10000</v>
          </cell>
        </row>
      </sheetData>
      <sheetData sheetId="9192">
        <row r="7">
          <cell r="AI7">
            <v>10000</v>
          </cell>
        </row>
      </sheetData>
      <sheetData sheetId="9193">
        <row r="7">
          <cell r="AI7">
            <v>10000</v>
          </cell>
        </row>
      </sheetData>
      <sheetData sheetId="9194">
        <row r="7">
          <cell r="AI7">
            <v>10000</v>
          </cell>
        </row>
      </sheetData>
      <sheetData sheetId="9195">
        <row r="7">
          <cell r="AI7">
            <v>10000</v>
          </cell>
        </row>
      </sheetData>
      <sheetData sheetId="9196">
        <row r="7">
          <cell r="AI7">
            <v>10000</v>
          </cell>
        </row>
      </sheetData>
      <sheetData sheetId="9197">
        <row r="7">
          <cell r="AI7">
            <v>10000</v>
          </cell>
        </row>
      </sheetData>
      <sheetData sheetId="9198">
        <row r="7">
          <cell r="AI7">
            <v>10000</v>
          </cell>
        </row>
      </sheetData>
      <sheetData sheetId="9199">
        <row r="7">
          <cell r="AI7">
            <v>10000</v>
          </cell>
        </row>
      </sheetData>
      <sheetData sheetId="9200">
        <row r="7">
          <cell r="AI7">
            <v>10000</v>
          </cell>
        </row>
      </sheetData>
      <sheetData sheetId="9201">
        <row r="7">
          <cell r="AI7">
            <v>10000</v>
          </cell>
        </row>
      </sheetData>
      <sheetData sheetId="9202">
        <row r="7">
          <cell r="AI7">
            <v>10000</v>
          </cell>
        </row>
      </sheetData>
      <sheetData sheetId="9203">
        <row r="7">
          <cell r="AI7">
            <v>10000</v>
          </cell>
        </row>
      </sheetData>
      <sheetData sheetId="9204">
        <row r="7">
          <cell r="AI7">
            <v>10000</v>
          </cell>
        </row>
      </sheetData>
      <sheetData sheetId="9205">
        <row r="7">
          <cell r="AI7">
            <v>10000</v>
          </cell>
        </row>
      </sheetData>
      <sheetData sheetId="9206">
        <row r="7">
          <cell r="AI7">
            <v>10000</v>
          </cell>
        </row>
      </sheetData>
      <sheetData sheetId="9207">
        <row r="7">
          <cell r="AI7">
            <v>10000</v>
          </cell>
        </row>
      </sheetData>
      <sheetData sheetId="9208">
        <row r="7">
          <cell r="AI7">
            <v>10000</v>
          </cell>
        </row>
      </sheetData>
      <sheetData sheetId="9209">
        <row r="7">
          <cell r="AI7">
            <v>10000</v>
          </cell>
        </row>
      </sheetData>
      <sheetData sheetId="9210">
        <row r="7">
          <cell r="AI7">
            <v>10000</v>
          </cell>
        </row>
      </sheetData>
      <sheetData sheetId="9211">
        <row r="7">
          <cell r="AI7">
            <v>10000</v>
          </cell>
        </row>
      </sheetData>
      <sheetData sheetId="9212">
        <row r="7">
          <cell r="AI7">
            <v>10000</v>
          </cell>
        </row>
      </sheetData>
      <sheetData sheetId="9213">
        <row r="7">
          <cell r="AI7">
            <v>10000</v>
          </cell>
        </row>
      </sheetData>
      <sheetData sheetId="9214">
        <row r="7">
          <cell r="AI7">
            <v>10000</v>
          </cell>
        </row>
      </sheetData>
      <sheetData sheetId="9215">
        <row r="7">
          <cell r="AI7">
            <v>10000</v>
          </cell>
        </row>
      </sheetData>
      <sheetData sheetId="9216">
        <row r="7">
          <cell r="AI7">
            <v>10000</v>
          </cell>
        </row>
      </sheetData>
      <sheetData sheetId="9217">
        <row r="7">
          <cell r="AI7">
            <v>10000</v>
          </cell>
        </row>
      </sheetData>
      <sheetData sheetId="9218">
        <row r="7">
          <cell r="AI7">
            <v>10000</v>
          </cell>
        </row>
      </sheetData>
      <sheetData sheetId="9219">
        <row r="7">
          <cell r="AI7">
            <v>10000</v>
          </cell>
        </row>
      </sheetData>
      <sheetData sheetId="9220">
        <row r="7">
          <cell r="AI7">
            <v>10000</v>
          </cell>
        </row>
      </sheetData>
      <sheetData sheetId="9221">
        <row r="7">
          <cell r="AI7">
            <v>10000</v>
          </cell>
        </row>
      </sheetData>
      <sheetData sheetId="9222">
        <row r="7">
          <cell r="AI7">
            <v>10000</v>
          </cell>
        </row>
      </sheetData>
      <sheetData sheetId="9223">
        <row r="7">
          <cell r="AI7">
            <v>10000</v>
          </cell>
        </row>
      </sheetData>
      <sheetData sheetId="9224">
        <row r="7">
          <cell r="AI7">
            <v>10000</v>
          </cell>
        </row>
      </sheetData>
      <sheetData sheetId="9225">
        <row r="7">
          <cell r="AI7">
            <v>10000</v>
          </cell>
        </row>
      </sheetData>
      <sheetData sheetId="9226">
        <row r="7">
          <cell r="AI7">
            <v>10000</v>
          </cell>
        </row>
      </sheetData>
      <sheetData sheetId="9227">
        <row r="7">
          <cell r="AI7">
            <v>10000</v>
          </cell>
        </row>
      </sheetData>
      <sheetData sheetId="9228">
        <row r="7">
          <cell r="AI7">
            <v>10000</v>
          </cell>
        </row>
      </sheetData>
      <sheetData sheetId="9229">
        <row r="7">
          <cell r="AI7">
            <v>10000</v>
          </cell>
        </row>
      </sheetData>
      <sheetData sheetId="9230">
        <row r="7">
          <cell r="AI7">
            <v>10000</v>
          </cell>
        </row>
      </sheetData>
      <sheetData sheetId="9231">
        <row r="7">
          <cell r="AI7">
            <v>10000</v>
          </cell>
        </row>
      </sheetData>
      <sheetData sheetId="9232">
        <row r="7">
          <cell r="AI7">
            <v>10000</v>
          </cell>
        </row>
      </sheetData>
      <sheetData sheetId="9233">
        <row r="7">
          <cell r="AI7">
            <v>10000</v>
          </cell>
        </row>
      </sheetData>
      <sheetData sheetId="9234">
        <row r="7">
          <cell r="AI7">
            <v>10000</v>
          </cell>
        </row>
      </sheetData>
      <sheetData sheetId="9235">
        <row r="7">
          <cell r="AI7">
            <v>10000</v>
          </cell>
        </row>
      </sheetData>
      <sheetData sheetId="9236">
        <row r="7">
          <cell r="AI7">
            <v>10000</v>
          </cell>
        </row>
      </sheetData>
      <sheetData sheetId="9237">
        <row r="7">
          <cell r="AI7">
            <v>10000</v>
          </cell>
        </row>
      </sheetData>
      <sheetData sheetId="9238">
        <row r="7">
          <cell r="AI7">
            <v>10000</v>
          </cell>
        </row>
      </sheetData>
      <sheetData sheetId="9239">
        <row r="7">
          <cell r="AI7">
            <v>10000</v>
          </cell>
        </row>
      </sheetData>
      <sheetData sheetId="9240">
        <row r="7">
          <cell r="AI7">
            <v>10000</v>
          </cell>
        </row>
      </sheetData>
      <sheetData sheetId="9241">
        <row r="7">
          <cell r="AI7">
            <v>10000</v>
          </cell>
        </row>
      </sheetData>
      <sheetData sheetId="9242">
        <row r="7">
          <cell r="AI7">
            <v>10000</v>
          </cell>
        </row>
      </sheetData>
      <sheetData sheetId="9243">
        <row r="7">
          <cell r="AI7">
            <v>10000</v>
          </cell>
        </row>
      </sheetData>
      <sheetData sheetId="9244">
        <row r="7">
          <cell r="AI7">
            <v>10000</v>
          </cell>
        </row>
      </sheetData>
      <sheetData sheetId="9245">
        <row r="7">
          <cell r="AI7">
            <v>10000</v>
          </cell>
        </row>
      </sheetData>
      <sheetData sheetId="9246">
        <row r="7">
          <cell r="AI7">
            <v>10000</v>
          </cell>
        </row>
      </sheetData>
      <sheetData sheetId="9247">
        <row r="7">
          <cell r="AI7">
            <v>10000</v>
          </cell>
        </row>
      </sheetData>
      <sheetData sheetId="9248">
        <row r="7">
          <cell r="AI7">
            <v>10000</v>
          </cell>
        </row>
      </sheetData>
      <sheetData sheetId="9249">
        <row r="7">
          <cell r="AI7">
            <v>10000</v>
          </cell>
        </row>
      </sheetData>
      <sheetData sheetId="9250">
        <row r="7">
          <cell r="AI7">
            <v>10000</v>
          </cell>
        </row>
      </sheetData>
      <sheetData sheetId="9251">
        <row r="7">
          <cell r="AI7">
            <v>10000</v>
          </cell>
        </row>
      </sheetData>
      <sheetData sheetId="9252">
        <row r="7">
          <cell r="AI7">
            <v>10000</v>
          </cell>
        </row>
      </sheetData>
      <sheetData sheetId="9253">
        <row r="7">
          <cell r="AI7">
            <v>10000</v>
          </cell>
        </row>
      </sheetData>
      <sheetData sheetId="9254">
        <row r="7">
          <cell r="AI7">
            <v>10000</v>
          </cell>
        </row>
      </sheetData>
      <sheetData sheetId="9255">
        <row r="7">
          <cell r="AI7">
            <v>10000</v>
          </cell>
        </row>
      </sheetData>
      <sheetData sheetId="9256">
        <row r="7">
          <cell r="AI7">
            <v>10000</v>
          </cell>
        </row>
      </sheetData>
      <sheetData sheetId="9257">
        <row r="7">
          <cell r="AI7">
            <v>10000</v>
          </cell>
        </row>
      </sheetData>
      <sheetData sheetId="9258">
        <row r="7">
          <cell r="AI7">
            <v>10000</v>
          </cell>
        </row>
      </sheetData>
      <sheetData sheetId="9259">
        <row r="7">
          <cell r="AI7">
            <v>10000</v>
          </cell>
        </row>
      </sheetData>
      <sheetData sheetId="9260">
        <row r="7">
          <cell r="AI7">
            <v>10000</v>
          </cell>
        </row>
      </sheetData>
      <sheetData sheetId="9261">
        <row r="7">
          <cell r="AI7">
            <v>10000</v>
          </cell>
        </row>
      </sheetData>
      <sheetData sheetId="9262">
        <row r="7">
          <cell r="AI7">
            <v>10000</v>
          </cell>
        </row>
      </sheetData>
      <sheetData sheetId="9263">
        <row r="7">
          <cell r="AI7">
            <v>10000</v>
          </cell>
        </row>
      </sheetData>
      <sheetData sheetId="9264">
        <row r="7">
          <cell r="AI7">
            <v>10000</v>
          </cell>
        </row>
      </sheetData>
      <sheetData sheetId="9265">
        <row r="7">
          <cell r="AI7">
            <v>10000</v>
          </cell>
        </row>
      </sheetData>
      <sheetData sheetId="9266">
        <row r="7">
          <cell r="AI7">
            <v>10000</v>
          </cell>
        </row>
      </sheetData>
      <sheetData sheetId="9267">
        <row r="7">
          <cell r="AI7">
            <v>10000</v>
          </cell>
        </row>
      </sheetData>
      <sheetData sheetId="9268">
        <row r="7">
          <cell r="AI7">
            <v>10000</v>
          </cell>
        </row>
      </sheetData>
      <sheetData sheetId="9269">
        <row r="7">
          <cell r="AI7">
            <v>10000</v>
          </cell>
        </row>
      </sheetData>
      <sheetData sheetId="9270">
        <row r="7">
          <cell r="AI7">
            <v>10000</v>
          </cell>
        </row>
      </sheetData>
      <sheetData sheetId="9271">
        <row r="7">
          <cell r="AI7">
            <v>10000</v>
          </cell>
        </row>
      </sheetData>
      <sheetData sheetId="9272">
        <row r="7">
          <cell r="AI7">
            <v>10000</v>
          </cell>
        </row>
      </sheetData>
      <sheetData sheetId="9273">
        <row r="7">
          <cell r="AI7">
            <v>10000</v>
          </cell>
        </row>
      </sheetData>
      <sheetData sheetId="9274">
        <row r="7">
          <cell r="AI7">
            <v>10000</v>
          </cell>
        </row>
      </sheetData>
      <sheetData sheetId="9275">
        <row r="7">
          <cell r="AI7">
            <v>10000</v>
          </cell>
        </row>
      </sheetData>
      <sheetData sheetId="9276">
        <row r="7">
          <cell r="AI7">
            <v>10000</v>
          </cell>
        </row>
      </sheetData>
      <sheetData sheetId="9277">
        <row r="7">
          <cell r="AI7">
            <v>10000</v>
          </cell>
        </row>
      </sheetData>
      <sheetData sheetId="9278">
        <row r="7">
          <cell r="AI7">
            <v>10000</v>
          </cell>
        </row>
      </sheetData>
      <sheetData sheetId="9279">
        <row r="7">
          <cell r="AI7">
            <v>10000</v>
          </cell>
        </row>
      </sheetData>
      <sheetData sheetId="9280">
        <row r="7">
          <cell r="AI7">
            <v>10000</v>
          </cell>
        </row>
      </sheetData>
      <sheetData sheetId="9281">
        <row r="7">
          <cell r="AI7">
            <v>10000</v>
          </cell>
        </row>
      </sheetData>
      <sheetData sheetId="9282">
        <row r="7">
          <cell r="AI7">
            <v>10000</v>
          </cell>
        </row>
      </sheetData>
      <sheetData sheetId="9283">
        <row r="7">
          <cell r="AI7">
            <v>10000</v>
          </cell>
        </row>
      </sheetData>
      <sheetData sheetId="9284">
        <row r="7">
          <cell r="AI7">
            <v>10000</v>
          </cell>
        </row>
      </sheetData>
      <sheetData sheetId="9285">
        <row r="7">
          <cell r="AI7">
            <v>10000</v>
          </cell>
        </row>
      </sheetData>
      <sheetData sheetId="9286">
        <row r="7">
          <cell r="AI7">
            <v>10000</v>
          </cell>
        </row>
      </sheetData>
      <sheetData sheetId="9287">
        <row r="7">
          <cell r="AI7">
            <v>10000</v>
          </cell>
        </row>
      </sheetData>
      <sheetData sheetId="9288">
        <row r="7">
          <cell r="AI7">
            <v>10000</v>
          </cell>
        </row>
      </sheetData>
      <sheetData sheetId="9289">
        <row r="7">
          <cell r="AI7">
            <v>10000</v>
          </cell>
        </row>
      </sheetData>
      <sheetData sheetId="9290">
        <row r="7">
          <cell r="AI7">
            <v>10000</v>
          </cell>
        </row>
      </sheetData>
      <sheetData sheetId="9291">
        <row r="7">
          <cell r="AI7">
            <v>10000</v>
          </cell>
        </row>
      </sheetData>
      <sheetData sheetId="9292">
        <row r="7">
          <cell r="AI7">
            <v>10000</v>
          </cell>
        </row>
      </sheetData>
      <sheetData sheetId="9293">
        <row r="7">
          <cell r="AI7">
            <v>10000</v>
          </cell>
        </row>
      </sheetData>
      <sheetData sheetId="9294">
        <row r="7">
          <cell r="AI7">
            <v>10000</v>
          </cell>
        </row>
      </sheetData>
      <sheetData sheetId="9295">
        <row r="7">
          <cell r="AI7">
            <v>10000</v>
          </cell>
        </row>
      </sheetData>
      <sheetData sheetId="9296">
        <row r="7">
          <cell r="AI7">
            <v>10000</v>
          </cell>
        </row>
      </sheetData>
      <sheetData sheetId="9297">
        <row r="7">
          <cell r="AI7">
            <v>10000</v>
          </cell>
        </row>
      </sheetData>
      <sheetData sheetId="9298">
        <row r="7">
          <cell r="AI7">
            <v>10000</v>
          </cell>
        </row>
      </sheetData>
      <sheetData sheetId="9299">
        <row r="7">
          <cell r="AI7">
            <v>10000</v>
          </cell>
        </row>
      </sheetData>
      <sheetData sheetId="9300">
        <row r="7">
          <cell r="AI7">
            <v>10000</v>
          </cell>
        </row>
      </sheetData>
      <sheetData sheetId="9301">
        <row r="7">
          <cell r="AI7">
            <v>10000</v>
          </cell>
        </row>
      </sheetData>
      <sheetData sheetId="9302">
        <row r="7">
          <cell r="AI7">
            <v>10000</v>
          </cell>
        </row>
      </sheetData>
      <sheetData sheetId="9303">
        <row r="7">
          <cell r="AI7">
            <v>10000</v>
          </cell>
        </row>
      </sheetData>
      <sheetData sheetId="9304">
        <row r="7">
          <cell r="AI7">
            <v>10000</v>
          </cell>
        </row>
      </sheetData>
      <sheetData sheetId="9305">
        <row r="7">
          <cell r="AI7">
            <v>10000</v>
          </cell>
        </row>
      </sheetData>
      <sheetData sheetId="9306">
        <row r="7">
          <cell r="AI7">
            <v>10000</v>
          </cell>
        </row>
      </sheetData>
      <sheetData sheetId="9307">
        <row r="7">
          <cell r="AI7">
            <v>10000</v>
          </cell>
        </row>
      </sheetData>
      <sheetData sheetId="9308">
        <row r="7">
          <cell r="AI7">
            <v>10000</v>
          </cell>
        </row>
      </sheetData>
      <sheetData sheetId="9309">
        <row r="7">
          <cell r="AI7">
            <v>10000</v>
          </cell>
        </row>
      </sheetData>
      <sheetData sheetId="9310">
        <row r="7">
          <cell r="AI7">
            <v>10000</v>
          </cell>
        </row>
      </sheetData>
      <sheetData sheetId="9311">
        <row r="7">
          <cell r="AI7">
            <v>10000</v>
          </cell>
        </row>
      </sheetData>
      <sheetData sheetId="9312">
        <row r="7">
          <cell r="AI7">
            <v>10000</v>
          </cell>
        </row>
      </sheetData>
      <sheetData sheetId="9313">
        <row r="7">
          <cell r="AI7">
            <v>10000</v>
          </cell>
        </row>
      </sheetData>
      <sheetData sheetId="9314">
        <row r="7">
          <cell r="AI7">
            <v>10000</v>
          </cell>
        </row>
      </sheetData>
      <sheetData sheetId="9315">
        <row r="7">
          <cell r="AI7">
            <v>10000</v>
          </cell>
        </row>
      </sheetData>
      <sheetData sheetId="9316">
        <row r="7">
          <cell r="AI7">
            <v>10000</v>
          </cell>
        </row>
      </sheetData>
      <sheetData sheetId="9317">
        <row r="7">
          <cell r="AI7">
            <v>10000</v>
          </cell>
        </row>
      </sheetData>
      <sheetData sheetId="9318">
        <row r="7">
          <cell r="AI7">
            <v>10000</v>
          </cell>
        </row>
      </sheetData>
      <sheetData sheetId="9319">
        <row r="7">
          <cell r="AI7">
            <v>10000</v>
          </cell>
        </row>
      </sheetData>
      <sheetData sheetId="9320">
        <row r="7">
          <cell r="AI7">
            <v>10000</v>
          </cell>
        </row>
      </sheetData>
      <sheetData sheetId="9321">
        <row r="7">
          <cell r="AI7">
            <v>10000</v>
          </cell>
        </row>
      </sheetData>
      <sheetData sheetId="9322">
        <row r="7">
          <cell r="AI7">
            <v>10000</v>
          </cell>
        </row>
      </sheetData>
      <sheetData sheetId="9323">
        <row r="7">
          <cell r="AI7">
            <v>10000</v>
          </cell>
        </row>
      </sheetData>
      <sheetData sheetId="9324">
        <row r="7">
          <cell r="AI7">
            <v>10000</v>
          </cell>
        </row>
      </sheetData>
      <sheetData sheetId="9325">
        <row r="7">
          <cell r="AI7">
            <v>10000</v>
          </cell>
        </row>
      </sheetData>
      <sheetData sheetId="9326">
        <row r="7">
          <cell r="AI7">
            <v>10000</v>
          </cell>
        </row>
      </sheetData>
      <sheetData sheetId="9327">
        <row r="7">
          <cell r="AI7">
            <v>10000</v>
          </cell>
        </row>
      </sheetData>
      <sheetData sheetId="9328">
        <row r="7">
          <cell r="AI7">
            <v>10000</v>
          </cell>
        </row>
      </sheetData>
      <sheetData sheetId="9329">
        <row r="7">
          <cell r="AI7">
            <v>10000</v>
          </cell>
        </row>
      </sheetData>
      <sheetData sheetId="9330">
        <row r="7">
          <cell r="AI7">
            <v>10000</v>
          </cell>
        </row>
      </sheetData>
      <sheetData sheetId="9331">
        <row r="7">
          <cell r="AI7">
            <v>10000</v>
          </cell>
        </row>
      </sheetData>
      <sheetData sheetId="9332">
        <row r="7">
          <cell r="AI7">
            <v>10000</v>
          </cell>
        </row>
      </sheetData>
      <sheetData sheetId="9333">
        <row r="7">
          <cell r="AI7">
            <v>10000</v>
          </cell>
        </row>
      </sheetData>
      <sheetData sheetId="9334">
        <row r="7">
          <cell r="AI7">
            <v>10000</v>
          </cell>
        </row>
      </sheetData>
      <sheetData sheetId="9335">
        <row r="7">
          <cell r="AI7">
            <v>10000</v>
          </cell>
        </row>
      </sheetData>
      <sheetData sheetId="9336">
        <row r="7">
          <cell r="AI7">
            <v>10000</v>
          </cell>
        </row>
      </sheetData>
      <sheetData sheetId="9337">
        <row r="7">
          <cell r="AI7">
            <v>10000</v>
          </cell>
        </row>
      </sheetData>
      <sheetData sheetId="9338">
        <row r="7">
          <cell r="AI7">
            <v>10000</v>
          </cell>
        </row>
      </sheetData>
      <sheetData sheetId="9339">
        <row r="7">
          <cell r="AI7">
            <v>10000</v>
          </cell>
        </row>
      </sheetData>
      <sheetData sheetId="9340">
        <row r="7">
          <cell r="AI7">
            <v>10000</v>
          </cell>
        </row>
      </sheetData>
      <sheetData sheetId="9341">
        <row r="7">
          <cell r="AI7">
            <v>10000</v>
          </cell>
        </row>
      </sheetData>
      <sheetData sheetId="9342">
        <row r="7">
          <cell r="AI7">
            <v>10000</v>
          </cell>
        </row>
      </sheetData>
      <sheetData sheetId="9343">
        <row r="7">
          <cell r="AI7">
            <v>10000</v>
          </cell>
        </row>
      </sheetData>
      <sheetData sheetId="9344">
        <row r="7">
          <cell r="AI7">
            <v>10000</v>
          </cell>
        </row>
      </sheetData>
      <sheetData sheetId="9345">
        <row r="7">
          <cell r="AI7">
            <v>10000</v>
          </cell>
        </row>
      </sheetData>
      <sheetData sheetId="9346">
        <row r="7">
          <cell r="AI7">
            <v>10000</v>
          </cell>
        </row>
      </sheetData>
      <sheetData sheetId="9347">
        <row r="7">
          <cell r="AI7">
            <v>10000</v>
          </cell>
        </row>
      </sheetData>
      <sheetData sheetId="9348">
        <row r="7">
          <cell r="AI7">
            <v>10000</v>
          </cell>
        </row>
      </sheetData>
      <sheetData sheetId="9349">
        <row r="7">
          <cell r="AI7">
            <v>10000</v>
          </cell>
        </row>
      </sheetData>
      <sheetData sheetId="9350">
        <row r="7">
          <cell r="AI7">
            <v>10000</v>
          </cell>
        </row>
      </sheetData>
      <sheetData sheetId="9351">
        <row r="7">
          <cell r="AI7">
            <v>10000</v>
          </cell>
        </row>
      </sheetData>
      <sheetData sheetId="9352">
        <row r="7">
          <cell r="AI7">
            <v>10000</v>
          </cell>
        </row>
      </sheetData>
      <sheetData sheetId="9353">
        <row r="7">
          <cell r="AI7">
            <v>10000</v>
          </cell>
        </row>
      </sheetData>
      <sheetData sheetId="9354">
        <row r="7">
          <cell r="AI7">
            <v>10000</v>
          </cell>
        </row>
      </sheetData>
      <sheetData sheetId="9355">
        <row r="7">
          <cell r="AI7">
            <v>10000</v>
          </cell>
        </row>
      </sheetData>
      <sheetData sheetId="9356">
        <row r="7">
          <cell r="AI7">
            <v>10000</v>
          </cell>
        </row>
      </sheetData>
      <sheetData sheetId="9357">
        <row r="7">
          <cell r="AI7">
            <v>10000</v>
          </cell>
        </row>
      </sheetData>
      <sheetData sheetId="9358">
        <row r="7">
          <cell r="AI7">
            <v>10000</v>
          </cell>
        </row>
      </sheetData>
      <sheetData sheetId="9359">
        <row r="7">
          <cell r="AI7">
            <v>10000</v>
          </cell>
        </row>
      </sheetData>
      <sheetData sheetId="9360">
        <row r="7">
          <cell r="AI7">
            <v>10000</v>
          </cell>
        </row>
      </sheetData>
      <sheetData sheetId="9361">
        <row r="7">
          <cell r="AI7">
            <v>10000</v>
          </cell>
        </row>
      </sheetData>
      <sheetData sheetId="9362">
        <row r="7">
          <cell r="AI7">
            <v>10000</v>
          </cell>
        </row>
      </sheetData>
      <sheetData sheetId="9363">
        <row r="7">
          <cell r="AI7">
            <v>10000</v>
          </cell>
        </row>
      </sheetData>
      <sheetData sheetId="9364">
        <row r="7">
          <cell r="AI7">
            <v>10000</v>
          </cell>
        </row>
      </sheetData>
      <sheetData sheetId="9365">
        <row r="7">
          <cell r="AI7">
            <v>10000</v>
          </cell>
        </row>
      </sheetData>
      <sheetData sheetId="9366">
        <row r="7">
          <cell r="AI7">
            <v>10000</v>
          </cell>
        </row>
      </sheetData>
      <sheetData sheetId="9367">
        <row r="7">
          <cell r="AI7">
            <v>10000</v>
          </cell>
        </row>
      </sheetData>
      <sheetData sheetId="9368">
        <row r="7">
          <cell r="AI7">
            <v>10000</v>
          </cell>
        </row>
      </sheetData>
      <sheetData sheetId="9369">
        <row r="7">
          <cell r="AI7">
            <v>10000</v>
          </cell>
        </row>
      </sheetData>
      <sheetData sheetId="9370">
        <row r="7">
          <cell r="AI7">
            <v>10000</v>
          </cell>
        </row>
      </sheetData>
      <sheetData sheetId="9371">
        <row r="7">
          <cell r="AI7">
            <v>10000</v>
          </cell>
        </row>
      </sheetData>
      <sheetData sheetId="9372">
        <row r="7">
          <cell r="AI7">
            <v>10000</v>
          </cell>
        </row>
      </sheetData>
      <sheetData sheetId="9373">
        <row r="7">
          <cell r="AI7">
            <v>10000</v>
          </cell>
        </row>
      </sheetData>
      <sheetData sheetId="9374">
        <row r="7">
          <cell r="AI7">
            <v>10000</v>
          </cell>
        </row>
      </sheetData>
      <sheetData sheetId="9375">
        <row r="7">
          <cell r="AI7">
            <v>10000</v>
          </cell>
        </row>
      </sheetData>
      <sheetData sheetId="9376">
        <row r="7">
          <cell r="AI7">
            <v>10000</v>
          </cell>
        </row>
      </sheetData>
      <sheetData sheetId="9377">
        <row r="7">
          <cell r="AI7">
            <v>10000</v>
          </cell>
        </row>
      </sheetData>
      <sheetData sheetId="9378">
        <row r="7">
          <cell r="AI7">
            <v>10000</v>
          </cell>
        </row>
      </sheetData>
      <sheetData sheetId="9379">
        <row r="7">
          <cell r="AI7">
            <v>10000</v>
          </cell>
        </row>
      </sheetData>
      <sheetData sheetId="9380">
        <row r="7">
          <cell r="AI7">
            <v>10000</v>
          </cell>
        </row>
      </sheetData>
      <sheetData sheetId="9381">
        <row r="7">
          <cell r="AI7">
            <v>10000</v>
          </cell>
        </row>
      </sheetData>
      <sheetData sheetId="9382">
        <row r="7">
          <cell r="AI7">
            <v>10000</v>
          </cell>
        </row>
      </sheetData>
      <sheetData sheetId="9383">
        <row r="7">
          <cell r="AI7">
            <v>10000</v>
          </cell>
        </row>
      </sheetData>
      <sheetData sheetId="9384">
        <row r="7">
          <cell r="AI7">
            <v>10000</v>
          </cell>
        </row>
      </sheetData>
      <sheetData sheetId="9385">
        <row r="7">
          <cell r="AI7">
            <v>10000</v>
          </cell>
        </row>
      </sheetData>
      <sheetData sheetId="9386">
        <row r="7">
          <cell r="AI7">
            <v>10000</v>
          </cell>
        </row>
      </sheetData>
      <sheetData sheetId="9387">
        <row r="7">
          <cell r="AI7">
            <v>10000</v>
          </cell>
        </row>
      </sheetData>
      <sheetData sheetId="9388">
        <row r="7">
          <cell r="AI7">
            <v>10000</v>
          </cell>
        </row>
      </sheetData>
      <sheetData sheetId="9389">
        <row r="7">
          <cell r="AI7">
            <v>10000</v>
          </cell>
        </row>
      </sheetData>
      <sheetData sheetId="9390">
        <row r="7">
          <cell r="AI7">
            <v>10000</v>
          </cell>
        </row>
      </sheetData>
      <sheetData sheetId="9391">
        <row r="7">
          <cell r="AI7">
            <v>10000</v>
          </cell>
        </row>
      </sheetData>
      <sheetData sheetId="9392" refreshError="1"/>
      <sheetData sheetId="9393">
        <row r="7">
          <cell r="AI7">
            <v>10000</v>
          </cell>
        </row>
      </sheetData>
      <sheetData sheetId="9394">
        <row r="7">
          <cell r="AI7">
            <v>10000</v>
          </cell>
        </row>
      </sheetData>
      <sheetData sheetId="9395">
        <row r="7">
          <cell r="AI7">
            <v>10000</v>
          </cell>
        </row>
      </sheetData>
      <sheetData sheetId="9396">
        <row r="7">
          <cell r="AI7">
            <v>10000</v>
          </cell>
        </row>
      </sheetData>
      <sheetData sheetId="9397">
        <row r="7">
          <cell r="AI7">
            <v>10000</v>
          </cell>
        </row>
      </sheetData>
      <sheetData sheetId="9398">
        <row r="7">
          <cell r="AI7">
            <v>10000</v>
          </cell>
        </row>
      </sheetData>
      <sheetData sheetId="9399">
        <row r="7">
          <cell r="AI7">
            <v>10000</v>
          </cell>
        </row>
      </sheetData>
      <sheetData sheetId="9400">
        <row r="7">
          <cell r="AI7">
            <v>10000</v>
          </cell>
        </row>
      </sheetData>
      <sheetData sheetId="9401">
        <row r="7">
          <cell r="AI7">
            <v>10000</v>
          </cell>
        </row>
      </sheetData>
      <sheetData sheetId="9402">
        <row r="7">
          <cell r="AI7">
            <v>10000</v>
          </cell>
        </row>
      </sheetData>
      <sheetData sheetId="9403">
        <row r="7">
          <cell r="AI7">
            <v>10000</v>
          </cell>
        </row>
      </sheetData>
      <sheetData sheetId="9404">
        <row r="7">
          <cell r="AI7">
            <v>10000</v>
          </cell>
        </row>
      </sheetData>
      <sheetData sheetId="9405">
        <row r="7">
          <cell r="AI7">
            <v>10000</v>
          </cell>
        </row>
      </sheetData>
      <sheetData sheetId="9406">
        <row r="7">
          <cell r="AI7">
            <v>10000</v>
          </cell>
        </row>
      </sheetData>
      <sheetData sheetId="9407">
        <row r="7">
          <cell r="AI7">
            <v>10000</v>
          </cell>
        </row>
      </sheetData>
      <sheetData sheetId="9408">
        <row r="7">
          <cell r="AI7">
            <v>10000</v>
          </cell>
        </row>
      </sheetData>
      <sheetData sheetId="9409">
        <row r="7">
          <cell r="AI7">
            <v>10000</v>
          </cell>
        </row>
      </sheetData>
      <sheetData sheetId="9410">
        <row r="7">
          <cell r="AI7">
            <v>10000</v>
          </cell>
        </row>
      </sheetData>
      <sheetData sheetId="9411">
        <row r="7">
          <cell r="AI7">
            <v>10000</v>
          </cell>
        </row>
      </sheetData>
      <sheetData sheetId="9412">
        <row r="7">
          <cell r="AI7">
            <v>10000</v>
          </cell>
        </row>
      </sheetData>
      <sheetData sheetId="9413">
        <row r="7">
          <cell r="AI7">
            <v>10000</v>
          </cell>
        </row>
      </sheetData>
      <sheetData sheetId="9414">
        <row r="7">
          <cell r="AI7">
            <v>10000</v>
          </cell>
        </row>
      </sheetData>
      <sheetData sheetId="9415">
        <row r="7">
          <cell r="AI7">
            <v>10000</v>
          </cell>
        </row>
      </sheetData>
      <sheetData sheetId="9416">
        <row r="7">
          <cell r="AI7">
            <v>10000</v>
          </cell>
        </row>
      </sheetData>
      <sheetData sheetId="9417">
        <row r="7">
          <cell r="AI7">
            <v>10000</v>
          </cell>
        </row>
      </sheetData>
      <sheetData sheetId="9418">
        <row r="7">
          <cell r="AI7">
            <v>10000</v>
          </cell>
        </row>
      </sheetData>
      <sheetData sheetId="9419">
        <row r="7">
          <cell r="AI7">
            <v>10000</v>
          </cell>
        </row>
      </sheetData>
      <sheetData sheetId="9420">
        <row r="7">
          <cell r="AI7">
            <v>10000</v>
          </cell>
        </row>
      </sheetData>
      <sheetData sheetId="9421">
        <row r="7">
          <cell r="AI7">
            <v>10000</v>
          </cell>
        </row>
      </sheetData>
      <sheetData sheetId="9422">
        <row r="7">
          <cell r="AI7">
            <v>10000</v>
          </cell>
        </row>
      </sheetData>
      <sheetData sheetId="9423">
        <row r="7">
          <cell r="AI7">
            <v>10000</v>
          </cell>
        </row>
      </sheetData>
      <sheetData sheetId="9424">
        <row r="7">
          <cell r="AI7">
            <v>10000</v>
          </cell>
        </row>
      </sheetData>
      <sheetData sheetId="9425">
        <row r="7">
          <cell r="AI7">
            <v>10000</v>
          </cell>
        </row>
      </sheetData>
      <sheetData sheetId="9426">
        <row r="7">
          <cell r="AI7">
            <v>10000</v>
          </cell>
        </row>
      </sheetData>
      <sheetData sheetId="9427">
        <row r="7">
          <cell r="AI7">
            <v>10000</v>
          </cell>
        </row>
      </sheetData>
      <sheetData sheetId="9428">
        <row r="7">
          <cell r="AI7">
            <v>10000</v>
          </cell>
        </row>
      </sheetData>
      <sheetData sheetId="9429">
        <row r="7">
          <cell r="AI7">
            <v>10000</v>
          </cell>
        </row>
      </sheetData>
      <sheetData sheetId="9430">
        <row r="7">
          <cell r="AI7">
            <v>10000</v>
          </cell>
        </row>
      </sheetData>
      <sheetData sheetId="9431">
        <row r="7">
          <cell r="AI7">
            <v>10000</v>
          </cell>
        </row>
      </sheetData>
      <sheetData sheetId="9432">
        <row r="7">
          <cell r="AI7">
            <v>10000</v>
          </cell>
        </row>
      </sheetData>
      <sheetData sheetId="9433">
        <row r="7">
          <cell r="AI7">
            <v>10000</v>
          </cell>
        </row>
      </sheetData>
      <sheetData sheetId="9434">
        <row r="7">
          <cell r="AI7">
            <v>10000</v>
          </cell>
        </row>
      </sheetData>
      <sheetData sheetId="9435">
        <row r="7">
          <cell r="AI7">
            <v>10000</v>
          </cell>
        </row>
      </sheetData>
      <sheetData sheetId="9436">
        <row r="7">
          <cell r="AI7">
            <v>10000</v>
          </cell>
        </row>
      </sheetData>
      <sheetData sheetId="9437">
        <row r="7">
          <cell r="AI7">
            <v>10000</v>
          </cell>
        </row>
      </sheetData>
      <sheetData sheetId="9438">
        <row r="7">
          <cell r="AI7">
            <v>10000</v>
          </cell>
        </row>
      </sheetData>
      <sheetData sheetId="9439">
        <row r="7">
          <cell r="AI7">
            <v>10000</v>
          </cell>
        </row>
      </sheetData>
      <sheetData sheetId="9440">
        <row r="7">
          <cell r="AI7">
            <v>10000</v>
          </cell>
        </row>
      </sheetData>
      <sheetData sheetId="9441">
        <row r="7">
          <cell r="AI7">
            <v>10000</v>
          </cell>
        </row>
      </sheetData>
      <sheetData sheetId="9442">
        <row r="7">
          <cell r="AI7">
            <v>10000</v>
          </cell>
        </row>
      </sheetData>
      <sheetData sheetId="9443">
        <row r="7">
          <cell r="AI7">
            <v>10000</v>
          </cell>
        </row>
      </sheetData>
      <sheetData sheetId="9444">
        <row r="7">
          <cell r="AI7">
            <v>10000</v>
          </cell>
        </row>
      </sheetData>
      <sheetData sheetId="9445">
        <row r="7">
          <cell r="AI7">
            <v>10000</v>
          </cell>
        </row>
      </sheetData>
      <sheetData sheetId="9446">
        <row r="7">
          <cell r="AI7">
            <v>10000</v>
          </cell>
        </row>
      </sheetData>
      <sheetData sheetId="9447">
        <row r="7">
          <cell r="AI7">
            <v>10000</v>
          </cell>
        </row>
      </sheetData>
      <sheetData sheetId="9448">
        <row r="7">
          <cell r="AI7">
            <v>10000</v>
          </cell>
        </row>
      </sheetData>
      <sheetData sheetId="9449">
        <row r="7">
          <cell r="AI7">
            <v>10000</v>
          </cell>
        </row>
      </sheetData>
      <sheetData sheetId="9450">
        <row r="7">
          <cell r="AI7">
            <v>10000</v>
          </cell>
        </row>
      </sheetData>
      <sheetData sheetId="9451">
        <row r="7">
          <cell r="AI7">
            <v>10000</v>
          </cell>
        </row>
      </sheetData>
      <sheetData sheetId="9452">
        <row r="7">
          <cell r="AI7">
            <v>10000</v>
          </cell>
        </row>
      </sheetData>
      <sheetData sheetId="9453">
        <row r="7">
          <cell r="AI7">
            <v>10000</v>
          </cell>
        </row>
      </sheetData>
      <sheetData sheetId="9454">
        <row r="7">
          <cell r="AI7">
            <v>10000</v>
          </cell>
        </row>
      </sheetData>
      <sheetData sheetId="9455">
        <row r="7">
          <cell r="AI7">
            <v>10000</v>
          </cell>
        </row>
      </sheetData>
      <sheetData sheetId="9456">
        <row r="7">
          <cell r="AI7">
            <v>10000</v>
          </cell>
        </row>
      </sheetData>
      <sheetData sheetId="9457">
        <row r="7">
          <cell r="AI7">
            <v>10000</v>
          </cell>
        </row>
      </sheetData>
      <sheetData sheetId="9458">
        <row r="7">
          <cell r="AI7">
            <v>10000</v>
          </cell>
        </row>
      </sheetData>
      <sheetData sheetId="9459">
        <row r="7">
          <cell r="AI7">
            <v>10000</v>
          </cell>
        </row>
      </sheetData>
      <sheetData sheetId="9460">
        <row r="7">
          <cell r="AI7">
            <v>10000</v>
          </cell>
        </row>
      </sheetData>
      <sheetData sheetId="9461">
        <row r="7">
          <cell r="AI7">
            <v>10000</v>
          </cell>
        </row>
      </sheetData>
      <sheetData sheetId="9462">
        <row r="7">
          <cell r="AI7">
            <v>10000</v>
          </cell>
        </row>
      </sheetData>
      <sheetData sheetId="9463">
        <row r="7">
          <cell r="AI7">
            <v>10000</v>
          </cell>
        </row>
      </sheetData>
      <sheetData sheetId="9464">
        <row r="7">
          <cell r="AI7">
            <v>10000</v>
          </cell>
        </row>
      </sheetData>
      <sheetData sheetId="9465">
        <row r="7">
          <cell r="AI7">
            <v>10000</v>
          </cell>
        </row>
      </sheetData>
      <sheetData sheetId="9466">
        <row r="7">
          <cell r="AI7">
            <v>10000</v>
          </cell>
        </row>
      </sheetData>
      <sheetData sheetId="9467">
        <row r="7">
          <cell r="AI7">
            <v>10000</v>
          </cell>
        </row>
      </sheetData>
      <sheetData sheetId="9468">
        <row r="7">
          <cell r="AI7">
            <v>10000</v>
          </cell>
        </row>
      </sheetData>
      <sheetData sheetId="9469">
        <row r="7">
          <cell r="AI7">
            <v>10000</v>
          </cell>
        </row>
      </sheetData>
      <sheetData sheetId="9470">
        <row r="7">
          <cell r="AI7">
            <v>10000</v>
          </cell>
        </row>
      </sheetData>
      <sheetData sheetId="9471">
        <row r="7">
          <cell r="AI7">
            <v>10000</v>
          </cell>
        </row>
      </sheetData>
      <sheetData sheetId="9472">
        <row r="7">
          <cell r="AI7">
            <v>10000</v>
          </cell>
        </row>
      </sheetData>
      <sheetData sheetId="9473">
        <row r="7">
          <cell r="AI7">
            <v>10000</v>
          </cell>
        </row>
      </sheetData>
      <sheetData sheetId="9474">
        <row r="7">
          <cell r="AI7">
            <v>10000</v>
          </cell>
        </row>
      </sheetData>
      <sheetData sheetId="9475">
        <row r="7">
          <cell r="AI7">
            <v>10000</v>
          </cell>
        </row>
      </sheetData>
      <sheetData sheetId="9476">
        <row r="7">
          <cell r="AI7">
            <v>10000</v>
          </cell>
        </row>
      </sheetData>
      <sheetData sheetId="9477">
        <row r="7">
          <cell r="AI7">
            <v>10000</v>
          </cell>
        </row>
      </sheetData>
      <sheetData sheetId="9478">
        <row r="7">
          <cell r="AI7">
            <v>10000</v>
          </cell>
        </row>
      </sheetData>
      <sheetData sheetId="9479">
        <row r="7">
          <cell r="AI7">
            <v>10000</v>
          </cell>
        </row>
      </sheetData>
      <sheetData sheetId="9480">
        <row r="7">
          <cell r="AI7">
            <v>10000</v>
          </cell>
        </row>
      </sheetData>
      <sheetData sheetId="9481">
        <row r="7">
          <cell r="AI7">
            <v>10000</v>
          </cell>
        </row>
      </sheetData>
      <sheetData sheetId="9482">
        <row r="7">
          <cell r="AI7">
            <v>10000</v>
          </cell>
        </row>
      </sheetData>
      <sheetData sheetId="9483">
        <row r="7">
          <cell r="AI7">
            <v>10000</v>
          </cell>
        </row>
      </sheetData>
      <sheetData sheetId="9484">
        <row r="7">
          <cell r="AI7">
            <v>10000</v>
          </cell>
        </row>
      </sheetData>
      <sheetData sheetId="9485">
        <row r="7">
          <cell r="AI7">
            <v>10000</v>
          </cell>
        </row>
      </sheetData>
      <sheetData sheetId="9486">
        <row r="7">
          <cell r="AI7">
            <v>10000</v>
          </cell>
        </row>
      </sheetData>
      <sheetData sheetId="9487">
        <row r="7">
          <cell r="AI7">
            <v>10000</v>
          </cell>
        </row>
      </sheetData>
      <sheetData sheetId="9488">
        <row r="7">
          <cell r="AI7">
            <v>10000</v>
          </cell>
        </row>
      </sheetData>
      <sheetData sheetId="9489">
        <row r="7">
          <cell r="AI7">
            <v>10000</v>
          </cell>
        </row>
      </sheetData>
      <sheetData sheetId="9490">
        <row r="7">
          <cell r="AI7">
            <v>10000</v>
          </cell>
        </row>
      </sheetData>
      <sheetData sheetId="9491">
        <row r="7">
          <cell r="AI7">
            <v>10000</v>
          </cell>
        </row>
      </sheetData>
      <sheetData sheetId="9492">
        <row r="7">
          <cell r="AI7">
            <v>10000</v>
          </cell>
        </row>
      </sheetData>
      <sheetData sheetId="9493">
        <row r="7">
          <cell r="AI7">
            <v>10000</v>
          </cell>
        </row>
      </sheetData>
      <sheetData sheetId="9494">
        <row r="7">
          <cell r="AI7">
            <v>10000</v>
          </cell>
        </row>
      </sheetData>
      <sheetData sheetId="9495">
        <row r="7">
          <cell r="AI7">
            <v>10000</v>
          </cell>
        </row>
      </sheetData>
      <sheetData sheetId="9496">
        <row r="7">
          <cell r="AI7">
            <v>10000</v>
          </cell>
        </row>
      </sheetData>
      <sheetData sheetId="9497">
        <row r="7">
          <cell r="AI7">
            <v>10000</v>
          </cell>
        </row>
      </sheetData>
      <sheetData sheetId="9498">
        <row r="7">
          <cell r="AI7">
            <v>10000</v>
          </cell>
        </row>
      </sheetData>
      <sheetData sheetId="9499">
        <row r="7">
          <cell r="AI7">
            <v>10000</v>
          </cell>
        </row>
      </sheetData>
      <sheetData sheetId="9500">
        <row r="7">
          <cell r="AI7">
            <v>10000</v>
          </cell>
        </row>
      </sheetData>
      <sheetData sheetId="9501">
        <row r="7">
          <cell r="AI7">
            <v>10000</v>
          </cell>
        </row>
      </sheetData>
      <sheetData sheetId="9502">
        <row r="7">
          <cell r="AI7">
            <v>10000</v>
          </cell>
        </row>
      </sheetData>
      <sheetData sheetId="9503">
        <row r="7">
          <cell r="AI7">
            <v>10000</v>
          </cell>
        </row>
      </sheetData>
      <sheetData sheetId="9504">
        <row r="7">
          <cell r="AI7">
            <v>10000</v>
          </cell>
        </row>
      </sheetData>
      <sheetData sheetId="9505">
        <row r="7">
          <cell r="AI7">
            <v>10000</v>
          </cell>
        </row>
      </sheetData>
      <sheetData sheetId="9506">
        <row r="7">
          <cell r="AI7">
            <v>10000</v>
          </cell>
        </row>
      </sheetData>
      <sheetData sheetId="9507">
        <row r="7">
          <cell r="AI7">
            <v>10000</v>
          </cell>
        </row>
      </sheetData>
      <sheetData sheetId="9508">
        <row r="7">
          <cell r="AI7">
            <v>10000</v>
          </cell>
        </row>
      </sheetData>
      <sheetData sheetId="9509">
        <row r="7">
          <cell r="AI7">
            <v>10000</v>
          </cell>
        </row>
      </sheetData>
      <sheetData sheetId="9510">
        <row r="7">
          <cell r="AI7">
            <v>10000</v>
          </cell>
        </row>
      </sheetData>
      <sheetData sheetId="9511">
        <row r="7">
          <cell r="AI7">
            <v>10000</v>
          </cell>
        </row>
      </sheetData>
      <sheetData sheetId="9512">
        <row r="7">
          <cell r="AI7">
            <v>10000</v>
          </cell>
        </row>
      </sheetData>
      <sheetData sheetId="9513">
        <row r="7">
          <cell r="AI7">
            <v>10000</v>
          </cell>
        </row>
      </sheetData>
      <sheetData sheetId="9514">
        <row r="7">
          <cell r="AI7">
            <v>10000</v>
          </cell>
        </row>
      </sheetData>
      <sheetData sheetId="9515">
        <row r="7">
          <cell r="AI7">
            <v>10000</v>
          </cell>
        </row>
      </sheetData>
      <sheetData sheetId="9516">
        <row r="7">
          <cell r="AI7">
            <v>10000</v>
          </cell>
        </row>
      </sheetData>
      <sheetData sheetId="9517">
        <row r="7">
          <cell r="AI7">
            <v>10000</v>
          </cell>
        </row>
      </sheetData>
      <sheetData sheetId="9518">
        <row r="7">
          <cell r="AI7">
            <v>10000</v>
          </cell>
        </row>
      </sheetData>
      <sheetData sheetId="9519">
        <row r="7">
          <cell r="AI7">
            <v>10000</v>
          </cell>
        </row>
      </sheetData>
      <sheetData sheetId="9520">
        <row r="7">
          <cell r="AI7">
            <v>10000</v>
          </cell>
        </row>
      </sheetData>
      <sheetData sheetId="9521">
        <row r="7">
          <cell r="AI7">
            <v>10000</v>
          </cell>
        </row>
      </sheetData>
      <sheetData sheetId="9522">
        <row r="7">
          <cell r="AI7">
            <v>10000</v>
          </cell>
        </row>
      </sheetData>
      <sheetData sheetId="9523">
        <row r="7">
          <cell r="AI7">
            <v>10000</v>
          </cell>
        </row>
      </sheetData>
      <sheetData sheetId="9524">
        <row r="7">
          <cell r="AI7">
            <v>10000</v>
          </cell>
        </row>
      </sheetData>
      <sheetData sheetId="9525">
        <row r="7">
          <cell r="AI7">
            <v>10000</v>
          </cell>
        </row>
      </sheetData>
      <sheetData sheetId="9526">
        <row r="7">
          <cell r="AI7">
            <v>10000</v>
          </cell>
        </row>
      </sheetData>
      <sheetData sheetId="9527">
        <row r="7">
          <cell r="AI7">
            <v>10000</v>
          </cell>
        </row>
      </sheetData>
      <sheetData sheetId="9528">
        <row r="7">
          <cell r="AI7">
            <v>10000</v>
          </cell>
        </row>
      </sheetData>
      <sheetData sheetId="9529">
        <row r="7">
          <cell r="AI7">
            <v>10000</v>
          </cell>
        </row>
      </sheetData>
      <sheetData sheetId="9530">
        <row r="7">
          <cell r="AI7">
            <v>10000</v>
          </cell>
        </row>
      </sheetData>
      <sheetData sheetId="9531">
        <row r="7">
          <cell r="AI7">
            <v>10000</v>
          </cell>
        </row>
      </sheetData>
      <sheetData sheetId="9532">
        <row r="7">
          <cell r="AI7">
            <v>10000</v>
          </cell>
        </row>
      </sheetData>
      <sheetData sheetId="9533">
        <row r="7">
          <cell r="AI7">
            <v>10000</v>
          </cell>
        </row>
      </sheetData>
      <sheetData sheetId="9534">
        <row r="7">
          <cell r="AI7">
            <v>10000</v>
          </cell>
        </row>
      </sheetData>
      <sheetData sheetId="9535">
        <row r="7">
          <cell r="AI7">
            <v>10000</v>
          </cell>
        </row>
      </sheetData>
      <sheetData sheetId="9536">
        <row r="7">
          <cell r="AI7">
            <v>10000</v>
          </cell>
        </row>
      </sheetData>
      <sheetData sheetId="9537">
        <row r="7">
          <cell r="AI7">
            <v>10000</v>
          </cell>
        </row>
      </sheetData>
      <sheetData sheetId="9538">
        <row r="7">
          <cell r="AI7">
            <v>10000</v>
          </cell>
        </row>
      </sheetData>
      <sheetData sheetId="9539">
        <row r="7">
          <cell r="AI7">
            <v>10000</v>
          </cell>
        </row>
      </sheetData>
      <sheetData sheetId="9540">
        <row r="7">
          <cell r="AI7">
            <v>10000</v>
          </cell>
        </row>
      </sheetData>
      <sheetData sheetId="9541">
        <row r="7">
          <cell r="AI7">
            <v>10000</v>
          </cell>
        </row>
      </sheetData>
      <sheetData sheetId="9542">
        <row r="7">
          <cell r="AI7">
            <v>10000</v>
          </cell>
        </row>
      </sheetData>
      <sheetData sheetId="9543">
        <row r="7">
          <cell r="AI7">
            <v>10000</v>
          </cell>
        </row>
      </sheetData>
      <sheetData sheetId="9544">
        <row r="7">
          <cell r="AI7">
            <v>10000</v>
          </cell>
        </row>
      </sheetData>
      <sheetData sheetId="9545">
        <row r="7">
          <cell r="AI7">
            <v>10000</v>
          </cell>
        </row>
      </sheetData>
      <sheetData sheetId="9546">
        <row r="7">
          <cell r="AI7">
            <v>10000</v>
          </cell>
        </row>
      </sheetData>
      <sheetData sheetId="9547">
        <row r="7">
          <cell r="AI7">
            <v>10000</v>
          </cell>
        </row>
      </sheetData>
      <sheetData sheetId="9548">
        <row r="7">
          <cell r="AI7">
            <v>10000</v>
          </cell>
        </row>
      </sheetData>
      <sheetData sheetId="9549">
        <row r="7">
          <cell r="AI7">
            <v>10000</v>
          </cell>
        </row>
      </sheetData>
      <sheetData sheetId="9550">
        <row r="7">
          <cell r="AI7">
            <v>10000</v>
          </cell>
        </row>
      </sheetData>
      <sheetData sheetId="9551">
        <row r="7">
          <cell r="AI7">
            <v>10000</v>
          </cell>
        </row>
      </sheetData>
      <sheetData sheetId="9552">
        <row r="7">
          <cell r="AI7">
            <v>10000</v>
          </cell>
        </row>
      </sheetData>
      <sheetData sheetId="9553">
        <row r="7">
          <cell r="AI7">
            <v>10000</v>
          </cell>
        </row>
      </sheetData>
      <sheetData sheetId="9554">
        <row r="7">
          <cell r="AI7">
            <v>10000</v>
          </cell>
        </row>
      </sheetData>
      <sheetData sheetId="9555">
        <row r="7">
          <cell r="AI7">
            <v>10000</v>
          </cell>
        </row>
      </sheetData>
      <sheetData sheetId="9556">
        <row r="7">
          <cell r="AI7">
            <v>10000</v>
          </cell>
        </row>
      </sheetData>
      <sheetData sheetId="9557">
        <row r="7">
          <cell r="AI7">
            <v>10000</v>
          </cell>
        </row>
      </sheetData>
      <sheetData sheetId="9558">
        <row r="7">
          <cell r="AI7">
            <v>10000</v>
          </cell>
        </row>
      </sheetData>
      <sheetData sheetId="9559">
        <row r="7">
          <cell r="AI7">
            <v>10000</v>
          </cell>
        </row>
      </sheetData>
      <sheetData sheetId="9560">
        <row r="7">
          <cell r="AI7">
            <v>10000</v>
          </cell>
        </row>
      </sheetData>
      <sheetData sheetId="9561">
        <row r="7">
          <cell r="AI7">
            <v>10000</v>
          </cell>
        </row>
      </sheetData>
      <sheetData sheetId="9562">
        <row r="7">
          <cell r="AI7">
            <v>10000</v>
          </cell>
        </row>
      </sheetData>
      <sheetData sheetId="9563">
        <row r="7">
          <cell r="AI7">
            <v>10000</v>
          </cell>
        </row>
      </sheetData>
      <sheetData sheetId="9564">
        <row r="7">
          <cell r="AI7">
            <v>10000</v>
          </cell>
        </row>
      </sheetData>
      <sheetData sheetId="9565">
        <row r="7">
          <cell r="AI7">
            <v>10000</v>
          </cell>
        </row>
      </sheetData>
      <sheetData sheetId="9566">
        <row r="7">
          <cell r="AI7">
            <v>10000</v>
          </cell>
        </row>
      </sheetData>
      <sheetData sheetId="9567">
        <row r="7">
          <cell r="AI7">
            <v>10000</v>
          </cell>
        </row>
      </sheetData>
      <sheetData sheetId="9568">
        <row r="7">
          <cell r="AI7">
            <v>10000</v>
          </cell>
        </row>
      </sheetData>
      <sheetData sheetId="9569">
        <row r="7">
          <cell r="AI7">
            <v>10000</v>
          </cell>
        </row>
      </sheetData>
      <sheetData sheetId="9570">
        <row r="7">
          <cell r="AI7">
            <v>10000</v>
          </cell>
        </row>
      </sheetData>
      <sheetData sheetId="9571">
        <row r="7">
          <cell r="AI7">
            <v>10000</v>
          </cell>
        </row>
      </sheetData>
      <sheetData sheetId="9572">
        <row r="7">
          <cell r="AI7">
            <v>10000</v>
          </cell>
        </row>
      </sheetData>
      <sheetData sheetId="9573">
        <row r="7">
          <cell r="AI7">
            <v>10000</v>
          </cell>
        </row>
      </sheetData>
      <sheetData sheetId="9574">
        <row r="7">
          <cell r="AI7">
            <v>10000</v>
          </cell>
        </row>
      </sheetData>
      <sheetData sheetId="9575">
        <row r="7">
          <cell r="AI7">
            <v>10000</v>
          </cell>
        </row>
      </sheetData>
      <sheetData sheetId="9576">
        <row r="7">
          <cell r="AI7">
            <v>10000</v>
          </cell>
        </row>
      </sheetData>
      <sheetData sheetId="9577">
        <row r="7">
          <cell r="AI7">
            <v>10000</v>
          </cell>
        </row>
      </sheetData>
      <sheetData sheetId="9578">
        <row r="7">
          <cell r="AI7">
            <v>10000</v>
          </cell>
        </row>
      </sheetData>
      <sheetData sheetId="9579">
        <row r="7">
          <cell r="AI7">
            <v>10000</v>
          </cell>
        </row>
      </sheetData>
      <sheetData sheetId="9580">
        <row r="7">
          <cell r="AI7">
            <v>10000</v>
          </cell>
        </row>
      </sheetData>
      <sheetData sheetId="9581">
        <row r="7">
          <cell r="AI7">
            <v>10000</v>
          </cell>
        </row>
      </sheetData>
      <sheetData sheetId="9582">
        <row r="7">
          <cell r="AI7">
            <v>10000</v>
          </cell>
        </row>
      </sheetData>
      <sheetData sheetId="9583">
        <row r="7">
          <cell r="AI7">
            <v>10000</v>
          </cell>
        </row>
      </sheetData>
      <sheetData sheetId="9584">
        <row r="7">
          <cell r="AI7">
            <v>10000</v>
          </cell>
        </row>
      </sheetData>
      <sheetData sheetId="9585">
        <row r="7">
          <cell r="AI7">
            <v>10000</v>
          </cell>
        </row>
      </sheetData>
      <sheetData sheetId="9586">
        <row r="7">
          <cell r="AI7">
            <v>10000</v>
          </cell>
        </row>
      </sheetData>
      <sheetData sheetId="9587">
        <row r="7">
          <cell r="AI7">
            <v>10000</v>
          </cell>
        </row>
      </sheetData>
      <sheetData sheetId="9588">
        <row r="7">
          <cell r="AI7">
            <v>10000</v>
          </cell>
        </row>
      </sheetData>
      <sheetData sheetId="9589">
        <row r="7">
          <cell r="AI7">
            <v>10000</v>
          </cell>
        </row>
      </sheetData>
      <sheetData sheetId="9590">
        <row r="7">
          <cell r="AI7">
            <v>10000</v>
          </cell>
        </row>
      </sheetData>
      <sheetData sheetId="9591">
        <row r="7">
          <cell r="AI7">
            <v>10000</v>
          </cell>
        </row>
      </sheetData>
      <sheetData sheetId="9592">
        <row r="7">
          <cell r="AI7">
            <v>10000</v>
          </cell>
        </row>
      </sheetData>
      <sheetData sheetId="9593">
        <row r="7">
          <cell r="AI7">
            <v>10000</v>
          </cell>
        </row>
      </sheetData>
      <sheetData sheetId="9594">
        <row r="7">
          <cell r="AI7">
            <v>10000</v>
          </cell>
        </row>
      </sheetData>
      <sheetData sheetId="9595">
        <row r="7">
          <cell r="AI7">
            <v>10000</v>
          </cell>
        </row>
      </sheetData>
      <sheetData sheetId="9596">
        <row r="7">
          <cell r="AI7">
            <v>10000</v>
          </cell>
        </row>
      </sheetData>
      <sheetData sheetId="9597">
        <row r="7">
          <cell r="AI7">
            <v>10000</v>
          </cell>
        </row>
      </sheetData>
      <sheetData sheetId="9598">
        <row r="7">
          <cell r="AI7">
            <v>10000</v>
          </cell>
        </row>
      </sheetData>
      <sheetData sheetId="9599">
        <row r="7">
          <cell r="AI7">
            <v>10000</v>
          </cell>
        </row>
      </sheetData>
      <sheetData sheetId="9600">
        <row r="7">
          <cell r="AI7">
            <v>10000</v>
          </cell>
        </row>
      </sheetData>
      <sheetData sheetId="9601">
        <row r="7">
          <cell r="AI7">
            <v>10000</v>
          </cell>
        </row>
      </sheetData>
      <sheetData sheetId="9602">
        <row r="7">
          <cell r="AI7">
            <v>10000</v>
          </cell>
        </row>
      </sheetData>
      <sheetData sheetId="9603">
        <row r="7">
          <cell r="AI7">
            <v>10000</v>
          </cell>
        </row>
      </sheetData>
      <sheetData sheetId="9604">
        <row r="7">
          <cell r="AI7">
            <v>10000</v>
          </cell>
        </row>
      </sheetData>
      <sheetData sheetId="9605">
        <row r="7">
          <cell r="AI7">
            <v>10000</v>
          </cell>
        </row>
      </sheetData>
      <sheetData sheetId="9606">
        <row r="7">
          <cell r="AI7">
            <v>10000</v>
          </cell>
        </row>
      </sheetData>
      <sheetData sheetId="9607">
        <row r="7">
          <cell r="AI7">
            <v>10000</v>
          </cell>
        </row>
      </sheetData>
      <sheetData sheetId="9608">
        <row r="7">
          <cell r="AI7">
            <v>10000</v>
          </cell>
        </row>
      </sheetData>
      <sheetData sheetId="9609">
        <row r="7">
          <cell r="AI7">
            <v>10000</v>
          </cell>
        </row>
      </sheetData>
      <sheetData sheetId="9610">
        <row r="7">
          <cell r="AI7">
            <v>10000</v>
          </cell>
        </row>
      </sheetData>
      <sheetData sheetId="9611">
        <row r="7">
          <cell r="AI7">
            <v>10000</v>
          </cell>
        </row>
      </sheetData>
      <sheetData sheetId="9612">
        <row r="7">
          <cell r="AI7">
            <v>10000</v>
          </cell>
        </row>
      </sheetData>
      <sheetData sheetId="9613">
        <row r="7">
          <cell r="AI7">
            <v>10000</v>
          </cell>
        </row>
      </sheetData>
      <sheetData sheetId="9614">
        <row r="7">
          <cell r="AI7">
            <v>10000</v>
          </cell>
        </row>
      </sheetData>
      <sheetData sheetId="9615">
        <row r="7">
          <cell r="AI7">
            <v>10000</v>
          </cell>
        </row>
      </sheetData>
      <sheetData sheetId="9616">
        <row r="7">
          <cell r="AI7">
            <v>10000</v>
          </cell>
        </row>
      </sheetData>
      <sheetData sheetId="9617">
        <row r="7">
          <cell r="AI7">
            <v>10000</v>
          </cell>
        </row>
      </sheetData>
      <sheetData sheetId="9618">
        <row r="7">
          <cell r="AI7">
            <v>10000</v>
          </cell>
        </row>
      </sheetData>
      <sheetData sheetId="9619">
        <row r="7">
          <cell r="AI7">
            <v>10000</v>
          </cell>
        </row>
      </sheetData>
      <sheetData sheetId="9620">
        <row r="7">
          <cell r="AI7">
            <v>10000</v>
          </cell>
        </row>
      </sheetData>
      <sheetData sheetId="9621">
        <row r="7">
          <cell r="AI7">
            <v>10000</v>
          </cell>
        </row>
      </sheetData>
      <sheetData sheetId="9622">
        <row r="7">
          <cell r="AI7">
            <v>10000</v>
          </cell>
        </row>
      </sheetData>
      <sheetData sheetId="9623">
        <row r="7">
          <cell r="AI7">
            <v>10000</v>
          </cell>
        </row>
      </sheetData>
      <sheetData sheetId="9624">
        <row r="7">
          <cell r="AI7">
            <v>10000</v>
          </cell>
        </row>
      </sheetData>
      <sheetData sheetId="9625">
        <row r="7">
          <cell r="AI7">
            <v>10000</v>
          </cell>
        </row>
      </sheetData>
      <sheetData sheetId="9626">
        <row r="7">
          <cell r="AI7">
            <v>10000</v>
          </cell>
        </row>
      </sheetData>
      <sheetData sheetId="9627">
        <row r="7">
          <cell r="AI7">
            <v>10000</v>
          </cell>
        </row>
      </sheetData>
      <sheetData sheetId="9628">
        <row r="7">
          <cell r="AI7">
            <v>10000</v>
          </cell>
        </row>
      </sheetData>
      <sheetData sheetId="9629">
        <row r="7">
          <cell r="AI7">
            <v>10000</v>
          </cell>
        </row>
      </sheetData>
      <sheetData sheetId="9630">
        <row r="7">
          <cell r="AI7">
            <v>10000</v>
          </cell>
        </row>
      </sheetData>
      <sheetData sheetId="9631">
        <row r="7">
          <cell r="AI7">
            <v>10000</v>
          </cell>
        </row>
      </sheetData>
      <sheetData sheetId="9632">
        <row r="7">
          <cell r="AI7">
            <v>10000</v>
          </cell>
        </row>
      </sheetData>
      <sheetData sheetId="9633">
        <row r="7">
          <cell r="AI7">
            <v>10000</v>
          </cell>
        </row>
      </sheetData>
      <sheetData sheetId="9634">
        <row r="7">
          <cell r="AI7">
            <v>10000</v>
          </cell>
        </row>
      </sheetData>
      <sheetData sheetId="9635">
        <row r="7">
          <cell r="AI7">
            <v>10000</v>
          </cell>
        </row>
      </sheetData>
      <sheetData sheetId="9636">
        <row r="7">
          <cell r="AI7">
            <v>10000</v>
          </cell>
        </row>
      </sheetData>
      <sheetData sheetId="9637">
        <row r="7">
          <cell r="AI7">
            <v>10000</v>
          </cell>
        </row>
      </sheetData>
      <sheetData sheetId="9638">
        <row r="7">
          <cell r="AI7">
            <v>10000</v>
          </cell>
        </row>
      </sheetData>
      <sheetData sheetId="9639">
        <row r="7">
          <cell r="AI7">
            <v>10000</v>
          </cell>
        </row>
      </sheetData>
      <sheetData sheetId="9640">
        <row r="7">
          <cell r="AI7">
            <v>10000</v>
          </cell>
        </row>
      </sheetData>
      <sheetData sheetId="9641">
        <row r="7">
          <cell r="AI7">
            <v>10000</v>
          </cell>
        </row>
      </sheetData>
      <sheetData sheetId="9642">
        <row r="7">
          <cell r="AI7">
            <v>10000</v>
          </cell>
        </row>
      </sheetData>
      <sheetData sheetId="9643">
        <row r="7">
          <cell r="AI7">
            <v>10000</v>
          </cell>
        </row>
      </sheetData>
      <sheetData sheetId="9644">
        <row r="7">
          <cell r="AI7">
            <v>10000</v>
          </cell>
        </row>
      </sheetData>
      <sheetData sheetId="9645">
        <row r="7">
          <cell r="AI7">
            <v>10000</v>
          </cell>
        </row>
      </sheetData>
      <sheetData sheetId="9646">
        <row r="7">
          <cell r="AI7">
            <v>10000</v>
          </cell>
        </row>
      </sheetData>
      <sheetData sheetId="9647">
        <row r="7">
          <cell r="AI7">
            <v>10000</v>
          </cell>
        </row>
      </sheetData>
      <sheetData sheetId="9648">
        <row r="7">
          <cell r="AI7">
            <v>10000</v>
          </cell>
        </row>
      </sheetData>
      <sheetData sheetId="9649">
        <row r="7">
          <cell r="AI7">
            <v>10000</v>
          </cell>
        </row>
      </sheetData>
      <sheetData sheetId="9650">
        <row r="7">
          <cell r="AI7">
            <v>10000</v>
          </cell>
        </row>
      </sheetData>
      <sheetData sheetId="9651">
        <row r="7">
          <cell r="AI7">
            <v>10000</v>
          </cell>
        </row>
      </sheetData>
      <sheetData sheetId="9652">
        <row r="7">
          <cell r="AI7">
            <v>10000</v>
          </cell>
        </row>
      </sheetData>
      <sheetData sheetId="9653">
        <row r="7">
          <cell r="AI7">
            <v>10000</v>
          </cell>
        </row>
      </sheetData>
      <sheetData sheetId="9654">
        <row r="7">
          <cell r="AI7">
            <v>10000</v>
          </cell>
        </row>
      </sheetData>
      <sheetData sheetId="9655">
        <row r="7">
          <cell r="AI7">
            <v>10000</v>
          </cell>
        </row>
      </sheetData>
      <sheetData sheetId="9656">
        <row r="7">
          <cell r="AI7">
            <v>10000</v>
          </cell>
        </row>
      </sheetData>
      <sheetData sheetId="9657">
        <row r="7">
          <cell r="AI7">
            <v>10000</v>
          </cell>
        </row>
      </sheetData>
      <sheetData sheetId="9658">
        <row r="7">
          <cell r="AI7">
            <v>10000</v>
          </cell>
        </row>
      </sheetData>
      <sheetData sheetId="9659">
        <row r="7">
          <cell r="AI7">
            <v>10000</v>
          </cell>
        </row>
      </sheetData>
      <sheetData sheetId="9660">
        <row r="7">
          <cell r="AI7">
            <v>10000</v>
          </cell>
        </row>
      </sheetData>
      <sheetData sheetId="9661">
        <row r="7">
          <cell r="AI7">
            <v>10000</v>
          </cell>
        </row>
      </sheetData>
      <sheetData sheetId="9662">
        <row r="7">
          <cell r="AI7">
            <v>10000</v>
          </cell>
        </row>
      </sheetData>
      <sheetData sheetId="9663">
        <row r="7">
          <cell r="AI7">
            <v>10000</v>
          </cell>
        </row>
      </sheetData>
      <sheetData sheetId="9664">
        <row r="7">
          <cell r="AI7">
            <v>10000</v>
          </cell>
        </row>
      </sheetData>
      <sheetData sheetId="9665">
        <row r="7">
          <cell r="AI7">
            <v>10000</v>
          </cell>
        </row>
      </sheetData>
      <sheetData sheetId="9666">
        <row r="7">
          <cell r="AI7">
            <v>10000</v>
          </cell>
        </row>
      </sheetData>
      <sheetData sheetId="9667">
        <row r="7">
          <cell r="AI7">
            <v>10000</v>
          </cell>
        </row>
      </sheetData>
      <sheetData sheetId="9668">
        <row r="7">
          <cell r="AI7">
            <v>10000</v>
          </cell>
        </row>
      </sheetData>
      <sheetData sheetId="9669">
        <row r="7">
          <cell r="AI7">
            <v>10000</v>
          </cell>
        </row>
      </sheetData>
      <sheetData sheetId="9670">
        <row r="7">
          <cell r="AI7">
            <v>10000</v>
          </cell>
        </row>
      </sheetData>
      <sheetData sheetId="9671">
        <row r="7">
          <cell r="AI7">
            <v>10000</v>
          </cell>
        </row>
      </sheetData>
      <sheetData sheetId="9672">
        <row r="7">
          <cell r="AI7">
            <v>10000</v>
          </cell>
        </row>
      </sheetData>
      <sheetData sheetId="9673">
        <row r="7">
          <cell r="AI7">
            <v>10000</v>
          </cell>
        </row>
      </sheetData>
      <sheetData sheetId="9674">
        <row r="7">
          <cell r="AI7">
            <v>10000</v>
          </cell>
        </row>
      </sheetData>
      <sheetData sheetId="9675">
        <row r="7">
          <cell r="AI7">
            <v>10000</v>
          </cell>
        </row>
      </sheetData>
      <sheetData sheetId="9676">
        <row r="7">
          <cell r="AI7">
            <v>10000</v>
          </cell>
        </row>
      </sheetData>
      <sheetData sheetId="9677">
        <row r="7">
          <cell r="AI7">
            <v>10000</v>
          </cell>
        </row>
      </sheetData>
      <sheetData sheetId="9678">
        <row r="7">
          <cell r="AI7">
            <v>10000</v>
          </cell>
        </row>
      </sheetData>
      <sheetData sheetId="9679">
        <row r="7">
          <cell r="AI7">
            <v>10000</v>
          </cell>
        </row>
      </sheetData>
      <sheetData sheetId="9680">
        <row r="7">
          <cell r="AI7">
            <v>10000</v>
          </cell>
        </row>
      </sheetData>
      <sheetData sheetId="9681">
        <row r="7">
          <cell r="AI7">
            <v>10000</v>
          </cell>
        </row>
      </sheetData>
      <sheetData sheetId="9682">
        <row r="7">
          <cell r="AI7">
            <v>10000</v>
          </cell>
        </row>
      </sheetData>
      <sheetData sheetId="9683">
        <row r="7">
          <cell r="AI7">
            <v>10000</v>
          </cell>
        </row>
      </sheetData>
      <sheetData sheetId="9684">
        <row r="7">
          <cell r="AI7">
            <v>10000</v>
          </cell>
        </row>
      </sheetData>
      <sheetData sheetId="9685">
        <row r="7">
          <cell r="AI7">
            <v>10000</v>
          </cell>
        </row>
      </sheetData>
      <sheetData sheetId="9686">
        <row r="7">
          <cell r="AI7">
            <v>10000</v>
          </cell>
        </row>
      </sheetData>
      <sheetData sheetId="9687">
        <row r="7">
          <cell r="AI7">
            <v>10000</v>
          </cell>
        </row>
      </sheetData>
      <sheetData sheetId="9688">
        <row r="7">
          <cell r="AI7">
            <v>10000</v>
          </cell>
        </row>
      </sheetData>
      <sheetData sheetId="9689">
        <row r="7">
          <cell r="AI7">
            <v>10000</v>
          </cell>
        </row>
      </sheetData>
      <sheetData sheetId="9690">
        <row r="7">
          <cell r="AI7">
            <v>10000</v>
          </cell>
        </row>
      </sheetData>
      <sheetData sheetId="9691">
        <row r="7">
          <cell r="AI7">
            <v>10000</v>
          </cell>
        </row>
      </sheetData>
      <sheetData sheetId="9692">
        <row r="7">
          <cell r="AI7">
            <v>10000</v>
          </cell>
        </row>
      </sheetData>
      <sheetData sheetId="9693">
        <row r="7">
          <cell r="AI7">
            <v>10000</v>
          </cell>
        </row>
      </sheetData>
      <sheetData sheetId="9694">
        <row r="7">
          <cell r="AI7">
            <v>10000</v>
          </cell>
        </row>
      </sheetData>
      <sheetData sheetId="9695">
        <row r="7">
          <cell r="AI7">
            <v>10000</v>
          </cell>
        </row>
      </sheetData>
      <sheetData sheetId="9696">
        <row r="7">
          <cell r="AI7">
            <v>10000</v>
          </cell>
        </row>
      </sheetData>
      <sheetData sheetId="9697">
        <row r="7">
          <cell r="AI7">
            <v>10000</v>
          </cell>
        </row>
      </sheetData>
      <sheetData sheetId="9698">
        <row r="7">
          <cell r="AI7">
            <v>10000</v>
          </cell>
        </row>
      </sheetData>
      <sheetData sheetId="9699">
        <row r="7">
          <cell r="AI7">
            <v>10000</v>
          </cell>
        </row>
      </sheetData>
      <sheetData sheetId="9700">
        <row r="7">
          <cell r="AI7">
            <v>10000</v>
          </cell>
        </row>
      </sheetData>
      <sheetData sheetId="9701">
        <row r="7">
          <cell r="AI7">
            <v>10000</v>
          </cell>
        </row>
      </sheetData>
      <sheetData sheetId="9702">
        <row r="7">
          <cell r="AI7">
            <v>10000</v>
          </cell>
        </row>
      </sheetData>
      <sheetData sheetId="9703">
        <row r="7">
          <cell r="AI7">
            <v>10000</v>
          </cell>
        </row>
      </sheetData>
      <sheetData sheetId="9704">
        <row r="7">
          <cell r="AI7">
            <v>10000</v>
          </cell>
        </row>
      </sheetData>
      <sheetData sheetId="9705">
        <row r="7">
          <cell r="AI7">
            <v>10000</v>
          </cell>
        </row>
      </sheetData>
      <sheetData sheetId="9706">
        <row r="7">
          <cell r="AI7">
            <v>10000</v>
          </cell>
        </row>
      </sheetData>
      <sheetData sheetId="9707">
        <row r="7">
          <cell r="AI7">
            <v>10000</v>
          </cell>
        </row>
      </sheetData>
      <sheetData sheetId="9708">
        <row r="7">
          <cell r="AI7">
            <v>10000</v>
          </cell>
        </row>
      </sheetData>
      <sheetData sheetId="9709">
        <row r="7">
          <cell r="AI7">
            <v>10000</v>
          </cell>
        </row>
      </sheetData>
      <sheetData sheetId="9710">
        <row r="7">
          <cell r="AI7">
            <v>10000</v>
          </cell>
        </row>
      </sheetData>
      <sheetData sheetId="9711">
        <row r="7">
          <cell r="AI7">
            <v>10000</v>
          </cell>
        </row>
      </sheetData>
      <sheetData sheetId="9712">
        <row r="7">
          <cell r="AI7">
            <v>10000</v>
          </cell>
        </row>
      </sheetData>
      <sheetData sheetId="9713">
        <row r="7">
          <cell r="AI7">
            <v>10000</v>
          </cell>
        </row>
      </sheetData>
      <sheetData sheetId="9714">
        <row r="7">
          <cell r="AI7">
            <v>10000</v>
          </cell>
        </row>
      </sheetData>
      <sheetData sheetId="9715">
        <row r="7">
          <cell r="AI7">
            <v>10000</v>
          </cell>
        </row>
      </sheetData>
      <sheetData sheetId="9716">
        <row r="7">
          <cell r="AI7">
            <v>10000</v>
          </cell>
        </row>
      </sheetData>
      <sheetData sheetId="9717">
        <row r="7">
          <cell r="AI7">
            <v>10000</v>
          </cell>
        </row>
      </sheetData>
      <sheetData sheetId="9718">
        <row r="7">
          <cell r="AI7">
            <v>10000</v>
          </cell>
        </row>
      </sheetData>
      <sheetData sheetId="9719">
        <row r="7">
          <cell r="AI7">
            <v>10000</v>
          </cell>
        </row>
      </sheetData>
      <sheetData sheetId="9720">
        <row r="7">
          <cell r="AI7">
            <v>10000</v>
          </cell>
        </row>
      </sheetData>
      <sheetData sheetId="9721">
        <row r="7">
          <cell r="AI7">
            <v>10000</v>
          </cell>
        </row>
      </sheetData>
      <sheetData sheetId="9722">
        <row r="7">
          <cell r="AI7">
            <v>10000</v>
          </cell>
        </row>
      </sheetData>
      <sheetData sheetId="9723">
        <row r="7">
          <cell r="AI7">
            <v>10000</v>
          </cell>
        </row>
      </sheetData>
      <sheetData sheetId="9724">
        <row r="7">
          <cell r="AI7">
            <v>10000</v>
          </cell>
        </row>
      </sheetData>
      <sheetData sheetId="9725">
        <row r="7">
          <cell r="AI7">
            <v>10000</v>
          </cell>
        </row>
      </sheetData>
      <sheetData sheetId="9726">
        <row r="7">
          <cell r="AI7">
            <v>10000</v>
          </cell>
        </row>
      </sheetData>
      <sheetData sheetId="9727">
        <row r="7">
          <cell r="AI7">
            <v>10000</v>
          </cell>
        </row>
      </sheetData>
      <sheetData sheetId="9728">
        <row r="7">
          <cell r="AI7">
            <v>10000</v>
          </cell>
        </row>
      </sheetData>
      <sheetData sheetId="9729">
        <row r="7">
          <cell r="AI7">
            <v>10000</v>
          </cell>
        </row>
      </sheetData>
      <sheetData sheetId="9730">
        <row r="7">
          <cell r="AI7">
            <v>10000</v>
          </cell>
        </row>
      </sheetData>
      <sheetData sheetId="9731">
        <row r="7">
          <cell r="AI7">
            <v>10000</v>
          </cell>
        </row>
      </sheetData>
      <sheetData sheetId="9732">
        <row r="7">
          <cell r="AI7">
            <v>10000</v>
          </cell>
        </row>
      </sheetData>
      <sheetData sheetId="9733">
        <row r="7">
          <cell r="AI7">
            <v>10000</v>
          </cell>
        </row>
      </sheetData>
      <sheetData sheetId="9734">
        <row r="7">
          <cell r="AI7">
            <v>10000</v>
          </cell>
        </row>
      </sheetData>
      <sheetData sheetId="9735">
        <row r="7">
          <cell r="AI7">
            <v>10000</v>
          </cell>
        </row>
      </sheetData>
      <sheetData sheetId="9736">
        <row r="7">
          <cell r="AI7">
            <v>10000</v>
          </cell>
        </row>
      </sheetData>
      <sheetData sheetId="9737">
        <row r="7">
          <cell r="AI7">
            <v>10000</v>
          </cell>
        </row>
      </sheetData>
      <sheetData sheetId="9738">
        <row r="7">
          <cell r="AI7">
            <v>10000</v>
          </cell>
        </row>
      </sheetData>
      <sheetData sheetId="9739">
        <row r="7">
          <cell r="AI7">
            <v>10000</v>
          </cell>
        </row>
      </sheetData>
      <sheetData sheetId="9740">
        <row r="7">
          <cell r="AI7">
            <v>10000</v>
          </cell>
        </row>
      </sheetData>
      <sheetData sheetId="9741">
        <row r="7">
          <cell r="AI7">
            <v>10000</v>
          </cell>
        </row>
      </sheetData>
      <sheetData sheetId="9742">
        <row r="7">
          <cell r="AI7">
            <v>10000</v>
          </cell>
        </row>
      </sheetData>
      <sheetData sheetId="9743">
        <row r="7">
          <cell r="AI7">
            <v>10000</v>
          </cell>
        </row>
      </sheetData>
      <sheetData sheetId="9744">
        <row r="7">
          <cell r="AI7">
            <v>10000</v>
          </cell>
        </row>
      </sheetData>
      <sheetData sheetId="9745">
        <row r="7">
          <cell r="AI7">
            <v>10000</v>
          </cell>
        </row>
      </sheetData>
      <sheetData sheetId="9746">
        <row r="7">
          <cell r="AI7">
            <v>10000</v>
          </cell>
        </row>
      </sheetData>
      <sheetData sheetId="9747">
        <row r="7">
          <cell r="AI7">
            <v>10000</v>
          </cell>
        </row>
      </sheetData>
      <sheetData sheetId="9748">
        <row r="7">
          <cell r="AI7">
            <v>10000</v>
          </cell>
        </row>
      </sheetData>
      <sheetData sheetId="9749">
        <row r="7">
          <cell r="AI7">
            <v>10000</v>
          </cell>
        </row>
      </sheetData>
      <sheetData sheetId="9750">
        <row r="7">
          <cell r="AI7">
            <v>10000</v>
          </cell>
        </row>
      </sheetData>
      <sheetData sheetId="9751">
        <row r="7">
          <cell r="AI7">
            <v>10000</v>
          </cell>
        </row>
      </sheetData>
      <sheetData sheetId="9752">
        <row r="7">
          <cell r="AI7">
            <v>10000</v>
          </cell>
        </row>
      </sheetData>
      <sheetData sheetId="9753">
        <row r="7">
          <cell r="AI7">
            <v>10000</v>
          </cell>
        </row>
      </sheetData>
      <sheetData sheetId="9754">
        <row r="7">
          <cell r="AI7">
            <v>10000</v>
          </cell>
        </row>
      </sheetData>
      <sheetData sheetId="9755">
        <row r="7">
          <cell r="AI7">
            <v>10000</v>
          </cell>
        </row>
      </sheetData>
      <sheetData sheetId="9756">
        <row r="7">
          <cell r="AI7">
            <v>10000</v>
          </cell>
        </row>
      </sheetData>
      <sheetData sheetId="9757">
        <row r="7">
          <cell r="AI7">
            <v>10000</v>
          </cell>
        </row>
      </sheetData>
      <sheetData sheetId="9758">
        <row r="7">
          <cell r="AI7">
            <v>10000</v>
          </cell>
        </row>
      </sheetData>
      <sheetData sheetId="9759">
        <row r="7">
          <cell r="AI7">
            <v>10000</v>
          </cell>
        </row>
      </sheetData>
      <sheetData sheetId="9760">
        <row r="7">
          <cell r="AI7">
            <v>10000</v>
          </cell>
        </row>
      </sheetData>
      <sheetData sheetId="9761">
        <row r="7">
          <cell r="AI7">
            <v>10000</v>
          </cell>
        </row>
      </sheetData>
      <sheetData sheetId="9762">
        <row r="7">
          <cell r="AI7">
            <v>10000</v>
          </cell>
        </row>
      </sheetData>
      <sheetData sheetId="9763">
        <row r="7">
          <cell r="AI7">
            <v>10000</v>
          </cell>
        </row>
      </sheetData>
      <sheetData sheetId="9764">
        <row r="7">
          <cell r="AI7">
            <v>10000</v>
          </cell>
        </row>
      </sheetData>
      <sheetData sheetId="9765">
        <row r="7">
          <cell r="AI7">
            <v>10000</v>
          </cell>
        </row>
      </sheetData>
      <sheetData sheetId="9766">
        <row r="7">
          <cell r="AI7">
            <v>10000</v>
          </cell>
        </row>
      </sheetData>
      <sheetData sheetId="9767">
        <row r="7">
          <cell r="AI7">
            <v>10000</v>
          </cell>
        </row>
      </sheetData>
      <sheetData sheetId="9768">
        <row r="7">
          <cell r="AI7">
            <v>10000</v>
          </cell>
        </row>
      </sheetData>
      <sheetData sheetId="9769">
        <row r="7">
          <cell r="AI7">
            <v>10000</v>
          </cell>
        </row>
      </sheetData>
      <sheetData sheetId="9770">
        <row r="7">
          <cell r="AI7">
            <v>10000</v>
          </cell>
        </row>
      </sheetData>
      <sheetData sheetId="9771">
        <row r="7">
          <cell r="AI7">
            <v>10000</v>
          </cell>
        </row>
      </sheetData>
      <sheetData sheetId="9772">
        <row r="7">
          <cell r="AI7">
            <v>10000</v>
          </cell>
        </row>
      </sheetData>
      <sheetData sheetId="9773">
        <row r="7">
          <cell r="AI7">
            <v>10000</v>
          </cell>
        </row>
      </sheetData>
      <sheetData sheetId="9774">
        <row r="7">
          <cell r="AI7">
            <v>10000</v>
          </cell>
        </row>
      </sheetData>
      <sheetData sheetId="9775">
        <row r="7">
          <cell r="AI7">
            <v>10000</v>
          </cell>
        </row>
      </sheetData>
      <sheetData sheetId="9776">
        <row r="7">
          <cell r="AI7">
            <v>10000</v>
          </cell>
        </row>
      </sheetData>
      <sheetData sheetId="9777">
        <row r="7">
          <cell r="AI7">
            <v>10000</v>
          </cell>
        </row>
      </sheetData>
      <sheetData sheetId="9778">
        <row r="7">
          <cell r="AI7">
            <v>10000</v>
          </cell>
        </row>
      </sheetData>
      <sheetData sheetId="9779">
        <row r="7">
          <cell r="AI7">
            <v>10000</v>
          </cell>
        </row>
      </sheetData>
      <sheetData sheetId="9780">
        <row r="7">
          <cell r="AI7">
            <v>10000</v>
          </cell>
        </row>
      </sheetData>
      <sheetData sheetId="9781">
        <row r="7">
          <cell r="AI7">
            <v>10000</v>
          </cell>
        </row>
      </sheetData>
      <sheetData sheetId="9782">
        <row r="7">
          <cell r="AI7">
            <v>10000</v>
          </cell>
        </row>
      </sheetData>
      <sheetData sheetId="9783">
        <row r="7">
          <cell r="AI7">
            <v>10000</v>
          </cell>
        </row>
      </sheetData>
      <sheetData sheetId="9784">
        <row r="7">
          <cell r="AI7">
            <v>10000</v>
          </cell>
        </row>
      </sheetData>
      <sheetData sheetId="9785">
        <row r="7">
          <cell r="AI7">
            <v>10000</v>
          </cell>
        </row>
      </sheetData>
      <sheetData sheetId="9786">
        <row r="7">
          <cell r="AI7">
            <v>10000</v>
          </cell>
        </row>
      </sheetData>
      <sheetData sheetId="9787">
        <row r="7">
          <cell r="AI7">
            <v>10000</v>
          </cell>
        </row>
      </sheetData>
      <sheetData sheetId="9788">
        <row r="7">
          <cell r="AI7">
            <v>10000</v>
          </cell>
        </row>
      </sheetData>
      <sheetData sheetId="9789">
        <row r="7">
          <cell r="AI7">
            <v>10000</v>
          </cell>
        </row>
      </sheetData>
      <sheetData sheetId="9790">
        <row r="7">
          <cell r="AI7">
            <v>10000</v>
          </cell>
        </row>
      </sheetData>
      <sheetData sheetId="9791">
        <row r="7">
          <cell r="AI7">
            <v>10000</v>
          </cell>
        </row>
      </sheetData>
      <sheetData sheetId="9792">
        <row r="7">
          <cell r="AI7">
            <v>10000</v>
          </cell>
        </row>
      </sheetData>
      <sheetData sheetId="9793">
        <row r="7">
          <cell r="AI7">
            <v>10000</v>
          </cell>
        </row>
      </sheetData>
      <sheetData sheetId="9794">
        <row r="7">
          <cell r="AI7">
            <v>10000</v>
          </cell>
        </row>
      </sheetData>
      <sheetData sheetId="9795">
        <row r="7">
          <cell r="AI7">
            <v>10000</v>
          </cell>
        </row>
      </sheetData>
      <sheetData sheetId="9796">
        <row r="7">
          <cell r="AI7">
            <v>10000</v>
          </cell>
        </row>
      </sheetData>
      <sheetData sheetId="9797">
        <row r="7">
          <cell r="AI7">
            <v>10000</v>
          </cell>
        </row>
      </sheetData>
      <sheetData sheetId="9798">
        <row r="7">
          <cell r="AI7">
            <v>10000</v>
          </cell>
        </row>
      </sheetData>
      <sheetData sheetId="9799">
        <row r="7">
          <cell r="AI7">
            <v>10000</v>
          </cell>
        </row>
      </sheetData>
      <sheetData sheetId="9800">
        <row r="7">
          <cell r="AI7">
            <v>10000</v>
          </cell>
        </row>
      </sheetData>
      <sheetData sheetId="9801">
        <row r="7">
          <cell r="AI7">
            <v>10000</v>
          </cell>
        </row>
      </sheetData>
      <sheetData sheetId="9802">
        <row r="7">
          <cell r="AI7">
            <v>10000</v>
          </cell>
        </row>
      </sheetData>
      <sheetData sheetId="9803">
        <row r="7">
          <cell r="AI7">
            <v>10000</v>
          </cell>
        </row>
      </sheetData>
      <sheetData sheetId="9804">
        <row r="7">
          <cell r="AI7">
            <v>10000</v>
          </cell>
        </row>
      </sheetData>
      <sheetData sheetId="9805">
        <row r="7">
          <cell r="AI7">
            <v>10000</v>
          </cell>
        </row>
      </sheetData>
      <sheetData sheetId="9806">
        <row r="7">
          <cell r="AI7">
            <v>10000</v>
          </cell>
        </row>
      </sheetData>
      <sheetData sheetId="9807">
        <row r="7">
          <cell r="AI7">
            <v>10000</v>
          </cell>
        </row>
      </sheetData>
      <sheetData sheetId="9808">
        <row r="7">
          <cell r="AI7">
            <v>10000</v>
          </cell>
        </row>
      </sheetData>
      <sheetData sheetId="9809">
        <row r="7">
          <cell r="AI7">
            <v>10000</v>
          </cell>
        </row>
      </sheetData>
      <sheetData sheetId="9810">
        <row r="7">
          <cell r="AI7">
            <v>10000</v>
          </cell>
        </row>
      </sheetData>
      <sheetData sheetId="9811">
        <row r="7">
          <cell r="AI7">
            <v>10000</v>
          </cell>
        </row>
      </sheetData>
      <sheetData sheetId="9812">
        <row r="7">
          <cell r="AI7">
            <v>10000</v>
          </cell>
        </row>
      </sheetData>
      <sheetData sheetId="9813">
        <row r="7">
          <cell r="AI7">
            <v>10000</v>
          </cell>
        </row>
      </sheetData>
      <sheetData sheetId="9814">
        <row r="7">
          <cell r="AI7">
            <v>10000</v>
          </cell>
        </row>
      </sheetData>
      <sheetData sheetId="9815">
        <row r="7">
          <cell r="AI7">
            <v>10000</v>
          </cell>
        </row>
      </sheetData>
      <sheetData sheetId="9816">
        <row r="7">
          <cell r="AI7">
            <v>10000</v>
          </cell>
        </row>
      </sheetData>
      <sheetData sheetId="9817">
        <row r="7">
          <cell r="AI7">
            <v>10000</v>
          </cell>
        </row>
      </sheetData>
      <sheetData sheetId="9818">
        <row r="7">
          <cell r="AI7">
            <v>10000</v>
          </cell>
        </row>
      </sheetData>
      <sheetData sheetId="9819">
        <row r="7">
          <cell r="AI7">
            <v>10000</v>
          </cell>
        </row>
      </sheetData>
      <sheetData sheetId="9820">
        <row r="7">
          <cell r="AI7">
            <v>10000</v>
          </cell>
        </row>
      </sheetData>
      <sheetData sheetId="9821">
        <row r="7">
          <cell r="AI7">
            <v>10000</v>
          </cell>
        </row>
      </sheetData>
      <sheetData sheetId="9822">
        <row r="7">
          <cell r="AI7">
            <v>10000</v>
          </cell>
        </row>
      </sheetData>
      <sheetData sheetId="9823">
        <row r="7">
          <cell r="AI7">
            <v>10000</v>
          </cell>
        </row>
      </sheetData>
      <sheetData sheetId="9824">
        <row r="7">
          <cell r="AI7">
            <v>10000</v>
          </cell>
        </row>
      </sheetData>
      <sheetData sheetId="9825">
        <row r="7">
          <cell r="AI7">
            <v>10000</v>
          </cell>
        </row>
      </sheetData>
      <sheetData sheetId="9826">
        <row r="7">
          <cell r="AI7">
            <v>10000</v>
          </cell>
        </row>
      </sheetData>
      <sheetData sheetId="9827">
        <row r="7">
          <cell r="AI7">
            <v>10000</v>
          </cell>
        </row>
      </sheetData>
      <sheetData sheetId="9828">
        <row r="7">
          <cell r="AI7">
            <v>10000</v>
          </cell>
        </row>
      </sheetData>
      <sheetData sheetId="9829">
        <row r="7">
          <cell r="AI7">
            <v>10000</v>
          </cell>
        </row>
      </sheetData>
      <sheetData sheetId="9830">
        <row r="7">
          <cell r="AI7">
            <v>10000</v>
          </cell>
        </row>
      </sheetData>
      <sheetData sheetId="9831">
        <row r="7">
          <cell r="AI7">
            <v>10000</v>
          </cell>
        </row>
      </sheetData>
      <sheetData sheetId="9832">
        <row r="7">
          <cell r="AI7">
            <v>10000</v>
          </cell>
        </row>
      </sheetData>
      <sheetData sheetId="9833">
        <row r="7">
          <cell r="AI7">
            <v>10000</v>
          </cell>
        </row>
      </sheetData>
      <sheetData sheetId="9834">
        <row r="7">
          <cell r="AI7">
            <v>10000</v>
          </cell>
        </row>
      </sheetData>
      <sheetData sheetId="9835">
        <row r="7">
          <cell r="AI7">
            <v>10000</v>
          </cell>
        </row>
      </sheetData>
      <sheetData sheetId="9836">
        <row r="7">
          <cell r="AI7">
            <v>10000</v>
          </cell>
        </row>
      </sheetData>
      <sheetData sheetId="9837">
        <row r="7">
          <cell r="AI7">
            <v>10000</v>
          </cell>
        </row>
      </sheetData>
      <sheetData sheetId="9838">
        <row r="7">
          <cell r="AI7">
            <v>10000</v>
          </cell>
        </row>
      </sheetData>
      <sheetData sheetId="9839">
        <row r="7">
          <cell r="AI7">
            <v>10000</v>
          </cell>
        </row>
      </sheetData>
      <sheetData sheetId="9840">
        <row r="7">
          <cell r="AI7">
            <v>10000</v>
          </cell>
        </row>
      </sheetData>
      <sheetData sheetId="9841">
        <row r="7">
          <cell r="AI7">
            <v>10000</v>
          </cell>
        </row>
      </sheetData>
      <sheetData sheetId="9842">
        <row r="7">
          <cell r="AI7">
            <v>10000</v>
          </cell>
        </row>
      </sheetData>
      <sheetData sheetId="9843">
        <row r="7">
          <cell r="AI7">
            <v>10000</v>
          </cell>
        </row>
      </sheetData>
      <sheetData sheetId="9844">
        <row r="7">
          <cell r="AI7">
            <v>10000</v>
          </cell>
        </row>
      </sheetData>
      <sheetData sheetId="9845">
        <row r="7">
          <cell r="AI7">
            <v>10000</v>
          </cell>
        </row>
      </sheetData>
      <sheetData sheetId="9846">
        <row r="7">
          <cell r="AI7">
            <v>10000</v>
          </cell>
        </row>
      </sheetData>
      <sheetData sheetId="9847">
        <row r="7">
          <cell r="AI7">
            <v>10000</v>
          </cell>
        </row>
      </sheetData>
      <sheetData sheetId="9848">
        <row r="7">
          <cell r="AI7">
            <v>10000</v>
          </cell>
        </row>
      </sheetData>
      <sheetData sheetId="9849">
        <row r="7">
          <cell r="AI7">
            <v>10000</v>
          </cell>
        </row>
      </sheetData>
      <sheetData sheetId="9850">
        <row r="7">
          <cell r="AI7">
            <v>10000</v>
          </cell>
        </row>
      </sheetData>
      <sheetData sheetId="9851">
        <row r="7">
          <cell r="AI7">
            <v>10000</v>
          </cell>
        </row>
      </sheetData>
      <sheetData sheetId="9852">
        <row r="7">
          <cell r="AI7">
            <v>10000</v>
          </cell>
        </row>
      </sheetData>
      <sheetData sheetId="9853">
        <row r="7">
          <cell r="AI7">
            <v>10000</v>
          </cell>
        </row>
      </sheetData>
      <sheetData sheetId="9854">
        <row r="7">
          <cell r="AI7">
            <v>10000</v>
          </cell>
        </row>
      </sheetData>
      <sheetData sheetId="9855">
        <row r="7">
          <cell r="AI7">
            <v>10000</v>
          </cell>
        </row>
      </sheetData>
      <sheetData sheetId="9856">
        <row r="7">
          <cell r="AI7">
            <v>10000</v>
          </cell>
        </row>
      </sheetData>
      <sheetData sheetId="9857">
        <row r="7">
          <cell r="AI7">
            <v>10000</v>
          </cell>
        </row>
      </sheetData>
      <sheetData sheetId="9858">
        <row r="7">
          <cell r="AI7">
            <v>10000</v>
          </cell>
        </row>
      </sheetData>
      <sheetData sheetId="9859">
        <row r="7">
          <cell r="AI7">
            <v>10000</v>
          </cell>
        </row>
      </sheetData>
      <sheetData sheetId="9860">
        <row r="7">
          <cell r="AI7">
            <v>10000</v>
          </cell>
        </row>
      </sheetData>
      <sheetData sheetId="9861">
        <row r="7">
          <cell r="AI7">
            <v>10000</v>
          </cell>
        </row>
      </sheetData>
      <sheetData sheetId="9862">
        <row r="7">
          <cell r="AI7">
            <v>10000</v>
          </cell>
        </row>
      </sheetData>
      <sheetData sheetId="9863">
        <row r="7">
          <cell r="AI7">
            <v>10000</v>
          </cell>
        </row>
      </sheetData>
      <sheetData sheetId="9864">
        <row r="7">
          <cell r="AI7">
            <v>10000</v>
          </cell>
        </row>
      </sheetData>
      <sheetData sheetId="9865">
        <row r="7">
          <cell r="AI7">
            <v>10000</v>
          </cell>
        </row>
      </sheetData>
      <sheetData sheetId="9866">
        <row r="7">
          <cell r="AI7">
            <v>10000</v>
          </cell>
        </row>
      </sheetData>
      <sheetData sheetId="9867">
        <row r="7">
          <cell r="AI7">
            <v>10000</v>
          </cell>
        </row>
      </sheetData>
      <sheetData sheetId="9868">
        <row r="7">
          <cell r="AI7">
            <v>10000</v>
          </cell>
        </row>
      </sheetData>
      <sheetData sheetId="9869">
        <row r="7">
          <cell r="AI7">
            <v>10000</v>
          </cell>
        </row>
      </sheetData>
      <sheetData sheetId="9870">
        <row r="7">
          <cell r="AI7">
            <v>10000</v>
          </cell>
        </row>
      </sheetData>
      <sheetData sheetId="9871">
        <row r="7">
          <cell r="AI7">
            <v>10000</v>
          </cell>
        </row>
      </sheetData>
      <sheetData sheetId="9872">
        <row r="7">
          <cell r="AI7">
            <v>10000</v>
          </cell>
        </row>
      </sheetData>
      <sheetData sheetId="9873">
        <row r="7">
          <cell r="AI7">
            <v>10000</v>
          </cell>
        </row>
      </sheetData>
      <sheetData sheetId="9874">
        <row r="7">
          <cell r="AI7">
            <v>10000</v>
          </cell>
        </row>
      </sheetData>
      <sheetData sheetId="9875">
        <row r="7">
          <cell r="AI7">
            <v>10000</v>
          </cell>
        </row>
      </sheetData>
      <sheetData sheetId="9876">
        <row r="7">
          <cell r="AI7">
            <v>10000</v>
          </cell>
        </row>
      </sheetData>
      <sheetData sheetId="9877">
        <row r="7">
          <cell r="AI7">
            <v>10000</v>
          </cell>
        </row>
      </sheetData>
      <sheetData sheetId="9878">
        <row r="7">
          <cell r="AI7">
            <v>10000</v>
          </cell>
        </row>
      </sheetData>
      <sheetData sheetId="9879">
        <row r="7">
          <cell r="AI7">
            <v>10000</v>
          </cell>
        </row>
      </sheetData>
      <sheetData sheetId="9880">
        <row r="7">
          <cell r="AI7">
            <v>10000</v>
          </cell>
        </row>
      </sheetData>
      <sheetData sheetId="9881">
        <row r="7">
          <cell r="AI7">
            <v>10000</v>
          </cell>
        </row>
      </sheetData>
      <sheetData sheetId="9882">
        <row r="7">
          <cell r="AI7">
            <v>10000</v>
          </cell>
        </row>
      </sheetData>
      <sheetData sheetId="9883">
        <row r="7">
          <cell r="AI7">
            <v>10000</v>
          </cell>
        </row>
      </sheetData>
      <sheetData sheetId="9884">
        <row r="7">
          <cell r="AI7">
            <v>10000</v>
          </cell>
        </row>
      </sheetData>
      <sheetData sheetId="9885">
        <row r="7">
          <cell r="AI7">
            <v>10000</v>
          </cell>
        </row>
      </sheetData>
      <sheetData sheetId="9886">
        <row r="7">
          <cell r="AI7">
            <v>10000</v>
          </cell>
        </row>
      </sheetData>
      <sheetData sheetId="9887">
        <row r="7">
          <cell r="AI7">
            <v>10000</v>
          </cell>
        </row>
      </sheetData>
      <sheetData sheetId="9888">
        <row r="7">
          <cell r="AI7">
            <v>10000</v>
          </cell>
        </row>
      </sheetData>
      <sheetData sheetId="9889">
        <row r="7">
          <cell r="AI7">
            <v>10000</v>
          </cell>
        </row>
      </sheetData>
      <sheetData sheetId="9890">
        <row r="7">
          <cell r="AI7">
            <v>10000</v>
          </cell>
        </row>
      </sheetData>
      <sheetData sheetId="9891">
        <row r="7">
          <cell r="AI7">
            <v>10000</v>
          </cell>
        </row>
      </sheetData>
      <sheetData sheetId="9892">
        <row r="7">
          <cell r="AI7">
            <v>10000</v>
          </cell>
        </row>
      </sheetData>
      <sheetData sheetId="9893">
        <row r="7">
          <cell r="AI7">
            <v>10000</v>
          </cell>
        </row>
      </sheetData>
      <sheetData sheetId="9894">
        <row r="7">
          <cell r="AI7">
            <v>10000</v>
          </cell>
        </row>
      </sheetData>
      <sheetData sheetId="9895">
        <row r="7">
          <cell r="AI7">
            <v>10000</v>
          </cell>
        </row>
      </sheetData>
      <sheetData sheetId="9896">
        <row r="7">
          <cell r="AI7">
            <v>10000</v>
          </cell>
        </row>
      </sheetData>
      <sheetData sheetId="9897">
        <row r="7">
          <cell r="AI7">
            <v>10000</v>
          </cell>
        </row>
      </sheetData>
      <sheetData sheetId="9898">
        <row r="7">
          <cell r="AI7">
            <v>10000</v>
          </cell>
        </row>
      </sheetData>
      <sheetData sheetId="9899">
        <row r="7">
          <cell r="AI7">
            <v>10000</v>
          </cell>
        </row>
      </sheetData>
      <sheetData sheetId="9900">
        <row r="7">
          <cell r="AI7">
            <v>10000</v>
          </cell>
        </row>
      </sheetData>
      <sheetData sheetId="9901">
        <row r="7">
          <cell r="AI7">
            <v>10000</v>
          </cell>
        </row>
      </sheetData>
      <sheetData sheetId="9902">
        <row r="7">
          <cell r="AI7">
            <v>10000</v>
          </cell>
        </row>
      </sheetData>
      <sheetData sheetId="9903">
        <row r="7">
          <cell r="AI7">
            <v>10000</v>
          </cell>
        </row>
      </sheetData>
      <sheetData sheetId="9904">
        <row r="7">
          <cell r="AI7">
            <v>10000</v>
          </cell>
        </row>
      </sheetData>
      <sheetData sheetId="9905">
        <row r="7">
          <cell r="AI7">
            <v>10000</v>
          </cell>
        </row>
      </sheetData>
      <sheetData sheetId="9906">
        <row r="7">
          <cell r="AI7">
            <v>10000</v>
          </cell>
        </row>
      </sheetData>
      <sheetData sheetId="9907">
        <row r="7">
          <cell r="AI7">
            <v>10000</v>
          </cell>
        </row>
      </sheetData>
      <sheetData sheetId="9908">
        <row r="7">
          <cell r="AI7">
            <v>10000</v>
          </cell>
        </row>
      </sheetData>
      <sheetData sheetId="9909">
        <row r="7">
          <cell r="AI7">
            <v>10000</v>
          </cell>
        </row>
      </sheetData>
      <sheetData sheetId="9910">
        <row r="7">
          <cell r="AI7">
            <v>10000</v>
          </cell>
        </row>
      </sheetData>
      <sheetData sheetId="9911">
        <row r="7">
          <cell r="AI7">
            <v>10000</v>
          </cell>
        </row>
      </sheetData>
      <sheetData sheetId="9912">
        <row r="7">
          <cell r="AI7">
            <v>10000</v>
          </cell>
        </row>
      </sheetData>
      <sheetData sheetId="9913">
        <row r="7">
          <cell r="AI7">
            <v>10000</v>
          </cell>
        </row>
      </sheetData>
      <sheetData sheetId="9914">
        <row r="7">
          <cell r="AI7">
            <v>10000</v>
          </cell>
        </row>
      </sheetData>
      <sheetData sheetId="9915">
        <row r="7">
          <cell r="AI7">
            <v>10000</v>
          </cell>
        </row>
      </sheetData>
      <sheetData sheetId="9916">
        <row r="7">
          <cell r="AI7">
            <v>10000</v>
          </cell>
        </row>
      </sheetData>
      <sheetData sheetId="9917">
        <row r="7">
          <cell r="AI7">
            <v>10000</v>
          </cell>
        </row>
      </sheetData>
      <sheetData sheetId="9918">
        <row r="7">
          <cell r="AI7">
            <v>10000</v>
          </cell>
        </row>
      </sheetData>
      <sheetData sheetId="9919">
        <row r="7">
          <cell r="AI7">
            <v>10000</v>
          </cell>
        </row>
      </sheetData>
      <sheetData sheetId="9920">
        <row r="7">
          <cell r="AI7">
            <v>10000</v>
          </cell>
        </row>
      </sheetData>
      <sheetData sheetId="9921">
        <row r="7">
          <cell r="AI7">
            <v>10000</v>
          </cell>
        </row>
      </sheetData>
      <sheetData sheetId="9922">
        <row r="7">
          <cell r="AI7">
            <v>10000</v>
          </cell>
        </row>
      </sheetData>
      <sheetData sheetId="9923">
        <row r="7">
          <cell r="AI7">
            <v>10000</v>
          </cell>
        </row>
      </sheetData>
      <sheetData sheetId="9924">
        <row r="7">
          <cell r="AI7">
            <v>10000</v>
          </cell>
        </row>
      </sheetData>
      <sheetData sheetId="9925">
        <row r="7">
          <cell r="AI7">
            <v>10000</v>
          </cell>
        </row>
      </sheetData>
      <sheetData sheetId="9926">
        <row r="7">
          <cell r="AI7">
            <v>10000</v>
          </cell>
        </row>
      </sheetData>
      <sheetData sheetId="9927">
        <row r="7">
          <cell r="AI7">
            <v>10000</v>
          </cell>
        </row>
      </sheetData>
      <sheetData sheetId="9928">
        <row r="7">
          <cell r="AI7">
            <v>10000</v>
          </cell>
        </row>
      </sheetData>
      <sheetData sheetId="9929">
        <row r="7">
          <cell r="AI7">
            <v>10000</v>
          </cell>
        </row>
      </sheetData>
      <sheetData sheetId="9930">
        <row r="7">
          <cell r="AI7">
            <v>10000</v>
          </cell>
        </row>
      </sheetData>
      <sheetData sheetId="9931">
        <row r="7">
          <cell r="AI7">
            <v>10000</v>
          </cell>
        </row>
      </sheetData>
      <sheetData sheetId="9932">
        <row r="7">
          <cell r="AI7">
            <v>10000</v>
          </cell>
        </row>
      </sheetData>
      <sheetData sheetId="9933">
        <row r="7">
          <cell r="AI7">
            <v>10000</v>
          </cell>
        </row>
      </sheetData>
      <sheetData sheetId="9934">
        <row r="7">
          <cell r="AI7">
            <v>10000</v>
          </cell>
        </row>
      </sheetData>
      <sheetData sheetId="9935">
        <row r="7">
          <cell r="AI7">
            <v>10000</v>
          </cell>
        </row>
      </sheetData>
      <sheetData sheetId="9936">
        <row r="7">
          <cell r="AI7">
            <v>10000</v>
          </cell>
        </row>
      </sheetData>
      <sheetData sheetId="9937">
        <row r="7">
          <cell r="AI7">
            <v>10000</v>
          </cell>
        </row>
      </sheetData>
      <sheetData sheetId="9938">
        <row r="7">
          <cell r="AI7">
            <v>10000</v>
          </cell>
        </row>
      </sheetData>
      <sheetData sheetId="9939">
        <row r="7">
          <cell r="AI7">
            <v>10000</v>
          </cell>
        </row>
      </sheetData>
      <sheetData sheetId="9940">
        <row r="7">
          <cell r="AI7">
            <v>10000</v>
          </cell>
        </row>
      </sheetData>
      <sheetData sheetId="9941">
        <row r="7">
          <cell r="AI7">
            <v>10000</v>
          </cell>
        </row>
      </sheetData>
      <sheetData sheetId="9942">
        <row r="7">
          <cell r="AI7">
            <v>10000</v>
          </cell>
        </row>
      </sheetData>
      <sheetData sheetId="9943">
        <row r="7">
          <cell r="AI7">
            <v>10000</v>
          </cell>
        </row>
      </sheetData>
      <sheetData sheetId="9944">
        <row r="7">
          <cell r="AI7">
            <v>10000</v>
          </cell>
        </row>
      </sheetData>
      <sheetData sheetId="9945">
        <row r="7">
          <cell r="AI7">
            <v>10000</v>
          </cell>
        </row>
      </sheetData>
      <sheetData sheetId="9946">
        <row r="7">
          <cell r="AI7">
            <v>10000</v>
          </cell>
        </row>
      </sheetData>
      <sheetData sheetId="9947">
        <row r="7">
          <cell r="AI7">
            <v>10000</v>
          </cell>
        </row>
      </sheetData>
      <sheetData sheetId="9948">
        <row r="7">
          <cell r="AI7">
            <v>10000</v>
          </cell>
        </row>
      </sheetData>
      <sheetData sheetId="9949">
        <row r="7">
          <cell r="AI7">
            <v>10000</v>
          </cell>
        </row>
      </sheetData>
      <sheetData sheetId="9950">
        <row r="7">
          <cell r="AI7">
            <v>10000</v>
          </cell>
        </row>
      </sheetData>
      <sheetData sheetId="9951">
        <row r="7">
          <cell r="AI7">
            <v>10000</v>
          </cell>
        </row>
      </sheetData>
      <sheetData sheetId="9952">
        <row r="7">
          <cell r="AI7">
            <v>10000</v>
          </cell>
        </row>
      </sheetData>
      <sheetData sheetId="9953">
        <row r="7">
          <cell r="AI7">
            <v>10000</v>
          </cell>
        </row>
      </sheetData>
      <sheetData sheetId="9954">
        <row r="7">
          <cell r="AI7">
            <v>10000</v>
          </cell>
        </row>
      </sheetData>
      <sheetData sheetId="9955">
        <row r="7">
          <cell r="AI7">
            <v>10000</v>
          </cell>
        </row>
      </sheetData>
      <sheetData sheetId="9956">
        <row r="7">
          <cell r="AI7">
            <v>10000</v>
          </cell>
        </row>
      </sheetData>
      <sheetData sheetId="9957">
        <row r="7">
          <cell r="AI7">
            <v>10000</v>
          </cell>
        </row>
      </sheetData>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ow r="7">
          <cell r="AI7">
            <v>10000</v>
          </cell>
        </row>
      </sheetData>
      <sheetData sheetId="9969">
        <row r="7">
          <cell r="AI7">
            <v>10000</v>
          </cell>
        </row>
      </sheetData>
      <sheetData sheetId="9970">
        <row r="7">
          <cell r="AI7">
            <v>10000</v>
          </cell>
        </row>
      </sheetData>
      <sheetData sheetId="9971">
        <row r="7">
          <cell r="AI7">
            <v>10000</v>
          </cell>
        </row>
      </sheetData>
      <sheetData sheetId="9972">
        <row r="7">
          <cell r="AI7">
            <v>10000</v>
          </cell>
        </row>
      </sheetData>
      <sheetData sheetId="9973">
        <row r="7">
          <cell r="AI7">
            <v>10000</v>
          </cell>
        </row>
      </sheetData>
      <sheetData sheetId="9974">
        <row r="7">
          <cell r="AI7">
            <v>10000</v>
          </cell>
        </row>
      </sheetData>
      <sheetData sheetId="9975">
        <row r="7">
          <cell r="AI7">
            <v>10000</v>
          </cell>
        </row>
      </sheetData>
      <sheetData sheetId="9976">
        <row r="7">
          <cell r="AI7">
            <v>10000</v>
          </cell>
        </row>
      </sheetData>
      <sheetData sheetId="9977">
        <row r="7">
          <cell r="AI7">
            <v>10000</v>
          </cell>
        </row>
      </sheetData>
      <sheetData sheetId="9978">
        <row r="7">
          <cell r="AI7">
            <v>10000</v>
          </cell>
        </row>
      </sheetData>
      <sheetData sheetId="9979">
        <row r="7">
          <cell r="AI7">
            <v>10000</v>
          </cell>
        </row>
      </sheetData>
      <sheetData sheetId="9980">
        <row r="7">
          <cell r="AI7">
            <v>10000</v>
          </cell>
        </row>
      </sheetData>
      <sheetData sheetId="9981">
        <row r="7">
          <cell r="AI7">
            <v>10000</v>
          </cell>
        </row>
      </sheetData>
      <sheetData sheetId="9982">
        <row r="7">
          <cell r="AI7">
            <v>10000</v>
          </cell>
        </row>
      </sheetData>
      <sheetData sheetId="9983">
        <row r="7">
          <cell r="AI7">
            <v>10000</v>
          </cell>
        </row>
      </sheetData>
      <sheetData sheetId="9984">
        <row r="7">
          <cell r="AI7">
            <v>10000</v>
          </cell>
        </row>
      </sheetData>
      <sheetData sheetId="9985" refreshError="1"/>
      <sheetData sheetId="9986" refreshError="1"/>
      <sheetData sheetId="9987" refreshError="1"/>
      <sheetData sheetId="9988" refreshError="1"/>
      <sheetData sheetId="9989" refreshError="1"/>
      <sheetData sheetId="9990">
        <row r="7">
          <cell r="AI7">
            <v>10000</v>
          </cell>
        </row>
      </sheetData>
      <sheetData sheetId="9991">
        <row r="7">
          <cell r="AI7">
            <v>10000</v>
          </cell>
        </row>
      </sheetData>
      <sheetData sheetId="9992">
        <row r="7">
          <cell r="AI7">
            <v>10000</v>
          </cell>
        </row>
      </sheetData>
      <sheetData sheetId="9993">
        <row r="7">
          <cell r="AI7">
            <v>10000</v>
          </cell>
        </row>
      </sheetData>
      <sheetData sheetId="9994">
        <row r="7">
          <cell r="AI7">
            <v>10000</v>
          </cell>
        </row>
      </sheetData>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ow r="7">
          <cell r="AI7">
            <v>10000</v>
          </cell>
        </row>
      </sheetData>
      <sheetData sheetId="10006">
        <row r="7">
          <cell r="AI7">
            <v>10000</v>
          </cell>
        </row>
      </sheetData>
      <sheetData sheetId="10007">
        <row r="7">
          <cell r="AI7">
            <v>10000</v>
          </cell>
        </row>
      </sheetData>
      <sheetData sheetId="10008">
        <row r="7">
          <cell r="AI7">
            <v>10000</v>
          </cell>
        </row>
      </sheetData>
      <sheetData sheetId="10009">
        <row r="7">
          <cell r="AI7">
            <v>10000</v>
          </cell>
        </row>
      </sheetData>
      <sheetData sheetId="10010">
        <row r="7">
          <cell r="AI7">
            <v>10000</v>
          </cell>
        </row>
      </sheetData>
      <sheetData sheetId="10011">
        <row r="7">
          <cell r="AI7">
            <v>10000</v>
          </cell>
        </row>
      </sheetData>
      <sheetData sheetId="10012">
        <row r="7">
          <cell r="AI7">
            <v>10000</v>
          </cell>
        </row>
      </sheetData>
      <sheetData sheetId="10013">
        <row r="7">
          <cell r="AI7">
            <v>10000</v>
          </cell>
        </row>
      </sheetData>
      <sheetData sheetId="10014">
        <row r="7">
          <cell r="AI7">
            <v>10000</v>
          </cell>
        </row>
      </sheetData>
      <sheetData sheetId="10015">
        <row r="7">
          <cell r="AI7">
            <v>10000</v>
          </cell>
        </row>
      </sheetData>
      <sheetData sheetId="10016">
        <row r="7">
          <cell r="AI7">
            <v>10000</v>
          </cell>
        </row>
      </sheetData>
      <sheetData sheetId="10017">
        <row r="7">
          <cell r="AI7">
            <v>10000</v>
          </cell>
        </row>
      </sheetData>
      <sheetData sheetId="10018">
        <row r="7">
          <cell r="AI7">
            <v>10000</v>
          </cell>
        </row>
      </sheetData>
      <sheetData sheetId="10019" refreshError="1"/>
      <sheetData sheetId="10020" refreshError="1"/>
      <sheetData sheetId="10021" refreshError="1"/>
      <sheetData sheetId="10022" refreshError="1"/>
      <sheetData sheetId="10023" refreshError="1"/>
      <sheetData sheetId="10024" refreshError="1"/>
      <sheetData sheetId="10025">
        <row r="7">
          <cell r="AI7">
            <v>10000</v>
          </cell>
        </row>
      </sheetData>
      <sheetData sheetId="10026">
        <row r="7">
          <cell r="AI7">
            <v>10000</v>
          </cell>
        </row>
      </sheetData>
      <sheetData sheetId="10027">
        <row r="7">
          <cell r="AI7">
            <v>10000</v>
          </cell>
        </row>
      </sheetData>
      <sheetData sheetId="10028">
        <row r="7">
          <cell r="AI7">
            <v>10000</v>
          </cell>
        </row>
      </sheetData>
      <sheetData sheetId="10029">
        <row r="7">
          <cell r="AI7">
            <v>10000</v>
          </cell>
        </row>
      </sheetData>
      <sheetData sheetId="10030">
        <row r="7">
          <cell r="AI7">
            <v>10000</v>
          </cell>
        </row>
      </sheetData>
      <sheetData sheetId="10031">
        <row r="7">
          <cell r="AI7">
            <v>10000</v>
          </cell>
        </row>
      </sheetData>
      <sheetData sheetId="10032">
        <row r="7">
          <cell r="AI7">
            <v>10000</v>
          </cell>
        </row>
      </sheetData>
      <sheetData sheetId="10033">
        <row r="7">
          <cell r="AI7">
            <v>10000</v>
          </cell>
        </row>
      </sheetData>
      <sheetData sheetId="10034">
        <row r="7">
          <cell r="AI7">
            <v>10000</v>
          </cell>
        </row>
      </sheetData>
      <sheetData sheetId="10035">
        <row r="7">
          <cell r="AI7">
            <v>10000</v>
          </cell>
        </row>
      </sheetData>
      <sheetData sheetId="10036">
        <row r="7">
          <cell r="AI7">
            <v>10000</v>
          </cell>
        </row>
      </sheetData>
      <sheetData sheetId="10037">
        <row r="7">
          <cell r="AI7">
            <v>10000</v>
          </cell>
        </row>
      </sheetData>
      <sheetData sheetId="10038">
        <row r="7">
          <cell r="AI7">
            <v>10000</v>
          </cell>
        </row>
      </sheetData>
      <sheetData sheetId="10039">
        <row r="7">
          <cell r="AI7">
            <v>10000</v>
          </cell>
        </row>
      </sheetData>
      <sheetData sheetId="10040">
        <row r="7">
          <cell r="AI7">
            <v>10000</v>
          </cell>
        </row>
      </sheetData>
      <sheetData sheetId="10041">
        <row r="7">
          <cell r="AI7">
            <v>10000</v>
          </cell>
        </row>
      </sheetData>
      <sheetData sheetId="10042">
        <row r="7">
          <cell r="AI7">
            <v>10000</v>
          </cell>
        </row>
      </sheetData>
      <sheetData sheetId="10043">
        <row r="7">
          <cell r="AI7">
            <v>10000</v>
          </cell>
        </row>
      </sheetData>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ow r="7">
          <cell r="AI7">
            <v>10000</v>
          </cell>
        </row>
      </sheetData>
      <sheetData sheetId="10055">
        <row r="7">
          <cell r="AI7">
            <v>10000</v>
          </cell>
        </row>
      </sheetData>
      <sheetData sheetId="10056">
        <row r="7">
          <cell r="AI7">
            <v>10000</v>
          </cell>
        </row>
      </sheetData>
      <sheetData sheetId="10057">
        <row r="7">
          <cell r="AI7">
            <v>10000</v>
          </cell>
        </row>
      </sheetData>
      <sheetData sheetId="10058">
        <row r="7">
          <cell r="AI7">
            <v>10000</v>
          </cell>
        </row>
      </sheetData>
      <sheetData sheetId="10059">
        <row r="7">
          <cell r="AI7">
            <v>10000</v>
          </cell>
        </row>
      </sheetData>
      <sheetData sheetId="10060">
        <row r="7">
          <cell r="AI7">
            <v>10000</v>
          </cell>
        </row>
      </sheetData>
      <sheetData sheetId="10061">
        <row r="7">
          <cell r="AI7">
            <v>10000</v>
          </cell>
        </row>
      </sheetData>
      <sheetData sheetId="10062">
        <row r="7">
          <cell r="AI7">
            <v>10000</v>
          </cell>
        </row>
      </sheetData>
      <sheetData sheetId="10063">
        <row r="7">
          <cell r="AI7">
            <v>10000</v>
          </cell>
        </row>
      </sheetData>
      <sheetData sheetId="10064">
        <row r="7">
          <cell r="AI7">
            <v>10000</v>
          </cell>
        </row>
      </sheetData>
      <sheetData sheetId="10065" refreshError="1"/>
      <sheetData sheetId="10066" refreshError="1"/>
      <sheetData sheetId="10067">
        <row r="7">
          <cell r="AI7">
            <v>10000</v>
          </cell>
        </row>
      </sheetData>
      <sheetData sheetId="10068">
        <row r="7">
          <cell r="AI7">
            <v>10000</v>
          </cell>
        </row>
      </sheetData>
      <sheetData sheetId="10069">
        <row r="7">
          <cell r="AI7">
            <v>10000</v>
          </cell>
        </row>
      </sheetData>
      <sheetData sheetId="10070">
        <row r="7">
          <cell r="AI7">
            <v>10000</v>
          </cell>
        </row>
      </sheetData>
      <sheetData sheetId="10071">
        <row r="7">
          <cell r="AI7">
            <v>10000</v>
          </cell>
        </row>
      </sheetData>
      <sheetData sheetId="10072">
        <row r="7">
          <cell r="AI7">
            <v>10000</v>
          </cell>
        </row>
      </sheetData>
      <sheetData sheetId="10073">
        <row r="7">
          <cell r="AI7">
            <v>10000</v>
          </cell>
        </row>
      </sheetData>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ow r="7">
          <cell r="AI7">
            <v>10000</v>
          </cell>
        </row>
      </sheetData>
      <sheetData sheetId="10092">
        <row r="7">
          <cell r="AI7">
            <v>10000</v>
          </cell>
        </row>
      </sheetData>
      <sheetData sheetId="10093">
        <row r="7">
          <cell r="AI7">
            <v>10000</v>
          </cell>
        </row>
      </sheetData>
      <sheetData sheetId="10094">
        <row r="7">
          <cell r="AI7">
            <v>10000</v>
          </cell>
        </row>
      </sheetData>
      <sheetData sheetId="10095">
        <row r="7">
          <cell r="AI7">
            <v>10000</v>
          </cell>
        </row>
      </sheetData>
      <sheetData sheetId="10096">
        <row r="7">
          <cell r="AI7">
            <v>10000</v>
          </cell>
        </row>
      </sheetData>
      <sheetData sheetId="10097">
        <row r="7">
          <cell r="AI7">
            <v>10000</v>
          </cell>
        </row>
      </sheetData>
      <sheetData sheetId="10098">
        <row r="7">
          <cell r="AI7">
            <v>10000</v>
          </cell>
        </row>
      </sheetData>
      <sheetData sheetId="10099">
        <row r="7">
          <cell r="AI7">
            <v>10000</v>
          </cell>
        </row>
      </sheetData>
      <sheetData sheetId="10100">
        <row r="7">
          <cell r="AI7">
            <v>10000</v>
          </cell>
        </row>
      </sheetData>
      <sheetData sheetId="10101">
        <row r="7">
          <cell r="AI7">
            <v>10000</v>
          </cell>
        </row>
      </sheetData>
      <sheetData sheetId="10102">
        <row r="7">
          <cell r="AI7">
            <v>10000</v>
          </cell>
        </row>
      </sheetData>
      <sheetData sheetId="10103">
        <row r="7">
          <cell r="AI7">
            <v>10000</v>
          </cell>
        </row>
      </sheetData>
      <sheetData sheetId="10104">
        <row r="7">
          <cell r="AI7">
            <v>10000</v>
          </cell>
        </row>
      </sheetData>
      <sheetData sheetId="10105">
        <row r="7">
          <cell r="AI7">
            <v>10000</v>
          </cell>
        </row>
      </sheetData>
      <sheetData sheetId="10106">
        <row r="7">
          <cell r="AI7">
            <v>10000</v>
          </cell>
        </row>
      </sheetData>
      <sheetData sheetId="10107">
        <row r="7">
          <cell r="AI7">
            <v>10000</v>
          </cell>
        </row>
      </sheetData>
      <sheetData sheetId="10108">
        <row r="7">
          <cell r="AI7">
            <v>10000</v>
          </cell>
        </row>
      </sheetData>
      <sheetData sheetId="10109">
        <row r="7">
          <cell r="AI7">
            <v>10000</v>
          </cell>
        </row>
      </sheetData>
      <sheetData sheetId="10110">
        <row r="7">
          <cell r="AI7">
            <v>10000</v>
          </cell>
        </row>
      </sheetData>
      <sheetData sheetId="10111">
        <row r="7">
          <cell r="AI7">
            <v>10000</v>
          </cell>
        </row>
      </sheetData>
      <sheetData sheetId="10112">
        <row r="7">
          <cell r="AI7">
            <v>10000</v>
          </cell>
        </row>
      </sheetData>
      <sheetData sheetId="10113">
        <row r="7">
          <cell r="AI7">
            <v>10000</v>
          </cell>
        </row>
      </sheetData>
      <sheetData sheetId="10114">
        <row r="7">
          <cell r="AI7">
            <v>10000</v>
          </cell>
        </row>
      </sheetData>
      <sheetData sheetId="10115">
        <row r="7">
          <cell r="AI7">
            <v>10000</v>
          </cell>
        </row>
      </sheetData>
      <sheetData sheetId="10116">
        <row r="7">
          <cell r="AI7">
            <v>10000</v>
          </cell>
        </row>
      </sheetData>
      <sheetData sheetId="10117">
        <row r="7">
          <cell r="AI7">
            <v>10000</v>
          </cell>
        </row>
      </sheetData>
      <sheetData sheetId="10118">
        <row r="7">
          <cell r="AI7">
            <v>10000</v>
          </cell>
        </row>
      </sheetData>
      <sheetData sheetId="10119">
        <row r="7">
          <cell r="AI7">
            <v>10000</v>
          </cell>
        </row>
      </sheetData>
      <sheetData sheetId="10120">
        <row r="7">
          <cell r="AI7">
            <v>10000</v>
          </cell>
        </row>
      </sheetData>
      <sheetData sheetId="10121">
        <row r="7">
          <cell r="AI7">
            <v>10000</v>
          </cell>
        </row>
      </sheetData>
      <sheetData sheetId="10122">
        <row r="7">
          <cell r="AI7">
            <v>10000</v>
          </cell>
        </row>
      </sheetData>
      <sheetData sheetId="10123">
        <row r="7">
          <cell r="AI7">
            <v>10000</v>
          </cell>
        </row>
      </sheetData>
      <sheetData sheetId="10124">
        <row r="7">
          <cell r="AI7">
            <v>10000</v>
          </cell>
        </row>
      </sheetData>
      <sheetData sheetId="10125">
        <row r="7">
          <cell r="AI7">
            <v>10000</v>
          </cell>
        </row>
      </sheetData>
      <sheetData sheetId="10126">
        <row r="7">
          <cell r="AI7">
            <v>10000</v>
          </cell>
        </row>
      </sheetData>
      <sheetData sheetId="10127">
        <row r="7">
          <cell r="AI7">
            <v>10000</v>
          </cell>
        </row>
      </sheetData>
      <sheetData sheetId="10128">
        <row r="7">
          <cell r="AI7">
            <v>10000</v>
          </cell>
        </row>
      </sheetData>
      <sheetData sheetId="10129">
        <row r="7">
          <cell r="AI7">
            <v>10000</v>
          </cell>
        </row>
      </sheetData>
      <sheetData sheetId="10130">
        <row r="7">
          <cell r="AI7">
            <v>10000</v>
          </cell>
        </row>
      </sheetData>
      <sheetData sheetId="10131">
        <row r="7">
          <cell r="AI7">
            <v>10000</v>
          </cell>
        </row>
      </sheetData>
      <sheetData sheetId="10132">
        <row r="7">
          <cell r="AI7">
            <v>10000</v>
          </cell>
        </row>
      </sheetData>
      <sheetData sheetId="10133">
        <row r="7">
          <cell r="AI7">
            <v>10000</v>
          </cell>
        </row>
      </sheetData>
      <sheetData sheetId="10134">
        <row r="7">
          <cell r="AI7">
            <v>10000</v>
          </cell>
        </row>
      </sheetData>
      <sheetData sheetId="10135">
        <row r="7">
          <cell r="AI7">
            <v>10000</v>
          </cell>
        </row>
      </sheetData>
      <sheetData sheetId="10136">
        <row r="7">
          <cell r="AI7">
            <v>10000</v>
          </cell>
        </row>
      </sheetData>
      <sheetData sheetId="10137">
        <row r="7">
          <cell r="AI7">
            <v>10000</v>
          </cell>
        </row>
      </sheetData>
      <sheetData sheetId="10138">
        <row r="7">
          <cell r="AI7">
            <v>10000</v>
          </cell>
        </row>
      </sheetData>
      <sheetData sheetId="10139">
        <row r="7">
          <cell r="AI7">
            <v>10000</v>
          </cell>
        </row>
      </sheetData>
      <sheetData sheetId="10140">
        <row r="7">
          <cell r="AI7">
            <v>10000</v>
          </cell>
        </row>
      </sheetData>
      <sheetData sheetId="10141">
        <row r="7">
          <cell r="AI7">
            <v>10000</v>
          </cell>
        </row>
      </sheetData>
      <sheetData sheetId="10142">
        <row r="7">
          <cell r="AI7">
            <v>10000</v>
          </cell>
        </row>
      </sheetData>
      <sheetData sheetId="10143">
        <row r="7">
          <cell r="AI7">
            <v>10000</v>
          </cell>
        </row>
      </sheetData>
      <sheetData sheetId="10144">
        <row r="7">
          <cell r="AI7">
            <v>10000</v>
          </cell>
        </row>
      </sheetData>
      <sheetData sheetId="10145">
        <row r="7">
          <cell r="AI7">
            <v>10000</v>
          </cell>
        </row>
      </sheetData>
      <sheetData sheetId="10146">
        <row r="7">
          <cell r="AI7">
            <v>10000</v>
          </cell>
        </row>
      </sheetData>
      <sheetData sheetId="10147">
        <row r="7">
          <cell r="AI7">
            <v>10000</v>
          </cell>
        </row>
      </sheetData>
      <sheetData sheetId="10148">
        <row r="7">
          <cell r="AI7">
            <v>10000</v>
          </cell>
        </row>
      </sheetData>
      <sheetData sheetId="10149">
        <row r="7">
          <cell r="AI7">
            <v>10000</v>
          </cell>
        </row>
      </sheetData>
      <sheetData sheetId="10150">
        <row r="7">
          <cell r="AI7">
            <v>10000</v>
          </cell>
        </row>
      </sheetData>
      <sheetData sheetId="10151">
        <row r="7">
          <cell r="AI7">
            <v>10000</v>
          </cell>
        </row>
      </sheetData>
      <sheetData sheetId="10152">
        <row r="7">
          <cell r="AI7">
            <v>10000</v>
          </cell>
        </row>
      </sheetData>
      <sheetData sheetId="10153">
        <row r="7">
          <cell r="AI7">
            <v>10000</v>
          </cell>
        </row>
      </sheetData>
      <sheetData sheetId="10154">
        <row r="7">
          <cell r="AI7">
            <v>10000</v>
          </cell>
        </row>
      </sheetData>
      <sheetData sheetId="10155">
        <row r="7">
          <cell r="AI7">
            <v>10000</v>
          </cell>
        </row>
      </sheetData>
      <sheetData sheetId="10156">
        <row r="7">
          <cell r="AI7">
            <v>10000</v>
          </cell>
        </row>
      </sheetData>
      <sheetData sheetId="10157">
        <row r="7">
          <cell r="AI7">
            <v>10000</v>
          </cell>
        </row>
      </sheetData>
      <sheetData sheetId="10158">
        <row r="7">
          <cell r="AI7">
            <v>10000</v>
          </cell>
        </row>
      </sheetData>
      <sheetData sheetId="10159">
        <row r="7">
          <cell r="AI7">
            <v>10000</v>
          </cell>
        </row>
      </sheetData>
      <sheetData sheetId="10160">
        <row r="7">
          <cell r="AI7">
            <v>10000</v>
          </cell>
        </row>
      </sheetData>
      <sheetData sheetId="10161">
        <row r="7">
          <cell r="AI7">
            <v>10000</v>
          </cell>
        </row>
      </sheetData>
      <sheetData sheetId="10162">
        <row r="7">
          <cell r="AI7">
            <v>10000</v>
          </cell>
        </row>
      </sheetData>
      <sheetData sheetId="10163">
        <row r="7">
          <cell r="AI7">
            <v>10000</v>
          </cell>
        </row>
      </sheetData>
      <sheetData sheetId="10164">
        <row r="7">
          <cell r="AI7">
            <v>10000</v>
          </cell>
        </row>
      </sheetData>
      <sheetData sheetId="10165">
        <row r="7">
          <cell r="AI7">
            <v>10000</v>
          </cell>
        </row>
      </sheetData>
      <sheetData sheetId="10166">
        <row r="7">
          <cell r="AI7">
            <v>10000</v>
          </cell>
        </row>
      </sheetData>
      <sheetData sheetId="10167">
        <row r="7">
          <cell r="AI7">
            <v>10000</v>
          </cell>
        </row>
      </sheetData>
      <sheetData sheetId="10168">
        <row r="7">
          <cell r="AI7">
            <v>10000</v>
          </cell>
        </row>
      </sheetData>
      <sheetData sheetId="10169">
        <row r="7">
          <cell r="AI7">
            <v>10000</v>
          </cell>
        </row>
      </sheetData>
      <sheetData sheetId="10170">
        <row r="7">
          <cell r="AI7">
            <v>10000</v>
          </cell>
        </row>
      </sheetData>
      <sheetData sheetId="10171">
        <row r="7">
          <cell r="AI7">
            <v>10000</v>
          </cell>
        </row>
      </sheetData>
      <sheetData sheetId="10172">
        <row r="7">
          <cell r="AI7">
            <v>10000</v>
          </cell>
        </row>
      </sheetData>
      <sheetData sheetId="10173">
        <row r="7">
          <cell r="AI7">
            <v>10000</v>
          </cell>
        </row>
      </sheetData>
      <sheetData sheetId="10174">
        <row r="7">
          <cell r="AI7">
            <v>10000</v>
          </cell>
        </row>
      </sheetData>
      <sheetData sheetId="10175">
        <row r="7">
          <cell r="AI7">
            <v>10000</v>
          </cell>
        </row>
      </sheetData>
      <sheetData sheetId="10176">
        <row r="7">
          <cell r="AI7">
            <v>10000</v>
          </cell>
        </row>
      </sheetData>
      <sheetData sheetId="10177" refreshError="1"/>
      <sheetData sheetId="10178" refreshError="1"/>
      <sheetData sheetId="10179">
        <row r="7">
          <cell r="AI7">
            <v>10000</v>
          </cell>
        </row>
      </sheetData>
      <sheetData sheetId="10180">
        <row r="7">
          <cell r="AI7">
            <v>10000</v>
          </cell>
        </row>
      </sheetData>
      <sheetData sheetId="10181">
        <row r="7">
          <cell r="AI7">
            <v>10000</v>
          </cell>
        </row>
      </sheetData>
      <sheetData sheetId="10182">
        <row r="7">
          <cell r="AI7">
            <v>10000</v>
          </cell>
        </row>
      </sheetData>
      <sheetData sheetId="10183">
        <row r="7">
          <cell r="AI7">
            <v>10000</v>
          </cell>
        </row>
      </sheetData>
      <sheetData sheetId="10184">
        <row r="7">
          <cell r="AI7">
            <v>10000</v>
          </cell>
        </row>
      </sheetData>
      <sheetData sheetId="10185">
        <row r="7">
          <cell r="AI7">
            <v>10000</v>
          </cell>
        </row>
      </sheetData>
      <sheetData sheetId="10186">
        <row r="7">
          <cell r="AI7">
            <v>10000</v>
          </cell>
        </row>
      </sheetData>
      <sheetData sheetId="10187">
        <row r="7">
          <cell r="AI7">
            <v>10000</v>
          </cell>
        </row>
      </sheetData>
      <sheetData sheetId="10188" refreshError="1"/>
      <sheetData sheetId="10189" refreshError="1"/>
      <sheetData sheetId="10190" refreshError="1"/>
      <sheetData sheetId="10191">
        <row r="7">
          <cell r="AI7">
            <v>10000</v>
          </cell>
        </row>
      </sheetData>
      <sheetData sheetId="10192">
        <row r="7">
          <cell r="AI7">
            <v>10000</v>
          </cell>
        </row>
      </sheetData>
      <sheetData sheetId="10193" refreshError="1"/>
      <sheetData sheetId="10194">
        <row r="7">
          <cell r="AI7">
            <v>10000</v>
          </cell>
        </row>
      </sheetData>
      <sheetData sheetId="10195">
        <row r="7">
          <cell r="AI7">
            <v>10000</v>
          </cell>
        </row>
      </sheetData>
      <sheetData sheetId="10196">
        <row r="7">
          <cell r="AI7">
            <v>10000</v>
          </cell>
        </row>
      </sheetData>
      <sheetData sheetId="10197">
        <row r="7">
          <cell r="AI7">
            <v>10000</v>
          </cell>
        </row>
      </sheetData>
      <sheetData sheetId="10198">
        <row r="7">
          <cell r="AI7">
            <v>10000</v>
          </cell>
        </row>
      </sheetData>
      <sheetData sheetId="10199">
        <row r="7">
          <cell r="AI7">
            <v>10000</v>
          </cell>
        </row>
      </sheetData>
      <sheetData sheetId="10200">
        <row r="7">
          <cell r="AI7">
            <v>10000</v>
          </cell>
        </row>
      </sheetData>
      <sheetData sheetId="10201">
        <row r="7">
          <cell r="AI7">
            <v>10000</v>
          </cell>
        </row>
      </sheetData>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ow r="7">
          <cell r="AI7">
            <v>10000</v>
          </cell>
        </row>
      </sheetData>
      <sheetData sheetId="10214" refreshError="1"/>
      <sheetData sheetId="10215" refreshError="1"/>
      <sheetData sheetId="10216" refreshError="1"/>
      <sheetData sheetId="10217" refreshError="1"/>
      <sheetData sheetId="10218" refreshError="1"/>
      <sheetData sheetId="10219" refreshError="1"/>
      <sheetData sheetId="10220">
        <row r="7">
          <cell r="AI7">
            <v>10000</v>
          </cell>
        </row>
      </sheetData>
      <sheetData sheetId="10221">
        <row r="7">
          <cell r="AI7">
            <v>10000</v>
          </cell>
        </row>
      </sheetData>
      <sheetData sheetId="10222">
        <row r="7">
          <cell r="AI7">
            <v>10000</v>
          </cell>
        </row>
      </sheetData>
      <sheetData sheetId="10223" refreshError="1"/>
      <sheetData sheetId="10224">
        <row r="7">
          <cell r="AI7">
            <v>10000</v>
          </cell>
        </row>
      </sheetData>
      <sheetData sheetId="10225" refreshError="1"/>
      <sheetData sheetId="10226">
        <row r="7">
          <cell r="AI7">
            <v>10000</v>
          </cell>
        </row>
      </sheetData>
      <sheetData sheetId="10227" refreshError="1"/>
      <sheetData sheetId="10228" refreshError="1"/>
      <sheetData sheetId="10229">
        <row r="7">
          <cell r="AI7">
            <v>10000</v>
          </cell>
        </row>
      </sheetData>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ow r="7">
          <cell r="AI7">
            <v>10000</v>
          </cell>
        </row>
      </sheetData>
      <sheetData sheetId="10240">
        <row r="7">
          <cell r="AI7">
            <v>10000</v>
          </cell>
        </row>
      </sheetData>
      <sheetData sheetId="10241">
        <row r="7">
          <cell r="AI7">
            <v>10000</v>
          </cell>
        </row>
      </sheetData>
      <sheetData sheetId="10242">
        <row r="7">
          <cell r="AI7">
            <v>10000</v>
          </cell>
        </row>
      </sheetData>
      <sheetData sheetId="10243">
        <row r="7">
          <cell r="AI7">
            <v>10000</v>
          </cell>
        </row>
      </sheetData>
      <sheetData sheetId="10244" refreshError="1"/>
      <sheetData sheetId="10245" refreshError="1"/>
      <sheetData sheetId="10246">
        <row r="7">
          <cell r="AI7">
            <v>10000</v>
          </cell>
        </row>
      </sheetData>
      <sheetData sheetId="10247" refreshError="1"/>
      <sheetData sheetId="10248" refreshError="1"/>
      <sheetData sheetId="10249" refreshError="1"/>
      <sheetData sheetId="10250" refreshError="1"/>
      <sheetData sheetId="10251" refreshError="1"/>
      <sheetData sheetId="10252" refreshError="1"/>
      <sheetData sheetId="10253">
        <row r="7">
          <cell r="AI7">
            <v>10000</v>
          </cell>
        </row>
      </sheetData>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refreshError="1"/>
      <sheetData sheetId="10266" refreshError="1"/>
      <sheetData sheetId="10267" refreshError="1"/>
      <sheetData sheetId="10268" refreshError="1"/>
      <sheetData sheetId="10269" refreshError="1"/>
      <sheetData sheetId="10270" refreshError="1"/>
      <sheetData sheetId="10271" refreshError="1"/>
      <sheetData sheetId="10272" refreshError="1"/>
      <sheetData sheetId="10273" refreshError="1"/>
      <sheetData sheetId="10274" refreshError="1"/>
      <sheetData sheetId="10275">
        <row r="7">
          <cell r="AI7">
            <v>10000</v>
          </cell>
        </row>
      </sheetData>
      <sheetData sheetId="10276">
        <row r="7">
          <cell r="AI7">
            <v>10000</v>
          </cell>
        </row>
      </sheetData>
      <sheetData sheetId="10277">
        <row r="7">
          <cell r="AI7">
            <v>10000</v>
          </cell>
        </row>
      </sheetData>
      <sheetData sheetId="10278">
        <row r="7">
          <cell r="AI7">
            <v>10000</v>
          </cell>
        </row>
      </sheetData>
      <sheetData sheetId="10279" refreshError="1"/>
      <sheetData sheetId="10280" refreshError="1"/>
      <sheetData sheetId="10281" refreshError="1"/>
      <sheetData sheetId="10282">
        <row r="7">
          <cell r="AI7">
            <v>10000</v>
          </cell>
        </row>
      </sheetData>
      <sheetData sheetId="10283" refreshError="1"/>
      <sheetData sheetId="10284" refreshError="1"/>
      <sheetData sheetId="10285" refreshError="1"/>
      <sheetData sheetId="10286" refreshError="1"/>
      <sheetData sheetId="10287" refreshError="1"/>
      <sheetData sheetId="10288" refreshError="1"/>
      <sheetData sheetId="10289" refreshError="1"/>
      <sheetData sheetId="10290" refreshError="1"/>
      <sheetData sheetId="10291" refreshError="1"/>
      <sheetData sheetId="10292" refreshError="1"/>
      <sheetData sheetId="10293" refreshError="1"/>
      <sheetData sheetId="10294" refreshError="1"/>
      <sheetData sheetId="10295" refreshError="1"/>
      <sheetData sheetId="10296" refreshError="1"/>
      <sheetData sheetId="10297" refreshError="1"/>
      <sheetData sheetId="10298" refreshError="1"/>
      <sheetData sheetId="10299" refreshError="1"/>
      <sheetData sheetId="10300" refreshError="1"/>
      <sheetData sheetId="10301">
        <row r="7">
          <cell r="AI7">
            <v>10000</v>
          </cell>
        </row>
      </sheetData>
      <sheetData sheetId="10302">
        <row r="7">
          <cell r="AI7">
            <v>10000</v>
          </cell>
        </row>
      </sheetData>
      <sheetData sheetId="10303">
        <row r="7">
          <cell r="AI7">
            <v>10000</v>
          </cell>
        </row>
      </sheetData>
      <sheetData sheetId="10304">
        <row r="7">
          <cell r="AI7">
            <v>10000</v>
          </cell>
        </row>
      </sheetData>
      <sheetData sheetId="10305">
        <row r="7">
          <cell r="AI7">
            <v>10000</v>
          </cell>
        </row>
      </sheetData>
      <sheetData sheetId="10306" refreshError="1"/>
      <sheetData sheetId="10307" refreshError="1"/>
      <sheetData sheetId="10308" refreshError="1"/>
      <sheetData sheetId="10309" refreshError="1"/>
      <sheetData sheetId="10310" refreshError="1"/>
      <sheetData sheetId="10311" refreshError="1"/>
      <sheetData sheetId="10312" refreshError="1"/>
      <sheetData sheetId="10313" refreshError="1"/>
      <sheetData sheetId="10314" refreshError="1"/>
      <sheetData sheetId="10315" refreshError="1"/>
      <sheetData sheetId="10316" refreshError="1"/>
      <sheetData sheetId="10317" refreshError="1"/>
      <sheetData sheetId="10318" refreshError="1"/>
      <sheetData sheetId="10319" refreshError="1"/>
      <sheetData sheetId="10320" refreshError="1"/>
      <sheetData sheetId="10321" refreshError="1"/>
      <sheetData sheetId="10322" refreshError="1"/>
      <sheetData sheetId="10323" refreshError="1"/>
      <sheetData sheetId="10324" refreshError="1"/>
      <sheetData sheetId="10325" refreshError="1"/>
      <sheetData sheetId="10326" refreshError="1"/>
      <sheetData sheetId="10327" refreshError="1"/>
      <sheetData sheetId="10328" refreshError="1"/>
      <sheetData sheetId="10329" refreshError="1"/>
      <sheetData sheetId="10330" refreshError="1"/>
      <sheetData sheetId="10331" refreshError="1"/>
      <sheetData sheetId="10332" refreshError="1"/>
      <sheetData sheetId="10333" refreshError="1"/>
      <sheetData sheetId="10334" refreshError="1"/>
      <sheetData sheetId="10335">
        <row r="7">
          <cell r="AI7">
            <v>10000</v>
          </cell>
        </row>
      </sheetData>
      <sheetData sheetId="10336">
        <row r="7">
          <cell r="AI7">
            <v>10000</v>
          </cell>
        </row>
      </sheetData>
      <sheetData sheetId="10337">
        <row r="7">
          <cell r="AI7">
            <v>10000</v>
          </cell>
        </row>
      </sheetData>
      <sheetData sheetId="10338">
        <row r="7">
          <cell r="AI7">
            <v>10000</v>
          </cell>
        </row>
      </sheetData>
      <sheetData sheetId="10339">
        <row r="7">
          <cell r="AI7">
            <v>10000</v>
          </cell>
        </row>
      </sheetData>
      <sheetData sheetId="10340">
        <row r="7">
          <cell r="AI7">
            <v>10000</v>
          </cell>
        </row>
      </sheetData>
      <sheetData sheetId="10341">
        <row r="7">
          <cell r="AI7">
            <v>10000</v>
          </cell>
        </row>
      </sheetData>
      <sheetData sheetId="10342">
        <row r="7">
          <cell r="AI7">
            <v>10000</v>
          </cell>
        </row>
      </sheetData>
      <sheetData sheetId="10343" refreshError="1"/>
      <sheetData sheetId="10344" refreshError="1"/>
      <sheetData sheetId="10345" refreshError="1"/>
      <sheetData sheetId="10346" refreshError="1"/>
      <sheetData sheetId="10347" refreshError="1"/>
      <sheetData sheetId="10348" refreshError="1"/>
      <sheetData sheetId="10349" refreshError="1"/>
      <sheetData sheetId="10350" refreshError="1"/>
      <sheetData sheetId="10351" refreshError="1"/>
      <sheetData sheetId="10352" refreshError="1"/>
      <sheetData sheetId="10353" refreshError="1"/>
      <sheetData sheetId="10354" refreshError="1"/>
      <sheetData sheetId="10355" refreshError="1"/>
      <sheetData sheetId="10356" refreshError="1"/>
      <sheetData sheetId="10357" refreshError="1"/>
      <sheetData sheetId="10358" refreshError="1"/>
      <sheetData sheetId="10359" refreshError="1"/>
      <sheetData sheetId="10360" refreshError="1"/>
      <sheetData sheetId="10361" refreshError="1"/>
      <sheetData sheetId="10362" refreshError="1"/>
      <sheetData sheetId="10363" refreshError="1"/>
      <sheetData sheetId="10364" refreshError="1"/>
      <sheetData sheetId="10365" refreshError="1"/>
      <sheetData sheetId="10366" refreshError="1"/>
      <sheetData sheetId="10367" refreshError="1"/>
      <sheetData sheetId="10368" refreshError="1"/>
      <sheetData sheetId="10369" refreshError="1"/>
      <sheetData sheetId="10370" refreshError="1"/>
      <sheetData sheetId="10371" refreshError="1"/>
      <sheetData sheetId="10372" refreshError="1"/>
      <sheetData sheetId="10373" refreshError="1"/>
      <sheetData sheetId="10374" refreshError="1"/>
      <sheetData sheetId="10375" refreshError="1"/>
      <sheetData sheetId="10376" refreshError="1"/>
      <sheetData sheetId="10377" refreshError="1"/>
      <sheetData sheetId="10378" refreshError="1"/>
      <sheetData sheetId="10379" refreshError="1"/>
      <sheetData sheetId="10380" refreshError="1"/>
      <sheetData sheetId="10381" refreshError="1"/>
      <sheetData sheetId="10382" refreshError="1"/>
      <sheetData sheetId="10383" refreshError="1"/>
      <sheetData sheetId="10384" refreshError="1"/>
      <sheetData sheetId="10385" refreshError="1"/>
      <sheetData sheetId="10386" refreshError="1"/>
      <sheetData sheetId="10387" refreshError="1"/>
      <sheetData sheetId="10388">
        <row r="7">
          <cell r="AI7">
            <v>10000</v>
          </cell>
        </row>
      </sheetData>
      <sheetData sheetId="10389">
        <row r="7">
          <cell r="AI7">
            <v>10000</v>
          </cell>
        </row>
      </sheetData>
      <sheetData sheetId="10390">
        <row r="7">
          <cell r="AI7">
            <v>10000</v>
          </cell>
        </row>
      </sheetData>
      <sheetData sheetId="10391">
        <row r="7">
          <cell r="AI7">
            <v>10000</v>
          </cell>
        </row>
      </sheetData>
      <sheetData sheetId="10392">
        <row r="7">
          <cell r="AI7">
            <v>10000</v>
          </cell>
        </row>
      </sheetData>
      <sheetData sheetId="10393">
        <row r="7">
          <cell r="AI7">
            <v>10000</v>
          </cell>
        </row>
      </sheetData>
      <sheetData sheetId="10394">
        <row r="7">
          <cell r="AI7">
            <v>10000</v>
          </cell>
        </row>
      </sheetData>
      <sheetData sheetId="10395">
        <row r="7">
          <cell r="AI7">
            <v>10000</v>
          </cell>
        </row>
      </sheetData>
      <sheetData sheetId="10396">
        <row r="7">
          <cell r="AI7">
            <v>10000</v>
          </cell>
        </row>
      </sheetData>
      <sheetData sheetId="10397">
        <row r="7">
          <cell r="AI7">
            <v>10000</v>
          </cell>
        </row>
      </sheetData>
      <sheetData sheetId="10398">
        <row r="7">
          <cell r="AI7">
            <v>10000</v>
          </cell>
        </row>
      </sheetData>
      <sheetData sheetId="10399">
        <row r="7">
          <cell r="AI7">
            <v>10000</v>
          </cell>
        </row>
      </sheetData>
      <sheetData sheetId="10400">
        <row r="7">
          <cell r="AI7">
            <v>10000</v>
          </cell>
        </row>
      </sheetData>
      <sheetData sheetId="10401">
        <row r="7">
          <cell r="AI7">
            <v>10000</v>
          </cell>
        </row>
      </sheetData>
      <sheetData sheetId="10402">
        <row r="7">
          <cell r="AI7">
            <v>10000</v>
          </cell>
        </row>
      </sheetData>
      <sheetData sheetId="10403">
        <row r="7">
          <cell r="AI7">
            <v>10000</v>
          </cell>
        </row>
      </sheetData>
      <sheetData sheetId="10404">
        <row r="7">
          <cell r="AI7">
            <v>10000</v>
          </cell>
        </row>
      </sheetData>
      <sheetData sheetId="10405">
        <row r="7">
          <cell r="AI7">
            <v>10000</v>
          </cell>
        </row>
      </sheetData>
      <sheetData sheetId="10406">
        <row r="7">
          <cell r="AI7">
            <v>10000</v>
          </cell>
        </row>
      </sheetData>
      <sheetData sheetId="10407">
        <row r="7">
          <cell r="AI7">
            <v>10000</v>
          </cell>
        </row>
      </sheetData>
      <sheetData sheetId="10408">
        <row r="7">
          <cell r="AI7">
            <v>10000</v>
          </cell>
        </row>
      </sheetData>
      <sheetData sheetId="10409">
        <row r="7">
          <cell r="AI7">
            <v>10000</v>
          </cell>
        </row>
      </sheetData>
      <sheetData sheetId="10410">
        <row r="7">
          <cell r="AI7">
            <v>10000</v>
          </cell>
        </row>
      </sheetData>
      <sheetData sheetId="10411">
        <row r="7">
          <cell r="AI7">
            <v>10000</v>
          </cell>
        </row>
      </sheetData>
      <sheetData sheetId="10412">
        <row r="7">
          <cell r="AI7">
            <v>10000</v>
          </cell>
        </row>
      </sheetData>
      <sheetData sheetId="10413">
        <row r="7">
          <cell r="AI7">
            <v>10000</v>
          </cell>
        </row>
      </sheetData>
      <sheetData sheetId="10414">
        <row r="7">
          <cell r="AI7">
            <v>10000</v>
          </cell>
        </row>
      </sheetData>
      <sheetData sheetId="10415">
        <row r="7">
          <cell r="AI7">
            <v>10000</v>
          </cell>
        </row>
      </sheetData>
      <sheetData sheetId="10416">
        <row r="7">
          <cell r="AI7">
            <v>10000</v>
          </cell>
        </row>
      </sheetData>
      <sheetData sheetId="10417">
        <row r="7">
          <cell r="AI7">
            <v>10000</v>
          </cell>
        </row>
      </sheetData>
      <sheetData sheetId="10418">
        <row r="7">
          <cell r="AI7">
            <v>10000</v>
          </cell>
        </row>
      </sheetData>
      <sheetData sheetId="10419">
        <row r="7">
          <cell r="AI7">
            <v>10000</v>
          </cell>
        </row>
      </sheetData>
      <sheetData sheetId="10420">
        <row r="7">
          <cell r="AI7">
            <v>10000</v>
          </cell>
        </row>
      </sheetData>
      <sheetData sheetId="10421">
        <row r="7">
          <cell r="AI7">
            <v>10000</v>
          </cell>
        </row>
      </sheetData>
      <sheetData sheetId="10422">
        <row r="7">
          <cell r="AI7">
            <v>10000</v>
          </cell>
        </row>
      </sheetData>
      <sheetData sheetId="10423">
        <row r="7">
          <cell r="AI7">
            <v>10000</v>
          </cell>
        </row>
      </sheetData>
      <sheetData sheetId="10424">
        <row r="7">
          <cell r="AI7">
            <v>10000</v>
          </cell>
        </row>
      </sheetData>
      <sheetData sheetId="10425">
        <row r="7">
          <cell r="AI7">
            <v>10000</v>
          </cell>
        </row>
      </sheetData>
      <sheetData sheetId="10426">
        <row r="7">
          <cell r="AI7">
            <v>10000</v>
          </cell>
        </row>
      </sheetData>
      <sheetData sheetId="10427">
        <row r="7">
          <cell r="AI7">
            <v>10000</v>
          </cell>
        </row>
      </sheetData>
      <sheetData sheetId="10428">
        <row r="7">
          <cell r="AI7">
            <v>10000</v>
          </cell>
        </row>
      </sheetData>
      <sheetData sheetId="10429">
        <row r="7">
          <cell r="AI7">
            <v>10000</v>
          </cell>
        </row>
      </sheetData>
      <sheetData sheetId="10430">
        <row r="7">
          <cell r="AI7">
            <v>10000</v>
          </cell>
        </row>
      </sheetData>
      <sheetData sheetId="10431">
        <row r="7">
          <cell r="AI7">
            <v>10000</v>
          </cell>
        </row>
      </sheetData>
      <sheetData sheetId="10432">
        <row r="7">
          <cell r="AI7">
            <v>10000</v>
          </cell>
        </row>
      </sheetData>
      <sheetData sheetId="10433">
        <row r="7">
          <cell r="AI7">
            <v>10000</v>
          </cell>
        </row>
      </sheetData>
      <sheetData sheetId="10434">
        <row r="7">
          <cell r="AI7">
            <v>10000</v>
          </cell>
        </row>
      </sheetData>
      <sheetData sheetId="10435">
        <row r="7">
          <cell r="AI7">
            <v>10000</v>
          </cell>
        </row>
      </sheetData>
      <sheetData sheetId="10436">
        <row r="7">
          <cell r="AI7">
            <v>10000</v>
          </cell>
        </row>
      </sheetData>
      <sheetData sheetId="10437">
        <row r="7">
          <cell r="AI7">
            <v>10000</v>
          </cell>
        </row>
      </sheetData>
      <sheetData sheetId="10438">
        <row r="7">
          <cell r="AI7">
            <v>10000</v>
          </cell>
        </row>
      </sheetData>
      <sheetData sheetId="10439">
        <row r="7">
          <cell r="AI7">
            <v>10000</v>
          </cell>
        </row>
      </sheetData>
      <sheetData sheetId="10440">
        <row r="7">
          <cell r="AI7">
            <v>10000</v>
          </cell>
        </row>
      </sheetData>
      <sheetData sheetId="10441">
        <row r="7">
          <cell r="AI7">
            <v>10000</v>
          </cell>
        </row>
      </sheetData>
      <sheetData sheetId="10442">
        <row r="7">
          <cell r="AI7">
            <v>10000</v>
          </cell>
        </row>
      </sheetData>
      <sheetData sheetId="10443">
        <row r="7">
          <cell r="AI7">
            <v>10000</v>
          </cell>
        </row>
      </sheetData>
      <sheetData sheetId="10444">
        <row r="7">
          <cell r="AI7">
            <v>10000</v>
          </cell>
        </row>
      </sheetData>
      <sheetData sheetId="10445">
        <row r="7">
          <cell r="AI7">
            <v>10000</v>
          </cell>
        </row>
      </sheetData>
      <sheetData sheetId="10446">
        <row r="7">
          <cell r="AI7">
            <v>10000</v>
          </cell>
        </row>
      </sheetData>
      <sheetData sheetId="10447">
        <row r="7">
          <cell r="AI7">
            <v>10000</v>
          </cell>
        </row>
      </sheetData>
      <sheetData sheetId="10448">
        <row r="7">
          <cell r="AI7">
            <v>10000</v>
          </cell>
        </row>
      </sheetData>
      <sheetData sheetId="10449">
        <row r="7">
          <cell r="AI7">
            <v>10000</v>
          </cell>
        </row>
      </sheetData>
      <sheetData sheetId="10450">
        <row r="7">
          <cell r="AI7">
            <v>10000</v>
          </cell>
        </row>
      </sheetData>
      <sheetData sheetId="10451">
        <row r="7">
          <cell r="AI7">
            <v>10000</v>
          </cell>
        </row>
      </sheetData>
      <sheetData sheetId="10452">
        <row r="7">
          <cell r="AI7">
            <v>10000</v>
          </cell>
        </row>
      </sheetData>
      <sheetData sheetId="10453">
        <row r="7">
          <cell r="AI7">
            <v>10000</v>
          </cell>
        </row>
      </sheetData>
      <sheetData sheetId="10454">
        <row r="7">
          <cell r="AI7">
            <v>10000</v>
          </cell>
        </row>
      </sheetData>
      <sheetData sheetId="10455">
        <row r="7">
          <cell r="AI7">
            <v>10000</v>
          </cell>
        </row>
      </sheetData>
      <sheetData sheetId="10456">
        <row r="7">
          <cell r="AI7">
            <v>10000</v>
          </cell>
        </row>
      </sheetData>
      <sheetData sheetId="10457">
        <row r="7">
          <cell r="AI7">
            <v>10000</v>
          </cell>
        </row>
      </sheetData>
      <sheetData sheetId="10458">
        <row r="7">
          <cell r="AI7">
            <v>10000</v>
          </cell>
        </row>
      </sheetData>
      <sheetData sheetId="10459">
        <row r="7">
          <cell r="AI7">
            <v>10000</v>
          </cell>
        </row>
      </sheetData>
      <sheetData sheetId="10460">
        <row r="7">
          <cell r="AI7">
            <v>10000</v>
          </cell>
        </row>
      </sheetData>
      <sheetData sheetId="10461">
        <row r="7">
          <cell r="AI7">
            <v>10000</v>
          </cell>
        </row>
      </sheetData>
      <sheetData sheetId="10462">
        <row r="7">
          <cell r="AI7">
            <v>10000</v>
          </cell>
        </row>
      </sheetData>
      <sheetData sheetId="10463">
        <row r="7">
          <cell r="AI7">
            <v>10000</v>
          </cell>
        </row>
      </sheetData>
      <sheetData sheetId="10464">
        <row r="7">
          <cell r="AI7">
            <v>10000</v>
          </cell>
        </row>
      </sheetData>
      <sheetData sheetId="10465">
        <row r="7">
          <cell r="AI7">
            <v>10000</v>
          </cell>
        </row>
      </sheetData>
      <sheetData sheetId="10466">
        <row r="7">
          <cell r="AI7">
            <v>10000</v>
          </cell>
        </row>
      </sheetData>
      <sheetData sheetId="10467">
        <row r="7">
          <cell r="AI7">
            <v>10000</v>
          </cell>
        </row>
      </sheetData>
      <sheetData sheetId="10468">
        <row r="7">
          <cell r="AI7">
            <v>10000</v>
          </cell>
        </row>
      </sheetData>
      <sheetData sheetId="10469">
        <row r="7">
          <cell r="AI7">
            <v>10000</v>
          </cell>
        </row>
      </sheetData>
      <sheetData sheetId="10470">
        <row r="7">
          <cell r="AI7">
            <v>10000</v>
          </cell>
        </row>
      </sheetData>
      <sheetData sheetId="10471">
        <row r="7">
          <cell r="AI7">
            <v>10000</v>
          </cell>
        </row>
      </sheetData>
      <sheetData sheetId="10472">
        <row r="7">
          <cell r="AI7">
            <v>10000</v>
          </cell>
        </row>
      </sheetData>
      <sheetData sheetId="10473">
        <row r="7">
          <cell r="AI7">
            <v>10000</v>
          </cell>
        </row>
      </sheetData>
      <sheetData sheetId="10474">
        <row r="7">
          <cell r="AI7">
            <v>10000</v>
          </cell>
        </row>
      </sheetData>
      <sheetData sheetId="10475">
        <row r="7">
          <cell r="AI7">
            <v>10000</v>
          </cell>
        </row>
      </sheetData>
      <sheetData sheetId="10476">
        <row r="7">
          <cell r="AI7">
            <v>10000</v>
          </cell>
        </row>
      </sheetData>
      <sheetData sheetId="10477">
        <row r="7">
          <cell r="AI7">
            <v>10000</v>
          </cell>
        </row>
      </sheetData>
      <sheetData sheetId="10478">
        <row r="7">
          <cell r="AI7">
            <v>10000</v>
          </cell>
        </row>
      </sheetData>
      <sheetData sheetId="10479">
        <row r="7">
          <cell r="AI7">
            <v>10000</v>
          </cell>
        </row>
      </sheetData>
      <sheetData sheetId="10480">
        <row r="7">
          <cell r="AI7">
            <v>10000</v>
          </cell>
        </row>
      </sheetData>
      <sheetData sheetId="10481">
        <row r="7">
          <cell r="AI7">
            <v>10000</v>
          </cell>
        </row>
      </sheetData>
      <sheetData sheetId="10482">
        <row r="7">
          <cell r="AI7">
            <v>10000</v>
          </cell>
        </row>
      </sheetData>
      <sheetData sheetId="10483">
        <row r="7">
          <cell r="AI7">
            <v>10000</v>
          </cell>
        </row>
      </sheetData>
      <sheetData sheetId="10484">
        <row r="7">
          <cell r="AI7">
            <v>10000</v>
          </cell>
        </row>
      </sheetData>
      <sheetData sheetId="10485">
        <row r="7">
          <cell r="AI7">
            <v>10000</v>
          </cell>
        </row>
      </sheetData>
      <sheetData sheetId="10486">
        <row r="7">
          <cell r="AI7">
            <v>10000</v>
          </cell>
        </row>
      </sheetData>
      <sheetData sheetId="10487">
        <row r="7">
          <cell r="AI7">
            <v>10000</v>
          </cell>
        </row>
      </sheetData>
      <sheetData sheetId="10488">
        <row r="7">
          <cell r="AI7">
            <v>10000</v>
          </cell>
        </row>
      </sheetData>
      <sheetData sheetId="10489">
        <row r="7">
          <cell r="AI7">
            <v>10000</v>
          </cell>
        </row>
      </sheetData>
      <sheetData sheetId="10490">
        <row r="7">
          <cell r="AI7">
            <v>10000</v>
          </cell>
        </row>
      </sheetData>
      <sheetData sheetId="10491">
        <row r="7">
          <cell r="AI7">
            <v>10000</v>
          </cell>
        </row>
      </sheetData>
      <sheetData sheetId="10492">
        <row r="7">
          <cell r="AI7">
            <v>10000</v>
          </cell>
        </row>
      </sheetData>
      <sheetData sheetId="10493">
        <row r="7">
          <cell r="AI7">
            <v>10000</v>
          </cell>
        </row>
      </sheetData>
      <sheetData sheetId="10494">
        <row r="7">
          <cell r="AI7">
            <v>10000</v>
          </cell>
        </row>
      </sheetData>
      <sheetData sheetId="10495">
        <row r="7">
          <cell r="AI7">
            <v>10000</v>
          </cell>
        </row>
      </sheetData>
      <sheetData sheetId="10496">
        <row r="7">
          <cell r="AI7">
            <v>10000</v>
          </cell>
        </row>
      </sheetData>
      <sheetData sheetId="10497">
        <row r="7">
          <cell r="AI7">
            <v>10000</v>
          </cell>
        </row>
      </sheetData>
      <sheetData sheetId="10498">
        <row r="7">
          <cell r="AI7">
            <v>10000</v>
          </cell>
        </row>
      </sheetData>
      <sheetData sheetId="10499">
        <row r="7">
          <cell r="AI7">
            <v>10000</v>
          </cell>
        </row>
      </sheetData>
      <sheetData sheetId="10500">
        <row r="7">
          <cell r="AI7">
            <v>10000</v>
          </cell>
        </row>
      </sheetData>
      <sheetData sheetId="10501">
        <row r="7">
          <cell r="AI7">
            <v>10000</v>
          </cell>
        </row>
      </sheetData>
      <sheetData sheetId="10502">
        <row r="7">
          <cell r="AI7">
            <v>10000</v>
          </cell>
        </row>
      </sheetData>
      <sheetData sheetId="10503">
        <row r="7">
          <cell r="AI7">
            <v>10000</v>
          </cell>
        </row>
      </sheetData>
      <sheetData sheetId="10504">
        <row r="7">
          <cell r="AI7">
            <v>10000</v>
          </cell>
        </row>
      </sheetData>
      <sheetData sheetId="10505">
        <row r="7">
          <cell r="AI7">
            <v>10000</v>
          </cell>
        </row>
      </sheetData>
      <sheetData sheetId="10506">
        <row r="7">
          <cell r="AI7">
            <v>10000</v>
          </cell>
        </row>
      </sheetData>
      <sheetData sheetId="10507">
        <row r="7">
          <cell r="AI7">
            <v>10000</v>
          </cell>
        </row>
      </sheetData>
      <sheetData sheetId="10508">
        <row r="7">
          <cell r="AI7">
            <v>10000</v>
          </cell>
        </row>
      </sheetData>
      <sheetData sheetId="10509">
        <row r="7">
          <cell r="AI7">
            <v>10000</v>
          </cell>
        </row>
      </sheetData>
      <sheetData sheetId="10510">
        <row r="7">
          <cell r="AI7">
            <v>10000</v>
          </cell>
        </row>
      </sheetData>
      <sheetData sheetId="10511">
        <row r="7">
          <cell r="AI7">
            <v>10000</v>
          </cell>
        </row>
      </sheetData>
      <sheetData sheetId="10512">
        <row r="7">
          <cell r="AI7">
            <v>10000</v>
          </cell>
        </row>
      </sheetData>
      <sheetData sheetId="10513">
        <row r="7">
          <cell r="AI7">
            <v>10000</v>
          </cell>
        </row>
      </sheetData>
      <sheetData sheetId="10514">
        <row r="7">
          <cell r="AI7">
            <v>10000</v>
          </cell>
        </row>
      </sheetData>
      <sheetData sheetId="10515">
        <row r="7">
          <cell r="AI7">
            <v>10000</v>
          </cell>
        </row>
      </sheetData>
      <sheetData sheetId="10516">
        <row r="7">
          <cell r="AI7">
            <v>10000</v>
          </cell>
        </row>
      </sheetData>
      <sheetData sheetId="10517">
        <row r="7">
          <cell r="AI7">
            <v>10000</v>
          </cell>
        </row>
      </sheetData>
      <sheetData sheetId="10518">
        <row r="7">
          <cell r="AI7">
            <v>10000</v>
          </cell>
        </row>
      </sheetData>
      <sheetData sheetId="10519">
        <row r="7">
          <cell r="AI7">
            <v>10000</v>
          </cell>
        </row>
      </sheetData>
      <sheetData sheetId="10520">
        <row r="7">
          <cell r="AI7">
            <v>10000</v>
          </cell>
        </row>
      </sheetData>
      <sheetData sheetId="10521">
        <row r="7">
          <cell r="AI7">
            <v>10000</v>
          </cell>
        </row>
      </sheetData>
      <sheetData sheetId="10522">
        <row r="7">
          <cell r="AI7">
            <v>10000</v>
          </cell>
        </row>
      </sheetData>
      <sheetData sheetId="10523">
        <row r="7">
          <cell r="AI7">
            <v>10000</v>
          </cell>
        </row>
      </sheetData>
      <sheetData sheetId="10524">
        <row r="7">
          <cell r="AI7">
            <v>10000</v>
          </cell>
        </row>
      </sheetData>
      <sheetData sheetId="10525">
        <row r="7">
          <cell r="AI7">
            <v>10000</v>
          </cell>
        </row>
      </sheetData>
      <sheetData sheetId="10526">
        <row r="7">
          <cell r="AI7">
            <v>10000</v>
          </cell>
        </row>
      </sheetData>
      <sheetData sheetId="10527">
        <row r="7">
          <cell r="AI7">
            <v>10000</v>
          </cell>
        </row>
      </sheetData>
      <sheetData sheetId="10528">
        <row r="7">
          <cell r="AI7">
            <v>10000</v>
          </cell>
        </row>
      </sheetData>
      <sheetData sheetId="10529">
        <row r="7">
          <cell r="AI7">
            <v>10000</v>
          </cell>
        </row>
      </sheetData>
      <sheetData sheetId="10530">
        <row r="7">
          <cell r="AI7">
            <v>10000</v>
          </cell>
        </row>
      </sheetData>
      <sheetData sheetId="10531">
        <row r="7">
          <cell r="AI7">
            <v>10000</v>
          </cell>
        </row>
      </sheetData>
      <sheetData sheetId="10532">
        <row r="7">
          <cell r="AI7">
            <v>10000</v>
          </cell>
        </row>
      </sheetData>
      <sheetData sheetId="10533">
        <row r="7">
          <cell r="AI7">
            <v>10000</v>
          </cell>
        </row>
      </sheetData>
      <sheetData sheetId="10534">
        <row r="7">
          <cell r="AI7">
            <v>10000</v>
          </cell>
        </row>
      </sheetData>
      <sheetData sheetId="10535">
        <row r="7">
          <cell r="AI7">
            <v>10000</v>
          </cell>
        </row>
      </sheetData>
      <sheetData sheetId="10536">
        <row r="7">
          <cell r="AI7">
            <v>10000</v>
          </cell>
        </row>
      </sheetData>
      <sheetData sheetId="10537">
        <row r="7">
          <cell r="AI7">
            <v>10000</v>
          </cell>
        </row>
      </sheetData>
      <sheetData sheetId="10538">
        <row r="7">
          <cell r="AI7">
            <v>10000</v>
          </cell>
        </row>
      </sheetData>
      <sheetData sheetId="10539">
        <row r="7">
          <cell r="AI7">
            <v>10000</v>
          </cell>
        </row>
      </sheetData>
      <sheetData sheetId="10540">
        <row r="7">
          <cell r="AI7">
            <v>10000</v>
          </cell>
        </row>
      </sheetData>
      <sheetData sheetId="10541">
        <row r="7">
          <cell r="AI7">
            <v>10000</v>
          </cell>
        </row>
      </sheetData>
      <sheetData sheetId="10542">
        <row r="7">
          <cell r="AI7">
            <v>10000</v>
          </cell>
        </row>
      </sheetData>
      <sheetData sheetId="10543">
        <row r="7">
          <cell r="AI7">
            <v>10000</v>
          </cell>
        </row>
      </sheetData>
      <sheetData sheetId="10544">
        <row r="7">
          <cell r="AI7">
            <v>10000</v>
          </cell>
        </row>
      </sheetData>
      <sheetData sheetId="10545">
        <row r="7">
          <cell r="AI7">
            <v>10000</v>
          </cell>
        </row>
      </sheetData>
      <sheetData sheetId="10546">
        <row r="7">
          <cell r="AI7">
            <v>10000</v>
          </cell>
        </row>
      </sheetData>
      <sheetData sheetId="10547">
        <row r="7">
          <cell r="AI7">
            <v>10000</v>
          </cell>
        </row>
      </sheetData>
      <sheetData sheetId="10548">
        <row r="7">
          <cell r="AI7">
            <v>10000</v>
          </cell>
        </row>
      </sheetData>
      <sheetData sheetId="10549">
        <row r="7">
          <cell r="AI7">
            <v>10000</v>
          </cell>
        </row>
      </sheetData>
      <sheetData sheetId="10550">
        <row r="7">
          <cell r="AI7">
            <v>10000</v>
          </cell>
        </row>
      </sheetData>
      <sheetData sheetId="10551">
        <row r="7">
          <cell r="AI7">
            <v>10000</v>
          </cell>
        </row>
      </sheetData>
      <sheetData sheetId="10552">
        <row r="7">
          <cell r="AI7">
            <v>10000</v>
          </cell>
        </row>
      </sheetData>
      <sheetData sheetId="10553">
        <row r="7">
          <cell r="AI7">
            <v>10000</v>
          </cell>
        </row>
      </sheetData>
      <sheetData sheetId="10554">
        <row r="7">
          <cell r="AI7">
            <v>10000</v>
          </cell>
        </row>
      </sheetData>
      <sheetData sheetId="10555">
        <row r="7">
          <cell r="AI7">
            <v>10000</v>
          </cell>
        </row>
      </sheetData>
      <sheetData sheetId="10556">
        <row r="7">
          <cell r="AI7">
            <v>10000</v>
          </cell>
        </row>
      </sheetData>
      <sheetData sheetId="10557">
        <row r="7">
          <cell r="AI7">
            <v>10000</v>
          </cell>
        </row>
      </sheetData>
      <sheetData sheetId="10558">
        <row r="7">
          <cell r="AI7">
            <v>10000</v>
          </cell>
        </row>
      </sheetData>
      <sheetData sheetId="10559">
        <row r="7">
          <cell r="AI7">
            <v>10000</v>
          </cell>
        </row>
      </sheetData>
      <sheetData sheetId="10560">
        <row r="7">
          <cell r="AI7">
            <v>10000</v>
          </cell>
        </row>
      </sheetData>
      <sheetData sheetId="10561">
        <row r="7">
          <cell r="AI7">
            <v>10000</v>
          </cell>
        </row>
      </sheetData>
      <sheetData sheetId="10562">
        <row r="7">
          <cell r="AI7">
            <v>10000</v>
          </cell>
        </row>
      </sheetData>
      <sheetData sheetId="10563">
        <row r="7">
          <cell r="AI7">
            <v>10000</v>
          </cell>
        </row>
      </sheetData>
      <sheetData sheetId="10564">
        <row r="7">
          <cell r="AI7">
            <v>10000</v>
          </cell>
        </row>
      </sheetData>
      <sheetData sheetId="10565">
        <row r="7">
          <cell r="AI7">
            <v>10000</v>
          </cell>
        </row>
      </sheetData>
      <sheetData sheetId="10566">
        <row r="7">
          <cell r="AI7">
            <v>10000</v>
          </cell>
        </row>
      </sheetData>
      <sheetData sheetId="10567">
        <row r="7">
          <cell r="AI7">
            <v>10000</v>
          </cell>
        </row>
      </sheetData>
      <sheetData sheetId="10568">
        <row r="7">
          <cell r="AI7">
            <v>10000</v>
          </cell>
        </row>
      </sheetData>
      <sheetData sheetId="10569">
        <row r="7">
          <cell r="AI7">
            <v>10000</v>
          </cell>
        </row>
      </sheetData>
      <sheetData sheetId="10570">
        <row r="7">
          <cell r="AI7">
            <v>10000</v>
          </cell>
        </row>
      </sheetData>
      <sheetData sheetId="10571">
        <row r="7">
          <cell r="AI7">
            <v>10000</v>
          </cell>
        </row>
      </sheetData>
      <sheetData sheetId="10572">
        <row r="7">
          <cell r="AI7">
            <v>10000</v>
          </cell>
        </row>
      </sheetData>
      <sheetData sheetId="10573">
        <row r="7">
          <cell r="AI7">
            <v>10000</v>
          </cell>
        </row>
      </sheetData>
      <sheetData sheetId="10574">
        <row r="7">
          <cell r="AI7">
            <v>10000</v>
          </cell>
        </row>
      </sheetData>
      <sheetData sheetId="10575">
        <row r="7">
          <cell r="AI7">
            <v>10000</v>
          </cell>
        </row>
      </sheetData>
      <sheetData sheetId="10576">
        <row r="7">
          <cell r="AI7">
            <v>10000</v>
          </cell>
        </row>
      </sheetData>
      <sheetData sheetId="10577">
        <row r="7">
          <cell r="AI7">
            <v>10000</v>
          </cell>
        </row>
      </sheetData>
      <sheetData sheetId="10578">
        <row r="7">
          <cell r="AI7">
            <v>10000</v>
          </cell>
        </row>
      </sheetData>
      <sheetData sheetId="10579">
        <row r="7">
          <cell r="AI7">
            <v>10000</v>
          </cell>
        </row>
      </sheetData>
      <sheetData sheetId="10580">
        <row r="7">
          <cell r="AI7">
            <v>10000</v>
          </cell>
        </row>
      </sheetData>
      <sheetData sheetId="10581">
        <row r="7">
          <cell r="AI7">
            <v>10000</v>
          </cell>
        </row>
      </sheetData>
      <sheetData sheetId="10582">
        <row r="7">
          <cell r="AI7">
            <v>10000</v>
          </cell>
        </row>
      </sheetData>
      <sheetData sheetId="10583">
        <row r="7">
          <cell r="AI7">
            <v>10000</v>
          </cell>
        </row>
      </sheetData>
      <sheetData sheetId="10584">
        <row r="7">
          <cell r="AI7">
            <v>10000</v>
          </cell>
        </row>
      </sheetData>
      <sheetData sheetId="10585">
        <row r="7">
          <cell r="AI7">
            <v>10000</v>
          </cell>
        </row>
      </sheetData>
      <sheetData sheetId="10586">
        <row r="7">
          <cell r="AI7">
            <v>10000</v>
          </cell>
        </row>
      </sheetData>
      <sheetData sheetId="10587">
        <row r="7">
          <cell r="AI7">
            <v>10000</v>
          </cell>
        </row>
      </sheetData>
      <sheetData sheetId="10588">
        <row r="7">
          <cell r="AI7">
            <v>10000</v>
          </cell>
        </row>
      </sheetData>
      <sheetData sheetId="10589">
        <row r="7">
          <cell r="AI7">
            <v>10000</v>
          </cell>
        </row>
      </sheetData>
      <sheetData sheetId="10590">
        <row r="7">
          <cell r="AI7">
            <v>10000</v>
          </cell>
        </row>
      </sheetData>
      <sheetData sheetId="10591">
        <row r="7">
          <cell r="AI7">
            <v>10000</v>
          </cell>
        </row>
      </sheetData>
      <sheetData sheetId="10592">
        <row r="7">
          <cell r="AI7">
            <v>10000</v>
          </cell>
        </row>
      </sheetData>
      <sheetData sheetId="10593">
        <row r="7">
          <cell r="AI7">
            <v>10000</v>
          </cell>
        </row>
      </sheetData>
      <sheetData sheetId="10594">
        <row r="7">
          <cell r="AI7">
            <v>10000</v>
          </cell>
        </row>
      </sheetData>
      <sheetData sheetId="10595">
        <row r="7">
          <cell r="AI7">
            <v>10000</v>
          </cell>
        </row>
      </sheetData>
      <sheetData sheetId="10596">
        <row r="7">
          <cell r="AI7">
            <v>10000</v>
          </cell>
        </row>
      </sheetData>
      <sheetData sheetId="10597">
        <row r="7">
          <cell r="AI7">
            <v>10000</v>
          </cell>
        </row>
      </sheetData>
      <sheetData sheetId="10598">
        <row r="7">
          <cell r="AI7">
            <v>10000</v>
          </cell>
        </row>
      </sheetData>
      <sheetData sheetId="10599">
        <row r="7">
          <cell r="AI7">
            <v>10000</v>
          </cell>
        </row>
      </sheetData>
      <sheetData sheetId="10600">
        <row r="7">
          <cell r="AI7">
            <v>10000</v>
          </cell>
        </row>
      </sheetData>
      <sheetData sheetId="10601">
        <row r="7">
          <cell r="AI7">
            <v>10000</v>
          </cell>
        </row>
      </sheetData>
      <sheetData sheetId="10602">
        <row r="7">
          <cell r="AI7">
            <v>10000</v>
          </cell>
        </row>
      </sheetData>
      <sheetData sheetId="10603">
        <row r="7">
          <cell r="AI7">
            <v>10000</v>
          </cell>
        </row>
      </sheetData>
      <sheetData sheetId="10604">
        <row r="7">
          <cell r="AI7">
            <v>10000</v>
          </cell>
        </row>
      </sheetData>
      <sheetData sheetId="10605">
        <row r="7">
          <cell r="AI7">
            <v>10000</v>
          </cell>
        </row>
      </sheetData>
      <sheetData sheetId="10606">
        <row r="7">
          <cell r="AI7">
            <v>10000</v>
          </cell>
        </row>
      </sheetData>
      <sheetData sheetId="10607">
        <row r="7">
          <cell r="AI7">
            <v>10000</v>
          </cell>
        </row>
      </sheetData>
      <sheetData sheetId="10608">
        <row r="7">
          <cell r="AI7">
            <v>10000</v>
          </cell>
        </row>
      </sheetData>
      <sheetData sheetId="10609">
        <row r="7">
          <cell r="AI7">
            <v>10000</v>
          </cell>
        </row>
      </sheetData>
      <sheetData sheetId="10610">
        <row r="7">
          <cell r="AI7">
            <v>10000</v>
          </cell>
        </row>
      </sheetData>
      <sheetData sheetId="10611">
        <row r="7">
          <cell r="AI7">
            <v>10000</v>
          </cell>
        </row>
      </sheetData>
      <sheetData sheetId="10612">
        <row r="7">
          <cell r="AI7">
            <v>10000</v>
          </cell>
        </row>
      </sheetData>
      <sheetData sheetId="10613">
        <row r="7">
          <cell r="AI7">
            <v>10000</v>
          </cell>
        </row>
      </sheetData>
      <sheetData sheetId="10614">
        <row r="7">
          <cell r="AI7">
            <v>10000</v>
          </cell>
        </row>
      </sheetData>
      <sheetData sheetId="10615">
        <row r="7">
          <cell r="AI7">
            <v>10000</v>
          </cell>
        </row>
      </sheetData>
      <sheetData sheetId="10616">
        <row r="7">
          <cell r="AI7">
            <v>10000</v>
          </cell>
        </row>
      </sheetData>
      <sheetData sheetId="10617">
        <row r="7">
          <cell r="AI7">
            <v>10000</v>
          </cell>
        </row>
      </sheetData>
      <sheetData sheetId="10618">
        <row r="7">
          <cell r="AI7">
            <v>10000</v>
          </cell>
        </row>
      </sheetData>
      <sheetData sheetId="10619">
        <row r="7">
          <cell r="AI7">
            <v>10000</v>
          </cell>
        </row>
      </sheetData>
      <sheetData sheetId="10620">
        <row r="7">
          <cell r="AI7">
            <v>10000</v>
          </cell>
        </row>
      </sheetData>
      <sheetData sheetId="10621">
        <row r="7">
          <cell r="AI7">
            <v>10000</v>
          </cell>
        </row>
      </sheetData>
      <sheetData sheetId="10622">
        <row r="7">
          <cell r="AI7">
            <v>10000</v>
          </cell>
        </row>
      </sheetData>
      <sheetData sheetId="10623">
        <row r="7">
          <cell r="AI7">
            <v>10000</v>
          </cell>
        </row>
      </sheetData>
      <sheetData sheetId="10624">
        <row r="7">
          <cell r="AI7">
            <v>10000</v>
          </cell>
        </row>
      </sheetData>
      <sheetData sheetId="10625">
        <row r="7">
          <cell r="AI7">
            <v>10000</v>
          </cell>
        </row>
      </sheetData>
      <sheetData sheetId="10626">
        <row r="7">
          <cell r="AI7">
            <v>10000</v>
          </cell>
        </row>
      </sheetData>
      <sheetData sheetId="10627">
        <row r="7">
          <cell r="AI7">
            <v>10000</v>
          </cell>
        </row>
      </sheetData>
      <sheetData sheetId="10628">
        <row r="7">
          <cell r="AI7">
            <v>10000</v>
          </cell>
        </row>
      </sheetData>
      <sheetData sheetId="10629">
        <row r="7">
          <cell r="AI7">
            <v>10000</v>
          </cell>
        </row>
      </sheetData>
      <sheetData sheetId="10630">
        <row r="7">
          <cell r="AI7">
            <v>10000</v>
          </cell>
        </row>
      </sheetData>
      <sheetData sheetId="10631">
        <row r="7">
          <cell r="AI7">
            <v>10000</v>
          </cell>
        </row>
      </sheetData>
      <sheetData sheetId="10632">
        <row r="7">
          <cell r="AI7">
            <v>10000</v>
          </cell>
        </row>
      </sheetData>
      <sheetData sheetId="10633">
        <row r="7">
          <cell r="AI7">
            <v>10000</v>
          </cell>
        </row>
      </sheetData>
      <sheetData sheetId="10634">
        <row r="7">
          <cell r="AI7">
            <v>10000</v>
          </cell>
        </row>
      </sheetData>
      <sheetData sheetId="10635">
        <row r="7">
          <cell r="AI7">
            <v>10000</v>
          </cell>
        </row>
      </sheetData>
      <sheetData sheetId="10636">
        <row r="7">
          <cell r="AI7">
            <v>10000</v>
          </cell>
        </row>
      </sheetData>
      <sheetData sheetId="10637">
        <row r="7">
          <cell r="AI7">
            <v>10000</v>
          </cell>
        </row>
      </sheetData>
      <sheetData sheetId="10638">
        <row r="7">
          <cell r="AI7">
            <v>10000</v>
          </cell>
        </row>
      </sheetData>
      <sheetData sheetId="10639">
        <row r="7">
          <cell r="AI7">
            <v>10000</v>
          </cell>
        </row>
      </sheetData>
      <sheetData sheetId="10640">
        <row r="7">
          <cell r="AI7">
            <v>10000</v>
          </cell>
        </row>
      </sheetData>
      <sheetData sheetId="10641">
        <row r="7">
          <cell r="AI7">
            <v>10000</v>
          </cell>
        </row>
      </sheetData>
      <sheetData sheetId="10642">
        <row r="7">
          <cell r="AI7">
            <v>10000</v>
          </cell>
        </row>
      </sheetData>
      <sheetData sheetId="10643">
        <row r="7">
          <cell r="AI7">
            <v>10000</v>
          </cell>
        </row>
      </sheetData>
      <sheetData sheetId="10644">
        <row r="7">
          <cell r="AI7">
            <v>10000</v>
          </cell>
        </row>
      </sheetData>
      <sheetData sheetId="10645">
        <row r="7">
          <cell r="AI7">
            <v>10000</v>
          </cell>
        </row>
      </sheetData>
      <sheetData sheetId="10646">
        <row r="7">
          <cell r="AI7">
            <v>10000</v>
          </cell>
        </row>
      </sheetData>
      <sheetData sheetId="10647">
        <row r="7">
          <cell r="AI7">
            <v>10000</v>
          </cell>
        </row>
      </sheetData>
      <sheetData sheetId="10648">
        <row r="7">
          <cell r="AI7">
            <v>10000</v>
          </cell>
        </row>
      </sheetData>
      <sheetData sheetId="10649">
        <row r="7">
          <cell r="AI7">
            <v>10000</v>
          </cell>
        </row>
      </sheetData>
      <sheetData sheetId="10650">
        <row r="7">
          <cell r="AI7">
            <v>10000</v>
          </cell>
        </row>
      </sheetData>
      <sheetData sheetId="10651">
        <row r="7">
          <cell r="AI7">
            <v>10000</v>
          </cell>
        </row>
      </sheetData>
      <sheetData sheetId="10652">
        <row r="7">
          <cell r="AI7">
            <v>10000</v>
          </cell>
        </row>
      </sheetData>
      <sheetData sheetId="10653">
        <row r="7">
          <cell r="AI7">
            <v>10000</v>
          </cell>
        </row>
      </sheetData>
      <sheetData sheetId="10654">
        <row r="7">
          <cell r="AI7">
            <v>10000</v>
          </cell>
        </row>
      </sheetData>
      <sheetData sheetId="10655">
        <row r="7">
          <cell r="AI7">
            <v>10000</v>
          </cell>
        </row>
      </sheetData>
      <sheetData sheetId="10656">
        <row r="7">
          <cell r="AI7">
            <v>10000</v>
          </cell>
        </row>
      </sheetData>
      <sheetData sheetId="10657">
        <row r="7">
          <cell r="AI7">
            <v>10000</v>
          </cell>
        </row>
      </sheetData>
      <sheetData sheetId="10658">
        <row r="7">
          <cell r="AI7">
            <v>10000</v>
          </cell>
        </row>
      </sheetData>
      <sheetData sheetId="10659">
        <row r="7">
          <cell r="AI7">
            <v>10000</v>
          </cell>
        </row>
      </sheetData>
      <sheetData sheetId="10660">
        <row r="7">
          <cell r="AI7">
            <v>10000</v>
          </cell>
        </row>
      </sheetData>
      <sheetData sheetId="10661">
        <row r="7">
          <cell r="AI7">
            <v>10000</v>
          </cell>
        </row>
      </sheetData>
      <sheetData sheetId="10662">
        <row r="7">
          <cell r="AI7">
            <v>10000</v>
          </cell>
        </row>
      </sheetData>
      <sheetData sheetId="10663">
        <row r="7">
          <cell r="AI7">
            <v>10000</v>
          </cell>
        </row>
      </sheetData>
      <sheetData sheetId="10664">
        <row r="7">
          <cell r="AI7">
            <v>10000</v>
          </cell>
        </row>
      </sheetData>
      <sheetData sheetId="10665">
        <row r="7">
          <cell r="AI7">
            <v>10000</v>
          </cell>
        </row>
      </sheetData>
      <sheetData sheetId="10666">
        <row r="7">
          <cell r="AI7">
            <v>10000</v>
          </cell>
        </row>
      </sheetData>
      <sheetData sheetId="10667">
        <row r="7">
          <cell r="AI7">
            <v>10000</v>
          </cell>
        </row>
      </sheetData>
      <sheetData sheetId="10668">
        <row r="7">
          <cell r="AI7">
            <v>10000</v>
          </cell>
        </row>
      </sheetData>
      <sheetData sheetId="10669">
        <row r="7">
          <cell r="AI7">
            <v>10000</v>
          </cell>
        </row>
      </sheetData>
      <sheetData sheetId="10670">
        <row r="7">
          <cell r="AI7">
            <v>10000</v>
          </cell>
        </row>
      </sheetData>
      <sheetData sheetId="10671">
        <row r="7">
          <cell r="AI7">
            <v>10000</v>
          </cell>
        </row>
      </sheetData>
      <sheetData sheetId="10672">
        <row r="7">
          <cell r="AI7">
            <v>10000</v>
          </cell>
        </row>
      </sheetData>
      <sheetData sheetId="10673">
        <row r="7">
          <cell r="AI7">
            <v>10000</v>
          </cell>
        </row>
      </sheetData>
      <sheetData sheetId="10674">
        <row r="7">
          <cell r="AI7">
            <v>10000</v>
          </cell>
        </row>
      </sheetData>
      <sheetData sheetId="10675">
        <row r="7">
          <cell r="AI7">
            <v>10000</v>
          </cell>
        </row>
      </sheetData>
      <sheetData sheetId="10676">
        <row r="7">
          <cell r="AI7">
            <v>10000</v>
          </cell>
        </row>
      </sheetData>
      <sheetData sheetId="10677">
        <row r="7">
          <cell r="AI7">
            <v>10000</v>
          </cell>
        </row>
      </sheetData>
      <sheetData sheetId="10678">
        <row r="7">
          <cell r="AI7">
            <v>10000</v>
          </cell>
        </row>
      </sheetData>
      <sheetData sheetId="10679">
        <row r="7">
          <cell r="AI7">
            <v>10000</v>
          </cell>
        </row>
      </sheetData>
      <sheetData sheetId="10680">
        <row r="7">
          <cell r="AI7">
            <v>10000</v>
          </cell>
        </row>
      </sheetData>
      <sheetData sheetId="10681">
        <row r="7">
          <cell r="AI7">
            <v>10000</v>
          </cell>
        </row>
      </sheetData>
      <sheetData sheetId="10682">
        <row r="7">
          <cell r="AI7">
            <v>10000</v>
          </cell>
        </row>
      </sheetData>
      <sheetData sheetId="10683">
        <row r="7">
          <cell r="AI7">
            <v>10000</v>
          </cell>
        </row>
      </sheetData>
      <sheetData sheetId="10684">
        <row r="7">
          <cell r="AI7">
            <v>10000</v>
          </cell>
        </row>
      </sheetData>
      <sheetData sheetId="10685">
        <row r="7">
          <cell r="AI7">
            <v>10000</v>
          </cell>
        </row>
      </sheetData>
      <sheetData sheetId="10686">
        <row r="7">
          <cell r="AI7">
            <v>10000</v>
          </cell>
        </row>
      </sheetData>
      <sheetData sheetId="10687">
        <row r="7">
          <cell r="AI7">
            <v>10000</v>
          </cell>
        </row>
      </sheetData>
      <sheetData sheetId="10688">
        <row r="7">
          <cell r="AI7">
            <v>10000</v>
          </cell>
        </row>
      </sheetData>
      <sheetData sheetId="10689">
        <row r="7">
          <cell r="AI7">
            <v>10000</v>
          </cell>
        </row>
      </sheetData>
      <sheetData sheetId="10690">
        <row r="7">
          <cell r="AI7">
            <v>10000</v>
          </cell>
        </row>
      </sheetData>
      <sheetData sheetId="10691">
        <row r="7">
          <cell r="AI7">
            <v>10000</v>
          </cell>
        </row>
      </sheetData>
      <sheetData sheetId="10692">
        <row r="7">
          <cell r="AI7">
            <v>10000</v>
          </cell>
        </row>
      </sheetData>
      <sheetData sheetId="10693">
        <row r="7">
          <cell r="AI7">
            <v>10000</v>
          </cell>
        </row>
      </sheetData>
      <sheetData sheetId="10694">
        <row r="7">
          <cell r="AI7">
            <v>10000</v>
          </cell>
        </row>
      </sheetData>
      <sheetData sheetId="10695">
        <row r="7">
          <cell r="AI7">
            <v>10000</v>
          </cell>
        </row>
      </sheetData>
      <sheetData sheetId="10696">
        <row r="7">
          <cell r="AI7">
            <v>10000</v>
          </cell>
        </row>
      </sheetData>
      <sheetData sheetId="10697">
        <row r="7">
          <cell r="AI7">
            <v>10000</v>
          </cell>
        </row>
      </sheetData>
      <sheetData sheetId="10698">
        <row r="7">
          <cell r="AI7">
            <v>10000</v>
          </cell>
        </row>
      </sheetData>
      <sheetData sheetId="10699">
        <row r="7">
          <cell r="AI7">
            <v>10000</v>
          </cell>
        </row>
      </sheetData>
      <sheetData sheetId="10700">
        <row r="7">
          <cell r="AI7">
            <v>10000</v>
          </cell>
        </row>
      </sheetData>
      <sheetData sheetId="10701">
        <row r="7">
          <cell r="AI7">
            <v>10000</v>
          </cell>
        </row>
      </sheetData>
      <sheetData sheetId="10702">
        <row r="7">
          <cell r="AI7">
            <v>10000</v>
          </cell>
        </row>
      </sheetData>
      <sheetData sheetId="10703">
        <row r="7">
          <cell r="AI7">
            <v>10000</v>
          </cell>
        </row>
      </sheetData>
      <sheetData sheetId="10704">
        <row r="7">
          <cell r="AI7">
            <v>10000</v>
          </cell>
        </row>
      </sheetData>
      <sheetData sheetId="10705">
        <row r="7">
          <cell r="AI7">
            <v>10000</v>
          </cell>
        </row>
      </sheetData>
      <sheetData sheetId="10706">
        <row r="7">
          <cell r="AI7">
            <v>10000</v>
          </cell>
        </row>
      </sheetData>
      <sheetData sheetId="10707">
        <row r="7">
          <cell r="AI7">
            <v>10000</v>
          </cell>
        </row>
      </sheetData>
      <sheetData sheetId="10708">
        <row r="7">
          <cell r="AI7">
            <v>10000</v>
          </cell>
        </row>
      </sheetData>
      <sheetData sheetId="10709">
        <row r="7">
          <cell r="AI7">
            <v>10000</v>
          </cell>
        </row>
      </sheetData>
      <sheetData sheetId="10710">
        <row r="7">
          <cell r="AI7">
            <v>10000</v>
          </cell>
        </row>
      </sheetData>
      <sheetData sheetId="10711">
        <row r="7">
          <cell r="AI7">
            <v>10000</v>
          </cell>
        </row>
      </sheetData>
      <sheetData sheetId="10712">
        <row r="7">
          <cell r="AI7">
            <v>10000</v>
          </cell>
        </row>
      </sheetData>
      <sheetData sheetId="10713">
        <row r="7">
          <cell r="AI7">
            <v>10000</v>
          </cell>
        </row>
      </sheetData>
      <sheetData sheetId="10714">
        <row r="7">
          <cell r="AI7">
            <v>10000</v>
          </cell>
        </row>
      </sheetData>
      <sheetData sheetId="10715">
        <row r="7">
          <cell r="AI7">
            <v>10000</v>
          </cell>
        </row>
      </sheetData>
      <sheetData sheetId="10716">
        <row r="7">
          <cell r="AI7">
            <v>10000</v>
          </cell>
        </row>
      </sheetData>
      <sheetData sheetId="10717">
        <row r="7">
          <cell r="AI7">
            <v>10000</v>
          </cell>
        </row>
      </sheetData>
      <sheetData sheetId="10718">
        <row r="7">
          <cell r="AI7">
            <v>10000</v>
          </cell>
        </row>
      </sheetData>
      <sheetData sheetId="10719">
        <row r="7">
          <cell r="AI7">
            <v>10000</v>
          </cell>
        </row>
      </sheetData>
      <sheetData sheetId="10720">
        <row r="7">
          <cell r="AI7">
            <v>10000</v>
          </cell>
        </row>
      </sheetData>
      <sheetData sheetId="10721">
        <row r="7">
          <cell r="AI7">
            <v>10000</v>
          </cell>
        </row>
      </sheetData>
      <sheetData sheetId="10722">
        <row r="7">
          <cell r="AI7">
            <v>10000</v>
          </cell>
        </row>
      </sheetData>
      <sheetData sheetId="10723">
        <row r="7">
          <cell r="AI7">
            <v>10000</v>
          </cell>
        </row>
      </sheetData>
      <sheetData sheetId="10724">
        <row r="7">
          <cell r="AI7">
            <v>10000</v>
          </cell>
        </row>
      </sheetData>
      <sheetData sheetId="10725">
        <row r="7">
          <cell r="AI7">
            <v>10000</v>
          </cell>
        </row>
      </sheetData>
      <sheetData sheetId="10726">
        <row r="7">
          <cell r="AI7">
            <v>10000</v>
          </cell>
        </row>
      </sheetData>
      <sheetData sheetId="10727">
        <row r="7">
          <cell r="AI7">
            <v>10000</v>
          </cell>
        </row>
      </sheetData>
      <sheetData sheetId="10728">
        <row r="7">
          <cell r="AI7">
            <v>10000</v>
          </cell>
        </row>
      </sheetData>
      <sheetData sheetId="10729">
        <row r="7">
          <cell r="AI7">
            <v>10000</v>
          </cell>
        </row>
      </sheetData>
      <sheetData sheetId="10730">
        <row r="7">
          <cell r="AI7">
            <v>10000</v>
          </cell>
        </row>
      </sheetData>
      <sheetData sheetId="10731">
        <row r="7">
          <cell r="AI7">
            <v>10000</v>
          </cell>
        </row>
      </sheetData>
      <sheetData sheetId="10732">
        <row r="7">
          <cell r="AI7">
            <v>10000</v>
          </cell>
        </row>
      </sheetData>
      <sheetData sheetId="10733">
        <row r="7">
          <cell r="AI7">
            <v>10000</v>
          </cell>
        </row>
      </sheetData>
      <sheetData sheetId="10734">
        <row r="7">
          <cell r="AI7">
            <v>10000</v>
          </cell>
        </row>
      </sheetData>
      <sheetData sheetId="10735">
        <row r="7">
          <cell r="AI7">
            <v>10000</v>
          </cell>
        </row>
      </sheetData>
      <sheetData sheetId="10736">
        <row r="7">
          <cell r="AI7">
            <v>10000</v>
          </cell>
        </row>
      </sheetData>
      <sheetData sheetId="10737">
        <row r="7">
          <cell r="AI7">
            <v>10000</v>
          </cell>
        </row>
      </sheetData>
      <sheetData sheetId="10738">
        <row r="7">
          <cell r="AI7">
            <v>10000</v>
          </cell>
        </row>
      </sheetData>
      <sheetData sheetId="10739">
        <row r="7">
          <cell r="AI7">
            <v>10000</v>
          </cell>
        </row>
      </sheetData>
      <sheetData sheetId="10740">
        <row r="7">
          <cell r="AI7">
            <v>10000</v>
          </cell>
        </row>
      </sheetData>
      <sheetData sheetId="10741">
        <row r="7">
          <cell r="AI7">
            <v>10000</v>
          </cell>
        </row>
      </sheetData>
      <sheetData sheetId="10742">
        <row r="7">
          <cell r="AI7">
            <v>10000</v>
          </cell>
        </row>
      </sheetData>
      <sheetData sheetId="10743">
        <row r="7">
          <cell r="AI7">
            <v>10000</v>
          </cell>
        </row>
      </sheetData>
      <sheetData sheetId="10744">
        <row r="7">
          <cell r="AI7">
            <v>10000</v>
          </cell>
        </row>
      </sheetData>
      <sheetData sheetId="10745">
        <row r="7">
          <cell r="AI7">
            <v>10000</v>
          </cell>
        </row>
      </sheetData>
      <sheetData sheetId="10746">
        <row r="7">
          <cell r="AI7">
            <v>10000</v>
          </cell>
        </row>
      </sheetData>
      <sheetData sheetId="10747">
        <row r="7">
          <cell r="AI7">
            <v>10000</v>
          </cell>
        </row>
      </sheetData>
      <sheetData sheetId="10748">
        <row r="7">
          <cell r="AI7">
            <v>10000</v>
          </cell>
        </row>
      </sheetData>
      <sheetData sheetId="10749">
        <row r="7">
          <cell r="AI7">
            <v>10000</v>
          </cell>
        </row>
      </sheetData>
      <sheetData sheetId="10750">
        <row r="7">
          <cell r="AI7">
            <v>10000</v>
          </cell>
        </row>
      </sheetData>
      <sheetData sheetId="10751">
        <row r="7">
          <cell r="AI7">
            <v>10000</v>
          </cell>
        </row>
      </sheetData>
      <sheetData sheetId="10752">
        <row r="7">
          <cell r="AI7">
            <v>10000</v>
          </cell>
        </row>
      </sheetData>
      <sheetData sheetId="10753">
        <row r="7">
          <cell r="AI7">
            <v>10000</v>
          </cell>
        </row>
      </sheetData>
      <sheetData sheetId="10754">
        <row r="7">
          <cell r="AI7">
            <v>10000</v>
          </cell>
        </row>
      </sheetData>
      <sheetData sheetId="10755">
        <row r="7">
          <cell r="AI7">
            <v>10000</v>
          </cell>
        </row>
      </sheetData>
      <sheetData sheetId="10756">
        <row r="7">
          <cell r="AI7">
            <v>10000</v>
          </cell>
        </row>
      </sheetData>
      <sheetData sheetId="10757">
        <row r="7">
          <cell r="AI7">
            <v>10000</v>
          </cell>
        </row>
      </sheetData>
      <sheetData sheetId="10758">
        <row r="7">
          <cell r="AI7">
            <v>10000</v>
          </cell>
        </row>
      </sheetData>
      <sheetData sheetId="10759">
        <row r="7">
          <cell r="AI7">
            <v>10000</v>
          </cell>
        </row>
      </sheetData>
      <sheetData sheetId="10760">
        <row r="7">
          <cell r="AI7">
            <v>10000</v>
          </cell>
        </row>
      </sheetData>
      <sheetData sheetId="10761">
        <row r="7">
          <cell r="AI7">
            <v>10000</v>
          </cell>
        </row>
      </sheetData>
      <sheetData sheetId="10762">
        <row r="7">
          <cell r="AI7">
            <v>10000</v>
          </cell>
        </row>
      </sheetData>
      <sheetData sheetId="10763">
        <row r="7">
          <cell r="AI7">
            <v>10000</v>
          </cell>
        </row>
      </sheetData>
      <sheetData sheetId="10764">
        <row r="7">
          <cell r="AI7">
            <v>10000</v>
          </cell>
        </row>
      </sheetData>
      <sheetData sheetId="10765">
        <row r="7">
          <cell r="AI7">
            <v>10000</v>
          </cell>
        </row>
      </sheetData>
      <sheetData sheetId="10766">
        <row r="7">
          <cell r="AI7">
            <v>10000</v>
          </cell>
        </row>
      </sheetData>
      <sheetData sheetId="10767">
        <row r="7">
          <cell r="AI7">
            <v>10000</v>
          </cell>
        </row>
      </sheetData>
      <sheetData sheetId="10768">
        <row r="7">
          <cell r="AI7">
            <v>10000</v>
          </cell>
        </row>
      </sheetData>
      <sheetData sheetId="10769">
        <row r="7">
          <cell r="AI7">
            <v>10000</v>
          </cell>
        </row>
      </sheetData>
      <sheetData sheetId="10770">
        <row r="7">
          <cell r="AI7">
            <v>10000</v>
          </cell>
        </row>
      </sheetData>
      <sheetData sheetId="10771">
        <row r="7">
          <cell r="AI7">
            <v>10000</v>
          </cell>
        </row>
      </sheetData>
      <sheetData sheetId="10772">
        <row r="7">
          <cell r="AI7">
            <v>10000</v>
          </cell>
        </row>
      </sheetData>
      <sheetData sheetId="10773">
        <row r="7">
          <cell r="AI7">
            <v>10000</v>
          </cell>
        </row>
      </sheetData>
      <sheetData sheetId="10774">
        <row r="7">
          <cell r="AI7">
            <v>10000</v>
          </cell>
        </row>
      </sheetData>
      <sheetData sheetId="10775">
        <row r="7">
          <cell r="AI7">
            <v>10000</v>
          </cell>
        </row>
      </sheetData>
      <sheetData sheetId="10776">
        <row r="7">
          <cell r="AI7">
            <v>10000</v>
          </cell>
        </row>
      </sheetData>
      <sheetData sheetId="10777">
        <row r="7">
          <cell r="AI7">
            <v>10000</v>
          </cell>
        </row>
      </sheetData>
      <sheetData sheetId="10778">
        <row r="7">
          <cell r="AI7">
            <v>10000</v>
          </cell>
        </row>
      </sheetData>
      <sheetData sheetId="10779">
        <row r="7">
          <cell r="AI7">
            <v>10000</v>
          </cell>
        </row>
      </sheetData>
      <sheetData sheetId="10780">
        <row r="7">
          <cell r="AI7">
            <v>10000</v>
          </cell>
        </row>
      </sheetData>
      <sheetData sheetId="10781">
        <row r="7">
          <cell r="AI7">
            <v>10000</v>
          </cell>
        </row>
      </sheetData>
      <sheetData sheetId="10782">
        <row r="7">
          <cell r="AI7">
            <v>10000</v>
          </cell>
        </row>
      </sheetData>
      <sheetData sheetId="10783">
        <row r="7">
          <cell r="AI7">
            <v>10000</v>
          </cell>
        </row>
      </sheetData>
      <sheetData sheetId="10784">
        <row r="7">
          <cell r="AI7">
            <v>10000</v>
          </cell>
        </row>
      </sheetData>
      <sheetData sheetId="10785">
        <row r="7">
          <cell r="AI7">
            <v>10000</v>
          </cell>
        </row>
      </sheetData>
      <sheetData sheetId="10786">
        <row r="7">
          <cell r="AI7">
            <v>10000</v>
          </cell>
        </row>
      </sheetData>
      <sheetData sheetId="10787">
        <row r="7">
          <cell r="AI7">
            <v>10000</v>
          </cell>
        </row>
      </sheetData>
      <sheetData sheetId="10788">
        <row r="7">
          <cell r="AI7">
            <v>10000</v>
          </cell>
        </row>
      </sheetData>
      <sheetData sheetId="10789">
        <row r="7">
          <cell r="AI7">
            <v>10000</v>
          </cell>
        </row>
      </sheetData>
      <sheetData sheetId="10790">
        <row r="7">
          <cell r="AI7">
            <v>10000</v>
          </cell>
        </row>
      </sheetData>
      <sheetData sheetId="10791">
        <row r="7">
          <cell r="AI7">
            <v>10000</v>
          </cell>
        </row>
      </sheetData>
      <sheetData sheetId="10792">
        <row r="7">
          <cell r="AI7">
            <v>10000</v>
          </cell>
        </row>
      </sheetData>
      <sheetData sheetId="10793">
        <row r="7">
          <cell r="AI7">
            <v>10000</v>
          </cell>
        </row>
      </sheetData>
      <sheetData sheetId="10794">
        <row r="7">
          <cell r="AI7">
            <v>10000</v>
          </cell>
        </row>
      </sheetData>
      <sheetData sheetId="10795">
        <row r="7">
          <cell r="AI7">
            <v>10000</v>
          </cell>
        </row>
      </sheetData>
      <sheetData sheetId="10796">
        <row r="7">
          <cell r="AI7">
            <v>10000</v>
          </cell>
        </row>
      </sheetData>
      <sheetData sheetId="10797">
        <row r="7">
          <cell r="AI7">
            <v>10000</v>
          </cell>
        </row>
      </sheetData>
      <sheetData sheetId="10798">
        <row r="7">
          <cell r="AI7">
            <v>10000</v>
          </cell>
        </row>
      </sheetData>
      <sheetData sheetId="10799">
        <row r="7">
          <cell r="AI7">
            <v>10000</v>
          </cell>
        </row>
      </sheetData>
      <sheetData sheetId="10800">
        <row r="7">
          <cell r="AI7">
            <v>10000</v>
          </cell>
        </row>
      </sheetData>
      <sheetData sheetId="10801">
        <row r="7">
          <cell r="AI7">
            <v>10000</v>
          </cell>
        </row>
      </sheetData>
      <sheetData sheetId="10802">
        <row r="7">
          <cell r="AI7">
            <v>10000</v>
          </cell>
        </row>
      </sheetData>
      <sheetData sheetId="10803">
        <row r="7">
          <cell r="AI7">
            <v>10000</v>
          </cell>
        </row>
      </sheetData>
      <sheetData sheetId="10804">
        <row r="7">
          <cell r="AI7">
            <v>10000</v>
          </cell>
        </row>
      </sheetData>
      <sheetData sheetId="10805">
        <row r="7">
          <cell r="AI7">
            <v>10000</v>
          </cell>
        </row>
      </sheetData>
      <sheetData sheetId="10806">
        <row r="7">
          <cell r="AI7">
            <v>10000</v>
          </cell>
        </row>
      </sheetData>
      <sheetData sheetId="10807">
        <row r="7">
          <cell r="AI7">
            <v>10000</v>
          </cell>
        </row>
      </sheetData>
      <sheetData sheetId="10808">
        <row r="7">
          <cell r="AI7">
            <v>10000</v>
          </cell>
        </row>
      </sheetData>
      <sheetData sheetId="10809">
        <row r="7">
          <cell r="AI7">
            <v>10000</v>
          </cell>
        </row>
      </sheetData>
      <sheetData sheetId="10810">
        <row r="7">
          <cell r="AI7">
            <v>10000</v>
          </cell>
        </row>
      </sheetData>
      <sheetData sheetId="10811">
        <row r="7">
          <cell r="AI7">
            <v>10000</v>
          </cell>
        </row>
      </sheetData>
      <sheetData sheetId="10812">
        <row r="7">
          <cell r="AI7">
            <v>10000</v>
          </cell>
        </row>
      </sheetData>
      <sheetData sheetId="10813">
        <row r="7">
          <cell r="AI7">
            <v>10000</v>
          </cell>
        </row>
      </sheetData>
      <sheetData sheetId="10814">
        <row r="7">
          <cell r="AI7">
            <v>10000</v>
          </cell>
        </row>
      </sheetData>
      <sheetData sheetId="10815">
        <row r="7">
          <cell r="AI7">
            <v>10000</v>
          </cell>
        </row>
      </sheetData>
      <sheetData sheetId="10816">
        <row r="7">
          <cell r="AI7">
            <v>10000</v>
          </cell>
        </row>
      </sheetData>
      <sheetData sheetId="10817">
        <row r="7">
          <cell r="AI7">
            <v>10000</v>
          </cell>
        </row>
      </sheetData>
      <sheetData sheetId="10818">
        <row r="7">
          <cell r="AI7">
            <v>10000</v>
          </cell>
        </row>
      </sheetData>
      <sheetData sheetId="10819">
        <row r="7">
          <cell r="AI7">
            <v>10000</v>
          </cell>
        </row>
      </sheetData>
      <sheetData sheetId="10820">
        <row r="7">
          <cell r="AI7">
            <v>10000</v>
          </cell>
        </row>
      </sheetData>
      <sheetData sheetId="10821">
        <row r="7">
          <cell r="AI7">
            <v>10000</v>
          </cell>
        </row>
      </sheetData>
      <sheetData sheetId="10822">
        <row r="7">
          <cell r="AI7">
            <v>10000</v>
          </cell>
        </row>
      </sheetData>
      <sheetData sheetId="10823">
        <row r="7">
          <cell r="AI7">
            <v>10000</v>
          </cell>
        </row>
      </sheetData>
      <sheetData sheetId="10824">
        <row r="7">
          <cell r="AI7">
            <v>10000</v>
          </cell>
        </row>
      </sheetData>
      <sheetData sheetId="10825">
        <row r="7">
          <cell r="AI7">
            <v>10000</v>
          </cell>
        </row>
      </sheetData>
      <sheetData sheetId="10826">
        <row r="7">
          <cell r="AI7">
            <v>10000</v>
          </cell>
        </row>
      </sheetData>
      <sheetData sheetId="10827">
        <row r="7">
          <cell r="AI7">
            <v>10000</v>
          </cell>
        </row>
      </sheetData>
      <sheetData sheetId="10828">
        <row r="7">
          <cell r="AI7">
            <v>10000</v>
          </cell>
        </row>
      </sheetData>
      <sheetData sheetId="10829">
        <row r="7">
          <cell r="AI7">
            <v>10000</v>
          </cell>
        </row>
      </sheetData>
      <sheetData sheetId="10830">
        <row r="7">
          <cell r="AI7">
            <v>10000</v>
          </cell>
        </row>
      </sheetData>
      <sheetData sheetId="10831">
        <row r="7">
          <cell r="AI7">
            <v>10000</v>
          </cell>
        </row>
      </sheetData>
      <sheetData sheetId="10832">
        <row r="7">
          <cell r="AI7">
            <v>10000</v>
          </cell>
        </row>
      </sheetData>
      <sheetData sheetId="10833">
        <row r="7">
          <cell r="AI7">
            <v>10000</v>
          </cell>
        </row>
      </sheetData>
      <sheetData sheetId="10834">
        <row r="7">
          <cell r="AI7">
            <v>10000</v>
          </cell>
        </row>
      </sheetData>
      <sheetData sheetId="10835">
        <row r="7">
          <cell r="AI7">
            <v>10000</v>
          </cell>
        </row>
      </sheetData>
      <sheetData sheetId="10836">
        <row r="7">
          <cell r="AI7">
            <v>10000</v>
          </cell>
        </row>
      </sheetData>
      <sheetData sheetId="10837">
        <row r="7">
          <cell r="AI7">
            <v>10000</v>
          </cell>
        </row>
      </sheetData>
      <sheetData sheetId="10838">
        <row r="7">
          <cell r="AI7">
            <v>10000</v>
          </cell>
        </row>
      </sheetData>
      <sheetData sheetId="10839">
        <row r="7">
          <cell r="AI7">
            <v>10000</v>
          </cell>
        </row>
      </sheetData>
      <sheetData sheetId="10840">
        <row r="7">
          <cell r="AI7">
            <v>10000</v>
          </cell>
        </row>
      </sheetData>
      <sheetData sheetId="10841">
        <row r="7">
          <cell r="AI7">
            <v>10000</v>
          </cell>
        </row>
      </sheetData>
      <sheetData sheetId="10842">
        <row r="7">
          <cell r="AI7">
            <v>10000</v>
          </cell>
        </row>
      </sheetData>
      <sheetData sheetId="10843">
        <row r="7">
          <cell r="AI7">
            <v>10000</v>
          </cell>
        </row>
      </sheetData>
      <sheetData sheetId="10844">
        <row r="7">
          <cell r="AI7">
            <v>10000</v>
          </cell>
        </row>
      </sheetData>
      <sheetData sheetId="10845">
        <row r="7">
          <cell r="AI7">
            <v>10000</v>
          </cell>
        </row>
      </sheetData>
      <sheetData sheetId="10846">
        <row r="7">
          <cell r="AI7">
            <v>10000</v>
          </cell>
        </row>
      </sheetData>
      <sheetData sheetId="10847">
        <row r="7">
          <cell r="AI7">
            <v>10000</v>
          </cell>
        </row>
      </sheetData>
      <sheetData sheetId="10848">
        <row r="7">
          <cell r="AI7">
            <v>10000</v>
          </cell>
        </row>
      </sheetData>
      <sheetData sheetId="10849">
        <row r="7">
          <cell r="AI7">
            <v>10000</v>
          </cell>
        </row>
      </sheetData>
      <sheetData sheetId="10850">
        <row r="7">
          <cell r="AI7">
            <v>10000</v>
          </cell>
        </row>
      </sheetData>
      <sheetData sheetId="10851">
        <row r="7">
          <cell r="AI7">
            <v>10000</v>
          </cell>
        </row>
      </sheetData>
      <sheetData sheetId="10852">
        <row r="7">
          <cell r="AI7">
            <v>10000</v>
          </cell>
        </row>
      </sheetData>
      <sheetData sheetId="10853">
        <row r="7">
          <cell r="AI7">
            <v>10000</v>
          </cell>
        </row>
      </sheetData>
      <sheetData sheetId="10854">
        <row r="7">
          <cell r="AI7">
            <v>10000</v>
          </cell>
        </row>
      </sheetData>
      <sheetData sheetId="10855">
        <row r="7">
          <cell r="AI7">
            <v>10000</v>
          </cell>
        </row>
      </sheetData>
      <sheetData sheetId="10856">
        <row r="7">
          <cell r="AI7">
            <v>10000</v>
          </cell>
        </row>
      </sheetData>
      <sheetData sheetId="10857">
        <row r="7">
          <cell r="AI7">
            <v>10000</v>
          </cell>
        </row>
      </sheetData>
      <sheetData sheetId="10858">
        <row r="7">
          <cell r="AI7">
            <v>10000</v>
          </cell>
        </row>
      </sheetData>
      <sheetData sheetId="10859">
        <row r="7">
          <cell r="AI7">
            <v>10000</v>
          </cell>
        </row>
      </sheetData>
      <sheetData sheetId="10860">
        <row r="7">
          <cell r="AI7">
            <v>10000</v>
          </cell>
        </row>
      </sheetData>
      <sheetData sheetId="10861">
        <row r="7">
          <cell r="AI7">
            <v>10000</v>
          </cell>
        </row>
      </sheetData>
      <sheetData sheetId="10862">
        <row r="7">
          <cell r="AI7">
            <v>10000</v>
          </cell>
        </row>
      </sheetData>
      <sheetData sheetId="10863">
        <row r="7">
          <cell r="AI7">
            <v>10000</v>
          </cell>
        </row>
      </sheetData>
      <sheetData sheetId="10864">
        <row r="7">
          <cell r="AI7">
            <v>10000</v>
          </cell>
        </row>
      </sheetData>
      <sheetData sheetId="10865">
        <row r="7">
          <cell r="AI7">
            <v>10000</v>
          </cell>
        </row>
      </sheetData>
      <sheetData sheetId="10866">
        <row r="7">
          <cell r="AI7">
            <v>10000</v>
          </cell>
        </row>
      </sheetData>
      <sheetData sheetId="10867">
        <row r="7">
          <cell r="AI7">
            <v>10000</v>
          </cell>
        </row>
      </sheetData>
      <sheetData sheetId="10868">
        <row r="7">
          <cell r="AI7">
            <v>10000</v>
          </cell>
        </row>
      </sheetData>
      <sheetData sheetId="10869">
        <row r="7">
          <cell r="AI7">
            <v>10000</v>
          </cell>
        </row>
      </sheetData>
      <sheetData sheetId="10870">
        <row r="7">
          <cell r="AI7">
            <v>10000</v>
          </cell>
        </row>
      </sheetData>
      <sheetData sheetId="10871">
        <row r="7">
          <cell r="AI7">
            <v>10000</v>
          </cell>
        </row>
      </sheetData>
      <sheetData sheetId="10872">
        <row r="7">
          <cell r="AI7">
            <v>10000</v>
          </cell>
        </row>
      </sheetData>
      <sheetData sheetId="10873">
        <row r="7">
          <cell r="AI7">
            <v>10000</v>
          </cell>
        </row>
      </sheetData>
      <sheetData sheetId="10874">
        <row r="7">
          <cell r="AI7">
            <v>10000</v>
          </cell>
        </row>
      </sheetData>
      <sheetData sheetId="10875">
        <row r="7">
          <cell r="AI7">
            <v>10000</v>
          </cell>
        </row>
      </sheetData>
      <sheetData sheetId="10876">
        <row r="7">
          <cell r="AI7">
            <v>10000</v>
          </cell>
        </row>
      </sheetData>
      <sheetData sheetId="10877">
        <row r="7">
          <cell r="AI7">
            <v>10000</v>
          </cell>
        </row>
      </sheetData>
      <sheetData sheetId="10878">
        <row r="7">
          <cell r="AI7">
            <v>10000</v>
          </cell>
        </row>
      </sheetData>
      <sheetData sheetId="10879">
        <row r="7">
          <cell r="AI7">
            <v>10000</v>
          </cell>
        </row>
      </sheetData>
      <sheetData sheetId="10880">
        <row r="7">
          <cell r="AI7">
            <v>10000</v>
          </cell>
        </row>
      </sheetData>
      <sheetData sheetId="10881">
        <row r="7">
          <cell r="AI7">
            <v>10000</v>
          </cell>
        </row>
      </sheetData>
      <sheetData sheetId="10882">
        <row r="7">
          <cell r="AI7">
            <v>10000</v>
          </cell>
        </row>
      </sheetData>
      <sheetData sheetId="10883">
        <row r="7">
          <cell r="AI7">
            <v>10000</v>
          </cell>
        </row>
      </sheetData>
      <sheetData sheetId="10884">
        <row r="7">
          <cell r="AI7">
            <v>10000</v>
          </cell>
        </row>
      </sheetData>
      <sheetData sheetId="10885">
        <row r="7">
          <cell r="AI7">
            <v>10000</v>
          </cell>
        </row>
      </sheetData>
      <sheetData sheetId="10886">
        <row r="7">
          <cell r="AI7">
            <v>10000</v>
          </cell>
        </row>
      </sheetData>
      <sheetData sheetId="10887">
        <row r="7">
          <cell r="AI7">
            <v>10000</v>
          </cell>
        </row>
      </sheetData>
      <sheetData sheetId="10888">
        <row r="7">
          <cell r="AI7">
            <v>10000</v>
          </cell>
        </row>
      </sheetData>
      <sheetData sheetId="10889">
        <row r="7">
          <cell r="AI7">
            <v>10000</v>
          </cell>
        </row>
      </sheetData>
      <sheetData sheetId="10890">
        <row r="7">
          <cell r="AI7">
            <v>10000</v>
          </cell>
        </row>
      </sheetData>
      <sheetData sheetId="10891">
        <row r="7">
          <cell r="AI7">
            <v>10000</v>
          </cell>
        </row>
      </sheetData>
      <sheetData sheetId="10892">
        <row r="7">
          <cell r="AI7">
            <v>10000</v>
          </cell>
        </row>
      </sheetData>
      <sheetData sheetId="10893">
        <row r="7">
          <cell r="AI7">
            <v>10000</v>
          </cell>
        </row>
      </sheetData>
      <sheetData sheetId="10894">
        <row r="7">
          <cell r="AI7">
            <v>10000</v>
          </cell>
        </row>
      </sheetData>
      <sheetData sheetId="10895">
        <row r="7">
          <cell r="AI7">
            <v>10000</v>
          </cell>
        </row>
      </sheetData>
      <sheetData sheetId="10896" refreshError="1"/>
      <sheetData sheetId="10897" refreshError="1"/>
      <sheetData sheetId="10898" refreshError="1"/>
      <sheetData sheetId="10899" refreshError="1"/>
      <sheetData sheetId="10900">
        <row r="7">
          <cell r="AI7">
            <v>10000</v>
          </cell>
        </row>
      </sheetData>
      <sheetData sheetId="10901"/>
      <sheetData sheetId="10902" refreshError="1"/>
      <sheetData sheetId="10903" refreshError="1"/>
      <sheetData sheetId="10904">
        <row r="7">
          <cell r="AI7">
            <v>10000</v>
          </cell>
        </row>
      </sheetData>
      <sheetData sheetId="10905">
        <row r="7">
          <cell r="AI7">
            <v>10000</v>
          </cell>
        </row>
      </sheetData>
      <sheetData sheetId="10906">
        <row r="7">
          <cell r="AI7">
            <v>10000</v>
          </cell>
        </row>
      </sheetData>
      <sheetData sheetId="10907">
        <row r="7">
          <cell r="AI7">
            <v>10000</v>
          </cell>
        </row>
      </sheetData>
      <sheetData sheetId="10908">
        <row r="7">
          <cell r="AI7">
            <v>10000</v>
          </cell>
        </row>
      </sheetData>
      <sheetData sheetId="10909">
        <row r="7">
          <cell r="AI7">
            <v>10000</v>
          </cell>
        </row>
      </sheetData>
      <sheetData sheetId="10910">
        <row r="7">
          <cell r="AI7">
            <v>10000</v>
          </cell>
        </row>
      </sheetData>
      <sheetData sheetId="10911">
        <row r="7">
          <cell r="AI7">
            <v>10000</v>
          </cell>
        </row>
      </sheetData>
      <sheetData sheetId="10912">
        <row r="7">
          <cell r="AI7">
            <v>10000</v>
          </cell>
        </row>
      </sheetData>
      <sheetData sheetId="10913">
        <row r="7">
          <cell r="AI7">
            <v>10000</v>
          </cell>
        </row>
      </sheetData>
      <sheetData sheetId="10914">
        <row r="7">
          <cell r="AI7">
            <v>10000</v>
          </cell>
        </row>
      </sheetData>
      <sheetData sheetId="10915">
        <row r="7">
          <cell r="AI7">
            <v>10000</v>
          </cell>
        </row>
      </sheetData>
      <sheetData sheetId="10916">
        <row r="7">
          <cell r="AI7">
            <v>10000</v>
          </cell>
        </row>
      </sheetData>
      <sheetData sheetId="10917">
        <row r="7">
          <cell r="AI7">
            <v>10000</v>
          </cell>
        </row>
      </sheetData>
      <sheetData sheetId="10918">
        <row r="7">
          <cell r="AI7">
            <v>10000</v>
          </cell>
        </row>
      </sheetData>
      <sheetData sheetId="10919">
        <row r="7">
          <cell r="AI7">
            <v>10000</v>
          </cell>
        </row>
      </sheetData>
      <sheetData sheetId="10920">
        <row r="7">
          <cell r="AI7">
            <v>10000</v>
          </cell>
        </row>
      </sheetData>
      <sheetData sheetId="10921">
        <row r="7">
          <cell r="AI7">
            <v>10000</v>
          </cell>
        </row>
      </sheetData>
      <sheetData sheetId="10922">
        <row r="7">
          <cell r="AI7">
            <v>10000</v>
          </cell>
        </row>
      </sheetData>
      <sheetData sheetId="10923">
        <row r="7">
          <cell r="AI7">
            <v>10000</v>
          </cell>
        </row>
      </sheetData>
      <sheetData sheetId="10924">
        <row r="7">
          <cell r="AI7">
            <v>10000</v>
          </cell>
        </row>
      </sheetData>
      <sheetData sheetId="10925">
        <row r="7">
          <cell r="AI7">
            <v>10000</v>
          </cell>
        </row>
      </sheetData>
      <sheetData sheetId="10926">
        <row r="7">
          <cell r="AI7">
            <v>10000</v>
          </cell>
        </row>
      </sheetData>
      <sheetData sheetId="10927">
        <row r="7">
          <cell r="AI7">
            <v>10000</v>
          </cell>
        </row>
      </sheetData>
      <sheetData sheetId="10928">
        <row r="7">
          <cell r="AI7">
            <v>10000</v>
          </cell>
        </row>
      </sheetData>
      <sheetData sheetId="10929">
        <row r="7">
          <cell r="AI7">
            <v>10000</v>
          </cell>
        </row>
      </sheetData>
      <sheetData sheetId="10930">
        <row r="7">
          <cell r="AI7">
            <v>10000</v>
          </cell>
        </row>
      </sheetData>
      <sheetData sheetId="10931">
        <row r="7">
          <cell r="AI7">
            <v>10000</v>
          </cell>
        </row>
      </sheetData>
      <sheetData sheetId="10932">
        <row r="7">
          <cell r="AI7">
            <v>10000</v>
          </cell>
        </row>
      </sheetData>
      <sheetData sheetId="10933">
        <row r="7">
          <cell r="AI7">
            <v>10000</v>
          </cell>
        </row>
      </sheetData>
      <sheetData sheetId="10934">
        <row r="7">
          <cell r="AI7">
            <v>10000</v>
          </cell>
        </row>
      </sheetData>
      <sheetData sheetId="10935">
        <row r="7">
          <cell r="AI7">
            <v>10000</v>
          </cell>
        </row>
      </sheetData>
      <sheetData sheetId="10936">
        <row r="7">
          <cell r="AI7">
            <v>10000</v>
          </cell>
        </row>
      </sheetData>
      <sheetData sheetId="10937">
        <row r="7">
          <cell r="AI7">
            <v>10000</v>
          </cell>
        </row>
      </sheetData>
      <sheetData sheetId="10938">
        <row r="7">
          <cell r="AI7">
            <v>10000</v>
          </cell>
        </row>
      </sheetData>
      <sheetData sheetId="10939">
        <row r="7">
          <cell r="AI7">
            <v>10000</v>
          </cell>
        </row>
      </sheetData>
      <sheetData sheetId="10940">
        <row r="7">
          <cell r="AI7">
            <v>10000</v>
          </cell>
        </row>
      </sheetData>
      <sheetData sheetId="10941">
        <row r="7">
          <cell r="AI7">
            <v>10000</v>
          </cell>
        </row>
      </sheetData>
      <sheetData sheetId="10942">
        <row r="7">
          <cell r="AI7">
            <v>10000</v>
          </cell>
        </row>
      </sheetData>
      <sheetData sheetId="10943">
        <row r="7">
          <cell r="AI7">
            <v>10000</v>
          </cell>
        </row>
      </sheetData>
      <sheetData sheetId="10944">
        <row r="7">
          <cell r="AI7">
            <v>10000</v>
          </cell>
        </row>
      </sheetData>
      <sheetData sheetId="10945">
        <row r="7">
          <cell r="AI7">
            <v>10000</v>
          </cell>
        </row>
      </sheetData>
      <sheetData sheetId="10946">
        <row r="7">
          <cell r="AI7">
            <v>10000</v>
          </cell>
        </row>
      </sheetData>
      <sheetData sheetId="10947">
        <row r="7">
          <cell r="AI7">
            <v>10000</v>
          </cell>
        </row>
      </sheetData>
      <sheetData sheetId="10948">
        <row r="7">
          <cell r="AI7">
            <v>10000</v>
          </cell>
        </row>
      </sheetData>
      <sheetData sheetId="10949">
        <row r="7">
          <cell r="AI7">
            <v>10000</v>
          </cell>
        </row>
      </sheetData>
      <sheetData sheetId="10950">
        <row r="7">
          <cell r="AI7">
            <v>10000</v>
          </cell>
        </row>
      </sheetData>
      <sheetData sheetId="10951">
        <row r="7">
          <cell r="AI7">
            <v>10000</v>
          </cell>
        </row>
      </sheetData>
      <sheetData sheetId="10952">
        <row r="7">
          <cell r="AI7">
            <v>10000</v>
          </cell>
        </row>
      </sheetData>
      <sheetData sheetId="10953">
        <row r="7">
          <cell r="AI7">
            <v>10000</v>
          </cell>
        </row>
      </sheetData>
      <sheetData sheetId="10954">
        <row r="7">
          <cell r="AI7">
            <v>10000</v>
          </cell>
        </row>
      </sheetData>
      <sheetData sheetId="10955">
        <row r="7">
          <cell r="AI7">
            <v>10000</v>
          </cell>
        </row>
      </sheetData>
      <sheetData sheetId="10956">
        <row r="7">
          <cell r="AI7">
            <v>10000</v>
          </cell>
        </row>
      </sheetData>
      <sheetData sheetId="10957">
        <row r="7">
          <cell r="AI7">
            <v>10000</v>
          </cell>
        </row>
      </sheetData>
      <sheetData sheetId="10958">
        <row r="7">
          <cell r="AI7">
            <v>10000</v>
          </cell>
        </row>
      </sheetData>
      <sheetData sheetId="10959">
        <row r="7">
          <cell r="AI7">
            <v>10000</v>
          </cell>
        </row>
      </sheetData>
      <sheetData sheetId="10960">
        <row r="7">
          <cell r="AI7">
            <v>10000</v>
          </cell>
        </row>
      </sheetData>
      <sheetData sheetId="10961">
        <row r="7">
          <cell r="AI7">
            <v>10000</v>
          </cell>
        </row>
      </sheetData>
      <sheetData sheetId="10962">
        <row r="7">
          <cell r="AI7">
            <v>10000</v>
          </cell>
        </row>
      </sheetData>
      <sheetData sheetId="10963">
        <row r="7">
          <cell r="AI7">
            <v>10000</v>
          </cell>
        </row>
      </sheetData>
      <sheetData sheetId="10964">
        <row r="7">
          <cell r="AI7">
            <v>10000</v>
          </cell>
        </row>
      </sheetData>
      <sheetData sheetId="10965">
        <row r="7">
          <cell r="AI7">
            <v>10000</v>
          </cell>
        </row>
      </sheetData>
      <sheetData sheetId="10966">
        <row r="7">
          <cell r="AI7">
            <v>10000</v>
          </cell>
        </row>
      </sheetData>
      <sheetData sheetId="10967">
        <row r="7">
          <cell r="AI7">
            <v>10000</v>
          </cell>
        </row>
      </sheetData>
      <sheetData sheetId="10968">
        <row r="7">
          <cell r="AI7">
            <v>10000</v>
          </cell>
        </row>
      </sheetData>
      <sheetData sheetId="10969">
        <row r="7">
          <cell r="AI7">
            <v>10000</v>
          </cell>
        </row>
      </sheetData>
      <sheetData sheetId="10970">
        <row r="7">
          <cell r="AI7">
            <v>10000</v>
          </cell>
        </row>
      </sheetData>
      <sheetData sheetId="10971">
        <row r="7">
          <cell r="AI7">
            <v>10000</v>
          </cell>
        </row>
      </sheetData>
      <sheetData sheetId="10972">
        <row r="7">
          <cell r="AI7">
            <v>10000</v>
          </cell>
        </row>
      </sheetData>
      <sheetData sheetId="10973">
        <row r="7">
          <cell r="AI7">
            <v>10000</v>
          </cell>
        </row>
      </sheetData>
      <sheetData sheetId="10974">
        <row r="7">
          <cell r="AI7">
            <v>10000</v>
          </cell>
        </row>
      </sheetData>
      <sheetData sheetId="10975">
        <row r="7">
          <cell r="AI7">
            <v>10000</v>
          </cell>
        </row>
      </sheetData>
      <sheetData sheetId="10976">
        <row r="7">
          <cell r="AI7">
            <v>10000</v>
          </cell>
        </row>
      </sheetData>
      <sheetData sheetId="10977">
        <row r="7">
          <cell r="AI7">
            <v>10000</v>
          </cell>
        </row>
      </sheetData>
      <sheetData sheetId="10978">
        <row r="7">
          <cell r="AI7">
            <v>10000</v>
          </cell>
        </row>
      </sheetData>
      <sheetData sheetId="10979">
        <row r="7">
          <cell r="AI7">
            <v>10000</v>
          </cell>
        </row>
      </sheetData>
      <sheetData sheetId="10980">
        <row r="7">
          <cell r="AI7">
            <v>10000</v>
          </cell>
        </row>
      </sheetData>
      <sheetData sheetId="10981">
        <row r="7">
          <cell r="AI7">
            <v>10000</v>
          </cell>
        </row>
      </sheetData>
      <sheetData sheetId="10982">
        <row r="7">
          <cell r="AI7">
            <v>10000</v>
          </cell>
        </row>
      </sheetData>
      <sheetData sheetId="10983">
        <row r="7">
          <cell r="AI7">
            <v>10000</v>
          </cell>
        </row>
      </sheetData>
      <sheetData sheetId="10984">
        <row r="7">
          <cell r="AI7">
            <v>10000</v>
          </cell>
        </row>
      </sheetData>
      <sheetData sheetId="10985">
        <row r="7">
          <cell r="AI7">
            <v>10000</v>
          </cell>
        </row>
      </sheetData>
      <sheetData sheetId="10986">
        <row r="7">
          <cell r="AI7">
            <v>10000</v>
          </cell>
        </row>
      </sheetData>
      <sheetData sheetId="10987">
        <row r="7">
          <cell r="AI7">
            <v>10000</v>
          </cell>
        </row>
      </sheetData>
      <sheetData sheetId="10988">
        <row r="7">
          <cell r="AI7">
            <v>10000</v>
          </cell>
        </row>
      </sheetData>
      <sheetData sheetId="10989">
        <row r="7">
          <cell r="AI7">
            <v>10000</v>
          </cell>
        </row>
      </sheetData>
      <sheetData sheetId="10990">
        <row r="7">
          <cell r="AI7">
            <v>10000</v>
          </cell>
        </row>
      </sheetData>
      <sheetData sheetId="10991">
        <row r="7">
          <cell r="AI7">
            <v>10000</v>
          </cell>
        </row>
      </sheetData>
      <sheetData sheetId="10992">
        <row r="7">
          <cell r="AI7">
            <v>10000</v>
          </cell>
        </row>
      </sheetData>
      <sheetData sheetId="10993">
        <row r="7">
          <cell r="AI7">
            <v>10000</v>
          </cell>
        </row>
      </sheetData>
      <sheetData sheetId="10994">
        <row r="7">
          <cell r="AI7">
            <v>10000</v>
          </cell>
        </row>
      </sheetData>
      <sheetData sheetId="10995">
        <row r="7">
          <cell r="AI7">
            <v>10000</v>
          </cell>
        </row>
      </sheetData>
      <sheetData sheetId="10996">
        <row r="7">
          <cell r="AI7">
            <v>10000</v>
          </cell>
        </row>
      </sheetData>
      <sheetData sheetId="10997">
        <row r="7">
          <cell r="AI7">
            <v>10000</v>
          </cell>
        </row>
      </sheetData>
      <sheetData sheetId="10998">
        <row r="7">
          <cell r="AI7">
            <v>10000</v>
          </cell>
        </row>
      </sheetData>
      <sheetData sheetId="10999">
        <row r="7">
          <cell r="AI7">
            <v>10000</v>
          </cell>
        </row>
      </sheetData>
      <sheetData sheetId="11000">
        <row r="7">
          <cell r="AI7">
            <v>10000</v>
          </cell>
        </row>
      </sheetData>
      <sheetData sheetId="11001">
        <row r="7">
          <cell r="AI7">
            <v>10000</v>
          </cell>
        </row>
      </sheetData>
      <sheetData sheetId="11002">
        <row r="7">
          <cell r="AI7">
            <v>10000</v>
          </cell>
        </row>
      </sheetData>
      <sheetData sheetId="11003">
        <row r="7">
          <cell r="AI7">
            <v>10000</v>
          </cell>
        </row>
      </sheetData>
      <sheetData sheetId="11004">
        <row r="7">
          <cell r="AI7">
            <v>10000</v>
          </cell>
        </row>
      </sheetData>
      <sheetData sheetId="11005">
        <row r="7">
          <cell r="AI7">
            <v>10000</v>
          </cell>
        </row>
      </sheetData>
      <sheetData sheetId="11006">
        <row r="7">
          <cell r="AI7">
            <v>10000</v>
          </cell>
        </row>
      </sheetData>
      <sheetData sheetId="11007">
        <row r="7">
          <cell r="AI7">
            <v>10000</v>
          </cell>
        </row>
      </sheetData>
      <sheetData sheetId="11008">
        <row r="7">
          <cell r="AI7">
            <v>10000</v>
          </cell>
        </row>
      </sheetData>
      <sheetData sheetId="11009">
        <row r="7">
          <cell r="AI7">
            <v>10000</v>
          </cell>
        </row>
      </sheetData>
      <sheetData sheetId="11010">
        <row r="7">
          <cell r="AI7">
            <v>10000</v>
          </cell>
        </row>
      </sheetData>
      <sheetData sheetId="11011">
        <row r="7">
          <cell r="AI7">
            <v>10000</v>
          </cell>
        </row>
      </sheetData>
      <sheetData sheetId="11012">
        <row r="7">
          <cell r="AI7">
            <v>10000</v>
          </cell>
        </row>
      </sheetData>
      <sheetData sheetId="11013">
        <row r="7">
          <cell r="AI7">
            <v>10000</v>
          </cell>
        </row>
      </sheetData>
      <sheetData sheetId="11014">
        <row r="7">
          <cell r="AI7">
            <v>10000</v>
          </cell>
        </row>
      </sheetData>
      <sheetData sheetId="11015">
        <row r="7">
          <cell r="AI7">
            <v>10000</v>
          </cell>
        </row>
      </sheetData>
      <sheetData sheetId="11016">
        <row r="7">
          <cell r="AI7">
            <v>10000</v>
          </cell>
        </row>
      </sheetData>
      <sheetData sheetId="11017">
        <row r="7">
          <cell r="AI7">
            <v>10000</v>
          </cell>
        </row>
      </sheetData>
      <sheetData sheetId="11018">
        <row r="7">
          <cell r="AI7">
            <v>10000</v>
          </cell>
        </row>
      </sheetData>
      <sheetData sheetId="11019">
        <row r="7">
          <cell r="AI7">
            <v>10000</v>
          </cell>
        </row>
      </sheetData>
      <sheetData sheetId="11020">
        <row r="7">
          <cell r="AI7">
            <v>10000</v>
          </cell>
        </row>
      </sheetData>
      <sheetData sheetId="11021">
        <row r="7">
          <cell r="AI7">
            <v>10000</v>
          </cell>
        </row>
      </sheetData>
      <sheetData sheetId="11022">
        <row r="7">
          <cell r="AI7">
            <v>10000</v>
          </cell>
        </row>
      </sheetData>
      <sheetData sheetId="11023">
        <row r="7">
          <cell r="AI7">
            <v>10000</v>
          </cell>
        </row>
      </sheetData>
      <sheetData sheetId="11024">
        <row r="7">
          <cell r="AI7">
            <v>10000</v>
          </cell>
        </row>
      </sheetData>
      <sheetData sheetId="11025">
        <row r="7">
          <cell r="AI7">
            <v>10000</v>
          </cell>
        </row>
      </sheetData>
      <sheetData sheetId="11026">
        <row r="7">
          <cell r="AI7">
            <v>10000</v>
          </cell>
        </row>
      </sheetData>
      <sheetData sheetId="11027">
        <row r="7">
          <cell r="AI7">
            <v>10000</v>
          </cell>
        </row>
      </sheetData>
      <sheetData sheetId="11028">
        <row r="7">
          <cell r="AI7">
            <v>10000</v>
          </cell>
        </row>
      </sheetData>
      <sheetData sheetId="11029">
        <row r="7">
          <cell r="AI7">
            <v>10000</v>
          </cell>
        </row>
      </sheetData>
      <sheetData sheetId="11030">
        <row r="7">
          <cell r="AI7">
            <v>10000</v>
          </cell>
        </row>
      </sheetData>
      <sheetData sheetId="11031">
        <row r="7">
          <cell r="AI7">
            <v>10000</v>
          </cell>
        </row>
      </sheetData>
      <sheetData sheetId="11032">
        <row r="7">
          <cell r="AI7">
            <v>10000</v>
          </cell>
        </row>
      </sheetData>
      <sheetData sheetId="11033">
        <row r="7">
          <cell r="AI7">
            <v>10000</v>
          </cell>
        </row>
      </sheetData>
      <sheetData sheetId="11034">
        <row r="7">
          <cell r="AI7">
            <v>10000</v>
          </cell>
        </row>
      </sheetData>
      <sheetData sheetId="11035">
        <row r="7">
          <cell r="AI7">
            <v>10000</v>
          </cell>
        </row>
      </sheetData>
      <sheetData sheetId="11036">
        <row r="7">
          <cell r="AI7">
            <v>10000</v>
          </cell>
        </row>
      </sheetData>
      <sheetData sheetId="11037">
        <row r="7">
          <cell r="AI7">
            <v>10000</v>
          </cell>
        </row>
      </sheetData>
      <sheetData sheetId="11038">
        <row r="7">
          <cell r="AI7">
            <v>10000</v>
          </cell>
        </row>
      </sheetData>
      <sheetData sheetId="11039">
        <row r="7">
          <cell r="AI7">
            <v>10000</v>
          </cell>
        </row>
      </sheetData>
      <sheetData sheetId="11040">
        <row r="7">
          <cell r="AI7">
            <v>10000</v>
          </cell>
        </row>
      </sheetData>
      <sheetData sheetId="11041">
        <row r="7">
          <cell r="AI7">
            <v>10000</v>
          </cell>
        </row>
      </sheetData>
      <sheetData sheetId="11042">
        <row r="7">
          <cell r="AI7">
            <v>10000</v>
          </cell>
        </row>
      </sheetData>
      <sheetData sheetId="11043">
        <row r="7">
          <cell r="AI7">
            <v>10000</v>
          </cell>
        </row>
      </sheetData>
      <sheetData sheetId="11044">
        <row r="7">
          <cell r="AI7">
            <v>10000</v>
          </cell>
        </row>
      </sheetData>
      <sheetData sheetId="11045">
        <row r="7">
          <cell r="AI7">
            <v>10000</v>
          </cell>
        </row>
      </sheetData>
      <sheetData sheetId="11046">
        <row r="7">
          <cell r="AI7">
            <v>10000</v>
          </cell>
        </row>
      </sheetData>
      <sheetData sheetId="11047">
        <row r="7">
          <cell r="AI7">
            <v>10000</v>
          </cell>
        </row>
      </sheetData>
      <sheetData sheetId="11048">
        <row r="7">
          <cell r="AI7">
            <v>10000</v>
          </cell>
        </row>
      </sheetData>
      <sheetData sheetId="11049">
        <row r="7">
          <cell r="AI7">
            <v>10000</v>
          </cell>
        </row>
      </sheetData>
      <sheetData sheetId="11050">
        <row r="7">
          <cell r="AI7">
            <v>10000</v>
          </cell>
        </row>
      </sheetData>
      <sheetData sheetId="11051">
        <row r="7">
          <cell r="AI7">
            <v>10000</v>
          </cell>
        </row>
      </sheetData>
      <sheetData sheetId="11052">
        <row r="7">
          <cell r="AI7">
            <v>10000</v>
          </cell>
        </row>
      </sheetData>
      <sheetData sheetId="11053">
        <row r="7">
          <cell r="AI7">
            <v>10000</v>
          </cell>
        </row>
      </sheetData>
      <sheetData sheetId="11054">
        <row r="7">
          <cell r="AI7">
            <v>10000</v>
          </cell>
        </row>
      </sheetData>
      <sheetData sheetId="11055">
        <row r="7">
          <cell r="AI7">
            <v>10000</v>
          </cell>
        </row>
      </sheetData>
      <sheetData sheetId="11056">
        <row r="7">
          <cell r="AI7">
            <v>10000</v>
          </cell>
        </row>
      </sheetData>
      <sheetData sheetId="11057">
        <row r="7">
          <cell r="AI7">
            <v>10000</v>
          </cell>
        </row>
      </sheetData>
      <sheetData sheetId="11058">
        <row r="7">
          <cell r="AI7">
            <v>10000</v>
          </cell>
        </row>
      </sheetData>
      <sheetData sheetId="11059">
        <row r="7">
          <cell r="AI7">
            <v>10000</v>
          </cell>
        </row>
      </sheetData>
      <sheetData sheetId="11060">
        <row r="7">
          <cell r="AI7">
            <v>10000</v>
          </cell>
        </row>
      </sheetData>
      <sheetData sheetId="11061">
        <row r="7">
          <cell r="AI7">
            <v>10000</v>
          </cell>
        </row>
      </sheetData>
      <sheetData sheetId="11062">
        <row r="7">
          <cell r="AI7">
            <v>10000</v>
          </cell>
        </row>
      </sheetData>
      <sheetData sheetId="11063">
        <row r="7">
          <cell r="AI7">
            <v>10000</v>
          </cell>
        </row>
      </sheetData>
      <sheetData sheetId="11064">
        <row r="7">
          <cell r="AI7">
            <v>10000</v>
          </cell>
        </row>
      </sheetData>
      <sheetData sheetId="11065">
        <row r="7">
          <cell r="AI7">
            <v>10000</v>
          </cell>
        </row>
      </sheetData>
      <sheetData sheetId="11066">
        <row r="7">
          <cell r="AI7">
            <v>10000</v>
          </cell>
        </row>
      </sheetData>
      <sheetData sheetId="11067">
        <row r="7">
          <cell r="AI7">
            <v>10000</v>
          </cell>
        </row>
      </sheetData>
      <sheetData sheetId="11068">
        <row r="7">
          <cell r="AI7">
            <v>10000</v>
          </cell>
        </row>
      </sheetData>
      <sheetData sheetId="11069">
        <row r="7">
          <cell r="AI7">
            <v>10000</v>
          </cell>
        </row>
      </sheetData>
      <sheetData sheetId="11070">
        <row r="7">
          <cell r="AI7">
            <v>10000</v>
          </cell>
        </row>
      </sheetData>
      <sheetData sheetId="11071">
        <row r="7">
          <cell r="AI7">
            <v>10000</v>
          </cell>
        </row>
      </sheetData>
      <sheetData sheetId="11072">
        <row r="7">
          <cell r="AI7">
            <v>10000</v>
          </cell>
        </row>
      </sheetData>
      <sheetData sheetId="11073">
        <row r="7">
          <cell r="AI7">
            <v>10000</v>
          </cell>
        </row>
      </sheetData>
      <sheetData sheetId="11074">
        <row r="7">
          <cell r="AI7">
            <v>10000</v>
          </cell>
        </row>
      </sheetData>
      <sheetData sheetId="11075">
        <row r="7">
          <cell r="AI7">
            <v>10000</v>
          </cell>
        </row>
      </sheetData>
      <sheetData sheetId="11076">
        <row r="7">
          <cell r="AI7">
            <v>10000</v>
          </cell>
        </row>
      </sheetData>
      <sheetData sheetId="11077">
        <row r="7">
          <cell r="AI7">
            <v>10000</v>
          </cell>
        </row>
      </sheetData>
      <sheetData sheetId="11078">
        <row r="7">
          <cell r="AI7">
            <v>10000</v>
          </cell>
        </row>
      </sheetData>
      <sheetData sheetId="11079">
        <row r="7">
          <cell r="AI7">
            <v>10000</v>
          </cell>
        </row>
      </sheetData>
      <sheetData sheetId="11080">
        <row r="7">
          <cell r="AI7">
            <v>10000</v>
          </cell>
        </row>
      </sheetData>
      <sheetData sheetId="11081">
        <row r="7">
          <cell r="AI7">
            <v>10000</v>
          </cell>
        </row>
      </sheetData>
      <sheetData sheetId="11082">
        <row r="7">
          <cell r="AI7">
            <v>10000</v>
          </cell>
        </row>
      </sheetData>
      <sheetData sheetId="11083">
        <row r="7">
          <cell r="AI7">
            <v>10000</v>
          </cell>
        </row>
      </sheetData>
      <sheetData sheetId="11084">
        <row r="7">
          <cell r="AI7">
            <v>10000</v>
          </cell>
        </row>
      </sheetData>
      <sheetData sheetId="11085">
        <row r="7">
          <cell r="AI7">
            <v>10000</v>
          </cell>
        </row>
      </sheetData>
      <sheetData sheetId="11086">
        <row r="7">
          <cell r="AI7">
            <v>10000</v>
          </cell>
        </row>
      </sheetData>
      <sheetData sheetId="11087">
        <row r="7">
          <cell r="AI7">
            <v>10000</v>
          </cell>
        </row>
      </sheetData>
      <sheetData sheetId="11088">
        <row r="7">
          <cell r="AI7">
            <v>10000</v>
          </cell>
        </row>
      </sheetData>
      <sheetData sheetId="11089">
        <row r="7">
          <cell r="AI7">
            <v>10000</v>
          </cell>
        </row>
      </sheetData>
      <sheetData sheetId="11090">
        <row r="7">
          <cell r="AI7">
            <v>10000</v>
          </cell>
        </row>
      </sheetData>
      <sheetData sheetId="11091">
        <row r="7">
          <cell r="AI7">
            <v>10000</v>
          </cell>
        </row>
      </sheetData>
      <sheetData sheetId="11092">
        <row r="7">
          <cell r="AI7">
            <v>10000</v>
          </cell>
        </row>
      </sheetData>
      <sheetData sheetId="11093">
        <row r="7">
          <cell r="AI7">
            <v>10000</v>
          </cell>
        </row>
      </sheetData>
      <sheetData sheetId="11094">
        <row r="7">
          <cell r="AI7">
            <v>10000</v>
          </cell>
        </row>
      </sheetData>
      <sheetData sheetId="11095">
        <row r="7">
          <cell r="AI7">
            <v>10000</v>
          </cell>
        </row>
      </sheetData>
      <sheetData sheetId="11096">
        <row r="7">
          <cell r="AI7">
            <v>10000</v>
          </cell>
        </row>
      </sheetData>
      <sheetData sheetId="11097">
        <row r="7">
          <cell r="AI7">
            <v>10000</v>
          </cell>
        </row>
      </sheetData>
      <sheetData sheetId="11098">
        <row r="7">
          <cell r="AI7">
            <v>10000</v>
          </cell>
        </row>
      </sheetData>
      <sheetData sheetId="11099">
        <row r="7">
          <cell r="AI7">
            <v>10000</v>
          </cell>
        </row>
      </sheetData>
      <sheetData sheetId="11100">
        <row r="7">
          <cell r="AI7">
            <v>10000</v>
          </cell>
        </row>
      </sheetData>
      <sheetData sheetId="11101">
        <row r="7">
          <cell r="AI7">
            <v>10000</v>
          </cell>
        </row>
      </sheetData>
      <sheetData sheetId="11102">
        <row r="7">
          <cell r="AI7">
            <v>10000</v>
          </cell>
        </row>
      </sheetData>
      <sheetData sheetId="11103">
        <row r="7">
          <cell r="AI7">
            <v>10000</v>
          </cell>
        </row>
      </sheetData>
      <sheetData sheetId="11104">
        <row r="7">
          <cell r="AI7">
            <v>10000</v>
          </cell>
        </row>
      </sheetData>
      <sheetData sheetId="11105">
        <row r="7">
          <cell r="AI7">
            <v>10000</v>
          </cell>
        </row>
      </sheetData>
      <sheetData sheetId="11106">
        <row r="7">
          <cell r="AI7">
            <v>10000</v>
          </cell>
        </row>
      </sheetData>
      <sheetData sheetId="11107">
        <row r="7">
          <cell r="AI7">
            <v>10000</v>
          </cell>
        </row>
      </sheetData>
      <sheetData sheetId="11108">
        <row r="7">
          <cell r="AI7">
            <v>10000</v>
          </cell>
        </row>
      </sheetData>
      <sheetData sheetId="11109">
        <row r="7">
          <cell r="AI7">
            <v>10000</v>
          </cell>
        </row>
      </sheetData>
      <sheetData sheetId="11110">
        <row r="7">
          <cell r="AI7">
            <v>10000</v>
          </cell>
        </row>
      </sheetData>
      <sheetData sheetId="11111">
        <row r="7">
          <cell r="AI7">
            <v>10000</v>
          </cell>
        </row>
      </sheetData>
      <sheetData sheetId="11112">
        <row r="7">
          <cell r="AI7">
            <v>10000</v>
          </cell>
        </row>
      </sheetData>
      <sheetData sheetId="11113">
        <row r="7">
          <cell r="AI7">
            <v>10000</v>
          </cell>
        </row>
      </sheetData>
      <sheetData sheetId="11114">
        <row r="7">
          <cell r="AI7">
            <v>10000</v>
          </cell>
        </row>
      </sheetData>
      <sheetData sheetId="11115">
        <row r="7">
          <cell r="AI7">
            <v>10000</v>
          </cell>
        </row>
      </sheetData>
      <sheetData sheetId="11116">
        <row r="7">
          <cell r="AI7">
            <v>10000</v>
          </cell>
        </row>
      </sheetData>
      <sheetData sheetId="11117">
        <row r="7">
          <cell r="AI7">
            <v>10000</v>
          </cell>
        </row>
      </sheetData>
      <sheetData sheetId="11118">
        <row r="7">
          <cell r="AI7">
            <v>10000</v>
          </cell>
        </row>
      </sheetData>
      <sheetData sheetId="11119">
        <row r="7">
          <cell r="AI7">
            <v>10000</v>
          </cell>
        </row>
      </sheetData>
      <sheetData sheetId="11120">
        <row r="7">
          <cell r="AI7">
            <v>10000</v>
          </cell>
        </row>
      </sheetData>
      <sheetData sheetId="11121">
        <row r="7">
          <cell r="AI7">
            <v>10000</v>
          </cell>
        </row>
      </sheetData>
      <sheetData sheetId="11122">
        <row r="7">
          <cell r="AI7">
            <v>10000</v>
          </cell>
        </row>
      </sheetData>
      <sheetData sheetId="11123">
        <row r="7">
          <cell r="AI7">
            <v>10000</v>
          </cell>
        </row>
      </sheetData>
      <sheetData sheetId="11124">
        <row r="7">
          <cell r="AI7">
            <v>10000</v>
          </cell>
        </row>
      </sheetData>
      <sheetData sheetId="11125">
        <row r="7">
          <cell r="AI7">
            <v>10000</v>
          </cell>
        </row>
      </sheetData>
      <sheetData sheetId="11126">
        <row r="7">
          <cell r="AI7">
            <v>10000</v>
          </cell>
        </row>
      </sheetData>
      <sheetData sheetId="11127">
        <row r="7">
          <cell r="AI7">
            <v>10000</v>
          </cell>
        </row>
      </sheetData>
      <sheetData sheetId="11128">
        <row r="7">
          <cell r="AI7">
            <v>10000</v>
          </cell>
        </row>
      </sheetData>
      <sheetData sheetId="11129">
        <row r="7">
          <cell r="AI7">
            <v>10000</v>
          </cell>
        </row>
      </sheetData>
      <sheetData sheetId="11130">
        <row r="7">
          <cell r="AI7">
            <v>10000</v>
          </cell>
        </row>
      </sheetData>
      <sheetData sheetId="11131">
        <row r="7">
          <cell r="AI7">
            <v>10000</v>
          </cell>
        </row>
      </sheetData>
      <sheetData sheetId="11132">
        <row r="7">
          <cell r="AI7">
            <v>10000</v>
          </cell>
        </row>
      </sheetData>
      <sheetData sheetId="11133">
        <row r="7">
          <cell r="AI7">
            <v>10000</v>
          </cell>
        </row>
      </sheetData>
      <sheetData sheetId="11134">
        <row r="7">
          <cell r="AI7">
            <v>10000</v>
          </cell>
        </row>
      </sheetData>
      <sheetData sheetId="11135">
        <row r="7">
          <cell r="AI7">
            <v>10000</v>
          </cell>
        </row>
      </sheetData>
      <sheetData sheetId="11136">
        <row r="7">
          <cell r="AI7">
            <v>10000</v>
          </cell>
        </row>
      </sheetData>
      <sheetData sheetId="11137">
        <row r="7">
          <cell r="AI7">
            <v>10000</v>
          </cell>
        </row>
      </sheetData>
      <sheetData sheetId="11138">
        <row r="7">
          <cell r="AI7">
            <v>10000</v>
          </cell>
        </row>
      </sheetData>
      <sheetData sheetId="11139">
        <row r="7">
          <cell r="AI7">
            <v>10000</v>
          </cell>
        </row>
      </sheetData>
      <sheetData sheetId="11140">
        <row r="7">
          <cell r="AI7">
            <v>10000</v>
          </cell>
        </row>
      </sheetData>
      <sheetData sheetId="11141">
        <row r="7">
          <cell r="AI7">
            <v>10000</v>
          </cell>
        </row>
      </sheetData>
      <sheetData sheetId="11142">
        <row r="7">
          <cell r="AI7">
            <v>10000</v>
          </cell>
        </row>
      </sheetData>
      <sheetData sheetId="11143">
        <row r="7">
          <cell r="AI7">
            <v>10000</v>
          </cell>
        </row>
      </sheetData>
      <sheetData sheetId="11144">
        <row r="7">
          <cell r="AI7">
            <v>10000</v>
          </cell>
        </row>
      </sheetData>
      <sheetData sheetId="11145">
        <row r="7">
          <cell r="AI7">
            <v>10000</v>
          </cell>
        </row>
      </sheetData>
      <sheetData sheetId="11146">
        <row r="7">
          <cell r="AI7">
            <v>10000</v>
          </cell>
        </row>
      </sheetData>
      <sheetData sheetId="11147">
        <row r="7">
          <cell r="AI7">
            <v>10000</v>
          </cell>
        </row>
      </sheetData>
      <sheetData sheetId="11148">
        <row r="7">
          <cell r="AI7">
            <v>10000</v>
          </cell>
        </row>
      </sheetData>
      <sheetData sheetId="11149">
        <row r="7">
          <cell r="AI7">
            <v>10000</v>
          </cell>
        </row>
      </sheetData>
      <sheetData sheetId="11150">
        <row r="7">
          <cell r="AI7">
            <v>10000</v>
          </cell>
        </row>
      </sheetData>
      <sheetData sheetId="11151">
        <row r="7">
          <cell r="AI7">
            <v>10000</v>
          </cell>
        </row>
      </sheetData>
      <sheetData sheetId="11152">
        <row r="7">
          <cell r="AI7">
            <v>10000</v>
          </cell>
        </row>
      </sheetData>
      <sheetData sheetId="11153">
        <row r="7">
          <cell r="AI7">
            <v>10000</v>
          </cell>
        </row>
      </sheetData>
      <sheetData sheetId="11154">
        <row r="7">
          <cell r="AI7">
            <v>10000</v>
          </cell>
        </row>
      </sheetData>
      <sheetData sheetId="11155">
        <row r="7">
          <cell r="AI7">
            <v>10000</v>
          </cell>
        </row>
      </sheetData>
      <sheetData sheetId="11156">
        <row r="7">
          <cell r="AI7">
            <v>10000</v>
          </cell>
        </row>
      </sheetData>
      <sheetData sheetId="11157">
        <row r="7">
          <cell r="AI7">
            <v>10000</v>
          </cell>
        </row>
      </sheetData>
      <sheetData sheetId="11158">
        <row r="7">
          <cell r="AI7">
            <v>10000</v>
          </cell>
        </row>
      </sheetData>
      <sheetData sheetId="11159">
        <row r="7">
          <cell r="AI7">
            <v>10000</v>
          </cell>
        </row>
      </sheetData>
      <sheetData sheetId="11160">
        <row r="7">
          <cell r="AI7">
            <v>10000</v>
          </cell>
        </row>
      </sheetData>
      <sheetData sheetId="11161">
        <row r="7">
          <cell r="AI7">
            <v>10000</v>
          </cell>
        </row>
      </sheetData>
      <sheetData sheetId="11162">
        <row r="7">
          <cell r="AI7">
            <v>10000</v>
          </cell>
        </row>
      </sheetData>
      <sheetData sheetId="11163">
        <row r="7">
          <cell r="AI7">
            <v>10000</v>
          </cell>
        </row>
      </sheetData>
      <sheetData sheetId="11164">
        <row r="7">
          <cell r="AI7">
            <v>10000</v>
          </cell>
        </row>
      </sheetData>
      <sheetData sheetId="11165">
        <row r="7">
          <cell r="AI7">
            <v>10000</v>
          </cell>
        </row>
      </sheetData>
      <sheetData sheetId="11166">
        <row r="7">
          <cell r="AI7">
            <v>10000</v>
          </cell>
        </row>
      </sheetData>
      <sheetData sheetId="11167">
        <row r="7">
          <cell r="AI7">
            <v>10000</v>
          </cell>
        </row>
      </sheetData>
      <sheetData sheetId="11168">
        <row r="7">
          <cell r="AI7">
            <v>10000</v>
          </cell>
        </row>
      </sheetData>
      <sheetData sheetId="11169">
        <row r="7">
          <cell r="AI7">
            <v>10000</v>
          </cell>
        </row>
      </sheetData>
      <sheetData sheetId="11170">
        <row r="7">
          <cell r="AI7">
            <v>10000</v>
          </cell>
        </row>
      </sheetData>
      <sheetData sheetId="11171">
        <row r="7">
          <cell r="AI7">
            <v>10000</v>
          </cell>
        </row>
      </sheetData>
      <sheetData sheetId="11172">
        <row r="7">
          <cell r="AI7">
            <v>10000</v>
          </cell>
        </row>
      </sheetData>
      <sheetData sheetId="11173">
        <row r="7">
          <cell r="AI7">
            <v>10000</v>
          </cell>
        </row>
      </sheetData>
      <sheetData sheetId="11174">
        <row r="7">
          <cell r="AI7">
            <v>10000</v>
          </cell>
        </row>
      </sheetData>
      <sheetData sheetId="11175">
        <row r="7">
          <cell r="AI7">
            <v>10000</v>
          </cell>
        </row>
      </sheetData>
      <sheetData sheetId="11176">
        <row r="7">
          <cell r="AI7">
            <v>10000</v>
          </cell>
        </row>
      </sheetData>
      <sheetData sheetId="11177">
        <row r="7">
          <cell r="AI7">
            <v>10000</v>
          </cell>
        </row>
      </sheetData>
      <sheetData sheetId="11178">
        <row r="7">
          <cell r="AI7">
            <v>10000</v>
          </cell>
        </row>
      </sheetData>
      <sheetData sheetId="11179">
        <row r="7">
          <cell r="AI7">
            <v>10000</v>
          </cell>
        </row>
      </sheetData>
      <sheetData sheetId="11180">
        <row r="7">
          <cell r="AI7">
            <v>10000</v>
          </cell>
        </row>
      </sheetData>
      <sheetData sheetId="11181">
        <row r="7">
          <cell r="AI7">
            <v>10000</v>
          </cell>
        </row>
      </sheetData>
      <sheetData sheetId="11182">
        <row r="7">
          <cell r="AI7">
            <v>10000</v>
          </cell>
        </row>
      </sheetData>
      <sheetData sheetId="11183">
        <row r="7">
          <cell r="AI7">
            <v>10000</v>
          </cell>
        </row>
      </sheetData>
      <sheetData sheetId="11184">
        <row r="7">
          <cell r="AI7">
            <v>10000</v>
          </cell>
        </row>
      </sheetData>
      <sheetData sheetId="11185">
        <row r="7">
          <cell r="AI7">
            <v>10000</v>
          </cell>
        </row>
      </sheetData>
      <sheetData sheetId="11186">
        <row r="7">
          <cell r="AI7">
            <v>10000</v>
          </cell>
        </row>
      </sheetData>
      <sheetData sheetId="11187">
        <row r="7">
          <cell r="AI7">
            <v>10000</v>
          </cell>
        </row>
      </sheetData>
      <sheetData sheetId="11188">
        <row r="7">
          <cell r="AI7">
            <v>10000</v>
          </cell>
        </row>
      </sheetData>
      <sheetData sheetId="11189">
        <row r="7">
          <cell r="AI7">
            <v>10000</v>
          </cell>
        </row>
      </sheetData>
      <sheetData sheetId="11190">
        <row r="7">
          <cell r="AI7">
            <v>10000</v>
          </cell>
        </row>
      </sheetData>
      <sheetData sheetId="11191">
        <row r="7">
          <cell r="AI7">
            <v>10000</v>
          </cell>
        </row>
      </sheetData>
      <sheetData sheetId="11192">
        <row r="7">
          <cell r="AI7">
            <v>10000</v>
          </cell>
        </row>
      </sheetData>
      <sheetData sheetId="11193">
        <row r="7">
          <cell r="AI7">
            <v>10000</v>
          </cell>
        </row>
      </sheetData>
      <sheetData sheetId="11194">
        <row r="7">
          <cell r="AI7">
            <v>10000</v>
          </cell>
        </row>
      </sheetData>
      <sheetData sheetId="11195">
        <row r="7">
          <cell r="AI7">
            <v>10000</v>
          </cell>
        </row>
      </sheetData>
      <sheetData sheetId="11196">
        <row r="7">
          <cell r="AI7">
            <v>10000</v>
          </cell>
        </row>
      </sheetData>
      <sheetData sheetId="11197">
        <row r="7">
          <cell r="AI7">
            <v>10000</v>
          </cell>
        </row>
      </sheetData>
      <sheetData sheetId="11198">
        <row r="7">
          <cell r="AI7">
            <v>10000</v>
          </cell>
        </row>
      </sheetData>
      <sheetData sheetId="11199">
        <row r="7">
          <cell r="AI7">
            <v>10000</v>
          </cell>
        </row>
      </sheetData>
      <sheetData sheetId="11200">
        <row r="7">
          <cell r="AI7">
            <v>10000</v>
          </cell>
        </row>
      </sheetData>
      <sheetData sheetId="11201">
        <row r="7">
          <cell r="AI7">
            <v>10000</v>
          </cell>
        </row>
      </sheetData>
      <sheetData sheetId="11202">
        <row r="7">
          <cell r="AI7">
            <v>10000</v>
          </cell>
        </row>
      </sheetData>
      <sheetData sheetId="11203">
        <row r="7">
          <cell r="AI7">
            <v>10000</v>
          </cell>
        </row>
      </sheetData>
      <sheetData sheetId="11204">
        <row r="7">
          <cell r="AI7">
            <v>10000</v>
          </cell>
        </row>
      </sheetData>
      <sheetData sheetId="11205">
        <row r="7">
          <cell r="AI7">
            <v>10000</v>
          </cell>
        </row>
      </sheetData>
      <sheetData sheetId="11206">
        <row r="7">
          <cell r="AI7">
            <v>10000</v>
          </cell>
        </row>
      </sheetData>
      <sheetData sheetId="11207">
        <row r="7">
          <cell r="AI7">
            <v>10000</v>
          </cell>
        </row>
      </sheetData>
      <sheetData sheetId="11208">
        <row r="7">
          <cell r="AI7">
            <v>10000</v>
          </cell>
        </row>
      </sheetData>
      <sheetData sheetId="11209">
        <row r="7">
          <cell r="AI7">
            <v>10000</v>
          </cell>
        </row>
      </sheetData>
      <sheetData sheetId="11210">
        <row r="7">
          <cell r="AI7">
            <v>10000</v>
          </cell>
        </row>
      </sheetData>
      <sheetData sheetId="11211">
        <row r="7">
          <cell r="AI7">
            <v>10000</v>
          </cell>
        </row>
      </sheetData>
      <sheetData sheetId="11212">
        <row r="7">
          <cell r="AI7">
            <v>10000</v>
          </cell>
        </row>
      </sheetData>
      <sheetData sheetId="11213">
        <row r="7">
          <cell r="AI7">
            <v>10000</v>
          </cell>
        </row>
      </sheetData>
      <sheetData sheetId="11214">
        <row r="7">
          <cell r="AI7">
            <v>10000</v>
          </cell>
        </row>
      </sheetData>
      <sheetData sheetId="11215">
        <row r="7">
          <cell r="AI7">
            <v>10000</v>
          </cell>
        </row>
      </sheetData>
      <sheetData sheetId="11216">
        <row r="7">
          <cell r="AI7">
            <v>10000</v>
          </cell>
        </row>
      </sheetData>
      <sheetData sheetId="11217">
        <row r="7">
          <cell r="AI7">
            <v>10000</v>
          </cell>
        </row>
      </sheetData>
      <sheetData sheetId="11218">
        <row r="7">
          <cell r="AI7">
            <v>10000</v>
          </cell>
        </row>
      </sheetData>
      <sheetData sheetId="11219">
        <row r="7">
          <cell r="AI7">
            <v>10000</v>
          </cell>
        </row>
      </sheetData>
      <sheetData sheetId="11220">
        <row r="7">
          <cell r="AI7">
            <v>10000</v>
          </cell>
        </row>
      </sheetData>
      <sheetData sheetId="11221">
        <row r="7">
          <cell r="AI7">
            <v>10000</v>
          </cell>
        </row>
      </sheetData>
      <sheetData sheetId="11222">
        <row r="7">
          <cell r="AI7">
            <v>10000</v>
          </cell>
        </row>
      </sheetData>
      <sheetData sheetId="11223">
        <row r="7">
          <cell r="AI7">
            <v>10000</v>
          </cell>
        </row>
      </sheetData>
      <sheetData sheetId="11224">
        <row r="7">
          <cell r="AI7">
            <v>10000</v>
          </cell>
        </row>
      </sheetData>
      <sheetData sheetId="11225">
        <row r="7">
          <cell r="AI7">
            <v>10000</v>
          </cell>
        </row>
      </sheetData>
      <sheetData sheetId="11226">
        <row r="7">
          <cell r="AI7">
            <v>10000</v>
          </cell>
        </row>
      </sheetData>
      <sheetData sheetId="11227">
        <row r="7">
          <cell r="AI7">
            <v>10000</v>
          </cell>
        </row>
      </sheetData>
      <sheetData sheetId="11228">
        <row r="7">
          <cell r="AI7">
            <v>10000</v>
          </cell>
        </row>
      </sheetData>
      <sheetData sheetId="11229">
        <row r="7">
          <cell r="AI7">
            <v>10000</v>
          </cell>
        </row>
      </sheetData>
      <sheetData sheetId="11230">
        <row r="7">
          <cell r="AI7">
            <v>10000</v>
          </cell>
        </row>
      </sheetData>
      <sheetData sheetId="11231">
        <row r="7">
          <cell r="AI7">
            <v>10000</v>
          </cell>
        </row>
      </sheetData>
      <sheetData sheetId="11232">
        <row r="7">
          <cell r="AI7">
            <v>10000</v>
          </cell>
        </row>
      </sheetData>
      <sheetData sheetId="11233">
        <row r="7">
          <cell r="AI7">
            <v>10000</v>
          </cell>
        </row>
      </sheetData>
      <sheetData sheetId="11234">
        <row r="7">
          <cell r="AI7">
            <v>10000</v>
          </cell>
        </row>
      </sheetData>
      <sheetData sheetId="11235">
        <row r="7">
          <cell r="AI7">
            <v>10000</v>
          </cell>
        </row>
      </sheetData>
      <sheetData sheetId="11236">
        <row r="7">
          <cell r="AI7">
            <v>10000</v>
          </cell>
        </row>
      </sheetData>
      <sheetData sheetId="11237">
        <row r="7">
          <cell r="AI7">
            <v>10000</v>
          </cell>
        </row>
      </sheetData>
      <sheetData sheetId="11238">
        <row r="7">
          <cell r="AI7">
            <v>10000</v>
          </cell>
        </row>
      </sheetData>
      <sheetData sheetId="11239">
        <row r="7">
          <cell r="AI7">
            <v>10000</v>
          </cell>
        </row>
      </sheetData>
      <sheetData sheetId="11240">
        <row r="7">
          <cell r="AI7">
            <v>10000</v>
          </cell>
        </row>
      </sheetData>
      <sheetData sheetId="11241">
        <row r="7">
          <cell r="AI7">
            <v>10000</v>
          </cell>
        </row>
      </sheetData>
      <sheetData sheetId="11242">
        <row r="7">
          <cell r="AI7">
            <v>10000</v>
          </cell>
        </row>
      </sheetData>
      <sheetData sheetId="11243">
        <row r="7">
          <cell r="AI7">
            <v>10000</v>
          </cell>
        </row>
      </sheetData>
      <sheetData sheetId="11244">
        <row r="7">
          <cell r="AI7">
            <v>10000</v>
          </cell>
        </row>
      </sheetData>
      <sheetData sheetId="11245">
        <row r="7">
          <cell r="AI7">
            <v>10000</v>
          </cell>
        </row>
      </sheetData>
      <sheetData sheetId="11246">
        <row r="7">
          <cell r="AI7">
            <v>10000</v>
          </cell>
        </row>
      </sheetData>
      <sheetData sheetId="11247">
        <row r="7">
          <cell r="AI7">
            <v>10000</v>
          </cell>
        </row>
      </sheetData>
      <sheetData sheetId="11248">
        <row r="7">
          <cell r="AI7">
            <v>10000</v>
          </cell>
        </row>
      </sheetData>
      <sheetData sheetId="11249">
        <row r="7">
          <cell r="AI7">
            <v>10000</v>
          </cell>
        </row>
      </sheetData>
      <sheetData sheetId="11250">
        <row r="7">
          <cell r="AI7">
            <v>10000</v>
          </cell>
        </row>
      </sheetData>
      <sheetData sheetId="11251">
        <row r="7">
          <cell r="AI7">
            <v>10000</v>
          </cell>
        </row>
      </sheetData>
      <sheetData sheetId="11252">
        <row r="7">
          <cell r="AI7">
            <v>10000</v>
          </cell>
        </row>
      </sheetData>
      <sheetData sheetId="11253">
        <row r="7">
          <cell r="AI7">
            <v>10000</v>
          </cell>
        </row>
      </sheetData>
      <sheetData sheetId="11254">
        <row r="7">
          <cell r="AI7">
            <v>10000</v>
          </cell>
        </row>
      </sheetData>
      <sheetData sheetId="11255">
        <row r="7">
          <cell r="AI7">
            <v>10000</v>
          </cell>
        </row>
      </sheetData>
      <sheetData sheetId="11256">
        <row r="7">
          <cell r="AI7">
            <v>10000</v>
          </cell>
        </row>
      </sheetData>
      <sheetData sheetId="11257">
        <row r="7">
          <cell r="AI7">
            <v>10000</v>
          </cell>
        </row>
      </sheetData>
      <sheetData sheetId="11258">
        <row r="7">
          <cell r="AI7">
            <v>10000</v>
          </cell>
        </row>
      </sheetData>
      <sheetData sheetId="11259">
        <row r="7">
          <cell r="AI7">
            <v>10000</v>
          </cell>
        </row>
      </sheetData>
      <sheetData sheetId="11260">
        <row r="7">
          <cell r="AI7">
            <v>10000</v>
          </cell>
        </row>
      </sheetData>
      <sheetData sheetId="11261">
        <row r="7">
          <cell r="AI7">
            <v>10000</v>
          </cell>
        </row>
      </sheetData>
      <sheetData sheetId="11262">
        <row r="7">
          <cell r="AI7">
            <v>10000</v>
          </cell>
        </row>
      </sheetData>
      <sheetData sheetId="11263">
        <row r="7">
          <cell r="AI7">
            <v>10000</v>
          </cell>
        </row>
      </sheetData>
      <sheetData sheetId="11264">
        <row r="7">
          <cell r="AI7">
            <v>10000</v>
          </cell>
        </row>
      </sheetData>
      <sheetData sheetId="11265">
        <row r="7">
          <cell r="AI7">
            <v>10000</v>
          </cell>
        </row>
      </sheetData>
      <sheetData sheetId="11266">
        <row r="7">
          <cell r="AI7">
            <v>10000</v>
          </cell>
        </row>
      </sheetData>
      <sheetData sheetId="11267">
        <row r="7">
          <cell r="AI7">
            <v>10000</v>
          </cell>
        </row>
      </sheetData>
      <sheetData sheetId="11268">
        <row r="7">
          <cell r="AI7">
            <v>10000</v>
          </cell>
        </row>
      </sheetData>
      <sheetData sheetId="11269">
        <row r="7">
          <cell r="AI7">
            <v>10000</v>
          </cell>
        </row>
      </sheetData>
      <sheetData sheetId="11270">
        <row r="7">
          <cell r="AI7">
            <v>10000</v>
          </cell>
        </row>
      </sheetData>
      <sheetData sheetId="11271">
        <row r="7">
          <cell r="AI7">
            <v>10000</v>
          </cell>
        </row>
      </sheetData>
      <sheetData sheetId="11272">
        <row r="7">
          <cell r="AI7">
            <v>10000</v>
          </cell>
        </row>
      </sheetData>
      <sheetData sheetId="11273">
        <row r="7">
          <cell r="AI7">
            <v>10000</v>
          </cell>
        </row>
      </sheetData>
      <sheetData sheetId="11274">
        <row r="7">
          <cell r="AI7">
            <v>10000</v>
          </cell>
        </row>
      </sheetData>
      <sheetData sheetId="11275">
        <row r="7">
          <cell r="AI7">
            <v>10000</v>
          </cell>
        </row>
      </sheetData>
      <sheetData sheetId="11276">
        <row r="7">
          <cell r="AI7">
            <v>10000</v>
          </cell>
        </row>
      </sheetData>
      <sheetData sheetId="11277">
        <row r="7">
          <cell r="AI7">
            <v>10000</v>
          </cell>
        </row>
      </sheetData>
      <sheetData sheetId="11278">
        <row r="7">
          <cell r="AI7">
            <v>10000</v>
          </cell>
        </row>
      </sheetData>
      <sheetData sheetId="11279">
        <row r="7">
          <cell r="AI7">
            <v>10000</v>
          </cell>
        </row>
      </sheetData>
      <sheetData sheetId="11280">
        <row r="7">
          <cell r="AI7">
            <v>10000</v>
          </cell>
        </row>
      </sheetData>
      <sheetData sheetId="11281">
        <row r="7">
          <cell r="AI7">
            <v>10000</v>
          </cell>
        </row>
      </sheetData>
      <sheetData sheetId="11282">
        <row r="7">
          <cell r="AI7">
            <v>10000</v>
          </cell>
        </row>
      </sheetData>
      <sheetData sheetId="11283">
        <row r="7">
          <cell r="AI7">
            <v>10000</v>
          </cell>
        </row>
      </sheetData>
      <sheetData sheetId="11284">
        <row r="7">
          <cell r="AI7">
            <v>10000</v>
          </cell>
        </row>
      </sheetData>
      <sheetData sheetId="11285">
        <row r="7">
          <cell r="AI7">
            <v>10000</v>
          </cell>
        </row>
      </sheetData>
      <sheetData sheetId="11286">
        <row r="7">
          <cell r="AI7">
            <v>10000</v>
          </cell>
        </row>
      </sheetData>
      <sheetData sheetId="11287">
        <row r="7">
          <cell r="AI7">
            <v>10000</v>
          </cell>
        </row>
      </sheetData>
      <sheetData sheetId="11288">
        <row r="7">
          <cell r="AI7">
            <v>10000</v>
          </cell>
        </row>
      </sheetData>
      <sheetData sheetId="11289">
        <row r="7">
          <cell r="AI7">
            <v>10000</v>
          </cell>
        </row>
      </sheetData>
      <sheetData sheetId="11290">
        <row r="7">
          <cell r="AI7">
            <v>10000</v>
          </cell>
        </row>
      </sheetData>
      <sheetData sheetId="11291">
        <row r="7">
          <cell r="AI7">
            <v>10000</v>
          </cell>
        </row>
      </sheetData>
      <sheetData sheetId="11292">
        <row r="7">
          <cell r="AI7">
            <v>10000</v>
          </cell>
        </row>
      </sheetData>
      <sheetData sheetId="11293">
        <row r="7">
          <cell r="AI7">
            <v>10000</v>
          </cell>
        </row>
      </sheetData>
      <sheetData sheetId="11294">
        <row r="7">
          <cell r="AI7">
            <v>10000</v>
          </cell>
        </row>
      </sheetData>
      <sheetData sheetId="11295">
        <row r="7">
          <cell r="AI7">
            <v>10000</v>
          </cell>
        </row>
      </sheetData>
      <sheetData sheetId="11296">
        <row r="7">
          <cell r="AI7">
            <v>10000</v>
          </cell>
        </row>
      </sheetData>
      <sheetData sheetId="11297">
        <row r="7">
          <cell r="AI7">
            <v>10000</v>
          </cell>
        </row>
      </sheetData>
      <sheetData sheetId="11298">
        <row r="7">
          <cell r="AI7">
            <v>10000</v>
          </cell>
        </row>
      </sheetData>
      <sheetData sheetId="11299">
        <row r="7">
          <cell r="AI7">
            <v>10000</v>
          </cell>
        </row>
      </sheetData>
      <sheetData sheetId="11300">
        <row r="7">
          <cell r="AI7">
            <v>10000</v>
          </cell>
        </row>
      </sheetData>
      <sheetData sheetId="11301">
        <row r="7">
          <cell r="AI7">
            <v>10000</v>
          </cell>
        </row>
      </sheetData>
      <sheetData sheetId="11302">
        <row r="7">
          <cell r="AI7">
            <v>10000</v>
          </cell>
        </row>
      </sheetData>
      <sheetData sheetId="11303">
        <row r="7">
          <cell r="AI7">
            <v>10000</v>
          </cell>
        </row>
      </sheetData>
      <sheetData sheetId="11304">
        <row r="7">
          <cell r="AI7">
            <v>10000</v>
          </cell>
        </row>
      </sheetData>
      <sheetData sheetId="11305">
        <row r="7">
          <cell r="AI7">
            <v>10000</v>
          </cell>
        </row>
      </sheetData>
      <sheetData sheetId="11306">
        <row r="7">
          <cell r="AI7">
            <v>10000</v>
          </cell>
        </row>
      </sheetData>
      <sheetData sheetId="11307">
        <row r="7">
          <cell r="AI7">
            <v>10000</v>
          </cell>
        </row>
      </sheetData>
      <sheetData sheetId="11308">
        <row r="7">
          <cell r="AI7">
            <v>10000</v>
          </cell>
        </row>
      </sheetData>
      <sheetData sheetId="11309">
        <row r="7">
          <cell r="AI7">
            <v>10000</v>
          </cell>
        </row>
      </sheetData>
      <sheetData sheetId="11310">
        <row r="7">
          <cell r="AI7">
            <v>10000</v>
          </cell>
        </row>
      </sheetData>
      <sheetData sheetId="11311">
        <row r="7">
          <cell r="AI7">
            <v>10000</v>
          </cell>
        </row>
      </sheetData>
      <sheetData sheetId="11312">
        <row r="7">
          <cell r="AI7">
            <v>10000</v>
          </cell>
        </row>
      </sheetData>
      <sheetData sheetId="11313">
        <row r="7">
          <cell r="AI7">
            <v>10000</v>
          </cell>
        </row>
      </sheetData>
      <sheetData sheetId="11314">
        <row r="7">
          <cell r="AI7">
            <v>10000</v>
          </cell>
        </row>
      </sheetData>
      <sheetData sheetId="11315">
        <row r="7">
          <cell r="AI7">
            <v>10000</v>
          </cell>
        </row>
      </sheetData>
      <sheetData sheetId="11316">
        <row r="7">
          <cell r="AI7">
            <v>10000</v>
          </cell>
        </row>
      </sheetData>
      <sheetData sheetId="11317">
        <row r="7">
          <cell r="AI7">
            <v>10000</v>
          </cell>
        </row>
      </sheetData>
      <sheetData sheetId="11318">
        <row r="7">
          <cell r="AI7">
            <v>10000</v>
          </cell>
        </row>
      </sheetData>
      <sheetData sheetId="11319">
        <row r="7">
          <cell r="AI7">
            <v>10000</v>
          </cell>
        </row>
      </sheetData>
      <sheetData sheetId="11320">
        <row r="7">
          <cell r="AI7">
            <v>10000</v>
          </cell>
        </row>
      </sheetData>
      <sheetData sheetId="11321">
        <row r="7">
          <cell r="AI7">
            <v>10000</v>
          </cell>
        </row>
      </sheetData>
      <sheetData sheetId="11322">
        <row r="7">
          <cell r="AI7">
            <v>10000</v>
          </cell>
        </row>
      </sheetData>
      <sheetData sheetId="11323">
        <row r="7">
          <cell r="AI7">
            <v>10000</v>
          </cell>
        </row>
      </sheetData>
      <sheetData sheetId="11324">
        <row r="7">
          <cell r="AI7">
            <v>10000</v>
          </cell>
        </row>
      </sheetData>
      <sheetData sheetId="11325">
        <row r="7">
          <cell r="AI7">
            <v>10000</v>
          </cell>
        </row>
      </sheetData>
      <sheetData sheetId="11326">
        <row r="7">
          <cell r="AI7">
            <v>10000</v>
          </cell>
        </row>
      </sheetData>
      <sheetData sheetId="11327">
        <row r="7">
          <cell r="AI7">
            <v>10000</v>
          </cell>
        </row>
      </sheetData>
      <sheetData sheetId="11328">
        <row r="7">
          <cell r="AI7">
            <v>10000</v>
          </cell>
        </row>
      </sheetData>
      <sheetData sheetId="11329">
        <row r="7">
          <cell r="AI7">
            <v>10000</v>
          </cell>
        </row>
      </sheetData>
      <sheetData sheetId="11330">
        <row r="7">
          <cell r="AI7">
            <v>10000</v>
          </cell>
        </row>
      </sheetData>
      <sheetData sheetId="11331">
        <row r="7">
          <cell r="AI7">
            <v>10000</v>
          </cell>
        </row>
      </sheetData>
      <sheetData sheetId="11332">
        <row r="7">
          <cell r="AI7">
            <v>10000</v>
          </cell>
        </row>
      </sheetData>
      <sheetData sheetId="11333">
        <row r="7">
          <cell r="AI7">
            <v>10000</v>
          </cell>
        </row>
      </sheetData>
      <sheetData sheetId="11334">
        <row r="7">
          <cell r="AI7">
            <v>10000</v>
          </cell>
        </row>
      </sheetData>
      <sheetData sheetId="11335">
        <row r="7">
          <cell r="AI7">
            <v>10000</v>
          </cell>
        </row>
      </sheetData>
      <sheetData sheetId="11336">
        <row r="7">
          <cell r="AI7">
            <v>10000</v>
          </cell>
        </row>
      </sheetData>
      <sheetData sheetId="11337">
        <row r="7">
          <cell r="AI7">
            <v>10000</v>
          </cell>
        </row>
      </sheetData>
      <sheetData sheetId="11338">
        <row r="7">
          <cell r="AI7">
            <v>10000</v>
          </cell>
        </row>
      </sheetData>
      <sheetData sheetId="11339">
        <row r="7">
          <cell r="AI7">
            <v>10000</v>
          </cell>
        </row>
      </sheetData>
      <sheetData sheetId="11340">
        <row r="7">
          <cell r="AI7">
            <v>10000</v>
          </cell>
        </row>
      </sheetData>
      <sheetData sheetId="11341">
        <row r="7">
          <cell r="AI7">
            <v>10000</v>
          </cell>
        </row>
      </sheetData>
      <sheetData sheetId="11342">
        <row r="7">
          <cell r="AI7">
            <v>10000</v>
          </cell>
        </row>
      </sheetData>
      <sheetData sheetId="11343">
        <row r="7">
          <cell r="AI7">
            <v>10000</v>
          </cell>
        </row>
      </sheetData>
      <sheetData sheetId="11344">
        <row r="7">
          <cell r="AI7">
            <v>10000</v>
          </cell>
        </row>
      </sheetData>
      <sheetData sheetId="11345">
        <row r="7">
          <cell r="AI7">
            <v>10000</v>
          </cell>
        </row>
      </sheetData>
      <sheetData sheetId="11346">
        <row r="7">
          <cell r="AI7">
            <v>10000</v>
          </cell>
        </row>
      </sheetData>
      <sheetData sheetId="11347">
        <row r="7">
          <cell r="AI7">
            <v>10000</v>
          </cell>
        </row>
      </sheetData>
      <sheetData sheetId="11348">
        <row r="7">
          <cell r="AI7">
            <v>10000</v>
          </cell>
        </row>
      </sheetData>
      <sheetData sheetId="11349">
        <row r="7">
          <cell r="AI7">
            <v>10000</v>
          </cell>
        </row>
      </sheetData>
      <sheetData sheetId="11350">
        <row r="7">
          <cell r="AI7">
            <v>10000</v>
          </cell>
        </row>
      </sheetData>
      <sheetData sheetId="11351">
        <row r="7">
          <cell r="AI7">
            <v>10000</v>
          </cell>
        </row>
      </sheetData>
      <sheetData sheetId="11352">
        <row r="7">
          <cell r="AI7">
            <v>10000</v>
          </cell>
        </row>
      </sheetData>
      <sheetData sheetId="11353">
        <row r="7">
          <cell r="AI7">
            <v>10000</v>
          </cell>
        </row>
      </sheetData>
      <sheetData sheetId="11354">
        <row r="7">
          <cell r="AI7">
            <v>10000</v>
          </cell>
        </row>
      </sheetData>
      <sheetData sheetId="11355">
        <row r="7">
          <cell r="AI7">
            <v>10000</v>
          </cell>
        </row>
      </sheetData>
      <sheetData sheetId="11356">
        <row r="7">
          <cell r="AI7">
            <v>10000</v>
          </cell>
        </row>
      </sheetData>
      <sheetData sheetId="11357">
        <row r="7">
          <cell r="AI7">
            <v>10000</v>
          </cell>
        </row>
      </sheetData>
      <sheetData sheetId="11358">
        <row r="7">
          <cell r="AI7">
            <v>10000</v>
          </cell>
        </row>
      </sheetData>
      <sheetData sheetId="11359">
        <row r="7">
          <cell r="AI7">
            <v>10000</v>
          </cell>
        </row>
      </sheetData>
      <sheetData sheetId="11360">
        <row r="7">
          <cell r="AI7">
            <v>10000</v>
          </cell>
        </row>
      </sheetData>
      <sheetData sheetId="11361">
        <row r="7">
          <cell r="AI7">
            <v>10000</v>
          </cell>
        </row>
      </sheetData>
      <sheetData sheetId="11362">
        <row r="7">
          <cell r="AI7">
            <v>10000</v>
          </cell>
        </row>
      </sheetData>
      <sheetData sheetId="11363">
        <row r="7">
          <cell r="AI7">
            <v>10000</v>
          </cell>
        </row>
      </sheetData>
      <sheetData sheetId="11364">
        <row r="7">
          <cell r="AI7">
            <v>10000</v>
          </cell>
        </row>
      </sheetData>
      <sheetData sheetId="11365">
        <row r="7">
          <cell r="AI7">
            <v>10000</v>
          </cell>
        </row>
      </sheetData>
      <sheetData sheetId="11366">
        <row r="7">
          <cell r="AI7">
            <v>10000</v>
          </cell>
        </row>
      </sheetData>
      <sheetData sheetId="11367">
        <row r="7">
          <cell r="AI7">
            <v>10000</v>
          </cell>
        </row>
      </sheetData>
      <sheetData sheetId="11368">
        <row r="7">
          <cell r="AI7">
            <v>10000</v>
          </cell>
        </row>
      </sheetData>
      <sheetData sheetId="11369">
        <row r="7">
          <cell r="AI7">
            <v>10000</v>
          </cell>
        </row>
      </sheetData>
      <sheetData sheetId="11370">
        <row r="7">
          <cell r="AI7">
            <v>10000</v>
          </cell>
        </row>
      </sheetData>
      <sheetData sheetId="11371">
        <row r="7">
          <cell r="AI7">
            <v>10000</v>
          </cell>
        </row>
      </sheetData>
      <sheetData sheetId="11372">
        <row r="7">
          <cell r="AI7">
            <v>10000</v>
          </cell>
        </row>
      </sheetData>
      <sheetData sheetId="11373">
        <row r="7">
          <cell r="AI7">
            <v>10000</v>
          </cell>
        </row>
      </sheetData>
      <sheetData sheetId="11374">
        <row r="7">
          <cell r="AI7">
            <v>10000</v>
          </cell>
        </row>
      </sheetData>
      <sheetData sheetId="11375">
        <row r="7">
          <cell r="AI7">
            <v>10000</v>
          </cell>
        </row>
      </sheetData>
      <sheetData sheetId="11376">
        <row r="7">
          <cell r="AI7">
            <v>10000</v>
          </cell>
        </row>
      </sheetData>
      <sheetData sheetId="11377">
        <row r="7">
          <cell r="AI7">
            <v>10000</v>
          </cell>
        </row>
      </sheetData>
      <sheetData sheetId="11378">
        <row r="7">
          <cell r="AI7">
            <v>10000</v>
          </cell>
        </row>
      </sheetData>
      <sheetData sheetId="11379">
        <row r="7">
          <cell r="AI7">
            <v>10000</v>
          </cell>
        </row>
      </sheetData>
      <sheetData sheetId="11380">
        <row r="7">
          <cell r="AI7">
            <v>10000</v>
          </cell>
        </row>
      </sheetData>
      <sheetData sheetId="11381">
        <row r="7">
          <cell r="AI7">
            <v>10000</v>
          </cell>
        </row>
      </sheetData>
      <sheetData sheetId="11382">
        <row r="7">
          <cell r="AI7">
            <v>10000</v>
          </cell>
        </row>
      </sheetData>
      <sheetData sheetId="11383">
        <row r="7">
          <cell r="AI7">
            <v>10000</v>
          </cell>
        </row>
      </sheetData>
      <sheetData sheetId="11384">
        <row r="7">
          <cell r="AI7">
            <v>10000</v>
          </cell>
        </row>
      </sheetData>
      <sheetData sheetId="11385">
        <row r="7">
          <cell r="AI7">
            <v>10000</v>
          </cell>
        </row>
      </sheetData>
      <sheetData sheetId="11386">
        <row r="7">
          <cell r="AI7">
            <v>10000</v>
          </cell>
        </row>
      </sheetData>
      <sheetData sheetId="11387">
        <row r="7">
          <cell r="AI7">
            <v>10000</v>
          </cell>
        </row>
      </sheetData>
      <sheetData sheetId="11388">
        <row r="7">
          <cell r="AI7">
            <v>10000</v>
          </cell>
        </row>
      </sheetData>
      <sheetData sheetId="11389">
        <row r="7">
          <cell r="AI7">
            <v>10000</v>
          </cell>
        </row>
      </sheetData>
      <sheetData sheetId="11390">
        <row r="7">
          <cell r="AI7">
            <v>10000</v>
          </cell>
        </row>
      </sheetData>
      <sheetData sheetId="11391">
        <row r="7">
          <cell r="AI7">
            <v>10000</v>
          </cell>
        </row>
      </sheetData>
      <sheetData sheetId="11392">
        <row r="7">
          <cell r="AI7">
            <v>10000</v>
          </cell>
        </row>
      </sheetData>
      <sheetData sheetId="11393">
        <row r="7">
          <cell r="AI7">
            <v>10000</v>
          </cell>
        </row>
      </sheetData>
      <sheetData sheetId="11394">
        <row r="7">
          <cell r="AI7">
            <v>10000</v>
          </cell>
        </row>
      </sheetData>
      <sheetData sheetId="11395">
        <row r="7">
          <cell r="AI7">
            <v>10000</v>
          </cell>
        </row>
      </sheetData>
      <sheetData sheetId="11396">
        <row r="7">
          <cell r="AI7">
            <v>10000</v>
          </cell>
        </row>
      </sheetData>
      <sheetData sheetId="11397">
        <row r="7">
          <cell r="AI7">
            <v>10000</v>
          </cell>
        </row>
      </sheetData>
      <sheetData sheetId="11398">
        <row r="7">
          <cell r="AI7">
            <v>10000</v>
          </cell>
        </row>
      </sheetData>
      <sheetData sheetId="11399">
        <row r="7">
          <cell r="AI7">
            <v>10000</v>
          </cell>
        </row>
      </sheetData>
      <sheetData sheetId="11400">
        <row r="7">
          <cell r="AI7">
            <v>10000</v>
          </cell>
        </row>
      </sheetData>
      <sheetData sheetId="11401">
        <row r="7">
          <cell r="AI7">
            <v>10000</v>
          </cell>
        </row>
      </sheetData>
      <sheetData sheetId="11402">
        <row r="7">
          <cell r="AI7">
            <v>10000</v>
          </cell>
        </row>
      </sheetData>
      <sheetData sheetId="11403">
        <row r="7">
          <cell r="AI7">
            <v>10000</v>
          </cell>
        </row>
      </sheetData>
      <sheetData sheetId="11404">
        <row r="7">
          <cell r="AI7">
            <v>10000</v>
          </cell>
        </row>
      </sheetData>
      <sheetData sheetId="11405">
        <row r="7">
          <cell r="AI7">
            <v>10000</v>
          </cell>
        </row>
      </sheetData>
      <sheetData sheetId="11406">
        <row r="7">
          <cell r="AI7">
            <v>10000</v>
          </cell>
        </row>
      </sheetData>
      <sheetData sheetId="11407">
        <row r="7">
          <cell r="AI7">
            <v>10000</v>
          </cell>
        </row>
      </sheetData>
      <sheetData sheetId="11408">
        <row r="7">
          <cell r="AI7">
            <v>10000</v>
          </cell>
        </row>
      </sheetData>
      <sheetData sheetId="11409">
        <row r="7">
          <cell r="AI7">
            <v>10000</v>
          </cell>
        </row>
      </sheetData>
      <sheetData sheetId="11410">
        <row r="7">
          <cell r="AI7">
            <v>10000</v>
          </cell>
        </row>
      </sheetData>
      <sheetData sheetId="11411">
        <row r="7">
          <cell r="AI7">
            <v>10000</v>
          </cell>
        </row>
      </sheetData>
      <sheetData sheetId="11412">
        <row r="7">
          <cell r="AI7">
            <v>10000</v>
          </cell>
        </row>
      </sheetData>
      <sheetData sheetId="11413">
        <row r="7">
          <cell r="AI7">
            <v>10000</v>
          </cell>
        </row>
      </sheetData>
      <sheetData sheetId="11414">
        <row r="7">
          <cell r="AI7">
            <v>10000</v>
          </cell>
        </row>
      </sheetData>
      <sheetData sheetId="11415">
        <row r="7">
          <cell r="AI7">
            <v>10000</v>
          </cell>
        </row>
      </sheetData>
      <sheetData sheetId="11416">
        <row r="7">
          <cell r="AI7">
            <v>10000</v>
          </cell>
        </row>
      </sheetData>
      <sheetData sheetId="11417">
        <row r="7">
          <cell r="AI7">
            <v>10000</v>
          </cell>
        </row>
      </sheetData>
      <sheetData sheetId="11418">
        <row r="7">
          <cell r="AI7">
            <v>10000</v>
          </cell>
        </row>
      </sheetData>
      <sheetData sheetId="11419">
        <row r="7">
          <cell r="AI7">
            <v>10000</v>
          </cell>
        </row>
      </sheetData>
      <sheetData sheetId="11420">
        <row r="7">
          <cell r="AI7">
            <v>10000</v>
          </cell>
        </row>
      </sheetData>
      <sheetData sheetId="11421">
        <row r="7">
          <cell r="AI7">
            <v>10000</v>
          </cell>
        </row>
      </sheetData>
      <sheetData sheetId="11422">
        <row r="7">
          <cell r="AI7">
            <v>10000</v>
          </cell>
        </row>
      </sheetData>
      <sheetData sheetId="11423">
        <row r="7">
          <cell r="AI7">
            <v>10000</v>
          </cell>
        </row>
      </sheetData>
      <sheetData sheetId="11424">
        <row r="7">
          <cell r="AI7">
            <v>10000</v>
          </cell>
        </row>
      </sheetData>
      <sheetData sheetId="11425">
        <row r="7">
          <cell r="AI7">
            <v>10000</v>
          </cell>
        </row>
      </sheetData>
      <sheetData sheetId="11426">
        <row r="7">
          <cell r="AI7">
            <v>10000</v>
          </cell>
        </row>
      </sheetData>
      <sheetData sheetId="11427">
        <row r="7">
          <cell r="AI7">
            <v>10000</v>
          </cell>
        </row>
      </sheetData>
      <sheetData sheetId="11428">
        <row r="7">
          <cell r="AI7">
            <v>10000</v>
          </cell>
        </row>
      </sheetData>
      <sheetData sheetId="11429">
        <row r="7">
          <cell r="AI7">
            <v>10000</v>
          </cell>
        </row>
      </sheetData>
      <sheetData sheetId="11430">
        <row r="7">
          <cell r="AI7">
            <v>10000</v>
          </cell>
        </row>
      </sheetData>
      <sheetData sheetId="11431">
        <row r="7">
          <cell r="AI7">
            <v>10000</v>
          </cell>
        </row>
      </sheetData>
      <sheetData sheetId="11432">
        <row r="7">
          <cell r="AI7">
            <v>10000</v>
          </cell>
        </row>
      </sheetData>
      <sheetData sheetId="11433">
        <row r="7">
          <cell r="AI7">
            <v>10000</v>
          </cell>
        </row>
      </sheetData>
      <sheetData sheetId="11434">
        <row r="7">
          <cell r="AI7">
            <v>10000</v>
          </cell>
        </row>
      </sheetData>
      <sheetData sheetId="11435">
        <row r="7">
          <cell r="AI7">
            <v>10000</v>
          </cell>
        </row>
      </sheetData>
      <sheetData sheetId="11436">
        <row r="7">
          <cell r="AI7">
            <v>10000</v>
          </cell>
        </row>
      </sheetData>
      <sheetData sheetId="11437">
        <row r="7">
          <cell r="AI7">
            <v>10000</v>
          </cell>
        </row>
      </sheetData>
      <sheetData sheetId="11438">
        <row r="7">
          <cell r="AI7">
            <v>10000</v>
          </cell>
        </row>
      </sheetData>
      <sheetData sheetId="11439">
        <row r="7">
          <cell r="AI7">
            <v>10000</v>
          </cell>
        </row>
      </sheetData>
      <sheetData sheetId="11440">
        <row r="7">
          <cell r="AI7">
            <v>10000</v>
          </cell>
        </row>
      </sheetData>
      <sheetData sheetId="11441">
        <row r="7">
          <cell r="AI7">
            <v>10000</v>
          </cell>
        </row>
      </sheetData>
      <sheetData sheetId="11442">
        <row r="7">
          <cell r="AI7">
            <v>10000</v>
          </cell>
        </row>
      </sheetData>
      <sheetData sheetId="11443">
        <row r="7">
          <cell r="AI7">
            <v>10000</v>
          </cell>
        </row>
      </sheetData>
      <sheetData sheetId="11444">
        <row r="7">
          <cell r="AI7">
            <v>10000</v>
          </cell>
        </row>
      </sheetData>
      <sheetData sheetId="11445">
        <row r="7">
          <cell r="AI7">
            <v>10000</v>
          </cell>
        </row>
      </sheetData>
      <sheetData sheetId="11446">
        <row r="7">
          <cell r="AI7">
            <v>10000</v>
          </cell>
        </row>
      </sheetData>
      <sheetData sheetId="11447">
        <row r="7">
          <cell r="AI7">
            <v>10000</v>
          </cell>
        </row>
      </sheetData>
      <sheetData sheetId="11448">
        <row r="7">
          <cell r="AI7">
            <v>10000</v>
          </cell>
        </row>
      </sheetData>
      <sheetData sheetId="11449">
        <row r="7">
          <cell r="AI7">
            <v>10000</v>
          </cell>
        </row>
      </sheetData>
      <sheetData sheetId="11450">
        <row r="7">
          <cell r="AI7">
            <v>10000</v>
          </cell>
        </row>
      </sheetData>
      <sheetData sheetId="11451">
        <row r="7">
          <cell r="AI7">
            <v>10000</v>
          </cell>
        </row>
      </sheetData>
      <sheetData sheetId="11452">
        <row r="7">
          <cell r="AI7">
            <v>10000</v>
          </cell>
        </row>
      </sheetData>
      <sheetData sheetId="11453">
        <row r="7">
          <cell r="AI7">
            <v>10000</v>
          </cell>
        </row>
      </sheetData>
      <sheetData sheetId="11454">
        <row r="7">
          <cell r="AI7">
            <v>10000</v>
          </cell>
        </row>
      </sheetData>
      <sheetData sheetId="11455">
        <row r="7">
          <cell r="AI7">
            <v>10000</v>
          </cell>
        </row>
      </sheetData>
      <sheetData sheetId="11456">
        <row r="7">
          <cell r="AI7">
            <v>10000</v>
          </cell>
        </row>
      </sheetData>
      <sheetData sheetId="11457">
        <row r="7">
          <cell r="AI7">
            <v>10000</v>
          </cell>
        </row>
      </sheetData>
      <sheetData sheetId="11458">
        <row r="7">
          <cell r="AI7">
            <v>10000</v>
          </cell>
        </row>
      </sheetData>
      <sheetData sheetId="11459">
        <row r="7">
          <cell r="AI7">
            <v>10000</v>
          </cell>
        </row>
      </sheetData>
      <sheetData sheetId="11460">
        <row r="7">
          <cell r="AI7">
            <v>10000</v>
          </cell>
        </row>
      </sheetData>
      <sheetData sheetId="11461">
        <row r="7">
          <cell r="AI7">
            <v>10000</v>
          </cell>
        </row>
      </sheetData>
      <sheetData sheetId="11462">
        <row r="7">
          <cell r="AI7">
            <v>10000</v>
          </cell>
        </row>
      </sheetData>
      <sheetData sheetId="11463">
        <row r="7">
          <cell r="AI7">
            <v>10000</v>
          </cell>
        </row>
      </sheetData>
      <sheetData sheetId="11464">
        <row r="7">
          <cell r="AI7">
            <v>10000</v>
          </cell>
        </row>
      </sheetData>
      <sheetData sheetId="11465">
        <row r="7">
          <cell r="AI7">
            <v>10000</v>
          </cell>
        </row>
      </sheetData>
      <sheetData sheetId="11466">
        <row r="7">
          <cell r="AI7">
            <v>10000</v>
          </cell>
        </row>
      </sheetData>
      <sheetData sheetId="11467">
        <row r="7">
          <cell r="AI7">
            <v>10000</v>
          </cell>
        </row>
      </sheetData>
      <sheetData sheetId="11468">
        <row r="7">
          <cell r="AI7">
            <v>10000</v>
          </cell>
        </row>
      </sheetData>
      <sheetData sheetId="11469">
        <row r="7">
          <cell r="AI7">
            <v>10000</v>
          </cell>
        </row>
      </sheetData>
      <sheetData sheetId="11470">
        <row r="7">
          <cell r="AI7">
            <v>10000</v>
          </cell>
        </row>
      </sheetData>
      <sheetData sheetId="11471">
        <row r="7">
          <cell r="AI7">
            <v>10000</v>
          </cell>
        </row>
      </sheetData>
      <sheetData sheetId="11472">
        <row r="7">
          <cell r="AI7">
            <v>10000</v>
          </cell>
        </row>
      </sheetData>
      <sheetData sheetId="11473">
        <row r="7">
          <cell r="AI7">
            <v>10000</v>
          </cell>
        </row>
      </sheetData>
      <sheetData sheetId="11474">
        <row r="7">
          <cell r="AI7">
            <v>10000</v>
          </cell>
        </row>
      </sheetData>
      <sheetData sheetId="11475">
        <row r="7">
          <cell r="AI7">
            <v>10000</v>
          </cell>
        </row>
      </sheetData>
      <sheetData sheetId="11476">
        <row r="7">
          <cell r="AI7">
            <v>10000</v>
          </cell>
        </row>
      </sheetData>
      <sheetData sheetId="11477">
        <row r="7">
          <cell r="AI7">
            <v>10000</v>
          </cell>
        </row>
      </sheetData>
      <sheetData sheetId="11478">
        <row r="7">
          <cell r="AI7">
            <v>10000</v>
          </cell>
        </row>
      </sheetData>
      <sheetData sheetId="11479">
        <row r="7">
          <cell r="AI7">
            <v>10000</v>
          </cell>
        </row>
      </sheetData>
      <sheetData sheetId="11480">
        <row r="7">
          <cell r="AI7">
            <v>10000</v>
          </cell>
        </row>
      </sheetData>
      <sheetData sheetId="11481">
        <row r="7">
          <cell r="AI7">
            <v>10000</v>
          </cell>
        </row>
      </sheetData>
      <sheetData sheetId="11482">
        <row r="7">
          <cell r="AI7">
            <v>10000</v>
          </cell>
        </row>
      </sheetData>
      <sheetData sheetId="11483">
        <row r="7">
          <cell r="AI7">
            <v>10000</v>
          </cell>
        </row>
      </sheetData>
      <sheetData sheetId="11484">
        <row r="7">
          <cell r="AI7">
            <v>10000</v>
          </cell>
        </row>
      </sheetData>
      <sheetData sheetId="11485">
        <row r="7">
          <cell r="AI7">
            <v>10000</v>
          </cell>
        </row>
      </sheetData>
      <sheetData sheetId="11486">
        <row r="7">
          <cell r="AI7">
            <v>10000</v>
          </cell>
        </row>
      </sheetData>
      <sheetData sheetId="11487">
        <row r="7">
          <cell r="AI7">
            <v>10000</v>
          </cell>
        </row>
      </sheetData>
      <sheetData sheetId="11488">
        <row r="7">
          <cell r="AI7">
            <v>10000</v>
          </cell>
        </row>
      </sheetData>
      <sheetData sheetId="11489">
        <row r="7">
          <cell r="AI7">
            <v>10000</v>
          </cell>
        </row>
      </sheetData>
      <sheetData sheetId="11490">
        <row r="7">
          <cell r="AI7">
            <v>10000</v>
          </cell>
        </row>
      </sheetData>
      <sheetData sheetId="11491">
        <row r="7">
          <cell r="AI7">
            <v>10000</v>
          </cell>
        </row>
      </sheetData>
      <sheetData sheetId="11492">
        <row r="7">
          <cell r="AI7">
            <v>10000</v>
          </cell>
        </row>
      </sheetData>
      <sheetData sheetId="11493">
        <row r="7">
          <cell r="AI7">
            <v>10000</v>
          </cell>
        </row>
      </sheetData>
      <sheetData sheetId="11494">
        <row r="7">
          <cell r="AI7">
            <v>10000</v>
          </cell>
        </row>
      </sheetData>
      <sheetData sheetId="11495">
        <row r="7">
          <cell r="AI7">
            <v>10000</v>
          </cell>
        </row>
      </sheetData>
      <sheetData sheetId="11496">
        <row r="7">
          <cell r="AI7">
            <v>10000</v>
          </cell>
        </row>
      </sheetData>
      <sheetData sheetId="11497">
        <row r="7">
          <cell r="AI7">
            <v>10000</v>
          </cell>
        </row>
      </sheetData>
      <sheetData sheetId="11498">
        <row r="7">
          <cell r="AI7">
            <v>10000</v>
          </cell>
        </row>
      </sheetData>
      <sheetData sheetId="11499">
        <row r="7">
          <cell r="AI7">
            <v>10000</v>
          </cell>
        </row>
      </sheetData>
      <sheetData sheetId="11500">
        <row r="7">
          <cell r="AI7">
            <v>10000</v>
          </cell>
        </row>
      </sheetData>
      <sheetData sheetId="11501">
        <row r="7">
          <cell r="AI7">
            <v>10000</v>
          </cell>
        </row>
      </sheetData>
      <sheetData sheetId="11502">
        <row r="7">
          <cell r="AI7">
            <v>10000</v>
          </cell>
        </row>
      </sheetData>
      <sheetData sheetId="11503">
        <row r="7">
          <cell r="AI7">
            <v>10000</v>
          </cell>
        </row>
      </sheetData>
      <sheetData sheetId="11504">
        <row r="7">
          <cell r="AI7">
            <v>10000</v>
          </cell>
        </row>
      </sheetData>
      <sheetData sheetId="11505">
        <row r="7">
          <cell r="AI7">
            <v>10000</v>
          </cell>
        </row>
      </sheetData>
      <sheetData sheetId="11506">
        <row r="7">
          <cell r="AI7">
            <v>10000</v>
          </cell>
        </row>
      </sheetData>
      <sheetData sheetId="11507">
        <row r="7">
          <cell r="AI7">
            <v>10000</v>
          </cell>
        </row>
      </sheetData>
      <sheetData sheetId="11508">
        <row r="7">
          <cell r="AI7">
            <v>10000</v>
          </cell>
        </row>
      </sheetData>
      <sheetData sheetId="11509">
        <row r="7">
          <cell r="AI7">
            <v>10000</v>
          </cell>
        </row>
      </sheetData>
      <sheetData sheetId="11510">
        <row r="7">
          <cell r="AI7">
            <v>10000</v>
          </cell>
        </row>
      </sheetData>
      <sheetData sheetId="11511">
        <row r="7">
          <cell r="AI7">
            <v>10000</v>
          </cell>
        </row>
      </sheetData>
      <sheetData sheetId="11512">
        <row r="7">
          <cell r="AI7">
            <v>10000</v>
          </cell>
        </row>
      </sheetData>
      <sheetData sheetId="11513">
        <row r="7">
          <cell r="AI7">
            <v>10000</v>
          </cell>
        </row>
      </sheetData>
      <sheetData sheetId="11514">
        <row r="7">
          <cell r="AI7">
            <v>10000</v>
          </cell>
        </row>
      </sheetData>
      <sheetData sheetId="11515">
        <row r="7">
          <cell r="AI7">
            <v>10000</v>
          </cell>
        </row>
      </sheetData>
      <sheetData sheetId="11516">
        <row r="7">
          <cell r="AI7">
            <v>10000</v>
          </cell>
        </row>
      </sheetData>
      <sheetData sheetId="11517">
        <row r="7">
          <cell r="AI7">
            <v>10000</v>
          </cell>
        </row>
      </sheetData>
      <sheetData sheetId="11518">
        <row r="7">
          <cell r="AI7">
            <v>10000</v>
          </cell>
        </row>
      </sheetData>
      <sheetData sheetId="11519">
        <row r="7">
          <cell r="AI7">
            <v>10000</v>
          </cell>
        </row>
      </sheetData>
      <sheetData sheetId="11520">
        <row r="7">
          <cell r="AI7">
            <v>10000</v>
          </cell>
        </row>
      </sheetData>
      <sheetData sheetId="11521">
        <row r="7">
          <cell r="AI7">
            <v>10000</v>
          </cell>
        </row>
      </sheetData>
      <sheetData sheetId="11522">
        <row r="7">
          <cell r="AI7">
            <v>10000</v>
          </cell>
        </row>
      </sheetData>
      <sheetData sheetId="11523">
        <row r="7">
          <cell r="AI7">
            <v>10000</v>
          </cell>
        </row>
      </sheetData>
      <sheetData sheetId="11524">
        <row r="7">
          <cell r="AI7">
            <v>10000</v>
          </cell>
        </row>
      </sheetData>
      <sheetData sheetId="11525">
        <row r="7">
          <cell r="AI7">
            <v>10000</v>
          </cell>
        </row>
      </sheetData>
      <sheetData sheetId="11526">
        <row r="7">
          <cell r="AI7">
            <v>10000</v>
          </cell>
        </row>
      </sheetData>
      <sheetData sheetId="11527">
        <row r="7">
          <cell r="AI7">
            <v>10000</v>
          </cell>
        </row>
      </sheetData>
      <sheetData sheetId="11528">
        <row r="7">
          <cell r="AI7">
            <v>10000</v>
          </cell>
        </row>
      </sheetData>
      <sheetData sheetId="11529">
        <row r="7">
          <cell r="AI7">
            <v>10000</v>
          </cell>
        </row>
      </sheetData>
      <sheetData sheetId="11530">
        <row r="7">
          <cell r="AI7">
            <v>10000</v>
          </cell>
        </row>
      </sheetData>
      <sheetData sheetId="11531">
        <row r="7">
          <cell r="AI7">
            <v>10000</v>
          </cell>
        </row>
      </sheetData>
      <sheetData sheetId="11532">
        <row r="7">
          <cell r="AI7">
            <v>10000</v>
          </cell>
        </row>
      </sheetData>
      <sheetData sheetId="11533">
        <row r="7">
          <cell r="AI7">
            <v>10000</v>
          </cell>
        </row>
      </sheetData>
      <sheetData sheetId="11534">
        <row r="7">
          <cell r="AI7">
            <v>10000</v>
          </cell>
        </row>
      </sheetData>
      <sheetData sheetId="11535">
        <row r="7">
          <cell r="AI7">
            <v>10000</v>
          </cell>
        </row>
      </sheetData>
      <sheetData sheetId="11536">
        <row r="7">
          <cell r="AI7">
            <v>10000</v>
          </cell>
        </row>
      </sheetData>
      <sheetData sheetId="11537">
        <row r="7">
          <cell r="AI7">
            <v>10000</v>
          </cell>
        </row>
      </sheetData>
      <sheetData sheetId="11538">
        <row r="7">
          <cell r="AI7">
            <v>10000</v>
          </cell>
        </row>
      </sheetData>
      <sheetData sheetId="11539">
        <row r="7">
          <cell r="AI7">
            <v>10000</v>
          </cell>
        </row>
      </sheetData>
      <sheetData sheetId="11540">
        <row r="7">
          <cell r="AI7">
            <v>10000</v>
          </cell>
        </row>
      </sheetData>
      <sheetData sheetId="11541">
        <row r="7">
          <cell r="AI7">
            <v>10000</v>
          </cell>
        </row>
      </sheetData>
      <sheetData sheetId="11542">
        <row r="7">
          <cell r="AI7">
            <v>10000</v>
          </cell>
        </row>
      </sheetData>
      <sheetData sheetId="11543">
        <row r="7">
          <cell r="AI7">
            <v>10000</v>
          </cell>
        </row>
      </sheetData>
      <sheetData sheetId="11544">
        <row r="7">
          <cell r="AI7">
            <v>10000</v>
          </cell>
        </row>
      </sheetData>
      <sheetData sheetId="11545">
        <row r="7">
          <cell r="AI7">
            <v>10000</v>
          </cell>
        </row>
      </sheetData>
      <sheetData sheetId="11546">
        <row r="7">
          <cell r="AI7">
            <v>10000</v>
          </cell>
        </row>
      </sheetData>
      <sheetData sheetId="11547">
        <row r="7">
          <cell r="AI7">
            <v>10000</v>
          </cell>
        </row>
      </sheetData>
      <sheetData sheetId="11548">
        <row r="7">
          <cell r="AI7">
            <v>10000</v>
          </cell>
        </row>
      </sheetData>
      <sheetData sheetId="11549">
        <row r="7">
          <cell r="AI7">
            <v>10000</v>
          </cell>
        </row>
      </sheetData>
      <sheetData sheetId="11550">
        <row r="7">
          <cell r="AI7">
            <v>10000</v>
          </cell>
        </row>
      </sheetData>
      <sheetData sheetId="11551">
        <row r="7">
          <cell r="AI7">
            <v>10000</v>
          </cell>
        </row>
      </sheetData>
      <sheetData sheetId="11552">
        <row r="7">
          <cell r="AI7">
            <v>10000</v>
          </cell>
        </row>
      </sheetData>
      <sheetData sheetId="11553">
        <row r="7">
          <cell r="AI7">
            <v>10000</v>
          </cell>
        </row>
      </sheetData>
      <sheetData sheetId="11554">
        <row r="7">
          <cell r="AI7">
            <v>10000</v>
          </cell>
        </row>
      </sheetData>
      <sheetData sheetId="11555">
        <row r="7">
          <cell r="AI7">
            <v>10000</v>
          </cell>
        </row>
      </sheetData>
      <sheetData sheetId="11556">
        <row r="7">
          <cell r="AI7">
            <v>10000</v>
          </cell>
        </row>
      </sheetData>
      <sheetData sheetId="11557">
        <row r="7">
          <cell r="AI7">
            <v>10000</v>
          </cell>
        </row>
      </sheetData>
      <sheetData sheetId="11558">
        <row r="7">
          <cell r="AI7">
            <v>10000</v>
          </cell>
        </row>
      </sheetData>
      <sheetData sheetId="11559">
        <row r="7">
          <cell r="AI7">
            <v>10000</v>
          </cell>
        </row>
      </sheetData>
      <sheetData sheetId="11560">
        <row r="7">
          <cell r="AI7">
            <v>10000</v>
          </cell>
        </row>
      </sheetData>
      <sheetData sheetId="11561">
        <row r="7">
          <cell r="AI7">
            <v>10000</v>
          </cell>
        </row>
      </sheetData>
      <sheetData sheetId="11562">
        <row r="7">
          <cell r="AI7">
            <v>10000</v>
          </cell>
        </row>
      </sheetData>
      <sheetData sheetId="11563">
        <row r="7">
          <cell r="AI7">
            <v>10000</v>
          </cell>
        </row>
      </sheetData>
      <sheetData sheetId="11564">
        <row r="7">
          <cell r="AI7">
            <v>10000</v>
          </cell>
        </row>
      </sheetData>
      <sheetData sheetId="11565">
        <row r="7">
          <cell r="AI7">
            <v>10000</v>
          </cell>
        </row>
      </sheetData>
      <sheetData sheetId="11566">
        <row r="7">
          <cell r="AI7">
            <v>10000</v>
          </cell>
        </row>
      </sheetData>
      <sheetData sheetId="11567">
        <row r="7">
          <cell r="AI7">
            <v>10000</v>
          </cell>
        </row>
      </sheetData>
      <sheetData sheetId="11568">
        <row r="7">
          <cell r="AI7">
            <v>10000</v>
          </cell>
        </row>
      </sheetData>
      <sheetData sheetId="11569">
        <row r="7">
          <cell r="AI7">
            <v>10000</v>
          </cell>
        </row>
      </sheetData>
      <sheetData sheetId="11570">
        <row r="7">
          <cell r="AI7">
            <v>10000</v>
          </cell>
        </row>
      </sheetData>
      <sheetData sheetId="11571">
        <row r="7">
          <cell r="AI7">
            <v>10000</v>
          </cell>
        </row>
      </sheetData>
      <sheetData sheetId="11572">
        <row r="7">
          <cell r="AI7">
            <v>10000</v>
          </cell>
        </row>
      </sheetData>
      <sheetData sheetId="11573">
        <row r="7">
          <cell r="AI7">
            <v>10000</v>
          </cell>
        </row>
      </sheetData>
      <sheetData sheetId="11574">
        <row r="7">
          <cell r="AI7">
            <v>10000</v>
          </cell>
        </row>
      </sheetData>
      <sheetData sheetId="11575">
        <row r="7">
          <cell r="AI7">
            <v>10000</v>
          </cell>
        </row>
      </sheetData>
      <sheetData sheetId="11576">
        <row r="7">
          <cell r="AI7">
            <v>10000</v>
          </cell>
        </row>
      </sheetData>
      <sheetData sheetId="11577">
        <row r="7">
          <cell r="AI7">
            <v>10000</v>
          </cell>
        </row>
      </sheetData>
      <sheetData sheetId="11578">
        <row r="7">
          <cell r="AI7">
            <v>10000</v>
          </cell>
        </row>
      </sheetData>
      <sheetData sheetId="11579">
        <row r="7">
          <cell r="AI7">
            <v>10000</v>
          </cell>
        </row>
      </sheetData>
      <sheetData sheetId="11580">
        <row r="7">
          <cell r="AI7">
            <v>10000</v>
          </cell>
        </row>
      </sheetData>
      <sheetData sheetId="11581">
        <row r="7">
          <cell r="AI7">
            <v>10000</v>
          </cell>
        </row>
      </sheetData>
      <sheetData sheetId="11582">
        <row r="7">
          <cell r="AI7">
            <v>10000</v>
          </cell>
        </row>
      </sheetData>
      <sheetData sheetId="11583">
        <row r="7">
          <cell r="AI7">
            <v>10000</v>
          </cell>
        </row>
      </sheetData>
      <sheetData sheetId="11584">
        <row r="7">
          <cell r="AI7">
            <v>10000</v>
          </cell>
        </row>
      </sheetData>
      <sheetData sheetId="11585">
        <row r="7">
          <cell r="AI7">
            <v>10000</v>
          </cell>
        </row>
      </sheetData>
      <sheetData sheetId="11586">
        <row r="7">
          <cell r="AI7">
            <v>10000</v>
          </cell>
        </row>
      </sheetData>
      <sheetData sheetId="11587">
        <row r="7">
          <cell r="AI7">
            <v>10000</v>
          </cell>
        </row>
      </sheetData>
      <sheetData sheetId="11588">
        <row r="7">
          <cell r="AI7">
            <v>10000</v>
          </cell>
        </row>
      </sheetData>
      <sheetData sheetId="11589">
        <row r="7">
          <cell r="AI7">
            <v>10000</v>
          </cell>
        </row>
      </sheetData>
      <sheetData sheetId="11590">
        <row r="7">
          <cell r="AI7">
            <v>10000</v>
          </cell>
        </row>
      </sheetData>
      <sheetData sheetId="11591">
        <row r="7">
          <cell r="AI7">
            <v>10000</v>
          </cell>
        </row>
      </sheetData>
      <sheetData sheetId="11592">
        <row r="7">
          <cell r="AI7">
            <v>10000</v>
          </cell>
        </row>
      </sheetData>
      <sheetData sheetId="11593">
        <row r="7">
          <cell r="AI7">
            <v>10000</v>
          </cell>
        </row>
      </sheetData>
      <sheetData sheetId="11594">
        <row r="7">
          <cell r="AI7">
            <v>10000</v>
          </cell>
        </row>
      </sheetData>
      <sheetData sheetId="11595">
        <row r="7">
          <cell r="AI7">
            <v>10000</v>
          </cell>
        </row>
      </sheetData>
      <sheetData sheetId="11596">
        <row r="7">
          <cell r="AI7">
            <v>10000</v>
          </cell>
        </row>
      </sheetData>
      <sheetData sheetId="11597">
        <row r="7">
          <cell r="AI7">
            <v>10000</v>
          </cell>
        </row>
      </sheetData>
      <sheetData sheetId="11598">
        <row r="7">
          <cell r="AI7">
            <v>10000</v>
          </cell>
        </row>
      </sheetData>
      <sheetData sheetId="11599">
        <row r="7">
          <cell r="AI7">
            <v>10000</v>
          </cell>
        </row>
      </sheetData>
      <sheetData sheetId="11600">
        <row r="7">
          <cell r="AI7">
            <v>10000</v>
          </cell>
        </row>
      </sheetData>
      <sheetData sheetId="11601">
        <row r="7">
          <cell r="AI7">
            <v>10000</v>
          </cell>
        </row>
      </sheetData>
      <sheetData sheetId="11602">
        <row r="7">
          <cell r="AI7">
            <v>10000</v>
          </cell>
        </row>
      </sheetData>
      <sheetData sheetId="11603">
        <row r="7">
          <cell r="AI7">
            <v>10000</v>
          </cell>
        </row>
      </sheetData>
      <sheetData sheetId="11604">
        <row r="7">
          <cell r="AI7">
            <v>10000</v>
          </cell>
        </row>
      </sheetData>
      <sheetData sheetId="11605">
        <row r="7">
          <cell r="AI7">
            <v>10000</v>
          </cell>
        </row>
      </sheetData>
      <sheetData sheetId="11606">
        <row r="7">
          <cell r="AI7">
            <v>10000</v>
          </cell>
        </row>
      </sheetData>
      <sheetData sheetId="11607">
        <row r="7">
          <cell r="AI7">
            <v>10000</v>
          </cell>
        </row>
      </sheetData>
      <sheetData sheetId="11608">
        <row r="7">
          <cell r="AI7">
            <v>10000</v>
          </cell>
        </row>
      </sheetData>
      <sheetData sheetId="11609">
        <row r="7">
          <cell r="AI7">
            <v>10000</v>
          </cell>
        </row>
      </sheetData>
      <sheetData sheetId="11610">
        <row r="7">
          <cell r="AI7">
            <v>10000</v>
          </cell>
        </row>
      </sheetData>
      <sheetData sheetId="11611">
        <row r="7">
          <cell r="AI7">
            <v>10000</v>
          </cell>
        </row>
      </sheetData>
      <sheetData sheetId="11612">
        <row r="7">
          <cell r="AI7">
            <v>10000</v>
          </cell>
        </row>
      </sheetData>
      <sheetData sheetId="11613">
        <row r="7">
          <cell r="AI7">
            <v>10000</v>
          </cell>
        </row>
      </sheetData>
      <sheetData sheetId="11614">
        <row r="7">
          <cell r="AI7">
            <v>10000</v>
          </cell>
        </row>
      </sheetData>
      <sheetData sheetId="11615">
        <row r="7">
          <cell r="AI7">
            <v>10000</v>
          </cell>
        </row>
      </sheetData>
      <sheetData sheetId="11616">
        <row r="7">
          <cell r="AI7">
            <v>10000</v>
          </cell>
        </row>
      </sheetData>
      <sheetData sheetId="11617">
        <row r="7">
          <cell r="AI7">
            <v>10000</v>
          </cell>
        </row>
      </sheetData>
      <sheetData sheetId="11618">
        <row r="7">
          <cell r="AI7">
            <v>10000</v>
          </cell>
        </row>
      </sheetData>
      <sheetData sheetId="11619">
        <row r="7">
          <cell r="AI7">
            <v>10000</v>
          </cell>
        </row>
      </sheetData>
      <sheetData sheetId="11620">
        <row r="7">
          <cell r="AI7">
            <v>10000</v>
          </cell>
        </row>
      </sheetData>
      <sheetData sheetId="11621">
        <row r="7">
          <cell r="AI7">
            <v>10000</v>
          </cell>
        </row>
      </sheetData>
      <sheetData sheetId="11622">
        <row r="7">
          <cell r="AI7">
            <v>10000</v>
          </cell>
        </row>
      </sheetData>
      <sheetData sheetId="11623">
        <row r="7">
          <cell r="AI7">
            <v>10000</v>
          </cell>
        </row>
      </sheetData>
      <sheetData sheetId="11624">
        <row r="7">
          <cell r="AI7">
            <v>10000</v>
          </cell>
        </row>
      </sheetData>
      <sheetData sheetId="11625">
        <row r="7">
          <cell r="AI7">
            <v>10000</v>
          </cell>
        </row>
      </sheetData>
      <sheetData sheetId="11626">
        <row r="7">
          <cell r="AI7">
            <v>10000</v>
          </cell>
        </row>
      </sheetData>
      <sheetData sheetId="11627">
        <row r="7">
          <cell r="AI7">
            <v>10000</v>
          </cell>
        </row>
      </sheetData>
      <sheetData sheetId="11628">
        <row r="7">
          <cell r="AI7">
            <v>10000</v>
          </cell>
        </row>
      </sheetData>
      <sheetData sheetId="11629">
        <row r="7">
          <cell r="AI7">
            <v>10000</v>
          </cell>
        </row>
      </sheetData>
      <sheetData sheetId="11630">
        <row r="7">
          <cell r="AI7">
            <v>10000</v>
          </cell>
        </row>
      </sheetData>
      <sheetData sheetId="11631">
        <row r="7">
          <cell r="AI7">
            <v>10000</v>
          </cell>
        </row>
      </sheetData>
      <sheetData sheetId="11632">
        <row r="7">
          <cell r="AI7">
            <v>10000</v>
          </cell>
        </row>
      </sheetData>
      <sheetData sheetId="11633">
        <row r="7">
          <cell r="AI7">
            <v>10000</v>
          </cell>
        </row>
      </sheetData>
      <sheetData sheetId="11634">
        <row r="7">
          <cell r="AI7">
            <v>10000</v>
          </cell>
        </row>
      </sheetData>
      <sheetData sheetId="11635">
        <row r="7">
          <cell r="AI7">
            <v>10000</v>
          </cell>
        </row>
      </sheetData>
      <sheetData sheetId="11636">
        <row r="7">
          <cell r="AI7">
            <v>10000</v>
          </cell>
        </row>
      </sheetData>
      <sheetData sheetId="11637">
        <row r="7">
          <cell r="AI7">
            <v>10000</v>
          </cell>
        </row>
      </sheetData>
      <sheetData sheetId="11638">
        <row r="7">
          <cell r="AI7">
            <v>10000</v>
          </cell>
        </row>
      </sheetData>
      <sheetData sheetId="11639">
        <row r="7">
          <cell r="AI7">
            <v>10000</v>
          </cell>
        </row>
      </sheetData>
      <sheetData sheetId="11640">
        <row r="7">
          <cell r="AI7">
            <v>10000</v>
          </cell>
        </row>
      </sheetData>
      <sheetData sheetId="11641">
        <row r="7">
          <cell r="AI7">
            <v>10000</v>
          </cell>
        </row>
      </sheetData>
      <sheetData sheetId="11642">
        <row r="7">
          <cell r="AI7">
            <v>10000</v>
          </cell>
        </row>
      </sheetData>
      <sheetData sheetId="11643">
        <row r="7">
          <cell r="AI7">
            <v>10000</v>
          </cell>
        </row>
      </sheetData>
      <sheetData sheetId="11644">
        <row r="7">
          <cell r="AI7">
            <v>10000</v>
          </cell>
        </row>
      </sheetData>
      <sheetData sheetId="11645">
        <row r="7">
          <cell r="AI7">
            <v>10000</v>
          </cell>
        </row>
      </sheetData>
      <sheetData sheetId="11646">
        <row r="7">
          <cell r="AI7">
            <v>10000</v>
          </cell>
        </row>
      </sheetData>
      <sheetData sheetId="11647">
        <row r="7">
          <cell r="AI7">
            <v>10000</v>
          </cell>
        </row>
      </sheetData>
      <sheetData sheetId="11648">
        <row r="7">
          <cell r="AI7">
            <v>10000</v>
          </cell>
        </row>
      </sheetData>
      <sheetData sheetId="11649">
        <row r="7">
          <cell r="AI7">
            <v>10000</v>
          </cell>
        </row>
      </sheetData>
      <sheetData sheetId="11650">
        <row r="7">
          <cell r="AI7">
            <v>10000</v>
          </cell>
        </row>
      </sheetData>
      <sheetData sheetId="11651">
        <row r="7">
          <cell r="AI7">
            <v>10000</v>
          </cell>
        </row>
      </sheetData>
      <sheetData sheetId="11652">
        <row r="7">
          <cell r="AI7">
            <v>10000</v>
          </cell>
        </row>
      </sheetData>
      <sheetData sheetId="11653">
        <row r="7">
          <cell r="AI7">
            <v>10000</v>
          </cell>
        </row>
      </sheetData>
      <sheetData sheetId="11654">
        <row r="7">
          <cell r="AI7">
            <v>10000</v>
          </cell>
        </row>
      </sheetData>
      <sheetData sheetId="11655">
        <row r="7">
          <cell r="AI7">
            <v>10000</v>
          </cell>
        </row>
      </sheetData>
      <sheetData sheetId="11656">
        <row r="7">
          <cell r="AI7">
            <v>10000</v>
          </cell>
        </row>
      </sheetData>
      <sheetData sheetId="11657">
        <row r="7">
          <cell r="AI7">
            <v>10000</v>
          </cell>
        </row>
      </sheetData>
      <sheetData sheetId="11658">
        <row r="7">
          <cell r="AI7">
            <v>10000</v>
          </cell>
        </row>
      </sheetData>
      <sheetData sheetId="11659">
        <row r="7">
          <cell r="AI7">
            <v>10000</v>
          </cell>
        </row>
      </sheetData>
      <sheetData sheetId="11660">
        <row r="7">
          <cell r="AI7">
            <v>10000</v>
          </cell>
        </row>
      </sheetData>
      <sheetData sheetId="11661">
        <row r="7">
          <cell r="AI7">
            <v>10000</v>
          </cell>
        </row>
      </sheetData>
      <sheetData sheetId="11662">
        <row r="7">
          <cell r="AI7">
            <v>10000</v>
          </cell>
        </row>
      </sheetData>
      <sheetData sheetId="11663">
        <row r="7">
          <cell r="AI7">
            <v>10000</v>
          </cell>
        </row>
      </sheetData>
      <sheetData sheetId="11664">
        <row r="7">
          <cell r="AI7">
            <v>10000</v>
          </cell>
        </row>
      </sheetData>
      <sheetData sheetId="11665">
        <row r="7">
          <cell r="AI7">
            <v>10000</v>
          </cell>
        </row>
      </sheetData>
      <sheetData sheetId="11666">
        <row r="7">
          <cell r="AI7">
            <v>10000</v>
          </cell>
        </row>
      </sheetData>
      <sheetData sheetId="11667">
        <row r="7">
          <cell r="AI7">
            <v>10000</v>
          </cell>
        </row>
      </sheetData>
      <sheetData sheetId="11668">
        <row r="7">
          <cell r="AI7">
            <v>10000</v>
          </cell>
        </row>
      </sheetData>
      <sheetData sheetId="11669">
        <row r="7">
          <cell r="AI7">
            <v>10000</v>
          </cell>
        </row>
      </sheetData>
      <sheetData sheetId="11670">
        <row r="7">
          <cell r="AI7">
            <v>10000</v>
          </cell>
        </row>
      </sheetData>
      <sheetData sheetId="11671">
        <row r="7">
          <cell r="AI7">
            <v>10000</v>
          </cell>
        </row>
      </sheetData>
      <sheetData sheetId="11672">
        <row r="7">
          <cell r="AI7">
            <v>10000</v>
          </cell>
        </row>
      </sheetData>
      <sheetData sheetId="11673">
        <row r="7">
          <cell r="AI7">
            <v>10000</v>
          </cell>
        </row>
      </sheetData>
      <sheetData sheetId="11674">
        <row r="7">
          <cell r="AI7">
            <v>10000</v>
          </cell>
        </row>
      </sheetData>
      <sheetData sheetId="11675">
        <row r="7">
          <cell r="AI7">
            <v>10000</v>
          </cell>
        </row>
      </sheetData>
      <sheetData sheetId="11676">
        <row r="7">
          <cell r="AI7">
            <v>10000</v>
          </cell>
        </row>
      </sheetData>
      <sheetData sheetId="11677">
        <row r="7">
          <cell r="AI7">
            <v>10000</v>
          </cell>
        </row>
      </sheetData>
      <sheetData sheetId="11678">
        <row r="7">
          <cell r="AI7">
            <v>10000</v>
          </cell>
        </row>
      </sheetData>
      <sheetData sheetId="11679">
        <row r="7">
          <cell r="AI7">
            <v>10000</v>
          </cell>
        </row>
      </sheetData>
      <sheetData sheetId="11680">
        <row r="7">
          <cell r="AI7">
            <v>10000</v>
          </cell>
        </row>
      </sheetData>
      <sheetData sheetId="11681">
        <row r="7">
          <cell r="AI7">
            <v>10000</v>
          </cell>
        </row>
      </sheetData>
      <sheetData sheetId="11682">
        <row r="7">
          <cell r="AI7">
            <v>10000</v>
          </cell>
        </row>
      </sheetData>
      <sheetData sheetId="11683">
        <row r="7">
          <cell r="AI7">
            <v>10000</v>
          </cell>
        </row>
      </sheetData>
      <sheetData sheetId="11684">
        <row r="7">
          <cell r="AI7">
            <v>10000</v>
          </cell>
        </row>
      </sheetData>
      <sheetData sheetId="11685">
        <row r="7">
          <cell r="AI7">
            <v>10000</v>
          </cell>
        </row>
      </sheetData>
      <sheetData sheetId="11686">
        <row r="7">
          <cell r="AI7">
            <v>10000</v>
          </cell>
        </row>
      </sheetData>
      <sheetData sheetId="11687">
        <row r="7">
          <cell r="AI7">
            <v>10000</v>
          </cell>
        </row>
      </sheetData>
      <sheetData sheetId="11688">
        <row r="7">
          <cell r="AI7">
            <v>10000</v>
          </cell>
        </row>
      </sheetData>
      <sheetData sheetId="11689">
        <row r="7">
          <cell r="AI7">
            <v>10000</v>
          </cell>
        </row>
      </sheetData>
      <sheetData sheetId="11690">
        <row r="7">
          <cell r="AI7">
            <v>10000</v>
          </cell>
        </row>
      </sheetData>
      <sheetData sheetId="11691">
        <row r="7">
          <cell r="AI7">
            <v>10000</v>
          </cell>
        </row>
      </sheetData>
      <sheetData sheetId="11692">
        <row r="7">
          <cell r="AI7">
            <v>10000</v>
          </cell>
        </row>
      </sheetData>
      <sheetData sheetId="11693">
        <row r="7">
          <cell r="AI7">
            <v>10000</v>
          </cell>
        </row>
      </sheetData>
      <sheetData sheetId="11694">
        <row r="7">
          <cell r="AI7">
            <v>10000</v>
          </cell>
        </row>
      </sheetData>
      <sheetData sheetId="11695">
        <row r="7">
          <cell r="AI7">
            <v>10000</v>
          </cell>
        </row>
      </sheetData>
      <sheetData sheetId="11696">
        <row r="7">
          <cell r="AI7">
            <v>10000</v>
          </cell>
        </row>
      </sheetData>
      <sheetData sheetId="11697">
        <row r="7">
          <cell r="AI7">
            <v>10000</v>
          </cell>
        </row>
      </sheetData>
      <sheetData sheetId="11698">
        <row r="7">
          <cell r="AI7">
            <v>10000</v>
          </cell>
        </row>
      </sheetData>
      <sheetData sheetId="11699">
        <row r="7">
          <cell r="AI7">
            <v>10000</v>
          </cell>
        </row>
      </sheetData>
      <sheetData sheetId="11700">
        <row r="7">
          <cell r="AI7">
            <v>10000</v>
          </cell>
        </row>
      </sheetData>
      <sheetData sheetId="11701">
        <row r="7">
          <cell r="AI7">
            <v>10000</v>
          </cell>
        </row>
      </sheetData>
      <sheetData sheetId="11702">
        <row r="7">
          <cell r="AI7">
            <v>10000</v>
          </cell>
        </row>
      </sheetData>
      <sheetData sheetId="11703">
        <row r="7">
          <cell r="AI7">
            <v>10000</v>
          </cell>
        </row>
      </sheetData>
      <sheetData sheetId="11704">
        <row r="7">
          <cell r="AI7">
            <v>10000</v>
          </cell>
        </row>
      </sheetData>
      <sheetData sheetId="11705">
        <row r="7">
          <cell r="AI7">
            <v>10000</v>
          </cell>
        </row>
      </sheetData>
      <sheetData sheetId="11706">
        <row r="7">
          <cell r="AI7">
            <v>10000</v>
          </cell>
        </row>
      </sheetData>
      <sheetData sheetId="11707">
        <row r="7">
          <cell r="AI7">
            <v>10000</v>
          </cell>
        </row>
      </sheetData>
      <sheetData sheetId="11708">
        <row r="7">
          <cell r="AI7">
            <v>10000</v>
          </cell>
        </row>
      </sheetData>
      <sheetData sheetId="11709">
        <row r="7">
          <cell r="AI7">
            <v>10000</v>
          </cell>
        </row>
      </sheetData>
      <sheetData sheetId="11710">
        <row r="7">
          <cell r="AI7">
            <v>10000</v>
          </cell>
        </row>
      </sheetData>
      <sheetData sheetId="11711">
        <row r="7">
          <cell r="AI7">
            <v>10000</v>
          </cell>
        </row>
      </sheetData>
      <sheetData sheetId="11712">
        <row r="7">
          <cell r="AI7">
            <v>10000</v>
          </cell>
        </row>
      </sheetData>
      <sheetData sheetId="11713">
        <row r="7">
          <cell r="AI7">
            <v>10000</v>
          </cell>
        </row>
      </sheetData>
      <sheetData sheetId="11714">
        <row r="7">
          <cell r="AI7">
            <v>10000</v>
          </cell>
        </row>
      </sheetData>
      <sheetData sheetId="11715">
        <row r="7">
          <cell r="AI7">
            <v>10000</v>
          </cell>
        </row>
      </sheetData>
      <sheetData sheetId="11716">
        <row r="7">
          <cell r="AI7">
            <v>10000</v>
          </cell>
        </row>
      </sheetData>
      <sheetData sheetId="11717">
        <row r="7">
          <cell r="AI7">
            <v>10000</v>
          </cell>
        </row>
      </sheetData>
      <sheetData sheetId="11718">
        <row r="7">
          <cell r="AI7">
            <v>10000</v>
          </cell>
        </row>
      </sheetData>
      <sheetData sheetId="11719">
        <row r="7">
          <cell r="AI7">
            <v>10000</v>
          </cell>
        </row>
      </sheetData>
      <sheetData sheetId="11720">
        <row r="7">
          <cell r="AI7">
            <v>10000</v>
          </cell>
        </row>
      </sheetData>
      <sheetData sheetId="11721">
        <row r="7">
          <cell r="AI7">
            <v>10000</v>
          </cell>
        </row>
      </sheetData>
      <sheetData sheetId="11722">
        <row r="7">
          <cell r="AI7">
            <v>10000</v>
          </cell>
        </row>
      </sheetData>
      <sheetData sheetId="11723">
        <row r="7">
          <cell r="AI7">
            <v>10000</v>
          </cell>
        </row>
      </sheetData>
      <sheetData sheetId="11724">
        <row r="7">
          <cell r="AI7">
            <v>10000</v>
          </cell>
        </row>
      </sheetData>
      <sheetData sheetId="11725">
        <row r="7">
          <cell r="AI7">
            <v>10000</v>
          </cell>
        </row>
      </sheetData>
      <sheetData sheetId="11726">
        <row r="7">
          <cell r="AI7">
            <v>10000</v>
          </cell>
        </row>
      </sheetData>
      <sheetData sheetId="11727">
        <row r="7">
          <cell r="AI7">
            <v>10000</v>
          </cell>
        </row>
      </sheetData>
      <sheetData sheetId="11728">
        <row r="7">
          <cell r="AI7">
            <v>10000</v>
          </cell>
        </row>
      </sheetData>
      <sheetData sheetId="11729">
        <row r="7">
          <cell r="AI7">
            <v>10000</v>
          </cell>
        </row>
      </sheetData>
      <sheetData sheetId="11730">
        <row r="7">
          <cell r="AI7">
            <v>10000</v>
          </cell>
        </row>
      </sheetData>
      <sheetData sheetId="11731">
        <row r="7">
          <cell r="AI7">
            <v>10000</v>
          </cell>
        </row>
      </sheetData>
      <sheetData sheetId="11732">
        <row r="7">
          <cell r="AI7">
            <v>10000</v>
          </cell>
        </row>
      </sheetData>
      <sheetData sheetId="11733">
        <row r="7">
          <cell r="AI7">
            <v>10000</v>
          </cell>
        </row>
      </sheetData>
      <sheetData sheetId="11734">
        <row r="7">
          <cell r="AI7">
            <v>10000</v>
          </cell>
        </row>
      </sheetData>
      <sheetData sheetId="11735">
        <row r="7">
          <cell r="AI7">
            <v>10000</v>
          </cell>
        </row>
      </sheetData>
      <sheetData sheetId="11736">
        <row r="7">
          <cell r="AI7">
            <v>10000</v>
          </cell>
        </row>
      </sheetData>
      <sheetData sheetId="11737">
        <row r="7">
          <cell r="AI7">
            <v>10000</v>
          </cell>
        </row>
      </sheetData>
      <sheetData sheetId="11738">
        <row r="7">
          <cell r="AI7">
            <v>10000</v>
          </cell>
        </row>
      </sheetData>
      <sheetData sheetId="11739">
        <row r="7">
          <cell r="AI7">
            <v>10000</v>
          </cell>
        </row>
      </sheetData>
      <sheetData sheetId="11740">
        <row r="7">
          <cell r="AI7">
            <v>10000</v>
          </cell>
        </row>
      </sheetData>
      <sheetData sheetId="11741">
        <row r="7">
          <cell r="AI7">
            <v>10000</v>
          </cell>
        </row>
      </sheetData>
      <sheetData sheetId="11742">
        <row r="7">
          <cell r="AI7">
            <v>10000</v>
          </cell>
        </row>
      </sheetData>
      <sheetData sheetId="11743">
        <row r="7">
          <cell r="AI7">
            <v>10000</v>
          </cell>
        </row>
      </sheetData>
      <sheetData sheetId="11744">
        <row r="7">
          <cell r="AI7">
            <v>10000</v>
          </cell>
        </row>
      </sheetData>
      <sheetData sheetId="11745">
        <row r="7">
          <cell r="AI7">
            <v>10000</v>
          </cell>
        </row>
      </sheetData>
      <sheetData sheetId="11746">
        <row r="7">
          <cell r="AI7">
            <v>10000</v>
          </cell>
        </row>
      </sheetData>
      <sheetData sheetId="11747">
        <row r="7">
          <cell r="AI7">
            <v>10000</v>
          </cell>
        </row>
      </sheetData>
      <sheetData sheetId="11748">
        <row r="7">
          <cell r="AI7">
            <v>10000</v>
          </cell>
        </row>
      </sheetData>
      <sheetData sheetId="11749">
        <row r="7">
          <cell r="AI7">
            <v>10000</v>
          </cell>
        </row>
      </sheetData>
      <sheetData sheetId="11750">
        <row r="7">
          <cell r="AI7">
            <v>10000</v>
          </cell>
        </row>
      </sheetData>
      <sheetData sheetId="11751">
        <row r="7">
          <cell r="AI7">
            <v>10000</v>
          </cell>
        </row>
      </sheetData>
      <sheetData sheetId="11752">
        <row r="7">
          <cell r="AI7">
            <v>10000</v>
          </cell>
        </row>
      </sheetData>
      <sheetData sheetId="11753">
        <row r="7">
          <cell r="AI7">
            <v>10000</v>
          </cell>
        </row>
      </sheetData>
      <sheetData sheetId="11754">
        <row r="7">
          <cell r="AI7">
            <v>10000</v>
          </cell>
        </row>
      </sheetData>
      <sheetData sheetId="11755">
        <row r="7">
          <cell r="AI7">
            <v>10000</v>
          </cell>
        </row>
      </sheetData>
      <sheetData sheetId="11756">
        <row r="7">
          <cell r="AI7">
            <v>10000</v>
          </cell>
        </row>
      </sheetData>
      <sheetData sheetId="11757">
        <row r="7">
          <cell r="AI7">
            <v>10000</v>
          </cell>
        </row>
      </sheetData>
      <sheetData sheetId="11758">
        <row r="7">
          <cell r="AI7">
            <v>10000</v>
          </cell>
        </row>
      </sheetData>
      <sheetData sheetId="11759">
        <row r="7">
          <cell r="AI7">
            <v>10000</v>
          </cell>
        </row>
      </sheetData>
      <sheetData sheetId="11760">
        <row r="7">
          <cell r="AI7">
            <v>10000</v>
          </cell>
        </row>
      </sheetData>
      <sheetData sheetId="11761">
        <row r="7">
          <cell r="AI7">
            <v>10000</v>
          </cell>
        </row>
      </sheetData>
      <sheetData sheetId="11762">
        <row r="7">
          <cell r="AI7">
            <v>10000</v>
          </cell>
        </row>
      </sheetData>
      <sheetData sheetId="11763">
        <row r="7">
          <cell r="AI7">
            <v>10000</v>
          </cell>
        </row>
      </sheetData>
      <sheetData sheetId="11764">
        <row r="7">
          <cell r="AI7">
            <v>10000</v>
          </cell>
        </row>
      </sheetData>
      <sheetData sheetId="11765">
        <row r="7">
          <cell r="AI7">
            <v>10000</v>
          </cell>
        </row>
      </sheetData>
      <sheetData sheetId="11766">
        <row r="7">
          <cell r="AI7">
            <v>10000</v>
          </cell>
        </row>
      </sheetData>
      <sheetData sheetId="11767">
        <row r="7">
          <cell r="AI7">
            <v>10000</v>
          </cell>
        </row>
      </sheetData>
      <sheetData sheetId="11768">
        <row r="7">
          <cell r="AI7">
            <v>10000</v>
          </cell>
        </row>
      </sheetData>
      <sheetData sheetId="11769">
        <row r="7">
          <cell r="AI7">
            <v>10000</v>
          </cell>
        </row>
      </sheetData>
      <sheetData sheetId="11770">
        <row r="7">
          <cell r="AI7">
            <v>10000</v>
          </cell>
        </row>
      </sheetData>
      <sheetData sheetId="11771">
        <row r="7">
          <cell r="AI7">
            <v>10000</v>
          </cell>
        </row>
      </sheetData>
      <sheetData sheetId="11772">
        <row r="7">
          <cell r="AI7">
            <v>10000</v>
          </cell>
        </row>
      </sheetData>
      <sheetData sheetId="11773">
        <row r="7">
          <cell r="AI7">
            <v>10000</v>
          </cell>
        </row>
      </sheetData>
      <sheetData sheetId="11774">
        <row r="7">
          <cell r="AI7">
            <v>10000</v>
          </cell>
        </row>
      </sheetData>
      <sheetData sheetId="11775">
        <row r="7">
          <cell r="AI7">
            <v>10000</v>
          </cell>
        </row>
      </sheetData>
      <sheetData sheetId="11776">
        <row r="7">
          <cell r="AI7">
            <v>10000</v>
          </cell>
        </row>
      </sheetData>
      <sheetData sheetId="11777">
        <row r="7">
          <cell r="AI7">
            <v>10000</v>
          </cell>
        </row>
      </sheetData>
      <sheetData sheetId="11778">
        <row r="7">
          <cell r="AI7">
            <v>10000</v>
          </cell>
        </row>
      </sheetData>
      <sheetData sheetId="11779">
        <row r="7">
          <cell r="AI7">
            <v>10000</v>
          </cell>
        </row>
      </sheetData>
      <sheetData sheetId="11780">
        <row r="7">
          <cell r="AI7">
            <v>10000</v>
          </cell>
        </row>
      </sheetData>
      <sheetData sheetId="11781">
        <row r="7">
          <cell r="AI7">
            <v>10000</v>
          </cell>
        </row>
      </sheetData>
      <sheetData sheetId="11782">
        <row r="7">
          <cell r="AI7">
            <v>10000</v>
          </cell>
        </row>
      </sheetData>
      <sheetData sheetId="11783">
        <row r="7">
          <cell r="AI7">
            <v>10000</v>
          </cell>
        </row>
      </sheetData>
      <sheetData sheetId="11784">
        <row r="7">
          <cell r="AI7">
            <v>10000</v>
          </cell>
        </row>
      </sheetData>
      <sheetData sheetId="11785">
        <row r="7">
          <cell r="AI7">
            <v>10000</v>
          </cell>
        </row>
      </sheetData>
      <sheetData sheetId="11786">
        <row r="7">
          <cell r="AI7">
            <v>10000</v>
          </cell>
        </row>
      </sheetData>
      <sheetData sheetId="11787">
        <row r="7">
          <cell r="AI7">
            <v>10000</v>
          </cell>
        </row>
      </sheetData>
      <sheetData sheetId="11788">
        <row r="7">
          <cell r="AI7">
            <v>10000</v>
          </cell>
        </row>
      </sheetData>
      <sheetData sheetId="11789">
        <row r="7">
          <cell r="AI7">
            <v>10000</v>
          </cell>
        </row>
      </sheetData>
      <sheetData sheetId="11790">
        <row r="7">
          <cell r="AI7">
            <v>10000</v>
          </cell>
        </row>
      </sheetData>
      <sheetData sheetId="11791">
        <row r="7">
          <cell r="AI7">
            <v>10000</v>
          </cell>
        </row>
      </sheetData>
      <sheetData sheetId="11792">
        <row r="7">
          <cell r="AI7">
            <v>10000</v>
          </cell>
        </row>
      </sheetData>
      <sheetData sheetId="11793">
        <row r="7">
          <cell r="AI7">
            <v>10000</v>
          </cell>
        </row>
      </sheetData>
      <sheetData sheetId="11794">
        <row r="7">
          <cell r="AI7">
            <v>10000</v>
          </cell>
        </row>
      </sheetData>
      <sheetData sheetId="11795">
        <row r="7">
          <cell r="AI7">
            <v>10000</v>
          </cell>
        </row>
      </sheetData>
      <sheetData sheetId="11796">
        <row r="7">
          <cell r="AI7">
            <v>10000</v>
          </cell>
        </row>
      </sheetData>
      <sheetData sheetId="11797">
        <row r="7">
          <cell r="AI7">
            <v>10000</v>
          </cell>
        </row>
      </sheetData>
      <sheetData sheetId="11798">
        <row r="7">
          <cell r="AI7">
            <v>10000</v>
          </cell>
        </row>
      </sheetData>
      <sheetData sheetId="11799">
        <row r="7">
          <cell r="AI7">
            <v>10000</v>
          </cell>
        </row>
      </sheetData>
      <sheetData sheetId="11800">
        <row r="7">
          <cell r="AI7">
            <v>10000</v>
          </cell>
        </row>
      </sheetData>
      <sheetData sheetId="11801">
        <row r="7">
          <cell r="AI7">
            <v>10000</v>
          </cell>
        </row>
      </sheetData>
      <sheetData sheetId="11802">
        <row r="7">
          <cell r="AI7">
            <v>10000</v>
          </cell>
        </row>
      </sheetData>
      <sheetData sheetId="11803">
        <row r="7">
          <cell r="AI7">
            <v>10000</v>
          </cell>
        </row>
      </sheetData>
      <sheetData sheetId="11804">
        <row r="7">
          <cell r="AI7">
            <v>10000</v>
          </cell>
        </row>
      </sheetData>
      <sheetData sheetId="11805">
        <row r="7">
          <cell r="AI7">
            <v>10000</v>
          </cell>
        </row>
      </sheetData>
      <sheetData sheetId="11806">
        <row r="7">
          <cell r="AI7">
            <v>10000</v>
          </cell>
        </row>
      </sheetData>
      <sheetData sheetId="11807">
        <row r="7">
          <cell r="AI7">
            <v>10000</v>
          </cell>
        </row>
      </sheetData>
      <sheetData sheetId="11808">
        <row r="7">
          <cell r="AI7">
            <v>10000</v>
          </cell>
        </row>
      </sheetData>
      <sheetData sheetId="11809">
        <row r="7">
          <cell r="AI7">
            <v>10000</v>
          </cell>
        </row>
      </sheetData>
      <sheetData sheetId="11810">
        <row r="7">
          <cell r="AI7">
            <v>10000</v>
          </cell>
        </row>
      </sheetData>
      <sheetData sheetId="11811">
        <row r="7">
          <cell r="AI7">
            <v>10000</v>
          </cell>
        </row>
      </sheetData>
      <sheetData sheetId="11812">
        <row r="7">
          <cell r="AI7">
            <v>10000</v>
          </cell>
        </row>
      </sheetData>
      <sheetData sheetId="11813">
        <row r="7">
          <cell r="AI7">
            <v>10000</v>
          </cell>
        </row>
      </sheetData>
      <sheetData sheetId="11814">
        <row r="7">
          <cell r="AI7">
            <v>10000</v>
          </cell>
        </row>
      </sheetData>
      <sheetData sheetId="11815">
        <row r="7">
          <cell r="AI7">
            <v>10000</v>
          </cell>
        </row>
      </sheetData>
      <sheetData sheetId="11816">
        <row r="7">
          <cell r="AI7">
            <v>10000</v>
          </cell>
        </row>
      </sheetData>
      <sheetData sheetId="11817">
        <row r="7">
          <cell r="AI7">
            <v>10000</v>
          </cell>
        </row>
      </sheetData>
      <sheetData sheetId="11818">
        <row r="7">
          <cell r="AI7">
            <v>10000</v>
          </cell>
        </row>
      </sheetData>
      <sheetData sheetId="11819">
        <row r="7">
          <cell r="AI7">
            <v>10000</v>
          </cell>
        </row>
      </sheetData>
      <sheetData sheetId="11820">
        <row r="7">
          <cell r="AI7">
            <v>10000</v>
          </cell>
        </row>
      </sheetData>
      <sheetData sheetId="11821">
        <row r="7">
          <cell r="AI7">
            <v>10000</v>
          </cell>
        </row>
      </sheetData>
      <sheetData sheetId="11822">
        <row r="7">
          <cell r="AI7">
            <v>10000</v>
          </cell>
        </row>
      </sheetData>
      <sheetData sheetId="11823">
        <row r="7">
          <cell r="AI7">
            <v>10000</v>
          </cell>
        </row>
      </sheetData>
      <sheetData sheetId="11824">
        <row r="7">
          <cell r="AI7">
            <v>10000</v>
          </cell>
        </row>
      </sheetData>
      <sheetData sheetId="11825">
        <row r="7">
          <cell r="AI7">
            <v>10000</v>
          </cell>
        </row>
      </sheetData>
      <sheetData sheetId="11826">
        <row r="7">
          <cell r="AI7">
            <v>10000</v>
          </cell>
        </row>
      </sheetData>
      <sheetData sheetId="11827">
        <row r="7">
          <cell r="AI7">
            <v>10000</v>
          </cell>
        </row>
      </sheetData>
      <sheetData sheetId="11828">
        <row r="7">
          <cell r="AI7">
            <v>10000</v>
          </cell>
        </row>
      </sheetData>
      <sheetData sheetId="11829">
        <row r="7">
          <cell r="AI7">
            <v>10000</v>
          </cell>
        </row>
      </sheetData>
      <sheetData sheetId="11830">
        <row r="7">
          <cell r="AI7">
            <v>10000</v>
          </cell>
        </row>
      </sheetData>
      <sheetData sheetId="11831">
        <row r="7">
          <cell r="AI7">
            <v>10000</v>
          </cell>
        </row>
      </sheetData>
      <sheetData sheetId="11832">
        <row r="7">
          <cell r="AI7">
            <v>10000</v>
          </cell>
        </row>
      </sheetData>
      <sheetData sheetId="11833">
        <row r="7">
          <cell r="AI7">
            <v>10000</v>
          </cell>
        </row>
      </sheetData>
      <sheetData sheetId="11834">
        <row r="7">
          <cell r="AI7">
            <v>10000</v>
          </cell>
        </row>
      </sheetData>
      <sheetData sheetId="11835">
        <row r="7">
          <cell r="AI7">
            <v>10000</v>
          </cell>
        </row>
      </sheetData>
      <sheetData sheetId="11836">
        <row r="7">
          <cell r="AI7">
            <v>10000</v>
          </cell>
        </row>
      </sheetData>
      <sheetData sheetId="11837">
        <row r="7">
          <cell r="AI7">
            <v>10000</v>
          </cell>
        </row>
      </sheetData>
      <sheetData sheetId="11838">
        <row r="7">
          <cell r="AI7">
            <v>10000</v>
          </cell>
        </row>
      </sheetData>
      <sheetData sheetId="11839">
        <row r="7">
          <cell r="AI7">
            <v>10000</v>
          </cell>
        </row>
      </sheetData>
      <sheetData sheetId="11840">
        <row r="7">
          <cell r="AI7">
            <v>10000</v>
          </cell>
        </row>
      </sheetData>
      <sheetData sheetId="11841">
        <row r="7">
          <cell r="AI7">
            <v>10000</v>
          </cell>
        </row>
      </sheetData>
      <sheetData sheetId="11842">
        <row r="7">
          <cell r="AI7">
            <v>10000</v>
          </cell>
        </row>
      </sheetData>
      <sheetData sheetId="11843">
        <row r="7">
          <cell r="AI7">
            <v>10000</v>
          </cell>
        </row>
      </sheetData>
      <sheetData sheetId="11844">
        <row r="7">
          <cell r="AI7">
            <v>10000</v>
          </cell>
        </row>
      </sheetData>
      <sheetData sheetId="11845">
        <row r="7">
          <cell r="AI7">
            <v>10000</v>
          </cell>
        </row>
      </sheetData>
      <sheetData sheetId="11846">
        <row r="7">
          <cell r="AI7">
            <v>10000</v>
          </cell>
        </row>
      </sheetData>
      <sheetData sheetId="11847">
        <row r="7">
          <cell r="AI7">
            <v>10000</v>
          </cell>
        </row>
      </sheetData>
      <sheetData sheetId="11848">
        <row r="7">
          <cell r="AI7">
            <v>10000</v>
          </cell>
        </row>
      </sheetData>
      <sheetData sheetId="11849">
        <row r="7">
          <cell r="AI7">
            <v>10000</v>
          </cell>
        </row>
      </sheetData>
      <sheetData sheetId="11850">
        <row r="7">
          <cell r="AI7">
            <v>10000</v>
          </cell>
        </row>
      </sheetData>
      <sheetData sheetId="11851">
        <row r="7">
          <cell r="AI7">
            <v>10000</v>
          </cell>
        </row>
      </sheetData>
      <sheetData sheetId="11852">
        <row r="7">
          <cell r="AI7">
            <v>10000</v>
          </cell>
        </row>
      </sheetData>
      <sheetData sheetId="11853">
        <row r="7">
          <cell r="AI7">
            <v>10000</v>
          </cell>
        </row>
      </sheetData>
      <sheetData sheetId="11854">
        <row r="7">
          <cell r="AI7">
            <v>10000</v>
          </cell>
        </row>
      </sheetData>
      <sheetData sheetId="11855">
        <row r="7">
          <cell r="AI7">
            <v>10000</v>
          </cell>
        </row>
      </sheetData>
      <sheetData sheetId="11856">
        <row r="7">
          <cell r="AI7">
            <v>10000</v>
          </cell>
        </row>
      </sheetData>
      <sheetData sheetId="11857">
        <row r="7">
          <cell r="AI7">
            <v>10000</v>
          </cell>
        </row>
      </sheetData>
      <sheetData sheetId="11858">
        <row r="7">
          <cell r="AI7">
            <v>10000</v>
          </cell>
        </row>
      </sheetData>
      <sheetData sheetId="11859">
        <row r="7">
          <cell r="AI7">
            <v>10000</v>
          </cell>
        </row>
      </sheetData>
      <sheetData sheetId="11860">
        <row r="7">
          <cell r="AI7">
            <v>10000</v>
          </cell>
        </row>
      </sheetData>
      <sheetData sheetId="11861">
        <row r="7">
          <cell r="AI7">
            <v>10000</v>
          </cell>
        </row>
      </sheetData>
      <sheetData sheetId="11862">
        <row r="7">
          <cell r="AI7">
            <v>10000</v>
          </cell>
        </row>
      </sheetData>
      <sheetData sheetId="11863">
        <row r="7">
          <cell r="AI7">
            <v>10000</v>
          </cell>
        </row>
      </sheetData>
      <sheetData sheetId="11864">
        <row r="7">
          <cell r="AI7">
            <v>10000</v>
          </cell>
        </row>
      </sheetData>
      <sheetData sheetId="11865">
        <row r="7">
          <cell r="AI7">
            <v>10000</v>
          </cell>
        </row>
      </sheetData>
      <sheetData sheetId="11866">
        <row r="7">
          <cell r="AI7">
            <v>10000</v>
          </cell>
        </row>
      </sheetData>
      <sheetData sheetId="11867">
        <row r="7">
          <cell r="AI7">
            <v>10000</v>
          </cell>
        </row>
      </sheetData>
      <sheetData sheetId="11868">
        <row r="7">
          <cell r="AI7">
            <v>10000</v>
          </cell>
        </row>
      </sheetData>
      <sheetData sheetId="11869">
        <row r="7">
          <cell r="AI7">
            <v>10000</v>
          </cell>
        </row>
      </sheetData>
      <sheetData sheetId="11870">
        <row r="7">
          <cell r="AI7">
            <v>10000</v>
          </cell>
        </row>
      </sheetData>
      <sheetData sheetId="11871">
        <row r="7">
          <cell r="AI7">
            <v>10000</v>
          </cell>
        </row>
      </sheetData>
      <sheetData sheetId="11872">
        <row r="7">
          <cell r="AI7">
            <v>10000</v>
          </cell>
        </row>
      </sheetData>
      <sheetData sheetId="11873">
        <row r="7">
          <cell r="AI7">
            <v>10000</v>
          </cell>
        </row>
      </sheetData>
      <sheetData sheetId="11874">
        <row r="7">
          <cell r="AI7">
            <v>10000</v>
          </cell>
        </row>
      </sheetData>
      <sheetData sheetId="11875">
        <row r="7">
          <cell r="AI7">
            <v>10000</v>
          </cell>
        </row>
      </sheetData>
      <sheetData sheetId="11876">
        <row r="7">
          <cell r="AI7">
            <v>10000</v>
          </cell>
        </row>
      </sheetData>
      <sheetData sheetId="11877">
        <row r="7">
          <cell r="AI7">
            <v>10000</v>
          </cell>
        </row>
      </sheetData>
      <sheetData sheetId="11878">
        <row r="7">
          <cell r="AI7">
            <v>10000</v>
          </cell>
        </row>
      </sheetData>
      <sheetData sheetId="11879">
        <row r="7">
          <cell r="AI7">
            <v>10000</v>
          </cell>
        </row>
      </sheetData>
      <sheetData sheetId="11880">
        <row r="7">
          <cell r="AI7">
            <v>10000</v>
          </cell>
        </row>
      </sheetData>
      <sheetData sheetId="11881">
        <row r="7">
          <cell r="AI7">
            <v>10000</v>
          </cell>
        </row>
      </sheetData>
      <sheetData sheetId="11882">
        <row r="7">
          <cell r="AI7">
            <v>10000</v>
          </cell>
        </row>
      </sheetData>
      <sheetData sheetId="11883">
        <row r="7">
          <cell r="AI7">
            <v>10000</v>
          </cell>
        </row>
      </sheetData>
      <sheetData sheetId="11884">
        <row r="7">
          <cell r="AI7">
            <v>10000</v>
          </cell>
        </row>
      </sheetData>
      <sheetData sheetId="11885">
        <row r="7">
          <cell r="AI7">
            <v>10000</v>
          </cell>
        </row>
      </sheetData>
      <sheetData sheetId="11886">
        <row r="7">
          <cell r="AI7">
            <v>10000</v>
          </cell>
        </row>
      </sheetData>
      <sheetData sheetId="11887">
        <row r="7">
          <cell r="AI7">
            <v>10000</v>
          </cell>
        </row>
      </sheetData>
      <sheetData sheetId="11888">
        <row r="7">
          <cell r="AI7">
            <v>10000</v>
          </cell>
        </row>
      </sheetData>
      <sheetData sheetId="11889">
        <row r="7">
          <cell r="AI7">
            <v>10000</v>
          </cell>
        </row>
      </sheetData>
      <sheetData sheetId="11890">
        <row r="7">
          <cell r="AI7">
            <v>10000</v>
          </cell>
        </row>
      </sheetData>
      <sheetData sheetId="11891">
        <row r="7">
          <cell r="AI7">
            <v>10000</v>
          </cell>
        </row>
      </sheetData>
      <sheetData sheetId="11892">
        <row r="7">
          <cell r="AI7">
            <v>10000</v>
          </cell>
        </row>
      </sheetData>
      <sheetData sheetId="11893">
        <row r="7">
          <cell r="AI7">
            <v>10000</v>
          </cell>
        </row>
      </sheetData>
      <sheetData sheetId="11894">
        <row r="7">
          <cell r="AI7">
            <v>10000</v>
          </cell>
        </row>
      </sheetData>
      <sheetData sheetId="11895">
        <row r="7">
          <cell r="AI7">
            <v>10000</v>
          </cell>
        </row>
      </sheetData>
      <sheetData sheetId="11896">
        <row r="7">
          <cell r="AI7">
            <v>10000</v>
          </cell>
        </row>
      </sheetData>
      <sheetData sheetId="11897">
        <row r="7">
          <cell r="AI7">
            <v>10000</v>
          </cell>
        </row>
      </sheetData>
      <sheetData sheetId="11898">
        <row r="7">
          <cell r="AI7">
            <v>10000</v>
          </cell>
        </row>
      </sheetData>
      <sheetData sheetId="11899">
        <row r="7">
          <cell r="AI7">
            <v>10000</v>
          </cell>
        </row>
      </sheetData>
      <sheetData sheetId="11900">
        <row r="7">
          <cell r="AI7">
            <v>10000</v>
          </cell>
        </row>
      </sheetData>
      <sheetData sheetId="11901">
        <row r="7">
          <cell r="AI7">
            <v>10000</v>
          </cell>
        </row>
      </sheetData>
      <sheetData sheetId="11902">
        <row r="7">
          <cell r="AI7">
            <v>10000</v>
          </cell>
        </row>
      </sheetData>
      <sheetData sheetId="11903">
        <row r="7">
          <cell r="AI7">
            <v>10000</v>
          </cell>
        </row>
      </sheetData>
      <sheetData sheetId="11904">
        <row r="7">
          <cell r="AI7">
            <v>10000</v>
          </cell>
        </row>
      </sheetData>
      <sheetData sheetId="11905">
        <row r="7">
          <cell r="AI7">
            <v>10000</v>
          </cell>
        </row>
      </sheetData>
      <sheetData sheetId="11906">
        <row r="7">
          <cell r="AI7">
            <v>10000</v>
          </cell>
        </row>
      </sheetData>
      <sheetData sheetId="11907">
        <row r="7">
          <cell r="AI7">
            <v>10000</v>
          </cell>
        </row>
      </sheetData>
      <sheetData sheetId="11908">
        <row r="7">
          <cell r="AI7">
            <v>10000</v>
          </cell>
        </row>
      </sheetData>
      <sheetData sheetId="11909">
        <row r="7">
          <cell r="AI7">
            <v>10000</v>
          </cell>
        </row>
      </sheetData>
      <sheetData sheetId="11910">
        <row r="7">
          <cell r="AI7">
            <v>10000</v>
          </cell>
        </row>
      </sheetData>
      <sheetData sheetId="11911">
        <row r="7">
          <cell r="AI7">
            <v>10000</v>
          </cell>
        </row>
      </sheetData>
      <sheetData sheetId="11912">
        <row r="7">
          <cell r="AI7">
            <v>10000</v>
          </cell>
        </row>
      </sheetData>
      <sheetData sheetId="11913">
        <row r="7">
          <cell r="AI7">
            <v>10000</v>
          </cell>
        </row>
      </sheetData>
      <sheetData sheetId="11914">
        <row r="7">
          <cell r="AI7">
            <v>10000</v>
          </cell>
        </row>
      </sheetData>
      <sheetData sheetId="11915">
        <row r="7">
          <cell r="AI7">
            <v>10000</v>
          </cell>
        </row>
      </sheetData>
      <sheetData sheetId="11916">
        <row r="7">
          <cell r="AI7">
            <v>10000</v>
          </cell>
        </row>
      </sheetData>
      <sheetData sheetId="11917">
        <row r="7">
          <cell r="AI7">
            <v>10000</v>
          </cell>
        </row>
      </sheetData>
      <sheetData sheetId="11918">
        <row r="7">
          <cell r="AI7">
            <v>10000</v>
          </cell>
        </row>
      </sheetData>
      <sheetData sheetId="11919">
        <row r="7">
          <cell r="AI7">
            <v>10000</v>
          </cell>
        </row>
      </sheetData>
      <sheetData sheetId="11920">
        <row r="7">
          <cell r="AI7">
            <v>10000</v>
          </cell>
        </row>
      </sheetData>
      <sheetData sheetId="11921">
        <row r="7">
          <cell r="AI7">
            <v>10000</v>
          </cell>
        </row>
      </sheetData>
      <sheetData sheetId="11922">
        <row r="7">
          <cell r="AI7">
            <v>10000</v>
          </cell>
        </row>
      </sheetData>
      <sheetData sheetId="11923">
        <row r="7">
          <cell r="AI7">
            <v>10000</v>
          </cell>
        </row>
      </sheetData>
      <sheetData sheetId="11924">
        <row r="7">
          <cell r="AI7">
            <v>10000</v>
          </cell>
        </row>
      </sheetData>
      <sheetData sheetId="11925">
        <row r="7">
          <cell r="AI7">
            <v>10000</v>
          </cell>
        </row>
      </sheetData>
      <sheetData sheetId="11926">
        <row r="7">
          <cell r="AI7">
            <v>10000</v>
          </cell>
        </row>
      </sheetData>
      <sheetData sheetId="11927">
        <row r="7">
          <cell r="AI7">
            <v>10000</v>
          </cell>
        </row>
      </sheetData>
      <sheetData sheetId="11928">
        <row r="7">
          <cell r="AI7">
            <v>10000</v>
          </cell>
        </row>
      </sheetData>
      <sheetData sheetId="11929">
        <row r="7">
          <cell r="AI7">
            <v>10000</v>
          </cell>
        </row>
      </sheetData>
      <sheetData sheetId="11930">
        <row r="7">
          <cell r="AI7">
            <v>10000</v>
          </cell>
        </row>
      </sheetData>
      <sheetData sheetId="11931">
        <row r="7">
          <cell r="AI7">
            <v>10000</v>
          </cell>
        </row>
      </sheetData>
      <sheetData sheetId="11932">
        <row r="7">
          <cell r="AI7">
            <v>10000</v>
          </cell>
        </row>
      </sheetData>
      <sheetData sheetId="11933">
        <row r="7">
          <cell r="AI7">
            <v>10000</v>
          </cell>
        </row>
      </sheetData>
      <sheetData sheetId="11934">
        <row r="7">
          <cell r="AI7">
            <v>10000</v>
          </cell>
        </row>
      </sheetData>
      <sheetData sheetId="11935">
        <row r="7">
          <cell r="AI7">
            <v>10000</v>
          </cell>
        </row>
      </sheetData>
      <sheetData sheetId="11936">
        <row r="7">
          <cell r="AI7">
            <v>10000</v>
          </cell>
        </row>
      </sheetData>
      <sheetData sheetId="11937">
        <row r="7">
          <cell r="AI7">
            <v>10000</v>
          </cell>
        </row>
      </sheetData>
      <sheetData sheetId="11938">
        <row r="7">
          <cell r="AI7">
            <v>10000</v>
          </cell>
        </row>
      </sheetData>
      <sheetData sheetId="11939">
        <row r="7">
          <cell r="AI7">
            <v>10000</v>
          </cell>
        </row>
      </sheetData>
      <sheetData sheetId="11940">
        <row r="7">
          <cell r="AI7">
            <v>10000</v>
          </cell>
        </row>
      </sheetData>
      <sheetData sheetId="11941">
        <row r="7">
          <cell r="AI7">
            <v>10000</v>
          </cell>
        </row>
      </sheetData>
      <sheetData sheetId="11942">
        <row r="7">
          <cell r="AI7">
            <v>10000</v>
          </cell>
        </row>
      </sheetData>
      <sheetData sheetId="11943">
        <row r="7">
          <cell r="AI7">
            <v>10000</v>
          </cell>
        </row>
      </sheetData>
      <sheetData sheetId="11944">
        <row r="7">
          <cell r="AI7">
            <v>10000</v>
          </cell>
        </row>
      </sheetData>
      <sheetData sheetId="11945">
        <row r="7">
          <cell r="AI7">
            <v>10000</v>
          </cell>
        </row>
      </sheetData>
      <sheetData sheetId="11946">
        <row r="7">
          <cell r="AI7">
            <v>10000</v>
          </cell>
        </row>
      </sheetData>
      <sheetData sheetId="11947">
        <row r="7">
          <cell r="AI7">
            <v>10000</v>
          </cell>
        </row>
      </sheetData>
      <sheetData sheetId="11948">
        <row r="7">
          <cell r="AI7">
            <v>10000</v>
          </cell>
        </row>
      </sheetData>
      <sheetData sheetId="11949">
        <row r="7">
          <cell r="AI7">
            <v>10000</v>
          </cell>
        </row>
      </sheetData>
      <sheetData sheetId="11950">
        <row r="7">
          <cell r="AI7">
            <v>10000</v>
          </cell>
        </row>
      </sheetData>
      <sheetData sheetId="11951">
        <row r="7">
          <cell r="AI7">
            <v>10000</v>
          </cell>
        </row>
      </sheetData>
      <sheetData sheetId="11952">
        <row r="7">
          <cell r="AI7">
            <v>10000</v>
          </cell>
        </row>
      </sheetData>
      <sheetData sheetId="11953">
        <row r="7">
          <cell r="AI7">
            <v>10000</v>
          </cell>
        </row>
      </sheetData>
      <sheetData sheetId="11954">
        <row r="7">
          <cell r="AI7">
            <v>10000</v>
          </cell>
        </row>
      </sheetData>
      <sheetData sheetId="11955">
        <row r="7">
          <cell r="AI7">
            <v>10000</v>
          </cell>
        </row>
      </sheetData>
      <sheetData sheetId="11956">
        <row r="7">
          <cell r="AI7">
            <v>10000</v>
          </cell>
        </row>
      </sheetData>
      <sheetData sheetId="11957">
        <row r="7">
          <cell r="AI7">
            <v>10000</v>
          </cell>
        </row>
      </sheetData>
      <sheetData sheetId="11958">
        <row r="7">
          <cell r="AI7">
            <v>10000</v>
          </cell>
        </row>
      </sheetData>
      <sheetData sheetId="11959">
        <row r="7">
          <cell r="AI7">
            <v>10000</v>
          </cell>
        </row>
      </sheetData>
      <sheetData sheetId="11960">
        <row r="7">
          <cell r="AI7">
            <v>10000</v>
          </cell>
        </row>
      </sheetData>
      <sheetData sheetId="11961">
        <row r="7">
          <cell r="AI7">
            <v>10000</v>
          </cell>
        </row>
      </sheetData>
      <sheetData sheetId="11962">
        <row r="7">
          <cell r="AI7">
            <v>10000</v>
          </cell>
        </row>
      </sheetData>
      <sheetData sheetId="11963">
        <row r="7">
          <cell r="AI7">
            <v>10000</v>
          </cell>
        </row>
      </sheetData>
      <sheetData sheetId="11964">
        <row r="7">
          <cell r="AI7">
            <v>10000</v>
          </cell>
        </row>
      </sheetData>
      <sheetData sheetId="11965">
        <row r="7">
          <cell r="AI7">
            <v>10000</v>
          </cell>
        </row>
      </sheetData>
      <sheetData sheetId="11966">
        <row r="7">
          <cell r="AI7">
            <v>10000</v>
          </cell>
        </row>
      </sheetData>
      <sheetData sheetId="11967">
        <row r="7">
          <cell r="AI7">
            <v>10000</v>
          </cell>
        </row>
      </sheetData>
      <sheetData sheetId="11968">
        <row r="7">
          <cell r="AI7">
            <v>10000</v>
          </cell>
        </row>
      </sheetData>
      <sheetData sheetId="11969">
        <row r="7">
          <cell r="AI7">
            <v>10000</v>
          </cell>
        </row>
      </sheetData>
      <sheetData sheetId="11970">
        <row r="7">
          <cell r="AI7">
            <v>10000</v>
          </cell>
        </row>
      </sheetData>
      <sheetData sheetId="11971">
        <row r="7">
          <cell r="AI7">
            <v>10000</v>
          </cell>
        </row>
      </sheetData>
      <sheetData sheetId="11972">
        <row r="7">
          <cell r="AI7">
            <v>10000</v>
          </cell>
        </row>
      </sheetData>
      <sheetData sheetId="11973">
        <row r="7">
          <cell r="AI7">
            <v>10000</v>
          </cell>
        </row>
      </sheetData>
      <sheetData sheetId="11974">
        <row r="7">
          <cell r="AI7">
            <v>10000</v>
          </cell>
        </row>
      </sheetData>
      <sheetData sheetId="11975">
        <row r="7">
          <cell r="AI7">
            <v>10000</v>
          </cell>
        </row>
      </sheetData>
      <sheetData sheetId="11976">
        <row r="7">
          <cell r="AI7">
            <v>10000</v>
          </cell>
        </row>
      </sheetData>
      <sheetData sheetId="11977">
        <row r="7">
          <cell r="AI7">
            <v>10000</v>
          </cell>
        </row>
      </sheetData>
      <sheetData sheetId="11978">
        <row r="7">
          <cell r="AI7">
            <v>10000</v>
          </cell>
        </row>
      </sheetData>
      <sheetData sheetId="11979">
        <row r="7">
          <cell r="AI7">
            <v>10000</v>
          </cell>
        </row>
      </sheetData>
      <sheetData sheetId="11980">
        <row r="7">
          <cell r="AI7">
            <v>10000</v>
          </cell>
        </row>
      </sheetData>
      <sheetData sheetId="11981">
        <row r="7">
          <cell r="AI7">
            <v>10000</v>
          </cell>
        </row>
      </sheetData>
      <sheetData sheetId="11982">
        <row r="7">
          <cell r="AI7">
            <v>10000</v>
          </cell>
        </row>
      </sheetData>
      <sheetData sheetId="11983">
        <row r="7">
          <cell r="AI7">
            <v>10000</v>
          </cell>
        </row>
      </sheetData>
      <sheetData sheetId="11984">
        <row r="7">
          <cell r="AI7">
            <v>10000</v>
          </cell>
        </row>
      </sheetData>
      <sheetData sheetId="11985">
        <row r="7">
          <cell r="AI7">
            <v>10000</v>
          </cell>
        </row>
      </sheetData>
      <sheetData sheetId="11986">
        <row r="7">
          <cell r="AI7">
            <v>10000</v>
          </cell>
        </row>
      </sheetData>
      <sheetData sheetId="11987">
        <row r="7">
          <cell r="AI7">
            <v>10000</v>
          </cell>
        </row>
      </sheetData>
      <sheetData sheetId="11988">
        <row r="7">
          <cell r="AI7">
            <v>10000</v>
          </cell>
        </row>
      </sheetData>
      <sheetData sheetId="11989">
        <row r="7">
          <cell r="AI7">
            <v>10000</v>
          </cell>
        </row>
      </sheetData>
      <sheetData sheetId="11990">
        <row r="7">
          <cell r="AI7">
            <v>10000</v>
          </cell>
        </row>
      </sheetData>
      <sheetData sheetId="11991">
        <row r="7">
          <cell r="AI7">
            <v>10000</v>
          </cell>
        </row>
      </sheetData>
      <sheetData sheetId="11992">
        <row r="7">
          <cell r="AI7">
            <v>10000</v>
          </cell>
        </row>
      </sheetData>
      <sheetData sheetId="11993">
        <row r="7">
          <cell r="AI7">
            <v>10000</v>
          </cell>
        </row>
      </sheetData>
      <sheetData sheetId="11994">
        <row r="7">
          <cell r="AI7">
            <v>10000</v>
          </cell>
        </row>
      </sheetData>
      <sheetData sheetId="11995">
        <row r="7">
          <cell r="AI7">
            <v>10000</v>
          </cell>
        </row>
      </sheetData>
      <sheetData sheetId="11996">
        <row r="7">
          <cell r="AI7">
            <v>10000</v>
          </cell>
        </row>
      </sheetData>
      <sheetData sheetId="11997">
        <row r="7">
          <cell r="AI7">
            <v>10000</v>
          </cell>
        </row>
      </sheetData>
      <sheetData sheetId="11998">
        <row r="7">
          <cell r="AI7">
            <v>10000</v>
          </cell>
        </row>
      </sheetData>
      <sheetData sheetId="11999">
        <row r="7">
          <cell r="AI7">
            <v>10000</v>
          </cell>
        </row>
      </sheetData>
      <sheetData sheetId="12000">
        <row r="7">
          <cell r="AI7">
            <v>10000</v>
          </cell>
        </row>
      </sheetData>
      <sheetData sheetId="12001">
        <row r="7">
          <cell r="AI7">
            <v>10000</v>
          </cell>
        </row>
      </sheetData>
      <sheetData sheetId="12002">
        <row r="7">
          <cell r="AI7">
            <v>10000</v>
          </cell>
        </row>
      </sheetData>
      <sheetData sheetId="12003">
        <row r="7">
          <cell r="AI7">
            <v>10000</v>
          </cell>
        </row>
      </sheetData>
      <sheetData sheetId="12004">
        <row r="7">
          <cell r="AI7">
            <v>10000</v>
          </cell>
        </row>
      </sheetData>
      <sheetData sheetId="12005">
        <row r="7">
          <cell r="AI7">
            <v>10000</v>
          </cell>
        </row>
      </sheetData>
      <sheetData sheetId="12006">
        <row r="7">
          <cell r="AI7">
            <v>10000</v>
          </cell>
        </row>
      </sheetData>
      <sheetData sheetId="12007">
        <row r="7">
          <cell r="AI7">
            <v>10000</v>
          </cell>
        </row>
      </sheetData>
      <sheetData sheetId="12008">
        <row r="7">
          <cell r="AI7">
            <v>10000</v>
          </cell>
        </row>
      </sheetData>
      <sheetData sheetId="12009">
        <row r="7">
          <cell r="AI7">
            <v>10000</v>
          </cell>
        </row>
      </sheetData>
      <sheetData sheetId="12010">
        <row r="7">
          <cell r="AI7">
            <v>10000</v>
          </cell>
        </row>
      </sheetData>
      <sheetData sheetId="12011">
        <row r="7">
          <cell r="AI7">
            <v>10000</v>
          </cell>
        </row>
      </sheetData>
      <sheetData sheetId="12012">
        <row r="7">
          <cell r="AI7">
            <v>10000</v>
          </cell>
        </row>
      </sheetData>
      <sheetData sheetId="12013">
        <row r="7">
          <cell r="AI7">
            <v>10000</v>
          </cell>
        </row>
      </sheetData>
      <sheetData sheetId="12014">
        <row r="7">
          <cell r="AI7">
            <v>10000</v>
          </cell>
        </row>
      </sheetData>
      <sheetData sheetId="12015">
        <row r="7">
          <cell r="AI7">
            <v>10000</v>
          </cell>
        </row>
      </sheetData>
      <sheetData sheetId="12016">
        <row r="7">
          <cell r="AI7">
            <v>10000</v>
          </cell>
        </row>
      </sheetData>
      <sheetData sheetId="12017">
        <row r="7">
          <cell r="AI7">
            <v>10000</v>
          </cell>
        </row>
      </sheetData>
      <sheetData sheetId="12018">
        <row r="7">
          <cell r="AI7">
            <v>10000</v>
          </cell>
        </row>
      </sheetData>
      <sheetData sheetId="12019">
        <row r="7">
          <cell r="AI7">
            <v>10000</v>
          </cell>
        </row>
      </sheetData>
      <sheetData sheetId="12020">
        <row r="7">
          <cell r="AI7">
            <v>10000</v>
          </cell>
        </row>
      </sheetData>
      <sheetData sheetId="12021">
        <row r="7">
          <cell r="AI7">
            <v>10000</v>
          </cell>
        </row>
      </sheetData>
      <sheetData sheetId="12022">
        <row r="7">
          <cell r="AI7">
            <v>10000</v>
          </cell>
        </row>
      </sheetData>
      <sheetData sheetId="12023">
        <row r="7">
          <cell r="AI7">
            <v>10000</v>
          </cell>
        </row>
      </sheetData>
      <sheetData sheetId="12024">
        <row r="7">
          <cell r="AI7">
            <v>10000</v>
          </cell>
        </row>
      </sheetData>
      <sheetData sheetId="12025">
        <row r="7">
          <cell r="AI7">
            <v>10000</v>
          </cell>
        </row>
      </sheetData>
      <sheetData sheetId="12026">
        <row r="7">
          <cell r="AI7">
            <v>10000</v>
          </cell>
        </row>
      </sheetData>
      <sheetData sheetId="12027">
        <row r="7">
          <cell r="AI7">
            <v>10000</v>
          </cell>
        </row>
      </sheetData>
      <sheetData sheetId="12028">
        <row r="7">
          <cell r="AI7">
            <v>10000</v>
          </cell>
        </row>
      </sheetData>
      <sheetData sheetId="12029">
        <row r="7">
          <cell r="AI7">
            <v>10000</v>
          </cell>
        </row>
      </sheetData>
      <sheetData sheetId="12030">
        <row r="7">
          <cell r="AI7">
            <v>10000</v>
          </cell>
        </row>
      </sheetData>
      <sheetData sheetId="12031">
        <row r="7">
          <cell r="AI7">
            <v>10000</v>
          </cell>
        </row>
      </sheetData>
      <sheetData sheetId="12032">
        <row r="7">
          <cell r="AI7">
            <v>10000</v>
          </cell>
        </row>
      </sheetData>
      <sheetData sheetId="12033">
        <row r="7">
          <cell r="AI7">
            <v>10000</v>
          </cell>
        </row>
      </sheetData>
      <sheetData sheetId="12034">
        <row r="7">
          <cell r="AI7">
            <v>10000</v>
          </cell>
        </row>
      </sheetData>
      <sheetData sheetId="12035">
        <row r="7">
          <cell r="AI7">
            <v>10000</v>
          </cell>
        </row>
      </sheetData>
      <sheetData sheetId="12036">
        <row r="7">
          <cell r="AI7">
            <v>10000</v>
          </cell>
        </row>
      </sheetData>
      <sheetData sheetId="12037">
        <row r="7">
          <cell r="AI7">
            <v>10000</v>
          </cell>
        </row>
      </sheetData>
      <sheetData sheetId="12038">
        <row r="7">
          <cell r="AI7">
            <v>10000</v>
          </cell>
        </row>
      </sheetData>
      <sheetData sheetId="12039">
        <row r="7">
          <cell r="AI7">
            <v>10000</v>
          </cell>
        </row>
      </sheetData>
      <sheetData sheetId="12040">
        <row r="7">
          <cell r="AI7">
            <v>10000</v>
          </cell>
        </row>
      </sheetData>
      <sheetData sheetId="12041">
        <row r="7">
          <cell r="AI7">
            <v>10000</v>
          </cell>
        </row>
      </sheetData>
      <sheetData sheetId="12042">
        <row r="7">
          <cell r="AI7">
            <v>10000</v>
          </cell>
        </row>
      </sheetData>
      <sheetData sheetId="12043">
        <row r="7">
          <cell r="AI7">
            <v>10000</v>
          </cell>
        </row>
      </sheetData>
      <sheetData sheetId="12044">
        <row r="7">
          <cell r="AI7">
            <v>10000</v>
          </cell>
        </row>
      </sheetData>
      <sheetData sheetId="12045">
        <row r="7">
          <cell r="AI7">
            <v>10000</v>
          </cell>
        </row>
      </sheetData>
      <sheetData sheetId="12046">
        <row r="7">
          <cell r="AI7">
            <v>10000</v>
          </cell>
        </row>
      </sheetData>
      <sheetData sheetId="12047">
        <row r="7">
          <cell r="AI7">
            <v>10000</v>
          </cell>
        </row>
      </sheetData>
      <sheetData sheetId="12048">
        <row r="7">
          <cell r="AI7">
            <v>10000</v>
          </cell>
        </row>
      </sheetData>
      <sheetData sheetId="12049">
        <row r="7">
          <cell r="AI7">
            <v>10000</v>
          </cell>
        </row>
      </sheetData>
      <sheetData sheetId="12050">
        <row r="7">
          <cell r="AI7">
            <v>10000</v>
          </cell>
        </row>
      </sheetData>
      <sheetData sheetId="12051">
        <row r="7">
          <cell r="AI7">
            <v>10000</v>
          </cell>
        </row>
      </sheetData>
      <sheetData sheetId="12052">
        <row r="7">
          <cell r="AI7">
            <v>10000</v>
          </cell>
        </row>
      </sheetData>
      <sheetData sheetId="12053">
        <row r="7">
          <cell r="AI7">
            <v>10000</v>
          </cell>
        </row>
      </sheetData>
      <sheetData sheetId="12054">
        <row r="7">
          <cell r="AI7">
            <v>10000</v>
          </cell>
        </row>
      </sheetData>
      <sheetData sheetId="12055">
        <row r="7">
          <cell r="AI7">
            <v>10000</v>
          </cell>
        </row>
      </sheetData>
      <sheetData sheetId="12056">
        <row r="7">
          <cell r="AI7">
            <v>10000</v>
          </cell>
        </row>
      </sheetData>
      <sheetData sheetId="12057">
        <row r="7">
          <cell r="AI7">
            <v>10000</v>
          </cell>
        </row>
      </sheetData>
      <sheetData sheetId="12058">
        <row r="7">
          <cell r="AI7">
            <v>10000</v>
          </cell>
        </row>
      </sheetData>
      <sheetData sheetId="12059">
        <row r="7">
          <cell r="AI7">
            <v>10000</v>
          </cell>
        </row>
      </sheetData>
      <sheetData sheetId="12060">
        <row r="7">
          <cell r="AI7">
            <v>10000</v>
          </cell>
        </row>
      </sheetData>
      <sheetData sheetId="12061">
        <row r="7">
          <cell r="AI7">
            <v>10000</v>
          </cell>
        </row>
      </sheetData>
      <sheetData sheetId="12062">
        <row r="7">
          <cell r="AI7">
            <v>10000</v>
          </cell>
        </row>
      </sheetData>
      <sheetData sheetId="12063">
        <row r="7">
          <cell r="AI7">
            <v>10000</v>
          </cell>
        </row>
      </sheetData>
      <sheetData sheetId="12064">
        <row r="7">
          <cell r="AI7">
            <v>10000</v>
          </cell>
        </row>
      </sheetData>
      <sheetData sheetId="12065">
        <row r="7">
          <cell r="AI7">
            <v>10000</v>
          </cell>
        </row>
      </sheetData>
      <sheetData sheetId="12066">
        <row r="7">
          <cell r="AI7">
            <v>10000</v>
          </cell>
        </row>
      </sheetData>
      <sheetData sheetId="12067">
        <row r="7">
          <cell r="AI7">
            <v>10000</v>
          </cell>
        </row>
      </sheetData>
      <sheetData sheetId="12068">
        <row r="7">
          <cell r="AI7">
            <v>10000</v>
          </cell>
        </row>
      </sheetData>
      <sheetData sheetId="12069">
        <row r="7">
          <cell r="AI7">
            <v>10000</v>
          </cell>
        </row>
      </sheetData>
      <sheetData sheetId="12070">
        <row r="7">
          <cell r="AI7">
            <v>10000</v>
          </cell>
        </row>
      </sheetData>
      <sheetData sheetId="12071">
        <row r="7">
          <cell r="AI7">
            <v>10000</v>
          </cell>
        </row>
      </sheetData>
      <sheetData sheetId="12072">
        <row r="7">
          <cell r="AI7">
            <v>10000</v>
          </cell>
        </row>
      </sheetData>
      <sheetData sheetId="12073">
        <row r="7">
          <cell r="AI7">
            <v>10000</v>
          </cell>
        </row>
      </sheetData>
      <sheetData sheetId="12074">
        <row r="7">
          <cell r="AI7">
            <v>10000</v>
          </cell>
        </row>
      </sheetData>
      <sheetData sheetId="12075">
        <row r="7">
          <cell r="AI7">
            <v>10000</v>
          </cell>
        </row>
      </sheetData>
      <sheetData sheetId="12076">
        <row r="7">
          <cell r="AI7">
            <v>10000</v>
          </cell>
        </row>
      </sheetData>
      <sheetData sheetId="12077">
        <row r="7">
          <cell r="AI7">
            <v>10000</v>
          </cell>
        </row>
      </sheetData>
      <sheetData sheetId="12078">
        <row r="7">
          <cell r="AI7">
            <v>10000</v>
          </cell>
        </row>
      </sheetData>
      <sheetData sheetId="12079">
        <row r="7">
          <cell r="AI7">
            <v>10000</v>
          </cell>
        </row>
      </sheetData>
      <sheetData sheetId="12080">
        <row r="7">
          <cell r="AI7">
            <v>10000</v>
          </cell>
        </row>
      </sheetData>
      <sheetData sheetId="12081">
        <row r="7">
          <cell r="AI7">
            <v>10000</v>
          </cell>
        </row>
      </sheetData>
      <sheetData sheetId="12082">
        <row r="7">
          <cell r="AI7">
            <v>10000</v>
          </cell>
        </row>
      </sheetData>
      <sheetData sheetId="12083">
        <row r="7">
          <cell r="AI7">
            <v>10000</v>
          </cell>
        </row>
      </sheetData>
      <sheetData sheetId="12084">
        <row r="7">
          <cell r="AI7">
            <v>10000</v>
          </cell>
        </row>
      </sheetData>
      <sheetData sheetId="12085">
        <row r="7">
          <cell r="AI7">
            <v>10000</v>
          </cell>
        </row>
      </sheetData>
      <sheetData sheetId="12086">
        <row r="7">
          <cell r="AI7">
            <v>10000</v>
          </cell>
        </row>
      </sheetData>
      <sheetData sheetId="12087">
        <row r="7">
          <cell r="AI7">
            <v>10000</v>
          </cell>
        </row>
      </sheetData>
      <sheetData sheetId="12088">
        <row r="7">
          <cell r="AI7">
            <v>10000</v>
          </cell>
        </row>
      </sheetData>
      <sheetData sheetId="12089">
        <row r="7">
          <cell r="AI7">
            <v>10000</v>
          </cell>
        </row>
      </sheetData>
      <sheetData sheetId="12090">
        <row r="7">
          <cell r="AI7">
            <v>10000</v>
          </cell>
        </row>
      </sheetData>
      <sheetData sheetId="12091">
        <row r="7">
          <cell r="AI7">
            <v>10000</v>
          </cell>
        </row>
      </sheetData>
      <sheetData sheetId="12092">
        <row r="7">
          <cell r="AI7">
            <v>10000</v>
          </cell>
        </row>
      </sheetData>
      <sheetData sheetId="12093">
        <row r="7">
          <cell r="AI7">
            <v>10000</v>
          </cell>
        </row>
      </sheetData>
      <sheetData sheetId="12094">
        <row r="7">
          <cell r="AI7">
            <v>10000</v>
          </cell>
        </row>
      </sheetData>
      <sheetData sheetId="12095">
        <row r="7">
          <cell r="AI7">
            <v>10000</v>
          </cell>
        </row>
      </sheetData>
      <sheetData sheetId="12096">
        <row r="7">
          <cell r="AI7">
            <v>10000</v>
          </cell>
        </row>
      </sheetData>
      <sheetData sheetId="12097">
        <row r="7">
          <cell r="AI7">
            <v>10000</v>
          </cell>
        </row>
      </sheetData>
      <sheetData sheetId="12098">
        <row r="7">
          <cell r="AI7">
            <v>10000</v>
          </cell>
        </row>
      </sheetData>
      <sheetData sheetId="12099">
        <row r="7">
          <cell r="AI7">
            <v>10000</v>
          </cell>
        </row>
      </sheetData>
      <sheetData sheetId="12100">
        <row r="7">
          <cell r="AI7">
            <v>10000</v>
          </cell>
        </row>
      </sheetData>
      <sheetData sheetId="12101">
        <row r="7">
          <cell r="AI7">
            <v>10000</v>
          </cell>
        </row>
      </sheetData>
      <sheetData sheetId="12102">
        <row r="7">
          <cell r="AI7">
            <v>10000</v>
          </cell>
        </row>
      </sheetData>
      <sheetData sheetId="12103">
        <row r="7">
          <cell r="AI7">
            <v>10000</v>
          </cell>
        </row>
      </sheetData>
      <sheetData sheetId="12104">
        <row r="7">
          <cell r="AI7">
            <v>10000</v>
          </cell>
        </row>
      </sheetData>
      <sheetData sheetId="12105">
        <row r="7">
          <cell r="AI7">
            <v>10000</v>
          </cell>
        </row>
      </sheetData>
      <sheetData sheetId="12106">
        <row r="7">
          <cell r="AI7">
            <v>10000</v>
          </cell>
        </row>
      </sheetData>
      <sheetData sheetId="12107">
        <row r="7">
          <cell r="AI7">
            <v>10000</v>
          </cell>
        </row>
      </sheetData>
      <sheetData sheetId="12108">
        <row r="7">
          <cell r="AI7">
            <v>10000</v>
          </cell>
        </row>
      </sheetData>
      <sheetData sheetId="12109">
        <row r="7">
          <cell r="AI7">
            <v>10000</v>
          </cell>
        </row>
      </sheetData>
      <sheetData sheetId="12110">
        <row r="7">
          <cell r="AI7">
            <v>10000</v>
          </cell>
        </row>
      </sheetData>
      <sheetData sheetId="12111">
        <row r="7">
          <cell r="AI7">
            <v>10000</v>
          </cell>
        </row>
      </sheetData>
      <sheetData sheetId="12112">
        <row r="7">
          <cell r="AI7">
            <v>10000</v>
          </cell>
        </row>
      </sheetData>
      <sheetData sheetId="12113">
        <row r="7">
          <cell r="AI7">
            <v>10000</v>
          </cell>
        </row>
      </sheetData>
      <sheetData sheetId="12114">
        <row r="7">
          <cell r="AI7">
            <v>10000</v>
          </cell>
        </row>
      </sheetData>
      <sheetData sheetId="12115">
        <row r="7">
          <cell r="AI7">
            <v>10000</v>
          </cell>
        </row>
      </sheetData>
      <sheetData sheetId="12116">
        <row r="7">
          <cell r="AI7">
            <v>10000</v>
          </cell>
        </row>
      </sheetData>
      <sheetData sheetId="12117">
        <row r="7">
          <cell r="AI7">
            <v>10000</v>
          </cell>
        </row>
      </sheetData>
      <sheetData sheetId="12118">
        <row r="7">
          <cell r="AI7">
            <v>10000</v>
          </cell>
        </row>
      </sheetData>
      <sheetData sheetId="12119">
        <row r="7">
          <cell r="AI7">
            <v>10000</v>
          </cell>
        </row>
      </sheetData>
      <sheetData sheetId="12120">
        <row r="7">
          <cell r="AI7">
            <v>10000</v>
          </cell>
        </row>
      </sheetData>
      <sheetData sheetId="12121">
        <row r="7">
          <cell r="AI7">
            <v>10000</v>
          </cell>
        </row>
      </sheetData>
      <sheetData sheetId="12122">
        <row r="7">
          <cell r="AI7">
            <v>10000</v>
          </cell>
        </row>
      </sheetData>
      <sheetData sheetId="12123">
        <row r="7">
          <cell r="AI7">
            <v>10000</v>
          </cell>
        </row>
      </sheetData>
      <sheetData sheetId="12124">
        <row r="7">
          <cell r="AI7">
            <v>10000</v>
          </cell>
        </row>
      </sheetData>
      <sheetData sheetId="12125">
        <row r="7">
          <cell r="AI7">
            <v>10000</v>
          </cell>
        </row>
      </sheetData>
      <sheetData sheetId="12126">
        <row r="7">
          <cell r="AI7">
            <v>10000</v>
          </cell>
        </row>
      </sheetData>
      <sheetData sheetId="12127">
        <row r="7">
          <cell r="AI7">
            <v>10000</v>
          </cell>
        </row>
      </sheetData>
      <sheetData sheetId="12128">
        <row r="7">
          <cell r="AI7">
            <v>10000</v>
          </cell>
        </row>
      </sheetData>
      <sheetData sheetId="12129">
        <row r="7">
          <cell r="AI7">
            <v>10000</v>
          </cell>
        </row>
      </sheetData>
      <sheetData sheetId="12130">
        <row r="7">
          <cell r="AI7">
            <v>10000</v>
          </cell>
        </row>
      </sheetData>
      <sheetData sheetId="12131">
        <row r="7">
          <cell r="AI7">
            <v>10000</v>
          </cell>
        </row>
      </sheetData>
      <sheetData sheetId="12132">
        <row r="7">
          <cell r="AI7">
            <v>10000</v>
          </cell>
        </row>
      </sheetData>
      <sheetData sheetId="12133">
        <row r="7">
          <cell r="AI7">
            <v>10000</v>
          </cell>
        </row>
      </sheetData>
      <sheetData sheetId="12134">
        <row r="7">
          <cell r="AI7">
            <v>10000</v>
          </cell>
        </row>
      </sheetData>
      <sheetData sheetId="12135">
        <row r="7">
          <cell r="AI7">
            <v>10000</v>
          </cell>
        </row>
      </sheetData>
      <sheetData sheetId="12136">
        <row r="7">
          <cell r="AI7">
            <v>10000</v>
          </cell>
        </row>
      </sheetData>
      <sheetData sheetId="12137">
        <row r="7">
          <cell r="AI7">
            <v>10000</v>
          </cell>
        </row>
      </sheetData>
      <sheetData sheetId="12138">
        <row r="7">
          <cell r="AI7">
            <v>10000</v>
          </cell>
        </row>
      </sheetData>
      <sheetData sheetId="12139">
        <row r="7">
          <cell r="AI7">
            <v>10000</v>
          </cell>
        </row>
      </sheetData>
      <sheetData sheetId="12140">
        <row r="7">
          <cell r="AI7">
            <v>10000</v>
          </cell>
        </row>
      </sheetData>
      <sheetData sheetId="12141">
        <row r="7">
          <cell r="AI7">
            <v>10000</v>
          </cell>
        </row>
      </sheetData>
      <sheetData sheetId="12142">
        <row r="7">
          <cell r="AI7">
            <v>10000</v>
          </cell>
        </row>
      </sheetData>
      <sheetData sheetId="12143">
        <row r="7">
          <cell r="AI7">
            <v>10000</v>
          </cell>
        </row>
      </sheetData>
      <sheetData sheetId="12144">
        <row r="7">
          <cell r="AI7">
            <v>10000</v>
          </cell>
        </row>
      </sheetData>
      <sheetData sheetId="12145">
        <row r="7">
          <cell r="AI7">
            <v>10000</v>
          </cell>
        </row>
      </sheetData>
      <sheetData sheetId="12146">
        <row r="7">
          <cell r="AI7">
            <v>10000</v>
          </cell>
        </row>
      </sheetData>
      <sheetData sheetId="12147">
        <row r="7">
          <cell r="AI7">
            <v>10000</v>
          </cell>
        </row>
      </sheetData>
      <sheetData sheetId="12148">
        <row r="7">
          <cell r="AI7">
            <v>10000</v>
          </cell>
        </row>
      </sheetData>
      <sheetData sheetId="12149">
        <row r="7">
          <cell r="AI7">
            <v>10000</v>
          </cell>
        </row>
      </sheetData>
      <sheetData sheetId="12150">
        <row r="7">
          <cell r="AI7">
            <v>10000</v>
          </cell>
        </row>
      </sheetData>
      <sheetData sheetId="12151">
        <row r="7">
          <cell r="AI7">
            <v>10000</v>
          </cell>
        </row>
      </sheetData>
      <sheetData sheetId="12152">
        <row r="7">
          <cell r="AI7">
            <v>10000</v>
          </cell>
        </row>
      </sheetData>
      <sheetData sheetId="12153">
        <row r="7">
          <cell r="AI7">
            <v>10000</v>
          </cell>
        </row>
      </sheetData>
      <sheetData sheetId="12154">
        <row r="7">
          <cell r="AI7">
            <v>10000</v>
          </cell>
        </row>
      </sheetData>
      <sheetData sheetId="12155">
        <row r="7">
          <cell r="AI7">
            <v>10000</v>
          </cell>
        </row>
      </sheetData>
      <sheetData sheetId="12156">
        <row r="7">
          <cell r="AI7">
            <v>10000</v>
          </cell>
        </row>
      </sheetData>
      <sheetData sheetId="12157">
        <row r="7">
          <cell r="AI7">
            <v>10000</v>
          </cell>
        </row>
      </sheetData>
      <sheetData sheetId="12158">
        <row r="7">
          <cell r="AI7">
            <v>10000</v>
          </cell>
        </row>
      </sheetData>
      <sheetData sheetId="12159">
        <row r="7">
          <cell r="AI7">
            <v>10000</v>
          </cell>
        </row>
      </sheetData>
      <sheetData sheetId="12160">
        <row r="7">
          <cell r="AI7">
            <v>10000</v>
          </cell>
        </row>
      </sheetData>
      <sheetData sheetId="12161">
        <row r="7">
          <cell r="AI7">
            <v>10000</v>
          </cell>
        </row>
      </sheetData>
      <sheetData sheetId="12162">
        <row r="7">
          <cell r="AI7">
            <v>10000</v>
          </cell>
        </row>
      </sheetData>
      <sheetData sheetId="12163">
        <row r="7">
          <cell r="AI7">
            <v>10000</v>
          </cell>
        </row>
      </sheetData>
      <sheetData sheetId="12164">
        <row r="7">
          <cell r="AI7">
            <v>10000</v>
          </cell>
        </row>
      </sheetData>
      <sheetData sheetId="12165">
        <row r="7">
          <cell r="AI7">
            <v>10000</v>
          </cell>
        </row>
      </sheetData>
      <sheetData sheetId="12166">
        <row r="7">
          <cell r="AI7">
            <v>10000</v>
          </cell>
        </row>
      </sheetData>
      <sheetData sheetId="12167">
        <row r="7">
          <cell r="AI7">
            <v>10000</v>
          </cell>
        </row>
      </sheetData>
      <sheetData sheetId="12168">
        <row r="7">
          <cell r="AI7">
            <v>10000</v>
          </cell>
        </row>
      </sheetData>
      <sheetData sheetId="12169">
        <row r="7">
          <cell r="AI7">
            <v>10000</v>
          </cell>
        </row>
      </sheetData>
      <sheetData sheetId="12170">
        <row r="7">
          <cell r="AI7">
            <v>10000</v>
          </cell>
        </row>
      </sheetData>
      <sheetData sheetId="12171">
        <row r="7">
          <cell r="AI7">
            <v>10000</v>
          </cell>
        </row>
      </sheetData>
      <sheetData sheetId="12172">
        <row r="7">
          <cell r="AI7">
            <v>10000</v>
          </cell>
        </row>
      </sheetData>
      <sheetData sheetId="12173">
        <row r="7">
          <cell r="AI7">
            <v>10000</v>
          </cell>
        </row>
      </sheetData>
      <sheetData sheetId="12174">
        <row r="7">
          <cell r="AI7">
            <v>10000</v>
          </cell>
        </row>
      </sheetData>
      <sheetData sheetId="12175">
        <row r="7">
          <cell r="AI7">
            <v>10000</v>
          </cell>
        </row>
      </sheetData>
      <sheetData sheetId="12176">
        <row r="7">
          <cell r="AI7">
            <v>10000</v>
          </cell>
        </row>
      </sheetData>
      <sheetData sheetId="12177">
        <row r="7">
          <cell r="AI7">
            <v>10000</v>
          </cell>
        </row>
      </sheetData>
      <sheetData sheetId="12178">
        <row r="7">
          <cell r="AI7">
            <v>10000</v>
          </cell>
        </row>
      </sheetData>
      <sheetData sheetId="12179">
        <row r="7">
          <cell r="AI7">
            <v>10000</v>
          </cell>
        </row>
      </sheetData>
      <sheetData sheetId="12180">
        <row r="7">
          <cell r="AI7">
            <v>10000</v>
          </cell>
        </row>
      </sheetData>
      <sheetData sheetId="12181">
        <row r="7">
          <cell r="AI7">
            <v>10000</v>
          </cell>
        </row>
      </sheetData>
      <sheetData sheetId="12182">
        <row r="7">
          <cell r="AI7">
            <v>10000</v>
          </cell>
        </row>
      </sheetData>
      <sheetData sheetId="12183">
        <row r="7">
          <cell r="AI7">
            <v>10000</v>
          </cell>
        </row>
      </sheetData>
      <sheetData sheetId="12184">
        <row r="7">
          <cell r="AI7">
            <v>10000</v>
          </cell>
        </row>
      </sheetData>
      <sheetData sheetId="12185">
        <row r="7">
          <cell r="AI7">
            <v>10000</v>
          </cell>
        </row>
      </sheetData>
      <sheetData sheetId="12186">
        <row r="7">
          <cell r="AI7">
            <v>10000</v>
          </cell>
        </row>
      </sheetData>
      <sheetData sheetId="12187">
        <row r="7">
          <cell r="AI7">
            <v>10000</v>
          </cell>
        </row>
      </sheetData>
      <sheetData sheetId="12188">
        <row r="7">
          <cell r="AI7">
            <v>10000</v>
          </cell>
        </row>
      </sheetData>
      <sheetData sheetId="12189">
        <row r="7">
          <cell r="AI7">
            <v>10000</v>
          </cell>
        </row>
      </sheetData>
      <sheetData sheetId="12190">
        <row r="7">
          <cell r="AI7">
            <v>10000</v>
          </cell>
        </row>
      </sheetData>
      <sheetData sheetId="12191">
        <row r="7">
          <cell r="AI7">
            <v>10000</v>
          </cell>
        </row>
      </sheetData>
      <sheetData sheetId="12192">
        <row r="7">
          <cell r="AI7">
            <v>10000</v>
          </cell>
        </row>
      </sheetData>
      <sheetData sheetId="12193">
        <row r="7">
          <cell r="AI7">
            <v>10000</v>
          </cell>
        </row>
      </sheetData>
      <sheetData sheetId="12194">
        <row r="7">
          <cell r="AI7">
            <v>10000</v>
          </cell>
        </row>
      </sheetData>
      <sheetData sheetId="12195">
        <row r="7">
          <cell r="AI7">
            <v>10000</v>
          </cell>
        </row>
      </sheetData>
      <sheetData sheetId="12196">
        <row r="7">
          <cell r="AI7">
            <v>10000</v>
          </cell>
        </row>
      </sheetData>
      <sheetData sheetId="12197">
        <row r="7">
          <cell r="AI7">
            <v>10000</v>
          </cell>
        </row>
      </sheetData>
      <sheetData sheetId="12198">
        <row r="7">
          <cell r="AI7">
            <v>10000</v>
          </cell>
        </row>
      </sheetData>
      <sheetData sheetId="12199">
        <row r="7">
          <cell r="AI7">
            <v>10000</v>
          </cell>
        </row>
      </sheetData>
      <sheetData sheetId="12200">
        <row r="7">
          <cell r="AI7">
            <v>10000</v>
          </cell>
        </row>
      </sheetData>
      <sheetData sheetId="12201">
        <row r="7">
          <cell r="AI7">
            <v>10000</v>
          </cell>
        </row>
      </sheetData>
      <sheetData sheetId="12202">
        <row r="7">
          <cell r="AI7">
            <v>10000</v>
          </cell>
        </row>
      </sheetData>
      <sheetData sheetId="12203">
        <row r="7">
          <cell r="AI7">
            <v>10000</v>
          </cell>
        </row>
      </sheetData>
      <sheetData sheetId="12204">
        <row r="7">
          <cell r="AI7">
            <v>10000</v>
          </cell>
        </row>
      </sheetData>
      <sheetData sheetId="12205">
        <row r="7">
          <cell r="AI7">
            <v>10000</v>
          </cell>
        </row>
      </sheetData>
      <sheetData sheetId="12206">
        <row r="7">
          <cell r="AI7">
            <v>10000</v>
          </cell>
        </row>
      </sheetData>
      <sheetData sheetId="12207">
        <row r="7">
          <cell r="AI7">
            <v>10000</v>
          </cell>
        </row>
      </sheetData>
      <sheetData sheetId="12208">
        <row r="7">
          <cell r="AI7">
            <v>10000</v>
          </cell>
        </row>
      </sheetData>
      <sheetData sheetId="12209">
        <row r="7">
          <cell r="AI7">
            <v>10000</v>
          </cell>
        </row>
      </sheetData>
      <sheetData sheetId="12210">
        <row r="7">
          <cell r="AI7">
            <v>10000</v>
          </cell>
        </row>
      </sheetData>
      <sheetData sheetId="12211">
        <row r="7">
          <cell r="AI7">
            <v>10000</v>
          </cell>
        </row>
      </sheetData>
      <sheetData sheetId="12212">
        <row r="7">
          <cell r="AI7">
            <v>10000</v>
          </cell>
        </row>
      </sheetData>
      <sheetData sheetId="12213">
        <row r="7">
          <cell r="AI7">
            <v>10000</v>
          </cell>
        </row>
      </sheetData>
      <sheetData sheetId="12214">
        <row r="7">
          <cell r="AI7">
            <v>10000</v>
          </cell>
        </row>
      </sheetData>
      <sheetData sheetId="12215">
        <row r="7">
          <cell r="AI7">
            <v>10000</v>
          </cell>
        </row>
      </sheetData>
      <sheetData sheetId="12216">
        <row r="7">
          <cell r="AI7">
            <v>10000</v>
          </cell>
        </row>
      </sheetData>
      <sheetData sheetId="12217">
        <row r="7">
          <cell r="AI7">
            <v>10000</v>
          </cell>
        </row>
      </sheetData>
      <sheetData sheetId="12218">
        <row r="7">
          <cell r="AI7">
            <v>10000</v>
          </cell>
        </row>
      </sheetData>
      <sheetData sheetId="12219">
        <row r="7">
          <cell r="AI7">
            <v>10000</v>
          </cell>
        </row>
      </sheetData>
      <sheetData sheetId="12220">
        <row r="7">
          <cell r="AI7">
            <v>10000</v>
          </cell>
        </row>
      </sheetData>
      <sheetData sheetId="12221">
        <row r="7">
          <cell r="AI7">
            <v>10000</v>
          </cell>
        </row>
      </sheetData>
      <sheetData sheetId="12222">
        <row r="7">
          <cell r="AI7">
            <v>10000</v>
          </cell>
        </row>
      </sheetData>
      <sheetData sheetId="12223">
        <row r="7">
          <cell r="AI7">
            <v>10000</v>
          </cell>
        </row>
      </sheetData>
      <sheetData sheetId="12224">
        <row r="7">
          <cell r="AI7">
            <v>10000</v>
          </cell>
        </row>
      </sheetData>
      <sheetData sheetId="12225">
        <row r="7">
          <cell r="AI7">
            <v>10000</v>
          </cell>
        </row>
      </sheetData>
      <sheetData sheetId="12226">
        <row r="7">
          <cell r="AI7">
            <v>10000</v>
          </cell>
        </row>
      </sheetData>
      <sheetData sheetId="12227">
        <row r="7">
          <cell r="AI7">
            <v>10000</v>
          </cell>
        </row>
      </sheetData>
      <sheetData sheetId="12228">
        <row r="7">
          <cell r="AI7">
            <v>10000</v>
          </cell>
        </row>
      </sheetData>
      <sheetData sheetId="12229">
        <row r="7">
          <cell r="AI7">
            <v>10000</v>
          </cell>
        </row>
      </sheetData>
      <sheetData sheetId="12230">
        <row r="7">
          <cell r="AI7">
            <v>10000</v>
          </cell>
        </row>
      </sheetData>
      <sheetData sheetId="12231">
        <row r="7">
          <cell r="AI7">
            <v>10000</v>
          </cell>
        </row>
      </sheetData>
      <sheetData sheetId="12232">
        <row r="7">
          <cell r="AI7">
            <v>10000</v>
          </cell>
        </row>
      </sheetData>
      <sheetData sheetId="12233">
        <row r="7">
          <cell r="AI7">
            <v>10000</v>
          </cell>
        </row>
      </sheetData>
      <sheetData sheetId="12234">
        <row r="7">
          <cell r="AI7">
            <v>10000</v>
          </cell>
        </row>
      </sheetData>
      <sheetData sheetId="12235">
        <row r="7">
          <cell r="AI7">
            <v>10000</v>
          </cell>
        </row>
      </sheetData>
      <sheetData sheetId="12236">
        <row r="7">
          <cell r="AI7">
            <v>10000</v>
          </cell>
        </row>
      </sheetData>
      <sheetData sheetId="12237">
        <row r="7">
          <cell r="AI7">
            <v>10000</v>
          </cell>
        </row>
      </sheetData>
      <sheetData sheetId="12238">
        <row r="7">
          <cell r="AI7">
            <v>10000</v>
          </cell>
        </row>
      </sheetData>
      <sheetData sheetId="12239">
        <row r="7">
          <cell r="AI7">
            <v>10000</v>
          </cell>
        </row>
      </sheetData>
      <sheetData sheetId="12240">
        <row r="7">
          <cell r="AI7">
            <v>10000</v>
          </cell>
        </row>
      </sheetData>
      <sheetData sheetId="12241">
        <row r="7">
          <cell r="AI7">
            <v>10000</v>
          </cell>
        </row>
      </sheetData>
      <sheetData sheetId="12242">
        <row r="7">
          <cell r="AI7">
            <v>10000</v>
          </cell>
        </row>
      </sheetData>
      <sheetData sheetId="12243">
        <row r="7">
          <cell r="AI7">
            <v>10000</v>
          </cell>
        </row>
      </sheetData>
      <sheetData sheetId="12244">
        <row r="7">
          <cell r="AI7">
            <v>10000</v>
          </cell>
        </row>
      </sheetData>
      <sheetData sheetId="12245">
        <row r="7">
          <cell r="AI7">
            <v>10000</v>
          </cell>
        </row>
      </sheetData>
      <sheetData sheetId="12246">
        <row r="7">
          <cell r="AI7">
            <v>10000</v>
          </cell>
        </row>
      </sheetData>
      <sheetData sheetId="12247">
        <row r="7">
          <cell r="AI7">
            <v>10000</v>
          </cell>
        </row>
      </sheetData>
      <sheetData sheetId="12248">
        <row r="7">
          <cell r="AI7">
            <v>10000</v>
          </cell>
        </row>
      </sheetData>
      <sheetData sheetId="12249">
        <row r="7">
          <cell r="AI7">
            <v>10000</v>
          </cell>
        </row>
      </sheetData>
      <sheetData sheetId="12250">
        <row r="7">
          <cell r="AI7">
            <v>10000</v>
          </cell>
        </row>
      </sheetData>
      <sheetData sheetId="12251">
        <row r="7">
          <cell r="AI7">
            <v>10000</v>
          </cell>
        </row>
      </sheetData>
      <sheetData sheetId="12252">
        <row r="7">
          <cell r="AI7">
            <v>10000</v>
          </cell>
        </row>
      </sheetData>
      <sheetData sheetId="12253">
        <row r="7">
          <cell r="AI7">
            <v>10000</v>
          </cell>
        </row>
      </sheetData>
      <sheetData sheetId="12254">
        <row r="7">
          <cell r="AI7">
            <v>10000</v>
          </cell>
        </row>
      </sheetData>
      <sheetData sheetId="12255">
        <row r="7">
          <cell r="AI7">
            <v>10000</v>
          </cell>
        </row>
      </sheetData>
      <sheetData sheetId="12256">
        <row r="7">
          <cell r="AI7">
            <v>10000</v>
          </cell>
        </row>
      </sheetData>
      <sheetData sheetId="12257">
        <row r="7">
          <cell r="AI7">
            <v>10000</v>
          </cell>
        </row>
      </sheetData>
      <sheetData sheetId="12258">
        <row r="7">
          <cell r="AI7">
            <v>10000</v>
          </cell>
        </row>
      </sheetData>
      <sheetData sheetId="12259">
        <row r="7">
          <cell r="AI7">
            <v>10000</v>
          </cell>
        </row>
      </sheetData>
      <sheetData sheetId="12260">
        <row r="7">
          <cell r="AI7">
            <v>10000</v>
          </cell>
        </row>
      </sheetData>
      <sheetData sheetId="12261">
        <row r="7">
          <cell r="AI7">
            <v>10000</v>
          </cell>
        </row>
      </sheetData>
      <sheetData sheetId="12262">
        <row r="7">
          <cell r="AI7">
            <v>10000</v>
          </cell>
        </row>
      </sheetData>
      <sheetData sheetId="12263">
        <row r="7">
          <cell r="AI7">
            <v>10000</v>
          </cell>
        </row>
      </sheetData>
      <sheetData sheetId="12264">
        <row r="7">
          <cell r="AI7">
            <v>10000</v>
          </cell>
        </row>
      </sheetData>
      <sheetData sheetId="12265">
        <row r="7">
          <cell r="AI7">
            <v>10000</v>
          </cell>
        </row>
      </sheetData>
      <sheetData sheetId="12266">
        <row r="7">
          <cell r="AI7">
            <v>10000</v>
          </cell>
        </row>
      </sheetData>
      <sheetData sheetId="12267">
        <row r="7">
          <cell r="AI7">
            <v>10000</v>
          </cell>
        </row>
      </sheetData>
      <sheetData sheetId="12268">
        <row r="7">
          <cell r="AI7">
            <v>10000</v>
          </cell>
        </row>
      </sheetData>
      <sheetData sheetId="12269">
        <row r="7">
          <cell r="AI7">
            <v>10000</v>
          </cell>
        </row>
      </sheetData>
      <sheetData sheetId="12270">
        <row r="7">
          <cell r="AI7">
            <v>10000</v>
          </cell>
        </row>
      </sheetData>
      <sheetData sheetId="12271">
        <row r="7">
          <cell r="AI7">
            <v>10000</v>
          </cell>
        </row>
      </sheetData>
      <sheetData sheetId="12272">
        <row r="7">
          <cell r="AI7">
            <v>10000</v>
          </cell>
        </row>
      </sheetData>
      <sheetData sheetId="12273">
        <row r="7">
          <cell r="AI7">
            <v>10000</v>
          </cell>
        </row>
      </sheetData>
      <sheetData sheetId="12274">
        <row r="7">
          <cell r="AI7">
            <v>10000</v>
          </cell>
        </row>
      </sheetData>
      <sheetData sheetId="12275">
        <row r="7">
          <cell r="AI7">
            <v>10000</v>
          </cell>
        </row>
      </sheetData>
      <sheetData sheetId="12276">
        <row r="7">
          <cell r="AI7">
            <v>10000</v>
          </cell>
        </row>
      </sheetData>
      <sheetData sheetId="12277">
        <row r="7">
          <cell r="AI7">
            <v>10000</v>
          </cell>
        </row>
      </sheetData>
      <sheetData sheetId="12278">
        <row r="7">
          <cell r="AI7">
            <v>10000</v>
          </cell>
        </row>
      </sheetData>
      <sheetData sheetId="12279">
        <row r="7">
          <cell r="AI7">
            <v>10000</v>
          </cell>
        </row>
      </sheetData>
      <sheetData sheetId="12280">
        <row r="7">
          <cell r="AI7">
            <v>10000</v>
          </cell>
        </row>
      </sheetData>
      <sheetData sheetId="12281">
        <row r="7">
          <cell r="AI7">
            <v>10000</v>
          </cell>
        </row>
      </sheetData>
      <sheetData sheetId="12282">
        <row r="7">
          <cell r="AI7">
            <v>10000</v>
          </cell>
        </row>
      </sheetData>
      <sheetData sheetId="12283">
        <row r="7">
          <cell r="AI7">
            <v>10000</v>
          </cell>
        </row>
      </sheetData>
      <sheetData sheetId="12284">
        <row r="7">
          <cell r="AI7">
            <v>10000</v>
          </cell>
        </row>
      </sheetData>
      <sheetData sheetId="12285">
        <row r="7">
          <cell r="AI7">
            <v>10000</v>
          </cell>
        </row>
      </sheetData>
      <sheetData sheetId="12286">
        <row r="7">
          <cell r="AI7">
            <v>10000</v>
          </cell>
        </row>
      </sheetData>
      <sheetData sheetId="12287">
        <row r="7">
          <cell r="AI7">
            <v>10000</v>
          </cell>
        </row>
      </sheetData>
      <sheetData sheetId="12288">
        <row r="7">
          <cell r="AI7">
            <v>10000</v>
          </cell>
        </row>
      </sheetData>
      <sheetData sheetId="12289">
        <row r="7">
          <cell r="AI7">
            <v>10000</v>
          </cell>
        </row>
      </sheetData>
      <sheetData sheetId="12290">
        <row r="7">
          <cell r="AI7">
            <v>10000</v>
          </cell>
        </row>
      </sheetData>
      <sheetData sheetId="12291">
        <row r="7">
          <cell r="AI7">
            <v>10000</v>
          </cell>
        </row>
      </sheetData>
      <sheetData sheetId="12292">
        <row r="7">
          <cell r="AI7">
            <v>10000</v>
          </cell>
        </row>
      </sheetData>
      <sheetData sheetId="12293">
        <row r="7">
          <cell r="AI7">
            <v>10000</v>
          </cell>
        </row>
      </sheetData>
      <sheetData sheetId="12294">
        <row r="7">
          <cell r="AI7">
            <v>10000</v>
          </cell>
        </row>
      </sheetData>
      <sheetData sheetId="12295">
        <row r="7">
          <cell r="AI7">
            <v>10000</v>
          </cell>
        </row>
      </sheetData>
      <sheetData sheetId="12296">
        <row r="7">
          <cell r="AI7">
            <v>10000</v>
          </cell>
        </row>
      </sheetData>
      <sheetData sheetId="12297">
        <row r="7">
          <cell r="AI7">
            <v>10000</v>
          </cell>
        </row>
      </sheetData>
      <sheetData sheetId="12298">
        <row r="7">
          <cell r="AI7">
            <v>10000</v>
          </cell>
        </row>
      </sheetData>
      <sheetData sheetId="12299">
        <row r="7">
          <cell r="AI7">
            <v>10000</v>
          </cell>
        </row>
      </sheetData>
      <sheetData sheetId="12300">
        <row r="7">
          <cell r="AI7">
            <v>10000</v>
          </cell>
        </row>
      </sheetData>
      <sheetData sheetId="12301">
        <row r="7">
          <cell r="AI7">
            <v>10000</v>
          </cell>
        </row>
      </sheetData>
      <sheetData sheetId="12302">
        <row r="7">
          <cell r="AI7">
            <v>10000</v>
          </cell>
        </row>
      </sheetData>
      <sheetData sheetId="12303">
        <row r="7">
          <cell r="AI7">
            <v>10000</v>
          </cell>
        </row>
      </sheetData>
      <sheetData sheetId="12304">
        <row r="7">
          <cell r="AI7">
            <v>10000</v>
          </cell>
        </row>
      </sheetData>
      <sheetData sheetId="12305">
        <row r="7">
          <cell r="AI7">
            <v>10000</v>
          </cell>
        </row>
      </sheetData>
      <sheetData sheetId="12306">
        <row r="7">
          <cell r="AI7">
            <v>10000</v>
          </cell>
        </row>
      </sheetData>
      <sheetData sheetId="12307">
        <row r="7">
          <cell r="AI7">
            <v>10000</v>
          </cell>
        </row>
      </sheetData>
      <sheetData sheetId="12308">
        <row r="7">
          <cell r="AI7">
            <v>10000</v>
          </cell>
        </row>
      </sheetData>
      <sheetData sheetId="12309">
        <row r="7">
          <cell r="AI7">
            <v>10000</v>
          </cell>
        </row>
      </sheetData>
      <sheetData sheetId="12310">
        <row r="7">
          <cell r="AI7">
            <v>10000</v>
          </cell>
        </row>
      </sheetData>
      <sheetData sheetId="12311">
        <row r="7">
          <cell r="AI7">
            <v>10000</v>
          </cell>
        </row>
      </sheetData>
      <sheetData sheetId="12312">
        <row r="7">
          <cell r="AI7">
            <v>10000</v>
          </cell>
        </row>
      </sheetData>
      <sheetData sheetId="12313">
        <row r="7">
          <cell r="AI7">
            <v>10000</v>
          </cell>
        </row>
      </sheetData>
      <sheetData sheetId="12314">
        <row r="7">
          <cell r="AI7">
            <v>10000</v>
          </cell>
        </row>
      </sheetData>
      <sheetData sheetId="12315">
        <row r="7">
          <cell r="AI7">
            <v>10000</v>
          </cell>
        </row>
      </sheetData>
      <sheetData sheetId="12316">
        <row r="7">
          <cell r="AI7">
            <v>10000</v>
          </cell>
        </row>
      </sheetData>
      <sheetData sheetId="12317">
        <row r="7">
          <cell r="AI7">
            <v>10000</v>
          </cell>
        </row>
      </sheetData>
      <sheetData sheetId="12318">
        <row r="7">
          <cell r="AI7">
            <v>10000</v>
          </cell>
        </row>
      </sheetData>
      <sheetData sheetId="12319">
        <row r="7">
          <cell r="AI7">
            <v>10000</v>
          </cell>
        </row>
      </sheetData>
      <sheetData sheetId="12320">
        <row r="7">
          <cell r="AI7">
            <v>10000</v>
          </cell>
        </row>
      </sheetData>
      <sheetData sheetId="12321">
        <row r="7">
          <cell r="AI7">
            <v>10000</v>
          </cell>
        </row>
      </sheetData>
      <sheetData sheetId="12322">
        <row r="7">
          <cell r="AI7">
            <v>10000</v>
          </cell>
        </row>
      </sheetData>
      <sheetData sheetId="12323">
        <row r="7">
          <cell r="AI7">
            <v>10000</v>
          </cell>
        </row>
      </sheetData>
      <sheetData sheetId="12324">
        <row r="7">
          <cell r="AI7">
            <v>10000</v>
          </cell>
        </row>
      </sheetData>
      <sheetData sheetId="12325">
        <row r="7">
          <cell r="AI7">
            <v>10000</v>
          </cell>
        </row>
      </sheetData>
      <sheetData sheetId="12326">
        <row r="7">
          <cell r="AI7">
            <v>10000</v>
          </cell>
        </row>
      </sheetData>
      <sheetData sheetId="12327">
        <row r="7">
          <cell r="AI7">
            <v>10000</v>
          </cell>
        </row>
      </sheetData>
      <sheetData sheetId="12328">
        <row r="7">
          <cell r="AI7">
            <v>10000</v>
          </cell>
        </row>
      </sheetData>
      <sheetData sheetId="12329">
        <row r="7">
          <cell r="AI7">
            <v>10000</v>
          </cell>
        </row>
      </sheetData>
      <sheetData sheetId="12330">
        <row r="7">
          <cell r="AI7">
            <v>10000</v>
          </cell>
        </row>
      </sheetData>
      <sheetData sheetId="12331">
        <row r="7">
          <cell r="AI7">
            <v>10000</v>
          </cell>
        </row>
      </sheetData>
      <sheetData sheetId="12332">
        <row r="7">
          <cell r="AI7">
            <v>10000</v>
          </cell>
        </row>
      </sheetData>
      <sheetData sheetId="12333">
        <row r="7">
          <cell r="AI7">
            <v>10000</v>
          </cell>
        </row>
      </sheetData>
      <sheetData sheetId="12334">
        <row r="7">
          <cell r="AI7">
            <v>10000</v>
          </cell>
        </row>
      </sheetData>
      <sheetData sheetId="12335">
        <row r="7">
          <cell r="AI7">
            <v>10000</v>
          </cell>
        </row>
      </sheetData>
      <sheetData sheetId="12336">
        <row r="7">
          <cell r="AI7">
            <v>10000</v>
          </cell>
        </row>
      </sheetData>
      <sheetData sheetId="12337">
        <row r="7">
          <cell r="AI7">
            <v>10000</v>
          </cell>
        </row>
      </sheetData>
      <sheetData sheetId="12338">
        <row r="7">
          <cell r="AI7">
            <v>10000</v>
          </cell>
        </row>
      </sheetData>
      <sheetData sheetId="12339">
        <row r="7">
          <cell r="AI7">
            <v>10000</v>
          </cell>
        </row>
      </sheetData>
      <sheetData sheetId="12340">
        <row r="7">
          <cell r="AI7">
            <v>10000</v>
          </cell>
        </row>
      </sheetData>
      <sheetData sheetId="12341">
        <row r="7">
          <cell r="AI7">
            <v>10000</v>
          </cell>
        </row>
      </sheetData>
      <sheetData sheetId="12342">
        <row r="7">
          <cell r="AI7">
            <v>10000</v>
          </cell>
        </row>
      </sheetData>
      <sheetData sheetId="12343">
        <row r="7">
          <cell r="AI7">
            <v>10000</v>
          </cell>
        </row>
      </sheetData>
      <sheetData sheetId="12344">
        <row r="7">
          <cell r="AI7">
            <v>10000</v>
          </cell>
        </row>
      </sheetData>
      <sheetData sheetId="12345">
        <row r="7">
          <cell r="AI7">
            <v>10000</v>
          </cell>
        </row>
      </sheetData>
      <sheetData sheetId="12346">
        <row r="7">
          <cell r="AI7">
            <v>10000</v>
          </cell>
        </row>
      </sheetData>
      <sheetData sheetId="12347">
        <row r="7">
          <cell r="AI7">
            <v>10000</v>
          </cell>
        </row>
      </sheetData>
      <sheetData sheetId="12348">
        <row r="7">
          <cell r="AI7">
            <v>10000</v>
          </cell>
        </row>
      </sheetData>
      <sheetData sheetId="12349">
        <row r="7">
          <cell r="AI7">
            <v>10000</v>
          </cell>
        </row>
      </sheetData>
      <sheetData sheetId="12350">
        <row r="7">
          <cell r="AI7">
            <v>10000</v>
          </cell>
        </row>
      </sheetData>
      <sheetData sheetId="12351">
        <row r="7">
          <cell r="AI7">
            <v>10000</v>
          </cell>
        </row>
      </sheetData>
      <sheetData sheetId="12352">
        <row r="7">
          <cell r="AI7">
            <v>10000</v>
          </cell>
        </row>
      </sheetData>
      <sheetData sheetId="12353">
        <row r="7">
          <cell r="AI7">
            <v>10000</v>
          </cell>
        </row>
      </sheetData>
      <sheetData sheetId="12354">
        <row r="7">
          <cell r="AI7">
            <v>10000</v>
          </cell>
        </row>
      </sheetData>
      <sheetData sheetId="12355">
        <row r="7">
          <cell r="AI7">
            <v>10000</v>
          </cell>
        </row>
      </sheetData>
      <sheetData sheetId="12356">
        <row r="7">
          <cell r="AI7">
            <v>10000</v>
          </cell>
        </row>
      </sheetData>
      <sheetData sheetId="12357">
        <row r="7">
          <cell r="AI7">
            <v>10000</v>
          </cell>
        </row>
      </sheetData>
      <sheetData sheetId="12358">
        <row r="7">
          <cell r="AI7">
            <v>10000</v>
          </cell>
        </row>
      </sheetData>
      <sheetData sheetId="12359">
        <row r="7">
          <cell r="AI7">
            <v>10000</v>
          </cell>
        </row>
      </sheetData>
      <sheetData sheetId="12360">
        <row r="7">
          <cell r="AI7">
            <v>10000</v>
          </cell>
        </row>
      </sheetData>
      <sheetData sheetId="12361">
        <row r="7">
          <cell r="AI7">
            <v>10000</v>
          </cell>
        </row>
      </sheetData>
      <sheetData sheetId="12362">
        <row r="7">
          <cell r="AI7">
            <v>10000</v>
          </cell>
        </row>
      </sheetData>
      <sheetData sheetId="12363">
        <row r="7">
          <cell r="AI7">
            <v>10000</v>
          </cell>
        </row>
      </sheetData>
      <sheetData sheetId="12364">
        <row r="7">
          <cell r="AI7">
            <v>10000</v>
          </cell>
        </row>
      </sheetData>
      <sheetData sheetId="12365">
        <row r="7">
          <cell r="AI7">
            <v>10000</v>
          </cell>
        </row>
      </sheetData>
      <sheetData sheetId="12366">
        <row r="7">
          <cell r="AI7">
            <v>10000</v>
          </cell>
        </row>
      </sheetData>
      <sheetData sheetId="12367">
        <row r="7">
          <cell r="AI7">
            <v>10000</v>
          </cell>
        </row>
      </sheetData>
      <sheetData sheetId="12368">
        <row r="7">
          <cell r="AI7">
            <v>10000</v>
          </cell>
        </row>
      </sheetData>
      <sheetData sheetId="12369">
        <row r="7">
          <cell r="AI7">
            <v>10000</v>
          </cell>
        </row>
      </sheetData>
      <sheetData sheetId="12370">
        <row r="7">
          <cell r="AI7">
            <v>10000</v>
          </cell>
        </row>
      </sheetData>
      <sheetData sheetId="12371">
        <row r="7">
          <cell r="AI7">
            <v>10000</v>
          </cell>
        </row>
      </sheetData>
      <sheetData sheetId="12372">
        <row r="7">
          <cell r="AI7">
            <v>10000</v>
          </cell>
        </row>
      </sheetData>
      <sheetData sheetId="12373">
        <row r="7">
          <cell r="AI7">
            <v>10000</v>
          </cell>
        </row>
      </sheetData>
      <sheetData sheetId="12374">
        <row r="7">
          <cell r="AI7">
            <v>10000</v>
          </cell>
        </row>
      </sheetData>
      <sheetData sheetId="12375">
        <row r="7">
          <cell r="AI7">
            <v>10000</v>
          </cell>
        </row>
      </sheetData>
      <sheetData sheetId="12376">
        <row r="7">
          <cell r="AI7">
            <v>10000</v>
          </cell>
        </row>
      </sheetData>
      <sheetData sheetId="12377">
        <row r="7">
          <cell r="AI7">
            <v>10000</v>
          </cell>
        </row>
      </sheetData>
      <sheetData sheetId="12378">
        <row r="7">
          <cell r="AI7">
            <v>10000</v>
          </cell>
        </row>
      </sheetData>
      <sheetData sheetId="12379">
        <row r="7">
          <cell r="AI7">
            <v>10000</v>
          </cell>
        </row>
      </sheetData>
      <sheetData sheetId="12380">
        <row r="7">
          <cell r="AI7">
            <v>10000</v>
          </cell>
        </row>
      </sheetData>
      <sheetData sheetId="12381">
        <row r="7">
          <cell r="AI7">
            <v>10000</v>
          </cell>
        </row>
      </sheetData>
      <sheetData sheetId="12382">
        <row r="7">
          <cell r="AI7">
            <v>10000</v>
          </cell>
        </row>
      </sheetData>
      <sheetData sheetId="12383">
        <row r="7">
          <cell r="AI7">
            <v>10000</v>
          </cell>
        </row>
      </sheetData>
      <sheetData sheetId="12384">
        <row r="7">
          <cell r="AI7">
            <v>10000</v>
          </cell>
        </row>
      </sheetData>
      <sheetData sheetId="12385">
        <row r="7">
          <cell r="AI7">
            <v>10000</v>
          </cell>
        </row>
      </sheetData>
      <sheetData sheetId="12386">
        <row r="7">
          <cell r="AI7">
            <v>10000</v>
          </cell>
        </row>
      </sheetData>
      <sheetData sheetId="12387">
        <row r="7">
          <cell r="AI7">
            <v>10000</v>
          </cell>
        </row>
      </sheetData>
      <sheetData sheetId="12388">
        <row r="7">
          <cell r="AI7">
            <v>10000</v>
          </cell>
        </row>
      </sheetData>
      <sheetData sheetId="12389">
        <row r="7">
          <cell r="AI7">
            <v>10000</v>
          </cell>
        </row>
      </sheetData>
      <sheetData sheetId="12390">
        <row r="7">
          <cell r="AI7">
            <v>10000</v>
          </cell>
        </row>
      </sheetData>
      <sheetData sheetId="12391">
        <row r="7">
          <cell r="AI7">
            <v>10000</v>
          </cell>
        </row>
      </sheetData>
      <sheetData sheetId="12392">
        <row r="7">
          <cell r="AI7">
            <v>10000</v>
          </cell>
        </row>
      </sheetData>
      <sheetData sheetId="12393">
        <row r="7">
          <cell r="AI7">
            <v>10000</v>
          </cell>
        </row>
      </sheetData>
      <sheetData sheetId="12394">
        <row r="7">
          <cell r="AI7">
            <v>10000</v>
          </cell>
        </row>
      </sheetData>
      <sheetData sheetId="12395">
        <row r="7">
          <cell r="AI7">
            <v>10000</v>
          </cell>
        </row>
      </sheetData>
      <sheetData sheetId="12396">
        <row r="7">
          <cell r="AI7">
            <v>10000</v>
          </cell>
        </row>
      </sheetData>
      <sheetData sheetId="12397">
        <row r="7">
          <cell r="AI7">
            <v>10000</v>
          </cell>
        </row>
      </sheetData>
      <sheetData sheetId="12398">
        <row r="7">
          <cell r="AI7">
            <v>10000</v>
          </cell>
        </row>
      </sheetData>
      <sheetData sheetId="12399">
        <row r="7">
          <cell r="AI7">
            <v>10000</v>
          </cell>
        </row>
      </sheetData>
      <sheetData sheetId="12400">
        <row r="7">
          <cell r="AI7">
            <v>10000</v>
          </cell>
        </row>
      </sheetData>
      <sheetData sheetId="12401">
        <row r="7">
          <cell r="AI7">
            <v>10000</v>
          </cell>
        </row>
      </sheetData>
      <sheetData sheetId="12402">
        <row r="7">
          <cell r="AI7">
            <v>10000</v>
          </cell>
        </row>
      </sheetData>
      <sheetData sheetId="12403">
        <row r="7">
          <cell r="AI7">
            <v>10000</v>
          </cell>
        </row>
      </sheetData>
      <sheetData sheetId="12404">
        <row r="7">
          <cell r="AI7">
            <v>10000</v>
          </cell>
        </row>
      </sheetData>
      <sheetData sheetId="12405">
        <row r="7">
          <cell r="AI7">
            <v>10000</v>
          </cell>
        </row>
      </sheetData>
      <sheetData sheetId="12406">
        <row r="7">
          <cell r="AI7">
            <v>10000</v>
          </cell>
        </row>
      </sheetData>
      <sheetData sheetId="12407">
        <row r="7">
          <cell r="AI7">
            <v>10000</v>
          </cell>
        </row>
      </sheetData>
      <sheetData sheetId="12408">
        <row r="7">
          <cell r="AI7">
            <v>10000</v>
          </cell>
        </row>
      </sheetData>
      <sheetData sheetId="12409">
        <row r="7">
          <cell r="AI7">
            <v>10000</v>
          </cell>
        </row>
      </sheetData>
      <sheetData sheetId="12410">
        <row r="7">
          <cell r="AI7">
            <v>10000</v>
          </cell>
        </row>
      </sheetData>
      <sheetData sheetId="12411">
        <row r="7">
          <cell r="AI7">
            <v>10000</v>
          </cell>
        </row>
      </sheetData>
      <sheetData sheetId="12412">
        <row r="7">
          <cell r="AI7">
            <v>10000</v>
          </cell>
        </row>
      </sheetData>
      <sheetData sheetId="12413">
        <row r="7">
          <cell r="AI7">
            <v>10000</v>
          </cell>
        </row>
      </sheetData>
      <sheetData sheetId="12414">
        <row r="7">
          <cell r="AI7">
            <v>10000</v>
          </cell>
        </row>
      </sheetData>
      <sheetData sheetId="12415">
        <row r="7">
          <cell r="AI7">
            <v>10000</v>
          </cell>
        </row>
      </sheetData>
      <sheetData sheetId="12416">
        <row r="7">
          <cell r="AI7">
            <v>10000</v>
          </cell>
        </row>
      </sheetData>
      <sheetData sheetId="12417">
        <row r="7">
          <cell r="AI7">
            <v>10000</v>
          </cell>
        </row>
      </sheetData>
      <sheetData sheetId="12418">
        <row r="7">
          <cell r="AI7">
            <v>10000</v>
          </cell>
        </row>
      </sheetData>
      <sheetData sheetId="12419">
        <row r="7">
          <cell r="AI7">
            <v>10000</v>
          </cell>
        </row>
      </sheetData>
      <sheetData sheetId="12420">
        <row r="7">
          <cell r="AI7">
            <v>10000</v>
          </cell>
        </row>
      </sheetData>
      <sheetData sheetId="12421">
        <row r="7">
          <cell r="AI7">
            <v>10000</v>
          </cell>
        </row>
      </sheetData>
      <sheetData sheetId="12422">
        <row r="7">
          <cell r="AI7">
            <v>10000</v>
          </cell>
        </row>
      </sheetData>
      <sheetData sheetId="12423">
        <row r="7">
          <cell r="AI7">
            <v>10000</v>
          </cell>
        </row>
      </sheetData>
      <sheetData sheetId="12424">
        <row r="7">
          <cell r="AI7">
            <v>10000</v>
          </cell>
        </row>
      </sheetData>
      <sheetData sheetId="12425">
        <row r="7">
          <cell r="AI7">
            <v>10000</v>
          </cell>
        </row>
      </sheetData>
      <sheetData sheetId="12426">
        <row r="7">
          <cell r="AI7">
            <v>10000</v>
          </cell>
        </row>
      </sheetData>
      <sheetData sheetId="12427">
        <row r="7">
          <cell r="AI7">
            <v>10000</v>
          </cell>
        </row>
      </sheetData>
      <sheetData sheetId="12428">
        <row r="7">
          <cell r="AI7">
            <v>10000</v>
          </cell>
        </row>
      </sheetData>
      <sheetData sheetId="12429">
        <row r="7">
          <cell r="AI7">
            <v>10000</v>
          </cell>
        </row>
      </sheetData>
      <sheetData sheetId="12430">
        <row r="7">
          <cell r="AI7">
            <v>10000</v>
          </cell>
        </row>
      </sheetData>
      <sheetData sheetId="12431">
        <row r="7">
          <cell r="AI7">
            <v>10000</v>
          </cell>
        </row>
      </sheetData>
      <sheetData sheetId="12432">
        <row r="7">
          <cell r="AI7">
            <v>10000</v>
          </cell>
        </row>
      </sheetData>
      <sheetData sheetId="12433">
        <row r="7">
          <cell r="AI7">
            <v>10000</v>
          </cell>
        </row>
      </sheetData>
      <sheetData sheetId="12434">
        <row r="7">
          <cell r="AI7">
            <v>10000</v>
          </cell>
        </row>
      </sheetData>
      <sheetData sheetId="12435">
        <row r="7">
          <cell r="AI7">
            <v>10000</v>
          </cell>
        </row>
      </sheetData>
      <sheetData sheetId="12436">
        <row r="7">
          <cell r="AI7">
            <v>10000</v>
          </cell>
        </row>
      </sheetData>
      <sheetData sheetId="12437">
        <row r="7">
          <cell r="AI7">
            <v>10000</v>
          </cell>
        </row>
      </sheetData>
      <sheetData sheetId="12438">
        <row r="7">
          <cell r="AI7">
            <v>10000</v>
          </cell>
        </row>
      </sheetData>
      <sheetData sheetId="12439">
        <row r="7">
          <cell r="AI7">
            <v>10000</v>
          </cell>
        </row>
      </sheetData>
      <sheetData sheetId="12440">
        <row r="7">
          <cell r="AI7">
            <v>10000</v>
          </cell>
        </row>
      </sheetData>
      <sheetData sheetId="12441">
        <row r="7">
          <cell r="AI7">
            <v>10000</v>
          </cell>
        </row>
      </sheetData>
      <sheetData sheetId="12442">
        <row r="7">
          <cell r="AI7">
            <v>10000</v>
          </cell>
        </row>
      </sheetData>
      <sheetData sheetId="12443">
        <row r="7">
          <cell r="AI7">
            <v>10000</v>
          </cell>
        </row>
      </sheetData>
      <sheetData sheetId="12444">
        <row r="7">
          <cell r="AI7">
            <v>10000</v>
          </cell>
        </row>
      </sheetData>
      <sheetData sheetId="12445">
        <row r="7">
          <cell r="AI7">
            <v>10000</v>
          </cell>
        </row>
      </sheetData>
      <sheetData sheetId="12446">
        <row r="7">
          <cell r="AI7">
            <v>10000</v>
          </cell>
        </row>
      </sheetData>
      <sheetData sheetId="12447">
        <row r="7">
          <cell r="AI7">
            <v>10000</v>
          </cell>
        </row>
      </sheetData>
      <sheetData sheetId="12448">
        <row r="7">
          <cell r="AI7">
            <v>10000</v>
          </cell>
        </row>
      </sheetData>
      <sheetData sheetId="12449">
        <row r="7">
          <cell r="AI7">
            <v>10000</v>
          </cell>
        </row>
      </sheetData>
      <sheetData sheetId="12450">
        <row r="7">
          <cell r="AI7">
            <v>10000</v>
          </cell>
        </row>
      </sheetData>
      <sheetData sheetId="12451">
        <row r="7">
          <cell r="AI7">
            <v>10000</v>
          </cell>
        </row>
      </sheetData>
      <sheetData sheetId="12452">
        <row r="7">
          <cell r="AI7">
            <v>10000</v>
          </cell>
        </row>
      </sheetData>
      <sheetData sheetId="12453">
        <row r="7">
          <cell r="AI7">
            <v>10000</v>
          </cell>
        </row>
      </sheetData>
      <sheetData sheetId="12454">
        <row r="7">
          <cell r="AI7">
            <v>10000</v>
          </cell>
        </row>
      </sheetData>
      <sheetData sheetId="12455">
        <row r="7">
          <cell r="AI7">
            <v>10000</v>
          </cell>
        </row>
      </sheetData>
      <sheetData sheetId="12456">
        <row r="7">
          <cell r="AI7">
            <v>10000</v>
          </cell>
        </row>
      </sheetData>
      <sheetData sheetId="12457">
        <row r="7">
          <cell r="AI7">
            <v>10000</v>
          </cell>
        </row>
      </sheetData>
      <sheetData sheetId="12458">
        <row r="7">
          <cell r="AI7">
            <v>10000</v>
          </cell>
        </row>
      </sheetData>
      <sheetData sheetId="12459">
        <row r="7">
          <cell r="AI7">
            <v>10000</v>
          </cell>
        </row>
      </sheetData>
      <sheetData sheetId="12460">
        <row r="7">
          <cell r="AI7">
            <v>10000</v>
          </cell>
        </row>
      </sheetData>
      <sheetData sheetId="12461">
        <row r="7">
          <cell r="AI7">
            <v>10000</v>
          </cell>
        </row>
      </sheetData>
      <sheetData sheetId="12462">
        <row r="7">
          <cell r="AI7">
            <v>10000</v>
          </cell>
        </row>
      </sheetData>
      <sheetData sheetId="12463">
        <row r="7">
          <cell r="AI7">
            <v>10000</v>
          </cell>
        </row>
      </sheetData>
      <sheetData sheetId="12464">
        <row r="7">
          <cell r="AI7">
            <v>10000</v>
          </cell>
        </row>
      </sheetData>
      <sheetData sheetId="12465">
        <row r="7">
          <cell r="AI7">
            <v>10000</v>
          </cell>
        </row>
      </sheetData>
      <sheetData sheetId="12466">
        <row r="7">
          <cell r="AI7">
            <v>10000</v>
          </cell>
        </row>
      </sheetData>
      <sheetData sheetId="12467">
        <row r="7">
          <cell r="AI7">
            <v>10000</v>
          </cell>
        </row>
      </sheetData>
      <sheetData sheetId="12468">
        <row r="7">
          <cell r="AI7">
            <v>10000</v>
          </cell>
        </row>
      </sheetData>
      <sheetData sheetId="12469">
        <row r="7">
          <cell r="AI7">
            <v>10000</v>
          </cell>
        </row>
      </sheetData>
      <sheetData sheetId="12470">
        <row r="7">
          <cell r="AI7">
            <v>10000</v>
          </cell>
        </row>
      </sheetData>
      <sheetData sheetId="12471">
        <row r="7">
          <cell r="AI7">
            <v>10000</v>
          </cell>
        </row>
      </sheetData>
      <sheetData sheetId="12472">
        <row r="7">
          <cell r="AI7">
            <v>10000</v>
          </cell>
        </row>
      </sheetData>
      <sheetData sheetId="12473">
        <row r="7">
          <cell r="AI7">
            <v>10000</v>
          </cell>
        </row>
      </sheetData>
      <sheetData sheetId="12474">
        <row r="7">
          <cell r="AI7">
            <v>10000</v>
          </cell>
        </row>
      </sheetData>
      <sheetData sheetId="12475">
        <row r="7">
          <cell r="AI7">
            <v>10000</v>
          </cell>
        </row>
      </sheetData>
      <sheetData sheetId="12476">
        <row r="7">
          <cell r="AI7">
            <v>10000</v>
          </cell>
        </row>
      </sheetData>
      <sheetData sheetId="12477">
        <row r="7">
          <cell r="AI7">
            <v>10000</v>
          </cell>
        </row>
      </sheetData>
      <sheetData sheetId="12478">
        <row r="7">
          <cell r="AI7">
            <v>10000</v>
          </cell>
        </row>
      </sheetData>
      <sheetData sheetId="12479">
        <row r="7">
          <cell r="AI7">
            <v>10000</v>
          </cell>
        </row>
      </sheetData>
      <sheetData sheetId="12480">
        <row r="7">
          <cell r="AI7">
            <v>10000</v>
          </cell>
        </row>
      </sheetData>
      <sheetData sheetId="12481">
        <row r="7">
          <cell r="AI7">
            <v>10000</v>
          </cell>
        </row>
      </sheetData>
      <sheetData sheetId="12482">
        <row r="7">
          <cell r="AI7">
            <v>10000</v>
          </cell>
        </row>
      </sheetData>
      <sheetData sheetId="12483">
        <row r="7">
          <cell r="AI7">
            <v>10000</v>
          </cell>
        </row>
      </sheetData>
      <sheetData sheetId="12484">
        <row r="7">
          <cell r="AI7">
            <v>10000</v>
          </cell>
        </row>
      </sheetData>
      <sheetData sheetId="12485">
        <row r="7">
          <cell r="AI7">
            <v>10000</v>
          </cell>
        </row>
      </sheetData>
      <sheetData sheetId="12486">
        <row r="7">
          <cell r="AI7">
            <v>10000</v>
          </cell>
        </row>
      </sheetData>
      <sheetData sheetId="12487">
        <row r="7">
          <cell r="AI7">
            <v>10000</v>
          </cell>
        </row>
      </sheetData>
      <sheetData sheetId="12488">
        <row r="7">
          <cell r="AI7">
            <v>10000</v>
          </cell>
        </row>
      </sheetData>
      <sheetData sheetId="12489">
        <row r="7">
          <cell r="AI7">
            <v>10000</v>
          </cell>
        </row>
      </sheetData>
      <sheetData sheetId="12490">
        <row r="7">
          <cell r="AI7">
            <v>10000</v>
          </cell>
        </row>
      </sheetData>
      <sheetData sheetId="12491">
        <row r="7">
          <cell r="AI7">
            <v>10000</v>
          </cell>
        </row>
      </sheetData>
      <sheetData sheetId="12492">
        <row r="7">
          <cell r="AI7">
            <v>10000</v>
          </cell>
        </row>
      </sheetData>
      <sheetData sheetId="12493">
        <row r="7">
          <cell r="AI7">
            <v>10000</v>
          </cell>
        </row>
      </sheetData>
      <sheetData sheetId="12494">
        <row r="7">
          <cell r="AI7">
            <v>10000</v>
          </cell>
        </row>
      </sheetData>
      <sheetData sheetId="12495">
        <row r="7">
          <cell r="AI7">
            <v>10000</v>
          </cell>
        </row>
      </sheetData>
      <sheetData sheetId="12496">
        <row r="7">
          <cell r="AI7">
            <v>10000</v>
          </cell>
        </row>
      </sheetData>
      <sheetData sheetId="12497">
        <row r="7">
          <cell r="AI7">
            <v>10000</v>
          </cell>
        </row>
      </sheetData>
      <sheetData sheetId="12498">
        <row r="7">
          <cell r="AI7">
            <v>10000</v>
          </cell>
        </row>
      </sheetData>
      <sheetData sheetId="12499">
        <row r="7">
          <cell r="AI7">
            <v>10000</v>
          </cell>
        </row>
      </sheetData>
      <sheetData sheetId="12500">
        <row r="7">
          <cell r="AI7">
            <v>10000</v>
          </cell>
        </row>
      </sheetData>
      <sheetData sheetId="12501">
        <row r="7">
          <cell r="AI7">
            <v>10000</v>
          </cell>
        </row>
      </sheetData>
      <sheetData sheetId="12502">
        <row r="7">
          <cell r="AI7">
            <v>10000</v>
          </cell>
        </row>
      </sheetData>
      <sheetData sheetId="12503">
        <row r="7">
          <cell r="AI7">
            <v>10000</v>
          </cell>
        </row>
      </sheetData>
      <sheetData sheetId="12504">
        <row r="7">
          <cell r="AI7">
            <v>10000</v>
          </cell>
        </row>
      </sheetData>
      <sheetData sheetId="12505">
        <row r="7">
          <cell r="AI7">
            <v>10000</v>
          </cell>
        </row>
      </sheetData>
      <sheetData sheetId="12506">
        <row r="7">
          <cell r="AI7">
            <v>10000</v>
          </cell>
        </row>
      </sheetData>
      <sheetData sheetId="12507">
        <row r="7">
          <cell r="AI7">
            <v>10000</v>
          </cell>
        </row>
      </sheetData>
      <sheetData sheetId="12508">
        <row r="7">
          <cell r="AI7">
            <v>10000</v>
          </cell>
        </row>
      </sheetData>
      <sheetData sheetId="12509">
        <row r="7">
          <cell r="AI7">
            <v>10000</v>
          </cell>
        </row>
      </sheetData>
      <sheetData sheetId="12510">
        <row r="7">
          <cell r="AI7">
            <v>10000</v>
          </cell>
        </row>
      </sheetData>
      <sheetData sheetId="12511">
        <row r="7">
          <cell r="AI7">
            <v>10000</v>
          </cell>
        </row>
      </sheetData>
      <sheetData sheetId="12512">
        <row r="7">
          <cell r="AI7">
            <v>10000</v>
          </cell>
        </row>
      </sheetData>
      <sheetData sheetId="12513">
        <row r="7">
          <cell r="AI7">
            <v>10000</v>
          </cell>
        </row>
      </sheetData>
      <sheetData sheetId="12514">
        <row r="7">
          <cell r="AI7">
            <v>10000</v>
          </cell>
        </row>
      </sheetData>
      <sheetData sheetId="12515">
        <row r="7">
          <cell r="AI7">
            <v>10000</v>
          </cell>
        </row>
      </sheetData>
      <sheetData sheetId="12516">
        <row r="7">
          <cell r="AI7">
            <v>10000</v>
          </cell>
        </row>
      </sheetData>
      <sheetData sheetId="12517">
        <row r="7">
          <cell r="AI7">
            <v>10000</v>
          </cell>
        </row>
      </sheetData>
      <sheetData sheetId="12518">
        <row r="7">
          <cell r="AI7">
            <v>10000</v>
          </cell>
        </row>
      </sheetData>
      <sheetData sheetId="12519">
        <row r="7">
          <cell r="AI7">
            <v>10000</v>
          </cell>
        </row>
      </sheetData>
      <sheetData sheetId="12520">
        <row r="7">
          <cell r="AI7">
            <v>10000</v>
          </cell>
        </row>
      </sheetData>
      <sheetData sheetId="12521">
        <row r="7">
          <cell r="AI7">
            <v>10000</v>
          </cell>
        </row>
      </sheetData>
      <sheetData sheetId="12522">
        <row r="7">
          <cell r="AI7">
            <v>10000</v>
          </cell>
        </row>
      </sheetData>
      <sheetData sheetId="12523">
        <row r="7">
          <cell r="AI7">
            <v>10000</v>
          </cell>
        </row>
      </sheetData>
      <sheetData sheetId="12524">
        <row r="7">
          <cell r="AI7">
            <v>10000</v>
          </cell>
        </row>
      </sheetData>
      <sheetData sheetId="12525">
        <row r="7">
          <cell r="AI7">
            <v>10000</v>
          </cell>
        </row>
      </sheetData>
      <sheetData sheetId="12526">
        <row r="7">
          <cell r="AI7">
            <v>10000</v>
          </cell>
        </row>
      </sheetData>
      <sheetData sheetId="12527">
        <row r="7">
          <cell r="AI7">
            <v>10000</v>
          </cell>
        </row>
      </sheetData>
      <sheetData sheetId="12528">
        <row r="7">
          <cell r="AI7">
            <v>10000</v>
          </cell>
        </row>
      </sheetData>
      <sheetData sheetId="12529">
        <row r="7">
          <cell r="AI7">
            <v>10000</v>
          </cell>
        </row>
      </sheetData>
      <sheetData sheetId="12530">
        <row r="7">
          <cell r="AI7">
            <v>10000</v>
          </cell>
        </row>
      </sheetData>
      <sheetData sheetId="12531">
        <row r="7">
          <cell r="AI7">
            <v>10000</v>
          </cell>
        </row>
      </sheetData>
      <sheetData sheetId="12532">
        <row r="7">
          <cell r="AI7">
            <v>10000</v>
          </cell>
        </row>
      </sheetData>
      <sheetData sheetId="12533">
        <row r="7">
          <cell r="AI7">
            <v>10000</v>
          </cell>
        </row>
      </sheetData>
      <sheetData sheetId="12534">
        <row r="7">
          <cell r="AI7">
            <v>10000</v>
          </cell>
        </row>
      </sheetData>
      <sheetData sheetId="12535">
        <row r="7">
          <cell r="AI7">
            <v>10000</v>
          </cell>
        </row>
      </sheetData>
      <sheetData sheetId="12536">
        <row r="7">
          <cell r="AI7">
            <v>10000</v>
          </cell>
        </row>
      </sheetData>
      <sheetData sheetId="12537">
        <row r="7">
          <cell r="AI7">
            <v>10000</v>
          </cell>
        </row>
      </sheetData>
      <sheetData sheetId="12538">
        <row r="7">
          <cell r="AI7">
            <v>10000</v>
          </cell>
        </row>
      </sheetData>
      <sheetData sheetId="12539">
        <row r="7">
          <cell r="AI7">
            <v>10000</v>
          </cell>
        </row>
      </sheetData>
      <sheetData sheetId="12540">
        <row r="7">
          <cell r="AI7">
            <v>10000</v>
          </cell>
        </row>
      </sheetData>
      <sheetData sheetId="12541">
        <row r="7">
          <cell r="AI7">
            <v>10000</v>
          </cell>
        </row>
      </sheetData>
      <sheetData sheetId="12542">
        <row r="7">
          <cell r="AI7">
            <v>10000</v>
          </cell>
        </row>
      </sheetData>
      <sheetData sheetId="12543">
        <row r="7">
          <cell r="AI7">
            <v>10000</v>
          </cell>
        </row>
      </sheetData>
      <sheetData sheetId="12544">
        <row r="7">
          <cell r="AI7">
            <v>10000</v>
          </cell>
        </row>
      </sheetData>
      <sheetData sheetId="12545">
        <row r="7">
          <cell r="AI7">
            <v>10000</v>
          </cell>
        </row>
      </sheetData>
      <sheetData sheetId="12546">
        <row r="7">
          <cell r="AI7">
            <v>10000</v>
          </cell>
        </row>
      </sheetData>
      <sheetData sheetId="12547">
        <row r="7">
          <cell r="AI7">
            <v>10000</v>
          </cell>
        </row>
      </sheetData>
      <sheetData sheetId="12548">
        <row r="7">
          <cell r="AI7">
            <v>10000</v>
          </cell>
        </row>
      </sheetData>
      <sheetData sheetId="12549">
        <row r="7">
          <cell r="AI7">
            <v>10000</v>
          </cell>
        </row>
      </sheetData>
      <sheetData sheetId="12550">
        <row r="7">
          <cell r="AI7">
            <v>10000</v>
          </cell>
        </row>
      </sheetData>
      <sheetData sheetId="12551">
        <row r="7">
          <cell r="AI7">
            <v>10000</v>
          </cell>
        </row>
      </sheetData>
      <sheetData sheetId="12552">
        <row r="7">
          <cell r="AI7">
            <v>10000</v>
          </cell>
        </row>
      </sheetData>
      <sheetData sheetId="12553">
        <row r="7">
          <cell r="AI7">
            <v>10000</v>
          </cell>
        </row>
      </sheetData>
      <sheetData sheetId="12554">
        <row r="7">
          <cell r="AI7">
            <v>10000</v>
          </cell>
        </row>
      </sheetData>
      <sheetData sheetId="12555">
        <row r="7">
          <cell r="AI7">
            <v>10000</v>
          </cell>
        </row>
      </sheetData>
      <sheetData sheetId="12556">
        <row r="7">
          <cell r="AI7">
            <v>10000</v>
          </cell>
        </row>
      </sheetData>
      <sheetData sheetId="12557">
        <row r="7">
          <cell r="AI7">
            <v>10000</v>
          </cell>
        </row>
      </sheetData>
      <sheetData sheetId="12558">
        <row r="7">
          <cell r="AI7">
            <v>10000</v>
          </cell>
        </row>
      </sheetData>
      <sheetData sheetId="12559">
        <row r="7">
          <cell r="AI7">
            <v>10000</v>
          </cell>
        </row>
      </sheetData>
      <sheetData sheetId="12560">
        <row r="7">
          <cell r="AI7">
            <v>10000</v>
          </cell>
        </row>
      </sheetData>
      <sheetData sheetId="12561">
        <row r="7">
          <cell r="AI7">
            <v>10000</v>
          </cell>
        </row>
      </sheetData>
      <sheetData sheetId="12562">
        <row r="7">
          <cell r="AI7">
            <v>10000</v>
          </cell>
        </row>
      </sheetData>
      <sheetData sheetId="12563">
        <row r="7">
          <cell r="AI7">
            <v>10000</v>
          </cell>
        </row>
      </sheetData>
      <sheetData sheetId="12564">
        <row r="7">
          <cell r="AI7">
            <v>10000</v>
          </cell>
        </row>
      </sheetData>
      <sheetData sheetId="12565">
        <row r="7">
          <cell r="AI7">
            <v>10000</v>
          </cell>
        </row>
      </sheetData>
      <sheetData sheetId="12566">
        <row r="7">
          <cell r="AI7">
            <v>10000</v>
          </cell>
        </row>
      </sheetData>
      <sheetData sheetId="12567">
        <row r="7">
          <cell r="AI7">
            <v>10000</v>
          </cell>
        </row>
      </sheetData>
      <sheetData sheetId="12568">
        <row r="7">
          <cell r="AI7">
            <v>10000</v>
          </cell>
        </row>
      </sheetData>
      <sheetData sheetId="12569">
        <row r="7">
          <cell r="AI7">
            <v>10000</v>
          </cell>
        </row>
      </sheetData>
      <sheetData sheetId="12570">
        <row r="7">
          <cell r="AI7">
            <v>10000</v>
          </cell>
        </row>
      </sheetData>
      <sheetData sheetId="12571">
        <row r="7">
          <cell r="AI7">
            <v>10000</v>
          </cell>
        </row>
      </sheetData>
      <sheetData sheetId="12572">
        <row r="7">
          <cell r="AI7">
            <v>10000</v>
          </cell>
        </row>
      </sheetData>
      <sheetData sheetId="12573">
        <row r="7">
          <cell r="AI7">
            <v>10000</v>
          </cell>
        </row>
      </sheetData>
      <sheetData sheetId="12574">
        <row r="7">
          <cell r="AI7">
            <v>10000</v>
          </cell>
        </row>
      </sheetData>
      <sheetData sheetId="12575">
        <row r="7">
          <cell r="AI7">
            <v>10000</v>
          </cell>
        </row>
      </sheetData>
      <sheetData sheetId="12576">
        <row r="7">
          <cell r="AI7">
            <v>10000</v>
          </cell>
        </row>
      </sheetData>
      <sheetData sheetId="12577">
        <row r="7">
          <cell r="AI7">
            <v>10000</v>
          </cell>
        </row>
      </sheetData>
      <sheetData sheetId="12578">
        <row r="7">
          <cell r="AI7">
            <v>10000</v>
          </cell>
        </row>
      </sheetData>
      <sheetData sheetId="12579">
        <row r="7">
          <cell r="AI7">
            <v>10000</v>
          </cell>
        </row>
      </sheetData>
      <sheetData sheetId="12580">
        <row r="7">
          <cell r="AI7">
            <v>10000</v>
          </cell>
        </row>
      </sheetData>
      <sheetData sheetId="12581">
        <row r="7">
          <cell r="AI7">
            <v>10000</v>
          </cell>
        </row>
      </sheetData>
      <sheetData sheetId="12582">
        <row r="7">
          <cell r="AI7">
            <v>10000</v>
          </cell>
        </row>
      </sheetData>
      <sheetData sheetId="12583">
        <row r="7">
          <cell r="AI7">
            <v>10000</v>
          </cell>
        </row>
      </sheetData>
      <sheetData sheetId="12584">
        <row r="7">
          <cell r="AI7">
            <v>10000</v>
          </cell>
        </row>
      </sheetData>
      <sheetData sheetId="12585">
        <row r="7">
          <cell r="AI7">
            <v>10000</v>
          </cell>
        </row>
      </sheetData>
      <sheetData sheetId="12586">
        <row r="7">
          <cell r="AI7">
            <v>10000</v>
          </cell>
        </row>
      </sheetData>
      <sheetData sheetId="12587">
        <row r="7">
          <cell r="AI7">
            <v>10000</v>
          </cell>
        </row>
      </sheetData>
      <sheetData sheetId="12588">
        <row r="7">
          <cell r="AI7">
            <v>10000</v>
          </cell>
        </row>
      </sheetData>
      <sheetData sheetId="12589">
        <row r="7">
          <cell r="AI7">
            <v>10000</v>
          </cell>
        </row>
      </sheetData>
      <sheetData sheetId="12590">
        <row r="7">
          <cell r="AI7">
            <v>10000</v>
          </cell>
        </row>
      </sheetData>
      <sheetData sheetId="12591">
        <row r="7">
          <cell r="AI7">
            <v>10000</v>
          </cell>
        </row>
      </sheetData>
      <sheetData sheetId="12592">
        <row r="7">
          <cell r="AI7">
            <v>10000</v>
          </cell>
        </row>
      </sheetData>
      <sheetData sheetId="12593">
        <row r="7">
          <cell r="AI7">
            <v>10000</v>
          </cell>
        </row>
      </sheetData>
      <sheetData sheetId="12594">
        <row r="7">
          <cell r="AI7">
            <v>10000</v>
          </cell>
        </row>
      </sheetData>
      <sheetData sheetId="12595">
        <row r="7">
          <cell r="AI7">
            <v>10000</v>
          </cell>
        </row>
      </sheetData>
      <sheetData sheetId="12596">
        <row r="7">
          <cell r="AI7">
            <v>10000</v>
          </cell>
        </row>
      </sheetData>
      <sheetData sheetId="12597">
        <row r="7">
          <cell r="AI7">
            <v>10000</v>
          </cell>
        </row>
      </sheetData>
      <sheetData sheetId="12598">
        <row r="7">
          <cell r="AI7">
            <v>10000</v>
          </cell>
        </row>
      </sheetData>
      <sheetData sheetId="12599">
        <row r="7">
          <cell r="AI7">
            <v>10000</v>
          </cell>
        </row>
      </sheetData>
      <sheetData sheetId="12600">
        <row r="7">
          <cell r="AI7">
            <v>10000</v>
          </cell>
        </row>
      </sheetData>
      <sheetData sheetId="12601">
        <row r="7">
          <cell r="AI7">
            <v>10000</v>
          </cell>
        </row>
      </sheetData>
      <sheetData sheetId="12602">
        <row r="7">
          <cell r="AI7">
            <v>10000</v>
          </cell>
        </row>
      </sheetData>
      <sheetData sheetId="12603">
        <row r="7">
          <cell r="AI7">
            <v>10000</v>
          </cell>
        </row>
      </sheetData>
      <sheetData sheetId="12604">
        <row r="7">
          <cell r="AI7">
            <v>10000</v>
          </cell>
        </row>
      </sheetData>
      <sheetData sheetId="12605">
        <row r="7">
          <cell r="AI7">
            <v>10000</v>
          </cell>
        </row>
      </sheetData>
      <sheetData sheetId="12606">
        <row r="7">
          <cell r="AI7">
            <v>10000</v>
          </cell>
        </row>
      </sheetData>
      <sheetData sheetId="12607">
        <row r="7">
          <cell r="AI7">
            <v>10000</v>
          </cell>
        </row>
      </sheetData>
      <sheetData sheetId="12608">
        <row r="7">
          <cell r="AI7">
            <v>10000</v>
          </cell>
        </row>
      </sheetData>
      <sheetData sheetId="12609">
        <row r="7">
          <cell r="AI7">
            <v>10000</v>
          </cell>
        </row>
      </sheetData>
      <sheetData sheetId="12610">
        <row r="7">
          <cell r="AI7">
            <v>10000</v>
          </cell>
        </row>
      </sheetData>
      <sheetData sheetId="12611">
        <row r="7">
          <cell r="AI7">
            <v>10000</v>
          </cell>
        </row>
      </sheetData>
      <sheetData sheetId="12612">
        <row r="7">
          <cell r="AI7">
            <v>10000</v>
          </cell>
        </row>
      </sheetData>
      <sheetData sheetId="12613">
        <row r="7">
          <cell r="AI7">
            <v>10000</v>
          </cell>
        </row>
      </sheetData>
      <sheetData sheetId="12614">
        <row r="7">
          <cell r="AI7">
            <v>10000</v>
          </cell>
        </row>
      </sheetData>
      <sheetData sheetId="12615">
        <row r="7">
          <cell r="AI7">
            <v>10000</v>
          </cell>
        </row>
      </sheetData>
      <sheetData sheetId="12616">
        <row r="7">
          <cell r="AI7">
            <v>10000</v>
          </cell>
        </row>
      </sheetData>
      <sheetData sheetId="12617">
        <row r="7">
          <cell r="AI7">
            <v>10000</v>
          </cell>
        </row>
      </sheetData>
      <sheetData sheetId="12618">
        <row r="7">
          <cell r="AI7">
            <v>10000</v>
          </cell>
        </row>
      </sheetData>
      <sheetData sheetId="12619">
        <row r="7">
          <cell r="AI7">
            <v>10000</v>
          </cell>
        </row>
      </sheetData>
      <sheetData sheetId="12620">
        <row r="7">
          <cell r="AI7">
            <v>10000</v>
          </cell>
        </row>
      </sheetData>
      <sheetData sheetId="12621">
        <row r="7">
          <cell r="AI7">
            <v>10000</v>
          </cell>
        </row>
      </sheetData>
      <sheetData sheetId="12622">
        <row r="7">
          <cell r="AI7">
            <v>10000</v>
          </cell>
        </row>
      </sheetData>
      <sheetData sheetId="12623">
        <row r="7">
          <cell r="AI7">
            <v>10000</v>
          </cell>
        </row>
      </sheetData>
      <sheetData sheetId="12624">
        <row r="7">
          <cell r="AI7">
            <v>10000</v>
          </cell>
        </row>
      </sheetData>
      <sheetData sheetId="12625">
        <row r="7">
          <cell r="AI7">
            <v>10000</v>
          </cell>
        </row>
      </sheetData>
      <sheetData sheetId="12626">
        <row r="7">
          <cell r="AI7">
            <v>10000</v>
          </cell>
        </row>
      </sheetData>
      <sheetData sheetId="12627">
        <row r="7">
          <cell r="AI7">
            <v>10000</v>
          </cell>
        </row>
      </sheetData>
      <sheetData sheetId="12628">
        <row r="7">
          <cell r="AI7">
            <v>10000</v>
          </cell>
        </row>
      </sheetData>
      <sheetData sheetId="12629">
        <row r="7">
          <cell r="AI7">
            <v>10000</v>
          </cell>
        </row>
      </sheetData>
      <sheetData sheetId="12630">
        <row r="7">
          <cell r="AI7">
            <v>10000</v>
          </cell>
        </row>
      </sheetData>
      <sheetData sheetId="12631">
        <row r="7">
          <cell r="AI7">
            <v>10000</v>
          </cell>
        </row>
      </sheetData>
      <sheetData sheetId="12632">
        <row r="7">
          <cell r="AI7">
            <v>10000</v>
          </cell>
        </row>
      </sheetData>
      <sheetData sheetId="12633">
        <row r="7">
          <cell r="AI7">
            <v>10000</v>
          </cell>
        </row>
      </sheetData>
      <sheetData sheetId="12634">
        <row r="7">
          <cell r="AI7">
            <v>10000</v>
          </cell>
        </row>
      </sheetData>
      <sheetData sheetId="12635">
        <row r="7">
          <cell r="AI7">
            <v>10000</v>
          </cell>
        </row>
      </sheetData>
      <sheetData sheetId="12636">
        <row r="7">
          <cell r="AI7">
            <v>10000</v>
          </cell>
        </row>
      </sheetData>
      <sheetData sheetId="12637">
        <row r="7">
          <cell r="AI7">
            <v>10000</v>
          </cell>
        </row>
      </sheetData>
      <sheetData sheetId="12638">
        <row r="7">
          <cell r="AI7">
            <v>10000</v>
          </cell>
        </row>
      </sheetData>
      <sheetData sheetId="12639">
        <row r="7">
          <cell r="AI7">
            <v>10000</v>
          </cell>
        </row>
      </sheetData>
      <sheetData sheetId="12640">
        <row r="7">
          <cell r="AI7">
            <v>10000</v>
          </cell>
        </row>
      </sheetData>
      <sheetData sheetId="12641">
        <row r="7">
          <cell r="AI7">
            <v>10000</v>
          </cell>
        </row>
      </sheetData>
      <sheetData sheetId="12642">
        <row r="7">
          <cell r="AI7">
            <v>10000</v>
          </cell>
        </row>
      </sheetData>
      <sheetData sheetId="12643">
        <row r="7">
          <cell r="AI7">
            <v>10000</v>
          </cell>
        </row>
      </sheetData>
      <sheetData sheetId="12644">
        <row r="7">
          <cell r="AI7">
            <v>10000</v>
          </cell>
        </row>
      </sheetData>
      <sheetData sheetId="12645">
        <row r="7">
          <cell r="AI7">
            <v>10000</v>
          </cell>
        </row>
      </sheetData>
      <sheetData sheetId="12646">
        <row r="7">
          <cell r="AI7">
            <v>10000</v>
          </cell>
        </row>
      </sheetData>
      <sheetData sheetId="12647">
        <row r="7">
          <cell r="AI7">
            <v>10000</v>
          </cell>
        </row>
      </sheetData>
      <sheetData sheetId="12648">
        <row r="7">
          <cell r="AI7">
            <v>10000</v>
          </cell>
        </row>
      </sheetData>
      <sheetData sheetId="12649">
        <row r="7">
          <cell r="AI7">
            <v>10000</v>
          </cell>
        </row>
      </sheetData>
      <sheetData sheetId="12650">
        <row r="7">
          <cell r="AI7">
            <v>10000</v>
          </cell>
        </row>
      </sheetData>
      <sheetData sheetId="12651">
        <row r="7">
          <cell r="AI7">
            <v>10000</v>
          </cell>
        </row>
      </sheetData>
      <sheetData sheetId="12652">
        <row r="7">
          <cell r="AI7">
            <v>10000</v>
          </cell>
        </row>
      </sheetData>
      <sheetData sheetId="12653">
        <row r="7">
          <cell r="AI7">
            <v>10000</v>
          </cell>
        </row>
      </sheetData>
      <sheetData sheetId="12654">
        <row r="7">
          <cell r="AI7">
            <v>10000</v>
          </cell>
        </row>
      </sheetData>
      <sheetData sheetId="12655">
        <row r="7">
          <cell r="AI7">
            <v>10000</v>
          </cell>
        </row>
      </sheetData>
      <sheetData sheetId="12656">
        <row r="7">
          <cell r="AI7">
            <v>10000</v>
          </cell>
        </row>
      </sheetData>
      <sheetData sheetId="12657">
        <row r="7">
          <cell r="AI7">
            <v>10000</v>
          </cell>
        </row>
      </sheetData>
      <sheetData sheetId="12658">
        <row r="7">
          <cell r="AI7">
            <v>10000</v>
          </cell>
        </row>
      </sheetData>
      <sheetData sheetId="12659">
        <row r="7">
          <cell r="AI7">
            <v>10000</v>
          </cell>
        </row>
      </sheetData>
      <sheetData sheetId="12660">
        <row r="7">
          <cell r="AI7">
            <v>10000</v>
          </cell>
        </row>
      </sheetData>
      <sheetData sheetId="12661">
        <row r="7">
          <cell r="AI7">
            <v>10000</v>
          </cell>
        </row>
      </sheetData>
      <sheetData sheetId="12662">
        <row r="7">
          <cell r="AI7">
            <v>10000</v>
          </cell>
        </row>
      </sheetData>
      <sheetData sheetId="12663">
        <row r="7">
          <cell r="AI7">
            <v>10000</v>
          </cell>
        </row>
      </sheetData>
      <sheetData sheetId="12664">
        <row r="7">
          <cell r="AI7">
            <v>10000</v>
          </cell>
        </row>
      </sheetData>
      <sheetData sheetId="12665">
        <row r="7">
          <cell r="AI7">
            <v>10000</v>
          </cell>
        </row>
      </sheetData>
      <sheetData sheetId="12666">
        <row r="7">
          <cell r="AI7">
            <v>10000</v>
          </cell>
        </row>
      </sheetData>
      <sheetData sheetId="12667">
        <row r="7">
          <cell r="AI7">
            <v>10000</v>
          </cell>
        </row>
      </sheetData>
      <sheetData sheetId="12668">
        <row r="7">
          <cell r="AI7">
            <v>10000</v>
          </cell>
        </row>
      </sheetData>
      <sheetData sheetId="12669">
        <row r="7">
          <cell r="AI7">
            <v>10000</v>
          </cell>
        </row>
      </sheetData>
      <sheetData sheetId="12670">
        <row r="7">
          <cell r="AI7">
            <v>10000</v>
          </cell>
        </row>
      </sheetData>
      <sheetData sheetId="12671">
        <row r="7">
          <cell r="AI7">
            <v>10000</v>
          </cell>
        </row>
      </sheetData>
      <sheetData sheetId="12672">
        <row r="7">
          <cell r="AI7">
            <v>10000</v>
          </cell>
        </row>
      </sheetData>
      <sheetData sheetId="12673">
        <row r="7">
          <cell r="AI7">
            <v>10000</v>
          </cell>
        </row>
      </sheetData>
      <sheetData sheetId="12674">
        <row r="7">
          <cell r="AI7">
            <v>10000</v>
          </cell>
        </row>
      </sheetData>
      <sheetData sheetId="12675">
        <row r="7">
          <cell r="AI7">
            <v>10000</v>
          </cell>
        </row>
      </sheetData>
      <sheetData sheetId="12676">
        <row r="7">
          <cell r="AI7">
            <v>10000</v>
          </cell>
        </row>
      </sheetData>
      <sheetData sheetId="12677">
        <row r="7">
          <cell r="AI7">
            <v>10000</v>
          </cell>
        </row>
      </sheetData>
      <sheetData sheetId="12678">
        <row r="7">
          <cell r="AI7">
            <v>10000</v>
          </cell>
        </row>
      </sheetData>
      <sheetData sheetId="12679">
        <row r="7">
          <cell r="AI7">
            <v>10000</v>
          </cell>
        </row>
      </sheetData>
      <sheetData sheetId="12680">
        <row r="7">
          <cell r="AI7">
            <v>10000</v>
          </cell>
        </row>
      </sheetData>
      <sheetData sheetId="12681">
        <row r="7">
          <cell r="AI7">
            <v>10000</v>
          </cell>
        </row>
      </sheetData>
      <sheetData sheetId="12682">
        <row r="7">
          <cell r="AI7">
            <v>10000</v>
          </cell>
        </row>
      </sheetData>
      <sheetData sheetId="12683">
        <row r="7">
          <cell r="AI7">
            <v>10000</v>
          </cell>
        </row>
      </sheetData>
      <sheetData sheetId="12684">
        <row r="7">
          <cell r="AI7">
            <v>10000</v>
          </cell>
        </row>
      </sheetData>
      <sheetData sheetId="12685">
        <row r="7">
          <cell r="AI7">
            <v>10000</v>
          </cell>
        </row>
      </sheetData>
      <sheetData sheetId="12686">
        <row r="7">
          <cell r="AI7">
            <v>10000</v>
          </cell>
        </row>
      </sheetData>
      <sheetData sheetId="12687">
        <row r="7">
          <cell r="AI7">
            <v>10000</v>
          </cell>
        </row>
      </sheetData>
      <sheetData sheetId="12688">
        <row r="7">
          <cell r="AI7">
            <v>10000</v>
          </cell>
        </row>
      </sheetData>
      <sheetData sheetId="12689">
        <row r="7">
          <cell r="AI7">
            <v>10000</v>
          </cell>
        </row>
      </sheetData>
      <sheetData sheetId="12690">
        <row r="7">
          <cell r="AI7">
            <v>10000</v>
          </cell>
        </row>
      </sheetData>
      <sheetData sheetId="12691">
        <row r="7">
          <cell r="AI7">
            <v>10000</v>
          </cell>
        </row>
      </sheetData>
      <sheetData sheetId="12692">
        <row r="7">
          <cell r="AI7">
            <v>10000</v>
          </cell>
        </row>
      </sheetData>
      <sheetData sheetId="12693">
        <row r="7">
          <cell r="AI7">
            <v>10000</v>
          </cell>
        </row>
      </sheetData>
      <sheetData sheetId="12694">
        <row r="7">
          <cell r="AI7">
            <v>10000</v>
          </cell>
        </row>
      </sheetData>
      <sheetData sheetId="12695">
        <row r="7">
          <cell r="AI7">
            <v>10000</v>
          </cell>
        </row>
      </sheetData>
      <sheetData sheetId="12696">
        <row r="7">
          <cell r="AI7">
            <v>10000</v>
          </cell>
        </row>
      </sheetData>
      <sheetData sheetId="12697">
        <row r="7">
          <cell r="AI7">
            <v>10000</v>
          </cell>
        </row>
      </sheetData>
      <sheetData sheetId="12698">
        <row r="7">
          <cell r="AI7">
            <v>10000</v>
          </cell>
        </row>
      </sheetData>
      <sheetData sheetId="12699">
        <row r="7">
          <cell r="AI7">
            <v>10000</v>
          </cell>
        </row>
      </sheetData>
      <sheetData sheetId="12700">
        <row r="7">
          <cell r="AI7">
            <v>10000</v>
          </cell>
        </row>
      </sheetData>
      <sheetData sheetId="12701">
        <row r="7">
          <cell r="AI7">
            <v>10000</v>
          </cell>
        </row>
      </sheetData>
      <sheetData sheetId="12702">
        <row r="7">
          <cell r="AI7">
            <v>10000</v>
          </cell>
        </row>
      </sheetData>
      <sheetData sheetId="12703">
        <row r="7">
          <cell r="AI7">
            <v>10000</v>
          </cell>
        </row>
      </sheetData>
      <sheetData sheetId="12704">
        <row r="7">
          <cell r="AI7">
            <v>10000</v>
          </cell>
        </row>
      </sheetData>
      <sheetData sheetId="12705">
        <row r="7">
          <cell r="AI7">
            <v>10000</v>
          </cell>
        </row>
      </sheetData>
      <sheetData sheetId="12706">
        <row r="7">
          <cell r="AI7">
            <v>10000</v>
          </cell>
        </row>
      </sheetData>
      <sheetData sheetId="12707">
        <row r="7">
          <cell r="AI7">
            <v>10000</v>
          </cell>
        </row>
      </sheetData>
      <sheetData sheetId="12708">
        <row r="7">
          <cell r="AI7">
            <v>10000</v>
          </cell>
        </row>
      </sheetData>
      <sheetData sheetId="12709">
        <row r="7">
          <cell r="AI7">
            <v>10000</v>
          </cell>
        </row>
      </sheetData>
      <sheetData sheetId="12710">
        <row r="7">
          <cell r="AI7">
            <v>10000</v>
          </cell>
        </row>
      </sheetData>
      <sheetData sheetId="12711">
        <row r="7">
          <cell r="AI7">
            <v>10000</v>
          </cell>
        </row>
      </sheetData>
      <sheetData sheetId="12712">
        <row r="7">
          <cell r="AI7">
            <v>10000</v>
          </cell>
        </row>
      </sheetData>
      <sheetData sheetId="12713">
        <row r="7">
          <cell r="AI7">
            <v>10000</v>
          </cell>
        </row>
      </sheetData>
      <sheetData sheetId="12714">
        <row r="7">
          <cell r="AI7">
            <v>10000</v>
          </cell>
        </row>
      </sheetData>
      <sheetData sheetId="12715">
        <row r="7">
          <cell r="AI7">
            <v>10000</v>
          </cell>
        </row>
      </sheetData>
      <sheetData sheetId="12716">
        <row r="7">
          <cell r="AI7">
            <v>10000</v>
          </cell>
        </row>
      </sheetData>
      <sheetData sheetId="12717">
        <row r="7">
          <cell r="AI7">
            <v>10000</v>
          </cell>
        </row>
      </sheetData>
      <sheetData sheetId="12718">
        <row r="7">
          <cell r="AI7">
            <v>10000</v>
          </cell>
        </row>
      </sheetData>
      <sheetData sheetId="12719">
        <row r="7">
          <cell r="AI7">
            <v>10000</v>
          </cell>
        </row>
      </sheetData>
      <sheetData sheetId="12720">
        <row r="7">
          <cell r="AI7">
            <v>10000</v>
          </cell>
        </row>
      </sheetData>
      <sheetData sheetId="12721">
        <row r="7">
          <cell r="AI7">
            <v>10000</v>
          </cell>
        </row>
      </sheetData>
      <sheetData sheetId="12722">
        <row r="7">
          <cell r="AI7">
            <v>10000</v>
          </cell>
        </row>
      </sheetData>
      <sheetData sheetId="12723">
        <row r="7">
          <cell r="AI7">
            <v>10000</v>
          </cell>
        </row>
      </sheetData>
      <sheetData sheetId="12724">
        <row r="7">
          <cell r="AI7">
            <v>10000</v>
          </cell>
        </row>
      </sheetData>
      <sheetData sheetId="12725">
        <row r="7">
          <cell r="AI7">
            <v>10000</v>
          </cell>
        </row>
      </sheetData>
      <sheetData sheetId="12726">
        <row r="7">
          <cell r="AI7">
            <v>10000</v>
          </cell>
        </row>
      </sheetData>
      <sheetData sheetId="12727">
        <row r="7">
          <cell r="AI7">
            <v>10000</v>
          </cell>
        </row>
      </sheetData>
      <sheetData sheetId="12728">
        <row r="7">
          <cell r="AI7">
            <v>10000</v>
          </cell>
        </row>
      </sheetData>
      <sheetData sheetId="12729">
        <row r="7">
          <cell r="AI7">
            <v>10000</v>
          </cell>
        </row>
      </sheetData>
      <sheetData sheetId="12730">
        <row r="7">
          <cell r="AI7">
            <v>10000</v>
          </cell>
        </row>
      </sheetData>
      <sheetData sheetId="12731">
        <row r="7">
          <cell r="AI7">
            <v>10000</v>
          </cell>
        </row>
      </sheetData>
      <sheetData sheetId="12732">
        <row r="7">
          <cell r="AI7">
            <v>10000</v>
          </cell>
        </row>
      </sheetData>
      <sheetData sheetId="12733">
        <row r="7">
          <cell r="AI7">
            <v>10000</v>
          </cell>
        </row>
      </sheetData>
      <sheetData sheetId="12734">
        <row r="7">
          <cell r="AI7">
            <v>10000</v>
          </cell>
        </row>
      </sheetData>
      <sheetData sheetId="12735">
        <row r="7">
          <cell r="AI7">
            <v>10000</v>
          </cell>
        </row>
      </sheetData>
      <sheetData sheetId="12736">
        <row r="7">
          <cell r="AI7">
            <v>10000</v>
          </cell>
        </row>
      </sheetData>
      <sheetData sheetId="12737">
        <row r="7">
          <cell r="AI7">
            <v>10000</v>
          </cell>
        </row>
      </sheetData>
      <sheetData sheetId="12738">
        <row r="7">
          <cell r="AI7">
            <v>10000</v>
          </cell>
        </row>
      </sheetData>
      <sheetData sheetId="12739">
        <row r="7">
          <cell r="AI7">
            <v>10000</v>
          </cell>
        </row>
      </sheetData>
      <sheetData sheetId="12740">
        <row r="7">
          <cell r="AI7">
            <v>10000</v>
          </cell>
        </row>
      </sheetData>
      <sheetData sheetId="12741">
        <row r="7">
          <cell r="AI7">
            <v>10000</v>
          </cell>
        </row>
      </sheetData>
      <sheetData sheetId="12742">
        <row r="7">
          <cell r="AI7">
            <v>10000</v>
          </cell>
        </row>
      </sheetData>
      <sheetData sheetId="12743">
        <row r="7">
          <cell r="AI7">
            <v>10000</v>
          </cell>
        </row>
      </sheetData>
      <sheetData sheetId="12744">
        <row r="7">
          <cell r="AI7">
            <v>10000</v>
          </cell>
        </row>
      </sheetData>
      <sheetData sheetId="12745">
        <row r="7">
          <cell r="AI7">
            <v>10000</v>
          </cell>
        </row>
      </sheetData>
      <sheetData sheetId="12746">
        <row r="7">
          <cell r="AI7">
            <v>10000</v>
          </cell>
        </row>
      </sheetData>
      <sheetData sheetId="12747">
        <row r="7">
          <cell r="AI7">
            <v>10000</v>
          </cell>
        </row>
      </sheetData>
      <sheetData sheetId="12748">
        <row r="7">
          <cell r="AI7">
            <v>10000</v>
          </cell>
        </row>
      </sheetData>
      <sheetData sheetId="12749">
        <row r="7">
          <cell r="AI7">
            <v>10000</v>
          </cell>
        </row>
      </sheetData>
      <sheetData sheetId="12750">
        <row r="7">
          <cell r="AI7">
            <v>10000</v>
          </cell>
        </row>
      </sheetData>
      <sheetData sheetId="12751">
        <row r="7">
          <cell r="AI7">
            <v>10000</v>
          </cell>
        </row>
      </sheetData>
      <sheetData sheetId="12752">
        <row r="7">
          <cell r="AI7">
            <v>10000</v>
          </cell>
        </row>
      </sheetData>
      <sheetData sheetId="12753">
        <row r="7">
          <cell r="AI7">
            <v>10000</v>
          </cell>
        </row>
      </sheetData>
      <sheetData sheetId="12754">
        <row r="7">
          <cell r="AI7">
            <v>10000</v>
          </cell>
        </row>
      </sheetData>
      <sheetData sheetId="12755">
        <row r="7">
          <cell r="AI7">
            <v>10000</v>
          </cell>
        </row>
      </sheetData>
      <sheetData sheetId="12756">
        <row r="7">
          <cell r="AI7">
            <v>10000</v>
          </cell>
        </row>
      </sheetData>
      <sheetData sheetId="12757">
        <row r="7">
          <cell r="AI7">
            <v>10000</v>
          </cell>
        </row>
      </sheetData>
      <sheetData sheetId="12758">
        <row r="7">
          <cell r="AI7">
            <v>10000</v>
          </cell>
        </row>
      </sheetData>
      <sheetData sheetId="12759">
        <row r="7">
          <cell r="AI7">
            <v>10000</v>
          </cell>
        </row>
      </sheetData>
      <sheetData sheetId="12760">
        <row r="7">
          <cell r="AI7">
            <v>10000</v>
          </cell>
        </row>
      </sheetData>
      <sheetData sheetId="12761">
        <row r="7">
          <cell r="AI7">
            <v>10000</v>
          </cell>
        </row>
      </sheetData>
      <sheetData sheetId="12762">
        <row r="7">
          <cell r="AI7">
            <v>10000</v>
          </cell>
        </row>
      </sheetData>
      <sheetData sheetId="12763">
        <row r="7">
          <cell r="AI7">
            <v>10000</v>
          </cell>
        </row>
      </sheetData>
      <sheetData sheetId="12764">
        <row r="7">
          <cell r="AI7">
            <v>10000</v>
          </cell>
        </row>
      </sheetData>
      <sheetData sheetId="12765">
        <row r="7">
          <cell r="AI7">
            <v>10000</v>
          </cell>
        </row>
      </sheetData>
      <sheetData sheetId="12766">
        <row r="7">
          <cell r="AI7">
            <v>10000</v>
          </cell>
        </row>
      </sheetData>
      <sheetData sheetId="12767">
        <row r="7">
          <cell r="AI7">
            <v>10000</v>
          </cell>
        </row>
      </sheetData>
      <sheetData sheetId="12768">
        <row r="7">
          <cell r="AI7">
            <v>10000</v>
          </cell>
        </row>
      </sheetData>
      <sheetData sheetId="12769">
        <row r="7">
          <cell r="AI7">
            <v>10000</v>
          </cell>
        </row>
      </sheetData>
      <sheetData sheetId="12770">
        <row r="7">
          <cell r="AI7">
            <v>10000</v>
          </cell>
        </row>
      </sheetData>
      <sheetData sheetId="12771">
        <row r="7">
          <cell r="AI7">
            <v>10000</v>
          </cell>
        </row>
      </sheetData>
      <sheetData sheetId="12772">
        <row r="7">
          <cell r="AI7">
            <v>10000</v>
          </cell>
        </row>
      </sheetData>
      <sheetData sheetId="12773">
        <row r="7">
          <cell r="AI7">
            <v>10000</v>
          </cell>
        </row>
      </sheetData>
      <sheetData sheetId="12774">
        <row r="7">
          <cell r="AI7">
            <v>10000</v>
          </cell>
        </row>
      </sheetData>
      <sheetData sheetId="12775">
        <row r="7">
          <cell r="AI7">
            <v>10000</v>
          </cell>
        </row>
      </sheetData>
      <sheetData sheetId="12776">
        <row r="7">
          <cell r="AI7">
            <v>10000</v>
          </cell>
        </row>
      </sheetData>
      <sheetData sheetId="12777">
        <row r="7">
          <cell r="AI7">
            <v>10000</v>
          </cell>
        </row>
      </sheetData>
      <sheetData sheetId="12778">
        <row r="7">
          <cell r="AI7">
            <v>10000</v>
          </cell>
        </row>
      </sheetData>
      <sheetData sheetId="12779">
        <row r="7">
          <cell r="AI7">
            <v>10000</v>
          </cell>
        </row>
      </sheetData>
      <sheetData sheetId="12780">
        <row r="7">
          <cell r="AI7">
            <v>10000</v>
          </cell>
        </row>
      </sheetData>
      <sheetData sheetId="12781">
        <row r="7">
          <cell r="AI7">
            <v>10000</v>
          </cell>
        </row>
      </sheetData>
      <sheetData sheetId="12782">
        <row r="7">
          <cell r="AI7">
            <v>10000</v>
          </cell>
        </row>
      </sheetData>
      <sheetData sheetId="12783">
        <row r="7">
          <cell r="AI7">
            <v>10000</v>
          </cell>
        </row>
      </sheetData>
      <sheetData sheetId="12784">
        <row r="7">
          <cell r="AI7">
            <v>10000</v>
          </cell>
        </row>
      </sheetData>
      <sheetData sheetId="12785">
        <row r="7">
          <cell r="AI7">
            <v>10000</v>
          </cell>
        </row>
      </sheetData>
      <sheetData sheetId="12786">
        <row r="7">
          <cell r="AI7">
            <v>10000</v>
          </cell>
        </row>
      </sheetData>
      <sheetData sheetId="12787">
        <row r="7">
          <cell r="AI7">
            <v>10000</v>
          </cell>
        </row>
      </sheetData>
      <sheetData sheetId="12788">
        <row r="7">
          <cell r="AI7">
            <v>10000</v>
          </cell>
        </row>
      </sheetData>
      <sheetData sheetId="12789">
        <row r="7">
          <cell r="AI7">
            <v>10000</v>
          </cell>
        </row>
      </sheetData>
      <sheetData sheetId="12790">
        <row r="7">
          <cell r="AI7">
            <v>10000</v>
          </cell>
        </row>
      </sheetData>
      <sheetData sheetId="12791">
        <row r="7">
          <cell r="AI7">
            <v>10000</v>
          </cell>
        </row>
      </sheetData>
      <sheetData sheetId="12792">
        <row r="7">
          <cell r="AI7">
            <v>10000</v>
          </cell>
        </row>
      </sheetData>
      <sheetData sheetId="12793">
        <row r="7">
          <cell r="AI7">
            <v>10000</v>
          </cell>
        </row>
      </sheetData>
      <sheetData sheetId="12794">
        <row r="7">
          <cell r="AI7">
            <v>10000</v>
          </cell>
        </row>
      </sheetData>
      <sheetData sheetId="12795">
        <row r="7">
          <cell r="AI7">
            <v>10000</v>
          </cell>
        </row>
      </sheetData>
      <sheetData sheetId="12796">
        <row r="7">
          <cell r="AI7">
            <v>10000</v>
          </cell>
        </row>
      </sheetData>
      <sheetData sheetId="12797">
        <row r="7">
          <cell r="AI7">
            <v>10000</v>
          </cell>
        </row>
      </sheetData>
      <sheetData sheetId="12798">
        <row r="7">
          <cell r="AI7">
            <v>10000</v>
          </cell>
        </row>
      </sheetData>
      <sheetData sheetId="12799">
        <row r="7">
          <cell r="AI7">
            <v>10000</v>
          </cell>
        </row>
      </sheetData>
      <sheetData sheetId="12800">
        <row r="7">
          <cell r="AI7">
            <v>10000</v>
          </cell>
        </row>
      </sheetData>
      <sheetData sheetId="12801">
        <row r="7">
          <cell r="AI7">
            <v>10000</v>
          </cell>
        </row>
      </sheetData>
      <sheetData sheetId="12802">
        <row r="7">
          <cell r="AI7">
            <v>10000</v>
          </cell>
        </row>
      </sheetData>
      <sheetData sheetId="12803">
        <row r="7">
          <cell r="AI7">
            <v>10000</v>
          </cell>
        </row>
      </sheetData>
      <sheetData sheetId="12804">
        <row r="7">
          <cell r="AI7">
            <v>10000</v>
          </cell>
        </row>
      </sheetData>
      <sheetData sheetId="12805">
        <row r="7">
          <cell r="AI7">
            <v>10000</v>
          </cell>
        </row>
      </sheetData>
      <sheetData sheetId="12806">
        <row r="7">
          <cell r="AI7">
            <v>10000</v>
          </cell>
        </row>
      </sheetData>
      <sheetData sheetId="12807">
        <row r="7">
          <cell r="AI7">
            <v>10000</v>
          </cell>
        </row>
      </sheetData>
      <sheetData sheetId="12808">
        <row r="7">
          <cell r="AI7">
            <v>10000</v>
          </cell>
        </row>
      </sheetData>
      <sheetData sheetId="12809">
        <row r="7">
          <cell r="AI7">
            <v>10000</v>
          </cell>
        </row>
      </sheetData>
      <sheetData sheetId="12810">
        <row r="7">
          <cell r="AI7">
            <v>10000</v>
          </cell>
        </row>
      </sheetData>
      <sheetData sheetId="12811">
        <row r="7">
          <cell r="AI7">
            <v>10000</v>
          </cell>
        </row>
      </sheetData>
      <sheetData sheetId="12812">
        <row r="7">
          <cell r="AI7">
            <v>10000</v>
          </cell>
        </row>
      </sheetData>
      <sheetData sheetId="12813">
        <row r="7">
          <cell r="AI7">
            <v>10000</v>
          </cell>
        </row>
      </sheetData>
      <sheetData sheetId="12814">
        <row r="7">
          <cell r="AI7">
            <v>10000</v>
          </cell>
        </row>
      </sheetData>
      <sheetData sheetId="12815">
        <row r="7">
          <cell r="AI7">
            <v>10000</v>
          </cell>
        </row>
      </sheetData>
      <sheetData sheetId="12816">
        <row r="7">
          <cell r="AI7">
            <v>10000</v>
          </cell>
        </row>
      </sheetData>
      <sheetData sheetId="12817">
        <row r="7">
          <cell r="AI7">
            <v>10000</v>
          </cell>
        </row>
      </sheetData>
      <sheetData sheetId="12818">
        <row r="7">
          <cell r="AI7">
            <v>10000</v>
          </cell>
        </row>
      </sheetData>
      <sheetData sheetId="12819">
        <row r="7">
          <cell r="AI7">
            <v>10000</v>
          </cell>
        </row>
      </sheetData>
      <sheetData sheetId="12820">
        <row r="7">
          <cell r="AI7">
            <v>10000</v>
          </cell>
        </row>
      </sheetData>
      <sheetData sheetId="12821">
        <row r="7">
          <cell r="AI7">
            <v>10000</v>
          </cell>
        </row>
      </sheetData>
      <sheetData sheetId="12822">
        <row r="7">
          <cell r="AI7">
            <v>10000</v>
          </cell>
        </row>
      </sheetData>
      <sheetData sheetId="12823">
        <row r="7">
          <cell r="AI7">
            <v>10000</v>
          </cell>
        </row>
      </sheetData>
      <sheetData sheetId="12824">
        <row r="7">
          <cell r="AI7">
            <v>10000</v>
          </cell>
        </row>
      </sheetData>
      <sheetData sheetId="12825">
        <row r="7">
          <cell r="AI7">
            <v>10000</v>
          </cell>
        </row>
      </sheetData>
      <sheetData sheetId="12826">
        <row r="7">
          <cell r="AI7">
            <v>10000</v>
          </cell>
        </row>
      </sheetData>
      <sheetData sheetId="12827">
        <row r="7">
          <cell r="AI7">
            <v>10000</v>
          </cell>
        </row>
      </sheetData>
      <sheetData sheetId="12828">
        <row r="7">
          <cell r="AI7">
            <v>10000</v>
          </cell>
        </row>
      </sheetData>
      <sheetData sheetId="12829">
        <row r="7">
          <cell r="AI7">
            <v>10000</v>
          </cell>
        </row>
      </sheetData>
      <sheetData sheetId="12830">
        <row r="7">
          <cell r="AI7">
            <v>10000</v>
          </cell>
        </row>
      </sheetData>
      <sheetData sheetId="12831">
        <row r="7">
          <cell r="AI7">
            <v>10000</v>
          </cell>
        </row>
      </sheetData>
      <sheetData sheetId="12832">
        <row r="7">
          <cell r="AI7">
            <v>10000</v>
          </cell>
        </row>
      </sheetData>
      <sheetData sheetId="12833">
        <row r="7">
          <cell r="AI7">
            <v>10000</v>
          </cell>
        </row>
      </sheetData>
      <sheetData sheetId="12834">
        <row r="7">
          <cell r="AI7">
            <v>10000</v>
          </cell>
        </row>
      </sheetData>
      <sheetData sheetId="12835">
        <row r="7">
          <cell r="AI7">
            <v>10000</v>
          </cell>
        </row>
      </sheetData>
      <sheetData sheetId="12836">
        <row r="7">
          <cell r="AI7">
            <v>10000</v>
          </cell>
        </row>
      </sheetData>
      <sheetData sheetId="12837">
        <row r="7">
          <cell r="AI7">
            <v>10000</v>
          </cell>
        </row>
      </sheetData>
      <sheetData sheetId="12838">
        <row r="7">
          <cell r="AI7">
            <v>10000</v>
          </cell>
        </row>
      </sheetData>
      <sheetData sheetId="12839">
        <row r="7">
          <cell r="AI7">
            <v>10000</v>
          </cell>
        </row>
      </sheetData>
      <sheetData sheetId="12840">
        <row r="7">
          <cell r="AI7">
            <v>10000</v>
          </cell>
        </row>
      </sheetData>
      <sheetData sheetId="12841">
        <row r="7">
          <cell r="AI7">
            <v>10000</v>
          </cell>
        </row>
      </sheetData>
      <sheetData sheetId="12842">
        <row r="7">
          <cell r="AI7">
            <v>10000</v>
          </cell>
        </row>
      </sheetData>
      <sheetData sheetId="12843">
        <row r="7">
          <cell r="AI7">
            <v>10000</v>
          </cell>
        </row>
      </sheetData>
      <sheetData sheetId="12844">
        <row r="7">
          <cell r="AI7">
            <v>10000</v>
          </cell>
        </row>
      </sheetData>
      <sheetData sheetId="12845">
        <row r="7">
          <cell r="AI7">
            <v>10000</v>
          </cell>
        </row>
      </sheetData>
      <sheetData sheetId="12846">
        <row r="7">
          <cell r="AI7">
            <v>10000</v>
          </cell>
        </row>
      </sheetData>
      <sheetData sheetId="12847">
        <row r="7">
          <cell r="AI7">
            <v>10000</v>
          </cell>
        </row>
      </sheetData>
      <sheetData sheetId="12848">
        <row r="7">
          <cell r="AI7">
            <v>10000</v>
          </cell>
        </row>
      </sheetData>
      <sheetData sheetId="12849">
        <row r="7">
          <cell r="AI7">
            <v>10000</v>
          </cell>
        </row>
      </sheetData>
      <sheetData sheetId="12850">
        <row r="7">
          <cell r="AI7">
            <v>10000</v>
          </cell>
        </row>
      </sheetData>
      <sheetData sheetId="12851">
        <row r="7">
          <cell r="AI7">
            <v>10000</v>
          </cell>
        </row>
      </sheetData>
      <sheetData sheetId="12852">
        <row r="7">
          <cell r="AI7">
            <v>10000</v>
          </cell>
        </row>
      </sheetData>
      <sheetData sheetId="12853">
        <row r="7">
          <cell r="AI7">
            <v>10000</v>
          </cell>
        </row>
      </sheetData>
      <sheetData sheetId="12854">
        <row r="7">
          <cell r="AI7">
            <v>10000</v>
          </cell>
        </row>
      </sheetData>
      <sheetData sheetId="12855">
        <row r="7">
          <cell r="AI7">
            <v>10000</v>
          </cell>
        </row>
      </sheetData>
      <sheetData sheetId="12856">
        <row r="7">
          <cell r="AI7">
            <v>10000</v>
          </cell>
        </row>
      </sheetData>
      <sheetData sheetId="12857">
        <row r="7">
          <cell r="AI7">
            <v>10000</v>
          </cell>
        </row>
      </sheetData>
      <sheetData sheetId="12858">
        <row r="7">
          <cell r="AI7">
            <v>10000</v>
          </cell>
        </row>
      </sheetData>
      <sheetData sheetId="12859">
        <row r="7">
          <cell r="AI7">
            <v>10000</v>
          </cell>
        </row>
      </sheetData>
      <sheetData sheetId="12860">
        <row r="7">
          <cell r="AI7">
            <v>10000</v>
          </cell>
        </row>
      </sheetData>
      <sheetData sheetId="12861">
        <row r="7">
          <cell r="AI7">
            <v>10000</v>
          </cell>
        </row>
      </sheetData>
      <sheetData sheetId="12862">
        <row r="7">
          <cell r="AI7">
            <v>10000</v>
          </cell>
        </row>
      </sheetData>
      <sheetData sheetId="12863">
        <row r="7">
          <cell r="AI7">
            <v>10000</v>
          </cell>
        </row>
      </sheetData>
      <sheetData sheetId="12864">
        <row r="7">
          <cell r="AI7">
            <v>10000</v>
          </cell>
        </row>
      </sheetData>
      <sheetData sheetId="12865">
        <row r="7">
          <cell r="AI7">
            <v>10000</v>
          </cell>
        </row>
      </sheetData>
      <sheetData sheetId="12866">
        <row r="7">
          <cell r="AI7">
            <v>10000</v>
          </cell>
        </row>
      </sheetData>
      <sheetData sheetId="12867">
        <row r="7">
          <cell r="AI7">
            <v>10000</v>
          </cell>
        </row>
      </sheetData>
      <sheetData sheetId="12868">
        <row r="7">
          <cell r="AI7">
            <v>10000</v>
          </cell>
        </row>
      </sheetData>
      <sheetData sheetId="12869">
        <row r="7">
          <cell r="AI7">
            <v>10000</v>
          </cell>
        </row>
      </sheetData>
      <sheetData sheetId="12870">
        <row r="7">
          <cell r="AI7">
            <v>10000</v>
          </cell>
        </row>
      </sheetData>
      <sheetData sheetId="12871">
        <row r="7">
          <cell r="AI7">
            <v>10000</v>
          </cell>
        </row>
      </sheetData>
      <sheetData sheetId="12872">
        <row r="7">
          <cell r="AI7">
            <v>10000</v>
          </cell>
        </row>
      </sheetData>
      <sheetData sheetId="12873">
        <row r="7">
          <cell r="AI7">
            <v>10000</v>
          </cell>
        </row>
      </sheetData>
      <sheetData sheetId="12874">
        <row r="7">
          <cell r="AI7">
            <v>10000</v>
          </cell>
        </row>
      </sheetData>
      <sheetData sheetId="12875">
        <row r="7">
          <cell r="AI7">
            <v>10000</v>
          </cell>
        </row>
      </sheetData>
      <sheetData sheetId="12876">
        <row r="7">
          <cell r="AI7">
            <v>10000</v>
          </cell>
        </row>
      </sheetData>
      <sheetData sheetId="12877">
        <row r="7">
          <cell r="AI7">
            <v>10000</v>
          </cell>
        </row>
      </sheetData>
      <sheetData sheetId="12878">
        <row r="7">
          <cell r="AI7">
            <v>10000</v>
          </cell>
        </row>
      </sheetData>
      <sheetData sheetId="12879">
        <row r="7">
          <cell r="AI7">
            <v>10000</v>
          </cell>
        </row>
      </sheetData>
      <sheetData sheetId="12880">
        <row r="7">
          <cell r="AI7">
            <v>10000</v>
          </cell>
        </row>
      </sheetData>
      <sheetData sheetId="12881">
        <row r="7">
          <cell r="AI7">
            <v>10000</v>
          </cell>
        </row>
      </sheetData>
      <sheetData sheetId="12882">
        <row r="7">
          <cell r="AI7">
            <v>10000</v>
          </cell>
        </row>
      </sheetData>
      <sheetData sheetId="12883">
        <row r="7">
          <cell r="AI7">
            <v>10000</v>
          </cell>
        </row>
      </sheetData>
      <sheetData sheetId="12884">
        <row r="7">
          <cell r="AI7">
            <v>10000</v>
          </cell>
        </row>
      </sheetData>
      <sheetData sheetId="12885">
        <row r="7">
          <cell r="AI7">
            <v>10000</v>
          </cell>
        </row>
      </sheetData>
      <sheetData sheetId="12886">
        <row r="7">
          <cell r="AI7">
            <v>10000</v>
          </cell>
        </row>
      </sheetData>
      <sheetData sheetId="12887">
        <row r="7">
          <cell r="AI7">
            <v>10000</v>
          </cell>
        </row>
      </sheetData>
      <sheetData sheetId="12888">
        <row r="7">
          <cell r="AI7">
            <v>10000</v>
          </cell>
        </row>
      </sheetData>
      <sheetData sheetId="12889">
        <row r="7">
          <cell r="AI7">
            <v>10000</v>
          </cell>
        </row>
      </sheetData>
      <sheetData sheetId="12890">
        <row r="7">
          <cell r="AI7">
            <v>10000</v>
          </cell>
        </row>
      </sheetData>
      <sheetData sheetId="12891">
        <row r="7">
          <cell r="AI7">
            <v>10000</v>
          </cell>
        </row>
      </sheetData>
      <sheetData sheetId="12892">
        <row r="7">
          <cell r="AI7">
            <v>10000</v>
          </cell>
        </row>
      </sheetData>
      <sheetData sheetId="12893">
        <row r="7">
          <cell r="AI7">
            <v>10000</v>
          </cell>
        </row>
      </sheetData>
      <sheetData sheetId="12894">
        <row r="7">
          <cell r="AI7">
            <v>10000</v>
          </cell>
        </row>
      </sheetData>
      <sheetData sheetId="12895">
        <row r="7">
          <cell r="AI7">
            <v>10000</v>
          </cell>
        </row>
      </sheetData>
      <sheetData sheetId="12896">
        <row r="7">
          <cell r="AI7">
            <v>10000</v>
          </cell>
        </row>
      </sheetData>
      <sheetData sheetId="12897">
        <row r="7">
          <cell r="AI7">
            <v>10000</v>
          </cell>
        </row>
      </sheetData>
      <sheetData sheetId="12898">
        <row r="7">
          <cell r="AI7">
            <v>10000</v>
          </cell>
        </row>
      </sheetData>
      <sheetData sheetId="12899">
        <row r="7">
          <cell r="AI7">
            <v>10000</v>
          </cell>
        </row>
      </sheetData>
      <sheetData sheetId="12900">
        <row r="7">
          <cell r="AI7">
            <v>10000</v>
          </cell>
        </row>
      </sheetData>
      <sheetData sheetId="12901">
        <row r="7">
          <cell r="AI7">
            <v>10000</v>
          </cell>
        </row>
      </sheetData>
      <sheetData sheetId="12902">
        <row r="7">
          <cell r="AI7">
            <v>10000</v>
          </cell>
        </row>
      </sheetData>
      <sheetData sheetId="12903">
        <row r="7">
          <cell r="AI7">
            <v>10000</v>
          </cell>
        </row>
      </sheetData>
      <sheetData sheetId="12904">
        <row r="7">
          <cell r="AI7">
            <v>10000</v>
          </cell>
        </row>
      </sheetData>
      <sheetData sheetId="12905">
        <row r="7">
          <cell r="AI7">
            <v>10000</v>
          </cell>
        </row>
      </sheetData>
      <sheetData sheetId="12906">
        <row r="7">
          <cell r="AI7">
            <v>10000</v>
          </cell>
        </row>
      </sheetData>
      <sheetData sheetId="12907">
        <row r="7">
          <cell r="AI7">
            <v>10000</v>
          </cell>
        </row>
      </sheetData>
      <sheetData sheetId="12908">
        <row r="7">
          <cell r="AI7">
            <v>10000</v>
          </cell>
        </row>
      </sheetData>
      <sheetData sheetId="12909">
        <row r="7">
          <cell r="AI7">
            <v>10000</v>
          </cell>
        </row>
      </sheetData>
      <sheetData sheetId="12910">
        <row r="7">
          <cell r="AI7">
            <v>10000</v>
          </cell>
        </row>
      </sheetData>
      <sheetData sheetId="12911">
        <row r="7">
          <cell r="AI7">
            <v>10000</v>
          </cell>
        </row>
      </sheetData>
      <sheetData sheetId="12912">
        <row r="7">
          <cell r="AI7">
            <v>10000</v>
          </cell>
        </row>
      </sheetData>
      <sheetData sheetId="12913">
        <row r="7">
          <cell r="AI7">
            <v>10000</v>
          </cell>
        </row>
      </sheetData>
      <sheetData sheetId="12914">
        <row r="7">
          <cell r="AI7">
            <v>10000</v>
          </cell>
        </row>
      </sheetData>
      <sheetData sheetId="12915">
        <row r="7">
          <cell r="AI7">
            <v>10000</v>
          </cell>
        </row>
      </sheetData>
      <sheetData sheetId="12916">
        <row r="7">
          <cell r="AI7">
            <v>10000</v>
          </cell>
        </row>
      </sheetData>
      <sheetData sheetId="12917">
        <row r="7">
          <cell r="AI7">
            <v>10000</v>
          </cell>
        </row>
      </sheetData>
      <sheetData sheetId="12918">
        <row r="7">
          <cell r="AI7">
            <v>10000</v>
          </cell>
        </row>
      </sheetData>
      <sheetData sheetId="12919">
        <row r="7">
          <cell r="AI7">
            <v>10000</v>
          </cell>
        </row>
      </sheetData>
      <sheetData sheetId="12920">
        <row r="7">
          <cell r="AI7">
            <v>10000</v>
          </cell>
        </row>
      </sheetData>
      <sheetData sheetId="12921">
        <row r="7">
          <cell r="AI7">
            <v>10000</v>
          </cell>
        </row>
      </sheetData>
      <sheetData sheetId="12922">
        <row r="7">
          <cell r="AI7">
            <v>10000</v>
          </cell>
        </row>
      </sheetData>
      <sheetData sheetId="12923">
        <row r="7">
          <cell r="AI7">
            <v>10000</v>
          </cell>
        </row>
      </sheetData>
      <sheetData sheetId="12924">
        <row r="7">
          <cell r="AI7">
            <v>10000</v>
          </cell>
        </row>
      </sheetData>
      <sheetData sheetId="12925">
        <row r="7">
          <cell r="AI7">
            <v>10000</v>
          </cell>
        </row>
      </sheetData>
      <sheetData sheetId="12926">
        <row r="7">
          <cell r="AI7">
            <v>10000</v>
          </cell>
        </row>
      </sheetData>
      <sheetData sheetId="12927">
        <row r="7">
          <cell r="AI7">
            <v>10000</v>
          </cell>
        </row>
      </sheetData>
      <sheetData sheetId="12928">
        <row r="7">
          <cell r="AI7">
            <v>10000</v>
          </cell>
        </row>
      </sheetData>
      <sheetData sheetId="12929">
        <row r="7">
          <cell r="AI7">
            <v>10000</v>
          </cell>
        </row>
      </sheetData>
      <sheetData sheetId="12930">
        <row r="7">
          <cell r="AI7">
            <v>10000</v>
          </cell>
        </row>
      </sheetData>
      <sheetData sheetId="12931">
        <row r="7">
          <cell r="AI7">
            <v>10000</v>
          </cell>
        </row>
      </sheetData>
      <sheetData sheetId="12932">
        <row r="7">
          <cell r="AI7">
            <v>10000</v>
          </cell>
        </row>
      </sheetData>
      <sheetData sheetId="12933">
        <row r="7">
          <cell r="AI7">
            <v>10000</v>
          </cell>
        </row>
      </sheetData>
      <sheetData sheetId="12934">
        <row r="7">
          <cell r="AI7">
            <v>10000</v>
          </cell>
        </row>
      </sheetData>
      <sheetData sheetId="12935">
        <row r="7">
          <cell r="AI7">
            <v>10000</v>
          </cell>
        </row>
      </sheetData>
      <sheetData sheetId="12936">
        <row r="7">
          <cell r="AI7">
            <v>10000</v>
          </cell>
        </row>
      </sheetData>
      <sheetData sheetId="12937">
        <row r="7">
          <cell r="AI7">
            <v>10000</v>
          </cell>
        </row>
      </sheetData>
      <sheetData sheetId="12938">
        <row r="7">
          <cell r="AI7">
            <v>10000</v>
          </cell>
        </row>
      </sheetData>
      <sheetData sheetId="12939">
        <row r="7">
          <cell r="AI7">
            <v>10000</v>
          </cell>
        </row>
      </sheetData>
      <sheetData sheetId="12940">
        <row r="7">
          <cell r="AI7">
            <v>10000</v>
          </cell>
        </row>
      </sheetData>
      <sheetData sheetId="12941">
        <row r="7">
          <cell r="AI7">
            <v>10000</v>
          </cell>
        </row>
      </sheetData>
      <sheetData sheetId="12942">
        <row r="7">
          <cell r="AI7">
            <v>10000</v>
          </cell>
        </row>
      </sheetData>
      <sheetData sheetId="12943">
        <row r="7">
          <cell r="AI7">
            <v>10000</v>
          </cell>
        </row>
      </sheetData>
      <sheetData sheetId="12944">
        <row r="7">
          <cell r="AI7">
            <v>10000</v>
          </cell>
        </row>
      </sheetData>
      <sheetData sheetId="12945">
        <row r="7">
          <cell r="AI7">
            <v>10000</v>
          </cell>
        </row>
      </sheetData>
      <sheetData sheetId="12946">
        <row r="7">
          <cell r="AI7">
            <v>10000</v>
          </cell>
        </row>
      </sheetData>
      <sheetData sheetId="12947">
        <row r="7">
          <cell r="AI7">
            <v>10000</v>
          </cell>
        </row>
      </sheetData>
      <sheetData sheetId="12948">
        <row r="7">
          <cell r="AI7">
            <v>10000</v>
          </cell>
        </row>
      </sheetData>
      <sheetData sheetId="12949">
        <row r="7">
          <cell r="AI7">
            <v>10000</v>
          </cell>
        </row>
      </sheetData>
      <sheetData sheetId="12950">
        <row r="7">
          <cell r="AI7">
            <v>10000</v>
          </cell>
        </row>
      </sheetData>
      <sheetData sheetId="12951">
        <row r="7">
          <cell r="AI7">
            <v>10000</v>
          </cell>
        </row>
      </sheetData>
      <sheetData sheetId="12952">
        <row r="7">
          <cell r="AI7">
            <v>10000</v>
          </cell>
        </row>
      </sheetData>
      <sheetData sheetId="12953">
        <row r="7">
          <cell r="AI7">
            <v>10000</v>
          </cell>
        </row>
      </sheetData>
      <sheetData sheetId="12954">
        <row r="7">
          <cell r="AI7">
            <v>10000</v>
          </cell>
        </row>
      </sheetData>
      <sheetData sheetId="12955">
        <row r="7">
          <cell r="AI7">
            <v>10000</v>
          </cell>
        </row>
      </sheetData>
      <sheetData sheetId="12956">
        <row r="7">
          <cell r="AI7">
            <v>10000</v>
          </cell>
        </row>
      </sheetData>
      <sheetData sheetId="12957">
        <row r="7">
          <cell r="AI7">
            <v>10000</v>
          </cell>
        </row>
      </sheetData>
      <sheetData sheetId="12958">
        <row r="7">
          <cell r="AI7">
            <v>10000</v>
          </cell>
        </row>
      </sheetData>
      <sheetData sheetId="12959">
        <row r="7">
          <cell r="AI7">
            <v>10000</v>
          </cell>
        </row>
      </sheetData>
      <sheetData sheetId="12960">
        <row r="7">
          <cell r="AI7">
            <v>10000</v>
          </cell>
        </row>
      </sheetData>
      <sheetData sheetId="12961">
        <row r="7">
          <cell r="AI7">
            <v>10000</v>
          </cell>
        </row>
      </sheetData>
      <sheetData sheetId="12962">
        <row r="7">
          <cell r="AI7">
            <v>10000</v>
          </cell>
        </row>
      </sheetData>
      <sheetData sheetId="12963">
        <row r="7">
          <cell r="AI7">
            <v>10000</v>
          </cell>
        </row>
      </sheetData>
      <sheetData sheetId="12964">
        <row r="7">
          <cell r="AI7">
            <v>10000</v>
          </cell>
        </row>
      </sheetData>
      <sheetData sheetId="12965">
        <row r="7">
          <cell r="AI7">
            <v>10000</v>
          </cell>
        </row>
      </sheetData>
      <sheetData sheetId="12966">
        <row r="7">
          <cell r="AI7">
            <v>10000</v>
          </cell>
        </row>
      </sheetData>
      <sheetData sheetId="12967">
        <row r="7">
          <cell r="AI7">
            <v>10000</v>
          </cell>
        </row>
      </sheetData>
      <sheetData sheetId="12968">
        <row r="7">
          <cell r="AI7">
            <v>10000</v>
          </cell>
        </row>
      </sheetData>
      <sheetData sheetId="12969">
        <row r="7">
          <cell r="AI7">
            <v>10000</v>
          </cell>
        </row>
      </sheetData>
      <sheetData sheetId="12970">
        <row r="7">
          <cell r="AI7">
            <v>10000</v>
          </cell>
        </row>
      </sheetData>
      <sheetData sheetId="12971">
        <row r="7">
          <cell r="AI7">
            <v>10000</v>
          </cell>
        </row>
      </sheetData>
      <sheetData sheetId="12972">
        <row r="7">
          <cell r="AI7">
            <v>10000</v>
          </cell>
        </row>
      </sheetData>
      <sheetData sheetId="12973">
        <row r="7">
          <cell r="AI7">
            <v>10000</v>
          </cell>
        </row>
      </sheetData>
      <sheetData sheetId="12974">
        <row r="7">
          <cell r="AI7">
            <v>10000</v>
          </cell>
        </row>
      </sheetData>
      <sheetData sheetId="12975">
        <row r="7">
          <cell r="AI7">
            <v>10000</v>
          </cell>
        </row>
      </sheetData>
      <sheetData sheetId="12976">
        <row r="7">
          <cell r="AI7">
            <v>10000</v>
          </cell>
        </row>
      </sheetData>
      <sheetData sheetId="12977">
        <row r="7">
          <cell r="AI7">
            <v>10000</v>
          </cell>
        </row>
      </sheetData>
      <sheetData sheetId="12978">
        <row r="7">
          <cell r="AI7">
            <v>10000</v>
          </cell>
        </row>
      </sheetData>
      <sheetData sheetId="12979">
        <row r="7">
          <cell r="AI7">
            <v>10000</v>
          </cell>
        </row>
      </sheetData>
      <sheetData sheetId="12980">
        <row r="7">
          <cell r="AI7">
            <v>10000</v>
          </cell>
        </row>
      </sheetData>
      <sheetData sheetId="12981">
        <row r="7">
          <cell r="AI7">
            <v>10000</v>
          </cell>
        </row>
      </sheetData>
      <sheetData sheetId="12982">
        <row r="7">
          <cell r="AI7">
            <v>10000</v>
          </cell>
        </row>
      </sheetData>
      <sheetData sheetId="12983">
        <row r="7">
          <cell r="AI7">
            <v>10000</v>
          </cell>
        </row>
      </sheetData>
      <sheetData sheetId="12984">
        <row r="7">
          <cell r="AI7">
            <v>10000</v>
          </cell>
        </row>
      </sheetData>
      <sheetData sheetId="12985">
        <row r="7">
          <cell r="AI7">
            <v>10000</v>
          </cell>
        </row>
      </sheetData>
      <sheetData sheetId="12986">
        <row r="7">
          <cell r="AI7">
            <v>10000</v>
          </cell>
        </row>
      </sheetData>
      <sheetData sheetId="12987">
        <row r="7">
          <cell r="AI7">
            <v>10000</v>
          </cell>
        </row>
      </sheetData>
      <sheetData sheetId="12988">
        <row r="7">
          <cell r="AI7">
            <v>10000</v>
          </cell>
        </row>
      </sheetData>
      <sheetData sheetId="12989">
        <row r="7">
          <cell r="AI7">
            <v>10000</v>
          </cell>
        </row>
      </sheetData>
      <sheetData sheetId="12990">
        <row r="7">
          <cell r="AI7">
            <v>10000</v>
          </cell>
        </row>
      </sheetData>
      <sheetData sheetId="12991">
        <row r="7">
          <cell r="AI7">
            <v>10000</v>
          </cell>
        </row>
      </sheetData>
      <sheetData sheetId="12992">
        <row r="7">
          <cell r="AI7">
            <v>10000</v>
          </cell>
        </row>
      </sheetData>
      <sheetData sheetId="12993">
        <row r="7">
          <cell r="AI7">
            <v>10000</v>
          </cell>
        </row>
      </sheetData>
      <sheetData sheetId="12994">
        <row r="7">
          <cell r="AI7">
            <v>10000</v>
          </cell>
        </row>
      </sheetData>
      <sheetData sheetId="12995">
        <row r="7">
          <cell r="AI7">
            <v>10000</v>
          </cell>
        </row>
      </sheetData>
      <sheetData sheetId="12996">
        <row r="7">
          <cell r="AI7">
            <v>10000</v>
          </cell>
        </row>
      </sheetData>
      <sheetData sheetId="12997">
        <row r="7">
          <cell r="AI7">
            <v>10000</v>
          </cell>
        </row>
      </sheetData>
      <sheetData sheetId="12998">
        <row r="7">
          <cell r="AI7">
            <v>10000</v>
          </cell>
        </row>
      </sheetData>
      <sheetData sheetId="12999">
        <row r="7">
          <cell r="AI7">
            <v>10000</v>
          </cell>
        </row>
      </sheetData>
      <sheetData sheetId="13000">
        <row r="7">
          <cell r="AI7">
            <v>10000</v>
          </cell>
        </row>
      </sheetData>
      <sheetData sheetId="13001">
        <row r="7">
          <cell r="AI7">
            <v>10000</v>
          </cell>
        </row>
      </sheetData>
      <sheetData sheetId="13002">
        <row r="7">
          <cell r="AI7">
            <v>10000</v>
          </cell>
        </row>
      </sheetData>
      <sheetData sheetId="13003">
        <row r="7">
          <cell r="AI7">
            <v>10000</v>
          </cell>
        </row>
      </sheetData>
      <sheetData sheetId="13004">
        <row r="7">
          <cell r="AI7">
            <v>10000</v>
          </cell>
        </row>
      </sheetData>
      <sheetData sheetId="13005">
        <row r="7">
          <cell r="AI7">
            <v>10000</v>
          </cell>
        </row>
      </sheetData>
      <sheetData sheetId="13006">
        <row r="7">
          <cell r="AI7">
            <v>10000</v>
          </cell>
        </row>
      </sheetData>
      <sheetData sheetId="13007">
        <row r="7">
          <cell r="AI7">
            <v>10000</v>
          </cell>
        </row>
      </sheetData>
      <sheetData sheetId="13008">
        <row r="7">
          <cell r="AI7">
            <v>10000</v>
          </cell>
        </row>
      </sheetData>
      <sheetData sheetId="13009">
        <row r="7">
          <cell r="AI7">
            <v>10000</v>
          </cell>
        </row>
      </sheetData>
      <sheetData sheetId="13010">
        <row r="7">
          <cell r="AI7">
            <v>10000</v>
          </cell>
        </row>
      </sheetData>
      <sheetData sheetId="13011">
        <row r="7">
          <cell r="AI7">
            <v>10000</v>
          </cell>
        </row>
      </sheetData>
      <sheetData sheetId="13012">
        <row r="7">
          <cell r="AI7">
            <v>10000</v>
          </cell>
        </row>
      </sheetData>
      <sheetData sheetId="13013">
        <row r="7">
          <cell r="AI7">
            <v>10000</v>
          </cell>
        </row>
      </sheetData>
      <sheetData sheetId="13014">
        <row r="7">
          <cell r="AI7">
            <v>10000</v>
          </cell>
        </row>
      </sheetData>
      <sheetData sheetId="13015">
        <row r="7">
          <cell r="AI7">
            <v>10000</v>
          </cell>
        </row>
      </sheetData>
      <sheetData sheetId="13016">
        <row r="7">
          <cell r="AI7">
            <v>10000</v>
          </cell>
        </row>
      </sheetData>
      <sheetData sheetId="13017">
        <row r="7">
          <cell r="AI7">
            <v>10000</v>
          </cell>
        </row>
      </sheetData>
      <sheetData sheetId="13018">
        <row r="7">
          <cell r="AI7">
            <v>10000</v>
          </cell>
        </row>
      </sheetData>
      <sheetData sheetId="13019">
        <row r="7">
          <cell r="AI7">
            <v>10000</v>
          </cell>
        </row>
      </sheetData>
      <sheetData sheetId="13020">
        <row r="7">
          <cell r="AI7">
            <v>10000</v>
          </cell>
        </row>
      </sheetData>
      <sheetData sheetId="13021">
        <row r="7">
          <cell r="AI7">
            <v>10000</v>
          </cell>
        </row>
      </sheetData>
      <sheetData sheetId="13022">
        <row r="7">
          <cell r="AI7">
            <v>10000</v>
          </cell>
        </row>
      </sheetData>
      <sheetData sheetId="13023">
        <row r="7">
          <cell r="AI7">
            <v>10000</v>
          </cell>
        </row>
      </sheetData>
      <sheetData sheetId="13024">
        <row r="7">
          <cell r="AI7">
            <v>10000</v>
          </cell>
        </row>
      </sheetData>
      <sheetData sheetId="13025">
        <row r="7">
          <cell r="AI7">
            <v>10000</v>
          </cell>
        </row>
      </sheetData>
      <sheetData sheetId="13026">
        <row r="7">
          <cell r="AI7">
            <v>10000</v>
          </cell>
        </row>
      </sheetData>
      <sheetData sheetId="13027">
        <row r="7">
          <cell r="AI7">
            <v>10000</v>
          </cell>
        </row>
      </sheetData>
      <sheetData sheetId="13028">
        <row r="7">
          <cell r="AI7">
            <v>10000</v>
          </cell>
        </row>
      </sheetData>
      <sheetData sheetId="13029">
        <row r="7">
          <cell r="AI7">
            <v>10000</v>
          </cell>
        </row>
      </sheetData>
      <sheetData sheetId="13030">
        <row r="7">
          <cell r="AI7">
            <v>10000</v>
          </cell>
        </row>
      </sheetData>
      <sheetData sheetId="13031">
        <row r="7">
          <cell r="AI7">
            <v>10000</v>
          </cell>
        </row>
      </sheetData>
      <sheetData sheetId="13032">
        <row r="7">
          <cell r="AI7">
            <v>10000</v>
          </cell>
        </row>
      </sheetData>
      <sheetData sheetId="13033">
        <row r="7">
          <cell r="AI7">
            <v>10000</v>
          </cell>
        </row>
      </sheetData>
      <sheetData sheetId="13034">
        <row r="7">
          <cell r="AI7">
            <v>10000</v>
          </cell>
        </row>
      </sheetData>
      <sheetData sheetId="13035">
        <row r="7">
          <cell r="AI7">
            <v>10000</v>
          </cell>
        </row>
      </sheetData>
      <sheetData sheetId="13036">
        <row r="7">
          <cell r="AI7">
            <v>10000</v>
          </cell>
        </row>
      </sheetData>
      <sheetData sheetId="13037">
        <row r="7">
          <cell r="AI7">
            <v>10000</v>
          </cell>
        </row>
      </sheetData>
      <sheetData sheetId="13038">
        <row r="7">
          <cell r="AI7">
            <v>10000</v>
          </cell>
        </row>
      </sheetData>
      <sheetData sheetId="13039">
        <row r="7">
          <cell r="AI7">
            <v>10000</v>
          </cell>
        </row>
      </sheetData>
      <sheetData sheetId="13040">
        <row r="7">
          <cell r="AI7">
            <v>10000</v>
          </cell>
        </row>
      </sheetData>
      <sheetData sheetId="13041">
        <row r="7">
          <cell r="AI7">
            <v>10000</v>
          </cell>
        </row>
      </sheetData>
      <sheetData sheetId="13042">
        <row r="7">
          <cell r="AI7">
            <v>10000</v>
          </cell>
        </row>
      </sheetData>
      <sheetData sheetId="13043">
        <row r="7">
          <cell r="AI7">
            <v>10000</v>
          </cell>
        </row>
      </sheetData>
      <sheetData sheetId="13044">
        <row r="7">
          <cell r="AI7">
            <v>10000</v>
          </cell>
        </row>
      </sheetData>
      <sheetData sheetId="13045">
        <row r="7">
          <cell r="AI7">
            <v>10000</v>
          </cell>
        </row>
      </sheetData>
      <sheetData sheetId="13046">
        <row r="7">
          <cell r="AI7">
            <v>10000</v>
          </cell>
        </row>
      </sheetData>
      <sheetData sheetId="13047">
        <row r="7">
          <cell r="AI7">
            <v>10000</v>
          </cell>
        </row>
      </sheetData>
      <sheetData sheetId="13048">
        <row r="7">
          <cell r="AI7">
            <v>10000</v>
          </cell>
        </row>
      </sheetData>
      <sheetData sheetId="13049">
        <row r="7">
          <cell r="AI7">
            <v>10000</v>
          </cell>
        </row>
      </sheetData>
      <sheetData sheetId="13050">
        <row r="7">
          <cell r="AI7">
            <v>10000</v>
          </cell>
        </row>
      </sheetData>
      <sheetData sheetId="13051">
        <row r="7">
          <cell r="AI7">
            <v>10000</v>
          </cell>
        </row>
      </sheetData>
      <sheetData sheetId="13052">
        <row r="7">
          <cell r="AI7">
            <v>10000</v>
          </cell>
        </row>
      </sheetData>
      <sheetData sheetId="13053">
        <row r="7">
          <cell r="AI7">
            <v>10000</v>
          </cell>
        </row>
      </sheetData>
      <sheetData sheetId="13054">
        <row r="7">
          <cell r="AI7">
            <v>10000</v>
          </cell>
        </row>
      </sheetData>
      <sheetData sheetId="13055">
        <row r="7">
          <cell r="AI7">
            <v>10000</v>
          </cell>
        </row>
      </sheetData>
      <sheetData sheetId="13056">
        <row r="7">
          <cell r="AI7">
            <v>10000</v>
          </cell>
        </row>
      </sheetData>
      <sheetData sheetId="13057">
        <row r="7">
          <cell r="AI7">
            <v>10000</v>
          </cell>
        </row>
      </sheetData>
      <sheetData sheetId="13058">
        <row r="7">
          <cell r="AI7">
            <v>10000</v>
          </cell>
        </row>
      </sheetData>
      <sheetData sheetId="13059">
        <row r="7">
          <cell r="AI7">
            <v>10000</v>
          </cell>
        </row>
      </sheetData>
      <sheetData sheetId="13060">
        <row r="7">
          <cell r="AI7">
            <v>10000</v>
          </cell>
        </row>
      </sheetData>
      <sheetData sheetId="13061">
        <row r="7">
          <cell r="AI7">
            <v>10000</v>
          </cell>
        </row>
      </sheetData>
      <sheetData sheetId="13062">
        <row r="7">
          <cell r="AI7">
            <v>10000</v>
          </cell>
        </row>
      </sheetData>
      <sheetData sheetId="13063">
        <row r="7">
          <cell r="AI7">
            <v>10000</v>
          </cell>
        </row>
      </sheetData>
      <sheetData sheetId="13064">
        <row r="7">
          <cell r="AI7">
            <v>10000</v>
          </cell>
        </row>
      </sheetData>
      <sheetData sheetId="13065">
        <row r="7">
          <cell r="AI7">
            <v>10000</v>
          </cell>
        </row>
      </sheetData>
      <sheetData sheetId="13066">
        <row r="7">
          <cell r="AI7">
            <v>10000</v>
          </cell>
        </row>
      </sheetData>
      <sheetData sheetId="13067">
        <row r="7">
          <cell r="AI7">
            <v>10000</v>
          </cell>
        </row>
      </sheetData>
      <sheetData sheetId="13068">
        <row r="7">
          <cell r="AI7">
            <v>10000</v>
          </cell>
        </row>
      </sheetData>
      <sheetData sheetId="13069">
        <row r="7">
          <cell r="AI7">
            <v>10000</v>
          </cell>
        </row>
      </sheetData>
      <sheetData sheetId="13070">
        <row r="7">
          <cell r="AI7">
            <v>10000</v>
          </cell>
        </row>
      </sheetData>
      <sheetData sheetId="13071">
        <row r="7">
          <cell r="AI7">
            <v>10000</v>
          </cell>
        </row>
      </sheetData>
      <sheetData sheetId="13072">
        <row r="7">
          <cell r="AI7">
            <v>10000</v>
          </cell>
        </row>
      </sheetData>
      <sheetData sheetId="13073">
        <row r="7">
          <cell r="AI7">
            <v>10000</v>
          </cell>
        </row>
      </sheetData>
      <sheetData sheetId="13074">
        <row r="7">
          <cell r="AI7">
            <v>10000</v>
          </cell>
        </row>
      </sheetData>
      <sheetData sheetId="13075">
        <row r="7">
          <cell r="AI7">
            <v>10000</v>
          </cell>
        </row>
      </sheetData>
      <sheetData sheetId="13076">
        <row r="7">
          <cell r="AI7">
            <v>10000</v>
          </cell>
        </row>
      </sheetData>
      <sheetData sheetId="13077">
        <row r="7">
          <cell r="AI7">
            <v>10000</v>
          </cell>
        </row>
      </sheetData>
      <sheetData sheetId="13078">
        <row r="7">
          <cell r="AI7">
            <v>10000</v>
          </cell>
        </row>
      </sheetData>
      <sheetData sheetId="13079">
        <row r="7">
          <cell r="AI7">
            <v>10000</v>
          </cell>
        </row>
      </sheetData>
      <sheetData sheetId="13080">
        <row r="7">
          <cell r="AI7">
            <v>10000</v>
          </cell>
        </row>
      </sheetData>
      <sheetData sheetId="13081">
        <row r="7">
          <cell r="AI7">
            <v>10000</v>
          </cell>
        </row>
      </sheetData>
      <sheetData sheetId="13082">
        <row r="7">
          <cell r="AI7">
            <v>10000</v>
          </cell>
        </row>
      </sheetData>
      <sheetData sheetId="13083">
        <row r="7">
          <cell r="AI7">
            <v>10000</v>
          </cell>
        </row>
      </sheetData>
      <sheetData sheetId="13084">
        <row r="7">
          <cell r="AI7">
            <v>10000</v>
          </cell>
        </row>
      </sheetData>
      <sheetData sheetId="13085">
        <row r="7">
          <cell r="AI7">
            <v>10000</v>
          </cell>
        </row>
      </sheetData>
      <sheetData sheetId="13086">
        <row r="7">
          <cell r="AI7">
            <v>10000</v>
          </cell>
        </row>
      </sheetData>
      <sheetData sheetId="13087">
        <row r="7">
          <cell r="AI7">
            <v>10000</v>
          </cell>
        </row>
      </sheetData>
      <sheetData sheetId="13088">
        <row r="7">
          <cell r="AI7">
            <v>10000</v>
          </cell>
        </row>
      </sheetData>
      <sheetData sheetId="13089">
        <row r="7">
          <cell r="AI7">
            <v>10000</v>
          </cell>
        </row>
      </sheetData>
      <sheetData sheetId="13090">
        <row r="7">
          <cell r="AI7">
            <v>10000</v>
          </cell>
        </row>
      </sheetData>
      <sheetData sheetId="13091">
        <row r="7">
          <cell r="AI7">
            <v>10000</v>
          </cell>
        </row>
      </sheetData>
      <sheetData sheetId="13092">
        <row r="7">
          <cell r="AI7">
            <v>10000</v>
          </cell>
        </row>
      </sheetData>
      <sheetData sheetId="13093">
        <row r="7">
          <cell r="AI7">
            <v>10000</v>
          </cell>
        </row>
      </sheetData>
      <sheetData sheetId="13094">
        <row r="7">
          <cell r="AI7">
            <v>10000</v>
          </cell>
        </row>
      </sheetData>
      <sheetData sheetId="13095">
        <row r="7">
          <cell r="AI7">
            <v>10000</v>
          </cell>
        </row>
      </sheetData>
      <sheetData sheetId="13096">
        <row r="7">
          <cell r="AI7">
            <v>10000</v>
          </cell>
        </row>
      </sheetData>
      <sheetData sheetId="13097">
        <row r="7">
          <cell r="AI7">
            <v>10000</v>
          </cell>
        </row>
      </sheetData>
      <sheetData sheetId="13098">
        <row r="7">
          <cell r="AI7">
            <v>10000</v>
          </cell>
        </row>
      </sheetData>
      <sheetData sheetId="13099">
        <row r="7">
          <cell r="AI7">
            <v>10000</v>
          </cell>
        </row>
      </sheetData>
      <sheetData sheetId="13100">
        <row r="7">
          <cell r="AI7">
            <v>10000</v>
          </cell>
        </row>
      </sheetData>
      <sheetData sheetId="13101">
        <row r="7">
          <cell r="AI7">
            <v>10000</v>
          </cell>
        </row>
      </sheetData>
      <sheetData sheetId="13102">
        <row r="7">
          <cell r="AI7">
            <v>10000</v>
          </cell>
        </row>
      </sheetData>
      <sheetData sheetId="13103">
        <row r="7">
          <cell r="AI7">
            <v>10000</v>
          </cell>
        </row>
      </sheetData>
      <sheetData sheetId="13104">
        <row r="7">
          <cell r="AI7">
            <v>10000</v>
          </cell>
        </row>
      </sheetData>
      <sheetData sheetId="13105">
        <row r="7">
          <cell r="AI7">
            <v>10000</v>
          </cell>
        </row>
      </sheetData>
      <sheetData sheetId="13106">
        <row r="7">
          <cell r="AI7">
            <v>10000</v>
          </cell>
        </row>
      </sheetData>
      <sheetData sheetId="13107">
        <row r="7">
          <cell r="AI7">
            <v>10000</v>
          </cell>
        </row>
      </sheetData>
      <sheetData sheetId="13108">
        <row r="7">
          <cell r="AI7">
            <v>10000</v>
          </cell>
        </row>
      </sheetData>
      <sheetData sheetId="13109">
        <row r="7">
          <cell r="AI7">
            <v>10000</v>
          </cell>
        </row>
      </sheetData>
      <sheetData sheetId="13110">
        <row r="7">
          <cell r="AI7">
            <v>10000</v>
          </cell>
        </row>
      </sheetData>
      <sheetData sheetId="13111">
        <row r="7">
          <cell r="AI7">
            <v>10000</v>
          </cell>
        </row>
      </sheetData>
      <sheetData sheetId="13112">
        <row r="7">
          <cell r="AI7">
            <v>10000</v>
          </cell>
        </row>
      </sheetData>
      <sheetData sheetId="13113">
        <row r="7">
          <cell r="AI7">
            <v>10000</v>
          </cell>
        </row>
      </sheetData>
      <sheetData sheetId="13114">
        <row r="7">
          <cell r="AI7">
            <v>10000</v>
          </cell>
        </row>
      </sheetData>
      <sheetData sheetId="13115">
        <row r="7">
          <cell r="AI7">
            <v>10000</v>
          </cell>
        </row>
      </sheetData>
      <sheetData sheetId="13116">
        <row r="7">
          <cell r="AI7">
            <v>10000</v>
          </cell>
        </row>
      </sheetData>
      <sheetData sheetId="13117">
        <row r="7">
          <cell r="AI7">
            <v>10000</v>
          </cell>
        </row>
      </sheetData>
      <sheetData sheetId="13118">
        <row r="7">
          <cell r="AI7">
            <v>10000</v>
          </cell>
        </row>
      </sheetData>
      <sheetData sheetId="13119">
        <row r="7">
          <cell r="AI7">
            <v>10000</v>
          </cell>
        </row>
      </sheetData>
      <sheetData sheetId="13120">
        <row r="7">
          <cell r="AI7">
            <v>10000</v>
          </cell>
        </row>
      </sheetData>
      <sheetData sheetId="13121">
        <row r="7">
          <cell r="AI7">
            <v>10000</v>
          </cell>
        </row>
      </sheetData>
      <sheetData sheetId="13122">
        <row r="7">
          <cell r="AI7">
            <v>10000</v>
          </cell>
        </row>
      </sheetData>
      <sheetData sheetId="13123">
        <row r="7">
          <cell r="AI7">
            <v>10000</v>
          </cell>
        </row>
      </sheetData>
      <sheetData sheetId="13124">
        <row r="7">
          <cell r="AI7">
            <v>10000</v>
          </cell>
        </row>
      </sheetData>
      <sheetData sheetId="13125">
        <row r="7">
          <cell r="AI7">
            <v>10000</v>
          </cell>
        </row>
      </sheetData>
      <sheetData sheetId="13126">
        <row r="7">
          <cell r="AI7">
            <v>10000</v>
          </cell>
        </row>
      </sheetData>
      <sheetData sheetId="13127">
        <row r="7">
          <cell r="AI7">
            <v>10000</v>
          </cell>
        </row>
      </sheetData>
      <sheetData sheetId="13128">
        <row r="7">
          <cell r="AI7">
            <v>10000</v>
          </cell>
        </row>
      </sheetData>
      <sheetData sheetId="13129">
        <row r="7">
          <cell r="AI7">
            <v>10000</v>
          </cell>
        </row>
      </sheetData>
      <sheetData sheetId="13130">
        <row r="7">
          <cell r="AI7">
            <v>10000</v>
          </cell>
        </row>
      </sheetData>
      <sheetData sheetId="13131">
        <row r="7">
          <cell r="AI7">
            <v>10000</v>
          </cell>
        </row>
      </sheetData>
      <sheetData sheetId="13132">
        <row r="7">
          <cell r="AI7">
            <v>10000</v>
          </cell>
        </row>
      </sheetData>
      <sheetData sheetId="13133">
        <row r="7">
          <cell r="AI7">
            <v>10000</v>
          </cell>
        </row>
      </sheetData>
      <sheetData sheetId="13134">
        <row r="7">
          <cell r="AI7">
            <v>10000</v>
          </cell>
        </row>
      </sheetData>
      <sheetData sheetId="13135">
        <row r="7">
          <cell r="AI7">
            <v>10000</v>
          </cell>
        </row>
      </sheetData>
      <sheetData sheetId="13136">
        <row r="7">
          <cell r="AI7">
            <v>10000</v>
          </cell>
        </row>
      </sheetData>
      <sheetData sheetId="13137">
        <row r="7">
          <cell r="AI7">
            <v>10000</v>
          </cell>
        </row>
      </sheetData>
      <sheetData sheetId="13138">
        <row r="7">
          <cell r="AI7">
            <v>10000</v>
          </cell>
        </row>
      </sheetData>
      <sheetData sheetId="13139">
        <row r="7">
          <cell r="AI7">
            <v>10000</v>
          </cell>
        </row>
      </sheetData>
      <sheetData sheetId="13140">
        <row r="7">
          <cell r="AI7">
            <v>10000</v>
          </cell>
        </row>
      </sheetData>
      <sheetData sheetId="13141">
        <row r="7">
          <cell r="AI7">
            <v>10000</v>
          </cell>
        </row>
      </sheetData>
      <sheetData sheetId="13142">
        <row r="7">
          <cell r="AI7">
            <v>10000</v>
          </cell>
        </row>
      </sheetData>
      <sheetData sheetId="13143">
        <row r="7">
          <cell r="AI7">
            <v>10000</v>
          </cell>
        </row>
      </sheetData>
      <sheetData sheetId="13144">
        <row r="7">
          <cell r="AI7">
            <v>10000</v>
          </cell>
        </row>
      </sheetData>
      <sheetData sheetId="13145">
        <row r="7">
          <cell r="AI7">
            <v>10000</v>
          </cell>
        </row>
      </sheetData>
      <sheetData sheetId="13146">
        <row r="7">
          <cell r="AI7">
            <v>10000</v>
          </cell>
        </row>
      </sheetData>
      <sheetData sheetId="13147">
        <row r="7">
          <cell r="AI7">
            <v>10000</v>
          </cell>
        </row>
      </sheetData>
      <sheetData sheetId="13148">
        <row r="7">
          <cell r="AI7">
            <v>10000</v>
          </cell>
        </row>
      </sheetData>
      <sheetData sheetId="13149">
        <row r="7">
          <cell r="AI7">
            <v>10000</v>
          </cell>
        </row>
      </sheetData>
      <sheetData sheetId="13150">
        <row r="7">
          <cell r="AI7">
            <v>10000</v>
          </cell>
        </row>
      </sheetData>
      <sheetData sheetId="13151">
        <row r="7">
          <cell r="AI7">
            <v>10000</v>
          </cell>
        </row>
      </sheetData>
      <sheetData sheetId="13152">
        <row r="7">
          <cell r="AI7">
            <v>10000</v>
          </cell>
        </row>
      </sheetData>
      <sheetData sheetId="13153">
        <row r="7">
          <cell r="AI7">
            <v>10000</v>
          </cell>
        </row>
      </sheetData>
      <sheetData sheetId="13154">
        <row r="7">
          <cell r="AI7">
            <v>10000</v>
          </cell>
        </row>
      </sheetData>
      <sheetData sheetId="13155">
        <row r="7">
          <cell r="AI7">
            <v>10000</v>
          </cell>
        </row>
      </sheetData>
      <sheetData sheetId="13156">
        <row r="7">
          <cell r="AI7">
            <v>10000</v>
          </cell>
        </row>
      </sheetData>
      <sheetData sheetId="13157">
        <row r="7">
          <cell r="AI7">
            <v>10000</v>
          </cell>
        </row>
      </sheetData>
      <sheetData sheetId="13158">
        <row r="7">
          <cell r="AI7">
            <v>10000</v>
          </cell>
        </row>
      </sheetData>
      <sheetData sheetId="13159">
        <row r="7">
          <cell r="AI7">
            <v>10000</v>
          </cell>
        </row>
      </sheetData>
      <sheetData sheetId="13160">
        <row r="7">
          <cell r="AI7">
            <v>10000</v>
          </cell>
        </row>
      </sheetData>
      <sheetData sheetId="13161">
        <row r="7">
          <cell r="AI7">
            <v>10000</v>
          </cell>
        </row>
      </sheetData>
      <sheetData sheetId="13162">
        <row r="7">
          <cell r="AI7">
            <v>10000</v>
          </cell>
        </row>
      </sheetData>
      <sheetData sheetId="13163">
        <row r="7">
          <cell r="AI7">
            <v>10000</v>
          </cell>
        </row>
      </sheetData>
      <sheetData sheetId="13164">
        <row r="7">
          <cell r="AI7">
            <v>10000</v>
          </cell>
        </row>
      </sheetData>
      <sheetData sheetId="13165">
        <row r="7">
          <cell r="AI7">
            <v>10000</v>
          </cell>
        </row>
      </sheetData>
      <sheetData sheetId="13166">
        <row r="7">
          <cell r="AI7">
            <v>10000</v>
          </cell>
        </row>
      </sheetData>
      <sheetData sheetId="13167">
        <row r="7">
          <cell r="AI7">
            <v>10000</v>
          </cell>
        </row>
      </sheetData>
      <sheetData sheetId="13168">
        <row r="7">
          <cell r="AI7">
            <v>10000</v>
          </cell>
        </row>
      </sheetData>
      <sheetData sheetId="13169">
        <row r="7">
          <cell r="AI7">
            <v>10000</v>
          </cell>
        </row>
      </sheetData>
      <sheetData sheetId="13170">
        <row r="7">
          <cell r="AI7">
            <v>10000</v>
          </cell>
        </row>
      </sheetData>
      <sheetData sheetId="13171">
        <row r="7">
          <cell r="AI7">
            <v>10000</v>
          </cell>
        </row>
      </sheetData>
      <sheetData sheetId="13172">
        <row r="7">
          <cell r="AI7">
            <v>10000</v>
          </cell>
        </row>
      </sheetData>
      <sheetData sheetId="13173">
        <row r="7">
          <cell r="AI7">
            <v>10000</v>
          </cell>
        </row>
      </sheetData>
      <sheetData sheetId="13174">
        <row r="7">
          <cell r="AI7">
            <v>10000</v>
          </cell>
        </row>
      </sheetData>
      <sheetData sheetId="13175">
        <row r="7">
          <cell r="AI7">
            <v>10000</v>
          </cell>
        </row>
      </sheetData>
      <sheetData sheetId="13176">
        <row r="7">
          <cell r="AI7">
            <v>10000</v>
          </cell>
        </row>
      </sheetData>
      <sheetData sheetId="13177">
        <row r="7">
          <cell r="AI7">
            <v>10000</v>
          </cell>
        </row>
      </sheetData>
      <sheetData sheetId="13178">
        <row r="7">
          <cell r="AI7">
            <v>10000</v>
          </cell>
        </row>
      </sheetData>
      <sheetData sheetId="13179">
        <row r="7">
          <cell r="AI7">
            <v>10000</v>
          </cell>
        </row>
      </sheetData>
      <sheetData sheetId="13180">
        <row r="7">
          <cell r="AI7">
            <v>10000</v>
          </cell>
        </row>
      </sheetData>
      <sheetData sheetId="13181">
        <row r="7">
          <cell r="AI7">
            <v>10000</v>
          </cell>
        </row>
      </sheetData>
      <sheetData sheetId="13182">
        <row r="7">
          <cell r="AI7">
            <v>10000</v>
          </cell>
        </row>
      </sheetData>
      <sheetData sheetId="13183">
        <row r="7">
          <cell r="AI7">
            <v>10000</v>
          </cell>
        </row>
      </sheetData>
      <sheetData sheetId="13184">
        <row r="7">
          <cell r="AI7">
            <v>10000</v>
          </cell>
        </row>
      </sheetData>
      <sheetData sheetId="13185">
        <row r="7">
          <cell r="AI7">
            <v>10000</v>
          </cell>
        </row>
      </sheetData>
      <sheetData sheetId="13186">
        <row r="7">
          <cell r="AI7">
            <v>10000</v>
          </cell>
        </row>
      </sheetData>
      <sheetData sheetId="13187">
        <row r="7">
          <cell r="AI7">
            <v>10000</v>
          </cell>
        </row>
      </sheetData>
      <sheetData sheetId="13188">
        <row r="7">
          <cell r="AI7">
            <v>10000</v>
          </cell>
        </row>
      </sheetData>
      <sheetData sheetId="13189">
        <row r="7">
          <cell r="AI7">
            <v>10000</v>
          </cell>
        </row>
      </sheetData>
      <sheetData sheetId="13190">
        <row r="7">
          <cell r="AI7">
            <v>10000</v>
          </cell>
        </row>
      </sheetData>
      <sheetData sheetId="13191">
        <row r="7">
          <cell r="AI7">
            <v>10000</v>
          </cell>
        </row>
      </sheetData>
      <sheetData sheetId="13192">
        <row r="7">
          <cell r="AI7">
            <v>10000</v>
          </cell>
        </row>
      </sheetData>
      <sheetData sheetId="13193">
        <row r="7">
          <cell r="AI7">
            <v>10000</v>
          </cell>
        </row>
      </sheetData>
      <sheetData sheetId="13194">
        <row r="7">
          <cell r="AI7">
            <v>10000</v>
          </cell>
        </row>
      </sheetData>
      <sheetData sheetId="13195">
        <row r="7">
          <cell r="AI7">
            <v>10000</v>
          </cell>
        </row>
      </sheetData>
      <sheetData sheetId="13196">
        <row r="7">
          <cell r="AI7">
            <v>10000</v>
          </cell>
        </row>
      </sheetData>
      <sheetData sheetId="13197">
        <row r="7">
          <cell r="AI7">
            <v>10000</v>
          </cell>
        </row>
      </sheetData>
      <sheetData sheetId="13198">
        <row r="7">
          <cell r="AI7">
            <v>10000</v>
          </cell>
        </row>
      </sheetData>
      <sheetData sheetId="13199">
        <row r="7">
          <cell r="AI7">
            <v>10000</v>
          </cell>
        </row>
      </sheetData>
      <sheetData sheetId="13200">
        <row r="7">
          <cell r="AI7">
            <v>10000</v>
          </cell>
        </row>
      </sheetData>
      <sheetData sheetId="13201">
        <row r="7">
          <cell r="AI7">
            <v>10000</v>
          </cell>
        </row>
      </sheetData>
      <sheetData sheetId="13202">
        <row r="7">
          <cell r="AI7">
            <v>10000</v>
          </cell>
        </row>
      </sheetData>
      <sheetData sheetId="13203">
        <row r="7">
          <cell r="AI7">
            <v>10000</v>
          </cell>
        </row>
      </sheetData>
      <sheetData sheetId="13204">
        <row r="7">
          <cell r="AI7">
            <v>10000</v>
          </cell>
        </row>
      </sheetData>
      <sheetData sheetId="13205">
        <row r="7">
          <cell r="AI7">
            <v>10000</v>
          </cell>
        </row>
      </sheetData>
      <sheetData sheetId="13206">
        <row r="7">
          <cell r="AI7">
            <v>10000</v>
          </cell>
        </row>
      </sheetData>
      <sheetData sheetId="13207">
        <row r="7">
          <cell r="AI7">
            <v>10000</v>
          </cell>
        </row>
      </sheetData>
      <sheetData sheetId="13208">
        <row r="7">
          <cell r="AI7">
            <v>10000</v>
          </cell>
        </row>
      </sheetData>
      <sheetData sheetId="13209">
        <row r="7">
          <cell r="AI7">
            <v>10000</v>
          </cell>
        </row>
      </sheetData>
      <sheetData sheetId="13210">
        <row r="7">
          <cell r="AI7">
            <v>10000</v>
          </cell>
        </row>
      </sheetData>
      <sheetData sheetId="13211">
        <row r="7">
          <cell r="AI7">
            <v>10000</v>
          </cell>
        </row>
      </sheetData>
      <sheetData sheetId="13212">
        <row r="7">
          <cell r="AI7">
            <v>10000</v>
          </cell>
        </row>
      </sheetData>
      <sheetData sheetId="13213">
        <row r="7">
          <cell r="AI7">
            <v>10000</v>
          </cell>
        </row>
      </sheetData>
      <sheetData sheetId="13214">
        <row r="7">
          <cell r="AI7">
            <v>10000</v>
          </cell>
        </row>
      </sheetData>
      <sheetData sheetId="13215">
        <row r="7">
          <cell r="AI7">
            <v>10000</v>
          </cell>
        </row>
      </sheetData>
      <sheetData sheetId="13216">
        <row r="7">
          <cell r="AI7">
            <v>10000</v>
          </cell>
        </row>
      </sheetData>
      <sheetData sheetId="13217">
        <row r="7">
          <cell r="AI7">
            <v>10000</v>
          </cell>
        </row>
      </sheetData>
      <sheetData sheetId="13218">
        <row r="7">
          <cell r="AI7">
            <v>10000</v>
          </cell>
        </row>
      </sheetData>
      <sheetData sheetId="13219">
        <row r="7">
          <cell r="AI7">
            <v>10000</v>
          </cell>
        </row>
      </sheetData>
      <sheetData sheetId="13220">
        <row r="7">
          <cell r="AI7">
            <v>10000</v>
          </cell>
        </row>
      </sheetData>
      <sheetData sheetId="13221">
        <row r="7">
          <cell r="AI7">
            <v>10000</v>
          </cell>
        </row>
      </sheetData>
      <sheetData sheetId="13222">
        <row r="7">
          <cell r="AI7">
            <v>10000</v>
          </cell>
        </row>
      </sheetData>
      <sheetData sheetId="13223">
        <row r="7">
          <cell r="AI7">
            <v>10000</v>
          </cell>
        </row>
      </sheetData>
      <sheetData sheetId="13224">
        <row r="7">
          <cell r="AI7">
            <v>10000</v>
          </cell>
        </row>
      </sheetData>
      <sheetData sheetId="13225">
        <row r="7">
          <cell r="AI7">
            <v>10000</v>
          </cell>
        </row>
      </sheetData>
      <sheetData sheetId="13226">
        <row r="7">
          <cell r="AI7">
            <v>10000</v>
          </cell>
        </row>
      </sheetData>
      <sheetData sheetId="13227">
        <row r="7">
          <cell r="AI7">
            <v>10000</v>
          </cell>
        </row>
      </sheetData>
      <sheetData sheetId="13228">
        <row r="7">
          <cell r="AI7">
            <v>10000</v>
          </cell>
        </row>
      </sheetData>
      <sheetData sheetId="13229">
        <row r="7">
          <cell r="AI7">
            <v>10000</v>
          </cell>
        </row>
      </sheetData>
      <sheetData sheetId="13230">
        <row r="7">
          <cell r="AI7">
            <v>10000</v>
          </cell>
        </row>
      </sheetData>
      <sheetData sheetId="13231">
        <row r="7">
          <cell r="AI7">
            <v>10000</v>
          </cell>
        </row>
      </sheetData>
      <sheetData sheetId="13232">
        <row r="7">
          <cell r="AI7">
            <v>10000</v>
          </cell>
        </row>
      </sheetData>
      <sheetData sheetId="13233">
        <row r="7">
          <cell r="AI7">
            <v>10000</v>
          </cell>
        </row>
      </sheetData>
      <sheetData sheetId="13234">
        <row r="7">
          <cell r="AI7">
            <v>10000</v>
          </cell>
        </row>
      </sheetData>
      <sheetData sheetId="13235">
        <row r="7">
          <cell r="AI7">
            <v>10000</v>
          </cell>
        </row>
      </sheetData>
      <sheetData sheetId="13236">
        <row r="7">
          <cell r="AI7">
            <v>10000</v>
          </cell>
        </row>
      </sheetData>
      <sheetData sheetId="13237">
        <row r="7">
          <cell r="AI7">
            <v>10000</v>
          </cell>
        </row>
      </sheetData>
      <sheetData sheetId="13238">
        <row r="7">
          <cell r="AI7">
            <v>10000</v>
          </cell>
        </row>
      </sheetData>
      <sheetData sheetId="13239">
        <row r="7">
          <cell r="AI7">
            <v>10000</v>
          </cell>
        </row>
      </sheetData>
      <sheetData sheetId="13240">
        <row r="7">
          <cell r="AI7">
            <v>10000</v>
          </cell>
        </row>
      </sheetData>
      <sheetData sheetId="13241">
        <row r="7">
          <cell r="AI7">
            <v>10000</v>
          </cell>
        </row>
      </sheetData>
      <sheetData sheetId="13242">
        <row r="7">
          <cell r="AI7">
            <v>10000</v>
          </cell>
        </row>
      </sheetData>
      <sheetData sheetId="13243">
        <row r="7">
          <cell r="AI7">
            <v>10000</v>
          </cell>
        </row>
      </sheetData>
      <sheetData sheetId="13244">
        <row r="7">
          <cell r="AI7">
            <v>10000</v>
          </cell>
        </row>
      </sheetData>
      <sheetData sheetId="13245">
        <row r="7">
          <cell r="AI7">
            <v>10000</v>
          </cell>
        </row>
      </sheetData>
      <sheetData sheetId="13246">
        <row r="7">
          <cell r="AI7">
            <v>10000</v>
          </cell>
        </row>
      </sheetData>
      <sheetData sheetId="13247">
        <row r="7">
          <cell r="AI7">
            <v>10000</v>
          </cell>
        </row>
      </sheetData>
      <sheetData sheetId="13248">
        <row r="7">
          <cell r="AI7">
            <v>10000</v>
          </cell>
        </row>
      </sheetData>
      <sheetData sheetId="13249">
        <row r="7">
          <cell r="AI7">
            <v>10000</v>
          </cell>
        </row>
      </sheetData>
      <sheetData sheetId="13250">
        <row r="7">
          <cell r="AI7">
            <v>10000</v>
          </cell>
        </row>
      </sheetData>
      <sheetData sheetId="13251">
        <row r="7">
          <cell r="AI7">
            <v>10000</v>
          </cell>
        </row>
      </sheetData>
      <sheetData sheetId="13252">
        <row r="7">
          <cell r="AI7">
            <v>10000</v>
          </cell>
        </row>
      </sheetData>
      <sheetData sheetId="13253">
        <row r="7">
          <cell r="AI7">
            <v>10000</v>
          </cell>
        </row>
      </sheetData>
      <sheetData sheetId="13254">
        <row r="7">
          <cell r="AI7">
            <v>10000</v>
          </cell>
        </row>
      </sheetData>
      <sheetData sheetId="13255">
        <row r="7">
          <cell r="AI7">
            <v>10000</v>
          </cell>
        </row>
      </sheetData>
      <sheetData sheetId="13256">
        <row r="7">
          <cell r="AI7">
            <v>10000</v>
          </cell>
        </row>
      </sheetData>
      <sheetData sheetId="13257">
        <row r="7">
          <cell r="AI7">
            <v>10000</v>
          </cell>
        </row>
      </sheetData>
      <sheetData sheetId="13258">
        <row r="7">
          <cell r="AI7">
            <v>10000</v>
          </cell>
        </row>
      </sheetData>
      <sheetData sheetId="13259">
        <row r="7">
          <cell r="AI7">
            <v>10000</v>
          </cell>
        </row>
      </sheetData>
      <sheetData sheetId="13260">
        <row r="7">
          <cell r="AI7">
            <v>10000</v>
          </cell>
        </row>
      </sheetData>
      <sheetData sheetId="13261">
        <row r="7">
          <cell r="AI7">
            <v>10000</v>
          </cell>
        </row>
      </sheetData>
      <sheetData sheetId="13262">
        <row r="7">
          <cell r="AI7">
            <v>10000</v>
          </cell>
        </row>
      </sheetData>
      <sheetData sheetId="13263">
        <row r="7">
          <cell r="AI7">
            <v>10000</v>
          </cell>
        </row>
      </sheetData>
      <sheetData sheetId="13264">
        <row r="7">
          <cell r="AI7">
            <v>10000</v>
          </cell>
        </row>
      </sheetData>
      <sheetData sheetId="13265">
        <row r="7">
          <cell r="AI7">
            <v>10000</v>
          </cell>
        </row>
      </sheetData>
      <sheetData sheetId="13266">
        <row r="7">
          <cell r="AI7">
            <v>10000</v>
          </cell>
        </row>
      </sheetData>
      <sheetData sheetId="13267">
        <row r="7">
          <cell r="AI7">
            <v>10000</v>
          </cell>
        </row>
      </sheetData>
      <sheetData sheetId="13268">
        <row r="7">
          <cell r="AI7">
            <v>10000</v>
          </cell>
        </row>
      </sheetData>
      <sheetData sheetId="13269">
        <row r="7">
          <cell r="AI7">
            <v>10000</v>
          </cell>
        </row>
      </sheetData>
      <sheetData sheetId="13270">
        <row r="7">
          <cell r="AI7">
            <v>10000</v>
          </cell>
        </row>
      </sheetData>
      <sheetData sheetId="13271">
        <row r="7">
          <cell r="AI7">
            <v>10000</v>
          </cell>
        </row>
      </sheetData>
      <sheetData sheetId="13272">
        <row r="7">
          <cell r="AI7">
            <v>10000</v>
          </cell>
        </row>
      </sheetData>
      <sheetData sheetId="13273">
        <row r="7">
          <cell r="AI7">
            <v>10000</v>
          </cell>
        </row>
      </sheetData>
      <sheetData sheetId="13274">
        <row r="7">
          <cell r="AI7">
            <v>10000</v>
          </cell>
        </row>
      </sheetData>
      <sheetData sheetId="13275">
        <row r="7">
          <cell r="AI7">
            <v>10000</v>
          </cell>
        </row>
      </sheetData>
      <sheetData sheetId="13276">
        <row r="7">
          <cell r="AI7">
            <v>10000</v>
          </cell>
        </row>
      </sheetData>
      <sheetData sheetId="13277">
        <row r="7">
          <cell r="AI7">
            <v>10000</v>
          </cell>
        </row>
      </sheetData>
      <sheetData sheetId="13278">
        <row r="7">
          <cell r="AI7">
            <v>10000</v>
          </cell>
        </row>
      </sheetData>
      <sheetData sheetId="13279">
        <row r="7">
          <cell r="AI7">
            <v>10000</v>
          </cell>
        </row>
      </sheetData>
      <sheetData sheetId="13280">
        <row r="7">
          <cell r="AI7">
            <v>10000</v>
          </cell>
        </row>
      </sheetData>
      <sheetData sheetId="13281">
        <row r="7">
          <cell r="AI7">
            <v>10000</v>
          </cell>
        </row>
      </sheetData>
      <sheetData sheetId="13282">
        <row r="7">
          <cell r="AI7">
            <v>10000</v>
          </cell>
        </row>
      </sheetData>
      <sheetData sheetId="13283">
        <row r="7">
          <cell r="AI7">
            <v>10000</v>
          </cell>
        </row>
      </sheetData>
      <sheetData sheetId="13284">
        <row r="7">
          <cell r="AI7">
            <v>10000</v>
          </cell>
        </row>
      </sheetData>
      <sheetData sheetId="13285">
        <row r="7">
          <cell r="AI7">
            <v>10000</v>
          </cell>
        </row>
      </sheetData>
      <sheetData sheetId="13286">
        <row r="7">
          <cell r="AI7">
            <v>10000</v>
          </cell>
        </row>
      </sheetData>
      <sheetData sheetId="13287">
        <row r="7">
          <cell r="AI7">
            <v>10000</v>
          </cell>
        </row>
      </sheetData>
      <sheetData sheetId="13288">
        <row r="7">
          <cell r="AI7">
            <v>10000</v>
          </cell>
        </row>
      </sheetData>
      <sheetData sheetId="13289">
        <row r="7">
          <cell r="AI7">
            <v>10000</v>
          </cell>
        </row>
      </sheetData>
      <sheetData sheetId="13290">
        <row r="7">
          <cell r="AI7">
            <v>10000</v>
          </cell>
        </row>
      </sheetData>
      <sheetData sheetId="13291">
        <row r="7">
          <cell r="AI7">
            <v>10000</v>
          </cell>
        </row>
      </sheetData>
      <sheetData sheetId="13292">
        <row r="7">
          <cell r="AI7">
            <v>10000</v>
          </cell>
        </row>
      </sheetData>
      <sheetData sheetId="13293">
        <row r="7">
          <cell r="AI7">
            <v>10000</v>
          </cell>
        </row>
      </sheetData>
      <sheetData sheetId="13294">
        <row r="7">
          <cell r="AI7">
            <v>10000</v>
          </cell>
        </row>
      </sheetData>
      <sheetData sheetId="13295">
        <row r="7">
          <cell r="AI7">
            <v>10000</v>
          </cell>
        </row>
      </sheetData>
      <sheetData sheetId="13296">
        <row r="7">
          <cell r="AI7">
            <v>10000</v>
          </cell>
        </row>
      </sheetData>
      <sheetData sheetId="13297">
        <row r="7">
          <cell r="AI7">
            <v>10000</v>
          </cell>
        </row>
      </sheetData>
      <sheetData sheetId="13298">
        <row r="7">
          <cell r="AI7">
            <v>10000</v>
          </cell>
        </row>
      </sheetData>
      <sheetData sheetId="13299">
        <row r="7">
          <cell r="AI7">
            <v>10000</v>
          </cell>
        </row>
      </sheetData>
      <sheetData sheetId="13300">
        <row r="7">
          <cell r="AI7">
            <v>10000</v>
          </cell>
        </row>
      </sheetData>
      <sheetData sheetId="13301">
        <row r="7">
          <cell r="AI7">
            <v>10000</v>
          </cell>
        </row>
      </sheetData>
      <sheetData sheetId="13302">
        <row r="7">
          <cell r="AI7">
            <v>10000</v>
          </cell>
        </row>
      </sheetData>
      <sheetData sheetId="13303">
        <row r="7">
          <cell r="AI7">
            <v>10000</v>
          </cell>
        </row>
      </sheetData>
      <sheetData sheetId="13304">
        <row r="7">
          <cell r="AI7">
            <v>10000</v>
          </cell>
        </row>
      </sheetData>
      <sheetData sheetId="13305">
        <row r="7">
          <cell r="AI7">
            <v>10000</v>
          </cell>
        </row>
      </sheetData>
      <sheetData sheetId="13306">
        <row r="7">
          <cell r="AI7">
            <v>10000</v>
          </cell>
        </row>
      </sheetData>
      <sheetData sheetId="13307">
        <row r="7">
          <cell r="AI7">
            <v>10000</v>
          </cell>
        </row>
      </sheetData>
      <sheetData sheetId="13308">
        <row r="7">
          <cell r="AI7">
            <v>10000</v>
          </cell>
        </row>
      </sheetData>
      <sheetData sheetId="13309">
        <row r="7">
          <cell r="AI7">
            <v>10000</v>
          </cell>
        </row>
      </sheetData>
      <sheetData sheetId="13310">
        <row r="7">
          <cell r="AI7">
            <v>10000</v>
          </cell>
        </row>
      </sheetData>
      <sheetData sheetId="13311">
        <row r="7">
          <cell r="AI7">
            <v>10000</v>
          </cell>
        </row>
      </sheetData>
      <sheetData sheetId="13312">
        <row r="7">
          <cell r="AI7">
            <v>10000</v>
          </cell>
        </row>
      </sheetData>
      <sheetData sheetId="13313">
        <row r="7">
          <cell r="AI7">
            <v>10000</v>
          </cell>
        </row>
      </sheetData>
      <sheetData sheetId="13314">
        <row r="7">
          <cell r="AI7">
            <v>10000</v>
          </cell>
        </row>
      </sheetData>
      <sheetData sheetId="13315">
        <row r="7">
          <cell r="AI7">
            <v>10000</v>
          </cell>
        </row>
      </sheetData>
      <sheetData sheetId="13316">
        <row r="7">
          <cell r="AI7">
            <v>10000</v>
          </cell>
        </row>
      </sheetData>
      <sheetData sheetId="13317">
        <row r="7">
          <cell r="AI7">
            <v>10000</v>
          </cell>
        </row>
      </sheetData>
      <sheetData sheetId="13318">
        <row r="7">
          <cell r="AI7">
            <v>10000</v>
          </cell>
        </row>
      </sheetData>
      <sheetData sheetId="13319">
        <row r="7">
          <cell r="AI7">
            <v>10000</v>
          </cell>
        </row>
      </sheetData>
      <sheetData sheetId="13320">
        <row r="7">
          <cell r="AI7">
            <v>10000</v>
          </cell>
        </row>
      </sheetData>
      <sheetData sheetId="13321">
        <row r="7">
          <cell r="AI7">
            <v>10000</v>
          </cell>
        </row>
      </sheetData>
      <sheetData sheetId="13322">
        <row r="7">
          <cell r="AI7">
            <v>10000</v>
          </cell>
        </row>
      </sheetData>
      <sheetData sheetId="13323">
        <row r="7">
          <cell r="AI7">
            <v>10000</v>
          </cell>
        </row>
      </sheetData>
      <sheetData sheetId="13324">
        <row r="7">
          <cell r="AI7">
            <v>10000</v>
          </cell>
        </row>
      </sheetData>
      <sheetData sheetId="13325">
        <row r="7">
          <cell r="AI7">
            <v>10000</v>
          </cell>
        </row>
      </sheetData>
      <sheetData sheetId="13326">
        <row r="7">
          <cell r="AI7">
            <v>10000</v>
          </cell>
        </row>
      </sheetData>
      <sheetData sheetId="13327">
        <row r="7">
          <cell r="AI7">
            <v>10000</v>
          </cell>
        </row>
      </sheetData>
      <sheetData sheetId="13328">
        <row r="7">
          <cell r="AI7">
            <v>10000</v>
          </cell>
        </row>
      </sheetData>
      <sheetData sheetId="13329">
        <row r="7">
          <cell r="AI7">
            <v>10000</v>
          </cell>
        </row>
      </sheetData>
      <sheetData sheetId="13330">
        <row r="7">
          <cell r="AI7">
            <v>10000</v>
          </cell>
        </row>
      </sheetData>
      <sheetData sheetId="13331">
        <row r="7">
          <cell r="AI7">
            <v>10000</v>
          </cell>
        </row>
      </sheetData>
      <sheetData sheetId="13332">
        <row r="7">
          <cell r="AI7">
            <v>10000</v>
          </cell>
        </row>
      </sheetData>
      <sheetData sheetId="13333">
        <row r="7">
          <cell r="AI7">
            <v>10000</v>
          </cell>
        </row>
      </sheetData>
      <sheetData sheetId="13334">
        <row r="7">
          <cell r="AI7">
            <v>10000</v>
          </cell>
        </row>
      </sheetData>
      <sheetData sheetId="13335">
        <row r="7">
          <cell r="AI7">
            <v>10000</v>
          </cell>
        </row>
      </sheetData>
      <sheetData sheetId="13336">
        <row r="7">
          <cell r="AI7">
            <v>10000</v>
          </cell>
        </row>
      </sheetData>
      <sheetData sheetId="13337">
        <row r="7">
          <cell r="AI7">
            <v>10000</v>
          </cell>
        </row>
      </sheetData>
      <sheetData sheetId="13338">
        <row r="7">
          <cell r="AI7">
            <v>10000</v>
          </cell>
        </row>
      </sheetData>
      <sheetData sheetId="13339">
        <row r="7">
          <cell r="AI7">
            <v>10000</v>
          </cell>
        </row>
      </sheetData>
      <sheetData sheetId="13340">
        <row r="7">
          <cell r="AI7">
            <v>10000</v>
          </cell>
        </row>
      </sheetData>
      <sheetData sheetId="13341">
        <row r="7">
          <cell r="AI7">
            <v>10000</v>
          </cell>
        </row>
      </sheetData>
      <sheetData sheetId="13342">
        <row r="7">
          <cell r="AI7">
            <v>10000</v>
          </cell>
        </row>
      </sheetData>
      <sheetData sheetId="13343">
        <row r="7">
          <cell r="AI7">
            <v>10000</v>
          </cell>
        </row>
      </sheetData>
      <sheetData sheetId="13344">
        <row r="7">
          <cell r="AI7">
            <v>10000</v>
          </cell>
        </row>
      </sheetData>
      <sheetData sheetId="13345">
        <row r="7">
          <cell r="AI7">
            <v>10000</v>
          </cell>
        </row>
      </sheetData>
      <sheetData sheetId="13346">
        <row r="7">
          <cell r="AI7">
            <v>10000</v>
          </cell>
        </row>
      </sheetData>
      <sheetData sheetId="13347">
        <row r="7">
          <cell r="AI7">
            <v>10000</v>
          </cell>
        </row>
      </sheetData>
      <sheetData sheetId="13348">
        <row r="7">
          <cell r="AI7">
            <v>10000</v>
          </cell>
        </row>
      </sheetData>
      <sheetData sheetId="13349">
        <row r="7">
          <cell r="AI7">
            <v>10000</v>
          </cell>
        </row>
      </sheetData>
      <sheetData sheetId="13350">
        <row r="7">
          <cell r="AI7">
            <v>10000</v>
          </cell>
        </row>
      </sheetData>
      <sheetData sheetId="13351">
        <row r="7">
          <cell r="AI7">
            <v>10000</v>
          </cell>
        </row>
      </sheetData>
      <sheetData sheetId="13352">
        <row r="7">
          <cell r="AI7">
            <v>10000</v>
          </cell>
        </row>
      </sheetData>
      <sheetData sheetId="13353">
        <row r="7">
          <cell r="AI7">
            <v>10000</v>
          </cell>
        </row>
      </sheetData>
      <sheetData sheetId="13354">
        <row r="7">
          <cell r="AI7">
            <v>10000</v>
          </cell>
        </row>
      </sheetData>
      <sheetData sheetId="13355">
        <row r="7">
          <cell r="AI7">
            <v>10000</v>
          </cell>
        </row>
      </sheetData>
      <sheetData sheetId="13356">
        <row r="7">
          <cell r="AI7">
            <v>10000</v>
          </cell>
        </row>
      </sheetData>
      <sheetData sheetId="13357">
        <row r="7">
          <cell r="AI7">
            <v>10000</v>
          </cell>
        </row>
      </sheetData>
      <sheetData sheetId="13358">
        <row r="7">
          <cell r="AI7">
            <v>10000</v>
          </cell>
        </row>
      </sheetData>
      <sheetData sheetId="13359">
        <row r="7">
          <cell r="AI7">
            <v>10000</v>
          </cell>
        </row>
      </sheetData>
      <sheetData sheetId="13360">
        <row r="7">
          <cell r="AI7">
            <v>10000</v>
          </cell>
        </row>
      </sheetData>
      <sheetData sheetId="13361">
        <row r="7">
          <cell r="AI7">
            <v>10000</v>
          </cell>
        </row>
      </sheetData>
      <sheetData sheetId="13362">
        <row r="7">
          <cell r="AI7">
            <v>10000</v>
          </cell>
        </row>
      </sheetData>
      <sheetData sheetId="13363">
        <row r="7">
          <cell r="AI7">
            <v>10000</v>
          </cell>
        </row>
      </sheetData>
      <sheetData sheetId="13364">
        <row r="7">
          <cell r="AI7">
            <v>10000</v>
          </cell>
        </row>
      </sheetData>
      <sheetData sheetId="13365">
        <row r="7">
          <cell r="AI7">
            <v>10000</v>
          </cell>
        </row>
      </sheetData>
      <sheetData sheetId="13366">
        <row r="7">
          <cell r="AI7">
            <v>10000</v>
          </cell>
        </row>
      </sheetData>
      <sheetData sheetId="13367">
        <row r="7">
          <cell r="AI7">
            <v>10000</v>
          </cell>
        </row>
      </sheetData>
      <sheetData sheetId="13368">
        <row r="7">
          <cell r="AI7">
            <v>10000</v>
          </cell>
        </row>
      </sheetData>
      <sheetData sheetId="13369">
        <row r="7">
          <cell r="AI7">
            <v>10000</v>
          </cell>
        </row>
      </sheetData>
      <sheetData sheetId="13370">
        <row r="7">
          <cell r="AI7">
            <v>10000</v>
          </cell>
        </row>
      </sheetData>
      <sheetData sheetId="13371">
        <row r="7">
          <cell r="AI7">
            <v>10000</v>
          </cell>
        </row>
      </sheetData>
      <sheetData sheetId="13372">
        <row r="7">
          <cell r="AI7">
            <v>10000</v>
          </cell>
        </row>
      </sheetData>
      <sheetData sheetId="13373">
        <row r="7">
          <cell r="AI7">
            <v>10000</v>
          </cell>
        </row>
      </sheetData>
      <sheetData sheetId="13374">
        <row r="7">
          <cell r="AI7">
            <v>10000</v>
          </cell>
        </row>
      </sheetData>
      <sheetData sheetId="13375">
        <row r="7">
          <cell r="AI7">
            <v>10000</v>
          </cell>
        </row>
      </sheetData>
      <sheetData sheetId="13376">
        <row r="7">
          <cell r="AI7">
            <v>10000</v>
          </cell>
        </row>
      </sheetData>
      <sheetData sheetId="13377">
        <row r="7">
          <cell r="AI7">
            <v>10000</v>
          </cell>
        </row>
      </sheetData>
      <sheetData sheetId="13378">
        <row r="7">
          <cell r="AI7">
            <v>10000</v>
          </cell>
        </row>
      </sheetData>
      <sheetData sheetId="13379">
        <row r="7">
          <cell r="AI7">
            <v>10000</v>
          </cell>
        </row>
      </sheetData>
      <sheetData sheetId="13380">
        <row r="7">
          <cell r="AI7">
            <v>10000</v>
          </cell>
        </row>
      </sheetData>
      <sheetData sheetId="13381">
        <row r="7">
          <cell r="AI7">
            <v>10000</v>
          </cell>
        </row>
      </sheetData>
      <sheetData sheetId="13382">
        <row r="7">
          <cell r="AI7">
            <v>10000</v>
          </cell>
        </row>
      </sheetData>
      <sheetData sheetId="13383">
        <row r="7">
          <cell r="AI7">
            <v>10000</v>
          </cell>
        </row>
      </sheetData>
      <sheetData sheetId="13384">
        <row r="7">
          <cell r="AI7">
            <v>10000</v>
          </cell>
        </row>
      </sheetData>
      <sheetData sheetId="13385">
        <row r="7">
          <cell r="AI7">
            <v>10000</v>
          </cell>
        </row>
      </sheetData>
      <sheetData sheetId="13386">
        <row r="7">
          <cell r="AI7">
            <v>10000</v>
          </cell>
        </row>
      </sheetData>
      <sheetData sheetId="13387">
        <row r="7">
          <cell r="AI7">
            <v>10000</v>
          </cell>
        </row>
      </sheetData>
      <sheetData sheetId="13388">
        <row r="7">
          <cell r="AI7">
            <v>10000</v>
          </cell>
        </row>
      </sheetData>
      <sheetData sheetId="13389">
        <row r="7">
          <cell r="AI7">
            <v>10000</v>
          </cell>
        </row>
      </sheetData>
      <sheetData sheetId="13390">
        <row r="7">
          <cell r="AI7">
            <v>10000</v>
          </cell>
        </row>
      </sheetData>
      <sheetData sheetId="13391">
        <row r="7">
          <cell r="AI7">
            <v>10000</v>
          </cell>
        </row>
      </sheetData>
      <sheetData sheetId="13392">
        <row r="7">
          <cell r="AI7">
            <v>10000</v>
          </cell>
        </row>
      </sheetData>
      <sheetData sheetId="13393">
        <row r="7">
          <cell r="AI7">
            <v>10000</v>
          </cell>
        </row>
      </sheetData>
      <sheetData sheetId="13394">
        <row r="7">
          <cell r="AI7">
            <v>10000</v>
          </cell>
        </row>
      </sheetData>
      <sheetData sheetId="13395">
        <row r="7">
          <cell r="AI7">
            <v>10000</v>
          </cell>
        </row>
      </sheetData>
      <sheetData sheetId="13396">
        <row r="7">
          <cell r="AI7">
            <v>10000</v>
          </cell>
        </row>
      </sheetData>
      <sheetData sheetId="13397">
        <row r="7">
          <cell r="AI7">
            <v>10000</v>
          </cell>
        </row>
      </sheetData>
      <sheetData sheetId="13398">
        <row r="7">
          <cell r="AI7">
            <v>10000</v>
          </cell>
        </row>
      </sheetData>
      <sheetData sheetId="13399">
        <row r="7">
          <cell r="AI7">
            <v>10000</v>
          </cell>
        </row>
      </sheetData>
      <sheetData sheetId="13400">
        <row r="7">
          <cell r="AI7">
            <v>10000</v>
          </cell>
        </row>
      </sheetData>
      <sheetData sheetId="13401">
        <row r="7">
          <cell r="AI7">
            <v>10000</v>
          </cell>
        </row>
      </sheetData>
      <sheetData sheetId="13402">
        <row r="7">
          <cell r="AI7">
            <v>10000</v>
          </cell>
        </row>
      </sheetData>
      <sheetData sheetId="13403">
        <row r="7">
          <cell r="AI7">
            <v>10000</v>
          </cell>
        </row>
      </sheetData>
      <sheetData sheetId="13404">
        <row r="7">
          <cell r="AI7">
            <v>10000</v>
          </cell>
        </row>
      </sheetData>
      <sheetData sheetId="13405">
        <row r="7">
          <cell r="AI7">
            <v>10000</v>
          </cell>
        </row>
      </sheetData>
      <sheetData sheetId="13406">
        <row r="7">
          <cell r="AI7">
            <v>10000</v>
          </cell>
        </row>
      </sheetData>
      <sheetData sheetId="13407">
        <row r="7">
          <cell r="AI7">
            <v>10000</v>
          </cell>
        </row>
      </sheetData>
      <sheetData sheetId="13408">
        <row r="7">
          <cell r="AI7">
            <v>10000</v>
          </cell>
        </row>
      </sheetData>
      <sheetData sheetId="13409">
        <row r="7">
          <cell r="AI7">
            <v>10000</v>
          </cell>
        </row>
      </sheetData>
      <sheetData sheetId="13410">
        <row r="7">
          <cell r="AI7">
            <v>10000</v>
          </cell>
        </row>
      </sheetData>
      <sheetData sheetId="13411">
        <row r="7">
          <cell r="AI7">
            <v>10000</v>
          </cell>
        </row>
      </sheetData>
      <sheetData sheetId="13412">
        <row r="7">
          <cell r="AI7">
            <v>10000</v>
          </cell>
        </row>
      </sheetData>
      <sheetData sheetId="13413">
        <row r="7">
          <cell r="AI7">
            <v>10000</v>
          </cell>
        </row>
      </sheetData>
      <sheetData sheetId="13414">
        <row r="7">
          <cell r="AI7">
            <v>10000</v>
          </cell>
        </row>
      </sheetData>
      <sheetData sheetId="13415">
        <row r="7">
          <cell r="AI7">
            <v>10000</v>
          </cell>
        </row>
      </sheetData>
      <sheetData sheetId="13416">
        <row r="7">
          <cell r="AI7">
            <v>10000</v>
          </cell>
        </row>
      </sheetData>
      <sheetData sheetId="13417">
        <row r="7">
          <cell r="AI7">
            <v>10000</v>
          </cell>
        </row>
      </sheetData>
      <sheetData sheetId="13418">
        <row r="7">
          <cell r="AI7">
            <v>10000</v>
          </cell>
        </row>
      </sheetData>
      <sheetData sheetId="13419">
        <row r="7">
          <cell r="AI7">
            <v>10000</v>
          </cell>
        </row>
      </sheetData>
      <sheetData sheetId="13420">
        <row r="7">
          <cell r="AI7">
            <v>10000</v>
          </cell>
        </row>
      </sheetData>
      <sheetData sheetId="13421">
        <row r="7">
          <cell r="AI7">
            <v>10000</v>
          </cell>
        </row>
      </sheetData>
      <sheetData sheetId="13422">
        <row r="7">
          <cell r="AI7">
            <v>10000</v>
          </cell>
        </row>
      </sheetData>
      <sheetData sheetId="13423">
        <row r="7">
          <cell r="AI7">
            <v>10000</v>
          </cell>
        </row>
      </sheetData>
      <sheetData sheetId="13424">
        <row r="7">
          <cell r="AI7">
            <v>10000</v>
          </cell>
        </row>
      </sheetData>
      <sheetData sheetId="13425">
        <row r="7">
          <cell r="AI7">
            <v>10000</v>
          </cell>
        </row>
      </sheetData>
      <sheetData sheetId="13426">
        <row r="7">
          <cell r="AI7">
            <v>10000</v>
          </cell>
        </row>
      </sheetData>
      <sheetData sheetId="13427">
        <row r="7">
          <cell r="AI7">
            <v>10000</v>
          </cell>
        </row>
      </sheetData>
      <sheetData sheetId="13428">
        <row r="7">
          <cell r="AI7">
            <v>10000</v>
          </cell>
        </row>
      </sheetData>
      <sheetData sheetId="13429">
        <row r="7">
          <cell r="AI7">
            <v>10000</v>
          </cell>
        </row>
      </sheetData>
      <sheetData sheetId="13430">
        <row r="7">
          <cell r="AI7">
            <v>10000</v>
          </cell>
        </row>
      </sheetData>
      <sheetData sheetId="13431">
        <row r="7">
          <cell r="AI7">
            <v>10000</v>
          </cell>
        </row>
      </sheetData>
      <sheetData sheetId="13432">
        <row r="7">
          <cell r="AI7">
            <v>10000</v>
          </cell>
        </row>
      </sheetData>
      <sheetData sheetId="13433">
        <row r="7">
          <cell r="AI7">
            <v>10000</v>
          </cell>
        </row>
      </sheetData>
      <sheetData sheetId="13434">
        <row r="7">
          <cell r="AI7">
            <v>10000</v>
          </cell>
        </row>
      </sheetData>
      <sheetData sheetId="13435">
        <row r="7">
          <cell r="AI7">
            <v>10000</v>
          </cell>
        </row>
      </sheetData>
      <sheetData sheetId="13436">
        <row r="7">
          <cell r="AI7">
            <v>10000</v>
          </cell>
        </row>
      </sheetData>
      <sheetData sheetId="13437">
        <row r="7">
          <cell r="AI7">
            <v>10000</v>
          </cell>
        </row>
      </sheetData>
      <sheetData sheetId="13438">
        <row r="7">
          <cell r="AI7">
            <v>10000</v>
          </cell>
        </row>
      </sheetData>
      <sheetData sheetId="13439">
        <row r="7">
          <cell r="AI7">
            <v>10000</v>
          </cell>
        </row>
      </sheetData>
      <sheetData sheetId="13440">
        <row r="7">
          <cell r="AI7">
            <v>10000</v>
          </cell>
        </row>
      </sheetData>
      <sheetData sheetId="13441">
        <row r="7">
          <cell r="AI7">
            <v>10000</v>
          </cell>
        </row>
      </sheetData>
      <sheetData sheetId="13442">
        <row r="7">
          <cell r="AI7">
            <v>10000</v>
          </cell>
        </row>
      </sheetData>
      <sheetData sheetId="13443">
        <row r="7">
          <cell r="AI7">
            <v>10000</v>
          </cell>
        </row>
      </sheetData>
      <sheetData sheetId="13444">
        <row r="7">
          <cell r="AI7">
            <v>10000</v>
          </cell>
        </row>
      </sheetData>
      <sheetData sheetId="13445">
        <row r="7">
          <cell r="AI7">
            <v>10000</v>
          </cell>
        </row>
      </sheetData>
      <sheetData sheetId="13446">
        <row r="7">
          <cell r="AI7">
            <v>10000</v>
          </cell>
        </row>
      </sheetData>
      <sheetData sheetId="13447">
        <row r="7">
          <cell r="AI7">
            <v>10000</v>
          </cell>
        </row>
      </sheetData>
      <sheetData sheetId="13448">
        <row r="7">
          <cell r="AI7">
            <v>10000</v>
          </cell>
        </row>
      </sheetData>
      <sheetData sheetId="13449">
        <row r="7">
          <cell r="AI7">
            <v>10000</v>
          </cell>
        </row>
      </sheetData>
      <sheetData sheetId="13450">
        <row r="7">
          <cell r="AI7">
            <v>10000</v>
          </cell>
        </row>
      </sheetData>
      <sheetData sheetId="13451">
        <row r="7">
          <cell r="AI7">
            <v>10000</v>
          </cell>
        </row>
      </sheetData>
      <sheetData sheetId="13452">
        <row r="7">
          <cell r="AI7">
            <v>10000</v>
          </cell>
        </row>
      </sheetData>
      <sheetData sheetId="13453">
        <row r="7">
          <cell r="AI7">
            <v>10000</v>
          </cell>
        </row>
      </sheetData>
      <sheetData sheetId="13454">
        <row r="7">
          <cell r="AI7">
            <v>10000</v>
          </cell>
        </row>
      </sheetData>
      <sheetData sheetId="13455">
        <row r="7">
          <cell r="AI7">
            <v>10000</v>
          </cell>
        </row>
      </sheetData>
      <sheetData sheetId="13456">
        <row r="7">
          <cell r="AI7">
            <v>10000</v>
          </cell>
        </row>
      </sheetData>
      <sheetData sheetId="13457">
        <row r="7">
          <cell r="AI7">
            <v>10000</v>
          </cell>
        </row>
      </sheetData>
      <sheetData sheetId="13458">
        <row r="7">
          <cell r="AI7">
            <v>10000</v>
          </cell>
        </row>
      </sheetData>
      <sheetData sheetId="13459">
        <row r="7">
          <cell r="AI7">
            <v>10000</v>
          </cell>
        </row>
      </sheetData>
      <sheetData sheetId="13460">
        <row r="7">
          <cell r="AI7">
            <v>10000</v>
          </cell>
        </row>
      </sheetData>
      <sheetData sheetId="13461">
        <row r="7">
          <cell r="AI7">
            <v>10000</v>
          </cell>
        </row>
      </sheetData>
      <sheetData sheetId="13462">
        <row r="7">
          <cell r="AI7">
            <v>10000</v>
          </cell>
        </row>
      </sheetData>
      <sheetData sheetId="13463">
        <row r="7">
          <cell r="AI7">
            <v>10000</v>
          </cell>
        </row>
      </sheetData>
      <sheetData sheetId="13464">
        <row r="7">
          <cell r="AI7">
            <v>10000</v>
          </cell>
        </row>
      </sheetData>
      <sheetData sheetId="13465">
        <row r="7">
          <cell r="AI7">
            <v>10000</v>
          </cell>
        </row>
      </sheetData>
      <sheetData sheetId="13466">
        <row r="7">
          <cell r="AI7">
            <v>10000</v>
          </cell>
        </row>
      </sheetData>
      <sheetData sheetId="13467">
        <row r="7">
          <cell r="AI7">
            <v>10000</v>
          </cell>
        </row>
      </sheetData>
      <sheetData sheetId="13468">
        <row r="7">
          <cell r="AI7">
            <v>10000</v>
          </cell>
        </row>
      </sheetData>
      <sheetData sheetId="13469">
        <row r="7">
          <cell r="AI7">
            <v>10000</v>
          </cell>
        </row>
      </sheetData>
      <sheetData sheetId="13470">
        <row r="7">
          <cell r="AI7">
            <v>10000</v>
          </cell>
        </row>
      </sheetData>
      <sheetData sheetId="13471">
        <row r="7">
          <cell r="AI7">
            <v>10000</v>
          </cell>
        </row>
      </sheetData>
      <sheetData sheetId="13472">
        <row r="7">
          <cell r="AI7">
            <v>10000</v>
          </cell>
        </row>
      </sheetData>
      <sheetData sheetId="13473">
        <row r="7">
          <cell r="AI7">
            <v>10000</v>
          </cell>
        </row>
      </sheetData>
      <sheetData sheetId="13474">
        <row r="7">
          <cell r="AI7">
            <v>10000</v>
          </cell>
        </row>
      </sheetData>
      <sheetData sheetId="13475">
        <row r="7">
          <cell r="AI7">
            <v>10000</v>
          </cell>
        </row>
      </sheetData>
      <sheetData sheetId="13476">
        <row r="7">
          <cell r="AI7">
            <v>10000</v>
          </cell>
        </row>
      </sheetData>
      <sheetData sheetId="13477">
        <row r="7">
          <cell r="AI7">
            <v>10000</v>
          </cell>
        </row>
      </sheetData>
      <sheetData sheetId="13478">
        <row r="7">
          <cell r="AI7">
            <v>10000</v>
          </cell>
        </row>
      </sheetData>
      <sheetData sheetId="13479">
        <row r="7">
          <cell r="AI7">
            <v>10000</v>
          </cell>
        </row>
      </sheetData>
      <sheetData sheetId="13480">
        <row r="7">
          <cell r="AI7">
            <v>10000</v>
          </cell>
        </row>
      </sheetData>
      <sheetData sheetId="13481">
        <row r="7">
          <cell r="AI7">
            <v>10000</v>
          </cell>
        </row>
      </sheetData>
      <sheetData sheetId="13482">
        <row r="7">
          <cell r="AI7">
            <v>10000</v>
          </cell>
        </row>
      </sheetData>
      <sheetData sheetId="13483">
        <row r="7">
          <cell r="AI7">
            <v>10000</v>
          </cell>
        </row>
      </sheetData>
      <sheetData sheetId="13484">
        <row r="7">
          <cell r="AI7">
            <v>10000</v>
          </cell>
        </row>
      </sheetData>
      <sheetData sheetId="13485">
        <row r="7">
          <cell r="AI7">
            <v>10000</v>
          </cell>
        </row>
      </sheetData>
      <sheetData sheetId="13486">
        <row r="7">
          <cell r="AI7">
            <v>10000</v>
          </cell>
        </row>
      </sheetData>
      <sheetData sheetId="13487">
        <row r="7">
          <cell r="AI7">
            <v>10000</v>
          </cell>
        </row>
      </sheetData>
      <sheetData sheetId="13488">
        <row r="7">
          <cell r="AI7">
            <v>10000</v>
          </cell>
        </row>
      </sheetData>
      <sheetData sheetId="13489">
        <row r="7">
          <cell r="AI7">
            <v>10000</v>
          </cell>
        </row>
      </sheetData>
      <sheetData sheetId="13490">
        <row r="7">
          <cell r="AI7">
            <v>10000</v>
          </cell>
        </row>
      </sheetData>
      <sheetData sheetId="13491">
        <row r="7">
          <cell r="AI7">
            <v>10000</v>
          </cell>
        </row>
      </sheetData>
      <sheetData sheetId="13492">
        <row r="7">
          <cell r="AI7">
            <v>10000</v>
          </cell>
        </row>
      </sheetData>
      <sheetData sheetId="13493">
        <row r="7">
          <cell r="AI7">
            <v>10000</v>
          </cell>
        </row>
      </sheetData>
      <sheetData sheetId="13494">
        <row r="7">
          <cell r="AI7">
            <v>10000</v>
          </cell>
        </row>
      </sheetData>
      <sheetData sheetId="13495">
        <row r="7">
          <cell r="AI7">
            <v>10000</v>
          </cell>
        </row>
      </sheetData>
      <sheetData sheetId="13496">
        <row r="7">
          <cell r="AI7">
            <v>10000</v>
          </cell>
        </row>
      </sheetData>
      <sheetData sheetId="13497">
        <row r="7">
          <cell r="AI7">
            <v>10000</v>
          </cell>
        </row>
      </sheetData>
      <sheetData sheetId="13498">
        <row r="7">
          <cell r="AI7">
            <v>10000</v>
          </cell>
        </row>
      </sheetData>
      <sheetData sheetId="13499">
        <row r="7">
          <cell r="AI7">
            <v>10000</v>
          </cell>
        </row>
      </sheetData>
      <sheetData sheetId="13500">
        <row r="7">
          <cell r="AI7">
            <v>10000</v>
          </cell>
        </row>
      </sheetData>
      <sheetData sheetId="13501">
        <row r="7">
          <cell r="AI7">
            <v>10000</v>
          </cell>
        </row>
      </sheetData>
      <sheetData sheetId="13502">
        <row r="7">
          <cell r="AI7">
            <v>10000</v>
          </cell>
        </row>
      </sheetData>
      <sheetData sheetId="13503">
        <row r="7">
          <cell r="AI7">
            <v>10000</v>
          </cell>
        </row>
      </sheetData>
      <sheetData sheetId="13504">
        <row r="7">
          <cell r="AI7">
            <v>10000</v>
          </cell>
        </row>
      </sheetData>
      <sheetData sheetId="13505">
        <row r="7">
          <cell r="AI7">
            <v>10000</v>
          </cell>
        </row>
      </sheetData>
      <sheetData sheetId="13506">
        <row r="7">
          <cell r="AI7">
            <v>10000</v>
          </cell>
        </row>
      </sheetData>
      <sheetData sheetId="13507">
        <row r="7">
          <cell r="AI7">
            <v>10000</v>
          </cell>
        </row>
      </sheetData>
      <sheetData sheetId="13508">
        <row r="7">
          <cell r="AI7">
            <v>10000</v>
          </cell>
        </row>
      </sheetData>
      <sheetData sheetId="13509">
        <row r="7">
          <cell r="AI7">
            <v>10000</v>
          </cell>
        </row>
      </sheetData>
      <sheetData sheetId="13510">
        <row r="7">
          <cell r="AI7">
            <v>10000</v>
          </cell>
        </row>
      </sheetData>
      <sheetData sheetId="13511">
        <row r="7">
          <cell r="AI7">
            <v>10000</v>
          </cell>
        </row>
      </sheetData>
      <sheetData sheetId="13512">
        <row r="7">
          <cell r="AI7">
            <v>10000</v>
          </cell>
        </row>
      </sheetData>
      <sheetData sheetId="13513">
        <row r="7">
          <cell r="AI7">
            <v>10000</v>
          </cell>
        </row>
      </sheetData>
      <sheetData sheetId="13514">
        <row r="7">
          <cell r="AI7">
            <v>10000</v>
          </cell>
        </row>
      </sheetData>
      <sheetData sheetId="13515">
        <row r="7">
          <cell r="AI7">
            <v>10000</v>
          </cell>
        </row>
      </sheetData>
      <sheetData sheetId="13516">
        <row r="7">
          <cell r="AI7">
            <v>10000</v>
          </cell>
        </row>
      </sheetData>
      <sheetData sheetId="13517">
        <row r="7">
          <cell r="AI7">
            <v>10000</v>
          </cell>
        </row>
      </sheetData>
      <sheetData sheetId="13518">
        <row r="7">
          <cell r="AI7">
            <v>10000</v>
          </cell>
        </row>
      </sheetData>
      <sheetData sheetId="13519">
        <row r="7">
          <cell r="AI7">
            <v>10000</v>
          </cell>
        </row>
      </sheetData>
      <sheetData sheetId="13520">
        <row r="7">
          <cell r="AI7">
            <v>10000</v>
          </cell>
        </row>
      </sheetData>
      <sheetData sheetId="13521">
        <row r="7">
          <cell r="AI7">
            <v>10000</v>
          </cell>
        </row>
      </sheetData>
      <sheetData sheetId="13522">
        <row r="7">
          <cell r="AI7">
            <v>10000</v>
          </cell>
        </row>
      </sheetData>
      <sheetData sheetId="13523">
        <row r="7">
          <cell r="AI7">
            <v>10000</v>
          </cell>
        </row>
      </sheetData>
      <sheetData sheetId="13524">
        <row r="7">
          <cell r="AI7">
            <v>10000</v>
          </cell>
        </row>
      </sheetData>
      <sheetData sheetId="13525">
        <row r="7">
          <cell r="AI7">
            <v>10000</v>
          </cell>
        </row>
      </sheetData>
      <sheetData sheetId="13526">
        <row r="7">
          <cell r="AI7">
            <v>10000</v>
          </cell>
        </row>
      </sheetData>
      <sheetData sheetId="13527">
        <row r="7">
          <cell r="AI7">
            <v>10000</v>
          </cell>
        </row>
      </sheetData>
      <sheetData sheetId="13528">
        <row r="7">
          <cell r="AI7">
            <v>10000</v>
          </cell>
        </row>
      </sheetData>
      <sheetData sheetId="13529">
        <row r="7">
          <cell r="AI7">
            <v>10000</v>
          </cell>
        </row>
      </sheetData>
      <sheetData sheetId="13530">
        <row r="7">
          <cell r="AI7">
            <v>10000</v>
          </cell>
        </row>
      </sheetData>
      <sheetData sheetId="13531">
        <row r="7">
          <cell r="AI7">
            <v>10000</v>
          </cell>
        </row>
      </sheetData>
      <sheetData sheetId="13532">
        <row r="7">
          <cell r="AI7">
            <v>10000</v>
          </cell>
        </row>
      </sheetData>
      <sheetData sheetId="13533">
        <row r="7">
          <cell r="AI7">
            <v>10000</v>
          </cell>
        </row>
      </sheetData>
      <sheetData sheetId="13534">
        <row r="7">
          <cell r="AI7">
            <v>10000</v>
          </cell>
        </row>
      </sheetData>
      <sheetData sheetId="13535">
        <row r="7">
          <cell r="AI7">
            <v>10000</v>
          </cell>
        </row>
      </sheetData>
      <sheetData sheetId="13536">
        <row r="7">
          <cell r="AI7">
            <v>10000</v>
          </cell>
        </row>
      </sheetData>
      <sheetData sheetId="13537">
        <row r="7">
          <cell r="AI7">
            <v>10000</v>
          </cell>
        </row>
      </sheetData>
      <sheetData sheetId="13538">
        <row r="7">
          <cell r="AI7">
            <v>10000</v>
          </cell>
        </row>
      </sheetData>
      <sheetData sheetId="13539">
        <row r="7">
          <cell r="AI7">
            <v>10000</v>
          </cell>
        </row>
      </sheetData>
      <sheetData sheetId="13540">
        <row r="7">
          <cell r="AI7">
            <v>10000</v>
          </cell>
        </row>
      </sheetData>
      <sheetData sheetId="13541">
        <row r="7">
          <cell r="AI7">
            <v>10000</v>
          </cell>
        </row>
      </sheetData>
      <sheetData sheetId="13542">
        <row r="7">
          <cell r="AI7">
            <v>10000</v>
          </cell>
        </row>
      </sheetData>
      <sheetData sheetId="13543">
        <row r="7">
          <cell r="AI7">
            <v>10000</v>
          </cell>
        </row>
      </sheetData>
      <sheetData sheetId="13544">
        <row r="7">
          <cell r="AI7">
            <v>10000</v>
          </cell>
        </row>
      </sheetData>
      <sheetData sheetId="13545">
        <row r="7">
          <cell r="AI7">
            <v>10000</v>
          </cell>
        </row>
      </sheetData>
      <sheetData sheetId="13546">
        <row r="7">
          <cell r="AI7">
            <v>10000</v>
          </cell>
        </row>
      </sheetData>
      <sheetData sheetId="13547">
        <row r="7">
          <cell r="AI7">
            <v>10000</v>
          </cell>
        </row>
      </sheetData>
      <sheetData sheetId="13548">
        <row r="7">
          <cell r="AI7">
            <v>10000</v>
          </cell>
        </row>
      </sheetData>
      <sheetData sheetId="13549">
        <row r="7">
          <cell r="AI7">
            <v>10000</v>
          </cell>
        </row>
      </sheetData>
      <sheetData sheetId="13550">
        <row r="7">
          <cell r="AI7">
            <v>10000</v>
          </cell>
        </row>
      </sheetData>
      <sheetData sheetId="13551">
        <row r="7">
          <cell r="AI7">
            <v>10000</v>
          </cell>
        </row>
      </sheetData>
      <sheetData sheetId="13552">
        <row r="7">
          <cell r="AI7">
            <v>10000</v>
          </cell>
        </row>
      </sheetData>
      <sheetData sheetId="13553">
        <row r="7">
          <cell r="AI7">
            <v>10000</v>
          </cell>
        </row>
      </sheetData>
      <sheetData sheetId="13554">
        <row r="7">
          <cell r="AI7">
            <v>10000</v>
          </cell>
        </row>
      </sheetData>
      <sheetData sheetId="13555">
        <row r="7">
          <cell r="AI7">
            <v>10000</v>
          </cell>
        </row>
      </sheetData>
      <sheetData sheetId="13556">
        <row r="7">
          <cell r="AI7">
            <v>10000</v>
          </cell>
        </row>
      </sheetData>
      <sheetData sheetId="13557">
        <row r="7">
          <cell r="AI7">
            <v>10000</v>
          </cell>
        </row>
      </sheetData>
      <sheetData sheetId="13558">
        <row r="7">
          <cell r="AI7">
            <v>10000</v>
          </cell>
        </row>
      </sheetData>
      <sheetData sheetId="13559">
        <row r="7">
          <cell r="AI7">
            <v>10000</v>
          </cell>
        </row>
      </sheetData>
      <sheetData sheetId="13560">
        <row r="7">
          <cell r="AI7">
            <v>10000</v>
          </cell>
        </row>
      </sheetData>
      <sheetData sheetId="13561">
        <row r="7">
          <cell r="AI7">
            <v>10000</v>
          </cell>
        </row>
      </sheetData>
      <sheetData sheetId="13562">
        <row r="7">
          <cell r="AI7">
            <v>10000</v>
          </cell>
        </row>
      </sheetData>
      <sheetData sheetId="13563">
        <row r="7">
          <cell r="AI7">
            <v>10000</v>
          </cell>
        </row>
      </sheetData>
      <sheetData sheetId="13564">
        <row r="7">
          <cell r="AI7">
            <v>10000</v>
          </cell>
        </row>
      </sheetData>
      <sheetData sheetId="13565">
        <row r="7">
          <cell r="AI7">
            <v>10000</v>
          </cell>
        </row>
      </sheetData>
      <sheetData sheetId="13566">
        <row r="7">
          <cell r="AI7">
            <v>10000</v>
          </cell>
        </row>
      </sheetData>
      <sheetData sheetId="13567">
        <row r="7">
          <cell r="AI7">
            <v>10000</v>
          </cell>
        </row>
      </sheetData>
      <sheetData sheetId="13568">
        <row r="7">
          <cell r="AI7">
            <v>10000</v>
          </cell>
        </row>
      </sheetData>
      <sheetData sheetId="13569">
        <row r="7">
          <cell r="AI7">
            <v>10000</v>
          </cell>
        </row>
      </sheetData>
      <sheetData sheetId="13570">
        <row r="7">
          <cell r="AI7">
            <v>10000</v>
          </cell>
        </row>
      </sheetData>
      <sheetData sheetId="13571">
        <row r="7">
          <cell r="AI7">
            <v>10000</v>
          </cell>
        </row>
      </sheetData>
      <sheetData sheetId="13572">
        <row r="7">
          <cell r="AI7">
            <v>10000</v>
          </cell>
        </row>
      </sheetData>
      <sheetData sheetId="13573">
        <row r="7">
          <cell r="AI7">
            <v>10000</v>
          </cell>
        </row>
      </sheetData>
      <sheetData sheetId="13574">
        <row r="7">
          <cell r="AI7">
            <v>10000</v>
          </cell>
        </row>
      </sheetData>
      <sheetData sheetId="13575">
        <row r="7">
          <cell r="AI7">
            <v>10000</v>
          </cell>
        </row>
      </sheetData>
      <sheetData sheetId="13576">
        <row r="7">
          <cell r="AI7">
            <v>10000</v>
          </cell>
        </row>
      </sheetData>
      <sheetData sheetId="13577">
        <row r="7">
          <cell r="AI7">
            <v>10000</v>
          </cell>
        </row>
      </sheetData>
      <sheetData sheetId="13578">
        <row r="7">
          <cell r="AI7">
            <v>10000</v>
          </cell>
        </row>
      </sheetData>
      <sheetData sheetId="13579">
        <row r="7">
          <cell r="AI7">
            <v>10000</v>
          </cell>
        </row>
      </sheetData>
      <sheetData sheetId="13580">
        <row r="7">
          <cell r="AI7">
            <v>10000</v>
          </cell>
        </row>
      </sheetData>
      <sheetData sheetId="13581">
        <row r="7">
          <cell r="AI7">
            <v>10000</v>
          </cell>
        </row>
      </sheetData>
      <sheetData sheetId="13582">
        <row r="7">
          <cell r="AI7">
            <v>10000</v>
          </cell>
        </row>
      </sheetData>
      <sheetData sheetId="13583">
        <row r="7">
          <cell r="AI7">
            <v>10000</v>
          </cell>
        </row>
      </sheetData>
      <sheetData sheetId="13584">
        <row r="7">
          <cell r="AI7">
            <v>10000</v>
          </cell>
        </row>
      </sheetData>
      <sheetData sheetId="13585">
        <row r="7">
          <cell r="AI7">
            <v>10000</v>
          </cell>
        </row>
      </sheetData>
      <sheetData sheetId="13586">
        <row r="7">
          <cell r="AI7">
            <v>10000</v>
          </cell>
        </row>
      </sheetData>
      <sheetData sheetId="13587">
        <row r="7">
          <cell r="AI7">
            <v>10000</v>
          </cell>
        </row>
      </sheetData>
      <sheetData sheetId="13588">
        <row r="7">
          <cell r="AI7">
            <v>10000</v>
          </cell>
        </row>
      </sheetData>
      <sheetData sheetId="13589">
        <row r="7">
          <cell r="AI7">
            <v>10000</v>
          </cell>
        </row>
      </sheetData>
      <sheetData sheetId="13590">
        <row r="7">
          <cell r="AI7">
            <v>10000</v>
          </cell>
        </row>
      </sheetData>
      <sheetData sheetId="13591">
        <row r="7">
          <cell r="AI7">
            <v>10000</v>
          </cell>
        </row>
      </sheetData>
      <sheetData sheetId="13592">
        <row r="7">
          <cell r="AI7">
            <v>10000</v>
          </cell>
        </row>
      </sheetData>
      <sheetData sheetId="13593">
        <row r="7">
          <cell r="AI7">
            <v>10000</v>
          </cell>
        </row>
      </sheetData>
      <sheetData sheetId="13594">
        <row r="7">
          <cell r="AI7">
            <v>10000</v>
          </cell>
        </row>
      </sheetData>
      <sheetData sheetId="13595">
        <row r="7">
          <cell r="AI7">
            <v>10000</v>
          </cell>
        </row>
      </sheetData>
      <sheetData sheetId="13596">
        <row r="7">
          <cell r="AI7">
            <v>10000</v>
          </cell>
        </row>
      </sheetData>
      <sheetData sheetId="13597">
        <row r="7">
          <cell r="AI7">
            <v>10000</v>
          </cell>
        </row>
      </sheetData>
      <sheetData sheetId="13598">
        <row r="7">
          <cell r="AI7">
            <v>10000</v>
          </cell>
        </row>
      </sheetData>
      <sheetData sheetId="13599">
        <row r="7">
          <cell r="AI7">
            <v>10000</v>
          </cell>
        </row>
      </sheetData>
      <sheetData sheetId="13600">
        <row r="7">
          <cell r="AI7">
            <v>10000</v>
          </cell>
        </row>
      </sheetData>
      <sheetData sheetId="13601">
        <row r="7">
          <cell r="AI7">
            <v>10000</v>
          </cell>
        </row>
      </sheetData>
      <sheetData sheetId="13602">
        <row r="7">
          <cell r="AI7">
            <v>10000</v>
          </cell>
        </row>
      </sheetData>
      <sheetData sheetId="13603">
        <row r="7">
          <cell r="AI7">
            <v>10000</v>
          </cell>
        </row>
      </sheetData>
      <sheetData sheetId="13604">
        <row r="7">
          <cell r="AI7">
            <v>10000</v>
          </cell>
        </row>
      </sheetData>
      <sheetData sheetId="13605">
        <row r="7">
          <cell r="AI7">
            <v>10000</v>
          </cell>
        </row>
      </sheetData>
      <sheetData sheetId="13606">
        <row r="7">
          <cell r="AI7">
            <v>10000</v>
          </cell>
        </row>
      </sheetData>
      <sheetData sheetId="13607">
        <row r="7">
          <cell r="AI7">
            <v>10000</v>
          </cell>
        </row>
      </sheetData>
      <sheetData sheetId="13608">
        <row r="7">
          <cell r="AI7">
            <v>10000</v>
          </cell>
        </row>
      </sheetData>
      <sheetData sheetId="13609">
        <row r="7">
          <cell r="AI7">
            <v>10000</v>
          </cell>
        </row>
      </sheetData>
      <sheetData sheetId="13610">
        <row r="7">
          <cell r="AI7">
            <v>10000</v>
          </cell>
        </row>
      </sheetData>
      <sheetData sheetId="13611">
        <row r="7">
          <cell r="AI7">
            <v>10000</v>
          </cell>
        </row>
      </sheetData>
      <sheetData sheetId="13612">
        <row r="7">
          <cell r="AI7">
            <v>10000</v>
          </cell>
        </row>
      </sheetData>
      <sheetData sheetId="13613">
        <row r="7">
          <cell r="AI7">
            <v>10000</v>
          </cell>
        </row>
      </sheetData>
      <sheetData sheetId="13614">
        <row r="7">
          <cell r="AI7">
            <v>10000</v>
          </cell>
        </row>
      </sheetData>
      <sheetData sheetId="13615">
        <row r="7">
          <cell r="AI7">
            <v>10000</v>
          </cell>
        </row>
      </sheetData>
      <sheetData sheetId="13616">
        <row r="7">
          <cell r="AI7">
            <v>10000</v>
          </cell>
        </row>
      </sheetData>
      <sheetData sheetId="13617">
        <row r="7">
          <cell r="AI7">
            <v>10000</v>
          </cell>
        </row>
      </sheetData>
      <sheetData sheetId="13618">
        <row r="7">
          <cell r="AI7">
            <v>10000</v>
          </cell>
        </row>
      </sheetData>
      <sheetData sheetId="13619">
        <row r="7">
          <cell r="AI7">
            <v>10000</v>
          </cell>
        </row>
      </sheetData>
      <sheetData sheetId="13620">
        <row r="7">
          <cell r="AI7">
            <v>10000</v>
          </cell>
        </row>
      </sheetData>
      <sheetData sheetId="13621">
        <row r="7">
          <cell r="AI7">
            <v>10000</v>
          </cell>
        </row>
      </sheetData>
      <sheetData sheetId="13622">
        <row r="7">
          <cell r="AI7">
            <v>10000</v>
          </cell>
        </row>
      </sheetData>
      <sheetData sheetId="13623">
        <row r="7">
          <cell r="AI7">
            <v>10000</v>
          </cell>
        </row>
      </sheetData>
      <sheetData sheetId="13624">
        <row r="7">
          <cell r="AI7">
            <v>10000</v>
          </cell>
        </row>
      </sheetData>
      <sheetData sheetId="13625">
        <row r="7">
          <cell r="AI7">
            <v>10000</v>
          </cell>
        </row>
      </sheetData>
      <sheetData sheetId="13626">
        <row r="7">
          <cell r="AI7">
            <v>10000</v>
          </cell>
        </row>
      </sheetData>
      <sheetData sheetId="13627">
        <row r="7">
          <cell r="AI7">
            <v>10000</v>
          </cell>
        </row>
      </sheetData>
      <sheetData sheetId="13628">
        <row r="7">
          <cell r="AI7">
            <v>10000</v>
          </cell>
        </row>
      </sheetData>
      <sheetData sheetId="13629">
        <row r="7">
          <cell r="AI7">
            <v>10000</v>
          </cell>
        </row>
      </sheetData>
      <sheetData sheetId="13630">
        <row r="7">
          <cell r="AI7">
            <v>10000</v>
          </cell>
        </row>
      </sheetData>
      <sheetData sheetId="13631">
        <row r="7">
          <cell r="AI7">
            <v>10000</v>
          </cell>
        </row>
      </sheetData>
      <sheetData sheetId="13632">
        <row r="7">
          <cell r="AI7">
            <v>10000</v>
          </cell>
        </row>
      </sheetData>
      <sheetData sheetId="13633">
        <row r="7">
          <cell r="AI7">
            <v>10000</v>
          </cell>
        </row>
      </sheetData>
      <sheetData sheetId="13634">
        <row r="7">
          <cell r="AI7">
            <v>10000</v>
          </cell>
        </row>
      </sheetData>
      <sheetData sheetId="13635">
        <row r="7">
          <cell r="AI7">
            <v>10000</v>
          </cell>
        </row>
      </sheetData>
      <sheetData sheetId="13636">
        <row r="7">
          <cell r="AI7">
            <v>10000</v>
          </cell>
        </row>
      </sheetData>
      <sheetData sheetId="13637">
        <row r="7">
          <cell r="AI7">
            <v>10000</v>
          </cell>
        </row>
      </sheetData>
      <sheetData sheetId="13638">
        <row r="7">
          <cell r="AI7">
            <v>10000</v>
          </cell>
        </row>
      </sheetData>
      <sheetData sheetId="13639">
        <row r="7">
          <cell r="AI7">
            <v>10000</v>
          </cell>
        </row>
      </sheetData>
      <sheetData sheetId="13640">
        <row r="7">
          <cell r="AI7">
            <v>10000</v>
          </cell>
        </row>
      </sheetData>
      <sheetData sheetId="13641">
        <row r="7">
          <cell r="AI7">
            <v>10000</v>
          </cell>
        </row>
      </sheetData>
      <sheetData sheetId="13642">
        <row r="7">
          <cell r="AI7">
            <v>10000</v>
          </cell>
        </row>
      </sheetData>
      <sheetData sheetId="13643">
        <row r="7">
          <cell r="AI7">
            <v>10000</v>
          </cell>
        </row>
      </sheetData>
      <sheetData sheetId="13644">
        <row r="7">
          <cell r="AI7">
            <v>10000</v>
          </cell>
        </row>
      </sheetData>
      <sheetData sheetId="13645">
        <row r="7">
          <cell r="AI7">
            <v>10000</v>
          </cell>
        </row>
      </sheetData>
      <sheetData sheetId="13646">
        <row r="7">
          <cell r="AI7">
            <v>10000</v>
          </cell>
        </row>
      </sheetData>
      <sheetData sheetId="13647">
        <row r="7">
          <cell r="AI7">
            <v>10000</v>
          </cell>
        </row>
      </sheetData>
      <sheetData sheetId="13648">
        <row r="7">
          <cell r="AI7">
            <v>10000</v>
          </cell>
        </row>
      </sheetData>
      <sheetData sheetId="13649">
        <row r="7">
          <cell r="AI7">
            <v>10000</v>
          </cell>
        </row>
      </sheetData>
      <sheetData sheetId="13650">
        <row r="7">
          <cell r="AI7">
            <v>10000</v>
          </cell>
        </row>
      </sheetData>
      <sheetData sheetId="13651">
        <row r="7">
          <cell r="AI7">
            <v>10000</v>
          </cell>
        </row>
      </sheetData>
      <sheetData sheetId="13652">
        <row r="7">
          <cell r="AI7">
            <v>10000</v>
          </cell>
        </row>
      </sheetData>
      <sheetData sheetId="13653">
        <row r="7">
          <cell r="AI7">
            <v>10000</v>
          </cell>
        </row>
      </sheetData>
      <sheetData sheetId="13654">
        <row r="7">
          <cell r="AI7">
            <v>10000</v>
          </cell>
        </row>
      </sheetData>
      <sheetData sheetId="13655">
        <row r="7">
          <cell r="AI7">
            <v>10000</v>
          </cell>
        </row>
      </sheetData>
      <sheetData sheetId="13656">
        <row r="7">
          <cell r="AI7">
            <v>10000</v>
          </cell>
        </row>
      </sheetData>
      <sheetData sheetId="13657">
        <row r="7">
          <cell r="AI7">
            <v>10000</v>
          </cell>
        </row>
      </sheetData>
      <sheetData sheetId="13658">
        <row r="7">
          <cell r="AI7">
            <v>10000</v>
          </cell>
        </row>
      </sheetData>
      <sheetData sheetId="13659">
        <row r="7">
          <cell r="AI7">
            <v>10000</v>
          </cell>
        </row>
      </sheetData>
      <sheetData sheetId="13660">
        <row r="7">
          <cell r="AI7">
            <v>10000</v>
          </cell>
        </row>
      </sheetData>
      <sheetData sheetId="13661">
        <row r="7">
          <cell r="AI7">
            <v>10000</v>
          </cell>
        </row>
      </sheetData>
      <sheetData sheetId="13662">
        <row r="7">
          <cell r="AI7">
            <v>10000</v>
          </cell>
        </row>
      </sheetData>
      <sheetData sheetId="13663">
        <row r="7">
          <cell r="AI7">
            <v>10000</v>
          </cell>
        </row>
      </sheetData>
      <sheetData sheetId="13664">
        <row r="7">
          <cell r="AI7">
            <v>10000</v>
          </cell>
        </row>
      </sheetData>
      <sheetData sheetId="13665">
        <row r="7">
          <cell r="AI7">
            <v>10000</v>
          </cell>
        </row>
      </sheetData>
      <sheetData sheetId="13666">
        <row r="7">
          <cell r="AI7">
            <v>10000</v>
          </cell>
        </row>
      </sheetData>
      <sheetData sheetId="13667">
        <row r="7">
          <cell r="AI7">
            <v>10000</v>
          </cell>
        </row>
      </sheetData>
      <sheetData sheetId="13668">
        <row r="7">
          <cell r="AI7">
            <v>10000</v>
          </cell>
        </row>
      </sheetData>
      <sheetData sheetId="13669">
        <row r="7">
          <cell r="AI7">
            <v>10000</v>
          </cell>
        </row>
      </sheetData>
      <sheetData sheetId="13670">
        <row r="7">
          <cell r="AI7">
            <v>10000</v>
          </cell>
        </row>
      </sheetData>
      <sheetData sheetId="13671">
        <row r="7">
          <cell r="AI7">
            <v>10000</v>
          </cell>
        </row>
      </sheetData>
      <sheetData sheetId="13672">
        <row r="7">
          <cell r="AI7">
            <v>10000</v>
          </cell>
        </row>
      </sheetData>
      <sheetData sheetId="13673">
        <row r="7">
          <cell r="AI7">
            <v>10000</v>
          </cell>
        </row>
      </sheetData>
      <sheetData sheetId="13674">
        <row r="7">
          <cell r="AI7">
            <v>10000</v>
          </cell>
        </row>
      </sheetData>
      <sheetData sheetId="13675">
        <row r="7">
          <cell r="AI7">
            <v>10000</v>
          </cell>
        </row>
      </sheetData>
      <sheetData sheetId="13676">
        <row r="7">
          <cell r="AI7">
            <v>10000</v>
          </cell>
        </row>
      </sheetData>
      <sheetData sheetId="13677">
        <row r="7">
          <cell r="AI7">
            <v>10000</v>
          </cell>
        </row>
      </sheetData>
      <sheetData sheetId="13678">
        <row r="7">
          <cell r="AI7">
            <v>10000</v>
          </cell>
        </row>
      </sheetData>
      <sheetData sheetId="13679">
        <row r="7">
          <cell r="AI7">
            <v>10000</v>
          </cell>
        </row>
      </sheetData>
      <sheetData sheetId="13680">
        <row r="7">
          <cell r="AI7">
            <v>10000</v>
          </cell>
        </row>
      </sheetData>
      <sheetData sheetId="13681">
        <row r="7">
          <cell r="AI7">
            <v>10000</v>
          </cell>
        </row>
      </sheetData>
      <sheetData sheetId="13682">
        <row r="7">
          <cell r="AI7">
            <v>10000</v>
          </cell>
        </row>
      </sheetData>
      <sheetData sheetId="13683">
        <row r="7">
          <cell r="AI7">
            <v>10000</v>
          </cell>
        </row>
      </sheetData>
      <sheetData sheetId="13684">
        <row r="7">
          <cell r="AI7">
            <v>10000</v>
          </cell>
        </row>
      </sheetData>
      <sheetData sheetId="13685">
        <row r="7">
          <cell r="AI7">
            <v>10000</v>
          </cell>
        </row>
      </sheetData>
      <sheetData sheetId="13686">
        <row r="7">
          <cell r="AI7">
            <v>10000</v>
          </cell>
        </row>
      </sheetData>
      <sheetData sheetId="13687">
        <row r="7">
          <cell r="AI7">
            <v>10000</v>
          </cell>
        </row>
      </sheetData>
      <sheetData sheetId="13688">
        <row r="7">
          <cell r="AI7">
            <v>10000</v>
          </cell>
        </row>
      </sheetData>
      <sheetData sheetId="13689">
        <row r="7">
          <cell r="AI7">
            <v>10000</v>
          </cell>
        </row>
      </sheetData>
      <sheetData sheetId="13690">
        <row r="7">
          <cell r="AI7">
            <v>10000</v>
          </cell>
        </row>
      </sheetData>
      <sheetData sheetId="13691">
        <row r="7">
          <cell r="AI7">
            <v>10000</v>
          </cell>
        </row>
      </sheetData>
      <sheetData sheetId="13692">
        <row r="7">
          <cell r="AI7">
            <v>10000</v>
          </cell>
        </row>
      </sheetData>
      <sheetData sheetId="13693">
        <row r="7">
          <cell r="AI7">
            <v>10000</v>
          </cell>
        </row>
      </sheetData>
      <sheetData sheetId="13694">
        <row r="7">
          <cell r="AI7">
            <v>10000</v>
          </cell>
        </row>
      </sheetData>
      <sheetData sheetId="13695">
        <row r="7">
          <cell r="AI7">
            <v>10000</v>
          </cell>
        </row>
      </sheetData>
      <sheetData sheetId="13696">
        <row r="7">
          <cell r="AI7">
            <v>10000</v>
          </cell>
        </row>
      </sheetData>
      <sheetData sheetId="13697">
        <row r="7">
          <cell r="AI7">
            <v>10000</v>
          </cell>
        </row>
      </sheetData>
      <sheetData sheetId="13698">
        <row r="7">
          <cell r="AI7">
            <v>10000</v>
          </cell>
        </row>
      </sheetData>
      <sheetData sheetId="13699">
        <row r="7">
          <cell r="AI7">
            <v>10000</v>
          </cell>
        </row>
      </sheetData>
      <sheetData sheetId="13700">
        <row r="7">
          <cell r="AI7">
            <v>10000</v>
          </cell>
        </row>
      </sheetData>
      <sheetData sheetId="13701">
        <row r="7">
          <cell r="AI7">
            <v>10000</v>
          </cell>
        </row>
      </sheetData>
      <sheetData sheetId="13702">
        <row r="7">
          <cell r="AI7">
            <v>10000</v>
          </cell>
        </row>
      </sheetData>
      <sheetData sheetId="13703">
        <row r="7">
          <cell r="AI7">
            <v>10000</v>
          </cell>
        </row>
      </sheetData>
      <sheetData sheetId="13704">
        <row r="7">
          <cell r="AI7">
            <v>10000</v>
          </cell>
        </row>
      </sheetData>
      <sheetData sheetId="13705">
        <row r="7">
          <cell r="AI7">
            <v>10000</v>
          </cell>
        </row>
      </sheetData>
      <sheetData sheetId="13706">
        <row r="7">
          <cell r="AI7">
            <v>10000</v>
          </cell>
        </row>
      </sheetData>
      <sheetData sheetId="13707">
        <row r="7">
          <cell r="AI7">
            <v>10000</v>
          </cell>
        </row>
      </sheetData>
      <sheetData sheetId="13708">
        <row r="7">
          <cell r="AI7">
            <v>10000</v>
          </cell>
        </row>
      </sheetData>
      <sheetData sheetId="13709">
        <row r="7">
          <cell r="AI7">
            <v>10000</v>
          </cell>
        </row>
      </sheetData>
      <sheetData sheetId="13710">
        <row r="7">
          <cell r="AI7">
            <v>10000</v>
          </cell>
        </row>
      </sheetData>
      <sheetData sheetId="13711">
        <row r="7">
          <cell r="AI7">
            <v>10000</v>
          </cell>
        </row>
      </sheetData>
      <sheetData sheetId="13712">
        <row r="7">
          <cell r="AI7">
            <v>10000</v>
          </cell>
        </row>
      </sheetData>
      <sheetData sheetId="13713">
        <row r="7">
          <cell r="AI7">
            <v>10000</v>
          </cell>
        </row>
      </sheetData>
      <sheetData sheetId="13714">
        <row r="7">
          <cell r="AI7">
            <v>10000</v>
          </cell>
        </row>
      </sheetData>
      <sheetData sheetId="13715">
        <row r="7">
          <cell r="AI7">
            <v>10000</v>
          </cell>
        </row>
      </sheetData>
      <sheetData sheetId="13716">
        <row r="7">
          <cell r="AI7">
            <v>10000</v>
          </cell>
        </row>
      </sheetData>
      <sheetData sheetId="13717">
        <row r="7">
          <cell r="AI7">
            <v>10000</v>
          </cell>
        </row>
      </sheetData>
      <sheetData sheetId="13718">
        <row r="7">
          <cell r="AI7">
            <v>10000</v>
          </cell>
        </row>
      </sheetData>
      <sheetData sheetId="13719">
        <row r="7">
          <cell r="AI7">
            <v>10000</v>
          </cell>
        </row>
      </sheetData>
      <sheetData sheetId="13720">
        <row r="7">
          <cell r="AI7">
            <v>10000</v>
          </cell>
        </row>
      </sheetData>
      <sheetData sheetId="13721">
        <row r="7">
          <cell r="AI7">
            <v>10000</v>
          </cell>
        </row>
      </sheetData>
      <sheetData sheetId="13722">
        <row r="7">
          <cell r="AI7">
            <v>10000</v>
          </cell>
        </row>
      </sheetData>
      <sheetData sheetId="13723">
        <row r="7">
          <cell r="AI7">
            <v>10000</v>
          </cell>
        </row>
      </sheetData>
      <sheetData sheetId="13724">
        <row r="7">
          <cell r="AI7">
            <v>10000</v>
          </cell>
        </row>
      </sheetData>
      <sheetData sheetId="13725">
        <row r="7">
          <cell r="AI7">
            <v>10000</v>
          </cell>
        </row>
      </sheetData>
      <sheetData sheetId="13726">
        <row r="7">
          <cell r="AI7">
            <v>10000</v>
          </cell>
        </row>
      </sheetData>
      <sheetData sheetId="13727">
        <row r="7">
          <cell r="AI7">
            <v>10000</v>
          </cell>
        </row>
      </sheetData>
      <sheetData sheetId="13728">
        <row r="7">
          <cell r="AI7">
            <v>10000</v>
          </cell>
        </row>
      </sheetData>
      <sheetData sheetId="13729">
        <row r="7">
          <cell r="AI7">
            <v>10000</v>
          </cell>
        </row>
      </sheetData>
      <sheetData sheetId="13730">
        <row r="7">
          <cell r="AI7">
            <v>10000</v>
          </cell>
        </row>
      </sheetData>
      <sheetData sheetId="13731">
        <row r="7">
          <cell r="AI7">
            <v>10000</v>
          </cell>
        </row>
      </sheetData>
      <sheetData sheetId="13732">
        <row r="7">
          <cell r="AI7">
            <v>10000</v>
          </cell>
        </row>
      </sheetData>
      <sheetData sheetId="13733">
        <row r="7">
          <cell r="AI7">
            <v>10000</v>
          </cell>
        </row>
      </sheetData>
      <sheetData sheetId="13734">
        <row r="7">
          <cell r="AI7">
            <v>10000</v>
          </cell>
        </row>
      </sheetData>
      <sheetData sheetId="13735">
        <row r="7">
          <cell r="AI7">
            <v>10000</v>
          </cell>
        </row>
      </sheetData>
      <sheetData sheetId="13736">
        <row r="7">
          <cell r="AI7">
            <v>10000</v>
          </cell>
        </row>
      </sheetData>
      <sheetData sheetId="13737">
        <row r="7">
          <cell r="AI7">
            <v>10000</v>
          </cell>
        </row>
      </sheetData>
      <sheetData sheetId="13738">
        <row r="7">
          <cell r="AI7">
            <v>10000</v>
          </cell>
        </row>
      </sheetData>
      <sheetData sheetId="13739">
        <row r="7">
          <cell r="AI7">
            <v>10000</v>
          </cell>
        </row>
      </sheetData>
      <sheetData sheetId="13740">
        <row r="7">
          <cell r="AI7">
            <v>10000</v>
          </cell>
        </row>
      </sheetData>
      <sheetData sheetId="13741">
        <row r="7">
          <cell r="AI7">
            <v>10000</v>
          </cell>
        </row>
      </sheetData>
      <sheetData sheetId="13742">
        <row r="7">
          <cell r="AI7">
            <v>10000</v>
          </cell>
        </row>
      </sheetData>
      <sheetData sheetId="13743">
        <row r="7">
          <cell r="AI7">
            <v>10000</v>
          </cell>
        </row>
      </sheetData>
      <sheetData sheetId="13744">
        <row r="7">
          <cell r="AI7">
            <v>10000</v>
          </cell>
        </row>
      </sheetData>
      <sheetData sheetId="13745">
        <row r="7">
          <cell r="AI7">
            <v>10000</v>
          </cell>
        </row>
      </sheetData>
      <sheetData sheetId="13746">
        <row r="7">
          <cell r="AI7">
            <v>10000</v>
          </cell>
        </row>
      </sheetData>
      <sheetData sheetId="13747">
        <row r="7">
          <cell r="AI7">
            <v>10000</v>
          </cell>
        </row>
      </sheetData>
      <sheetData sheetId="13748">
        <row r="7">
          <cell r="AI7">
            <v>10000</v>
          </cell>
        </row>
      </sheetData>
      <sheetData sheetId="13749">
        <row r="7">
          <cell r="AI7">
            <v>10000</v>
          </cell>
        </row>
      </sheetData>
      <sheetData sheetId="13750">
        <row r="7">
          <cell r="AI7">
            <v>10000</v>
          </cell>
        </row>
      </sheetData>
      <sheetData sheetId="13751">
        <row r="7">
          <cell r="AI7">
            <v>10000</v>
          </cell>
        </row>
      </sheetData>
      <sheetData sheetId="13752">
        <row r="7">
          <cell r="AI7">
            <v>10000</v>
          </cell>
        </row>
      </sheetData>
      <sheetData sheetId="13753">
        <row r="7">
          <cell r="AI7">
            <v>10000</v>
          </cell>
        </row>
      </sheetData>
      <sheetData sheetId="13754">
        <row r="7">
          <cell r="AI7">
            <v>10000</v>
          </cell>
        </row>
      </sheetData>
      <sheetData sheetId="13755">
        <row r="7">
          <cell r="AI7">
            <v>10000</v>
          </cell>
        </row>
      </sheetData>
      <sheetData sheetId="13756">
        <row r="7">
          <cell r="AI7">
            <v>10000</v>
          </cell>
        </row>
      </sheetData>
      <sheetData sheetId="13757">
        <row r="7">
          <cell r="AI7">
            <v>10000</v>
          </cell>
        </row>
      </sheetData>
      <sheetData sheetId="13758">
        <row r="7">
          <cell r="AI7">
            <v>10000</v>
          </cell>
        </row>
      </sheetData>
      <sheetData sheetId="13759">
        <row r="7">
          <cell r="AI7">
            <v>10000</v>
          </cell>
        </row>
      </sheetData>
      <sheetData sheetId="13760">
        <row r="7">
          <cell r="AI7">
            <v>10000</v>
          </cell>
        </row>
      </sheetData>
      <sheetData sheetId="13761">
        <row r="7">
          <cell r="AI7">
            <v>10000</v>
          </cell>
        </row>
      </sheetData>
      <sheetData sheetId="13762">
        <row r="7">
          <cell r="AI7">
            <v>10000</v>
          </cell>
        </row>
      </sheetData>
      <sheetData sheetId="13763">
        <row r="7">
          <cell r="AI7">
            <v>10000</v>
          </cell>
        </row>
      </sheetData>
      <sheetData sheetId="13764">
        <row r="7">
          <cell r="AI7">
            <v>10000</v>
          </cell>
        </row>
      </sheetData>
      <sheetData sheetId="13765">
        <row r="7">
          <cell r="AI7">
            <v>10000</v>
          </cell>
        </row>
      </sheetData>
      <sheetData sheetId="13766">
        <row r="7">
          <cell r="AI7">
            <v>10000</v>
          </cell>
        </row>
      </sheetData>
      <sheetData sheetId="13767">
        <row r="7">
          <cell r="AI7">
            <v>10000</v>
          </cell>
        </row>
      </sheetData>
      <sheetData sheetId="13768">
        <row r="7">
          <cell r="AI7">
            <v>10000</v>
          </cell>
        </row>
      </sheetData>
      <sheetData sheetId="13769">
        <row r="7">
          <cell r="AI7">
            <v>10000</v>
          </cell>
        </row>
      </sheetData>
      <sheetData sheetId="13770">
        <row r="7">
          <cell r="AI7">
            <v>10000</v>
          </cell>
        </row>
      </sheetData>
      <sheetData sheetId="13771">
        <row r="7">
          <cell r="AI7">
            <v>10000</v>
          </cell>
        </row>
      </sheetData>
      <sheetData sheetId="13772">
        <row r="7">
          <cell r="AI7">
            <v>10000</v>
          </cell>
        </row>
      </sheetData>
      <sheetData sheetId="13773">
        <row r="7">
          <cell r="AI7">
            <v>10000</v>
          </cell>
        </row>
      </sheetData>
      <sheetData sheetId="13774">
        <row r="7">
          <cell r="AI7">
            <v>10000</v>
          </cell>
        </row>
      </sheetData>
      <sheetData sheetId="13775">
        <row r="7">
          <cell r="AI7">
            <v>10000</v>
          </cell>
        </row>
      </sheetData>
      <sheetData sheetId="13776">
        <row r="7">
          <cell r="AI7">
            <v>10000</v>
          </cell>
        </row>
      </sheetData>
      <sheetData sheetId="13777">
        <row r="7">
          <cell r="AI7">
            <v>10000</v>
          </cell>
        </row>
      </sheetData>
      <sheetData sheetId="13778">
        <row r="7">
          <cell r="AI7">
            <v>10000</v>
          </cell>
        </row>
      </sheetData>
      <sheetData sheetId="13779">
        <row r="7">
          <cell r="AI7">
            <v>10000</v>
          </cell>
        </row>
      </sheetData>
      <sheetData sheetId="13780">
        <row r="7">
          <cell r="AI7">
            <v>10000</v>
          </cell>
        </row>
      </sheetData>
      <sheetData sheetId="13781">
        <row r="7">
          <cell r="AI7">
            <v>10000</v>
          </cell>
        </row>
      </sheetData>
      <sheetData sheetId="13782">
        <row r="7">
          <cell r="AI7">
            <v>10000</v>
          </cell>
        </row>
      </sheetData>
      <sheetData sheetId="13783">
        <row r="7">
          <cell r="AI7">
            <v>10000</v>
          </cell>
        </row>
      </sheetData>
      <sheetData sheetId="13784">
        <row r="7">
          <cell r="AI7">
            <v>10000</v>
          </cell>
        </row>
      </sheetData>
      <sheetData sheetId="13785">
        <row r="7">
          <cell r="AI7">
            <v>10000</v>
          </cell>
        </row>
      </sheetData>
      <sheetData sheetId="13786">
        <row r="7">
          <cell r="AI7">
            <v>10000</v>
          </cell>
        </row>
      </sheetData>
      <sheetData sheetId="13787">
        <row r="7">
          <cell r="AI7">
            <v>10000</v>
          </cell>
        </row>
      </sheetData>
      <sheetData sheetId="13788">
        <row r="7">
          <cell r="AI7">
            <v>10000</v>
          </cell>
        </row>
      </sheetData>
      <sheetData sheetId="13789">
        <row r="7">
          <cell r="AI7">
            <v>10000</v>
          </cell>
        </row>
      </sheetData>
      <sheetData sheetId="13790">
        <row r="7">
          <cell r="AI7">
            <v>10000</v>
          </cell>
        </row>
      </sheetData>
      <sheetData sheetId="13791">
        <row r="7">
          <cell r="AI7">
            <v>10000</v>
          </cell>
        </row>
      </sheetData>
      <sheetData sheetId="13792">
        <row r="7">
          <cell r="AI7">
            <v>10000</v>
          </cell>
        </row>
      </sheetData>
      <sheetData sheetId="13793">
        <row r="7">
          <cell r="AI7">
            <v>10000</v>
          </cell>
        </row>
      </sheetData>
      <sheetData sheetId="13794">
        <row r="7">
          <cell r="AI7">
            <v>10000</v>
          </cell>
        </row>
      </sheetData>
      <sheetData sheetId="13795">
        <row r="7">
          <cell r="AI7">
            <v>10000</v>
          </cell>
        </row>
      </sheetData>
      <sheetData sheetId="13796">
        <row r="7">
          <cell r="AI7">
            <v>10000</v>
          </cell>
        </row>
      </sheetData>
      <sheetData sheetId="13797">
        <row r="7">
          <cell r="AI7">
            <v>10000</v>
          </cell>
        </row>
      </sheetData>
      <sheetData sheetId="13798">
        <row r="7">
          <cell r="AI7">
            <v>10000</v>
          </cell>
        </row>
      </sheetData>
      <sheetData sheetId="13799">
        <row r="7">
          <cell r="AI7">
            <v>10000</v>
          </cell>
        </row>
      </sheetData>
      <sheetData sheetId="13800">
        <row r="7">
          <cell r="AI7">
            <v>10000</v>
          </cell>
        </row>
      </sheetData>
      <sheetData sheetId="13801">
        <row r="7">
          <cell r="AI7">
            <v>10000</v>
          </cell>
        </row>
      </sheetData>
      <sheetData sheetId="13802">
        <row r="7">
          <cell r="AI7">
            <v>10000</v>
          </cell>
        </row>
      </sheetData>
      <sheetData sheetId="13803">
        <row r="7">
          <cell r="AI7">
            <v>10000</v>
          </cell>
        </row>
      </sheetData>
      <sheetData sheetId="13804">
        <row r="7">
          <cell r="AI7">
            <v>10000</v>
          </cell>
        </row>
      </sheetData>
      <sheetData sheetId="13805">
        <row r="7">
          <cell r="AI7">
            <v>10000</v>
          </cell>
        </row>
      </sheetData>
      <sheetData sheetId="13806">
        <row r="7">
          <cell r="AI7">
            <v>10000</v>
          </cell>
        </row>
      </sheetData>
      <sheetData sheetId="13807">
        <row r="7">
          <cell r="AI7">
            <v>10000</v>
          </cell>
        </row>
      </sheetData>
      <sheetData sheetId="13808">
        <row r="7">
          <cell r="AI7">
            <v>10000</v>
          </cell>
        </row>
      </sheetData>
      <sheetData sheetId="13809">
        <row r="7">
          <cell r="AI7">
            <v>10000</v>
          </cell>
        </row>
      </sheetData>
      <sheetData sheetId="13810">
        <row r="7">
          <cell r="AI7">
            <v>10000</v>
          </cell>
        </row>
      </sheetData>
      <sheetData sheetId="13811">
        <row r="7">
          <cell r="AI7">
            <v>10000</v>
          </cell>
        </row>
      </sheetData>
      <sheetData sheetId="13812">
        <row r="7">
          <cell r="AI7">
            <v>10000</v>
          </cell>
        </row>
      </sheetData>
      <sheetData sheetId="13813">
        <row r="7">
          <cell r="AI7">
            <v>10000</v>
          </cell>
        </row>
      </sheetData>
      <sheetData sheetId="13814">
        <row r="7">
          <cell r="AI7">
            <v>10000</v>
          </cell>
        </row>
      </sheetData>
      <sheetData sheetId="13815">
        <row r="7">
          <cell r="AI7">
            <v>10000</v>
          </cell>
        </row>
      </sheetData>
      <sheetData sheetId="13816">
        <row r="7">
          <cell r="AI7">
            <v>10000</v>
          </cell>
        </row>
      </sheetData>
      <sheetData sheetId="13817">
        <row r="7">
          <cell r="AI7">
            <v>10000</v>
          </cell>
        </row>
      </sheetData>
      <sheetData sheetId="13818">
        <row r="7">
          <cell r="AI7">
            <v>10000</v>
          </cell>
        </row>
      </sheetData>
      <sheetData sheetId="13819">
        <row r="7">
          <cell r="AI7">
            <v>10000</v>
          </cell>
        </row>
      </sheetData>
      <sheetData sheetId="13820">
        <row r="7">
          <cell r="AI7">
            <v>10000</v>
          </cell>
        </row>
      </sheetData>
      <sheetData sheetId="13821">
        <row r="7">
          <cell r="AI7">
            <v>10000</v>
          </cell>
        </row>
      </sheetData>
      <sheetData sheetId="13822">
        <row r="7">
          <cell r="AI7">
            <v>10000</v>
          </cell>
        </row>
      </sheetData>
      <sheetData sheetId="13823">
        <row r="7">
          <cell r="AI7">
            <v>10000</v>
          </cell>
        </row>
      </sheetData>
      <sheetData sheetId="13824">
        <row r="7">
          <cell r="AI7">
            <v>10000</v>
          </cell>
        </row>
      </sheetData>
      <sheetData sheetId="13825">
        <row r="7">
          <cell r="AI7">
            <v>10000</v>
          </cell>
        </row>
      </sheetData>
      <sheetData sheetId="13826">
        <row r="7">
          <cell r="AI7">
            <v>10000</v>
          </cell>
        </row>
      </sheetData>
      <sheetData sheetId="13827">
        <row r="7">
          <cell r="AI7">
            <v>10000</v>
          </cell>
        </row>
      </sheetData>
      <sheetData sheetId="13828">
        <row r="7">
          <cell r="AI7">
            <v>10000</v>
          </cell>
        </row>
      </sheetData>
      <sheetData sheetId="13829">
        <row r="7">
          <cell r="AI7">
            <v>10000</v>
          </cell>
        </row>
      </sheetData>
      <sheetData sheetId="13830">
        <row r="7">
          <cell r="AI7">
            <v>10000</v>
          </cell>
        </row>
      </sheetData>
      <sheetData sheetId="13831">
        <row r="7">
          <cell r="AI7">
            <v>10000</v>
          </cell>
        </row>
      </sheetData>
      <sheetData sheetId="13832">
        <row r="7">
          <cell r="AI7">
            <v>10000</v>
          </cell>
        </row>
      </sheetData>
      <sheetData sheetId="13833">
        <row r="7">
          <cell r="AI7">
            <v>10000</v>
          </cell>
        </row>
      </sheetData>
      <sheetData sheetId="13834">
        <row r="7">
          <cell r="AI7">
            <v>10000</v>
          </cell>
        </row>
      </sheetData>
      <sheetData sheetId="13835">
        <row r="7">
          <cell r="AI7">
            <v>10000</v>
          </cell>
        </row>
      </sheetData>
      <sheetData sheetId="13836">
        <row r="7">
          <cell r="AI7">
            <v>10000</v>
          </cell>
        </row>
      </sheetData>
      <sheetData sheetId="13837">
        <row r="7">
          <cell r="AI7">
            <v>10000</v>
          </cell>
        </row>
      </sheetData>
      <sheetData sheetId="13838">
        <row r="7">
          <cell r="AI7">
            <v>10000</v>
          </cell>
        </row>
      </sheetData>
      <sheetData sheetId="13839">
        <row r="7">
          <cell r="AI7">
            <v>10000</v>
          </cell>
        </row>
      </sheetData>
      <sheetData sheetId="13840">
        <row r="7">
          <cell r="AI7">
            <v>10000</v>
          </cell>
        </row>
      </sheetData>
      <sheetData sheetId="13841">
        <row r="7">
          <cell r="AI7">
            <v>10000</v>
          </cell>
        </row>
      </sheetData>
      <sheetData sheetId="13842">
        <row r="7">
          <cell r="AI7">
            <v>10000</v>
          </cell>
        </row>
      </sheetData>
      <sheetData sheetId="13843">
        <row r="7">
          <cell r="AI7">
            <v>10000</v>
          </cell>
        </row>
      </sheetData>
      <sheetData sheetId="13844">
        <row r="7">
          <cell r="AI7">
            <v>10000</v>
          </cell>
        </row>
      </sheetData>
      <sheetData sheetId="13845">
        <row r="7">
          <cell r="AI7">
            <v>10000</v>
          </cell>
        </row>
      </sheetData>
      <sheetData sheetId="13846">
        <row r="7">
          <cell r="AI7">
            <v>10000</v>
          </cell>
        </row>
      </sheetData>
      <sheetData sheetId="13847">
        <row r="7">
          <cell r="AI7">
            <v>10000</v>
          </cell>
        </row>
      </sheetData>
      <sheetData sheetId="13848">
        <row r="7">
          <cell r="AI7">
            <v>10000</v>
          </cell>
        </row>
      </sheetData>
      <sheetData sheetId="13849">
        <row r="7">
          <cell r="AI7">
            <v>10000</v>
          </cell>
        </row>
      </sheetData>
      <sheetData sheetId="13850">
        <row r="7">
          <cell r="AI7">
            <v>10000</v>
          </cell>
        </row>
      </sheetData>
      <sheetData sheetId="13851">
        <row r="7">
          <cell r="AI7">
            <v>10000</v>
          </cell>
        </row>
      </sheetData>
      <sheetData sheetId="13852">
        <row r="7">
          <cell r="AI7">
            <v>10000</v>
          </cell>
        </row>
      </sheetData>
      <sheetData sheetId="13853">
        <row r="7">
          <cell r="AI7">
            <v>10000</v>
          </cell>
        </row>
      </sheetData>
      <sheetData sheetId="13854">
        <row r="7">
          <cell r="AI7">
            <v>10000</v>
          </cell>
        </row>
      </sheetData>
      <sheetData sheetId="13855">
        <row r="7">
          <cell r="AI7">
            <v>10000</v>
          </cell>
        </row>
      </sheetData>
      <sheetData sheetId="13856">
        <row r="7">
          <cell r="AI7">
            <v>10000</v>
          </cell>
        </row>
      </sheetData>
      <sheetData sheetId="13857">
        <row r="7">
          <cell r="AI7">
            <v>10000</v>
          </cell>
        </row>
      </sheetData>
      <sheetData sheetId="13858">
        <row r="7">
          <cell r="AI7">
            <v>10000</v>
          </cell>
        </row>
      </sheetData>
      <sheetData sheetId="13859">
        <row r="7">
          <cell r="AI7">
            <v>10000</v>
          </cell>
        </row>
      </sheetData>
      <sheetData sheetId="13860">
        <row r="7">
          <cell r="AI7">
            <v>10000</v>
          </cell>
        </row>
      </sheetData>
      <sheetData sheetId="13861">
        <row r="7">
          <cell r="AI7">
            <v>10000</v>
          </cell>
        </row>
      </sheetData>
      <sheetData sheetId="13862">
        <row r="7">
          <cell r="AI7">
            <v>10000</v>
          </cell>
        </row>
      </sheetData>
      <sheetData sheetId="13863">
        <row r="7">
          <cell r="AI7">
            <v>10000</v>
          </cell>
        </row>
      </sheetData>
      <sheetData sheetId="13864">
        <row r="7">
          <cell r="AI7">
            <v>10000</v>
          </cell>
        </row>
      </sheetData>
      <sheetData sheetId="13865">
        <row r="7">
          <cell r="AI7">
            <v>10000</v>
          </cell>
        </row>
      </sheetData>
      <sheetData sheetId="13866">
        <row r="7">
          <cell r="AI7">
            <v>10000</v>
          </cell>
        </row>
      </sheetData>
      <sheetData sheetId="13867">
        <row r="7">
          <cell r="AI7">
            <v>10000</v>
          </cell>
        </row>
      </sheetData>
      <sheetData sheetId="13868">
        <row r="7">
          <cell r="AI7">
            <v>10000</v>
          </cell>
        </row>
      </sheetData>
      <sheetData sheetId="13869">
        <row r="7">
          <cell r="AI7">
            <v>10000</v>
          </cell>
        </row>
      </sheetData>
      <sheetData sheetId="13870">
        <row r="7">
          <cell r="AI7">
            <v>10000</v>
          </cell>
        </row>
      </sheetData>
      <sheetData sheetId="13871">
        <row r="7">
          <cell r="AI7">
            <v>10000</v>
          </cell>
        </row>
      </sheetData>
      <sheetData sheetId="13872">
        <row r="7">
          <cell r="AI7">
            <v>10000</v>
          </cell>
        </row>
      </sheetData>
      <sheetData sheetId="13873">
        <row r="7">
          <cell r="AI7">
            <v>10000</v>
          </cell>
        </row>
      </sheetData>
      <sheetData sheetId="13874">
        <row r="7">
          <cell r="AI7">
            <v>10000</v>
          </cell>
        </row>
      </sheetData>
      <sheetData sheetId="13875">
        <row r="7">
          <cell r="AI7">
            <v>10000</v>
          </cell>
        </row>
      </sheetData>
      <sheetData sheetId="13876">
        <row r="7">
          <cell r="AI7">
            <v>10000</v>
          </cell>
        </row>
      </sheetData>
      <sheetData sheetId="13877">
        <row r="7">
          <cell r="AI7">
            <v>10000</v>
          </cell>
        </row>
      </sheetData>
      <sheetData sheetId="13878">
        <row r="7">
          <cell r="AI7">
            <v>10000</v>
          </cell>
        </row>
      </sheetData>
      <sheetData sheetId="13879">
        <row r="7">
          <cell r="AI7">
            <v>10000</v>
          </cell>
        </row>
      </sheetData>
      <sheetData sheetId="13880">
        <row r="7">
          <cell r="AI7">
            <v>10000</v>
          </cell>
        </row>
      </sheetData>
      <sheetData sheetId="13881">
        <row r="7">
          <cell r="AI7">
            <v>10000</v>
          </cell>
        </row>
      </sheetData>
      <sheetData sheetId="13882">
        <row r="7">
          <cell r="AI7">
            <v>10000</v>
          </cell>
        </row>
      </sheetData>
      <sheetData sheetId="13883">
        <row r="7">
          <cell r="AI7">
            <v>10000</v>
          </cell>
        </row>
      </sheetData>
      <sheetData sheetId="13884">
        <row r="7">
          <cell r="AI7">
            <v>10000</v>
          </cell>
        </row>
      </sheetData>
      <sheetData sheetId="13885">
        <row r="7">
          <cell r="AI7">
            <v>10000</v>
          </cell>
        </row>
      </sheetData>
      <sheetData sheetId="13886">
        <row r="7">
          <cell r="AI7">
            <v>10000</v>
          </cell>
        </row>
      </sheetData>
      <sheetData sheetId="13887">
        <row r="7">
          <cell r="AI7">
            <v>10000</v>
          </cell>
        </row>
      </sheetData>
      <sheetData sheetId="13888">
        <row r="7">
          <cell r="AI7">
            <v>10000</v>
          </cell>
        </row>
      </sheetData>
      <sheetData sheetId="13889">
        <row r="7">
          <cell r="AI7">
            <v>10000</v>
          </cell>
        </row>
      </sheetData>
      <sheetData sheetId="13890">
        <row r="7">
          <cell r="AI7">
            <v>10000</v>
          </cell>
        </row>
      </sheetData>
      <sheetData sheetId="13891">
        <row r="7">
          <cell r="AI7">
            <v>10000</v>
          </cell>
        </row>
      </sheetData>
      <sheetData sheetId="13892">
        <row r="7">
          <cell r="AI7">
            <v>10000</v>
          </cell>
        </row>
      </sheetData>
      <sheetData sheetId="13893">
        <row r="7">
          <cell r="AI7">
            <v>10000</v>
          </cell>
        </row>
      </sheetData>
      <sheetData sheetId="13894">
        <row r="7">
          <cell r="AI7">
            <v>10000</v>
          </cell>
        </row>
      </sheetData>
      <sheetData sheetId="13895">
        <row r="7">
          <cell r="AI7">
            <v>10000</v>
          </cell>
        </row>
      </sheetData>
      <sheetData sheetId="13896">
        <row r="7">
          <cell r="AI7">
            <v>10000</v>
          </cell>
        </row>
      </sheetData>
      <sheetData sheetId="13897">
        <row r="7">
          <cell r="AI7">
            <v>10000</v>
          </cell>
        </row>
      </sheetData>
      <sheetData sheetId="13898">
        <row r="7">
          <cell r="AI7">
            <v>10000</v>
          </cell>
        </row>
      </sheetData>
      <sheetData sheetId="13899">
        <row r="7">
          <cell r="AI7">
            <v>10000</v>
          </cell>
        </row>
      </sheetData>
      <sheetData sheetId="13900">
        <row r="7">
          <cell r="AI7">
            <v>10000</v>
          </cell>
        </row>
      </sheetData>
      <sheetData sheetId="13901">
        <row r="7">
          <cell r="AI7">
            <v>10000</v>
          </cell>
        </row>
      </sheetData>
      <sheetData sheetId="13902">
        <row r="7">
          <cell r="AI7">
            <v>10000</v>
          </cell>
        </row>
      </sheetData>
      <sheetData sheetId="13903">
        <row r="7">
          <cell r="AI7">
            <v>10000</v>
          </cell>
        </row>
      </sheetData>
      <sheetData sheetId="13904">
        <row r="7">
          <cell r="AI7">
            <v>10000</v>
          </cell>
        </row>
      </sheetData>
      <sheetData sheetId="13905">
        <row r="7">
          <cell r="AI7">
            <v>10000</v>
          </cell>
        </row>
      </sheetData>
      <sheetData sheetId="13906">
        <row r="7">
          <cell r="AI7">
            <v>10000</v>
          </cell>
        </row>
      </sheetData>
      <sheetData sheetId="13907">
        <row r="7">
          <cell r="AI7">
            <v>10000</v>
          </cell>
        </row>
      </sheetData>
      <sheetData sheetId="13908">
        <row r="7">
          <cell r="AI7">
            <v>10000</v>
          </cell>
        </row>
      </sheetData>
      <sheetData sheetId="13909">
        <row r="7">
          <cell r="AI7">
            <v>10000</v>
          </cell>
        </row>
      </sheetData>
      <sheetData sheetId="13910">
        <row r="7">
          <cell r="AI7">
            <v>10000</v>
          </cell>
        </row>
      </sheetData>
      <sheetData sheetId="13911">
        <row r="7">
          <cell r="AI7">
            <v>10000</v>
          </cell>
        </row>
      </sheetData>
      <sheetData sheetId="13912">
        <row r="7">
          <cell r="AI7">
            <v>10000</v>
          </cell>
        </row>
      </sheetData>
      <sheetData sheetId="13913">
        <row r="7">
          <cell r="AI7">
            <v>10000</v>
          </cell>
        </row>
      </sheetData>
      <sheetData sheetId="13914">
        <row r="7">
          <cell r="AI7">
            <v>10000</v>
          </cell>
        </row>
      </sheetData>
      <sheetData sheetId="13915">
        <row r="7">
          <cell r="AI7">
            <v>10000</v>
          </cell>
        </row>
      </sheetData>
      <sheetData sheetId="13916">
        <row r="7">
          <cell r="AI7">
            <v>10000</v>
          </cell>
        </row>
      </sheetData>
      <sheetData sheetId="13917">
        <row r="7">
          <cell r="AI7">
            <v>10000</v>
          </cell>
        </row>
      </sheetData>
      <sheetData sheetId="13918">
        <row r="7">
          <cell r="AI7">
            <v>10000</v>
          </cell>
        </row>
      </sheetData>
      <sheetData sheetId="13919">
        <row r="7">
          <cell r="AI7">
            <v>10000</v>
          </cell>
        </row>
      </sheetData>
      <sheetData sheetId="13920">
        <row r="7">
          <cell r="AI7">
            <v>10000</v>
          </cell>
        </row>
      </sheetData>
      <sheetData sheetId="13921">
        <row r="7">
          <cell r="AI7">
            <v>10000</v>
          </cell>
        </row>
      </sheetData>
      <sheetData sheetId="13922">
        <row r="7">
          <cell r="AI7">
            <v>10000</v>
          </cell>
        </row>
      </sheetData>
      <sheetData sheetId="13923">
        <row r="7">
          <cell r="AI7">
            <v>10000</v>
          </cell>
        </row>
      </sheetData>
      <sheetData sheetId="13924">
        <row r="7">
          <cell r="AI7">
            <v>10000</v>
          </cell>
        </row>
      </sheetData>
      <sheetData sheetId="13925">
        <row r="7">
          <cell r="AI7">
            <v>10000</v>
          </cell>
        </row>
      </sheetData>
      <sheetData sheetId="13926">
        <row r="7">
          <cell r="AI7">
            <v>10000</v>
          </cell>
        </row>
      </sheetData>
      <sheetData sheetId="13927">
        <row r="7">
          <cell r="AI7">
            <v>10000</v>
          </cell>
        </row>
      </sheetData>
      <sheetData sheetId="13928">
        <row r="7">
          <cell r="AI7">
            <v>10000</v>
          </cell>
        </row>
      </sheetData>
      <sheetData sheetId="13929">
        <row r="7">
          <cell r="AI7">
            <v>10000</v>
          </cell>
        </row>
      </sheetData>
      <sheetData sheetId="13930">
        <row r="7">
          <cell r="AI7">
            <v>10000</v>
          </cell>
        </row>
      </sheetData>
      <sheetData sheetId="13931">
        <row r="7">
          <cell r="AI7">
            <v>10000</v>
          </cell>
        </row>
      </sheetData>
      <sheetData sheetId="13932">
        <row r="7">
          <cell r="AI7">
            <v>10000</v>
          </cell>
        </row>
      </sheetData>
      <sheetData sheetId="13933">
        <row r="7">
          <cell r="AI7">
            <v>10000</v>
          </cell>
        </row>
      </sheetData>
      <sheetData sheetId="13934">
        <row r="7">
          <cell r="AI7">
            <v>10000</v>
          </cell>
        </row>
      </sheetData>
      <sheetData sheetId="13935">
        <row r="7">
          <cell r="AI7">
            <v>10000</v>
          </cell>
        </row>
      </sheetData>
      <sheetData sheetId="13936">
        <row r="7">
          <cell r="AI7">
            <v>10000</v>
          </cell>
        </row>
      </sheetData>
      <sheetData sheetId="13937">
        <row r="7">
          <cell r="AI7">
            <v>10000</v>
          </cell>
        </row>
      </sheetData>
      <sheetData sheetId="13938">
        <row r="7">
          <cell r="AI7">
            <v>10000</v>
          </cell>
        </row>
      </sheetData>
      <sheetData sheetId="13939">
        <row r="7">
          <cell r="AI7">
            <v>10000</v>
          </cell>
        </row>
      </sheetData>
      <sheetData sheetId="13940">
        <row r="7">
          <cell r="AI7">
            <v>10000</v>
          </cell>
        </row>
      </sheetData>
      <sheetData sheetId="13941">
        <row r="7">
          <cell r="AI7">
            <v>10000</v>
          </cell>
        </row>
      </sheetData>
      <sheetData sheetId="13942">
        <row r="7">
          <cell r="AI7">
            <v>10000</v>
          </cell>
        </row>
      </sheetData>
      <sheetData sheetId="13943">
        <row r="7">
          <cell r="AI7">
            <v>10000</v>
          </cell>
        </row>
      </sheetData>
      <sheetData sheetId="13944">
        <row r="7">
          <cell r="AI7">
            <v>10000</v>
          </cell>
        </row>
      </sheetData>
      <sheetData sheetId="13945">
        <row r="7">
          <cell r="AI7">
            <v>10000</v>
          </cell>
        </row>
      </sheetData>
      <sheetData sheetId="13946">
        <row r="7">
          <cell r="AI7">
            <v>10000</v>
          </cell>
        </row>
      </sheetData>
      <sheetData sheetId="13947">
        <row r="7">
          <cell r="AI7">
            <v>10000</v>
          </cell>
        </row>
      </sheetData>
      <sheetData sheetId="13948">
        <row r="7">
          <cell r="AI7">
            <v>10000</v>
          </cell>
        </row>
      </sheetData>
      <sheetData sheetId="13949">
        <row r="7">
          <cell r="AI7">
            <v>10000</v>
          </cell>
        </row>
      </sheetData>
      <sheetData sheetId="13950">
        <row r="7">
          <cell r="AI7">
            <v>10000</v>
          </cell>
        </row>
      </sheetData>
      <sheetData sheetId="13951">
        <row r="7">
          <cell r="AI7">
            <v>10000</v>
          </cell>
        </row>
      </sheetData>
      <sheetData sheetId="13952">
        <row r="7">
          <cell r="AI7">
            <v>10000</v>
          </cell>
        </row>
      </sheetData>
      <sheetData sheetId="13953">
        <row r="7">
          <cell r="AI7">
            <v>10000</v>
          </cell>
        </row>
      </sheetData>
      <sheetData sheetId="13954">
        <row r="7">
          <cell r="AI7">
            <v>10000</v>
          </cell>
        </row>
      </sheetData>
      <sheetData sheetId="13955">
        <row r="7">
          <cell r="AI7">
            <v>10000</v>
          </cell>
        </row>
      </sheetData>
      <sheetData sheetId="13956">
        <row r="7">
          <cell r="AI7">
            <v>10000</v>
          </cell>
        </row>
      </sheetData>
      <sheetData sheetId="13957">
        <row r="7">
          <cell r="AI7">
            <v>10000</v>
          </cell>
        </row>
      </sheetData>
      <sheetData sheetId="13958">
        <row r="7">
          <cell r="AI7">
            <v>10000</v>
          </cell>
        </row>
      </sheetData>
      <sheetData sheetId="13959">
        <row r="7">
          <cell r="AI7">
            <v>10000</v>
          </cell>
        </row>
      </sheetData>
      <sheetData sheetId="13960">
        <row r="7">
          <cell r="AI7">
            <v>10000</v>
          </cell>
        </row>
      </sheetData>
      <sheetData sheetId="13961">
        <row r="7">
          <cell r="AI7">
            <v>10000</v>
          </cell>
        </row>
      </sheetData>
      <sheetData sheetId="13962">
        <row r="7">
          <cell r="AI7">
            <v>10000</v>
          </cell>
        </row>
      </sheetData>
      <sheetData sheetId="13963">
        <row r="7">
          <cell r="AI7">
            <v>10000</v>
          </cell>
        </row>
      </sheetData>
      <sheetData sheetId="13964">
        <row r="7">
          <cell r="AI7">
            <v>10000</v>
          </cell>
        </row>
      </sheetData>
      <sheetData sheetId="13965">
        <row r="7">
          <cell r="AI7">
            <v>10000</v>
          </cell>
        </row>
      </sheetData>
      <sheetData sheetId="13966">
        <row r="7">
          <cell r="AI7">
            <v>10000</v>
          </cell>
        </row>
      </sheetData>
      <sheetData sheetId="13967">
        <row r="7">
          <cell r="AI7">
            <v>10000</v>
          </cell>
        </row>
      </sheetData>
      <sheetData sheetId="13968">
        <row r="7">
          <cell r="AI7">
            <v>10000</v>
          </cell>
        </row>
      </sheetData>
      <sheetData sheetId="13969">
        <row r="7">
          <cell r="AI7">
            <v>10000</v>
          </cell>
        </row>
      </sheetData>
      <sheetData sheetId="13970">
        <row r="7">
          <cell r="AI7">
            <v>10000</v>
          </cell>
        </row>
      </sheetData>
      <sheetData sheetId="13971">
        <row r="7">
          <cell r="AI7">
            <v>10000</v>
          </cell>
        </row>
      </sheetData>
      <sheetData sheetId="13972">
        <row r="7">
          <cell r="AI7">
            <v>10000</v>
          </cell>
        </row>
      </sheetData>
      <sheetData sheetId="13973">
        <row r="7">
          <cell r="AI7">
            <v>10000</v>
          </cell>
        </row>
      </sheetData>
      <sheetData sheetId="13974">
        <row r="7">
          <cell r="AI7">
            <v>10000</v>
          </cell>
        </row>
      </sheetData>
      <sheetData sheetId="13975">
        <row r="7">
          <cell r="AI7">
            <v>10000</v>
          </cell>
        </row>
      </sheetData>
      <sheetData sheetId="13976">
        <row r="7">
          <cell r="AI7">
            <v>10000</v>
          </cell>
        </row>
      </sheetData>
      <sheetData sheetId="13977">
        <row r="7">
          <cell r="AI7">
            <v>10000</v>
          </cell>
        </row>
      </sheetData>
      <sheetData sheetId="13978">
        <row r="7">
          <cell r="AI7">
            <v>10000</v>
          </cell>
        </row>
      </sheetData>
      <sheetData sheetId="13979">
        <row r="7">
          <cell r="AI7">
            <v>10000</v>
          </cell>
        </row>
      </sheetData>
      <sheetData sheetId="13980">
        <row r="7">
          <cell r="AI7">
            <v>10000</v>
          </cell>
        </row>
      </sheetData>
      <sheetData sheetId="13981">
        <row r="7">
          <cell r="AI7">
            <v>10000</v>
          </cell>
        </row>
      </sheetData>
      <sheetData sheetId="13982">
        <row r="7">
          <cell r="AI7">
            <v>10000</v>
          </cell>
        </row>
      </sheetData>
      <sheetData sheetId="13983">
        <row r="7">
          <cell r="AI7">
            <v>10000</v>
          </cell>
        </row>
      </sheetData>
      <sheetData sheetId="13984">
        <row r="7">
          <cell r="AI7">
            <v>10000</v>
          </cell>
        </row>
      </sheetData>
      <sheetData sheetId="13985">
        <row r="7">
          <cell r="AI7">
            <v>10000</v>
          </cell>
        </row>
      </sheetData>
      <sheetData sheetId="13986">
        <row r="7">
          <cell r="AI7">
            <v>10000</v>
          </cell>
        </row>
      </sheetData>
      <sheetData sheetId="13987">
        <row r="7">
          <cell r="AI7">
            <v>10000</v>
          </cell>
        </row>
      </sheetData>
      <sheetData sheetId="13988">
        <row r="7">
          <cell r="AI7">
            <v>10000</v>
          </cell>
        </row>
      </sheetData>
      <sheetData sheetId="13989">
        <row r="7">
          <cell r="AI7">
            <v>10000</v>
          </cell>
        </row>
      </sheetData>
      <sheetData sheetId="13990">
        <row r="7">
          <cell r="AI7">
            <v>10000</v>
          </cell>
        </row>
      </sheetData>
      <sheetData sheetId="13991">
        <row r="7">
          <cell r="AI7">
            <v>10000</v>
          </cell>
        </row>
      </sheetData>
      <sheetData sheetId="13992">
        <row r="7">
          <cell r="AI7">
            <v>10000</v>
          </cell>
        </row>
      </sheetData>
      <sheetData sheetId="13993">
        <row r="7">
          <cell r="AI7">
            <v>10000</v>
          </cell>
        </row>
      </sheetData>
      <sheetData sheetId="13994">
        <row r="7">
          <cell r="AI7">
            <v>10000</v>
          </cell>
        </row>
      </sheetData>
      <sheetData sheetId="13995">
        <row r="7">
          <cell r="AI7">
            <v>10000</v>
          </cell>
        </row>
      </sheetData>
      <sheetData sheetId="13996">
        <row r="7">
          <cell r="AI7">
            <v>10000</v>
          </cell>
        </row>
      </sheetData>
      <sheetData sheetId="13997">
        <row r="7">
          <cell r="AI7">
            <v>10000</v>
          </cell>
        </row>
      </sheetData>
      <sheetData sheetId="13998">
        <row r="7">
          <cell r="AI7">
            <v>10000</v>
          </cell>
        </row>
      </sheetData>
      <sheetData sheetId="13999">
        <row r="7">
          <cell r="AI7">
            <v>10000</v>
          </cell>
        </row>
      </sheetData>
      <sheetData sheetId="14000">
        <row r="7">
          <cell r="AI7">
            <v>10000</v>
          </cell>
        </row>
      </sheetData>
      <sheetData sheetId="14001">
        <row r="7">
          <cell r="AI7">
            <v>10000</v>
          </cell>
        </row>
      </sheetData>
      <sheetData sheetId="14002">
        <row r="7">
          <cell r="AI7">
            <v>10000</v>
          </cell>
        </row>
      </sheetData>
      <sheetData sheetId="14003">
        <row r="7">
          <cell r="AI7">
            <v>10000</v>
          </cell>
        </row>
      </sheetData>
      <sheetData sheetId="14004">
        <row r="7">
          <cell r="AI7">
            <v>10000</v>
          </cell>
        </row>
      </sheetData>
      <sheetData sheetId="14005">
        <row r="7">
          <cell r="AI7">
            <v>10000</v>
          </cell>
        </row>
      </sheetData>
      <sheetData sheetId="14006">
        <row r="7">
          <cell r="AI7">
            <v>10000</v>
          </cell>
        </row>
      </sheetData>
      <sheetData sheetId="14007">
        <row r="7">
          <cell r="AI7">
            <v>10000</v>
          </cell>
        </row>
      </sheetData>
      <sheetData sheetId="14008">
        <row r="7">
          <cell r="AI7">
            <v>10000</v>
          </cell>
        </row>
      </sheetData>
      <sheetData sheetId="14009">
        <row r="7">
          <cell r="AI7">
            <v>10000</v>
          </cell>
        </row>
      </sheetData>
      <sheetData sheetId="14010">
        <row r="7">
          <cell r="AI7">
            <v>10000</v>
          </cell>
        </row>
      </sheetData>
      <sheetData sheetId="14011">
        <row r="7">
          <cell r="AI7">
            <v>10000</v>
          </cell>
        </row>
      </sheetData>
      <sheetData sheetId="14012">
        <row r="7">
          <cell r="AI7">
            <v>10000</v>
          </cell>
        </row>
      </sheetData>
      <sheetData sheetId="14013">
        <row r="7">
          <cell r="AI7">
            <v>10000</v>
          </cell>
        </row>
      </sheetData>
      <sheetData sheetId="14014">
        <row r="7">
          <cell r="AI7">
            <v>10000</v>
          </cell>
        </row>
      </sheetData>
      <sheetData sheetId="14015">
        <row r="7">
          <cell r="AI7">
            <v>10000</v>
          </cell>
        </row>
      </sheetData>
      <sheetData sheetId="14016">
        <row r="7">
          <cell r="AI7">
            <v>10000</v>
          </cell>
        </row>
      </sheetData>
      <sheetData sheetId="14017">
        <row r="7">
          <cell r="AI7">
            <v>10000</v>
          </cell>
        </row>
      </sheetData>
      <sheetData sheetId="14018">
        <row r="7">
          <cell r="AI7">
            <v>10000</v>
          </cell>
        </row>
      </sheetData>
      <sheetData sheetId="14019">
        <row r="7">
          <cell r="AI7">
            <v>10000</v>
          </cell>
        </row>
      </sheetData>
      <sheetData sheetId="14020">
        <row r="7">
          <cell r="AI7">
            <v>10000</v>
          </cell>
        </row>
      </sheetData>
      <sheetData sheetId="14021">
        <row r="7">
          <cell r="AI7">
            <v>10000</v>
          </cell>
        </row>
      </sheetData>
      <sheetData sheetId="14022">
        <row r="7">
          <cell r="AI7">
            <v>10000</v>
          </cell>
        </row>
      </sheetData>
      <sheetData sheetId="14023">
        <row r="7">
          <cell r="AI7">
            <v>10000</v>
          </cell>
        </row>
      </sheetData>
      <sheetData sheetId="14024">
        <row r="7">
          <cell r="AI7">
            <v>10000</v>
          </cell>
        </row>
      </sheetData>
      <sheetData sheetId="14025">
        <row r="7">
          <cell r="AI7">
            <v>10000</v>
          </cell>
        </row>
      </sheetData>
      <sheetData sheetId="14026">
        <row r="7">
          <cell r="AI7">
            <v>10000</v>
          </cell>
        </row>
      </sheetData>
      <sheetData sheetId="14027">
        <row r="7">
          <cell r="AI7">
            <v>10000</v>
          </cell>
        </row>
      </sheetData>
      <sheetData sheetId="14028">
        <row r="7">
          <cell r="AI7">
            <v>10000</v>
          </cell>
        </row>
      </sheetData>
      <sheetData sheetId="14029">
        <row r="7">
          <cell r="AI7">
            <v>10000</v>
          </cell>
        </row>
      </sheetData>
      <sheetData sheetId="14030">
        <row r="7">
          <cell r="AI7">
            <v>10000</v>
          </cell>
        </row>
      </sheetData>
      <sheetData sheetId="14031">
        <row r="7">
          <cell r="AI7">
            <v>10000</v>
          </cell>
        </row>
      </sheetData>
      <sheetData sheetId="14032">
        <row r="7">
          <cell r="AI7">
            <v>10000</v>
          </cell>
        </row>
      </sheetData>
      <sheetData sheetId="14033">
        <row r="7">
          <cell r="AI7">
            <v>10000</v>
          </cell>
        </row>
      </sheetData>
      <sheetData sheetId="14034">
        <row r="7">
          <cell r="AI7">
            <v>10000</v>
          </cell>
        </row>
      </sheetData>
      <sheetData sheetId="14035">
        <row r="7">
          <cell r="AI7">
            <v>10000</v>
          </cell>
        </row>
      </sheetData>
      <sheetData sheetId="14036">
        <row r="7">
          <cell r="AI7">
            <v>10000</v>
          </cell>
        </row>
      </sheetData>
      <sheetData sheetId="14037">
        <row r="7">
          <cell r="AI7">
            <v>10000</v>
          </cell>
        </row>
      </sheetData>
      <sheetData sheetId="14038">
        <row r="7">
          <cell r="AI7">
            <v>10000</v>
          </cell>
        </row>
      </sheetData>
      <sheetData sheetId="14039">
        <row r="7">
          <cell r="AI7">
            <v>10000</v>
          </cell>
        </row>
      </sheetData>
      <sheetData sheetId="14040">
        <row r="7">
          <cell r="AI7">
            <v>10000</v>
          </cell>
        </row>
      </sheetData>
      <sheetData sheetId="14041">
        <row r="7">
          <cell r="AI7">
            <v>10000</v>
          </cell>
        </row>
      </sheetData>
      <sheetData sheetId="14042">
        <row r="7">
          <cell r="AI7">
            <v>10000</v>
          </cell>
        </row>
      </sheetData>
      <sheetData sheetId="14043">
        <row r="7">
          <cell r="AI7">
            <v>10000</v>
          </cell>
        </row>
      </sheetData>
      <sheetData sheetId="14044">
        <row r="7">
          <cell r="AI7">
            <v>10000</v>
          </cell>
        </row>
      </sheetData>
      <sheetData sheetId="14045">
        <row r="7">
          <cell r="AI7">
            <v>10000</v>
          </cell>
        </row>
      </sheetData>
      <sheetData sheetId="14046">
        <row r="7">
          <cell r="AI7">
            <v>10000</v>
          </cell>
        </row>
      </sheetData>
      <sheetData sheetId="14047">
        <row r="7">
          <cell r="AI7">
            <v>10000</v>
          </cell>
        </row>
      </sheetData>
      <sheetData sheetId="14048">
        <row r="7">
          <cell r="AI7">
            <v>10000</v>
          </cell>
        </row>
      </sheetData>
      <sheetData sheetId="14049">
        <row r="7">
          <cell r="AI7">
            <v>10000</v>
          </cell>
        </row>
      </sheetData>
      <sheetData sheetId="14050">
        <row r="7">
          <cell r="AI7">
            <v>10000</v>
          </cell>
        </row>
      </sheetData>
      <sheetData sheetId="14051">
        <row r="7">
          <cell r="AI7">
            <v>10000</v>
          </cell>
        </row>
      </sheetData>
      <sheetData sheetId="14052">
        <row r="7">
          <cell r="AI7">
            <v>10000</v>
          </cell>
        </row>
      </sheetData>
      <sheetData sheetId="14053">
        <row r="7">
          <cell r="AI7">
            <v>10000</v>
          </cell>
        </row>
      </sheetData>
      <sheetData sheetId="14054">
        <row r="7">
          <cell r="AI7">
            <v>10000</v>
          </cell>
        </row>
      </sheetData>
      <sheetData sheetId="14055">
        <row r="7">
          <cell r="AI7">
            <v>10000</v>
          </cell>
        </row>
      </sheetData>
      <sheetData sheetId="14056">
        <row r="7">
          <cell r="AI7">
            <v>10000</v>
          </cell>
        </row>
      </sheetData>
      <sheetData sheetId="14057">
        <row r="7">
          <cell r="AI7">
            <v>10000</v>
          </cell>
        </row>
      </sheetData>
      <sheetData sheetId="14058">
        <row r="7">
          <cell r="AI7">
            <v>10000</v>
          </cell>
        </row>
      </sheetData>
      <sheetData sheetId="14059">
        <row r="7">
          <cell r="AI7">
            <v>10000</v>
          </cell>
        </row>
      </sheetData>
      <sheetData sheetId="14060">
        <row r="7">
          <cell r="AI7">
            <v>10000</v>
          </cell>
        </row>
      </sheetData>
      <sheetData sheetId="14061">
        <row r="7">
          <cell r="AI7">
            <v>10000</v>
          </cell>
        </row>
      </sheetData>
      <sheetData sheetId="14062">
        <row r="7">
          <cell r="AI7">
            <v>10000</v>
          </cell>
        </row>
      </sheetData>
      <sheetData sheetId="14063">
        <row r="7">
          <cell r="AI7">
            <v>10000</v>
          </cell>
        </row>
      </sheetData>
      <sheetData sheetId="14064">
        <row r="7">
          <cell r="AI7">
            <v>10000</v>
          </cell>
        </row>
      </sheetData>
      <sheetData sheetId="14065">
        <row r="7">
          <cell r="AI7">
            <v>10000</v>
          </cell>
        </row>
      </sheetData>
      <sheetData sheetId="14066">
        <row r="7">
          <cell r="AI7">
            <v>10000</v>
          </cell>
        </row>
      </sheetData>
      <sheetData sheetId="14067">
        <row r="7">
          <cell r="AI7">
            <v>10000</v>
          </cell>
        </row>
      </sheetData>
      <sheetData sheetId="14068">
        <row r="7">
          <cell r="AI7">
            <v>10000</v>
          </cell>
        </row>
      </sheetData>
      <sheetData sheetId="14069">
        <row r="7">
          <cell r="AI7">
            <v>10000</v>
          </cell>
        </row>
      </sheetData>
      <sheetData sheetId="14070">
        <row r="7">
          <cell r="AI7">
            <v>10000</v>
          </cell>
        </row>
      </sheetData>
      <sheetData sheetId="14071">
        <row r="7">
          <cell r="AI7">
            <v>10000</v>
          </cell>
        </row>
      </sheetData>
      <sheetData sheetId="14072">
        <row r="7">
          <cell r="AI7">
            <v>10000</v>
          </cell>
        </row>
      </sheetData>
      <sheetData sheetId="14073">
        <row r="7">
          <cell r="AI7">
            <v>10000</v>
          </cell>
        </row>
      </sheetData>
      <sheetData sheetId="14074">
        <row r="7">
          <cell r="AI7">
            <v>10000</v>
          </cell>
        </row>
      </sheetData>
      <sheetData sheetId="14075">
        <row r="7">
          <cell r="AI7">
            <v>10000</v>
          </cell>
        </row>
      </sheetData>
      <sheetData sheetId="14076">
        <row r="7">
          <cell r="AI7">
            <v>10000</v>
          </cell>
        </row>
      </sheetData>
      <sheetData sheetId="14077">
        <row r="7">
          <cell r="AI7">
            <v>10000</v>
          </cell>
        </row>
      </sheetData>
      <sheetData sheetId="14078">
        <row r="7">
          <cell r="AI7">
            <v>10000</v>
          </cell>
        </row>
      </sheetData>
      <sheetData sheetId="14079">
        <row r="7">
          <cell r="AI7">
            <v>10000</v>
          </cell>
        </row>
      </sheetData>
      <sheetData sheetId="14080">
        <row r="7">
          <cell r="AI7">
            <v>10000</v>
          </cell>
        </row>
      </sheetData>
      <sheetData sheetId="14081">
        <row r="7">
          <cell r="AI7">
            <v>10000</v>
          </cell>
        </row>
      </sheetData>
      <sheetData sheetId="14082">
        <row r="7">
          <cell r="AI7">
            <v>10000</v>
          </cell>
        </row>
      </sheetData>
      <sheetData sheetId="14083">
        <row r="7">
          <cell r="AI7">
            <v>10000</v>
          </cell>
        </row>
      </sheetData>
      <sheetData sheetId="14084">
        <row r="7">
          <cell r="AI7">
            <v>10000</v>
          </cell>
        </row>
      </sheetData>
      <sheetData sheetId="14085">
        <row r="7">
          <cell r="AI7">
            <v>10000</v>
          </cell>
        </row>
      </sheetData>
      <sheetData sheetId="14086">
        <row r="7">
          <cell r="AI7">
            <v>10000</v>
          </cell>
        </row>
      </sheetData>
      <sheetData sheetId="14087">
        <row r="7">
          <cell r="AI7">
            <v>10000</v>
          </cell>
        </row>
      </sheetData>
      <sheetData sheetId="14088">
        <row r="7">
          <cell r="AI7">
            <v>10000</v>
          </cell>
        </row>
      </sheetData>
      <sheetData sheetId="14089">
        <row r="7">
          <cell r="AI7">
            <v>10000</v>
          </cell>
        </row>
      </sheetData>
      <sheetData sheetId="14090">
        <row r="7">
          <cell r="AI7">
            <v>10000</v>
          </cell>
        </row>
      </sheetData>
      <sheetData sheetId="14091">
        <row r="7">
          <cell r="AI7">
            <v>10000</v>
          </cell>
        </row>
      </sheetData>
      <sheetData sheetId="14092">
        <row r="7">
          <cell r="AI7">
            <v>10000</v>
          </cell>
        </row>
      </sheetData>
      <sheetData sheetId="14093">
        <row r="7">
          <cell r="AI7">
            <v>10000</v>
          </cell>
        </row>
      </sheetData>
      <sheetData sheetId="14094">
        <row r="7">
          <cell r="AI7">
            <v>10000</v>
          </cell>
        </row>
      </sheetData>
      <sheetData sheetId="14095">
        <row r="7">
          <cell r="AI7">
            <v>10000</v>
          </cell>
        </row>
      </sheetData>
      <sheetData sheetId="14096">
        <row r="7">
          <cell r="AI7">
            <v>10000</v>
          </cell>
        </row>
      </sheetData>
      <sheetData sheetId="14097">
        <row r="7">
          <cell r="AI7">
            <v>10000</v>
          </cell>
        </row>
      </sheetData>
      <sheetData sheetId="14098">
        <row r="7">
          <cell r="AI7">
            <v>10000</v>
          </cell>
        </row>
      </sheetData>
      <sheetData sheetId="14099">
        <row r="7">
          <cell r="AI7">
            <v>10000</v>
          </cell>
        </row>
      </sheetData>
      <sheetData sheetId="14100">
        <row r="7">
          <cell r="AI7">
            <v>10000</v>
          </cell>
        </row>
      </sheetData>
      <sheetData sheetId="14101">
        <row r="7">
          <cell r="AI7">
            <v>10000</v>
          </cell>
        </row>
      </sheetData>
      <sheetData sheetId="14102">
        <row r="7">
          <cell r="AI7">
            <v>10000</v>
          </cell>
        </row>
      </sheetData>
      <sheetData sheetId="14103">
        <row r="7">
          <cell r="AI7">
            <v>10000</v>
          </cell>
        </row>
      </sheetData>
      <sheetData sheetId="14104">
        <row r="7">
          <cell r="AI7">
            <v>10000</v>
          </cell>
        </row>
      </sheetData>
      <sheetData sheetId="14105">
        <row r="7">
          <cell r="AI7">
            <v>10000</v>
          </cell>
        </row>
      </sheetData>
      <sheetData sheetId="14106">
        <row r="7">
          <cell r="AI7">
            <v>10000</v>
          </cell>
        </row>
      </sheetData>
      <sheetData sheetId="14107">
        <row r="7">
          <cell r="AI7">
            <v>10000</v>
          </cell>
        </row>
      </sheetData>
      <sheetData sheetId="14108">
        <row r="7">
          <cell r="AI7">
            <v>10000</v>
          </cell>
        </row>
      </sheetData>
      <sheetData sheetId="14109">
        <row r="7">
          <cell r="AI7">
            <v>10000</v>
          </cell>
        </row>
      </sheetData>
      <sheetData sheetId="14110">
        <row r="7">
          <cell r="AI7">
            <v>10000</v>
          </cell>
        </row>
      </sheetData>
      <sheetData sheetId="14111">
        <row r="7">
          <cell r="AI7">
            <v>10000</v>
          </cell>
        </row>
      </sheetData>
      <sheetData sheetId="14112">
        <row r="7">
          <cell r="AI7">
            <v>10000</v>
          </cell>
        </row>
      </sheetData>
      <sheetData sheetId="14113">
        <row r="7">
          <cell r="AI7">
            <v>10000</v>
          </cell>
        </row>
      </sheetData>
      <sheetData sheetId="14114">
        <row r="7">
          <cell r="AI7">
            <v>10000</v>
          </cell>
        </row>
      </sheetData>
      <sheetData sheetId="14115">
        <row r="7">
          <cell r="AI7">
            <v>10000</v>
          </cell>
        </row>
      </sheetData>
      <sheetData sheetId="14116">
        <row r="7">
          <cell r="AI7">
            <v>10000</v>
          </cell>
        </row>
      </sheetData>
      <sheetData sheetId="14117">
        <row r="7">
          <cell r="AI7">
            <v>10000</v>
          </cell>
        </row>
      </sheetData>
      <sheetData sheetId="14118">
        <row r="7">
          <cell r="AI7">
            <v>10000</v>
          </cell>
        </row>
      </sheetData>
      <sheetData sheetId="14119">
        <row r="7">
          <cell r="AI7">
            <v>10000</v>
          </cell>
        </row>
      </sheetData>
      <sheetData sheetId="14120">
        <row r="7">
          <cell r="AI7">
            <v>10000</v>
          </cell>
        </row>
      </sheetData>
      <sheetData sheetId="14121">
        <row r="7">
          <cell r="AI7">
            <v>10000</v>
          </cell>
        </row>
      </sheetData>
      <sheetData sheetId="14122">
        <row r="7">
          <cell r="AI7">
            <v>10000</v>
          </cell>
        </row>
      </sheetData>
      <sheetData sheetId="14123">
        <row r="7">
          <cell r="AI7">
            <v>10000</v>
          </cell>
        </row>
      </sheetData>
      <sheetData sheetId="14124">
        <row r="7">
          <cell r="AI7">
            <v>10000</v>
          </cell>
        </row>
      </sheetData>
      <sheetData sheetId="14125">
        <row r="7">
          <cell r="AI7">
            <v>10000</v>
          </cell>
        </row>
      </sheetData>
      <sheetData sheetId="14126">
        <row r="7">
          <cell r="AI7">
            <v>10000</v>
          </cell>
        </row>
      </sheetData>
      <sheetData sheetId="14127">
        <row r="7">
          <cell r="AI7">
            <v>10000</v>
          </cell>
        </row>
      </sheetData>
      <sheetData sheetId="14128">
        <row r="7">
          <cell r="AI7">
            <v>10000</v>
          </cell>
        </row>
      </sheetData>
      <sheetData sheetId="14129">
        <row r="7">
          <cell r="AI7">
            <v>10000</v>
          </cell>
        </row>
      </sheetData>
      <sheetData sheetId="14130">
        <row r="7">
          <cell r="AI7">
            <v>10000</v>
          </cell>
        </row>
      </sheetData>
      <sheetData sheetId="14131">
        <row r="7">
          <cell r="AI7">
            <v>10000</v>
          </cell>
        </row>
      </sheetData>
      <sheetData sheetId="14132">
        <row r="7">
          <cell r="AI7">
            <v>10000</v>
          </cell>
        </row>
      </sheetData>
      <sheetData sheetId="14133">
        <row r="7">
          <cell r="AI7">
            <v>10000</v>
          </cell>
        </row>
      </sheetData>
      <sheetData sheetId="14134">
        <row r="7">
          <cell r="AI7">
            <v>10000</v>
          </cell>
        </row>
      </sheetData>
      <sheetData sheetId="14135">
        <row r="7">
          <cell r="AI7">
            <v>10000</v>
          </cell>
        </row>
      </sheetData>
      <sheetData sheetId="14136">
        <row r="7">
          <cell r="AI7">
            <v>10000</v>
          </cell>
        </row>
      </sheetData>
      <sheetData sheetId="14137">
        <row r="7">
          <cell r="AI7">
            <v>10000</v>
          </cell>
        </row>
      </sheetData>
      <sheetData sheetId="14138">
        <row r="7">
          <cell r="AI7">
            <v>10000</v>
          </cell>
        </row>
      </sheetData>
      <sheetData sheetId="14139">
        <row r="7">
          <cell r="AI7">
            <v>10000</v>
          </cell>
        </row>
      </sheetData>
      <sheetData sheetId="14140">
        <row r="7">
          <cell r="AI7">
            <v>10000</v>
          </cell>
        </row>
      </sheetData>
      <sheetData sheetId="14141">
        <row r="7">
          <cell r="AI7">
            <v>10000</v>
          </cell>
        </row>
      </sheetData>
      <sheetData sheetId="14142">
        <row r="7">
          <cell r="AI7">
            <v>10000</v>
          </cell>
        </row>
      </sheetData>
      <sheetData sheetId="14143">
        <row r="7">
          <cell r="AI7">
            <v>10000</v>
          </cell>
        </row>
      </sheetData>
      <sheetData sheetId="14144">
        <row r="7">
          <cell r="AI7">
            <v>10000</v>
          </cell>
        </row>
      </sheetData>
      <sheetData sheetId="14145">
        <row r="7">
          <cell r="AI7">
            <v>10000</v>
          </cell>
        </row>
      </sheetData>
      <sheetData sheetId="14146">
        <row r="7">
          <cell r="AI7">
            <v>10000</v>
          </cell>
        </row>
      </sheetData>
      <sheetData sheetId="14147">
        <row r="7">
          <cell r="AI7">
            <v>10000</v>
          </cell>
        </row>
      </sheetData>
      <sheetData sheetId="14148">
        <row r="7">
          <cell r="AI7">
            <v>10000</v>
          </cell>
        </row>
      </sheetData>
      <sheetData sheetId="14149">
        <row r="7">
          <cell r="AI7">
            <v>10000</v>
          </cell>
        </row>
      </sheetData>
      <sheetData sheetId="14150">
        <row r="7">
          <cell r="AI7">
            <v>10000</v>
          </cell>
        </row>
      </sheetData>
      <sheetData sheetId="14151">
        <row r="7">
          <cell r="AI7">
            <v>10000</v>
          </cell>
        </row>
      </sheetData>
      <sheetData sheetId="14152">
        <row r="7">
          <cell r="AI7">
            <v>10000</v>
          </cell>
        </row>
      </sheetData>
      <sheetData sheetId="14153">
        <row r="7">
          <cell r="AI7">
            <v>10000</v>
          </cell>
        </row>
      </sheetData>
      <sheetData sheetId="14154">
        <row r="7">
          <cell r="AI7">
            <v>10000</v>
          </cell>
        </row>
      </sheetData>
      <sheetData sheetId="14155">
        <row r="7">
          <cell r="AI7">
            <v>10000</v>
          </cell>
        </row>
      </sheetData>
      <sheetData sheetId="14156">
        <row r="7">
          <cell r="AI7">
            <v>10000</v>
          </cell>
        </row>
      </sheetData>
      <sheetData sheetId="14157">
        <row r="7">
          <cell r="AI7">
            <v>10000</v>
          </cell>
        </row>
      </sheetData>
      <sheetData sheetId="14158">
        <row r="7">
          <cell r="AI7">
            <v>10000</v>
          </cell>
        </row>
      </sheetData>
      <sheetData sheetId="14159">
        <row r="7">
          <cell r="AI7">
            <v>10000</v>
          </cell>
        </row>
      </sheetData>
      <sheetData sheetId="14160">
        <row r="7">
          <cell r="AI7">
            <v>10000</v>
          </cell>
        </row>
      </sheetData>
      <sheetData sheetId="14161">
        <row r="7">
          <cell r="AI7">
            <v>10000</v>
          </cell>
        </row>
      </sheetData>
      <sheetData sheetId="14162">
        <row r="7">
          <cell r="AI7">
            <v>10000</v>
          </cell>
        </row>
      </sheetData>
      <sheetData sheetId="14163">
        <row r="7">
          <cell r="AI7">
            <v>10000</v>
          </cell>
        </row>
      </sheetData>
      <sheetData sheetId="14164">
        <row r="7">
          <cell r="AI7">
            <v>10000</v>
          </cell>
        </row>
      </sheetData>
      <sheetData sheetId="14165">
        <row r="7">
          <cell r="AI7">
            <v>10000</v>
          </cell>
        </row>
      </sheetData>
      <sheetData sheetId="14166">
        <row r="7">
          <cell r="AI7">
            <v>10000</v>
          </cell>
        </row>
      </sheetData>
      <sheetData sheetId="14167">
        <row r="7">
          <cell r="AI7">
            <v>10000</v>
          </cell>
        </row>
      </sheetData>
      <sheetData sheetId="14168">
        <row r="7">
          <cell r="AI7">
            <v>10000</v>
          </cell>
        </row>
      </sheetData>
      <sheetData sheetId="14169">
        <row r="7">
          <cell r="AI7">
            <v>10000</v>
          </cell>
        </row>
      </sheetData>
      <sheetData sheetId="14170">
        <row r="7">
          <cell r="AI7">
            <v>10000</v>
          </cell>
        </row>
      </sheetData>
      <sheetData sheetId="14171">
        <row r="7">
          <cell r="AI7">
            <v>10000</v>
          </cell>
        </row>
      </sheetData>
      <sheetData sheetId="14172">
        <row r="7">
          <cell r="AI7">
            <v>10000</v>
          </cell>
        </row>
      </sheetData>
      <sheetData sheetId="14173">
        <row r="7">
          <cell r="AI7">
            <v>10000</v>
          </cell>
        </row>
      </sheetData>
      <sheetData sheetId="14174">
        <row r="7">
          <cell r="AI7">
            <v>10000</v>
          </cell>
        </row>
      </sheetData>
      <sheetData sheetId="14175">
        <row r="7">
          <cell r="AI7">
            <v>10000</v>
          </cell>
        </row>
      </sheetData>
      <sheetData sheetId="14176">
        <row r="7">
          <cell r="AI7">
            <v>10000</v>
          </cell>
        </row>
      </sheetData>
      <sheetData sheetId="14177">
        <row r="7">
          <cell r="AI7">
            <v>10000</v>
          </cell>
        </row>
      </sheetData>
      <sheetData sheetId="14178">
        <row r="7">
          <cell r="AI7">
            <v>10000</v>
          </cell>
        </row>
      </sheetData>
      <sheetData sheetId="14179">
        <row r="7">
          <cell r="AI7">
            <v>10000</v>
          </cell>
        </row>
      </sheetData>
      <sheetData sheetId="14180">
        <row r="7">
          <cell r="AI7">
            <v>10000</v>
          </cell>
        </row>
      </sheetData>
      <sheetData sheetId="14181">
        <row r="7">
          <cell r="AI7">
            <v>10000</v>
          </cell>
        </row>
      </sheetData>
      <sheetData sheetId="14182">
        <row r="7">
          <cell r="AI7">
            <v>10000</v>
          </cell>
        </row>
      </sheetData>
      <sheetData sheetId="14183">
        <row r="7">
          <cell r="AI7">
            <v>10000</v>
          </cell>
        </row>
      </sheetData>
      <sheetData sheetId="14184">
        <row r="7">
          <cell r="AI7">
            <v>10000</v>
          </cell>
        </row>
      </sheetData>
      <sheetData sheetId="14185">
        <row r="7">
          <cell r="AI7">
            <v>10000</v>
          </cell>
        </row>
      </sheetData>
      <sheetData sheetId="14186">
        <row r="7">
          <cell r="AI7">
            <v>10000</v>
          </cell>
        </row>
      </sheetData>
      <sheetData sheetId="14187">
        <row r="7">
          <cell r="AI7">
            <v>10000</v>
          </cell>
        </row>
      </sheetData>
      <sheetData sheetId="14188">
        <row r="7">
          <cell r="AI7">
            <v>10000</v>
          </cell>
        </row>
      </sheetData>
      <sheetData sheetId="14189">
        <row r="7">
          <cell r="AI7">
            <v>10000</v>
          </cell>
        </row>
      </sheetData>
      <sheetData sheetId="14190">
        <row r="7">
          <cell r="AI7">
            <v>10000</v>
          </cell>
        </row>
      </sheetData>
      <sheetData sheetId="14191">
        <row r="7">
          <cell r="AI7">
            <v>10000</v>
          </cell>
        </row>
      </sheetData>
      <sheetData sheetId="14192">
        <row r="7">
          <cell r="AI7">
            <v>10000</v>
          </cell>
        </row>
      </sheetData>
      <sheetData sheetId="14193">
        <row r="7">
          <cell r="AI7">
            <v>10000</v>
          </cell>
        </row>
      </sheetData>
      <sheetData sheetId="14194">
        <row r="7">
          <cell r="AI7">
            <v>10000</v>
          </cell>
        </row>
      </sheetData>
      <sheetData sheetId="14195">
        <row r="7">
          <cell r="AI7">
            <v>10000</v>
          </cell>
        </row>
      </sheetData>
      <sheetData sheetId="14196">
        <row r="7">
          <cell r="AI7">
            <v>10000</v>
          </cell>
        </row>
      </sheetData>
      <sheetData sheetId="14197">
        <row r="7">
          <cell r="AI7">
            <v>10000</v>
          </cell>
        </row>
      </sheetData>
      <sheetData sheetId="14198">
        <row r="7">
          <cell r="AI7">
            <v>10000</v>
          </cell>
        </row>
      </sheetData>
      <sheetData sheetId="14199">
        <row r="7">
          <cell r="AI7">
            <v>10000</v>
          </cell>
        </row>
      </sheetData>
      <sheetData sheetId="14200">
        <row r="7">
          <cell r="AI7">
            <v>10000</v>
          </cell>
        </row>
      </sheetData>
      <sheetData sheetId="14201">
        <row r="7">
          <cell r="AI7">
            <v>10000</v>
          </cell>
        </row>
      </sheetData>
      <sheetData sheetId="14202">
        <row r="7">
          <cell r="AI7">
            <v>10000</v>
          </cell>
        </row>
      </sheetData>
      <sheetData sheetId="14203">
        <row r="7">
          <cell r="AI7">
            <v>10000</v>
          </cell>
        </row>
      </sheetData>
      <sheetData sheetId="14204">
        <row r="7">
          <cell r="AI7">
            <v>10000</v>
          </cell>
        </row>
      </sheetData>
      <sheetData sheetId="14205">
        <row r="7">
          <cell r="AI7">
            <v>10000</v>
          </cell>
        </row>
      </sheetData>
      <sheetData sheetId="14206">
        <row r="7">
          <cell r="AI7">
            <v>10000</v>
          </cell>
        </row>
      </sheetData>
      <sheetData sheetId="14207">
        <row r="7">
          <cell r="AI7">
            <v>10000</v>
          </cell>
        </row>
      </sheetData>
      <sheetData sheetId="14208">
        <row r="7">
          <cell r="AI7">
            <v>10000</v>
          </cell>
        </row>
      </sheetData>
      <sheetData sheetId="14209">
        <row r="7">
          <cell r="AI7">
            <v>10000</v>
          </cell>
        </row>
      </sheetData>
      <sheetData sheetId="14210">
        <row r="7">
          <cell r="AI7">
            <v>10000</v>
          </cell>
        </row>
      </sheetData>
      <sheetData sheetId="14211">
        <row r="7">
          <cell r="AI7">
            <v>10000</v>
          </cell>
        </row>
      </sheetData>
      <sheetData sheetId="14212">
        <row r="7">
          <cell r="AI7">
            <v>10000</v>
          </cell>
        </row>
      </sheetData>
      <sheetData sheetId="14213">
        <row r="7">
          <cell r="AI7">
            <v>10000</v>
          </cell>
        </row>
      </sheetData>
      <sheetData sheetId="14214">
        <row r="7">
          <cell r="AI7">
            <v>10000</v>
          </cell>
        </row>
      </sheetData>
      <sheetData sheetId="14215">
        <row r="7">
          <cell r="AI7">
            <v>10000</v>
          </cell>
        </row>
      </sheetData>
      <sheetData sheetId="14216">
        <row r="7">
          <cell r="AI7">
            <v>10000</v>
          </cell>
        </row>
      </sheetData>
      <sheetData sheetId="14217">
        <row r="7">
          <cell r="AI7">
            <v>10000</v>
          </cell>
        </row>
      </sheetData>
      <sheetData sheetId="14218">
        <row r="7">
          <cell r="AI7">
            <v>10000</v>
          </cell>
        </row>
      </sheetData>
      <sheetData sheetId="14219">
        <row r="7">
          <cell r="AI7">
            <v>10000</v>
          </cell>
        </row>
      </sheetData>
      <sheetData sheetId="14220">
        <row r="7">
          <cell r="AI7">
            <v>10000</v>
          </cell>
        </row>
      </sheetData>
      <sheetData sheetId="14221">
        <row r="7">
          <cell r="AI7">
            <v>10000</v>
          </cell>
        </row>
      </sheetData>
      <sheetData sheetId="14222">
        <row r="7">
          <cell r="AI7">
            <v>10000</v>
          </cell>
        </row>
      </sheetData>
      <sheetData sheetId="14223">
        <row r="7">
          <cell r="AI7">
            <v>10000</v>
          </cell>
        </row>
      </sheetData>
      <sheetData sheetId="14224">
        <row r="7">
          <cell r="AI7">
            <v>10000</v>
          </cell>
        </row>
      </sheetData>
      <sheetData sheetId="14225">
        <row r="7">
          <cell r="AI7">
            <v>10000</v>
          </cell>
        </row>
      </sheetData>
      <sheetData sheetId="14226">
        <row r="7">
          <cell r="AI7">
            <v>10000</v>
          </cell>
        </row>
      </sheetData>
      <sheetData sheetId="14227">
        <row r="7">
          <cell r="AI7">
            <v>10000</v>
          </cell>
        </row>
      </sheetData>
      <sheetData sheetId="14228">
        <row r="7">
          <cell r="AI7">
            <v>10000</v>
          </cell>
        </row>
      </sheetData>
      <sheetData sheetId="14229">
        <row r="7">
          <cell r="AI7">
            <v>10000</v>
          </cell>
        </row>
      </sheetData>
      <sheetData sheetId="14230">
        <row r="7">
          <cell r="AI7">
            <v>10000</v>
          </cell>
        </row>
      </sheetData>
      <sheetData sheetId="14231">
        <row r="7">
          <cell r="AI7">
            <v>10000</v>
          </cell>
        </row>
      </sheetData>
      <sheetData sheetId="14232">
        <row r="7">
          <cell r="AI7">
            <v>10000</v>
          </cell>
        </row>
      </sheetData>
      <sheetData sheetId="14233">
        <row r="7">
          <cell r="AI7">
            <v>10000</v>
          </cell>
        </row>
      </sheetData>
      <sheetData sheetId="14234">
        <row r="7">
          <cell r="AI7">
            <v>10000</v>
          </cell>
        </row>
      </sheetData>
      <sheetData sheetId="14235">
        <row r="7">
          <cell r="AI7">
            <v>10000</v>
          </cell>
        </row>
      </sheetData>
      <sheetData sheetId="14236">
        <row r="7">
          <cell r="AI7">
            <v>10000</v>
          </cell>
        </row>
      </sheetData>
      <sheetData sheetId="14237">
        <row r="7">
          <cell r="AI7">
            <v>10000</v>
          </cell>
        </row>
      </sheetData>
      <sheetData sheetId="14238">
        <row r="7">
          <cell r="AI7">
            <v>10000</v>
          </cell>
        </row>
      </sheetData>
      <sheetData sheetId="14239">
        <row r="7">
          <cell r="AI7">
            <v>10000</v>
          </cell>
        </row>
      </sheetData>
      <sheetData sheetId="14240">
        <row r="7">
          <cell r="AI7">
            <v>10000</v>
          </cell>
        </row>
      </sheetData>
      <sheetData sheetId="14241">
        <row r="7">
          <cell r="AI7">
            <v>10000</v>
          </cell>
        </row>
      </sheetData>
      <sheetData sheetId="14242">
        <row r="7">
          <cell r="AI7">
            <v>10000</v>
          </cell>
        </row>
      </sheetData>
      <sheetData sheetId="14243">
        <row r="7">
          <cell r="AI7">
            <v>10000</v>
          </cell>
        </row>
      </sheetData>
      <sheetData sheetId="14244">
        <row r="7">
          <cell r="AI7">
            <v>10000</v>
          </cell>
        </row>
      </sheetData>
      <sheetData sheetId="14245">
        <row r="7">
          <cell r="AI7">
            <v>10000</v>
          </cell>
        </row>
      </sheetData>
      <sheetData sheetId="14246">
        <row r="7">
          <cell r="AI7">
            <v>10000</v>
          </cell>
        </row>
      </sheetData>
      <sheetData sheetId="14247">
        <row r="7">
          <cell r="AI7">
            <v>10000</v>
          </cell>
        </row>
      </sheetData>
      <sheetData sheetId="14248">
        <row r="7">
          <cell r="AI7">
            <v>10000</v>
          </cell>
        </row>
      </sheetData>
      <sheetData sheetId="14249">
        <row r="7">
          <cell r="AI7">
            <v>10000</v>
          </cell>
        </row>
      </sheetData>
      <sheetData sheetId="14250">
        <row r="7">
          <cell r="AI7">
            <v>10000</v>
          </cell>
        </row>
      </sheetData>
      <sheetData sheetId="14251">
        <row r="7">
          <cell r="AI7">
            <v>10000</v>
          </cell>
        </row>
      </sheetData>
      <sheetData sheetId="14252">
        <row r="7">
          <cell r="AI7">
            <v>10000</v>
          </cell>
        </row>
      </sheetData>
      <sheetData sheetId="14253">
        <row r="7">
          <cell r="AI7">
            <v>10000</v>
          </cell>
        </row>
      </sheetData>
      <sheetData sheetId="14254">
        <row r="7">
          <cell r="AI7">
            <v>10000</v>
          </cell>
        </row>
      </sheetData>
      <sheetData sheetId="14255">
        <row r="7">
          <cell r="AI7">
            <v>10000</v>
          </cell>
        </row>
      </sheetData>
      <sheetData sheetId="14256">
        <row r="7">
          <cell r="AI7">
            <v>10000</v>
          </cell>
        </row>
      </sheetData>
      <sheetData sheetId="14257">
        <row r="7">
          <cell r="AI7">
            <v>10000</v>
          </cell>
        </row>
      </sheetData>
      <sheetData sheetId="14258">
        <row r="7">
          <cell r="AI7">
            <v>10000</v>
          </cell>
        </row>
      </sheetData>
      <sheetData sheetId="14259">
        <row r="7">
          <cell r="AI7">
            <v>10000</v>
          </cell>
        </row>
      </sheetData>
      <sheetData sheetId="14260">
        <row r="7">
          <cell r="AI7">
            <v>10000</v>
          </cell>
        </row>
      </sheetData>
      <sheetData sheetId="14261">
        <row r="7">
          <cell r="AI7">
            <v>10000</v>
          </cell>
        </row>
      </sheetData>
      <sheetData sheetId="14262">
        <row r="7">
          <cell r="AI7">
            <v>10000</v>
          </cell>
        </row>
      </sheetData>
      <sheetData sheetId="14263">
        <row r="7">
          <cell r="AI7">
            <v>10000</v>
          </cell>
        </row>
      </sheetData>
      <sheetData sheetId="14264">
        <row r="7">
          <cell r="AI7">
            <v>10000</v>
          </cell>
        </row>
      </sheetData>
      <sheetData sheetId="14265">
        <row r="7">
          <cell r="AI7">
            <v>10000</v>
          </cell>
        </row>
      </sheetData>
      <sheetData sheetId="14266">
        <row r="7">
          <cell r="AI7">
            <v>10000</v>
          </cell>
        </row>
      </sheetData>
      <sheetData sheetId="14267">
        <row r="7">
          <cell r="AI7">
            <v>10000</v>
          </cell>
        </row>
      </sheetData>
      <sheetData sheetId="14268">
        <row r="7">
          <cell r="AI7">
            <v>10000</v>
          </cell>
        </row>
      </sheetData>
      <sheetData sheetId="14269">
        <row r="7">
          <cell r="AI7">
            <v>10000</v>
          </cell>
        </row>
      </sheetData>
      <sheetData sheetId="14270">
        <row r="7">
          <cell r="AI7">
            <v>10000</v>
          </cell>
        </row>
      </sheetData>
      <sheetData sheetId="14271">
        <row r="7">
          <cell r="AI7">
            <v>10000</v>
          </cell>
        </row>
      </sheetData>
      <sheetData sheetId="14272">
        <row r="7">
          <cell r="AI7">
            <v>10000</v>
          </cell>
        </row>
      </sheetData>
      <sheetData sheetId="14273">
        <row r="7">
          <cell r="AI7">
            <v>10000</v>
          </cell>
        </row>
      </sheetData>
      <sheetData sheetId="14274">
        <row r="7">
          <cell r="AI7">
            <v>10000</v>
          </cell>
        </row>
      </sheetData>
      <sheetData sheetId="14275">
        <row r="7">
          <cell r="AI7">
            <v>10000</v>
          </cell>
        </row>
      </sheetData>
      <sheetData sheetId="14276">
        <row r="7">
          <cell r="AI7">
            <v>10000</v>
          </cell>
        </row>
      </sheetData>
      <sheetData sheetId="14277">
        <row r="7">
          <cell r="AI7">
            <v>10000</v>
          </cell>
        </row>
      </sheetData>
      <sheetData sheetId="14278">
        <row r="7">
          <cell r="AI7">
            <v>10000</v>
          </cell>
        </row>
      </sheetData>
      <sheetData sheetId="14279">
        <row r="7">
          <cell r="AI7">
            <v>10000</v>
          </cell>
        </row>
      </sheetData>
      <sheetData sheetId="14280">
        <row r="7">
          <cell r="AI7">
            <v>10000</v>
          </cell>
        </row>
      </sheetData>
      <sheetData sheetId="14281">
        <row r="7">
          <cell r="AI7">
            <v>10000</v>
          </cell>
        </row>
      </sheetData>
      <sheetData sheetId="14282">
        <row r="7">
          <cell r="AI7">
            <v>10000</v>
          </cell>
        </row>
      </sheetData>
      <sheetData sheetId="14283">
        <row r="7">
          <cell r="AI7">
            <v>10000</v>
          </cell>
        </row>
      </sheetData>
      <sheetData sheetId="14284">
        <row r="7">
          <cell r="AI7">
            <v>10000</v>
          </cell>
        </row>
      </sheetData>
      <sheetData sheetId="14285">
        <row r="7">
          <cell r="AI7">
            <v>10000</v>
          </cell>
        </row>
      </sheetData>
      <sheetData sheetId="14286">
        <row r="7">
          <cell r="AI7">
            <v>10000</v>
          </cell>
        </row>
      </sheetData>
      <sheetData sheetId="14287">
        <row r="7">
          <cell r="AI7">
            <v>10000</v>
          </cell>
        </row>
      </sheetData>
      <sheetData sheetId="14288">
        <row r="7">
          <cell r="AI7">
            <v>10000</v>
          </cell>
        </row>
      </sheetData>
      <sheetData sheetId="14289">
        <row r="7">
          <cell r="AI7">
            <v>10000</v>
          </cell>
        </row>
      </sheetData>
      <sheetData sheetId="14290">
        <row r="7">
          <cell r="AI7">
            <v>10000</v>
          </cell>
        </row>
      </sheetData>
      <sheetData sheetId="14291">
        <row r="7">
          <cell r="AI7">
            <v>10000</v>
          </cell>
        </row>
      </sheetData>
      <sheetData sheetId="14292">
        <row r="7">
          <cell r="AI7">
            <v>10000</v>
          </cell>
        </row>
      </sheetData>
      <sheetData sheetId="14293">
        <row r="7">
          <cell r="AI7">
            <v>10000</v>
          </cell>
        </row>
      </sheetData>
      <sheetData sheetId="14294">
        <row r="7">
          <cell r="AI7">
            <v>10000</v>
          </cell>
        </row>
      </sheetData>
      <sheetData sheetId="14295">
        <row r="7">
          <cell r="AI7">
            <v>10000</v>
          </cell>
        </row>
      </sheetData>
      <sheetData sheetId="14296">
        <row r="7">
          <cell r="AI7">
            <v>10000</v>
          </cell>
        </row>
      </sheetData>
      <sheetData sheetId="14297">
        <row r="7">
          <cell r="AI7">
            <v>10000</v>
          </cell>
        </row>
      </sheetData>
      <sheetData sheetId="14298">
        <row r="7">
          <cell r="AI7">
            <v>10000</v>
          </cell>
        </row>
      </sheetData>
      <sheetData sheetId="14299">
        <row r="7">
          <cell r="AI7">
            <v>10000</v>
          </cell>
        </row>
      </sheetData>
      <sheetData sheetId="14300">
        <row r="7">
          <cell r="AI7">
            <v>10000</v>
          </cell>
        </row>
      </sheetData>
      <sheetData sheetId="14301">
        <row r="7">
          <cell r="AI7">
            <v>10000</v>
          </cell>
        </row>
      </sheetData>
      <sheetData sheetId="14302">
        <row r="7">
          <cell r="AI7">
            <v>10000</v>
          </cell>
        </row>
      </sheetData>
      <sheetData sheetId="14303">
        <row r="7">
          <cell r="AI7">
            <v>10000</v>
          </cell>
        </row>
      </sheetData>
      <sheetData sheetId="14304">
        <row r="7">
          <cell r="AI7">
            <v>10000</v>
          </cell>
        </row>
      </sheetData>
      <sheetData sheetId="14305">
        <row r="7">
          <cell r="AI7">
            <v>10000</v>
          </cell>
        </row>
      </sheetData>
      <sheetData sheetId="14306">
        <row r="7">
          <cell r="AI7">
            <v>10000</v>
          </cell>
        </row>
      </sheetData>
      <sheetData sheetId="14307">
        <row r="7">
          <cell r="AI7">
            <v>10000</v>
          </cell>
        </row>
      </sheetData>
      <sheetData sheetId="14308">
        <row r="7">
          <cell r="AI7">
            <v>10000</v>
          </cell>
        </row>
      </sheetData>
      <sheetData sheetId="14309">
        <row r="7">
          <cell r="AI7">
            <v>10000</v>
          </cell>
        </row>
      </sheetData>
      <sheetData sheetId="14310">
        <row r="7">
          <cell r="AI7">
            <v>10000</v>
          </cell>
        </row>
      </sheetData>
      <sheetData sheetId="14311">
        <row r="7">
          <cell r="AI7">
            <v>10000</v>
          </cell>
        </row>
      </sheetData>
      <sheetData sheetId="14312">
        <row r="7">
          <cell r="AI7">
            <v>10000</v>
          </cell>
        </row>
      </sheetData>
      <sheetData sheetId="14313">
        <row r="7">
          <cell r="AI7">
            <v>10000</v>
          </cell>
        </row>
      </sheetData>
      <sheetData sheetId="14314">
        <row r="7">
          <cell r="AI7">
            <v>10000</v>
          </cell>
        </row>
      </sheetData>
      <sheetData sheetId="14315">
        <row r="7">
          <cell r="AI7">
            <v>10000</v>
          </cell>
        </row>
      </sheetData>
      <sheetData sheetId="14316">
        <row r="7">
          <cell r="AI7">
            <v>10000</v>
          </cell>
        </row>
      </sheetData>
      <sheetData sheetId="14317">
        <row r="7">
          <cell r="AI7">
            <v>10000</v>
          </cell>
        </row>
      </sheetData>
      <sheetData sheetId="14318">
        <row r="7">
          <cell r="AI7">
            <v>10000</v>
          </cell>
        </row>
      </sheetData>
      <sheetData sheetId="14319">
        <row r="7">
          <cell r="AI7">
            <v>10000</v>
          </cell>
        </row>
      </sheetData>
      <sheetData sheetId="14320">
        <row r="7">
          <cell r="AI7">
            <v>10000</v>
          </cell>
        </row>
      </sheetData>
      <sheetData sheetId="14321">
        <row r="7">
          <cell r="AI7">
            <v>10000</v>
          </cell>
        </row>
      </sheetData>
      <sheetData sheetId="14322">
        <row r="7">
          <cell r="AI7">
            <v>10000</v>
          </cell>
        </row>
      </sheetData>
      <sheetData sheetId="14323">
        <row r="7">
          <cell r="AI7">
            <v>10000</v>
          </cell>
        </row>
      </sheetData>
      <sheetData sheetId="14324">
        <row r="7">
          <cell r="AI7">
            <v>10000</v>
          </cell>
        </row>
      </sheetData>
      <sheetData sheetId="14325">
        <row r="7">
          <cell r="AI7">
            <v>10000</v>
          </cell>
        </row>
      </sheetData>
      <sheetData sheetId="14326">
        <row r="7">
          <cell r="AI7">
            <v>10000</v>
          </cell>
        </row>
      </sheetData>
      <sheetData sheetId="14327">
        <row r="7">
          <cell r="AI7">
            <v>10000</v>
          </cell>
        </row>
      </sheetData>
      <sheetData sheetId="14328">
        <row r="7">
          <cell r="AI7">
            <v>10000</v>
          </cell>
        </row>
      </sheetData>
      <sheetData sheetId="14329">
        <row r="7">
          <cell r="AI7">
            <v>10000</v>
          </cell>
        </row>
      </sheetData>
      <sheetData sheetId="14330">
        <row r="7">
          <cell r="AI7">
            <v>10000</v>
          </cell>
        </row>
      </sheetData>
      <sheetData sheetId="14331">
        <row r="7">
          <cell r="AI7">
            <v>10000</v>
          </cell>
        </row>
      </sheetData>
      <sheetData sheetId="14332">
        <row r="7">
          <cell r="AI7">
            <v>10000</v>
          </cell>
        </row>
      </sheetData>
      <sheetData sheetId="14333">
        <row r="7">
          <cell r="AI7">
            <v>10000</v>
          </cell>
        </row>
      </sheetData>
      <sheetData sheetId="14334">
        <row r="7">
          <cell r="AI7">
            <v>10000</v>
          </cell>
        </row>
      </sheetData>
      <sheetData sheetId="14335">
        <row r="7">
          <cell r="AI7">
            <v>10000</v>
          </cell>
        </row>
      </sheetData>
      <sheetData sheetId="14336">
        <row r="7">
          <cell r="AI7">
            <v>10000</v>
          </cell>
        </row>
      </sheetData>
      <sheetData sheetId="14337">
        <row r="7">
          <cell r="AI7">
            <v>10000</v>
          </cell>
        </row>
      </sheetData>
      <sheetData sheetId="14338">
        <row r="7">
          <cell r="AI7">
            <v>10000</v>
          </cell>
        </row>
      </sheetData>
      <sheetData sheetId="14339">
        <row r="7">
          <cell r="AI7">
            <v>10000</v>
          </cell>
        </row>
      </sheetData>
      <sheetData sheetId="14340">
        <row r="7">
          <cell r="AI7">
            <v>10000</v>
          </cell>
        </row>
      </sheetData>
      <sheetData sheetId="14341">
        <row r="7">
          <cell r="AI7">
            <v>10000</v>
          </cell>
        </row>
      </sheetData>
      <sheetData sheetId="14342">
        <row r="7">
          <cell r="AI7">
            <v>10000</v>
          </cell>
        </row>
      </sheetData>
      <sheetData sheetId="14343">
        <row r="7">
          <cell r="AI7">
            <v>10000</v>
          </cell>
        </row>
      </sheetData>
      <sheetData sheetId="14344">
        <row r="7">
          <cell r="AI7">
            <v>10000</v>
          </cell>
        </row>
      </sheetData>
      <sheetData sheetId="14345">
        <row r="7">
          <cell r="AI7">
            <v>10000</v>
          </cell>
        </row>
      </sheetData>
      <sheetData sheetId="14346">
        <row r="7">
          <cell r="AI7">
            <v>10000</v>
          </cell>
        </row>
      </sheetData>
      <sheetData sheetId="14347">
        <row r="7">
          <cell r="AI7">
            <v>10000</v>
          </cell>
        </row>
      </sheetData>
      <sheetData sheetId="14348">
        <row r="7">
          <cell r="AI7">
            <v>10000</v>
          </cell>
        </row>
      </sheetData>
      <sheetData sheetId="14349">
        <row r="7">
          <cell r="AI7">
            <v>10000</v>
          </cell>
        </row>
      </sheetData>
      <sheetData sheetId="14350">
        <row r="7">
          <cell r="AI7">
            <v>10000</v>
          </cell>
        </row>
      </sheetData>
      <sheetData sheetId="14351">
        <row r="7">
          <cell r="AI7">
            <v>10000</v>
          </cell>
        </row>
      </sheetData>
      <sheetData sheetId="14352">
        <row r="7">
          <cell r="AI7">
            <v>10000</v>
          </cell>
        </row>
      </sheetData>
      <sheetData sheetId="14353">
        <row r="7">
          <cell r="AI7">
            <v>10000</v>
          </cell>
        </row>
      </sheetData>
      <sheetData sheetId="14354">
        <row r="7">
          <cell r="AI7">
            <v>10000</v>
          </cell>
        </row>
      </sheetData>
      <sheetData sheetId="14355">
        <row r="7">
          <cell r="AI7">
            <v>10000</v>
          </cell>
        </row>
      </sheetData>
      <sheetData sheetId="14356">
        <row r="7">
          <cell r="AI7">
            <v>10000</v>
          </cell>
        </row>
      </sheetData>
      <sheetData sheetId="14357">
        <row r="7">
          <cell r="AI7">
            <v>10000</v>
          </cell>
        </row>
      </sheetData>
      <sheetData sheetId="14358">
        <row r="7">
          <cell r="AI7">
            <v>10000</v>
          </cell>
        </row>
      </sheetData>
      <sheetData sheetId="14359">
        <row r="7">
          <cell r="AI7">
            <v>10000</v>
          </cell>
        </row>
      </sheetData>
      <sheetData sheetId="14360">
        <row r="7">
          <cell r="AI7">
            <v>10000</v>
          </cell>
        </row>
      </sheetData>
      <sheetData sheetId="14361">
        <row r="7">
          <cell r="AI7">
            <v>10000</v>
          </cell>
        </row>
      </sheetData>
      <sheetData sheetId="14362">
        <row r="7">
          <cell r="AI7">
            <v>10000</v>
          </cell>
        </row>
      </sheetData>
      <sheetData sheetId="14363">
        <row r="7">
          <cell r="AI7">
            <v>10000</v>
          </cell>
        </row>
      </sheetData>
      <sheetData sheetId="14364">
        <row r="7">
          <cell r="AI7">
            <v>10000</v>
          </cell>
        </row>
      </sheetData>
      <sheetData sheetId="14365">
        <row r="7">
          <cell r="AI7">
            <v>10000</v>
          </cell>
        </row>
      </sheetData>
      <sheetData sheetId="14366">
        <row r="7">
          <cell r="AI7">
            <v>10000</v>
          </cell>
        </row>
      </sheetData>
      <sheetData sheetId="14367">
        <row r="7">
          <cell r="AI7">
            <v>10000</v>
          </cell>
        </row>
      </sheetData>
      <sheetData sheetId="14368">
        <row r="7">
          <cell r="AI7">
            <v>10000</v>
          </cell>
        </row>
      </sheetData>
      <sheetData sheetId="14369">
        <row r="7">
          <cell r="AI7">
            <v>10000</v>
          </cell>
        </row>
      </sheetData>
      <sheetData sheetId="14370">
        <row r="7">
          <cell r="AI7">
            <v>10000</v>
          </cell>
        </row>
      </sheetData>
      <sheetData sheetId="14371">
        <row r="7">
          <cell r="AI7">
            <v>10000</v>
          </cell>
        </row>
      </sheetData>
      <sheetData sheetId="14372">
        <row r="7">
          <cell r="AI7">
            <v>10000</v>
          </cell>
        </row>
      </sheetData>
      <sheetData sheetId="14373">
        <row r="7">
          <cell r="AI7">
            <v>10000</v>
          </cell>
        </row>
      </sheetData>
      <sheetData sheetId="14374">
        <row r="7">
          <cell r="AI7">
            <v>10000</v>
          </cell>
        </row>
      </sheetData>
      <sheetData sheetId="14375">
        <row r="7">
          <cell r="AI7">
            <v>10000</v>
          </cell>
        </row>
      </sheetData>
      <sheetData sheetId="14376">
        <row r="7">
          <cell r="AI7">
            <v>10000</v>
          </cell>
        </row>
      </sheetData>
      <sheetData sheetId="14377">
        <row r="7">
          <cell r="AI7">
            <v>10000</v>
          </cell>
        </row>
      </sheetData>
      <sheetData sheetId="14378">
        <row r="7">
          <cell r="AI7">
            <v>10000</v>
          </cell>
        </row>
      </sheetData>
      <sheetData sheetId="14379">
        <row r="7">
          <cell r="AI7">
            <v>10000</v>
          </cell>
        </row>
      </sheetData>
      <sheetData sheetId="14380">
        <row r="7">
          <cell r="AI7">
            <v>10000</v>
          </cell>
        </row>
      </sheetData>
      <sheetData sheetId="14381">
        <row r="7">
          <cell r="AI7">
            <v>10000</v>
          </cell>
        </row>
      </sheetData>
      <sheetData sheetId="14382">
        <row r="7">
          <cell r="AI7">
            <v>10000</v>
          </cell>
        </row>
      </sheetData>
      <sheetData sheetId="14383">
        <row r="7">
          <cell r="AI7">
            <v>10000</v>
          </cell>
        </row>
      </sheetData>
      <sheetData sheetId="14384">
        <row r="7">
          <cell r="AI7">
            <v>10000</v>
          </cell>
        </row>
      </sheetData>
      <sheetData sheetId="14385">
        <row r="7">
          <cell r="AI7">
            <v>10000</v>
          </cell>
        </row>
      </sheetData>
      <sheetData sheetId="14386">
        <row r="7">
          <cell r="AI7">
            <v>10000</v>
          </cell>
        </row>
      </sheetData>
      <sheetData sheetId="14387">
        <row r="7">
          <cell r="AI7">
            <v>10000</v>
          </cell>
        </row>
      </sheetData>
      <sheetData sheetId="14388">
        <row r="7">
          <cell r="AI7">
            <v>10000</v>
          </cell>
        </row>
      </sheetData>
      <sheetData sheetId="14389">
        <row r="7">
          <cell r="AI7">
            <v>10000</v>
          </cell>
        </row>
      </sheetData>
      <sheetData sheetId="14390">
        <row r="7">
          <cell r="AI7">
            <v>10000</v>
          </cell>
        </row>
      </sheetData>
      <sheetData sheetId="14391">
        <row r="7">
          <cell r="AI7">
            <v>10000</v>
          </cell>
        </row>
      </sheetData>
      <sheetData sheetId="14392">
        <row r="7">
          <cell r="AI7">
            <v>10000</v>
          </cell>
        </row>
      </sheetData>
      <sheetData sheetId="14393">
        <row r="7">
          <cell r="AI7">
            <v>10000</v>
          </cell>
        </row>
      </sheetData>
      <sheetData sheetId="14394">
        <row r="7">
          <cell r="AI7">
            <v>10000</v>
          </cell>
        </row>
      </sheetData>
      <sheetData sheetId="14395">
        <row r="7">
          <cell r="AI7">
            <v>10000</v>
          </cell>
        </row>
      </sheetData>
      <sheetData sheetId="14396">
        <row r="7">
          <cell r="AI7">
            <v>10000</v>
          </cell>
        </row>
      </sheetData>
      <sheetData sheetId="14397">
        <row r="7">
          <cell r="AI7">
            <v>10000</v>
          </cell>
        </row>
      </sheetData>
      <sheetData sheetId="14398">
        <row r="7">
          <cell r="AI7">
            <v>10000</v>
          </cell>
        </row>
      </sheetData>
      <sheetData sheetId="14399">
        <row r="7">
          <cell r="AI7">
            <v>10000</v>
          </cell>
        </row>
      </sheetData>
      <sheetData sheetId="14400">
        <row r="7">
          <cell r="AI7">
            <v>10000</v>
          </cell>
        </row>
      </sheetData>
      <sheetData sheetId="14401">
        <row r="7">
          <cell r="AI7">
            <v>10000</v>
          </cell>
        </row>
      </sheetData>
      <sheetData sheetId="14402">
        <row r="7">
          <cell r="AI7">
            <v>10000</v>
          </cell>
        </row>
      </sheetData>
      <sheetData sheetId="14403">
        <row r="7">
          <cell r="AI7">
            <v>10000</v>
          </cell>
        </row>
      </sheetData>
      <sheetData sheetId="14404">
        <row r="7">
          <cell r="AI7">
            <v>10000</v>
          </cell>
        </row>
      </sheetData>
      <sheetData sheetId="14405">
        <row r="7">
          <cell r="AI7">
            <v>10000</v>
          </cell>
        </row>
      </sheetData>
      <sheetData sheetId="14406">
        <row r="7">
          <cell r="AI7">
            <v>10000</v>
          </cell>
        </row>
      </sheetData>
      <sheetData sheetId="14407">
        <row r="7">
          <cell r="AI7">
            <v>10000</v>
          </cell>
        </row>
      </sheetData>
      <sheetData sheetId="14408">
        <row r="7">
          <cell r="AI7">
            <v>10000</v>
          </cell>
        </row>
      </sheetData>
      <sheetData sheetId="14409">
        <row r="7">
          <cell r="AI7">
            <v>10000</v>
          </cell>
        </row>
      </sheetData>
      <sheetData sheetId="14410">
        <row r="7">
          <cell r="AI7">
            <v>10000</v>
          </cell>
        </row>
      </sheetData>
      <sheetData sheetId="14411">
        <row r="7">
          <cell r="AI7">
            <v>10000</v>
          </cell>
        </row>
      </sheetData>
      <sheetData sheetId="14412">
        <row r="7">
          <cell r="AI7">
            <v>10000</v>
          </cell>
        </row>
      </sheetData>
      <sheetData sheetId="14413">
        <row r="7">
          <cell r="AI7">
            <v>10000</v>
          </cell>
        </row>
      </sheetData>
      <sheetData sheetId="14414">
        <row r="7">
          <cell r="AI7">
            <v>10000</v>
          </cell>
        </row>
      </sheetData>
      <sheetData sheetId="14415">
        <row r="7">
          <cell r="AI7">
            <v>10000</v>
          </cell>
        </row>
      </sheetData>
      <sheetData sheetId="14416">
        <row r="7">
          <cell r="AI7">
            <v>10000</v>
          </cell>
        </row>
      </sheetData>
      <sheetData sheetId="14417">
        <row r="7">
          <cell r="AI7">
            <v>10000</v>
          </cell>
        </row>
      </sheetData>
      <sheetData sheetId="14418">
        <row r="7">
          <cell r="AI7">
            <v>10000</v>
          </cell>
        </row>
      </sheetData>
      <sheetData sheetId="14419">
        <row r="7">
          <cell r="AI7">
            <v>10000</v>
          </cell>
        </row>
      </sheetData>
      <sheetData sheetId="14420">
        <row r="7">
          <cell r="AI7">
            <v>10000</v>
          </cell>
        </row>
      </sheetData>
      <sheetData sheetId="14421">
        <row r="7">
          <cell r="AI7">
            <v>10000</v>
          </cell>
        </row>
      </sheetData>
      <sheetData sheetId="14422">
        <row r="7">
          <cell r="AI7">
            <v>10000</v>
          </cell>
        </row>
      </sheetData>
      <sheetData sheetId="14423">
        <row r="7">
          <cell r="AI7">
            <v>10000</v>
          </cell>
        </row>
      </sheetData>
      <sheetData sheetId="14424">
        <row r="7">
          <cell r="AI7">
            <v>10000</v>
          </cell>
        </row>
      </sheetData>
      <sheetData sheetId="14425">
        <row r="7">
          <cell r="AI7">
            <v>10000</v>
          </cell>
        </row>
      </sheetData>
      <sheetData sheetId="14426">
        <row r="7">
          <cell r="AI7">
            <v>10000</v>
          </cell>
        </row>
      </sheetData>
      <sheetData sheetId="14427">
        <row r="7">
          <cell r="AI7">
            <v>10000</v>
          </cell>
        </row>
      </sheetData>
      <sheetData sheetId="14428">
        <row r="7">
          <cell r="AI7">
            <v>10000</v>
          </cell>
        </row>
      </sheetData>
      <sheetData sheetId="14429">
        <row r="7">
          <cell r="AI7">
            <v>10000</v>
          </cell>
        </row>
      </sheetData>
      <sheetData sheetId="14430">
        <row r="7">
          <cell r="AI7">
            <v>10000</v>
          </cell>
        </row>
      </sheetData>
      <sheetData sheetId="14431">
        <row r="7">
          <cell r="AI7">
            <v>10000</v>
          </cell>
        </row>
      </sheetData>
      <sheetData sheetId="14432">
        <row r="7">
          <cell r="AI7">
            <v>10000</v>
          </cell>
        </row>
      </sheetData>
      <sheetData sheetId="14433">
        <row r="7">
          <cell r="AI7">
            <v>10000</v>
          </cell>
        </row>
      </sheetData>
      <sheetData sheetId="14434">
        <row r="7">
          <cell r="AI7">
            <v>10000</v>
          </cell>
        </row>
      </sheetData>
      <sheetData sheetId="14435">
        <row r="7">
          <cell r="AI7">
            <v>10000</v>
          </cell>
        </row>
      </sheetData>
      <sheetData sheetId="14436">
        <row r="7">
          <cell r="AI7">
            <v>10000</v>
          </cell>
        </row>
      </sheetData>
      <sheetData sheetId="14437">
        <row r="7">
          <cell r="AI7">
            <v>10000</v>
          </cell>
        </row>
      </sheetData>
      <sheetData sheetId="14438">
        <row r="7">
          <cell r="AI7">
            <v>10000</v>
          </cell>
        </row>
      </sheetData>
      <sheetData sheetId="14439">
        <row r="7">
          <cell r="AI7">
            <v>10000</v>
          </cell>
        </row>
      </sheetData>
      <sheetData sheetId="14440">
        <row r="7">
          <cell r="AI7">
            <v>10000</v>
          </cell>
        </row>
      </sheetData>
      <sheetData sheetId="14441">
        <row r="7">
          <cell r="AI7">
            <v>10000</v>
          </cell>
        </row>
      </sheetData>
      <sheetData sheetId="14442">
        <row r="7">
          <cell r="AI7">
            <v>10000</v>
          </cell>
        </row>
      </sheetData>
      <sheetData sheetId="14443">
        <row r="7">
          <cell r="AI7">
            <v>10000</v>
          </cell>
        </row>
      </sheetData>
      <sheetData sheetId="14444">
        <row r="7">
          <cell r="AI7">
            <v>10000</v>
          </cell>
        </row>
      </sheetData>
      <sheetData sheetId="14445">
        <row r="7">
          <cell r="AI7">
            <v>10000</v>
          </cell>
        </row>
      </sheetData>
      <sheetData sheetId="14446">
        <row r="7">
          <cell r="AI7">
            <v>10000</v>
          </cell>
        </row>
      </sheetData>
      <sheetData sheetId="14447">
        <row r="7">
          <cell r="AI7">
            <v>10000</v>
          </cell>
        </row>
      </sheetData>
      <sheetData sheetId="14448">
        <row r="7">
          <cell r="AI7">
            <v>10000</v>
          </cell>
        </row>
      </sheetData>
      <sheetData sheetId="14449">
        <row r="7">
          <cell r="AI7">
            <v>10000</v>
          </cell>
        </row>
      </sheetData>
      <sheetData sheetId="14450">
        <row r="7">
          <cell r="AI7">
            <v>10000</v>
          </cell>
        </row>
      </sheetData>
      <sheetData sheetId="14451">
        <row r="7">
          <cell r="AI7">
            <v>10000</v>
          </cell>
        </row>
      </sheetData>
      <sheetData sheetId="14452">
        <row r="7">
          <cell r="AI7">
            <v>10000</v>
          </cell>
        </row>
      </sheetData>
      <sheetData sheetId="14453">
        <row r="7">
          <cell r="AI7">
            <v>10000</v>
          </cell>
        </row>
      </sheetData>
      <sheetData sheetId="14454">
        <row r="7">
          <cell r="AI7">
            <v>10000</v>
          </cell>
        </row>
      </sheetData>
      <sheetData sheetId="14455">
        <row r="7">
          <cell r="AI7">
            <v>10000</v>
          </cell>
        </row>
      </sheetData>
      <sheetData sheetId="14456">
        <row r="7">
          <cell r="AI7">
            <v>10000</v>
          </cell>
        </row>
      </sheetData>
      <sheetData sheetId="14457">
        <row r="7">
          <cell r="AI7">
            <v>10000</v>
          </cell>
        </row>
      </sheetData>
      <sheetData sheetId="14458">
        <row r="7">
          <cell r="AI7">
            <v>10000</v>
          </cell>
        </row>
      </sheetData>
      <sheetData sheetId="14459">
        <row r="7">
          <cell r="AI7">
            <v>10000</v>
          </cell>
        </row>
      </sheetData>
      <sheetData sheetId="14460">
        <row r="7">
          <cell r="AI7">
            <v>10000</v>
          </cell>
        </row>
      </sheetData>
      <sheetData sheetId="14461">
        <row r="7">
          <cell r="AI7">
            <v>10000</v>
          </cell>
        </row>
      </sheetData>
      <sheetData sheetId="14462">
        <row r="7">
          <cell r="AI7">
            <v>10000</v>
          </cell>
        </row>
      </sheetData>
      <sheetData sheetId="14463">
        <row r="7">
          <cell r="AI7">
            <v>10000</v>
          </cell>
        </row>
      </sheetData>
      <sheetData sheetId="14464">
        <row r="7">
          <cell r="AI7">
            <v>10000</v>
          </cell>
        </row>
      </sheetData>
      <sheetData sheetId="14465">
        <row r="7">
          <cell r="AI7">
            <v>10000</v>
          </cell>
        </row>
      </sheetData>
      <sheetData sheetId="14466">
        <row r="7">
          <cell r="AI7">
            <v>10000</v>
          </cell>
        </row>
      </sheetData>
      <sheetData sheetId="14467">
        <row r="7">
          <cell r="AI7">
            <v>10000</v>
          </cell>
        </row>
      </sheetData>
      <sheetData sheetId="14468">
        <row r="7">
          <cell r="AI7">
            <v>10000</v>
          </cell>
        </row>
      </sheetData>
      <sheetData sheetId="14469">
        <row r="7">
          <cell r="AI7">
            <v>10000</v>
          </cell>
        </row>
      </sheetData>
      <sheetData sheetId="14470">
        <row r="7">
          <cell r="AI7">
            <v>10000</v>
          </cell>
        </row>
      </sheetData>
      <sheetData sheetId="14471">
        <row r="7">
          <cell r="AI7">
            <v>10000</v>
          </cell>
        </row>
      </sheetData>
      <sheetData sheetId="14472">
        <row r="7">
          <cell r="AI7">
            <v>10000</v>
          </cell>
        </row>
      </sheetData>
      <sheetData sheetId="14473">
        <row r="7">
          <cell r="AI7">
            <v>10000</v>
          </cell>
        </row>
      </sheetData>
      <sheetData sheetId="14474">
        <row r="7">
          <cell r="AI7">
            <v>10000</v>
          </cell>
        </row>
      </sheetData>
      <sheetData sheetId="14475">
        <row r="7">
          <cell r="AI7">
            <v>10000</v>
          </cell>
        </row>
      </sheetData>
      <sheetData sheetId="14476">
        <row r="7">
          <cell r="AI7">
            <v>10000</v>
          </cell>
        </row>
      </sheetData>
      <sheetData sheetId="14477">
        <row r="7">
          <cell r="AI7">
            <v>10000</v>
          </cell>
        </row>
      </sheetData>
      <sheetData sheetId="14478">
        <row r="7">
          <cell r="AI7">
            <v>10000</v>
          </cell>
        </row>
      </sheetData>
      <sheetData sheetId="14479">
        <row r="7">
          <cell r="AI7">
            <v>10000</v>
          </cell>
        </row>
      </sheetData>
      <sheetData sheetId="14480">
        <row r="7">
          <cell r="AI7">
            <v>10000</v>
          </cell>
        </row>
      </sheetData>
      <sheetData sheetId="14481">
        <row r="7">
          <cell r="AI7">
            <v>10000</v>
          </cell>
        </row>
      </sheetData>
      <sheetData sheetId="14482">
        <row r="7">
          <cell r="AI7">
            <v>10000</v>
          </cell>
        </row>
      </sheetData>
      <sheetData sheetId="14483">
        <row r="7">
          <cell r="AI7">
            <v>10000</v>
          </cell>
        </row>
      </sheetData>
      <sheetData sheetId="14484">
        <row r="7">
          <cell r="AI7">
            <v>10000</v>
          </cell>
        </row>
      </sheetData>
      <sheetData sheetId="14485">
        <row r="7">
          <cell r="AI7">
            <v>10000</v>
          </cell>
        </row>
      </sheetData>
      <sheetData sheetId="14486">
        <row r="7">
          <cell r="AI7">
            <v>10000</v>
          </cell>
        </row>
      </sheetData>
      <sheetData sheetId="14487">
        <row r="7">
          <cell r="AI7">
            <v>10000</v>
          </cell>
        </row>
      </sheetData>
      <sheetData sheetId="14488">
        <row r="7">
          <cell r="AI7">
            <v>10000</v>
          </cell>
        </row>
      </sheetData>
      <sheetData sheetId="14489">
        <row r="7">
          <cell r="AI7">
            <v>10000</v>
          </cell>
        </row>
      </sheetData>
      <sheetData sheetId="14490">
        <row r="7">
          <cell r="AI7">
            <v>10000</v>
          </cell>
        </row>
      </sheetData>
      <sheetData sheetId="14491">
        <row r="7">
          <cell r="AI7">
            <v>10000</v>
          </cell>
        </row>
      </sheetData>
      <sheetData sheetId="14492">
        <row r="7">
          <cell r="AI7">
            <v>10000</v>
          </cell>
        </row>
      </sheetData>
      <sheetData sheetId="14493">
        <row r="7">
          <cell r="AI7">
            <v>10000</v>
          </cell>
        </row>
      </sheetData>
      <sheetData sheetId="14494">
        <row r="7">
          <cell r="AI7">
            <v>10000</v>
          </cell>
        </row>
      </sheetData>
      <sheetData sheetId="14495">
        <row r="7">
          <cell r="AI7">
            <v>10000</v>
          </cell>
        </row>
      </sheetData>
      <sheetData sheetId="14496">
        <row r="7">
          <cell r="AI7">
            <v>10000</v>
          </cell>
        </row>
      </sheetData>
      <sheetData sheetId="14497">
        <row r="7">
          <cell r="AI7">
            <v>10000</v>
          </cell>
        </row>
      </sheetData>
      <sheetData sheetId="14498">
        <row r="7">
          <cell r="AI7">
            <v>10000</v>
          </cell>
        </row>
      </sheetData>
      <sheetData sheetId="14499">
        <row r="7">
          <cell r="AI7">
            <v>10000</v>
          </cell>
        </row>
      </sheetData>
      <sheetData sheetId="14500">
        <row r="7">
          <cell r="AI7">
            <v>10000</v>
          </cell>
        </row>
      </sheetData>
      <sheetData sheetId="14501">
        <row r="7">
          <cell r="AI7">
            <v>10000</v>
          </cell>
        </row>
      </sheetData>
      <sheetData sheetId="14502">
        <row r="7">
          <cell r="AI7">
            <v>10000</v>
          </cell>
        </row>
      </sheetData>
      <sheetData sheetId="14503">
        <row r="7">
          <cell r="AI7">
            <v>10000</v>
          </cell>
        </row>
      </sheetData>
      <sheetData sheetId="14504">
        <row r="7">
          <cell r="AI7">
            <v>10000</v>
          </cell>
        </row>
      </sheetData>
      <sheetData sheetId="14505">
        <row r="7">
          <cell r="AI7">
            <v>10000</v>
          </cell>
        </row>
      </sheetData>
      <sheetData sheetId="14506">
        <row r="7">
          <cell r="AI7">
            <v>10000</v>
          </cell>
        </row>
      </sheetData>
      <sheetData sheetId="14507">
        <row r="7">
          <cell r="AI7">
            <v>10000</v>
          </cell>
        </row>
      </sheetData>
      <sheetData sheetId="14508">
        <row r="7">
          <cell r="AI7">
            <v>10000</v>
          </cell>
        </row>
      </sheetData>
      <sheetData sheetId="14509">
        <row r="7">
          <cell r="AI7">
            <v>10000</v>
          </cell>
        </row>
      </sheetData>
      <sheetData sheetId="14510">
        <row r="7">
          <cell r="AI7">
            <v>10000</v>
          </cell>
        </row>
      </sheetData>
      <sheetData sheetId="14511">
        <row r="7">
          <cell r="AI7">
            <v>10000</v>
          </cell>
        </row>
      </sheetData>
      <sheetData sheetId="14512">
        <row r="7">
          <cell r="AI7">
            <v>10000</v>
          </cell>
        </row>
      </sheetData>
      <sheetData sheetId="14513">
        <row r="7">
          <cell r="AI7">
            <v>10000</v>
          </cell>
        </row>
      </sheetData>
      <sheetData sheetId="14514">
        <row r="7">
          <cell r="AI7">
            <v>10000</v>
          </cell>
        </row>
      </sheetData>
      <sheetData sheetId="14515">
        <row r="7">
          <cell r="AI7">
            <v>10000</v>
          </cell>
        </row>
      </sheetData>
      <sheetData sheetId="14516">
        <row r="7">
          <cell r="AI7">
            <v>10000</v>
          </cell>
        </row>
      </sheetData>
      <sheetData sheetId="14517">
        <row r="7">
          <cell r="AI7">
            <v>10000</v>
          </cell>
        </row>
      </sheetData>
      <sheetData sheetId="14518">
        <row r="7">
          <cell r="AI7">
            <v>10000</v>
          </cell>
        </row>
      </sheetData>
      <sheetData sheetId="14519">
        <row r="7">
          <cell r="AI7">
            <v>10000</v>
          </cell>
        </row>
      </sheetData>
      <sheetData sheetId="14520">
        <row r="7">
          <cell r="AI7">
            <v>10000</v>
          </cell>
        </row>
      </sheetData>
      <sheetData sheetId="14521">
        <row r="7">
          <cell r="AI7">
            <v>10000</v>
          </cell>
        </row>
      </sheetData>
      <sheetData sheetId="14522">
        <row r="7">
          <cell r="AI7">
            <v>10000</v>
          </cell>
        </row>
      </sheetData>
      <sheetData sheetId="14523">
        <row r="7">
          <cell r="AI7">
            <v>10000</v>
          </cell>
        </row>
      </sheetData>
      <sheetData sheetId="14524">
        <row r="7">
          <cell r="AI7">
            <v>10000</v>
          </cell>
        </row>
      </sheetData>
      <sheetData sheetId="14525">
        <row r="7">
          <cell r="AI7">
            <v>10000</v>
          </cell>
        </row>
      </sheetData>
      <sheetData sheetId="14526">
        <row r="7">
          <cell r="AI7">
            <v>10000</v>
          </cell>
        </row>
      </sheetData>
      <sheetData sheetId="14527">
        <row r="7">
          <cell r="AI7">
            <v>10000</v>
          </cell>
        </row>
      </sheetData>
      <sheetData sheetId="14528">
        <row r="7">
          <cell r="AI7">
            <v>10000</v>
          </cell>
        </row>
      </sheetData>
      <sheetData sheetId="14529">
        <row r="7">
          <cell r="AI7">
            <v>10000</v>
          </cell>
        </row>
      </sheetData>
      <sheetData sheetId="14530">
        <row r="7">
          <cell r="AI7">
            <v>10000</v>
          </cell>
        </row>
      </sheetData>
      <sheetData sheetId="14531">
        <row r="7">
          <cell r="AI7">
            <v>10000</v>
          </cell>
        </row>
      </sheetData>
      <sheetData sheetId="14532">
        <row r="7">
          <cell r="AI7">
            <v>10000</v>
          </cell>
        </row>
      </sheetData>
      <sheetData sheetId="14533">
        <row r="7">
          <cell r="AI7">
            <v>10000</v>
          </cell>
        </row>
      </sheetData>
      <sheetData sheetId="14534">
        <row r="7">
          <cell r="AI7">
            <v>10000</v>
          </cell>
        </row>
      </sheetData>
      <sheetData sheetId="14535">
        <row r="7">
          <cell r="AI7">
            <v>10000</v>
          </cell>
        </row>
      </sheetData>
      <sheetData sheetId="14536">
        <row r="7">
          <cell r="AI7">
            <v>10000</v>
          </cell>
        </row>
      </sheetData>
      <sheetData sheetId="14537">
        <row r="7">
          <cell r="AI7">
            <v>10000</v>
          </cell>
        </row>
      </sheetData>
      <sheetData sheetId="14538">
        <row r="7">
          <cell r="AI7">
            <v>10000</v>
          </cell>
        </row>
      </sheetData>
      <sheetData sheetId="14539">
        <row r="7">
          <cell r="AI7">
            <v>10000</v>
          </cell>
        </row>
      </sheetData>
      <sheetData sheetId="14540">
        <row r="7">
          <cell r="AI7">
            <v>10000</v>
          </cell>
        </row>
      </sheetData>
      <sheetData sheetId="14541">
        <row r="7">
          <cell r="AI7">
            <v>10000</v>
          </cell>
        </row>
      </sheetData>
      <sheetData sheetId="14542">
        <row r="7">
          <cell r="AI7">
            <v>10000</v>
          </cell>
        </row>
      </sheetData>
      <sheetData sheetId="14543">
        <row r="7">
          <cell r="AI7">
            <v>10000</v>
          </cell>
        </row>
      </sheetData>
      <sheetData sheetId="14544">
        <row r="7">
          <cell r="AI7">
            <v>10000</v>
          </cell>
        </row>
      </sheetData>
      <sheetData sheetId="14545">
        <row r="7">
          <cell r="AI7">
            <v>10000</v>
          </cell>
        </row>
      </sheetData>
      <sheetData sheetId="14546">
        <row r="7">
          <cell r="AI7">
            <v>10000</v>
          </cell>
        </row>
      </sheetData>
      <sheetData sheetId="14547">
        <row r="7">
          <cell r="AI7">
            <v>10000</v>
          </cell>
        </row>
      </sheetData>
      <sheetData sheetId="14548">
        <row r="7">
          <cell r="AI7">
            <v>10000</v>
          </cell>
        </row>
      </sheetData>
      <sheetData sheetId="14549">
        <row r="7">
          <cell r="AI7">
            <v>10000</v>
          </cell>
        </row>
      </sheetData>
      <sheetData sheetId="14550">
        <row r="7">
          <cell r="AI7">
            <v>10000</v>
          </cell>
        </row>
      </sheetData>
      <sheetData sheetId="14551">
        <row r="7">
          <cell r="AI7">
            <v>10000</v>
          </cell>
        </row>
      </sheetData>
      <sheetData sheetId="14552">
        <row r="7">
          <cell r="AI7">
            <v>10000</v>
          </cell>
        </row>
      </sheetData>
      <sheetData sheetId="14553">
        <row r="7">
          <cell r="AI7">
            <v>10000</v>
          </cell>
        </row>
      </sheetData>
      <sheetData sheetId="14554">
        <row r="7">
          <cell r="AI7">
            <v>10000</v>
          </cell>
        </row>
      </sheetData>
      <sheetData sheetId="14555">
        <row r="7">
          <cell r="AI7">
            <v>10000</v>
          </cell>
        </row>
      </sheetData>
      <sheetData sheetId="14556">
        <row r="7">
          <cell r="AI7">
            <v>10000</v>
          </cell>
        </row>
      </sheetData>
      <sheetData sheetId="14557">
        <row r="7">
          <cell r="AI7">
            <v>10000</v>
          </cell>
        </row>
      </sheetData>
      <sheetData sheetId="14558">
        <row r="7">
          <cell r="AI7">
            <v>10000</v>
          </cell>
        </row>
      </sheetData>
      <sheetData sheetId="14559">
        <row r="7">
          <cell r="AI7">
            <v>10000</v>
          </cell>
        </row>
      </sheetData>
      <sheetData sheetId="14560">
        <row r="7">
          <cell r="AI7">
            <v>10000</v>
          </cell>
        </row>
      </sheetData>
      <sheetData sheetId="14561">
        <row r="7">
          <cell r="AI7">
            <v>10000</v>
          </cell>
        </row>
      </sheetData>
      <sheetData sheetId="14562">
        <row r="7">
          <cell r="AI7">
            <v>10000</v>
          </cell>
        </row>
      </sheetData>
      <sheetData sheetId="14563">
        <row r="7">
          <cell r="AI7">
            <v>10000</v>
          </cell>
        </row>
      </sheetData>
      <sheetData sheetId="14564">
        <row r="7">
          <cell r="AI7">
            <v>10000</v>
          </cell>
        </row>
      </sheetData>
      <sheetData sheetId="14565">
        <row r="7">
          <cell r="AI7">
            <v>10000</v>
          </cell>
        </row>
      </sheetData>
      <sheetData sheetId="14566">
        <row r="7">
          <cell r="AI7">
            <v>10000</v>
          </cell>
        </row>
      </sheetData>
      <sheetData sheetId="14567">
        <row r="7">
          <cell r="AI7">
            <v>10000</v>
          </cell>
        </row>
      </sheetData>
      <sheetData sheetId="14568">
        <row r="7">
          <cell r="AI7">
            <v>10000</v>
          </cell>
        </row>
      </sheetData>
      <sheetData sheetId="14569">
        <row r="7">
          <cell r="AI7">
            <v>10000</v>
          </cell>
        </row>
      </sheetData>
      <sheetData sheetId="14570">
        <row r="7">
          <cell r="AI7">
            <v>10000</v>
          </cell>
        </row>
      </sheetData>
      <sheetData sheetId="14571">
        <row r="7">
          <cell r="AI7">
            <v>10000</v>
          </cell>
        </row>
      </sheetData>
      <sheetData sheetId="14572">
        <row r="7">
          <cell r="AI7">
            <v>10000</v>
          </cell>
        </row>
      </sheetData>
      <sheetData sheetId="14573">
        <row r="7">
          <cell r="AI7">
            <v>10000</v>
          </cell>
        </row>
      </sheetData>
      <sheetData sheetId="14574">
        <row r="7">
          <cell r="AI7">
            <v>10000</v>
          </cell>
        </row>
      </sheetData>
      <sheetData sheetId="14575">
        <row r="7">
          <cell r="AI7">
            <v>10000</v>
          </cell>
        </row>
      </sheetData>
      <sheetData sheetId="14576">
        <row r="7">
          <cell r="AI7">
            <v>10000</v>
          </cell>
        </row>
      </sheetData>
      <sheetData sheetId="14577">
        <row r="7">
          <cell r="AI7">
            <v>10000</v>
          </cell>
        </row>
      </sheetData>
      <sheetData sheetId="14578">
        <row r="7">
          <cell r="AI7">
            <v>10000</v>
          </cell>
        </row>
      </sheetData>
      <sheetData sheetId="14579">
        <row r="7">
          <cell r="AI7">
            <v>10000</v>
          </cell>
        </row>
      </sheetData>
      <sheetData sheetId="14580">
        <row r="7">
          <cell r="AI7">
            <v>10000</v>
          </cell>
        </row>
      </sheetData>
      <sheetData sheetId="14581">
        <row r="7">
          <cell r="AI7">
            <v>10000</v>
          </cell>
        </row>
      </sheetData>
      <sheetData sheetId="14582">
        <row r="7">
          <cell r="AI7">
            <v>10000</v>
          </cell>
        </row>
      </sheetData>
      <sheetData sheetId="14583">
        <row r="7">
          <cell r="AI7">
            <v>10000</v>
          </cell>
        </row>
      </sheetData>
      <sheetData sheetId="14584">
        <row r="7">
          <cell r="AI7">
            <v>10000</v>
          </cell>
        </row>
      </sheetData>
      <sheetData sheetId="14585">
        <row r="7">
          <cell r="AI7">
            <v>10000</v>
          </cell>
        </row>
      </sheetData>
      <sheetData sheetId="14586">
        <row r="7">
          <cell r="AI7">
            <v>10000</v>
          </cell>
        </row>
      </sheetData>
      <sheetData sheetId="14587">
        <row r="7">
          <cell r="AI7">
            <v>10000</v>
          </cell>
        </row>
      </sheetData>
      <sheetData sheetId="14588">
        <row r="7">
          <cell r="AI7">
            <v>10000</v>
          </cell>
        </row>
      </sheetData>
      <sheetData sheetId="14589">
        <row r="7">
          <cell r="AI7">
            <v>10000</v>
          </cell>
        </row>
      </sheetData>
      <sheetData sheetId="14590">
        <row r="7">
          <cell r="AI7">
            <v>10000</v>
          </cell>
        </row>
      </sheetData>
      <sheetData sheetId="14591">
        <row r="7">
          <cell r="AI7">
            <v>10000</v>
          </cell>
        </row>
      </sheetData>
      <sheetData sheetId="14592">
        <row r="7">
          <cell r="AI7">
            <v>10000</v>
          </cell>
        </row>
      </sheetData>
      <sheetData sheetId="14593">
        <row r="7">
          <cell r="AI7">
            <v>10000</v>
          </cell>
        </row>
      </sheetData>
      <sheetData sheetId="14594">
        <row r="7">
          <cell r="AI7">
            <v>10000</v>
          </cell>
        </row>
      </sheetData>
      <sheetData sheetId="14595">
        <row r="7">
          <cell r="AI7">
            <v>10000</v>
          </cell>
        </row>
      </sheetData>
      <sheetData sheetId="14596">
        <row r="7">
          <cell r="AI7">
            <v>10000</v>
          </cell>
        </row>
      </sheetData>
      <sheetData sheetId="14597">
        <row r="7">
          <cell r="AI7">
            <v>10000</v>
          </cell>
        </row>
      </sheetData>
      <sheetData sheetId="14598">
        <row r="7">
          <cell r="AI7">
            <v>10000</v>
          </cell>
        </row>
      </sheetData>
      <sheetData sheetId="14599">
        <row r="7">
          <cell r="AI7">
            <v>10000</v>
          </cell>
        </row>
      </sheetData>
      <sheetData sheetId="14600">
        <row r="7">
          <cell r="AI7">
            <v>10000</v>
          </cell>
        </row>
      </sheetData>
      <sheetData sheetId="14601">
        <row r="7">
          <cell r="AI7">
            <v>10000</v>
          </cell>
        </row>
      </sheetData>
      <sheetData sheetId="14602">
        <row r="7">
          <cell r="AI7">
            <v>10000</v>
          </cell>
        </row>
      </sheetData>
      <sheetData sheetId="14603">
        <row r="7">
          <cell r="AI7">
            <v>10000</v>
          </cell>
        </row>
      </sheetData>
      <sheetData sheetId="14604">
        <row r="7">
          <cell r="AI7">
            <v>10000</v>
          </cell>
        </row>
      </sheetData>
      <sheetData sheetId="14605">
        <row r="7">
          <cell r="AI7">
            <v>10000</v>
          </cell>
        </row>
      </sheetData>
      <sheetData sheetId="14606">
        <row r="7">
          <cell r="AI7">
            <v>10000</v>
          </cell>
        </row>
      </sheetData>
      <sheetData sheetId="14607">
        <row r="7">
          <cell r="AI7">
            <v>10000</v>
          </cell>
        </row>
      </sheetData>
      <sheetData sheetId="14608">
        <row r="7">
          <cell r="AI7">
            <v>10000</v>
          </cell>
        </row>
      </sheetData>
      <sheetData sheetId="14609">
        <row r="7">
          <cell r="AI7">
            <v>10000</v>
          </cell>
        </row>
      </sheetData>
      <sheetData sheetId="14610">
        <row r="7">
          <cell r="AI7">
            <v>10000</v>
          </cell>
        </row>
      </sheetData>
      <sheetData sheetId="14611">
        <row r="7">
          <cell r="AI7">
            <v>10000</v>
          </cell>
        </row>
      </sheetData>
      <sheetData sheetId="14612">
        <row r="7">
          <cell r="AI7">
            <v>10000</v>
          </cell>
        </row>
      </sheetData>
      <sheetData sheetId="14613">
        <row r="7">
          <cell r="AI7">
            <v>10000</v>
          </cell>
        </row>
      </sheetData>
      <sheetData sheetId="14614">
        <row r="7">
          <cell r="AI7">
            <v>10000</v>
          </cell>
        </row>
      </sheetData>
      <sheetData sheetId="14615">
        <row r="7">
          <cell r="AI7">
            <v>10000</v>
          </cell>
        </row>
      </sheetData>
      <sheetData sheetId="14616">
        <row r="7">
          <cell r="AI7">
            <v>10000</v>
          </cell>
        </row>
      </sheetData>
      <sheetData sheetId="14617">
        <row r="7">
          <cell r="AI7">
            <v>10000</v>
          </cell>
        </row>
      </sheetData>
      <sheetData sheetId="14618">
        <row r="7">
          <cell r="AI7">
            <v>10000</v>
          </cell>
        </row>
      </sheetData>
      <sheetData sheetId="14619">
        <row r="7">
          <cell r="AI7">
            <v>10000</v>
          </cell>
        </row>
      </sheetData>
      <sheetData sheetId="14620">
        <row r="7">
          <cell r="AI7">
            <v>10000</v>
          </cell>
        </row>
      </sheetData>
      <sheetData sheetId="14621">
        <row r="7">
          <cell r="AI7">
            <v>10000</v>
          </cell>
        </row>
      </sheetData>
      <sheetData sheetId="14622">
        <row r="7">
          <cell r="AI7">
            <v>10000</v>
          </cell>
        </row>
      </sheetData>
      <sheetData sheetId="14623">
        <row r="7">
          <cell r="AI7">
            <v>10000</v>
          </cell>
        </row>
      </sheetData>
      <sheetData sheetId="14624">
        <row r="7">
          <cell r="AI7">
            <v>10000</v>
          </cell>
        </row>
      </sheetData>
      <sheetData sheetId="14625">
        <row r="7">
          <cell r="AI7">
            <v>10000</v>
          </cell>
        </row>
      </sheetData>
      <sheetData sheetId="14626">
        <row r="7">
          <cell r="AI7">
            <v>10000</v>
          </cell>
        </row>
      </sheetData>
      <sheetData sheetId="14627">
        <row r="7">
          <cell r="AI7">
            <v>10000</v>
          </cell>
        </row>
      </sheetData>
      <sheetData sheetId="14628">
        <row r="7">
          <cell r="AI7">
            <v>10000</v>
          </cell>
        </row>
      </sheetData>
      <sheetData sheetId="14629">
        <row r="7">
          <cell r="AI7">
            <v>10000</v>
          </cell>
        </row>
      </sheetData>
      <sheetData sheetId="14630">
        <row r="7">
          <cell r="AI7">
            <v>10000</v>
          </cell>
        </row>
      </sheetData>
      <sheetData sheetId="14631">
        <row r="7">
          <cell r="AI7">
            <v>10000</v>
          </cell>
        </row>
      </sheetData>
      <sheetData sheetId="14632">
        <row r="7">
          <cell r="AI7">
            <v>10000</v>
          </cell>
        </row>
      </sheetData>
      <sheetData sheetId="14633">
        <row r="7">
          <cell r="AI7">
            <v>10000</v>
          </cell>
        </row>
      </sheetData>
      <sheetData sheetId="14634">
        <row r="7">
          <cell r="AI7">
            <v>10000</v>
          </cell>
        </row>
      </sheetData>
      <sheetData sheetId="14635">
        <row r="7">
          <cell r="AI7">
            <v>10000</v>
          </cell>
        </row>
      </sheetData>
      <sheetData sheetId="14636">
        <row r="7">
          <cell r="AI7">
            <v>10000</v>
          </cell>
        </row>
      </sheetData>
      <sheetData sheetId="14637">
        <row r="7">
          <cell r="AI7">
            <v>10000</v>
          </cell>
        </row>
      </sheetData>
      <sheetData sheetId="14638">
        <row r="7">
          <cell r="AI7">
            <v>10000</v>
          </cell>
        </row>
      </sheetData>
      <sheetData sheetId="14639">
        <row r="7">
          <cell r="AI7">
            <v>10000</v>
          </cell>
        </row>
      </sheetData>
      <sheetData sheetId="14640">
        <row r="7">
          <cell r="AI7">
            <v>10000</v>
          </cell>
        </row>
      </sheetData>
      <sheetData sheetId="14641">
        <row r="7">
          <cell r="AI7">
            <v>10000</v>
          </cell>
        </row>
      </sheetData>
      <sheetData sheetId="14642">
        <row r="7">
          <cell r="AI7">
            <v>10000</v>
          </cell>
        </row>
      </sheetData>
      <sheetData sheetId="14643">
        <row r="7">
          <cell r="AI7">
            <v>10000</v>
          </cell>
        </row>
      </sheetData>
      <sheetData sheetId="14644">
        <row r="7">
          <cell r="AI7">
            <v>10000</v>
          </cell>
        </row>
      </sheetData>
      <sheetData sheetId="14645">
        <row r="7">
          <cell r="AI7">
            <v>10000</v>
          </cell>
        </row>
      </sheetData>
      <sheetData sheetId="14646">
        <row r="7">
          <cell r="AI7">
            <v>10000</v>
          </cell>
        </row>
      </sheetData>
      <sheetData sheetId="14647">
        <row r="7">
          <cell r="AI7">
            <v>10000</v>
          </cell>
        </row>
      </sheetData>
      <sheetData sheetId="14648">
        <row r="7">
          <cell r="AI7">
            <v>10000</v>
          </cell>
        </row>
      </sheetData>
      <sheetData sheetId="14649">
        <row r="7">
          <cell r="AI7">
            <v>10000</v>
          </cell>
        </row>
      </sheetData>
      <sheetData sheetId="14650">
        <row r="7">
          <cell r="AI7">
            <v>10000</v>
          </cell>
        </row>
      </sheetData>
      <sheetData sheetId="14651">
        <row r="7">
          <cell r="AI7">
            <v>10000</v>
          </cell>
        </row>
      </sheetData>
      <sheetData sheetId="14652">
        <row r="7">
          <cell r="AI7">
            <v>10000</v>
          </cell>
        </row>
      </sheetData>
      <sheetData sheetId="14653">
        <row r="7">
          <cell r="AI7">
            <v>10000</v>
          </cell>
        </row>
      </sheetData>
      <sheetData sheetId="14654">
        <row r="7">
          <cell r="AI7">
            <v>10000</v>
          </cell>
        </row>
      </sheetData>
      <sheetData sheetId="14655">
        <row r="7">
          <cell r="AI7">
            <v>10000</v>
          </cell>
        </row>
      </sheetData>
      <sheetData sheetId="14656">
        <row r="7">
          <cell r="AI7">
            <v>10000</v>
          </cell>
        </row>
      </sheetData>
      <sheetData sheetId="14657">
        <row r="7">
          <cell r="AI7">
            <v>10000</v>
          </cell>
        </row>
      </sheetData>
      <sheetData sheetId="14658">
        <row r="7">
          <cell r="AI7">
            <v>10000</v>
          </cell>
        </row>
      </sheetData>
      <sheetData sheetId="14659">
        <row r="7">
          <cell r="AI7">
            <v>10000</v>
          </cell>
        </row>
      </sheetData>
      <sheetData sheetId="14660">
        <row r="7">
          <cell r="AI7">
            <v>10000</v>
          </cell>
        </row>
      </sheetData>
      <sheetData sheetId="14661">
        <row r="7">
          <cell r="AI7">
            <v>10000</v>
          </cell>
        </row>
      </sheetData>
      <sheetData sheetId="14662">
        <row r="7">
          <cell r="AI7">
            <v>10000</v>
          </cell>
        </row>
      </sheetData>
      <sheetData sheetId="14663">
        <row r="7">
          <cell r="AI7">
            <v>10000</v>
          </cell>
        </row>
      </sheetData>
      <sheetData sheetId="14664">
        <row r="7">
          <cell r="AI7">
            <v>10000</v>
          </cell>
        </row>
      </sheetData>
      <sheetData sheetId="14665">
        <row r="7">
          <cell r="AI7">
            <v>10000</v>
          </cell>
        </row>
      </sheetData>
      <sheetData sheetId="14666">
        <row r="7">
          <cell r="AI7">
            <v>10000</v>
          </cell>
        </row>
      </sheetData>
      <sheetData sheetId="14667">
        <row r="7">
          <cell r="AI7">
            <v>10000</v>
          </cell>
        </row>
      </sheetData>
      <sheetData sheetId="14668">
        <row r="7">
          <cell r="AI7">
            <v>10000</v>
          </cell>
        </row>
      </sheetData>
      <sheetData sheetId="14669">
        <row r="7">
          <cell r="AI7">
            <v>10000</v>
          </cell>
        </row>
      </sheetData>
      <sheetData sheetId="14670">
        <row r="7">
          <cell r="AI7">
            <v>10000</v>
          </cell>
        </row>
      </sheetData>
      <sheetData sheetId="14671">
        <row r="7">
          <cell r="AI7">
            <v>10000</v>
          </cell>
        </row>
      </sheetData>
      <sheetData sheetId="14672">
        <row r="7">
          <cell r="AI7">
            <v>10000</v>
          </cell>
        </row>
      </sheetData>
      <sheetData sheetId="14673">
        <row r="7">
          <cell r="AI7">
            <v>10000</v>
          </cell>
        </row>
      </sheetData>
      <sheetData sheetId="14674">
        <row r="7">
          <cell r="AI7">
            <v>10000</v>
          </cell>
        </row>
      </sheetData>
      <sheetData sheetId="14675">
        <row r="7">
          <cell r="AI7">
            <v>10000</v>
          </cell>
        </row>
      </sheetData>
      <sheetData sheetId="14676">
        <row r="7">
          <cell r="AI7">
            <v>10000</v>
          </cell>
        </row>
      </sheetData>
      <sheetData sheetId="14677">
        <row r="7">
          <cell r="AI7">
            <v>10000</v>
          </cell>
        </row>
      </sheetData>
      <sheetData sheetId="14678">
        <row r="7">
          <cell r="AI7">
            <v>10000</v>
          </cell>
        </row>
      </sheetData>
      <sheetData sheetId="14679">
        <row r="7">
          <cell r="AI7">
            <v>10000</v>
          </cell>
        </row>
      </sheetData>
      <sheetData sheetId="14680">
        <row r="7">
          <cell r="AI7">
            <v>10000</v>
          </cell>
        </row>
      </sheetData>
      <sheetData sheetId="14681">
        <row r="7">
          <cell r="AI7">
            <v>10000</v>
          </cell>
        </row>
      </sheetData>
      <sheetData sheetId="14682">
        <row r="7">
          <cell r="AI7">
            <v>10000</v>
          </cell>
        </row>
      </sheetData>
      <sheetData sheetId="14683">
        <row r="7">
          <cell r="AI7">
            <v>10000</v>
          </cell>
        </row>
      </sheetData>
      <sheetData sheetId="14684">
        <row r="7">
          <cell r="AI7">
            <v>10000</v>
          </cell>
        </row>
      </sheetData>
      <sheetData sheetId="14685">
        <row r="7">
          <cell r="AI7">
            <v>10000</v>
          </cell>
        </row>
      </sheetData>
      <sheetData sheetId="14686">
        <row r="7">
          <cell r="AI7">
            <v>10000</v>
          </cell>
        </row>
      </sheetData>
      <sheetData sheetId="14687">
        <row r="7">
          <cell r="AI7">
            <v>10000</v>
          </cell>
        </row>
      </sheetData>
      <sheetData sheetId="14688">
        <row r="7">
          <cell r="AI7">
            <v>10000</v>
          </cell>
        </row>
      </sheetData>
      <sheetData sheetId="14689">
        <row r="7">
          <cell r="AI7">
            <v>10000</v>
          </cell>
        </row>
      </sheetData>
      <sheetData sheetId="14690">
        <row r="7">
          <cell r="AI7">
            <v>10000</v>
          </cell>
        </row>
      </sheetData>
      <sheetData sheetId="14691">
        <row r="7">
          <cell r="AI7">
            <v>10000</v>
          </cell>
        </row>
      </sheetData>
      <sheetData sheetId="14692">
        <row r="7">
          <cell r="AI7">
            <v>10000</v>
          </cell>
        </row>
      </sheetData>
      <sheetData sheetId="14693">
        <row r="7">
          <cell r="AI7">
            <v>10000</v>
          </cell>
        </row>
      </sheetData>
      <sheetData sheetId="14694">
        <row r="7">
          <cell r="AI7">
            <v>10000</v>
          </cell>
        </row>
      </sheetData>
      <sheetData sheetId="14695">
        <row r="7">
          <cell r="AI7">
            <v>10000</v>
          </cell>
        </row>
      </sheetData>
      <sheetData sheetId="14696">
        <row r="7">
          <cell r="AI7">
            <v>10000</v>
          </cell>
        </row>
      </sheetData>
      <sheetData sheetId="14697">
        <row r="7">
          <cell r="AI7">
            <v>10000</v>
          </cell>
        </row>
      </sheetData>
      <sheetData sheetId="14698">
        <row r="7">
          <cell r="AI7">
            <v>10000</v>
          </cell>
        </row>
      </sheetData>
      <sheetData sheetId="14699">
        <row r="7">
          <cell r="AI7">
            <v>10000</v>
          </cell>
        </row>
      </sheetData>
      <sheetData sheetId="14700">
        <row r="7">
          <cell r="AI7">
            <v>10000</v>
          </cell>
        </row>
      </sheetData>
      <sheetData sheetId="14701">
        <row r="7">
          <cell r="AI7">
            <v>10000</v>
          </cell>
        </row>
      </sheetData>
      <sheetData sheetId="14702">
        <row r="7">
          <cell r="AI7">
            <v>10000</v>
          </cell>
        </row>
      </sheetData>
      <sheetData sheetId="14703">
        <row r="7">
          <cell r="AI7">
            <v>10000</v>
          </cell>
        </row>
      </sheetData>
      <sheetData sheetId="14704">
        <row r="7">
          <cell r="AI7">
            <v>10000</v>
          </cell>
        </row>
      </sheetData>
      <sheetData sheetId="14705">
        <row r="7">
          <cell r="AI7">
            <v>10000</v>
          </cell>
        </row>
      </sheetData>
      <sheetData sheetId="14706">
        <row r="7">
          <cell r="AI7">
            <v>10000</v>
          </cell>
        </row>
      </sheetData>
      <sheetData sheetId="14707">
        <row r="7">
          <cell r="AI7">
            <v>10000</v>
          </cell>
        </row>
      </sheetData>
      <sheetData sheetId="14708">
        <row r="7">
          <cell r="AI7">
            <v>10000</v>
          </cell>
        </row>
      </sheetData>
      <sheetData sheetId="14709">
        <row r="7">
          <cell r="AI7">
            <v>10000</v>
          </cell>
        </row>
      </sheetData>
      <sheetData sheetId="14710">
        <row r="7">
          <cell r="AI7">
            <v>10000</v>
          </cell>
        </row>
      </sheetData>
      <sheetData sheetId="14711">
        <row r="7">
          <cell r="AI7">
            <v>10000</v>
          </cell>
        </row>
      </sheetData>
      <sheetData sheetId="14712">
        <row r="7">
          <cell r="AI7">
            <v>10000</v>
          </cell>
        </row>
      </sheetData>
      <sheetData sheetId="14713">
        <row r="7">
          <cell r="AI7">
            <v>10000</v>
          </cell>
        </row>
      </sheetData>
      <sheetData sheetId="14714">
        <row r="7">
          <cell r="AI7">
            <v>10000</v>
          </cell>
        </row>
      </sheetData>
      <sheetData sheetId="14715">
        <row r="7">
          <cell r="AI7">
            <v>10000</v>
          </cell>
        </row>
      </sheetData>
      <sheetData sheetId="14716">
        <row r="7">
          <cell r="AI7">
            <v>10000</v>
          </cell>
        </row>
      </sheetData>
      <sheetData sheetId="14717">
        <row r="7">
          <cell r="AI7">
            <v>10000</v>
          </cell>
        </row>
      </sheetData>
      <sheetData sheetId="14718">
        <row r="7">
          <cell r="AI7">
            <v>10000</v>
          </cell>
        </row>
      </sheetData>
      <sheetData sheetId="14719">
        <row r="7">
          <cell r="AI7">
            <v>10000</v>
          </cell>
        </row>
      </sheetData>
      <sheetData sheetId="14720">
        <row r="7">
          <cell r="AI7">
            <v>10000</v>
          </cell>
        </row>
      </sheetData>
      <sheetData sheetId="14721">
        <row r="7">
          <cell r="AI7">
            <v>10000</v>
          </cell>
        </row>
      </sheetData>
      <sheetData sheetId="14722">
        <row r="7">
          <cell r="AI7">
            <v>10000</v>
          </cell>
        </row>
      </sheetData>
      <sheetData sheetId="14723">
        <row r="7">
          <cell r="AI7">
            <v>10000</v>
          </cell>
        </row>
      </sheetData>
      <sheetData sheetId="14724">
        <row r="7">
          <cell r="AI7">
            <v>10000</v>
          </cell>
        </row>
      </sheetData>
      <sheetData sheetId="14725">
        <row r="7">
          <cell r="AI7">
            <v>10000</v>
          </cell>
        </row>
      </sheetData>
      <sheetData sheetId="14726">
        <row r="7">
          <cell r="AI7">
            <v>10000</v>
          </cell>
        </row>
      </sheetData>
      <sheetData sheetId="14727">
        <row r="7">
          <cell r="AI7">
            <v>10000</v>
          </cell>
        </row>
      </sheetData>
      <sheetData sheetId="14728">
        <row r="7">
          <cell r="AI7">
            <v>10000</v>
          </cell>
        </row>
      </sheetData>
      <sheetData sheetId="14729">
        <row r="7">
          <cell r="AI7">
            <v>10000</v>
          </cell>
        </row>
      </sheetData>
      <sheetData sheetId="14730">
        <row r="7">
          <cell r="AI7">
            <v>10000</v>
          </cell>
        </row>
      </sheetData>
      <sheetData sheetId="14731">
        <row r="7">
          <cell r="AI7">
            <v>10000</v>
          </cell>
        </row>
      </sheetData>
      <sheetData sheetId="14732">
        <row r="7">
          <cell r="AI7">
            <v>10000</v>
          </cell>
        </row>
      </sheetData>
      <sheetData sheetId="14733">
        <row r="7">
          <cell r="AI7">
            <v>10000</v>
          </cell>
        </row>
      </sheetData>
      <sheetData sheetId="14734">
        <row r="7">
          <cell r="AI7">
            <v>10000</v>
          </cell>
        </row>
      </sheetData>
      <sheetData sheetId="14735">
        <row r="7">
          <cell r="AI7">
            <v>10000</v>
          </cell>
        </row>
      </sheetData>
      <sheetData sheetId="14736">
        <row r="7">
          <cell r="AI7">
            <v>10000</v>
          </cell>
        </row>
      </sheetData>
      <sheetData sheetId="14737">
        <row r="7">
          <cell r="AI7">
            <v>10000</v>
          </cell>
        </row>
      </sheetData>
      <sheetData sheetId="14738">
        <row r="7">
          <cell r="AI7">
            <v>10000</v>
          </cell>
        </row>
      </sheetData>
      <sheetData sheetId="14739">
        <row r="7">
          <cell r="AI7">
            <v>10000</v>
          </cell>
        </row>
      </sheetData>
      <sheetData sheetId="14740">
        <row r="7">
          <cell r="AI7">
            <v>10000</v>
          </cell>
        </row>
      </sheetData>
      <sheetData sheetId="14741">
        <row r="7">
          <cell r="AI7">
            <v>10000</v>
          </cell>
        </row>
      </sheetData>
      <sheetData sheetId="14742">
        <row r="7">
          <cell r="AI7">
            <v>10000</v>
          </cell>
        </row>
      </sheetData>
      <sheetData sheetId="14743">
        <row r="7">
          <cell r="AI7">
            <v>10000</v>
          </cell>
        </row>
      </sheetData>
      <sheetData sheetId="14744">
        <row r="7">
          <cell r="AI7">
            <v>10000</v>
          </cell>
        </row>
      </sheetData>
      <sheetData sheetId="14745">
        <row r="7">
          <cell r="AI7">
            <v>10000</v>
          </cell>
        </row>
      </sheetData>
      <sheetData sheetId="14746">
        <row r="7">
          <cell r="AI7">
            <v>10000</v>
          </cell>
        </row>
      </sheetData>
      <sheetData sheetId="14747">
        <row r="7">
          <cell r="AI7">
            <v>10000</v>
          </cell>
        </row>
      </sheetData>
      <sheetData sheetId="14748">
        <row r="7">
          <cell r="AI7">
            <v>10000</v>
          </cell>
        </row>
      </sheetData>
      <sheetData sheetId="14749">
        <row r="7">
          <cell r="AI7">
            <v>10000</v>
          </cell>
        </row>
      </sheetData>
      <sheetData sheetId="14750">
        <row r="7">
          <cell r="AI7">
            <v>10000</v>
          </cell>
        </row>
      </sheetData>
      <sheetData sheetId="14751">
        <row r="7">
          <cell r="AI7">
            <v>10000</v>
          </cell>
        </row>
      </sheetData>
      <sheetData sheetId="14752">
        <row r="7">
          <cell r="AI7">
            <v>10000</v>
          </cell>
        </row>
      </sheetData>
      <sheetData sheetId="14753">
        <row r="7">
          <cell r="AI7">
            <v>10000</v>
          </cell>
        </row>
      </sheetData>
      <sheetData sheetId="14754">
        <row r="7">
          <cell r="AI7">
            <v>10000</v>
          </cell>
        </row>
      </sheetData>
      <sheetData sheetId="14755">
        <row r="7">
          <cell r="AI7">
            <v>10000</v>
          </cell>
        </row>
      </sheetData>
      <sheetData sheetId="14756">
        <row r="7">
          <cell r="AI7">
            <v>10000</v>
          </cell>
        </row>
      </sheetData>
      <sheetData sheetId="14757">
        <row r="7">
          <cell r="AI7">
            <v>10000</v>
          </cell>
        </row>
      </sheetData>
      <sheetData sheetId="14758">
        <row r="7">
          <cell r="AI7">
            <v>10000</v>
          </cell>
        </row>
      </sheetData>
      <sheetData sheetId="14759">
        <row r="7">
          <cell r="AI7">
            <v>10000</v>
          </cell>
        </row>
      </sheetData>
      <sheetData sheetId="14760">
        <row r="7">
          <cell r="AI7">
            <v>10000</v>
          </cell>
        </row>
      </sheetData>
      <sheetData sheetId="14761">
        <row r="7">
          <cell r="AI7">
            <v>10000</v>
          </cell>
        </row>
      </sheetData>
      <sheetData sheetId="14762">
        <row r="7">
          <cell r="AI7">
            <v>10000</v>
          </cell>
        </row>
      </sheetData>
      <sheetData sheetId="14763">
        <row r="7">
          <cell r="AI7">
            <v>10000</v>
          </cell>
        </row>
      </sheetData>
      <sheetData sheetId="14764">
        <row r="7">
          <cell r="AI7">
            <v>10000</v>
          </cell>
        </row>
      </sheetData>
      <sheetData sheetId="14765">
        <row r="7">
          <cell r="AI7">
            <v>10000</v>
          </cell>
        </row>
      </sheetData>
      <sheetData sheetId="14766">
        <row r="7">
          <cell r="AI7">
            <v>10000</v>
          </cell>
        </row>
      </sheetData>
      <sheetData sheetId="14767">
        <row r="7">
          <cell r="AI7">
            <v>10000</v>
          </cell>
        </row>
      </sheetData>
      <sheetData sheetId="14768">
        <row r="7">
          <cell r="AI7">
            <v>10000</v>
          </cell>
        </row>
      </sheetData>
      <sheetData sheetId="14769">
        <row r="7">
          <cell r="AI7">
            <v>10000</v>
          </cell>
        </row>
      </sheetData>
      <sheetData sheetId="14770">
        <row r="7">
          <cell r="AI7">
            <v>10000</v>
          </cell>
        </row>
      </sheetData>
      <sheetData sheetId="14771">
        <row r="7">
          <cell r="AI7">
            <v>10000</v>
          </cell>
        </row>
      </sheetData>
      <sheetData sheetId="14772">
        <row r="7">
          <cell r="AI7">
            <v>10000</v>
          </cell>
        </row>
      </sheetData>
      <sheetData sheetId="14773">
        <row r="7">
          <cell r="AI7">
            <v>10000</v>
          </cell>
        </row>
      </sheetData>
      <sheetData sheetId="14774">
        <row r="7">
          <cell r="AI7">
            <v>10000</v>
          </cell>
        </row>
      </sheetData>
      <sheetData sheetId="14775">
        <row r="7">
          <cell r="AI7">
            <v>10000</v>
          </cell>
        </row>
      </sheetData>
      <sheetData sheetId="14776">
        <row r="7">
          <cell r="AI7">
            <v>10000</v>
          </cell>
        </row>
      </sheetData>
      <sheetData sheetId="14777">
        <row r="7">
          <cell r="AI7">
            <v>10000</v>
          </cell>
        </row>
      </sheetData>
      <sheetData sheetId="14778">
        <row r="7">
          <cell r="AI7">
            <v>10000</v>
          </cell>
        </row>
      </sheetData>
      <sheetData sheetId="14779">
        <row r="7">
          <cell r="AI7">
            <v>10000</v>
          </cell>
        </row>
      </sheetData>
      <sheetData sheetId="14780">
        <row r="7">
          <cell r="AI7">
            <v>10000</v>
          </cell>
        </row>
      </sheetData>
      <sheetData sheetId="14781">
        <row r="7">
          <cell r="AI7">
            <v>10000</v>
          </cell>
        </row>
      </sheetData>
      <sheetData sheetId="14782">
        <row r="7">
          <cell r="AI7">
            <v>10000</v>
          </cell>
        </row>
      </sheetData>
      <sheetData sheetId="14783">
        <row r="7">
          <cell r="AI7">
            <v>10000</v>
          </cell>
        </row>
      </sheetData>
      <sheetData sheetId="14784">
        <row r="7">
          <cell r="AI7">
            <v>10000</v>
          </cell>
        </row>
      </sheetData>
      <sheetData sheetId="14785">
        <row r="7">
          <cell r="AI7">
            <v>10000</v>
          </cell>
        </row>
      </sheetData>
      <sheetData sheetId="14786">
        <row r="7">
          <cell r="AI7">
            <v>10000</v>
          </cell>
        </row>
      </sheetData>
      <sheetData sheetId="14787">
        <row r="7">
          <cell r="AI7">
            <v>10000</v>
          </cell>
        </row>
      </sheetData>
      <sheetData sheetId="14788">
        <row r="7">
          <cell r="AI7">
            <v>10000</v>
          </cell>
        </row>
      </sheetData>
      <sheetData sheetId="14789">
        <row r="7">
          <cell r="AI7">
            <v>10000</v>
          </cell>
        </row>
      </sheetData>
      <sheetData sheetId="14790">
        <row r="7">
          <cell r="AI7">
            <v>10000</v>
          </cell>
        </row>
      </sheetData>
      <sheetData sheetId="14791">
        <row r="7">
          <cell r="AI7">
            <v>10000</v>
          </cell>
        </row>
      </sheetData>
      <sheetData sheetId="14792">
        <row r="7">
          <cell r="AI7">
            <v>10000</v>
          </cell>
        </row>
      </sheetData>
      <sheetData sheetId="14793">
        <row r="7">
          <cell r="AI7">
            <v>10000</v>
          </cell>
        </row>
      </sheetData>
      <sheetData sheetId="14794">
        <row r="7">
          <cell r="AI7">
            <v>10000</v>
          </cell>
        </row>
      </sheetData>
      <sheetData sheetId="14795">
        <row r="7">
          <cell r="AI7">
            <v>10000</v>
          </cell>
        </row>
      </sheetData>
      <sheetData sheetId="14796">
        <row r="7">
          <cell r="AI7">
            <v>10000</v>
          </cell>
        </row>
      </sheetData>
      <sheetData sheetId="14797">
        <row r="7">
          <cell r="AI7">
            <v>10000</v>
          </cell>
        </row>
      </sheetData>
      <sheetData sheetId="14798">
        <row r="7">
          <cell r="AI7">
            <v>10000</v>
          </cell>
        </row>
      </sheetData>
      <sheetData sheetId="14799">
        <row r="7">
          <cell r="AI7">
            <v>10000</v>
          </cell>
        </row>
      </sheetData>
      <sheetData sheetId="14800">
        <row r="7">
          <cell r="AI7">
            <v>10000</v>
          </cell>
        </row>
      </sheetData>
      <sheetData sheetId="14801">
        <row r="7">
          <cell r="AI7">
            <v>10000</v>
          </cell>
        </row>
      </sheetData>
      <sheetData sheetId="14802">
        <row r="7">
          <cell r="AI7">
            <v>10000</v>
          </cell>
        </row>
      </sheetData>
      <sheetData sheetId="14803">
        <row r="7">
          <cell r="AI7">
            <v>10000</v>
          </cell>
        </row>
      </sheetData>
      <sheetData sheetId="14804">
        <row r="7">
          <cell r="AI7">
            <v>10000</v>
          </cell>
        </row>
      </sheetData>
      <sheetData sheetId="14805">
        <row r="7">
          <cell r="AI7">
            <v>10000</v>
          </cell>
        </row>
      </sheetData>
      <sheetData sheetId="14806">
        <row r="7">
          <cell r="AI7">
            <v>10000</v>
          </cell>
        </row>
      </sheetData>
      <sheetData sheetId="14807">
        <row r="7">
          <cell r="AI7">
            <v>10000</v>
          </cell>
        </row>
      </sheetData>
      <sheetData sheetId="14808">
        <row r="7">
          <cell r="AI7">
            <v>10000</v>
          </cell>
        </row>
      </sheetData>
      <sheetData sheetId="14809">
        <row r="7">
          <cell r="AI7">
            <v>10000</v>
          </cell>
        </row>
      </sheetData>
      <sheetData sheetId="14810">
        <row r="7">
          <cell r="AI7">
            <v>10000</v>
          </cell>
        </row>
      </sheetData>
      <sheetData sheetId="14811">
        <row r="7">
          <cell r="AI7">
            <v>10000</v>
          </cell>
        </row>
      </sheetData>
      <sheetData sheetId="14812">
        <row r="7">
          <cell r="AI7">
            <v>10000</v>
          </cell>
        </row>
      </sheetData>
      <sheetData sheetId="14813">
        <row r="7">
          <cell r="AI7">
            <v>10000</v>
          </cell>
        </row>
      </sheetData>
      <sheetData sheetId="14814">
        <row r="7">
          <cell r="AI7">
            <v>10000</v>
          </cell>
        </row>
      </sheetData>
      <sheetData sheetId="14815">
        <row r="7">
          <cell r="AI7">
            <v>10000</v>
          </cell>
        </row>
      </sheetData>
      <sheetData sheetId="14816">
        <row r="7">
          <cell r="AI7">
            <v>10000</v>
          </cell>
        </row>
      </sheetData>
      <sheetData sheetId="14817">
        <row r="7">
          <cell r="AI7">
            <v>10000</v>
          </cell>
        </row>
      </sheetData>
      <sheetData sheetId="14818">
        <row r="7">
          <cell r="AI7">
            <v>10000</v>
          </cell>
        </row>
      </sheetData>
      <sheetData sheetId="14819">
        <row r="7">
          <cell r="AI7">
            <v>10000</v>
          </cell>
        </row>
      </sheetData>
      <sheetData sheetId="14820">
        <row r="7">
          <cell r="AI7">
            <v>10000</v>
          </cell>
        </row>
      </sheetData>
      <sheetData sheetId="14821">
        <row r="7">
          <cell r="AI7">
            <v>10000</v>
          </cell>
        </row>
      </sheetData>
      <sheetData sheetId="14822">
        <row r="7">
          <cell r="AI7">
            <v>10000</v>
          </cell>
        </row>
      </sheetData>
      <sheetData sheetId="14823">
        <row r="7">
          <cell r="AI7">
            <v>10000</v>
          </cell>
        </row>
      </sheetData>
      <sheetData sheetId="14824">
        <row r="7">
          <cell r="AI7">
            <v>10000</v>
          </cell>
        </row>
      </sheetData>
      <sheetData sheetId="14825">
        <row r="7">
          <cell r="AI7">
            <v>10000</v>
          </cell>
        </row>
      </sheetData>
      <sheetData sheetId="14826">
        <row r="7">
          <cell r="AI7">
            <v>10000</v>
          </cell>
        </row>
      </sheetData>
      <sheetData sheetId="14827">
        <row r="7">
          <cell r="AI7">
            <v>10000</v>
          </cell>
        </row>
      </sheetData>
      <sheetData sheetId="14828">
        <row r="7">
          <cell r="AI7">
            <v>10000</v>
          </cell>
        </row>
      </sheetData>
      <sheetData sheetId="14829">
        <row r="7">
          <cell r="AI7">
            <v>10000</v>
          </cell>
        </row>
      </sheetData>
      <sheetData sheetId="14830">
        <row r="7">
          <cell r="AI7">
            <v>10000</v>
          </cell>
        </row>
      </sheetData>
      <sheetData sheetId="14831">
        <row r="7">
          <cell r="AI7">
            <v>10000</v>
          </cell>
        </row>
      </sheetData>
      <sheetData sheetId="14832">
        <row r="7">
          <cell r="AI7">
            <v>10000</v>
          </cell>
        </row>
      </sheetData>
      <sheetData sheetId="14833">
        <row r="7">
          <cell r="AI7">
            <v>10000</v>
          </cell>
        </row>
      </sheetData>
      <sheetData sheetId="14834">
        <row r="7">
          <cell r="AI7">
            <v>10000</v>
          </cell>
        </row>
      </sheetData>
      <sheetData sheetId="14835">
        <row r="7">
          <cell r="AI7">
            <v>10000</v>
          </cell>
        </row>
      </sheetData>
      <sheetData sheetId="14836">
        <row r="7">
          <cell r="AI7">
            <v>10000</v>
          </cell>
        </row>
      </sheetData>
      <sheetData sheetId="14837">
        <row r="7">
          <cell r="AI7">
            <v>10000</v>
          </cell>
        </row>
      </sheetData>
      <sheetData sheetId="14838">
        <row r="7">
          <cell r="AI7">
            <v>10000</v>
          </cell>
        </row>
      </sheetData>
      <sheetData sheetId="14839">
        <row r="7">
          <cell r="AI7">
            <v>10000</v>
          </cell>
        </row>
      </sheetData>
      <sheetData sheetId="14840">
        <row r="7">
          <cell r="AI7">
            <v>10000</v>
          </cell>
        </row>
      </sheetData>
      <sheetData sheetId="14841">
        <row r="7">
          <cell r="AI7">
            <v>10000</v>
          </cell>
        </row>
      </sheetData>
      <sheetData sheetId="14842">
        <row r="7">
          <cell r="AI7">
            <v>10000</v>
          </cell>
        </row>
      </sheetData>
      <sheetData sheetId="14843">
        <row r="7">
          <cell r="AI7">
            <v>10000</v>
          </cell>
        </row>
      </sheetData>
      <sheetData sheetId="14844">
        <row r="7">
          <cell r="AI7">
            <v>10000</v>
          </cell>
        </row>
      </sheetData>
      <sheetData sheetId="14845">
        <row r="7">
          <cell r="AI7">
            <v>10000</v>
          </cell>
        </row>
      </sheetData>
      <sheetData sheetId="14846">
        <row r="7">
          <cell r="AI7">
            <v>10000</v>
          </cell>
        </row>
      </sheetData>
      <sheetData sheetId="14847">
        <row r="7">
          <cell r="AI7">
            <v>10000</v>
          </cell>
        </row>
      </sheetData>
      <sheetData sheetId="14848">
        <row r="7">
          <cell r="AI7">
            <v>10000</v>
          </cell>
        </row>
      </sheetData>
      <sheetData sheetId="14849">
        <row r="7">
          <cell r="AI7">
            <v>10000</v>
          </cell>
        </row>
      </sheetData>
      <sheetData sheetId="14850">
        <row r="7">
          <cell r="AI7">
            <v>10000</v>
          </cell>
        </row>
      </sheetData>
      <sheetData sheetId="14851">
        <row r="7">
          <cell r="AI7">
            <v>10000</v>
          </cell>
        </row>
      </sheetData>
      <sheetData sheetId="14852">
        <row r="7">
          <cell r="AI7">
            <v>10000</v>
          </cell>
        </row>
      </sheetData>
      <sheetData sheetId="14853">
        <row r="7">
          <cell r="AI7">
            <v>10000</v>
          </cell>
        </row>
      </sheetData>
      <sheetData sheetId="14854">
        <row r="7">
          <cell r="AI7">
            <v>10000</v>
          </cell>
        </row>
      </sheetData>
      <sheetData sheetId="14855">
        <row r="7">
          <cell r="AI7">
            <v>10000</v>
          </cell>
        </row>
      </sheetData>
      <sheetData sheetId="14856">
        <row r="7">
          <cell r="AI7">
            <v>10000</v>
          </cell>
        </row>
      </sheetData>
      <sheetData sheetId="14857">
        <row r="7">
          <cell r="AI7">
            <v>10000</v>
          </cell>
        </row>
      </sheetData>
      <sheetData sheetId="14858">
        <row r="7">
          <cell r="AI7">
            <v>10000</v>
          </cell>
        </row>
      </sheetData>
      <sheetData sheetId="14859">
        <row r="7">
          <cell r="AI7">
            <v>10000</v>
          </cell>
        </row>
      </sheetData>
      <sheetData sheetId="14860">
        <row r="7">
          <cell r="AI7">
            <v>10000</v>
          </cell>
        </row>
      </sheetData>
      <sheetData sheetId="14861">
        <row r="7">
          <cell r="AI7">
            <v>10000</v>
          </cell>
        </row>
      </sheetData>
      <sheetData sheetId="14862">
        <row r="7">
          <cell r="AI7">
            <v>10000</v>
          </cell>
        </row>
      </sheetData>
      <sheetData sheetId="14863">
        <row r="7">
          <cell r="AI7">
            <v>10000</v>
          </cell>
        </row>
      </sheetData>
      <sheetData sheetId="14864">
        <row r="7">
          <cell r="AI7">
            <v>10000</v>
          </cell>
        </row>
      </sheetData>
      <sheetData sheetId="14865">
        <row r="7">
          <cell r="AI7">
            <v>10000</v>
          </cell>
        </row>
      </sheetData>
      <sheetData sheetId="14866">
        <row r="7">
          <cell r="AI7">
            <v>10000</v>
          </cell>
        </row>
      </sheetData>
      <sheetData sheetId="14867">
        <row r="7">
          <cell r="AI7">
            <v>10000</v>
          </cell>
        </row>
      </sheetData>
      <sheetData sheetId="14868">
        <row r="7">
          <cell r="AI7">
            <v>10000</v>
          </cell>
        </row>
      </sheetData>
      <sheetData sheetId="14869">
        <row r="7">
          <cell r="AI7">
            <v>10000</v>
          </cell>
        </row>
      </sheetData>
      <sheetData sheetId="14870">
        <row r="7">
          <cell r="AI7">
            <v>10000</v>
          </cell>
        </row>
      </sheetData>
      <sheetData sheetId="14871">
        <row r="7">
          <cell r="AI7">
            <v>10000</v>
          </cell>
        </row>
      </sheetData>
      <sheetData sheetId="14872">
        <row r="7">
          <cell r="AI7">
            <v>10000</v>
          </cell>
        </row>
      </sheetData>
      <sheetData sheetId="14873">
        <row r="7">
          <cell r="AI7">
            <v>10000</v>
          </cell>
        </row>
      </sheetData>
      <sheetData sheetId="14874">
        <row r="7">
          <cell r="AI7">
            <v>10000</v>
          </cell>
        </row>
      </sheetData>
      <sheetData sheetId="14875">
        <row r="7">
          <cell r="AI7">
            <v>10000</v>
          </cell>
        </row>
      </sheetData>
      <sheetData sheetId="14876">
        <row r="7">
          <cell r="AI7">
            <v>10000</v>
          </cell>
        </row>
      </sheetData>
      <sheetData sheetId="14877">
        <row r="7">
          <cell r="AI7">
            <v>10000</v>
          </cell>
        </row>
      </sheetData>
      <sheetData sheetId="14878">
        <row r="7">
          <cell r="AI7">
            <v>10000</v>
          </cell>
        </row>
      </sheetData>
      <sheetData sheetId="14879">
        <row r="7">
          <cell r="AI7">
            <v>10000</v>
          </cell>
        </row>
      </sheetData>
      <sheetData sheetId="14880">
        <row r="7">
          <cell r="AI7">
            <v>10000</v>
          </cell>
        </row>
      </sheetData>
      <sheetData sheetId="14881">
        <row r="7">
          <cell r="AI7">
            <v>10000</v>
          </cell>
        </row>
      </sheetData>
      <sheetData sheetId="14882">
        <row r="7">
          <cell r="AI7">
            <v>10000</v>
          </cell>
        </row>
      </sheetData>
      <sheetData sheetId="14883">
        <row r="7">
          <cell r="AI7">
            <v>10000</v>
          </cell>
        </row>
      </sheetData>
      <sheetData sheetId="14884">
        <row r="7">
          <cell r="AI7">
            <v>10000</v>
          </cell>
        </row>
      </sheetData>
      <sheetData sheetId="14885">
        <row r="7">
          <cell r="AI7">
            <v>10000</v>
          </cell>
        </row>
      </sheetData>
      <sheetData sheetId="14886">
        <row r="7">
          <cell r="AI7">
            <v>10000</v>
          </cell>
        </row>
      </sheetData>
      <sheetData sheetId="14887">
        <row r="7">
          <cell r="AI7">
            <v>10000</v>
          </cell>
        </row>
      </sheetData>
      <sheetData sheetId="14888">
        <row r="7">
          <cell r="AI7">
            <v>10000</v>
          </cell>
        </row>
      </sheetData>
      <sheetData sheetId="14889">
        <row r="7">
          <cell r="AI7">
            <v>10000</v>
          </cell>
        </row>
      </sheetData>
      <sheetData sheetId="14890">
        <row r="7">
          <cell r="AI7">
            <v>10000</v>
          </cell>
        </row>
      </sheetData>
      <sheetData sheetId="14891">
        <row r="7">
          <cell r="AI7">
            <v>10000</v>
          </cell>
        </row>
      </sheetData>
      <sheetData sheetId="14892">
        <row r="7">
          <cell r="AI7">
            <v>10000</v>
          </cell>
        </row>
      </sheetData>
      <sheetData sheetId="14893">
        <row r="7">
          <cell r="AI7">
            <v>10000</v>
          </cell>
        </row>
      </sheetData>
      <sheetData sheetId="14894">
        <row r="7">
          <cell r="AI7">
            <v>10000</v>
          </cell>
        </row>
      </sheetData>
      <sheetData sheetId="14895">
        <row r="7">
          <cell r="AI7">
            <v>10000</v>
          </cell>
        </row>
      </sheetData>
      <sheetData sheetId="14896">
        <row r="7">
          <cell r="AI7">
            <v>10000</v>
          </cell>
        </row>
      </sheetData>
      <sheetData sheetId="14897">
        <row r="7">
          <cell r="AI7">
            <v>10000</v>
          </cell>
        </row>
      </sheetData>
      <sheetData sheetId="14898">
        <row r="7">
          <cell r="AI7">
            <v>10000</v>
          </cell>
        </row>
      </sheetData>
      <sheetData sheetId="14899">
        <row r="7">
          <cell r="AI7">
            <v>10000</v>
          </cell>
        </row>
      </sheetData>
      <sheetData sheetId="14900">
        <row r="7">
          <cell r="AI7">
            <v>10000</v>
          </cell>
        </row>
      </sheetData>
      <sheetData sheetId="14901">
        <row r="7">
          <cell r="AI7">
            <v>10000</v>
          </cell>
        </row>
      </sheetData>
      <sheetData sheetId="14902">
        <row r="7">
          <cell r="AI7">
            <v>10000</v>
          </cell>
        </row>
      </sheetData>
      <sheetData sheetId="14903">
        <row r="7">
          <cell r="AI7">
            <v>10000</v>
          </cell>
        </row>
      </sheetData>
      <sheetData sheetId="14904">
        <row r="7">
          <cell r="AI7">
            <v>10000</v>
          </cell>
        </row>
      </sheetData>
      <sheetData sheetId="14905">
        <row r="7">
          <cell r="AI7">
            <v>10000</v>
          </cell>
        </row>
      </sheetData>
      <sheetData sheetId="14906">
        <row r="7">
          <cell r="AI7">
            <v>10000</v>
          </cell>
        </row>
      </sheetData>
      <sheetData sheetId="14907">
        <row r="7">
          <cell r="AI7">
            <v>10000</v>
          </cell>
        </row>
      </sheetData>
      <sheetData sheetId="14908">
        <row r="7">
          <cell r="AI7">
            <v>10000</v>
          </cell>
        </row>
      </sheetData>
      <sheetData sheetId="14909">
        <row r="7">
          <cell r="AI7">
            <v>10000</v>
          </cell>
        </row>
      </sheetData>
      <sheetData sheetId="14910">
        <row r="7">
          <cell r="AI7">
            <v>10000</v>
          </cell>
        </row>
      </sheetData>
      <sheetData sheetId="14911">
        <row r="7">
          <cell r="AI7">
            <v>10000</v>
          </cell>
        </row>
      </sheetData>
      <sheetData sheetId="14912">
        <row r="7">
          <cell r="AI7">
            <v>10000</v>
          </cell>
        </row>
      </sheetData>
      <sheetData sheetId="14913">
        <row r="7">
          <cell r="AI7">
            <v>10000</v>
          </cell>
        </row>
      </sheetData>
      <sheetData sheetId="14914">
        <row r="7">
          <cell r="AI7">
            <v>10000</v>
          </cell>
        </row>
      </sheetData>
      <sheetData sheetId="14915">
        <row r="7">
          <cell r="AI7">
            <v>10000</v>
          </cell>
        </row>
      </sheetData>
      <sheetData sheetId="14916">
        <row r="7">
          <cell r="AI7">
            <v>10000</v>
          </cell>
        </row>
      </sheetData>
      <sheetData sheetId="14917">
        <row r="7">
          <cell r="AI7">
            <v>10000</v>
          </cell>
        </row>
      </sheetData>
      <sheetData sheetId="14918">
        <row r="7">
          <cell r="AI7">
            <v>10000</v>
          </cell>
        </row>
      </sheetData>
      <sheetData sheetId="14919">
        <row r="7">
          <cell r="AI7">
            <v>10000</v>
          </cell>
        </row>
      </sheetData>
      <sheetData sheetId="14920">
        <row r="7">
          <cell r="AI7">
            <v>10000</v>
          </cell>
        </row>
      </sheetData>
      <sheetData sheetId="14921">
        <row r="7">
          <cell r="AI7">
            <v>10000</v>
          </cell>
        </row>
      </sheetData>
      <sheetData sheetId="14922">
        <row r="7">
          <cell r="AI7">
            <v>10000</v>
          </cell>
        </row>
      </sheetData>
      <sheetData sheetId="14923">
        <row r="7">
          <cell r="AI7">
            <v>10000</v>
          </cell>
        </row>
      </sheetData>
      <sheetData sheetId="14924">
        <row r="7">
          <cell r="AI7">
            <v>10000</v>
          </cell>
        </row>
      </sheetData>
      <sheetData sheetId="14925">
        <row r="7">
          <cell r="AI7">
            <v>10000</v>
          </cell>
        </row>
      </sheetData>
      <sheetData sheetId="14926">
        <row r="7">
          <cell r="AI7">
            <v>10000</v>
          </cell>
        </row>
      </sheetData>
      <sheetData sheetId="14927">
        <row r="7">
          <cell r="AI7">
            <v>10000</v>
          </cell>
        </row>
      </sheetData>
      <sheetData sheetId="14928">
        <row r="7">
          <cell r="AI7">
            <v>10000</v>
          </cell>
        </row>
      </sheetData>
      <sheetData sheetId="14929">
        <row r="7">
          <cell r="AI7">
            <v>10000</v>
          </cell>
        </row>
      </sheetData>
      <sheetData sheetId="14930">
        <row r="7">
          <cell r="AI7">
            <v>10000</v>
          </cell>
        </row>
      </sheetData>
      <sheetData sheetId="14931">
        <row r="7">
          <cell r="AI7">
            <v>10000</v>
          </cell>
        </row>
      </sheetData>
      <sheetData sheetId="14932">
        <row r="7">
          <cell r="AI7">
            <v>10000</v>
          </cell>
        </row>
      </sheetData>
      <sheetData sheetId="14933">
        <row r="7">
          <cell r="AI7">
            <v>10000</v>
          </cell>
        </row>
      </sheetData>
      <sheetData sheetId="14934">
        <row r="7">
          <cell r="AI7">
            <v>10000</v>
          </cell>
        </row>
      </sheetData>
      <sheetData sheetId="14935">
        <row r="7">
          <cell r="AI7">
            <v>10000</v>
          </cell>
        </row>
      </sheetData>
      <sheetData sheetId="14936">
        <row r="7">
          <cell r="AI7">
            <v>10000</v>
          </cell>
        </row>
      </sheetData>
      <sheetData sheetId="14937">
        <row r="7">
          <cell r="AI7">
            <v>10000</v>
          </cell>
        </row>
      </sheetData>
      <sheetData sheetId="14938">
        <row r="7">
          <cell r="AI7">
            <v>10000</v>
          </cell>
        </row>
      </sheetData>
      <sheetData sheetId="14939">
        <row r="7">
          <cell r="AI7">
            <v>10000</v>
          </cell>
        </row>
      </sheetData>
      <sheetData sheetId="14940">
        <row r="7">
          <cell r="AI7">
            <v>10000</v>
          </cell>
        </row>
      </sheetData>
      <sheetData sheetId="14941">
        <row r="7">
          <cell r="AI7">
            <v>10000</v>
          </cell>
        </row>
      </sheetData>
      <sheetData sheetId="14942">
        <row r="7">
          <cell r="AI7">
            <v>10000</v>
          </cell>
        </row>
      </sheetData>
      <sheetData sheetId="14943">
        <row r="7">
          <cell r="AI7">
            <v>10000</v>
          </cell>
        </row>
      </sheetData>
      <sheetData sheetId="14944">
        <row r="7">
          <cell r="AI7">
            <v>10000</v>
          </cell>
        </row>
      </sheetData>
      <sheetData sheetId="14945">
        <row r="7">
          <cell r="AI7">
            <v>10000</v>
          </cell>
        </row>
      </sheetData>
      <sheetData sheetId="14946">
        <row r="7">
          <cell r="AI7">
            <v>10000</v>
          </cell>
        </row>
      </sheetData>
      <sheetData sheetId="14947">
        <row r="7">
          <cell r="AI7">
            <v>10000</v>
          </cell>
        </row>
      </sheetData>
      <sheetData sheetId="14948">
        <row r="7">
          <cell r="AI7">
            <v>10000</v>
          </cell>
        </row>
      </sheetData>
      <sheetData sheetId="14949">
        <row r="7">
          <cell r="AI7">
            <v>10000</v>
          </cell>
        </row>
      </sheetData>
      <sheetData sheetId="14950">
        <row r="7">
          <cell r="AI7">
            <v>10000</v>
          </cell>
        </row>
      </sheetData>
      <sheetData sheetId="14951">
        <row r="7">
          <cell r="AI7">
            <v>10000</v>
          </cell>
        </row>
      </sheetData>
      <sheetData sheetId="14952">
        <row r="7">
          <cell r="AI7">
            <v>10000</v>
          </cell>
        </row>
      </sheetData>
      <sheetData sheetId="14953">
        <row r="7">
          <cell r="AI7">
            <v>10000</v>
          </cell>
        </row>
      </sheetData>
      <sheetData sheetId="14954">
        <row r="7">
          <cell r="AI7">
            <v>10000</v>
          </cell>
        </row>
      </sheetData>
      <sheetData sheetId="14955">
        <row r="7">
          <cell r="AI7">
            <v>10000</v>
          </cell>
        </row>
      </sheetData>
      <sheetData sheetId="14956">
        <row r="7">
          <cell r="AI7">
            <v>10000</v>
          </cell>
        </row>
      </sheetData>
      <sheetData sheetId="14957">
        <row r="7">
          <cell r="AI7">
            <v>10000</v>
          </cell>
        </row>
      </sheetData>
      <sheetData sheetId="14958">
        <row r="7">
          <cell r="AI7">
            <v>10000</v>
          </cell>
        </row>
      </sheetData>
      <sheetData sheetId="14959">
        <row r="7">
          <cell r="AI7">
            <v>10000</v>
          </cell>
        </row>
      </sheetData>
      <sheetData sheetId="14960">
        <row r="7">
          <cell r="AI7">
            <v>10000</v>
          </cell>
        </row>
      </sheetData>
      <sheetData sheetId="14961">
        <row r="7">
          <cell r="AI7">
            <v>10000</v>
          </cell>
        </row>
      </sheetData>
      <sheetData sheetId="14962">
        <row r="7">
          <cell r="AI7">
            <v>10000</v>
          </cell>
        </row>
      </sheetData>
      <sheetData sheetId="14963">
        <row r="7">
          <cell r="AI7">
            <v>10000</v>
          </cell>
        </row>
      </sheetData>
      <sheetData sheetId="14964">
        <row r="7">
          <cell r="AI7">
            <v>10000</v>
          </cell>
        </row>
      </sheetData>
      <sheetData sheetId="14965">
        <row r="7">
          <cell r="AI7">
            <v>10000</v>
          </cell>
        </row>
      </sheetData>
      <sheetData sheetId="14966">
        <row r="7">
          <cell r="AI7">
            <v>10000</v>
          </cell>
        </row>
      </sheetData>
      <sheetData sheetId="14967">
        <row r="7">
          <cell r="AI7">
            <v>10000</v>
          </cell>
        </row>
      </sheetData>
      <sheetData sheetId="14968">
        <row r="7">
          <cell r="AI7">
            <v>10000</v>
          </cell>
        </row>
      </sheetData>
      <sheetData sheetId="14969">
        <row r="7">
          <cell r="AI7">
            <v>10000</v>
          </cell>
        </row>
      </sheetData>
      <sheetData sheetId="14970">
        <row r="7">
          <cell r="AI7">
            <v>10000</v>
          </cell>
        </row>
      </sheetData>
      <sheetData sheetId="14971">
        <row r="7">
          <cell r="AI7">
            <v>10000</v>
          </cell>
        </row>
      </sheetData>
      <sheetData sheetId="14972">
        <row r="7">
          <cell r="AI7">
            <v>10000</v>
          </cell>
        </row>
      </sheetData>
      <sheetData sheetId="14973">
        <row r="7">
          <cell r="AI7">
            <v>10000</v>
          </cell>
        </row>
      </sheetData>
      <sheetData sheetId="14974">
        <row r="7">
          <cell r="AI7">
            <v>10000</v>
          </cell>
        </row>
      </sheetData>
      <sheetData sheetId="14975">
        <row r="7">
          <cell r="AI7">
            <v>10000</v>
          </cell>
        </row>
      </sheetData>
      <sheetData sheetId="14976">
        <row r="7">
          <cell r="AI7">
            <v>10000</v>
          </cell>
        </row>
      </sheetData>
      <sheetData sheetId="14977">
        <row r="7">
          <cell r="AI7">
            <v>10000</v>
          </cell>
        </row>
      </sheetData>
      <sheetData sheetId="14978">
        <row r="7">
          <cell r="AI7">
            <v>10000</v>
          </cell>
        </row>
      </sheetData>
      <sheetData sheetId="14979">
        <row r="7">
          <cell r="AI7">
            <v>10000</v>
          </cell>
        </row>
      </sheetData>
      <sheetData sheetId="14980">
        <row r="7">
          <cell r="AI7">
            <v>10000</v>
          </cell>
        </row>
      </sheetData>
      <sheetData sheetId="14981">
        <row r="7">
          <cell r="AI7">
            <v>10000</v>
          </cell>
        </row>
      </sheetData>
      <sheetData sheetId="14982">
        <row r="7">
          <cell r="AI7">
            <v>10000</v>
          </cell>
        </row>
      </sheetData>
      <sheetData sheetId="14983">
        <row r="7">
          <cell r="AI7">
            <v>10000</v>
          </cell>
        </row>
      </sheetData>
      <sheetData sheetId="14984">
        <row r="7">
          <cell r="AI7">
            <v>10000</v>
          </cell>
        </row>
      </sheetData>
      <sheetData sheetId="14985">
        <row r="7">
          <cell r="AI7">
            <v>10000</v>
          </cell>
        </row>
      </sheetData>
      <sheetData sheetId="14986">
        <row r="7">
          <cell r="AI7">
            <v>10000</v>
          </cell>
        </row>
      </sheetData>
      <sheetData sheetId="14987">
        <row r="7">
          <cell r="AI7">
            <v>10000</v>
          </cell>
        </row>
      </sheetData>
      <sheetData sheetId="14988">
        <row r="7">
          <cell r="AI7">
            <v>10000</v>
          </cell>
        </row>
      </sheetData>
      <sheetData sheetId="14989">
        <row r="7">
          <cell r="AI7">
            <v>10000</v>
          </cell>
        </row>
      </sheetData>
      <sheetData sheetId="14990">
        <row r="7">
          <cell r="AI7">
            <v>10000</v>
          </cell>
        </row>
      </sheetData>
      <sheetData sheetId="14991">
        <row r="7">
          <cell r="AI7">
            <v>10000</v>
          </cell>
        </row>
      </sheetData>
      <sheetData sheetId="14992">
        <row r="7">
          <cell r="AI7">
            <v>10000</v>
          </cell>
        </row>
      </sheetData>
      <sheetData sheetId="14993">
        <row r="7">
          <cell r="AI7">
            <v>10000</v>
          </cell>
        </row>
      </sheetData>
      <sheetData sheetId="14994">
        <row r="7">
          <cell r="AI7">
            <v>10000</v>
          </cell>
        </row>
      </sheetData>
      <sheetData sheetId="14995">
        <row r="7">
          <cell r="AI7">
            <v>10000</v>
          </cell>
        </row>
      </sheetData>
      <sheetData sheetId="14996">
        <row r="7">
          <cell r="AI7">
            <v>10000</v>
          </cell>
        </row>
      </sheetData>
      <sheetData sheetId="14997">
        <row r="7">
          <cell r="AI7">
            <v>10000</v>
          </cell>
        </row>
      </sheetData>
      <sheetData sheetId="14998">
        <row r="7">
          <cell r="AI7">
            <v>10000</v>
          </cell>
        </row>
      </sheetData>
      <sheetData sheetId="14999">
        <row r="7">
          <cell r="AI7">
            <v>10000</v>
          </cell>
        </row>
      </sheetData>
      <sheetData sheetId="15000">
        <row r="7">
          <cell r="AI7">
            <v>10000</v>
          </cell>
        </row>
      </sheetData>
      <sheetData sheetId="15001">
        <row r="7">
          <cell r="AI7">
            <v>10000</v>
          </cell>
        </row>
      </sheetData>
      <sheetData sheetId="15002">
        <row r="7">
          <cell r="AI7">
            <v>10000</v>
          </cell>
        </row>
      </sheetData>
      <sheetData sheetId="15003">
        <row r="7">
          <cell r="AI7">
            <v>10000</v>
          </cell>
        </row>
      </sheetData>
      <sheetData sheetId="15004">
        <row r="7">
          <cell r="AI7">
            <v>10000</v>
          </cell>
        </row>
      </sheetData>
      <sheetData sheetId="15005">
        <row r="7">
          <cell r="AI7">
            <v>10000</v>
          </cell>
        </row>
      </sheetData>
      <sheetData sheetId="15006">
        <row r="7">
          <cell r="AI7">
            <v>10000</v>
          </cell>
        </row>
      </sheetData>
      <sheetData sheetId="15007">
        <row r="7">
          <cell r="AI7">
            <v>10000</v>
          </cell>
        </row>
      </sheetData>
      <sheetData sheetId="15008">
        <row r="7">
          <cell r="AI7">
            <v>10000</v>
          </cell>
        </row>
      </sheetData>
      <sheetData sheetId="15009">
        <row r="7">
          <cell r="AI7">
            <v>10000</v>
          </cell>
        </row>
      </sheetData>
      <sheetData sheetId="15010">
        <row r="7">
          <cell r="AI7">
            <v>10000</v>
          </cell>
        </row>
      </sheetData>
      <sheetData sheetId="15011">
        <row r="7">
          <cell r="AI7">
            <v>10000</v>
          </cell>
        </row>
      </sheetData>
      <sheetData sheetId="15012">
        <row r="7">
          <cell r="AI7">
            <v>10000</v>
          </cell>
        </row>
      </sheetData>
      <sheetData sheetId="15013">
        <row r="7">
          <cell r="AI7">
            <v>10000</v>
          </cell>
        </row>
      </sheetData>
      <sheetData sheetId="15014">
        <row r="7">
          <cell r="AI7">
            <v>10000</v>
          </cell>
        </row>
      </sheetData>
      <sheetData sheetId="15015">
        <row r="7">
          <cell r="AI7">
            <v>10000</v>
          </cell>
        </row>
      </sheetData>
      <sheetData sheetId="15016">
        <row r="7">
          <cell r="AI7">
            <v>10000</v>
          </cell>
        </row>
      </sheetData>
      <sheetData sheetId="15017">
        <row r="7">
          <cell r="AI7">
            <v>10000</v>
          </cell>
        </row>
      </sheetData>
      <sheetData sheetId="15018">
        <row r="7">
          <cell r="AI7">
            <v>10000</v>
          </cell>
        </row>
      </sheetData>
      <sheetData sheetId="15019">
        <row r="7">
          <cell r="AI7">
            <v>10000</v>
          </cell>
        </row>
      </sheetData>
      <sheetData sheetId="15020">
        <row r="7">
          <cell r="AI7">
            <v>10000</v>
          </cell>
        </row>
      </sheetData>
      <sheetData sheetId="15021">
        <row r="7">
          <cell r="AI7">
            <v>10000</v>
          </cell>
        </row>
      </sheetData>
      <sheetData sheetId="15022">
        <row r="7">
          <cell r="AI7">
            <v>10000</v>
          </cell>
        </row>
      </sheetData>
      <sheetData sheetId="15023">
        <row r="7">
          <cell r="AI7">
            <v>10000</v>
          </cell>
        </row>
      </sheetData>
      <sheetData sheetId="15024">
        <row r="7">
          <cell r="AI7">
            <v>10000</v>
          </cell>
        </row>
      </sheetData>
      <sheetData sheetId="15025">
        <row r="7">
          <cell r="AI7">
            <v>10000</v>
          </cell>
        </row>
      </sheetData>
      <sheetData sheetId="15026">
        <row r="7">
          <cell r="AI7">
            <v>10000</v>
          </cell>
        </row>
      </sheetData>
      <sheetData sheetId="15027">
        <row r="7">
          <cell r="AI7">
            <v>10000</v>
          </cell>
        </row>
      </sheetData>
      <sheetData sheetId="15028">
        <row r="7">
          <cell r="AI7">
            <v>10000</v>
          </cell>
        </row>
      </sheetData>
      <sheetData sheetId="15029">
        <row r="7">
          <cell r="AI7">
            <v>10000</v>
          </cell>
        </row>
      </sheetData>
      <sheetData sheetId="15030">
        <row r="7">
          <cell r="AI7">
            <v>10000</v>
          </cell>
        </row>
      </sheetData>
      <sheetData sheetId="15031">
        <row r="7">
          <cell r="AI7">
            <v>10000</v>
          </cell>
        </row>
      </sheetData>
      <sheetData sheetId="15032">
        <row r="7">
          <cell r="AI7">
            <v>10000</v>
          </cell>
        </row>
      </sheetData>
      <sheetData sheetId="15033">
        <row r="7">
          <cell r="AI7">
            <v>10000</v>
          </cell>
        </row>
      </sheetData>
      <sheetData sheetId="15034">
        <row r="7">
          <cell r="AI7">
            <v>10000</v>
          </cell>
        </row>
      </sheetData>
      <sheetData sheetId="15035">
        <row r="7">
          <cell r="AI7">
            <v>10000</v>
          </cell>
        </row>
      </sheetData>
      <sheetData sheetId="15036">
        <row r="7">
          <cell r="AI7">
            <v>10000</v>
          </cell>
        </row>
      </sheetData>
      <sheetData sheetId="15037">
        <row r="7">
          <cell r="AI7">
            <v>10000</v>
          </cell>
        </row>
      </sheetData>
      <sheetData sheetId="15038">
        <row r="7">
          <cell r="AI7">
            <v>10000</v>
          </cell>
        </row>
      </sheetData>
      <sheetData sheetId="15039">
        <row r="7">
          <cell r="AI7">
            <v>10000</v>
          </cell>
        </row>
      </sheetData>
      <sheetData sheetId="15040">
        <row r="7">
          <cell r="AI7">
            <v>10000</v>
          </cell>
        </row>
      </sheetData>
      <sheetData sheetId="15041">
        <row r="7">
          <cell r="AI7">
            <v>10000</v>
          </cell>
        </row>
      </sheetData>
      <sheetData sheetId="15042">
        <row r="7">
          <cell r="AI7">
            <v>10000</v>
          </cell>
        </row>
      </sheetData>
      <sheetData sheetId="15043">
        <row r="7">
          <cell r="AI7">
            <v>10000</v>
          </cell>
        </row>
      </sheetData>
      <sheetData sheetId="15044">
        <row r="7">
          <cell r="AI7">
            <v>10000</v>
          </cell>
        </row>
      </sheetData>
      <sheetData sheetId="15045">
        <row r="7">
          <cell r="AI7">
            <v>10000</v>
          </cell>
        </row>
      </sheetData>
      <sheetData sheetId="15046">
        <row r="7">
          <cell r="AI7">
            <v>10000</v>
          </cell>
        </row>
      </sheetData>
      <sheetData sheetId="15047">
        <row r="7">
          <cell r="AI7">
            <v>10000</v>
          </cell>
        </row>
      </sheetData>
      <sheetData sheetId="15048">
        <row r="7">
          <cell r="AI7">
            <v>10000</v>
          </cell>
        </row>
      </sheetData>
      <sheetData sheetId="15049">
        <row r="7">
          <cell r="AI7">
            <v>10000</v>
          </cell>
        </row>
      </sheetData>
      <sheetData sheetId="15050">
        <row r="7">
          <cell r="AI7">
            <v>10000</v>
          </cell>
        </row>
      </sheetData>
      <sheetData sheetId="15051">
        <row r="7">
          <cell r="AI7">
            <v>10000</v>
          </cell>
        </row>
      </sheetData>
      <sheetData sheetId="15052">
        <row r="7">
          <cell r="AI7">
            <v>10000</v>
          </cell>
        </row>
      </sheetData>
      <sheetData sheetId="15053">
        <row r="7">
          <cell r="AI7">
            <v>10000</v>
          </cell>
        </row>
      </sheetData>
      <sheetData sheetId="15054">
        <row r="7">
          <cell r="AI7">
            <v>10000</v>
          </cell>
        </row>
      </sheetData>
      <sheetData sheetId="15055">
        <row r="7">
          <cell r="AI7">
            <v>10000</v>
          </cell>
        </row>
      </sheetData>
      <sheetData sheetId="15056">
        <row r="7">
          <cell r="AI7">
            <v>10000</v>
          </cell>
        </row>
      </sheetData>
      <sheetData sheetId="15057">
        <row r="7">
          <cell r="AI7">
            <v>10000</v>
          </cell>
        </row>
      </sheetData>
      <sheetData sheetId="15058">
        <row r="7">
          <cell r="AI7">
            <v>10000</v>
          </cell>
        </row>
      </sheetData>
      <sheetData sheetId="15059">
        <row r="7">
          <cell r="AI7">
            <v>10000</v>
          </cell>
        </row>
      </sheetData>
      <sheetData sheetId="15060">
        <row r="7">
          <cell r="AI7">
            <v>10000</v>
          </cell>
        </row>
      </sheetData>
      <sheetData sheetId="15061">
        <row r="7">
          <cell r="AI7">
            <v>10000</v>
          </cell>
        </row>
      </sheetData>
      <sheetData sheetId="15062">
        <row r="7">
          <cell r="AI7">
            <v>10000</v>
          </cell>
        </row>
      </sheetData>
      <sheetData sheetId="15063">
        <row r="7">
          <cell r="AI7">
            <v>10000</v>
          </cell>
        </row>
      </sheetData>
      <sheetData sheetId="15064">
        <row r="7">
          <cell r="AI7">
            <v>10000</v>
          </cell>
        </row>
      </sheetData>
      <sheetData sheetId="15065">
        <row r="7">
          <cell r="AI7">
            <v>10000</v>
          </cell>
        </row>
      </sheetData>
      <sheetData sheetId="15066">
        <row r="7">
          <cell r="AI7">
            <v>10000</v>
          </cell>
        </row>
      </sheetData>
      <sheetData sheetId="15067">
        <row r="7">
          <cell r="AI7">
            <v>10000</v>
          </cell>
        </row>
      </sheetData>
      <sheetData sheetId="15068">
        <row r="7">
          <cell r="AI7">
            <v>10000</v>
          </cell>
        </row>
      </sheetData>
      <sheetData sheetId="15069">
        <row r="7">
          <cell r="AI7">
            <v>10000</v>
          </cell>
        </row>
      </sheetData>
      <sheetData sheetId="15070">
        <row r="7">
          <cell r="AI7">
            <v>10000</v>
          </cell>
        </row>
      </sheetData>
      <sheetData sheetId="15071">
        <row r="7">
          <cell r="AI7">
            <v>10000</v>
          </cell>
        </row>
      </sheetData>
      <sheetData sheetId="15072">
        <row r="7">
          <cell r="AI7">
            <v>10000</v>
          </cell>
        </row>
      </sheetData>
      <sheetData sheetId="15073">
        <row r="7">
          <cell r="AI7">
            <v>10000</v>
          </cell>
        </row>
      </sheetData>
      <sheetData sheetId="15074">
        <row r="7">
          <cell r="AI7">
            <v>10000</v>
          </cell>
        </row>
      </sheetData>
      <sheetData sheetId="15075">
        <row r="7">
          <cell r="AI7">
            <v>10000</v>
          </cell>
        </row>
      </sheetData>
      <sheetData sheetId="15076">
        <row r="7">
          <cell r="AI7">
            <v>10000</v>
          </cell>
        </row>
      </sheetData>
      <sheetData sheetId="15077">
        <row r="7">
          <cell r="AI7">
            <v>10000</v>
          </cell>
        </row>
      </sheetData>
      <sheetData sheetId="15078">
        <row r="7">
          <cell r="AI7">
            <v>10000</v>
          </cell>
        </row>
      </sheetData>
      <sheetData sheetId="15079">
        <row r="7">
          <cell r="AI7">
            <v>10000</v>
          </cell>
        </row>
      </sheetData>
      <sheetData sheetId="15080">
        <row r="7">
          <cell r="AI7">
            <v>10000</v>
          </cell>
        </row>
      </sheetData>
      <sheetData sheetId="15081">
        <row r="7">
          <cell r="AI7">
            <v>10000</v>
          </cell>
        </row>
      </sheetData>
      <sheetData sheetId="15082">
        <row r="7">
          <cell r="AI7">
            <v>10000</v>
          </cell>
        </row>
      </sheetData>
      <sheetData sheetId="15083">
        <row r="7">
          <cell r="AI7">
            <v>10000</v>
          </cell>
        </row>
      </sheetData>
      <sheetData sheetId="15084">
        <row r="7">
          <cell r="AI7">
            <v>10000</v>
          </cell>
        </row>
      </sheetData>
      <sheetData sheetId="15085">
        <row r="7">
          <cell r="AI7">
            <v>10000</v>
          </cell>
        </row>
      </sheetData>
      <sheetData sheetId="15086">
        <row r="7">
          <cell r="AI7">
            <v>10000</v>
          </cell>
        </row>
      </sheetData>
      <sheetData sheetId="15087">
        <row r="7">
          <cell r="AI7">
            <v>10000</v>
          </cell>
        </row>
      </sheetData>
      <sheetData sheetId="15088">
        <row r="7">
          <cell r="AI7">
            <v>10000</v>
          </cell>
        </row>
      </sheetData>
      <sheetData sheetId="15089">
        <row r="7">
          <cell r="AI7">
            <v>10000</v>
          </cell>
        </row>
      </sheetData>
      <sheetData sheetId="15090">
        <row r="7">
          <cell r="AI7">
            <v>10000</v>
          </cell>
        </row>
      </sheetData>
      <sheetData sheetId="15091">
        <row r="7">
          <cell r="AI7">
            <v>10000</v>
          </cell>
        </row>
      </sheetData>
      <sheetData sheetId="15092">
        <row r="7">
          <cell r="AI7">
            <v>10000</v>
          </cell>
        </row>
      </sheetData>
      <sheetData sheetId="15093">
        <row r="7">
          <cell r="AI7">
            <v>10000</v>
          </cell>
        </row>
      </sheetData>
      <sheetData sheetId="15094">
        <row r="7">
          <cell r="AI7">
            <v>10000</v>
          </cell>
        </row>
      </sheetData>
      <sheetData sheetId="15095">
        <row r="7">
          <cell r="AI7">
            <v>10000</v>
          </cell>
        </row>
      </sheetData>
      <sheetData sheetId="15096">
        <row r="7">
          <cell r="AI7">
            <v>10000</v>
          </cell>
        </row>
      </sheetData>
      <sheetData sheetId="15097">
        <row r="7">
          <cell r="AI7">
            <v>10000</v>
          </cell>
        </row>
      </sheetData>
      <sheetData sheetId="15098">
        <row r="7">
          <cell r="AI7">
            <v>10000</v>
          </cell>
        </row>
      </sheetData>
      <sheetData sheetId="15099">
        <row r="7">
          <cell r="AI7">
            <v>10000</v>
          </cell>
        </row>
      </sheetData>
      <sheetData sheetId="15100">
        <row r="7">
          <cell r="AI7">
            <v>10000</v>
          </cell>
        </row>
      </sheetData>
      <sheetData sheetId="15101">
        <row r="7">
          <cell r="AI7">
            <v>10000</v>
          </cell>
        </row>
      </sheetData>
      <sheetData sheetId="15102">
        <row r="7">
          <cell r="AI7">
            <v>10000</v>
          </cell>
        </row>
      </sheetData>
      <sheetData sheetId="15103">
        <row r="7">
          <cell r="AI7">
            <v>10000</v>
          </cell>
        </row>
      </sheetData>
      <sheetData sheetId="15104">
        <row r="7">
          <cell r="AI7">
            <v>10000</v>
          </cell>
        </row>
      </sheetData>
      <sheetData sheetId="15105">
        <row r="7">
          <cell r="AI7">
            <v>10000</v>
          </cell>
        </row>
      </sheetData>
      <sheetData sheetId="15106">
        <row r="7">
          <cell r="AI7">
            <v>10000</v>
          </cell>
        </row>
      </sheetData>
      <sheetData sheetId="15107">
        <row r="7">
          <cell r="AI7">
            <v>10000</v>
          </cell>
        </row>
      </sheetData>
      <sheetData sheetId="15108">
        <row r="7">
          <cell r="AI7">
            <v>10000</v>
          </cell>
        </row>
      </sheetData>
      <sheetData sheetId="15109">
        <row r="7">
          <cell r="AI7">
            <v>10000</v>
          </cell>
        </row>
      </sheetData>
      <sheetData sheetId="15110">
        <row r="7">
          <cell r="AI7">
            <v>10000</v>
          </cell>
        </row>
      </sheetData>
      <sheetData sheetId="15111">
        <row r="7">
          <cell r="AI7">
            <v>10000</v>
          </cell>
        </row>
      </sheetData>
      <sheetData sheetId="15112">
        <row r="7">
          <cell r="AI7">
            <v>10000</v>
          </cell>
        </row>
      </sheetData>
      <sheetData sheetId="15113">
        <row r="7">
          <cell r="AI7">
            <v>10000</v>
          </cell>
        </row>
      </sheetData>
      <sheetData sheetId="15114">
        <row r="7">
          <cell r="AI7">
            <v>10000</v>
          </cell>
        </row>
      </sheetData>
      <sheetData sheetId="15115">
        <row r="7">
          <cell r="AI7">
            <v>10000</v>
          </cell>
        </row>
      </sheetData>
      <sheetData sheetId="15116">
        <row r="7">
          <cell r="AI7">
            <v>10000</v>
          </cell>
        </row>
      </sheetData>
      <sheetData sheetId="15117">
        <row r="7">
          <cell r="AI7">
            <v>10000</v>
          </cell>
        </row>
      </sheetData>
      <sheetData sheetId="15118">
        <row r="7">
          <cell r="AI7">
            <v>10000</v>
          </cell>
        </row>
      </sheetData>
      <sheetData sheetId="15119">
        <row r="7">
          <cell r="AI7">
            <v>10000</v>
          </cell>
        </row>
      </sheetData>
      <sheetData sheetId="15120">
        <row r="7">
          <cell r="AI7">
            <v>10000</v>
          </cell>
        </row>
      </sheetData>
      <sheetData sheetId="15121">
        <row r="7">
          <cell r="AI7">
            <v>10000</v>
          </cell>
        </row>
      </sheetData>
      <sheetData sheetId="15122">
        <row r="7">
          <cell r="AI7">
            <v>10000</v>
          </cell>
        </row>
      </sheetData>
      <sheetData sheetId="15123">
        <row r="7">
          <cell r="AI7">
            <v>10000</v>
          </cell>
        </row>
      </sheetData>
      <sheetData sheetId="15124">
        <row r="7">
          <cell r="AI7">
            <v>10000</v>
          </cell>
        </row>
      </sheetData>
      <sheetData sheetId="15125">
        <row r="7">
          <cell r="AI7">
            <v>10000</v>
          </cell>
        </row>
      </sheetData>
      <sheetData sheetId="15126">
        <row r="7">
          <cell r="AI7">
            <v>10000</v>
          </cell>
        </row>
      </sheetData>
      <sheetData sheetId="15127">
        <row r="7">
          <cell r="AI7">
            <v>10000</v>
          </cell>
        </row>
      </sheetData>
      <sheetData sheetId="15128">
        <row r="7">
          <cell r="AI7">
            <v>10000</v>
          </cell>
        </row>
      </sheetData>
      <sheetData sheetId="15129">
        <row r="7">
          <cell r="AI7">
            <v>10000</v>
          </cell>
        </row>
      </sheetData>
      <sheetData sheetId="15130">
        <row r="7">
          <cell r="AI7">
            <v>10000</v>
          </cell>
        </row>
      </sheetData>
      <sheetData sheetId="15131">
        <row r="7">
          <cell r="AI7">
            <v>10000</v>
          </cell>
        </row>
      </sheetData>
      <sheetData sheetId="15132">
        <row r="7">
          <cell r="AI7">
            <v>10000</v>
          </cell>
        </row>
      </sheetData>
      <sheetData sheetId="15133">
        <row r="7">
          <cell r="AI7">
            <v>10000</v>
          </cell>
        </row>
      </sheetData>
      <sheetData sheetId="15134">
        <row r="7">
          <cell r="AI7">
            <v>10000</v>
          </cell>
        </row>
      </sheetData>
      <sheetData sheetId="15135">
        <row r="7">
          <cell r="AI7">
            <v>10000</v>
          </cell>
        </row>
      </sheetData>
      <sheetData sheetId="15136">
        <row r="7">
          <cell r="AI7">
            <v>10000</v>
          </cell>
        </row>
      </sheetData>
      <sheetData sheetId="15137">
        <row r="7">
          <cell r="AI7">
            <v>10000</v>
          </cell>
        </row>
      </sheetData>
      <sheetData sheetId="15138">
        <row r="7">
          <cell r="AI7">
            <v>10000</v>
          </cell>
        </row>
      </sheetData>
      <sheetData sheetId="15139">
        <row r="7">
          <cell r="AI7">
            <v>10000</v>
          </cell>
        </row>
      </sheetData>
      <sheetData sheetId="15140">
        <row r="7">
          <cell r="AI7">
            <v>10000</v>
          </cell>
        </row>
      </sheetData>
      <sheetData sheetId="15141">
        <row r="7">
          <cell r="AI7">
            <v>10000</v>
          </cell>
        </row>
      </sheetData>
      <sheetData sheetId="15142">
        <row r="7">
          <cell r="AI7">
            <v>10000</v>
          </cell>
        </row>
      </sheetData>
      <sheetData sheetId="15143">
        <row r="7">
          <cell r="AI7">
            <v>10000</v>
          </cell>
        </row>
      </sheetData>
      <sheetData sheetId="15144">
        <row r="7">
          <cell r="AI7">
            <v>10000</v>
          </cell>
        </row>
      </sheetData>
      <sheetData sheetId="15145">
        <row r="7">
          <cell r="AI7">
            <v>10000</v>
          </cell>
        </row>
      </sheetData>
      <sheetData sheetId="15146">
        <row r="7">
          <cell r="AI7">
            <v>10000</v>
          </cell>
        </row>
      </sheetData>
      <sheetData sheetId="15147">
        <row r="7">
          <cell r="AI7">
            <v>10000</v>
          </cell>
        </row>
      </sheetData>
      <sheetData sheetId="15148">
        <row r="7">
          <cell r="AI7">
            <v>10000</v>
          </cell>
        </row>
      </sheetData>
      <sheetData sheetId="15149">
        <row r="7">
          <cell r="AI7">
            <v>10000</v>
          </cell>
        </row>
      </sheetData>
      <sheetData sheetId="15150">
        <row r="7">
          <cell r="AI7">
            <v>10000</v>
          </cell>
        </row>
      </sheetData>
      <sheetData sheetId="15151">
        <row r="7">
          <cell r="AI7">
            <v>10000</v>
          </cell>
        </row>
      </sheetData>
      <sheetData sheetId="15152">
        <row r="7">
          <cell r="AI7">
            <v>10000</v>
          </cell>
        </row>
      </sheetData>
      <sheetData sheetId="15153">
        <row r="7">
          <cell r="AI7">
            <v>10000</v>
          </cell>
        </row>
      </sheetData>
      <sheetData sheetId="15154">
        <row r="7">
          <cell r="AI7">
            <v>10000</v>
          </cell>
        </row>
      </sheetData>
      <sheetData sheetId="15155">
        <row r="7">
          <cell r="AI7">
            <v>10000</v>
          </cell>
        </row>
      </sheetData>
      <sheetData sheetId="15156">
        <row r="7">
          <cell r="AI7">
            <v>10000</v>
          </cell>
        </row>
      </sheetData>
      <sheetData sheetId="15157">
        <row r="7">
          <cell r="AI7">
            <v>10000</v>
          </cell>
        </row>
      </sheetData>
      <sheetData sheetId="15158">
        <row r="7">
          <cell r="AI7">
            <v>10000</v>
          </cell>
        </row>
      </sheetData>
      <sheetData sheetId="15159">
        <row r="7">
          <cell r="AI7">
            <v>10000</v>
          </cell>
        </row>
      </sheetData>
      <sheetData sheetId="15160">
        <row r="7">
          <cell r="AI7">
            <v>10000</v>
          </cell>
        </row>
      </sheetData>
      <sheetData sheetId="15161">
        <row r="7">
          <cell r="AI7">
            <v>10000</v>
          </cell>
        </row>
      </sheetData>
      <sheetData sheetId="15162">
        <row r="7">
          <cell r="AI7">
            <v>10000</v>
          </cell>
        </row>
      </sheetData>
      <sheetData sheetId="15163">
        <row r="7">
          <cell r="AI7">
            <v>10000</v>
          </cell>
        </row>
      </sheetData>
      <sheetData sheetId="15164">
        <row r="7">
          <cell r="AI7">
            <v>10000</v>
          </cell>
        </row>
      </sheetData>
      <sheetData sheetId="15165">
        <row r="7">
          <cell r="AI7">
            <v>10000</v>
          </cell>
        </row>
      </sheetData>
      <sheetData sheetId="15166">
        <row r="7">
          <cell r="AI7">
            <v>10000</v>
          </cell>
        </row>
      </sheetData>
      <sheetData sheetId="15167">
        <row r="7">
          <cell r="AI7">
            <v>10000</v>
          </cell>
        </row>
      </sheetData>
      <sheetData sheetId="15168">
        <row r="7">
          <cell r="AI7">
            <v>10000</v>
          </cell>
        </row>
      </sheetData>
      <sheetData sheetId="15169">
        <row r="7">
          <cell r="AI7">
            <v>10000</v>
          </cell>
        </row>
      </sheetData>
      <sheetData sheetId="15170">
        <row r="7">
          <cell r="AI7">
            <v>10000</v>
          </cell>
        </row>
      </sheetData>
      <sheetData sheetId="15171">
        <row r="7">
          <cell r="AI7">
            <v>10000</v>
          </cell>
        </row>
      </sheetData>
      <sheetData sheetId="15172">
        <row r="7">
          <cell r="AI7">
            <v>10000</v>
          </cell>
        </row>
      </sheetData>
      <sheetData sheetId="15173">
        <row r="7">
          <cell r="AI7">
            <v>10000</v>
          </cell>
        </row>
      </sheetData>
      <sheetData sheetId="15174">
        <row r="7">
          <cell r="AI7">
            <v>10000</v>
          </cell>
        </row>
      </sheetData>
      <sheetData sheetId="15175">
        <row r="7">
          <cell r="AI7">
            <v>10000</v>
          </cell>
        </row>
      </sheetData>
      <sheetData sheetId="15176">
        <row r="7">
          <cell r="AI7">
            <v>10000</v>
          </cell>
        </row>
      </sheetData>
      <sheetData sheetId="15177">
        <row r="7">
          <cell r="AI7">
            <v>10000</v>
          </cell>
        </row>
      </sheetData>
      <sheetData sheetId="15178">
        <row r="7">
          <cell r="AI7">
            <v>10000</v>
          </cell>
        </row>
      </sheetData>
      <sheetData sheetId="15179">
        <row r="7">
          <cell r="AI7">
            <v>10000</v>
          </cell>
        </row>
      </sheetData>
      <sheetData sheetId="15180">
        <row r="7">
          <cell r="AI7">
            <v>10000</v>
          </cell>
        </row>
      </sheetData>
      <sheetData sheetId="15181">
        <row r="7">
          <cell r="AI7">
            <v>10000</v>
          </cell>
        </row>
      </sheetData>
      <sheetData sheetId="15182">
        <row r="7">
          <cell r="AI7">
            <v>10000</v>
          </cell>
        </row>
      </sheetData>
      <sheetData sheetId="15183">
        <row r="7">
          <cell r="AI7">
            <v>10000</v>
          </cell>
        </row>
      </sheetData>
      <sheetData sheetId="15184">
        <row r="7">
          <cell r="AI7">
            <v>10000</v>
          </cell>
        </row>
      </sheetData>
      <sheetData sheetId="15185">
        <row r="7">
          <cell r="AI7">
            <v>10000</v>
          </cell>
        </row>
      </sheetData>
      <sheetData sheetId="15186">
        <row r="7">
          <cell r="AI7">
            <v>10000</v>
          </cell>
        </row>
      </sheetData>
      <sheetData sheetId="15187">
        <row r="7">
          <cell r="AI7">
            <v>10000</v>
          </cell>
        </row>
      </sheetData>
      <sheetData sheetId="15188">
        <row r="7">
          <cell r="AI7">
            <v>10000</v>
          </cell>
        </row>
      </sheetData>
      <sheetData sheetId="15189">
        <row r="7">
          <cell r="AI7">
            <v>10000</v>
          </cell>
        </row>
      </sheetData>
      <sheetData sheetId="15190">
        <row r="7">
          <cell r="AI7">
            <v>10000</v>
          </cell>
        </row>
      </sheetData>
      <sheetData sheetId="15191">
        <row r="7">
          <cell r="AI7">
            <v>10000</v>
          </cell>
        </row>
      </sheetData>
      <sheetData sheetId="15192">
        <row r="7">
          <cell r="AI7">
            <v>10000</v>
          </cell>
        </row>
      </sheetData>
      <sheetData sheetId="15193">
        <row r="7">
          <cell r="AI7">
            <v>10000</v>
          </cell>
        </row>
      </sheetData>
      <sheetData sheetId="15194">
        <row r="7">
          <cell r="AI7">
            <v>10000</v>
          </cell>
        </row>
      </sheetData>
      <sheetData sheetId="15195">
        <row r="7">
          <cell r="AI7">
            <v>10000</v>
          </cell>
        </row>
      </sheetData>
      <sheetData sheetId="15196">
        <row r="7">
          <cell r="AI7">
            <v>10000</v>
          </cell>
        </row>
      </sheetData>
      <sheetData sheetId="15197">
        <row r="7">
          <cell r="AI7">
            <v>10000</v>
          </cell>
        </row>
      </sheetData>
      <sheetData sheetId="15198">
        <row r="7">
          <cell r="AI7">
            <v>10000</v>
          </cell>
        </row>
      </sheetData>
      <sheetData sheetId="15199">
        <row r="7">
          <cell r="AI7">
            <v>10000</v>
          </cell>
        </row>
      </sheetData>
      <sheetData sheetId="15200">
        <row r="7">
          <cell r="AI7">
            <v>10000</v>
          </cell>
        </row>
      </sheetData>
      <sheetData sheetId="15201">
        <row r="7">
          <cell r="AI7">
            <v>10000</v>
          </cell>
        </row>
      </sheetData>
      <sheetData sheetId="15202">
        <row r="7">
          <cell r="AI7">
            <v>10000</v>
          </cell>
        </row>
      </sheetData>
      <sheetData sheetId="15203">
        <row r="7">
          <cell r="AI7">
            <v>10000</v>
          </cell>
        </row>
      </sheetData>
      <sheetData sheetId="15204">
        <row r="7">
          <cell r="AI7">
            <v>10000</v>
          </cell>
        </row>
      </sheetData>
      <sheetData sheetId="15205">
        <row r="7">
          <cell r="AI7">
            <v>10000</v>
          </cell>
        </row>
      </sheetData>
      <sheetData sheetId="15206">
        <row r="7">
          <cell r="AI7">
            <v>10000</v>
          </cell>
        </row>
      </sheetData>
      <sheetData sheetId="15207">
        <row r="7">
          <cell r="AI7">
            <v>10000</v>
          </cell>
        </row>
      </sheetData>
      <sheetData sheetId="15208">
        <row r="7">
          <cell r="AI7">
            <v>10000</v>
          </cell>
        </row>
      </sheetData>
      <sheetData sheetId="15209">
        <row r="7">
          <cell r="AI7">
            <v>10000</v>
          </cell>
        </row>
      </sheetData>
      <sheetData sheetId="15210">
        <row r="7">
          <cell r="AI7">
            <v>10000</v>
          </cell>
        </row>
      </sheetData>
      <sheetData sheetId="15211">
        <row r="7">
          <cell r="AI7">
            <v>10000</v>
          </cell>
        </row>
      </sheetData>
      <sheetData sheetId="15212">
        <row r="7">
          <cell r="AI7">
            <v>10000</v>
          </cell>
        </row>
      </sheetData>
      <sheetData sheetId="15213">
        <row r="7">
          <cell r="AI7">
            <v>10000</v>
          </cell>
        </row>
      </sheetData>
      <sheetData sheetId="15214">
        <row r="7">
          <cell r="AI7">
            <v>10000</v>
          </cell>
        </row>
      </sheetData>
      <sheetData sheetId="15215">
        <row r="7">
          <cell r="AI7">
            <v>10000</v>
          </cell>
        </row>
      </sheetData>
      <sheetData sheetId="15216">
        <row r="7">
          <cell r="AI7">
            <v>10000</v>
          </cell>
        </row>
      </sheetData>
      <sheetData sheetId="15217">
        <row r="7">
          <cell r="AI7">
            <v>10000</v>
          </cell>
        </row>
      </sheetData>
      <sheetData sheetId="15218">
        <row r="7">
          <cell r="AI7">
            <v>10000</v>
          </cell>
        </row>
      </sheetData>
      <sheetData sheetId="15219">
        <row r="7">
          <cell r="AI7">
            <v>10000</v>
          </cell>
        </row>
      </sheetData>
      <sheetData sheetId="15220">
        <row r="7">
          <cell r="AI7">
            <v>10000</v>
          </cell>
        </row>
      </sheetData>
      <sheetData sheetId="15221">
        <row r="7">
          <cell r="AI7">
            <v>10000</v>
          </cell>
        </row>
      </sheetData>
      <sheetData sheetId="15222">
        <row r="7">
          <cell r="AI7">
            <v>10000</v>
          </cell>
        </row>
      </sheetData>
      <sheetData sheetId="15223">
        <row r="7">
          <cell r="AI7">
            <v>10000</v>
          </cell>
        </row>
      </sheetData>
      <sheetData sheetId="15224">
        <row r="7">
          <cell r="AI7">
            <v>10000</v>
          </cell>
        </row>
      </sheetData>
      <sheetData sheetId="15225">
        <row r="7">
          <cell r="AI7">
            <v>10000</v>
          </cell>
        </row>
      </sheetData>
      <sheetData sheetId="15226">
        <row r="7">
          <cell r="AI7">
            <v>10000</v>
          </cell>
        </row>
      </sheetData>
      <sheetData sheetId="15227">
        <row r="7">
          <cell r="AI7">
            <v>10000</v>
          </cell>
        </row>
      </sheetData>
      <sheetData sheetId="15228">
        <row r="7">
          <cell r="AI7">
            <v>10000</v>
          </cell>
        </row>
      </sheetData>
      <sheetData sheetId="15229">
        <row r="7">
          <cell r="AI7">
            <v>10000</v>
          </cell>
        </row>
      </sheetData>
      <sheetData sheetId="15230">
        <row r="7">
          <cell r="AI7">
            <v>10000</v>
          </cell>
        </row>
      </sheetData>
      <sheetData sheetId="15231">
        <row r="7">
          <cell r="AI7">
            <v>10000</v>
          </cell>
        </row>
      </sheetData>
      <sheetData sheetId="15232">
        <row r="7">
          <cell r="AI7">
            <v>10000</v>
          </cell>
        </row>
      </sheetData>
      <sheetData sheetId="15233">
        <row r="7">
          <cell r="AI7">
            <v>10000</v>
          </cell>
        </row>
      </sheetData>
      <sheetData sheetId="15234">
        <row r="7">
          <cell r="AI7">
            <v>10000</v>
          </cell>
        </row>
      </sheetData>
      <sheetData sheetId="15235">
        <row r="7">
          <cell r="AI7">
            <v>10000</v>
          </cell>
        </row>
      </sheetData>
      <sheetData sheetId="15236">
        <row r="7">
          <cell r="AI7">
            <v>10000</v>
          </cell>
        </row>
      </sheetData>
      <sheetData sheetId="15237">
        <row r="7">
          <cell r="AI7">
            <v>10000</v>
          </cell>
        </row>
      </sheetData>
      <sheetData sheetId="15238">
        <row r="7">
          <cell r="AI7">
            <v>10000</v>
          </cell>
        </row>
      </sheetData>
      <sheetData sheetId="15239">
        <row r="7">
          <cell r="AI7">
            <v>10000</v>
          </cell>
        </row>
      </sheetData>
      <sheetData sheetId="15240">
        <row r="7">
          <cell r="AI7">
            <v>10000</v>
          </cell>
        </row>
      </sheetData>
      <sheetData sheetId="15241">
        <row r="7">
          <cell r="AI7">
            <v>10000</v>
          </cell>
        </row>
      </sheetData>
      <sheetData sheetId="15242">
        <row r="7">
          <cell r="AI7">
            <v>10000</v>
          </cell>
        </row>
      </sheetData>
      <sheetData sheetId="15243">
        <row r="7">
          <cell r="AI7">
            <v>10000</v>
          </cell>
        </row>
      </sheetData>
      <sheetData sheetId="15244">
        <row r="7">
          <cell r="AI7">
            <v>10000</v>
          </cell>
        </row>
      </sheetData>
      <sheetData sheetId="15245">
        <row r="7">
          <cell r="AI7">
            <v>10000</v>
          </cell>
        </row>
      </sheetData>
      <sheetData sheetId="15246">
        <row r="7">
          <cell r="AI7">
            <v>10000</v>
          </cell>
        </row>
      </sheetData>
      <sheetData sheetId="15247">
        <row r="7">
          <cell r="AI7">
            <v>10000</v>
          </cell>
        </row>
      </sheetData>
      <sheetData sheetId="15248">
        <row r="7">
          <cell r="AI7">
            <v>10000</v>
          </cell>
        </row>
      </sheetData>
      <sheetData sheetId="15249">
        <row r="7">
          <cell r="AI7">
            <v>10000</v>
          </cell>
        </row>
      </sheetData>
      <sheetData sheetId="15250">
        <row r="7">
          <cell r="AI7">
            <v>10000</v>
          </cell>
        </row>
      </sheetData>
      <sheetData sheetId="15251">
        <row r="7">
          <cell r="AI7">
            <v>10000</v>
          </cell>
        </row>
      </sheetData>
      <sheetData sheetId="15252">
        <row r="7">
          <cell r="AI7">
            <v>10000</v>
          </cell>
        </row>
      </sheetData>
      <sheetData sheetId="15253">
        <row r="7">
          <cell r="AI7">
            <v>10000</v>
          </cell>
        </row>
      </sheetData>
      <sheetData sheetId="15254">
        <row r="7">
          <cell r="AI7">
            <v>10000</v>
          </cell>
        </row>
      </sheetData>
      <sheetData sheetId="15255">
        <row r="7">
          <cell r="AI7">
            <v>10000</v>
          </cell>
        </row>
      </sheetData>
      <sheetData sheetId="15256">
        <row r="7">
          <cell r="AI7">
            <v>10000</v>
          </cell>
        </row>
      </sheetData>
      <sheetData sheetId="15257">
        <row r="7">
          <cell r="AI7">
            <v>10000</v>
          </cell>
        </row>
      </sheetData>
      <sheetData sheetId="15258">
        <row r="7">
          <cell r="AI7">
            <v>10000</v>
          </cell>
        </row>
      </sheetData>
      <sheetData sheetId="15259">
        <row r="7">
          <cell r="AI7">
            <v>10000</v>
          </cell>
        </row>
      </sheetData>
      <sheetData sheetId="15260">
        <row r="7">
          <cell r="AI7">
            <v>10000</v>
          </cell>
        </row>
      </sheetData>
      <sheetData sheetId="15261">
        <row r="7">
          <cell r="AI7">
            <v>10000</v>
          </cell>
        </row>
      </sheetData>
      <sheetData sheetId="15262">
        <row r="7">
          <cell r="AI7">
            <v>10000</v>
          </cell>
        </row>
      </sheetData>
      <sheetData sheetId="15263">
        <row r="7">
          <cell r="AI7">
            <v>10000</v>
          </cell>
        </row>
      </sheetData>
      <sheetData sheetId="15264">
        <row r="7">
          <cell r="AI7">
            <v>10000</v>
          </cell>
        </row>
      </sheetData>
      <sheetData sheetId="15265">
        <row r="7">
          <cell r="AI7">
            <v>10000</v>
          </cell>
        </row>
      </sheetData>
      <sheetData sheetId="15266">
        <row r="7">
          <cell r="AI7">
            <v>10000</v>
          </cell>
        </row>
      </sheetData>
      <sheetData sheetId="15267">
        <row r="7">
          <cell r="AI7">
            <v>10000</v>
          </cell>
        </row>
      </sheetData>
      <sheetData sheetId="15268">
        <row r="7">
          <cell r="AI7">
            <v>10000</v>
          </cell>
        </row>
      </sheetData>
      <sheetData sheetId="15269">
        <row r="7">
          <cell r="AI7">
            <v>10000</v>
          </cell>
        </row>
      </sheetData>
      <sheetData sheetId="15270">
        <row r="7">
          <cell r="AI7">
            <v>10000</v>
          </cell>
        </row>
      </sheetData>
      <sheetData sheetId="15271">
        <row r="7">
          <cell r="AI7">
            <v>10000</v>
          </cell>
        </row>
      </sheetData>
      <sheetData sheetId="15272">
        <row r="7">
          <cell r="AI7">
            <v>10000</v>
          </cell>
        </row>
      </sheetData>
      <sheetData sheetId="15273">
        <row r="7">
          <cell r="AI7">
            <v>10000</v>
          </cell>
        </row>
      </sheetData>
      <sheetData sheetId="15274">
        <row r="7">
          <cell r="AI7">
            <v>10000</v>
          </cell>
        </row>
      </sheetData>
      <sheetData sheetId="15275">
        <row r="7">
          <cell r="AI7">
            <v>10000</v>
          </cell>
        </row>
      </sheetData>
      <sheetData sheetId="15276">
        <row r="7">
          <cell r="AI7">
            <v>10000</v>
          </cell>
        </row>
      </sheetData>
      <sheetData sheetId="15277">
        <row r="7">
          <cell r="AI7">
            <v>10000</v>
          </cell>
        </row>
      </sheetData>
      <sheetData sheetId="15278">
        <row r="7">
          <cell r="AI7">
            <v>10000</v>
          </cell>
        </row>
      </sheetData>
      <sheetData sheetId="15279">
        <row r="7">
          <cell r="AI7">
            <v>10000</v>
          </cell>
        </row>
      </sheetData>
      <sheetData sheetId="15280">
        <row r="7">
          <cell r="AI7">
            <v>10000</v>
          </cell>
        </row>
      </sheetData>
      <sheetData sheetId="15281">
        <row r="7">
          <cell r="AI7">
            <v>10000</v>
          </cell>
        </row>
      </sheetData>
      <sheetData sheetId="15282">
        <row r="7">
          <cell r="AI7">
            <v>10000</v>
          </cell>
        </row>
      </sheetData>
      <sheetData sheetId="15283">
        <row r="7">
          <cell r="AI7">
            <v>10000</v>
          </cell>
        </row>
      </sheetData>
      <sheetData sheetId="15284">
        <row r="7">
          <cell r="AI7">
            <v>10000</v>
          </cell>
        </row>
      </sheetData>
      <sheetData sheetId="15285">
        <row r="7">
          <cell r="AI7">
            <v>10000</v>
          </cell>
        </row>
      </sheetData>
      <sheetData sheetId="15286">
        <row r="7">
          <cell r="AI7">
            <v>10000</v>
          </cell>
        </row>
      </sheetData>
      <sheetData sheetId="15287">
        <row r="7">
          <cell r="AI7">
            <v>10000</v>
          </cell>
        </row>
      </sheetData>
      <sheetData sheetId="15288">
        <row r="7">
          <cell r="AI7">
            <v>10000</v>
          </cell>
        </row>
      </sheetData>
      <sheetData sheetId="15289">
        <row r="7">
          <cell r="AI7">
            <v>10000</v>
          </cell>
        </row>
      </sheetData>
      <sheetData sheetId="15290">
        <row r="7">
          <cell r="AI7">
            <v>10000</v>
          </cell>
        </row>
      </sheetData>
      <sheetData sheetId="15291">
        <row r="7">
          <cell r="AI7">
            <v>10000</v>
          </cell>
        </row>
      </sheetData>
      <sheetData sheetId="15292">
        <row r="7">
          <cell r="AI7">
            <v>10000</v>
          </cell>
        </row>
      </sheetData>
      <sheetData sheetId="15293">
        <row r="7">
          <cell r="AI7">
            <v>10000</v>
          </cell>
        </row>
      </sheetData>
      <sheetData sheetId="15294">
        <row r="7">
          <cell r="AI7">
            <v>10000</v>
          </cell>
        </row>
      </sheetData>
      <sheetData sheetId="15295">
        <row r="7">
          <cell r="AI7">
            <v>10000</v>
          </cell>
        </row>
      </sheetData>
      <sheetData sheetId="15296">
        <row r="7">
          <cell r="AI7">
            <v>10000</v>
          </cell>
        </row>
      </sheetData>
      <sheetData sheetId="15297">
        <row r="7">
          <cell r="AI7">
            <v>10000</v>
          </cell>
        </row>
      </sheetData>
      <sheetData sheetId="15298">
        <row r="7">
          <cell r="AI7">
            <v>10000</v>
          </cell>
        </row>
      </sheetData>
      <sheetData sheetId="15299">
        <row r="7">
          <cell r="AI7">
            <v>10000</v>
          </cell>
        </row>
      </sheetData>
      <sheetData sheetId="15300">
        <row r="7">
          <cell r="AI7">
            <v>10000</v>
          </cell>
        </row>
      </sheetData>
      <sheetData sheetId="15301">
        <row r="7">
          <cell r="AI7">
            <v>10000</v>
          </cell>
        </row>
      </sheetData>
      <sheetData sheetId="15302">
        <row r="7">
          <cell r="AI7">
            <v>10000</v>
          </cell>
        </row>
      </sheetData>
      <sheetData sheetId="15303">
        <row r="7">
          <cell r="AI7">
            <v>10000</v>
          </cell>
        </row>
      </sheetData>
      <sheetData sheetId="15304">
        <row r="7">
          <cell r="AI7">
            <v>10000</v>
          </cell>
        </row>
      </sheetData>
      <sheetData sheetId="15305">
        <row r="7">
          <cell r="AI7">
            <v>10000</v>
          </cell>
        </row>
      </sheetData>
      <sheetData sheetId="15306">
        <row r="7">
          <cell r="AI7">
            <v>10000</v>
          </cell>
        </row>
      </sheetData>
      <sheetData sheetId="15307">
        <row r="7">
          <cell r="AI7">
            <v>10000</v>
          </cell>
        </row>
      </sheetData>
      <sheetData sheetId="15308">
        <row r="7">
          <cell r="AI7">
            <v>10000</v>
          </cell>
        </row>
      </sheetData>
      <sheetData sheetId="15309">
        <row r="7">
          <cell r="AI7">
            <v>10000</v>
          </cell>
        </row>
      </sheetData>
      <sheetData sheetId="15310">
        <row r="7">
          <cell r="AI7">
            <v>10000</v>
          </cell>
        </row>
      </sheetData>
      <sheetData sheetId="15311">
        <row r="7">
          <cell r="AI7">
            <v>10000</v>
          </cell>
        </row>
      </sheetData>
      <sheetData sheetId="15312">
        <row r="7">
          <cell r="AI7">
            <v>10000</v>
          </cell>
        </row>
      </sheetData>
      <sheetData sheetId="15313">
        <row r="7">
          <cell r="AI7">
            <v>10000</v>
          </cell>
        </row>
      </sheetData>
      <sheetData sheetId="15314">
        <row r="7">
          <cell r="AI7">
            <v>10000</v>
          </cell>
        </row>
      </sheetData>
      <sheetData sheetId="15315">
        <row r="7">
          <cell r="AI7">
            <v>10000</v>
          </cell>
        </row>
      </sheetData>
      <sheetData sheetId="15316">
        <row r="7">
          <cell r="AI7">
            <v>10000</v>
          </cell>
        </row>
      </sheetData>
      <sheetData sheetId="15317">
        <row r="7">
          <cell r="AI7">
            <v>10000</v>
          </cell>
        </row>
      </sheetData>
      <sheetData sheetId="15318">
        <row r="7">
          <cell r="AI7">
            <v>10000</v>
          </cell>
        </row>
      </sheetData>
      <sheetData sheetId="15319">
        <row r="7">
          <cell r="AI7">
            <v>10000</v>
          </cell>
        </row>
      </sheetData>
      <sheetData sheetId="15320">
        <row r="7">
          <cell r="AI7">
            <v>10000</v>
          </cell>
        </row>
      </sheetData>
      <sheetData sheetId="15321">
        <row r="7">
          <cell r="AI7">
            <v>10000</v>
          </cell>
        </row>
      </sheetData>
      <sheetData sheetId="15322">
        <row r="7">
          <cell r="AI7">
            <v>10000</v>
          </cell>
        </row>
      </sheetData>
      <sheetData sheetId="15323">
        <row r="7">
          <cell r="AI7">
            <v>10000</v>
          </cell>
        </row>
      </sheetData>
      <sheetData sheetId="15324">
        <row r="7">
          <cell r="AI7">
            <v>10000</v>
          </cell>
        </row>
      </sheetData>
      <sheetData sheetId="15325">
        <row r="7">
          <cell r="AI7">
            <v>10000</v>
          </cell>
        </row>
      </sheetData>
      <sheetData sheetId="15326">
        <row r="7">
          <cell r="AI7">
            <v>10000</v>
          </cell>
        </row>
      </sheetData>
      <sheetData sheetId="15327">
        <row r="7">
          <cell r="AI7">
            <v>10000</v>
          </cell>
        </row>
      </sheetData>
      <sheetData sheetId="15328">
        <row r="7">
          <cell r="AI7">
            <v>10000</v>
          </cell>
        </row>
      </sheetData>
      <sheetData sheetId="15329">
        <row r="7">
          <cell r="AI7">
            <v>10000</v>
          </cell>
        </row>
      </sheetData>
      <sheetData sheetId="15330">
        <row r="7">
          <cell r="AI7">
            <v>10000</v>
          </cell>
        </row>
      </sheetData>
      <sheetData sheetId="15331">
        <row r="7">
          <cell r="AI7">
            <v>10000</v>
          </cell>
        </row>
      </sheetData>
      <sheetData sheetId="15332">
        <row r="7">
          <cell r="AI7">
            <v>10000</v>
          </cell>
        </row>
      </sheetData>
      <sheetData sheetId="15333">
        <row r="7">
          <cell r="AI7">
            <v>10000</v>
          </cell>
        </row>
      </sheetData>
      <sheetData sheetId="15334">
        <row r="7">
          <cell r="AI7">
            <v>10000</v>
          </cell>
        </row>
      </sheetData>
      <sheetData sheetId="15335">
        <row r="7">
          <cell r="AI7">
            <v>10000</v>
          </cell>
        </row>
      </sheetData>
      <sheetData sheetId="15336">
        <row r="7">
          <cell r="AI7">
            <v>10000</v>
          </cell>
        </row>
      </sheetData>
      <sheetData sheetId="15337">
        <row r="7">
          <cell r="AI7">
            <v>10000</v>
          </cell>
        </row>
      </sheetData>
      <sheetData sheetId="15338">
        <row r="7">
          <cell r="AI7">
            <v>10000</v>
          </cell>
        </row>
      </sheetData>
      <sheetData sheetId="15339">
        <row r="7">
          <cell r="AI7">
            <v>10000</v>
          </cell>
        </row>
      </sheetData>
      <sheetData sheetId="15340">
        <row r="7">
          <cell r="AI7">
            <v>10000</v>
          </cell>
        </row>
      </sheetData>
      <sheetData sheetId="15341">
        <row r="7">
          <cell r="AI7">
            <v>10000</v>
          </cell>
        </row>
      </sheetData>
      <sheetData sheetId="15342">
        <row r="7">
          <cell r="AI7">
            <v>10000</v>
          </cell>
        </row>
      </sheetData>
      <sheetData sheetId="15343">
        <row r="7">
          <cell r="AI7">
            <v>10000</v>
          </cell>
        </row>
      </sheetData>
      <sheetData sheetId="15344">
        <row r="7">
          <cell r="AI7">
            <v>10000</v>
          </cell>
        </row>
      </sheetData>
      <sheetData sheetId="15345">
        <row r="7">
          <cell r="AI7">
            <v>10000</v>
          </cell>
        </row>
      </sheetData>
      <sheetData sheetId="15346">
        <row r="7">
          <cell r="AI7">
            <v>10000</v>
          </cell>
        </row>
      </sheetData>
      <sheetData sheetId="15347">
        <row r="7">
          <cell r="AI7">
            <v>10000</v>
          </cell>
        </row>
      </sheetData>
      <sheetData sheetId="15348">
        <row r="7">
          <cell r="AI7">
            <v>10000</v>
          </cell>
        </row>
      </sheetData>
      <sheetData sheetId="15349">
        <row r="7">
          <cell r="AI7">
            <v>10000</v>
          </cell>
        </row>
      </sheetData>
      <sheetData sheetId="15350">
        <row r="7">
          <cell r="AI7">
            <v>10000</v>
          </cell>
        </row>
      </sheetData>
      <sheetData sheetId="15351">
        <row r="7">
          <cell r="AI7">
            <v>10000</v>
          </cell>
        </row>
      </sheetData>
      <sheetData sheetId="15352">
        <row r="7">
          <cell r="AI7">
            <v>10000</v>
          </cell>
        </row>
      </sheetData>
      <sheetData sheetId="15353">
        <row r="7">
          <cell r="AI7">
            <v>10000</v>
          </cell>
        </row>
      </sheetData>
      <sheetData sheetId="15354">
        <row r="7">
          <cell r="AI7">
            <v>10000</v>
          </cell>
        </row>
      </sheetData>
      <sheetData sheetId="15355">
        <row r="7">
          <cell r="AI7">
            <v>10000</v>
          </cell>
        </row>
      </sheetData>
      <sheetData sheetId="15356">
        <row r="7">
          <cell r="AI7">
            <v>10000</v>
          </cell>
        </row>
      </sheetData>
      <sheetData sheetId="15357">
        <row r="7">
          <cell r="AI7">
            <v>10000</v>
          </cell>
        </row>
      </sheetData>
      <sheetData sheetId="15358">
        <row r="7">
          <cell r="AI7">
            <v>10000</v>
          </cell>
        </row>
      </sheetData>
      <sheetData sheetId="15359">
        <row r="7">
          <cell r="AI7">
            <v>10000</v>
          </cell>
        </row>
      </sheetData>
      <sheetData sheetId="15360">
        <row r="7">
          <cell r="AI7">
            <v>10000</v>
          </cell>
        </row>
      </sheetData>
      <sheetData sheetId="15361">
        <row r="7">
          <cell r="AI7">
            <v>10000</v>
          </cell>
        </row>
      </sheetData>
      <sheetData sheetId="15362">
        <row r="7">
          <cell r="AI7">
            <v>10000</v>
          </cell>
        </row>
      </sheetData>
      <sheetData sheetId="15363">
        <row r="7">
          <cell r="AI7">
            <v>10000</v>
          </cell>
        </row>
      </sheetData>
      <sheetData sheetId="15364">
        <row r="7">
          <cell r="AI7">
            <v>10000</v>
          </cell>
        </row>
      </sheetData>
      <sheetData sheetId="15365">
        <row r="7">
          <cell r="AI7">
            <v>10000</v>
          </cell>
        </row>
      </sheetData>
      <sheetData sheetId="15366">
        <row r="7">
          <cell r="AI7">
            <v>10000</v>
          </cell>
        </row>
      </sheetData>
      <sheetData sheetId="15367">
        <row r="7">
          <cell r="AI7">
            <v>10000</v>
          </cell>
        </row>
      </sheetData>
      <sheetData sheetId="15368">
        <row r="7">
          <cell r="AI7">
            <v>10000</v>
          </cell>
        </row>
      </sheetData>
      <sheetData sheetId="15369">
        <row r="7">
          <cell r="AI7">
            <v>10000</v>
          </cell>
        </row>
      </sheetData>
      <sheetData sheetId="15370">
        <row r="7">
          <cell r="AI7">
            <v>10000</v>
          </cell>
        </row>
      </sheetData>
      <sheetData sheetId="15371">
        <row r="7">
          <cell r="AI7">
            <v>10000</v>
          </cell>
        </row>
      </sheetData>
      <sheetData sheetId="15372">
        <row r="7">
          <cell r="AI7">
            <v>10000</v>
          </cell>
        </row>
      </sheetData>
      <sheetData sheetId="15373">
        <row r="7">
          <cell r="AI7">
            <v>10000</v>
          </cell>
        </row>
      </sheetData>
      <sheetData sheetId="15374">
        <row r="7">
          <cell r="AI7">
            <v>10000</v>
          </cell>
        </row>
      </sheetData>
      <sheetData sheetId="15375">
        <row r="7">
          <cell r="AI7">
            <v>10000</v>
          </cell>
        </row>
      </sheetData>
      <sheetData sheetId="15376">
        <row r="7">
          <cell r="AI7">
            <v>10000</v>
          </cell>
        </row>
      </sheetData>
      <sheetData sheetId="15377">
        <row r="7">
          <cell r="AI7">
            <v>10000</v>
          </cell>
        </row>
      </sheetData>
      <sheetData sheetId="15378">
        <row r="7">
          <cell r="AI7">
            <v>10000</v>
          </cell>
        </row>
      </sheetData>
      <sheetData sheetId="15379">
        <row r="7">
          <cell r="AI7">
            <v>10000</v>
          </cell>
        </row>
      </sheetData>
      <sheetData sheetId="15380">
        <row r="7">
          <cell r="AI7">
            <v>10000</v>
          </cell>
        </row>
      </sheetData>
      <sheetData sheetId="15381">
        <row r="7">
          <cell r="AI7">
            <v>10000</v>
          </cell>
        </row>
      </sheetData>
      <sheetData sheetId="15382">
        <row r="7">
          <cell r="AI7">
            <v>10000</v>
          </cell>
        </row>
      </sheetData>
      <sheetData sheetId="15383">
        <row r="7">
          <cell r="AI7">
            <v>10000</v>
          </cell>
        </row>
      </sheetData>
      <sheetData sheetId="15384">
        <row r="7">
          <cell r="AI7">
            <v>10000</v>
          </cell>
        </row>
      </sheetData>
      <sheetData sheetId="15385">
        <row r="7">
          <cell r="AI7">
            <v>10000</v>
          </cell>
        </row>
      </sheetData>
      <sheetData sheetId="15386">
        <row r="7">
          <cell r="AI7">
            <v>10000</v>
          </cell>
        </row>
      </sheetData>
      <sheetData sheetId="15387">
        <row r="7">
          <cell r="AI7">
            <v>10000</v>
          </cell>
        </row>
      </sheetData>
      <sheetData sheetId="15388">
        <row r="7">
          <cell r="AI7">
            <v>10000</v>
          </cell>
        </row>
      </sheetData>
      <sheetData sheetId="15389">
        <row r="7">
          <cell r="AI7">
            <v>10000</v>
          </cell>
        </row>
      </sheetData>
      <sheetData sheetId="15390">
        <row r="7">
          <cell r="AI7">
            <v>10000</v>
          </cell>
        </row>
      </sheetData>
      <sheetData sheetId="15391">
        <row r="7">
          <cell r="AI7">
            <v>10000</v>
          </cell>
        </row>
      </sheetData>
      <sheetData sheetId="15392">
        <row r="7">
          <cell r="AI7">
            <v>10000</v>
          </cell>
        </row>
      </sheetData>
      <sheetData sheetId="15393">
        <row r="7">
          <cell r="AI7">
            <v>10000</v>
          </cell>
        </row>
      </sheetData>
      <sheetData sheetId="15394">
        <row r="7">
          <cell r="AI7">
            <v>10000</v>
          </cell>
        </row>
      </sheetData>
      <sheetData sheetId="15395">
        <row r="7">
          <cell r="AI7">
            <v>10000</v>
          </cell>
        </row>
      </sheetData>
      <sheetData sheetId="15396">
        <row r="7">
          <cell r="AI7">
            <v>10000</v>
          </cell>
        </row>
      </sheetData>
      <sheetData sheetId="15397">
        <row r="7">
          <cell r="AI7">
            <v>10000</v>
          </cell>
        </row>
      </sheetData>
      <sheetData sheetId="15398">
        <row r="7">
          <cell r="AI7">
            <v>10000</v>
          </cell>
        </row>
      </sheetData>
      <sheetData sheetId="15399">
        <row r="7">
          <cell r="AI7">
            <v>10000</v>
          </cell>
        </row>
      </sheetData>
      <sheetData sheetId="15400">
        <row r="7">
          <cell r="AI7">
            <v>10000</v>
          </cell>
        </row>
      </sheetData>
      <sheetData sheetId="15401">
        <row r="7">
          <cell r="AI7">
            <v>10000</v>
          </cell>
        </row>
      </sheetData>
      <sheetData sheetId="15402">
        <row r="7">
          <cell r="AI7">
            <v>10000</v>
          </cell>
        </row>
      </sheetData>
      <sheetData sheetId="15403">
        <row r="7">
          <cell r="AI7">
            <v>10000</v>
          </cell>
        </row>
      </sheetData>
      <sheetData sheetId="15404">
        <row r="7">
          <cell r="AI7">
            <v>10000</v>
          </cell>
        </row>
      </sheetData>
      <sheetData sheetId="15405">
        <row r="7">
          <cell r="AI7">
            <v>10000</v>
          </cell>
        </row>
      </sheetData>
      <sheetData sheetId="15406">
        <row r="7">
          <cell r="AI7">
            <v>10000</v>
          </cell>
        </row>
      </sheetData>
      <sheetData sheetId="15407">
        <row r="7">
          <cell r="AI7">
            <v>10000</v>
          </cell>
        </row>
      </sheetData>
      <sheetData sheetId="15408">
        <row r="7">
          <cell r="AI7">
            <v>10000</v>
          </cell>
        </row>
      </sheetData>
      <sheetData sheetId="15409">
        <row r="7">
          <cell r="AI7">
            <v>10000</v>
          </cell>
        </row>
      </sheetData>
      <sheetData sheetId="15410">
        <row r="7">
          <cell r="AI7">
            <v>10000</v>
          </cell>
        </row>
      </sheetData>
      <sheetData sheetId="15411">
        <row r="7">
          <cell r="AI7">
            <v>10000</v>
          </cell>
        </row>
      </sheetData>
      <sheetData sheetId="15412">
        <row r="7">
          <cell r="AI7">
            <v>10000</v>
          </cell>
        </row>
      </sheetData>
      <sheetData sheetId="15413">
        <row r="7">
          <cell r="AI7">
            <v>10000</v>
          </cell>
        </row>
      </sheetData>
      <sheetData sheetId="15414">
        <row r="7">
          <cell r="AI7">
            <v>10000</v>
          </cell>
        </row>
      </sheetData>
      <sheetData sheetId="15415">
        <row r="7">
          <cell r="AI7">
            <v>10000</v>
          </cell>
        </row>
      </sheetData>
      <sheetData sheetId="15416">
        <row r="7">
          <cell r="AI7">
            <v>10000</v>
          </cell>
        </row>
      </sheetData>
      <sheetData sheetId="15417">
        <row r="7">
          <cell r="AI7">
            <v>10000</v>
          </cell>
        </row>
      </sheetData>
      <sheetData sheetId="15418">
        <row r="7">
          <cell r="AI7">
            <v>10000</v>
          </cell>
        </row>
      </sheetData>
      <sheetData sheetId="15419">
        <row r="7">
          <cell r="AI7">
            <v>10000</v>
          </cell>
        </row>
      </sheetData>
      <sheetData sheetId="15420">
        <row r="7">
          <cell r="AI7">
            <v>10000</v>
          </cell>
        </row>
      </sheetData>
      <sheetData sheetId="15421">
        <row r="7">
          <cell r="AI7">
            <v>10000</v>
          </cell>
        </row>
      </sheetData>
      <sheetData sheetId="15422">
        <row r="7">
          <cell r="AI7">
            <v>10000</v>
          </cell>
        </row>
      </sheetData>
      <sheetData sheetId="15423">
        <row r="7">
          <cell r="AI7">
            <v>10000</v>
          </cell>
        </row>
      </sheetData>
      <sheetData sheetId="15424">
        <row r="7">
          <cell r="AI7">
            <v>10000</v>
          </cell>
        </row>
      </sheetData>
      <sheetData sheetId="15425">
        <row r="7">
          <cell r="AI7">
            <v>10000</v>
          </cell>
        </row>
      </sheetData>
      <sheetData sheetId="15426">
        <row r="7">
          <cell r="AI7">
            <v>10000</v>
          </cell>
        </row>
      </sheetData>
      <sheetData sheetId="15427">
        <row r="7">
          <cell r="AI7">
            <v>10000</v>
          </cell>
        </row>
      </sheetData>
      <sheetData sheetId="15428">
        <row r="7">
          <cell r="AI7">
            <v>10000</v>
          </cell>
        </row>
      </sheetData>
      <sheetData sheetId="15429">
        <row r="7">
          <cell r="AI7">
            <v>10000</v>
          </cell>
        </row>
      </sheetData>
      <sheetData sheetId="15430">
        <row r="7">
          <cell r="AI7">
            <v>10000</v>
          </cell>
        </row>
      </sheetData>
      <sheetData sheetId="15431">
        <row r="7">
          <cell r="AI7">
            <v>10000</v>
          </cell>
        </row>
      </sheetData>
      <sheetData sheetId="15432">
        <row r="7">
          <cell r="AI7">
            <v>10000</v>
          </cell>
        </row>
      </sheetData>
      <sheetData sheetId="15433">
        <row r="7">
          <cell r="AI7">
            <v>10000</v>
          </cell>
        </row>
      </sheetData>
      <sheetData sheetId="15434">
        <row r="7">
          <cell r="AI7">
            <v>10000</v>
          </cell>
        </row>
      </sheetData>
      <sheetData sheetId="15435">
        <row r="7">
          <cell r="AI7">
            <v>10000</v>
          </cell>
        </row>
      </sheetData>
      <sheetData sheetId="15436">
        <row r="7">
          <cell r="AI7">
            <v>10000</v>
          </cell>
        </row>
      </sheetData>
      <sheetData sheetId="15437">
        <row r="7">
          <cell r="AI7">
            <v>10000</v>
          </cell>
        </row>
      </sheetData>
      <sheetData sheetId="15438">
        <row r="7">
          <cell r="AI7">
            <v>10000</v>
          </cell>
        </row>
      </sheetData>
      <sheetData sheetId="15439">
        <row r="7">
          <cell r="AI7">
            <v>10000</v>
          </cell>
        </row>
      </sheetData>
      <sheetData sheetId="15440">
        <row r="7">
          <cell r="AI7">
            <v>10000</v>
          </cell>
        </row>
      </sheetData>
      <sheetData sheetId="15441">
        <row r="7">
          <cell r="AI7">
            <v>10000</v>
          </cell>
        </row>
      </sheetData>
      <sheetData sheetId="15442">
        <row r="7">
          <cell r="AI7">
            <v>10000</v>
          </cell>
        </row>
      </sheetData>
      <sheetData sheetId="15443">
        <row r="7">
          <cell r="AI7">
            <v>10000</v>
          </cell>
        </row>
      </sheetData>
      <sheetData sheetId="15444">
        <row r="7">
          <cell r="AI7">
            <v>10000</v>
          </cell>
        </row>
      </sheetData>
      <sheetData sheetId="15445">
        <row r="7">
          <cell r="AI7">
            <v>10000</v>
          </cell>
        </row>
      </sheetData>
      <sheetData sheetId="15446">
        <row r="7">
          <cell r="AI7">
            <v>10000</v>
          </cell>
        </row>
      </sheetData>
      <sheetData sheetId="15447">
        <row r="7">
          <cell r="AI7">
            <v>10000</v>
          </cell>
        </row>
      </sheetData>
      <sheetData sheetId="15448">
        <row r="7">
          <cell r="AI7">
            <v>10000</v>
          </cell>
        </row>
      </sheetData>
      <sheetData sheetId="15449">
        <row r="7">
          <cell r="AI7">
            <v>10000</v>
          </cell>
        </row>
      </sheetData>
      <sheetData sheetId="15450">
        <row r="7">
          <cell r="AI7">
            <v>10000</v>
          </cell>
        </row>
      </sheetData>
      <sheetData sheetId="15451">
        <row r="7">
          <cell r="AI7">
            <v>10000</v>
          </cell>
        </row>
      </sheetData>
      <sheetData sheetId="15452">
        <row r="7">
          <cell r="AI7">
            <v>10000</v>
          </cell>
        </row>
      </sheetData>
      <sheetData sheetId="15453">
        <row r="7">
          <cell r="AI7">
            <v>10000</v>
          </cell>
        </row>
      </sheetData>
      <sheetData sheetId="15454">
        <row r="7">
          <cell r="AI7">
            <v>10000</v>
          </cell>
        </row>
      </sheetData>
      <sheetData sheetId="15455">
        <row r="7">
          <cell r="AI7">
            <v>10000</v>
          </cell>
        </row>
      </sheetData>
      <sheetData sheetId="15456">
        <row r="7">
          <cell r="AI7">
            <v>10000</v>
          </cell>
        </row>
      </sheetData>
      <sheetData sheetId="15457">
        <row r="7">
          <cell r="AI7">
            <v>10000</v>
          </cell>
        </row>
      </sheetData>
      <sheetData sheetId="15458">
        <row r="7">
          <cell r="AI7">
            <v>10000</v>
          </cell>
        </row>
      </sheetData>
      <sheetData sheetId="15459">
        <row r="7">
          <cell r="AI7">
            <v>10000</v>
          </cell>
        </row>
      </sheetData>
      <sheetData sheetId="15460">
        <row r="7">
          <cell r="AI7">
            <v>10000</v>
          </cell>
        </row>
      </sheetData>
      <sheetData sheetId="15461">
        <row r="7">
          <cell r="AI7">
            <v>10000</v>
          </cell>
        </row>
      </sheetData>
      <sheetData sheetId="15462">
        <row r="7">
          <cell r="AI7">
            <v>10000</v>
          </cell>
        </row>
      </sheetData>
      <sheetData sheetId="15463">
        <row r="7">
          <cell r="AI7">
            <v>10000</v>
          </cell>
        </row>
      </sheetData>
      <sheetData sheetId="15464">
        <row r="7">
          <cell r="AI7">
            <v>10000</v>
          </cell>
        </row>
      </sheetData>
      <sheetData sheetId="15465">
        <row r="7">
          <cell r="AI7">
            <v>10000</v>
          </cell>
        </row>
      </sheetData>
      <sheetData sheetId="15466">
        <row r="7">
          <cell r="AI7">
            <v>10000</v>
          </cell>
        </row>
      </sheetData>
      <sheetData sheetId="15467">
        <row r="7">
          <cell r="AI7">
            <v>10000</v>
          </cell>
        </row>
      </sheetData>
      <sheetData sheetId="15468">
        <row r="7">
          <cell r="AI7">
            <v>10000</v>
          </cell>
        </row>
      </sheetData>
      <sheetData sheetId="15469">
        <row r="7">
          <cell r="AI7">
            <v>10000</v>
          </cell>
        </row>
      </sheetData>
      <sheetData sheetId="15470">
        <row r="7">
          <cell r="AI7">
            <v>10000</v>
          </cell>
        </row>
      </sheetData>
      <sheetData sheetId="15471">
        <row r="7">
          <cell r="AI7">
            <v>10000</v>
          </cell>
        </row>
      </sheetData>
      <sheetData sheetId="15472">
        <row r="7">
          <cell r="AI7">
            <v>10000</v>
          </cell>
        </row>
      </sheetData>
      <sheetData sheetId="15473">
        <row r="7">
          <cell r="AI7">
            <v>10000</v>
          </cell>
        </row>
      </sheetData>
      <sheetData sheetId="15474">
        <row r="7">
          <cell r="AI7">
            <v>10000</v>
          </cell>
        </row>
      </sheetData>
      <sheetData sheetId="15475">
        <row r="7">
          <cell r="AI7">
            <v>10000</v>
          </cell>
        </row>
      </sheetData>
      <sheetData sheetId="15476">
        <row r="7">
          <cell r="AI7">
            <v>10000</v>
          </cell>
        </row>
      </sheetData>
      <sheetData sheetId="15477">
        <row r="7">
          <cell r="AI7">
            <v>10000</v>
          </cell>
        </row>
      </sheetData>
      <sheetData sheetId="15478">
        <row r="7">
          <cell r="AI7">
            <v>10000</v>
          </cell>
        </row>
      </sheetData>
      <sheetData sheetId="15479">
        <row r="7">
          <cell r="AI7">
            <v>10000</v>
          </cell>
        </row>
      </sheetData>
      <sheetData sheetId="15480">
        <row r="7">
          <cell r="AI7">
            <v>10000</v>
          </cell>
        </row>
      </sheetData>
      <sheetData sheetId="15481">
        <row r="7">
          <cell r="AI7">
            <v>10000</v>
          </cell>
        </row>
      </sheetData>
      <sheetData sheetId="15482">
        <row r="7">
          <cell r="AI7">
            <v>10000</v>
          </cell>
        </row>
      </sheetData>
      <sheetData sheetId="15483">
        <row r="7">
          <cell r="AI7">
            <v>10000</v>
          </cell>
        </row>
      </sheetData>
      <sheetData sheetId="15484">
        <row r="7">
          <cell r="AI7">
            <v>10000</v>
          </cell>
        </row>
      </sheetData>
      <sheetData sheetId="15485">
        <row r="7">
          <cell r="AI7">
            <v>10000</v>
          </cell>
        </row>
      </sheetData>
      <sheetData sheetId="15486">
        <row r="7">
          <cell r="AI7">
            <v>10000</v>
          </cell>
        </row>
      </sheetData>
      <sheetData sheetId="15487">
        <row r="7">
          <cell r="AI7">
            <v>10000</v>
          </cell>
        </row>
      </sheetData>
      <sheetData sheetId="15488">
        <row r="7">
          <cell r="AI7">
            <v>10000</v>
          </cell>
        </row>
      </sheetData>
      <sheetData sheetId="15489">
        <row r="7">
          <cell r="AI7">
            <v>10000</v>
          </cell>
        </row>
      </sheetData>
      <sheetData sheetId="15490">
        <row r="7">
          <cell r="AI7">
            <v>10000</v>
          </cell>
        </row>
      </sheetData>
      <sheetData sheetId="15491">
        <row r="7">
          <cell r="AI7">
            <v>10000</v>
          </cell>
        </row>
      </sheetData>
      <sheetData sheetId="15492">
        <row r="7">
          <cell r="AI7">
            <v>10000</v>
          </cell>
        </row>
      </sheetData>
      <sheetData sheetId="15493">
        <row r="7">
          <cell r="AI7">
            <v>10000</v>
          </cell>
        </row>
      </sheetData>
      <sheetData sheetId="15494">
        <row r="7">
          <cell r="AI7">
            <v>10000</v>
          </cell>
        </row>
      </sheetData>
      <sheetData sheetId="15495">
        <row r="7">
          <cell r="AI7">
            <v>10000</v>
          </cell>
        </row>
      </sheetData>
      <sheetData sheetId="15496">
        <row r="7">
          <cell r="AI7">
            <v>10000</v>
          </cell>
        </row>
      </sheetData>
      <sheetData sheetId="15497">
        <row r="7">
          <cell r="AI7">
            <v>10000</v>
          </cell>
        </row>
      </sheetData>
      <sheetData sheetId="15498">
        <row r="7">
          <cell r="AI7">
            <v>10000</v>
          </cell>
        </row>
      </sheetData>
      <sheetData sheetId="15499">
        <row r="7">
          <cell r="AI7">
            <v>10000</v>
          </cell>
        </row>
      </sheetData>
      <sheetData sheetId="15500">
        <row r="7">
          <cell r="AI7">
            <v>10000</v>
          </cell>
        </row>
      </sheetData>
      <sheetData sheetId="15501">
        <row r="7">
          <cell r="AI7">
            <v>10000</v>
          </cell>
        </row>
      </sheetData>
      <sheetData sheetId="15502">
        <row r="7">
          <cell r="AI7">
            <v>10000</v>
          </cell>
        </row>
      </sheetData>
      <sheetData sheetId="15503">
        <row r="7">
          <cell r="AI7">
            <v>10000</v>
          </cell>
        </row>
      </sheetData>
      <sheetData sheetId="15504">
        <row r="7">
          <cell r="AI7">
            <v>10000</v>
          </cell>
        </row>
      </sheetData>
      <sheetData sheetId="15505">
        <row r="7">
          <cell r="AI7">
            <v>10000</v>
          </cell>
        </row>
      </sheetData>
      <sheetData sheetId="15506">
        <row r="7">
          <cell r="AI7">
            <v>10000</v>
          </cell>
        </row>
      </sheetData>
      <sheetData sheetId="15507">
        <row r="7">
          <cell r="AI7">
            <v>10000</v>
          </cell>
        </row>
      </sheetData>
      <sheetData sheetId="15508">
        <row r="7">
          <cell r="AI7">
            <v>10000</v>
          </cell>
        </row>
      </sheetData>
      <sheetData sheetId="15509">
        <row r="7">
          <cell r="AI7">
            <v>10000</v>
          </cell>
        </row>
      </sheetData>
      <sheetData sheetId="15510">
        <row r="7">
          <cell r="AI7">
            <v>10000</v>
          </cell>
        </row>
      </sheetData>
      <sheetData sheetId="15511">
        <row r="7">
          <cell r="AI7">
            <v>10000</v>
          </cell>
        </row>
      </sheetData>
      <sheetData sheetId="15512">
        <row r="7">
          <cell r="AI7">
            <v>10000</v>
          </cell>
        </row>
      </sheetData>
      <sheetData sheetId="15513">
        <row r="7">
          <cell r="AI7">
            <v>10000</v>
          </cell>
        </row>
      </sheetData>
      <sheetData sheetId="15514">
        <row r="7">
          <cell r="AI7">
            <v>10000</v>
          </cell>
        </row>
      </sheetData>
      <sheetData sheetId="15515">
        <row r="7">
          <cell r="AI7">
            <v>10000</v>
          </cell>
        </row>
      </sheetData>
      <sheetData sheetId="15516">
        <row r="7">
          <cell r="AI7">
            <v>10000</v>
          </cell>
        </row>
      </sheetData>
      <sheetData sheetId="15517">
        <row r="7">
          <cell r="AI7">
            <v>10000</v>
          </cell>
        </row>
      </sheetData>
      <sheetData sheetId="15518">
        <row r="7">
          <cell r="AI7">
            <v>10000</v>
          </cell>
        </row>
      </sheetData>
      <sheetData sheetId="15519">
        <row r="7">
          <cell r="AI7">
            <v>10000</v>
          </cell>
        </row>
      </sheetData>
      <sheetData sheetId="15520">
        <row r="7">
          <cell r="AI7">
            <v>10000</v>
          </cell>
        </row>
      </sheetData>
      <sheetData sheetId="15521">
        <row r="7">
          <cell r="AI7">
            <v>10000</v>
          </cell>
        </row>
      </sheetData>
      <sheetData sheetId="15522">
        <row r="7">
          <cell r="AI7">
            <v>10000</v>
          </cell>
        </row>
      </sheetData>
      <sheetData sheetId="15523">
        <row r="7">
          <cell r="AI7">
            <v>10000</v>
          </cell>
        </row>
      </sheetData>
      <sheetData sheetId="15524">
        <row r="7">
          <cell r="AI7">
            <v>10000</v>
          </cell>
        </row>
      </sheetData>
      <sheetData sheetId="15525">
        <row r="7">
          <cell r="AI7">
            <v>10000</v>
          </cell>
        </row>
      </sheetData>
      <sheetData sheetId="15526">
        <row r="7">
          <cell r="AI7">
            <v>10000</v>
          </cell>
        </row>
      </sheetData>
      <sheetData sheetId="15527">
        <row r="7">
          <cell r="AI7">
            <v>10000</v>
          </cell>
        </row>
      </sheetData>
      <sheetData sheetId="15528">
        <row r="7">
          <cell r="AI7">
            <v>10000</v>
          </cell>
        </row>
      </sheetData>
      <sheetData sheetId="15529">
        <row r="7">
          <cell r="AI7">
            <v>10000</v>
          </cell>
        </row>
      </sheetData>
      <sheetData sheetId="15530">
        <row r="7">
          <cell r="AI7">
            <v>10000</v>
          </cell>
        </row>
      </sheetData>
      <sheetData sheetId="15531">
        <row r="7">
          <cell r="AI7">
            <v>10000</v>
          </cell>
        </row>
      </sheetData>
      <sheetData sheetId="15532">
        <row r="7">
          <cell r="AI7">
            <v>10000</v>
          </cell>
        </row>
      </sheetData>
      <sheetData sheetId="15533">
        <row r="7">
          <cell r="AI7">
            <v>10000</v>
          </cell>
        </row>
      </sheetData>
      <sheetData sheetId="15534">
        <row r="7">
          <cell r="AI7">
            <v>10000</v>
          </cell>
        </row>
      </sheetData>
      <sheetData sheetId="15535">
        <row r="7">
          <cell r="AI7">
            <v>10000</v>
          </cell>
        </row>
      </sheetData>
      <sheetData sheetId="15536">
        <row r="7">
          <cell r="AI7">
            <v>10000</v>
          </cell>
        </row>
      </sheetData>
      <sheetData sheetId="15537">
        <row r="7">
          <cell r="AI7">
            <v>10000</v>
          </cell>
        </row>
      </sheetData>
      <sheetData sheetId="15538">
        <row r="7">
          <cell r="AI7">
            <v>10000</v>
          </cell>
        </row>
      </sheetData>
      <sheetData sheetId="15539">
        <row r="7">
          <cell r="AI7">
            <v>10000</v>
          </cell>
        </row>
      </sheetData>
      <sheetData sheetId="15540">
        <row r="7">
          <cell r="AI7">
            <v>10000</v>
          </cell>
        </row>
      </sheetData>
      <sheetData sheetId="15541">
        <row r="7">
          <cell r="AI7">
            <v>10000</v>
          </cell>
        </row>
      </sheetData>
      <sheetData sheetId="15542">
        <row r="7">
          <cell r="AI7">
            <v>10000</v>
          </cell>
        </row>
      </sheetData>
      <sheetData sheetId="15543">
        <row r="7">
          <cell r="AI7">
            <v>10000</v>
          </cell>
        </row>
      </sheetData>
      <sheetData sheetId="15544">
        <row r="7">
          <cell r="AI7">
            <v>10000</v>
          </cell>
        </row>
      </sheetData>
      <sheetData sheetId="15545">
        <row r="7">
          <cell r="AI7">
            <v>10000</v>
          </cell>
        </row>
      </sheetData>
      <sheetData sheetId="15546">
        <row r="7">
          <cell r="AI7">
            <v>10000</v>
          </cell>
        </row>
      </sheetData>
      <sheetData sheetId="15547">
        <row r="7">
          <cell r="AI7">
            <v>10000</v>
          </cell>
        </row>
      </sheetData>
      <sheetData sheetId="15548">
        <row r="7">
          <cell r="AI7">
            <v>10000</v>
          </cell>
        </row>
      </sheetData>
      <sheetData sheetId="15549">
        <row r="7">
          <cell r="AI7">
            <v>10000</v>
          </cell>
        </row>
      </sheetData>
      <sheetData sheetId="15550">
        <row r="7">
          <cell r="AI7">
            <v>10000</v>
          </cell>
        </row>
      </sheetData>
      <sheetData sheetId="15551">
        <row r="7">
          <cell r="AI7">
            <v>10000</v>
          </cell>
        </row>
      </sheetData>
      <sheetData sheetId="15552">
        <row r="7">
          <cell r="AI7">
            <v>10000</v>
          </cell>
        </row>
      </sheetData>
      <sheetData sheetId="15553">
        <row r="7">
          <cell r="AI7">
            <v>10000</v>
          </cell>
        </row>
      </sheetData>
      <sheetData sheetId="15554">
        <row r="7">
          <cell r="AI7">
            <v>10000</v>
          </cell>
        </row>
      </sheetData>
      <sheetData sheetId="15555">
        <row r="7">
          <cell r="AI7">
            <v>10000</v>
          </cell>
        </row>
      </sheetData>
      <sheetData sheetId="15556">
        <row r="7">
          <cell r="AI7">
            <v>10000</v>
          </cell>
        </row>
      </sheetData>
      <sheetData sheetId="15557">
        <row r="7">
          <cell r="AI7">
            <v>10000</v>
          </cell>
        </row>
      </sheetData>
      <sheetData sheetId="15558">
        <row r="7">
          <cell r="AI7">
            <v>10000</v>
          </cell>
        </row>
      </sheetData>
      <sheetData sheetId="15559">
        <row r="7">
          <cell r="AI7">
            <v>10000</v>
          </cell>
        </row>
      </sheetData>
      <sheetData sheetId="15560">
        <row r="7">
          <cell r="AI7">
            <v>10000</v>
          </cell>
        </row>
      </sheetData>
      <sheetData sheetId="15561">
        <row r="7">
          <cell r="AI7">
            <v>10000</v>
          </cell>
        </row>
      </sheetData>
      <sheetData sheetId="15562">
        <row r="7">
          <cell r="AI7">
            <v>10000</v>
          </cell>
        </row>
      </sheetData>
      <sheetData sheetId="15563">
        <row r="7">
          <cell r="AI7">
            <v>10000</v>
          </cell>
        </row>
      </sheetData>
      <sheetData sheetId="15564">
        <row r="7">
          <cell r="AI7">
            <v>10000</v>
          </cell>
        </row>
      </sheetData>
      <sheetData sheetId="15565">
        <row r="7">
          <cell r="AI7">
            <v>10000</v>
          </cell>
        </row>
      </sheetData>
      <sheetData sheetId="15566">
        <row r="7">
          <cell r="AI7">
            <v>10000</v>
          </cell>
        </row>
      </sheetData>
      <sheetData sheetId="15567">
        <row r="7">
          <cell r="AI7">
            <v>10000</v>
          </cell>
        </row>
      </sheetData>
      <sheetData sheetId="15568">
        <row r="7">
          <cell r="AI7">
            <v>10000</v>
          </cell>
        </row>
      </sheetData>
      <sheetData sheetId="15569">
        <row r="7">
          <cell r="AI7">
            <v>10000</v>
          </cell>
        </row>
      </sheetData>
      <sheetData sheetId="15570">
        <row r="7">
          <cell r="AI7">
            <v>10000</v>
          </cell>
        </row>
      </sheetData>
      <sheetData sheetId="15571">
        <row r="7">
          <cell r="AI7">
            <v>10000</v>
          </cell>
        </row>
      </sheetData>
      <sheetData sheetId="15572">
        <row r="7">
          <cell r="AI7">
            <v>10000</v>
          </cell>
        </row>
      </sheetData>
      <sheetData sheetId="15573">
        <row r="7">
          <cell r="AI7">
            <v>10000</v>
          </cell>
        </row>
      </sheetData>
      <sheetData sheetId="15574">
        <row r="7">
          <cell r="AI7">
            <v>10000</v>
          </cell>
        </row>
      </sheetData>
      <sheetData sheetId="15575">
        <row r="7">
          <cell r="AI7">
            <v>10000</v>
          </cell>
        </row>
      </sheetData>
      <sheetData sheetId="15576">
        <row r="7">
          <cell r="AI7">
            <v>10000</v>
          </cell>
        </row>
      </sheetData>
      <sheetData sheetId="15577">
        <row r="7">
          <cell r="AI7">
            <v>10000</v>
          </cell>
        </row>
      </sheetData>
      <sheetData sheetId="15578">
        <row r="7">
          <cell r="AI7">
            <v>10000</v>
          </cell>
        </row>
      </sheetData>
      <sheetData sheetId="15579">
        <row r="7">
          <cell r="AI7">
            <v>10000</v>
          </cell>
        </row>
      </sheetData>
      <sheetData sheetId="15580">
        <row r="7">
          <cell r="AI7">
            <v>10000</v>
          </cell>
        </row>
      </sheetData>
      <sheetData sheetId="15581">
        <row r="7">
          <cell r="AI7">
            <v>10000</v>
          </cell>
        </row>
      </sheetData>
      <sheetData sheetId="15582">
        <row r="7">
          <cell r="AI7">
            <v>10000</v>
          </cell>
        </row>
      </sheetData>
      <sheetData sheetId="15583">
        <row r="7">
          <cell r="AI7">
            <v>10000</v>
          </cell>
        </row>
      </sheetData>
      <sheetData sheetId="15584">
        <row r="7">
          <cell r="AI7">
            <v>10000</v>
          </cell>
        </row>
      </sheetData>
      <sheetData sheetId="15585">
        <row r="7">
          <cell r="AI7">
            <v>10000</v>
          </cell>
        </row>
      </sheetData>
      <sheetData sheetId="15586">
        <row r="7">
          <cell r="AI7">
            <v>10000</v>
          </cell>
        </row>
      </sheetData>
      <sheetData sheetId="15587">
        <row r="7">
          <cell r="AI7">
            <v>10000</v>
          </cell>
        </row>
      </sheetData>
      <sheetData sheetId="15588">
        <row r="7">
          <cell r="AI7">
            <v>10000</v>
          </cell>
        </row>
      </sheetData>
      <sheetData sheetId="15589">
        <row r="7">
          <cell r="AI7">
            <v>10000</v>
          </cell>
        </row>
      </sheetData>
      <sheetData sheetId="15590">
        <row r="7">
          <cell r="AI7">
            <v>10000</v>
          </cell>
        </row>
      </sheetData>
      <sheetData sheetId="15591">
        <row r="7">
          <cell r="AI7">
            <v>10000</v>
          </cell>
        </row>
      </sheetData>
      <sheetData sheetId="15592">
        <row r="7">
          <cell r="AI7">
            <v>10000</v>
          </cell>
        </row>
      </sheetData>
      <sheetData sheetId="15593">
        <row r="7">
          <cell r="AI7">
            <v>10000</v>
          </cell>
        </row>
      </sheetData>
      <sheetData sheetId="15594">
        <row r="7">
          <cell r="AI7">
            <v>10000</v>
          </cell>
        </row>
      </sheetData>
      <sheetData sheetId="15595">
        <row r="7">
          <cell r="AI7">
            <v>10000</v>
          </cell>
        </row>
      </sheetData>
      <sheetData sheetId="15596">
        <row r="7">
          <cell r="AI7">
            <v>10000</v>
          </cell>
        </row>
      </sheetData>
      <sheetData sheetId="15597">
        <row r="7">
          <cell r="AI7">
            <v>10000</v>
          </cell>
        </row>
      </sheetData>
      <sheetData sheetId="15598">
        <row r="7">
          <cell r="AI7">
            <v>10000</v>
          </cell>
        </row>
      </sheetData>
      <sheetData sheetId="15599">
        <row r="7">
          <cell r="AI7">
            <v>10000</v>
          </cell>
        </row>
      </sheetData>
      <sheetData sheetId="15600">
        <row r="7">
          <cell r="AI7">
            <v>10000</v>
          </cell>
        </row>
      </sheetData>
      <sheetData sheetId="15601">
        <row r="7">
          <cell r="AI7">
            <v>10000</v>
          </cell>
        </row>
      </sheetData>
      <sheetData sheetId="15602">
        <row r="7">
          <cell r="AI7">
            <v>10000</v>
          </cell>
        </row>
      </sheetData>
      <sheetData sheetId="15603">
        <row r="7">
          <cell r="AI7">
            <v>10000</v>
          </cell>
        </row>
      </sheetData>
      <sheetData sheetId="15604">
        <row r="7">
          <cell r="AI7">
            <v>10000</v>
          </cell>
        </row>
      </sheetData>
      <sheetData sheetId="15605">
        <row r="7">
          <cell r="AI7">
            <v>10000</v>
          </cell>
        </row>
      </sheetData>
      <sheetData sheetId="15606">
        <row r="7">
          <cell r="AI7">
            <v>10000</v>
          </cell>
        </row>
      </sheetData>
      <sheetData sheetId="15607">
        <row r="7">
          <cell r="AI7">
            <v>10000</v>
          </cell>
        </row>
      </sheetData>
      <sheetData sheetId="15608">
        <row r="7">
          <cell r="AI7">
            <v>10000</v>
          </cell>
        </row>
      </sheetData>
      <sheetData sheetId="15609">
        <row r="7">
          <cell r="AI7">
            <v>10000</v>
          </cell>
        </row>
      </sheetData>
      <sheetData sheetId="15610">
        <row r="7">
          <cell r="AI7">
            <v>10000</v>
          </cell>
        </row>
      </sheetData>
      <sheetData sheetId="15611">
        <row r="7">
          <cell r="AI7">
            <v>10000</v>
          </cell>
        </row>
      </sheetData>
      <sheetData sheetId="15612">
        <row r="7">
          <cell r="AI7">
            <v>10000</v>
          </cell>
        </row>
      </sheetData>
      <sheetData sheetId="15613">
        <row r="7">
          <cell r="AI7">
            <v>10000</v>
          </cell>
        </row>
      </sheetData>
      <sheetData sheetId="15614">
        <row r="7">
          <cell r="AI7">
            <v>10000</v>
          </cell>
        </row>
      </sheetData>
      <sheetData sheetId="15615">
        <row r="7">
          <cell r="AI7">
            <v>10000</v>
          </cell>
        </row>
      </sheetData>
      <sheetData sheetId="15616">
        <row r="7">
          <cell r="AI7">
            <v>10000</v>
          </cell>
        </row>
      </sheetData>
      <sheetData sheetId="15617">
        <row r="7">
          <cell r="AI7">
            <v>10000</v>
          </cell>
        </row>
      </sheetData>
      <sheetData sheetId="15618">
        <row r="7">
          <cell r="AI7">
            <v>10000</v>
          </cell>
        </row>
      </sheetData>
      <sheetData sheetId="15619">
        <row r="7">
          <cell r="AI7">
            <v>10000</v>
          </cell>
        </row>
      </sheetData>
      <sheetData sheetId="15620">
        <row r="7">
          <cell r="AI7">
            <v>10000</v>
          </cell>
        </row>
      </sheetData>
      <sheetData sheetId="15621">
        <row r="7">
          <cell r="AI7">
            <v>10000</v>
          </cell>
        </row>
      </sheetData>
      <sheetData sheetId="15622">
        <row r="7">
          <cell r="AI7">
            <v>10000</v>
          </cell>
        </row>
      </sheetData>
      <sheetData sheetId="15623">
        <row r="7">
          <cell r="AI7">
            <v>10000</v>
          </cell>
        </row>
      </sheetData>
      <sheetData sheetId="15624">
        <row r="7">
          <cell r="AI7">
            <v>10000</v>
          </cell>
        </row>
      </sheetData>
      <sheetData sheetId="15625">
        <row r="7">
          <cell r="AI7">
            <v>10000</v>
          </cell>
        </row>
      </sheetData>
      <sheetData sheetId="15626">
        <row r="7">
          <cell r="AI7">
            <v>10000</v>
          </cell>
        </row>
      </sheetData>
      <sheetData sheetId="15627">
        <row r="7">
          <cell r="AI7">
            <v>10000</v>
          </cell>
        </row>
      </sheetData>
      <sheetData sheetId="15628">
        <row r="7">
          <cell r="AI7">
            <v>10000</v>
          </cell>
        </row>
      </sheetData>
      <sheetData sheetId="15629">
        <row r="7">
          <cell r="AI7">
            <v>10000</v>
          </cell>
        </row>
      </sheetData>
      <sheetData sheetId="15630">
        <row r="7">
          <cell r="AI7">
            <v>10000</v>
          </cell>
        </row>
      </sheetData>
      <sheetData sheetId="15631">
        <row r="7">
          <cell r="AI7">
            <v>10000</v>
          </cell>
        </row>
      </sheetData>
      <sheetData sheetId="15632">
        <row r="7">
          <cell r="AI7">
            <v>10000</v>
          </cell>
        </row>
      </sheetData>
      <sheetData sheetId="15633">
        <row r="7">
          <cell r="AI7">
            <v>10000</v>
          </cell>
        </row>
      </sheetData>
      <sheetData sheetId="15634">
        <row r="7">
          <cell r="AI7">
            <v>10000</v>
          </cell>
        </row>
      </sheetData>
      <sheetData sheetId="15635">
        <row r="7">
          <cell r="AI7">
            <v>10000</v>
          </cell>
        </row>
      </sheetData>
      <sheetData sheetId="15636">
        <row r="7">
          <cell r="AI7">
            <v>10000</v>
          </cell>
        </row>
      </sheetData>
      <sheetData sheetId="15637">
        <row r="7">
          <cell r="AI7">
            <v>10000</v>
          </cell>
        </row>
      </sheetData>
      <sheetData sheetId="15638">
        <row r="7">
          <cell r="AI7">
            <v>10000</v>
          </cell>
        </row>
      </sheetData>
      <sheetData sheetId="15639">
        <row r="7">
          <cell r="AI7">
            <v>10000</v>
          </cell>
        </row>
      </sheetData>
      <sheetData sheetId="15640">
        <row r="7">
          <cell r="AI7">
            <v>10000</v>
          </cell>
        </row>
      </sheetData>
      <sheetData sheetId="15641">
        <row r="7">
          <cell r="AI7">
            <v>10000</v>
          </cell>
        </row>
      </sheetData>
      <sheetData sheetId="15642">
        <row r="7">
          <cell r="AI7">
            <v>10000</v>
          </cell>
        </row>
      </sheetData>
      <sheetData sheetId="15643">
        <row r="7">
          <cell r="AI7">
            <v>10000</v>
          </cell>
        </row>
      </sheetData>
      <sheetData sheetId="15644">
        <row r="7">
          <cell r="AI7">
            <v>10000</v>
          </cell>
        </row>
      </sheetData>
      <sheetData sheetId="15645">
        <row r="7">
          <cell r="AI7">
            <v>10000</v>
          </cell>
        </row>
      </sheetData>
      <sheetData sheetId="15646">
        <row r="7">
          <cell r="AI7">
            <v>10000</v>
          </cell>
        </row>
      </sheetData>
      <sheetData sheetId="15647">
        <row r="7">
          <cell r="AI7">
            <v>10000</v>
          </cell>
        </row>
      </sheetData>
      <sheetData sheetId="15648">
        <row r="7">
          <cell r="AI7">
            <v>10000</v>
          </cell>
        </row>
      </sheetData>
      <sheetData sheetId="15649">
        <row r="7">
          <cell r="AI7">
            <v>10000</v>
          </cell>
        </row>
      </sheetData>
      <sheetData sheetId="15650">
        <row r="7">
          <cell r="AI7">
            <v>10000</v>
          </cell>
        </row>
      </sheetData>
      <sheetData sheetId="15651">
        <row r="7">
          <cell r="AI7">
            <v>10000</v>
          </cell>
        </row>
      </sheetData>
      <sheetData sheetId="15652">
        <row r="7">
          <cell r="AI7">
            <v>10000</v>
          </cell>
        </row>
      </sheetData>
      <sheetData sheetId="15653">
        <row r="7">
          <cell r="AI7">
            <v>10000</v>
          </cell>
        </row>
      </sheetData>
      <sheetData sheetId="15654">
        <row r="7">
          <cell r="AI7">
            <v>10000</v>
          </cell>
        </row>
      </sheetData>
      <sheetData sheetId="15655">
        <row r="7">
          <cell r="AI7">
            <v>10000</v>
          </cell>
        </row>
      </sheetData>
      <sheetData sheetId="15656">
        <row r="7">
          <cell r="AI7">
            <v>10000</v>
          </cell>
        </row>
      </sheetData>
      <sheetData sheetId="15657">
        <row r="7">
          <cell r="AI7">
            <v>10000</v>
          </cell>
        </row>
      </sheetData>
      <sheetData sheetId="15658">
        <row r="7">
          <cell r="AI7">
            <v>10000</v>
          </cell>
        </row>
      </sheetData>
      <sheetData sheetId="15659">
        <row r="7">
          <cell r="AI7">
            <v>10000</v>
          </cell>
        </row>
      </sheetData>
      <sheetData sheetId="15660">
        <row r="7">
          <cell r="AI7">
            <v>10000</v>
          </cell>
        </row>
      </sheetData>
      <sheetData sheetId="15661">
        <row r="7">
          <cell r="AI7">
            <v>10000</v>
          </cell>
        </row>
      </sheetData>
      <sheetData sheetId="15662">
        <row r="7">
          <cell r="AI7">
            <v>10000</v>
          </cell>
        </row>
      </sheetData>
      <sheetData sheetId="15663">
        <row r="7">
          <cell r="AI7">
            <v>10000</v>
          </cell>
        </row>
      </sheetData>
      <sheetData sheetId="15664">
        <row r="7">
          <cell r="AI7">
            <v>10000</v>
          </cell>
        </row>
      </sheetData>
      <sheetData sheetId="15665">
        <row r="7">
          <cell r="AI7">
            <v>10000</v>
          </cell>
        </row>
      </sheetData>
      <sheetData sheetId="15666">
        <row r="7">
          <cell r="AI7">
            <v>10000</v>
          </cell>
        </row>
      </sheetData>
      <sheetData sheetId="15667">
        <row r="7">
          <cell r="AI7">
            <v>10000</v>
          </cell>
        </row>
      </sheetData>
      <sheetData sheetId="15668">
        <row r="7">
          <cell r="AI7">
            <v>10000</v>
          </cell>
        </row>
      </sheetData>
      <sheetData sheetId="15669">
        <row r="7">
          <cell r="AI7">
            <v>10000</v>
          </cell>
        </row>
      </sheetData>
      <sheetData sheetId="15670">
        <row r="7">
          <cell r="AI7">
            <v>10000</v>
          </cell>
        </row>
      </sheetData>
      <sheetData sheetId="15671">
        <row r="7">
          <cell r="AI7">
            <v>10000</v>
          </cell>
        </row>
      </sheetData>
      <sheetData sheetId="15672">
        <row r="7">
          <cell r="AI7">
            <v>10000</v>
          </cell>
        </row>
      </sheetData>
      <sheetData sheetId="15673">
        <row r="7">
          <cell r="AI7">
            <v>10000</v>
          </cell>
        </row>
      </sheetData>
      <sheetData sheetId="15674">
        <row r="7">
          <cell r="AI7">
            <v>10000</v>
          </cell>
        </row>
      </sheetData>
      <sheetData sheetId="15675">
        <row r="7">
          <cell r="AI7">
            <v>10000</v>
          </cell>
        </row>
      </sheetData>
      <sheetData sheetId="15676">
        <row r="7">
          <cell r="AI7">
            <v>10000</v>
          </cell>
        </row>
      </sheetData>
      <sheetData sheetId="15677">
        <row r="7">
          <cell r="AI7">
            <v>10000</v>
          </cell>
        </row>
      </sheetData>
      <sheetData sheetId="15678">
        <row r="7">
          <cell r="AI7">
            <v>10000</v>
          </cell>
        </row>
      </sheetData>
      <sheetData sheetId="15679">
        <row r="7">
          <cell r="AI7">
            <v>10000</v>
          </cell>
        </row>
      </sheetData>
      <sheetData sheetId="15680">
        <row r="7">
          <cell r="AI7">
            <v>10000</v>
          </cell>
        </row>
      </sheetData>
      <sheetData sheetId="15681">
        <row r="7">
          <cell r="AI7">
            <v>10000</v>
          </cell>
        </row>
      </sheetData>
      <sheetData sheetId="15682">
        <row r="7">
          <cell r="AI7">
            <v>10000</v>
          </cell>
        </row>
      </sheetData>
      <sheetData sheetId="15683">
        <row r="7">
          <cell r="AI7">
            <v>10000</v>
          </cell>
        </row>
      </sheetData>
      <sheetData sheetId="15684">
        <row r="7">
          <cell r="AI7">
            <v>10000</v>
          </cell>
        </row>
      </sheetData>
      <sheetData sheetId="15685">
        <row r="7">
          <cell r="AI7">
            <v>10000</v>
          </cell>
        </row>
      </sheetData>
      <sheetData sheetId="15686">
        <row r="7">
          <cell r="AI7">
            <v>10000</v>
          </cell>
        </row>
      </sheetData>
      <sheetData sheetId="15687">
        <row r="7">
          <cell r="AI7">
            <v>10000</v>
          </cell>
        </row>
      </sheetData>
      <sheetData sheetId="15688">
        <row r="7">
          <cell r="AI7">
            <v>10000</v>
          </cell>
        </row>
      </sheetData>
      <sheetData sheetId="15689">
        <row r="7">
          <cell r="AI7">
            <v>10000</v>
          </cell>
        </row>
      </sheetData>
      <sheetData sheetId="15690">
        <row r="7">
          <cell r="AI7">
            <v>10000</v>
          </cell>
        </row>
      </sheetData>
      <sheetData sheetId="15691">
        <row r="7">
          <cell r="AI7">
            <v>10000</v>
          </cell>
        </row>
      </sheetData>
      <sheetData sheetId="15692">
        <row r="7">
          <cell r="AI7">
            <v>10000</v>
          </cell>
        </row>
      </sheetData>
      <sheetData sheetId="15693">
        <row r="7">
          <cell r="AI7">
            <v>10000</v>
          </cell>
        </row>
      </sheetData>
      <sheetData sheetId="15694">
        <row r="7">
          <cell r="AI7">
            <v>10000</v>
          </cell>
        </row>
      </sheetData>
      <sheetData sheetId="15695">
        <row r="7">
          <cell r="AI7">
            <v>10000</v>
          </cell>
        </row>
      </sheetData>
      <sheetData sheetId="15696">
        <row r="7">
          <cell r="AI7">
            <v>10000</v>
          </cell>
        </row>
      </sheetData>
      <sheetData sheetId="15697">
        <row r="7">
          <cell r="AI7">
            <v>10000</v>
          </cell>
        </row>
      </sheetData>
      <sheetData sheetId="15698">
        <row r="7">
          <cell r="AI7">
            <v>10000</v>
          </cell>
        </row>
      </sheetData>
      <sheetData sheetId="15699">
        <row r="7">
          <cell r="AI7">
            <v>10000</v>
          </cell>
        </row>
      </sheetData>
      <sheetData sheetId="15700">
        <row r="7">
          <cell r="AI7">
            <v>10000</v>
          </cell>
        </row>
      </sheetData>
      <sheetData sheetId="15701">
        <row r="7">
          <cell r="AI7">
            <v>10000</v>
          </cell>
        </row>
      </sheetData>
      <sheetData sheetId="15702">
        <row r="7">
          <cell r="AI7">
            <v>10000</v>
          </cell>
        </row>
      </sheetData>
      <sheetData sheetId="15703">
        <row r="7">
          <cell r="AI7">
            <v>10000</v>
          </cell>
        </row>
      </sheetData>
      <sheetData sheetId="15704">
        <row r="7">
          <cell r="AI7">
            <v>10000</v>
          </cell>
        </row>
      </sheetData>
      <sheetData sheetId="15705">
        <row r="7">
          <cell r="AI7">
            <v>10000</v>
          </cell>
        </row>
      </sheetData>
      <sheetData sheetId="15706">
        <row r="7">
          <cell r="AI7">
            <v>10000</v>
          </cell>
        </row>
      </sheetData>
      <sheetData sheetId="15707">
        <row r="7">
          <cell r="AI7">
            <v>10000</v>
          </cell>
        </row>
      </sheetData>
      <sheetData sheetId="15708">
        <row r="7">
          <cell r="AI7">
            <v>10000</v>
          </cell>
        </row>
      </sheetData>
      <sheetData sheetId="15709">
        <row r="7">
          <cell r="AI7">
            <v>10000</v>
          </cell>
        </row>
      </sheetData>
      <sheetData sheetId="15710">
        <row r="7">
          <cell r="AI7">
            <v>10000</v>
          </cell>
        </row>
      </sheetData>
      <sheetData sheetId="15711">
        <row r="7">
          <cell r="AI7">
            <v>10000</v>
          </cell>
        </row>
      </sheetData>
      <sheetData sheetId="15712">
        <row r="7">
          <cell r="AI7">
            <v>10000</v>
          </cell>
        </row>
      </sheetData>
      <sheetData sheetId="15713">
        <row r="7">
          <cell r="AI7">
            <v>10000</v>
          </cell>
        </row>
      </sheetData>
      <sheetData sheetId="15714">
        <row r="7">
          <cell r="AI7">
            <v>10000</v>
          </cell>
        </row>
      </sheetData>
      <sheetData sheetId="15715">
        <row r="7">
          <cell r="AI7">
            <v>10000</v>
          </cell>
        </row>
      </sheetData>
      <sheetData sheetId="15716">
        <row r="7">
          <cell r="AI7">
            <v>10000</v>
          </cell>
        </row>
      </sheetData>
      <sheetData sheetId="15717">
        <row r="7">
          <cell r="AI7">
            <v>10000</v>
          </cell>
        </row>
      </sheetData>
      <sheetData sheetId="15718">
        <row r="7">
          <cell r="AI7">
            <v>10000</v>
          </cell>
        </row>
      </sheetData>
      <sheetData sheetId="15719">
        <row r="7">
          <cell r="AI7">
            <v>10000</v>
          </cell>
        </row>
      </sheetData>
      <sheetData sheetId="15720">
        <row r="7">
          <cell r="AI7">
            <v>10000</v>
          </cell>
        </row>
      </sheetData>
      <sheetData sheetId="15721">
        <row r="7">
          <cell r="AI7">
            <v>10000</v>
          </cell>
        </row>
      </sheetData>
      <sheetData sheetId="15722">
        <row r="7">
          <cell r="AI7">
            <v>10000</v>
          </cell>
        </row>
      </sheetData>
      <sheetData sheetId="15723">
        <row r="7">
          <cell r="AI7">
            <v>10000</v>
          </cell>
        </row>
      </sheetData>
      <sheetData sheetId="15724">
        <row r="7">
          <cell r="AI7">
            <v>10000</v>
          </cell>
        </row>
      </sheetData>
      <sheetData sheetId="15725">
        <row r="7">
          <cell r="AI7">
            <v>10000</v>
          </cell>
        </row>
      </sheetData>
      <sheetData sheetId="15726">
        <row r="7">
          <cell r="AI7">
            <v>10000</v>
          </cell>
        </row>
      </sheetData>
      <sheetData sheetId="15727">
        <row r="7">
          <cell r="AI7">
            <v>10000</v>
          </cell>
        </row>
      </sheetData>
      <sheetData sheetId="15728">
        <row r="7">
          <cell r="AI7">
            <v>10000</v>
          </cell>
        </row>
      </sheetData>
      <sheetData sheetId="15729">
        <row r="7">
          <cell r="AI7">
            <v>10000</v>
          </cell>
        </row>
      </sheetData>
      <sheetData sheetId="15730">
        <row r="7">
          <cell r="AI7">
            <v>10000</v>
          </cell>
        </row>
      </sheetData>
      <sheetData sheetId="15731">
        <row r="7">
          <cell r="AI7">
            <v>10000</v>
          </cell>
        </row>
      </sheetData>
      <sheetData sheetId="15732">
        <row r="7">
          <cell r="AI7">
            <v>10000</v>
          </cell>
        </row>
      </sheetData>
      <sheetData sheetId="15733">
        <row r="7">
          <cell r="AI7">
            <v>10000</v>
          </cell>
        </row>
      </sheetData>
      <sheetData sheetId="15734">
        <row r="7">
          <cell r="AI7">
            <v>10000</v>
          </cell>
        </row>
      </sheetData>
      <sheetData sheetId="15735">
        <row r="7">
          <cell r="AI7">
            <v>10000</v>
          </cell>
        </row>
      </sheetData>
      <sheetData sheetId="15736">
        <row r="7">
          <cell r="AI7">
            <v>10000</v>
          </cell>
        </row>
      </sheetData>
      <sheetData sheetId="15737">
        <row r="7">
          <cell r="AI7">
            <v>10000</v>
          </cell>
        </row>
      </sheetData>
      <sheetData sheetId="15738">
        <row r="7">
          <cell r="AI7">
            <v>10000</v>
          </cell>
        </row>
      </sheetData>
      <sheetData sheetId="15739">
        <row r="7">
          <cell r="AI7">
            <v>10000</v>
          </cell>
        </row>
      </sheetData>
      <sheetData sheetId="15740">
        <row r="7">
          <cell r="AI7">
            <v>10000</v>
          </cell>
        </row>
      </sheetData>
      <sheetData sheetId="15741">
        <row r="7">
          <cell r="AI7">
            <v>10000</v>
          </cell>
        </row>
      </sheetData>
      <sheetData sheetId="15742">
        <row r="7">
          <cell r="AI7">
            <v>10000</v>
          </cell>
        </row>
      </sheetData>
      <sheetData sheetId="15743">
        <row r="7">
          <cell r="AI7">
            <v>10000</v>
          </cell>
        </row>
      </sheetData>
      <sheetData sheetId="15744">
        <row r="7">
          <cell r="AI7">
            <v>10000</v>
          </cell>
        </row>
      </sheetData>
      <sheetData sheetId="15745">
        <row r="7">
          <cell r="AI7">
            <v>10000</v>
          </cell>
        </row>
      </sheetData>
      <sheetData sheetId="15746">
        <row r="7">
          <cell r="AI7">
            <v>10000</v>
          </cell>
        </row>
      </sheetData>
      <sheetData sheetId="15747">
        <row r="7">
          <cell r="AI7">
            <v>10000</v>
          </cell>
        </row>
      </sheetData>
      <sheetData sheetId="15748">
        <row r="7">
          <cell r="AI7">
            <v>10000</v>
          </cell>
        </row>
      </sheetData>
      <sheetData sheetId="15749">
        <row r="7">
          <cell r="AI7">
            <v>10000</v>
          </cell>
        </row>
      </sheetData>
      <sheetData sheetId="15750">
        <row r="7">
          <cell r="AI7">
            <v>10000</v>
          </cell>
        </row>
      </sheetData>
      <sheetData sheetId="15751">
        <row r="7">
          <cell r="AI7">
            <v>10000</v>
          </cell>
        </row>
      </sheetData>
      <sheetData sheetId="15752">
        <row r="7">
          <cell r="AI7">
            <v>10000</v>
          </cell>
        </row>
      </sheetData>
      <sheetData sheetId="15753">
        <row r="7">
          <cell r="AI7">
            <v>10000</v>
          </cell>
        </row>
      </sheetData>
      <sheetData sheetId="15754">
        <row r="7">
          <cell r="AI7">
            <v>10000</v>
          </cell>
        </row>
      </sheetData>
      <sheetData sheetId="15755">
        <row r="7">
          <cell r="AI7">
            <v>10000</v>
          </cell>
        </row>
      </sheetData>
      <sheetData sheetId="15756">
        <row r="7">
          <cell r="AI7">
            <v>10000</v>
          </cell>
        </row>
      </sheetData>
      <sheetData sheetId="15757">
        <row r="7">
          <cell r="AI7">
            <v>10000</v>
          </cell>
        </row>
      </sheetData>
      <sheetData sheetId="15758">
        <row r="7">
          <cell r="AI7">
            <v>10000</v>
          </cell>
        </row>
      </sheetData>
      <sheetData sheetId="15759">
        <row r="7">
          <cell r="AI7">
            <v>10000</v>
          </cell>
        </row>
      </sheetData>
      <sheetData sheetId="15760">
        <row r="7">
          <cell r="AI7">
            <v>10000</v>
          </cell>
        </row>
      </sheetData>
      <sheetData sheetId="15761">
        <row r="7">
          <cell r="AI7">
            <v>10000</v>
          </cell>
        </row>
      </sheetData>
      <sheetData sheetId="15762">
        <row r="7">
          <cell r="AI7">
            <v>10000</v>
          </cell>
        </row>
      </sheetData>
      <sheetData sheetId="15763">
        <row r="7">
          <cell r="AI7">
            <v>10000</v>
          </cell>
        </row>
      </sheetData>
      <sheetData sheetId="15764">
        <row r="7">
          <cell r="AI7">
            <v>10000</v>
          </cell>
        </row>
      </sheetData>
      <sheetData sheetId="15765">
        <row r="7">
          <cell r="AI7">
            <v>10000</v>
          </cell>
        </row>
      </sheetData>
      <sheetData sheetId="15766">
        <row r="7">
          <cell r="AI7">
            <v>10000</v>
          </cell>
        </row>
      </sheetData>
      <sheetData sheetId="15767">
        <row r="7">
          <cell r="AI7">
            <v>10000</v>
          </cell>
        </row>
      </sheetData>
      <sheetData sheetId="15768">
        <row r="7">
          <cell r="AI7">
            <v>10000</v>
          </cell>
        </row>
      </sheetData>
      <sheetData sheetId="15769">
        <row r="7">
          <cell r="AI7">
            <v>10000</v>
          </cell>
        </row>
      </sheetData>
      <sheetData sheetId="15770">
        <row r="7">
          <cell r="AI7">
            <v>10000</v>
          </cell>
        </row>
      </sheetData>
      <sheetData sheetId="15771">
        <row r="7">
          <cell r="AI7">
            <v>10000</v>
          </cell>
        </row>
      </sheetData>
      <sheetData sheetId="15772">
        <row r="7">
          <cell r="AI7">
            <v>10000</v>
          </cell>
        </row>
      </sheetData>
      <sheetData sheetId="15773">
        <row r="7">
          <cell r="AI7">
            <v>10000</v>
          </cell>
        </row>
      </sheetData>
      <sheetData sheetId="15774">
        <row r="7">
          <cell r="AI7">
            <v>10000</v>
          </cell>
        </row>
      </sheetData>
      <sheetData sheetId="15775">
        <row r="7">
          <cell r="AI7">
            <v>10000</v>
          </cell>
        </row>
      </sheetData>
      <sheetData sheetId="15776">
        <row r="7">
          <cell r="AI7">
            <v>10000</v>
          </cell>
        </row>
      </sheetData>
      <sheetData sheetId="15777">
        <row r="7">
          <cell r="AI7">
            <v>10000</v>
          </cell>
        </row>
      </sheetData>
      <sheetData sheetId="15778">
        <row r="7">
          <cell r="AI7">
            <v>10000</v>
          </cell>
        </row>
      </sheetData>
      <sheetData sheetId="15779">
        <row r="7">
          <cell r="AI7">
            <v>10000</v>
          </cell>
        </row>
      </sheetData>
      <sheetData sheetId="15780">
        <row r="7">
          <cell r="AI7">
            <v>10000</v>
          </cell>
        </row>
      </sheetData>
      <sheetData sheetId="15781">
        <row r="7">
          <cell r="AI7">
            <v>10000</v>
          </cell>
        </row>
      </sheetData>
      <sheetData sheetId="15782">
        <row r="7">
          <cell r="AI7">
            <v>10000</v>
          </cell>
        </row>
      </sheetData>
      <sheetData sheetId="15783">
        <row r="7">
          <cell r="AI7">
            <v>10000</v>
          </cell>
        </row>
      </sheetData>
      <sheetData sheetId="15784">
        <row r="7">
          <cell r="AI7">
            <v>10000</v>
          </cell>
        </row>
      </sheetData>
      <sheetData sheetId="15785">
        <row r="7">
          <cell r="AI7">
            <v>10000</v>
          </cell>
        </row>
      </sheetData>
      <sheetData sheetId="15786">
        <row r="7">
          <cell r="AI7">
            <v>10000</v>
          </cell>
        </row>
      </sheetData>
      <sheetData sheetId="15787">
        <row r="7">
          <cell r="AI7">
            <v>10000</v>
          </cell>
        </row>
      </sheetData>
      <sheetData sheetId="15788">
        <row r="7">
          <cell r="AI7">
            <v>10000</v>
          </cell>
        </row>
      </sheetData>
      <sheetData sheetId="15789">
        <row r="7">
          <cell r="AI7">
            <v>10000</v>
          </cell>
        </row>
      </sheetData>
      <sheetData sheetId="15790">
        <row r="7">
          <cell r="AI7">
            <v>10000</v>
          </cell>
        </row>
      </sheetData>
      <sheetData sheetId="15791">
        <row r="7">
          <cell r="AI7">
            <v>10000</v>
          </cell>
        </row>
      </sheetData>
      <sheetData sheetId="15792">
        <row r="7">
          <cell r="AI7">
            <v>10000</v>
          </cell>
        </row>
      </sheetData>
      <sheetData sheetId="15793">
        <row r="7">
          <cell r="AI7">
            <v>10000</v>
          </cell>
        </row>
      </sheetData>
      <sheetData sheetId="15794">
        <row r="7">
          <cell r="AI7">
            <v>10000</v>
          </cell>
        </row>
      </sheetData>
      <sheetData sheetId="15795">
        <row r="7">
          <cell r="AI7">
            <v>10000</v>
          </cell>
        </row>
      </sheetData>
      <sheetData sheetId="15796">
        <row r="7">
          <cell r="AI7">
            <v>10000</v>
          </cell>
        </row>
      </sheetData>
      <sheetData sheetId="15797">
        <row r="7">
          <cell r="AI7">
            <v>10000</v>
          </cell>
        </row>
      </sheetData>
      <sheetData sheetId="15798">
        <row r="7">
          <cell r="AI7">
            <v>10000</v>
          </cell>
        </row>
      </sheetData>
      <sheetData sheetId="15799">
        <row r="7">
          <cell r="AI7">
            <v>10000</v>
          </cell>
        </row>
      </sheetData>
      <sheetData sheetId="15800">
        <row r="7">
          <cell r="AI7">
            <v>10000</v>
          </cell>
        </row>
      </sheetData>
      <sheetData sheetId="15801">
        <row r="7">
          <cell r="AI7">
            <v>10000</v>
          </cell>
        </row>
      </sheetData>
      <sheetData sheetId="15802">
        <row r="7">
          <cell r="AI7">
            <v>10000</v>
          </cell>
        </row>
      </sheetData>
      <sheetData sheetId="15803">
        <row r="7">
          <cell r="AI7">
            <v>10000</v>
          </cell>
        </row>
      </sheetData>
      <sheetData sheetId="15804">
        <row r="7">
          <cell r="AI7">
            <v>10000</v>
          </cell>
        </row>
      </sheetData>
      <sheetData sheetId="15805">
        <row r="7">
          <cell r="AI7">
            <v>10000</v>
          </cell>
        </row>
      </sheetData>
      <sheetData sheetId="15806">
        <row r="7">
          <cell r="AI7">
            <v>10000</v>
          </cell>
        </row>
      </sheetData>
      <sheetData sheetId="15807">
        <row r="7">
          <cell r="AI7">
            <v>10000</v>
          </cell>
        </row>
      </sheetData>
      <sheetData sheetId="15808">
        <row r="7">
          <cell r="AI7">
            <v>10000</v>
          </cell>
        </row>
      </sheetData>
      <sheetData sheetId="15809">
        <row r="7">
          <cell r="AI7">
            <v>10000</v>
          </cell>
        </row>
      </sheetData>
      <sheetData sheetId="15810">
        <row r="7">
          <cell r="AI7">
            <v>10000</v>
          </cell>
        </row>
      </sheetData>
      <sheetData sheetId="15811">
        <row r="7">
          <cell r="AI7">
            <v>10000</v>
          </cell>
        </row>
      </sheetData>
      <sheetData sheetId="15812">
        <row r="7">
          <cell r="AI7">
            <v>10000</v>
          </cell>
        </row>
      </sheetData>
      <sheetData sheetId="15813">
        <row r="7">
          <cell r="AI7">
            <v>10000</v>
          </cell>
        </row>
      </sheetData>
      <sheetData sheetId="15814">
        <row r="7">
          <cell r="AI7">
            <v>10000</v>
          </cell>
        </row>
      </sheetData>
      <sheetData sheetId="15815">
        <row r="7">
          <cell r="AI7">
            <v>10000</v>
          </cell>
        </row>
      </sheetData>
      <sheetData sheetId="15816">
        <row r="7">
          <cell r="AI7">
            <v>10000</v>
          </cell>
        </row>
      </sheetData>
      <sheetData sheetId="15817">
        <row r="7">
          <cell r="AI7">
            <v>10000</v>
          </cell>
        </row>
      </sheetData>
      <sheetData sheetId="15818">
        <row r="7">
          <cell r="AI7">
            <v>10000</v>
          </cell>
        </row>
      </sheetData>
      <sheetData sheetId="15819">
        <row r="7">
          <cell r="AI7">
            <v>10000</v>
          </cell>
        </row>
      </sheetData>
      <sheetData sheetId="15820">
        <row r="7">
          <cell r="AI7">
            <v>10000</v>
          </cell>
        </row>
      </sheetData>
      <sheetData sheetId="15821">
        <row r="7">
          <cell r="AI7">
            <v>10000</v>
          </cell>
        </row>
      </sheetData>
      <sheetData sheetId="15822">
        <row r="7">
          <cell r="AI7">
            <v>10000</v>
          </cell>
        </row>
      </sheetData>
      <sheetData sheetId="15823">
        <row r="7">
          <cell r="AI7">
            <v>10000</v>
          </cell>
        </row>
      </sheetData>
      <sheetData sheetId="15824">
        <row r="7">
          <cell r="AI7">
            <v>10000</v>
          </cell>
        </row>
      </sheetData>
      <sheetData sheetId="15825">
        <row r="7">
          <cell r="AI7">
            <v>10000</v>
          </cell>
        </row>
      </sheetData>
      <sheetData sheetId="15826">
        <row r="7">
          <cell r="AI7">
            <v>10000</v>
          </cell>
        </row>
      </sheetData>
      <sheetData sheetId="15827">
        <row r="7">
          <cell r="AI7">
            <v>10000</v>
          </cell>
        </row>
      </sheetData>
      <sheetData sheetId="15828">
        <row r="7">
          <cell r="AI7">
            <v>10000</v>
          </cell>
        </row>
      </sheetData>
      <sheetData sheetId="15829">
        <row r="7">
          <cell r="AI7">
            <v>10000</v>
          </cell>
        </row>
      </sheetData>
      <sheetData sheetId="15830">
        <row r="7">
          <cell r="AI7">
            <v>10000</v>
          </cell>
        </row>
      </sheetData>
      <sheetData sheetId="15831">
        <row r="7">
          <cell r="AI7">
            <v>10000</v>
          </cell>
        </row>
      </sheetData>
      <sheetData sheetId="15832">
        <row r="7">
          <cell r="AI7">
            <v>10000</v>
          </cell>
        </row>
      </sheetData>
      <sheetData sheetId="15833">
        <row r="7">
          <cell r="AI7">
            <v>10000</v>
          </cell>
        </row>
      </sheetData>
      <sheetData sheetId="15834">
        <row r="7">
          <cell r="AI7">
            <v>10000</v>
          </cell>
        </row>
      </sheetData>
      <sheetData sheetId="15835">
        <row r="7">
          <cell r="AI7">
            <v>10000</v>
          </cell>
        </row>
      </sheetData>
      <sheetData sheetId="15836">
        <row r="7">
          <cell r="AI7">
            <v>10000</v>
          </cell>
        </row>
      </sheetData>
      <sheetData sheetId="15837">
        <row r="7">
          <cell r="AI7">
            <v>10000</v>
          </cell>
        </row>
      </sheetData>
      <sheetData sheetId="15838">
        <row r="7">
          <cell r="AI7">
            <v>10000</v>
          </cell>
        </row>
      </sheetData>
      <sheetData sheetId="15839">
        <row r="7">
          <cell r="AI7">
            <v>10000</v>
          </cell>
        </row>
      </sheetData>
      <sheetData sheetId="15840">
        <row r="7">
          <cell r="AI7">
            <v>10000</v>
          </cell>
        </row>
      </sheetData>
      <sheetData sheetId="15841">
        <row r="7">
          <cell r="AI7">
            <v>10000</v>
          </cell>
        </row>
      </sheetData>
      <sheetData sheetId="15842">
        <row r="7">
          <cell r="AI7">
            <v>10000</v>
          </cell>
        </row>
      </sheetData>
      <sheetData sheetId="15843">
        <row r="7">
          <cell r="AI7">
            <v>10000</v>
          </cell>
        </row>
      </sheetData>
      <sheetData sheetId="15844">
        <row r="7">
          <cell r="AI7">
            <v>10000</v>
          </cell>
        </row>
      </sheetData>
      <sheetData sheetId="15845">
        <row r="7">
          <cell r="AI7">
            <v>10000</v>
          </cell>
        </row>
      </sheetData>
      <sheetData sheetId="15846">
        <row r="7">
          <cell r="AI7">
            <v>10000</v>
          </cell>
        </row>
      </sheetData>
      <sheetData sheetId="15847">
        <row r="7">
          <cell r="AI7">
            <v>10000</v>
          </cell>
        </row>
      </sheetData>
      <sheetData sheetId="15848">
        <row r="7">
          <cell r="AI7">
            <v>10000</v>
          </cell>
        </row>
      </sheetData>
      <sheetData sheetId="15849">
        <row r="7">
          <cell r="AI7">
            <v>10000</v>
          </cell>
        </row>
      </sheetData>
      <sheetData sheetId="15850">
        <row r="7">
          <cell r="AI7">
            <v>10000</v>
          </cell>
        </row>
      </sheetData>
      <sheetData sheetId="15851">
        <row r="7">
          <cell r="AI7">
            <v>10000</v>
          </cell>
        </row>
      </sheetData>
      <sheetData sheetId="15852">
        <row r="7">
          <cell r="AI7">
            <v>10000</v>
          </cell>
        </row>
      </sheetData>
      <sheetData sheetId="15853">
        <row r="7">
          <cell r="AI7">
            <v>10000</v>
          </cell>
        </row>
      </sheetData>
      <sheetData sheetId="15854">
        <row r="7">
          <cell r="AI7">
            <v>10000</v>
          </cell>
        </row>
      </sheetData>
      <sheetData sheetId="15855">
        <row r="7">
          <cell r="AI7">
            <v>10000</v>
          </cell>
        </row>
      </sheetData>
      <sheetData sheetId="15856">
        <row r="7">
          <cell r="AI7">
            <v>10000</v>
          </cell>
        </row>
      </sheetData>
      <sheetData sheetId="15857">
        <row r="7">
          <cell r="AI7">
            <v>10000</v>
          </cell>
        </row>
      </sheetData>
      <sheetData sheetId="15858">
        <row r="7">
          <cell r="AI7">
            <v>10000</v>
          </cell>
        </row>
      </sheetData>
      <sheetData sheetId="15859">
        <row r="7">
          <cell r="AI7">
            <v>10000</v>
          </cell>
        </row>
      </sheetData>
      <sheetData sheetId="15860">
        <row r="7">
          <cell r="AI7">
            <v>10000</v>
          </cell>
        </row>
      </sheetData>
      <sheetData sheetId="15861">
        <row r="7">
          <cell r="AI7">
            <v>10000</v>
          </cell>
        </row>
      </sheetData>
      <sheetData sheetId="15862">
        <row r="7">
          <cell r="AI7">
            <v>10000</v>
          </cell>
        </row>
      </sheetData>
      <sheetData sheetId="15863">
        <row r="7">
          <cell r="AI7">
            <v>10000</v>
          </cell>
        </row>
      </sheetData>
      <sheetData sheetId="15864">
        <row r="7">
          <cell r="AI7">
            <v>10000</v>
          </cell>
        </row>
      </sheetData>
      <sheetData sheetId="15865">
        <row r="7">
          <cell r="AI7">
            <v>10000</v>
          </cell>
        </row>
      </sheetData>
      <sheetData sheetId="15866">
        <row r="7">
          <cell r="AI7">
            <v>10000</v>
          </cell>
        </row>
      </sheetData>
      <sheetData sheetId="15867">
        <row r="7">
          <cell r="AI7">
            <v>10000</v>
          </cell>
        </row>
      </sheetData>
      <sheetData sheetId="15868">
        <row r="7">
          <cell r="AI7">
            <v>10000</v>
          </cell>
        </row>
      </sheetData>
      <sheetData sheetId="15869">
        <row r="7">
          <cell r="AI7">
            <v>10000</v>
          </cell>
        </row>
      </sheetData>
      <sheetData sheetId="15870">
        <row r="7">
          <cell r="AI7">
            <v>10000</v>
          </cell>
        </row>
      </sheetData>
      <sheetData sheetId="15871">
        <row r="7">
          <cell r="AI7">
            <v>10000</v>
          </cell>
        </row>
      </sheetData>
      <sheetData sheetId="15872">
        <row r="7">
          <cell r="AI7">
            <v>10000</v>
          </cell>
        </row>
      </sheetData>
      <sheetData sheetId="15873">
        <row r="7">
          <cell r="AI7">
            <v>10000</v>
          </cell>
        </row>
      </sheetData>
      <sheetData sheetId="15874">
        <row r="7">
          <cell r="AI7">
            <v>10000</v>
          </cell>
        </row>
      </sheetData>
      <sheetData sheetId="15875">
        <row r="7">
          <cell r="AI7">
            <v>10000</v>
          </cell>
        </row>
      </sheetData>
      <sheetData sheetId="15876">
        <row r="7">
          <cell r="AI7">
            <v>10000</v>
          </cell>
        </row>
      </sheetData>
      <sheetData sheetId="15877">
        <row r="7">
          <cell r="AI7">
            <v>10000</v>
          </cell>
        </row>
      </sheetData>
      <sheetData sheetId="15878">
        <row r="7">
          <cell r="AI7">
            <v>10000</v>
          </cell>
        </row>
      </sheetData>
      <sheetData sheetId="15879">
        <row r="7">
          <cell r="AI7">
            <v>10000</v>
          </cell>
        </row>
      </sheetData>
      <sheetData sheetId="15880">
        <row r="7">
          <cell r="AI7">
            <v>10000</v>
          </cell>
        </row>
      </sheetData>
      <sheetData sheetId="15881">
        <row r="7">
          <cell r="AI7">
            <v>10000</v>
          </cell>
        </row>
      </sheetData>
      <sheetData sheetId="15882">
        <row r="7">
          <cell r="AI7">
            <v>10000</v>
          </cell>
        </row>
      </sheetData>
      <sheetData sheetId="15883">
        <row r="7">
          <cell r="AI7">
            <v>10000</v>
          </cell>
        </row>
      </sheetData>
      <sheetData sheetId="15884">
        <row r="7">
          <cell r="AI7">
            <v>10000</v>
          </cell>
        </row>
      </sheetData>
      <sheetData sheetId="15885">
        <row r="7">
          <cell r="AI7">
            <v>10000</v>
          </cell>
        </row>
      </sheetData>
      <sheetData sheetId="15886">
        <row r="7">
          <cell r="AI7">
            <v>10000</v>
          </cell>
        </row>
      </sheetData>
      <sheetData sheetId="15887">
        <row r="7">
          <cell r="AI7">
            <v>10000</v>
          </cell>
        </row>
      </sheetData>
      <sheetData sheetId="15888">
        <row r="7">
          <cell r="AI7">
            <v>10000</v>
          </cell>
        </row>
      </sheetData>
      <sheetData sheetId="15889">
        <row r="7">
          <cell r="AI7">
            <v>10000</v>
          </cell>
        </row>
      </sheetData>
      <sheetData sheetId="15890">
        <row r="7">
          <cell r="AI7">
            <v>10000</v>
          </cell>
        </row>
      </sheetData>
      <sheetData sheetId="15891">
        <row r="7">
          <cell r="AI7">
            <v>10000</v>
          </cell>
        </row>
      </sheetData>
      <sheetData sheetId="15892">
        <row r="7">
          <cell r="AI7">
            <v>10000</v>
          </cell>
        </row>
      </sheetData>
      <sheetData sheetId="15893">
        <row r="7">
          <cell r="AI7">
            <v>10000</v>
          </cell>
        </row>
      </sheetData>
      <sheetData sheetId="15894">
        <row r="7">
          <cell r="AI7">
            <v>10000</v>
          </cell>
        </row>
      </sheetData>
      <sheetData sheetId="15895">
        <row r="7">
          <cell r="AI7">
            <v>10000</v>
          </cell>
        </row>
      </sheetData>
      <sheetData sheetId="15896">
        <row r="7">
          <cell r="AI7">
            <v>10000</v>
          </cell>
        </row>
      </sheetData>
      <sheetData sheetId="15897">
        <row r="7">
          <cell r="AI7">
            <v>10000</v>
          </cell>
        </row>
      </sheetData>
      <sheetData sheetId="15898">
        <row r="7">
          <cell r="AI7">
            <v>10000</v>
          </cell>
        </row>
      </sheetData>
      <sheetData sheetId="15899">
        <row r="7">
          <cell r="AI7">
            <v>10000</v>
          </cell>
        </row>
      </sheetData>
      <sheetData sheetId="15900">
        <row r="7">
          <cell r="AI7">
            <v>10000</v>
          </cell>
        </row>
      </sheetData>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row r="7">
          <cell r="AI7">
            <v>10000</v>
          </cell>
        </row>
      </sheetData>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refreshError="1"/>
      <sheetData sheetId="15989" refreshError="1"/>
      <sheetData sheetId="15990" refreshError="1"/>
      <sheetData sheetId="15991" refreshError="1"/>
      <sheetData sheetId="15992" refreshError="1"/>
      <sheetData sheetId="15993" refreshError="1"/>
      <sheetData sheetId="15994" refreshError="1"/>
      <sheetData sheetId="15995" refreshError="1"/>
      <sheetData sheetId="15996" refreshError="1"/>
      <sheetData sheetId="15997" refreshError="1"/>
      <sheetData sheetId="15998">
        <row r="7">
          <cell r="AI7">
            <v>10000</v>
          </cell>
        </row>
      </sheetData>
      <sheetData sheetId="15999" refreshError="1"/>
      <sheetData sheetId="16000" refreshError="1"/>
      <sheetData sheetId="16001" refreshError="1"/>
      <sheetData sheetId="16002" refreshError="1"/>
      <sheetData sheetId="16003" refreshError="1"/>
      <sheetData sheetId="16004" refreshError="1"/>
      <sheetData sheetId="16005" refreshError="1"/>
      <sheetData sheetId="16006" refreshError="1"/>
      <sheetData sheetId="16007" refreshError="1"/>
      <sheetData sheetId="16008" refreshError="1"/>
      <sheetData sheetId="16009" refreshError="1"/>
      <sheetData sheetId="16010" refreshError="1"/>
      <sheetData sheetId="16011" refreshError="1"/>
      <sheetData sheetId="16012" refreshError="1"/>
      <sheetData sheetId="16013" refreshError="1"/>
      <sheetData sheetId="16014" refreshError="1"/>
      <sheetData sheetId="16015" refreshError="1"/>
      <sheetData sheetId="16016"/>
      <sheetData sheetId="16017"/>
      <sheetData sheetId="16018"/>
      <sheetData sheetId="16019"/>
      <sheetData sheetId="16020" refreshError="1"/>
      <sheetData sheetId="16021"/>
      <sheetData sheetId="16022" refreshError="1"/>
      <sheetData sheetId="16023" refreshError="1"/>
      <sheetData sheetId="16024" refreshError="1"/>
      <sheetData sheetId="16025" refreshError="1"/>
      <sheetData sheetId="16026"/>
      <sheetData sheetId="16027" refreshError="1"/>
      <sheetData sheetId="16028" refreshError="1"/>
      <sheetData sheetId="16029" refreshError="1"/>
      <sheetData sheetId="16030" refreshError="1"/>
      <sheetData sheetId="16031" refreshError="1"/>
      <sheetData sheetId="16032" refreshError="1"/>
      <sheetData sheetId="16033" refreshError="1"/>
      <sheetData sheetId="16034" refreshError="1"/>
      <sheetData sheetId="16035" refreshError="1"/>
      <sheetData sheetId="16036" refreshError="1"/>
      <sheetData sheetId="16037" refreshError="1"/>
      <sheetData sheetId="16038" refreshError="1"/>
      <sheetData sheetId="16039" refreshError="1"/>
      <sheetData sheetId="16040" refreshError="1"/>
      <sheetData sheetId="16041" refreshError="1"/>
      <sheetData sheetId="16042" refreshError="1"/>
      <sheetData sheetId="16043" refreshError="1"/>
      <sheetData sheetId="16044" refreshError="1"/>
      <sheetData sheetId="16045" refreshError="1"/>
      <sheetData sheetId="16046" refreshError="1"/>
      <sheetData sheetId="16047"/>
      <sheetData sheetId="16048" refreshError="1"/>
      <sheetData sheetId="16049" refreshError="1"/>
      <sheetData sheetId="16050" refreshError="1"/>
      <sheetData sheetId="16051" refreshError="1"/>
      <sheetData sheetId="16052" refreshError="1"/>
      <sheetData sheetId="16053" refreshError="1"/>
      <sheetData sheetId="16054" refreshError="1"/>
      <sheetData sheetId="16055" refreshError="1"/>
      <sheetData sheetId="16056" refreshError="1"/>
      <sheetData sheetId="16057" refreshError="1"/>
      <sheetData sheetId="16058" refreshError="1"/>
      <sheetData sheetId="16059" refreshError="1"/>
      <sheetData sheetId="16060" refreshError="1"/>
      <sheetData sheetId="16061" refreshError="1"/>
      <sheetData sheetId="16062" refreshError="1"/>
      <sheetData sheetId="16063" refreshError="1"/>
      <sheetData sheetId="16064" refreshError="1"/>
      <sheetData sheetId="16065" refreshError="1"/>
      <sheetData sheetId="16066" refreshError="1"/>
      <sheetData sheetId="16067" refreshError="1"/>
      <sheetData sheetId="16068" refreshError="1"/>
      <sheetData sheetId="16069" refreshError="1"/>
      <sheetData sheetId="16070" refreshError="1"/>
      <sheetData sheetId="16071" refreshError="1"/>
      <sheetData sheetId="16072" refreshError="1"/>
      <sheetData sheetId="16073" refreshError="1"/>
      <sheetData sheetId="16074" refreshError="1"/>
      <sheetData sheetId="16075" refreshError="1"/>
      <sheetData sheetId="16076" refreshError="1"/>
      <sheetData sheetId="16077" refreshError="1"/>
      <sheetData sheetId="16078" refreshError="1"/>
      <sheetData sheetId="16079"/>
      <sheetData sheetId="16080" refreshError="1"/>
      <sheetData sheetId="16081" refreshError="1"/>
      <sheetData sheetId="16082" refreshError="1"/>
      <sheetData sheetId="16083" refreshError="1"/>
      <sheetData sheetId="16084" refreshError="1"/>
      <sheetData sheetId="16085"/>
      <sheetData sheetId="16086"/>
      <sheetData sheetId="16087" refreshError="1"/>
      <sheetData sheetId="16088" refreshError="1"/>
      <sheetData sheetId="16089" refreshError="1"/>
      <sheetData sheetId="16090" refreshError="1"/>
      <sheetData sheetId="16091" refreshError="1"/>
      <sheetData sheetId="16092"/>
      <sheetData sheetId="16093" refreshError="1"/>
      <sheetData sheetId="16094" refreshError="1"/>
      <sheetData sheetId="16095" refreshError="1"/>
      <sheetData sheetId="16096" refreshError="1"/>
      <sheetData sheetId="16097" refreshError="1"/>
      <sheetData sheetId="16098" refreshError="1"/>
      <sheetData sheetId="16099" refreshError="1"/>
      <sheetData sheetId="16100" refreshError="1"/>
      <sheetData sheetId="16101" refreshError="1"/>
      <sheetData sheetId="16102" refreshError="1"/>
      <sheetData sheetId="16103" refreshError="1"/>
      <sheetData sheetId="16104" refreshError="1"/>
      <sheetData sheetId="16105" refreshError="1"/>
      <sheetData sheetId="16106" refreshError="1"/>
      <sheetData sheetId="16107" refreshError="1"/>
      <sheetData sheetId="16108" refreshError="1"/>
      <sheetData sheetId="16109" refreshError="1"/>
      <sheetData sheetId="16110" refreshError="1"/>
      <sheetData sheetId="16111"/>
      <sheetData sheetId="16112" refreshError="1"/>
      <sheetData sheetId="16113"/>
      <sheetData sheetId="16114"/>
      <sheetData sheetId="16115"/>
      <sheetData sheetId="16116"/>
      <sheetData sheetId="16117"/>
      <sheetData sheetId="16118"/>
      <sheetData sheetId="16119"/>
      <sheetData sheetId="16120"/>
      <sheetData sheetId="16121"/>
      <sheetData sheetId="16122" refreshError="1"/>
      <sheetData sheetId="16123" refreshError="1"/>
      <sheetData sheetId="16124" refreshError="1"/>
      <sheetData sheetId="16125" refreshError="1"/>
      <sheetData sheetId="16126"/>
      <sheetData sheetId="16127"/>
      <sheetData sheetId="16128"/>
      <sheetData sheetId="16129"/>
      <sheetData sheetId="16130"/>
      <sheetData sheetId="16131"/>
      <sheetData sheetId="16132"/>
      <sheetData sheetId="16133"/>
      <sheetData sheetId="16134"/>
      <sheetData sheetId="16135" refreshError="1"/>
      <sheetData sheetId="16136" refreshError="1"/>
      <sheetData sheetId="16137" refreshError="1"/>
      <sheetData sheetId="16138" refreshError="1"/>
      <sheetData sheetId="16139" refreshError="1"/>
      <sheetData sheetId="16140" refreshError="1"/>
      <sheetData sheetId="16141" refreshError="1"/>
      <sheetData sheetId="16142" refreshError="1"/>
      <sheetData sheetId="16143" refreshError="1"/>
      <sheetData sheetId="16144" refreshError="1"/>
      <sheetData sheetId="16145" refreshError="1"/>
      <sheetData sheetId="16146">
        <row r="7">
          <cell r="AI7">
            <v>10000</v>
          </cell>
        </row>
      </sheetData>
      <sheetData sheetId="16147">
        <row r="7">
          <cell r="AI7">
            <v>10000</v>
          </cell>
        </row>
      </sheetData>
      <sheetData sheetId="16148">
        <row r="7">
          <cell r="AI7">
            <v>10000</v>
          </cell>
        </row>
      </sheetData>
      <sheetData sheetId="16149">
        <row r="7">
          <cell r="AI7">
            <v>10000</v>
          </cell>
        </row>
      </sheetData>
      <sheetData sheetId="16150">
        <row r="7">
          <cell r="AI7">
            <v>10000</v>
          </cell>
        </row>
      </sheetData>
      <sheetData sheetId="16151">
        <row r="7">
          <cell r="AI7">
            <v>10000</v>
          </cell>
        </row>
      </sheetData>
      <sheetData sheetId="16152">
        <row r="7">
          <cell r="AI7">
            <v>10000</v>
          </cell>
        </row>
      </sheetData>
      <sheetData sheetId="16153">
        <row r="7">
          <cell r="AI7">
            <v>10000</v>
          </cell>
        </row>
      </sheetData>
      <sheetData sheetId="16154">
        <row r="7">
          <cell r="AI7">
            <v>10000</v>
          </cell>
        </row>
      </sheetData>
      <sheetData sheetId="16155">
        <row r="7">
          <cell r="AI7">
            <v>10000</v>
          </cell>
        </row>
      </sheetData>
      <sheetData sheetId="16156">
        <row r="7">
          <cell r="AI7">
            <v>10000</v>
          </cell>
        </row>
      </sheetData>
      <sheetData sheetId="16157">
        <row r="7">
          <cell r="AI7">
            <v>10000</v>
          </cell>
        </row>
      </sheetData>
      <sheetData sheetId="16158">
        <row r="7">
          <cell r="AI7">
            <v>10000</v>
          </cell>
        </row>
      </sheetData>
      <sheetData sheetId="16159">
        <row r="7">
          <cell r="AI7">
            <v>10000</v>
          </cell>
        </row>
      </sheetData>
      <sheetData sheetId="16160">
        <row r="7">
          <cell r="AI7">
            <v>10000</v>
          </cell>
        </row>
      </sheetData>
      <sheetData sheetId="16161">
        <row r="7">
          <cell r="AI7">
            <v>10000</v>
          </cell>
        </row>
      </sheetData>
      <sheetData sheetId="16162">
        <row r="7">
          <cell r="AI7">
            <v>10000</v>
          </cell>
        </row>
      </sheetData>
      <sheetData sheetId="16163">
        <row r="7">
          <cell r="AI7">
            <v>10000</v>
          </cell>
        </row>
      </sheetData>
      <sheetData sheetId="16164">
        <row r="7">
          <cell r="AI7">
            <v>10000</v>
          </cell>
        </row>
      </sheetData>
      <sheetData sheetId="16165">
        <row r="7">
          <cell r="AI7">
            <v>10000</v>
          </cell>
        </row>
      </sheetData>
      <sheetData sheetId="16166">
        <row r="7">
          <cell r="AI7">
            <v>10000</v>
          </cell>
        </row>
      </sheetData>
      <sheetData sheetId="16167">
        <row r="7">
          <cell r="AI7">
            <v>10000</v>
          </cell>
        </row>
      </sheetData>
      <sheetData sheetId="16168">
        <row r="7">
          <cell r="AI7">
            <v>10000</v>
          </cell>
        </row>
      </sheetData>
      <sheetData sheetId="16169">
        <row r="7">
          <cell r="AI7">
            <v>10000</v>
          </cell>
        </row>
      </sheetData>
      <sheetData sheetId="16170">
        <row r="7">
          <cell r="AI7">
            <v>10000</v>
          </cell>
        </row>
      </sheetData>
      <sheetData sheetId="16171">
        <row r="7">
          <cell r="AI7">
            <v>10000</v>
          </cell>
        </row>
      </sheetData>
      <sheetData sheetId="16172">
        <row r="7">
          <cell r="AI7">
            <v>10000</v>
          </cell>
        </row>
      </sheetData>
      <sheetData sheetId="16173">
        <row r="7">
          <cell r="AI7">
            <v>10000</v>
          </cell>
        </row>
      </sheetData>
      <sheetData sheetId="16174">
        <row r="7">
          <cell r="AI7">
            <v>10000</v>
          </cell>
        </row>
      </sheetData>
      <sheetData sheetId="16175">
        <row r="7">
          <cell r="AI7">
            <v>10000</v>
          </cell>
        </row>
      </sheetData>
      <sheetData sheetId="16176">
        <row r="7">
          <cell r="AI7">
            <v>10000</v>
          </cell>
        </row>
      </sheetData>
      <sheetData sheetId="16177">
        <row r="7">
          <cell r="AI7">
            <v>10000</v>
          </cell>
        </row>
      </sheetData>
      <sheetData sheetId="16178">
        <row r="7">
          <cell r="AI7">
            <v>10000</v>
          </cell>
        </row>
      </sheetData>
      <sheetData sheetId="16179">
        <row r="7">
          <cell r="AI7">
            <v>10000</v>
          </cell>
        </row>
      </sheetData>
      <sheetData sheetId="16180">
        <row r="7">
          <cell r="AI7">
            <v>10000</v>
          </cell>
        </row>
      </sheetData>
      <sheetData sheetId="16181">
        <row r="7">
          <cell r="AI7">
            <v>10000</v>
          </cell>
        </row>
      </sheetData>
      <sheetData sheetId="16182">
        <row r="7">
          <cell r="AI7">
            <v>10000</v>
          </cell>
        </row>
      </sheetData>
      <sheetData sheetId="16183">
        <row r="7">
          <cell r="AI7">
            <v>10000</v>
          </cell>
        </row>
      </sheetData>
      <sheetData sheetId="16184">
        <row r="7">
          <cell r="AI7">
            <v>10000</v>
          </cell>
        </row>
      </sheetData>
      <sheetData sheetId="16185">
        <row r="7">
          <cell r="AI7">
            <v>10000</v>
          </cell>
        </row>
      </sheetData>
      <sheetData sheetId="16186">
        <row r="7">
          <cell r="AI7">
            <v>10000</v>
          </cell>
        </row>
      </sheetData>
      <sheetData sheetId="16187">
        <row r="7">
          <cell r="AI7">
            <v>10000</v>
          </cell>
        </row>
      </sheetData>
      <sheetData sheetId="16188">
        <row r="7">
          <cell r="AI7">
            <v>10000</v>
          </cell>
        </row>
      </sheetData>
      <sheetData sheetId="16189">
        <row r="7">
          <cell r="AI7">
            <v>10000</v>
          </cell>
        </row>
      </sheetData>
      <sheetData sheetId="16190">
        <row r="7">
          <cell r="AI7">
            <v>10000</v>
          </cell>
        </row>
      </sheetData>
      <sheetData sheetId="16191">
        <row r="7">
          <cell r="AI7">
            <v>10000</v>
          </cell>
        </row>
      </sheetData>
      <sheetData sheetId="16192" refreshError="1"/>
      <sheetData sheetId="16193">
        <row r="7">
          <cell r="AI7">
            <v>10000</v>
          </cell>
        </row>
      </sheetData>
      <sheetData sheetId="16194">
        <row r="7">
          <cell r="AI7">
            <v>10000</v>
          </cell>
        </row>
      </sheetData>
      <sheetData sheetId="16195">
        <row r="7">
          <cell r="AI7">
            <v>10000</v>
          </cell>
        </row>
      </sheetData>
      <sheetData sheetId="16196">
        <row r="7">
          <cell r="AI7">
            <v>10000</v>
          </cell>
        </row>
      </sheetData>
      <sheetData sheetId="16197">
        <row r="7">
          <cell r="AI7">
            <v>10000</v>
          </cell>
        </row>
      </sheetData>
      <sheetData sheetId="16198">
        <row r="7">
          <cell r="AI7">
            <v>10000</v>
          </cell>
        </row>
      </sheetData>
      <sheetData sheetId="16199">
        <row r="7">
          <cell r="AI7">
            <v>10000</v>
          </cell>
        </row>
      </sheetData>
      <sheetData sheetId="16200">
        <row r="7">
          <cell r="AI7">
            <v>10000</v>
          </cell>
        </row>
      </sheetData>
      <sheetData sheetId="16201">
        <row r="7">
          <cell r="AI7">
            <v>10000</v>
          </cell>
        </row>
      </sheetData>
      <sheetData sheetId="16202">
        <row r="7">
          <cell r="AI7">
            <v>10000</v>
          </cell>
        </row>
      </sheetData>
      <sheetData sheetId="16203">
        <row r="7">
          <cell r="AI7">
            <v>10000</v>
          </cell>
        </row>
      </sheetData>
      <sheetData sheetId="16204">
        <row r="7">
          <cell r="AI7">
            <v>10000</v>
          </cell>
        </row>
      </sheetData>
      <sheetData sheetId="16205">
        <row r="7">
          <cell r="AI7">
            <v>10000</v>
          </cell>
        </row>
      </sheetData>
      <sheetData sheetId="16206">
        <row r="7">
          <cell r="AI7">
            <v>10000</v>
          </cell>
        </row>
      </sheetData>
      <sheetData sheetId="16207">
        <row r="7">
          <cell r="AI7">
            <v>10000</v>
          </cell>
        </row>
      </sheetData>
      <sheetData sheetId="16208">
        <row r="7">
          <cell r="AI7">
            <v>10000</v>
          </cell>
        </row>
      </sheetData>
      <sheetData sheetId="16209">
        <row r="7">
          <cell r="AI7">
            <v>10000</v>
          </cell>
        </row>
      </sheetData>
      <sheetData sheetId="16210">
        <row r="7">
          <cell r="AI7">
            <v>10000</v>
          </cell>
        </row>
      </sheetData>
      <sheetData sheetId="16211">
        <row r="7">
          <cell r="AI7">
            <v>10000</v>
          </cell>
        </row>
      </sheetData>
      <sheetData sheetId="16212">
        <row r="7">
          <cell r="AI7">
            <v>10000</v>
          </cell>
        </row>
      </sheetData>
      <sheetData sheetId="16213">
        <row r="7">
          <cell r="AI7">
            <v>10000</v>
          </cell>
        </row>
      </sheetData>
      <sheetData sheetId="16214">
        <row r="7">
          <cell r="AI7">
            <v>10000</v>
          </cell>
        </row>
      </sheetData>
      <sheetData sheetId="16215">
        <row r="7">
          <cell r="AI7">
            <v>10000</v>
          </cell>
        </row>
      </sheetData>
      <sheetData sheetId="16216">
        <row r="7">
          <cell r="AI7">
            <v>10000</v>
          </cell>
        </row>
      </sheetData>
      <sheetData sheetId="16217">
        <row r="7">
          <cell r="AI7">
            <v>10000</v>
          </cell>
        </row>
      </sheetData>
      <sheetData sheetId="16218">
        <row r="7">
          <cell r="AI7">
            <v>10000</v>
          </cell>
        </row>
      </sheetData>
      <sheetData sheetId="16219">
        <row r="7">
          <cell r="AI7">
            <v>10000</v>
          </cell>
        </row>
      </sheetData>
      <sheetData sheetId="16220">
        <row r="7">
          <cell r="AI7">
            <v>10000</v>
          </cell>
        </row>
      </sheetData>
      <sheetData sheetId="16221">
        <row r="7">
          <cell r="AI7">
            <v>10000</v>
          </cell>
        </row>
      </sheetData>
      <sheetData sheetId="16222" refreshError="1"/>
      <sheetData sheetId="16223">
        <row r="7">
          <cell r="AI7">
            <v>10000</v>
          </cell>
        </row>
      </sheetData>
      <sheetData sheetId="16224">
        <row r="7">
          <cell r="AI7">
            <v>10000</v>
          </cell>
        </row>
      </sheetData>
      <sheetData sheetId="16225">
        <row r="7">
          <cell r="AI7">
            <v>10000</v>
          </cell>
        </row>
      </sheetData>
      <sheetData sheetId="16226">
        <row r="7">
          <cell r="AI7">
            <v>10000</v>
          </cell>
        </row>
      </sheetData>
      <sheetData sheetId="16227">
        <row r="7">
          <cell r="AI7">
            <v>10000</v>
          </cell>
        </row>
      </sheetData>
      <sheetData sheetId="16228">
        <row r="7">
          <cell r="AI7">
            <v>10000</v>
          </cell>
        </row>
      </sheetData>
      <sheetData sheetId="16229">
        <row r="7">
          <cell r="AI7">
            <v>10000</v>
          </cell>
        </row>
      </sheetData>
      <sheetData sheetId="16230">
        <row r="7">
          <cell r="AI7">
            <v>10000</v>
          </cell>
        </row>
      </sheetData>
      <sheetData sheetId="16231">
        <row r="7">
          <cell r="AI7">
            <v>10000</v>
          </cell>
        </row>
      </sheetData>
      <sheetData sheetId="16232">
        <row r="7">
          <cell r="AI7">
            <v>10000</v>
          </cell>
        </row>
      </sheetData>
      <sheetData sheetId="16233">
        <row r="7">
          <cell r="AI7">
            <v>10000</v>
          </cell>
        </row>
      </sheetData>
      <sheetData sheetId="16234" refreshError="1"/>
      <sheetData sheetId="16235">
        <row r="7">
          <cell r="AI7">
            <v>10000</v>
          </cell>
        </row>
      </sheetData>
      <sheetData sheetId="16236">
        <row r="7">
          <cell r="AI7">
            <v>10000</v>
          </cell>
        </row>
      </sheetData>
      <sheetData sheetId="16237">
        <row r="7">
          <cell r="AI7">
            <v>10000</v>
          </cell>
        </row>
      </sheetData>
      <sheetData sheetId="16238">
        <row r="7">
          <cell r="AI7">
            <v>10000</v>
          </cell>
        </row>
      </sheetData>
      <sheetData sheetId="16239">
        <row r="7">
          <cell r="AI7">
            <v>10000</v>
          </cell>
        </row>
      </sheetData>
      <sheetData sheetId="16240">
        <row r="7">
          <cell r="AI7">
            <v>10000</v>
          </cell>
        </row>
      </sheetData>
      <sheetData sheetId="16241">
        <row r="7">
          <cell r="AI7">
            <v>10000</v>
          </cell>
        </row>
      </sheetData>
      <sheetData sheetId="16242">
        <row r="7">
          <cell r="AI7">
            <v>10000</v>
          </cell>
        </row>
      </sheetData>
      <sheetData sheetId="16243">
        <row r="7">
          <cell r="AI7">
            <v>10000</v>
          </cell>
        </row>
      </sheetData>
      <sheetData sheetId="16244">
        <row r="7">
          <cell r="AI7">
            <v>10000</v>
          </cell>
        </row>
      </sheetData>
      <sheetData sheetId="16245">
        <row r="7">
          <cell r="AI7">
            <v>10000</v>
          </cell>
        </row>
      </sheetData>
      <sheetData sheetId="16246">
        <row r="7">
          <cell r="AI7">
            <v>10000</v>
          </cell>
        </row>
      </sheetData>
      <sheetData sheetId="16247">
        <row r="7">
          <cell r="AI7">
            <v>10000</v>
          </cell>
        </row>
      </sheetData>
      <sheetData sheetId="16248">
        <row r="7">
          <cell r="AI7">
            <v>10000</v>
          </cell>
        </row>
      </sheetData>
      <sheetData sheetId="16249">
        <row r="7">
          <cell r="AI7">
            <v>10000</v>
          </cell>
        </row>
      </sheetData>
      <sheetData sheetId="16250">
        <row r="7">
          <cell r="AI7">
            <v>10000</v>
          </cell>
        </row>
      </sheetData>
      <sheetData sheetId="16251">
        <row r="7">
          <cell r="AI7">
            <v>10000</v>
          </cell>
        </row>
      </sheetData>
      <sheetData sheetId="16252">
        <row r="7">
          <cell r="AI7">
            <v>10000</v>
          </cell>
        </row>
      </sheetData>
      <sheetData sheetId="16253">
        <row r="7">
          <cell r="AI7">
            <v>10000</v>
          </cell>
        </row>
      </sheetData>
      <sheetData sheetId="16254">
        <row r="7">
          <cell r="AI7">
            <v>10000</v>
          </cell>
        </row>
      </sheetData>
      <sheetData sheetId="16255">
        <row r="7">
          <cell r="AI7">
            <v>10000</v>
          </cell>
        </row>
      </sheetData>
      <sheetData sheetId="16256">
        <row r="7">
          <cell r="AI7">
            <v>10000</v>
          </cell>
        </row>
      </sheetData>
      <sheetData sheetId="16257">
        <row r="7">
          <cell r="AI7">
            <v>10000</v>
          </cell>
        </row>
      </sheetData>
      <sheetData sheetId="16258">
        <row r="7">
          <cell r="AI7">
            <v>10000</v>
          </cell>
        </row>
      </sheetData>
      <sheetData sheetId="16259">
        <row r="7">
          <cell r="AI7">
            <v>10000</v>
          </cell>
        </row>
      </sheetData>
      <sheetData sheetId="16260">
        <row r="7">
          <cell r="AI7">
            <v>10000</v>
          </cell>
        </row>
      </sheetData>
      <sheetData sheetId="16261" refreshError="1"/>
      <sheetData sheetId="16262" refreshError="1"/>
      <sheetData sheetId="16263">
        <row r="7">
          <cell r="AI7">
            <v>10000</v>
          </cell>
        </row>
      </sheetData>
      <sheetData sheetId="16264">
        <row r="7">
          <cell r="AI7">
            <v>10000</v>
          </cell>
        </row>
      </sheetData>
      <sheetData sheetId="16265">
        <row r="7">
          <cell r="AI7">
            <v>10000</v>
          </cell>
        </row>
      </sheetData>
      <sheetData sheetId="16266">
        <row r="7">
          <cell r="AI7">
            <v>10000</v>
          </cell>
        </row>
      </sheetData>
      <sheetData sheetId="16267">
        <row r="7">
          <cell r="AI7">
            <v>10000</v>
          </cell>
        </row>
      </sheetData>
      <sheetData sheetId="16268">
        <row r="7">
          <cell r="AI7">
            <v>10000</v>
          </cell>
        </row>
      </sheetData>
      <sheetData sheetId="16269">
        <row r="7">
          <cell r="AI7">
            <v>10000</v>
          </cell>
        </row>
      </sheetData>
      <sheetData sheetId="16270">
        <row r="7">
          <cell r="AI7">
            <v>10000</v>
          </cell>
        </row>
      </sheetData>
      <sheetData sheetId="16271">
        <row r="7">
          <cell r="AI7">
            <v>10000</v>
          </cell>
        </row>
      </sheetData>
      <sheetData sheetId="16272">
        <row r="7">
          <cell r="AI7">
            <v>10000</v>
          </cell>
        </row>
      </sheetData>
      <sheetData sheetId="16273">
        <row r="7">
          <cell r="AI7">
            <v>10000</v>
          </cell>
        </row>
      </sheetData>
      <sheetData sheetId="16274">
        <row r="7">
          <cell r="AI7">
            <v>10000</v>
          </cell>
        </row>
      </sheetData>
      <sheetData sheetId="16275">
        <row r="7">
          <cell r="AI7">
            <v>10000</v>
          </cell>
        </row>
      </sheetData>
      <sheetData sheetId="16276">
        <row r="7">
          <cell r="AI7">
            <v>10000</v>
          </cell>
        </row>
      </sheetData>
      <sheetData sheetId="16277">
        <row r="7">
          <cell r="AI7">
            <v>10000</v>
          </cell>
        </row>
      </sheetData>
      <sheetData sheetId="16278">
        <row r="7">
          <cell r="AI7">
            <v>10000</v>
          </cell>
        </row>
      </sheetData>
      <sheetData sheetId="16279">
        <row r="7">
          <cell r="AI7">
            <v>10000</v>
          </cell>
        </row>
      </sheetData>
      <sheetData sheetId="16280">
        <row r="7">
          <cell r="AI7">
            <v>10000</v>
          </cell>
        </row>
      </sheetData>
      <sheetData sheetId="16281">
        <row r="7">
          <cell r="AI7">
            <v>10000</v>
          </cell>
        </row>
      </sheetData>
      <sheetData sheetId="16282">
        <row r="7">
          <cell r="AI7">
            <v>10000</v>
          </cell>
        </row>
      </sheetData>
      <sheetData sheetId="16283">
        <row r="7">
          <cell r="AI7">
            <v>10000</v>
          </cell>
        </row>
      </sheetData>
      <sheetData sheetId="16284">
        <row r="7">
          <cell r="AI7">
            <v>10000</v>
          </cell>
        </row>
      </sheetData>
      <sheetData sheetId="16285">
        <row r="7">
          <cell r="AI7">
            <v>10000</v>
          </cell>
        </row>
      </sheetData>
      <sheetData sheetId="16286">
        <row r="7">
          <cell r="AI7">
            <v>10000</v>
          </cell>
        </row>
      </sheetData>
      <sheetData sheetId="16287">
        <row r="7">
          <cell r="AI7">
            <v>10000</v>
          </cell>
        </row>
      </sheetData>
      <sheetData sheetId="16288">
        <row r="7">
          <cell r="AI7">
            <v>10000</v>
          </cell>
        </row>
      </sheetData>
      <sheetData sheetId="16289">
        <row r="7">
          <cell r="AI7">
            <v>10000</v>
          </cell>
        </row>
      </sheetData>
      <sheetData sheetId="16290">
        <row r="7">
          <cell r="AI7">
            <v>10000</v>
          </cell>
        </row>
      </sheetData>
      <sheetData sheetId="16291">
        <row r="7">
          <cell r="AI7">
            <v>10000</v>
          </cell>
        </row>
      </sheetData>
      <sheetData sheetId="16292" refreshError="1"/>
      <sheetData sheetId="16293" refreshError="1"/>
      <sheetData sheetId="16294" refreshError="1"/>
      <sheetData sheetId="16295" refreshError="1"/>
      <sheetData sheetId="16296" refreshError="1"/>
      <sheetData sheetId="16297" refreshError="1"/>
      <sheetData sheetId="16298" refreshError="1"/>
      <sheetData sheetId="16299" refreshError="1"/>
      <sheetData sheetId="16300" refreshError="1"/>
      <sheetData sheetId="16301">
        <row r="7">
          <cell r="AI7">
            <v>10000</v>
          </cell>
        </row>
      </sheetData>
      <sheetData sheetId="16302">
        <row r="7">
          <cell r="AI7">
            <v>10000</v>
          </cell>
        </row>
      </sheetData>
      <sheetData sheetId="16303">
        <row r="7">
          <cell r="AI7">
            <v>10000</v>
          </cell>
        </row>
      </sheetData>
      <sheetData sheetId="16304">
        <row r="7">
          <cell r="AI7">
            <v>10000</v>
          </cell>
        </row>
      </sheetData>
      <sheetData sheetId="16305">
        <row r="7">
          <cell r="AI7">
            <v>10000</v>
          </cell>
        </row>
      </sheetData>
      <sheetData sheetId="16306">
        <row r="7">
          <cell r="AI7">
            <v>10000</v>
          </cell>
        </row>
      </sheetData>
      <sheetData sheetId="16307">
        <row r="7">
          <cell r="AI7">
            <v>10000</v>
          </cell>
        </row>
      </sheetData>
      <sheetData sheetId="16308">
        <row r="7">
          <cell r="AI7">
            <v>10000</v>
          </cell>
        </row>
      </sheetData>
      <sheetData sheetId="16309">
        <row r="7">
          <cell r="AI7">
            <v>10000</v>
          </cell>
        </row>
      </sheetData>
      <sheetData sheetId="16310">
        <row r="7">
          <cell r="AI7">
            <v>10000</v>
          </cell>
        </row>
      </sheetData>
      <sheetData sheetId="16311">
        <row r="7">
          <cell r="AI7">
            <v>10000</v>
          </cell>
        </row>
      </sheetData>
      <sheetData sheetId="16312">
        <row r="7">
          <cell r="AI7">
            <v>10000</v>
          </cell>
        </row>
      </sheetData>
      <sheetData sheetId="16313">
        <row r="7">
          <cell r="AI7">
            <v>10000</v>
          </cell>
        </row>
      </sheetData>
      <sheetData sheetId="16314">
        <row r="7">
          <cell r="AI7">
            <v>10000</v>
          </cell>
        </row>
      </sheetData>
      <sheetData sheetId="16315">
        <row r="7">
          <cell r="AI7">
            <v>10000</v>
          </cell>
        </row>
      </sheetData>
      <sheetData sheetId="16316">
        <row r="7">
          <cell r="AI7">
            <v>10000</v>
          </cell>
        </row>
      </sheetData>
      <sheetData sheetId="16317">
        <row r="7">
          <cell r="AI7">
            <v>10000</v>
          </cell>
        </row>
      </sheetData>
      <sheetData sheetId="16318">
        <row r="7">
          <cell r="AI7">
            <v>10000</v>
          </cell>
        </row>
      </sheetData>
      <sheetData sheetId="16319">
        <row r="7">
          <cell r="AI7">
            <v>10000</v>
          </cell>
        </row>
      </sheetData>
      <sheetData sheetId="16320">
        <row r="7">
          <cell r="AI7">
            <v>10000</v>
          </cell>
        </row>
      </sheetData>
      <sheetData sheetId="16321">
        <row r="7">
          <cell r="AI7">
            <v>10000</v>
          </cell>
        </row>
      </sheetData>
      <sheetData sheetId="16322">
        <row r="7">
          <cell r="AI7">
            <v>10000</v>
          </cell>
        </row>
      </sheetData>
      <sheetData sheetId="16323">
        <row r="7">
          <cell r="AI7">
            <v>10000</v>
          </cell>
        </row>
      </sheetData>
      <sheetData sheetId="16324">
        <row r="7">
          <cell r="AI7">
            <v>10000</v>
          </cell>
        </row>
      </sheetData>
      <sheetData sheetId="16325">
        <row r="7">
          <cell r="AI7">
            <v>10000</v>
          </cell>
        </row>
      </sheetData>
      <sheetData sheetId="16326">
        <row r="7">
          <cell r="AI7">
            <v>10000</v>
          </cell>
        </row>
      </sheetData>
      <sheetData sheetId="16327">
        <row r="7">
          <cell r="AI7">
            <v>10000</v>
          </cell>
        </row>
      </sheetData>
      <sheetData sheetId="16328">
        <row r="7">
          <cell r="AI7">
            <v>10000</v>
          </cell>
        </row>
      </sheetData>
      <sheetData sheetId="16329">
        <row r="7">
          <cell r="AI7">
            <v>10000</v>
          </cell>
        </row>
      </sheetData>
      <sheetData sheetId="16330">
        <row r="7">
          <cell r="AI7">
            <v>10000</v>
          </cell>
        </row>
      </sheetData>
      <sheetData sheetId="16331">
        <row r="7">
          <cell r="AI7">
            <v>10000</v>
          </cell>
        </row>
      </sheetData>
      <sheetData sheetId="16332">
        <row r="7">
          <cell r="AI7">
            <v>10000</v>
          </cell>
        </row>
      </sheetData>
      <sheetData sheetId="16333">
        <row r="7">
          <cell r="AI7">
            <v>10000</v>
          </cell>
        </row>
      </sheetData>
      <sheetData sheetId="16334">
        <row r="7">
          <cell r="AI7">
            <v>10000</v>
          </cell>
        </row>
      </sheetData>
      <sheetData sheetId="16335">
        <row r="7">
          <cell r="AI7">
            <v>10000</v>
          </cell>
        </row>
      </sheetData>
      <sheetData sheetId="16336">
        <row r="7">
          <cell r="AI7">
            <v>10000</v>
          </cell>
        </row>
      </sheetData>
      <sheetData sheetId="16337">
        <row r="7">
          <cell r="AI7">
            <v>10000</v>
          </cell>
        </row>
      </sheetData>
      <sheetData sheetId="16338">
        <row r="7">
          <cell r="AI7">
            <v>10000</v>
          </cell>
        </row>
      </sheetData>
      <sheetData sheetId="16339">
        <row r="7">
          <cell r="AI7">
            <v>10000</v>
          </cell>
        </row>
      </sheetData>
      <sheetData sheetId="16340">
        <row r="7">
          <cell r="AI7">
            <v>10000</v>
          </cell>
        </row>
      </sheetData>
      <sheetData sheetId="16341">
        <row r="7">
          <cell r="AI7">
            <v>10000</v>
          </cell>
        </row>
      </sheetData>
      <sheetData sheetId="16342">
        <row r="7">
          <cell r="AI7">
            <v>10000</v>
          </cell>
        </row>
      </sheetData>
      <sheetData sheetId="16343">
        <row r="7">
          <cell r="AI7">
            <v>10000</v>
          </cell>
        </row>
      </sheetData>
      <sheetData sheetId="16344">
        <row r="7">
          <cell r="AI7">
            <v>10000</v>
          </cell>
        </row>
      </sheetData>
      <sheetData sheetId="16345">
        <row r="7">
          <cell r="AI7">
            <v>10000</v>
          </cell>
        </row>
      </sheetData>
      <sheetData sheetId="16346">
        <row r="7">
          <cell r="AI7">
            <v>10000</v>
          </cell>
        </row>
      </sheetData>
      <sheetData sheetId="16347">
        <row r="7">
          <cell r="AI7">
            <v>10000</v>
          </cell>
        </row>
      </sheetData>
      <sheetData sheetId="16348">
        <row r="7">
          <cell r="AI7">
            <v>10000</v>
          </cell>
        </row>
      </sheetData>
      <sheetData sheetId="16349">
        <row r="7">
          <cell r="AI7">
            <v>10000</v>
          </cell>
        </row>
      </sheetData>
      <sheetData sheetId="16350">
        <row r="7">
          <cell r="AI7">
            <v>10000</v>
          </cell>
        </row>
      </sheetData>
      <sheetData sheetId="16351">
        <row r="7">
          <cell r="AI7">
            <v>10000</v>
          </cell>
        </row>
      </sheetData>
      <sheetData sheetId="16352">
        <row r="7">
          <cell r="AI7">
            <v>10000</v>
          </cell>
        </row>
      </sheetData>
      <sheetData sheetId="16353">
        <row r="7">
          <cell r="AI7">
            <v>10000</v>
          </cell>
        </row>
      </sheetData>
      <sheetData sheetId="16354">
        <row r="7">
          <cell r="AI7">
            <v>10000</v>
          </cell>
        </row>
      </sheetData>
      <sheetData sheetId="16355">
        <row r="7">
          <cell r="AI7">
            <v>10000</v>
          </cell>
        </row>
      </sheetData>
      <sheetData sheetId="16356">
        <row r="7">
          <cell r="AI7">
            <v>10000</v>
          </cell>
        </row>
      </sheetData>
      <sheetData sheetId="16357">
        <row r="7">
          <cell r="AI7">
            <v>10000</v>
          </cell>
        </row>
      </sheetData>
      <sheetData sheetId="16358">
        <row r="7">
          <cell r="AI7">
            <v>10000</v>
          </cell>
        </row>
      </sheetData>
      <sheetData sheetId="16359">
        <row r="7">
          <cell r="AI7">
            <v>10000</v>
          </cell>
        </row>
      </sheetData>
      <sheetData sheetId="16360">
        <row r="7">
          <cell r="AI7">
            <v>10000</v>
          </cell>
        </row>
      </sheetData>
      <sheetData sheetId="16361">
        <row r="7">
          <cell r="AI7">
            <v>10000</v>
          </cell>
        </row>
      </sheetData>
      <sheetData sheetId="16362">
        <row r="7">
          <cell r="AI7">
            <v>10000</v>
          </cell>
        </row>
      </sheetData>
      <sheetData sheetId="16363">
        <row r="7">
          <cell r="AI7">
            <v>10000</v>
          </cell>
        </row>
      </sheetData>
      <sheetData sheetId="16364">
        <row r="7">
          <cell r="AI7">
            <v>10000</v>
          </cell>
        </row>
      </sheetData>
      <sheetData sheetId="16365">
        <row r="7">
          <cell r="AI7">
            <v>10000</v>
          </cell>
        </row>
      </sheetData>
      <sheetData sheetId="16366">
        <row r="7">
          <cell r="AI7">
            <v>10000</v>
          </cell>
        </row>
      </sheetData>
      <sheetData sheetId="16367">
        <row r="7">
          <cell r="AI7">
            <v>10000</v>
          </cell>
        </row>
      </sheetData>
      <sheetData sheetId="16368">
        <row r="7">
          <cell r="AI7">
            <v>10000</v>
          </cell>
        </row>
      </sheetData>
      <sheetData sheetId="16369">
        <row r="7">
          <cell r="AI7">
            <v>10000</v>
          </cell>
        </row>
      </sheetData>
      <sheetData sheetId="16370">
        <row r="7">
          <cell r="AI7">
            <v>10000</v>
          </cell>
        </row>
      </sheetData>
      <sheetData sheetId="16371">
        <row r="7">
          <cell r="AI7">
            <v>10000</v>
          </cell>
        </row>
      </sheetData>
      <sheetData sheetId="16372">
        <row r="7">
          <cell r="AI7">
            <v>10000</v>
          </cell>
        </row>
      </sheetData>
      <sheetData sheetId="16373">
        <row r="7">
          <cell r="AI7">
            <v>10000</v>
          </cell>
        </row>
      </sheetData>
      <sheetData sheetId="16374">
        <row r="7">
          <cell r="AI7">
            <v>10000</v>
          </cell>
        </row>
      </sheetData>
      <sheetData sheetId="16375">
        <row r="7">
          <cell r="AI7">
            <v>10000</v>
          </cell>
        </row>
      </sheetData>
      <sheetData sheetId="16376">
        <row r="7">
          <cell r="AI7">
            <v>10000</v>
          </cell>
        </row>
      </sheetData>
      <sheetData sheetId="16377">
        <row r="7">
          <cell r="AI7">
            <v>10000</v>
          </cell>
        </row>
      </sheetData>
      <sheetData sheetId="16378">
        <row r="7">
          <cell r="AI7">
            <v>10000</v>
          </cell>
        </row>
      </sheetData>
      <sheetData sheetId="16379">
        <row r="7">
          <cell r="AI7">
            <v>10000</v>
          </cell>
        </row>
      </sheetData>
      <sheetData sheetId="16380">
        <row r="7">
          <cell r="AI7">
            <v>10000</v>
          </cell>
        </row>
      </sheetData>
      <sheetData sheetId="16381">
        <row r="7">
          <cell r="AI7">
            <v>10000</v>
          </cell>
        </row>
      </sheetData>
      <sheetData sheetId="16382">
        <row r="7">
          <cell r="AI7">
            <v>10000</v>
          </cell>
        </row>
      </sheetData>
      <sheetData sheetId="16383">
        <row r="7">
          <cell r="AI7">
            <v>10000</v>
          </cell>
        </row>
      </sheetData>
      <sheetData sheetId="16384">
        <row r="7">
          <cell r="AI7">
            <v>10000</v>
          </cell>
        </row>
      </sheetData>
      <sheetData sheetId="16385">
        <row r="7">
          <cell r="AI7">
            <v>10000</v>
          </cell>
        </row>
      </sheetData>
      <sheetData sheetId="16386">
        <row r="7">
          <cell r="AI7">
            <v>10000</v>
          </cell>
        </row>
      </sheetData>
      <sheetData sheetId="16387">
        <row r="7">
          <cell r="AI7">
            <v>10000</v>
          </cell>
        </row>
      </sheetData>
      <sheetData sheetId="16388">
        <row r="7">
          <cell r="AI7">
            <v>10000</v>
          </cell>
        </row>
      </sheetData>
      <sheetData sheetId="16389">
        <row r="7">
          <cell r="AI7">
            <v>10000</v>
          </cell>
        </row>
      </sheetData>
      <sheetData sheetId="16390">
        <row r="7">
          <cell r="AI7">
            <v>10000</v>
          </cell>
        </row>
      </sheetData>
      <sheetData sheetId="16391">
        <row r="7">
          <cell r="AI7">
            <v>10000</v>
          </cell>
        </row>
      </sheetData>
      <sheetData sheetId="16392">
        <row r="7">
          <cell r="AI7">
            <v>10000</v>
          </cell>
        </row>
      </sheetData>
      <sheetData sheetId="16393">
        <row r="7">
          <cell r="AI7">
            <v>10000</v>
          </cell>
        </row>
      </sheetData>
      <sheetData sheetId="16394">
        <row r="7">
          <cell r="AI7">
            <v>10000</v>
          </cell>
        </row>
      </sheetData>
      <sheetData sheetId="16395">
        <row r="7">
          <cell r="AI7">
            <v>10000</v>
          </cell>
        </row>
      </sheetData>
      <sheetData sheetId="16396">
        <row r="7">
          <cell r="AI7">
            <v>10000</v>
          </cell>
        </row>
      </sheetData>
      <sheetData sheetId="16397">
        <row r="7">
          <cell r="AI7">
            <v>10000</v>
          </cell>
        </row>
      </sheetData>
      <sheetData sheetId="16398">
        <row r="7">
          <cell r="AI7">
            <v>10000</v>
          </cell>
        </row>
      </sheetData>
      <sheetData sheetId="16399">
        <row r="7">
          <cell r="AI7">
            <v>10000</v>
          </cell>
        </row>
      </sheetData>
      <sheetData sheetId="16400" refreshError="1"/>
      <sheetData sheetId="16401">
        <row r="7">
          <cell r="AI7">
            <v>10000</v>
          </cell>
        </row>
      </sheetData>
      <sheetData sheetId="16402">
        <row r="7">
          <cell r="AI7">
            <v>10000</v>
          </cell>
        </row>
      </sheetData>
      <sheetData sheetId="16403">
        <row r="7">
          <cell r="AI7">
            <v>10000</v>
          </cell>
        </row>
      </sheetData>
      <sheetData sheetId="16404">
        <row r="7">
          <cell r="AI7">
            <v>10000</v>
          </cell>
        </row>
      </sheetData>
      <sheetData sheetId="16405">
        <row r="7">
          <cell r="AI7">
            <v>10000</v>
          </cell>
        </row>
      </sheetData>
      <sheetData sheetId="16406">
        <row r="7">
          <cell r="AI7">
            <v>10000</v>
          </cell>
        </row>
      </sheetData>
      <sheetData sheetId="16407">
        <row r="7">
          <cell r="AI7">
            <v>10000</v>
          </cell>
        </row>
      </sheetData>
      <sheetData sheetId="16408">
        <row r="7">
          <cell r="AI7">
            <v>10000</v>
          </cell>
        </row>
      </sheetData>
      <sheetData sheetId="16409">
        <row r="7">
          <cell r="AI7">
            <v>10000</v>
          </cell>
        </row>
      </sheetData>
      <sheetData sheetId="16410">
        <row r="7">
          <cell r="AI7">
            <v>10000</v>
          </cell>
        </row>
      </sheetData>
      <sheetData sheetId="16411">
        <row r="7">
          <cell r="AI7">
            <v>10000</v>
          </cell>
        </row>
      </sheetData>
      <sheetData sheetId="16412" refreshError="1"/>
      <sheetData sheetId="16413" refreshError="1"/>
      <sheetData sheetId="16414" refreshError="1"/>
      <sheetData sheetId="16415" refreshError="1"/>
      <sheetData sheetId="16416" refreshError="1"/>
      <sheetData sheetId="16417" refreshError="1"/>
      <sheetData sheetId="16418" refreshError="1"/>
      <sheetData sheetId="16419" refreshError="1"/>
      <sheetData sheetId="16420" refreshError="1"/>
      <sheetData sheetId="16421" refreshError="1"/>
      <sheetData sheetId="16422" refreshError="1"/>
      <sheetData sheetId="16423" refreshError="1"/>
      <sheetData sheetId="16424" refreshError="1"/>
      <sheetData sheetId="16425">
        <row r="7">
          <cell r="AI7">
            <v>10000</v>
          </cell>
        </row>
      </sheetData>
      <sheetData sheetId="16426">
        <row r="7">
          <cell r="AI7">
            <v>10000</v>
          </cell>
        </row>
      </sheetData>
      <sheetData sheetId="16427">
        <row r="7">
          <cell r="AI7">
            <v>10000</v>
          </cell>
        </row>
      </sheetData>
      <sheetData sheetId="16428">
        <row r="7">
          <cell r="AI7">
            <v>10000</v>
          </cell>
        </row>
      </sheetData>
      <sheetData sheetId="16429">
        <row r="7">
          <cell r="AI7">
            <v>10000</v>
          </cell>
        </row>
      </sheetData>
      <sheetData sheetId="16430" refreshError="1"/>
      <sheetData sheetId="16431" refreshError="1"/>
      <sheetData sheetId="16432" refreshError="1"/>
      <sheetData sheetId="16433" refreshError="1"/>
      <sheetData sheetId="16434" refreshError="1"/>
      <sheetData sheetId="16435" refreshError="1"/>
      <sheetData sheetId="16436" refreshError="1"/>
      <sheetData sheetId="16437" refreshError="1"/>
      <sheetData sheetId="16438" refreshError="1"/>
      <sheetData sheetId="16439" refreshError="1"/>
      <sheetData sheetId="16440" refreshError="1"/>
      <sheetData sheetId="16441" refreshError="1"/>
      <sheetData sheetId="16442" refreshError="1"/>
      <sheetData sheetId="16443" refreshError="1"/>
      <sheetData sheetId="16444" refreshError="1"/>
      <sheetData sheetId="16445" refreshError="1"/>
      <sheetData sheetId="16446" refreshError="1"/>
      <sheetData sheetId="16447" refreshError="1"/>
      <sheetData sheetId="16448" refreshError="1"/>
      <sheetData sheetId="16449" refreshError="1"/>
      <sheetData sheetId="16450" refreshError="1"/>
      <sheetData sheetId="16451" refreshError="1"/>
      <sheetData sheetId="16452" refreshError="1"/>
      <sheetData sheetId="16453" refreshError="1"/>
      <sheetData sheetId="16454" refreshError="1"/>
      <sheetData sheetId="16455" refreshError="1"/>
      <sheetData sheetId="16456" refreshError="1"/>
      <sheetData sheetId="16457" refreshError="1"/>
      <sheetData sheetId="16458" refreshError="1"/>
      <sheetData sheetId="16459" refreshError="1"/>
      <sheetData sheetId="16460" refreshError="1"/>
      <sheetData sheetId="16461" refreshError="1"/>
      <sheetData sheetId="16462" refreshError="1"/>
      <sheetData sheetId="16463" refreshError="1"/>
      <sheetData sheetId="16464" refreshError="1"/>
      <sheetData sheetId="16465" refreshError="1"/>
      <sheetData sheetId="16466" refreshError="1"/>
      <sheetData sheetId="16467" refreshError="1"/>
      <sheetData sheetId="16468" refreshError="1"/>
      <sheetData sheetId="16469" refreshError="1"/>
      <sheetData sheetId="16470" refreshError="1"/>
      <sheetData sheetId="16471" refreshError="1"/>
      <sheetData sheetId="16472" refreshError="1"/>
      <sheetData sheetId="16473" refreshError="1"/>
      <sheetData sheetId="16474" refreshError="1"/>
      <sheetData sheetId="16475" refreshError="1"/>
      <sheetData sheetId="16476" refreshError="1"/>
      <sheetData sheetId="16477" refreshError="1"/>
      <sheetData sheetId="16478" refreshError="1"/>
      <sheetData sheetId="16479" refreshError="1"/>
      <sheetData sheetId="16480" refreshError="1"/>
      <sheetData sheetId="16481" refreshError="1"/>
      <sheetData sheetId="16482" refreshError="1"/>
      <sheetData sheetId="16483" refreshError="1"/>
      <sheetData sheetId="16484" refreshError="1"/>
      <sheetData sheetId="16485" refreshError="1"/>
      <sheetData sheetId="16486" refreshError="1"/>
      <sheetData sheetId="16487" refreshError="1"/>
      <sheetData sheetId="16488" refreshError="1"/>
      <sheetData sheetId="16489" refreshError="1"/>
      <sheetData sheetId="16490" refreshError="1"/>
      <sheetData sheetId="16491" refreshError="1"/>
      <sheetData sheetId="16492" refreshError="1"/>
      <sheetData sheetId="16493" refreshError="1"/>
      <sheetData sheetId="16494" refreshError="1"/>
      <sheetData sheetId="16495" refreshError="1"/>
      <sheetData sheetId="16496" refreshError="1"/>
      <sheetData sheetId="16497" refreshError="1"/>
      <sheetData sheetId="16498" refreshError="1"/>
      <sheetData sheetId="16499" refreshError="1"/>
      <sheetData sheetId="16500" refreshError="1"/>
      <sheetData sheetId="16501" refreshError="1"/>
      <sheetData sheetId="16502" refreshError="1"/>
      <sheetData sheetId="16503" refreshError="1"/>
      <sheetData sheetId="16504" refreshError="1"/>
      <sheetData sheetId="16505" refreshError="1"/>
      <sheetData sheetId="16506" refreshError="1"/>
      <sheetData sheetId="16507" refreshError="1"/>
      <sheetData sheetId="16508" refreshError="1"/>
      <sheetData sheetId="16509" refreshError="1"/>
      <sheetData sheetId="16510" refreshError="1"/>
      <sheetData sheetId="16511">
        <row r="7">
          <cell r="AI7">
            <v>10000</v>
          </cell>
        </row>
      </sheetData>
      <sheetData sheetId="16512">
        <row r="7">
          <cell r="AI7">
            <v>10000</v>
          </cell>
        </row>
      </sheetData>
      <sheetData sheetId="16513">
        <row r="7">
          <cell r="AI7">
            <v>10000</v>
          </cell>
        </row>
      </sheetData>
      <sheetData sheetId="16514">
        <row r="7">
          <cell r="AI7">
            <v>10000</v>
          </cell>
        </row>
      </sheetData>
      <sheetData sheetId="16515">
        <row r="7">
          <cell r="AI7">
            <v>10000</v>
          </cell>
        </row>
      </sheetData>
      <sheetData sheetId="16516">
        <row r="7">
          <cell r="AI7">
            <v>10000</v>
          </cell>
        </row>
      </sheetData>
      <sheetData sheetId="16517">
        <row r="7">
          <cell r="AI7">
            <v>10000</v>
          </cell>
        </row>
      </sheetData>
      <sheetData sheetId="16518">
        <row r="7">
          <cell r="AI7">
            <v>10000</v>
          </cell>
        </row>
      </sheetData>
      <sheetData sheetId="16519">
        <row r="7">
          <cell r="AI7">
            <v>10000</v>
          </cell>
        </row>
      </sheetData>
      <sheetData sheetId="16520">
        <row r="7">
          <cell r="AI7">
            <v>10000</v>
          </cell>
        </row>
      </sheetData>
      <sheetData sheetId="16521">
        <row r="7">
          <cell r="AI7">
            <v>10000</v>
          </cell>
        </row>
      </sheetData>
      <sheetData sheetId="16522">
        <row r="7">
          <cell r="AI7">
            <v>10000</v>
          </cell>
        </row>
      </sheetData>
      <sheetData sheetId="16523">
        <row r="7">
          <cell r="AI7">
            <v>10000</v>
          </cell>
        </row>
      </sheetData>
      <sheetData sheetId="16524">
        <row r="7">
          <cell r="AI7">
            <v>10000</v>
          </cell>
        </row>
      </sheetData>
      <sheetData sheetId="16525">
        <row r="7">
          <cell r="AI7">
            <v>10000</v>
          </cell>
        </row>
      </sheetData>
      <sheetData sheetId="16526">
        <row r="7">
          <cell r="AI7">
            <v>10000</v>
          </cell>
        </row>
      </sheetData>
      <sheetData sheetId="16527">
        <row r="7">
          <cell r="AI7">
            <v>10000</v>
          </cell>
        </row>
      </sheetData>
      <sheetData sheetId="16528">
        <row r="7">
          <cell r="AI7">
            <v>10000</v>
          </cell>
        </row>
      </sheetData>
      <sheetData sheetId="16529">
        <row r="7">
          <cell r="AI7">
            <v>10000</v>
          </cell>
        </row>
      </sheetData>
      <sheetData sheetId="16530">
        <row r="7">
          <cell r="AI7">
            <v>10000</v>
          </cell>
        </row>
      </sheetData>
      <sheetData sheetId="16531">
        <row r="7">
          <cell r="AI7">
            <v>10000</v>
          </cell>
        </row>
      </sheetData>
      <sheetData sheetId="16532">
        <row r="7">
          <cell r="AI7">
            <v>10000</v>
          </cell>
        </row>
      </sheetData>
      <sheetData sheetId="16533">
        <row r="7">
          <cell r="AI7">
            <v>10000</v>
          </cell>
        </row>
      </sheetData>
      <sheetData sheetId="16534">
        <row r="7">
          <cell r="AI7">
            <v>10000</v>
          </cell>
        </row>
      </sheetData>
      <sheetData sheetId="16535" refreshError="1"/>
      <sheetData sheetId="16536" refreshError="1"/>
      <sheetData sheetId="16537" refreshError="1"/>
      <sheetData sheetId="16538" refreshError="1"/>
      <sheetData sheetId="16539" refreshError="1"/>
      <sheetData sheetId="16540" refreshError="1"/>
      <sheetData sheetId="16541" refreshError="1"/>
      <sheetData sheetId="16542" refreshError="1"/>
      <sheetData sheetId="16543" refreshError="1"/>
      <sheetData sheetId="16544" refreshError="1"/>
      <sheetData sheetId="16545" refreshError="1"/>
      <sheetData sheetId="16546" refreshError="1"/>
      <sheetData sheetId="16547"/>
      <sheetData sheetId="16548"/>
      <sheetData sheetId="16549" refreshError="1"/>
      <sheetData sheetId="16550" refreshError="1"/>
      <sheetData sheetId="16551" refreshError="1"/>
      <sheetData sheetId="16552" refreshError="1"/>
      <sheetData sheetId="16553" refreshError="1"/>
      <sheetData sheetId="16554" refreshError="1"/>
      <sheetData sheetId="16555" refreshError="1"/>
      <sheetData sheetId="16556" refreshError="1"/>
      <sheetData sheetId="16557" refreshError="1"/>
      <sheetData sheetId="16558" refreshError="1"/>
      <sheetData sheetId="16559" refreshError="1"/>
      <sheetData sheetId="16560" refreshError="1"/>
      <sheetData sheetId="16561" refreshError="1"/>
      <sheetData sheetId="16562" refreshError="1"/>
      <sheetData sheetId="16563" refreshError="1"/>
      <sheetData sheetId="16564" refreshError="1"/>
      <sheetData sheetId="16565" refreshError="1"/>
      <sheetData sheetId="16566"/>
      <sheetData sheetId="16567"/>
      <sheetData sheetId="16568" refreshError="1"/>
      <sheetData sheetId="16569" refreshError="1"/>
      <sheetData sheetId="16570" refreshError="1"/>
      <sheetData sheetId="16571" refreshError="1"/>
      <sheetData sheetId="16572"/>
      <sheetData sheetId="16573"/>
      <sheetData sheetId="16574"/>
      <sheetData sheetId="16575"/>
      <sheetData sheetId="16576" refreshError="1"/>
      <sheetData sheetId="16577" refreshError="1"/>
      <sheetData sheetId="16578" refreshError="1"/>
      <sheetData sheetId="16579" refreshError="1"/>
      <sheetData sheetId="16580" refreshError="1"/>
      <sheetData sheetId="16581" refreshError="1"/>
      <sheetData sheetId="16582" refreshError="1"/>
      <sheetData sheetId="16583" refreshError="1"/>
      <sheetData sheetId="16584" refreshError="1"/>
      <sheetData sheetId="16585" refreshError="1"/>
      <sheetData sheetId="16586" refreshError="1"/>
      <sheetData sheetId="16587" refreshError="1"/>
      <sheetData sheetId="16588" refreshError="1"/>
      <sheetData sheetId="16589"/>
      <sheetData sheetId="16590" refreshError="1"/>
      <sheetData sheetId="16591" refreshError="1"/>
      <sheetData sheetId="16592" refreshError="1"/>
      <sheetData sheetId="16593" refreshError="1"/>
      <sheetData sheetId="16594" refreshError="1"/>
      <sheetData sheetId="16595" refreshError="1"/>
      <sheetData sheetId="16596" refreshError="1"/>
      <sheetData sheetId="16597" refreshError="1"/>
      <sheetData sheetId="16598" refreshError="1"/>
      <sheetData sheetId="16599"/>
      <sheetData sheetId="16600" refreshError="1"/>
      <sheetData sheetId="16601"/>
      <sheetData sheetId="16602"/>
      <sheetData sheetId="16603" refreshError="1"/>
      <sheetData sheetId="16604" refreshError="1"/>
      <sheetData sheetId="16605">
        <row r="7">
          <cell r="AI7">
            <v>10000</v>
          </cell>
        </row>
      </sheetData>
      <sheetData sheetId="16606"/>
      <sheetData sheetId="16607"/>
      <sheetData sheetId="16608" refreshError="1"/>
      <sheetData sheetId="16609" refreshError="1"/>
      <sheetData sheetId="16610" refreshError="1"/>
      <sheetData sheetId="16611" refreshError="1"/>
      <sheetData sheetId="16612" refreshError="1"/>
      <sheetData sheetId="16613" refreshError="1"/>
      <sheetData sheetId="16614" refreshError="1"/>
      <sheetData sheetId="16615" refreshError="1"/>
      <sheetData sheetId="16616" refreshError="1"/>
      <sheetData sheetId="16617" refreshError="1"/>
      <sheetData sheetId="16618" refreshError="1"/>
      <sheetData sheetId="16619" refreshError="1"/>
      <sheetData sheetId="16620" refreshError="1"/>
      <sheetData sheetId="16621" refreshError="1"/>
      <sheetData sheetId="16622" refreshError="1"/>
      <sheetData sheetId="16623" refreshError="1"/>
      <sheetData sheetId="16624" refreshError="1"/>
      <sheetData sheetId="16625" refreshError="1"/>
      <sheetData sheetId="16626" refreshError="1"/>
      <sheetData sheetId="16627" refreshError="1"/>
      <sheetData sheetId="16628" refreshError="1"/>
      <sheetData sheetId="16629" refreshError="1"/>
      <sheetData sheetId="16630" refreshError="1"/>
      <sheetData sheetId="16631" refreshError="1"/>
      <sheetData sheetId="16632" refreshError="1"/>
      <sheetData sheetId="16633"/>
      <sheetData sheetId="16634" refreshError="1"/>
      <sheetData sheetId="16635" refreshError="1"/>
      <sheetData sheetId="16636" refreshError="1"/>
      <sheetData sheetId="16637" refreshError="1"/>
      <sheetData sheetId="16638" refreshError="1"/>
      <sheetData sheetId="16639" refreshError="1"/>
      <sheetData sheetId="16640" refreshError="1"/>
      <sheetData sheetId="16641" refreshError="1"/>
      <sheetData sheetId="16642" refreshError="1"/>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refreshError="1"/>
      <sheetData sheetId="16742"/>
      <sheetData sheetId="16743"/>
      <sheetData sheetId="16744"/>
      <sheetData sheetId="16745" refreshError="1"/>
      <sheetData sheetId="16746" refreshError="1"/>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sheetData sheetId="16893"/>
      <sheetData sheetId="16894"/>
      <sheetData sheetId="16895"/>
      <sheetData sheetId="16896"/>
      <sheetData sheetId="16897"/>
      <sheetData sheetId="16898"/>
      <sheetData sheetId="16899"/>
      <sheetData sheetId="16900"/>
      <sheetData sheetId="16901"/>
      <sheetData sheetId="16902"/>
      <sheetData sheetId="16903"/>
      <sheetData sheetId="16904"/>
      <sheetData sheetId="16905"/>
      <sheetData sheetId="16906"/>
      <sheetData sheetId="16907"/>
      <sheetData sheetId="16908"/>
      <sheetData sheetId="16909"/>
      <sheetData sheetId="16910"/>
      <sheetData sheetId="16911"/>
      <sheetData sheetId="16912"/>
      <sheetData sheetId="16913"/>
      <sheetData sheetId="16914"/>
      <sheetData sheetId="16915"/>
      <sheetData sheetId="16916"/>
      <sheetData sheetId="16917"/>
      <sheetData sheetId="16918"/>
      <sheetData sheetId="16919"/>
      <sheetData sheetId="16920"/>
      <sheetData sheetId="16921"/>
      <sheetData sheetId="16922"/>
      <sheetData sheetId="16923"/>
      <sheetData sheetId="16924"/>
      <sheetData sheetId="16925"/>
      <sheetData sheetId="16926"/>
      <sheetData sheetId="16927"/>
      <sheetData sheetId="16928"/>
      <sheetData sheetId="16929"/>
      <sheetData sheetId="16930"/>
      <sheetData sheetId="16931"/>
      <sheetData sheetId="16932"/>
      <sheetData sheetId="16933"/>
      <sheetData sheetId="16934"/>
      <sheetData sheetId="16935"/>
      <sheetData sheetId="16936"/>
      <sheetData sheetId="16937"/>
      <sheetData sheetId="16938"/>
      <sheetData sheetId="16939"/>
      <sheetData sheetId="16940"/>
      <sheetData sheetId="16941"/>
      <sheetData sheetId="16942"/>
      <sheetData sheetId="16943"/>
      <sheetData sheetId="16944"/>
      <sheetData sheetId="16945"/>
      <sheetData sheetId="16946"/>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sheetData sheetId="16961"/>
      <sheetData sheetId="16962"/>
      <sheetData sheetId="16963"/>
      <sheetData sheetId="16964"/>
      <sheetData sheetId="16965"/>
      <sheetData sheetId="16966"/>
      <sheetData sheetId="16967"/>
      <sheetData sheetId="16968"/>
      <sheetData sheetId="16969"/>
      <sheetData sheetId="16970"/>
      <sheetData sheetId="16971"/>
      <sheetData sheetId="16972"/>
      <sheetData sheetId="16973"/>
      <sheetData sheetId="16974"/>
      <sheetData sheetId="16975"/>
      <sheetData sheetId="16976"/>
      <sheetData sheetId="16977"/>
      <sheetData sheetId="16978"/>
      <sheetData sheetId="16979"/>
      <sheetData sheetId="16980"/>
      <sheetData sheetId="16981"/>
      <sheetData sheetId="16982"/>
      <sheetData sheetId="16983"/>
      <sheetData sheetId="16984"/>
      <sheetData sheetId="16985"/>
      <sheetData sheetId="16986"/>
      <sheetData sheetId="16987"/>
      <sheetData sheetId="16988"/>
      <sheetData sheetId="16989"/>
      <sheetData sheetId="16990"/>
      <sheetData sheetId="16991"/>
      <sheetData sheetId="16992"/>
      <sheetData sheetId="16993"/>
      <sheetData sheetId="16994"/>
      <sheetData sheetId="16995"/>
      <sheetData sheetId="16996"/>
      <sheetData sheetId="16997"/>
      <sheetData sheetId="16998"/>
      <sheetData sheetId="16999"/>
      <sheetData sheetId="17000"/>
      <sheetData sheetId="17001"/>
      <sheetData sheetId="17002"/>
      <sheetData sheetId="17003"/>
      <sheetData sheetId="17004"/>
      <sheetData sheetId="17005"/>
      <sheetData sheetId="17006"/>
      <sheetData sheetId="17007"/>
      <sheetData sheetId="17008"/>
      <sheetData sheetId="17009"/>
      <sheetData sheetId="17010"/>
      <sheetData sheetId="17011"/>
      <sheetData sheetId="17012"/>
      <sheetData sheetId="17013"/>
      <sheetData sheetId="17014"/>
      <sheetData sheetId="17015"/>
      <sheetData sheetId="17016"/>
      <sheetData sheetId="17017"/>
      <sheetData sheetId="17018"/>
      <sheetData sheetId="17019"/>
      <sheetData sheetId="17020"/>
      <sheetData sheetId="17021"/>
      <sheetData sheetId="17022"/>
      <sheetData sheetId="17023"/>
      <sheetData sheetId="17024"/>
      <sheetData sheetId="17025"/>
      <sheetData sheetId="17026"/>
      <sheetData sheetId="17027"/>
      <sheetData sheetId="17028"/>
      <sheetData sheetId="17029"/>
      <sheetData sheetId="17030"/>
      <sheetData sheetId="17031"/>
      <sheetData sheetId="17032"/>
      <sheetData sheetId="17033"/>
      <sheetData sheetId="17034"/>
      <sheetData sheetId="17035"/>
      <sheetData sheetId="17036"/>
      <sheetData sheetId="17037"/>
      <sheetData sheetId="17038"/>
      <sheetData sheetId="17039"/>
      <sheetData sheetId="17040"/>
      <sheetData sheetId="17041"/>
      <sheetData sheetId="17042"/>
      <sheetData sheetId="17043"/>
      <sheetData sheetId="17044"/>
      <sheetData sheetId="17045"/>
      <sheetData sheetId="17046"/>
      <sheetData sheetId="17047"/>
      <sheetData sheetId="17048"/>
      <sheetData sheetId="17049"/>
      <sheetData sheetId="17050"/>
      <sheetData sheetId="17051"/>
      <sheetData sheetId="17052"/>
      <sheetData sheetId="17053"/>
      <sheetData sheetId="17054"/>
      <sheetData sheetId="17055"/>
      <sheetData sheetId="17056"/>
      <sheetData sheetId="17057"/>
      <sheetData sheetId="17058"/>
      <sheetData sheetId="17059"/>
      <sheetData sheetId="17060"/>
      <sheetData sheetId="17061"/>
      <sheetData sheetId="17062"/>
      <sheetData sheetId="17063"/>
      <sheetData sheetId="17064"/>
      <sheetData sheetId="17065"/>
      <sheetData sheetId="17066"/>
      <sheetData sheetId="17067"/>
      <sheetData sheetId="17068"/>
      <sheetData sheetId="17069"/>
      <sheetData sheetId="17070"/>
      <sheetData sheetId="17071"/>
      <sheetData sheetId="17072"/>
      <sheetData sheetId="17073"/>
      <sheetData sheetId="17074"/>
      <sheetData sheetId="17075"/>
      <sheetData sheetId="17076"/>
      <sheetData sheetId="17077"/>
      <sheetData sheetId="17078"/>
      <sheetData sheetId="17079"/>
      <sheetData sheetId="17080"/>
      <sheetData sheetId="17081"/>
      <sheetData sheetId="17082"/>
      <sheetData sheetId="17083"/>
      <sheetData sheetId="17084"/>
      <sheetData sheetId="17085"/>
      <sheetData sheetId="17086"/>
      <sheetData sheetId="17087"/>
      <sheetData sheetId="17088"/>
      <sheetData sheetId="17089"/>
      <sheetData sheetId="17090"/>
      <sheetData sheetId="17091"/>
      <sheetData sheetId="17092"/>
      <sheetData sheetId="17093"/>
      <sheetData sheetId="17094"/>
      <sheetData sheetId="17095"/>
      <sheetData sheetId="17096"/>
      <sheetData sheetId="17097"/>
      <sheetData sheetId="17098"/>
      <sheetData sheetId="17099"/>
      <sheetData sheetId="17100"/>
      <sheetData sheetId="17101"/>
      <sheetData sheetId="17102"/>
      <sheetData sheetId="17103"/>
      <sheetData sheetId="17104"/>
      <sheetData sheetId="17105"/>
      <sheetData sheetId="17106"/>
      <sheetData sheetId="17107"/>
      <sheetData sheetId="17108"/>
      <sheetData sheetId="17109"/>
      <sheetData sheetId="17110"/>
      <sheetData sheetId="17111"/>
      <sheetData sheetId="17112"/>
      <sheetData sheetId="17113"/>
      <sheetData sheetId="17114"/>
      <sheetData sheetId="17115"/>
      <sheetData sheetId="17116"/>
      <sheetData sheetId="17117"/>
      <sheetData sheetId="17118"/>
      <sheetData sheetId="17119"/>
      <sheetData sheetId="17120"/>
      <sheetData sheetId="17121"/>
      <sheetData sheetId="17122"/>
      <sheetData sheetId="17123"/>
      <sheetData sheetId="17124"/>
      <sheetData sheetId="17125"/>
      <sheetData sheetId="17126"/>
      <sheetData sheetId="17127"/>
      <sheetData sheetId="17128"/>
      <sheetData sheetId="17129"/>
      <sheetData sheetId="17130"/>
      <sheetData sheetId="17131"/>
      <sheetData sheetId="17132"/>
      <sheetData sheetId="17133"/>
      <sheetData sheetId="17134"/>
      <sheetData sheetId="17135"/>
      <sheetData sheetId="17136"/>
      <sheetData sheetId="17137"/>
      <sheetData sheetId="17138"/>
      <sheetData sheetId="17139"/>
      <sheetData sheetId="17140"/>
      <sheetData sheetId="17141"/>
      <sheetData sheetId="17142"/>
      <sheetData sheetId="17143"/>
      <sheetData sheetId="17144"/>
      <sheetData sheetId="17145"/>
      <sheetData sheetId="17146"/>
      <sheetData sheetId="17147"/>
      <sheetData sheetId="17148"/>
      <sheetData sheetId="17149"/>
      <sheetData sheetId="17150"/>
      <sheetData sheetId="17151"/>
      <sheetData sheetId="17152"/>
      <sheetData sheetId="17153"/>
      <sheetData sheetId="17154"/>
      <sheetData sheetId="17155"/>
      <sheetData sheetId="17156"/>
      <sheetData sheetId="17157"/>
      <sheetData sheetId="17158"/>
      <sheetData sheetId="17159"/>
      <sheetData sheetId="17160"/>
      <sheetData sheetId="17161"/>
      <sheetData sheetId="17162"/>
      <sheetData sheetId="17163"/>
      <sheetData sheetId="17164"/>
      <sheetData sheetId="17165"/>
      <sheetData sheetId="17166"/>
      <sheetData sheetId="17167"/>
      <sheetData sheetId="17168"/>
      <sheetData sheetId="17169"/>
      <sheetData sheetId="17170"/>
      <sheetData sheetId="17171"/>
      <sheetData sheetId="17172"/>
      <sheetData sheetId="17173"/>
      <sheetData sheetId="17174"/>
      <sheetData sheetId="17175"/>
      <sheetData sheetId="17176"/>
      <sheetData sheetId="17177"/>
      <sheetData sheetId="17178"/>
      <sheetData sheetId="17179"/>
      <sheetData sheetId="17180"/>
      <sheetData sheetId="17181"/>
      <sheetData sheetId="17182"/>
      <sheetData sheetId="17183"/>
      <sheetData sheetId="17184"/>
      <sheetData sheetId="17185"/>
      <sheetData sheetId="17186"/>
      <sheetData sheetId="17187"/>
      <sheetData sheetId="17188"/>
      <sheetData sheetId="17189"/>
      <sheetData sheetId="17190"/>
      <sheetData sheetId="17191"/>
      <sheetData sheetId="17192"/>
      <sheetData sheetId="17193"/>
      <sheetData sheetId="17194"/>
      <sheetData sheetId="17195"/>
      <sheetData sheetId="17196"/>
      <sheetData sheetId="17197"/>
      <sheetData sheetId="17198"/>
      <sheetData sheetId="17199"/>
      <sheetData sheetId="17200"/>
      <sheetData sheetId="17201"/>
      <sheetData sheetId="17202"/>
      <sheetData sheetId="17203"/>
      <sheetData sheetId="17204"/>
      <sheetData sheetId="17205"/>
      <sheetData sheetId="17206"/>
      <sheetData sheetId="17207"/>
      <sheetData sheetId="17208"/>
      <sheetData sheetId="17209"/>
      <sheetData sheetId="17210"/>
      <sheetData sheetId="17211"/>
      <sheetData sheetId="17212"/>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refreshError="1"/>
      <sheetData sheetId="17366" refreshError="1"/>
      <sheetData sheetId="17367"/>
      <sheetData sheetId="17368" refreshError="1"/>
      <sheetData sheetId="17369" refreshError="1"/>
      <sheetData sheetId="17370" refreshError="1"/>
      <sheetData sheetId="17371" refreshError="1"/>
      <sheetData sheetId="17372" refreshError="1"/>
      <sheetData sheetId="17373" refreshError="1"/>
      <sheetData sheetId="17374" refreshError="1"/>
      <sheetData sheetId="17375" refreshError="1"/>
      <sheetData sheetId="17376" refreshError="1"/>
      <sheetData sheetId="17377" refreshError="1"/>
      <sheetData sheetId="17378" refreshError="1"/>
      <sheetData sheetId="17379" refreshError="1"/>
      <sheetData sheetId="17380" refreshError="1"/>
      <sheetData sheetId="17381" refreshError="1"/>
      <sheetData sheetId="17382"/>
      <sheetData sheetId="17383" refreshError="1"/>
      <sheetData sheetId="17384" refreshError="1"/>
      <sheetData sheetId="17385" refreshError="1"/>
      <sheetData sheetId="17386" refreshError="1"/>
      <sheetData sheetId="17387" refreshError="1"/>
      <sheetData sheetId="17388" refreshError="1"/>
      <sheetData sheetId="17389" refreshError="1"/>
      <sheetData sheetId="17390" refreshError="1"/>
      <sheetData sheetId="17391" refreshError="1"/>
      <sheetData sheetId="17392" refreshError="1"/>
      <sheetData sheetId="17393" refreshError="1"/>
      <sheetData sheetId="17394" refreshError="1"/>
      <sheetData sheetId="17395" refreshError="1"/>
      <sheetData sheetId="17396" refreshError="1"/>
      <sheetData sheetId="17397" refreshError="1"/>
      <sheetData sheetId="17398"/>
      <sheetData sheetId="17399" refreshError="1"/>
      <sheetData sheetId="17400" refreshError="1"/>
      <sheetData sheetId="17401" refreshError="1"/>
      <sheetData sheetId="17402"/>
      <sheetData sheetId="17403" refreshError="1"/>
      <sheetData sheetId="17404"/>
      <sheetData sheetId="17405" refreshError="1"/>
      <sheetData sheetId="17406" refreshError="1"/>
      <sheetData sheetId="17407" refreshError="1"/>
      <sheetData sheetId="17408" refreshError="1"/>
      <sheetData sheetId="17409" refreshError="1"/>
      <sheetData sheetId="17410" refreshError="1"/>
      <sheetData sheetId="17411" refreshError="1"/>
      <sheetData sheetId="17412"/>
      <sheetData sheetId="17413"/>
      <sheetData sheetId="17414"/>
      <sheetData sheetId="17415"/>
      <sheetData sheetId="17416" refreshError="1"/>
      <sheetData sheetId="17417" refreshError="1"/>
      <sheetData sheetId="17418" refreshError="1"/>
      <sheetData sheetId="17419" refreshError="1"/>
      <sheetData sheetId="17420" refreshError="1"/>
      <sheetData sheetId="17421" refreshError="1"/>
      <sheetData sheetId="17422" refreshError="1"/>
      <sheetData sheetId="17423" refreshError="1"/>
      <sheetData sheetId="17424" refreshError="1"/>
      <sheetData sheetId="17425" refreshError="1"/>
      <sheetData sheetId="17426" refreshError="1"/>
      <sheetData sheetId="17427" refreshError="1"/>
      <sheetData sheetId="17428" refreshError="1"/>
      <sheetData sheetId="17429" refreshError="1"/>
      <sheetData sheetId="17430" refreshError="1"/>
      <sheetData sheetId="17431" refreshError="1"/>
      <sheetData sheetId="17432" refreshError="1"/>
      <sheetData sheetId="17433" refreshError="1"/>
      <sheetData sheetId="17434" refreshError="1"/>
      <sheetData sheetId="17435" refreshError="1"/>
      <sheetData sheetId="17436" refreshError="1"/>
      <sheetData sheetId="17437" refreshError="1"/>
      <sheetData sheetId="17438" refreshError="1"/>
      <sheetData sheetId="17439" refreshError="1"/>
      <sheetData sheetId="17440" refreshError="1"/>
      <sheetData sheetId="17441"/>
      <sheetData sheetId="17442" refreshError="1"/>
      <sheetData sheetId="17443" refreshError="1"/>
      <sheetData sheetId="17444" refreshError="1"/>
      <sheetData sheetId="17445" refreshError="1"/>
      <sheetData sheetId="17446" refreshError="1"/>
      <sheetData sheetId="17447" refreshError="1"/>
      <sheetData sheetId="17448" refreshError="1"/>
      <sheetData sheetId="17449" refreshError="1"/>
      <sheetData sheetId="17450" refreshError="1"/>
      <sheetData sheetId="17451" refreshError="1"/>
      <sheetData sheetId="17452" refreshError="1"/>
      <sheetData sheetId="17453" refreshError="1"/>
      <sheetData sheetId="17454" refreshError="1"/>
      <sheetData sheetId="17455" refreshError="1"/>
      <sheetData sheetId="17456" refreshError="1"/>
      <sheetData sheetId="17457" refreshError="1"/>
      <sheetData sheetId="17458" refreshError="1"/>
      <sheetData sheetId="17459" refreshError="1"/>
      <sheetData sheetId="17460" refreshError="1"/>
      <sheetData sheetId="17461" refreshError="1"/>
      <sheetData sheetId="17462" refreshError="1"/>
      <sheetData sheetId="17463" refreshError="1"/>
      <sheetData sheetId="17464" refreshError="1"/>
      <sheetData sheetId="17465" refreshError="1"/>
      <sheetData sheetId="17466" refreshError="1"/>
      <sheetData sheetId="17467" refreshError="1"/>
      <sheetData sheetId="17468" refreshError="1"/>
      <sheetData sheetId="17469" refreshError="1"/>
      <sheetData sheetId="17470" refreshError="1"/>
      <sheetData sheetId="17471" refreshError="1"/>
      <sheetData sheetId="17472" refreshError="1"/>
      <sheetData sheetId="17473" refreshError="1"/>
      <sheetData sheetId="17474"/>
      <sheetData sheetId="17475" refreshError="1"/>
      <sheetData sheetId="17476" refreshError="1"/>
      <sheetData sheetId="17477" refreshError="1"/>
      <sheetData sheetId="17478" refreshError="1"/>
      <sheetData sheetId="17479" refreshError="1"/>
      <sheetData sheetId="17480" refreshError="1"/>
      <sheetData sheetId="17481" refreshError="1"/>
      <sheetData sheetId="17482" refreshError="1"/>
      <sheetData sheetId="17483" refreshError="1"/>
      <sheetData sheetId="17484" refreshError="1"/>
      <sheetData sheetId="17485" refreshError="1"/>
      <sheetData sheetId="17486" refreshError="1"/>
      <sheetData sheetId="17487" refreshError="1"/>
      <sheetData sheetId="17488" refreshError="1"/>
      <sheetData sheetId="17489" refreshError="1"/>
      <sheetData sheetId="17490" refreshError="1"/>
      <sheetData sheetId="17491" refreshError="1"/>
      <sheetData sheetId="17492"/>
      <sheetData sheetId="17493"/>
      <sheetData sheetId="17494"/>
      <sheetData sheetId="17495"/>
      <sheetData sheetId="17496"/>
      <sheetData sheetId="17497"/>
      <sheetData sheetId="17498"/>
      <sheetData sheetId="17499" refreshError="1"/>
      <sheetData sheetId="17500" refreshError="1"/>
      <sheetData sheetId="17501" refreshError="1"/>
      <sheetData sheetId="17502" refreshError="1"/>
      <sheetData sheetId="17503" refreshError="1"/>
      <sheetData sheetId="17504" refreshError="1"/>
      <sheetData sheetId="17505" refreshError="1"/>
      <sheetData sheetId="17506" refreshError="1"/>
      <sheetData sheetId="17507" refreshError="1"/>
      <sheetData sheetId="17508" refreshError="1"/>
      <sheetData sheetId="17509"/>
      <sheetData sheetId="17510"/>
      <sheetData sheetId="17511">
        <row r="133">
          <cell r="C133">
            <v>1</v>
          </cell>
        </row>
      </sheetData>
      <sheetData sheetId="17512"/>
      <sheetData sheetId="17513" refreshError="1"/>
      <sheetData sheetId="17514" refreshError="1"/>
      <sheetData sheetId="17515" refreshError="1"/>
      <sheetData sheetId="17516" refreshError="1"/>
      <sheetData sheetId="17517"/>
      <sheetData sheetId="17518"/>
      <sheetData sheetId="17519" refreshError="1"/>
      <sheetData sheetId="17520" refreshError="1"/>
      <sheetData sheetId="17521">
        <row r="7">
          <cell r="AI7">
            <v>10000</v>
          </cell>
        </row>
      </sheetData>
      <sheetData sheetId="17522">
        <row r="7">
          <cell r="AI7">
            <v>10000</v>
          </cell>
        </row>
      </sheetData>
      <sheetData sheetId="17523">
        <row r="7">
          <cell r="AI7">
            <v>10000</v>
          </cell>
        </row>
      </sheetData>
      <sheetData sheetId="17524">
        <row r="7">
          <cell r="AI7">
            <v>10000</v>
          </cell>
        </row>
      </sheetData>
      <sheetData sheetId="17525">
        <row r="7">
          <cell r="AI7">
            <v>10000</v>
          </cell>
        </row>
      </sheetData>
      <sheetData sheetId="17526">
        <row r="7">
          <cell r="AI7">
            <v>10000</v>
          </cell>
        </row>
      </sheetData>
      <sheetData sheetId="17527">
        <row r="7">
          <cell r="AI7">
            <v>10000</v>
          </cell>
        </row>
      </sheetData>
      <sheetData sheetId="17528">
        <row r="7">
          <cell r="AI7">
            <v>10000</v>
          </cell>
        </row>
      </sheetData>
      <sheetData sheetId="17529">
        <row r="7">
          <cell r="AI7">
            <v>10000</v>
          </cell>
        </row>
      </sheetData>
      <sheetData sheetId="17530">
        <row r="7">
          <cell r="AI7">
            <v>10000</v>
          </cell>
        </row>
      </sheetData>
      <sheetData sheetId="17531" refreshError="1"/>
      <sheetData sheetId="17532" refreshError="1"/>
      <sheetData sheetId="17533" refreshError="1"/>
      <sheetData sheetId="17534" refreshError="1"/>
      <sheetData sheetId="17535" refreshError="1"/>
      <sheetData sheetId="17536" refreshError="1"/>
      <sheetData sheetId="17537" refreshError="1"/>
      <sheetData sheetId="17538">
        <row r="7">
          <cell r="AI7">
            <v>10000</v>
          </cell>
        </row>
      </sheetData>
      <sheetData sheetId="17539">
        <row r="7">
          <cell r="AI7">
            <v>10000</v>
          </cell>
        </row>
      </sheetData>
      <sheetData sheetId="17540">
        <row r="7">
          <cell r="AI7">
            <v>10000</v>
          </cell>
        </row>
      </sheetData>
      <sheetData sheetId="17541">
        <row r="7">
          <cell r="AI7">
            <v>10000</v>
          </cell>
        </row>
      </sheetData>
      <sheetData sheetId="17542">
        <row r="7">
          <cell r="AI7">
            <v>10000</v>
          </cell>
        </row>
      </sheetData>
      <sheetData sheetId="17543">
        <row r="7">
          <cell r="AI7">
            <v>10000</v>
          </cell>
        </row>
      </sheetData>
      <sheetData sheetId="17544">
        <row r="7">
          <cell r="AI7">
            <v>10000</v>
          </cell>
        </row>
      </sheetData>
      <sheetData sheetId="17545">
        <row r="7">
          <cell r="AI7">
            <v>10000</v>
          </cell>
        </row>
      </sheetData>
      <sheetData sheetId="17546">
        <row r="7">
          <cell r="AI7">
            <v>10000</v>
          </cell>
        </row>
      </sheetData>
      <sheetData sheetId="17547">
        <row r="7">
          <cell r="AI7">
            <v>10000</v>
          </cell>
        </row>
      </sheetData>
      <sheetData sheetId="17548" refreshError="1"/>
      <sheetData sheetId="17549" refreshError="1"/>
      <sheetData sheetId="17550" refreshError="1"/>
      <sheetData sheetId="17551" refreshError="1"/>
      <sheetData sheetId="17552" refreshError="1"/>
      <sheetData sheetId="17553">
        <row r="7">
          <cell r="AH7" t="str">
            <v>SP1</v>
          </cell>
        </row>
      </sheetData>
      <sheetData sheetId="17554">
        <row r="7">
          <cell r="AH7" t="str">
            <v>SP1</v>
          </cell>
        </row>
      </sheetData>
      <sheetData sheetId="17555">
        <row r="7">
          <cell r="AH7" t="str">
            <v>SP1</v>
          </cell>
        </row>
      </sheetData>
      <sheetData sheetId="17556" refreshError="1"/>
      <sheetData sheetId="17557" refreshError="1"/>
      <sheetData sheetId="17558" refreshError="1"/>
      <sheetData sheetId="17559"/>
      <sheetData sheetId="17560" refreshError="1"/>
      <sheetData sheetId="17561" refreshError="1"/>
      <sheetData sheetId="17562"/>
      <sheetData sheetId="17563"/>
      <sheetData sheetId="17564"/>
      <sheetData sheetId="17565" refreshError="1"/>
      <sheetData sheetId="17566" refreshError="1"/>
      <sheetData sheetId="17567">
        <row r="7">
          <cell r="AI7">
            <v>10000</v>
          </cell>
        </row>
      </sheetData>
      <sheetData sheetId="17568">
        <row r="7">
          <cell r="AI7">
            <v>10000</v>
          </cell>
        </row>
      </sheetData>
      <sheetData sheetId="17569">
        <row r="7">
          <cell r="AI7">
            <v>10000</v>
          </cell>
        </row>
      </sheetData>
      <sheetData sheetId="17570">
        <row r="7">
          <cell r="AI7">
            <v>10000</v>
          </cell>
        </row>
      </sheetData>
      <sheetData sheetId="17571">
        <row r="7">
          <cell r="AI7">
            <v>10000</v>
          </cell>
        </row>
      </sheetData>
      <sheetData sheetId="17572">
        <row r="7">
          <cell r="AI7">
            <v>10000</v>
          </cell>
        </row>
      </sheetData>
      <sheetData sheetId="17573">
        <row r="7">
          <cell r="AI7">
            <v>10000</v>
          </cell>
        </row>
      </sheetData>
      <sheetData sheetId="17574">
        <row r="7">
          <cell r="AI7">
            <v>10000</v>
          </cell>
        </row>
      </sheetData>
      <sheetData sheetId="17575">
        <row r="7">
          <cell r="AI7">
            <v>10000</v>
          </cell>
        </row>
      </sheetData>
      <sheetData sheetId="17576">
        <row r="7">
          <cell r="AI7">
            <v>10000</v>
          </cell>
        </row>
      </sheetData>
      <sheetData sheetId="17577">
        <row r="7">
          <cell r="AI7">
            <v>10000</v>
          </cell>
        </row>
      </sheetData>
      <sheetData sheetId="17578">
        <row r="7">
          <cell r="AI7">
            <v>10000</v>
          </cell>
        </row>
      </sheetData>
      <sheetData sheetId="17579">
        <row r="7">
          <cell r="AI7">
            <v>10000</v>
          </cell>
        </row>
      </sheetData>
      <sheetData sheetId="17580">
        <row r="7">
          <cell r="AI7">
            <v>10000</v>
          </cell>
        </row>
      </sheetData>
      <sheetData sheetId="17581">
        <row r="7">
          <cell r="AI7">
            <v>10000</v>
          </cell>
        </row>
      </sheetData>
      <sheetData sheetId="17582" refreshError="1"/>
      <sheetData sheetId="17583">
        <row r="7">
          <cell r="AI7">
            <v>10000</v>
          </cell>
        </row>
      </sheetData>
      <sheetData sheetId="17584">
        <row r="7">
          <cell r="AI7">
            <v>10000</v>
          </cell>
        </row>
      </sheetData>
      <sheetData sheetId="17585">
        <row r="7">
          <cell r="AI7">
            <v>10000</v>
          </cell>
        </row>
      </sheetData>
      <sheetData sheetId="17586">
        <row r="7">
          <cell r="AI7">
            <v>10000</v>
          </cell>
        </row>
      </sheetData>
      <sheetData sheetId="17587">
        <row r="7">
          <cell r="AI7">
            <v>10000</v>
          </cell>
        </row>
      </sheetData>
      <sheetData sheetId="17588">
        <row r="7">
          <cell r="AI7">
            <v>10000</v>
          </cell>
        </row>
      </sheetData>
      <sheetData sheetId="17589">
        <row r="7">
          <cell r="AI7">
            <v>10000</v>
          </cell>
        </row>
      </sheetData>
      <sheetData sheetId="17590">
        <row r="7">
          <cell r="AI7">
            <v>10000</v>
          </cell>
        </row>
      </sheetData>
      <sheetData sheetId="17591">
        <row r="7">
          <cell r="AI7">
            <v>10000</v>
          </cell>
        </row>
      </sheetData>
      <sheetData sheetId="17592">
        <row r="7">
          <cell r="AI7">
            <v>10000</v>
          </cell>
        </row>
      </sheetData>
      <sheetData sheetId="17593">
        <row r="7">
          <cell r="AI7">
            <v>10000</v>
          </cell>
        </row>
      </sheetData>
      <sheetData sheetId="17594">
        <row r="7">
          <cell r="AI7">
            <v>10000</v>
          </cell>
        </row>
      </sheetData>
      <sheetData sheetId="17595">
        <row r="7">
          <cell r="AI7">
            <v>10000</v>
          </cell>
        </row>
      </sheetData>
      <sheetData sheetId="17596">
        <row r="7">
          <cell r="AI7">
            <v>10000</v>
          </cell>
        </row>
      </sheetData>
      <sheetData sheetId="17597">
        <row r="7">
          <cell r="AI7">
            <v>10000</v>
          </cell>
        </row>
      </sheetData>
      <sheetData sheetId="17598">
        <row r="7">
          <cell r="AI7">
            <v>10000</v>
          </cell>
        </row>
      </sheetData>
      <sheetData sheetId="17599">
        <row r="7">
          <cell r="AI7">
            <v>10000</v>
          </cell>
        </row>
      </sheetData>
      <sheetData sheetId="17600">
        <row r="7">
          <cell r="AI7">
            <v>10000</v>
          </cell>
        </row>
      </sheetData>
      <sheetData sheetId="17601">
        <row r="7">
          <cell r="AI7">
            <v>10000</v>
          </cell>
        </row>
      </sheetData>
      <sheetData sheetId="17602">
        <row r="7">
          <cell r="AI7">
            <v>10000</v>
          </cell>
        </row>
      </sheetData>
      <sheetData sheetId="17603">
        <row r="7">
          <cell r="AI7">
            <v>10000</v>
          </cell>
        </row>
      </sheetData>
      <sheetData sheetId="17604">
        <row r="7">
          <cell r="AI7">
            <v>10000</v>
          </cell>
        </row>
      </sheetData>
      <sheetData sheetId="17605">
        <row r="7">
          <cell r="AI7">
            <v>10000</v>
          </cell>
        </row>
      </sheetData>
      <sheetData sheetId="17606">
        <row r="7">
          <cell r="AI7">
            <v>10000</v>
          </cell>
        </row>
      </sheetData>
      <sheetData sheetId="17607">
        <row r="7">
          <cell r="AI7">
            <v>10000</v>
          </cell>
        </row>
      </sheetData>
      <sheetData sheetId="17608">
        <row r="7">
          <cell r="AI7">
            <v>10000</v>
          </cell>
        </row>
      </sheetData>
      <sheetData sheetId="17609">
        <row r="7">
          <cell r="AI7">
            <v>10000</v>
          </cell>
        </row>
      </sheetData>
      <sheetData sheetId="17610">
        <row r="7">
          <cell r="AI7">
            <v>10000</v>
          </cell>
        </row>
      </sheetData>
      <sheetData sheetId="17611">
        <row r="7">
          <cell r="AI7">
            <v>10000</v>
          </cell>
        </row>
      </sheetData>
      <sheetData sheetId="17612">
        <row r="7">
          <cell r="AI7">
            <v>10000</v>
          </cell>
        </row>
      </sheetData>
      <sheetData sheetId="17613">
        <row r="7">
          <cell r="AI7">
            <v>10000</v>
          </cell>
        </row>
      </sheetData>
      <sheetData sheetId="17614">
        <row r="7">
          <cell r="AI7">
            <v>10000</v>
          </cell>
        </row>
      </sheetData>
      <sheetData sheetId="17615">
        <row r="7">
          <cell r="AI7">
            <v>10000</v>
          </cell>
        </row>
      </sheetData>
      <sheetData sheetId="17616">
        <row r="7">
          <cell r="AI7">
            <v>10000</v>
          </cell>
        </row>
      </sheetData>
      <sheetData sheetId="17617">
        <row r="7">
          <cell r="AI7">
            <v>10000</v>
          </cell>
        </row>
      </sheetData>
      <sheetData sheetId="17618">
        <row r="7">
          <cell r="AI7">
            <v>10000</v>
          </cell>
        </row>
      </sheetData>
      <sheetData sheetId="17619">
        <row r="7">
          <cell r="AI7">
            <v>10000</v>
          </cell>
        </row>
      </sheetData>
      <sheetData sheetId="17620">
        <row r="7">
          <cell r="AI7">
            <v>10000</v>
          </cell>
        </row>
      </sheetData>
      <sheetData sheetId="17621">
        <row r="7">
          <cell r="AI7">
            <v>10000</v>
          </cell>
        </row>
      </sheetData>
      <sheetData sheetId="17622">
        <row r="7">
          <cell r="AI7">
            <v>10000</v>
          </cell>
        </row>
      </sheetData>
      <sheetData sheetId="17623">
        <row r="7">
          <cell r="AI7">
            <v>10000</v>
          </cell>
        </row>
      </sheetData>
      <sheetData sheetId="17624">
        <row r="7">
          <cell r="AI7">
            <v>10000</v>
          </cell>
        </row>
      </sheetData>
      <sheetData sheetId="17625">
        <row r="7">
          <cell r="AI7">
            <v>10000</v>
          </cell>
        </row>
      </sheetData>
      <sheetData sheetId="17626">
        <row r="7">
          <cell r="AI7">
            <v>10000</v>
          </cell>
        </row>
      </sheetData>
      <sheetData sheetId="17627">
        <row r="7">
          <cell r="AI7">
            <v>10000</v>
          </cell>
        </row>
      </sheetData>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refreshError="1"/>
      <sheetData sheetId="17669" refreshError="1"/>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refreshError="1"/>
      <sheetData sheetId="17712" refreshError="1"/>
      <sheetData sheetId="17713" refreshError="1"/>
      <sheetData sheetId="17714" refreshError="1"/>
      <sheetData sheetId="17715" refreshError="1"/>
      <sheetData sheetId="17716" refreshError="1"/>
      <sheetData sheetId="17717" refreshError="1"/>
      <sheetData sheetId="17718" refreshError="1"/>
      <sheetData sheetId="17719" refreshError="1"/>
      <sheetData sheetId="17720" refreshError="1"/>
      <sheetData sheetId="17721" refreshError="1"/>
      <sheetData sheetId="17722" refreshError="1"/>
      <sheetData sheetId="17723" refreshError="1"/>
      <sheetData sheetId="17724" refreshError="1"/>
      <sheetData sheetId="17725" refreshError="1"/>
      <sheetData sheetId="17726" refreshError="1"/>
      <sheetData sheetId="17727" refreshError="1"/>
      <sheetData sheetId="17728" refreshError="1"/>
      <sheetData sheetId="17729" refreshError="1"/>
      <sheetData sheetId="17730" refreshError="1"/>
      <sheetData sheetId="17731" refreshError="1"/>
      <sheetData sheetId="17732" refreshError="1"/>
      <sheetData sheetId="17733" refreshError="1"/>
      <sheetData sheetId="17734" refreshError="1"/>
      <sheetData sheetId="17735" refreshError="1"/>
      <sheetData sheetId="17736" refreshError="1"/>
      <sheetData sheetId="17737" refreshError="1"/>
      <sheetData sheetId="17738" refreshError="1"/>
      <sheetData sheetId="17739" refreshError="1"/>
      <sheetData sheetId="17740" refreshError="1"/>
      <sheetData sheetId="17741" refreshError="1"/>
      <sheetData sheetId="17742" refreshError="1"/>
      <sheetData sheetId="17743" refreshError="1"/>
      <sheetData sheetId="17744" refreshError="1"/>
      <sheetData sheetId="17745" refreshError="1"/>
      <sheetData sheetId="17746" refreshError="1"/>
      <sheetData sheetId="17747" refreshError="1"/>
      <sheetData sheetId="17748" refreshError="1"/>
      <sheetData sheetId="17749" refreshError="1"/>
      <sheetData sheetId="17750" refreshError="1"/>
      <sheetData sheetId="17751" refreshError="1"/>
      <sheetData sheetId="17752">
        <row r="7">
          <cell r="AI7">
            <v>10000</v>
          </cell>
        </row>
      </sheetData>
      <sheetData sheetId="17753" refreshError="1"/>
      <sheetData sheetId="17754" refreshError="1"/>
      <sheetData sheetId="17755" refreshError="1"/>
      <sheetData sheetId="17756" refreshError="1"/>
      <sheetData sheetId="17757" refreshError="1"/>
      <sheetData sheetId="17758" refreshError="1"/>
      <sheetData sheetId="17759" refreshError="1"/>
      <sheetData sheetId="17760" refreshError="1"/>
      <sheetData sheetId="17761"/>
      <sheetData sheetId="17762"/>
      <sheetData sheetId="17763" refreshError="1"/>
      <sheetData sheetId="17764"/>
      <sheetData sheetId="17765"/>
      <sheetData sheetId="17766"/>
      <sheetData sheetId="17767"/>
      <sheetData sheetId="17768" refreshError="1"/>
      <sheetData sheetId="17769" refreshError="1"/>
      <sheetData sheetId="17770" refreshError="1"/>
      <sheetData sheetId="17771" refreshError="1"/>
      <sheetData sheetId="17772" refreshError="1"/>
      <sheetData sheetId="17773" refreshError="1"/>
      <sheetData sheetId="17774">
        <row r="7">
          <cell r="AI7">
            <v>10000</v>
          </cell>
        </row>
      </sheetData>
      <sheetData sheetId="17775" refreshError="1"/>
      <sheetData sheetId="17776" refreshError="1"/>
      <sheetData sheetId="17777" refreshError="1"/>
      <sheetData sheetId="17778">
        <row r="7">
          <cell r="AI7">
            <v>10000</v>
          </cell>
        </row>
      </sheetData>
      <sheetData sheetId="17779">
        <row r="7">
          <cell r="AI7">
            <v>10000</v>
          </cell>
        </row>
      </sheetData>
      <sheetData sheetId="17780">
        <row r="7">
          <cell r="AI7">
            <v>10000</v>
          </cell>
        </row>
      </sheetData>
      <sheetData sheetId="17781">
        <row r="7">
          <cell r="AI7">
            <v>10000</v>
          </cell>
        </row>
      </sheetData>
      <sheetData sheetId="17782">
        <row r="7">
          <cell r="AI7">
            <v>10000</v>
          </cell>
        </row>
      </sheetData>
      <sheetData sheetId="17783">
        <row r="7">
          <cell r="AI7">
            <v>10000</v>
          </cell>
        </row>
      </sheetData>
      <sheetData sheetId="17784">
        <row r="7">
          <cell r="AI7">
            <v>10000</v>
          </cell>
        </row>
      </sheetData>
      <sheetData sheetId="17785">
        <row r="7">
          <cell r="AI7">
            <v>10000</v>
          </cell>
        </row>
      </sheetData>
      <sheetData sheetId="17786">
        <row r="7">
          <cell r="AI7">
            <v>10000</v>
          </cell>
        </row>
      </sheetData>
      <sheetData sheetId="17787">
        <row r="7">
          <cell r="AI7">
            <v>10000</v>
          </cell>
        </row>
      </sheetData>
      <sheetData sheetId="17788">
        <row r="7">
          <cell r="AI7">
            <v>10000</v>
          </cell>
        </row>
      </sheetData>
      <sheetData sheetId="17789">
        <row r="7">
          <cell r="AI7">
            <v>10000</v>
          </cell>
        </row>
      </sheetData>
      <sheetData sheetId="17790">
        <row r="7">
          <cell r="AI7">
            <v>10000</v>
          </cell>
        </row>
      </sheetData>
      <sheetData sheetId="17791">
        <row r="7">
          <cell r="AI7">
            <v>10000</v>
          </cell>
        </row>
      </sheetData>
      <sheetData sheetId="17792">
        <row r="7">
          <cell r="AI7">
            <v>10000</v>
          </cell>
        </row>
      </sheetData>
      <sheetData sheetId="17793">
        <row r="7">
          <cell r="AI7">
            <v>10000</v>
          </cell>
        </row>
      </sheetData>
      <sheetData sheetId="17794">
        <row r="7">
          <cell r="AI7">
            <v>10000</v>
          </cell>
        </row>
      </sheetData>
      <sheetData sheetId="17795">
        <row r="7">
          <cell r="AI7">
            <v>10000</v>
          </cell>
        </row>
      </sheetData>
      <sheetData sheetId="17796">
        <row r="7">
          <cell r="AI7">
            <v>10000</v>
          </cell>
        </row>
      </sheetData>
      <sheetData sheetId="17797">
        <row r="7">
          <cell r="AI7">
            <v>10000</v>
          </cell>
        </row>
      </sheetData>
      <sheetData sheetId="17798">
        <row r="7">
          <cell r="AI7">
            <v>10000</v>
          </cell>
        </row>
      </sheetData>
      <sheetData sheetId="17799">
        <row r="7">
          <cell r="AI7">
            <v>10000</v>
          </cell>
        </row>
      </sheetData>
      <sheetData sheetId="17800">
        <row r="7">
          <cell r="AI7">
            <v>10000</v>
          </cell>
        </row>
      </sheetData>
      <sheetData sheetId="17801">
        <row r="7">
          <cell r="AI7">
            <v>10000</v>
          </cell>
        </row>
      </sheetData>
      <sheetData sheetId="17802">
        <row r="7">
          <cell r="AI7">
            <v>10000</v>
          </cell>
        </row>
      </sheetData>
      <sheetData sheetId="17803">
        <row r="7">
          <cell r="AI7">
            <v>10000</v>
          </cell>
        </row>
      </sheetData>
      <sheetData sheetId="17804">
        <row r="7">
          <cell r="AI7">
            <v>10000</v>
          </cell>
        </row>
      </sheetData>
      <sheetData sheetId="17805">
        <row r="7">
          <cell r="AI7">
            <v>10000</v>
          </cell>
        </row>
      </sheetData>
      <sheetData sheetId="17806">
        <row r="7">
          <cell r="AI7">
            <v>10000</v>
          </cell>
        </row>
      </sheetData>
      <sheetData sheetId="17807">
        <row r="7">
          <cell r="AI7">
            <v>10000</v>
          </cell>
        </row>
      </sheetData>
      <sheetData sheetId="17808">
        <row r="7">
          <cell r="AI7">
            <v>10000</v>
          </cell>
        </row>
      </sheetData>
      <sheetData sheetId="17809">
        <row r="7">
          <cell r="AI7">
            <v>10000</v>
          </cell>
        </row>
      </sheetData>
      <sheetData sheetId="17810">
        <row r="7">
          <cell r="AI7">
            <v>10000</v>
          </cell>
        </row>
      </sheetData>
      <sheetData sheetId="17811">
        <row r="7">
          <cell r="AI7">
            <v>10000</v>
          </cell>
        </row>
      </sheetData>
      <sheetData sheetId="17812">
        <row r="7">
          <cell r="AI7">
            <v>10000</v>
          </cell>
        </row>
      </sheetData>
      <sheetData sheetId="17813">
        <row r="7">
          <cell r="AI7">
            <v>10000</v>
          </cell>
        </row>
      </sheetData>
      <sheetData sheetId="17814">
        <row r="7">
          <cell r="AI7">
            <v>10000</v>
          </cell>
        </row>
      </sheetData>
      <sheetData sheetId="17815">
        <row r="7">
          <cell r="AI7">
            <v>10000</v>
          </cell>
        </row>
      </sheetData>
      <sheetData sheetId="17816">
        <row r="7">
          <cell r="AI7">
            <v>10000</v>
          </cell>
        </row>
      </sheetData>
      <sheetData sheetId="17817">
        <row r="7">
          <cell r="AI7">
            <v>10000</v>
          </cell>
        </row>
      </sheetData>
      <sheetData sheetId="17818">
        <row r="7">
          <cell r="AI7">
            <v>10000</v>
          </cell>
        </row>
      </sheetData>
      <sheetData sheetId="17819">
        <row r="7">
          <cell r="AI7">
            <v>10000</v>
          </cell>
        </row>
      </sheetData>
      <sheetData sheetId="17820">
        <row r="7">
          <cell r="AI7">
            <v>10000</v>
          </cell>
        </row>
      </sheetData>
      <sheetData sheetId="17821">
        <row r="7">
          <cell r="AI7">
            <v>10000</v>
          </cell>
        </row>
      </sheetData>
      <sheetData sheetId="17822">
        <row r="7">
          <cell r="AI7">
            <v>10000</v>
          </cell>
        </row>
      </sheetData>
      <sheetData sheetId="17823">
        <row r="7">
          <cell r="AI7">
            <v>10000</v>
          </cell>
        </row>
      </sheetData>
      <sheetData sheetId="17824">
        <row r="7">
          <cell r="AI7">
            <v>10000</v>
          </cell>
        </row>
      </sheetData>
      <sheetData sheetId="17825">
        <row r="7">
          <cell r="AI7">
            <v>10000</v>
          </cell>
        </row>
      </sheetData>
      <sheetData sheetId="17826"/>
      <sheetData sheetId="17827"/>
      <sheetData sheetId="17828"/>
      <sheetData sheetId="17829"/>
      <sheetData sheetId="17830"/>
      <sheetData sheetId="17831"/>
      <sheetData sheetId="17832"/>
      <sheetData sheetId="17833"/>
      <sheetData sheetId="17834"/>
      <sheetData sheetId="17835"/>
      <sheetData sheetId="17836"/>
      <sheetData sheetId="17837"/>
      <sheetData sheetId="17838"/>
      <sheetData sheetId="17839"/>
      <sheetData sheetId="17840"/>
      <sheetData sheetId="17841"/>
      <sheetData sheetId="17842"/>
      <sheetData sheetId="17843"/>
      <sheetData sheetId="17844"/>
      <sheetData sheetId="17845"/>
      <sheetData sheetId="17846"/>
      <sheetData sheetId="17847"/>
      <sheetData sheetId="17848"/>
      <sheetData sheetId="17849"/>
      <sheetData sheetId="17850"/>
      <sheetData sheetId="17851"/>
      <sheetData sheetId="17852"/>
      <sheetData sheetId="17853"/>
      <sheetData sheetId="17854"/>
      <sheetData sheetId="17855"/>
      <sheetData sheetId="17856"/>
      <sheetData sheetId="17857"/>
      <sheetData sheetId="17858"/>
      <sheetData sheetId="17859"/>
      <sheetData sheetId="17860">
        <row r="7">
          <cell r="AI7">
            <v>10000</v>
          </cell>
        </row>
      </sheetData>
      <sheetData sheetId="17861">
        <row r="7">
          <cell r="AI7">
            <v>10000</v>
          </cell>
        </row>
      </sheetData>
      <sheetData sheetId="17862">
        <row r="7">
          <cell r="AI7">
            <v>10000</v>
          </cell>
        </row>
      </sheetData>
      <sheetData sheetId="17863">
        <row r="7">
          <cell r="AI7">
            <v>10000</v>
          </cell>
        </row>
      </sheetData>
      <sheetData sheetId="17864">
        <row r="7">
          <cell r="AI7">
            <v>10000</v>
          </cell>
        </row>
      </sheetData>
      <sheetData sheetId="17865">
        <row r="7">
          <cell r="AI7">
            <v>10000</v>
          </cell>
        </row>
      </sheetData>
      <sheetData sheetId="17866">
        <row r="7">
          <cell r="AI7">
            <v>10000</v>
          </cell>
        </row>
      </sheetData>
      <sheetData sheetId="17867">
        <row r="7">
          <cell r="AI7">
            <v>10000</v>
          </cell>
        </row>
      </sheetData>
      <sheetData sheetId="17868">
        <row r="7">
          <cell r="AI7">
            <v>10000</v>
          </cell>
        </row>
      </sheetData>
      <sheetData sheetId="17869">
        <row r="7">
          <cell r="AI7">
            <v>10000</v>
          </cell>
        </row>
      </sheetData>
      <sheetData sheetId="17870"/>
      <sheetData sheetId="17871">
        <row r="7">
          <cell r="AI7">
            <v>10000</v>
          </cell>
        </row>
      </sheetData>
      <sheetData sheetId="17872">
        <row r="7">
          <cell r="AI7">
            <v>10000</v>
          </cell>
        </row>
      </sheetData>
      <sheetData sheetId="17873"/>
      <sheetData sheetId="17874"/>
      <sheetData sheetId="17875"/>
      <sheetData sheetId="17876"/>
      <sheetData sheetId="17877"/>
      <sheetData sheetId="17878"/>
      <sheetData sheetId="17879"/>
      <sheetData sheetId="17880">
        <row r="7">
          <cell r="AI7">
            <v>10000</v>
          </cell>
        </row>
      </sheetData>
      <sheetData sheetId="17881"/>
      <sheetData sheetId="17882"/>
      <sheetData sheetId="17883"/>
      <sheetData sheetId="17884">
        <row r="7">
          <cell r="AI7">
            <v>10000</v>
          </cell>
        </row>
      </sheetData>
      <sheetData sheetId="17885"/>
      <sheetData sheetId="17886"/>
      <sheetData sheetId="17887"/>
      <sheetData sheetId="17888">
        <row r="7">
          <cell r="AI7">
            <v>10000</v>
          </cell>
        </row>
      </sheetData>
      <sheetData sheetId="17889">
        <row r="7">
          <cell r="AI7">
            <v>10000</v>
          </cell>
        </row>
      </sheetData>
      <sheetData sheetId="17890">
        <row r="7">
          <cell r="AI7">
            <v>10000</v>
          </cell>
        </row>
      </sheetData>
      <sheetData sheetId="17891">
        <row r="7">
          <cell r="AI7">
            <v>10000</v>
          </cell>
        </row>
      </sheetData>
      <sheetData sheetId="17892">
        <row r="7">
          <cell r="AI7">
            <v>10000</v>
          </cell>
        </row>
      </sheetData>
      <sheetData sheetId="17893">
        <row r="7">
          <cell r="AI7">
            <v>10000</v>
          </cell>
        </row>
      </sheetData>
      <sheetData sheetId="17894">
        <row r="7">
          <cell r="AI7">
            <v>10000</v>
          </cell>
        </row>
      </sheetData>
      <sheetData sheetId="17895">
        <row r="7">
          <cell r="AI7">
            <v>10000</v>
          </cell>
        </row>
      </sheetData>
      <sheetData sheetId="17896">
        <row r="7">
          <cell r="AI7">
            <v>10000</v>
          </cell>
        </row>
      </sheetData>
      <sheetData sheetId="17897"/>
      <sheetData sheetId="17898"/>
      <sheetData sheetId="17899"/>
      <sheetData sheetId="17900"/>
      <sheetData sheetId="17901"/>
      <sheetData sheetId="17902"/>
      <sheetData sheetId="17903"/>
      <sheetData sheetId="17904">
        <row r="7">
          <cell r="AI7">
            <v>10000</v>
          </cell>
        </row>
      </sheetData>
      <sheetData sheetId="17905"/>
      <sheetData sheetId="17906">
        <row r="7">
          <cell r="AI7">
            <v>10000</v>
          </cell>
        </row>
      </sheetData>
      <sheetData sheetId="17907">
        <row r="7">
          <cell r="AI7">
            <v>10000</v>
          </cell>
        </row>
      </sheetData>
      <sheetData sheetId="17908">
        <row r="7">
          <cell r="AI7">
            <v>10000</v>
          </cell>
        </row>
      </sheetData>
      <sheetData sheetId="17909">
        <row r="7">
          <cell r="AI7">
            <v>10000</v>
          </cell>
        </row>
      </sheetData>
      <sheetData sheetId="17910">
        <row r="7">
          <cell r="AI7">
            <v>10000</v>
          </cell>
        </row>
      </sheetData>
      <sheetData sheetId="17911">
        <row r="7">
          <cell r="AI7">
            <v>10000</v>
          </cell>
        </row>
      </sheetData>
      <sheetData sheetId="17912">
        <row r="7">
          <cell r="AI7">
            <v>10000</v>
          </cell>
        </row>
      </sheetData>
      <sheetData sheetId="17913">
        <row r="7">
          <cell r="AI7">
            <v>10000</v>
          </cell>
        </row>
      </sheetData>
      <sheetData sheetId="17914">
        <row r="7">
          <cell r="AI7">
            <v>10000</v>
          </cell>
        </row>
      </sheetData>
      <sheetData sheetId="17915">
        <row r="7">
          <cell r="AI7">
            <v>10000</v>
          </cell>
        </row>
      </sheetData>
      <sheetData sheetId="17916">
        <row r="7">
          <cell r="AI7">
            <v>10000</v>
          </cell>
        </row>
      </sheetData>
      <sheetData sheetId="17917">
        <row r="7">
          <cell r="AI7">
            <v>10000</v>
          </cell>
        </row>
      </sheetData>
      <sheetData sheetId="17918">
        <row r="7">
          <cell r="AI7">
            <v>10000</v>
          </cell>
        </row>
      </sheetData>
      <sheetData sheetId="17919">
        <row r="7">
          <cell r="AI7">
            <v>10000</v>
          </cell>
        </row>
      </sheetData>
      <sheetData sheetId="17920">
        <row r="7">
          <cell r="AI7">
            <v>10000</v>
          </cell>
        </row>
      </sheetData>
      <sheetData sheetId="17921">
        <row r="7">
          <cell r="AI7">
            <v>10000</v>
          </cell>
        </row>
      </sheetData>
      <sheetData sheetId="17922">
        <row r="7">
          <cell r="AI7">
            <v>10000</v>
          </cell>
        </row>
      </sheetData>
      <sheetData sheetId="17923">
        <row r="7">
          <cell r="AI7">
            <v>10000</v>
          </cell>
        </row>
      </sheetData>
      <sheetData sheetId="17924">
        <row r="7">
          <cell r="AI7">
            <v>10000</v>
          </cell>
        </row>
      </sheetData>
      <sheetData sheetId="17925">
        <row r="7">
          <cell r="AI7">
            <v>10000</v>
          </cell>
        </row>
      </sheetData>
      <sheetData sheetId="17926">
        <row r="7">
          <cell r="AI7">
            <v>10000</v>
          </cell>
        </row>
      </sheetData>
      <sheetData sheetId="17927">
        <row r="7">
          <cell r="AI7">
            <v>10000</v>
          </cell>
        </row>
      </sheetData>
      <sheetData sheetId="17928">
        <row r="7">
          <cell r="AI7">
            <v>10000</v>
          </cell>
        </row>
      </sheetData>
      <sheetData sheetId="17929">
        <row r="7">
          <cell r="AI7">
            <v>10000</v>
          </cell>
        </row>
      </sheetData>
      <sheetData sheetId="17930">
        <row r="7">
          <cell r="AI7">
            <v>10000</v>
          </cell>
        </row>
      </sheetData>
      <sheetData sheetId="17931">
        <row r="7">
          <cell r="AI7">
            <v>10000</v>
          </cell>
        </row>
      </sheetData>
      <sheetData sheetId="17932">
        <row r="7">
          <cell r="AI7">
            <v>10000</v>
          </cell>
        </row>
      </sheetData>
      <sheetData sheetId="17933">
        <row r="7">
          <cell r="AI7">
            <v>10000</v>
          </cell>
        </row>
      </sheetData>
      <sheetData sheetId="17934">
        <row r="7">
          <cell r="AI7">
            <v>10000</v>
          </cell>
        </row>
      </sheetData>
      <sheetData sheetId="17935">
        <row r="7">
          <cell r="AI7">
            <v>10000</v>
          </cell>
        </row>
      </sheetData>
      <sheetData sheetId="17936">
        <row r="7">
          <cell r="AI7">
            <v>10000</v>
          </cell>
        </row>
      </sheetData>
      <sheetData sheetId="17937">
        <row r="7">
          <cell r="AI7">
            <v>10000</v>
          </cell>
        </row>
      </sheetData>
      <sheetData sheetId="17938">
        <row r="7">
          <cell r="AI7">
            <v>10000</v>
          </cell>
        </row>
      </sheetData>
      <sheetData sheetId="17939">
        <row r="7">
          <cell r="AI7">
            <v>10000</v>
          </cell>
        </row>
      </sheetData>
      <sheetData sheetId="17940">
        <row r="7">
          <cell r="AI7">
            <v>10000</v>
          </cell>
        </row>
      </sheetData>
      <sheetData sheetId="17941">
        <row r="7">
          <cell r="AI7">
            <v>10000</v>
          </cell>
        </row>
      </sheetData>
      <sheetData sheetId="17942">
        <row r="7">
          <cell r="AI7">
            <v>10000</v>
          </cell>
        </row>
      </sheetData>
      <sheetData sheetId="17943">
        <row r="7">
          <cell r="AI7">
            <v>10000</v>
          </cell>
        </row>
      </sheetData>
      <sheetData sheetId="17944">
        <row r="7">
          <cell r="AI7">
            <v>10000</v>
          </cell>
        </row>
      </sheetData>
      <sheetData sheetId="17945">
        <row r="7">
          <cell r="AI7">
            <v>10000</v>
          </cell>
        </row>
      </sheetData>
      <sheetData sheetId="17946">
        <row r="7">
          <cell r="AI7">
            <v>10000</v>
          </cell>
        </row>
      </sheetData>
      <sheetData sheetId="17947">
        <row r="7">
          <cell r="AI7">
            <v>10000</v>
          </cell>
        </row>
      </sheetData>
      <sheetData sheetId="17948">
        <row r="7">
          <cell r="AI7">
            <v>10000</v>
          </cell>
        </row>
      </sheetData>
      <sheetData sheetId="17949">
        <row r="7">
          <cell r="AI7">
            <v>10000</v>
          </cell>
        </row>
      </sheetData>
      <sheetData sheetId="17950">
        <row r="7">
          <cell r="AI7">
            <v>10000</v>
          </cell>
        </row>
      </sheetData>
      <sheetData sheetId="17951">
        <row r="7">
          <cell r="AI7">
            <v>10000</v>
          </cell>
        </row>
      </sheetData>
      <sheetData sheetId="17952">
        <row r="7">
          <cell r="AI7">
            <v>10000</v>
          </cell>
        </row>
      </sheetData>
      <sheetData sheetId="17953">
        <row r="7">
          <cell r="AI7">
            <v>10000</v>
          </cell>
        </row>
      </sheetData>
      <sheetData sheetId="17954">
        <row r="7">
          <cell r="AI7">
            <v>10000</v>
          </cell>
        </row>
      </sheetData>
      <sheetData sheetId="17955">
        <row r="7">
          <cell r="AI7">
            <v>10000</v>
          </cell>
        </row>
      </sheetData>
      <sheetData sheetId="17956">
        <row r="7">
          <cell r="AI7">
            <v>10000</v>
          </cell>
        </row>
      </sheetData>
      <sheetData sheetId="17957">
        <row r="7">
          <cell r="AI7">
            <v>10000</v>
          </cell>
        </row>
      </sheetData>
      <sheetData sheetId="17958">
        <row r="7">
          <cell r="AI7">
            <v>10000</v>
          </cell>
        </row>
      </sheetData>
      <sheetData sheetId="17959">
        <row r="7">
          <cell r="AI7">
            <v>10000</v>
          </cell>
        </row>
      </sheetData>
      <sheetData sheetId="17960">
        <row r="7">
          <cell r="AI7">
            <v>10000</v>
          </cell>
        </row>
      </sheetData>
      <sheetData sheetId="17961">
        <row r="7">
          <cell r="AI7">
            <v>10000</v>
          </cell>
        </row>
      </sheetData>
      <sheetData sheetId="17962">
        <row r="7">
          <cell r="AI7">
            <v>10000</v>
          </cell>
        </row>
      </sheetData>
      <sheetData sheetId="17963">
        <row r="7">
          <cell r="AI7">
            <v>10000</v>
          </cell>
        </row>
      </sheetData>
      <sheetData sheetId="17964">
        <row r="7">
          <cell r="AI7">
            <v>10000</v>
          </cell>
        </row>
      </sheetData>
      <sheetData sheetId="17965">
        <row r="7">
          <cell r="AI7">
            <v>10000</v>
          </cell>
        </row>
      </sheetData>
      <sheetData sheetId="17966">
        <row r="7">
          <cell r="AI7">
            <v>10000</v>
          </cell>
        </row>
      </sheetData>
      <sheetData sheetId="17967">
        <row r="7">
          <cell r="AI7">
            <v>10000</v>
          </cell>
        </row>
      </sheetData>
      <sheetData sheetId="17968">
        <row r="7">
          <cell r="AI7">
            <v>10000</v>
          </cell>
        </row>
      </sheetData>
      <sheetData sheetId="17969">
        <row r="7">
          <cell r="AI7">
            <v>10000</v>
          </cell>
        </row>
      </sheetData>
      <sheetData sheetId="17970">
        <row r="7">
          <cell r="AI7">
            <v>10000</v>
          </cell>
        </row>
      </sheetData>
      <sheetData sheetId="17971">
        <row r="7">
          <cell r="AI7">
            <v>10000</v>
          </cell>
        </row>
      </sheetData>
      <sheetData sheetId="17972">
        <row r="7">
          <cell r="AI7">
            <v>10000</v>
          </cell>
        </row>
      </sheetData>
      <sheetData sheetId="17973">
        <row r="7">
          <cell r="AI7">
            <v>10000</v>
          </cell>
        </row>
      </sheetData>
      <sheetData sheetId="17974">
        <row r="7">
          <cell r="AI7">
            <v>10000</v>
          </cell>
        </row>
      </sheetData>
      <sheetData sheetId="17975">
        <row r="7">
          <cell r="AI7">
            <v>10000</v>
          </cell>
        </row>
      </sheetData>
      <sheetData sheetId="17976">
        <row r="7">
          <cell r="AI7">
            <v>10000</v>
          </cell>
        </row>
      </sheetData>
      <sheetData sheetId="17977">
        <row r="7">
          <cell r="AI7">
            <v>10000</v>
          </cell>
        </row>
      </sheetData>
      <sheetData sheetId="17978">
        <row r="7">
          <cell r="AI7">
            <v>10000</v>
          </cell>
        </row>
      </sheetData>
      <sheetData sheetId="17979">
        <row r="7">
          <cell r="AI7">
            <v>10000</v>
          </cell>
        </row>
      </sheetData>
      <sheetData sheetId="17980">
        <row r="7">
          <cell r="AI7">
            <v>10000</v>
          </cell>
        </row>
      </sheetData>
      <sheetData sheetId="17981">
        <row r="7">
          <cell r="AI7">
            <v>10000</v>
          </cell>
        </row>
      </sheetData>
      <sheetData sheetId="17982">
        <row r="7">
          <cell r="AI7">
            <v>10000</v>
          </cell>
        </row>
      </sheetData>
      <sheetData sheetId="17983">
        <row r="7">
          <cell r="AI7">
            <v>10000</v>
          </cell>
        </row>
      </sheetData>
      <sheetData sheetId="17984">
        <row r="7">
          <cell r="AI7">
            <v>10000</v>
          </cell>
        </row>
      </sheetData>
      <sheetData sheetId="17985">
        <row r="7">
          <cell r="AI7">
            <v>10000</v>
          </cell>
        </row>
      </sheetData>
      <sheetData sheetId="17986">
        <row r="7">
          <cell r="AI7">
            <v>10000</v>
          </cell>
        </row>
      </sheetData>
      <sheetData sheetId="17987">
        <row r="7">
          <cell r="AI7">
            <v>10000</v>
          </cell>
        </row>
      </sheetData>
      <sheetData sheetId="17988">
        <row r="7">
          <cell r="AI7">
            <v>10000</v>
          </cell>
        </row>
      </sheetData>
      <sheetData sheetId="17989">
        <row r="7">
          <cell r="AI7">
            <v>10000</v>
          </cell>
        </row>
      </sheetData>
      <sheetData sheetId="17990">
        <row r="7">
          <cell r="AI7">
            <v>10000</v>
          </cell>
        </row>
      </sheetData>
      <sheetData sheetId="17991"/>
      <sheetData sheetId="17992"/>
      <sheetData sheetId="17993"/>
      <sheetData sheetId="17994">
        <row r="7">
          <cell r="AI7">
            <v>10000</v>
          </cell>
        </row>
      </sheetData>
      <sheetData sheetId="17995"/>
      <sheetData sheetId="17996"/>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sheetData sheetId="18020"/>
      <sheetData sheetId="18021"/>
      <sheetData sheetId="18022"/>
      <sheetData sheetId="18023"/>
      <sheetData sheetId="18024"/>
      <sheetData sheetId="18025"/>
      <sheetData sheetId="18026"/>
      <sheetData sheetId="18027"/>
      <sheetData sheetId="18028"/>
      <sheetData sheetId="18029"/>
      <sheetData sheetId="18030"/>
      <sheetData sheetId="18031"/>
      <sheetData sheetId="18032"/>
      <sheetData sheetId="18033"/>
      <sheetData sheetId="18034"/>
      <sheetData sheetId="18035"/>
      <sheetData sheetId="18036"/>
      <sheetData sheetId="18037"/>
      <sheetData sheetId="18038"/>
      <sheetData sheetId="18039"/>
      <sheetData sheetId="18040"/>
      <sheetData sheetId="18041"/>
      <sheetData sheetId="18042"/>
      <sheetData sheetId="18043"/>
      <sheetData sheetId="18044"/>
      <sheetData sheetId="18045"/>
      <sheetData sheetId="18046"/>
      <sheetData sheetId="18047"/>
      <sheetData sheetId="18048"/>
      <sheetData sheetId="18049"/>
      <sheetData sheetId="18050">
        <row r="7">
          <cell r="AI7">
            <v>10000</v>
          </cell>
        </row>
      </sheetData>
      <sheetData sheetId="18051"/>
      <sheetData sheetId="18052"/>
      <sheetData sheetId="18053"/>
      <sheetData sheetId="18054">
        <row r="7">
          <cell r="AI7">
            <v>10000</v>
          </cell>
        </row>
      </sheetData>
      <sheetData sheetId="18055"/>
      <sheetData sheetId="18056"/>
      <sheetData sheetId="18057">
        <row r="7">
          <cell r="AI7">
            <v>10000</v>
          </cell>
        </row>
      </sheetData>
      <sheetData sheetId="18058">
        <row r="7">
          <cell r="AI7">
            <v>10000</v>
          </cell>
        </row>
      </sheetData>
      <sheetData sheetId="18059">
        <row r="7">
          <cell r="AI7">
            <v>10000</v>
          </cell>
        </row>
      </sheetData>
      <sheetData sheetId="18060">
        <row r="7">
          <cell r="AI7">
            <v>10000</v>
          </cell>
        </row>
      </sheetData>
      <sheetData sheetId="18061">
        <row r="7">
          <cell r="AI7">
            <v>10000</v>
          </cell>
        </row>
      </sheetData>
      <sheetData sheetId="18062">
        <row r="7">
          <cell r="AI7">
            <v>10000</v>
          </cell>
        </row>
      </sheetData>
      <sheetData sheetId="18063">
        <row r="7">
          <cell r="AI7">
            <v>10000</v>
          </cell>
        </row>
      </sheetData>
      <sheetData sheetId="18064">
        <row r="7">
          <cell r="AI7">
            <v>10000</v>
          </cell>
        </row>
      </sheetData>
      <sheetData sheetId="18065">
        <row r="7">
          <cell r="AI7">
            <v>10000</v>
          </cell>
        </row>
      </sheetData>
      <sheetData sheetId="18066">
        <row r="7">
          <cell r="AI7">
            <v>10000</v>
          </cell>
        </row>
      </sheetData>
      <sheetData sheetId="18067">
        <row r="7">
          <cell r="AI7">
            <v>10000</v>
          </cell>
        </row>
      </sheetData>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row r="7">
          <cell r="AI7">
            <v>10000</v>
          </cell>
        </row>
      </sheetData>
      <sheetData sheetId="18086">
        <row r="7">
          <cell r="AI7">
            <v>10000</v>
          </cell>
        </row>
      </sheetData>
      <sheetData sheetId="18087"/>
      <sheetData sheetId="18088"/>
      <sheetData sheetId="18089">
        <row r="7">
          <cell r="AI7">
            <v>10000</v>
          </cell>
        </row>
      </sheetData>
      <sheetData sheetId="18090">
        <row r="7">
          <cell r="AI7">
            <v>10000</v>
          </cell>
        </row>
      </sheetData>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sheetData sheetId="18109"/>
      <sheetData sheetId="18110"/>
      <sheetData sheetId="18111"/>
      <sheetData sheetId="18112"/>
      <sheetData sheetId="18113"/>
      <sheetData sheetId="18114"/>
      <sheetData sheetId="18115"/>
      <sheetData sheetId="18116"/>
      <sheetData sheetId="18117"/>
      <sheetData sheetId="18118"/>
      <sheetData sheetId="18119"/>
      <sheetData sheetId="18120"/>
      <sheetData sheetId="18121"/>
      <sheetData sheetId="18122"/>
      <sheetData sheetId="18123"/>
      <sheetData sheetId="18124"/>
      <sheetData sheetId="18125"/>
      <sheetData sheetId="18126"/>
      <sheetData sheetId="18127"/>
      <sheetData sheetId="18128"/>
      <sheetData sheetId="18129"/>
      <sheetData sheetId="18130"/>
      <sheetData sheetId="18131"/>
      <sheetData sheetId="18132"/>
      <sheetData sheetId="18133"/>
      <sheetData sheetId="18134"/>
      <sheetData sheetId="18135"/>
      <sheetData sheetId="18136"/>
      <sheetData sheetId="18137">
        <row r="7">
          <cell r="AI7">
            <v>10000</v>
          </cell>
        </row>
      </sheetData>
      <sheetData sheetId="18138"/>
      <sheetData sheetId="18139"/>
      <sheetData sheetId="18140"/>
      <sheetData sheetId="18141">
        <row r="7">
          <cell r="AI7">
            <v>10000</v>
          </cell>
        </row>
      </sheetData>
      <sheetData sheetId="18142"/>
      <sheetData sheetId="18143"/>
      <sheetData sheetId="18144"/>
      <sheetData sheetId="18145"/>
      <sheetData sheetId="18146"/>
      <sheetData sheetId="18147"/>
      <sheetData sheetId="18148"/>
      <sheetData sheetId="18149"/>
      <sheetData sheetId="18150"/>
      <sheetData sheetId="18151"/>
      <sheetData sheetId="18152"/>
      <sheetData sheetId="18153"/>
      <sheetData sheetId="18154"/>
      <sheetData sheetId="18155"/>
      <sheetData sheetId="18156"/>
      <sheetData sheetId="18157"/>
      <sheetData sheetId="18158"/>
      <sheetData sheetId="18159"/>
      <sheetData sheetId="18160"/>
      <sheetData sheetId="18161"/>
      <sheetData sheetId="18162"/>
      <sheetData sheetId="18163"/>
      <sheetData sheetId="18164"/>
      <sheetData sheetId="18165"/>
      <sheetData sheetId="18166"/>
      <sheetData sheetId="18167"/>
      <sheetData sheetId="18168"/>
      <sheetData sheetId="18169"/>
      <sheetData sheetId="18170"/>
      <sheetData sheetId="18171"/>
      <sheetData sheetId="18172"/>
      <sheetData sheetId="18173"/>
      <sheetData sheetId="18174"/>
      <sheetData sheetId="18175"/>
      <sheetData sheetId="18176"/>
      <sheetData sheetId="18177"/>
      <sheetData sheetId="18178"/>
      <sheetData sheetId="18179"/>
      <sheetData sheetId="18180"/>
      <sheetData sheetId="18181"/>
      <sheetData sheetId="18182"/>
      <sheetData sheetId="18183"/>
      <sheetData sheetId="18184"/>
      <sheetData sheetId="18185"/>
      <sheetData sheetId="18186"/>
      <sheetData sheetId="18187"/>
      <sheetData sheetId="18188"/>
      <sheetData sheetId="18189"/>
      <sheetData sheetId="18190"/>
      <sheetData sheetId="18191"/>
      <sheetData sheetId="18192"/>
      <sheetData sheetId="18193"/>
      <sheetData sheetId="18194"/>
      <sheetData sheetId="18195">
        <row r="7">
          <cell r="AI7">
            <v>10000</v>
          </cell>
        </row>
      </sheetData>
      <sheetData sheetId="18196"/>
      <sheetData sheetId="18197"/>
      <sheetData sheetId="18198"/>
      <sheetData sheetId="18199"/>
      <sheetData sheetId="18200"/>
      <sheetData sheetId="18201"/>
      <sheetData sheetId="18202"/>
      <sheetData sheetId="18203"/>
      <sheetData sheetId="18204"/>
      <sheetData sheetId="18205"/>
      <sheetData sheetId="18206"/>
      <sheetData sheetId="18207"/>
      <sheetData sheetId="18208"/>
      <sheetData sheetId="18209"/>
      <sheetData sheetId="18210"/>
      <sheetData sheetId="18211"/>
      <sheetData sheetId="18212"/>
      <sheetData sheetId="18213">
        <row r="7">
          <cell r="AI7">
            <v>10000</v>
          </cell>
        </row>
      </sheetData>
      <sheetData sheetId="18214">
        <row r="7">
          <cell r="AI7">
            <v>10000</v>
          </cell>
        </row>
      </sheetData>
      <sheetData sheetId="18215">
        <row r="7">
          <cell r="AI7">
            <v>10000</v>
          </cell>
        </row>
      </sheetData>
      <sheetData sheetId="18216">
        <row r="7">
          <cell r="AI7">
            <v>10000</v>
          </cell>
        </row>
      </sheetData>
      <sheetData sheetId="18217">
        <row r="7">
          <cell r="AI7">
            <v>10000</v>
          </cell>
        </row>
      </sheetData>
      <sheetData sheetId="18218">
        <row r="7">
          <cell r="AI7">
            <v>10000</v>
          </cell>
        </row>
      </sheetData>
      <sheetData sheetId="18219">
        <row r="7">
          <cell r="AI7">
            <v>10000</v>
          </cell>
        </row>
      </sheetData>
      <sheetData sheetId="18220">
        <row r="7">
          <cell r="AI7">
            <v>10000</v>
          </cell>
        </row>
      </sheetData>
      <sheetData sheetId="18221">
        <row r="7">
          <cell r="AI7">
            <v>10000</v>
          </cell>
        </row>
      </sheetData>
      <sheetData sheetId="18222">
        <row r="7">
          <cell r="AI7">
            <v>10000</v>
          </cell>
        </row>
      </sheetData>
      <sheetData sheetId="18223">
        <row r="7">
          <cell r="AI7">
            <v>10000</v>
          </cell>
        </row>
      </sheetData>
      <sheetData sheetId="18224">
        <row r="7">
          <cell r="AI7">
            <v>10000</v>
          </cell>
        </row>
      </sheetData>
      <sheetData sheetId="18225">
        <row r="7">
          <cell r="AI7">
            <v>10000</v>
          </cell>
        </row>
      </sheetData>
      <sheetData sheetId="18226">
        <row r="7">
          <cell r="AI7">
            <v>10000</v>
          </cell>
        </row>
      </sheetData>
      <sheetData sheetId="18227">
        <row r="7">
          <cell r="AI7">
            <v>10000</v>
          </cell>
        </row>
      </sheetData>
      <sheetData sheetId="18228">
        <row r="7">
          <cell r="AI7">
            <v>10000</v>
          </cell>
        </row>
      </sheetData>
      <sheetData sheetId="18229">
        <row r="7">
          <cell r="AI7">
            <v>10000</v>
          </cell>
        </row>
      </sheetData>
      <sheetData sheetId="18230">
        <row r="7">
          <cell r="AI7">
            <v>10000</v>
          </cell>
        </row>
      </sheetData>
      <sheetData sheetId="18231">
        <row r="7">
          <cell r="AI7">
            <v>10000</v>
          </cell>
        </row>
      </sheetData>
      <sheetData sheetId="18232">
        <row r="7">
          <cell r="AI7">
            <v>10000</v>
          </cell>
        </row>
      </sheetData>
      <sheetData sheetId="18233">
        <row r="7">
          <cell r="AI7">
            <v>10000</v>
          </cell>
        </row>
      </sheetData>
      <sheetData sheetId="18234">
        <row r="7">
          <cell r="AI7">
            <v>10000</v>
          </cell>
        </row>
      </sheetData>
      <sheetData sheetId="18235">
        <row r="7">
          <cell r="AI7">
            <v>10000</v>
          </cell>
        </row>
      </sheetData>
      <sheetData sheetId="18236">
        <row r="7">
          <cell r="AI7">
            <v>10000</v>
          </cell>
        </row>
      </sheetData>
      <sheetData sheetId="18237">
        <row r="7">
          <cell r="AI7">
            <v>10000</v>
          </cell>
        </row>
      </sheetData>
      <sheetData sheetId="18238">
        <row r="7">
          <cell r="AI7">
            <v>10000</v>
          </cell>
        </row>
      </sheetData>
      <sheetData sheetId="18239">
        <row r="7">
          <cell r="AI7">
            <v>10000</v>
          </cell>
        </row>
      </sheetData>
      <sheetData sheetId="18240">
        <row r="7">
          <cell r="AI7">
            <v>10000</v>
          </cell>
        </row>
      </sheetData>
      <sheetData sheetId="18241">
        <row r="7">
          <cell r="AI7">
            <v>10000</v>
          </cell>
        </row>
      </sheetData>
      <sheetData sheetId="18242">
        <row r="7">
          <cell r="AI7">
            <v>10000</v>
          </cell>
        </row>
      </sheetData>
      <sheetData sheetId="18243">
        <row r="7">
          <cell r="AI7">
            <v>10000</v>
          </cell>
        </row>
      </sheetData>
      <sheetData sheetId="18244">
        <row r="7">
          <cell r="AI7">
            <v>10000</v>
          </cell>
        </row>
      </sheetData>
      <sheetData sheetId="18245">
        <row r="7">
          <cell r="AI7">
            <v>10000</v>
          </cell>
        </row>
      </sheetData>
      <sheetData sheetId="18246">
        <row r="7">
          <cell r="AI7">
            <v>10000</v>
          </cell>
        </row>
      </sheetData>
      <sheetData sheetId="18247">
        <row r="7">
          <cell r="AI7">
            <v>10000</v>
          </cell>
        </row>
      </sheetData>
      <sheetData sheetId="18248">
        <row r="7">
          <cell r="AI7">
            <v>10000</v>
          </cell>
        </row>
      </sheetData>
      <sheetData sheetId="18249">
        <row r="7">
          <cell r="AI7">
            <v>10000</v>
          </cell>
        </row>
      </sheetData>
      <sheetData sheetId="18250">
        <row r="7">
          <cell r="AI7">
            <v>10000</v>
          </cell>
        </row>
      </sheetData>
      <sheetData sheetId="18251">
        <row r="7">
          <cell r="AI7">
            <v>10000</v>
          </cell>
        </row>
      </sheetData>
      <sheetData sheetId="18252">
        <row r="7">
          <cell r="AI7">
            <v>10000</v>
          </cell>
        </row>
      </sheetData>
      <sheetData sheetId="18253">
        <row r="7">
          <cell r="AI7">
            <v>10000</v>
          </cell>
        </row>
      </sheetData>
      <sheetData sheetId="18254">
        <row r="7">
          <cell r="AI7">
            <v>10000</v>
          </cell>
        </row>
      </sheetData>
      <sheetData sheetId="18255">
        <row r="7">
          <cell r="AI7">
            <v>10000</v>
          </cell>
        </row>
      </sheetData>
      <sheetData sheetId="18256">
        <row r="7">
          <cell r="AI7">
            <v>10000</v>
          </cell>
        </row>
      </sheetData>
      <sheetData sheetId="18257">
        <row r="7">
          <cell r="AI7">
            <v>10000</v>
          </cell>
        </row>
      </sheetData>
      <sheetData sheetId="18258">
        <row r="7">
          <cell r="AI7">
            <v>10000</v>
          </cell>
        </row>
      </sheetData>
      <sheetData sheetId="18259">
        <row r="7">
          <cell r="AI7">
            <v>10000</v>
          </cell>
        </row>
      </sheetData>
      <sheetData sheetId="18260">
        <row r="7">
          <cell r="AI7">
            <v>10000</v>
          </cell>
        </row>
      </sheetData>
      <sheetData sheetId="18261"/>
      <sheetData sheetId="18262"/>
      <sheetData sheetId="18263"/>
      <sheetData sheetId="18264"/>
      <sheetData sheetId="18265"/>
      <sheetData sheetId="18266"/>
      <sheetData sheetId="18267"/>
      <sheetData sheetId="18268"/>
      <sheetData sheetId="18269"/>
      <sheetData sheetId="18270"/>
      <sheetData sheetId="18271"/>
      <sheetData sheetId="18272"/>
      <sheetData sheetId="18273"/>
      <sheetData sheetId="18274"/>
      <sheetData sheetId="18275"/>
      <sheetData sheetId="18276"/>
      <sheetData sheetId="18277"/>
      <sheetData sheetId="18278"/>
      <sheetData sheetId="18279"/>
      <sheetData sheetId="18280"/>
      <sheetData sheetId="18281"/>
      <sheetData sheetId="18282"/>
      <sheetData sheetId="18283"/>
      <sheetData sheetId="18284"/>
      <sheetData sheetId="18285"/>
      <sheetData sheetId="18286"/>
      <sheetData sheetId="18287"/>
      <sheetData sheetId="18288"/>
      <sheetData sheetId="18289"/>
      <sheetData sheetId="18290"/>
      <sheetData sheetId="18291"/>
      <sheetData sheetId="18292"/>
      <sheetData sheetId="18293"/>
      <sheetData sheetId="18294"/>
      <sheetData sheetId="18295">
        <row r="7">
          <cell r="AI7">
            <v>10000</v>
          </cell>
        </row>
      </sheetData>
      <sheetData sheetId="18296">
        <row r="7">
          <cell r="AI7">
            <v>10000</v>
          </cell>
        </row>
      </sheetData>
      <sheetData sheetId="18297">
        <row r="7">
          <cell r="AI7">
            <v>10000</v>
          </cell>
        </row>
      </sheetData>
      <sheetData sheetId="18298">
        <row r="7">
          <cell r="AI7">
            <v>10000</v>
          </cell>
        </row>
      </sheetData>
      <sheetData sheetId="18299">
        <row r="7">
          <cell r="AI7">
            <v>10000</v>
          </cell>
        </row>
      </sheetData>
      <sheetData sheetId="18300">
        <row r="7">
          <cell r="AI7">
            <v>10000</v>
          </cell>
        </row>
      </sheetData>
      <sheetData sheetId="18301">
        <row r="7">
          <cell r="AI7">
            <v>10000</v>
          </cell>
        </row>
      </sheetData>
      <sheetData sheetId="18302">
        <row r="7">
          <cell r="AI7">
            <v>10000</v>
          </cell>
        </row>
      </sheetData>
      <sheetData sheetId="18303">
        <row r="7">
          <cell r="AI7">
            <v>10000</v>
          </cell>
        </row>
      </sheetData>
      <sheetData sheetId="18304">
        <row r="7">
          <cell r="AI7">
            <v>10000</v>
          </cell>
        </row>
      </sheetData>
      <sheetData sheetId="18305"/>
      <sheetData sheetId="18306">
        <row r="7">
          <cell r="AI7">
            <v>10000</v>
          </cell>
        </row>
      </sheetData>
      <sheetData sheetId="18307">
        <row r="7">
          <cell r="AI7">
            <v>10000</v>
          </cell>
        </row>
      </sheetData>
      <sheetData sheetId="18308"/>
      <sheetData sheetId="18309"/>
      <sheetData sheetId="18310"/>
      <sheetData sheetId="18311"/>
      <sheetData sheetId="18312"/>
      <sheetData sheetId="18313"/>
      <sheetData sheetId="18314"/>
      <sheetData sheetId="18315">
        <row r="7">
          <cell r="AI7">
            <v>10000</v>
          </cell>
        </row>
      </sheetData>
      <sheetData sheetId="18316"/>
      <sheetData sheetId="18317"/>
      <sheetData sheetId="18318"/>
      <sheetData sheetId="18319">
        <row r="7">
          <cell r="AI7">
            <v>10000</v>
          </cell>
        </row>
      </sheetData>
      <sheetData sheetId="18320"/>
      <sheetData sheetId="18321"/>
      <sheetData sheetId="18322"/>
      <sheetData sheetId="18323">
        <row r="7">
          <cell r="AI7">
            <v>10000</v>
          </cell>
        </row>
      </sheetData>
      <sheetData sheetId="18324">
        <row r="7">
          <cell r="AI7">
            <v>10000</v>
          </cell>
        </row>
      </sheetData>
      <sheetData sheetId="18325">
        <row r="7">
          <cell r="AI7">
            <v>10000</v>
          </cell>
        </row>
      </sheetData>
      <sheetData sheetId="18326">
        <row r="7">
          <cell r="AI7">
            <v>10000</v>
          </cell>
        </row>
      </sheetData>
      <sheetData sheetId="18327">
        <row r="7">
          <cell r="AI7">
            <v>10000</v>
          </cell>
        </row>
      </sheetData>
      <sheetData sheetId="18328">
        <row r="7">
          <cell r="AI7">
            <v>10000</v>
          </cell>
        </row>
      </sheetData>
      <sheetData sheetId="18329">
        <row r="7">
          <cell r="AI7">
            <v>10000</v>
          </cell>
        </row>
      </sheetData>
      <sheetData sheetId="18330">
        <row r="7">
          <cell r="AI7">
            <v>10000</v>
          </cell>
        </row>
      </sheetData>
      <sheetData sheetId="18331">
        <row r="7">
          <cell r="AI7">
            <v>10000</v>
          </cell>
        </row>
      </sheetData>
      <sheetData sheetId="18332"/>
      <sheetData sheetId="18333"/>
      <sheetData sheetId="18334"/>
      <sheetData sheetId="18335"/>
      <sheetData sheetId="18336"/>
      <sheetData sheetId="18337"/>
      <sheetData sheetId="18338"/>
      <sheetData sheetId="18339">
        <row r="7">
          <cell r="AI7">
            <v>10000</v>
          </cell>
        </row>
      </sheetData>
      <sheetData sheetId="18340"/>
      <sheetData sheetId="18341">
        <row r="7">
          <cell r="AI7">
            <v>10000</v>
          </cell>
        </row>
      </sheetData>
      <sheetData sheetId="18342">
        <row r="7">
          <cell r="AI7">
            <v>10000</v>
          </cell>
        </row>
      </sheetData>
      <sheetData sheetId="18343">
        <row r="7">
          <cell r="AI7">
            <v>10000</v>
          </cell>
        </row>
      </sheetData>
      <sheetData sheetId="18344">
        <row r="7">
          <cell r="AI7">
            <v>10000</v>
          </cell>
        </row>
      </sheetData>
      <sheetData sheetId="18345">
        <row r="7">
          <cell r="AI7">
            <v>10000</v>
          </cell>
        </row>
      </sheetData>
      <sheetData sheetId="18346">
        <row r="7">
          <cell r="AI7">
            <v>10000</v>
          </cell>
        </row>
      </sheetData>
      <sheetData sheetId="18347">
        <row r="7">
          <cell r="AI7">
            <v>10000</v>
          </cell>
        </row>
      </sheetData>
      <sheetData sheetId="18348">
        <row r="7">
          <cell r="AI7">
            <v>10000</v>
          </cell>
        </row>
      </sheetData>
      <sheetData sheetId="18349">
        <row r="7">
          <cell r="AI7">
            <v>10000</v>
          </cell>
        </row>
      </sheetData>
      <sheetData sheetId="18350">
        <row r="7">
          <cell r="AI7">
            <v>10000</v>
          </cell>
        </row>
      </sheetData>
      <sheetData sheetId="18351">
        <row r="7">
          <cell r="AI7">
            <v>10000</v>
          </cell>
        </row>
      </sheetData>
      <sheetData sheetId="18352">
        <row r="7">
          <cell r="AI7">
            <v>10000</v>
          </cell>
        </row>
      </sheetData>
      <sheetData sheetId="18353">
        <row r="7">
          <cell r="AI7">
            <v>10000</v>
          </cell>
        </row>
      </sheetData>
      <sheetData sheetId="18354">
        <row r="7">
          <cell r="AI7">
            <v>10000</v>
          </cell>
        </row>
      </sheetData>
      <sheetData sheetId="18355">
        <row r="7">
          <cell r="AI7">
            <v>10000</v>
          </cell>
        </row>
      </sheetData>
      <sheetData sheetId="18356">
        <row r="7">
          <cell r="AI7">
            <v>10000</v>
          </cell>
        </row>
      </sheetData>
      <sheetData sheetId="18357">
        <row r="7">
          <cell r="AI7">
            <v>10000</v>
          </cell>
        </row>
      </sheetData>
      <sheetData sheetId="18358">
        <row r="7">
          <cell r="AI7">
            <v>10000</v>
          </cell>
        </row>
      </sheetData>
      <sheetData sheetId="18359">
        <row r="7">
          <cell r="AI7">
            <v>10000</v>
          </cell>
        </row>
      </sheetData>
      <sheetData sheetId="18360">
        <row r="7">
          <cell r="AI7">
            <v>10000</v>
          </cell>
        </row>
      </sheetData>
      <sheetData sheetId="18361">
        <row r="7">
          <cell r="AI7">
            <v>10000</v>
          </cell>
        </row>
      </sheetData>
      <sheetData sheetId="18362">
        <row r="7">
          <cell r="AI7">
            <v>10000</v>
          </cell>
        </row>
      </sheetData>
      <sheetData sheetId="18363">
        <row r="7">
          <cell r="AI7">
            <v>10000</v>
          </cell>
        </row>
      </sheetData>
      <sheetData sheetId="18364">
        <row r="7">
          <cell r="AI7">
            <v>10000</v>
          </cell>
        </row>
      </sheetData>
      <sheetData sheetId="18365">
        <row r="7">
          <cell r="AI7">
            <v>10000</v>
          </cell>
        </row>
      </sheetData>
      <sheetData sheetId="18366">
        <row r="7">
          <cell r="AI7">
            <v>10000</v>
          </cell>
        </row>
      </sheetData>
      <sheetData sheetId="18367">
        <row r="7">
          <cell r="AI7">
            <v>10000</v>
          </cell>
        </row>
      </sheetData>
      <sheetData sheetId="18368">
        <row r="7">
          <cell r="AI7">
            <v>10000</v>
          </cell>
        </row>
      </sheetData>
      <sheetData sheetId="18369">
        <row r="7">
          <cell r="AI7">
            <v>10000</v>
          </cell>
        </row>
      </sheetData>
      <sheetData sheetId="18370">
        <row r="7">
          <cell r="AI7">
            <v>10000</v>
          </cell>
        </row>
      </sheetData>
      <sheetData sheetId="18371">
        <row r="7">
          <cell r="AI7">
            <v>10000</v>
          </cell>
        </row>
      </sheetData>
      <sheetData sheetId="18372">
        <row r="7">
          <cell r="AI7">
            <v>10000</v>
          </cell>
        </row>
      </sheetData>
      <sheetData sheetId="18373">
        <row r="7">
          <cell r="AI7">
            <v>10000</v>
          </cell>
        </row>
      </sheetData>
      <sheetData sheetId="18374">
        <row r="7">
          <cell r="AI7">
            <v>10000</v>
          </cell>
        </row>
      </sheetData>
      <sheetData sheetId="18375">
        <row r="7">
          <cell r="AI7">
            <v>10000</v>
          </cell>
        </row>
      </sheetData>
      <sheetData sheetId="18376">
        <row r="7">
          <cell r="AI7">
            <v>10000</v>
          </cell>
        </row>
      </sheetData>
      <sheetData sheetId="18377">
        <row r="7">
          <cell r="AI7">
            <v>10000</v>
          </cell>
        </row>
      </sheetData>
      <sheetData sheetId="18378">
        <row r="7">
          <cell r="AI7">
            <v>10000</v>
          </cell>
        </row>
      </sheetData>
      <sheetData sheetId="18379">
        <row r="7">
          <cell r="AI7">
            <v>10000</v>
          </cell>
        </row>
      </sheetData>
      <sheetData sheetId="18380">
        <row r="7">
          <cell r="AI7">
            <v>10000</v>
          </cell>
        </row>
      </sheetData>
      <sheetData sheetId="18381">
        <row r="7">
          <cell r="AI7">
            <v>10000</v>
          </cell>
        </row>
      </sheetData>
      <sheetData sheetId="18382">
        <row r="7">
          <cell r="AI7">
            <v>10000</v>
          </cell>
        </row>
      </sheetData>
      <sheetData sheetId="18383">
        <row r="7">
          <cell r="AI7">
            <v>10000</v>
          </cell>
        </row>
      </sheetData>
      <sheetData sheetId="18384">
        <row r="7">
          <cell r="AI7">
            <v>10000</v>
          </cell>
        </row>
      </sheetData>
      <sheetData sheetId="18385">
        <row r="7">
          <cell r="AI7">
            <v>10000</v>
          </cell>
        </row>
      </sheetData>
      <sheetData sheetId="18386">
        <row r="7">
          <cell r="AI7">
            <v>10000</v>
          </cell>
        </row>
      </sheetData>
      <sheetData sheetId="18387">
        <row r="7">
          <cell r="AI7">
            <v>10000</v>
          </cell>
        </row>
      </sheetData>
      <sheetData sheetId="18388">
        <row r="7">
          <cell r="AI7">
            <v>10000</v>
          </cell>
        </row>
      </sheetData>
      <sheetData sheetId="18389">
        <row r="7">
          <cell r="AI7">
            <v>10000</v>
          </cell>
        </row>
      </sheetData>
      <sheetData sheetId="18390">
        <row r="7">
          <cell r="AI7">
            <v>10000</v>
          </cell>
        </row>
      </sheetData>
      <sheetData sheetId="18391">
        <row r="7">
          <cell r="AI7">
            <v>10000</v>
          </cell>
        </row>
      </sheetData>
      <sheetData sheetId="18392">
        <row r="7">
          <cell r="AI7">
            <v>10000</v>
          </cell>
        </row>
      </sheetData>
      <sheetData sheetId="18393">
        <row r="7">
          <cell r="AI7">
            <v>10000</v>
          </cell>
        </row>
      </sheetData>
      <sheetData sheetId="18394">
        <row r="7">
          <cell r="AI7">
            <v>10000</v>
          </cell>
        </row>
      </sheetData>
      <sheetData sheetId="18395">
        <row r="7">
          <cell r="AI7">
            <v>10000</v>
          </cell>
        </row>
      </sheetData>
      <sheetData sheetId="18396">
        <row r="7">
          <cell r="AI7">
            <v>10000</v>
          </cell>
        </row>
      </sheetData>
      <sheetData sheetId="18397">
        <row r="7">
          <cell r="AI7">
            <v>10000</v>
          </cell>
        </row>
      </sheetData>
      <sheetData sheetId="18398">
        <row r="7">
          <cell r="AI7">
            <v>10000</v>
          </cell>
        </row>
      </sheetData>
      <sheetData sheetId="18399">
        <row r="7">
          <cell r="AI7">
            <v>10000</v>
          </cell>
        </row>
      </sheetData>
      <sheetData sheetId="18400">
        <row r="7">
          <cell r="AI7">
            <v>10000</v>
          </cell>
        </row>
      </sheetData>
      <sheetData sheetId="18401">
        <row r="7">
          <cell r="AI7">
            <v>10000</v>
          </cell>
        </row>
      </sheetData>
      <sheetData sheetId="18402">
        <row r="7">
          <cell r="AI7">
            <v>10000</v>
          </cell>
        </row>
      </sheetData>
      <sheetData sheetId="18403">
        <row r="7">
          <cell r="AI7">
            <v>10000</v>
          </cell>
        </row>
      </sheetData>
      <sheetData sheetId="18404">
        <row r="7">
          <cell r="AI7">
            <v>10000</v>
          </cell>
        </row>
      </sheetData>
      <sheetData sheetId="18405">
        <row r="7">
          <cell r="AI7">
            <v>10000</v>
          </cell>
        </row>
      </sheetData>
      <sheetData sheetId="18406">
        <row r="7">
          <cell r="AI7">
            <v>10000</v>
          </cell>
        </row>
      </sheetData>
      <sheetData sheetId="18407">
        <row r="7">
          <cell r="AI7">
            <v>10000</v>
          </cell>
        </row>
      </sheetData>
      <sheetData sheetId="18408">
        <row r="7">
          <cell r="AI7">
            <v>10000</v>
          </cell>
        </row>
      </sheetData>
      <sheetData sheetId="18409">
        <row r="7">
          <cell r="AI7">
            <v>10000</v>
          </cell>
        </row>
      </sheetData>
      <sheetData sheetId="18410">
        <row r="7">
          <cell r="AI7">
            <v>10000</v>
          </cell>
        </row>
      </sheetData>
      <sheetData sheetId="18411">
        <row r="7">
          <cell r="AI7">
            <v>10000</v>
          </cell>
        </row>
      </sheetData>
      <sheetData sheetId="18412">
        <row r="7">
          <cell r="AI7">
            <v>10000</v>
          </cell>
        </row>
      </sheetData>
      <sheetData sheetId="18413">
        <row r="7">
          <cell r="AI7">
            <v>10000</v>
          </cell>
        </row>
      </sheetData>
      <sheetData sheetId="18414">
        <row r="7">
          <cell r="AI7">
            <v>10000</v>
          </cell>
        </row>
      </sheetData>
      <sheetData sheetId="18415">
        <row r="7">
          <cell r="AI7">
            <v>10000</v>
          </cell>
        </row>
      </sheetData>
      <sheetData sheetId="18416">
        <row r="7">
          <cell r="AI7">
            <v>10000</v>
          </cell>
        </row>
      </sheetData>
      <sheetData sheetId="18417">
        <row r="7">
          <cell r="AI7">
            <v>10000</v>
          </cell>
        </row>
      </sheetData>
      <sheetData sheetId="18418">
        <row r="7">
          <cell r="AI7">
            <v>10000</v>
          </cell>
        </row>
      </sheetData>
      <sheetData sheetId="18419">
        <row r="7">
          <cell r="AI7">
            <v>10000</v>
          </cell>
        </row>
      </sheetData>
      <sheetData sheetId="18420">
        <row r="7">
          <cell r="AI7">
            <v>10000</v>
          </cell>
        </row>
      </sheetData>
      <sheetData sheetId="18421">
        <row r="7">
          <cell r="AI7">
            <v>10000</v>
          </cell>
        </row>
      </sheetData>
      <sheetData sheetId="18422">
        <row r="7">
          <cell r="AI7">
            <v>10000</v>
          </cell>
        </row>
      </sheetData>
      <sheetData sheetId="18423">
        <row r="7">
          <cell r="AI7">
            <v>10000</v>
          </cell>
        </row>
      </sheetData>
      <sheetData sheetId="18424">
        <row r="7">
          <cell r="AI7">
            <v>10000</v>
          </cell>
        </row>
      </sheetData>
      <sheetData sheetId="18425">
        <row r="7">
          <cell r="AI7">
            <v>10000</v>
          </cell>
        </row>
      </sheetData>
      <sheetData sheetId="18426"/>
      <sheetData sheetId="18427"/>
      <sheetData sheetId="18428"/>
      <sheetData sheetId="18429">
        <row r="7">
          <cell r="AI7">
            <v>10000</v>
          </cell>
        </row>
      </sheetData>
      <sheetData sheetId="18430"/>
      <sheetData sheetId="18431"/>
      <sheetData sheetId="18432"/>
      <sheetData sheetId="18433"/>
      <sheetData sheetId="18434"/>
      <sheetData sheetId="18435"/>
      <sheetData sheetId="18436"/>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sheetData sheetId="18456"/>
      <sheetData sheetId="18457"/>
      <sheetData sheetId="18458"/>
      <sheetData sheetId="18459"/>
      <sheetData sheetId="18460"/>
      <sheetData sheetId="18461"/>
      <sheetData sheetId="18462"/>
      <sheetData sheetId="18463"/>
      <sheetData sheetId="18464"/>
      <sheetData sheetId="18465"/>
      <sheetData sheetId="18466"/>
      <sheetData sheetId="18467"/>
      <sheetData sheetId="18468"/>
      <sheetData sheetId="18469"/>
      <sheetData sheetId="18470"/>
      <sheetData sheetId="18471"/>
      <sheetData sheetId="18472"/>
      <sheetData sheetId="18473"/>
      <sheetData sheetId="18474"/>
      <sheetData sheetId="18475"/>
      <sheetData sheetId="18476"/>
      <sheetData sheetId="18477"/>
      <sheetData sheetId="18478"/>
      <sheetData sheetId="18479"/>
      <sheetData sheetId="18480"/>
      <sheetData sheetId="18481"/>
      <sheetData sheetId="18482"/>
      <sheetData sheetId="18483"/>
      <sheetData sheetId="18484"/>
      <sheetData sheetId="18485">
        <row r="7">
          <cell r="AI7">
            <v>10000</v>
          </cell>
        </row>
      </sheetData>
      <sheetData sheetId="18486"/>
      <sheetData sheetId="18487"/>
      <sheetData sheetId="18488"/>
      <sheetData sheetId="18489">
        <row r="7">
          <cell r="AI7">
            <v>10000</v>
          </cell>
        </row>
      </sheetData>
      <sheetData sheetId="18490"/>
      <sheetData sheetId="18491"/>
      <sheetData sheetId="18492">
        <row r="7">
          <cell r="AI7">
            <v>10000</v>
          </cell>
        </row>
      </sheetData>
      <sheetData sheetId="18493">
        <row r="7">
          <cell r="AI7">
            <v>10000</v>
          </cell>
        </row>
      </sheetData>
      <sheetData sheetId="18494">
        <row r="7">
          <cell r="AI7">
            <v>10000</v>
          </cell>
        </row>
      </sheetData>
      <sheetData sheetId="18495">
        <row r="7">
          <cell r="AI7">
            <v>10000</v>
          </cell>
        </row>
      </sheetData>
      <sheetData sheetId="18496">
        <row r="7">
          <cell r="AI7">
            <v>10000</v>
          </cell>
        </row>
      </sheetData>
      <sheetData sheetId="18497">
        <row r="7">
          <cell r="AI7">
            <v>10000</v>
          </cell>
        </row>
      </sheetData>
      <sheetData sheetId="18498">
        <row r="7">
          <cell r="AI7">
            <v>10000</v>
          </cell>
        </row>
      </sheetData>
      <sheetData sheetId="18499">
        <row r="7">
          <cell r="AI7">
            <v>10000</v>
          </cell>
        </row>
      </sheetData>
      <sheetData sheetId="18500">
        <row r="7">
          <cell r="AI7">
            <v>10000</v>
          </cell>
        </row>
      </sheetData>
      <sheetData sheetId="18501">
        <row r="7">
          <cell r="AI7">
            <v>10000</v>
          </cell>
        </row>
      </sheetData>
      <sheetData sheetId="18502">
        <row r="7">
          <cell r="AI7">
            <v>10000</v>
          </cell>
        </row>
      </sheetData>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sheetData sheetId="18518"/>
      <sheetData sheetId="18519"/>
      <sheetData sheetId="18520">
        <row r="7">
          <cell r="AI7">
            <v>10000</v>
          </cell>
        </row>
      </sheetData>
      <sheetData sheetId="18521">
        <row r="7">
          <cell r="AI7">
            <v>10000</v>
          </cell>
        </row>
      </sheetData>
      <sheetData sheetId="18522"/>
      <sheetData sheetId="18523"/>
      <sheetData sheetId="18524">
        <row r="7">
          <cell r="AI7">
            <v>10000</v>
          </cell>
        </row>
      </sheetData>
      <sheetData sheetId="18525">
        <row r="7">
          <cell r="AI7">
            <v>10000</v>
          </cell>
        </row>
      </sheetData>
      <sheetData sheetId="18526"/>
      <sheetData sheetId="18527"/>
      <sheetData sheetId="18528"/>
      <sheetData sheetId="18529"/>
      <sheetData sheetId="18530"/>
      <sheetData sheetId="18531"/>
      <sheetData sheetId="18532"/>
      <sheetData sheetId="18533"/>
      <sheetData sheetId="18534"/>
      <sheetData sheetId="18535"/>
      <sheetData sheetId="18536"/>
      <sheetData sheetId="18537"/>
      <sheetData sheetId="18538"/>
      <sheetData sheetId="18539"/>
      <sheetData sheetId="18540"/>
      <sheetData sheetId="18541"/>
      <sheetData sheetId="18542"/>
      <sheetData sheetId="18543"/>
      <sheetData sheetId="18544"/>
      <sheetData sheetId="18545"/>
      <sheetData sheetId="18546"/>
      <sheetData sheetId="18547"/>
      <sheetData sheetId="18548"/>
      <sheetData sheetId="18549"/>
      <sheetData sheetId="18550"/>
      <sheetData sheetId="18551"/>
      <sheetData sheetId="18552"/>
      <sheetData sheetId="18553"/>
      <sheetData sheetId="18554"/>
      <sheetData sheetId="18555"/>
      <sheetData sheetId="18556"/>
      <sheetData sheetId="18557"/>
      <sheetData sheetId="18558"/>
      <sheetData sheetId="18559"/>
      <sheetData sheetId="18560"/>
      <sheetData sheetId="18561"/>
      <sheetData sheetId="18562"/>
      <sheetData sheetId="18563"/>
      <sheetData sheetId="18564"/>
      <sheetData sheetId="18565"/>
      <sheetData sheetId="18566"/>
      <sheetData sheetId="18567"/>
      <sheetData sheetId="18568"/>
      <sheetData sheetId="18569"/>
      <sheetData sheetId="18570"/>
      <sheetData sheetId="18571"/>
      <sheetData sheetId="18572"/>
      <sheetData sheetId="18573">
        <row r="7">
          <cell r="AI7">
            <v>10000</v>
          </cell>
        </row>
      </sheetData>
      <sheetData sheetId="18574"/>
      <sheetData sheetId="18575"/>
      <sheetData sheetId="18576"/>
      <sheetData sheetId="18577">
        <row r="7">
          <cell r="AI7">
            <v>10000</v>
          </cell>
        </row>
      </sheetData>
      <sheetData sheetId="18578"/>
      <sheetData sheetId="18579"/>
      <sheetData sheetId="18580"/>
      <sheetData sheetId="18581"/>
      <sheetData sheetId="18582"/>
      <sheetData sheetId="18583"/>
      <sheetData sheetId="18584"/>
      <sheetData sheetId="18585"/>
      <sheetData sheetId="18586"/>
      <sheetData sheetId="18587"/>
      <sheetData sheetId="18588"/>
      <sheetData sheetId="18589"/>
      <sheetData sheetId="18590"/>
      <sheetData sheetId="18591"/>
      <sheetData sheetId="18592"/>
      <sheetData sheetId="18593"/>
      <sheetData sheetId="18594"/>
      <sheetData sheetId="18595"/>
      <sheetData sheetId="18596"/>
      <sheetData sheetId="18597"/>
      <sheetData sheetId="18598"/>
      <sheetData sheetId="18599"/>
      <sheetData sheetId="18600"/>
      <sheetData sheetId="18601"/>
      <sheetData sheetId="18602"/>
      <sheetData sheetId="18603"/>
      <sheetData sheetId="18604"/>
      <sheetData sheetId="18605"/>
      <sheetData sheetId="18606"/>
      <sheetData sheetId="18607"/>
      <sheetData sheetId="18608"/>
      <sheetData sheetId="18609"/>
      <sheetData sheetId="18610"/>
      <sheetData sheetId="18611"/>
      <sheetData sheetId="18612"/>
      <sheetData sheetId="18613"/>
      <sheetData sheetId="18614"/>
      <sheetData sheetId="18615"/>
      <sheetData sheetId="18616"/>
      <sheetData sheetId="18617"/>
      <sheetData sheetId="18618"/>
      <sheetData sheetId="18619"/>
      <sheetData sheetId="18620"/>
      <sheetData sheetId="18621"/>
      <sheetData sheetId="18622"/>
      <sheetData sheetId="18623"/>
      <sheetData sheetId="18624"/>
      <sheetData sheetId="18625"/>
      <sheetData sheetId="18626"/>
      <sheetData sheetId="18627"/>
      <sheetData sheetId="18628"/>
      <sheetData sheetId="18629"/>
      <sheetData sheetId="18630"/>
      <sheetData sheetId="18631"/>
      <sheetData sheetId="18632">
        <row r="7">
          <cell r="AI7">
            <v>10000</v>
          </cell>
        </row>
      </sheetData>
      <sheetData sheetId="18633"/>
      <sheetData sheetId="18634"/>
      <sheetData sheetId="18635"/>
      <sheetData sheetId="18636">
        <row r="7">
          <cell r="AI7">
            <v>10000</v>
          </cell>
        </row>
      </sheetData>
      <sheetData sheetId="18637"/>
      <sheetData sheetId="18638"/>
      <sheetData sheetId="18639"/>
      <sheetData sheetId="18640"/>
      <sheetData sheetId="18641"/>
      <sheetData sheetId="18642"/>
      <sheetData sheetId="18643"/>
      <sheetData sheetId="18644"/>
      <sheetData sheetId="18645"/>
      <sheetData sheetId="18646"/>
      <sheetData sheetId="18647"/>
      <sheetData sheetId="18648"/>
      <sheetData sheetId="18649"/>
      <sheetData sheetId="18650"/>
      <sheetData sheetId="18651"/>
      <sheetData sheetId="18652"/>
      <sheetData sheetId="18653"/>
      <sheetData sheetId="18654"/>
      <sheetData sheetId="18655"/>
      <sheetData sheetId="18656"/>
      <sheetData sheetId="18657"/>
      <sheetData sheetId="18658"/>
      <sheetData sheetId="18659"/>
      <sheetData sheetId="18660"/>
      <sheetData sheetId="18661"/>
      <sheetData sheetId="18662"/>
      <sheetData sheetId="18663"/>
      <sheetData sheetId="18664"/>
      <sheetData sheetId="18665"/>
      <sheetData sheetId="18666"/>
      <sheetData sheetId="18667"/>
      <sheetData sheetId="18668"/>
      <sheetData sheetId="18669"/>
      <sheetData sheetId="18670"/>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sheetData sheetId="18689"/>
      <sheetData sheetId="18690"/>
      <sheetData sheetId="18691"/>
      <sheetData sheetId="18692"/>
      <sheetData sheetId="18693"/>
      <sheetData sheetId="18694"/>
      <sheetData sheetId="18695"/>
      <sheetData sheetId="18696"/>
      <sheetData sheetId="18697"/>
      <sheetData sheetId="18698"/>
      <sheetData sheetId="18699"/>
      <sheetData sheetId="18700"/>
      <sheetData sheetId="18701"/>
      <sheetData sheetId="18702"/>
      <sheetData sheetId="18703"/>
      <sheetData sheetId="18704"/>
      <sheetData sheetId="18705"/>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sheetData sheetId="18724"/>
      <sheetData sheetId="18725"/>
      <sheetData sheetId="18726"/>
      <sheetData sheetId="18727"/>
      <sheetData sheetId="18728"/>
      <sheetData sheetId="18729"/>
      <sheetData sheetId="18730"/>
      <sheetData sheetId="18731"/>
      <sheetData sheetId="18732"/>
      <sheetData sheetId="18733"/>
      <sheetData sheetId="18734"/>
      <sheetData sheetId="18735"/>
      <sheetData sheetId="18736"/>
      <sheetData sheetId="18737"/>
      <sheetData sheetId="18738"/>
      <sheetData sheetId="18739"/>
      <sheetData sheetId="18740"/>
      <sheetData sheetId="18741"/>
      <sheetData sheetId="18742"/>
      <sheetData sheetId="18743"/>
      <sheetData sheetId="18744"/>
      <sheetData sheetId="18745"/>
      <sheetData sheetId="18746"/>
      <sheetData sheetId="18747"/>
      <sheetData sheetId="18748"/>
      <sheetData sheetId="18749"/>
      <sheetData sheetId="18750"/>
      <sheetData sheetId="18751"/>
      <sheetData sheetId="18752"/>
      <sheetData sheetId="18753"/>
      <sheetData sheetId="18754"/>
      <sheetData sheetId="18755"/>
      <sheetData sheetId="18756"/>
      <sheetData sheetId="18757"/>
      <sheetData sheetId="18758"/>
      <sheetData sheetId="18759"/>
      <sheetData sheetId="18760"/>
      <sheetData sheetId="18761"/>
      <sheetData sheetId="18762"/>
      <sheetData sheetId="18763"/>
      <sheetData sheetId="18764"/>
      <sheetData sheetId="18765"/>
      <sheetData sheetId="18766"/>
      <sheetData sheetId="18767"/>
      <sheetData sheetId="18768"/>
      <sheetData sheetId="18769"/>
      <sheetData sheetId="18770"/>
      <sheetData sheetId="18771"/>
      <sheetData sheetId="18772"/>
      <sheetData sheetId="18773"/>
      <sheetData sheetId="18774"/>
      <sheetData sheetId="18775"/>
      <sheetData sheetId="18776"/>
      <sheetData sheetId="18777"/>
      <sheetData sheetId="18778"/>
      <sheetData sheetId="18779"/>
      <sheetData sheetId="18780"/>
      <sheetData sheetId="18781"/>
      <sheetData sheetId="18782"/>
      <sheetData sheetId="18783"/>
      <sheetData sheetId="18784"/>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sheetData sheetId="18802"/>
      <sheetData sheetId="18803"/>
      <sheetData sheetId="18804"/>
      <sheetData sheetId="18805"/>
      <sheetData sheetId="18806"/>
      <sheetData sheetId="18807"/>
      <sheetData sheetId="18808"/>
      <sheetData sheetId="18809"/>
      <sheetData sheetId="18810"/>
      <sheetData sheetId="18811"/>
      <sheetData sheetId="18812"/>
      <sheetData sheetId="18813"/>
      <sheetData sheetId="18814"/>
      <sheetData sheetId="18815"/>
      <sheetData sheetId="18816"/>
      <sheetData sheetId="18817"/>
      <sheetData sheetId="18818"/>
      <sheetData sheetId="18819"/>
      <sheetData sheetId="18820"/>
      <sheetData sheetId="18821"/>
      <sheetData sheetId="18822"/>
      <sheetData sheetId="18823"/>
      <sheetData sheetId="18824"/>
      <sheetData sheetId="18825"/>
      <sheetData sheetId="18826"/>
      <sheetData sheetId="18827"/>
      <sheetData sheetId="18828"/>
      <sheetData sheetId="18829"/>
      <sheetData sheetId="18830"/>
      <sheetData sheetId="18831"/>
      <sheetData sheetId="18832"/>
      <sheetData sheetId="18833"/>
      <sheetData sheetId="18834"/>
      <sheetData sheetId="18835"/>
      <sheetData sheetId="18836"/>
      <sheetData sheetId="18837"/>
      <sheetData sheetId="18838"/>
      <sheetData sheetId="18839"/>
      <sheetData sheetId="18840"/>
      <sheetData sheetId="18841"/>
      <sheetData sheetId="18842"/>
      <sheetData sheetId="18843"/>
      <sheetData sheetId="18844"/>
      <sheetData sheetId="18845"/>
      <sheetData sheetId="18846"/>
      <sheetData sheetId="18847"/>
      <sheetData sheetId="18848"/>
      <sheetData sheetId="18849"/>
      <sheetData sheetId="18850"/>
      <sheetData sheetId="18851"/>
      <sheetData sheetId="18852"/>
      <sheetData sheetId="18853"/>
      <sheetData sheetId="18854"/>
      <sheetData sheetId="18855"/>
      <sheetData sheetId="18856"/>
      <sheetData sheetId="18857"/>
      <sheetData sheetId="18858"/>
      <sheetData sheetId="18859"/>
      <sheetData sheetId="18860"/>
      <sheetData sheetId="18861"/>
      <sheetData sheetId="18862"/>
      <sheetData sheetId="18863"/>
      <sheetData sheetId="18864"/>
      <sheetData sheetId="18865"/>
      <sheetData sheetId="18866"/>
      <sheetData sheetId="18867"/>
      <sheetData sheetId="18868"/>
      <sheetData sheetId="18869"/>
      <sheetData sheetId="18870"/>
      <sheetData sheetId="18871"/>
      <sheetData sheetId="18872"/>
      <sheetData sheetId="18873"/>
      <sheetData sheetId="18874"/>
      <sheetData sheetId="18875"/>
      <sheetData sheetId="18876"/>
      <sheetData sheetId="18877"/>
      <sheetData sheetId="18878"/>
      <sheetData sheetId="18879"/>
      <sheetData sheetId="18880"/>
      <sheetData sheetId="18881"/>
      <sheetData sheetId="18882"/>
      <sheetData sheetId="18883"/>
      <sheetData sheetId="18884"/>
      <sheetData sheetId="18885"/>
      <sheetData sheetId="18886"/>
      <sheetData sheetId="18887"/>
      <sheetData sheetId="18888"/>
      <sheetData sheetId="18889"/>
      <sheetData sheetId="18890"/>
      <sheetData sheetId="18891"/>
      <sheetData sheetId="18892"/>
      <sheetData sheetId="18893"/>
      <sheetData sheetId="18894"/>
      <sheetData sheetId="18895"/>
      <sheetData sheetId="18896"/>
      <sheetData sheetId="18897"/>
      <sheetData sheetId="18898"/>
      <sheetData sheetId="18899"/>
      <sheetData sheetId="18900"/>
      <sheetData sheetId="18901"/>
      <sheetData sheetId="18902"/>
      <sheetData sheetId="18903"/>
      <sheetData sheetId="18904"/>
      <sheetData sheetId="18905"/>
      <sheetData sheetId="18906"/>
      <sheetData sheetId="18907"/>
      <sheetData sheetId="18908"/>
      <sheetData sheetId="18909"/>
      <sheetData sheetId="18910"/>
      <sheetData sheetId="18911"/>
      <sheetData sheetId="18912"/>
      <sheetData sheetId="18913"/>
      <sheetData sheetId="18914"/>
      <sheetData sheetId="18915"/>
      <sheetData sheetId="18916"/>
      <sheetData sheetId="18917"/>
      <sheetData sheetId="18918"/>
      <sheetData sheetId="18919"/>
      <sheetData sheetId="18920"/>
      <sheetData sheetId="18921"/>
      <sheetData sheetId="18922"/>
      <sheetData sheetId="18923"/>
      <sheetData sheetId="18924"/>
      <sheetData sheetId="18925"/>
      <sheetData sheetId="18926"/>
      <sheetData sheetId="18927"/>
      <sheetData sheetId="18928"/>
      <sheetData sheetId="18929"/>
      <sheetData sheetId="18930"/>
      <sheetData sheetId="18931"/>
      <sheetData sheetId="18932"/>
      <sheetData sheetId="18933"/>
      <sheetData sheetId="18934"/>
      <sheetData sheetId="18935"/>
      <sheetData sheetId="18936"/>
      <sheetData sheetId="18937"/>
      <sheetData sheetId="18938"/>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sheetData sheetId="18952"/>
      <sheetData sheetId="18953"/>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sheetData sheetId="18968"/>
      <sheetData sheetId="18969"/>
      <sheetData sheetId="18970"/>
      <sheetData sheetId="18971"/>
      <sheetData sheetId="18972">
        <row r="7">
          <cell r="AI7">
            <v>10000</v>
          </cell>
        </row>
      </sheetData>
      <sheetData sheetId="18973"/>
      <sheetData sheetId="18974"/>
      <sheetData sheetId="18975"/>
      <sheetData sheetId="18976"/>
      <sheetData sheetId="18977"/>
      <sheetData sheetId="18978"/>
      <sheetData sheetId="18979"/>
      <sheetData sheetId="18980"/>
      <sheetData sheetId="18981"/>
      <sheetData sheetId="18982"/>
      <sheetData sheetId="18983"/>
      <sheetData sheetId="18984"/>
      <sheetData sheetId="18985">
        <row r="7">
          <cell r="AI7">
            <v>10000</v>
          </cell>
        </row>
      </sheetData>
      <sheetData sheetId="18986">
        <row r="7">
          <cell r="AI7">
            <v>10000</v>
          </cell>
        </row>
      </sheetData>
      <sheetData sheetId="18987">
        <row r="7">
          <cell r="AI7">
            <v>10000</v>
          </cell>
        </row>
      </sheetData>
      <sheetData sheetId="18988">
        <row r="7">
          <cell r="AI7">
            <v>10000</v>
          </cell>
        </row>
      </sheetData>
      <sheetData sheetId="18989">
        <row r="7">
          <cell r="AI7">
            <v>10000</v>
          </cell>
        </row>
      </sheetData>
      <sheetData sheetId="18990">
        <row r="7">
          <cell r="AI7">
            <v>10000</v>
          </cell>
        </row>
      </sheetData>
      <sheetData sheetId="18991">
        <row r="7">
          <cell r="AI7">
            <v>10000</v>
          </cell>
        </row>
      </sheetData>
      <sheetData sheetId="18992">
        <row r="7">
          <cell r="AI7">
            <v>10000</v>
          </cell>
        </row>
      </sheetData>
      <sheetData sheetId="18993">
        <row r="7">
          <cell r="AI7">
            <v>10000</v>
          </cell>
        </row>
      </sheetData>
      <sheetData sheetId="18994">
        <row r="7">
          <cell r="AI7">
            <v>10000</v>
          </cell>
        </row>
      </sheetData>
      <sheetData sheetId="18995">
        <row r="7">
          <cell r="AI7">
            <v>10000</v>
          </cell>
        </row>
      </sheetData>
      <sheetData sheetId="18996">
        <row r="7">
          <cell r="AI7">
            <v>10000</v>
          </cell>
        </row>
      </sheetData>
      <sheetData sheetId="18997">
        <row r="7">
          <cell r="AI7">
            <v>10000</v>
          </cell>
        </row>
      </sheetData>
      <sheetData sheetId="18998">
        <row r="7">
          <cell r="AI7">
            <v>10000</v>
          </cell>
        </row>
      </sheetData>
      <sheetData sheetId="18999">
        <row r="7">
          <cell r="AI7">
            <v>10000</v>
          </cell>
        </row>
      </sheetData>
      <sheetData sheetId="19000">
        <row r="7">
          <cell r="AI7">
            <v>10000</v>
          </cell>
        </row>
      </sheetData>
      <sheetData sheetId="19001"/>
      <sheetData sheetId="19002"/>
      <sheetData sheetId="19003">
        <row r="7">
          <cell r="AI7">
            <v>10000</v>
          </cell>
        </row>
      </sheetData>
      <sheetData sheetId="19004">
        <row r="7">
          <cell r="AI7">
            <v>10000</v>
          </cell>
        </row>
      </sheetData>
      <sheetData sheetId="19005">
        <row r="7">
          <cell r="AI7">
            <v>10000</v>
          </cell>
        </row>
      </sheetData>
      <sheetData sheetId="19006">
        <row r="7">
          <cell r="AI7">
            <v>10000</v>
          </cell>
        </row>
      </sheetData>
      <sheetData sheetId="19007">
        <row r="7">
          <cell r="AI7">
            <v>10000</v>
          </cell>
        </row>
      </sheetData>
      <sheetData sheetId="19008">
        <row r="7">
          <cell r="AI7">
            <v>10000</v>
          </cell>
        </row>
      </sheetData>
      <sheetData sheetId="19009">
        <row r="7">
          <cell r="AI7">
            <v>10000</v>
          </cell>
        </row>
      </sheetData>
      <sheetData sheetId="19010">
        <row r="7">
          <cell r="AI7">
            <v>10000</v>
          </cell>
        </row>
      </sheetData>
      <sheetData sheetId="19011">
        <row r="7">
          <cell r="AI7">
            <v>10000</v>
          </cell>
        </row>
      </sheetData>
      <sheetData sheetId="19012">
        <row r="7">
          <cell r="AI7">
            <v>10000</v>
          </cell>
        </row>
      </sheetData>
      <sheetData sheetId="19013">
        <row r="7">
          <cell r="AI7">
            <v>10000</v>
          </cell>
        </row>
      </sheetData>
      <sheetData sheetId="19014">
        <row r="7">
          <cell r="AI7">
            <v>10000</v>
          </cell>
        </row>
      </sheetData>
      <sheetData sheetId="19015">
        <row r="7">
          <cell r="AI7">
            <v>10000</v>
          </cell>
        </row>
      </sheetData>
      <sheetData sheetId="19016">
        <row r="7">
          <cell r="AI7">
            <v>10000</v>
          </cell>
        </row>
      </sheetData>
      <sheetData sheetId="19017">
        <row r="7">
          <cell r="AI7">
            <v>10000</v>
          </cell>
        </row>
      </sheetData>
      <sheetData sheetId="19018"/>
      <sheetData sheetId="19019"/>
      <sheetData sheetId="19020">
        <row r="7">
          <cell r="AI7">
            <v>10000</v>
          </cell>
        </row>
      </sheetData>
      <sheetData sheetId="19021">
        <row r="7">
          <cell r="AI7">
            <v>10000</v>
          </cell>
        </row>
      </sheetData>
      <sheetData sheetId="19022">
        <row r="7">
          <cell r="AI7">
            <v>10000</v>
          </cell>
        </row>
      </sheetData>
      <sheetData sheetId="19023">
        <row r="7">
          <cell r="AI7">
            <v>10000</v>
          </cell>
        </row>
      </sheetData>
      <sheetData sheetId="19024"/>
      <sheetData sheetId="19025"/>
      <sheetData sheetId="19026"/>
      <sheetData sheetId="19027"/>
      <sheetData sheetId="19028"/>
      <sheetData sheetId="19029"/>
      <sheetData sheetId="19030"/>
      <sheetData sheetId="19031"/>
      <sheetData sheetId="19032"/>
      <sheetData sheetId="19033"/>
      <sheetData sheetId="19034"/>
      <sheetData sheetId="19035"/>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sheetData sheetId="19069"/>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row r="7">
          <cell r="AI7">
            <v>10000</v>
          </cell>
        </row>
      </sheetData>
      <sheetData sheetId="19103">
        <row r="7">
          <cell r="AI7">
            <v>10000</v>
          </cell>
        </row>
      </sheetData>
      <sheetData sheetId="19104"/>
      <sheetData sheetId="19105"/>
      <sheetData sheetId="19106"/>
      <sheetData sheetId="19107"/>
      <sheetData sheetId="19108"/>
      <sheetData sheetId="19109"/>
      <sheetData sheetId="19110"/>
      <sheetData sheetId="19111"/>
      <sheetData sheetId="19112"/>
      <sheetData sheetId="19113"/>
      <sheetData sheetId="19114"/>
      <sheetData sheetId="19115"/>
      <sheetData sheetId="19116"/>
      <sheetData sheetId="19117"/>
      <sheetData sheetId="19118"/>
      <sheetData sheetId="19119"/>
      <sheetData sheetId="19120"/>
      <sheetData sheetId="19121"/>
      <sheetData sheetId="19122"/>
      <sheetData sheetId="19123"/>
      <sheetData sheetId="19124"/>
      <sheetData sheetId="19125"/>
      <sheetData sheetId="19126"/>
      <sheetData sheetId="19127"/>
      <sheetData sheetId="19128"/>
      <sheetData sheetId="19129"/>
      <sheetData sheetId="19130"/>
      <sheetData sheetId="19131"/>
      <sheetData sheetId="19132"/>
      <sheetData sheetId="19133"/>
      <sheetData sheetId="19134"/>
      <sheetData sheetId="19135"/>
      <sheetData sheetId="19136"/>
      <sheetData sheetId="19137"/>
      <sheetData sheetId="19138"/>
      <sheetData sheetId="19139"/>
      <sheetData sheetId="19140"/>
      <sheetData sheetId="19141"/>
      <sheetData sheetId="19142"/>
      <sheetData sheetId="19143"/>
      <sheetData sheetId="19144"/>
      <sheetData sheetId="19145">
        <row r="7">
          <cell r="AI7">
            <v>10000</v>
          </cell>
        </row>
      </sheetData>
      <sheetData sheetId="19146">
        <row r="7">
          <cell r="AI7">
            <v>10000</v>
          </cell>
        </row>
      </sheetData>
      <sheetData sheetId="19147"/>
      <sheetData sheetId="19148"/>
      <sheetData sheetId="19149">
        <row r="7">
          <cell r="AI7">
            <v>10000</v>
          </cell>
        </row>
      </sheetData>
      <sheetData sheetId="19150"/>
      <sheetData sheetId="19151"/>
      <sheetData sheetId="19152"/>
      <sheetData sheetId="19153">
        <row r="7">
          <cell r="AI7">
            <v>10000</v>
          </cell>
        </row>
      </sheetData>
      <sheetData sheetId="19154">
        <row r="7">
          <cell r="AI7">
            <v>10000</v>
          </cell>
        </row>
      </sheetData>
      <sheetData sheetId="19155">
        <row r="7">
          <cell r="AI7">
            <v>10000</v>
          </cell>
        </row>
      </sheetData>
      <sheetData sheetId="19156">
        <row r="7">
          <cell r="AI7">
            <v>10000</v>
          </cell>
        </row>
      </sheetData>
      <sheetData sheetId="19157">
        <row r="7">
          <cell r="AI7">
            <v>10000</v>
          </cell>
        </row>
      </sheetData>
      <sheetData sheetId="19158">
        <row r="7">
          <cell r="AI7">
            <v>10000</v>
          </cell>
        </row>
      </sheetData>
      <sheetData sheetId="19159">
        <row r="7">
          <cell r="AI7">
            <v>10000</v>
          </cell>
        </row>
      </sheetData>
      <sheetData sheetId="19160">
        <row r="7">
          <cell r="AI7">
            <v>10000</v>
          </cell>
        </row>
      </sheetData>
      <sheetData sheetId="19161">
        <row r="7">
          <cell r="AI7">
            <v>10000</v>
          </cell>
        </row>
      </sheetData>
      <sheetData sheetId="19162"/>
      <sheetData sheetId="19163"/>
      <sheetData sheetId="19164"/>
      <sheetData sheetId="19165"/>
      <sheetData sheetId="19166">
        <row r="7">
          <cell r="AI7">
            <v>10000</v>
          </cell>
        </row>
      </sheetData>
      <sheetData sheetId="19167">
        <row r="7">
          <cell r="AI7">
            <v>10000</v>
          </cell>
        </row>
      </sheetData>
      <sheetData sheetId="19168">
        <row r="7">
          <cell r="AI7">
            <v>10000</v>
          </cell>
        </row>
      </sheetData>
      <sheetData sheetId="19169">
        <row r="7">
          <cell r="AI7">
            <v>10000</v>
          </cell>
        </row>
      </sheetData>
      <sheetData sheetId="19170"/>
      <sheetData sheetId="19171"/>
      <sheetData sheetId="19172"/>
      <sheetData sheetId="19173"/>
      <sheetData sheetId="19174"/>
      <sheetData sheetId="19175"/>
      <sheetData sheetId="19176"/>
      <sheetData sheetId="19177"/>
      <sheetData sheetId="19178"/>
      <sheetData sheetId="19179"/>
      <sheetData sheetId="19180"/>
      <sheetData sheetId="19181"/>
      <sheetData sheetId="19182"/>
      <sheetData sheetId="19183"/>
      <sheetData sheetId="19184">
        <row r="7">
          <cell r="AI7">
            <v>10000</v>
          </cell>
        </row>
      </sheetData>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refreshError="1"/>
      <sheetData sheetId="19201" refreshError="1"/>
      <sheetData sheetId="19202" refreshError="1"/>
      <sheetData sheetId="19203" refreshError="1"/>
      <sheetData sheetId="19204" refreshError="1"/>
      <sheetData sheetId="19205" refreshError="1"/>
      <sheetData sheetId="19206"/>
      <sheetData sheetId="19207"/>
      <sheetData sheetId="19208"/>
      <sheetData sheetId="19209"/>
      <sheetData sheetId="19210"/>
      <sheetData sheetId="19211" refreshError="1"/>
      <sheetData sheetId="19212" refreshError="1"/>
      <sheetData sheetId="19213" refreshError="1"/>
      <sheetData sheetId="19214" refreshError="1"/>
      <sheetData sheetId="19215"/>
      <sheetData sheetId="19216" refreshError="1"/>
      <sheetData sheetId="19217" refreshError="1"/>
      <sheetData sheetId="19218" refreshError="1"/>
      <sheetData sheetId="19219" refreshError="1"/>
      <sheetData sheetId="19220" refreshError="1"/>
      <sheetData sheetId="19221" refreshError="1"/>
      <sheetData sheetId="19222" refreshError="1"/>
      <sheetData sheetId="19223" refreshError="1"/>
      <sheetData sheetId="19224" refreshError="1"/>
      <sheetData sheetId="19225" refreshError="1"/>
      <sheetData sheetId="19226" refreshError="1"/>
      <sheetData sheetId="19227" refreshError="1"/>
      <sheetData sheetId="19228" refreshError="1"/>
      <sheetData sheetId="19229" refreshError="1"/>
      <sheetData sheetId="19230" refreshError="1"/>
      <sheetData sheetId="19231" refreshError="1"/>
      <sheetData sheetId="19232" refreshError="1"/>
      <sheetData sheetId="19233"/>
      <sheetData sheetId="19234" refreshError="1"/>
      <sheetData sheetId="19235"/>
      <sheetData sheetId="19236"/>
      <sheetData sheetId="19237"/>
      <sheetData sheetId="19238"/>
      <sheetData sheetId="19239"/>
      <sheetData sheetId="19240"/>
      <sheetData sheetId="19241"/>
      <sheetData sheetId="19242"/>
      <sheetData sheetId="19243" refreshError="1"/>
      <sheetData sheetId="19244" refreshError="1"/>
      <sheetData sheetId="19245" refreshError="1"/>
      <sheetData sheetId="19246"/>
      <sheetData sheetId="19247" refreshError="1"/>
      <sheetData sheetId="19248" refreshError="1"/>
      <sheetData sheetId="19249" refreshError="1"/>
      <sheetData sheetId="19250" refreshError="1"/>
      <sheetData sheetId="19251" refreshError="1"/>
      <sheetData sheetId="19252" refreshError="1"/>
      <sheetData sheetId="19253" refreshError="1"/>
      <sheetData sheetId="19254" refreshError="1"/>
      <sheetData sheetId="19255" refreshError="1"/>
      <sheetData sheetId="19256" refreshError="1"/>
      <sheetData sheetId="19257" refreshError="1"/>
      <sheetData sheetId="19258" refreshError="1"/>
      <sheetData sheetId="19259" refreshError="1"/>
      <sheetData sheetId="19260" refreshError="1"/>
      <sheetData sheetId="19261"/>
      <sheetData sheetId="19262" refreshError="1"/>
      <sheetData sheetId="19263" refreshError="1"/>
      <sheetData sheetId="19264" refreshError="1"/>
      <sheetData sheetId="19265" refreshError="1"/>
      <sheetData sheetId="19266"/>
      <sheetData sheetId="19267" refreshError="1"/>
      <sheetData sheetId="19268" refreshError="1"/>
      <sheetData sheetId="19269" refreshError="1"/>
      <sheetData sheetId="19270" refreshError="1"/>
      <sheetData sheetId="19271" refreshError="1"/>
      <sheetData sheetId="19272" refreshError="1"/>
      <sheetData sheetId="19273" refreshError="1"/>
      <sheetData sheetId="19274" refreshError="1"/>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refreshError="1"/>
      <sheetData sheetId="19299" refreshError="1"/>
      <sheetData sheetId="19300" refreshError="1"/>
      <sheetData sheetId="19301"/>
      <sheetData sheetId="19302"/>
      <sheetData sheetId="19303"/>
      <sheetData sheetId="19304"/>
      <sheetData sheetId="19305"/>
      <sheetData sheetId="19306"/>
      <sheetData sheetId="19307"/>
      <sheetData sheetId="19308"/>
      <sheetData sheetId="19309"/>
      <sheetData sheetId="19310"/>
      <sheetData sheetId="19311"/>
      <sheetData sheetId="19312"/>
      <sheetData sheetId="19313"/>
      <sheetData sheetId="19314"/>
      <sheetData sheetId="19315"/>
      <sheetData sheetId="19316"/>
      <sheetData sheetId="19317"/>
      <sheetData sheetId="19318"/>
      <sheetData sheetId="19319"/>
      <sheetData sheetId="19320"/>
      <sheetData sheetId="19321"/>
      <sheetData sheetId="19322"/>
      <sheetData sheetId="19323"/>
      <sheetData sheetId="19324"/>
      <sheetData sheetId="19325"/>
      <sheetData sheetId="19326"/>
      <sheetData sheetId="19327"/>
      <sheetData sheetId="19328"/>
      <sheetData sheetId="19329"/>
      <sheetData sheetId="19330"/>
      <sheetData sheetId="19331"/>
      <sheetData sheetId="19332"/>
      <sheetData sheetId="19333"/>
      <sheetData sheetId="19334"/>
      <sheetData sheetId="19335"/>
      <sheetData sheetId="19336" refreshError="1"/>
      <sheetData sheetId="19337" refreshError="1"/>
      <sheetData sheetId="19338" refreshError="1"/>
      <sheetData sheetId="19339" refreshError="1"/>
      <sheetData sheetId="19340"/>
      <sheetData sheetId="19341"/>
      <sheetData sheetId="19342"/>
      <sheetData sheetId="19343"/>
      <sheetData sheetId="19344" refreshError="1"/>
      <sheetData sheetId="19345" refreshError="1"/>
      <sheetData sheetId="19346" refreshError="1"/>
      <sheetData sheetId="19347" refreshError="1"/>
      <sheetData sheetId="19348"/>
      <sheetData sheetId="19349"/>
      <sheetData sheetId="19350"/>
      <sheetData sheetId="19351"/>
      <sheetData sheetId="19352"/>
      <sheetData sheetId="19353"/>
      <sheetData sheetId="19354"/>
      <sheetData sheetId="19355"/>
      <sheetData sheetId="19356"/>
      <sheetData sheetId="19357"/>
      <sheetData sheetId="19358"/>
      <sheetData sheetId="19359"/>
      <sheetData sheetId="19360"/>
      <sheetData sheetId="19361"/>
      <sheetData sheetId="19362"/>
      <sheetData sheetId="19363"/>
      <sheetData sheetId="19364"/>
      <sheetData sheetId="19365"/>
      <sheetData sheetId="19366"/>
      <sheetData sheetId="19367"/>
      <sheetData sheetId="19368"/>
      <sheetData sheetId="19369"/>
      <sheetData sheetId="19370" refreshError="1"/>
      <sheetData sheetId="19371"/>
      <sheetData sheetId="19372"/>
      <sheetData sheetId="19373"/>
      <sheetData sheetId="19374"/>
      <sheetData sheetId="19375"/>
      <sheetData sheetId="19376"/>
      <sheetData sheetId="19377"/>
      <sheetData sheetId="19378"/>
      <sheetData sheetId="19379"/>
      <sheetData sheetId="19380"/>
      <sheetData sheetId="19381"/>
      <sheetData sheetId="19382"/>
      <sheetData sheetId="19383"/>
      <sheetData sheetId="19384"/>
      <sheetData sheetId="19385"/>
      <sheetData sheetId="19386"/>
      <sheetData sheetId="19387"/>
      <sheetData sheetId="19388"/>
      <sheetData sheetId="19389"/>
      <sheetData sheetId="19390"/>
      <sheetData sheetId="19391"/>
      <sheetData sheetId="19392"/>
      <sheetData sheetId="19393"/>
      <sheetData sheetId="19394"/>
      <sheetData sheetId="19395"/>
      <sheetData sheetId="19396"/>
      <sheetData sheetId="19397"/>
      <sheetData sheetId="19398"/>
      <sheetData sheetId="19399"/>
      <sheetData sheetId="19400"/>
      <sheetData sheetId="19401"/>
      <sheetData sheetId="19402"/>
      <sheetData sheetId="19403"/>
      <sheetData sheetId="19404"/>
      <sheetData sheetId="19405"/>
      <sheetData sheetId="19406"/>
      <sheetData sheetId="19407"/>
      <sheetData sheetId="19408"/>
      <sheetData sheetId="19409"/>
      <sheetData sheetId="19410"/>
      <sheetData sheetId="19411"/>
      <sheetData sheetId="19412"/>
      <sheetData sheetId="19413"/>
      <sheetData sheetId="19414"/>
      <sheetData sheetId="19415"/>
      <sheetData sheetId="19416"/>
      <sheetData sheetId="19417"/>
      <sheetData sheetId="19418"/>
      <sheetData sheetId="19419"/>
      <sheetData sheetId="19420"/>
      <sheetData sheetId="19421"/>
      <sheetData sheetId="19422"/>
      <sheetData sheetId="19423"/>
      <sheetData sheetId="19424"/>
      <sheetData sheetId="19425"/>
      <sheetData sheetId="19426" refreshError="1"/>
      <sheetData sheetId="19427"/>
      <sheetData sheetId="19428"/>
      <sheetData sheetId="19429"/>
      <sheetData sheetId="19430"/>
      <sheetData sheetId="19431"/>
      <sheetData sheetId="19432"/>
      <sheetData sheetId="19433"/>
      <sheetData sheetId="19434"/>
      <sheetData sheetId="19435"/>
      <sheetData sheetId="19436"/>
      <sheetData sheetId="19437"/>
      <sheetData sheetId="19438" refreshError="1"/>
      <sheetData sheetId="19439" refreshError="1"/>
      <sheetData sheetId="19440" refreshError="1"/>
      <sheetData sheetId="19441" refreshError="1"/>
      <sheetData sheetId="19442" refreshError="1"/>
      <sheetData sheetId="19443" refreshError="1"/>
      <sheetData sheetId="19444" refreshError="1"/>
      <sheetData sheetId="19445" refreshError="1"/>
      <sheetData sheetId="19446" refreshError="1"/>
      <sheetData sheetId="19447" refreshError="1"/>
      <sheetData sheetId="19448" refreshError="1"/>
      <sheetData sheetId="19449" refreshError="1"/>
      <sheetData sheetId="19450" refreshError="1"/>
      <sheetData sheetId="19451" refreshError="1"/>
      <sheetData sheetId="19452" refreshError="1"/>
      <sheetData sheetId="19453" refreshError="1"/>
      <sheetData sheetId="19454" refreshError="1"/>
      <sheetData sheetId="19455" refreshError="1"/>
      <sheetData sheetId="19456" refreshError="1"/>
      <sheetData sheetId="19457" refreshError="1"/>
      <sheetData sheetId="19458" refreshError="1"/>
      <sheetData sheetId="19459" refreshError="1"/>
      <sheetData sheetId="19460" refreshError="1"/>
      <sheetData sheetId="19461" refreshError="1"/>
      <sheetData sheetId="19462" refreshError="1"/>
      <sheetData sheetId="19463" refreshError="1"/>
      <sheetData sheetId="19464" refreshError="1"/>
      <sheetData sheetId="19465" refreshError="1"/>
      <sheetData sheetId="19466" refreshError="1"/>
      <sheetData sheetId="19467"/>
      <sheetData sheetId="19468"/>
      <sheetData sheetId="19469"/>
      <sheetData sheetId="19470"/>
      <sheetData sheetId="19471"/>
      <sheetData sheetId="19472"/>
      <sheetData sheetId="19473"/>
      <sheetData sheetId="19474" refreshError="1"/>
      <sheetData sheetId="19475"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MTL"/>
      <sheetName val="?? DI"/>
      <sheetName val="ESTI."/>
      <sheetName val="DI-ESTI"/>
      <sheetName val="切割 MTL"/>
      <sheetName val="切割 DI"/>
      <sheetName val="QTNC-2002"/>
      <sheetName val="QTNC2003"/>
      <sheetName val="QTNC-Tong hop"/>
      <sheetName val="QTVT-Tong hop"/>
      <sheetName val="GTQT-Tong hop"/>
      <sheetName val="QT - Duet"/>
      <sheetName val="Sheet7"/>
      <sheetName val="Sheet8"/>
      <sheetName val="Sheet9"/>
      <sheetName val="Sheet10"/>
      <sheetName val="Sheet11"/>
      <sheetName val="Sheet12"/>
      <sheetName val="Sheet13"/>
      <sheetName val="Sheet14"/>
      <sheetName val="Sheet15"/>
      <sheetName val="Sheet16"/>
      <sheetName val="DTOAN"/>
      <sheetName val="THOP-KL"/>
      <sheetName val="CPHI KKS"/>
      <sheetName val="DG-KSAT"/>
      <sheetName val="TMDAUTU"/>
      <sheetName val="GTXLCHINH"/>
      <sheetName val="CPHI-TT"/>
      <sheetName val="CPHIBUVL"/>
      <sheetName val="CHENH VLCHINH"/>
      <sheetName val="GVLHT"/>
      <sheetName val="DGCT-QCH2"/>
      <sheetName val="XL4Poppy"/>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Sheet2"/>
      <sheetName val="Sheet3"/>
      <sheetName val="00000000"/>
      <sheetName val="Gia VL"/>
      <sheetName val="Bang gia ca may"/>
      <sheetName val="Bang luong CB"/>
      <sheetName val="Bang P.tich CT"/>
      <sheetName val="D.toan chi tiet"/>
      <sheetName val="Bang TH Dtoan"/>
      <sheetName val="XXXXXXXX"/>
      <sheetName val="Bthkl"/>
      <sheetName val="KM247"/>
      <sheetName val="km248"/>
      <sheetName val="VL"/>
      <sheetName val="NHAN CONG"/>
      <sheetName val="MAY"/>
      <sheetName val="VUA"/>
      <sheetName val="DG CAU"/>
      <sheetName val="THOP CAU"/>
      <sheetName val="TLP CAU"/>
      <sheetName val="DAKT1"/>
      <sheetName val="XL4Test5"/>
      <sheetName val="XL4Poppy (2)"/>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Sheet1"/>
      <sheetName val="Cmay"/>
      <sheetName val="VL (2)"/>
      <sheetName val="May (2)"/>
      <sheetName val="GVLBo"/>
      <sheetName val="Daily"/>
      <sheetName val="Data-input"/>
      <sheetName val="Data"/>
      <sheetName val="TK12"/>
      <sheetName val="THKP"/>
      <sheetName val="HTchieusang"/>
      <sheetName val="HTdien"/>
      <sheetName val="CUNG CAP VAT TU"/>
      <sheetName val="TH.LIST CAP"/>
      <sheetName val="S3LIST CAP&amp;ONGDL"/>
      <sheetName val="S2LIST CAP&amp;ONGDL"/>
      <sheetName val="S1LIST CAP&amp;ONGDL"/>
      <sheetName val="NGUONGOCVATTU"/>
      <sheetName val="capdongluc"/>
      <sheetName val="KLMOI THAU"/>
      <sheetName val="10000000"/>
      <sheetName val="20000000"/>
      <sheetName val="30000000"/>
      <sheetName val="40000000"/>
      <sheetName val="50000000"/>
      <sheetName val="60000000"/>
      <sheetName val="XXXXXXX0"/>
      <sheetName val="TH"/>
      <sheetName val="XL"/>
      <sheetName val="1E"/>
      <sheetName val="2E"/>
      <sheetName val="3E"/>
      <sheetName val="7D"/>
      <sheetName val="8D"/>
      <sheetName val="14D"/>
      <sheetName val="10D"/>
      <sheetName val="20D"/>
      <sheetName val="22D"/>
      <sheetName val="24D"/>
      <sheetName val="26P"/>
      <sheetName val="28P"/>
      <sheetName val="33P"/>
      <sheetName val="PTro"/>
      <sheetName val="PT"/>
      <sheetName val="KSTK"/>
      <sheetName val="A6-II"/>
      <sheetName val="Congty"/>
      <sheetName val="VPPN"/>
      <sheetName val="XN74"/>
      <sheetName val="XN54"/>
      <sheetName val="XN33"/>
      <sheetName val="NK96"/>
      <sheetName val="km338+00-km338+100(2)"/>
      <sheetName val="km337+136-km337-350"/>
      <sheetName val="km346+600-km346+820 (2)"/>
      <sheetName val="km346+330-km346+600 (2)"/>
      <sheetName val="km346+00-km346+240 (2)"/>
      <sheetName val="km345+400-km345+500 (6)"/>
      <sheetName val="km345+400-km345+5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37+00-km337+34 (3)"/>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cong ty so 9 VINACONEX"/>
      <sheetName val="cong ty so 9 VINACONEX (2)"/>
      <sheetName val="tong hop"/>
      <sheetName val="phan tich DG"/>
      <sheetName val="gia vat lieu"/>
      <sheetName val="gia xe may"/>
      <sheetName val="gia nhan cong"/>
      <sheetName val="Quang Tri"/>
      <sheetName val="TTHue"/>
      <sheetName val="Da Nang"/>
      <sheetName val="Quang Nam"/>
      <sheetName val="Quang Ngai"/>
      <sheetName val="TH DH-QN"/>
      <sheetName val="KP HD"/>
      <sheetName val="DB HD"/>
      <sheetName val="Chart1"/>
      <sheetName val="Du an nut So"/>
      <sheetName val="Du an nut vong"/>
      <sheetName val="Du an nut Nam cau Tlong"/>
      <sheetName val="Duong kim lien 0 cho dua"/>
      <sheetName val="Du an KTDC Nam trung yen"/>
      <sheetName val="DI_ESTI"/>
      <sheetName val="TK331A"/>
      <sheetName val="TK131B"/>
      <sheetName val="TK131A"/>
      <sheetName val="TK 331c1"/>
      <sheetName val="TK331C"/>
      <sheetName val="CT331-2003"/>
      <sheetName val="CT 331"/>
      <sheetName val="CT131-2003"/>
      <sheetName val="CT 131"/>
      <sheetName val="TK331B"/>
      <sheetName val="caodothietke"/>
      <sheetName val="DTCT"/>
      <sheetName val="PTVT"/>
      <sheetName val="THDT"/>
      <sheetName val="THVT"/>
      <sheetName val="THGT"/>
      <sheetName val="Nhap"/>
      <sheetName val="Thang 8"/>
      <sheetName val="__ MTL"/>
      <sheetName val="__ DI"/>
      <sheetName val="CAN DOI"/>
      <sheetName val="GIA TRI"/>
      <sheetName val="NO-DIEN"/>
      <sheetName val="NO-KHUONG"/>
      <sheetName val="NO-DUNG"/>
      <sheetName val="NO-DU"/>
      <sheetName val="TC NV"/>
      <sheetName val="khuong"/>
      <sheetName val="du"/>
      <sheetName val="dien"/>
      <sheetName val="dung"/>
      <sheetName val="NO-BANG"/>
      <sheetName val="ton kho"/>
      <sheetName val="bang"/>
      <sheetName val="Giao"/>
      <sheetName val="CHIET TINH"/>
      <sheetName val="Bang Gia VL"/>
      <sheetName val="Tong Hop KP"/>
      <sheetName val=" DON GIA"/>
      <sheetName val="CHIET TINH THEO KH.SAT"/>
      <sheetName val="TCT DIEN LUC (EVN)"/>
      <sheetName val="ESTI_"/>
      <sheetName val="cham cong XL (2)"/>
      <sheetName val="cham cong XL"/>
      <sheetName val="chamcong"/>
      <sheetName val="Luong XD"/>
      <sheetName val="L.KHOAN 2 "/>
      <sheetName val="L.KHOAN 2"/>
      <sheetName val="CONGTRINHNHD"/>
      <sheetName val="L. KHOAN"/>
      <sheetName val="Luong XL"/>
      <sheetName val="PHANBOXL"/>
      <sheetName val="PHAN BO"/>
      <sheetName val="Luong XD thang 3"/>
      <sheetName val="CONGTRINHNHD thang3"/>
      <sheetName val="luong QL"/>
      <sheetName val="CONGDOAN "/>
      <sheetName val="CTACPHI"/>
      <sheetName val="MAU_A"/>
      <sheetName val="MAU_B"/>
      <sheetName val="MAU_C"/>
      <sheetName val="MAU E -XCD"/>
      <sheetName val="MAU E -TDS1"/>
      <sheetName val="MAU E- NDH"/>
      <sheetName val="IBASE"/>
      <sheetName val="KEM NGHIEN GIA CONG"/>
      <sheetName val="Chart2"/>
      <sheetName val="Sheet4"/>
      <sheetName val="Vat tu"/>
      <sheetName val="TH9"/>
      <sheetName val="TH12"/>
      <sheetName val="MI2A-A"/>
      <sheetName val="MI3"/>
      <sheetName val="MI20(1)"/>
      <sheetName val="gvl"/>
      <sheetName val="TINHNEN"/>
      <sheetName val="Nen VN"/>
      <sheetName val="특외대"/>
      <sheetName val="RPT"/>
      <sheetName val="thang 1"/>
      <sheetName val="thang2"/>
      <sheetName val="Thang 3"/>
      <sheetName val="thang5"/>
      <sheetName val="thang4"/>
      <sheetName val="00000001"/>
      <sheetName val="CTP"/>
      <sheetName val="LUONG"/>
      <sheetName val="lphi"/>
      <sheetName val="PLTT"/>
      <sheetName val="KTPLVP"/>
      <sheetName val="KTPL2"/>
      <sheetName val="KHKPHT7-02"/>
      <sheetName val="KHKPHT9-02"/>
      <sheetName val="KHKPHT8-02"/>
      <sheetName val="KHKPHT10-02 "/>
      <sheetName val="lptinh"/>
      <sheetName val="UHNN"/>
      <sheetName val="BHYT02"/>
      <sheetName val="TLL"/>
      <sheetName val="TLL (2)"/>
      <sheetName val="TLLhuyen"/>
      <sheetName val="Dsach"/>
      <sheetName val="TCONG"/>
      <sheetName val="KHKPHT1-02"/>
      <sheetName val="ththdt"/>
      <sheetName val="CPTHU"/>
      <sheetName val="THKPCHD"/>
      <sheetName val="QD100"/>
      <sheetName val="KHKPHT-T6-02"/>
      <sheetName val="Dthu"/>
      <sheetName val="MTL$-INTER"/>
      <sheetName val="giao nv TH chong qua tai dot 3"/>
      <sheetName val="ton tai cac tram dong dien"/>
      <sheetName val="chong qua tai dot 3"/>
      <sheetName val="cac du an"/>
      <sheetName val="Chong qua tai dot 3 moi"/>
      <sheetName val="H.so tram chong qua tai dot 3"/>
      <sheetName val="cac tram dong dien"/>
      <sheetName val="Bieu ngang"/>
      <sheetName val="T.van gs"/>
      <sheetName val="23 tram von WB"/>
      <sheetName val="Chi phi den bu A"/>
      <sheetName val="canh (2)"/>
      <sheetName val="canh"/>
      <sheetName val="Bang Don gia II"/>
      <sheetName val="415"/>
      <sheetName val="421"/>
      <sheetName val="511.BT"/>
      <sheetName val="631.BT"/>
      <sheetName val="642"/>
      <sheetName val="NKSC1"/>
      <sheetName val="CDKT"/>
      <sheetName val="BCDTCP"/>
      <sheetName val="THANG 09"/>
      <sheetName val="THANG 10"/>
      <sheetName val="Macro1"/>
      <sheetName val="Macro2"/>
      <sheetName val="Macro3"/>
      <sheetName val="Bang 聧ia ca may"/>
      <sheetName val="C47-456"/>
      <sheetName val="C46"/>
      <sheetName val="C47-PII"/>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Duong con' vu hcm (8)"/>
      <sheetName val="TRUC TIEP"/>
      <sheetName val="GIAN TIEP"/>
      <sheetName val="HOP DONG"/>
      <sheetName val="CON LINH"/>
      <sheetName val="Qheet3"/>
      <sheetName val="lienbao1"/>
      <sheetName val="bangrap"/>
      <sheetName val="Lie Bao2"/>
      <sheetName val="lien bao"/>
      <sheetName val="duong BR"/>
      <sheetName val="nhakhoBR"/>
      <sheetName val="trung 5"/>
      <sheetName val="QLoi"/>
      <sheetName val="PTHT"/>
      <sheetName val="Yenlac"/>
      <sheetName val="telo"/>
      <sheetName val="THAYCTO "/>
      <sheetName val="BS"/>
      <sheetName val="Tuan 1.01"/>
      <sheetName val="Tuan 3.01 "/>
      <sheetName val="Tuan 5.06 "/>
      <sheetName val="Tuan 6.06  "/>
      <sheetName val="Tuan 7.06 "/>
      <sheetName val="Tuan 7.06  (2)"/>
      <sheetName val="Tuan8,06"/>
      <sheetName val="Tuan9,06"/>
      <sheetName val="Tuan10,06 "/>
      <sheetName val="Tuan11,06  "/>
      <sheetName val="Tuan12,06"/>
      <sheetName val="Bao cao DD 31.3.06"/>
      <sheetName val="Bao cao DD 30.4.06"/>
      <sheetName val="Bao cao DD 31.5.06 "/>
      <sheetName val="Bao cao Quy I-06"/>
      <sheetName val="Bao cao DD 30.6.06"/>
      <sheetName val="Bao cao DD 31.7.06"/>
      <sheetName val="HDKT"/>
      <sheetName val="PIPERACK"/>
      <sheetName val="MONG T,V,E"/>
      <sheetName val="tk12A-B&amp;13A-B"/>
      <sheetName val="TAM-tk12A-B&amp;13A-B"/>
      <sheetName val="tk15&amp;11A-B"/>
      <sheetName val="TAM-tk15&amp;11A-B"/>
      <sheetName val="V31"/>
      <sheetName val="T-V31"/>
      <sheetName val="V51"/>
      <sheetName val="T-V51"/>
      <sheetName val="V11"/>
      <sheetName val="v12"/>
      <sheetName val="V13"/>
      <sheetName val="v22"/>
      <sheetName val="V23"/>
      <sheetName val="v24"/>
      <sheetName val="V25"/>
      <sheetName val="V52"/>
      <sheetName val="V61"/>
      <sheetName val="E-01"/>
      <sheetName val="E-02"/>
      <sheetName val="C-01"/>
      <sheetName val="pr-B"/>
      <sheetName val="pr-C"/>
      <sheetName val="pr-D"/>
      <sheetName val="pr-E"/>
      <sheetName val="S-SA"/>
      <sheetName val="S-SB"/>
      <sheetName val="S-SC1"/>
      <sheetName val="S-SC2"/>
      <sheetName val="S-SD1"/>
      <sheetName val="S-SD2"/>
      <sheetName val="S-SD3"/>
      <sheetName val="S-SE1"/>
      <sheetName val="S-SE2"/>
      <sheetName val="sum-sl"/>
      <sheetName val="sum-steel"/>
      <sheetName val="sum-T"/>
      <sheetName val="sum-E"/>
      <sheetName val="sum-pr"/>
      <sheetName val="REPORT"/>
      <sheetName val="Visual inspection record-07"/>
      <sheetName val="Fitup inspection record-06"/>
      <sheetName val="WELD MONITORING"/>
      <sheetName val="CHECK LIST"/>
      <sheetName val="MATERIAL B"/>
      <sheetName val="MATERIAL"/>
      <sheetName val="BENDING REPORT"/>
      <sheetName val="INPS RELEASE"/>
      <sheetName val="PAINTING REPORT"/>
      <sheetName val="hydro test"/>
      <sheetName val="pt0-1"/>
      <sheetName val="kp0-1"/>
      <sheetName val="0-1"/>
      <sheetName val="pt2-3"/>
      <sheetName val="thkp2-3"/>
      <sheetName val="clvl"/>
      <sheetName val="2-3"/>
      <sheetName val="cl1-2"/>
      <sheetName val="thkp1-2"/>
      <sheetName val="clvl1-2"/>
      <sheetName val="1-2"/>
      <sheetName val=""/>
      <sheetName val="[RPT.xlsၝCmay"/>
      <sheetName val="cot_xa"/>
      <sheetName val="Quet rac"/>
      <sheetName val="km346+00-km346_x000b_240 (2)"/>
      <sheetName val="km342+297._x0015_8-km342+376.41"/>
      <sheetName val="km341+1077 -km34_x0011_+1177.61"/>
      <sheetName val="tienluong"/>
      <sheetName val="giamay"/>
      <sheetName val="km337+533î60-km3ó4 (2)"/>
      <sheetName val="11"/>
      <sheetName val="10"/>
      <sheetName val="9"/>
      <sheetName val="8"/>
      <sheetName val="7"/>
      <sheetName val="6"/>
      <sheetName val="5"/>
      <sheetName val="4"/>
      <sheetName val="3"/>
      <sheetName val="2"/>
      <sheetName val="1"/>
      <sheetName val="1N"/>
      <sheetName val="XD"/>
      <sheetName val="GTGT1"/>
      <sheetName val="NHAHAT"/>
      <sheetName val="TGTGT2"/>
      <sheetName val="CAU"/>
      <sheetName val="KL"/>
      <sheetName val="MD1"/>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LM"/>
      <sheetName val="NSL"/>
      <sheetName val="N_x0008_AN CONG"/>
      <sheetName val="K251 _x0001_C"/>
      <sheetName val="km345+400-km345ÿÿ00 (6)"/>
      <sheetName val="Mau so 04 TFDN"/>
      <sheetName val="[RPT.x"/>
      <sheetName val=" quy I-2005"/>
      <sheetName val="Quy 2- 2005 "/>
      <sheetName val="Quy III- 2005 "/>
      <sheetName val="Quy 4- 2005"/>
      <sheetName val="THChi"/>
      <sheetName val="THthu"/>
      <sheetName val="BCD"/>
      <sheetName val="111"/>
      <sheetName val="112"/>
      <sheetName val="131"/>
      <sheetName val="133"/>
      <sheetName val="138"/>
      <sheetName val="141"/>
      <sheetName val="142"/>
      <sheetName val="152"/>
      <sheetName val="153"/>
      <sheetName val="154"/>
      <sheetName val="211"/>
      <sheetName val="214"/>
      <sheetName val="331"/>
      <sheetName val="3331"/>
      <sheetName val="3334"/>
      <sheetName val="334"/>
      <sheetName val="411"/>
      <sheetName val="511"/>
      <sheetName val="621"/>
      <sheetName val="622"/>
      <sheetName val="623"/>
      <sheetName val="627b"/>
      <sheetName val="632"/>
      <sheetName val="711"/>
      <sheetName val="811"/>
      <sheetName val="911"/>
      <sheetName val="009"/>
      <sheetName val="GTXLC@INH"/>
      <sheetName val="km338+00-km33Oé100(2)"/>
      <sheetName val="[RPT.xls?Cmay"/>
      <sheetName val="Bang ?ia ca may"/>
      <sheetName val="DG1kSAT"/>
      <sheetName val="Duïng cong vu hcm (13;) (2)"/>
      <sheetName val="Ë261"/>
      <sheetName val="K261_x0000_Base"/>
      <sheetName val="K2_x0016_1 AC"/>
      <sheetName val="Duong cong vu hcm (8;) (:)"/>
      <sheetName val="Duofg cong vu hcm (7;) (2)"/>
      <sheetName val="Duong co_x0000_g vu hcm (4)"/>
      <sheetName val="CON(LINH"/>
      <sheetName val="CHEKe VLCHINH"/>
      <sheetName val="Duong cong vu hcm (¶)"/>
      <sheetName val="刃割 MTL"/>
      <sheetName val="thang6"/>
      <sheetName val="Sheet5"/>
      <sheetName val="Sheet6"/>
      <sheetName val="T03-02"/>
      <sheetName val="T02-02"/>
      <sheetName val="Mau"/>
      <sheetName val="BXLDL"/>
      <sheetName val="Master"/>
      <sheetName val="tohop"/>
      <sheetName val="Phu luc XL2"/>
      <sheetName val="NN Tang Giam"/>
      <sheetName val="Phu luc XL1"/>
      <sheetName val="ng02"/>
      <sheetName val="ng3"/>
      <sheetName val="ng4"/>
      <sheetName val="ng5"/>
      <sheetName val="ng06"/>
      <sheetName val="ng7"/>
      <sheetName val="ng8"/>
      <sheetName val="ng9"/>
      <sheetName val="ng10"/>
      <sheetName val="ng11"/>
      <sheetName val="ng12"/>
      <sheetName val="ng13"/>
      <sheetName val="ng14"/>
      <sheetName val="ng16"/>
      <sheetName val="ng17"/>
      <sheetName val="ng18"/>
      <sheetName val="ng19"/>
      <sheetName val="XXXXXXX1"/>
      <sheetName val="MAHANG"/>
      <sheetName val="VP-MM"/>
      <sheetName val="km337+136-km337ý350"/>
      <sheetName val="Info"/>
      <sheetName val="BDMTK"/>
      <sheetName val="rptDSTHEOTUNGNVVATUNGKHchitiet"/>
      <sheetName val="rptHangHoaNhapXuatTonTuNgayDenN"/>
      <sheetName val="Chiet tinh dz22"/>
      <sheetName val="CHITIET VL-NCHT1 (2)"/>
      <sheetName val="TNHCHINH"/>
      <sheetName val="TDTKP (2)"/>
      <sheetName val="TONGKE3p"/>
      <sheetName val="CHITIET VL-NC-DDTT3PHA "/>
      <sheetName val="CHITIET VL-NC-TT1p"/>
      <sheetName val="¤Á³Î MTL"/>
      <sheetName val="¤Á³Î DI"/>
      <sheetName val="ÇÐ¸î MTL"/>
      <sheetName val="ÇÐ¸î DI"/>
      <sheetName val="BPR"/>
      <sheetName val="tu"/>
      <sheetName val="MTL(AG)"/>
      <sheetName val="Dinh Muc VT"/>
      <sheetName val="Tien Luong"/>
      <sheetName val="Parem"/>
      <sheetName val="Database"/>
      <sheetName val="chitimc"/>
      <sheetName val="Pick List"/>
      <sheetName val="tonsp (2)"/>
      <sheetName val="ESTI_2"/>
      <sheetName val="切割_MTL1"/>
      <sheetName val="切割_DI1"/>
      <sheetName val="___MTL1"/>
      <sheetName val="___DI1"/>
      <sheetName val="CAN_DOI1"/>
      <sheetName val="GIA_TRI1"/>
      <sheetName val="TC_NV1"/>
      <sheetName val="ton_kho1"/>
      <sheetName val="MAU_E_-XCD1"/>
      <sheetName val="MAU_E_-TDS11"/>
      <sheetName val="MAU_E-_NDH1"/>
      <sheetName val="cham_cong_XL_(2)1"/>
      <sheetName val="cham_cong_XL1"/>
      <sheetName val="Luong_XD1"/>
      <sheetName val="L_KHOAN_2_1"/>
      <sheetName val="L_KHOAN_21"/>
      <sheetName val="L__KHOAN1"/>
      <sheetName val="Luong_XL1"/>
      <sheetName val="PHAN_BO1"/>
      <sheetName val="Luong_XD_thang_31"/>
      <sheetName val="CONGTRINHNHD_thang31"/>
      <sheetName val="luong_QL1"/>
      <sheetName val="CONGDOAN_1"/>
      <sheetName val="??_MTL1"/>
      <sheetName val="??_DI1"/>
      <sheetName val="511_BT1"/>
      <sheetName val="631_BT1"/>
      <sheetName val="KEM_NGHIEN_GIA_CONG1"/>
      <sheetName val="KHKPHT10-02_1"/>
      <sheetName val="TLL_(2)1"/>
      <sheetName val="ESTI_1"/>
      <sheetName val="切割_MTL"/>
      <sheetName val="切割_DI"/>
      <sheetName val="___MTL"/>
      <sheetName val="___DI"/>
      <sheetName val="CAN_DOI"/>
      <sheetName val="GIA_TRI"/>
      <sheetName val="TC_NV"/>
      <sheetName val="ton_kho"/>
      <sheetName val="MAU_E_-XCD"/>
      <sheetName val="MAU_E_-TDS1"/>
      <sheetName val="MAU_E-_NDH"/>
      <sheetName val="cham_cong_XL_(2)"/>
      <sheetName val="cham_cong_XL"/>
      <sheetName val="Luong_XD"/>
      <sheetName val="L_KHOAN_2_"/>
      <sheetName val="L_KHOAN_2"/>
      <sheetName val="L__KHOAN"/>
      <sheetName val="Luong_XL"/>
      <sheetName val="PHAN_BO"/>
      <sheetName val="Luong_XD_thang_3"/>
      <sheetName val="CONGTRINHNHD_thang3"/>
      <sheetName val="luong_QL"/>
      <sheetName val="CONGDOAN_"/>
      <sheetName val="??_MTL"/>
      <sheetName val="??_DI"/>
      <sheetName val="511_BT"/>
      <sheetName val="631_BT"/>
      <sheetName val="KEM_NGHIEN_GIA_CONG"/>
      <sheetName val="KHKPHT10-02_"/>
      <sheetName val="TLL_(2)"/>
      <sheetName val="Internal"/>
      <sheetName val="CHITIET"/>
      <sheetName val="切割_MTL2"/>
      <sheetName val="切割_DI2"/>
      <sheetName val="ESTI_3"/>
      <sheetName val="___MTL2"/>
      <sheetName val="___DI2"/>
      <sheetName val="CAN_DOI2"/>
      <sheetName val="GIA_TRI2"/>
      <sheetName val="TC_NV2"/>
      <sheetName val="ton_kho2"/>
      <sheetName val="MAU_E_-XCD2"/>
      <sheetName val="MAU_E_-TDS12"/>
      <sheetName val="MAU_E-_NDH2"/>
      <sheetName val="511_BT2"/>
      <sheetName val="631_BT2"/>
      <sheetName val="cham_cong_XL_(2)2"/>
      <sheetName val="cham_cong_XL2"/>
      <sheetName val="Luong_XD2"/>
      <sheetName val="L_KHOAN_2_2"/>
      <sheetName val="L_KHOAN_22"/>
      <sheetName val="L__KHOAN2"/>
      <sheetName val="Luong_XL2"/>
      <sheetName val="PHAN_BO2"/>
      <sheetName val="Luong_XD_thang_32"/>
      <sheetName val="CONGTRINHNHD_thang32"/>
      <sheetName val="luong_QL2"/>
      <sheetName val="CONGDOAN_2"/>
      <sheetName val="??_MTL2"/>
      <sheetName val="??_DI2"/>
      <sheetName val="KHKPHT10-02_2"/>
      <sheetName val="TLL_(2)2"/>
      <sheetName val="KEM_NGHIEN_GIA_CONG2"/>
      <sheetName val="Pick_List"/>
      <sheetName val="tonsp_(2)"/>
      <sheetName val="HelpData"/>
      <sheetName val="PC_PH00010001"/>
      <sheetName val="hinhhoc"/>
      <sheetName val="PRO.OT1"/>
      <sheetName val="m361 Base"/>
      <sheetName val="切割 II"/>
      <sheetName val="RM cost"/>
      <sheetName val="Sort Codes"/>
      <sheetName val="SUMMARY"/>
      <sheetName val="SILICATE"/>
      <sheetName val="_x0010_p_x0000_Ё"/>
      <sheetName val="K259†Base "/>
      <sheetName val="_x0010_p?Ё"/>
      <sheetName val="_x0010_p_x0000_?"/>
      <sheetName val="K259Base "/>
      <sheetName val="_x0010_p??"/>
      <sheetName val="T1"/>
      <sheetName val="T2"/>
      <sheetName val="T3"/>
      <sheetName val="T4"/>
      <sheetName val="May no"/>
      <sheetName val="Sua chua "/>
      <sheetName val="BC luan chuyen"/>
      <sheetName val="Km346+60_x0010_-km346+820 (2)"/>
      <sheetName val="km346+00-km3_x0014_6+240 (_x0012_)"/>
      <sheetName val="km345+6_x0016_1-km345+000"/>
      <sheetName val="km342+_x0013_76.41- km342+520.29"/>
      <sheetName val="km342+29_x0017_.58-km3_x0014_2+376.41"/>
      <sheetName val="XL²_x0000__x0000_t5"/>
      <sheetName val="切割 MၔL"/>
      <sheetName val="Con'ty"/>
      <sheetName val="Thuc thanh"/>
      <sheetName val="K_x0000_5_x0001_ @9_x0008_"/>
      <sheetName val="K219 Subbase"/>
      <sheetName val="Duong cojg vu hcm (13;) (2)"/>
      <sheetName val="km341+1077 -km341+1!77.61"/>
      <sheetName val="km3;7+00-km337+34 (3)"/>
      <sheetName val="Duong cong vu hcm`(2)"/>
      <sheetName val="Duong cong vu_x0000_hcm (9)"/>
      <sheetName val="Duong cong vu_x0000_hcm (4;) (2)"/>
      <sheetName val="Duong cong ve hcm (6)"/>
      <sheetName val="Duong colg vu hcm (3)"/>
      <sheetName val="Duong cnng vu hcm (7;) (2)"/>
      <sheetName val="Duong cong vu hcm(_x0000_Lmat;0)!(2)"/>
      <sheetName val="Ho=Ðdong giao khoan"/>
      <sheetName val="TSO_CHUNG"/>
      <sheetName val="959 K98"/>
      <sheetName val="Thang_x0000__x0000_"/>
      <sheetName val="Sheet04"/>
      <sheetName val="km342+520-km342+690 (2_x0009_"/>
      <sheetName val="K251 K)8"/>
      <sheetName val="K2_x0015_1 AC"/>
      <sheetName val="soktmay"/>
      <sheetName val="C²_x0000__x0000_iet TK131"/>
      <sheetName val="k-337+533.60-km338 (2)"/>
      <sheetName val="km341+275-km341)350"/>
      <sheetName val="km342+520-km342+690 (2 "/>
      <sheetName val="Outlets"/>
      <sheetName val="PGs"/>
      <sheetName val="KLUONG"/>
      <sheetName val="du toan tuong rao chinh (2)"/>
      <sheetName val="du toan cong (2)"/>
      <sheetName val="du toan ke da&amp;tuong rao (2)"/>
      <sheetName val="cap dien nha DH (2)"/>
      <sheetName val="180VanDinh"/>
      <sheetName val="TONGDUTOAN"/>
      <sheetName val="TDT"/>
      <sheetName val="TDT35KV"/>
      <sheetName val="THVLNC-MTC-35"/>
      <sheetName val="160Nhien"/>
      <sheetName val="75A.xanh"/>
      <sheetName val="CT-35"/>
      <sheetName val="CT-BETONG"/>
      <sheetName val="CTVL"/>
      <sheetName val="CT-0.4KV"/>
      <sheetName val="TDT-tram"/>
      <sheetName val="TH_0.4KV"/>
      <sheetName val="TH-10"/>
      <sheetName val="TH-35Re"/>
      <sheetName val="TH-Cap"/>
      <sheetName val="TDT35re"/>
      <sheetName val="TDT10kV"/>
      <sheetName val="TDT-Cap"/>
      <sheetName val="TDT0.4KV"/>
      <sheetName val="TDT_CTo"/>
      <sheetName val="TH_CTo"/>
      <sheetName val="BCKT35KV"/>
      <sheetName val="Don gia khao sat"/>
      <sheetName val="Chiet tinh tu van"/>
      <sheetName val="TDT-TBA"/>
      <sheetName val="THVLNC_MTC 9TBA"/>
      <sheetName val="chiet tinh tram"/>
      <sheetName val="TDT-XDTBA"/>
      <sheetName val="Tinh chi phi thiet bÞ 9 TBA"/>
      <sheetName val="Chi tiet van chuyen"/>
      <sheetName val="Khoi luong van chuyen "/>
      <sheetName val="DENBU"/>
      <sheetName val="Mong"/>
      <sheetName val="bTH-Tram75 (2)"/>
      <sheetName val="bVTuThuHoi"/>
      <sheetName val="bVon"/>
      <sheetName val="b1600"/>
      <sheetName val="PHAITRA2004"/>
      <sheetName val="TONDONG2004-5"/>
      <sheetName val="TONDONG2004-4"/>
      <sheetName val="TONDONG2004-1"/>
      <sheetName val="01.2005"/>
      <sheetName val="02.2005"/>
      <sheetName val="03.2005"/>
      <sheetName val="04.2005"/>
      <sheetName val="05.2005"/>
      <sheetName val="NAM2005"/>
      <sheetName val="06.2005"/>
      <sheetName val="TDTKP"/>
      <sheetName val="DK-KH"/>
      <sheetName val="dieuchinh"/>
      <sheetName val="DG3285"/>
      <sheetName val="Tongke"/>
      <sheetName val="Danh mục"/>
      <sheetName val="KH-Q1,Q2,01"/>
      <sheetName val="Sheet1-THSS"/>
      <sheetName val="DL1"/>
      <sheetName val="DL2"/>
      <sheetName val="_x0000__x0000__x0000__x0000__x0000__x0000__x0000__x0000_ (2)"/>
      <sheetName val="KHQT-00-01"/>
      <sheetName val="2.Them Gio"/>
      <sheetName val="Formulas"/>
      <sheetName val="149-2"/>
      <sheetName val="P&amp;L"/>
      <sheetName val="mau 08"/>
      <sheetName val="tinh luong pv+baove"/>
      <sheetName val="tinh luong PX (2)"/>
      <sheetName val="tinh luong VP"/>
      <sheetName val="BANG PTVT"/>
      <sheetName val="BANG TIEN LUONG"/>
      <sheetName val="TKDC"/>
      <sheetName val="Mau01t1"/>
      <sheetName val="HD DAU VAO THANG 2"/>
      <sheetName val="HHBRT2"/>
      <sheetName val="Mau 01T2"/>
      <sheetName val="HD DAU VAO T2"/>
      <sheetName val="tkaidc"/>
      <sheetName val="Mau 01T3"/>
      <sheetName val="HHBRT3"/>
      <sheetName val="HD DAU VAO T3"/>
      <sheetName val="HHBRT4"/>
      <sheetName val="Mau01t4"/>
      <sheetName val="HD DAU VAO T4"/>
      <sheetName val="TKDChinh"/>
      <sheetName val="HHBR5"/>
      <sheetName val="Mau01T5"/>
      <sheetName val="HDDAUVAOT5"/>
      <sheetName val="Mau01T6"/>
      <sheetName val="HDBRT6"/>
      <sheetName val="HDDAUVAOT6"/>
      <sheetName val="Mau01T7"/>
      <sheetName val="HDDAUVAOT7"/>
      <sheetName val="TTNDNQuiIII"/>
      <sheetName val="HHBRT7"/>
      <sheetName val="PRE PACKING"/>
      <sheetName val="_RPT.x"/>
      <sheetName val="_RPT.xlsၝCmay"/>
      <sheetName val="普查库示例"/>
      <sheetName val="MTO REV.0"/>
      <sheetName val="_x0000_"/>
      <sheetName val="GEN"/>
      <sheetName val="FF-50"/>
      <sheetName val="Mau01T8"/>
      <sheetName val="HDDAUVAOT8"/>
      <sheetName val="HDBRT8"/>
      <sheetName val="Mau01t9"/>
      <sheetName val="BKmuakoâc HD"/>
      <sheetName val="HDBRT9"/>
      <sheetName val="HDBHT9"/>
      <sheetName val="HDDAUVAOT9"/>
      <sheetName val="Mau01t10"/>
      <sheetName val="HDBHT10"/>
      <sheetName val="HDAUVAOT10"/>
      <sheetName val="Mau01t11"/>
      <sheetName val="HDBRT10"/>
      <sheetName val="bangGT tokhai thue t10"/>
      <sheetName val="HDBR11"/>
      <sheetName val="HDAUVAOT11"/>
      <sheetName val="HDBR"/>
      <sheetName val="HDBRT12"/>
      <sheetName val="HDAU VAOT11"/>
      <sheetName val="bkTHUE"/>
      <sheetName val="HDBHT11"/>
      <sheetName val="HDAUVAOT12"/>
      <sheetName val="Bang GTtokhai thue11"/>
      <sheetName val="TKthuemobai"/>
      <sheetName val="HDBHT12"/>
      <sheetName val="Mau T11"/>
      <sheetName val="Mau01t12"/>
      <sheetName val="bcsd hd 2007"/>
      <sheetName val="bcsdhd  12 thang"/>
      <sheetName val="thanh qtoan sdhd"/>
      <sheetName val="bang giai trinh khai thue GTGT"/>
      <sheetName val="Bang phb thue gtgt"/>
      <sheetName val="Bang ke khai dchinh thue gtgt"/>
      <sheetName val="Don gia"/>
      <sheetName val="Macro2_x0000__x0000__x0000__x0000__x0000__x0000__x0000__x0000__x0000__x0000__x0000__x0000_뻰Ŏ_x0000__x0004__x0000__x0000__x0000__x0000__x0000__x0000_뱤ŏ_x0000_"/>
      <sheetName val="K249 _x000b_98 (2)"/>
      <sheetName val="_x000d_acro2"/>
      <sheetName val="FR-Journal"/>
      <sheetName val="?"/>
      <sheetName val="K261?Base"/>
      <sheetName val="XL²??t5"/>
      <sheetName val="chi tiet z"/>
      <sheetName val="000000000000"/>
      <sheetName val="100000000000"/>
      <sheetName val="200000000000"/>
      <sheetName val="300000000000"/>
      <sheetName val="400000000000"/>
      <sheetName val="Bang ke T.toan`"/>
      <sheetName val="K?5_x0001_ @9_x0008_"/>
      <sheetName val="km″42+297.58-km342+376.41"/>
      <sheetName val="km337+136-km33×¶350"/>
      <sheetName val="Du a. nut Nam cau Tlong"/>
      <sheetName val="TRUC TI԰_x0000_"/>
      <sheetName val="MCY"/>
      <sheetName val="䈇割 DI"/>
      <sheetName val="T_x0008_OP-KL"/>
      <sheetName val="DG%KSAT"/>
      <sheetName val="WUA"/>
      <sheetName val="GDXLCHINH"/>
      <sheetName val="CT 13!"/>
      <sheetName val="Du an n5t Nam cau Tlong"/>
      <sheetName val="Dq/ng kim lien 0 cho dua"/>
      <sheetName val="Ў`"/>
      <sheetName val="20%"/>
      <sheetName val="Noi"/>
      <sheetName val="nhi"/>
      <sheetName val="Du an KDDC Nam trung yen"/>
      <sheetName val="TK 342 ( thue T.C !"/>
      <sheetName val="T_x000b_153"/>
      <sheetName val="?? M?L"/>
      <sheetName val="dtxl"/>
      <sheetName val="NEW-PANEL"/>
      <sheetName val="Tenant List"/>
      <sheetName val="nghiviecQ402"/>
      <sheetName val="nhansu_phong"/>
      <sheetName val="dieudong2003"/>
      <sheetName val="lylich03"/>
      <sheetName val="bdns02"/>
      <sheetName val="bdns03"/>
      <sheetName val="PET-NB"/>
      <sheetName val="GIA_THEO_KB"/>
      <sheetName val="ADD1-B3 Resi-Facade"/>
      <sheetName val="UTSBSPC1"/>
      <sheetName val="BS print"/>
      <sheetName val="Building"/>
      <sheetName val="MHSCT"/>
      <sheetName val="product"/>
      <sheetName val="PIT"/>
      <sheetName val="Khe uoc vay"/>
      <sheetName val="Tom tat"/>
      <sheetName val="TH tien vay"/>
      <sheetName val="KH tra no vay NH "/>
      <sheetName val="vay NHNo LS"/>
      <sheetName val="tr.han No LS"/>
      <sheetName val="NHNo Thanh hoa"/>
      <sheetName val="vay NHCT"/>
      <sheetName val="vay NHDT"/>
      <sheetName val="Dai han HTPT"/>
      <sheetName val="Lai quy 3 "/>
      <sheetName val="Tr.han NHCT"/>
      <sheetName val="Tr.han NHDT"/>
      <sheetName val="Von tu co HTPT"/>
      <sheetName val="KH NH"/>
      <sheetName val="HDTD BKLS"/>
      <sheetName val="Cto"/>
      <sheetName val="B×a QTo¸n"/>
      <sheetName val="TDuyÖt QT "/>
      <sheetName val="B×a QTo¸n "/>
      <sheetName val="TMQT"/>
      <sheetName val="THQTo¸n"/>
      <sheetName val="TH.HangMuc"/>
      <sheetName val="NC«ng "/>
      <sheetName val="VËt t­ "/>
      <sheetName val="ThÝ nghiÖm "/>
      <sheetName val="THVT­ "/>
      <sheetName val="Thèng Kª nghiÖm thu"/>
      <sheetName val="VChuyÓn "/>
      <sheetName val="QT Thu håi "/>
      <sheetName val="Thu håi B3 "/>
      <sheetName val="Thu håi B4  "/>
      <sheetName val="Thu håi Õ"/>
      <sheetName val="BB¶n ®gi¸ VTThu håi "/>
      <sheetName val="CaM¸y "/>
      <sheetName val="BB"/>
      <sheetName val="BB¶n"/>
      <sheetName val="BVe Duoica 2"/>
      <sheetName val="BVe 242 MK"/>
      <sheetName val="BVe LTam-6"/>
      <sheetName val="LEGEND"/>
      <sheetName val="???"/>
      <sheetName val="SK'11"/>
      <sheetName val="T6"/>
      <sheetName val="bk"/>
      <sheetName val="T5"/>
      <sheetName val="BS 5"/>
      <sheetName val="BS 6"/>
      <sheetName val="BS 7"/>
      <sheetName val="thu"/>
      <sheetName val="20-09"/>
      <sheetName val="HD"/>
      <sheetName val="INCHITIET"/>
      <sheetName val="T7"/>
      <sheetName val="T1-05"/>
      <sheetName val="T2-05"/>
      <sheetName val="T03-05"/>
      <sheetName val="T03-05 (2)"/>
      <sheetName val="T03-05 (3)"/>
      <sheetName val="BO SUNG T02-04"/>
      <sheetName val="T03-04"/>
      <sheetName val="04-04"/>
      <sheetName val="T05-04"/>
      <sheetName val="T8"/>
      <sheetName val="T9"/>
      <sheetName val="T10"/>
      <sheetName val="T11"/>
      <sheetName val="T12"/>
      <sheetName val="[RPT.xls]Duong cong vu hcm (8;)"/>
      <sheetName val="ns2004"/>
      <sheetName val="cay"/>
      <sheetName val="thop dotII"/>
      <sheetName val="n s 2005"/>
      <sheetName val="xd04-05"/>
      <sheetName val="vc05"/>
      <sheetName val="day hoc"/>
      <sheetName val="PHuynh"/>
      <sheetName val="KT"/>
      <sheetName val="Doi"/>
      <sheetName val="thue den TV"/>
      <sheetName val="tvien"/>
      <sheetName val="ttam"/>
      <sheetName val="kvinh"/>
      <sheetName val="kxuyen"/>
      <sheetName val="d1"/>
      <sheetName val="hslop1"/>
      <sheetName val="giu%cong trinh"/>
      <sheetName val="ung"/>
      <sheetName val="DAF-2"/>
      <sheetName val="DM.ChiPhi"/>
      <sheetName val="Lay"/>
      <sheetName val="c cuu"/>
      <sheetName val="ngoai"/>
      <sheetName val="san"/>
      <sheetName val="C, khoa"/>
      <sheetName val="Y hoc"/>
      <sheetName val="?? II"/>
      <sheetName val="Duong co?g vu hcm (4)"/>
      <sheetName val="Thang??"/>
      <sheetName val="C²??iet TK131"/>
      <sheetName val="D"/>
      <sheetName val="km338+00-km338+100,2)"/>
      <sheetName val="_x0010_p"/>
      <sheetName val="DCV"/>
      <sheetName val="4641"/>
      <sheetName val="DT"/>
      <sheetName val="Analisa"/>
      <sheetName val="NKC6"/>
      <sheetName val="BQ ARS"/>
      <sheetName val="NK96_x0000_ʘ_x0000__x0000__x0000__x0000__x0000__x0000__x0000__x0000__x0000__x0000_弌ʘ_x0000__x0004_"/>
      <sheetName val="General"/>
      <sheetName val="Eau so 04 TNDN"/>
      <sheetName val="Duong_x0000_cong vu hcm (13;) (2)"/>
      <sheetName val="Drop Down List"/>
      <sheetName val="Input"/>
      <sheetName val="FAB별"/>
      <sheetName val="cover page format"/>
      <sheetName val="Comparison"/>
      <sheetName val="THẤT"/>
      <sheetName val="TOSHIBA-Structure"/>
      <sheetName val="Khoi luong"/>
      <sheetName val="SGC-Rate"/>
      <sheetName val="phuluc1"/>
      <sheetName val="phuluc2"/>
      <sheetName val="phuluc3A"/>
      <sheetName val="phuluc3b"/>
      <sheetName val="Phuluc4"/>
      <sheetName val="phuluc5"/>
      <sheetName val="phuluc9"/>
      <sheetName val="phuluc10"/>
      <sheetName val="PHULUC11"/>
      <sheetName val="phuluc12"/>
      <sheetName val="CCDN"/>
      <sheetName val="XTRA"/>
      <sheetName val="DONGIA_HADINH"/>
      <sheetName val="DM"/>
      <sheetName val="T11-2007"/>
      <sheetName val="T11-2007 (2)"/>
      <sheetName val="HT mua USD"/>
      <sheetName val="Phi"/>
      <sheetName val="PRTN CAP"/>
      <sheetName val="T HOP"/>
      <sheetName val="LONG"/>
      <sheetName val="HAI"/>
      <sheetName val="HIEP"/>
      <sheetName val="TUAN"/>
      <sheetName val="nguyen"/>
      <sheetName val="VE"/>
      <sheetName val="VU"/>
      <sheetName val="LUAN"/>
      <sheetName val="HIEN&gt;"/>
      <sheetName val="HIEN"/>
      <sheetName val="PHU"/>
      <sheetName val="CHAN"/>
      <sheetName val="BANBGIAO"/>
      <sheetName val="DLIEU"/>
      <sheetName val="GOC"/>
      <sheetName val="Son"/>
      <sheetName val="Links"/>
      <sheetName val="tonghopshop1"/>
      <sheetName val="Coding"/>
      <sheetName val="MfgEng-358"/>
      <sheetName val="PP1PXDM"/>
      <sheetName val="PP3PXDM"/>
      <sheetName val="Phoi"/>
      <sheetName val="Pricing"/>
      <sheetName val="VC2012"/>
      <sheetName val="Simulation"/>
      <sheetName val="FOOD"/>
      <sheetName val="Assumptions - 16X6 + 2 Sundays"/>
      <sheetName val="spareparts"/>
      <sheetName val="Parametry"/>
      <sheetName val="KL HSMT tinh thieu"/>
      <sheetName val="ctTBA"/>
      <sheetName val="K"/>
      <sheetName val="TINH GIA - SAN XUAT Vertico"/>
      <sheetName val="mvt"/>
      <sheetName val="Joinery works"/>
      <sheetName val="Chiet tinh dz35"/>
      <sheetName val="2000전체분"/>
      <sheetName val="2000년1차"/>
      <sheetName val="thang_1"/>
      <sheetName val="Thang_3"/>
      <sheetName val="SEX"/>
      <sheetName val="SCOPE OF WORK"/>
      <sheetName val="BQ"/>
      <sheetName val="Query"/>
      <sheetName val="Compensation"/>
      <sheetName val="切割_MTL3"/>
      <sheetName val="切割_DI3"/>
      <sheetName val="ESTI_4"/>
      <sheetName val="___MTL3"/>
      <sheetName val="___DI3"/>
      <sheetName val="CAN_DOI3"/>
      <sheetName val="GIA_TRI3"/>
      <sheetName val="TC_NV3"/>
      <sheetName val="ton_kho3"/>
      <sheetName val="MAU_E_-XCD3"/>
      <sheetName val="MAU_E_-TDS13"/>
      <sheetName val="MAU_E-_NDH3"/>
      <sheetName val="511_BT3"/>
      <sheetName val="631_BT3"/>
      <sheetName val="cham_cong_XL_(2)3"/>
      <sheetName val="cham_cong_XL3"/>
      <sheetName val="Luong_XD3"/>
      <sheetName val="L_KHOAN_2_3"/>
      <sheetName val="L_KHOAN_23"/>
      <sheetName val="L__KHOAN3"/>
      <sheetName val="Luong_XL3"/>
      <sheetName val="PHAN_BO3"/>
      <sheetName val="Luong_XD_thang_33"/>
      <sheetName val="CONGTRINHNHD_thang33"/>
      <sheetName val="luong_QL3"/>
      <sheetName val="CONGDOAN_3"/>
      <sheetName val="??_MTL3"/>
      <sheetName val="??_DI3"/>
      <sheetName val="KHKPHT10-02_3"/>
      <sheetName val="TLL_(2)3"/>
      <sheetName val="KEM_NGHIEN_GIA_CONG3"/>
      <sheetName val="Pick_List1"/>
      <sheetName val="tonsp_(2)1"/>
      <sheetName val="CPHI_KKS"/>
      <sheetName val="CHENH_VLCHINH"/>
      <sheetName val="NHAN_CONG"/>
      <sheetName val="DG_CAU"/>
      <sheetName val="THOP_CAU"/>
      <sheetName val="TLP_CAU"/>
      <sheetName val="XL4Poppy_(2)"/>
      <sheetName val="km346+600-km346+820_(2)"/>
      <sheetName val="km346+330-km346+600_(2)"/>
      <sheetName val="km346+00-km346+240_(2)"/>
      <sheetName val="km345+400-km345+500_(6)"/>
      <sheetName val="km345+400-km345+500_(2)"/>
      <sheetName val="km342+376_41-_km342+520_29"/>
      <sheetName val="km338+439-km388+571_89"/>
      <sheetName val="km342+297_58-km342+376_41"/>
      <sheetName val="km338+571_89-km338+652"/>
      <sheetName val="km337+533_60-km338_(2)"/>
      <sheetName val="km341+1077_-km341+1177_61"/>
      <sheetName val="km337+00-km337+34_(3)"/>
      <sheetName val="km342+520-km342+690_(2)"/>
      <sheetName val="km341_26-km341+200_(2)"/>
      <sheetName val="Duong_cong_vu_hcm_(2)"/>
      <sheetName val="Duong_cong_vu_hcm_(4)"/>
      <sheetName val="Duong_cong_vu_hcm_(5)"/>
      <sheetName val="Duong_cong_vu_hcm_(9)"/>
      <sheetName val="Duong_cong_vu_hcm_(4;)_(2)"/>
      <sheetName val="Duong_cong_vu_hcm_(7)"/>
      <sheetName val="Duong_cong_vu_hcm_(8)"/>
      <sheetName val="Duong_cong_vu_hcm_(6)"/>
      <sheetName val="Duong_cong_vu_hcm_(3)"/>
      <sheetName val="Duong_cong_vu_hcm_(2;)_(2)"/>
      <sheetName val="Duong_cong_vu_hcm_(9;)_(2)"/>
      <sheetName val="Duong_cong_vu_hcm_(8;)_(2)"/>
      <sheetName val="Duong_cong_vu_hcm_(7;)_(2)"/>
      <sheetName val="Duong_cong_vu_hcm_(13;)_(2)"/>
      <sheetName val="Duong_cong_vu_hcm(_Lmat;0)_(2)"/>
      <sheetName val="Duong_cong_vu_hcm(_Lmat;1)_(2)"/>
      <sheetName val="Duong_cong_vu_hcm(_Lmat;2)"/>
      <sheetName val="cong_ty_so_9_VINACONEX"/>
      <sheetName val="cong_ty_so_9_VINACONEX_(2)"/>
      <sheetName val="VL_(2)"/>
      <sheetName val="May_(2)"/>
      <sheetName val="Gia_VL"/>
      <sheetName val="Bang_gia_ca_may"/>
      <sheetName val="Bang_luong_CB"/>
      <sheetName val="Bang_P_tich_CT"/>
      <sheetName val="D_toan_chi_tiet"/>
      <sheetName val="Bang_TH_Dtoan"/>
      <sheetName val="K249_K98"/>
      <sheetName val="K249_K98_(2)"/>
      <sheetName val="K251_K98"/>
      <sheetName val="K251_SBase"/>
      <sheetName val="K251_AC"/>
      <sheetName val="K252_K98"/>
      <sheetName val="K252_SBase"/>
      <sheetName val="K252_AC"/>
      <sheetName val="K253_K98"/>
      <sheetName val="K253_Subbase"/>
      <sheetName val="K253_Base_"/>
      <sheetName val="K253_SBase"/>
      <sheetName val="K253_AC"/>
      <sheetName val="K255_SBase"/>
      <sheetName val="K259_K98"/>
      <sheetName val="K259_Subbase"/>
      <sheetName val="K259_Base_"/>
      <sheetName val="K259_AC"/>
      <sheetName val="K260_K98"/>
      <sheetName val="K260_Subbase"/>
      <sheetName val="K260_Base"/>
      <sheetName val="K260_AC"/>
      <sheetName val="K261_K98"/>
      <sheetName val="K261_Base"/>
      <sheetName val="K261_AC"/>
      <sheetName val="Quang_Tri"/>
      <sheetName val="Da_Nang"/>
      <sheetName val="Quang_Nam"/>
      <sheetName val="Quang_Ngai"/>
      <sheetName val="TH_DH-QN"/>
      <sheetName val="KP_HD"/>
      <sheetName val="DB_HD"/>
      <sheetName val="tong_hop"/>
      <sheetName val="phan_tich_DG"/>
      <sheetName val="gia_vat_lieu"/>
      <sheetName val="gia_xe_may"/>
      <sheetName val="gia_nhan_cong"/>
      <sheetName val="TK_331c1"/>
      <sheetName val="CT_331"/>
      <sheetName val="CT_131"/>
      <sheetName val="QTNC-Tong_hop"/>
      <sheetName val="QTVT-Tong_hop"/>
      <sheetName val="GTQT-Tong_hop"/>
      <sheetName val="QT_-_Duet"/>
      <sheetName val="Du_an_nut_So"/>
      <sheetName val="Du_an_nut_vong"/>
      <sheetName val="Du_an_nut_Nam_cau_Tlong"/>
      <sheetName val="Duong_kim_lien_0_cho_dua"/>
      <sheetName val="Du_an_KTDC_Nam_trung_yen"/>
      <sheetName val="Thang_8"/>
      <sheetName val="THANG_09"/>
      <sheetName val="THANG_10"/>
      <sheetName val="Duong_con'_vu_hcm_(8)"/>
      <sheetName val="TK_911"/>
      <sheetName val="TK_711"/>
      <sheetName val="TK_632"/>
      <sheetName val="Chi_tiet_511"/>
      <sheetName val="TK_511"/>
      <sheetName val="TK_342_(_thue_T_C_)"/>
      <sheetName val="Phat_sinh_2005"/>
      <sheetName val="TK_341vay_dai_han_"/>
      <sheetName val="TK_214"/>
      <sheetName val="TK_212"/>
      <sheetName val="Chi_tiet_TK_211"/>
      <sheetName val="TK_211"/>
      <sheetName val="TK_154"/>
      <sheetName val="Chi_tiet_TK_152"/>
      <sheetName val="Can_Doi_TK"/>
      <sheetName val="TK_152"/>
      <sheetName val="Chung_tu_ghi_so_"/>
      <sheetName val="TK_142"/>
      <sheetName val="TK_141"/>
      <sheetName val="TK_133"/>
      <sheetName val="Chi_tiet_TK131"/>
      <sheetName val="TK_131"/>
      <sheetName val="TK_112"/>
      <sheetName val="TK_111"/>
      <sheetName val="Phieu_thu"/>
      <sheetName val="Phieu_chi_"/>
      <sheetName val="Phieu_nhap_VTu_"/>
      <sheetName val="Phieu_xuat_VTu"/>
      <sheetName val="Can_doi_vat_tu_nhap_xuat_"/>
      <sheetName val="Vat_tu_nhapxuat_nam_2005"/>
      <sheetName val="Ca_may_can_dung_nam_2005"/>
      <sheetName val="Vat_Tu_can_cho_CT_nam_2005"/>
      <sheetName val="HD_thu_mua_hang_NLS_"/>
      <sheetName val="HD_thu_mua_cat_soi_"/>
      <sheetName val="TLy_HD_mua_ban_"/>
      <sheetName val="Bien_ban_Nthu_GK"/>
      <sheetName val="T__Ly_HD_giao_khoan_"/>
      <sheetName val="Hop_dong_giao_khoan"/>
      <sheetName val="giay_tam_ung_"/>
      <sheetName val="Bang_ke_T_toan_"/>
      <sheetName val="Hoa_don_ban_hang_"/>
      <sheetName val="Bang_phan_bo_tien_luong_2005"/>
      <sheetName val="Bang_cham_cong_"/>
      <sheetName val="Bang_T_T_Luong_CB_chu_Chot2005"/>
      <sheetName val="Bang_T_T_luong_CN_lai_xe"/>
      <sheetName val="Bang_thanh_toan_luong_2005"/>
      <sheetName val="Nhan_cong_cho_CT_nam_2005"/>
      <sheetName val="Dinh_Muc_tieu_hao_VL_2005"/>
      <sheetName val="Dang_Ky_chi_tiet_KH_2005"/>
      <sheetName val="Bang_phan_bo_NVL_nam_2005"/>
      <sheetName val="Bang_phan_bo_K_Hao_2005"/>
      <sheetName val="Dang_Ky_Khau_hao_2005"/>
      <sheetName val="Phu_luc_so_3(_TNDN)"/>
      <sheetName val="PhuLuc_so_1(TNDN)"/>
      <sheetName val="Mau_so_04_TNDN"/>
      <sheetName val="Mau_so_02C"/>
      <sheetName val="Mau_so_02B"/>
      <sheetName val="Mau_so_02A"/>
      <sheetName val="Mau_01B"/>
      <sheetName val="To_khai_Mau_11"/>
      <sheetName val="Don_xin_khat_nop_thue_nam_04"/>
      <sheetName val="Su_dung_hoa_don_mau_26"/>
      <sheetName val="QToan_hoa_don_"/>
      <sheetName val="Mau_so_01"/>
      <sheetName val="Mau_so_02"/>
      <sheetName val="Chi_tiet_Mau_03_(_mua_vao_)"/>
      <sheetName val="Mau_so_03"/>
      <sheetName val="Mau_so_04"/>
      <sheetName val="Mau_05"/>
      <sheetName val="De_nghi_giai_dap_ve_thue_"/>
      <sheetName val="the_duc"/>
      <sheetName val="Bao_cao_thong_ke_"/>
      <sheetName val="Phieu_DTra_Van_Tai_(_01_TKe_)"/>
      <sheetName val="TRUC_TIEP"/>
      <sheetName val="GIAN_TIEP"/>
      <sheetName val="HOP_DONG"/>
      <sheetName val="CON_LINH"/>
      <sheetName val="km337+533î60-km3ó4_(2)"/>
      <sheetName val="Tuan_1_01"/>
      <sheetName val="Tuan_3_01_"/>
      <sheetName val="Tuan_5_06_"/>
      <sheetName val="Tuan_6_06__"/>
      <sheetName val="Tuan_7_06_"/>
      <sheetName val="Tuan_7_06__(2)"/>
      <sheetName val="Tuan10,06_"/>
      <sheetName val="Tuan11,06__"/>
      <sheetName val="Bao_cao_DD_31_3_06"/>
      <sheetName val="Bao_cao_DD_30_4_06"/>
      <sheetName val="Bao_cao_DD_31_5_06_"/>
      <sheetName val="Bao_cao_Quy_I-06"/>
      <sheetName val="Bao_cao_DD_30_6_06"/>
      <sheetName val="Bao_cao_DD_31_7_06"/>
      <sheetName val="_quy_I-2005"/>
      <sheetName val="Quy_2-_2005_"/>
      <sheetName val="Quy_III-_2005_"/>
      <sheetName val="Quy_4-_2005"/>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RPT_xlsၝCmay"/>
      <sheetName val="Bang_聧ia_ca_may"/>
      <sheetName val="[RPT_x"/>
      <sheetName val="km346+00-km346240_(2)"/>
      <sheetName val="km342+297_8-km342+376_41"/>
      <sheetName val="km341+1077_-km34+1177_61"/>
      <sheetName val="CHIET_TINH"/>
      <sheetName val="Bang_Gia_VL"/>
      <sheetName val="Tong_Hop_KP"/>
      <sheetName val="_DON_GIA"/>
      <sheetName val="CHIET_TINH_THEO_KH_SAT"/>
      <sheetName val="TCT_DIEN_LUC_(EVN)"/>
      <sheetName val="giao_nv_TH_chong_qua_tai_dot_3"/>
      <sheetName val="ton_tai_cac_tram_dong_dien"/>
      <sheetName val="chong_qua_tai_dot_3"/>
      <sheetName val="cac_du_an"/>
      <sheetName val="Chong_qua_tai_dot_3_moi"/>
      <sheetName val="H_so_tram_chong_qua_tai_dot_3"/>
      <sheetName val="cac_tram_dong_dien"/>
      <sheetName val="Bieu_ngang"/>
      <sheetName val="T_van_gs"/>
      <sheetName val="23_tram_von_WB"/>
      <sheetName val="Chi_phi_den_bu_A"/>
      <sheetName val="CUNG_CAP_VAT_TU"/>
      <sheetName val="TH_LIST_CAP"/>
      <sheetName val="S3LIST_CAP&amp;ONGDL"/>
      <sheetName val="S2LIST_CAP&amp;ONGDL"/>
      <sheetName val="S1LIST_CAP&amp;ONGDL"/>
      <sheetName val="KLMOI_THAU"/>
      <sheetName val="canh_(2)"/>
      <sheetName val="Bang_Don_gia_II"/>
      <sheetName val="Nen_VN"/>
      <sheetName val="Lie_Bao2"/>
      <sheetName val="lien_bao"/>
      <sheetName val="duong_BR"/>
      <sheetName val="trung_5"/>
      <sheetName val="切割_MTL4"/>
      <sheetName val="切割_DI4"/>
      <sheetName val="ESTI_5"/>
      <sheetName val="___MTL4"/>
      <sheetName val="___DI4"/>
      <sheetName val="CAN_DOI4"/>
      <sheetName val="GIA_TRI4"/>
      <sheetName val="TC_NV4"/>
      <sheetName val="ton_kho4"/>
      <sheetName val="MAU_E_-XCD4"/>
      <sheetName val="MAU_E_-TDS14"/>
      <sheetName val="MAU_E-_NDH4"/>
      <sheetName val="511_BT4"/>
      <sheetName val="631_BT4"/>
      <sheetName val="cham_cong_XL_(2)4"/>
      <sheetName val="cham_cong_XL4"/>
      <sheetName val="Luong_XD4"/>
      <sheetName val="L_KHOAN_2_4"/>
      <sheetName val="L_KHOAN_24"/>
      <sheetName val="L__KHOAN4"/>
      <sheetName val="Luong_XL4"/>
      <sheetName val="PHAN_BO4"/>
      <sheetName val="Luong_XD_thang_34"/>
      <sheetName val="CONGTRINHNHD_thang34"/>
      <sheetName val="luong_QL4"/>
      <sheetName val="CONGDOAN_4"/>
      <sheetName val="??_MTL4"/>
      <sheetName val="??_DI4"/>
      <sheetName val="KHKPHT10-02_4"/>
      <sheetName val="TLL_(2)4"/>
      <sheetName val="KEM_NGHIEN_GIA_CONG4"/>
      <sheetName val="Pick_List2"/>
      <sheetName val="tonsp_(2)2"/>
      <sheetName val="CPHI_KKS1"/>
      <sheetName val="CHENH_VLCHINH1"/>
      <sheetName val="NHAN_CONG1"/>
      <sheetName val="DG_CAU1"/>
      <sheetName val="THOP_CAU1"/>
      <sheetName val="TLP_CAU1"/>
      <sheetName val="XL4Poppy_(2)1"/>
      <sheetName val="km346+600-km346+820_(2)1"/>
      <sheetName val="km346+330-km346+600_(2)1"/>
      <sheetName val="km346+00-km346+240_(2)1"/>
      <sheetName val="km345+400-km345+500_(6)1"/>
      <sheetName val="km345+400-km345+500_(2)1"/>
      <sheetName val="km342+376_41-_km342+520_291"/>
      <sheetName val="km338+439-km388+571_891"/>
      <sheetName val="km342+297_58-km342+376_411"/>
      <sheetName val="km338+571_89-km338+6521"/>
      <sheetName val="km337+533_60-km338_(2)1"/>
      <sheetName val="km341+1077_-km341+1177_611"/>
      <sheetName val="km337+00-km337+34_(3)1"/>
      <sheetName val="km342+520-km342+690_(2)1"/>
      <sheetName val="km341_26-km341+200_(2)1"/>
      <sheetName val="Duong_cong_vu_hcm_(2)1"/>
      <sheetName val="Duong_cong_vu_hcm_(4)1"/>
      <sheetName val="Duong_cong_vu_hcm_(5)1"/>
      <sheetName val="Duong_cong_vu_hcm_(9)1"/>
      <sheetName val="Duong_cong_vu_hcm_(4;)_(2)1"/>
      <sheetName val="Duong_cong_vu_hcm_(7)1"/>
      <sheetName val="Duong_cong_vu_hcm_(8)1"/>
      <sheetName val="Duong_cong_vu_hcm_(6)1"/>
      <sheetName val="Duong_cong_vu_hcm_(3)1"/>
      <sheetName val="Duong_cong_vu_hcm_(2;)_(2)1"/>
      <sheetName val="Duong_cong_vu_hcm_(9;)_(2)1"/>
      <sheetName val="Duong_cong_vu_hcm_(8;)_(2)1"/>
      <sheetName val="Duong_cong_vu_hcm_(7;)_(2)1"/>
      <sheetName val="Duong_cong_vu_hcm_(13;)_(2)1"/>
      <sheetName val="Duong_cong_vu_hcm(_Lmat;0)_(2)1"/>
      <sheetName val="Duong_cong_vu_hcm(_Lmat;1)_(2)1"/>
      <sheetName val="Duong_cong_vu_hcm(_Lmat;2)1"/>
      <sheetName val="cong_ty_so_9_VINACONEX1"/>
      <sheetName val="cong_ty_so_9_VINACONEX_(2)1"/>
      <sheetName val="VL_(2)1"/>
      <sheetName val="May_(2)1"/>
      <sheetName val="Gia_VL1"/>
      <sheetName val="Bang_gia_ca_may1"/>
      <sheetName val="Bang_luong_CB1"/>
      <sheetName val="Bang_P_tich_CT1"/>
      <sheetName val="D_toan_chi_tiet1"/>
      <sheetName val="Bang_TH_Dtoan1"/>
      <sheetName val="K249_K981"/>
      <sheetName val="K249_K98_(2)1"/>
      <sheetName val="K251_K981"/>
      <sheetName val="K251_SBase1"/>
      <sheetName val="K251_AC1"/>
      <sheetName val="K252_K981"/>
      <sheetName val="K252_SBase1"/>
      <sheetName val="K252_AC1"/>
      <sheetName val="K253_K981"/>
      <sheetName val="K253_Subbase1"/>
      <sheetName val="K253_Base_1"/>
      <sheetName val="K253_SBase1"/>
      <sheetName val="K253_AC1"/>
      <sheetName val="K255_SBase1"/>
      <sheetName val="K259_K981"/>
      <sheetName val="K259_Subbase1"/>
      <sheetName val="K259_Base_1"/>
      <sheetName val="K259_AC1"/>
      <sheetName val="K260_K981"/>
      <sheetName val="K260_Subbase1"/>
      <sheetName val="K260_Base1"/>
      <sheetName val="K260_AC1"/>
      <sheetName val="K261_K981"/>
      <sheetName val="K261_Base1"/>
      <sheetName val="K261_AC1"/>
      <sheetName val="Quang_Tri1"/>
      <sheetName val="Da_Nang1"/>
      <sheetName val="Quang_Nam1"/>
      <sheetName val="Quang_Ngai1"/>
      <sheetName val="TH_DH-QN1"/>
      <sheetName val="KP_HD1"/>
      <sheetName val="DB_HD1"/>
      <sheetName val="tong_hop1"/>
      <sheetName val="phan_tich_DG1"/>
      <sheetName val="gia_vat_lieu1"/>
      <sheetName val="gia_xe_may1"/>
      <sheetName val="gia_nhan_cong1"/>
      <sheetName val="TK_331c11"/>
      <sheetName val="CT_3311"/>
      <sheetName val="CT_1311"/>
      <sheetName val="QTNC-Tong_hop1"/>
      <sheetName val="QTVT-Tong_hop1"/>
      <sheetName val="GTQT-Tong_hop1"/>
      <sheetName val="QT_-_Duet1"/>
      <sheetName val="Du_an_nut_So1"/>
      <sheetName val="Du_an_nut_vong1"/>
      <sheetName val="Du_an_nut_Nam_cau_Tlong1"/>
      <sheetName val="Duong_kim_lien_0_cho_dua1"/>
      <sheetName val="Du_an_KTDC_Nam_trung_yen1"/>
      <sheetName val="Thang_81"/>
      <sheetName val="THANG_091"/>
      <sheetName val="THANG_101"/>
      <sheetName val="Duong_con'_vu_hcm_(8)1"/>
      <sheetName val="TK_9111"/>
      <sheetName val="TK_7111"/>
      <sheetName val="TK_6321"/>
      <sheetName val="Chi_tiet_5111"/>
      <sheetName val="TK_5111"/>
      <sheetName val="TK_342_(_thue_T_C_)1"/>
      <sheetName val="Phat_sinh_20051"/>
      <sheetName val="TK_341vay_dai_han_1"/>
      <sheetName val="TK_2141"/>
      <sheetName val="TK_2121"/>
      <sheetName val="Chi_tiet_TK_2111"/>
      <sheetName val="TK_2111"/>
      <sheetName val="TK_1541"/>
      <sheetName val="Chi_tiet_TK_1521"/>
      <sheetName val="Can_Doi_TK1"/>
      <sheetName val="TK_1521"/>
      <sheetName val="Chung_tu_ghi_so_1"/>
      <sheetName val="TK_1421"/>
      <sheetName val="TK_1411"/>
      <sheetName val="TK_1331"/>
      <sheetName val="Chi_tiet_TK1311"/>
      <sheetName val="TK_1311"/>
      <sheetName val="TK_1121"/>
      <sheetName val="TK_1111"/>
      <sheetName val="Phieu_thu1"/>
      <sheetName val="Phieu_chi_1"/>
      <sheetName val="Phieu_nhap_VTu_1"/>
      <sheetName val="Phieu_xuat_VTu1"/>
      <sheetName val="Can_doi_vat_tu_nhap_xuat_1"/>
      <sheetName val="Vat_tu_nhapxuat_nam_20051"/>
      <sheetName val="Ca_may_can_dung_nam_20051"/>
      <sheetName val="Vat_Tu_can_cho_CT_nam_20051"/>
      <sheetName val="HD_thu_mua_hang_NLS_1"/>
      <sheetName val="HD_thu_mua_cat_soi_1"/>
      <sheetName val="TLy_HD_mua_ban_1"/>
      <sheetName val="Bien_ban_Nthu_GK1"/>
      <sheetName val="T__Ly_HD_giao_khoan_1"/>
      <sheetName val="Hop_dong_giao_khoan1"/>
      <sheetName val="giay_tam_ung_1"/>
      <sheetName val="Bang_ke_T_toan_1"/>
      <sheetName val="Hoa_don_ban_hang_1"/>
      <sheetName val="Bang_phan_bo_tien_luong_20051"/>
      <sheetName val="Bang_cham_cong_1"/>
      <sheetName val="Bang_T_T_Luong_CB_chu_Chot20051"/>
      <sheetName val="Bang_T_T_luong_CN_lai_xe1"/>
      <sheetName val="Bang_thanh_toan_luong_20051"/>
      <sheetName val="Nhan_cong_cho_CT_nam_20051"/>
      <sheetName val="Dinh_Muc_tieu_hao_VL_20051"/>
      <sheetName val="Dang_Ky_chi_tiet_KH_20051"/>
      <sheetName val="Bang_phan_bo_NVL_nam_20051"/>
      <sheetName val="Bang_phan_bo_K_Hao_20051"/>
      <sheetName val="Dang_Ky_Khau_hao_20051"/>
      <sheetName val="Phu_luc_so_3(_TNDN)1"/>
      <sheetName val="PhuLuc_so_1(TNDN)1"/>
      <sheetName val="Mau_so_04_TNDN1"/>
      <sheetName val="Mau_so_02C1"/>
      <sheetName val="Mau_so_02B1"/>
      <sheetName val="Mau_so_02A1"/>
      <sheetName val="Mau_01B1"/>
      <sheetName val="To_khai_Mau_111"/>
      <sheetName val="Don_xin_khat_nop_thue_nam_041"/>
      <sheetName val="Su_dung_hoa_don_mau_261"/>
      <sheetName val="QToan_hoa_don_1"/>
      <sheetName val="Mau_so_011"/>
      <sheetName val="Mau_so_021"/>
      <sheetName val="Chi_tiet_Mau_03_(_mua_vao_)1"/>
      <sheetName val="Mau_so_031"/>
      <sheetName val="Mau_so_041"/>
      <sheetName val="Mau_051"/>
      <sheetName val="De_nghi_giai_dap_ve_thue_1"/>
      <sheetName val="the_duc1"/>
      <sheetName val="Bao_cao_thong_ke_1"/>
      <sheetName val="Phieu_DTra_Van_Tai_(_01_TKe_)1"/>
      <sheetName val="TRUC_TIEP1"/>
      <sheetName val="GIAN_TIEP1"/>
      <sheetName val="HOP_DONG1"/>
      <sheetName val="CON_LINH1"/>
      <sheetName val="km337+533î60-km3ó4_(2)1"/>
      <sheetName val="Tuan_1_011"/>
      <sheetName val="Tuan_3_01_1"/>
      <sheetName val="Tuan_5_06_1"/>
      <sheetName val="Tuan_6_06__1"/>
      <sheetName val="Tuan_7_06_1"/>
      <sheetName val="Tuan_7_06__(2)1"/>
      <sheetName val="Tuan10,06_1"/>
      <sheetName val="Tuan11,06__1"/>
      <sheetName val="Bao_cao_DD_31_3_061"/>
      <sheetName val="Bao_cao_DD_30_4_061"/>
      <sheetName val="Bao_cao_DD_31_5_06_1"/>
      <sheetName val="Bao_cao_Quy_I-061"/>
      <sheetName val="Bao_cao_DD_30_6_061"/>
      <sheetName val="Bao_cao_DD_31_7_061"/>
      <sheetName val="_quy_I-20051"/>
      <sheetName val="Quy_2-_2005_1"/>
      <sheetName val="Quy_III-_2005_1"/>
      <sheetName val="Quy_4-_20051"/>
      <sheetName val="GDMN_11"/>
      <sheetName val="GDMN_21"/>
      <sheetName val="GDMN_31"/>
      <sheetName val="GDMN_41"/>
      <sheetName val="GDMN_51"/>
      <sheetName val="GDTH_11"/>
      <sheetName val="GDTH_21"/>
      <sheetName val="GDTH_31"/>
      <sheetName val="GDTH_41"/>
      <sheetName val="GDTH_51"/>
      <sheetName val="THCS_11"/>
      <sheetName val="THCS_21"/>
      <sheetName val="THCS_31"/>
      <sheetName val="THCS_41"/>
      <sheetName val="THCS_51"/>
      <sheetName val="THCS_61"/>
      <sheetName val="THPT_11"/>
      <sheetName val="THPT_21"/>
      <sheetName val="THPT_31"/>
      <sheetName val="THPT_41"/>
      <sheetName val="THPT_51"/>
      <sheetName val="THPT_61"/>
      <sheetName val="DH,CD,THCN_11"/>
      <sheetName val="DH,CD,THCN_21"/>
      <sheetName val="DH,CD,THCN_31"/>
      <sheetName val="GDKCQ_11"/>
      <sheetName val="GDKCQ_21"/>
      <sheetName val="[RPT_xlsၝCmay1"/>
      <sheetName val="Bang_聧ia_ca_may1"/>
      <sheetName val="[RPT_x1"/>
      <sheetName val="CHIET_TINH1"/>
      <sheetName val="Bang_Gia_VL1"/>
      <sheetName val="Tong_Hop_KP1"/>
      <sheetName val="_DON_GIA1"/>
      <sheetName val="CHIET_TINH_THEO_KH_SAT1"/>
      <sheetName val="TCT_DIEN_LUC_(EVN)1"/>
      <sheetName val="thang_11"/>
      <sheetName val="Thang_31"/>
      <sheetName val="giao_nv_TH_chong_qua_tai_dot_31"/>
      <sheetName val="ton_tai_cac_tram_dong_dien1"/>
      <sheetName val="chong_qua_tai_dot_31"/>
      <sheetName val="cac_du_an1"/>
      <sheetName val="Chong_qua_tai_dot_3_moi1"/>
      <sheetName val="H_so_tram_chong_qua_tai_dot_31"/>
      <sheetName val="cac_tram_dong_dien1"/>
      <sheetName val="Bieu_ngang1"/>
      <sheetName val="T_van_gs1"/>
      <sheetName val="23_tram_von_WB1"/>
      <sheetName val="Chi_phi_den_bu_A1"/>
      <sheetName val="CUNG_CAP_VAT_TU1"/>
      <sheetName val="TH_LIST_CAP1"/>
      <sheetName val="S3LIST_CAP&amp;ONGDL1"/>
      <sheetName val="S2LIST_CAP&amp;ONGDL1"/>
      <sheetName val="S1LIST_CAP&amp;ONGDL1"/>
      <sheetName val="KLMOI_THAU1"/>
      <sheetName val="canh_(2)1"/>
      <sheetName val="Bang_Don_gia_II1"/>
      <sheetName val="Nen_VN1"/>
      <sheetName val="Lie_Bao21"/>
      <sheetName val="lien_bao1"/>
      <sheetName val="duong_BR1"/>
      <sheetName val="trung_51"/>
      <sheetName val="Ngan"/>
      <sheetName val="C.Nhi."/>
      <sheetName val="BAO CAO "/>
      <sheetName val="OLD"/>
      <sheetName val="MATERIALS"/>
      <sheetName val="Analytical Review"/>
      <sheetName val="[RPT.xls]Duong_cong_vu_hcm__8_2"/>
      <sheetName val="CRITERIA1"/>
      <sheetName val="Main"/>
      <sheetName val="Reference"/>
      <sheetName val="Local Consolidation"/>
      <sheetName val="dongia (2)"/>
      <sheetName val="gtrinh"/>
      <sheetName val="lam-moi"/>
      <sheetName val="giathanh1"/>
      <sheetName val="DONGIA"/>
      <sheetName val="thao-go"/>
      <sheetName val="#REF"/>
      <sheetName val="TH XL"/>
      <sheetName val="VC"/>
      <sheetName val="Tiepdia"/>
      <sheetName val="CHITIET VL-NC"/>
      <sheetName val="bluong"/>
      <sheetName val="banggia1"/>
      <sheetName val="dg"/>
      <sheetName val="thang 03"/>
      <sheetName val="BT-DSPK"/>
      <sheetName val="Temp"/>
      <sheetName val="02-05년 판매"/>
      <sheetName val="§¬n gi¸ chÝnh"/>
      <sheetName val="DS NPP"/>
      <sheetName val="AL"/>
      <sheetName val="BT"/>
      <sheetName val="01-11"/>
      <sheetName val="02-11"/>
      <sheetName val="03-11"/>
      <sheetName val="04-11"/>
      <sheetName val="06-11"/>
      <sheetName val="07-11"/>
      <sheetName val="08-11"/>
      <sheetName val="09-11"/>
      <sheetName val="10-11"/>
      <sheetName val="11-11"/>
      <sheetName val="13-11"/>
      <sheetName val="14-11"/>
      <sheetName val="Sheet18"/>
      <sheetName val="Sheet17"/>
      <sheetName val="Duong co"/>
      <sheetName val="C²"/>
      <sheetName val="BCDSPS"/>
      <sheetName val="XL²"/>
      <sheetName val="Duong cong vu"/>
      <sheetName val="Duong cong vu hcm("/>
      <sheetName val="gia vt,nc,may"/>
      <sheetName val="CTA NCS cond.2012"/>
      <sheetName val="Disch"/>
      <sheetName val="Pack"/>
      <sheetName val="Delivery"/>
      <sheetName val="M50"/>
      <sheetName val="M48"/>
      <sheetName val="M45"/>
      <sheetName val="M38"/>
      <sheetName val="D.Order"/>
      <sheetName val="Report.Delivery"/>
      <sheetName val="Monthly"/>
      <sheetName val="DMTK"/>
      <sheetName val="Corporate"/>
      <sheetName val="PNT-QUOT-#3"/>
      <sheetName val="COAT&amp;WRAP-QIOT-#3"/>
      <sheetName val="Overhead &amp; Profit B-1"/>
      <sheetName val="B-2  (DPP)"/>
      <sheetName val="RP 14E Table"/>
      <sheetName val="AG"/>
      <sheetName val="Guidelines"/>
      <sheetName val="b1"/>
      <sheetName val="2.. (2)"/>
      <sheetName val="Callout"/>
      <sheetName val="предприятия"/>
      <sheetName val="ЦФО"/>
      <sheetName val="LIGHTING &amp; GROUNDING"/>
      <sheetName val="Quantity"/>
      <sheetName val="T-5230"/>
      <sheetName val="150"/>
      <sheetName val="CTduo~g"/>
      <sheetName val="km345+661-km345;000"/>
      <sheetName val="MAIN GATE HOUSE"/>
      <sheetName val="Sum"/>
      <sheetName val="NOTE"/>
      <sheetName val="BTH Phieu thu"/>
      <sheetName val="BTH Phieu chi"/>
      <sheetName val="NK-SC"/>
      <sheetName val="SCT NVL"/>
      <sheetName val="NK SO CAI"/>
      <sheetName val="SCT TK 331"/>
      <sheetName val="So CFSXKD"/>
      <sheetName val="SCT  TK 131"/>
      <sheetName val="So TGNH 2003"/>
      <sheetName val="So quy TM 2002"/>
      <sheetName val="The tinh Z"/>
      <sheetName val="So kho nguyen vat lieu"/>
      <sheetName val="BTH NVL"/>
      <sheetName val="So theo doi thue GTGT"/>
      <sheetName val="BC thanh QT hoa don nam 2003"/>
      <sheetName val="TB401-LTB-LS"/>
      <sheetName val="Chi tieu 1md &amp; dau cong"/>
      <sheetName val="GTXL-Goi C1 (Km68-Km69)"/>
      <sheetName val="DT-Goi C1 (Km68-Km69)"/>
      <sheetName val="DG-Goi C1(Km68-Km69)"/>
      <sheetName val="CT Thang Mo"/>
      <sheetName val="CT  PL"/>
      <sheetName val="XL4Popş_x000d_"/>
      <sheetName val="BAOGIATHANG"/>
      <sheetName val="DAODAT"/>
      <sheetName val="vanchuyen TC"/>
      <sheetName val="切割_MTL5"/>
      <sheetName val="切割_DI5"/>
      <sheetName val="切割_MTL6"/>
      <sheetName val="切割_DI6"/>
      <sheetName val="ESTI_6"/>
      <sheetName val="切割_MTL7"/>
      <sheetName val="切割_DI7"/>
      <sheetName val="ESTI_7"/>
      <sheetName val=" "/>
      <sheetName val="Duong cong vu hcm (8;) (.)"/>
      <sheetName val="_x0010_p_Ё"/>
      <sheetName val="Bang _ia ca may"/>
      <sheetName val="_x0010_p_x0000__"/>
      <sheetName val="_x0010_p__"/>
      <sheetName val="_RPT.xls_Cmay"/>
      <sheetName val="CHENH VLCHIOH"/>
      <sheetName val="Äongnai"/>
      <sheetName val="CtinhCÔ"/>
      <sheetName val="DG CAU"/>
      <sheetName val="DAKT±"/>
      <sheetName val="Dinh_Muc_VT"/>
      <sheetName val="PMPRating"/>
      <sheetName val="CANDOI_T"/>
      <sheetName val="CAN DOI ke toan"/>
      <sheetName val="m361_Base1"/>
      <sheetName val="切割_II1"/>
      <sheetName val="Phu_luc_XL21"/>
      <sheetName val="NN_Tang_Giam1"/>
      <sheetName val="Phu_luc_XL11"/>
      <sheetName val="RM_cost1"/>
      <sheetName val="Sort_Codes1"/>
      <sheetName val="MONG_T,V,E1"/>
      <sheetName val="Visual_inspection_record-071"/>
      <sheetName val="Fitup_inspection_record-061"/>
      <sheetName val="WELD_MONITORING1"/>
      <sheetName val="CHECK_LIST1"/>
      <sheetName val="MATERIAL_B1"/>
      <sheetName val="BENDING_REPORT1"/>
      <sheetName val="INPS_RELEASE1"/>
      <sheetName val="PAINTING_REPORT1"/>
      <sheetName val="hydro_test1"/>
      <sheetName val="NAN_CONG"/>
      <sheetName val="K251_C"/>
      <sheetName val="Duïng_cong_vu_hcm_(13;)_(2)1"/>
      <sheetName val="Duong_cong_vu_hcm_(8;)_(:)1"/>
      <sheetName val="Duofg_cong_vu_hcm_(7;)_(2)1"/>
      <sheetName val="pЁ"/>
      <sheetName val="K259†Base_1"/>
      <sheetName val="p?Ё"/>
      <sheetName val="km345+400-km345ÿÿ00_(6)1"/>
      <sheetName val="Bang_?ia_ca_may1"/>
      <sheetName val="p?"/>
      <sheetName val="K259Base_1"/>
      <sheetName val="p??"/>
      <sheetName val="[RPT_xls?Cmay1"/>
      <sheetName val="m361_Base"/>
      <sheetName val="切割_II"/>
      <sheetName val="Phu_luc_XL2"/>
      <sheetName val="NN_Tang_Giam"/>
      <sheetName val="Phu_luc_XL1"/>
      <sheetName val="RM_cost"/>
      <sheetName val="Sort_Codes"/>
      <sheetName val="MONG_T,V,E"/>
      <sheetName val="Visual_inspection_record-07"/>
      <sheetName val="Fitup_inspection_record-06"/>
      <sheetName val="WELD_MONITORING"/>
      <sheetName val="CHECK_LIST"/>
      <sheetName val="MATERIAL_B"/>
      <sheetName val="BENDING_REPORT"/>
      <sheetName val="INPS_RELEASE"/>
      <sheetName val="PAINTING_REPORT"/>
      <sheetName val="hydro_test"/>
      <sheetName val="Duïng_cong_vu_hcm_(13;)_(2)"/>
      <sheetName val="Duong_cong_vu_hcm_(8;)_(:)"/>
      <sheetName val="Duofg_cong_vu_hcm_(7;)_(2)"/>
      <sheetName val="K259†Base_"/>
      <sheetName val="km345+400-km345ÿÿ00_(6)"/>
      <sheetName val="Bang_?ia_ca_may"/>
      <sheetName val="K259Base_"/>
      <sheetName val="[RPT_xls?Cmay"/>
      <sheetName val="TH_CPNVL"/>
      <sheetName val="Tổng hợp"/>
      <sheetName val="관세"/>
      <sheetName val="OAR-FS"/>
      <sheetName val="LOI SX "/>
      <sheetName val="NS MAU "/>
      <sheetName val="CHAM DIEM "/>
      <sheetName val="DS PX 2 "/>
      <sheetName val="CCONG X1 "/>
      <sheetName val="TONG  X1"/>
      <sheetName val="CCONG X2"/>
      <sheetName val="TONG X 2  "/>
      <sheetName val="CCONGX3"/>
      <sheetName val="CCONG X4 "/>
      <sheetName val="CCONG X6"/>
      <sheetName val="CCONG X4"/>
      <sheetName val="P&amp;L- I"/>
      <sheetName val="Income Statement"/>
      <sheetName val="TEN"/>
      <sheetName val="切割_MTL8"/>
      <sheetName val="切割_DI8"/>
      <sheetName val="ESTI_8"/>
      <sheetName val="Data-trend-4"/>
      <sheetName val="Price Point"/>
      <sheetName val="POS-Formulation"/>
      <sheetName val="Dropdown"/>
      <sheetName val="Code"/>
      <sheetName val="TONG HOP THEO BEAT"/>
      <sheetName val="MAKH"/>
      <sheetName val="TH331_98.3310"/>
      <sheetName val="chi qui phuc loi"/>
      <sheetName val="an trua"/>
      <sheetName val="Binh xet"/>
      <sheetName val="luong kI"/>
      <sheetName val="Kinh phi CD"/>
      <sheetName val="Ky 2-10"/>
      <sheetName val="L k 2"/>
      <sheetName val="Tong TN"/>
      <sheetName val="TONG HOP 2-9"/>
      <sheetName val="TK 6 thang"/>
      <sheetName val="2-9"/>
      <sheetName val="Tong ket quy"/>
      <sheetName val="TK 6t"/>
      <sheetName val="Thu 13"/>
      <sheetName val="Dang"/>
      <sheetName val="Phi cong doan"/>
      <sheetName val="Thu lai"/>
      <sheetName val="Chi yen them"/>
      <sheetName val="Chi2_x0000__x0000_ den bu A"/>
      <sheetName val="Sheet19"/>
      <sheetName val="Sheet20"/>
      <sheetName val="Sheet21"/>
      <sheetName val="Sheet22"/>
      <sheetName val="Sheet23"/>
      <sheetName val="Sheet24"/>
      <sheetName val="Stocks"/>
      <sheetName val="sum by NPP"/>
      <sheetName val="check"/>
      <sheetName val="BW total"/>
      <sheetName val="BW foods"/>
      <sheetName val="daily tracking"/>
      <sheetName val="2015"/>
      <sheetName val="2016"/>
      <sheetName val="2019"/>
      <sheetName val="AEON thu 4 bu"/>
      <sheetName val="saving 2019"/>
      <sheetName val="2017"/>
      <sheetName val="Metro"/>
      <sheetName val="PI"/>
      <sheetName val="TSM"/>
      <sheetName val="Ecom"/>
      <sheetName val="NSO"/>
      <sheetName val="1 Anaplan Upload"/>
      <sheetName val="M rates"/>
      <sheetName val="Deal"/>
      <sheetName val="NS"/>
      <sheetName val="CT"/>
      <sheetName val="Quy Trinh"/>
      <sheetName val="Outlet tracking"/>
      <sheetName val="Dist Sum"/>
      <sheetName val="Price_Point"/>
      <sheetName val="TONG_HOP_THEO_BEAT"/>
      <sheetName val="TH331_98_3310"/>
      <sheetName val="¤Á³Î_MTL"/>
      <sheetName val="¤Á³Î_DI"/>
      <sheetName val="ÇÐ¸î_MTL"/>
      <sheetName val="ÇÐ¸î_DI"/>
      <sheetName val="chi_qui_phuc_loi"/>
      <sheetName val="an_trua"/>
      <sheetName val="Binh_xet"/>
      <sheetName val="luong_kI"/>
      <sheetName val="Kinh_phi_CD"/>
      <sheetName val="Ky_2-10"/>
      <sheetName val="L_k_2"/>
      <sheetName val="Tong_TN"/>
      <sheetName val="TONG_HOP_2-9"/>
      <sheetName val="TK_6_thang"/>
      <sheetName val="Tong_ket_quy"/>
      <sheetName val="TK_6t"/>
      <sheetName val="Thu_13"/>
      <sheetName val="Phi_cong_doan"/>
      <sheetName val="Thu_lai"/>
      <sheetName val="Chi_yen_them"/>
      <sheetName val="Chi2_den_bu_A"/>
      <sheetName val="THAYCTO_"/>
      <sheetName val="Quy_Trinh"/>
      <sheetName val="Outlet_tracking"/>
      <sheetName val="Dist_Sum"/>
      <sheetName val="DFD-RO.08"/>
      <sheetName val="BLiem"/>
      <sheetName val="Re-Classifi."/>
      <sheetName val="TDHung"/>
      <sheetName val="DBTrac"/>
      <sheetName val="HLinh"/>
      <sheetName val="HPhong"/>
      <sheetName val="HQuyen"/>
      <sheetName val="HTrinh"/>
      <sheetName val="MNguyet"/>
      <sheetName val="NDuy"/>
      <sheetName val="DHy"/>
      <sheetName val="NTrung"/>
      <sheetName val="PHang"/>
      <sheetName val="PSang"/>
      <sheetName val="TNga"/>
      <sheetName val="TPhuc"/>
      <sheetName val="TPhuong"/>
      <sheetName val="TTin"/>
      <sheetName val="TQDuc"/>
      <sheetName val="VTien"/>
      <sheetName val="VVNgan"/>
      <sheetName val="01pl"/>
      <sheetName val="Gia"/>
      <sheetName val="[RPT.xls]Duong_cong_vu_hcm__8_3"/>
      <sheetName val="Data-source"/>
      <sheetName val="SEN  COVリスト"/>
      <sheetName val="材料表用リスト"/>
      <sheetName val="端子リスト"/>
      <sheetName val="電線リスト"/>
      <sheetName val="KLHT"/>
      <sheetName val="BUGIA_VT"/>
      <sheetName val="dtct cong"/>
      <sheetName val="POWER"/>
      <sheetName val="Non-Statistical Sampling Master"/>
      <sheetName val="Two Step Revenue Testing Master"/>
      <sheetName val="Global Data"/>
      <sheetName val="Nomenclature"/>
      <sheetName val="PAGE1"/>
      <sheetName val="part list B32"/>
      <sheetName val="Stationary"/>
      <sheetName val="TB Grouping"/>
      <sheetName val="SMD_ACI "/>
      <sheetName val="part_list_B322"/>
      <sheetName val="TB_Grouping2"/>
      <sheetName val="part_list_B32"/>
      <sheetName val="TB_Grouping"/>
      <sheetName val="part_list_B321"/>
      <sheetName val="TB_Grouping1"/>
      <sheetName val="DREAM-Thang9"/>
      <sheetName val="Inv-T09"/>
      <sheetName val="WD-Plan"/>
      <sheetName val="Settings"/>
      <sheetName val="Truot_nen"/>
      <sheetName val="YMVN-Forecast"/>
      <sheetName val="YMVN-Pymac"/>
      <sheetName val="tuong"/>
      <sheetName val="Tra_bang"/>
      <sheetName val="#REF!"/>
      <sheetName val="MTO_REV_0"/>
      <sheetName val="TONGKE-HT"/>
      <sheetName val="MTO_REV_01"/>
      <sheetName val="Present"/>
      <sheetName val="실행"/>
      <sheetName val="WD-II"/>
      <sheetName val="MTO_REV_04"/>
      <sheetName val="Thuc_thanh2"/>
      <sheetName val="MTO_REV_02"/>
      <sheetName val="Thuc_thanh"/>
      <sheetName val="MTO_REV_03"/>
      <sheetName val="Thuc_thanh1"/>
      <sheetName val="MTO_REV_05"/>
      <sheetName val="Thuc_thanh3"/>
      <sheetName val="MTO_REV_06"/>
      <sheetName val="Thuc_thanh4"/>
      <sheetName val="Gia_GC_Satthep"/>
      <sheetName val="目次"/>
      <sheetName val="#ofclose"/>
      <sheetName val="表紙"/>
      <sheetName val="Data Base Inventory Sep_09"/>
      <sheetName val="切割_MTL10"/>
      <sheetName val="切割_DI10"/>
      <sheetName val="ESTI_11"/>
      <sheetName val="MTO_REV_09"/>
      <sheetName val="Thuc_thanh7"/>
      <sheetName val="ESTI_9"/>
      <sheetName val="MTO_REV_07"/>
      <sheetName val="Thuc_thanh5"/>
      <sheetName val="切割_MTL9"/>
      <sheetName val="切割_DI9"/>
      <sheetName val="ESTI_10"/>
      <sheetName val="MTO_REV_08"/>
      <sheetName val="Thuc_thanh6"/>
      <sheetName val="切割_MTL11"/>
      <sheetName val="切割_DI11"/>
      <sheetName val="ESTI_12"/>
      <sheetName val="MTO_REV_010"/>
      <sheetName val="Thuc_thanh8"/>
      <sheetName val="切割_MTL15"/>
      <sheetName val="切割_DI15"/>
      <sheetName val="ESTI_16"/>
      <sheetName val="MTO_REV_014"/>
      <sheetName val="Thuc_thanh12"/>
      <sheetName val="切割_MTL12"/>
      <sheetName val="切割_DI12"/>
      <sheetName val="ESTI_13"/>
      <sheetName val="MTO_REV_011"/>
      <sheetName val="Thuc_thanh9"/>
      <sheetName val="切割_MTL13"/>
      <sheetName val="切割_DI13"/>
      <sheetName val="ESTI_14"/>
      <sheetName val="MTO_REV_012"/>
      <sheetName val="Thuc_thanh10"/>
      <sheetName val="切割_MTL14"/>
      <sheetName val="切割_DI14"/>
      <sheetName val="ESTI_15"/>
      <sheetName val="MTO_REV_013"/>
      <sheetName val="Thuc_thanh11"/>
      <sheetName val="切割_MTL16"/>
      <sheetName val="切割_DI16"/>
      <sheetName val="ESTI_17"/>
      <sheetName val="MTO_REV_015"/>
      <sheetName val="Thuc_thanh13"/>
      <sheetName val="切割_MTL17"/>
      <sheetName val="切割_DI17"/>
      <sheetName val="ESTI_18"/>
      <sheetName val="MTO_REV_016"/>
      <sheetName val="Thuc_thanh14"/>
      <sheetName val="切割_MTL18"/>
      <sheetName val="切割_DI18"/>
      <sheetName val="ESTI_19"/>
      <sheetName val="MTO_REV_017"/>
      <sheetName val="Thuc_thanh15"/>
      <sheetName val="Master schedule"/>
      <sheetName val="OD"/>
      <sheetName val="Model"/>
      <sheetName val="データベース"/>
      <sheetName val="1.Z223A"/>
      <sheetName val="예수금"/>
      <sheetName val="RéaliséGlobal"/>
      <sheetName val="part_list_B324"/>
      <sheetName val="TB_Grouping4"/>
      <sheetName val="SMD_ACI_4"/>
      <sheetName val="SMD_ACI_1"/>
      <sheetName val="SMD_ACI_"/>
      <sheetName val="SMD_ACI_2"/>
      <sheetName val="1_Z223A"/>
      <sheetName val="part_list_B323"/>
      <sheetName val="TB_Grouping3"/>
      <sheetName val="SMD_ACI_3"/>
      <sheetName val="part_list_B325"/>
      <sheetName val="TB_Grouping5"/>
      <sheetName val="SMD_ACI_5"/>
      <sheetName val="1_Z223A1"/>
      <sheetName val="part_list_B326"/>
      <sheetName val="TB_Grouping6"/>
      <sheetName val="SMD_ACI_6"/>
      <sheetName val="1_Z223A2"/>
      <sheetName val="part_list_B327"/>
      <sheetName val="TB_Grouping7"/>
      <sheetName val="SMD_ACI_7"/>
      <sheetName val="1_Z223A3"/>
      <sheetName val="切割_MTL19"/>
      <sheetName val="切割_DI19"/>
      <sheetName val="ESTI_20"/>
      <sheetName val="part_list_B328"/>
      <sheetName val="TB_Grouping8"/>
      <sheetName val="SMD_ACI_8"/>
      <sheetName val="1_Z223A4"/>
      <sheetName val="MTO_REV_018"/>
      <sheetName val="Thuc_thanh16"/>
      <sheetName val="Data_Base_Inventory_Sep_09"/>
      <sheetName val="Master_schedule"/>
      <sheetName val="N"/>
      <sheetName val="Thang"/>
      <sheetName val="TRUC TI԰"/>
      <sheetName val="Wtb VAS"/>
      <sheetName val=" Xuatnhap 0206"/>
      <sheetName val="NVBH nợ "/>
      <sheetName val="WTB"/>
      <sheetName val="Wtb_VAS"/>
      <sheetName val="_Xuatnhap_0206"/>
      <sheetName val="NVBH_nợ_"/>
      <sheetName val="VAS TB"/>
      <sheetName val="  mis-ple  "/>
      <sheetName val="Pre-TB"/>
      <sheetName val="TL rieng"/>
      <sheetName val="ca"/>
      <sheetName val="SC07"/>
      <sheetName val="SCTHH"/>
      <sheetName val="예적금"/>
      <sheetName val="WE'T"/>
      <sheetName val="BASE"/>
      <sheetName val="Final(1)summary"/>
      <sheetName val="Contents"/>
      <sheetName val="V-VESSEL (WITH DEMISTER)"/>
      <sheetName val="Piping Design Data"/>
      <sheetName val="D-3"/>
      <sheetName val="BATCH"/>
      <sheetName val="General Data"/>
      <sheetName val="ASME B 36.10 M"/>
      <sheetName val="Building List for reference"/>
      <sheetName val="노임단가"/>
      <sheetName val="steam table"/>
      <sheetName val="예산M12A"/>
      <sheetName val="BM "/>
      <sheetName val="DWG LIST"/>
      <sheetName val="REDUCER"/>
      <sheetName val="VAE264_VALVES"/>
      <sheetName val="작성방법"/>
      <sheetName val="intcap02"/>
      <sheetName val="TMDC_CDKT"/>
      <sheetName val="TMDC_KQKD"/>
      <sheetName val="CT01"/>
      <sheetName val="THONGTIN"/>
      <sheetName val="tra-vat-lieu"/>
      <sheetName val="PTVT (MAU)"/>
      <sheetName val="Phan hanh"/>
      <sheetName val="Chi tiet"/>
      <sheetName val="Tinh toan"/>
      <sheetName val="50 tons"/>
      <sheetName val="Total (2)"/>
      <sheetName val="VANKHUON"/>
      <sheetName val="Giathanh1m3BT"/>
      <sheetName val="tæng hîp"/>
      <sheetName val="GS01-chi TM"/>
      <sheetName val="GS02-thu TM"/>
      <sheetName val="GS03-thu TGNH"/>
      <sheetName val="GS04-chi TGNH"/>
      <sheetName val="GS05-l­¬ng"/>
      <sheetName val="GS06-X.kho"/>
      <sheetName val="06"/>
      <sheetName val="GS08-B.hµng"/>
      <sheetName val="GS09-k.c VAT DV"/>
      <sheetName val="GS10-lai tien vay"/>
      <sheetName val="GS11- tÝnh KHTSC§"/>
      <sheetName val="PTH"/>
      <sheetName val="Sal. cal."/>
      <sheetName val="Mã cũ-mới"/>
      <sheetName val="Mã_cũ-mới"/>
      <sheetName val="Mã_cũ-mới1"/>
      <sheetName val="Mã_cũ-mới2"/>
      <sheetName val="Mã_cũ-mới3"/>
      <sheetName val="Mã_cũ-mới4"/>
      <sheetName val="Duong co~g vu hcm (5)"/>
      <sheetName val="Gía"/>
      <sheetName val="Macro2????????????뻰Ŏ?_x0004_??????뱤ŏ?"/>
      <sheetName val="Bt&quot;kl"/>
      <sheetName val="TK x14"/>
      <sheetName val="km345+661-k%345+000"/>
      <sheetName val="K252 K9_x0010_"/>
      <sheetName val="Duong cong vu hcm"/>
      <sheetName val="LME"/>
      <sheetName val="Duong cong vu?hcm (9)"/>
      <sheetName val="Duong cong vu?hcm (4;) (2)"/>
      <sheetName val="Duong cong vu hcm(?Lmat;0)!(2)"/>
      <sheetName val="QUAN CHóE"/>
      <sheetName val="TIEP LAI CHAU"/>
      <sheetName val="AANH NGAN"/>
      <sheetName val="LIEN DA"/>
      <sheetName val="HAO DIUEN CHAU"/>
      <sheetName val="KHANH LAN"/>
      <sheetName val="TRUONG HA NAM"/>
      <sheetName val="TOAN GIALAI"/>
      <sheetName val="TUAN LINH"/>
      <sheetName val="HUE FU XUYEN"/>
      <sheetName val="LONG TUYET"/>
      <sheetName val="NGAN CANH"/>
      <sheetName val="DoNG"/>
      <sheetName val="DIEN LINHTHAI BINH"/>
      <sheetName val="DIEU LINH"/>
      <sheetName val="TRONG NAM DINH"/>
      <sheetName val="THE HONG LINH"/>
      <sheetName val="PHUNG"/>
      <sheetName val="HUY BO"/>
      <sheetName val="VI GáU"/>
      <sheetName val="LAM XINH"/>
      <sheetName val="ANH NGAN"/>
      <sheetName val=" KHANH LAN"/>
      <sheetName val="CHINH MAI"/>
      <sheetName val="CANH phuong"/>
      <sheetName val="TOAN GIA LAI"/>
      <sheetName val="NGOC DIEN BIEN"/>
      <sheetName val="hoang thom"/>
      <sheetName val="CHI QUYEN"/>
      <sheetName val="ngäc NAM"/>
      <sheetName val="kim anh"/>
      <sheetName val="THANG OANH"/>
      <sheetName val="TUAN DIEN BIEN"/>
      <sheetName val="TUAN TRUONG"/>
      <sheetName val="FUC QUYET"/>
      <sheetName val="XL²_x0000__x0000_€t5"/>
      <sheetName val="BC"/>
      <sheetName val="QT04"/>
      <sheetName val="QT05"/>
      <sheetName val="PL 2004"/>
      <sheetName val="PL 2005"/>
      <sheetName val="TVN-Sale"/>
      <sheetName val="COMPLETE LIST"/>
      <sheetName val="SAN EXP PRICE LIST"/>
      <sheetName val="Placemakers"/>
      <sheetName val="Total (revision)"/>
      <sheetName val="Packing type 2"/>
      <sheetName val="NKChungTu"/>
      <sheetName val="Girder"/>
      <sheetName val="ctnx"/>
      <sheetName val="Chi2"/>
    </sheetNames>
    <sheetDataSet>
      <sheetData sheetId="0">
        <row r="1">
          <cell r="A1" t="str">
            <v>STATISTICAL ESTIMATION OF FITTINGS AND VALVES FOR PIPING WORK</v>
          </cell>
        </row>
      </sheetData>
      <sheetData sheetId="1">
        <row r="8">
          <cell r="B8" t="str">
            <v>5S</v>
          </cell>
        </row>
      </sheetData>
      <sheetData sheetId="2" refreshError="1">
        <row r="1">
          <cell r="A1" t="str">
            <v>STATISTICAL ESTIMATION OF FITTINGS AND VALVES FOR PIPING WORK</v>
          </cell>
        </row>
        <row r="2">
          <cell r="A2" t="str">
            <v xml:space="preserve">PROJECT NO : </v>
          </cell>
        </row>
        <row r="3">
          <cell r="A3" t="str">
            <v>Fc =</v>
          </cell>
          <cell r="B3">
            <v>1</v>
          </cell>
          <cell r="C3" t="str">
            <v>Fp =</v>
          </cell>
          <cell r="D3">
            <v>0.1</v>
          </cell>
        </row>
        <row r="4">
          <cell r="F4" t="str">
            <v>FITTING NO</v>
          </cell>
          <cell r="N4" t="str">
            <v>VALVE NO</v>
          </cell>
          <cell r="R4" t="str">
            <v>TOTAL</v>
          </cell>
          <cell r="S4" t="str">
            <v>TOTAL</v>
          </cell>
          <cell r="T4" t="str">
            <v>J/M</v>
          </cell>
          <cell r="U4" t="str">
            <v>J/M</v>
          </cell>
        </row>
        <row r="5">
          <cell r="A5" t="str">
            <v>NO</v>
          </cell>
          <cell r="B5" t="str">
            <v>SIZE</v>
          </cell>
          <cell r="C5" t="str">
            <v>SCH</v>
          </cell>
          <cell r="D5" t="str">
            <v>LG (M)</v>
          </cell>
          <cell r="E5" t="str">
            <v>IN-M</v>
          </cell>
          <cell r="F5" t="str">
            <v>90 ELL</v>
          </cell>
          <cell r="G5" t="str">
            <v>45 ELL</v>
          </cell>
          <cell r="H5" t="str">
            <v>TEE</v>
          </cell>
          <cell r="I5" t="str">
            <v>RED</v>
          </cell>
          <cell r="J5" t="str">
            <v>FLG</v>
          </cell>
          <cell r="K5" t="str">
            <v>CPLG</v>
          </cell>
          <cell r="L5" t="str">
            <v>CAP</v>
          </cell>
          <cell r="M5" t="str">
            <v>TOTAL</v>
          </cell>
          <cell r="N5" t="str">
            <v>BLOCK</v>
          </cell>
          <cell r="O5" t="str">
            <v>CHECK</v>
          </cell>
          <cell r="P5" t="str">
            <v>GLOBE</v>
          </cell>
          <cell r="Q5" t="str">
            <v>TOTAL</v>
          </cell>
          <cell r="R5" t="str">
            <v>JOINT</v>
          </cell>
          <cell r="S5" t="str">
            <v>DI</v>
          </cell>
          <cell r="T5" t="str">
            <v>(JOINT)</v>
          </cell>
          <cell r="U5" t="str">
            <v>(DI)</v>
          </cell>
        </row>
        <row r="6">
          <cell r="A6">
            <v>1</v>
          </cell>
          <cell r="B6">
            <v>0.5</v>
          </cell>
          <cell r="E6" t="str">
            <v xml:space="preserve"> </v>
          </cell>
          <cell r="F6">
            <v>0</v>
          </cell>
          <cell r="G6">
            <v>0</v>
          </cell>
          <cell r="H6">
            <v>0</v>
          </cell>
          <cell r="I6">
            <v>0</v>
          </cell>
          <cell r="J6">
            <v>0</v>
          </cell>
          <cell r="K6">
            <v>0</v>
          </cell>
          <cell r="L6">
            <v>0</v>
          </cell>
          <cell r="M6">
            <v>0</v>
          </cell>
          <cell r="N6">
            <v>0</v>
          </cell>
          <cell r="O6">
            <v>0</v>
          </cell>
          <cell r="P6">
            <v>0</v>
          </cell>
          <cell r="Q6">
            <v>0</v>
          </cell>
          <cell r="R6">
            <v>0</v>
          </cell>
          <cell r="S6">
            <v>0</v>
          </cell>
          <cell r="T6" t="str">
            <v xml:space="preserve"> </v>
          </cell>
          <cell r="U6" t="str">
            <v xml:space="preserve"> </v>
          </cell>
        </row>
        <row r="7">
          <cell r="A7">
            <v>2</v>
          </cell>
          <cell r="B7">
            <v>0.75</v>
          </cell>
          <cell r="E7" t="str">
            <v xml:space="preserve"> </v>
          </cell>
          <cell r="F7">
            <v>0</v>
          </cell>
          <cell r="G7">
            <v>0</v>
          </cell>
          <cell r="H7">
            <v>0</v>
          </cell>
          <cell r="I7">
            <v>0</v>
          </cell>
          <cell r="J7">
            <v>0</v>
          </cell>
          <cell r="K7">
            <v>0</v>
          </cell>
          <cell r="L7">
            <v>0</v>
          </cell>
          <cell r="M7">
            <v>0</v>
          </cell>
          <cell r="N7">
            <v>0</v>
          </cell>
          <cell r="O7">
            <v>0</v>
          </cell>
          <cell r="P7">
            <v>0</v>
          </cell>
          <cell r="Q7">
            <v>0</v>
          </cell>
          <cell r="R7">
            <v>0</v>
          </cell>
          <cell r="S7">
            <v>0</v>
          </cell>
          <cell r="T7" t="str">
            <v xml:space="preserve"> </v>
          </cell>
          <cell r="U7" t="str">
            <v xml:space="preserve"> </v>
          </cell>
        </row>
        <row r="8">
          <cell r="A8">
            <v>3</v>
          </cell>
          <cell r="B8">
            <v>1</v>
          </cell>
          <cell r="E8" t="str">
            <v xml:space="preserve"> </v>
          </cell>
          <cell r="F8">
            <v>0</v>
          </cell>
          <cell r="G8">
            <v>0</v>
          </cell>
          <cell r="H8">
            <v>0</v>
          </cell>
          <cell r="I8">
            <v>0</v>
          </cell>
          <cell r="J8">
            <v>0</v>
          </cell>
          <cell r="K8">
            <v>0</v>
          </cell>
          <cell r="L8">
            <v>0</v>
          </cell>
          <cell r="M8">
            <v>0</v>
          </cell>
          <cell r="N8">
            <v>0</v>
          </cell>
          <cell r="O8">
            <v>0</v>
          </cell>
          <cell r="P8">
            <v>0</v>
          </cell>
          <cell r="Q8">
            <v>0</v>
          </cell>
          <cell r="R8">
            <v>0</v>
          </cell>
          <cell r="S8">
            <v>0</v>
          </cell>
          <cell r="T8" t="str">
            <v xml:space="preserve"> </v>
          </cell>
          <cell r="U8" t="str">
            <v xml:space="preserve"> </v>
          </cell>
        </row>
        <row r="9">
          <cell r="A9">
            <v>4</v>
          </cell>
          <cell r="B9">
            <v>1.5</v>
          </cell>
          <cell r="E9" t="str">
            <v xml:space="preserve"> </v>
          </cell>
          <cell r="F9">
            <v>0</v>
          </cell>
          <cell r="G9">
            <v>0</v>
          </cell>
          <cell r="H9">
            <v>0</v>
          </cell>
          <cell r="I9">
            <v>0</v>
          </cell>
          <cell r="J9">
            <v>0</v>
          </cell>
          <cell r="K9">
            <v>0</v>
          </cell>
          <cell r="L9">
            <v>0</v>
          </cell>
          <cell r="M9">
            <v>0</v>
          </cell>
          <cell r="N9">
            <v>0</v>
          </cell>
          <cell r="O9">
            <v>0</v>
          </cell>
          <cell r="P9">
            <v>0</v>
          </cell>
          <cell r="Q9">
            <v>0</v>
          </cell>
          <cell r="R9">
            <v>0</v>
          </cell>
          <cell r="S9">
            <v>0</v>
          </cell>
          <cell r="T9" t="str">
            <v xml:space="preserve"> </v>
          </cell>
          <cell r="U9" t="str">
            <v xml:space="preserve"> </v>
          </cell>
        </row>
        <row r="10">
          <cell r="A10">
            <v>5</v>
          </cell>
          <cell r="B10">
            <v>2</v>
          </cell>
          <cell r="E10" t="str">
            <v xml:space="preserve"> </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t="str">
            <v xml:space="preserve"> </v>
          </cell>
          <cell r="U10" t="str">
            <v xml:space="preserve"> </v>
          </cell>
        </row>
        <row r="11">
          <cell r="A11">
            <v>6</v>
          </cell>
          <cell r="B11">
            <v>2.5</v>
          </cell>
          <cell r="E11" t="str">
            <v xml:space="preserve"> </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t="str">
            <v xml:space="preserve"> </v>
          </cell>
          <cell r="U11" t="str">
            <v xml:space="preserve"> </v>
          </cell>
        </row>
        <row r="12">
          <cell r="A12">
            <v>7</v>
          </cell>
          <cell r="B12">
            <v>3</v>
          </cell>
          <cell r="E12" t="str">
            <v xml:space="preserve"> </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t="str">
            <v xml:space="preserve"> </v>
          </cell>
          <cell r="U12" t="str">
            <v xml:space="preserve"> </v>
          </cell>
        </row>
        <row r="13">
          <cell r="A13">
            <v>8</v>
          </cell>
          <cell r="B13">
            <v>4</v>
          </cell>
          <cell r="E13" t="str">
            <v xml:space="preserve"> </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t="str">
            <v xml:space="preserve"> </v>
          </cell>
          <cell r="U13" t="str">
            <v xml:space="preserve"> </v>
          </cell>
        </row>
        <row r="14">
          <cell r="A14">
            <v>9</v>
          </cell>
          <cell r="B14">
            <v>5</v>
          </cell>
          <cell r="E14" t="str">
            <v xml:space="preserve"> </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t="str">
            <v xml:space="preserve"> </v>
          </cell>
          <cell r="U14" t="str">
            <v xml:space="preserve"> </v>
          </cell>
        </row>
        <row r="15">
          <cell r="A15">
            <v>10</v>
          </cell>
          <cell r="B15">
            <v>6</v>
          </cell>
          <cell r="E15" t="str">
            <v xml:space="preserve"> </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t="str">
            <v xml:space="preserve"> </v>
          </cell>
          <cell r="U15" t="str">
            <v xml:space="preserve"> </v>
          </cell>
        </row>
        <row r="16">
          <cell r="A16">
            <v>11</v>
          </cell>
          <cell r="B16">
            <v>8</v>
          </cell>
          <cell r="E16" t="str">
            <v xml:space="preserve"> </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t="str">
            <v xml:space="preserve"> </v>
          </cell>
          <cell r="U16" t="str">
            <v xml:space="preserve"> </v>
          </cell>
        </row>
        <row r="17">
          <cell r="A17">
            <v>12</v>
          </cell>
          <cell r="B17">
            <v>10</v>
          </cell>
          <cell r="E17" t="str">
            <v xml:space="preserve"> </v>
          </cell>
          <cell r="F17">
            <v>0</v>
          </cell>
          <cell r="G17">
            <v>0</v>
          </cell>
          <cell r="H17">
            <v>0</v>
          </cell>
          <cell r="I17">
            <v>0</v>
          </cell>
          <cell r="J17">
            <v>0</v>
          </cell>
          <cell r="L17">
            <v>0</v>
          </cell>
          <cell r="M17">
            <v>0</v>
          </cell>
          <cell r="N17">
            <v>0</v>
          </cell>
          <cell r="O17">
            <v>0</v>
          </cell>
          <cell r="P17">
            <v>0</v>
          </cell>
          <cell r="Q17">
            <v>0</v>
          </cell>
          <cell r="R17">
            <v>0</v>
          </cell>
          <cell r="S17">
            <v>0</v>
          </cell>
          <cell r="T17" t="str">
            <v xml:space="preserve"> </v>
          </cell>
          <cell r="U17" t="str">
            <v xml:space="preserve"> </v>
          </cell>
        </row>
        <row r="18">
          <cell r="A18">
            <v>13</v>
          </cell>
          <cell r="B18">
            <v>12</v>
          </cell>
          <cell r="E18" t="str">
            <v xml:space="preserve"> </v>
          </cell>
          <cell r="F18">
            <v>0</v>
          </cell>
          <cell r="G18">
            <v>0</v>
          </cell>
          <cell r="H18">
            <v>0</v>
          </cell>
          <cell r="I18">
            <v>0</v>
          </cell>
          <cell r="J18">
            <v>0</v>
          </cell>
          <cell r="L18">
            <v>0</v>
          </cell>
          <cell r="M18">
            <v>0</v>
          </cell>
          <cell r="N18">
            <v>0</v>
          </cell>
          <cell r="O18">
            <v>0</v>
          </cell>
          <cell r="P18">
            <v>0</v>
          </cell>
          <cell r="Q18">
            <v>0</v>
          </cell>
          <cell r="R18">
            <v>0</v>
          </cell>
          <cell r="S18">
            <v>0</v>
          </cell>
          <cell r="T18" t="str">
            <v xml:space="preserve"> </v>
          </cell>
          <cell r="U18" t="str">
            <v xml:space="preserve"> </v>
          </cell>
        </row>
        <row r="19">
          <cell r="A19">
            <v>14</v>
          </cell>
          <cell r="B19">
            <v>14</v>
          </cell>
          <cell r="E19" t="str">
            <v xml:space="preserve"> </v>
          </cell>
          <cell r="F19">
            <v>0</v>
          </cell>
          <cell r="G19">
            <v>0</v>
          </cell>
          <cell r="H19">
            <v>0</v>
          </cell>
          <cell r="I19">
            <v>0</v>
          </cell>
          <cell r="J19">
            <v>0</v>
          </cell>
          <cell r="L19">
            <v>0</v>
          </cell>
          <cell r="M19">
            <v>0</v>
          </cell>
          <cell r="N19">
            <v>0</v>
          </cell>
          <cell r="O19">
            <v>0</v>
          </cell>
          <cell r="P19">
            <v>0</v>
          </cell>
          <cell r="Q19">
            <v>0</v>
          </cell>
          <cell r="R19">
            <v>0</v>
          </cell>
          <cell r="S19">
            <v>0</v>
          </cell>
          <cell r="T19" t="str">
            <v xml:space="preserve"> </v>
          </cell>
          <cell r="U19" t="str">
            <v xml:space="preserve"> </v>
          </cell>
        </row>
        <row r="20">
          <cell r="A20">
            <v>15</v>
          </cell>
          <cell r="B20">
            <v>16</v>
          </cell>
          <cell r="E20" t="str">
            <v xml:space="preserve"> </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t="str">
            <v xml:space="preserve"> </v>
          </cell>
          <cell r="U20" t="str">
            <v xml:space="preserve"> </v>
          </cell>
        </row>
        <row r="21">
          <cell r="A21">
            <v>16</v>
          </cell>
          <cell r="B21">
            <v>18</v>
          </cell>
          <cell r="E21" t="str">
            <v xml:space="preserve"> </v>
          </cell>
          <cell r="F21">
            <v>0</v>
          </cell>
          <cell r="G21">
            <v>0</v>
          </cell>
          <cell r="H21">
            <v>0</v>
          </cell>
          <cell r="I21">
            <v>0</v>
          </cell>
          <cell r="J21">
            <v>0</v>
          </cell>
          <cell r="L21">
            <v>0</v>
          </cell>
          <cell r="M21">
            <v>0</v>
          </cell>
          <cell r="N21">
            <v>0</v>
          </cell>
          <cell r="O21">
            <v>0</v>
          </cell>
          <cell r="P21">
            <v>0</v>
          </cell>
          <cell r="Q21">
            <v>0</v>
          </cell>
          <cell r="R21">
            <v>0</v>
          </cell>
          <cell r="S21">
            <v>0</v>
          </cell>
          <cell r="T21" t="str">
            <v xml:space="preserve"> </v>
          </cell>
          <cell r="U21" t="str">
            <v xml:space="preserve"> </v>
          </cell>
        </row>
        <row r="22">
          <cell r="A22">
            <v>17</v>
          </cell>
          <cell r="B22">
            <v>20</v>
          </cell>
          <cell r="E22" t="str">
            <v xml:space="preserve"> </v>
          </cell>
          <cell r="F22">
            <v>0</v>
          </cell>
          <cell r="G22">
            <v>0</v>
          </cell>
          <cell r="H22">
            <v>0</v>
          </cell>
          <cell r="I22">
            <v>0</v>
          </cell>
          <cell r="J22">
            <v>0</v>
          </cell>
          <cell r="L22">
            <v>0</v>
          </cell>
          <cell r="M22">
            <v>0</v>
          </cell>
          <cell r="N22">
            <v>0</v>
          </cell>
          <cell r="O22">
            <v>0</v>
          </cell>
          <cell r="P22">
            <v>0</v>
          </cell>
          <cell r="Q22">
            <v>0</v>
          </cell>
          <cell r="R22">
            <v>0</v>
          </cell>
          <cell r="S22">
            <v>0</v>
          </cell>
          <cell r="T22" t="str">
            <v xml:space="preserve"> </v>
          </cell>
          <cell r="U22" t="str">
            <v xml:space="preserve"> </v>
          </cell>
        </row>
        <row r="23">
          <cell r="A23">
            <v>18</v>
          </cell>
          <cell r="B23">
            <v>22</v>
          </cell>
          <cell r="E23" t="str">
            <v xml:space="preserve"> </v>
          </cell>
          <cell r="F23">
            <v>0</v>
          </cell>
          <cell r="G23">
            <v>0</v>
          </cell>
          <cell r="H23">
            <v>0</v>
          </cell>
          <cell r="I23">
            <v>0</v>
          </cell>
          <cell r="J23">
            <v>0</v>
          </cell>
          <cell r="L23">
            <v>0</v>
          </cell>
          <cell r="M23">
            <v>0</v>
          </cell>
          <cell r="N23">
            <v>0</v>
          </cell>
          <cell r="O23">
            <v>0</v>
          </cell>
          <cell r="P23">
            <v>0</v>
          </cell>
          <cell r="Q23">
            <v>0</v>
          </cell>
          <cell r="R23">
            <v>0</v>
          </cell>
          <cell r="S23">
            <v>0</v>
          </cell>
          <cell r="T23" t="str">
            <v xml:space="preserve"> </v>
          </cell>
          <cell r="U23" t="str">
            <v xml:space="preserve"> </v>
          </cell>
        </row>
        <row r="24">
          <cell r="A24">
            <v>19</v>
          </cell>
          <cell r="B24">
            <v>24</v>
          </cell>
          <cell r="E24" t="str">
            <v xml:space="preserve"> </v>
          </cell>
          <cell r="F24">
            <v>0</v>
          </cell>
          <cell r="G24">
            <v>0</v>
          </cell>
          <cell r="H24">
            <v>0</v>
          </cell>
          <cell r="I24">
            <v>0</v>
          </cell>
          <cell r="J24">
            <v>0</v>
          </cell>
          <cell r="L24">
            <v>0</v>
          </cell>
          <cell r="M24">
            <v>0</v>
          </cell>
          <cell r="N24">
            <v>0</v>
          </cell>
          <cell r="O24">
            <v>0</v>
          </cell>
          <cell r="P24">
            <v>0</v>
          </cell>
          <cell r="Q24">
            <v>0</v>
          </cell>
          <cell r="R24">
            <v>0</v>
          </cell>
          <cell r="S24">
            <v>0</v>
          </cell>
          <cell r="T24" t="str">
            <v xml:space="preserve"> </v>
          </cell>
          <cell r="U24" t="str">
            <v xml:space="preserve"> </v>
          </cell>
        </row>
        <row r="25">
          <cell r="A25">
            <v>20</v>
          </cell>
          <cell r="B25">
            <v>26</v>
          </cell>
          <cell r="E25" t="str">
            <v xml:space="preserve"> </v>
          </cell>
          <cell r="F25">
            <v>0</v>
          </cell>
          <cell r="G25">
            <v>0</v>
          </cell>
          <cell r="H25">
            <v>0</v>
          </cell>
          <cell r="I25">
            <v>0</v>
          </cell>
          <cell r="J25">
            <v>0</v>
          </cell>
          <cell r="L25">
            <v>0</v>
          </cell>
          <cell r="M25">
            <v>0</v>
          </cell>
          <cell r="N25">
            <v>0</v>
          </cell>
          <cell r="O25">
            <v>0</v>
          </cell>
          <cell r="P25">
            <v>0</v>
          </cell>
          <cell r="Q25">
            <v>0</v>
          </cell>
          <cell r="R25">
            <v>0</v>
          </cell>
          <cell r="S25">
            <v>0</v>
          </cell>
          <cell r="T25" t="str">
            <v xml:space="preserve"> </v>
          </cell>
          <cell r="U25" t="str">
            <v xml:space="preserve"> </v>
          </cell>
        </row>
        <row r="26">
          <cell r="A26">
            <v>21</v>
          </cell>
          <cell r="B26">
            <v>28</v>
          </cell>
          <cell r="E26" t="str">
            <v xml:space="preserve"> </v>
          </cell>
          <cell r="F26">
            <v>0</v>
          </cell>
          <cell r="G26">
            <v>0</v>
          </cell>
          <cell r="H26">
            <v>0</v>
          </cell>
          <cell r="I26">
            <v>0</v>
          </cell>
          <cell r="J26">
            <v>0</v>
          </cell>
          <cell r="L26">
            <v>0</v>
          </cell>
          <cell r="M26">
            <v>0</v>
          </cell>
          <cell r="N26">
            <v>0</v>
          </cell>
          <cell r="O26">
            <v>0</v>
          </cell>
          <cell r="P26">
            <v>0</v>
          </cell>
          <cell r="Q26">
            <v>0</v>
          </cell>
          <cell r="R26">
            <v>0</v>
          </cell>
          <cell r="S26">
            <v>0</v>
          </cell>
          <cell r="T26" t="str">
            <v xml:space="preserve"> </v>
          </cell>
          <cell r="U26" t="str">
            <v xml:space="preserve"> </v>
          </cell>
        </row>
        <row r="27">
          <cell r="A27">
            <v>22</v>
          </cell>
          <cell r="B27">
            <v>30</v>
          </cell>
          <cell r="E27" t="str">
            <v xml:space="preserve"> </v>
          </cell>
          <cell r="F27">
            <v>0</v>
          </cell>
          <cell r="G27">
            <v>0</v>
          </cell>
          <cell r="H27">
            <v>0</v>
          </cell>
          <cell r="I27">
            <v>0</v>
          </cell>
          <cell r="J27">
            <v>0</v>
          </cell>
          <cell r="L27">
            <v>0</v>
          </cell>
          <cell r="M27">
            <v>0</v>
          </cell>
          <cell r="N27">
            <v>0</v>
          </cell>
          <cell r="O27">
            <v>0</v>
          </cell>
          <cell r="P27">
            <v>0</v>
          </cell>
          <cell r="Q27">
            <v>0</v>
          </cell>
          <cell r="R27">
            <v>0</v>
          </cell>
          <cell r="S27">
            <v>0</v>
          </cell>
          <cell r="T27" t="str">
            <v xml:space="preserve"> </v>
          </cell>
          <cell r="U27" t="str">
            <v xml:space="preserve"> </v>
          </cell>
        </row>
        <row r="28">
          <cell r="A28">
            <v>23</v>
          </cell>
          <cell r="B28">
            <v>32</v>
          </cell>
          <cell r="E28" t="str">
            <v xml:space="preserve"> </v>
          </cell>
          <cell r="F28">
            <v>0</v>
          </cell>
          <cell r="G28">
            <v>0</v>
          </cell>
          <cell r="H28">
            <v>0</v>
          </cell>
          <cell r="I28">
            <v>0</v>
          </cell>
          <cell r="J28">
            <v>0</v>
          </cell>
          <cell r="L28">
            <v>0</v>
          </cell>
          <cell r="M28">
            <v>0</v>
          </cell>
          <cell r="N28">
            <v>0</v>
          </cell>
          <cell r="O28">
            <v>0</v>
          </cell>
          <cell r="P28">
            <v>0</v>
          </cell>
          <cell r="Q28">
            <v>0</v>
          </cell>
          <cell r="R28">
            <v>0</v>
          </cell>
          <cell r="S28">
            <v>0</v>
          </cell>
          <cell r="T28" t="str">
            <v xml:space="preserve"> </v>
          </cell>
          <cell r="U28" t="str">
            <v xml:space="preserve"> </v>
          </cell>
        </row>
        <row r="29">
          <cell r="A29">
            <v>24</v>
          </cell>
          <cell r="B29">
            <v>34</v>
          </cell>
          <cell r="E29" t="str">
            <v xml:space="preserve"> </v>
          </cell>
          <cell r="F29">
            <v>0</v>
          </cell>
          <cell r="G29">
            <v>0</v>
          </cell>
          <cell r="H29">
            <v>0</v>
          </cell>
          <cell r="I29">
            <v>0</v>
          </cell>
          <cell r="J29">
            <v>0</v>
          </cell>
          <cell r="L29">
            <v>0</v>
          </cell>
          <cell r="M29">
            <v>0</v>
          </cell>
          <cell r="N29">
            <v>0</v>
          </cell>
          <cell r="O29">
            <v>0</v>
          </cell>
          <cell r="P29">
            <v>0</v>
          </cell>
          <cell r="Q29">
            <v>0</v>
          </cell>
          <cell r="R29">
            <v>0</v>
          </cell>
          <cell r="S29">
            <v>0</v>
          </cell>
          <cell r="T29" t="str">
            <v xml:space="preserve"> </v>
          </cell>
          <cell r="U29" t="str">
            <v xml:space="preserve"> </v>
          </cell>
        </row>
        <row r="30">
          <cell r="A30">
            <v>25</v>
          </cell>
          <cell r="B30">
            <v>36</v>
          </cell>
          <cell r="E30" t="str">
            <v xml:space="preserve"> </v>
          </cell>
          <cell r="F30">
            <v>0</v>
          </cell>
          <cell r="G30">
            <v>0</v>
          </cell>
          <cell r="H30">
            <v>0</v>
          </cell>
          <cell r="I30">
            <v>0</v>
          </cell>
          <cell r="J30">
            <v>0</v>
          </cell>
          <cell r="L30">
            <v>0</v>
          </cell>
          <cell r="M30">
            <v>0</v>
          </cell>
          <cell r="N30">
            <v>0</v>
          </cell>
          <cell r="O30">
            <v>0</v>
          </cell>
          <cell r="P30">
            <v>0</v>
          </cell>
          <cell r="Q30">
            <v>0</v>
          </cell>
          <cell r="R30">
            <v>0</v>
          </cell>
          <cell r="S30">
            <v>0</v>
          </cell>
          <cell r="T30" t="str">
            <v xml:space="preserve"> </v>
          </cell>
          <cell r="U30" t="str">
            <v xml:space="preserve"> </v>
          </cell>
        </row>
        <row r="31">
          <cell r="A31">
            <v>26</v>
          </cell>
          <cell r="B31">
            <v>38</v>
          </cell>
          <cell r="C31">
            <v>6</v>
          </cell>
          <cell r="D31">
            <v>2.77</v>
          </cell>
          <cell r="E31" t="str">
            <v xml:space="preserve"> </v>
          </cell>
          <cell r="F31">
            <v>0</v>
          </cell>
          <cell r="G31">
            <v>0</v>
          </cell>
          <cell r="H31">
            <v>0</v>
          </cell>
          <cell r="I31">
            <v>0</v>
          </cell>
          <cell r="J31">
            <v>0</v>
          </cell>
          <cell r="K31">
            <v>0.45</v>
          </cell>
          <cell r="L31">
            <v>0</v>
          </cell>
          <cell r="M31">
            <v>0</v>
          </cell>
          <cell r="N31">
            <v>0</v>
          </cell>
          <cell r="O31">
            <v>0</v>
          </cell>
          <cell r="P31">
            <v>0</v>
          </cell>
          <cell r="Q31">
            <v>0</v>
          </cell>
          <cell r="R31">
            <v>0</v>
          </cell>
          <cell r="S31">
            <v>0</v>
          </cell>
          <cell r="T31" t="str">
            <v xml:space="preserve"> </v>
          </cell>
          <cell r="U31" t="str">
            <v xml:space="preserve"> </v>
          </cell>
        </row>
        <row r="32">
          <cell r="A32">
            <v>27</v>
          </cell>
          <cell r="B32">
            <v>40</v>
          </cell>
          <cell r="C32">
            <v>8</v>
          </cell>
          <cell r="D32">
            <v>2.77</v>
          </cell>
          <cell r="E32" t="str">
            <v xml:space="preserve"> </v>
          </cell>
          <cell r="F32">
            <v>0</v>
          </cell>
          <cell r="G32">
            <v>0</v>
          </cell>
          <cell r="H32">
            <v>0</v>
          </cell>
          <cell r="I32">
            <v>0</v>
          </cell>
          <cell r="J32">
            <v>0</v>
          </cell>
          <cell r="K32">
            <v>0.45</v>
          </cell>
          <cell r="L32">
            <v>0</v>
          </cell>
          <cell r="M32">
            <v>0</v>
          </cell>
          <cell r="N32">
            <v>0</v>
          </cell>
          <cell r="O32">
            <v>0</v>
          </cell>
          <cell r="P32">
            <v>0</v>
          </cell>
          <cell r="Q32">
            <v>0</v>
          </cell>
          <cell r="R32">
            <v>0</v>
          </cell>
          <cell r="S32">
            <v>0</v>
          </cell>
          <cell r="T32" t="str">
            <v xml:space="preserve"> </v>
          </cell>
          <cell r="U32" t="str">
            <v xml:space="preserve"> </v>
          </cell>
        </row>
        <row r="33">
          <cell r="A33">
            <v>28</v>
          </cell>
          <cell r="B33">
            <v>42</v>
          </cell>
          <cell r="C33">
            <v>10</v>
          </cell>
          <cell r="D33">
            <v>3.4</v>
          </cell>
          <cell r="E33" t="str">
            <v xml:space="preserve"> </v>
          </cell>
          <cell r="F33">
            <v>0</v>
          </cell>
          <cell r="G33">
            <v>0</v>
          </cell>
          <cell r="H33">
            <v>0</v>
          </cell>
          <cell r="I33">
            <v>0</v>
          </cell>
          <cell r="J33">
            <v>0</v>
          </cell>
          <cell r="K33">
            <v>0.9</v>
          </cell>
          <cell r="L33">
            <v>0</v>
          </cell>
          <cell r="M33">
            <v>0</v>
          </cell>
          <cell r="N33">
            <v>0</v>
          </cell>
          <cell r="O33">
            <v>0</v>
          </cell>
          <cell r="P33">
            <v>0</v>
          </cell>
          <cell r="Q33">
            <v>0</v>
          </cell>
          <cell r="R33">
            <v>0</v>
          </cell>
          <cell r="S33">
            <v>0</v>
          </cell>
          <cell r="T33" t="str">
            <v xml:space="preserve"> </v>
          </cell>
          <cell r="U33" t="str">
            <v xml:space="preserve"> </v>
          </cell>
        </row>
        <row r="34">
          <cell r="A34">
            <v>29</v>
          </cell>
          <cell r="B34">
            <v>44</v>
          </cell>
          <cell r="C34">
            <v>12</v>
          </cell>
          <cell r="D34">
            <v>3.96</v>
          </cell>
          <cell r="E34" t="str">
            <v xml:space="preserve"> </v>
          </cell>
          <cell r="F34">
            <v>0</v>
          </cell>
          <cell r="G34">
            <v>0</v>
          </cell>
          <cell r="H34">
            <v>0</v>
          </cell>
          <cell r="I34">
            <v>0</v>
          </cell>
          <cell r="J34">
            <v>0</v>
          </cell>
          <cell r="K34">
            <v>1.2</v>
          </cell>
          <cell r="L34">
            <v>0</v>
          </cell>
          <cell r="M34">
            <v>0</v>
          </cell>
          <cell r="N34">
            <v>0</v>
          </cell>
          <cell r="O34">
            <v>0</v>
          </cell>
          <cell r="P34">
            <v>0</v>
          </cell>
          <cell r="Q34">
            <v>0</v>
          </cell>
          <cell r="R34">
            <v>0</v>
          </cell>
          <cell r="S34">
            <v>0</v>
          </cell>
          <cell r="T34" t="str">
            <v xml:space="preserve"> </v>
          </cell>
          <cell r="U34" t="str">
            <v xml:space="preserve"> </v>
          </cell>
        </row>
        <row r="35">
          <cell r="A35">
            <v>30</v>
          </cell>
          <cell r="B35">
            <v>46</v>
          </cell>
          <cell r="C35">
            <v>14</v>
          </cell>
          <cell r="D35">
            <v>3.96</v>
          </cell>
          <cell r="E35" t="str">
            <v xml:space="preserve"> </v>
          </cell>
          <cell r="F35">
            <v>0</v>
          </cell>
          <cell r="G35">
            <v>0</v>
          </cell>
          <cell r="H35">
            <v>0</v>
          </cell>
          <cell r="I35">
            <v>0</v>
          </cell>
          <cell r="J35">
            <v>0</v>
          </cell>
          <cell r="K35">
            <v>1.34</v>
          </cell>
          <cell r="L35">
            <v>0</v>
          </cell>
          <cell r="M35">
            <v>0</v>
          </cell>
          <cell r="N35">
            <v>0</v>
          </cell>
          <cell r="O35">
            <v>0</v>
          </cell>
          <cell r="P35">
            <v>0</v>
          </cell>
          <cell r="Q35">
            <v>0</v>
          </cell>
          <cell r="R35">
            <v>0</v>
          </cell>
          <cell r="S35">
            <v>0</v>
          </cell>
          <cell r="T35" t="str">
            <v xml:space="preserve"> </v>
          </cell>
          <cell r="U35" t="str">
            <v xml:space="preserve"> </v>
          </cell>
        </row>
        <row r="36">
          <cell r="A36">
            <v>31</v>
          </cell>
          <cell r="B36">
            <v>48</v>
          </cell>
          <cell r="C36">
            <v>16</v>
          </cell>
          <cell r="D36">
            <v>4.1900000000000004</v>
          </cell>
          <cell r="E36" t="str">
            <v xml:space="preserve"> </v>
          </cell>
          <cell r="F36">
            <v>0</v>
          </cell>
          <cell r="G36">
            <v>0</v>
          </cell>
          <cell r="H36">
            <v>0</v>
          </cell>
          <cell r="I36">
            <v>0</v>
          </cell>
          <cell r="J36">
            <v>0</v>
          </cell>
          <cell r="K36">
            <v>1.65</v>
          </cell>
          <cell r="L36">
            <v>0</v>
          </cell>
          <cell r="M36">
            <v>0</v>
          </cell>
          <cell r="N36">
            <v>0</v>
          </cell>
          <cell r="O36">
            <v>0</v>
          </cell>
          <cell r="P36">
            <v>0</v>
          </cell>
          <cell r="Q36">
            <v>0</v>
          </cell>
          <cell r="R36">
            <v>0</v>
          </cell>
          <cell r="S36">
            <v>0</v>
          </cell>
          <cell r="T36" t="str">
            <v xml:space="preserve"> </v>
          </cell>
          <cell r="U36" t="str">
            <v xml:space="preserve"> </v>
          </cell>
        </row>
        <row r="37">
          <cell r="A37">
            <v>32</v>
          </cell>
          <cell r="B37">
            <v>52</v>
          </cell>
          <cell r="C37">
            <v>18</v>
          </cell>
          <cell r="D37">
            <v>4.1900000000000004</v>
          </cell>
          <cell r="E37" t="str">
            <v xml:space="preserve"> </v>
          </cell>
          <cell r="F37">
            <v>0</v>
          </cell>
          <cell r="G37">
            <v>0</v>
          </cell>
          <cell r="H37">
            <v>0</v>
          </cell>
          <cell r="I37">
            <v>0</v>
          </cell>
          <cell r="J37">
            <v>0</v>
          </cell>
          <cell r="K37">
            <v>1.8</v>
          </cell>
          <cell r="L37">
            <v>0</v>
          </cell>
          <cell r="M37">
            <v>0</v>
          </cell>
          <cell r="N37">
            <v>0</v>
          </cell>
          <cell r="O37">
            <v>0</v>
          </cell>
          <cell r="P37">
            <v>0</v>
          </cell>
          <cell r="Q37">
            <v>0</v>
          </cell>
          <cell r="R37">
            <v>0</v>
          </cell>
          <cell r="S37">
            <v>0</v>
          </cell>
          <cell r="T37" t="str">
            <v xml:space="preserve"> </v>
          </cell>
          <cell r="U37" t="str">
            <v xml:space="preserve"> </v>
          </cell>
        </row>
        <row r="38">
          <cell r="A38">
            <v>33</v>
          </cell>
          <cell r="B38">
            <v>56</v>
          </cell>
          <cell r="C38">
            <v>20</v>
          </cell>
          <cell r="D38">
            <v>4.78</v>
          </cell>
          <cell r="E38" t="str">
            <v xml:space="preserve"> </v>
          </cell>
          <cell r="F38">
            <v>0</v>
          </cell>
          <cell r="G38">
            <v>0</v>
          </cell>
          <cell r="H38">
            <v>0</v>
          </cell>
          <cell r="I38">
            <v>0</v>
          </cell>
          <cell r="J38">
            <v>0</v>
          </cell>
          <cell r="K38">
            <v>2.54</v>
          </cell>
          <cell r="L38">
            <v>0</v>
          </cell>
          <cell r="M38">
            <v>0</v>
          </cell>
          <cell r="N38">
            <v>0</v>
          </cell>
          <cell r="O38">
            <v>0</v>
          </cell>
          <cell r="P38">
            <v>0</v>
          </cell>
          <cell r="Q38">
            <v>0</v>
          </cell>
          <cell r="R38">
            <v>0</v>
          </cell>
          <cell r="S38">
            <v>0</v>
          </cell>
          <cell r="T38" t="str">
            <v xml:space="preserve"> </v>
          </cell>
          <cell r="U38" t="str">
            <v xml:space="preserve"> </v>
          </cell>
        </row>
        <row r="39">
          <cell r="A39">
            <v>34</v>
          </cell>
          <cell r="B39">
            <v>60</v>
          </cell>
          <cell r="C39">
            <v>22</v>
          </cell>
          <cell r="D39">
            <v>4.78</v>
          </cell>
          <cell r="E39" t="str">
            <v xml:space="preserve"> </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t="str">
            <v xml:space="preserve"> </v>
          </cell>
          <cell r="U39" t="str">
            <v xml:space="preserve"> </v>
          </cell>
        </row>
        <row r="40">
          <cell r="A40">
            <v>35</v>
          </cell>
          <cell r="B40">
            <v>64</v>
          </cell>
          <cell r="C40">
            <v>24</v>
          </cell>
          <cell r="D40">
            <v>5.54</v>
          </cell>
          <cell r="E40" t="str">
            <v xml:space="preserve"> </v>
          </cell>
          <cell r="F40">
            <v>0</v>
          </cell>
          <cell r="G40">
            <v>0</v>
          </cell>
          <cell r="H40">
            <v>0</v>
          </cell>
          <cell r="I40">
            <v>0</v>
          </cell>
          <cell r="J40">
            <v>0</v>
          </cell>
          <cell r="K40">
            <v>3.9000000000000004</v>
          </cell>
          <cell r="L40">
            <v>0</v>
          </cell>
          <cell r="M40">
            <v>0</v>
          </cell>
          <cell r="N40">
            <v>0</v>
          </cell>
          <cell r="O40">
            <v>0</v>
          </cell>
          <cell r="P40">
            <v>0</v>
          </cell>
          <cell r="Q40">
            <v>0</v>
          </cell>
          <cell r="R40">
            <v>0</v>
          </cell>
          <cell r="S40">
            <v>0</v>
          </cell>
          <cell r="T40" t="str">
            <v xml:space="preserve"> </v>
          </cell>
          <cell r="U40" t="str">
            <v xml:space="preserve"> </v>
          </cell>
        </row>
        <row r="41">
          <cell r="A41">
            <v>36</v>
          </cell>
          <cell r="B41">
            <v>68</v>
          </cell>
          <cell r="C41">
            <v>30</v>
          </cell>
          <cell r="D41">
            <v>6.35</v>
          </cell>
          <cell r="E41" t="str">
            <v xml:space="preserve"> </v>
          </cell>
          <cell r="F41">
            <v>0</v>
          </cell>
          <cell r="G41">
            <v>0</v>
          </cell>
          <cell r="H41">
            <v>0</v>
          </cell>
          <cell r="I41">
            <v>0</v>
          </cell>
          <cell r="J41">
            <v>0</v>
          </cell>
          <cell r="K41">
            <v>6.15</v>
          </cell>
          <cell r="L41">
            <v>0</v>
          </cell>
          <cell r="M41">
            <v>0</v>
          </cell>
          <cell r="N41">
            <v>0</v>
          </cell>
          <cell r="O41">
            <v>0</v>
          </cell>
          <cell r="P41">
            <v>0</v>
          </cell>
          <cell r="Q41">
            <v>0</v>
          </cell>
          <cell r="R41">
            <v>0</v>
          </cell>
          <cell r="S41">
            <v>0</v>
          </cell>
          <cell r="T41" t="str">
            <v xml:space="preserve"> </v>
          </cell>
          <cell r="U41" t="str">
            <v xml:space="preserve"> </v>
          </cell>
        </row>
        <row r="42">
          <cell r="A42">
            <v>37</v>
          </cell>
          <cell r="B42">
            <v>72</v>
          </cell>
          <cell r="C42">
            <v>14</v>
          </cell>
          <cell r="D42">
            <v>6.35</v>
          </cell>
          <cell r="E42" t="str">
            <v xml:space="preserve"> </v>
          </cell>
          <cell r="F42">
            <v>0</v>
          </cell>
          <cell r="G42">
            <v>0</v>
          </cell>
          <cell r="H42">
            <v>0</v>
          </cell>
          <cell r="I42">
            <v>0</v>
          </cell>
          <cell r="J42">
            <v>0</v>
          </cell>
          <cell r="K42">
            <v>2.69</v>
          </cell>
          <cell r="L42">
            <v>0</v>
          </cell>
          <cell r="M42">
            <v>0</v>
          </cell>
          <cell r="N42">
            <v>0</v>
          </cell>
          <cell r="O42">
            <v>0</v>
          </cell>
          <cell r="P42">
            <v>0</v>
          </cell>
          <cell r="Q42">
            <v>0</v>
          </cell>
          <cell r="R42">
            <v>0</v>
          </cell>
          <cell r="S42">
            <v>0</v>
          </cell>
          <cell r="T42" t="str">
            <v xml:space="preserve"> </v>
          </cell>
          <cell r="U42" t="str">
            <v xml:space="preserve"> </v>
          </cell>
        </row>
        <row r="43">
          <cell r="A43">
            <v>38</v>
          </cell>
          <cell r="B43">
            <v>76</v>
          </cell>
          <cell r="C43">
            <v>16</v>
          </cell>
          <cell r="D43">
            <v>6.35</v>
          </cell>
          <cell r="E43" t="str">
            <v xml:space="preserve"> </v>
          </cell>
          <cell r="F43">
            <v>0</v>
          </cell>
          <cell r="G43">
            <v>0</v>
          </cell>
          <cell r="H43">
            <v>0</v>
          </cell>
          <cell r="I43">
            <v>0</v>
          </cell>
          <cell r="J43">
            <v>0</v>
          </cell>
          <cell r="K43">
            <v>3</v>
          </cell>
          <cell r="L43">
            <v>0</v>
          </cell>
          <cell r="M43">
            <v>0</v>
          </cell>
          <cell r="N43">
            <v>0</v>
          </cell>
          <cell r="O43">
            <v>0</v>
          </cell>
          <cell r="P43">
            <v>0</v>
          </cell>
          <cell r="Q43">
            <v>0</v>
          </cell>
          <cell r="R43">
            <v>0</v>
          </cell>
          <cell r="S43">
            <v>0</v>
          </cell>
          <cell r="T43" t="str">
            <v xml:space="preserve"> </v>
          </cell>
          <cell r="U43" t="str">
            <v xml:space="preserve"> </v>
          </cell>
        </row>
        <row r="44">
          <cell r="A44">
            <v>39</v>
          </cell>
          <cell r="B44">
            <v>80</v>
          </cell>
          <cell r="C44">
            <v>18</v>
          </cell>
          <cell r="D44">
            <v>6.35</v>
          </cell>
          <cell r="E44" t="str">
            <v xml:space="preserve"> </v>
          </cell>
          <cell r="F44">
            <v>0</v>
          </cell>
          <cell r="G44">
            <v>0</v>
          </cell>
          <cell r="H44">
            <v>0</v>
          </cell>
          <cell r="I44">
            <v>0</v>
          </cell>
          <cell r="J44">
            <v>0</v>
          </cell>
          <cell r="K44">
            <v>3.3</v>
          </cell>
          <cell r="L44">
            <v>0</v>
          </cell>
          <cell r="M44">
            <v>0</v>
          </cell>
          <cell r="N44">
            <v>0</v>
          </cell>
          <cell r="O44">
            <v>0</v>
          </cell>
          <cell r="P44">
            <v>0</v>
          </cell>
          <cell r="Q44">
            <v>0</v>
          </cell>
          <cell r="R44">
            <v>0</v>
          </cell>
          <cell r="S44">
            <v>0</v>
          </cell>
          <cell r="T44" t="str">
            <v xml:space="preserve"> </v>
          </cell>
          <cell r="U44" t="str">
            <v xml:space="preserve"> </v>
          </cell>
        </row>
        <row r="45">
          <cell r="A45" t="str">
            <v>AVE.</v>
          </cell>
          <cell r="B45" t="str">
            <v xml:space="preserve"> </v>
          </cell>
          <cell r="C45">
            <v>20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t="str">
            <v xml:space="preserve"> </v>
          </cell>
          <cell r="U45" t="str">
            <v xml:space="preserve"> </v>
          </cell>
        </row>
        <row r="46">
          <cell r="B46">
            <v>10</v>
          </cell>
          <cell r="C46">
            <v>22</v>
          </cell>
          <cell r="D46">
            <v>6.35</v>
          </cell>
          <cell r="E46">
            <v>1</v>
          </cell>
          <cell r="I46">
            <v>2.23</v>
          </cell>
          <cell r="J46">
            <v>2.27</v>
          </cell>
          <cell r="K46">
            <v>4.5</v>
          </cell>
          <cell r="P46">
            <v>8</v>
          </cell>
        </row>
        <row r="47">
          <cell r="A47" t="str">
            <v>*** Reference Paper : Predict Fittings For Piping Systems ***</v>
          </cell>
          <cell r="B47">
            <v>10</v>
          </cell>
          <cell r="C47">
            <v>24</v>
          </cell>
          <cell r="D47">
            <v>6.35</v>
          </cell>
          <cell r="E47">
            <v>1</v>
          </cell>
          <cell r="I47">
            <v>2.4300000000000002</v>
          </cell>
          <cell r="J47">
            <v>2.0699999999999998</v>
          </cell>
          <cell r="K47" t="str">
            <v>Fc = 0.25  Utility Supply Lines, OSBL</v>
          </cell>
          <cell r="P47">
            <v>8</v>
          </cell>
          <cell r="R47" t="str">
            <v>Fc = 2.00  Manifold Type Piping</v>
          </cell>
        </row>
        <row r="48">
          <cell r="B48">
            <v>10</v>
          </cell>
          <cell r="C48">
            <v>26</v>
          </cell>
          <cell r="D48" t="str">
            <v xml:space="preserve">   By William B. Hooper , Monsanto Co.</v>
          </cell>
          <cell r="E48">
            <v>1</v>
          </cell>
          <cell r="I48">
            <v>2.64</v>
          </cell>
          <cell r="J48">
            <v>4.8600000000000003</v>
          </cell>
          <cell r="K48" t="str">
            <v xml:space="preserve">        (PIPE JOINT FACTOR Fp = 100%)</v>
          </cell>
          <cell r="P48">
            <v>9</v>
          </cell>
          <cell r="R48" t="str">
            <v xml:space="preserve">        (PIPE JOINT FACTOR Fp = 0%)</v>
          </cell>
        </row>
        <row r="49">
          <cell r="B49">
            <v>10</v>
          </cell>
          <cell r="C49">
            <v>28</v>
          </cell>
          <cell r="D49">
            <v>7.92</v>
          </cell>
          <cell r="E49">
            <v>1</v>
          </cell>
          <cell r="I49">
            <v>2.84</v>
          </cell>
          <cell r="J49">
            <v>5.26</v>
          </cell>
          <cell r="K49" t="str">
            <v>Fc = 0.50  Long, Straight Piping Run</v>
          </cell>
          <cell r="P49">
            <v>9</v>
          </cell>
          <cell r="R49" t="str">
            <v>Fc = 4.00  Very Complex Manifolds</v>
          </cell>
        </row>
        <row r="50">
          <cell r="A50" t="str">
            <v>The number and types of pipe fittings can be estimated by this method</v>
          </cell>
          <cell r="B50">
            <v>10</v>
          </cell>
          <cell r="C50">
            <v>30</v>
          </cell>
          <cell r="D50">
            <v>7.92</v>
          </cell>
          <cell r="E50">
            <v>1</v>
          </cell>
          <cell r="I50">
            <v>3.04</v>
          </cell>
          <cell r="J50">
            <v>5.66</v>
          </cell>
          <cell r="K50" t="str">
            <v xml:space="preserve">        (PIPE JOINT FACTOR Fp = 100%)</v>
          </cell>
          <cell r="P50">
            <v>10</v>
          </cell>
          <cell r="R50" t="str">
            <v xml:space="preserve">        (PIPE JOINT FACTOR Fp = 0%)</v>
          </cell>
        </row>
        <row r="51">
          <cell r="A51" t="str">
            <v>long before the piping isometrics are done. Pipe size and a general idea</v>
          </cell>
          <cell r="B51">
            <v>10</v>
          </cell>
          <cell r="C51">
            <v>32</v>
          </cell>
          <cell r="D51">
            <v>7.92</v>
          </cell>
          <cell r="E51">
            <v>1</v>
          </cell>
          <cell r="I51">
            <v>3.24</v>
          </cell>
          <cell r="J51">
            <v>6.06</v>
          </cell>
          <cell r="K51" t="str">
            <v>Fc = 1.00  Normal Piping</v>
          </cell>
          <cell r="P51">
            <v>11</v>
          </cell>
        </row>
        <row r="52">
          <cell r="A52" t="str">
            <v>of the system's complexity are all that is needed.</v>
          </cell>
          <cell r="B52">
            <v>10</v>
          </cell>
          <cell r="C52">
            <v>34</v>
          </cell>
          <cell r="D52">
            <v>7.92</v>
          </cell>
          <cell r="E52">
            <v>1</v>
          </cell>
          <cell r="I52">
            <v>3.45</v>
          </cell>
          <cell r="J52">
            <v>6.44</v>
          </cell>
          <cell r="K52" t="str">
            <v xml:space="preserve">        (PIPE JOINT FACTOR Fp = 10%)</v>
          </cell>
          <cell r="P52">
            <v>12</v>
          </cell>
        </row>
      </sheetData>
      <sheetData sheetId="3" refreshError="1">
        <row r="1">
          <cell r="A1" t="str">
            <v>STATISTICAL ESTIMATION OF FITTINGS AND VALVES FOR PIPING WORK</v>
          </cell>
        </row>
        <row r="8">
          <cell r="A8">
            <v>3</v>
          </cell>
          <cell r="B8" t="str">
            <v>5S</v>
          </cell>
          <cell r="C8">
            <v>0.5</v>
          </cell>
          <cell r="D8">
            <v>1.65</v>
          </cell>
          <cell r="E8">
            <v>1</v>
          </cell>
          <cell r="F8">
            <v>0</v>
          </cell>
          <cell r="G8">
            <v>0</v>
          </cell>
          <cell r="H8">
            <v>0</v>
          </cell>
          <cell r="I8">
            <v>7.0000000000000007E-2</v>
          </cell>
          <cell r="J8">
            <v>0</v>
          </cell>
          <cell r="K8">
            <v>7.0000000000000007E-2</v>
          </cell>
          <cell r="L8">
            <v>0</v>
          </cell>
          <cell r="M8">
            <v>0</v>
          </cell>
          <cell r="N8">
            <v>0</v>
          </cell>
          <cell r="O8">
            <v>0</v>
          </cell>
          <cell r="P8">
            <v>2</v>
          </cell>
          <cell r="Q8">
            <v>0</v>
          </cell>
          <cell r="R8">
            <v>0</v>
          </cell>
        </row>
        <row r="9">
          <cell r="A9">
            <v>4</v>
          </cell>
          <cell r="B9" t="str">
            <v>5S</v>
          </cell>
          <cell r="C9">
            <v>0.5</v>
          </cell>
          <cell r="D9">
            <v>1.65</v>
          </cell>
          <cell r="E9">
            <v>1</v>
          </cell>
          <cell r="F9">
            <v>0</v>
          </cell>
          <cell r="G9">
            <v>0</v>
          </cell>
          <cell r="H9">
            <v>0</v>
          </cell>
          <cell r="I9">
            <v>7.0000000000000007E-2</v>
          </cell>
          <cell r="J9">
            <v>0</v>
          </cell>
          <cell r="K9">
            <v>7.0000000000000007E-2</v>
          </cell>
          <cell r="L9">
            <v>0</v>
          </cell>
          <cell r="M9">
            <v>0</v>
          </cell>
          <cell r="N9">
            <v>0</v>
          </cell>
          <cell r="O9">
            <v>0</v>
          </cell>
          <cell r="P9">
            <v>2</v>
          </cell>
          <cell r="Q9">
            <v>0</v>
          </cell>
          <cell r="R9">
            <v>0</v>
          </cell>
        </row>
        <row r="10">
          <cell r="A10" t="str">
            <v>5S</v>
          </cell>
          <cell r="B10" t="str">
            <v>5S</v>
          </cell>
          <cell r="C10">
            <v>0.5</v>
          </cell>
          <cell r="D10">
            <v>1.65</v>
          </cell>
          <cell r="E10">
            <v>1</v>
          </cell>
          <cell r="F10">
            <v>0</v>
          </cell>
          <cell r="G10">
            <v>0</v>
          </cell>
          <cell r="H10">
            <v>0</v>
          </cell>
          <cell r="I10">
            <v>7.0000000000000007E-2</v>
          </cell>
          <cell r="J10">
            <v>0</v>
          </cell>
          <cell r="K10">
            <v>7.0000000000000007E-2</v>
          </cell>
          <cell r="L10">
            <v>0</v>
          </cell>
          <cell r="M10">
            <v>0</v>
          </cell>
          <cell r="N10">
            <v>0</v>
          </cell>
          <cell r="O10">
            <v>0</v>
          </cell>
          <cell r="P10">
            <v>2</v>
          </cell>
          <cell r="Q10">
            <v>0</v>
          </cell>
          <cell r="R10">
            <v>0</v>
          </cell>
        </row>
        <row r="11">
          <cell r="A11">
            <v>6</v>
          </cell>
          <cell r="B11" t="str">
            <v>5S</v>
          </cell>
          <cell r="C11">
            <v>0.75</v>
          </cell>
          <cell r="D11">
            <v>1.65</v>
          </cell>
          <cell r="E11">
            <v>1</v>
          </cell>
          <cell r="F11">
            <v>0</v>
          </cell>
          <cell r="G11">
            <v>0</v>
          </cell>
          <cell r="H11">
            <v>0</v>
          </cell>
          <cell r="I11">
            <v>7.0000000000000007E-2</v>
          </cell>
          <cell r="J11">
            <v>0</v>
          </cell>
          <cell r="K11">
            <v>7.0000000000000007E-2</v>
          </cell>
          <cell r="L11">
            <v>0</v>
          </cell>
          <cell r="M11">
            <v>0</v>
          </cell>
          <cell r="N11">
            <v>0</v>
          </cell>
          <cell r="O11">
            <v>0</v>
          </cell>
          <cell r="P11">
            <v>2</v>
          </cell>
          <cell r="Q11">
            <v>0</v>
          </cell>
          <cell r="R11">
            <v>0</v>
          </cell>
        </row>
        <row r="12">
          <cell r="A12">
            <v>7</v>
          </cell>
          <cell r="B12" t="str">
            <v>5S</v>
          </cell>
          <cell r="C12">
            <v>0.75</v>
          </cell>
          <cell r="D12">
            <v>1.65</v>
          </cell>
          <cell r="E12">
            <v>1</v>
          </cell>
          <cell r="F12">
            <v>0</v>
          </cell>
          <cell r="G12">
            <v>0</v>
          </cell>
          <cell r="H12">
            <v>0</v>
          </cell>
          <cell r="I12">
            <v>7.0000000000000007E-2</v>
          </cell>
          <cell r="J12">
            <v>0</v>
          </cell>
          <cell r="K12">
            <v>7.0000000000000007E-2</v>
          </cell>
          <cell r="L12">
            <v>0</v>
          </cell>
          <cell r="M12">
            <v>0</v>
          </cell>
          <cell r="N12">
            <v>0</v>
          </cell>
          <cell r="O12">
            <v>0</v>
          </cell>
          <cell r="P12">
            <v>2</v>
          </cell>
          <cell r="Q12">
            <v>0</v>
          </cell>
          <cell r="R12">
            <v>0</v>
          </cell>
        </row>
        <row r="13">
          <cell r="A13">
            <v>8</v>
          </cell>
          <cell r="B13" t="str">
            <v>5S</v>
          </cell>
          <cell r="C13">
            <v>0.75</v>
          </cell>
          <cell r="D13">
            <v>1.65</v>
          </cell>
          <cell r="E13">
            <v>1</v>
          </cell>
          <cell r="F13">
            <v>0</v>
          </cell>
          <cell r="G13">
            <v>0</v>
          </cell>
          <cell r="H13">
            <v>0</v>
          </cell>
          <cell r="I13">
            <v>7.0000000000000007E-2</v>
          </cell>
          <cell r="J13">
            <v>0</v>
          </cell>
          <cell r="K13">
            <v>7.0000000000000007E-2</v>
          </cell>
          <cell r="L13">
            <v>0</v>
          </cell>
          <cell r="M13">
            <v>0</v>
          </cell>
          <cell r="N13">
            <v>0</v>
          </cell>
          <cell r="O13">
            <v>0</v>
          </cell>
          <cell r="P13">
            <v>2</v>
          </cell>
          <cell r="Q13">
            <v>0</v>
          </cell>
          <cell r="R13">
            <v>0</v>
          </cell>
        </row>
        <row r="14">
          <cell r="A14">
            <v>9</v>
          </cell>
          <cell r="B14" t="str">
            <v>5S</v>
          </cell>
          <cell r="C14">
            <v>1</v>
          </cell>
          <cell r="D14">
            <v>1.65</v>
          </cell>
          <cell r="E14">
            <v>1</v>
          </cell>
          <cell r="F14">
            <v>0</v>
          </cell>
          <cell r="G14">
            <v>0</v>
          </cell>
          <cell r="H14">
            <v>0</v>
          </cell>
          <cell r="I14">
            <v>0.12</v>
          </cell>
          <cell r="J14">
            <v>0</v>
          </cell>
          <cell r="K14">
            <v>0.12</v>
          </cell>
          <cell r="L14">
            <v>0</v>
          </cell>
          <cell r="M14">
            <v>0</v>
          </cell>
          <cell r="N14">
            <v>0</v>
          </cell>
          <cell r="O14">
            <v>0</v>
          </cell>
          <cell r="P14">
            <v>2</v>
          </cell>
          <cell r="Q14">
            <v>0</v>
          </cell>
          <cell r="R14">
            <v>0</v>
          </cell>
        </row>
        <row r="15">
          <cell r="A15">
            <v>10</v>
          </cell>
          <cell r="B15" t="str">
            <v>5S</v>
          </cell>
          <cell r="C15">
            <v>1</v>
          </cell>
          <cell r="D15">
            <v>1.65</v>
          </cell>
          <cell r="E15">
            <v>1</v>
          </cell>
          <cell r="F15">
            <v>0</v>
          </cell>
          <cell r="G15">
            <v>0</v>
          </cell>
          <cell r="H15">
            <v>0</v>
          </cell>
          <cell r="I15">
            <v>0.12</v>
          </cell>
          <cell r="J15">
            <v>0</v>
          </cell>
          <cell r="K15">
            <v>0.12</v>
          </cell>
          <cell r="L15">
            <v>0</v>
          </cell>
          <cell r="M15">
            <v>0</v>
          </cell>
          <cell r="N15">
            <v>0</v>
          </cell>
          <cell r="O15">
            <v>0</v>
          </cell>
          <cell r="P15">
            <v>2</v>
          </cell>
          <cell r="Q15">
            <v>0</v>
          </cell>
          <cell r="R15">
            <v>0</v>
          </cell>
        </row>
        <row r="16">
          <cell r="A16">
            <v>11</v>
          </cell>
          <cell r="B16" t="str">
            <v>5S</v>
          </cell>
          <cell r="C16">
            <v>1</v>
          </cell>
          <cell r="D16">
            <v>1.65</v>
          </cell>
          <cell r="E16">
            <v>1</v>
          </cell>
          <cell r="F16">
            <v>0</v>
          </cell>
          <cell r="G16">
            <v>0</v>
          </cell>
          <cell r="H16">
            <v>0</v>
          </cell>
          <cell r="I16">
            <v>0.12</v>
          </cell>
          <cell r="J16">
            <v>0</v>
          </cell>
          <cell r="K16">
            <v>0.12</v>
          </cell>
          <cell r="L16">
            <v>0</v>
          </cell>
          <cell r="M16">
            <v>0</v>
          </cell>
          <cell r="N16">
            <v>0</v>
          </cell>
          <cell r="O16">
            <v>0</v>
          </cell>
          <cell r="P16">
            <v>2</v>
          </cell>
          <cell r="Q16">
            <v>0</v>
          </cell>
          <cell r="R16">
            <v>0</v>
          </cell>
        </row>
        <row r="17">
          <cell r="A17">
            <v>12</v>
          </cell>
          <cell r="B17" t="str">
            <v>5S</v>
          </cell>
          <cell r="C17">
            <v>1.25</v>
          </cell>
          <cell r="D17">
            <v>1.65</v>
          </cell>
          <cell r="E17">
            <v>1</v>
          </cell>
          <cell r="F17">
            <v>0</v>
          </cell>
          <cell r="G17">
            <v>0</v>
          </cell>
          <cell r="H17">
            <v>0</v>
          </cell>
          <cell r="I17">
            <v>0.15</v>
          </cell>
          <cell r="J17">
            <v>0</v>
          </cell>
          <cell r="K17">
            <v>0.15</v>
          </cell>
          <cell r="L17">
            <v>0</v>
          </cell>
          <cell r="M17">
            <v>0</v>
          </cell>
          <cell r="N17">
            <v>0</v>
          </cell>
          <cell r="O17">
            <v>0</v>
          </cell>
          <cell r="P17">
            <v>2</v>
          </cell>
          <cell r="Q17">
            <v>0</v>
          </cell>
          <cell r="R17">
            <v>0</v>
          </cell>
        </row>
        <row r="18">
          <cell r="A18">
            <v>13</v>
          </cell>
          <cell r="B18" t="str">
            <v>5S</v>
          </cell>
          <cell r="C18">
            <v>1.25</v>
          </cell>
          <cell r="D18">
            <v>1.65</v>
          </cell>
          <cell r="E18">
            <v>1</v>
          </cell>
          <cell r="F18">
            <v>0</v>
          </cell>
          <cell r="G18">
            <v>0</v>
          </cell>
          <cell r="H18">
            <v>0</v>
          </cell>
          <cell r="I18">
            <v>0.15</v>
          </cell>
          <cell r="J18">
            <v>0</v>
          </cell>
          <cell r="K18">
            <v>0.15</v>
          </cell>
          <cell r="L18">
            <v>0</v>
          </cell>
          <cell r="M18">
            <v>0</v>
          </cell>
          <cell r="N18">
            <v>0</v>
          </cell>
          <cell r="O18">
            <v>0</v>
          </cell>
          <cell r="P18">
            <v>2</v>
          </cell>
          <cell r="Q18">
            <v>0</v>
          </cell>
          <cell r="R18">
            <v>0</v>
          </cell>
        </row>
        <row r="19">
          <cell r="A19">
            <v>14</v>
          </cell>
          <cell r="B19" t="str">
            <v>5S</v>
          </cell>
          <cell r="C19">
            <v>1.25</v>
          </cell>
          <cell r="D19">
            <v>1.65</v>
          </cell>
          <cell r="E19">
            <v>1</v>
          </cell>
          <cell r="F19">
            <v>0</v>
          </cell>
          <cell r="G19">
            <v>0</v>
          </cell>
          <cell r="H19">
            <v>0</v>
          </cell>
          <cell r="I19">
            <v>0.15</v>
          </cell>
          <cell r="J19">
            <v>0</v>
          </cell>
          <cell r="K19">
            <v>0.15</v>
          </cell>
          <cell r="L19">
            <v>0</v>
          </cell>
          <cell r="M19">
            <v>0</v>
          </cell>
          <cell r="N19">
            <v>0</v>
          </cell>
          <cell r="O19">
            <v>0</v>
          </cell>
          <cell r="P19">
            <v>2</v>
          </cell>
          <cell r="Q19">
            <v>0</v>
          </cell>
          <cell r="R19">
            <v>0</v>
          </cell>
        </row>
        <row r="20">
          <cell r="A20">
            <v>15</v>
          </cell>
          <cell r="B20" t="str">
            <v>5S</v>
          </cell>
          <cell r="C20">
            <v>1.5</v>
          </cell>
          <cell r="D20">
            <v>1.65</v>
          </cell>
          <cell r="E20">
            <v>1</v>
          </cell>
          <cell r="F20">
            <v>0</v>
          </cell>
          <cell r="G20">
            <v>0</v>
          </cell>
          <cell r="H20">
            <v>0</v>
          </cell>
          <cell r="I20">
            <v>0.15</v>
          </cell>
          <cell r="J20">
            <v>0</v>
          </cell>
          <cell r="K20">
            <v>0.15</v>
          </cell>
          <cell r="L20">
            <v>0</v>
          </cell>
          <cell r="M20">
            <v>0</v>
          </cell>
          <cell r="N20">
            <v>0</v>
          </cell>
          <cell r="O20">
            <v>0</v>
          </cell>
          <cell r="P20">
            <v>2</v>
          </cell>
          <cell r="Q20">
            <v>0</v>
          </cell>
          <cell r="R20">
            <v>0</v>
          </cell>
        </row>
        <row r="21">
          <cell r="A21">
            <v>16</v>
          </cell>
          <cell r="B21" t="str">
            <v>5S</v>
          </cell>
          <cell r="C21">
            <v>1.5</v>
          </cell>
          <cell r="D21">
            <v>1.65</v>
          </cell>
          <cell r="E21">
            <v>1</v>
          </cell>
          <cell r="F21">
            <v>0</v>
          </cell>
          <cell r="G21">
            <v>0</v>
          </cell>
          <cell r="H21">
            <v>0</v>
          </cell>
          <cell r="I21">
            <v>0.15</v>
          </cell>
          <cell r="J21">
            <v>0</v>
          </cell>
          <cell r="K21">
            <v>0.15</v>
          </cell>
          <cell r="L21">
            <v>0</v>
          </cell>
          <cell r="M21">
            <v>0</v>
          </cell>
          <cell r="N21">
            <v>0</v>
          </cell>
          <cell r="O21">
            <v>0</v>
          </cell>
          <cell r="P21">
            <v>2</v>
          </cell>
          <cell r="Q21">
            <v>0</v>
          </cell>
          <cell r="R21">
            <v>0</v>
          </cell>
        </row>
        <row r="22">
          <cell r="A22">
            <v>17</v>
          </cell>
          <cell r="B22" t="str">
            <v>5S</v>
          </cell>
          <cell r="C22">
            <v>1.5</v>
          </cell>
          <cell r="D22">
            <v>1.65</v>
          </cell>
          <cell r="E22">
            <v>1</v>
          </cell>
          <cell r="F22">
            <v>0</v>
          </cell>
          <cell r="G22">
            <v>0</v>
          </cell>
          <cell r="H22">
            <v>0</v>
          </cell>
          <cell r="I22">
            <v>0.15</v>
          </cell>
          <cell r="J22">
            <v>0</v>
          </cell>
          <cell r="K22">
            <v>0.15</v>
          </cell>
          <cell r="L22">
            <v>0</v>
          </cell>
          <cell r="M22">
            <v>0</v>
          </cell>
          <cell r="N22">
            <v>0</v>
          </cell>
          <cell r="O22">
            <v>0</v>
          </cell>
          <cell r="P22">
            <v>2</v>
          </cell>
          <cell r="Q22">
            <v>0</v>
          </cell>
          <cell r="R22">
            <v>0</v>
          </cell>
        </row>
        <row r="23">
          <cell r="A23">
            <v>18</v>
          </cell>
          <cell r="B23" t="str">
            <v>5S</v>
          </cell>
          <cell r="C23">
            <v>2</v>
          </cell>
          <cell r="D23">
            <v>1.65</v>
          </cell>
          <cell r="E23">
            <v>1</v>
          </cell>
          <cell r="F23">
            <v>0</v>
          </cell>
          <cell r="G23">
            <v>0</v>
          </cell>
          <cell r="H23">
            <v>0</v>
          </cell>
          <cell r="I23">
            <v>0.15</v>
          </cell>
          <cell r="J23">
            <v>0</v>
          </cell>
          <cell r="K23">
            <v>0.15</v>
          </cell>
          <cell r="L23">
            <v>0</v>
          </cell>
          <cell r="M23">
            <v>0</v>
          </cell>
          <cell r="N23">
            <v>0</v>
          </cell>
          <cell r="O23">
            <v>0</v>
          </cell>
          <cell r="P23">
            <v>2</v>
          </cell>
          <cell r="Q23">
            <v>0</v>
          </cell>
          <cell r="R23">
            <v>0</v>
          </cell>
        </row>
        <row r="24">
          <cell r="A24">
            <v>19</v>
          </cell>
          <cell r="B24" t="str">
            <v>5S</v>
          </cell>
          <cell r="C24">
            <v>2</v>
          </cell>
          <cell r="D24">
            <v>1.65</v>
          </cell>
          <cell r="E24">
            <v>1</v>
          </cell>
          <cell r="F24">
            <v>0</v>
          </cell>
          <cell r="G24">
            <v>0</v>
          </cell>
          <cell r="H24">
            <v>0</v>
          </cell>
          <cell r="I24">
            <v>0.15</v>
          </cell>
          <cell r="J24">
            <v>0</v>
          </cell>
          <cell r="K24">
            <v>0.15</v>
          </cell>
          <cell r="L24">
            <v>0</v>
          </cell>
          <cell r="M24">
            <v>0</v>
          </cell>
          <cell r="N24">
            <v>0</v>
          </cell>
          <cell r="O24">
            <v>0</v>
          </cell>
          <cell r="P24">
            <v>2</v>
          </cell>
          <cell r="Q24">
            <v>0</v>
          </cell>
          <cell r="R24">
            <v>0</v>
          </cell>
        </row>
        <row r="25">
          <cell r="A25">
            <v>20</v>
          </cell>
          <cell r="B25" t="str">
            <v>5S</v>
          </cell>
          <cell r="C25">
            <v>2</v>
          </cell>
          <cell r="D25">
            <v>1.65</v>
          </cell>
          <cell r="E25">
            <v>1</v>
          </cell>
          <cell r="F25">
            <v>0</v>
          </cell>
          <cell r="G25">
            <v>0</v>
          </cell>
          <cell r="H25">
            <v>0</v>
          </cell>
          <cell r="I25">
            <v>0.15</v>
          </cell>
          <cell r="J25">
            <v>0</v>
          </cell>
          <cell r="K25">
            <v>0.15</v>
          </cell>
          <cell r="L25">
            <v>0</v>
          </cell>
          <cell r="M25">
            <v>0</v>
          </cell>
          <cell r="N25">
            <v>0</v>
          </cell>
          <cell r="O25">
            <v>0</v>
          </cell>
          <cell r="P25">
            <v>2</v>
          </cell>
          <cell r="Q25">
            <v>0</v>
          </cell>
          <cell r="R25">
            <v>0</v>
          </cell>
        </row>
        <row r="26">
          <cell r="A26">
            <v>21</v>
          </cell>
          <cell r="B26" t="str">
            <v>5S</v>
          </cell>
          <cell r="C26">
            <v>2.5</v>
          </cell>
          <cell r="D26">
            <v>2.11</v>
          </cell>
          <cell r="E26">
            <v>1</v>
          </cell>
          <cell r="F26">
            <v>0</v>
          </cell>
          <cell r="G26">
            <v>0</v>
          </cell>
          <cell r="H26">
            <v>0</v>
          </cell>
          <cell r="I26">
            <v>0.15</v>
          </cell>
          <cell r="J26">
            <v>0</v>
          </cell>
          <cell r="K26">
            <v>0.15</v>
          </cell>
          <cell r="L26">
            <v>0</v>
          </cell>
          <cell r="M26">
            <v>0</v>
          </cell>
          <cell r="N26">
            <v>0</v>
          </cell>
          <cell r="O26">
            <v>0</v>
          </cell>
          <cell r="P26">
            <v>2</v>
          </cell>
          <cell r="Q26">
            <v>0</v>
          </cell>
          <cell r="R26">
            <v>0</v>
          </cell>
        </row>
        <row r="27">
          <cell r="A27">
            <v>22</v>
          </cell>
          <cell r="B27" t="str">
            <v>5S</v>
          </cell>
          <cell r="C27">
            <v>3</v>
          </cell>
          <cell r="D27">
            <v>2.11</v>
          </cell>
          <cell r="E27">
            <v>1</v>
          </cell>
          <cell r="F27">
            <v>0</v>
          </cell>
          <cell r="G27">
            <v>0</v>
          </cell>
          <cell r="H27">
            <v>0</v>
          </cell>
          <cell r="I27">
            <v>0.3</v>
          </cell>
          <cell r="J27">
            <v>0</v>
          </cell>
          <cell r="K27">
            <v>0.3</v>
          </cell>
          <cell r="L27">
            <v>0</v>
          </cell>
          <cell r="M27">
            <v>0</v>
          </cell>
          <cell r="N27">
            <v>0</v>
          </cell>
          <cell r="O27">
            <v>0</v>
          </cell>
          <cell r="P27">
            <v>2</v>
          </cell>
          <cell r="Q27">
            <v>0</v>
          </cell>
          <cell r="R27">
            <v>0</v>
          </cell>
        </row>
        <row r="28">
          <cell r="A28">
            <v>23</v>
          </cell>
          <cell r="B28" t="str">
            <v>5S</v>
          </cell>
          <cell r="C28">
            <v>3.5</v>
          </cell>
          <cell r="D28">
            <v>2.11</v>
          </cell>
          <cell r="E28">
            <v>1</v>
          </cell>
          <cell r="F28">
            <v>0</v>
          </cell>
          <cell r="G28">
            <v>0</v>
          </cell>
          <cell r="H28">
            <v>0</v>
          </cell>
          <cell r="I28">
            <v>0.3</v>
          </cell>
          <cell r="J28">
            <v>0</v>
          </cell>
          <cell r="K28">
            <v>0.3</v>
          </cell>
          <cell r="L28">
            <v>0</v>
          </cell>
          <cell r="M28">
            <v>0</v>
          </cell>
          <cell r="N28">
            <v>0</v>
          </cell>
          <cell r="O28">
            <v>0</v>
          </cell>
          <cell r="P28">
            <v>3</v>
          </cell>
          <cell r="Q28">
            <v>0</v>
          </cell>
          <cell r="R28">
            <v>0</v>
          </cell>
        </row>
        <row r="29">
          <cell r="A29">
            <v>24</v>
          </cell>
          <cell r="B29" t="str">
            <v>5S</v>
          </cell>
          <cell r="C29">
            <v>4</v>
          </cell>
          <cell r="D29">
            <v>2.11</v>
          </cell>
          <cell r="E29">
            <v>1</v>
          </cell>
          <cell r="F29">
            <v>0</v>
          </cell>
          <cell r="G29">
            <v>0</v>
          </cell>
          <cell r="H29">
            <v>0</v>
          </cell>
          <cell r="I29">
            <v>0.3</v>
          </cell>
          <cell r="J29">
            <v>0</v>
          </cell>
          <cell r="K29">
            <v>0.3</v>
          </cell>
          <cell r="L29">
            <v>0</v>
          </cell>
          <cell r="M29">
            <v>0</v>
          </cell>
          <cell r="N29">
            <v>0</v>
          </cell>
          <cell r="O29">
            <v>0</v>
          </cell>
          <cell r="P29">
            <v>3</v>
          </cell>
          <cell r="Q29">
            <v>0</v>
          </cell>
          <cell r="R29">
            <v>0</v>
          </cell>
        </row>
        <row r="30">
          <cell r="A30">
            <v>25</v>
          </cell>
          <cell r="B30" t="str">
            <v>5S</v>
          </cell>
          <cell r="C30">
            <v>5</v>
          </cell>
          <cell r="D30">
            <v>2.77</v>
          </cell>
          <cell r="E30">
            <v>1</v>
          </cell>
          <cell r="F30">
            <v>0</v>
          </cell>
          <cell r="G30">
            <v>0</v>
          </cell>
          <cell r="H30">
            <v>0</v>
          </cell>
          <cell r="I30">
            <v>0.3</v>
          </cell>
          <cell r="J30">
            <v>0</v>
          </cell>
          <cell r="K30">
            <v>0.3</v>
          </cell>
          <cell r="L30">
            <v>0</v>
          </cell>
          <cell r="M30">
            <v>0</v>
          </cell>
          <cell r="N30">
            <v>0</v>
          </cell>
          <cell r="O30">
            <v>0</v>
          </cell>
          <cell r="P30">
            <v>4</v>
          </cell>
          <cell r="Q30">
            <v>0</v>
          </cell>
          <cell r="R30">
            <v>0</v>
          </cell>
        </row>
        <row r="31">
          <cell r="A31" t="str">
            <v>5S</v>
          </cell>
          <cell r="B31" t="str">
            <v>5S</v>
          </cell>
          <cell r="C31">
            <v>6</v>
          </cell>
          <cell r="D31">
            <v>2.77</v>
          </cell>
          <cell r="E31">
            <v>1</v>
          </cell>
          <cell r="F31">
            <v>0</v>
          </cell>
          <cell r="G31">
            <v>0</v>
          </cell>
          <cell r="H31">
            <v>0</v>
          </cell>
          <cell r="I31">
            <v>0.45</v>
          </cell>
          <cell r="J31">
            <v>0</v>
          </cell>
          <cell r="K31">
            <v>0.45</v>
          </cell>
          <cell r="L31">
            <v>0</v>
          </cell>
          <cell r="M31">
            <v>0</v>
          </cell>
          <cell r="N31">
            <v>0</v>
          </cell>
          <cell r="O31">
            <v>0</v>
          </cell>
          <cell r="P31">
            <v>4</v>
          </cell>
          <cell r="Q31">
            <v>0</v>
          </cell>
          <cell r="R31">
            <v>0</v>
          </cell>
        </row>
        <row r="32">
          <cell r="A32">
            <v>27</v>
          </cell>
          <cell r="B32" t="str">
            <v>5S</v>
          </cell>
          <cell r="C32">
            <v>8</v>
          </cell>
          <cell r="D32">
            <v>2.77</v>
          </cell>
          <cell r="E32">
            <v>1</v>
          </cell>
          <cell r="F32">
            <v>0</v>
          </cell>
          <cell r="G32">
            <v>0</v>
          </cell>
          <cell r="H32">
            <v>0</v>
          </cell>
          <cell r="I32">
            <v>0.45</v>
          </cell>
          <cell r="J32">
            <v>0</v>
          </cell>
          <cell r="K32">
            <v>0.45</v>
          </cell>
          <cell r="L32">
            <v>0</v>
          </cell>
          <cell r="M32">
            <v>0</v>
          </cell>
          <cell r="N32">
            <v>0</v>
          </cell>
          <cell r="O32">
            <v>0</v>
          </cell>
          <cell r="P32">
            <v>4</v>
          </cell>
          <cell r="Q32">
            <v>0</v>
          </cell>
          <cell r="R32">
            <v>0</v>
          </cell>
        </row>
        <row r="33">
          <cell r="A33">
            <v>28</v>
          </cell>
          <cell r="B33" t="str">
            <v>5S</v>
          </cell>
          <cell r="C33">
            <v>10</v>
          </cell>
          <cell r="D33">
            <v>3.4</v>
          </cell>
          <cell r="E33">
            <v>1</v>
          </cell>
          <cell r="F33">
            <v>0</v>
          </cell>
          <cell r="G33">
            <v>0</v>
          </cell>
          <cell r="H33">
            <v>0</v>
          </cell>
          <cell r="I33">
            <v>0.9</v>
          </cell>
          <cell r="J33">
            <v>0</v>
          </cell>
          <cell r="K33">
            <v>0.9</v>
          </cell>
          <cell r="L33">
            <v>0</v>
          </cell>
          <cell r="M33">
            <v>0</v>
          </cell>
          <cell r="N33">
            <v>0</v>
          </cell>
          <cell r="O33">
            <v>0</v>
          </cell>
          <cell r="P33">
            <v>4</v>
          </cell>
          <cell r="Q33">
            <v>0</v>
          </cell>
          <cell r="R33">
            <v>0</v>
          </cell>
        </row>
        <row r="34">
          <cell r="A34">
            <v>29</v>
          </cell>
          <cell r="B34" t="str">
            <v>5S</v>
          </cell>
          <cell r="C34">
            <v>12</v>
          </cell>
          <cell r="D34">
            <v>3.96</v>
          </cell>
          <cell r="E34">
            <v>1</v>
          </cell>
          <cell r="F34">
            <v>0</v>
          </cell>
          <cell r="G34">
            <v>0</v>
          </cell>
          <cell r="H34">
            <v>0</v>
          </cell>
          <cell r="I34">
            <v>1.2</v>
          </cell>
          <cell r="J34">
            <v>0</v>
          </cell>
          <cell r="K34">
            <v>1.2</v>
          </cell>
          <cell r="L34">
            <v>0</v>
          </cell>
          <cell r="M34">
            <v>0</v>
          </cell>
          <cell r="N34">
            <v>0</v>
          </cell>
          <cell r="O34">
            <v>0</v>
          </cell>
          <cell r="P34">
            <v>6</v>
          </cell>
          <cell r="Q34">
            <v>0</v>
          </cell>
          <cell r="R34">
            <v>0</v>
          </cell>
        </row>
        <row r="35">
          <cell r="A35">
            <v>30</v>
          </cell>
          <cell r="B35" t="str">
            <v>5S</v>
          </cell>
          <cell r="C35">
            <v>14</v>
          </cell>
          <cell r="D35">
            <v>3.96</v>
          </cell>
          <cell r="E35">
            <v>1</v>
          </cell>
          <cell r="F35">
            <v>0</v>
          </cell>
          <cell r="G35">
            <v>0</v>
          </cell>
          <cell r="H35">
            <v>0</v>
          </cell>
          <cell r="I35">
            <v>1.34</v>
          </cell>
          <cell r="J35">
            <v>0</v>
          </cell>
          <cell r="K35">
            <v>1.34</v>
          </cell>
          <cell r="L35">
            <v>0</v>
          </cell>
          <cell r="M35">
            <v>0</v>
          </cell>
          <cell r="N35">
            <v>0</v>
          </cell>
          <cell r="O35">
            <v>0</v>
          </cell>
          <cell r="P35">
            <v>6</v>
          </cell>
          <cell r="Q35">
            <v>0</v>
          </cell>
          <cell r="R35">
            <v>0</v>
          </cell>
        </row>
        <row r="36">
          <cell r="A36">
            <v>31</v>
          </cell>
          <cell r="B36" t="str">
            <v>5S</v>
          </cell>
          <cell r="C36">
            <v>16</v>
          </cell>
          <cell r="D36">
            <v>4.1900000000000004</v>
          </cell>
          <cell r="E36">
            <v>1</v>
          </cell>
          <cell r="F36">
            <v>0</v>
          </cell>
          <cell r="G36">
            <v>0</v>
          </cell>
          <cell r="H36">
            <v>0</v>
          </cell>
          <cell r="I36">
            <v>1.65</v>
          </cell>
          <cell r="J36">
            <v>0</v>
          </cell>
          <cell r="K36">
            <v>1.65</v>
          </cell>
          <cell r="L36">
            <v>0</v>
          </cell>
          <cell r="M36">
            <v>0</v>
          </cell>
          <cell r="N36">
            <v>0</v>
          </cell>
          <cell r="O36">
            <v>0</v>
          </cell>
          <cell r="P36">
            <v>6</v>
          </cell>
          <cell r="Q36">
            <v>0</v>
          </cell>
          <cell r="R36">
            <v>0</v>
          </cell>
        </row>
        <row r="37">
          <cell r="A37">
            <v>32</v>
          </cell>
          <cell r="B37" t="str">
            <v>5S</v>
          </cell>
          <cell r="C37">
            <v>18</v>
          </cell>
          <cell r="D37">
            <v>4.1900000000000004</v>
          </cell>
          <cell r="E37">
            <v>1</v>
          </cell>
          <cell r="F37">
            <v>0</v>
          </cell>
          <cell r="G37">
            <v>0</v>
          </cell>
          <cell r="H37">
            <v>0</v>
          </cell>
          <cell r="I37">
            <v>1.8</v>
          </cell>
          <cell r="J37">
            <v>0</v>
          </cell>
          <cell r="K37">
            <v>1.8</v>
          </cell>
          <cell r="L37">
            <v>0</v>
          </cell>
          <cell r="M37">
            <v>0</v>
          </cell>
          <cell r="N37">
            <v>0</v>
          </cell>
          <cell r="O37">
            <v>0</v>
          </cell>
          <cell r="P37">
            <v>6</v>
          </cell>
          <cell r="Q37">
            <v>0</v>
          </cell>
          <cell r="R37">
            <v>0</v>
          </cell>
        </row>
        <row r="38">
          <cell r="A38">
            <v>33</v>
          </cell>
          <cell r="B38" t="str">
            <v>5S</v>
          </cell>
          <cell r="C38">
            <v>20</v>
          </cell>
          <cell r="D38">
            <v>4.78</v>
          </cell>
          <cell r="E38">
            <v>1</v>
          </cell>
          <cell r="F38">
            <v>0</v>
          </cell>
          <cell r="G38">
            <v>0</v>
          </cell>
          <cell r="H38">
            <v>0</v>
          </cell>
          <cell r="I38">
            <v>2.54</v>
          </cell>
          <cell r="J38">
            <v>0</v>
          </cell>
          <cell r="K38">
            <v>2.54</v>
          </cell>
          <cell r="L38">
            <v>0</v>
          </cell>
          <cell r="M38">
            <v>0</v>
          </cell>
          <cell r="N38">
            <v>0</v>
          </cell>
          <cell r="O38">
            <v>0</v>
          </cell>
          <cell r="P38">
            <v>7</v>
          </cell>
          <cell r="Q38">
            <v>0</v>
          </cell>
          <cell r="R38">
            <v>0</v>
          </cell>
        </row>
        <row r="39">
          <cell r="A39">
            <v>34</v>
          </cell>
          <cell r="B39" t="str">
            <v>5S</v>
          </cell>
          <cell r="C39">
            <v>22</v>
          </cell>
          <cell r="D39">
            <v>4.78</v>
          </cell>
          <cell r="E39">
            <v>1</v>
          </cell>
          <cell r="F39">
            <v>0</v>
          </cell>
          <cell r="G39">
            <v>0</v>
          </cell>
          <cell r="H39">
            <v>0</v>
          </cell>
          <cell r="I39">
            <v>2.69</v>
          </cell>
          <cell r="J39">
            <v>0</v>
          </cell>
          <cell r="K39">
            <v>2.69</v>
          </cell>
          <cell r="L39">
            <v>0</v>
          </cell>
          <cell r="M39">
            <v>0</v>
          </cell>
          <cell r="N39">
            <v>0</v>
          </cell>
          <cell r="O39">
            <v>0</v>
          </cell>
          <cell r="P39">
            <v>8</v>
          </cell>
          <cell r="Q39">
            <v>0</v>
          </cell>
          <cell r="R39">
            <v>0</v>
          </cell>
        </row>
        <row r="40">
          <cell r="A40">
            <v>35</v>
          </cell>
          <cell r="B40" t="str">
            <v>5S</v>
          </cell>
          <cell r="C40">
            <v>24</v>
          </cell>
          <cell r="D40">
            <v>5.54</v>
          </cell>
          <cell r="E40">
            <v>1</v>
          </cell>
          <cell r="F40">
            <v>0</v>
          </cell>
          <cell r="G40">
            <v>0</v>
          </cell>
          <cell r="H40">
            <v>0</v>
          </cell>
          <cell r="I40">
            <v>2.4300000000000002</v>
          </cell>
          <cell r="J40">
            <v>1.47</v>
          </cell>
          <cell r="K40">
            <v>3.9000000000000004</v>
          </cell>
          <cell r="L40">
            <v>0</v>
          </cell>
          <cell r="M40">
            <v>0</v>
          </cell>
          <cell r="N40">
            <v>0</v>
          </cell>
          <cell r="O40">
            <v>0</v>
          </cell>
          <cell r="P40">
            <v>8</v>
          </cell>
          <cell r="Q40">
            <v>0</v>
          </cell>
          <cell r="R40">
            <v>0</v>
          </cell>
        </row>
        <row r="41">
          <cell r="A41">
            <v>36</v>
          </cell>
          <cell r="B41" t="str">
            <v>5S</v>
          </cell>
          <cell r="C41">
            <v>30</v>
          </cell>
          <cell r="D41">
            <v>6.35</v>
          </cell>
          <cell r="E41">
            <v>1</v>
          </cell>
          <cell r="F41">
            <v>0</v>
          </cell>
          <cell r="G41">
            <v>0</v>
          </cell>
          <cell r="H41">
            <v>0</v>
          </cell>
          <cell r="I41">
            <v>3.04</v>
          </cell>
          <cell r="J41">
            <v>3.11</v>
          </cell>
          <cell r="K41">
            <v>6.15</v>
          </cell>
          <cell r="L41">
            <v>0</v>
          </cell>
          <cell r="M41">
            <v>0</v>
          </cell>
          <cell r="N41">
            <v>0</v>
          </cell>
          <cell r="O41">
            <v>0</v>
          </cell>
          <cell r="P41">
            <v>10</v>
          </cell>
          <cell r="Q41">
            <v>0</v>
          </cell>
          <cell r="R41">
            <v>0</v>
          </cell>
        </row>
        <row r="42">
          <cell r="A42">
            <v>37</v>
          </cell>
          <cell r="B42">
            <v>10</v>
          </cell>
          <cell r="C42">
            <v>14</v>
          </cell>
          <cell r="D42">
            <v>6.35</v>
          </cell>
          <cell r="E42">
            <v>1</v>
          </cell>
          <cell r="F42">
            <v>0</v>
          </cell>
          <cell r="G42">
            <v>0</v>
          </cell>
          <cell r="H42">
            <v>0</v>
          </cell>
          <cell r="I42">
            <v>1.42</v>
          </cell>
          <cell r="J42">
            <v>1.27</v>
          </cell>
          <cell r="K42">
            <v>2.69</v>
          </cell>
          <cell r="L42">
            <v>0</v>
          </cell>
          <cell r="M42">
            <v>0</v>
          </cell>
          <cell r="N42">
            <v>0</v>
          </cell>
          <cell r="O42">
            <v>0</v>
          </cell>
          <cell r="P42">
            <v>6</v>
          </cell>
          <cell r="Q42">
            <v>0</v>
          </cell>
          <cell r="R42">
            <v>0</v>
          </cell>
        </row>
        <row r="43">
          <cell r="A43">
            <v>38</v>
          </cell>
          <cell r="B43">
            <v>10</v>
          </cell>
          <cell r="C43">
            <v>16</v>
          </cell>
          <cell r="D43">
            <v>6.35</v>
          </cell>
          <cell r="E43">
            <v>1</v>
          </cell>
          <cell r="F43">
            <v>0</v>
          </cell>
          <cell r="G43">
            <v>0</v>
          </cell>
          <cell r="H43">
            <v>0</v>
          </cell>
          <cell r="I43">
            <v>1.62</v>
          </cell>
          <cell r="J43">
            <v>1.38</v>
          </cell>
          <cell r="K43">
            <v>3</v>
          </cell>
          <cell r="L43">
            <v>0</v>
          </cell>
          <cell r="M43">
            <v>0</v>
          </cell>
          <cell r="N43">
            <v>0</v>
          </cell>
          <cell r="O43">
            <v>0</v>
          </cell>
          <cell r="P43">
            <v>6</v>
          </cell>
          <cell r="Q43">
            <v>0</v>
          </cell>
          <cell r="R43">
            <v>0</v>
          </cell>
        </row>
        <row r="44">
          <cell r="A44">
            <v>39</v>
          </cell>
          <cell r="B44">
            <v>10</v>
          </cell>
          <cell r="C44">
            <v>18</v>
          </cell>
          <cell r="D44">
            <v>6.35</v>
          </cell>
          <cell r="E44">
            <v>1</v>
          </cell>
          <cell r="F44">
            <v>0</v>
          </cell>
          <cell r="G44">
            <v>0</v>
          </cell>
          <cell r="H44">
            <v>0</v>
          </cell>
          <cell r="I44">
            <v>1.82</v>
          </cell>
          <cell r="J44">
            <v>1.48</v>
          </cell>
          <cell r="K44">
            <v>3.3</v>
          </cell>
          <cell r="L44">
            <v>0</v>
          </cell>
          <cell r="M44">
            <v>0</v>
          </cell>
          <cell r="N44">
            <v>0</v>
          </cell>
          <cell r="O44">
            <v>0</v>
          </cell>
          <cell r="P44">
            <v>6</v>
          </cell>
          <cell r="Q44">
            <v>0</v>
          </cell>
          <cell r="R44">
            <v>0</v>
          </cell>
        </row>
        <row r="45">
          <cell r="A45" t="str">
            <v>AVE.</v>
          </cell>
          <cell r="B45">
            <v>10</v>
          </cell>
          <cell r="C45">
            <v>20</v>
          </cell>
          <cell r="D45">
            <v>6.35</v>
          </cell>
          <cell r="E45">
            <v>1</v>
          </cell>
          <cell r="F45">
            <v>0</v>
          </cell>
          <cell r="G45">
            <v>0</v>
          </cell>
          <cell r="H45">
            <v>0</v>
          </cell>
          <cell r="I45">
            <v>2.0299999999999998</v>
          </cell>
          <cell r="J45">
            <v>1.72</v>
          </cell>
          <cell r="K45">
            <v>3.75</v>
          </cell>
          <cell r="L45">
            <v>0</v>
          </cell>
          <cell r="M45">
            <v>0</v>
          </cell>
          <cell r="N45">
            <v>0</v>
          </cell>
          <cell r="O45">
            <v>0</v>
          </cell>
          <cell r="P45">
            <v>7</v>
          </cell>
          <cell r="Q45">
            <v>0</v>
          </cell>
          <cell r="R45">
            <v>0</v>
          </cell>
        </row>
        <row r="46">
          <cell r="B46">
            <v>10</v>
          </cell>
          <cell r="C46">
            <v>22</v>
          </cell>
          <cell r="D46">
            <v>6.35</v>
          </cell>
          <cell r="E46">
            <v>1</v>
          </cell>
          <cell r="F46">
            <v>0</v>
          </cell>
          <cell r="G46">
            <v>0</v>
          </cell>
          <cell r="H46">
            <v>0</v>
          </cell>
          <cell r="I46">
            <v>2.23</v>
          </cell>
          <cell r="J46">
            <v>2.27</v>
          </cell>
          <cell r="K46">
            <v>4.5</v>
          </cell>
          <cell r="L46">
            <v>0</v>
          </cell>
          <cell r="M46">
            <v>0</v>
          </cell>
          <cell r="N46">
            <v>0</v>
          </cell>
          <cell r="O46">
            <v>0</v>
          </cell>
          <cell r="P46">
            <v>8</v>
          </cell>
        </row>
        <row r="47">
          <cell r="A47" t="str">
            <v>*** Reference Paper : Predict Fittings For Piping Systems ***</v>
          </cell>
          <cell r="B47">
            <v>10</v>
          </cell>
          <cell r="C47">
            <v>24</v>
          </cell>
          <cell r="D47">
            <v>6.35</v>
          </cell>
          <cell r="E47">
            <v>1</v>
          </cell>
          <cell r="F47">
            <v>0</v>
          </cell>
          <cell r="G47">
            <v>0</v>
          </cell>
          <cell r="H47">
            <v>0</v>
          </cell>
          <cell r="I47">
            <v>2.4300000000000002</v>
          </cell>
          <cell r="J47">
            <v>2.0699999999999998</v>
          </cell>
          <cell r="K47">
            <v>4.5</v>
          </cell>
          <cell r="L47">
            <v>0</v>
          </cell>
          <cell r="M47">
            <v>0</v>
          </cell>
          <cell r="N47">
            <v>0</v>
          </cell>
          <cell r="O47">
            <v>0</v>
          </cell>
          <cell r="P47">
            <v>8</v>
          </cell>
          <cell r="R47" t="str">
            <v>Fc = 2.00  Manifold Type Piping</v>
          </cell>
        </row>
        <row r="48">
          <cell r="B48">
            <v>10</v>
          </cell>
          <cell r="C48">
            <v>26</v>
          </cell>
          <cell r="D48">
            <v>7.92</v>
          </cell>
          <cell r="E48">
            <v>1</v>
          </cell>
          <cell r="F48">
            <v>0</v>
          </cell>
          <cell r="G48">
            <v>0</v>
          </cell>
          <cell r="H48">
            <v>0</v>
          </cell>
          <cell r="I48">
            <v>2.64</v>
          </cell>
          <cell r="J48">
            <v>4.8600000000000003</v>
          </cell>
          <cell r="K48">
            <v>7.5</v>
          </cell>
          <cell r="L48">
            <v>0</v>
          </cell>
          <cell r="M48">
            <v>0</v>
          </cell>
          <cell r="N48">
            <v>0</v>
          </cell>
          <cell r="O48">
            <v>0</v>
          </cell>
          <cell r="P48">
            <v>9</v>
          </cell>
          <cell r="R48" t="str">
            <v xml:space="preserve">        (PIPE JOINT FACTOR Fp = 0%)</v>
          </cell>
        </row>
        <row r="49">
          <cell r="B49">
            <v>10</v>
          </cell>
          <cell r="C49">
            <v>28</v>
          </cell>
          <cell r="D49">
            <v>7.92</v>
          </cell>
          <cell r="E49">
            <v>1</v>
          </cell>
          <cell r="F49">
            <v>0</v>
          </cell>
          <cell r="G49">
            <v>0</v>
          </cell>
          <cell r="H49">
            <v>0</v>
          </cell>
          <cell r="I49">
            <v>2.84</v>
          </cell>
          <cell r="J49">
            <v>5.26</v>
          </cell>
          <cell r="K49">
            <v>8.1</v>
          </cell>
          <cell r="L49">
            <v>0</v>
          </cell>
          <cell r="M49">
            <v>0</v>
          </cell>
          <cell r="N49">
            <v>0</v>
          </cell>
          <cell r="O49">
            <v>0</v>
          </cell>
          <cell r="P49">
            <v>9</v>
          </cell>
          <cell r="R49" t="str">
            <v>Fc = 4.00  Very Complex Manifolds</v>
          </cell>
        </row>
        <row r="50">
          <cell r="A50" t="str">
            <v>The number and types of pipe fittings can be estimated by this method</v>
          </cell>
          <cell r="B50">
            <v>10</v>
          </cell>
          <cell r="C50">
            <v>30</v>
          </cell>
          <cell r="D50">
            <v>7.92</v>
          </cell>
          <cell r="E50">
            <v>1</v>
          </cell>
          <cell r="F50">
            <v>0</v>
          </cell>
          <cell r="G50">
            <v>0</v>
          </cell>
          <cell r="H50">
            <v>0</v>
          </cell>
          <cell r="I50">
            <v>3.04</v>
          </cell>
          <cell r="J50">
            <v>5.66</v>
          </cell>
          <cell r="K50">
            <v>8.6999999999999993</v>
          </cell>
          <cell r="L50">
            <v>0</v>
          </cell>
          <cell r="M50">
            <v>0</v>
          </cell>
          <cell r="N50">
            <v>0</v>
          </cell>
          <cell r="O50">
            <v>0</v>
          </cell>
          <cell r="P50">
            <v>10</v>
          </cell>
          <cell r="R50" t="str">
            <v xml:space="preserve">        (PIPE JOINT FACTOR Fp = 0%)</v>
          </cell>
        </row>
        <row r="51">
          <cell r="A51" t="str">
            <v>long before the piping isometrics are done. Pipe size and a general idea</v>
          </cell>
          <cell r="B51">
            <v>10</v>
          </cell>
          <cell r="C51">
            <v>32</v>
          </cell>
          <cell r="D51">
            <v>7.92</v>
          </cell>
          <cell r="E51">
            <v>1</v>
          </cell>
          <cell r="F51">
            <v>0</v>
          </cell>
          <cell r="G51">
            <v>0</v>
          </cell>
          <cell r="H51">
            <v>0</v>
          </cell>
          <cell r="I51">
            <v>3.24</v>
          </cell>
          <cell r="J51">
            <v>6.06</v>
          </cell>
          <cell r="K51">
            <v>9.3000000000000007</v>
          </cell>
          <cell r="L51">
            <v>0</v>
          </cell>
          <cell r="M51">
            <v>0</v>
          </cell>
          <cell r="N51">
            <v>0</v>
          </cell>
          <cell r="O51">
            <v>0</v>
          </cell>
          <cell r="P51">
            <v>11</v>
          </cell>
        </row>
        <row r="52">
          <cell r="A52" t="str">
            <v>of the system's complexity are all that is needed.</v>
          </cell>
          <cell r="B52">
            <v>10</v>
          </cell>
          <cell r="C52">
            <v>34</v>
          </cell>
          <cell r="D52">
            <v>7.92</v>
          </cell>
          <cell r="E52">
            <v>1</v>
          </cell>
          <cell r="F52">
            <v>0</v>
          </cell>
          <cell r="G52">
            <v>0</v>
          </cell>
          <cell r="H52">
            <v>0</v>
          </cell>
          <cell r="I52">
            <v>3.45</v>
          </cell>
          <cell r="J52">
            <v>6.44</v>
          </cell>
          <cell r="K52">
            <v>9.89</v>
          </cell>
          <cell r="L52">
            <v>0</v>
          </cell>
          <cell r="M52">
            <v>0</v>
          </cell>
          <cell r="N52">
            <v>0</v>
          </cell>
          <cell r="O52">
            <v>0</v>
          </cell>
          <cell r="P52">
            <v>12</v>
          </cell>
          <cell r="Q52">
            <v>0</v>
          </cell>
          <cell r="R52" t="str">
            <v/>
          </cell>
        </row>
        <row r="53">
          <cell r="B53">
            <v>10</v>
          </cell>
          <cell r="C53">
            <v>36</v>
          </cell>
          <cell r="D53">
            <v>7.92</v>
          </cell>
          <cell r="E53">
            <v>1</v>
          </cell>
          <cell r="F53">
            <v>0</v>
          </cell>
          <cell r="G53">
            <v>0</v>
          </cell>
          <cell r="H53">
            <v>0</v>
          </cell>
          <cell r="I53">
            <v>3.65</v>
          </cell>
          <cell r="J53">
            <v>6.84</v>
          </cell>
          <cell r="K53">
            <v>10.49</v>
          </cell>
          <cell r="L53">
            <v>0</v>
          </cell>
          <cell r="M53">
            <v>0</v>
          </cell>
          <cell r="N53">
            <v>0</v>
          </cell>
          <cell r="O53">
            <v>0</v>
          </cell>
          <cell r="P53">
            <v>12</v>
          </cell>
        </row>
        <row r="54">
          <cell r="B54" t="str">
            <v>10S</v>
          </cell>
          <cell r="C54">
            <v>0.125</v>
          </cell>
          <cell r="D54">
            <v>1.24</v>
          </cell>
          <cell r="E54">
            <v>1</v>
          </cell>
          <cell r="F54">
            <v>0</v>
          </cell>
          <cell r="G54">
            <v>0</v>
          </cell>
          <cell r="H54">
            <v>0</v>
          </cell>
          <cell r="I54">
            <v>7.0000000000000007E-2</v>
          </cell>
          <cell r="J54">
            <v>0</v>
          </cell>
          <cell r="K54">
            <v>7.0000000000000007E-2</v>
          </cell>
          <cell r="L54">
            <v>0</v>
          </cell>
          <cell r="M54">
            <v>0</v>
          </cell>
          <cell r="N54">
            <v>0</v>
          </cell>
          <cell r="O54">
            <v>0</v>
          </cell>
          <cell r="P54">
            <v>2</v>
          </cell>
        </row>
        <row r="55">
          <cell r="B55" t="str">
            <v>10S</v>
          </cell>
          <cell r="C55">
            <v>0.125</v>
          </cell>
          <cell r="D55">
            <v>1.24</v>
          </cell>
          <cell r="E55">
            <v>1</v>
          </cell>
          <cell r="F55">
            <v>0</v>
          </cell>
          <cell r="G55">
            <v>0</v>
          </cell>
          <cell r="H55">
            <v>0</v>
          </cell>
          <cell r="I55">
            <v>7.0000000000000007E-2</v>
          </cell>
          <cell r="J55">
            <v>0</v>
          </cell>
          <cell r="K55">
            <v>7.0000000000000007E-2</v>
          </cell>
          <cell r="L55">
            <v>0</v>
          </cell>
          <cell r="M55">
            <v>0</v>
          </cell>
          <cell r="N55">
            <v>0</v>
          </cell>
          <cell r="O55">
            <v>0</v>
          </cell>
          <cell r="P55">
            <v>2</v>
          </cell>
          <cell r="Q55" t="str">
            <v xml:space="preserve">S_x0001_N_x0002_1a_x0000__x0017_T«n nÒn b»ng c¸t ®Çm kü_x0002_m3_x0000_%X©y mãng ®¸ </v>
          </cell>
        </row>
        <row r="56">
          <cell r="B56" t="str">
            <v>10S</v>
          </cell>
          <cell r="C56">
            <v>0.125</v>
          </cell>
          <cell r="D56">
            <v>1.24</v>
          </cell>
          <cell r="E56">
            <v>1</v>
          </cell>
          <cell r="F56">
            <v>0</v>
          </cell>
          <cell r="G56">
            <v>0</v>
          </cell>
          <cell r="H56">
            <v>0</v>
          </cell>
          <cell r="I56">
            <v>7.0000000000000007E-2</v>
          </cell>
          <cell r="J56">
            <v>0</v>
          </cell>
          <cell r="K56">
            <v>7.0000000000000007E-2</v>
          </cell>
          <cell r="L56">
            <v>0</v>
          </cell>
          <cell r="M56">
            <v>0</v>
          </cell>
          <cell r="N56">
            <v>0</v>
          </cell>
          <cell r="O56">
            <v>0</v>
          </cell>
          <cell r="P56">
            <v>2</v>
          </cell>
        </row>
        <row r="57">
          <cell r="B57" t="str">
            <v>10S</v>
          </cell>
          <cell r="C57">
            <v>0.25</v>
          </cell>
          <cell r="D57">
            <v>1.65</v>
          </cell>
          <cell r="E57">
            <v>1</v>
          </cell>
          <cell r="F57">
            <v>0</v>
          </cell>
          <cell r="G57">
            <v>0</v>
          </cell>
          <cell r="H57">
            <v>0</v>
          </cell>
          <cell r="I57">
            <v>7.0000000000000007E-2</v>
          </cell>
          <cell r="J57">
            <v>0</v>
          </cell>
          <cell r="K57">
            <v>7.0000000000000007E-2</v>
          </cell>
          <cell r="L57">
            <v>0</v>
          </cell>
          <cell r="M57">
            <v>0</v>
          </cell>
          <cell r="N57">
            <v>0</v>
          </cell>
          <cell r="O57">
            <v>0</v>
          </cell>
          <cell r="P57">
            <v>2</v>
          </cell>
        </row>
        <row r="58">
          <cell r="B58" t="str">
            <v>10S</v>
          </cell>
          <cell r="C58">
            <v>0.25</v>
          </cell>
          <cell r="D58">
            <v>1.65</v>
          </cell>
          <cell r="E58">
            <v>1</v>
          </cell>
          <cell r="F58">
            <v>0</v>
          </cell>
          <cell r="G58">
            <v>0</v>
          </cell>
          <cell r="H58">
            <v>0</v>
          </cell>
          <cell r="I58">
            <v>7.0000000000000007E-2</v>
          </cell>
          <cell r="J58">
            <v>0</v>
          </cell>
          <cell r="K58">
            <v>7.0000000000000007E-2</v>
          </cell>
          <cell r="L58">
            <v>0</v>
          </cell>
          <cell r="M58">
            <v>0</v>
          </cell>
          <cell r="N58">
            <v>0</v>
          </cell>
          <cell r="O58">
            <v>0</v>
          </cell>
          <cell r="P58">
            <v>2</v>
          </cell>
        </row>
        <row r="59">
          <cell r="B59" t="str">
            <v>10S</v>
          </cell>
          <cell r="C59">
            <v>0.25</v>
          </cell>
          <cell r="D59">
            <v>1.65</v>
          </cell>
          <cell r="E59">
            <v>1</v>
          </cell>
          <cell r="F59">
            <v>0</v>
          </cell>
          <cell r="G59">
            <v>0</v>
          </cell>
          <cell r="H59">
            <v>0</v>
          </cell>
          <cell r="I59">
            <v>7.0000000000000007E-2</v>
          </cell>
          <cell r="J59">
            <v>0</v>
          </cell>
          <cell r="K59">
            <v>7.0000000000000007E-2</v>
          </cell>
          <cell r="L59">
            <v>0</v>
          </cell>
          <cell r="M59">
            <v>0</v>
          </cell>
          <cell r="N59">
            <v>0</v>
          </cell>
          <cell r="O59">
            <v>0</v>
          </cell>
          <cell r="P59">
            <v>2</v>
          </cell>
        </row>
        <row r="60">
          <cell r="B60" t="str">
            <v>10S</v>
          </cell>
          <cell r="C60">
            <v>0.375</v>
          </cell>
          <cell r="D60">
            <v>1.65</v>
          </cell>
          <cell r="E60">
            <v>1</v>
          </cell>
          <cell r="F60">
            <v>0</v>
          </cell>
          <cell r="G60">
            <v>0</v>
          </cell>
          <cell r="H60">
            <v>0</v>
          </cell>
          <cell r="I60">
            <v>7.0000000000000007E-2</v>
          </cell>
          <cell r="J60">
            <v>0</v>
          </cell>
          <cell r="K60">
            <v>7.0000000000000007E-2</v>
          </cell>
          <cell r="L60">
            <v>0</v>
          </cell>
          <cell r="M60">
            <v>0</v>
          </cell>
          <cell r="N60">
            <v>0</v>
          </cell>
          <cell r="O60">
            <v>0</v>
          </cell>
          <cell r="P60">
            <v>2</v>
          </cell>
        </row>
        <row r="61">
          <cell r="B61" t="str">
            <v>10S</v>
          </cell>
          <cell r="C61">
            <v>0.375</v>
          </cell>
          <cell r="D61">
            <v>1.65</v>
          </cell>
          <cell r="E61">
            <v>1</v>
          </cell>
          <cell r="F61">
            <v>0</v>
          </cell>
          <cell r="G61">
            <v>0</v>
          </cell>
          <cell r="H61">
            <v>0</v>
          </cell>
          <cell r="I61">
            <v>7.0000000000000007E-2</v>
          </cell>
          <cell r="J61">
            <v>0</v>
          </cell>
          <cell r="K61">
            <v>7.0000000000000007E-2</v>
          </cell>
          <cell r="L61">
            <v>0</v>
          </cell>
          <cell r="M61">
            <v>0</v>
          </cell>
          <cell r="N61">
            <v>0</v>
          </cell>
          <cell r="O61">
            <v>0</v>
          </cell>
          <cell r="P61">
            <v>2</v>
          </cell>
        </row>
        <row r="62">
          <cell r="B62" t="str">
            <v>10S</v>
          </cell>
          <cell r="C62">
            <v>0.375</v>
          </cell>
          <cell r="D62">
            <v>1.65</v>
          </cell>
          <cell r="E62">
            <v>1</v>
          </cell>
          <cell r="F62">
            <v>0</v>
          </cell>
          <cell r="G62">
            <v>0</v>
          </cell>
          <cell r="H62">
            <v>0</v>
          </cell>
          <cell r="I62">
            <v>7.0000000000000007E-2</v>
          </cell>
          <cell r="J62">
            <v>0</v>
          </cell>
          <cell r="K62">
            <v>7.0000000000000007E-2</v>
          </cell>
          <cell r="L62">
            <v>0</v>
          </cell>
          <cell r="M62">
            <v>0</v>
          </cell>
          <cell r="N62">
            <v>0</v>
          </cell>
          <cell r="O62">
            <v>0</v>
          </cell>
          <cell r="P62">
            <v>2</v>
          </cell>
        </row>
        <row r="63">
          <cell r="B63" t="str">
            <v>10S</v>
          </cell>
          <cell r="C63">
            <v>0.5</v>
          </cell>
          <cell r="D63">
            <v>2.11</v>
          </cell>
          <cell r="E63">
            <v>1</v>
          </cell>
          <cell r="F63">
            <v>0</v>
          </cell>
          <cell r="G63">
            <v>0</v>
          </cell>
          <cell r="H63">
            <v>0</v>
          </cell>
          <cell r="I63">
            <v>7.0000000000000007E-2</v>
          </cell>
          <cell r="J63">
            <v>0</v>
          </cell>
          <cell r="K63">
            <v>7.0000000000000007E-2</v>
          </cell>
          <cell r="L63">
            <v>0</v>
          </cell>
          <cell r="M63">
            <v>0</v>
          </cell>
          <cell r="N63">
            <v>0</v>
          </cell>
          <cell r="O63">
            <v>0</v>
          </cell>
          <cell r="P63">
            <v>2</v>
          </cell>
        </row>
        <row r="64">
          <cell r="B64" t="str">
            <v>10S</v>
          </cell>
          <cell r="C64">
            <v>0.5</v>
          </cell>
          <cell r="D64">
            <v>2.11</v>
          </cell>
          <cell r="E64">
            <v>1</v>
          </cell>
          <cell r="F64">
            <v>0</v>
          </cell>
          <cell r="G64">
            <v>0</v>
          </cell>
          <cell r="H64">
            <v>0</v>
          </cell>
          <cell r="I64">
            <v>7.0000000000000007E-2</v>
          </cell>
          <cell r="J64">
            <v>0</v>
          </cell>
          <cell r="K64">
            <v>7.0000000000000007E-2</v>
          </cell>
          <cell r="L64">
            <v>0</v>
          </cell>
          <cell r="M64">
            <v>0</v>
          </cell>
          <cell r="N64">
            <v>0</v>
          </cell>
          <cell r="O64">
            <v>0</v>
          </cell>
          <cell r="P64">
            <v>2</v>
          </cell>
        </row>
        <row r="65">
          <cell r="B65" t="str">
            <v>10S</v>
          </cell>
          <cell r="C65">
            <v>0.5</v>
          </cell>
          <cell r="D65">
            <v>2.11</v>
          </cell>
          <cell r="E65">
            <v>1</v>
          </cell>
          <cell r="F65">
            <v>0</v>
          </cell>
          <cell r="G65">
            <v>0</v>
          </cell>
          <cell r="H65">
            <v>0</v>
          </cell>
          <cell r="I65">
            <v>7.0000000000000007E-2</v>
          </cell>
          <cell r="J65">
            <v>0</v>
          </cell>
          <cell r="K65">
            <v>7.0000000000000007E-2</v>
          </cell>
          <cell r="L65">
            <v>0</v>
          </cell>
          <cell r="M65">
            <v>0</v>
          </cell>
          <cell r="N65">
            <v>0</v>
          </cell>
          <cell r="O65">
            <v>0</v>
          </cell>
          <cell r="P65">
            <v>2</v>
          </cell>
        </row>
        <row r="66">
          <cell r="B66" t="str">
            <v>10S</v>
          </cell>
          <cell r="C66">
            <v>0.75</v>
          </cell>
          <cell r="D66">
            <v>2.11</v>
          </cell>
          <cell r="E66">
            <v>1</v>
          </cell>
          <cell r="F66">
            <v>0</v>
          </cell>
          <cell r="G66">
            <v>0</v>
          </cell>
          <cell r="H66">
            <v>0</v>
          </cell>
          <cell r="I66">
            <v>7.0000000000000007E-2</v>
          </cell>
          <cell r="J66">
            <v>0</v>
          </cell>
          <cell r="K66">
            <v>7.0000000000000007E-2</v>
          </cell>
          <cell r="L66">
            <v>0</v>
          </cell>
          <cell r="M66">
            <v>0</v>
          </cell>
          <cell r="N66">
            <v>0</v>
          </cell>
          <cell r="O66">
            <v>0</v>
          </cell>
          <cell r="P66">
            <v>2</v>
          </cell>
        </row>
        <row r="67">
          <cell r="B67" t="str">
            <v>10S</v>
          </cell>
          <cell r="C67">
            <v>0.75</v>
          </cell>
          <cell r="D67">
            <v>2.11</v>
          </cell>
          <cell r="E67">
            <v>1</v>
          </cell>
          <cell r="F67">
            <v>0</v>
          </cell>
          <cell r="G67">
            <v>0</v>
          </cell>
          <cell r="H67">
            <v>0</v>
          </cell>
          <cell r="I67">
            <v>7.0000000000000007E-2</v>
          </cell>
          <cell r="J67">
            <v>0</v>
          </cell>
          <cell r="K67">
            <v>7.0000000000000007E-2</v>
          </cell>
          <cell r="L67">
            <v>0</v>
          </cell>
          <cell r="M67">
            <v>0</v>
          </cell>
          <cell r="N67">
            <v>0</v>
          </cell>
          <cell r="O67">
            <v>0</v>
          </cell>
          <cell r="P67">
            <v>2</v>
          </cell>
        </row>
        <row r="68">
          <cell r="B68" t="str">
            <v>10S</v>
          </cell>
          <cell r="C68">
            <v>0.75</v>
          </cell>
          <cell r="D68">
            <v>2.11</v>
          </cell>
          <cell r="E68">
            <v>1</v>
          </cell>
          <cell r="F68">
            <v>0</v>
          </cell>
          <cell r="G68">
            <v>0</v>
          </cell>
          <cell r="H68">
            <v>0</v>
          </cell>
          <cell r="I68">
            <v>7.0000000000000007E-2</v>
          </cell>
          <cell r="J68">
            <v>0</v>
          </cell>
          <cell r="K68">
            <v>7.0000000000000007E-2</v>
          </cell>
          <cell r="L68">
            <v>0</v>
          </cell>
          <cell r="M68">
            <v>0</v>
          </cell>
          <cell r="N68">
            <v>0</v>
          </cell>
          <cell r="O68">
            <v>0</v>
          </cell>
          <cell r="P68">
            <v>2</v>
          </cell>
        </row>
        <row r="69">
          <cell r="B69" t="str">
            <v>10S</v>
          </cell>
          <cell r="C69">
            <v>1</v>
          </cell>
          <cell r="D69">
            <v>2.77</v>
          </cell>
          <cell r="E69">
            <v>1</v>
          </cell>
          <cell r="F69">
            <v>0</v>
          </cell>
          <cell r="G69">
            <v>0</v>
          </cell>
          <cell r="H69">
            <v>0</v>
          </cell>
          <cell r="I69">
            <v>0.12</v>
          </cell>
          <cell r="J69">
            <v>0</v>
          </cell>
          <cell r="K69">
            <v>0.12</v>
          </cell>
          <cell r="L69">
            <v>0</v>
          </cell>
          <cell r="M69">
            <v>0</v>
          </cell>
          <cell r="N69">
            <v>0</v>
          </cell>
          <cell r="O69">
            <v>0</v>
          </cell>
          <cell r="P69">
            <v>2</v>
          </cell>
        </row>
        <row r="70">
          <cell r="B70" t="str">
            <v>10S</v>
          </cell>
          <cell r="C70">
            <v>1</v>
          </cell>
          <cell r="D70">
            <v>2.77</v>
          </cell>
          <cell r="E70">
            <v>1</v>
          </cell>
          <cell r="F70">
            <v>0</v>
          </cell>
          <cell r="G70">
            <v>0</v>
          </cell>
          <cell r="H70">
            <v>0</v>
          </cell>
          <cell r="I70">
            <v>0.12</v>
          </cell>
          <cell r="J70">
            <v>0</v>
          </cell>
          <cell r="K70">
            <v>0.12</v>
          </cell>
          <cell r="L70">
            <v>0</v>
          </cell>
          <cell r="M70">
            <v>0</v>
          </cell>
          <cell r="N70">
            <v>0</v>
          </cell>
          <cell r="O70">
            <v>0</v>
          </cell>
          <cell r="P70">
            <v>2</v>
          </cell>
        </row>
        <row r="71">
          <cell r="B71" t="str">
            <v>10S</v>
          </cell>
          <cell r="C71">
            <v>1</v>
          </cell>
          <cell r="D71">
            <v>2.77</v>
          </cell>
          <cell r="E71">
            <v>1</v>
          </cell>
          <cell r="F71">
            <v>0</v>
          </cell>
          <cell r="G71">
            <v>0</v>
          </cell>
          <cell r="H71">
            <v>0</v>
          </cell>
          <cell r="I71">
            <v>0.12</v>
          </cell>
          <cell r="J71">
            <v>0</v>
          </cell>
          <cell r="K71">
            <v>0.12</v>
          </cell>
          <cell r="L71">
            <v>0</v>
          </cell>
          <cell r="M71">
            <v>0</v>
          </cell>
          <cell r="N71">
            <v>0</v>
          </cell>
          <cell r="O71">
            <v>0</v>
          </cell>
          <cell r="P71">
            <v>2</v>
          </cell>
        </row>
        <row r="72">
          <cell r="B72" t="str">
            <v>10S</v>
          </cell>
          <cell r="C72">
            <v>1.25</v>
          </cell>
          <cell r="D72">
            <v>2.77</v>
          </cell>
          <cell r="E72">
            <v>1</v>
          </cell>
          <cell r="F72">
            <v>0</v>
          </cell>
          <cell r="G72">
            <v>0</v>
          </cell>
          <cell r="H72">
            <v>0</v>
          </cell>
          <cell r="I72">
            <v>0.15</v>
          </cell>
          <cell r="J72">
            <v>0</v>
          </cell>
          <cell r="K72">
            <v>0.15</v>
          </cell>
          <cell r="L72">
            <v>0</v>
          </cell>
          <cell r="M72">
            <v>0</v>
          </cell>
          <cell r="N72">
            <v>0</v>
          </cell>
          <cell r="O72">
            <v>0</v>
          </cell>
          <cell r="P72">
            <v>2</v>
          </cell>
        </row>
        <row r="73">
          <cell r="B73" t="str">
            <v>10S</v>
          </cell>
          <cell r="C73">
            <v>1.25</v>
          </cell>
          <cell r="D73">
            <v>2.77</v>
          </cell>
          <cell r="E73">
            <v>1</v>
          </cell>
          <cell r="F73">
            <v>0</v>
          </cell>
          <cell r="G73">
            <v>0</v>
          </cell>
          <cell r="H73">
            <v>0</v>
          </cell>
          <cell r="I73">
            <v>0.15</v>
          </cell>
          <cell r="J73">
            <v>0</v>
          </cell>
          <cell r="K73">
            <v>0.15</v>
          </cell>
          <cell r="L73">
            <v>2</v>
          </cell>
          <cell r="M73">
            <v>0</v>
          </cell>
          <cell r="N73">
            <v>0</v>
          </cell>
          <cell r="O73" t="b">
            <v>1</v>
          </cell>
          <cell r="P73">
            <v>2</v>
          </cell>
          <cell r="Q73">
            <v>0</v>
          </cell>
          <cell r="R73">
            <v>0</v>
          </cell>
        </row>
        <row r="74">
          <cell r="B74" t="str">
            <v>10S</v>
          </cell>
          <cell r="C74">
            <v>1.25</v>
          </cell>
          <cell r="D74">
            <v>2.77</v>
          </cell>
          <cell r="E74">
            <v>1</v>
          </cell>
          <cell r="F74">
            <v>0</v>
          </cell>
          <cell r="G74">
            <v>0</v>
          </cell>
          <cell r="H74">
            <v>0</v>
          </cell>
          <cell r="I74">
            <v>0.15</v>
          </cell>
          <cell r="J74">
            <v>0</v>
          </cell>
          <cell r="K74">
            <v>0.15</v>
          </cell>
          <cell r="L74">
            <v>0</v>
          </cell>
          <cell r="M74">
            <v>0</v>
          </cell>
          <cell r="N74">
            <v>0</v>
          </cell>
          <cell r="O74">
            <v>0</v>
          </cell>
          <cell r="P74">
            <v>2</v>
          </cell>
        </row>
        <row r="75">
          <cell r="B75" t="str">
            <v>10S</v>
          </cell>
          <cell r="C75">
            <v>1.5</v>
          </cell>
          <cell r="D75">
            <v>2.77</v>
          </cell>
          <cell r="E75">
            <v>1</v>
          </cell>
          <cell r="F75">
            <v>0</v>
          </cell>
          <cell r="G75">
            <v>0</v>
          </cell>
          <cell r="H75">
            <v>0</v>
          </cell>
          <cell r="I75">
            <v>0.15</v>
          </cell>
          <cell r="J75">
            <v>0</v>
          </cell>
          <cell r="K75">
            <v>0.15</v>
          </cell>
          <cell r="L75">
            <v>0</v>
          </cell>
          <cell r="M75">
            <v>0</v>
          </cell>
          <cell r="N75">
            <v>0</v>
          </cell>
          <cell r="O75">
            <v>0</v>
          </cell>
          <cell r="P75">
            <v>2</v>
          </cell>
        </row>
        <row r="76">
          <cell r="B76" t="str">
            <v>10S</v>
          </cell>
          <cell r="C76">
            <v>1.5</v>
          </cell>
          <cell r="D76">
            <v>2.77</v>
          </cell>
          <cell r="E76">
            <v>1</v>
          </cell>
          <cell r="F76">
            <v>0</v>
          </cell>
          <cell r="G76">
            <v>0</v>
          </cell>
          <cell r="H76">
            <v>0</v>
          </cell>
          <cell r="I76">
            <v>0.15</v>
          </cell>
          <cell r="J76">
            <v>0</v>
          </cell>
          <cell r="K76">
            <v>0.15</v>
          </cell>
          <cell r="L76">
            <v>0</v>
          </cell>
          <cell r="M76">
            <v>0</v>
          </cell>
          <cell r="N76">
            <v>0</v>
          </cell>
          <cell r="O76">
            <v>0</v>
          </cell>
          <cell r="P76">
            <v>2</v>
          </cell>
        </row>
        <row r="77">
          <cell r="B77" t="str">
            <v>10S</v>
          </cell>
          <cell r="C77">
            <v>1.5</v>
          </cell>
          <cell r="D77">
            <v>2.77</v>
          </cell>
          <cell r="E77">
            <v>1</v>
          </cell>
          <cell r="F77">
            <v>0</v>
          </cell>
          <cell r="G77">
            <v>0</v>
          </cell>
          <cell r="H77">
            <v>0</v>
          </cell>
          <cell r="I77">
            <v>0.15</v>
          </cell>
          <cell r="J77">
            <v>0</v>
          </cell>
          <cell r="K77">
            <v>0.15</v>
          </cell>
          <cell r="L77">
            <v>0</v>
          </cell>
          <cell r="M77">
            <v>0</v>
          </cell>
          <cell r="N77">
            <v>0</v>
          </cell>
          <cell r="O77">
            <v>0</v>
          </cell>
          <cell r="P77">
            <v>2</v>
          </cell>
        </row>
        <row r="78">
          <cell r="B78" t="str">
            <v>10S</v>
          </cell>
          <cell r="C78">
            <v>2</v>
          </cell>
          <cell r="D78">
            <v>2.77</v>
          </cell>
          <cell r="E78">
            <v>1</v>
          </cell>
          <cell r="F78">
            <v>0</v>
          </cell>
          <cell r="G78">
            <v>0</v>
          </cell>
          <cell r="H78">
            <v>0</v>
          </cell>
          <cell r="I78">
            <v>0.15</v>
          </cell>
          <cell r="J78">
            <v>0</v>
          </cell>
          <cell r="K78">
            <v>0.15</v>
          </cell>
          <cell r="L78">
            <v>0</v>
          </cell>
          <cell r="M78">
            <v>0</v>
          </cell>
          <cell r="N78">
            <v>0</v>
          </cell>
          <cell r="O78">
            <v>0</v>
          </cell>
          <cell r="P78">
            <v>2</v>
          </cell>
        </row>
        <row r="79">
          <cell r="B79" t="str">
            <v>10S</v>
          </cell>
          <cell r="C79">
            <v>2</v>
          </cell>
          <cell r="D79">
            <v>2.77</v>
          </cell>
          <cell r="E79">
            <v>1</v>
          </cell>
          <cell r="F79">
            <v>0</v>
          </cell>
          <cell r="G79">
            <v>0</v>
          </cell>
          <cell r="H79">
            <v>0</v>
          </cell>
          <cell r="I79">
            <v>0.15</v>
          </cell>
          <cell r="J79">
            <v>0</v>
          </cell>
          <cell r="K79">
            <v>0.15</v>
          </cell>
          <cell r="L79">
            <v>0</v>
          </cell>
          <cell r="M79">
            <v>0</v>
          </cell>
          <cell r="N79">
            <v>0</v>
          </cell>
          <cell r="O79">
            <v>0</v>
          </cell>
          <cell r="P79">
            <v>2</v>
          </cell>
        </row>
        <row r="80">
          <cell r="B80" t="str">
            <v>10S</v>
          </cell>
          <cell r="C80">
            <v>2</v>
          </cell>
          <cell r="D80">
            <v>2.77</v>
          </cell>
          <cell r="E80">
            <v>1</v>
          </cell>
          <cell r="F80">
            <v>0</v>
          </cell>
          <cell r="G80">
            <v>0</v>
          </cell>
          <cell r="H80">
            <v>0</v>
          </cell>
          <cell r="I80">
            <v>0.15</v>
          </cell>
          <cell r="J80">
            <v>0</v>
          </cell>
          <cell r="K80">
            <v>0.15</v>
          </cell>
          <cell r="L80">
            <v>0</v>
          </cell>
          <cell r="M80">
            <v>0</v>
          </cell>
          <cell r="N80">
            <v>0</v>
          </cell>
          <cell r="O80">
            <v>0</v>
          </cell>
          <cell r="P80">
            <v>2</v>
          </cell>
        </row>
        <row r="81">
          <cell r="B81" t="str">
            <v>10S</v>
          </cell>
          <cell r="C81">
            <v>2.5</v>
          </cell>
          <cell r="D81">
            <v>3.05</v>
          </cell>
          <cell r="E81">
            <v>1</v>
          </cell>
          <cell r="F81">
            <v>0</v>
          </cell>
          <cell r="G81">
            <v>0</v>
          </cell>
          <cell r="H81">
            <v>0</v>
          </cell>
          <cell r="I81">
            <v>0.15</v>
          </cell>
          <cell r="J81">
            <v>0</v>
          </cell>
          <cell r="K81">
            <v>0.15</v>
          </cell>
          <cell r="L81">
            <v>0</v>
          </cell>
          <cell r="M81">
            <v>0</v>
          </cell>
          <cell r="N81">
            <v>0</v>
          </cell>
          <cell r="O81">
            <v>2</v>
          </cell>
          <cell r="P81">
            <v>2</v>
          </cell>
        </row>
        <row r="82">
          <cell r="B82" t="str">
            <v>10S</v>
          </cell>
          <cell r="C82">
            <v>3</v>
          </cell>
          <cell r="D82">
            <v>3.05</v>
          </cell>
          <cell r="E82">
            <v>1</v>
          </cell>
          <cell r="F82">
            <v>0</v>
          </cell>
          <cell r="G82">
            <v>0</v>
          </cell>
          <cell r="H82">
            <v>0</v>
          </cell>
          <cell r="I82">
            <v>0.3</v>
          </cell>
          <cell r="J82">
            <v>0</v>
          </cell>
          <cell r="K82">
            <v>0.3</v>
          </cell>
          <cell r="L82">
            <v>0</v>
          </cell>
          <cell r="M82">
            <v>0</v>
          </cell>
          <cell r="N82">
            <v>0</v>
          </cell>
          <cell r="O82">
            <v>0</v>
          </cell>
          <cell r="P82">
            <v>2</v>
          </cell>
        </row>
        <row r="83">
          <cell r="B83" t="str">
            <v>10S</v>
          </cell>
          <cell r="C83">
            <v>3.5</v>
          </cell>
          <cell r="D83">
            <v>3.05</v>
          </cell>
          <cell r="E83">
            <v>1</v>
          </cell>
          <cell r="F83">
            <v>0</v>
          </cell>
          <cell r="G83">
            <v>0</v>
          </cell>
          <cell r="H83">
            <v>0</v>
          </cell>
          <cell r="I83">
            <v>0.3</v>
          </cell>
          <cell r="J83">
            <v>0</v>
          </cell>
          <cell r="K83">
            <v>0.3</v>
          </cell>
          <cell r="L83">
            <v>0</v>
          </cell>
          <cell r="M83">
            <v>0</v>
          </cell>
          <cell r="N83">
            <v>0</v>
          </cell>
          <cell r="O83">
            <v>0</v>
          </cell>
          <cell r="P83">
            <v>3</v>
          </cell>
        </row>
        <row r="84">
          <cell r="B84" t="str">
            <v>10S</v>
          </cell>
          <cell r="C84">
            <v>4</v>
          </cell>
          <cell r="D84">
            <v>3.05</v>
          </cell>
          <cell r="E84">
            <v>1</v>
          </cell>
          <cell r="F84">
            <v>0</v>
          </cell>
          <cell r="G84">
            <v>0</v>
          </cell>
          <cell r="H84">
            <v>0</v>
          </cell>
          <cell r="I84">
            <v>0.45</v>
          </cell>
          <cell r="J84">
            <v>0</v>
          </cell>
          <cell r="K84">
            <v>0.45</v>
          </cell>
          <cell r="L84">
            <v>0</v>
          </cell>
          <cell r="M84">
            <v>0</v>
          </cell>
          <cell r="N84">
            <v>0</v>
          </cell>
          <cell r="O84">
            <v>0</v>
          </cell>
          <cell r="P84">
            <v>3</v>
          </cell>
        </row>
        <row r="85">
          <cell r="B85" t="str">
            <v>10S</v>
          </cell>
          <cell r="C85">
            <v>5</v>
          </cell>
          <cell r="D85">
            <v>3.4</v>
          </cell>
          <cell r="E85">
            <v>1</v>
          </cell>
          <cell r="F85">
            <v>0</v>
          </cell>
          <cell r="G85">
            <v>0</v>
          </cell>
          <cell r="H85">
            <v>0</v>
          </cell>
          <cell r="I85">
            <v>0.45</v>
          </cell>
          <cell r="J85">
            <v>0</v>
          </cell>
          <cell r="K85">
            <v>0.45</v>
          </cell>
          <cell r="L85">
            <v>0</v>
          </cell>
          <cell r="M85">
            <v>0</v>
          </cell>
          <cell r="N85">
            <v>0</v>
          </cell>
          <cell r="O85">
            <v>0</v>
          </cell>
          <cell r="P85">
            <v>4</v>
          </cell>
        </row>
        <row r="86">
          <cell r="B86" t="str">
            <v>10S</v>
          </cell>
          <cell r="C86">
            <v>6</v>
          </cell>
          <cell r="D86">
            <v>3.4</v>
          </cell>
          <cell r="E86">
            <v>1</v>
          </cell>
          <cell r="F86">
            <v>0</v>
          </cell>
          <cell r="G86">
            <v>0</v>
          </cell>
          <cell r="H86">
            <v>0</v>
          </cell>
          <cell r="I86">
            <v>0.6</v>
          </cell>
          <cell r="J86">
            <v>0</v>
          </cell>
          <cell r="K86">
            <v>0.6</v>
          </cell>
          <cell r="L86">
            <v>0</v>
          </cell>
          <cell r="M86">
            <v>0</v>
          </cell>
          <cell r="N86">
            <v>0</v>
          </cell>
          <cell r="O86">
            <v>0</v>
          </cell>
          <cell r="P86">
            <v>4</v>
          </cell>
        </row>
        <row r="87">
          <cell r="B87" t="str">
            <v>10S</v>
          </cell>
          <cell r="C87">
            <v>8</v>
          </cell>
          <cell r="D87">
            <v>3.76</v>
          </cell>
          <cell r="E87">
            <v>1</v>
          </cell>
          <cell r="F87">
            <v>0</v>
          </cell>
          <cell r="G87">
            <v>0</v>
          </cell>
          <cell r="H87">
            <v>0</v>
          </cell>
          <cell r="I87">
            <v>0.6</v>
          </cell>
          <cell r="J87">
            <v>0</v>
          </cell>
          <cell r="K87">
            <v>0.6</v>
          </cell>
          <cell r="L87">
            <v>0</v>
          </cell>
          <cell r="M87">
            <v>0</v>
          </cell>
          <cell r="N87">
            <v>0</v>
          </cell>
          <cell r="O87">
            <v>0</v>
          </cell>
          <cell r="P87">
            <v>4</v>
          </cell>
        </row>
        <row r="88">
          <cell r="B88" t="str">
            <v>10S</v>
          </cell>
          <cell r="C88">
            <v>10</v>
          </cell>
          <cell r="D88">
            <v>4.1900000000000004</v>
          </cell>
          <cell r="E88">
            <v>1</v>
          </cell>
          <cell r="F88">
            <v>0</v>
          </cell>
          <cell r="G88">
            <v>0</v>
          </cell>
          <cell r="H88">
            <v>0</v>
          </cell>
          <cell r="I88">
            <v>1.2</v>
          </cell>
          <cell r="J88">
            <v>0</v>
          </cell>
          <cell r="K88">
            <v>1.2</v>
          </cell>
          <cell r="L88">
            <v>0</v>
          </cell>
          <cell r="M88">
            <v>0</v>
          </cell>
          <cell r="N88">
            <v>0</v>
          </cell>
          <cell r="O88">
            <v>0</v>
          </cell>
          <cell r="P88">
            <v>4</v>
          </cell>
        </row>
        <row r="89">
          <cell r="B89" t="str">
            <v>10S</v>
          </cell>
          <cell r="C89">
            <v>12</v>
          </cell>
          <cell r="D89">
            <v>4.57</v>
          </cell>
          <cell r="E89">
            <v>1</v>
          </cell>
          <cell r="F89">
            <v>0</v>
          </cell>
          <cell r="G89">
            <v>0</v>
          </cell>
          <cell r="H89">
            <v>0</v>
          </cell>
          <cell r="I89">
            <v>1.5</v>
          </cell>
          <cell r="J89">
            <v>0</v>
          </cell>
          <cell r="K89">
            <v>1.5</v>
          </cell>
          <cell r="L89">
            <v>0</v>
          </cell>
          <cell r="M89">
            <v>0</v>
          </cell>
          <cell r="N89">
            <v>0</v>
          </cell>
          <cell r="O89">
            <v>0</v>
          </cell>
          <cell r="P89">
            <v>6</v>
          </cell>
        </row>
        <row r="90">
          <cell r="B90" t="str">
            <v>10S</v>
          </cell>
          <cell r="C90">
            <v>14</v>
          </cell>
          <cell r="D90">
            <v>4.78</v>
          </cell>
          <cell r="E90">
            <v>1</v>
          </cell>
          <cell r="F90">
            <v>0</v>
          </cell>
          <cell r="G90">
            <v>0</v>
          </cell>
          <cell r="H90">
            <v>2.2251287283221441E-307</v>
          </cell>
          <cell r="I90">
            <v>1.65</v>
          </cell>
          <cell r="J90">
            <v>0</v>
          </cell>
          <cell r="K90">
            <v>1.65</v>
          </cell>
          <cell r="L90">
            <v>0</v>
          </cell>
          <cell r="M90">
            <v>0</v>
          </cell>
          <cell r="N90">
            <v>0</v>
          </cell>
          <cell r="O90">
            <v>0</v>
          </cell>
          <cell r="P90">
            <v>6</v>
          </cell>
        </row>
        <row r="91">
          <cell r="B91" t="str">
            <v>10S</v>
          </cell>
          <cell r="C91">
            <v>16</v>
          </cell>
          <cell r="D91">
            <v>4.78</v>
          </cell>
          <cell r="E91">
            <v>1</v>
          </cell>
          <cell r="F91">
            <v>0</v>
          </cell>
          <cell r="G91">
            <v>0</v>
          </cell>
          <cell r="H91">
            <v>0</v>
          </cell>
          <cell r="I91">
            <v>1.95</v>
          </cell>
          <cell r="J91">
            <v>0</v>
          </cell>
          <cell r="K91">
            <v>1.95</v>
          </cell>
          <cell r="L91">
            <v>0</v>
          </cell>
          <cell r="M91">
            <v>0</v>
          </cell>
          <cell r="N91">
            <v>0</v>
          </cell>
          <cell r="O91">
            <v>0</v>
          </cell>
          <cell r="P91">
            <v>6</v>
          </cell>
        </row>
        <row r="92">
          <cell r="B92" t="str">
            <v>10S</v>
          </cell>
          <cell r="C92">
            <v>18</v>
          </cell>
          <cell r="D92">
            <v>4.78</v>
          </cell>
          <cell r="E92">
            <v>1</v>
          </cell>
          <cell r="F92">
            <v>0</v>
          </cell>
          <cell r="G92">
            <v>0</v>
          </cell>
          <cell r="H92">
            <v>0</v>
          </cell>
          <cell r="I92">
            <v>2.25</v>
          </cell>
          <cell r="J92">
            <v>0</v>
          </cell>
          <cell r="K92">
            <v>2.25</v>
          </cell>
          <cell r="L92">
            <v>0</v>
          </cell>
          <cell r="M92">
            <v>0</v>
          </cell>
          <cell r="N92">
            <v>0</v>
          </cell>
          <cell r="O92">
            <v>0</v>
          </cell>
          <cell r="P92">
            <v>6</v>
          </cell>
        </row>
        <row r="93">
          <cell r="B93" t="str">
            <v>10S</v>
          </cell>
          <cell r="C93">
            <v>20</v>
          </cell>
          <cell r="D93">
            <v>5.54</v>
          </cell>
          <cell r="E93">
            <v>1</v>
          </cell>
          <cell r="F93">
            <v>0</v>
          </cell>
          <cell r="G93">
            <v>0</v>
          </cell>
          <cell r="H93">
            <v>0</v>
          </cell>
          <cell r="I93">
            <v>2.0299999999999998</v>
          </cell>
          <cell r="J93">
            <v>1.1200000000000001</v>
          </cell>
          <cell r="K93">
            <v>3.15</v>
          </cell>
          <cell r="L93">
            <v>0</v>
          </cell>
          <cell r="M93">
            <v>0</v>
          </cell>
          <cell r="N93">
            <v>0</v>
          </cell>
          <cell r="O93">
            <v>0</v>
          </cell>
          <cell r="P93">
            <v>7</v>
          </cell>
        </row>
        <row r="94">
          <cell r="B94" t="str">
            <v>10S</v>
          </cell>
          <cell r="C94">
            <v>22</v>
          </cell>
          <cell r="D94">
            <v>5.54</v>
          </cell>
          <cell r="E94">
            <v>1</v>
          </cell>
          <cell r="F94">
            <v>0</v>
          </cell>
          <cell r="G94">
            <v>0</v>
          </cell>
          <cell r="H94">
            <v>0</v>
          </cell>
          <cell r="I94">
            <v>2.23</v>
          </cell>
          <cell r="J94">
            <v>1.37</v>
          </cell>
          <cell r="K94">
            <v>3.6</v>
          </cell>
          <cell r="L94">
            <v>0</v>
          </cell>
          <cell r="M94">
            <v>0</v>
          </cell>
          <cell r="N94">
            <v>0</v>
          </cell>
          <cell r="O94">
            <v>0</v>
          </cell>
          <cell r="P94">
            <v>8</v>
          </cell>
        </row>
        <row r="95">
          <cell r="B95" t="str">
            <v>10S</v>
          </cell>
          <cell r="C95">
            <v>24</v>
          </cell>
          <cell r="D95">
            <v>6.35</v>
          </cell>
          <cell r="E95">
            <v>1</v>
          </cell>
          <cell r="F95">
            <v>0</v>
          </cell>
          <cell r="G95">
            <v>0</v>
          </cell>
          <cell r="H95">
            <v>0</v>
          </cell>
          <cell r="I95">
            <v>2.4300000000000002</v>
          </cell>
          <cell r="J95">
            <v>2.0699999999999998</v>
          </cell>
          <cell r="K95">
            <v>4.5</v>
          </cell>
          <cell r="L95">
            <v>0</v>
          </cell>
          <cell r="M95">
            <v>0</v>
          </cell>
          <cell r="N95">
            <v>0</v>
          </cell>
          <cell r="O95">
            <v>0</v>
          </cell>
          <cell r="P95">
            <v>8</v>
          </cell>
        </row>
        <row r="96">
          <cell r="B96" t="str">
            <v>10S</v>
          </cell>
          <cell r="C96">
            <v>30</v>
          </cell>
          <cell r="D96">
            <v>7.92</v>
          </cell>
          <cell r="E96">
            <v>1</v>
          </cell>
          <cell r="F96">
            <v>0</v>
          </cell>
          <cell r="G96">
            <v>0</v>
          </cell>
          <cell r="H96">
            <v>0</v>
          </cell>
          <cell r="I96">
            <v>3.04</v>
          </cell>
          <cell r="J96">
            <v>5.66</v>
          </cell>
          <cell r="K96">
            <v>8.6999999999999993</v>
          </cell>
          <cell r="L96">
            <v>0</v>
          </cell>
          <cell r="M96">
            <v>0</v>
          </cell>
          <cell r="N96">
            <v>0</v>
          </cell>
          <cell r="O96">
            <v>0</v>
          </cell>
          <cell r="P96">
            <v>10</v>
          </cell>
        </row>
        <row r="97">
          <cell r="B97">
            <v>20</v>
          </cell>
          <cell r="C97">
            <v>8</v>
          </cell>
          <cell r="D97">
            <v>6.35</v>
          </cell>
          <cell r="E97">
            <v>1</v>
          </cell>
          <cell r="F97">
            <v>0</v>
          </cell>
          <cell r="G97">
            <v>0</v>
          </cell>
          <cell r="H97">
            <v>0</v>
          </cell>
          <cell r="I97">
            <v>0.81</v>
          </cell>
          <cell r="J97">
            <v>0.99</v>
          </cell>
          <cell r="K97">
            <v>1.8</v>
          </cell>
          <cell r="L97">
            <v>0</v>
          </cell>
          <cell r="M97">
            <v>0</v>
          </cell>
          <cell r="N97">
            <v>0</v>
          </cell>
          <cell r="O97">
            <v>0</v>
          </cell>
          <cell r="P97">
            <v>4</v>
          </cell>
        </row>
        <row r="98">
          <cell r="B98">
            <v>20</v>
          </cell>
          <cell r="C98">
            <v>10</v>
          </cell>
          <cell r="D98">
            <v>6.35</v>
          </cell>
          <cell r="E98">
            <v>1</v>
          </cell>
          <cell r="F98">
            <v>0</v>
          </cell>
          <cell r="G98">
            <v>0</v>
          </cell>
          <cell r="H98">
            <v>0</v>
          </cell>
          <cell r="I98">
            <v>1.01</v>
          </cell>
          <cell r="J98">
            <v>1.0900000000000001</v>
          </cell>
          <cell r="K98">
            <v>2.1</v>
          </cell>
          <cell r="L98">
            <v>0</v>
          </cell>
          <cell r="M98">
            <v>0</v>
          </cell>
          <cell r="N98">
            <v>0</v>
          </cell>
          <cell r="O98">
            <v>0</v>
          </cell>
          <cell r="P98">
            <v>4</v>
          </cell>
        </row>
        <row r="99">
          <cell r="B99">
            <v>20</v>
          </cell>
          <cell r="C99">
            <v>12</v>
          </cell>
          <cell r="D99">
            <v>6.35</v>
          </cell>
          <cell r="E99">
            <v>1</v>
          </cell>
          <cell r="F99">
            <v>0</v>
          </cell>
          <cell r="G99">
            <v>0</v>
          </cell>
          <cell r="H99">
            <v>0</v>
          </cell>
          <cell r="I99">
            <v>1.22</v>
          </cell>
          <cell r="J99">
            <v>1.32</v>
          </cell>
          <cell r="K99">
            <v>2.54</v>
          </cell>
          <cell r="L99">
            <v>0</v>
          </cell>
          <cell r="M99">
            <v>0</v>
          </cell>
          <cell r="N99">
            <v>0</v>
          </cell>
          <cell r="O99">
            <v>0</v>
          </cell>
          <cell r="P99">
            <v>6</v>
          </cell>
        </row>
        <row r="100">
          <cell r="B100">
            <v>20</v>
          </cell>
          <cell r="C100">
            <v>14</v>
          </cell>
          <cell r="D100">
            <v>7.92</v>
          </cell>
          <cell r="E100">
            <v>1</v>
          </cell>
          <cell r="F100">
            <v>0</v>
          </cell>
          <cell r="G100">
            <v>0</v>
          </cell>
          <cell r="H100">
            <v>0</v>
          </cell>
          <cell r="I100">
            <v>1.42</v>
          </cell>
          <cell r="J100">
            <v>2.48</v>
          </cell>
          <cell r="K100">
            <v>3.9</v>
          </cell>
          <cell r="L100">
            <v>0</v>
          </cell>
          <cell r="M100">
            <v>0</v>
          </cell>
          <cell r="N100">
            <v>0</v>
          </cell>
          <cell r="O100">
            <v>0</v>
          </cell>
          <cell r="P100">
            <v>6</v>
          </cell>
        </row>
        <row r="101">
          <cell r="B101">
            <v>20</v>
          </cell>
          <cell r="C101">
            <v>16</v>
          </cell>
          <cell r="D101">
            <v>7.92</v>
          </cell>
          <cell r="E101">
            <v>1</v>
          </cell>
          <cell r="F101">
            <v>0</v>
          </cell>
          <cell r="G101">
            <v>0</v>
          </cell>
          <cell r="H101">
            <v>0</v>
          </cell>
          <cell r="I101">
            <v>1.62</v>
          </cell>
          <cell r="J101">
            <v>2.73</v>
          </cell>
          <cell r="K101">
            <v>4.3499999999999996</v>
          </cell>
          <cell r="L101">
            <v>0</v>
          </cell>
          <cell r="M101">
            <v>0</v>
          </cell>
          <cell r="N101">
            <v>0</v>
          </cell>
          <cell r="O101">
            <v>0</v>
          </cell>
          <cell r="P101">
            <v>6</v>
          </cell>
        </row>
        <row r="102">
          <cell r="B102">
            <v>20</v>
          </cell>
          <cell r="C102">
            <v>18</v>
          </cell>
          <cell r="D102">
            <v>7.92</v>
          </cell>
          <cell r="E102">
            <v>1</v>
          </cell>
          <cell r="F102">
            <v>0</v>
          </cell>
          <cell r="G102">
            <v>0</v>
          </cell>
          <cell r="H102">
            <v>0</v>
          </cell>
          <cell r="I102">
            <v>1.82</v>
          </cell>
          <cell r="J102">
            <v>3.12</v>
          </cell>
          <cell r="K102">
            <v>4.9400000000000004</v>
          </cell>
          <cell r="L102">
            <v>0</v>
          </cell>
          <cell r="M102">
            <v>0</v>
          </cell>
          <cell r="N102">
            <v>0</v>
          </cell>
          <cell r="O102">
            <v>0</v>
          </cell>
          <cell r="P102">
            <v>6</v>
          </cell>
        </row>
        <row r="103">
          <cell r="B103">
            <v>20</v>
          </cell>
          <cell r="C103">
            <v>20</v>
          </cell>
          <cell r="D103">
            <v>9.5299999999999994</v>
          </cell>
          <cell r="E103">
            <v>1</v>
          </cell>
          <cell r="F103">
            <v>0</v>
          </cell>
          <cell r="G103">
            <v>0</v>
          </cell>
          <cell r="H103">
            <v>0</v>
          </cell>
          <cell r="I103">
            <v>2.0299999999999998</v>
          </cell>
          <cell r="J103">
            <v>5.47</v>
          </cell>
          <cell r="K103">
            <v>7.5</v>
          </cell>
          <cell r="L103">
            <v>0</v>
          </cell>
          <cell r="M103">
            <v>0</v>
          </cell>
          <cell r="N103">
            <v>0</v>
          </cell>
          <cell r="O103">
            <v>0</v>
          </cell>
          <cell r="P103">
            <v>7</v>
          </cell>
        </row>
        <row r="104">
          <cell r="B104">
            <v>20</v>
          </cell>
          <cell r="C104">
            <v>22</v>
          </cell>
          <cell r="D104">
            <v>9.5299999999999994</v>
          </cell>
          <cell r="E104">
            <v>1</v>
          </cell>
          <cell r="F104">
            <v>0</v>
          </cell>
          <cell r="G104">
            <v>0</v>
          </cell>
          <cell r="H104">
            <v>0</v>
          </cell>
          <cell r="I104">
            <v>2.23</v>
          </cell>
          <cell r="J104">
            <v>6.47</v>
          </cell>
          <cell r="K104">
            <v>8.6999999999999993</v>
          </cell>
          <cell r="L104">
            <v>0</v>
          </cell>
          <cell r="M104">
            <v>0</v>
          </cell>
          <cell r="N104">
            <v>0</v>
          </cell>
          <cell r="O104">
            <v>0</v>
          </cell>
          <cell r="P104">
            <v>8</v>
          </cell>
        </row>
        <row r="105">
          <cell r="B105">
            <v>20</v>
          </cell>
          <cell r="C105">
            <v>24</v>
          </cell>
          <cell r="D105">
            <v>9.5299999999999994</v>
          </cell>
          <cell r="E105">
            <v>1</v>
          </cell>
          <cell r="F105">
            <v>0</v>
          </cell>
          <cell r="G105">
            <v>0</v>
          </cell>
          <cell r="H105">
            <v>0</v>
          </cell>
          <cell r="I105">
            <v>2.4300000000000002</v>
          </cell>
          <cell r="J105">
            <v>6.57</v>
          </cell>
          <cell r="K105">
            <v>9</v>
          </cell>
          <cell r="L105">
            <v>0</v>
          </cell>
          <cell r="M105">
            <v>0</v>
          </cell>
          <cell r="N105">
            <v>0</v>
          </cell>
          <cell r="O105">
            <v>0</v>
          </cell>
          <cell r="P105">
            <v>8</v>
          </cell>
        </row>
        <row r="106">
          <cell r="B106">
            <v>20</v>
          </cell>
          <cell r="C106">
            <v>26</v>
          </cell>
          <cell r="D106">
            <v>12.7</v>
          </cell>
          <cell r="E106">
            <v>1.25</v>
          </cell>
          <cell r="F106">
            <v>0</v>
          </cell>
          <cell r="G106">
            <v>0</v>
          </cell>
          <cell r="H106">
            <v>0</v>
          </cell>
          <cell r="I106">
            <v>2.64</v>
          </cell>
          <cell r="J106">
            <v>13.86</v>
          </cell>
          <cell r="K106">
            <v>16.5</v>
          </cell>
          <cell r="L106">
            <v>0</v>
          </cell>
          <cell r="M106">
            <v>0</v>
          </cell>
          <cell r="N106">
            <v>0</v>
          </cell>
          <cell r="O106">
            <v>0</v>
          </cell>
          <cell r="P106">
            <v>9</v>
          </cell>
        </row>
        <row r="107">
          <cell r="B107">
            <v>20</v>
          </cell>
          <cell r="C107">
            <v>28</v>
          </cell>
          <cell r="D107">
            <v>12.7</v>
          </cell>
          <cell r="E107">
            <v>1.25</v>
          </cell>
          <cell r="F107">
            <v>0</v>
          </cell>
          <cell r="G107">
            <v>0</v>
          </cell>
          <cell r="H107">
            <v>0</v>
          </cell>
          <cell r="I107">
            <v>2.84</v>
          </cell>
          <cell r="J107">
            <v>15.16</v>
          </cell>
          <cell r="K107">
            <v>18</v>
          </cell>
          <cell r="L107">
            <v>0</v>
          </cell>
          <cell r="M107">
            <v>0</v>
          </cell>
          <cell r="N107">
            <v>0</v>
          </cell>
          <cell r="O107">
            <v>0</v>
          </cell>
          <cell r="P107">
            <v>9</v>
          </cell>
        </row>
        <row r="108">
          <cell r="B108">
            <v>20</v>
          </cell>
          <cell r="C108">
            <v>30</v>
          </cell>
          <cell r="D108">
            <v>12.7</v>
          </cell>
          <cell r="E108">
            <v>1.25</v>
          </cell>
          <cell r="F108">
            <v>0</v>
          </cell>
          <cell r="G108">
            <v>0</v>
          </cell>
          <cell r="H108">
            <v>0</v>
          </cell>
          <cell r="I108">
            <v>3.04</v>
          </cell>
          <cell r="J108">
            <v>16.45</v>
          </cell>
          <cell r="K108">
            <v>19.489999999999998</v>
          </cell>
          <cell r="L108">
            <v>0</v>
          </cell>
          <cell r="M108">
            <v>0</v>
          </cell>
          <cell r="N108">
            <v>0</v>
          </cell>
          <cell r="O108">
            <v>0</v>
          </cell>
          <cell r="P108">
            <v>10</v>
          </cell>
        </row>
        <row r="109">
          <cell r="B109">
            <v>20</v>
          </cell>
          <cell r="C109">
            <v>32</v>
          </cell>
          <cell r="D109">
            <v>12.7</v>
          </cell>
          <cell r="E109">
            <v>1.25</v>
          </cell>
          <cell r="F109">
            <v>0</v>
          </cell>
          <cell r="G109">
            <v>0</v>
          </cell>
          <cell r="H109">
            <v>0</v>
          </cell>
          <cell r="I109">
            <v>3.24</v>
          </cell>
          <cell r="J109">
            <v>17.75</v>
          </cell>
          <cell r="K109">
            <v>20.990000000000002</v>
          </cell>
          <cell r="L109">
            <v>0</v>
          </cell>
          <cell r="M109">
            <v>0</v>
          </cell>
          <cell r="N109">
            <v>0</v>
          </cell>
          <cell r="O109">
            <v>0</v>
          </cell>
          <cell r="P109">
            <v>11</v>
          </cell>
        </row>
        <row r="110">
          <cell r="B110">
            <v>20</v>
          </cell>
          <cell r="C110">
            <v>34</v>
          </cell>
          <cell r="D110">
            <v>12.7</v>
          </cell>
          <cell r="E110">
            <v>1.25</v>
          </cell>
          <cell r="F110">
            <v>0</v>
          </cell>
          <cell r="G110">
            <v>0</v>
          </cell>
          <cell r="H110">
            <v>0</v>
          </cell>
          <cell r="I110">
            <v>3.45</v>
          </cell>
          <cell r="J110">
            <v>18.54</v>
          </cell>
          <cell r="K110">
            <v>21.99</v>
          </cell>
          <cell r="L110">
            <v>0</v>
          </cell>
          <cell r="M110">
            <v>0</v>
          </cell>
          <cell r="N110">
            <v>0</v>
          </cell>
          <cell r="O110">
            <v>0</v>
          </cell>
          <cell r="P110">
            <v>12</v>
          </cell>
        </row>
        <row r="111">
          <cell r="B111">
            <v>20</v>
          </cell>
          <cell r="C111">
            <v>36</v>
          </cell>
          <cell r="D111">
            <v>12.7</v>
          </cell>
          <cell r="E111">
            <v>1.25</v>
          </cell>
          <cell r="F111">
            <v>0</v>
          </cell>
          <cell r="G111">
            <v>0</v>
          </cell>
          <cell r="H111">
            <v>0</v>
          </cell>
          <cell r="I111">
            <v>3.65</v>
          </cell>
          <cell r="J111">
            <v>18.84</v>
          </cell>
          <cell r="K111">
            <v>22.49</v>
          </cell>
          <cell r="L111">
            <v>0</v>
          </cell>
          <cell r="M111">
            <v>0</v>
          </cell>
          <cell r="N111">
            <v>0</v>
          </cell>
          <cell r="O111">
            <v>0</v>
          </cell>
          <cell r="P111">
            <v>12</v>
          </cell>
        </row>
        <row r="112">
          <cell r="B112">
            <v>30</v>
          </cell>
          <cell r="C112">
            <v>8</v>
          </cell>
          <cell r="D112">
            <v>7.04</v>
          </cell>
          <cell r="E112">
            <v>1</v>
          </cell>
          <cell r="F112">
            <v>0</v>
          </cell>
          <cell r="G112">
            <v>0</v>
          </cell>
          <cell r="H112">
            <v>0</v>
          </cell>
          <cell r="I112">
            <v>0.81</v>
          </cell>
          <cell r="J112">
            <v>1.1399999999999999</v>
          </cell>
          <cell r="K112">
            <v>1.95</v>
          </cell>
          <cell r="L112">
            <v>0</v>
          </cell>
          <cell r="M112">
            <v>0</v>
          </cell>
          <cell r="N112">
            <v>0</v>
          </cell>
          <cell r="O112">
            <v>0</v>
          </cell>
          <cell r="P112">
            <v>4</v>
          </cell>
        </row>
        <row r="113">
          <cell r="B113">
            <v>30</v>
          </cell>
          <cell r="C113">
            <v>10</v>
          </cell>
          <cell r="D113">
            <v>7.8</v>
          </cell>
          <cell r="E113">
            <v>1</v>
          </cell>
          <cell r="F113">
            <v>0</v>
          </cell>
          <cell r="G113">
            <v>0</v>
          </cell>
          <cell r="H113">
            <v>0</v>
          </cell>
          <cell r="I113">
            <v>1.01</v>
          </cell>
          <cell r="J113">
            <v>1.99</v>
          </cell>
          <cell r="K113">
            <v>3</v>
          </cell>
          <cell r="L113">
            <v>0</v>
          </cell>
          <cell r="M113">
            <v>0</v>
          </cell>
          <cell r="N113">
            <v>0</v>
          </cell>
          <cell r="O113">
            <v>0</v>
          </cell>
          <cell r="P113">
            <v>4</v>
          </cell>
          <cell r="Q113">
            <v>0</v>
          </cell>
          <cell r="R113">
            <v>0</v>
          </cell>
        </row>
        <row r="114">
          <cell r="B114">
            <v>30</v>
          </cell>
          <cell r="C114">
            <v>12</v>
          </cell>
          <cell r="D114">
            <v>8.3800000000000008</v>
          </cell>
          <cell r="E114">
            <v>1</v>
          </cell>
          <cell r="F114">
            <v>0</v>
          </cell>
          <cell r="G114">
            <v>0</v>
          </cell>
          <cell r="H114">
            <v>0</v>
          </cell>
          <cell r="I114">
            <v>1.22</v>
          </cell>
          <cell r="J114">
            <v>2.68</v>
          </cell>
          <cell r="K114">
            <v>3.9000000000000004</v>
          </cell>
          <cell r="L114">
            <v>0</v>
          </cell>
          <cell r="M114">
            <v>0</v>
          </cell>
          <cell r="N114">
            <v>0</v>
          </cell>
          <cell r="O114">
            <v>0</v>
          </cell>
          <cell r="P114">
            <v>6</v>
          </cell>
        </row>
        <row r="115">
          <cell r="B115">
            <v>30</v>
          </cell>
          <cell r="C115">
            <v>14</v>
          </cell>
          <cell r="D115">
            <v>9.5299999999999994</v>
          </cell>
          <cell r="E115">
            <v>1</v>
          </cell>
          <cell r="F115">
            <v>0</v>
          </cell>
          <cell r="G115">
            <v>0</v>
          </cell>
          <cell r="H115">
            <v>0</v>
          </cell>
          <cell r="I115">
            <v>1.42</v>
          </cell>
          <cell r="J115">
            <v>3.97</v>
          </cell>
          <cell r="K115">
            <v>5.3900000000000006</v>
          </cell>
          <cell r="L115">
            <v>0</v>
          </cell>
          <cell r="M115">
            <v>0</v>
          </cell>
          <cell r="N115">
            <v>0</v>
          </cell>
          <cell r="O115">
            <v>0</v>
          </cell>
          <cell r="P115">
            <v>6</v>
          </cell>
        </row>
        <row r="116">
          <cell r="B116">
            <v>30</v>
          </cell>
          <cell r="C116">
            <v>16</v>
          </cell>
          <cell r="D116">
            <v>9.5299999999999994</v>
          </cell>
          <cell r="E116">
            <v>1</v>
          </cell>
          <cell r="F116">
            <v>0</v>
          </cell>
          <cell r="G116">
            <v>0</v>
          </cell>
          <cell r="H116">
            <v>0</v>
          </cell>
          <cell r="I116">
            <v>1.62</v>
          </cell>
          <cell r="J116">
            <v>4.68</v>
          </cell>
          <cell r="K116">
            <v>6.3</v>
          </cell>
          <cell r="L116">
            <v>0</v>
          </cell>
          <cell r="M116">
            <v>0</v>
          </cell>
          <cell r="N116">
            <v>0</v>
          </cell>
          <cell r="O116">
            <v>0</v>
          </cell>
          <cell r="P116">
            <v>6</v>
          </cell>
        </row>
        <row r="117">
          <cell r="B117">
            <v>30</v>
          </cell>
          <cell r="C117">
            <v>18</v>
          </cell>
          <cell r="D117">
            <v>11.13</v>
          </cell>
          <cell r="E117">
            <v>1.25</v>
          </cell>
          <cell r="F117">
            <v>0</v>
          </cell>
          <cell r="G117">
            <v>0</v>
          </cell>
          <cell r="H117">
            <v>0</v>
          </cell>
          <cell r="I117">
            <v>1.82</v>
          </cell>
          <cell r="J117">
            <v>6.88</v>
          </cell>
          <cell r="K117">
            <v>8.6999999999999993</v>
          </cell>
          <cell r="L117">
            <v>0</v>
          </cell>
          <cell r="M117">
            <v>0</v>
          </cell>
          <cell r="N117">
            <v>0</v>
          </cell>
          <cell r="O117">
            <v>0</v>
          </cell>
          <cell r="P117">
            <v>6</v>
          </cell>
        </row>
        <row r="118">
          <cell r="B118">
            <v>30</v>
          </cell>
          <cell r="C118">
            <v>20</v>
          </cell>
          <cell r="D118">
            <v>12.7</v>
          </cell>
          <cell r="E118">
            <v>1.25</v>
          </cell>
          <cell r="F118">
            <v>0</v>
          </cell>
          <cell r="G118">
            <v>0</v>
          </cell>
          <cell r="H118">
            <v>0</v>
          </cell>
          <cell r="I118">
            <v>2.0299999999999998</v>
          </cell>
          <cell r="J118">
            <v>10.42</v>
          </cell>
          <cell r="K118">
            <v>12.45</v>
          </cell>
          <cell r="L118">
            <v>0</v>
          </cell>
          <cell r="M118">
            <v>0</v>
          </cell>
          <cell r="N118">
            <v>0</v>
          </cell>
          <cell r="O118">
            <v>0</v>
          </cell>
          <cell r="P118">
            <v>7</v>
          </cell>
        </row>
        <row r="119">
          <cell r="B119">
            <v>30</v>
          </cell>
          <cell r="C119">
            <v>22</v>
          </cell>
          <cell r="D119">
            <v>12.7</v>
          </cell>
          <cell r="E119">
            <v>1.25</v>
          </cell>
          <cell r="F119">
            <v>0</v>
          </cell>
          <cell r="G119">
            <v>0</v>
          </cell>
          <cell r="H119">
            <v>0</v>
          </cell>
          <cell r="I119">
            <v>2.23</v>
          </cell>
          <cell r="J119">
            <v>11.72</v>
          </cell>
          <cell r="K119">
            <v>13.950000000000001</v>
          </cell>
          <cell r="L119">
            <v>0</v>
          </cell>
          <cell r="M119">
            <v>0</v>
          </cell>
          <cell r="N119">
            <v>0</v>
          </cell>
          <cell r="O119">
            <v>0</v>
          </cell>
          <cell r="P119">
            <v>8</v>
          </cell>
        </row>
        <row r="120">
          <cell r="B120">
            <v>30</v>
          </cell>
          <cell r="C120">
            <v>24</v>
          </cell>
          <cell r="D120">
            <v>14.27</v>
          </cell>
          <cell r="E120">
            <v>1.25</v>
          </cell>
          <cell r="F120">
            <v>0</v>
          </cell>
          <cell r="G120">
            <v>0</v>
          </cell>
          <cell r="H120">
            <v>0</v>
          </cell>
          <cell r="I120">
            <v>2.4300000000000002</v>
          </cell>
          <cell r="J120">
            <v>15.57</v>
          </cell>
          <cell r="K120">
            <v>18</v>
          </cell>
          <cell r="L120">
            <v>0</v>
          </cell>
          <cell r="M120">
            <v>0</v>
          </cell>
          <cell r="N120">
            <v>0</v>
          </cell>
          <cell r="O120">
            <v>0</v>
          </cell>
          <cell r="P120">
            <v>8</v>
          </cell>
        </row>
        <row r="121">
          <cell r="B121">
            <v>30</v>
          </cell>
          <cell r="C121">
            <v>28</v>
          </cell>
          <cell r="D121">
            <v>15.88</v>
          </cell>
          <cell r="E121">
            <v>1.5</v>
          </cell>
          <cell r="F121">
            <v>0</v>
          </cell>
          <cell r="G121">
            <v>0</v>
          </cell>
          <cell r="H121">
            <v>0</v>
          </cell>
          <cell r="I121">
            <v>2.84</v>
          </cell>
          <cell r="J121">
            <v>22.65</v>
          </cell>
          <cell r="K121">
            <v>25.49</v>
          </cell>
          <cell r="L121">
            <v>0</v>
          </cell>
          <cell r="M121">
            <v>0</v>
          </cell>
          <cell r="N121">
            <v>0</v>
          </cell>
          <cell r="O121">
            <v>0</v>
          </cell>
          <cell r="P121">
            <v>9</v>
          </cell>
        </row>
        <row r="122">
          <cell r="B122">
            <v>30</v>
          </cell>
          <cell r="C122">
            <v>30</v>
          </cell>
          <cell r="D122">
            <v>15.88</v>
          </cell>
          <cell r="E122">
            <v>1.5</v>
          </cell>
          <cell r="F122">
            <v>0</v>
          </cell>
          <cell r="G122">
            <v>0</v>
          </cell>
          <cell r="H122">
            <v>0</v>
          </cell>
          <cell r="I122">
            <v>3.04</v>
          </cell>
          <cell r="J122">
            <v>23.96</v>
          </cell>
          <cell r="K122">
            <v>27</v>
          </cell>
          <cell r="L122">
            <v>0</v>
          </cell>
          <cell r="M122">
            <v>0</v>
          </cell>
          <cell r="N122">
            <v>0</v>
          </cell>
          <cell r="O122">
            <v>0</v>
          </cell>
          <cell r="P122">
            <v>10</v>
          </cell>
        </row>
        <row r="123">
          <cell r="B123">
            <v>30</v>
          </cell>
          <cell r="C123">
            <v>32</v>
          </cell>
          <cell r="D123">
            <v>15.88</v>
          </cell>
          <cell r="E123">
            <v>1.5</v>
          </cell>
          <cell r="F123">
            <v>0</v>
          </cell>
          <cell r="G123">
            <v>0</v>
          </cell>
          <cell r="H123">
            <v>0</v>
          </cell>
          <cell r="I123">
            <v>3.24</v>
          </cell>
          <cell r="J123">
            <v>26.76</v>
          </cell>
          <cell r="K123">
            <v>30</v>
          </cell>
          <cell r="L123">
            <v>0</v>
          </cell>
          <cell r="M123">
            <v>0</v>
          </cell>
          <cell r="N123">
            <v>0</v>
          </cell>
          <cell r="O123">
            <v>0</v>
          </cell>
          <cell r="P123">
            <v>11</v>
          </cell>
        </row>
        <row r="124">
          <cell r="B124">
            <v>30</v>
          </cell>
          <cell r="C124">
            <v>34</v>
          </cell>
          <cell r="D124">
            <v>15.88</v>
          </cell>
          <cell r="E124">
            <v>1.5</v>
          </cell>
          <cell r="F124">
            <v>0</v>
          </cell>
          <cell r="G124">
            <v>0</v>
          </cell>
          <cell r="H124">
            <v>0</v>
          </cell>
          <cell r="I124">
            <v>3.45</v>
          </cell>
          <cell r="J124">
            <v>28.05</v>
          </cell>
          <cell r="K124">
            <v>31.5</v>
          </cell>
          <cell r="L124">
            <v>0</v>
          </cell>
          <cell r="M124">
            <v>0</v>
          </cell>
          <cell r="N124">
            <v>0</v>
          </cell>
          <cell r="O124">
            <v>0</v>
          </cell>
          <cell r="P124">
            <v>12</v>
          </cell>
        </row>
        <row r="125">
          <cell r="B125">
            <v>30</v>
          </cell>
          <cell r="C125">
            <v>36</v>
          </cell>
          <cell r="D125">
            <v>15.88</v>
          </cell>
          <cell r="E125">
            <v>1.5</v>
          </cell>
          <cell r="F125">
            <v>0</v>
          </cell>
          <cell r="G125">
            <v>0</v>
          </cell>
          <cell r="H125">
            <v>0</v>
          </cell>
          <cell r="I125">
            <v>3.65</v>
          </cell>
          <cell r="J125">
            <v>29.35</v>
          </cell>
          <cell r="K125">
            <v>33</v>
          </cell>
          <cell r="L125">
            <v>0</v>
          </cell>
          <cell r="M125">
            <v>0</v>
          </cell>
          <cell r="N125">
            <v>0</v>
          </cell>
          <cell r="O125">
            <v>0</v>
          </cell>
          <cell r="P125">
            <v>12</v>
          </cell>
        </row>
        <row r="126">
          <cell r="B126">
            <v>40</v>
          </cell>
          <cell r="C126">
            <v>0.125</v>
          </cell>
          <cell r="D126">
            <v>1.73</v>
          </cell>
          <cell r="E126">
            <v>1</v>
          </cell>
          <cell r="F126">
            <v>0</v>
          </cell>
          <cell r="G126">
            <v>0</v>
          </cell>
          <cell r="H126">
            <v>0</v>
          </cell>
          <cell r="I126">
            <v>7.0000000000000007E-2</v>
          </cell>
          <cell r="J126">
            <v>0</v>
          </cell>
          <cell r="K126">
            <v>7.0000000000000007E-2</v>
          </cell>
          <cell r="L126">
            <v>0</v>
          </cell>
          <cell r="M126">
            <v>0</v>
          </cell>
          <cell r="N126">
            <v>0</v>
          </cell>
          <cell r="O126">
            <v>0</v>
          </cell>
          <cell r="P126">
            <v>2</v>
          </cell>
        </row>
        <row r="127">
          <cell r="B127">
            <v>40</v>
          </cell>
          <cell r="C127">
            <v>0.125</v>
          </cell>
          <cell r="D127">
            <v>1.73</v>
          </cell>
          <cell r="E127">
            <v>1</v>
          </cell>
          <cell r="F127">
            <v>0</v>
          </cell>
          <cell r="G127">
            <v>0</v>
          </cell>
          <cell r="H127">
            <v>0</v>
          </cell>
          <cell r="I127">
            <v>7.0000000000000007E-2</v>
          </cell>
          <cell r="J127">
            <v>0</v>
          </cell>
          <cell r="K127">
            <v>7.0000000000000007E-2</v>
          </cell>
          <cell r="L127">
            <v>0</v>
          </cell>
          <cell r="M127">
            <v>0</v>
          </cell>
          <cell r="N127">
            <v>0</v>
          </cell>
          <cell r="O127">
            <v>0</v>
          </cell>
          <cell r="P127">
            <v>2</v>
          </cell>
        </row>
        <row r="128">
          <cell r="B128">
            <v>40</v>
          </cell>
          <cell r="C128">
            <v>0.125</v>
          </cell>
          <cell r="D128">
            <v>1.73</v>
          </cell>
          <cell r="E128">
            <v>1</v>
          </cell>
          <cell r="F128">
            <v>0</v>
          </cell>
          <cell r="G128">
            <v>0</v>
          </cell>
          <cell r="H128">
            <v>0</v>
          </cell>
          <cell r="I128">
            <v>7.0000000000000007E-2</v>
          </cell>
          <cell r="J128">
            <v>0</v>
          </cell>
          <cell r="K128">
            <v>7.0000000000000007E-2</v>
          </cell>
          <cell r="L128">
            <v>0</v>
          </cell>
          <cell r="M128">
            <v>0</v>
          </cell>
          <cell r="N128">
            <v>0</v>
          </cell>
          <cell r="O128">
            <v>0</v>
          </cell>
          <cell r="P128">
            <v>2</v>
          </cell>
        </row>
        <row r="129">
          <cell r="B129">
            <v>40</v>
          </cell>
          <cell r="C129">
            <v>0.25</v>
          </cell>
          <cell r="D129">
            <v>2.2400000000000002</v>
          </cell>
          <cell r="E129">
            <v>1</v>
          </cell>
          <cell r="F129">
            <v>0</v>
          </cell>
          <cell r="G129">
            <v>0</v>
          </cell>
          <cell r="H129">
            <v>0</v>
          </cell>
          <cell r="I129">
            <v>7.0000000000000007E-2</v>
          </cell>
          <cell r="J129">
            <v>0</v>
          </cell>
          <cell r="K129">
            <v>7.0000000000000007E-2</v>
          </cell>
          <cell r="L129">
            <v>0</v>
          </cell>
          <cell r="M129">
            <v>0</v>
          </cell>
          <cell r="N129">
            <v>0</v>
          </cell>
          <cell r="O129">
            <v>0</v>
          </cell>
          <cell r="P129">
            <v>2</v>
          </cell>
        </row>
        <row r="130">
          <cell r="B130">
            <v>40</v>
          </cell>
          <cell r="C130">
            <v>0.25</v>
          </cell>
          <cell r="D130">
            <v>2.2400000000000002</v>
          </cell>
          <cell r="E130">
            <v>1</v>
          </cell>
          <cell r="F130">
            <v>0</v>
          </cell>
          <cell r="G130">
            <v>0</v>
          </cell>
          <cell r="H130">
            <v>0</v>
          </cell>
          <cell r="I130">
            <v>7.0000000000000007E-2</v>
          </cell>
          <cell r="J130">
            <v>0</v>
          </cell>
          <cell r="K130">
            <v>7.0000000000000007E-2</v>
          </cell>
          <cell r="L130">
            <v>0</v>
          </cell>
          <cell r="M130">
            <v>0</v>
          </cell>
          <cell r="N130">
            <v>0</v>
          </cell>
          <cell r="O130">
            <v>0</v>
          </cell>
          <cell r="P130">
            <v>2</v>
          </cell>
          <cell r="Q130">
            <v>0</v>
          </cell>
          <cell r="R130">
            <v>0</v>
          </cell>
        </row>
        <row r="131">
          <cell r="B131">
            <v>40</v>
          </cell>
          <cell r="C131">
            <v>0.25</v>
          </cell>
          <cell r="D131">
            <v>2.2400000000000002</v>
          </cell>
          <cell r="E131">
            <v>1</v>
          </cell>
          <cell r="F131">
            <v>0</v>
          </cell>
          <cell r="G131">
            <v>0</v>
          </cell>
          <cell r="H131">
            <v>0</v>
          </cell>
          <cell r="I131">
            <v>7.0000000000000007E-2</v>
          </cell>
          <cell r="J131">
            <v>0</v>
          </cell>
          <cell r="K131">
            <v>7.0000000000000007E-2</v>
          </cell>
          <cell r="L131">
            <v>0</v>
          </cell>
          <cell r="M131">
            <v>0</v>
          </cell>
          <cell r="N131">
            <v>0</v>
          </cell>
          <cell r="O131">
            <v>0</v>
          </cell>
          <cell r="P131">
            <v>2</v>
          </cell>
        </row>
        <row r="132">
          <cell r="B132">
            <v>40</v>
          </cell>
          <cell r="C132">
            <v>0.375</v>
          </cell>
          <cell r="D132">
            <v>2.31</v>
          </cell>
          <cell r="E132">
            <v>1</v>
          </cell>
          <cell r="F132">
            <v>0</v>
          </cell>
          <cell r="G132">
            <v>0</v>
          </cell>
          <cell r="H132">
            <v>0</v>
          </cell>
          <cell r="I132">
            <v>7.0000000000000007E-2</v>
          </cell>
          <cell r="J132">
            <v>0</v>
          </cell>
          <cell r="K132">
            <v>7.0000000000000007E-2</v>
          </cell>
          <cell r="L132">
            <v>0</v>
          </cell>
          <cell r="M132">
            <v>0</v>
          </cell>
          <cell r="N132">
            <v>0</v>
          </cell>
          <cell r="O132">
            <v>0</v>
          </cell>
          <cell r="P132">
            <v>2</v>
          </cell>
        </row>
        <row r="133">
          <cell r="B133">
            <v>40</v>
          </cell>
          <cell r="C133">
            <v>0.375</v>
          </cell>
          <cell r="D133">
            <v>2.31</v>
          </cell>
          <cell r="E133">
            <v>1</v>
          </cell>
          <cell r="F133">
            <v>0</v>
          </cell>
          <cell r="G133">
            <v>0</v>
          </cell>
          <cell r="H133">
            <v>0</v>
          </cell>
          <cell r="I133">
            <v>7.0000000000000007E-2</v>
          </cell>
          <cell r="J133">
            <v>0</v>
          </cell>
          <cell r="K133">
            <v>7.0000000000000007E-2</v>
          </cell>
          <cell r="L133">
            <v>0</v>
          </cell>
          <cell r="M133">
            <v>0</v>
          </cell>
          <cell r="N133">
            <v>0</v>
          </cell>
          <cell r="O133">
            <v>0</v>
          </cell>
          <cell r="P133">
            <v>2</v>
          </cell>
        </row>
        <row r="134">
          <cell r="B134">
            <v>40</v>
          </cell>
          <cell r="C134">
            <v>0.375</v>
          </cell>
          <cell r="D134">
            <v>2.31</v>
          </cell>
          <cell r="E134">
            <v>1</v>
          </cell>
          <cell r="F134">
            <v>0</v>
          </cell>
          <cell r="G134">
            <v>0</v>
          </cell>
          <cell r="H134">
            <v>0</v>
          </cell>
          <cell r="I134">
            <v>7.0000000000000007E-2</v>
          </cell>
          <cell r="J134">
            <v>0</v>
          </cell>
          <cell r="K134">
            <v>7.0000000000000007E-2</v>
          </cell>
          <cell r="L134">
            <v>0</v>
          </cell>
          <cell r="M134">
            <v>0</v>
          </cell>
          <cell r="N134">
            <v>0</v>
          </cell>
          <cell r="O134">
            <v>0</v>
          </cell>
          <cell r="P134">
            <v>2</v>
          </cell>
        </row>
        <row r="135">
          <cell r="B135">
            <v>40</v>
          </cell>
          <cell r="C135">
            <v>0.5</v>
          </cell>
          <cell r="D135">
            <v>2.77</v>
          </cell>
          <cell r="E135">
            <v>1</v>
          </cell>
          <cell r="F135">
            <v>0</v>
          </cell>
          <cell r="G135">
            <v>0</v>
          </cell>
          <cell r="H135">
            <v>0</v>
          </cell>
          <cell r="I135">
            <v>7.0000000000000007E-2</v>
          </cell>
          <cell r="J135">
            <v>0</v>
          </cell>
          <cell r="K135">
            <v>7.0000000000000007E-2</v>
          </cell>
          <cell r="L135">
            <v>0</v>
          </cell>
          <cell r="M135">
            <v>0</v>
          </cell>
          <cell r="N135">
            <v>0</v>
          </cell>
          <cell r="O135">
            <v>0</v>
          </cell>
          <cell r="P135">
            <v>2</v>
          </cell>
        </row>
        <row r="136">
          <cell r="B136">
            <v>40</v>
          </cell>
          <cell r="C136">
            <v>0.5</v>
          </cell>
          <cell r="D136">
            <v>2.77</v>
          </cell>
          <cell r="E136">
            <v>1</v>
          </cell>
          <cell r="F136">
            <v>0</v>
          </cell>
          <cell r="G136">
            <v>0</v>
          </cell>
          <cell r="H136">
            <v>0</v>
          </cell>
          <cell r="I136">
            <v>7.0000000000000007E-2</v>
          </cell>
          <cell r="J136">
            <v>0</v>
          </cell>
          <cell r="K136">
            <v>7.0000000000000007E-2</v>
          </cell>
          <cell r="L136">
            <v>0</v>
          </cell>
          <cell r="M136">
            <v>0</v>
          </cell>
          <cell r="N136">
            <v>0</v>
          </cell>
          <cell r="O136">
            <v>0</v>
          </cell>
          <cell r="P136">
            <v>2</v>
          </cell>
        </row>
        <row r="137">
          <cell r="B137">
            <v>40</v>
          </cell>
          <cell r="C137">
            <v>0.5</v>
          </cell>
          <cell r="D137">
            <v>2.77</v>
          </cell>
          <cell r="E137">
            <v>1</v>
          </cell>
          <cell r="F137">
            <v>0</v>
          </cell>
          <cell r="G137">
            <v>0</v>
          </cell>
          <cell r="H137">
            <v>0</v>
          </cell>
          <cell r="I137">
            <v>7.0000000000000007E-2</v>
          </cell>
          <cell r="J137">
            <v>0</v>
          </cell>
          <cell r="K137">
            <v>7.0000000000000007E-2</v>
          </cell>
          <cell r="L137">
            <v>0</v>
          </cell>
          <cell r="M137">
            <v>0</v>
          </cell>
          <cell r="N137">
            <v>0</v>
          </cell>
          <cell r="O137">
            <v>0</v>
          </cell>
          <cell r="P137">
            <v>2</v>
          </cell>
        </row>
        <row r="138">
          <cell r="B138">
            <v>40</v>
          </cell>
          <cell r="C138">
            <v>0.75</v>
          </cell>
          <cell r="D138">
            <v>2.87</v>
          </cell>
          <cell r="E138">
            <v>1</v>
          </cell>
          <cell r="F138">
            <v>0</v>
          </cell>
          <cell r="G138">
            <v>0</v>
          </cell>
          <cell r="H138">
            <v>0</v>
          </cell>
          <cell r="I138">
            <v>7.0000000000000007E-2</v>
          </cell>
          <cell r="J138">
            <v>0</v>
          </cell>
          <cell r="K138">
            <v>7.0000000000000007E-2</v>
          </cell>
          <cell r="L138">
            <v>0</v>
          </cell>
          <cell r="M138">
            <v>0</v>
          </cell>
          <cell r="N138">
            <v>0</v>
          </cell>
          <cell r="O138">
            <v>0</v>
          </cell>
          <cell r="P138">
            <v>2</v>
          </cell>
        </row>
        <row r="139">
          <cell r="B139">
            <v>40</v>
          </cell>
          <cell r="C139">
            <v>0.75</v>
          </cell>
          <cell r="D139">
            <v>2.87</v>
          </cell>
          <cell r="E139">
            <v>1</v>
          </cell>
          <cell r="F139">
            <v>0</v>
          </cell>
          <cell r="G139">
            <v>0</v>
          </cell>
          <cell r="H139">
            <v>0</v>
          </cell>
          <cell r="I139">
            <v>7.0000000000000007E-2</v>
          </cell>
          <cell r="J139">
            <v>0</v>
          </cell>
          <cell r="K139">
            <v>7.0000000000000007E-2</v>
          </cell>
          <cell r="L139">
            <v>0</v>
          </cell>
          <cell r="M139">
            <v>0</v>
          </cell>
          <cell r="N139">
            <v>0</v>
          </cell>
          <cell r="O139">
            <v>0</v>
          </cell>
          <cell r="P139">
            <v>2</v>
          </cell>
        </row>
        <row r="140">
          <cell r="B140">
            <v>40</v>
          </cell>
          <cell r="C140">
            <v>0.75</v>
          </cell>
          <cell r="D140">
            <v>2.87</v>
          </cell>
          <cell r="E140">
            <v>1</v>
          </cell>
          <cell r="F140">
            <v>0</v>
          </cell>
          <cell r="G140">
            <v>0</v>
          </cell>
          <cell r="H140">
            <v>0</v>
          </cell>
          <cell r="I140">
            <v>7.0000000000000007E-2</v>
          </cell>
          <cell r="J140">
            <v>0</v>
          </cell>
          <cell r="K140">
            <v>7.0000000000000007E-2</v>
          </cell>
          <cell r="L140">
            <v>0</v>
          </cell>
          <cell r="M140">
            <v>0</v>
          </cell>
          <cell r="N140">
            <v>0</v>
          </cell>
          <cell r="O140">
            <v>0</v>
          </cell>
          <cell r="P140">
            <v>2</v>
          </cell>
        </row>
        <row r="141">
          <cell r="B141">
            <v>40</v>
          </cell>
          <cell r="C141">
            <v>1</v>
          </cell>
          <cell r="D141">
            <v>3.38</v>
          </cell>
          <cell r="E141">
            <v>1</v>
          </cell>
          <cell r="F141">
            <v>0</v>
          </cell>
          <cell r="G141">
            <v>0</v>
          </cell>
          <cell r="H141">
            <v>0</v>
          </cell>
          <cell r="I141">
            <v>0.12</v>
          </cell>
          <cell r="J141">
            <v>0</v>
          </cell>
          <cell r="K141">
            <v>0.12</v>
          </cell>
          <cell r="L141">
            <v>0</v>
          </cell>
          <cell r="M141">
            <v>0</v>
          </cell>
          <cell r="N141">
            <v>0</v>
          </cell>
          <cell r="O141">
            <v>0</v>
          </cell>
          <cell r="P141">
            <v>2</v>
          </cell>
        </row>
        <row r="142">
          <cell r="B142">
            <v>40</v>
          </cell>
          <cell r="C142">
            <v>1</v>
          </cell>
          <cell r="D142">
            <v>3.38</v>
          </cell>
          <cell r="E142">
            <v>1</v>
          </cell>
          <cell r="F142">
            <v>0</v>
          </cell>
          <cell r="G142">
            <v>0</v>
          </cell>
          <cell r="H142">
            <v>0</v>
          </cell>
          <cell r="I142">
            <v>0.12</v>
          </cell>
          <cell r="J142">
            <v>0</v>
          </cell>
          <cell r="K142">
            <v>0.12</v>
          </cell>
          <cell r="L142">
            <v>0</v>
          </cell>
          <cell r="M142">
            <v>0</v>
          </cell>
          <cell r="N142">
            <v>0</v>
          </cell>
          <cell r="O142">
            <v>0</v>
          </cell>
          <cell r="P142">
            <v>2</v>
          </cell>
        </row>
        <row r="143">
          <cell r="B143">
            <v>40</v>
          </cell>
          <cell r="C143">
            <v>1</v>
          </cell>
          <cell r="D143">
            <v>3.38</v>
          </cell>
          <cell r="E143">
            <v>1</v>
          </cell>
          <cell r="F143">
            <v>0</v>
          </cell>
          <cell r="G143">
            <v>0</v>
          </cell>
          <cell r="H143">
            <v>0</v>
          </cell>
          <cell r="I143">
            <v>0.12</v>
          </cell>
          <cell r="J143">
            <v>0</v>
          </cell>
          <cell r="K143">
            <v>0.12</v>
          </cell>
          <cell r="L143">
            <v>0</v>
          </cell>
          <cell r="M143">
            <v>0</v>
          </cell>
          <cell r="N143">
            <v>0</v>
          </cell>
          <cell r="O143">
            <v>0</v>
          </cell>
          <cell r="P143">
            <v>2</v>
          </cell>
        </row>
        <row r="144">
          <cell r="B144">
            <v>40</v>
          </cell>
          <cell r="C144">
            <v>1.25</v>
          </cell>
          <cell r="D144">
            <v>3.56</v>
          </cell>
          <cell r="E144">
            <v>1</v>
          </cell>
          <cell r="F144">
            <v>0</v>
          </cell>
          <cell r="G144">
            <v>0</v>
          </cell>
          <cell r="H144">
            <v>0</v>
          </cell>
          <cell r="I144">
            <v>0.15</v>
          </cell>
          <cell r="J144">
            <v>0</v>
          </cell>
          <cell r="K144">
            <v>0.15</v>
          </cell>
          <cell r="L144">
            <v>0</v>
          </cell>
          <cell r="M144">
            <v>0</v>
          </cell>
          <cell r="N144">
            <v>0</v>
          </cell>
          <cell r="O144">
            <v>0</v>
          </cell>
          <cell r="P144">
            <v>2</v>
          </cell>
        </row>
        <row r="145">
          <cell r="B145">
            <v>40</v>
          </cell>
          <cell r="C145">
            <v>1.25</v>
          </cell>
          <cell r="D145">
            <v>3.56</v>
          </cell>
          <cell r="E145">
            <v>1</v>
          </cell>
          <cell r="F145">
            <v>0</v>
          </cell>
          <cell r="G145">
            <v>0</v>
          </cell>
          <cell r="H145">
            <v>0</v>
          </cell>
          <cell r="I145">
            <v>0.15</v>
          </cell>
          <cell r="J145">
            <v>0</v>
          </cell>
          <cell r="K145">
            <v>0.15</v>
          </cell>
          <cell r="L145">
            <v>0</v>
          </cell>
          <cell r="M145">
            <v>0</v>
          </cell>
          <cell r="N145">
            <v>0</v>
          </cell>
          <cell r="O145">
            <v>0</v>
          </cell>
          <cell r="P145">
            <v>2</v>
          </cell>
        </row>
        <row r="146">
          <cell r="B146">
            <v>40</v>
          </cell>
          <cell r="C146">
            <v>1.25</v>
          </cell>
          <cell r="D146">
            <v>3.56</v>
          </cell>
          <cell r="E146">
            <v>1</v>
          </cell>
          <cell r="F146">
            <v>0</v>
          </cell>
          <cell r="G146">
            <v>0</v>
          </cell>
          <cell r="H146">
            <v>0</v>
          </cell>
          <cell r="I146">
            <v>0.15</v>
          </cell>
          <cell r="J146">
            <v>0</v>
          </cell>
          <cell r="K146">
            <v>0.15</v>
          </cell>
          <cell r="L146">
            <v>0</v>
          </cell>
          <cell r="M146">
            <v>0</v>
          </cell>
          <cell r="N146">
            <v>0</v>
          </cell>
          <cell r="O146">
            <v>0</v>
          </cell>
          <cell r="P146">
            <v>2</v>
          </cell>
        </row>
        <row r="147">
          <cell r="B147">
            <v>40</v>
          </cell>
          <cell r="C147">
            <v>1.5</v>
          </cell>
          <cell r="D147">
            <v>3.68</v>
          </cell>
          <cell r="E147">
            <v>1</v>
          </cell>
          <cell r="F147">
            <v>0</v>
          </cell>
          <cell r="G147">
            <v>0</v>
          </cell>
          <cell r="H147">
            <v>0</v>
          </cell>
          <cell r="I147">
            <v>0.15</v>
          </cell>
          <cell r="J147">
            <v>0</v>
          </cell>
          <cell r="K147">
            <v>0.15</v>
          </cell>
          <cell r="L147">
            <v>0</v>
          </cell>
          <cell r="M147">
            <v>0</v>
          </cell>
          <cell r="N147">
            <v>0</v>
          </cell>
          <cell r="O147">
            <v>0</v>
          </cell>
          <cell r="P147">
            <v>2</v>
          </cell>
        </row>
        <row r="148">
          <cell r="B148">
            <v>40</v>
          </cell>
          <cell r="C148">
            <v>1.5</v>
          </cell>
          <cell r="D148">
            <v>3.68</v>
          </cell>
          <cell r="E148">
            <v>1</v>
          </cell>
          <cell r="F148">
            <v>0</v>
          </cell>
          <cell r="G148">
            <v>0</v>
          </cell>
          <cell r="H148">
            <v>0</v>
          </cell>
          <cell r="I148">
            <v>0.15</v>
          </cell>
          <cell r="J148">
            <v>0</v>
          </cell>
          <cell r="K148">
            <v>0.15</v>
          </cell>
          <cell r="L148">
            <v>0</v>
          </cell>
          <cell r="M148">
            <v>0</v>
          </cell>
          <cell r="N148">
            <v>0</v>
          </cell>
          <cell r="O148">
            <v>0</v>
          </cell>
          <cell r="P148">
            <v>2</v>
          </cell>
        </row>
        <row r="149">
          <cell r="B149">
            <v>40</v>
          </cell>
          <cell r="C149">
            <v>1.5</v>
          </cell>
          <cell r="D149">
            <v>3.68</v>
          </cell>
          <cell r="E149">
            <v>1</v>
          </cell>
          <cell r="F149">
            <v>0</v>
          </cell>
          <cell r="G149">
            <v>0</v>
          </cell>
          <cell r="H149">
            <v>0</v>
          </cell>
          <cell r="I149">
            <v>0.15</v>
          </cell>
          <cell r="J149">
            <v>0</v>
          </cell>
          <cell r="K149">
            <v>0.15</v>
          </cell>
          <cell r="L149">
            <v>0</v>
          </cell>
          <cell r="M149">
            <v>0</v>
          </cell>
          <cell r="N149">
            <v>0</v>
          </cell>
          <cell r="O149">
            <v>0</v>
          </cell>
          <cell r="P149">
            <v>2</v>
          </cell>
        </row>
        <row r="150">
          <cell r="B150">
            <v>40</v>
          </cell>
          <cell r="C150">
            <v>2</v>
          </cell>
          <cell r="D150">
            <v>3.91</v>
          </cell>
          <cell r="E150">
            <v>1</v>
          </cell>
          <cell r="F150">
            <v>0</v>
          </cell>
          <cell r="G150">
            <v>0</v>
          </cell>
          <cell r="H150">
            <v>0</v>
          </cell>
          <cell r="I150">
            <v>0.3</v>
          </cell>
          <cell r="J150">
            <v>0</v>
          </cell>
          <cell r="K150">
            <v>0.3</v>
          </cell>
          <cell r="L150">
            <v>0</v>
          </cell>
          <cell r="M150">
            <v>0</v>
          </cell>
          <cell r="N150">
            <v>0</v>
          </cell>
          <cell r="O150">
            <v>0</v>
          </cell>
          <cell r="P150">
            <v>2</v>
          </cell>
          <cell r="Q150">
            <v>0</v>
          </cell>
          <cell r="R150">
            <v>0</v>
          </cell>
        </row>
        <row r="151">
          <cell r="B151">
            <v>40</v>
          </cell>
          <cell r="C151">
            <v>2</v>
          </cell>
          <cell r="D151">
            <v>3.91</v>
          </cell>
          <cell r="E151">
            <v>1</v>
          </cell>
          <cell r="F151">
            <v>0</v>
          </cell>
          <cell r="G151">
            <v>0</v>
          </cell>
          <cell r="H151">
            <v>0</v>
          </cell>
          <cell r="I151">
            <v>0.3</v>
          </cell>
          <cell r="J151">
            <v>0</v>
          </cell>
          <cell r="K151">
            <v>0.3</v>
          </cell>
          <cell r="L151">
            <v>0</v>
          </cell>
          <cell r="M151">
            <v>0</v>
          </cell>
          <cell r="N151">
            <v>0</v>
          </cell>
          <cell r="O151">
            <v>0</v>
          </cell>
          <cell r="P151">
            <v>2</v>
          </cell>
        </row>
        <row r="152">
          <cell r="B152">
            <v>40</v>
          </cell>
          <cell r="C152">
            <v>2</v>
          </cell>
          <cell r="D152">
            <v>3.91</v>
          </cell>
          <cell r="E152">
            <v>1</v>
          </cell>
          <cell r="F152">
            <v>0</v>
          </cell>
          <cell r="G152">
            <v>0</v>
          </cell>
          <cell r="H152">
            <v>0</v>
          </cell>
          <cell r="I152">
            <v>0.3</v>
          </cell>
          <cell r="J152">
            <v>0</v>
          </cell>
          <cell r="K152">
            <v>0.3</v>
          </cell>
          <cell r="L152">
            <v>0</v>
          </cell>
          <cell r="M152">
            <v>0</v>
          </cell>
          <cell r="N152">
            <v>0</v>
          </cell>
          <cell r="O152">
            <v>0</v>
          </cell>
          <cell r="P152">
            <v>2</v>
          </cell>
        </row>
        <row r="153">
          <cell r="B153">
            <v>40</v>
          </cell>
          <cell r="C153">
            <v>2.5</v>
          </cell>
          <cell r="D153">
            <v>5.16</v>
          </cell>
          <cell r="E153">
            <v>1</v>
          </cell>
          <cell r="F153">
            <v>0</v>
          </cell>
          <cell r="G153">
            <v>0</v>
          </cell>
          <cell r="H153">
            <v>0</v>
          </cell>
          <cell r="I153">
            <v>0.25</v>
          </cell>
          <cell r="J153">
            <v>0.2</v>
          </cell>
          <cell r="K153">
            <v>0.45</v>
          </cell>
          <cell r="L153">
            <v>0</v>
          </cell>
          <cell r="M153">
            <v>0</v>
          </cell>
          <cell r="N153">
            <v>0</v>
          </cell>
          <cell r="O153">
            <v>0</v>
          </cell>
          <cell r="P153">
            <v>2</v>
          </cell>
        </row>
        <row r="154">
          <cell r="B154">
            <v>40</v>
          </cell>
          <cell r="C154">
            <v>3</v>
          </cell>
          <cell r="D154">
            <v>5.49</v>
          </cell>
          <cell r="E154">
            <v>1</v>
          </cell>
          <cell r="F154">
            <v>0</v>
          </cell>
          <cell r="G154">
            <v>0</v>
          </cell>
          <cell r="H154">
            <v>0</v>
          </cell>
          <cell r="I154">
            <v>0.3</v>
          </cell>
          <cell r="J154">
            <v>0.3</v>
          </cell>
          <cell r="K154">
            <v>0.6</v>
          </cell>
          <cell r="L154">
            <v>0</v>
          </cell>
          <cell r="M154">
            <v>0</v>
          </cell>
          <cell r="N154">
            <v>0</v>
          </cell>
          <cell r="O154">
            <v>0</v>
          </cell>
          <cell r="P154">
            <v>2</v>
          </cell>
        </row>
        <row r="155">
          <cell r="B155">
            <v>40</v>
          </cell>
          <cell r="C155">
            <v>3.5</v>
          </cell>
          <cell r="D155">
            <v>5.74</v>
          </cell>
          <cell r="E155">
            <v>1</v>
          </cell>
          <cell r="F155">
            <v>0</v>
          </cell>
          <cell r="G155">
            <v>0</v>
          </cell>
          <cell r="H155">
            <v>0</v>
          </cell>
          <cell r="I155">
            <v>0.35</v>
          </cell>
          <cell r="J155">
            <v>0.4</v>
          </cell>
          <cell r="K155">
            <v>0.75</v>
          </cell>
          <cell r="L155">
            <v>0</v>
          </cell>
          <cell r="M155">
            <v>0</v>
          </cell>
          <cell r="N155">
            <v>0</v>
          </cell>
          <cell r="O155">
            <v>0</v>
          </cell>
          <cell r="P155">
            <v>3</v>
          </cell>
        </row>
        <row r="156">
          <cell r="B156">
            <v>40</v>
          </cell>
          <cell r="C156">
            <v>4</v>
          </cell>
          <cell r="D156">
            <v>6.02</v>
          </cell>
          <cell r="E156">
            <v>1</v>
          </cell>
          <cell r="F156">
            <v>0</v>
          </cell>
          <cell r="G156">
            <v>0</v>
          </cell>
          <cell r="H156">
            <v>0</v>
          </cell>
          <cell r="I156">
            <v>0.41</v>
          </cell>
          <cell r="J156">
            <v>0.49</v>
          </cell>
          <cell r="K156">
            <v>0.89999999999999991</v>
          </cell>
          <cell r="L156">
            <v>0</v>
          </cell>
          <cell r="M156">
            <v>0</v>
          </cell>
          <cell r="N156">
            <v>0</v>
          </cell>
          <cell r="O156">
            <v>0</v>
          </cell>
          <cell r="P156">
            <v>3</v>
          </cell>
        </row>
        <row r="157">
          <cell r="B157">
            <v>40</v>
          </cell>
          <cell r="C157">
            <v>5</v>
          </cell>
          <cell r="D157">
            <v>6.55</v>
          </cell>
          <cell r="E157">
            <v>1</v>
          </cell>
          <cell r="F157">
            <v>0</v>
          </cell>
          <cell r="G157">
            <v>0</v>
          </cell>
          <cell r="H157">
            <v>0</v>
          </cell>
          <cell r="I157">
            <v>0.51</v>
          </cell>
          <cell r="J157">
            <v>0.54</v>
          </cell>
          <cell r="K157">
            <v>1.05</v>
          </cell>
          <cell r="L157">
            <v>0</v>
          </cell>
          <cell r="M157">
            <v>0</v>
          </cell>
          <cell r="N157">
            <v>0</v>
          </cell>
          <cell r="O157">
            <v>0</v>
          </cell>
          <cell r="P157">
            <v>4</v>
          </cell>
        </row>
        <row r="158">
          <cell r="B158">
            <v>40</v>
          </cell>
          <cell r="C158">
            <v>6</v>
          </cell>
          <cell r="D158">
            <v>7.11</v>
          </cell>
          <cell r="E158">
            <v>1</v>
          </cell>
          <cell r="F158">
            <v>0</v>
          </cell>
          <cell r="G158">
            <v>0</v>
          </cell>
          <cell r="H158">
            <v>0</v>
          </cell>
          <cell r="I158">
            <v>0.61</v>
          </cell>
          <cell r="J158">
            <v>1.04</v>
          </cell>
          <cell r="K158">
            <v>1.65</v>
          </cell>
          <cell r="L158">
            <v>0</v>
          </cell>
          <cell r="M158">
            <v>0</v>
          </cell>
          <cell r="N158">
            <v>0</v>
          </cell>
          <cell r="O158">
            <v>0</v>
          </cell>
          <cell r="P158">
            <v>4</v>
          </cell>
        </row>
        <row r="159">
          <cell r="B159">
            <v>40</v>
          </cell>
          <cell r="C159">
            <v>8</v>
          </cell>
          <cell r="D159">
            <v>8.18</v>
          </cell>
          <cell r="E159">
            <v>1</v>
          </cell>
          <cell r="F159">
            <v>0</v>
          </cell>
          <cell r="G159">
            <v>0</v>
          </cell>
          <cell r="H159">
            <v>0</v>
          </cell>
          <cell r="I159">
            <v>0.81</v>
          </cell>
          <cell r="J159">
            <v>1.73</v>
          </cell>
          <cell r="K159">
            <v>2.54</v>
          </cell>
          <cell r="L159">
            <v>0</v>
          </cell>
          <cell r="M159">
            <v>0</v>
          </cell>
          <cell r="N159">
            <v>0</v>
          </cell>
          <cell r="O159">
            <v>0</v>
          </cell>
          <cell r="P159">
            <v>4</v>
          </cell>
        </row>
        <row r="160">
          <cell r="B160">
            <v>40</v>
          </cell>
          <cell r="C160">
            <v>10</v>
          </cell>
          <cell r="D160">
            <v>9.27</v>
          </cell>
          <cell r="E160">
            <v>1</v>
          </cell>
          <cell r="F160">
            <v>0</v>
          </cell>
          <cell r="G160">
            <v>0</v>
          </cell>
          <cell r="H160">
            <v>0</v>
          </cell>
          <cell r="I160">
            <v>1.01</v>
          </cell>
          <cell r="J160">
            <v>3.04</v>
          </cell>
          <cell r="K160">
            <v>4.05</v>
          </cell>
          <cell r="L160">
            <v>0</v>
          </cell>
          <cell r="M160">
            <v>0</v>
          </cell>
          <cell r="N160">
            <v>0</v>
          </cell>
          <cell r="O160">
            <v>0</v>
          </cell>
          <cell r="P160">
            <v>4</v>
          </cell>
        </row>
        <row r="161">
          <cell r="B161">
            <v>40</v>
          </cell>
          <cell r="C161">
            <v>12</v>
          </cell>
          <cell r="D161">
            <v>10.31</v>
          </cell>
          <cell r="E161">
            <v>1.25</v>
          </cell>
          <cell r="F161">
            <v>0</v>
          </cell>
          <cell r="G161">
            <v>0</v>
          </cell>
          <cell r="H161">
            <v>0</v>
          </cell>
          <cell r="I161">
            <v>1.22</v>
          </cell>
          <cell r="J161">
            <v>4.0199999999999996</v>
          </cell>
          <cell r="K161">
            <v>5.2399999999999993</v>
          </cell>
          <cell r="L161">
            <v>0</v>
          </cell>
          <cell r="M161">
            <v>0</v>
          </cell>
          <cell r="N161">
            <v>0</v>
          </cell>
          <cell r="O161">
            <v>0</v>
          </cell>
          <cell r="P161">
            <v>6</v>
          </cell>
        </row>
        <row r="162">
          <cell r="B162">
            <v>40</v>
          </cell>
          <cell r="C162">
            <v>14</v>
          </cell>
          <cell r="D162">
            <v>11.13</v>
          </cell>
          <cell r="E162">
            <v>1.25</v>
          </cell>
          <cell r="F162">
            <v>0</v>
          </cell>
          <cell r="G162">
            <v>0</v>
          </cell>
          <cell r="H162">
            <v>0</v>
          </cell>
          <cell r="I162">
            <v>1.42</v>
          </cell>
          <cell r="J162">
            <v>5.33</v>
          </cell>
          <cell r="K162">
            <v>6.75</v>
          </cell>
          <cell r="L162">
            <v>0</v>
          </cell>
          <cell r="M162">
            <v>0</v>
          </cell>
          <cell r="N162">
            <v>0</v>
          </cell>
          <cell r="O162">
            <v>0</v>
          </cell>
          <cell r="P162">
            <v>6</v>
          </cell>
        </row>
        <row r="163">
          <cell r="B163">
            <v>40</v>
          </cell>
          <cell r="C163">
            <v>16</v>
          </cell>
          <cell r="D163">
            <v>12.7</v>
          </cell>
          <cell r="E163">
            <v>1.25</v>
          </cell>
          <cell r="F163">
            <v>0</v>
          </cell>
          <cell r="G163">
            <v>0</v>
          </cell>
          <cell r="H163">
            <v>0</v>
          </cell>
          <cell r="I163">
            <v>1.62</v>
          </cell>
          <cell r="J163">
            <v>8.42</v>
          </cell>
          <cell r="K163">
            <v>10.039999999999999</v>
          </cell>
          <cell r="L163">
            <v>0</v>
          </cell>
          <cell r="M163">
            <v>0</v>
          </cell>
          <cell r="N163">
            <v>0</v>
          </cell>
          <cell r="O163">
            <v>0</v>
          </cell>
          <cell r="P163">
            <v>6</v>
          </cell>
        </row>
        <row r="164">
          <cell r="B164">
            <v>40</v>
          </cell>
          <cell r="C164">
            <v>18</v>
          </cell>
          <cell r="D164">
            <v>14.27</v>
          </cell>
          <cell r="E164">
            <v>1.25</v>
          </cell>
          <cell r="F164">
            <v>0</v>
          </cell>
          <cell r="G164">
            <v>0</v>
          </cell>
          <cell r="H164">
            <v>0</v>
          </cell>
          <cell r="I164">
            <v>1.82</v>
          </cell>
          <cell r="J164">
            <v>11.53</v>
          </cell>
          <cell r="K164">
            <v>13.35</v>
          </cell>
          <cell r="L164">
            <v>0</v>
          </cell>
          <cell r="M164">
            <v>0</v>
          </cell>
          <cell r="N164">
            <v>0</v>
          </cell>
          <cell r="O164">
            <v>0</v>
          </cell>
          <cell r="P164">
            <v>6</v>
          </cell>
        </row>
        <row r="165">
          <cell r="B165">
            <v>40</v>
          </cell>
          <cell r="C165">
            <v>20</v>
          </cell>
          <cell r="D165">
            <v>15.09</v>
          </cell>
          <cell r="E165">
            <v>1.5</v>
          </cell>
          <cell r="F165">
            <v>0</v>
          </cell>
          <cell r="G165">
            <v>0</v>
          </cell>
          <cell r="H165">
            <v>0</v>
          </cell>
          <cell r="I165">
            <v>2.0299999999999998</v>
          </cell>
          <cell r="J165">
            <v>14.47</v>
          </cell>
          <cell r="K165">
            <v>16.5</v>
          </cell>
          <cell r="L165">
            <v>0</v>
          </cell>
          <cell r="M165">
            <v>0</v>
          </cell>
          <cell r="N165">
            <v>0</v>
          </cell>
          <cell r="O165">
            <v>0</v>
          </cell>
          <cell r="P165">
            <v>7</v>
          </cell>
        </row>
        <row r="166">
          <cell r="B166">
            <v>40</v>
          </cell>
          <cell r="C166">
            <v>24</v>
          </cell>
          <cell r="D166">
            <v>17.48</v>
          </cell>
          <cell r="E166">
            <v>1.5</v>
          </cell>
          <cell r="F166">
            <v>0</v>
          </cell>
          <cell r="G166">
            <v>0</v>
          </cell>
          <cell r="H166">
            <v>0</v>
          </cell>
          <cell r="I166">
            <v>2.4300000000000002</v>
          </cell>
          <cell r="J166">
            <v>24.57</v>
          </cell>
          <cell r="K166">
            <v>27</v>
          </cell>
          <cell r="L166">
            <v>0</v>
          </cell>
          <cell r="M166">
            <v>0</v>
          </cell>
          <cell r="N166">
            <v>0</v>
          </cell>
          <cell r="O166">
            <v>0</v>
          </cell>
          <cell r="P166">
            <v>8</v>
          </cell>
        </row>
        <row r="167">
          <cell r="B167">
            <v>40</v>
          </cell>
          <cell r="C167">
            <v>32</v>
          </cell>
          <cell r="D167">
            <v>17.48</v>
          </cell>
          <cell r="E167">
            <v>1.5</v>
          </cell>
          <cell r="F167">
            <v>0</v>
          </cell>
          <cell r="G167">
            <v>0</v>
          </cell>
          <cell r="H167">
            <v>0</v>
          </cell>
          <cell r="I167">
            <v>3.24</v>
          </cell>
          <cell r="J167">
            <v>31.26</v>
          </cell>
          <cell r="K167">
            <v>34.5</v>
          </cell>
          <cell r="L167">
            <v>0</v>
          </cell>
          <cell r="M167">
            <v>0</v>
          </cell>
          <cell r="N167">
            <v>0</v>
          </cell>
          <cell r="O167">
            <v>0</v>
          </cell>
          <cell r="P167">
            <v>11</v>
          </cell>
        </row>
        <row r="168">
          <cell r="B168">
            <v>40</v>
          </cell>
          <cell r="C168">
            <v>34</v>
          </cell>
          <cell r="D168">
            <v>17.48</v>
          </cell>
          <cell r="E168">
            <v>1.5</v>
          </cell>
          <cell r="F168">
            <v>0</v>
          </cell>
          <cell r="G168">
            <v>0</v>
          </cell>
          <cell r="H168">
            <v>0</v>
          </cell>
          <cell r="I168">
            <v>3.45</v>
          </cell>
          <cell r="J168">
            <v>34.049999999999997</v>
          </cell>
          <cell r="K168">
            <v>37.5</v>
          </cell>
          <cell r="L168">
            <v>0</v>
          </cell>
          <cell r="M168">
            <v>0</v>
          </cell>
          <cell r="N168">
            <v>0</v>
          </cell>
          <cell r="O168">
            <v>0</v>
          </cell>
          <cell r="P168">
            <v>12</v>
          </cell>
        </row>
        <row r="169">
          <cell r="B169">
            <v>40</v>
          </cell>
          <cell r="C169">
            <v>36</v>
          </cell>
          <cell r="D169">
            <v>19.05</v>
          </cell>
          <cell r="E169">
            <v>2</v>
          </cell>
          <cell r="F169">
            <v>0</v>
          </cell>
          <cell r="G169">
            <v>0</v>
          </cell>
          <cell r="H169">
            <v>0</v>
          </cell>
          <cell r="I169">
            <v>3.65</v>
          </cell>
          <cell r="J169">
            <v>41.34</v>
          </cell>
          <cell r="K169">
            <v>44.99</v>
          </cell>
          <cell r="L169">
            <v>0</v>
          </cell>
          <cell r="M169">
            <v>0</v>
          </cell>
          <cell r="N169">
            <v>0</v>
          </cell>
          <cell r="O169">
            <v>0</v>
          </cell>
          <cell r="P169">
            <v>12</v>
          </cell>
        </row>
        <row r="170">
          <cell r="B170" t="str">
            <v>40S</v>
          </cell>
          <cell r="C170">
            <v>0.125</v>
          </cell>
          <cell r="D170">
            <v>1.73</v>
          </cell>
          <cell r="E170">
            <v>1</v>
          </cell>
          <cell r="F170">
            <v>0</v>
          </cell>
          <cell r="G170">
            <v>0</v>
          </cell>
          <cell r="H170">
            <v>0</v>
          </cell>
          <cell r="I170">
            <v>7.0000000000000007E-2</v>
          </cell>
          <cell r="J170">
            <v>0</v>
          </cell>
          <cell r="K170">
            <v>7.0000000000000007E-2</v>
          </cell>
          <cell r="L170">
            <v>0</v>
          </cell>
          <cell r="M170">
            <v>0</v>
          </cell>
          <cell r="N170">
            <v>0</v>
          </cell>
          <cell r="O170">
            <v>0</v>
          </cell>
          <cell r="P170">
            <v>2</v>
          </cell>
        </row>
        <row r="171">
          <cell r="B171" t="str">
            <v>40S</v>
          </cell>
          <cell r="C171">
            <v>0.125</v>
          </cell>
          <cell r="D171">
            <v>1.73</v>
          </cell>
          <cell r="E171">
            <v>1</v>
          </cell>
          <cell r="F171">
            <v>0</v>
          </cell>
          <cell r="G171">
            <v>0</v>
          </cell>
          <cell r="H171">
            <v>0</v>
          </cell>
          <cell r="I171">
            <v>7.0000000000000007E-2</v>
          </cell>
          <cell r="J171">
            <v>0</v>
          </cell>
          <cell r="K171">
            <v>7.0000000000000007E-2</v>
          </cell>
          <cell r="L171">
            <v>0</v>
          </cell>
          <cell r="M171">
            <v>0</v>
          </cell>
          <cell r="N171">
            <v>0</v>
          </cell>
          <cell r="O171">
            <v>0</v>
          </cell>
          <cell r="P171">
            <v>2</v>
          </cell>
        </row>
        <row r="172">
          <cell r="B172" t="str">
            <v>40S</v>
          </cell>
          <cell r="C172">
            <v>0.125</v>
          </cell>
          <cell r="D172">
            <v>1.73</v>
          </cell>
          <cell r="E172">
            <v>1</v>
          </cell>
          <cell r="F172">
            <v>0</v>
          </cell>
          <cell r="G172">
            <v>0</v>
          </cell>
          <cell r="H172">
            <v>0</v>
          </cell>
          <cell r="I172">
            <v>7.0000000000000007E-2</v>
          </cell>
          <cell r="J172">
            <v>0</v>
          </cell>
          <cell r="K172">
            <v>7.0000000000000007E-2</v>
          </cell>
          <cell r="L172">
            <v>0</v>
          </cell>
          <cell r="M172">
            <v>0</v>
          </cell>
          <cell r="N172">
            <v>0</v>
          </cell>
          <cell r="O172">
            <v>0</v>
          </cell>
          <cell r="P172">
            <v>2</v>
          </cell>
        </row>
        <row r="173">
          <cell r="B173" t="str">
            <v>40S</v>
          </cell>
          <cell r="C173">
            <v>0.25</v>
          </cell>
          <cell r="D173">
            <v>2.2400000000000002</v>
          </cell>
          <cell r="E173">
            <v>1</v>
          </cell>
          <cell r="F173">
            <v>0</v>
          </cell>
          <cell r="G173">
            <v>0</v>
          </cell>
          <cell r="H173">
            <v>0</v>
          </cell>
          <cell r="I173">
            <v>7.0000000000000007E-2</v>
          </cell>
          <cell r="J173">
            <v>0</v>
          </cell>
          <cell r="K173">
            <v>7.0000000000000007E-2</v>
          </cell>
          <cell r="L173">
            <v>0</v>
          </cell>
          <cell r="M173">
            <v>0</v>
          </cell>
          <cell r="N173">
            <v>0</v>
          </cell>
          <cell r="O173">
            <v>0</v>
          </cell>
          <cell r="P173">
            <v>2</v>
          </cell>
        </row>
        <row r="174">
          <cell r="B174" t="str">
            <v>40S</v>
          </cell>
          <cell r="C174">
            <v>0.25</v>
          </cell>
          <cell r="D174">
            <v>2.2400000000000002</v>
          </cell>
          <cell r="E174">
            <v>1</v>
          </cell>
          <cell r="F174">
            <v>0</v>
          </cell>
          <cell r="G174">
            <v>0</v>
          </cell>
          <cell r="H174">
            <v>0</v>
          </cell>
          <cell r="I174">
            <v>7.0000000000000007E-2</v>
          </cell>
          <cell r="J174">
            <v>0</v>
          </cell>
          <cell r="K174">
            <v>7.0000000000000007E-2</v>
          </cell>
          <cell r="L174">
            <v>0</v>
          </cell>
          <cell r="M174">
            <v>0</v>
          </cell>
          <cell r="N174">
            <v>0</v>
          </cell>
          <cell r="O174">
            <v>0</v>
          </cell>
          <cell r="P174">
            <v>2</v>
          </cell>
        </row>
        <row r="175">
          <cell r="B175" t="str">
            <v>40S</v>
          </cell>
          <cell r="C175">
            <v>0.25</v>
          </cell>
          <cell r="D175">
            <v>2.2400000000000002</v>
          </cell>
          <cell r="E175">
            <v>1</v>
          </cell>
          <cell r="F175">
            <v>0</v>
          </cell>
          <cell r="G175">
            <v>0</v>
          </cell>
          <cell r="H175">
            <v>0</v>
          </cell>
          <cell r="I175">
            <v>7.0000000000000007E-2</v>
          </cell>
          <cell r="J175">
            <v>0</v>
          </cell>
          <cell r="K175">
            <v>7.0000000000000007E-2</v>
          </cell>
          <cell r="L175">
            <v>0</v>
          </cell>
          <cell r="M175">
            <v>0</v>
          </cell>
          <cell r="N175">
            <v>0</v>
          </cell>
          <cell r="O175">
            <v>0</v>
          </cell>
          <cell r="P175">
            <v>2</v>
          </cell>
        </row>
        <row r="176">
          <cell r="B176" t="str">
            <v>40S</v>
          </cell>
          <cell r="C176">
            <v>0.375</v>
          </cell>
          <cell r="D176">
            <v>2.31</v>
          </cell>
          <cell r="E176">
            <v>1</v>
          </cell>
          <cell r="F176">
            <v>0</v>
          </cell>
          <cell r="G176">
            <v>0</v>
          </cell>
          <cell r="H176">
            <v>0</v>
          </cell>
          <cell r="I176">
            <v>7.0000000000000007E-2</v>
          </cell>
          <cell r="J176">
            <v>0</v>
          </cell>
          <cell r="K176">
            <v>7.0000000000000007E-2</v>
          </cell>
          <cell r="L176">
            <v>0</v>
          </cell>
          <cell r="M176">
            <v>0</v>
          </cell>
          <cell r="N176">
            <v>0</v>
          </cell>
          <cell r="O176">
            <v>0</v>
          </cell>
          <cell r="P176">
            <v>2</v>
          </cell>
        </row>
        <row r="177">
          <cell r="B177" t="str">
            <v>40S</v>
          </cell>
          <cell r="C177">
            <v>0.375</v>
          </cell>
          <cell r="D177">
            <v>2.31</v>
          </cell>
          <cell r="E177">
            <v>1</v>
          </cell>
          <cell r="F177">
            <v>0</v>
          </cell>
          <cell r="G177">
            <v>0</v>
          </cell>
          <cell r="H177">
            <v>0</v>
          </cell>
          <cell r="I177">
            <v>7.0000000000000007E-2</v>
          </cell>
          <cell r="J177">
            <v>0</v>
          </cell>
          <cell r="K177">
            <v>7.0000000000000007E-2</v>
          </cell>
          <cell r="L177">
            <v>0</v>
          </cell>
          <cell r="M177">
            <v>0</v>
          </cell>
          <cell r="N177">
            <v>0</v>
          </cell>
          <cell r="O177">
            <v>0</v>
          </cell>
          <cell r="P177">
            <v>2</v>
          </cell>
        </row>
        <row r="178">
          <cell r="B178" t="str">
            <v>40S</v>
          </cell>
          <cell r="C178">
            <v>0.375</v>
          </cell>
          <cell r="D178">
            <v>2.31</v>
          </cell>
          <cell r="E178">
            <v>1</v>
          </cell>
          <cell r="F178">
            <v>0</v>
          </cell>
          <cell r="G178">
            <v>0</v>
          </cell>
          <cell r="H178">
            <v>0</v>
          </cell>
          <cell r="I178">
            <v>7.0000000000000007E-2</v>
          </cell>
          <cell r="J178">
            <v>0</v>
          </cell>
          <cell r="K178">
            <v>7.0000000000000007E-2</v>
          </cell>
          <cell r="L178">
            <v>0</v>
          </cell>
          <cell r="M178">
            <v>0</v>
          </cell>
          <cell r="N178">
            <v>0</v>
          </cell>
          <cell r="O178">
            <v>0</v>
          </cell>
          <cell r="P178">
            <v>2</v>
          </cell>
        </row>
        <row r="179">
          <cell r="B179" t="str">
            <v>40S</v>
          </cell>
          <cell r="C179">
            <v>0.5</v>
          </cell>
          <cell r="D179">
            <v>2.77</v>
          </cell>
          <cell r="E179">
            <v>1</v>
          </cell>
          <cell r="F179">
            <v>0</v>
          </cell>
          <cell r="G179">
            <v>0</v>
          </cell>
          <cell r="H179">
            <v>0</v>
          </cell>
          <cell r="I179">
            <v>7.0000000000000007E-2</v>
          </cell>
          <cell r="J179">
            <v>0</v>
          </cell>
          <cell r="K179">
            <v>7.0000000000000007E-2</v>
          </cell>
          <cell r="L179">
            <v>0</v>
          </cell>
          <cell r="M179">
            <v>0</v>
          </cell>
          <cell r="N179">
            <v>0</v>
          </cell>
          <cell r="O179">
            <v>0</v>
          </cell>
          <cell r="P179">
            <v>2</v>
          </cell>
        </row>
        <row r="180">
          <cell r="B180" t="str">
            <v>40S</v>
          </cell>
          <cell r="C180">
            <v>0.5</v>
          </cell>
          <cell r="D180">
            <v>2.77</v>
          </cell>
          <cell r="E180">
            <v>1</v>
          </cell>
          <cell r="F180">
            <v>0</v>
          </cell>
          <cell r="G180">
            <v>0</v>
          </cell>
          <cell r="H180">
            <v>0</v>
          </cell>
          <cell r="I180">
            <v>7.0000000000000007E-2</v>
          </cell>
          <cell r="J180">
            <v>0</v>
          </cell>
          <cell r="K180">
            <v>7.0000000000000007E-2</v>
          </cell>
          <cell r="L180">
            <v>0</v>
          </cell>
          <cell r="M180">
            <v>0</v>
          </cell>
          <cell r="N180">
            <v>0</v>
          </cell>
          <cell r="O180">
            <v>0</v>
          </cell>
          <cell r="P180">
            <v>2</v>
          </cell>
        </row>
        <row r="181">
          <cell r="B181" t="str">
            <v>40S</v>
          </cell>
          <cell r="C181">
            <v>0.5</v>
          </cell>
          <cell r="D181">
            <v>2.77</v>
          </cell>
          <cell r="E181">
            <v>1</v>
          </cell>
          <cell r="F181">
            <v>0</v>
          </cell>
          <cell r="G181">
            <v>0</v>
          </cell>
          <cell r="H181">
            <v>0</v>
          </cell>
          <cell r="I181">
            <v>7.0000000000000007E-2</v>
          </cell>
          <cell r="J181">
            <v>0</v>
          </cell>
          <cell r="K181">
            <v>7.0000000000000007E-2</v>
          </cell>
          <cell r="L181">
            <v>0</v>
          </cell>
          <cell r="M181">
            <v>0</v>
          </cell>
          <cell r="N181">
            <v>0</v>
          </cell>
          <cell r="O181">
            <v>0</v>
          </cell>
          <cell r="P181">
            <v>2</v>
          </cell>
        </row>
        <row r="182">
          <cell r="B182" t="str">
            <v>40S</v>
          </cell>
          <cell r="C182">
            <v>0.75</v>
          </cell>
          <cell r="D182">
            <v>2.87</v>
          </cell>
          <cell r="E182">
            <v>1</v>
          </cell>
          <cell r="F182">
            <v>0</v>
          </cell>
          <cell r="G182">
            <v>0</v>
          </cell>
          <cell r="H182">
            <v>0</v>
          </cell>
          <cell r="I182">
            <v>7.0000000000000007E-2</v>
          </cell>
          <cell r="J182">
            <v>0</v>
          </cell>
          <cell r="K182">
            <v>7.0000000000000007E-2</v>
          </cell>
          <cell r="L182">
            <v>0</v>
          </cell>
          <cell r="M182">
            <v>0</v>
          </cell>
          <cell r="N182">
            <v>0</v>
          </cell>
          <cell r="O182">
            <v>0</v>
          </cell>
          <cell r="P182">
            <v>2</v>
          </cell>
        </row>
        <row r="183">
          <cell r="B183" t="str">
            <v>40S</v>
          </cell>
          <cell r="C183">
            <v>0.75</v>
          </cell>
          <cell r="D183">
            <v>2.87</v>
          </cell>
          <cell r="E183">
            <v>1</v>
          </cell>
          <cell r="F183">
            <v>0</v>
          </cell>
          <cell r="G183">
            <v>0</v>
          </cell>
          <cell r="H183">
            <v>0</v>
          </cell>
          <cell r="I183">
            <v>7.0000000000000007E-2</v>
          </cell>
          <cell r="J183">
            <v>0</v>
          </cell>
          <cell r="K183">
            <v>7.0000000000000007E-2</v>
          </cell>
          <cell r="L183">
            <v>0</v>
          </cell>
          <cell r="M183">
            <v>0</v>
          </cell>
          <cell r="N183">
            <v>0</v>
          </cell>
          <cell r="O183">
            <v>0</v>
          </cell>
          <cell r="P183">
            <v>2</v>
          </cell>
        </row>
        <row r="184">
          <cell r="B184" t="str">
            <v>40S</v>
          </cell>
          <cell r="C184">
            <v>0.75</v>
          </cell>
          <cell r="D184">
            <v>2.87</v>
          </cell>
          <cell r="E184">
            <v>1</v>
          </cell>
          <cell r="F184">
            <v>0</v>
          </cell>
          <cell r="G184">
            <v>0</v>
          </cell>
          <cell r="H184">
            <v>0</v>
          </cell>
          <cell r="I184">
            <v>7.0000000000000007E-2</v>
          </cell>
          <cell r="J184">
            <v>0</v>
          </cell>
          <cell r="K184">
            <v>7.0000000000000007E-2</v>
          </cell>
          <cell r="L184">
            <v>0</v>
          </cell>
          <cell r="M184">
            <v>0</v>
          </cell>
          <cell r="N184">
            <v>0</v>
          </cell>
          <cell r="O184">
            <v>0</v>
          </cell>
          <cell r="P184">
            <v>2</v>
          </cell>
        </row>
        <row r="185">
          <cell r="B185" t="str">
            <v>40S</v>
          </cell>
          <cell r="C185">
            <v>1</v>
          </cell>
          <cell r="D185">
            <v>3.38</v>
          </cell>
          <cell r="E185">
            <v>1</v>
          </cell>
          <cell r="F185">
            <v>0</v>
          </cell>
          <cell r="G185">
            <v>0</v>
          </cell>
          <cell r="H185">
            <v>0</v>
          </cell>
          <cell r="I185">
            <v>0.12</v>
          </cell>
          <cell r="J185">
            <v>0</v>
          </cell>
          <cell r="K185">
            <v>0.12</v>
          </cell>
          <cell r="L185">
            <v>0</v>
          </cell>
          <cell r="M185">
            <v>0</v>
          </cell>
          <cell r="N185">
            <v>0</v>
          </cell>
          <cell r="O185">
            <v>0</v>
          </cell>
          <cell r="P185">
            <v>2</v>
          </cell>
        </row>
        <row r="186">
          <cell r="B186" t="str">
            <v>40S</v>
          </cell>
          <cell r="C186">
            <v>1</v>
          </cell>
          <cell r="D186">
            <v>3.38</v>
          </cell>
          <cell r="E186">
            <v>1</v>
          </cell>
          <cell r="F186">
            <v>0</v>
          </cell>
          <cell r="G186">
            <v>0</v>
          </cell>
          <cell r="H186">
            <v>0</v>
          </cell>
          <cell r="I186">
            <v>0.12</v>
          </cell>
          <cell r="J186">
            <v>0</v>
          </cell>
          <cell r="K186">
            <v>0.12</v>
          </cell>
          <cell r="L186">
            <v>0</v>
          </cell>
          <cell r="M186">
            <v>0</v>
          </cell>
          <cell r="N186">
            <v>0</v>
          </cell>
          <cell r="O186">
            <v>0</v>
          </cell>
          <cell r="P186">
            <v>2</v>
          </cell>
        </row>
        <row r="187">
          <cell r="B187" t="str">
            <v>40S</v>
          </cell>
          <cell r="C187">
            <v>1</v>
          </cell>
          <cell r="D187">
            <v>3.38</v>
          </cell>
          <cell r="E187">
            <v>1</v>
          </cell>
          <cell r="F187">
            <v>0</v>
          </cell>
          <cell r="G187">
            <v>0</v>
          </cell>
          <cell r="H187">
            <v>0</v>
          </cell>
          <cell r="I187">
            <v>0.12</v>
          </cell>
          <cell r="J187">
            <v>0</v>
          </cell>
          <cell r="K187">
            <v>0.12</v>
          </cell>
          <cell r="L187">
            <v>0</v>
          </cell>
          <cell r="M187">
            <v>0</v>
          </cell>
          <cell r="N187">
            <v>0</v>
          </cell>
          <cell r="O187">
            <v>0</v>
          </cell>
          <cell r="P187">
            <v>2</v>
          </cell>
        </row>
        <row r="188">
          <cell r="B188" t="str">
            <v>40S</v>
          </cell>
          <cell r="C188">
            <v>1.25</v>
          </cell>
          <cell r="D188">
            <v>3.56</v>
          </cell>
          <cell r="E188">
            <v>1</v>
          </cell>
          <cell r="F188">
            <v>0</v>
          </cell>
          <cell r="G188">
            <v>0</v>
          </cell>
          <cell r="H188">
            <v>0</v>
          </cell>
          <cell r="I188">
            <v>0.15</v>
          </cell>
          <cell r="J188">
            <v>0</v>
          </cell>
          <cell r="K188">
            <v>0.15</v>
          </cell>
          <cell r="L188">
            <v>0</v>
          </cell>
          <cell r="M188">
            <v>0</v>
          </cell>
          <cell r="N188">
            <v>0</v>
          </cell>
          <cell r="O188">
            <v>0</v>
          </cell>
          <cell r="P188">
            <v>2</v>
          </cell>
        </row>
        <row r="189">
          <cell r="B189" t="str">
            <v>40S</v>
          </cell>
          <cell r="C189">
            <v>1.25</v>
          </cell>
          <cell r="D189">
            <v>3.56</v>
          </cell>
          <cell r="E189">
            <v>1</v>
          </cell>
          <cell r="F189">
            <v>0</v>
          </cell>
          <cell r="G189">
            <v>0</v>
          </cell>
          <cell r="H189">
            <v>0</v>
          </cell>
          <cell r="I189">
            <v>0.15</v>
          </cell>
          <cell r="J189">
            <v>0</v>
          </cell>
          <cell r="K189">
            <v>0.15</v>
          </cell>
          <cell r="L189">
            <v>0</v>
          </cell>
          <cell r="M189">
            <v>0</v>
          </cell>
          <cell r="N189">
            <v>0</v>
          </cell>
          <cell r="O189">
            <v>0</v>
          </cell>
          <cell r="P189">
            <v>2</v>
          </cell>
        </row>
        <row r="190">
          <cell r="B190" t="str">
            <v>40S</v>
          </cell>
          <cell r="C190">
            <v>1.25</v>
          </cell>
          <cell r="D190">
            <v>3.56</v>
          </cell>
          <cell r="E190">
            <v>1</v>
          </cell>
          <cell r="F190">
            <v>0</v>
          </cell>
          <cell r="G190">
            <v>0</v>
          </cell>
          <cell r="H190">
            <v>0</v>
          </cell>
          <cell r="I190">
            <v>0.15</v>
          </cell>
          <cell r="J190">
            <v>8.42</v>
          </cell>
          <cell r="K190">
            <v>0.15</v>
          </cell>
          <cell r="L190">
            <v>0</v>
          </cell>
          <cell r="M190">
            <v>0</v>
          </cell>
          <cell r="N190">
            <v>0</v>
          </cell>
          <cell r="O190">
            <v>0</v>
          </cell>
          <cell r="P190">
            <v>2</v>
          </cell>
        </row>
        <row r="191">
          <cell r="B191" t="str">
            <v>40S</v>
          </cell>
          <cell r="C191">
            <v>1.5</v>
          </cell>
          <cell r="D191">
            <v>3.68</v>
          </cell>
          <cell r="E191">
            <v>1</v>
          </cell>
          <cell r="F191">
            <v>0</v>
          </cell>
          <cell r="G191">
            <v>0</v>
          </cell>
          <cell r="H191">
            <v>0</v>
          </cell>
          <cell r="I191">
            <v>0.15</v>
          </cell>
          <cell r="J191">
            <v>0</v>
          </cell>
          <cell r="K191">
            <v>0.15</v>
          </cell>
          <cell r="L191">
            <v>0</v>
          </cell>
          <cell r="M191">
            <v>0</v>
          </cell>
          <cell r="N191">
            <v>0</v>
          </cell>
          <cell r="O191">
            <v>0</v>
          </cell>
          <cell r="P191">
            <v>2</v>
          </cell>
        </row>
        <row r="192">
          <cell r="B192" t="str">
            <v>40S</v>
          </cell>
          <cell r="C192">
            <v>1.5</v>
          </cell>
          <cell r="D192">
            <v>3.68</v>
          </cell>
          <cell r="E192">
            <v>1</v>
          </cell>
          <cell r="F192">
            <v>0</v>
          </cell>
          <cell r="G192">
            <v>0</v>
          </cell>
          <cell r="H192">
            <v>0</v>
          </cell>
          <cell r="I192">
            <v>0.15</v>
          </cell>
          <cell r="J192">
            <v>0</v>
          </cell>
          <cell r="K192">
            <v>0.15</v>
          </cell>
          <cell r="L192">
            <v>0</v>
          </cell>
          <cell r="M192">
            <v>0</v>
          </cell>
          <cell r="N192">
            <v>0</v>
          </cell>
          <cell r="O192">
            <v>0</v>
          </cell>
          <cell r="P192">
            <v>2</v>
          </cell>
        </row>
        <row r="193">
          <cell r="B193" t="str">
            <v>40S</v>
          </cell>
          <cell r="C193">
            <v>1.5</v>
          </cell>
          <cell r="D193">
            <v>3.68</v>
          </cell>
          <cell r="E193">
            <v>1</v>
          </cell>
          <cell r="F193">
            <v>0</v>
          </cell>
          <cell r="G193">
            <v>0</v>
          </cell>
          <cell r="H193">
            <v>0</v>
          </cell>
          <cell r="I193">
            <v>0.15</v>
          </cell>
          <cell r="J193">
            <v>0</v>
          </cell>
          <cell r="K193">
            <v>0.15</v>
          </cell>
          <cell r="L193">
            <v>0</v>
          </cell>
          <cell r="M193">
            <v>0</v>
          </cell>
          <cell r="N193">
            <v>0</v>
          </cell>
          <cell r="O193">
            <v>0</v>
          </cell>
          <cell r="P193">
            <v>2</v>
          </cell>
        </row>
        <row r="194">
          <cell r="B194" t="str">
            <v>40S</v>
          </cell>
          <cell r="C194">
            <v>2</v>
          </cell>
          <cell r="D194">
            <v>3.91</v>
          </cell>
          <cell r="E194">
            <v>1</v>
          </cell>
          <cell r="F194">
            <v>0</v>
          </cell>
          <cell r="G194">
            <v>0</v>
          </cell>
          <cell r="H194">
            <v>0</v>
          </cell>
          <cell r="I194">
            <v>0.3</v>
          </cell>
          <cell r="J194">
            <v>0</v>
          </cell>
          <cell r="K194">
            <v>0.3</v>
          </cell>
          <cell r="L194">
            <v>0</v>
          </cell>
          <cell r="M194">
            <v>0</v>
          </cell>
          <cell r="N194">
            <v>0</v>
          </cell>
          <cell r="O194">
            <v>0</v>
          </cell>
          <cell r="P194">
            <v>2</v>
          </cell>
        </row>
        <row r="195">
          <cell r="B195" t="str">
            <v>40S</v>
          </cell>
          <cell r="C195">
            <v>2</v>
          </cell>
          <cell r="D195">
            <v>3.91</v>
          </cell>
          <cell r="E195">
            <v>1</v>
          </cell>
          <cell r="F195">
            <v>0</v>
          </cell>
          <cell r="G195">
            <v>0</v>
          </cell>
          <cell r="H195">
            <v>0</v>
          </cell>
          <cell r="I195">
            <v>0.3</v>
          </cell>
          <cell r="J195">
            <v>0</v>
          </cell>
          <cell r="K195">
            <v>0.3</v>
          </cell>
          <cell r="L195">
            <v>2</v>
          </cell>
          <cell r="M195">
            <v>0</v>
          </cell>
          <cell r="N195">
            <v>4.1166770151461775E-312</v>
          </cell>
          <cell r="O195" t="str">
            <v>40S</v>
          </cell>
          <cell r="P195">
            <v>2</v>
          </cell>
          <cell r="Q195">
            <v>3.9099923706054689</v>
          </cell>
          <cell r="R195">
            <v>1</v>
          </cell>
        </row>
        <row r="196">
          <cell r="B196" t="str">
            <v>40S</v>
          </cell>
          <cell r="C196">
            <v>2</v>
          </cell>
          <cell r="D196">
            <v>3.91</v>
          </cell>
          <cell r="E196">
            <v>1</v>
          </cell>
          <cell r="F196">
            <v>0</v>
          </cell>
          <cell r="G196">
            <v>0</v>
          </cell>
          <cell r="H196">
            <v>0</v>
          </cell>
          <cell r="I196">
            <v>0.3</v>
          </cell>
          <cell r="J196">
            <v>0</v>
          </cell>
          <cell r="K196">
            <v>0.3</v>
          </cell>
          <cell r="L196">
            <v>0</v>
          </cell>
          <cell r="M196">
            <v>0</v>
          </cell>
          <cell r="N196">
            <v>0</v>
          </cell>
          <cell r="O196">
            <v>0</v>
          </cell>
          <cell r="P196">
            <v>2</v>
          </cell>
        </row>
        <row r="197">
          <cell r="B197" t="str">
            <v>40S</v>
          </cell>
          <cell r="C197">
            <v>2.5</v>
          </cell>
          <cell r="D197">
            <v>5.16</v>
          </cell>
          <cell r="E197">
            <v>1</v>
          </cell>
          <cell r="F197">
            <v>0</v>
          </cell>
          <cell r="G197">
            <v>0</v>
          </cell>
          <cell r="H197">
            <v>0</v>
          </cell>
          <cell r="I197">
            <v>0.25</v>
          </cell>
          <cell r="J197">
            <v>0.2</v>
          </cell>
          <cell r="K197">
            <v>0.45</v>
          </cell>
          <cell r="L197">
            <v>0</v>
          </cell>
          <cell r="M197">
            <v>0</v>
          </cell>
          <cell r="N197">
            <v>0</v>
          </cell>
          <cell r="O197">
            <v>0</v>
          </cell>
          <cell r="P197">
            <v>2</v>
          </cell>
        </row>
        <row r="198">
          <cell r="B198" t="str">
            <v>40S</v>
          </cell>
          <cell r="C198">
            <v>3</v>
          </cell>
          <cell r="D198">
            <v>5.49</v>
          </cell>
          <cell r="E198">
            <v>1</v>
          </cell>
          <cell r="F198">
            <v>0</v>
          </cell>
          <cell r="G198">
            <v>0</v>
          </cell>
          <cell r="H198">
            <v>0</v>
          </cell>
          <cell r="I198">
            <v>0.3</v>
          </cell>
          <cell r="J198">
            <v>0.3</v>
          </cell>
          <cell r="K198">
            <v>0.6</v>
          </cell>
          <cell r="L198">
            <v>0</v>
          </cell>
          <cell r="M198">
            <v>0</v>
          </cell>
          <cell r="N198">
            <v>0</v>
          </cell>
          <cell r="O198">
            <v>0</v>
          </cell>
          <cell r="P198">
            <v>2</v>
          </cell>
        </row>
        <row r="199">
          <cell r="B199" t="str">
            <v>40S</v>
          </cell>
          <cell r="C199">
            <v>3.5</v>
          </cell>
          <cell r="D199">
            <v>5.74</v>
          </cell>
          <cell r="E199">
            <v>1</v>
          </cell>
          <cell r="F199">
            <v>0</v>
          </cell>
          <cell r="G199">
            <v>0</v>
          </cell>
          <cell r="H199">
            <v>0</v>
          </cell>
          <cell r="I199">
            <v>0.35</v>
          </cell>
          <cell r="J199">
            <v>0.4</v>
          </cell>
          <cell r="K199">
            <v>0.75</v>
          </cell>
          <cell r="L199">
            <v>0</v>
          </cell>
          <cell r="M199">
            <v>0</v>
          </cell>
          <cell r="N199">
            <v>0</v>
          </cell>
          <cell r="O199">
            <v>0</v>
          </cell>
          <cell r="P199">
            <v>3</v>
          </cell>
        </row>
        <row r="200">
          <cell r="B200" t="str">
            <v>40S</v>
          </cell>
          <cell r="C200">
            <v>4</v>
          </cell>
          <cell r="D200">
            <v>6.02</v>
          </cell>
          <cell r="E200">
            <v>1</v>
          </cell>
          <cell r="F200">
            <v>0</v>
          </cell>
          <cell r="G200">
            <v>0</v>
          </cell>
          <cell r="H200">
            <v>0</v>
          </cell>
          <cell r="I200">
            <v>0.41</v>
          </cell>
          <cell r="J200">
            <v>0.49</v>
          </cell>
          <cell r="K200">
            <v>0.89999999999999991</v>
          </cell>
          <cell r="L200">
            <v>0</v>
          </cell>
          <cell r="M200">
            <v>0</v>
          </cell>
          <cell r="N200">
            <v>0</v>
          </cell>
          <cell r="O200">
            <v>0</v>
          </cell>
          <cell r="P200">
            <v>3</v>
          </cell>
        </row>
        <row r="201">
          <cell r="B201" t="str">
            <v>40S</v>
          </cell>
          <cell r="C201">
            <v>5</v>
          </cell>
          <cell r="D201">
            <v>6.55</v>
          </cell>
          <cell r="E201">
            <v>1</v>
          </cell>
          <cell r="F201">
            <v>0</v>
          </cell>
          <cell r="G201">
            <v>0</v>
          </cell>
          <cell r="H201">
            <v>0</v>
          </cell>
          <cell r="I201">
            <v>0.51</v>
          </cell>
          <cell r="J201">
            <v>0.54</v>
          </cell>
          <cell r="K201">
            <v>1.05</v>
          </cell>
          <cell r="L201">
            <v>0</v>
          </cell>
          <cell r="M201">
            <v>0</v>
          </cell>
          <cell r="N201">
            <v>0</v>
          </cell>
          <cell r="O201">
            <v>0</v>
          </cell>
          <cell r="P201">
            <v>4</v>
          </cell>
        </row>
        <row r="202">
          <cell r="B202" t="str">
            <v>40S</v>
          </cell>
          <cell r="C202">
            <v>6</v>
          </cell>
          <cell r="D202">
            <v>7.11</v>
          </cell>
          <cell r="E202">
            <v>1</v>
          </cell>
          <cell r="F202">
            <v>0</v>
          </cell>
          <cell r="G202">
            <v>0</v>
          </cell>
          <cell r="H202">
            <v>0</v>
          </cell>
          <cell r="I202">
            <v>0.61</v>
          </cell>
          <cell r="J202">
            <v>1.04</v>
          </cell>
          <cell r="K202">
            <v>1.65</v>
          </cell>
          <cell r="L202">
            <v>0</v>
          </cell>
          <cell r="M202">
            <v>0</v>
          </cell>
          <cell r="N202">
            <v>0</v>
          </cell>
          <cell r="O202">
            <v>0</v>
          </cell>
          <cell r="P202">
            <v>4</v>
          </cell>
        </row>
        <row r="203">
          <cell r="B203" t="str">
            <v>40S</v>
          </cell>
          <cell r="C203">
            <v>8</v>
          </cell>
          <cell r="D203">
            <v>8.18</v>
          </cell>
          <cell r="E203">
            <v>1</v>
          </cell>
          <cell r="F203">
            <v>0</v>
          </cell>
          <cell r="G203">
            <v>0</v>
          </cell>
          <cell r="H203">
            <v>0</v>
          </cell>
          <cell r="I203">
            <v>0.81</v>
          </cell>
          <cell r="J203">
            <v>1.73</v>
          </cell>
          <cell r="K203">
            <v>2.54</v>
          </cell>
          <cell r="L203">
            <v>0</v>
          </cell>
          <cell r="M203">
            <v>0</v>
          </cell>
          <cell r="N203">
            <v>0</v>
          </cell>
          <cell r="O203">
            <v>0</v>
          </cell>
          <cell r="P203">
            <v>4</v>
          </cell>
        </row>
        <row r="204">
          <cell r="B204" t="str">
            <v>40S</v>
          </cell>
          <cell r="C204">
            <v>10</v>
          </cell>
          <cell r="D204">
            <v>9.27</v>
          </cell>
          <cell r="E204">
            <v>1</v>
          </cell>
          <cell r="F204">
            <v>0</v>
          </cell>
          <cell r="G204">
            <v>0</v>
          </cell>
          <cell r="H204">
            <v>0</v>
          </cell>
          <cell r="I204">
            <v>1.01</v>
          </cell>
          <cell r="J204">
            <v>3.04</v>
          </cell>
          <cell r="K204">
            <v>4.05</v>
          </cell>
          <cell r="L204">
            <v>0</v>
          </cell>
          <cell r="M204">
            <v>0</v>
          </cell>
          <cell r="N204">
            <v>0</v>
          </cell>
          <cell r="O204">
            <v>0</v>
          </cell>
          <cell r="P204">
            <v>4</v>
          </cell>
        </row>
        <row r="205">
          <cell r="B205" t="str">
            <v>40S</v>
          </cell>
          <cell r="C205">
            <v>12</v>
          </cell>
          <cell r="D205">
            <v>9.5299999999999994</v>
          </cell>
          <cell r="E205">
            <v>1</v>
          </cell>
          <cell r="F205">
            <v>0</v>
          </cell>
          <cell r="G205">
            <v>0</v>
          </cell>
          <cell r="H205">
            <v>0</v>
          </cell>
          <cell r="I205">
            <v>1.22</v>
          </cell>
          <cell r="J205">
            <v>3.28</v>
          </cell>
          <cell r="K205">
            <v>4.5</v>
          </cell>
          <cell r="L205">
            <v>0</v>
          </cell>
          <cell r="M205">
            <v>0</v>
          </cell>
          <cell r="N205">
            <v>0</v>
          </cell>
          <cell r="O205">
            <v>0</v>
          </cell>
          <cell r="P205">
            <v>6</v>
          </cell>
        </row>
        <row r="206">
          <cell r="B206">
            <v>60</v>
          </cell>
          <cell r="C206">
            <v>8</v>
          </cell>
          <cell r="D206">
            <v>10.31</v>
          </cell>
          <cell r="E206">
            <v>1.25</v>
          </cell>
          <cell r="F206">
            <v>0</v>
          </cell>
          <cell r="G206">
            <v>0</v>
          </cell>
          <cell r="H206">
            <v>0</v>
          </cell>
          <cell r="I206">
            <v>0.81</v>
          </cell>
          <cell r="J206">
            <v>2.64</v>
          </cell>
          <cell r="K206">
            <v>3.45</v>
          </cell>
          <cell r="L206">
            <v>0</v>
          </cell>
          <cell r="M206">
            <v>0</v>
          </cell>
          <cell r="N206">
            <v>0</v>
          </cell>
          <cell r="O206">
            <v>0</v>
          </cell>
          <cell r="P206">
            <v>4</v>
          </cell>
        </row>
        <row r="207">
          <cell r="B207">
            <v>60</v>
          </cell>
          <cell r="C207">
            <v>10</v>
          </cell>
          <cell r="D207">
            <v>12.7</v>
          </cell>
          <cell r="E207">
            <v>1.25</v>
          </cell>
          <cell r="F207">
            <v>0</v>
          </cell>
          <cell r="G207">
            <v>0</v>
          </cell>
          <cell r="H207">
            <v>0</v>
          </cell>
          <cell r="I207">
            <v>1.01</v>
          </cell>
          <cell r="J207">
            <v>5.74</v>
          </cell>
          <cell r="K207">
            <v>6.75</v>
          </cell>
          <cell r="L207">
            <v>0</v>
          </cell>
          <cell r="M207">
            <v>0</v>
          </cell>
          <cell r="N207">
            <v>0</v>
          </cell>
          <cell r="O207">
            <v>0</v>
          </cell>
          <cell r="P207">
            <v>4</v>
          </cell>
        </row>
        <row r="208">
          <cell r="B208">
            <v>60</v>
          </cell>
          <cell r="C208">
            <v>12</v>
          </cell>
          <cell r="D208">
            <v>14.27</v>
          </cell>
          <cell r="E208">
            <v>1.25</v>
          </cell>
          <cell r="F208">
            <v>0</v>
          </cell>
          <cell r="G208">
            <v>0</v>
          </cell>
          <cell r="H208">
            <v>0</v>
          </cell>
          <cell r="I208">
            <v>1.22</v>
          </cell>
          <cell r="J208">
            <v>8.3800000000000008</v>
          </cell>
          <cell r="K208">
            <v>9.6000000000000014</v>
          </cell>
          <cell r="L208">
            <v>0</v>
          </cell>
          <cell r="M208">
            <v>0</v>
          </cell>
          <cell r="N208">
            <v>0</v>
          </cell>
          <cell r="O208">
            <v>0</v>
          </cell>
          <cell r="P208">
            <v>6</v>
          </cell>
        </row>
        <row r="209">
          <cell r="B209">
            <v>60</v>
          </cell>
          <cell r="C209">
            <v>14</v>
          </cell>
          <cell r="D209">
            <v>15.09</v>
          </cell>
          <cell r="E209">
            <v>1.5</v>
          </cell>
          <cell r="F209">
            <v>0</v>
          </cell>
          <cell r="G209">
            <v>0</v>
          </cell>
          <cell r="H209">
            <v>0</v>
          </cell>
          <cell r="I209">
            <v>1.42</v>
          </cell>
          <cell r="J209">
            <v>9.9700000000000006</v>
          </cell>
          <cell r="K209">
            <v>11.39</v>
          </cell>
          <cell r="L209">
            <v>0</v>
          </cell>
          <cell r="M209">
            <v>0</v>
          </cell>
          <cell r="N209">
            <v>0</v>
          </cell>
          <cell r="O209">
            <v>0</v>
          </cell>
          <cell r="P209">
            <v>6</v>
          </cell>
        </row>
        <row r="210">
          <cell r="B210">
            <v>60</v>
          </cell>
          <cell r="C210">
            <v>16</v>
          </cell>
          <cell r="D210">
            <v>16.66</v>
          </cell>
          <cell r="E210">
            <v>1.5</v>
          </cell>
          <cell r="F210">
            <v>0</v>
          </cell>
          <cell r="G210">
            <v>0</v>
          </cell>
          <cell r="H210">
            <v>0</v>
          </cell>
          <cell r="I210">
            <v>1.62</v>
          </cell>
          <cell r="J210">
            <v>14.88</v>
          </cell>
          <cell r="K210">
            <v>16.5</v>
          </cell>
          <cell r="L210">
            <v>0</v>
          </cell>
          <cell r="M210">
            <v>0</v>
          </cell>
          <cell r="N210">
            <v>0</v>
          </cell>
          <cell r="O210">
            <v>0</v>
          </cell>
          <cell r="P210">
            <v>6</v>
          </cell>
        </row>
        <row r="211">
          <cell r="B211">
            <v>60</v>
          </cell>
          <cell r="C211">
            <v>18</v>
          </cell>
          <cell r="D211">
            <v>19.05</v>
          </cell>
          <cell r="E211">
            <v>2</v>
          </cell>
          <cell r="F211">
            <v>0</v>
          </cell>
          <cell r="G211">
            <v>0</v>
          </cell>
          <cell r="H211">
            <v>0</v>
          </cell>
          <cell r="I211">
            <v>1.82</v>
          </cell>
          <cell r="J211">
            <v>20.67</v>
          </cell>
          <cell r="K211">
            <v>22.490000000000002</v>
          </cell>
          <cell r="L211">
            <v>0</v>
          </cell>
          <cell r="M211">
            <v>0</v>
          </cell>
          <cell r="N211">
            <v>0</v>
          </cell>
          <cell r="O211">
            <v>0</v>
          </cell>
          <cell r="P211">
            <v>6</v>
          </cell>
        </row>
        <row r="212">
          <cell r="B212">
            <v>60</v>
          </cell>
          <cell r="C212">
            <v>20</v>
          </cell>
          <cell r="D212">
            <v>20.62</v>
          </cell>
          <cell r="E212">
            <v>2</v>
          </cell>
          <cell r="F212">
            <v>0</v>
          </cell>
          <cell r="G212">
            <v>0</v>
          </cell>
          <cell r="H212">
            <v>0</v>
          </cell>
          <cell r="I212">
            <v>2.0299999999999998</v>
          </cell>
          <cell r="J212">
            <v>23.47</v>
          </cell>
          <cell r="K212">
            <v>25.5</v>
          </cell>
          <cell r="L212">
            <v>0</v>
          </cell>
          <cell r="M212">
            <v>0</v>
          </cell>
          <cell r="N212">
            <v>0</v>
          </cell>
          <cell r="O212">
            <v>0</v>
          </cell>
          <cell r="P212">
            <v>7</v>
          </cell>
        </row>
        <row r="213">
          <cell r="B213">
            <v>60</v>
          </cell>
          <cell r="C213">
            <v>22</v>
          </cell>
          <cell r="D213">
            <v>22.23</v>
          </cell>
          <cell r="E213">
            <v>2</v>
          </cell>
          <cell r="F213">
            <v>0</v>
          </cell>
          <cell r="G213">
            <v>0</v>
          </cell>
          <cell r="H213">
            <v>0</v>
          </cell>
          <cell r="I213">
            <v>2.23</v>
          </cell>
          <cell r="J213">
            <v>29.27</v>
          </cell>
          <cell r="K213">
            <v>31.5</v>
          </cell>
          <cell r="L213">
            <v>0</v>
          </cell>
          <cell r="M213">
            <v>0</v>
          </cell>
          <cell r="N213">
            <v>0</v>
          </cell>
          <cell r="O213">
            <v>0</v>
          </cell>
          <cell r="P213">
            <v>8</v>
          </cell>
        </row>
        <row r="214">
          <cell r="B214">
            <v>60</v>
          </cell>
          <cell r="C214">
            <v>24</v>
          </cell>
          <cell r="D214">
            <v>24.61</v>
          </cell>
          <cell r="E214">
            <v>2</v>
          </cell>
          <cell r="F214">
            <v>0</v>
          </cell>
          <cell r="G214">
            <v>0</v>
          </cell>
          <cell r="H214">
            <v>0</v>
          </cell>
          <cell r="I214">
            <v>2.4300000000000002</v>
          </cell>
          <cell r="J214">
            <v>35.07</v>
          </cell>
          <cell r="K214">
            <v>37.5</v>
          </cell>
          <cell r="L214">
            <v>0</v>
          </cell>
          <cell r="M214">
            <v>0</v>
          </cell>
          <cell r="N214">
            <v>0</v>
          </cell>
          <cell r="O214">
            <v>0</v>
          </cell>
          <cell r="P214">
            <v>8</v>
          </cell>
        </row>
        <row r="215">
          <cell r="B215">
            <v>80</v>
          </cell>
          <cell r="C215">
            <v>0.125</v>
          </cell>
          <cell r="D215">
            <v>2.41</v>
          </cell>
          <cell r="E215">
            <v>1</v>
          </cell>
          <cell r="F215">
            <v>0</v>
          </cell>
          <cell r="G215">
            <v>0</v>
          </cell>
          <cell r="H215">
            <v>0</v>
          </cell>
          <cell r="I215">
            <v>7.0000000000000007E-2</v>
          </cell>
          <cell r="J215">
            <v>0</v>
          </cell>
          <cell r="K215">
            <v>7.0000000000000007E-2</v>
          </cell>
          <cell r="L215">
            <v>0</v>
          </cell>
          <cell r="M215">
            <v>0</v>
          </cell>
          <cell r="N215">
            <v>0</v>
          </cell>
          <cell r="O215">
            <v>0</v>
          </cell>
          <cell r="P215">
            <v>2</v>
          </cell>
        </row>
        <row r="216">
          <cell r="B216">
            <v>80</v>
          </cell>
          <cell r="C216">
            <v>0.125</v>
          </cell>
          <cell r="D216">
            <v>2.41</v>
          </cell>
          <cell r="E216">
            <v>1</v>
          </cell>
          <cell r="F216">
            <v>0</v>
          </cell>
          <cell r="G216">
            <v>0</v>
          </cell>
          <cell r="H216">
            <v>0</v>
          </cell>
          <cell r="I216">
            <v>7.0000000000000007E-2</v>
          </cell>
          <cell r="J216">
            <v>0</v>
          </cell>
          <cell r="K216">
            <v>7.0000000000000007E-2</v>
          </cell>
          <cell r="L216">
            <v>0</v>
          </cell>
          <cell r="M216">
            <v>0</v>
          </cell>
          <cell r="N216">
            <v>0</v>
          </cell>
          <cell r="O216">
            <v>0</v>
          </cell>
          <cell r="P216">
            <v>2</v>
          </cell>
        </row>
        <row r="217">
          <cell r="B217">
            <v>80</v>
          </cell>
          <cell r="C217">
            <v>0.125</v>
          </cell>
          <cell r="D217">
            <v>2.41</v>
          </cell>
          <cell r="E217">
            <v>1</v>
          </cell>
          <cell r="F217">
            <v>0</v>
          </cell>
          <cell r="G217">
            <v>0</v>
          </cell>
          <cell r="H217">
            <v>0</v>
          </cell>
          <cell r="I217">
            <v>7.0000000000000007E-2</v>
          </cell>
          <cell r="J217">
            <v>0</v>
          </cell>
          <cell r="K217">
            <v>7.0000000000000007E-2</v>
          </cell>
          <cell r="L217">
            <v>0</v>
          </cell>
          <cell r="M217">
            <v>0</v>
          </cell>
          <cell r="N217">
            <v>0</v>
          </cell>
          <cell r="O217">
            <v>0</v>
          </cell>
          <cell r="P217">
            <v>2</v>
          </cell>
        </row>
        <row r="218">
          <cell r="B218">
            <v>80</v>
          </cell>
          <cell r="C218">
            <v>0.25</v>
          </cell>
          <cell r="D218">
            <v>3.02</v>
          </cell>
          <cell r="E218">
            <v>1</v>
          </cell>
          <cell r="F218">
            <v>0</v>
          </cell>
          <cell r="G218">
            <v>0</v>
          </cell>
          <cell r="H218">
            <v>0</v>
          </cell>
          <cell r="I218">
            <v>7.0000000000000007E-2</v>
          </cell>
          <cell r="J218">
            <v>0</v>
          </cell>
          <cell r="K218">
            <v>7.0000000000000007E-2</v>
          </cell>
          <cell r="L218">
            <v>0</v>
          </cell>
          <cell r="M218">
            <v>0</v>
          </cell>
          <cell r="N218">
            <v>0</v>
          </cell>
          <cell r="O218">
            <v>0</v>
          </cell>
          <cell r="P218">
            <v>2</v>
          </cell>
        </row>
        <row r="219">
          <cell r="B219">
            <v>80</v>
          </cell>
          <cell r="C219">
            <v>0.25</v>
          </cell>
          <cell r="D219">
            <v>3.02</v>
          </cell>
          <cell r="E219">
            <v>1</v>
          </cell>
          <cell r="F219">
            <v>0</v>
          </cell>
          <cell r="G219">
            <v>0</v>
          </cell>
          <cell r="H219">
            <v>0</v>
          </cell>
          <cell r="I219">
            <v>7.0000000000000007E-2</v>
          </cell>
          <cell r="J219">
            <v>0</v>
          </cell>
          <cell r="K219">
            <v>7.0000000000000007E-2</v>
          </cell>
          <cell r="L219">
            <v>0</v>
          </cell>
          <cell r="M219">
            <v>0</v>
          </cell>
          <cell r="N219">
            <v>0</v>
          </cell>
          <cell r="O219">
            <v>0</v>
          </cell>
          <cell r="P219">
            <v>2</v>
          </cell>
        </row>
        <row r="220">
          <cell r="B220">
            <v>80</v>
          </cell>
          <cell r="C220">
            <v>0.25</v>
          </cell>
          <cell r="D220">
            <v>3.02</v>
          </cell>
          <cell r="E220">
            <v>1</v>
          </cell>
          <cell r="F220">
            <v>0</v>
          </cell>
          <cell r="G220">
            <v>0</v>
          </cell>
          <cell r="H220">
            <v>0</v>
          </cell>
          <cell r="I220">
            <v>7.0000000000000007E-2</v>
          </cell>
          <cell r="J220">
            <v>0</v>
          </cell>
          <cell r="K220">
            <v>7.0000000000000007E-2</v>
          </cell>
          <cell r="L220">
            <v>0</v>
          </cell>
          <cell r="M220">
            <v>0</v>
          </cell>
          <cell r="N220">
            <v>0</v>
          </cell>
          <cell r="O220">
            <v>0</v>
          </cell>
          <cell r="P220">
            <v>2</v>
          </cell>
        </row>
        <row r="221">
          <cell r="B221">
            <v>80</v>
          </cell>
          <cell r="C221">
            <v>0.375</v>
          </cell>
          <cell r="D221">
            <v>3.2</v>
          </cell>
          <cell r="E221">
            <v>1</v>
          </cell>
          <cell r="F221">
            <v>0</v>
          </cell>
          <cell r="G221">
            <v>0</v>
          </cell>
          <cell r="H221">
            <v>0</v>
          </cell>
          <cell r="I221">
            <v>7.0000000000000007E-2</v>
          </cell>
          <cell r="J221">
            <v>0</v>
          </cell>
          <cell r="K221">
            <v>7.0000000000000007E-2</v>
          </cell>
          <cell r="L221">
            <v>0</v>
          </cell>
          <cell r="M221">
            <v>0</v>
          </cell>
          <cell r="N221">
            <v>0</v>
          </cell>
          <cell r="O221">
            <v>0</v>
          </cell>
          <cell r="P221">
            <v>2</v>
          </cell>
        </row>
        <row r="222">
          <cell r="B222">
            <v>80</v>
          </cell>
          <cell r="C222">
            <v>0.375</v>
          </cell>
          <cell r="D222">
            <v>3.2</v>
          </cell>
          <cell r="E222">
            <v>1</v>
          </cell>
          <cell r="F222">
            <v>0</v>
          </cell>
          <cell r="G222">
            <v>0</v>
          </cell>
          <cell r="H222">
            <v>0</v>
          </cell>
          <cell r="I222">
            <v>7.0000000000000007E-2</v>
          </cell>
          <cell r="J222">
            <v>0</v>
          </cell>
          <cell r="K222">
            <v>7.0000000000000007E-2</v>
          </cell>
          <cell r="L222">
            <v>0</v>
          </cell>
          <cell r="M222">
            <v>0</v>
          </cell>
          <cell r="N222">
            <v>0</v>
          </cell>
          <cell r="O222">
            <v>0</v>
          </cell>
          <cell r="P222">
            <v>2</v>
          </cell>
        </row>
        <row r="223">
          <cell r="B223">
            <v>80</v>
          </cell>
          <cell r="C223">
            <v>0.375</v>
          </cell>
          <cell r="D223">
            <v>3.2</v>
          </cell>
          <cell r="E223">
            <v>1</v>
          </cell>
          <cell r="F223">
            <v>0</v>
          </cell>
          <cell r="G223">
            <v>0</v>
          </cell>
          <cell r="H223">
            <v>0</v>
          </cell>
          <cell r="I223">
            <v>7.0000000000000007E-2</v>
          </cell>
          <cell r="J223">
            <v>0</v>
          </cell>
          <cell r="K223">
            <v>7.0000000000000007E-2</v>
          </cell>
          <cell r="L223">
            <v>2.12451171875</v>
          </cell>
          <cell r="M223">
            <v>0</v>
          </cell>
          <cell r="N223">
            <v>4.7320557945261064E-312</v>
          </cell>
          <cell r="O223">
            <v>80</v>
          </cell>
          <cell r="P223">
            <v>2</v>
          </cell>
          <cell r="Q223">
            <v>3.73</v>
          </cell>
          <cell r="R223">
            <v>1</v>
          </cell>
        </row>
        <row r="224">
          <cell r="B224">
            <v>80</v>
          </cell>
          <cell r="C224">
            <v>0.5</v>
          </cell>
          <cell r="D224">
            <v>3.73</v>
          </cell>
          <cell r="E224">
            <v>1</v>
          </cell>
          <cell r="F224">
            <v>0</v>
          </cell>
          <cell r="G224">
            <v>0</v>
          </cell>
          <cell r="H224">
            <v>0</v>
          </cell>
          <cell r="I224">
            <v>7.0000000000000007E-2</v>
          </cell>
          <cell r="J224">
            <v>0</v>
          </cell>
          <cell r="K224">
            <v>7.0000000000000007E-2</v>
          </cell>
          <cell r="L224">
            <v>0</v>
          </cell>
          <cell r="M224">
            <v>0</v>
          </cell>
          <cell r="N224">
            <v>0</v>
          </cell>
          <cell r="O224">
            <v>0</v>
          </cell>
          <cell r="P224">
            <v>2</v>
          </cell>
        </row>
        <row r="225">
          <cell r="B225">
            <v>80</v>
          </cell>
          <cell r="C225">
            <v>0.5</v>
          </cell>
          <cell r="D225">
            <v>3.73</v>
          </cell>
          <cell r="E225">
            <v>1</v>
          </cell>
          <cell r="F225">
            <v>0</v>
          </cell>
          <cell r="G225">
            <v>0</v>
          </cell>
          <cell r="H225">
            <v>0</v>
          </cell>
          <cell r="I225">
            <v>7.0000000000000007E-2</v>
          </cell>
          <cell r="J225">
            <v>0</v>
          </cell>
          <cell r="K225">
            <v>7.0000000000000007E-2</v>
          </cell>
          <cell r="L225">
            <v>0</v>
          </cell>
          <cell r="M225">
            <v>0</v>
          </cell>
          <cell r="N225">
            <v>0</v>
          </cell>
          <cell r="O225">
            <v>0</v>
          </cell>
          <cell r="P225">
            <v>2</v>
          </cell>
        </row>
        <row r="226">
          <cell r="B226">
            <v>80</v>
          </cell>
          <cell r="C226">
            <v>0.5</v>
          </cell>
          <cell r="D226">
            <v>3.73</v>
          </cell>
          <cell r="E226">
            <v>1</v>
          </cell>
          <cell r="F226">
            <v>0</v>
          </cell>
          <cell r="G226">
            <v>0</v>
          </cell>
          <cell r="H226">
            <v>0</v>
          </cell>
          <cell r="I226">
            <v>7.0000000000000007E-2</v>
          </cell>
          <cell r="J226">
            <v>0</v>
          </cell>
          <cell r="K226">
            <v>7.0000000000000007E-2</v>
          </cell>
          <cell r="L226">
            <v>0</v>
          </cell>
          <cell r="M226">
            <v>0</v>
          </cell>
          <cell r="N226">
            <v>0</v>
          </cell>
          <cell r="O226">
            <v>0</v>
          </cell>
          <cell r="P226">
            <v>2</v>
          </cell>
        </row>
        <row r="227">
          <cell r="B227">
            <v>80</v>
          </cell>
          <cell r="C227">
            <v>0.75</v>
          </cell>
          <cell r="D227">
            <v>3.91</v>
          </cell>
          <cell r="E227">
            <v>1</v>
          </cell>
          <cell r="F227">
            <v>0</v>
          </cell>
          <cell r="G227">
            <v>0</v>
          </cell>
          <cell r="H227">
            <v>0</v>
          </cell>
          <cell r="I227">
            <v>7.0000000000000007E-2</v>
          </cell>
          <cell r="J227">
            <v>0</v>
          </cell>
          <cell r="K227">
            <v>7.0000000000000007E-2</v>
          </cell>
          <cell r="L227">
            <v>0</v>
          </cell>
          <cell r="M227">
            <v>0</v>
          </cell>
          <cell r="N227">
            <v>0</v>
          </cell>
          <cell r="O227">
            <v>0</v>
          </cell>
          <cell r="P227">
            <v>2</v>
          </cell>
        </row>
        <row r="228">
          <cell r="B228">
            <v>80</v>
          </cell>
          <cell r="C228">
            <v>0.75</v>
          </cell>
          <cell r="D228">
            <v>3.91</v>
          </cell>
          <cell r="E228">
            <v>1</v>
          </cell>
          <cell r="F228">
            <v>0</v>
          </cell>
          <cell r="G228">
            <v>0</v>
          </cell>
          <cell r="H228">
            <v>0</v>
          </cell>
          <cell r="I228">
            <v>7.0000000000000007E-2</v>
          </cell>
          <cell r="J228">
            <v>0</v>
          </cell>
          <cell r="K228">
            <v>7.0000000000000007E-2</v>
          </cell>
          <cell r="L228">
            <v>0</v>
          </cell>
          <cell r="M228">
            <v>0</v>
          </cell>
          <cell r="N228">
            <v>0</v>
          </cell>
          <cell r="O228">
            <v>0</v>
          </cell>
          <cell r="P228">
            <v>2</v>
          </cell>
        </row>
        <row r="229">
          <cell r="B229">
            <v>80</v>
          </cell>
          <cell r="C229">
            <v>0.75</v>
          </cell>
          <cell r="D229">
            <v>3.91</v>
          </cell>
          <cell r="E229">
            <v>1</v>
          </cell>
          <cell r="F229">
            <v>0</v>
          </cell>
          <cell r="G229">
            <v>0</v>
          </cell>
          <cell r="H229">
            <v>0</v>
          </cell>
          <cell r="I229">
            <v>7.0000000000000007E-2</v>
          </cell>
          <cell r="J229">
            <v>0</v>
          </cell>
          <cell r="K229">
            <v>7.0000000000000007E-2</v>
          </cell>
          <cell r="L229">
            <v>0</v>
          </cell>
          <cell r="M229">
            <v>0</v>
          </cell>
          <cell r="N229">
            <v>0</v>
          </cell>
          <cell r="O229">
            <v>0</v>
          </cell>
          <cell r="P229">
            <v>2</v>
          </cell>
        </row>
        <row r="230">
          <cell r="B230">
            <v>80</v>
          </cell>
          <cell r="C230">
            <v>1</v>
          </cell>
          <cell r="D230">
            <v>4.55</v>
          </cell>
          <cell r="E230">
            <v>1</v>
          </cell>
          <cell r="F230">
            <v>0</v>
          </cell>
          <cell r="G230">
            <v>0</v>
          </cell>
          <cell r="H230">
            <v>0</v>
          </cell>
          <cell r="I230">
            <v>0.15</v>
          </cell>
          <cell r="J230">
            <v>0</v>
          </cell>
          <cell r="K230">
            <v>0.15</v>
          </cell>
          <cell r="L230">
            <v>0</v>
          </cell>
          <cell r="M230">
            <v>0</v>
          </cell>
          <cell r="N230">
            <v>0</v>
          </cell>
          <cell r="O230">
            <v>0</v>
          </cell>
          <cell r="P230">
            <v>2</v>
          </cell>
        </row>
        <row r="231">
          <cell r="B231">
            <v>80</v>
          </cell>
          <cell r="C231">
            <v>1</v>
          </cell>
          <cell r="D231">
            <v>4.55</v>
          </cell>
          <cell r="E231">
            <v>1</v>
          </cell>
          <cell r="F231">
            <v>0</v>
          </cell>
          <cell r="G231">
            <v>0</v>
          </cell>
          <cell r="H231">
            <v>0</v>
          </cell>
          <cell r="I231">
            <v>0.15</v>
          </cell>
          <cell r="J231">
            <v>0</v>
          </cell>
          <cell r="K231">
            <v>0.15</v>
          </cell>
          <cell r="L231">
            <v>0</v>
          </cell>
          <cell r="M231">
            <v>0</v>
          </cell>
          <cell r="N231">
            <v>0</v>
          </cell>
          <cell r="O231">
            <v>0</v>
          </cell>
          <cell r="P231">
            <v>2</v>
          </cell>
        </row>
        <row r="232">
          <cell r="B232">
            <v>80</v>
          </cell>
          <cell r="C232">
            <v>1</v>
          </cell>
          <cell r="D232">
            <v>4.55</v>
          </cell>
          <cell r="E232">
            <v>1</v>
          </cell>
          <cell r="F232">
            <v>0</v>
          </cell>
          <cell r="G232">
            <v>0</v>
          </cell>
          <cell r="H232">
            <v>0</v>
          </cell>
          <cell r="I232">
            <v>0.15</v>
          </cell>
          <cell r="J232">
            <v>0</v>
          </cell>
          <cell r="K232">
            <v>0.15</v>
          </cell>
          <cell r="L232">
            <v>0</v>
          </cell>
          <cell r="M232">
            <v>0</v>
          </cell>
          <cell r="N232">
            <v>0</v>
          </cell>
          <cell r="O232">
            <v>0</v>
          </cell>
          <cell r="P232">
            <v>2</v>
          </cell>
        </row>
        <row r="233">
          <cell r="B233">
            <v>80</v>
          </cell>
          <cell r="C233">
            <v>1.25</v>
          </cell>
          <cell r="D233">
            <v>4.8499999999999996</v>
          </cell>
          <cell r="E233">
            <v>1</v>
          </cell>
          <cell r="F233">
            <v>0</v>
          </cell>
          <cell r="G233">
            <v>0</v>
          </cell>
          <cell r="H233">
            <v>0</v>
          </cell>
          <cell r="I233">
            <v>0.13</v>
          </cell>
          <cell r="J233">
            <v>0.17</v>
          </cell>
          <cell r="K233">
            <v>0.30000000000000004</v>
          </cell>
          <cell r="L233">
            <v>0</v>
          </cell>
          <cell r="M233">
            <v>0</v>
          </cell>
          <cell r="N233">
            <v>0</v>
          </cell>
          <cell r="O233">
            <v>0</v>
          </cell>
          <cell r="P233">
            <v>2</v>
          </cell>
        </row>
        <row r="234">
          <cell r="B234">
            <v>80</v>
          </cell>
          <cell r="C234">
            <v>1.25</v>
          </cell>
          <cell r="D234">
            <v>4.8499999999999996</v>
          </cell>
          <cell r="E234">
            <v>1</v>
          </cell>
          <cell r="F234">
            <v>0</v>
          </cell>
          <cell r="G234">
            <v>0</v>
          </cell>
          <cell r="H234">
            <v>0</v>
          </cell>
          <cell r="I234">
            <v>0.13</v>
          </cell>
          <cell r="J234">
            <v>0.17</v>
          </cell>
          <cell r="K234">
            <v>0.30000000000000004</v>
          </cell>
          <cell r="L234">
            <v>0</v>
          </cell>
          <cell r="M234">
            <v>0</v>
          </cell>
          <cell r="N234">
            <v>0</v>
          </cell>
          <cell r="O234">
            <v>0</v>
          </cell>
          <cell r="P234">
            <v>2</v>
          </cell>
        </row>
        <row r="235">
          <cell r="B235">
            <v>80</v>
          </cell>
          <cell r="C235">
            <v>1.25</v>
          </cell>
          <cell r="D235">
            <v>4.8499999999999996</v>
          </cell>
          <cell r="E235">
            <v>1</v>
          </cell>
          <cell r="F235">
            <v>0</v>
          </cell>
          <cell r="G235">
            <v>0</v>
          </cell>
          <cell r="H235">
            <v>0</v>
          </cell>
          <cell r="I235">
            <v>0.13</v>
          </cell>
          <cell r="J235">
            <v>0.17</v>
          </cell>
          <cell r="K235">
            <v>0.30000000000000004</v>
          </cell>
          <cell r="L235">
            <v>0</v>
          </cell>
          <cell r="M235">
            <v>0</v>
          </cell>
          <cell r="N235">
            <v>0</v>
          </cell>
          <cell r="O235">
            <v>0</v>
          </cell>
          <cell r="P235">
            <v>2</v>
          </cell>
        </row>
        <row r="236">
          <cell r="B236">
            <v>80</v>
          </cell>
          <cell r="C236">
            <v>1.5</v>
          </cell>
          <cell r="D236">
            <v>5.08</v>
          </cell>
          <cell r="E236">
            <v>1</v>
          </cell>
          <cell r="F236">
            <v>0</v>
          </cell>
          <cell r="G236">
            <v>0</v>
          </cell>
          <cell r="H236">
            <v>0</v>
          </cell>
          <cell r="I236">
            <v>0.15</v>
          </cell>
          <cell r="J236">
            <v>0.15</v>
          </cell>
          <cell r="K236">
            <v>0.3</v>
          </cell>
          <cell r="L236">
            <v>0</v>
          </cell>
          <cell r="M236">
            <v>0</v>
          </cell>
          <cell r="N236">
            <v>0</v>
          </cell>
          <cell r="O236">
            <v>0</v>
          </cell>
          <cell r="P236">
            <v>2</v>
          </cell>
        </row>
        <row r="237">
          <cell r="B237">
            <v>80</v>
          </cell>
          <cell r="C237">
            <v>1.5</v>
          </cell>
          <cell r="D237">
            <v>5.08</v>
          </cell>
          <cell r="E237">
            <v>1</v>
          </cell>
          <cell r="F237">
            <v>0</v>
          </cell>
          <cell r="G237">
            <v>0</v>
          </cell>
          <cell r="H237">
            <v>0</v>
          </cell>
          <cell r="I237">
            <v>0.15</v>
          </cell>
          <cell r="J237">
            <v>0.15</v>
          </cell>
          <cell r="K237">
            <v>0.3</v>
          </cell>
          <cell r="L237">
            <v>0</v>
          </cell>
          <cell r="M237">
            <v>0</v>
          </cell>
          <cell r="N237">
            <v>0</v>
          </cell>
          <cell r="O237">
            <v>0</v>
          </cell>
          <cell r="P237">
            <v>2</v>
          </cell>
          <cell r="R237">
            <v>0</v>
          </cell>
        </row>
        <row r="238">
          <cell r="B238">
            <v>80</v>
          </cell>
          <cell r="C238">
            <v>1.5</v>
          </cell>
          <cell r="D238">
            <v>5.08</v>
          </cell>
          <cell r="E238">
            <v>1</v>
          </cell>
          <cell r="F238">
            <v>0</v>
          </cell>
          <cell r="G238">
            <v>0</v>
          </cell>
          <cell r="H238">
            <v>0</v>
          </cell>
          <cell r="I238">
            <v>0.15</v>
          </cell>
          <cell r="J238">
            <v>0.15</v>
          </cell>
          <cell r="K238">
            <v>0.3</v>
          </cell>
          <cell r="L238">
            <v>0</v>
          </cell>
          <cell r="M238">
            <v>0</v>
          </cell>
          <cell r="N238">
            <v>0</v>
          </cell>
          <cell r="O238">
            <v>0</v>
          </cell>
          <cell r="P238">
            <v>2</v>
          </cell>
        </row>
        <row r="239">
          <cell r="B239">
            <v>80</v>
          </cell>
          <cell r="C239">
            <v>2</v>
          </cell>
          <cell r="D239">
            <v>5.54</v>
          </cell>
          <cell r="E239">
            <v>1</v>
          </cell>
          <cell r="F239">
            <v>0</v>
          </cell>
          <cell r="G239">
            <v>0</v>
          </cell>
          <cell r="H239">
            <v>0</v>
          </cell>
          <cell r="I239">
            <v>0.2</v>
          </cell>
          <cell r="J239">
            <v>0.25</v>
          </cell>
          <cell r="K239">
            <v>0.45</v>
          </cell>
          <cell r="L239">
            <v>0</v>
          </cell>
          <cell r="M239">
            <v>0</v>
          </cell>
          <cell r="N239">
            <v>0</v>
          </cell>
          <cell r="O239">
            <v>0</v>
          </cell>
          <cell r="P239">
            <v>2</v>
          </cell>
        </row>
        <row r="240">
          <cell r="B240">
            <v>80</v>
          </cell>
          <cell r="C240">
            <v>2</v>
          </cell>
          <cell r="D240">
            <v>5.54</v>
          </cell>
          <cell r="E240">
            <v>1</v>
          </cell>
          <cell r="F240">
            <v>0</v>
          </cell>
          <cell r="G240">
            <v>0</v>
          </cell>
          <cell r="H240">
            <v>0</v>
          </cell>
          <cell r="I240">
            <v>0.2</v>
          </cell>
          <cell r="J240">
            <v>0.25</v>
          </cell>
          <cell r="K240">
            <v>0.45</v>
          </cell>
          <cell r="L240">
            <v>0</v>
          </cell>
          <cell r="M240">
            <v>0</v>
          </cell>
          <cell r="N240">
            <v>0</v>
          </cell>
          <cell r="O240">
            <v>0</v>
          </cell>
          <cell r="P240">
            <v>2</v>
          </cell>
        </row>
        <row r="241">
          <cell r="B241">
            <v>80</v>
          </cell>
          <cell r="C241">
            <v>2</v>
          </cell>
          <cell r="D241">
            <v>5.54</v>
          </cell>
          <cell r="E241">
            <v>1</v>
          </cell>
          <cell r="F241">
            <v>0</v>
          </cell>
          <cell r="G241">
            <v>0</v>
          </cell>
          <cell r="H241">
            <v>0</v>
          </cell>
          <cell r="I241">
            <v>0.2</v>
          </cell>
          <cell r="J241">
            <v>0.25</v>
          </cell>
          <cell r="K241">
            <v>0.45</v>
          </cell>
          <cell r="L241">
            <v>0</v>
          </cell>
          <cell r="M241">
            <v>0</v>
          </cell>
          <cell r="N241">
            <v>0</v>
          </cell>
          <cell r="O241">
            <v>0</v>
          </cell>
          <cell r="P241">
            <v>2</v>
          </cell>
        </row>
        <row r="242">
          <cell r="B242">
            <v>80</v>
          </cell>
          <cell r="C242">
            <v>2.5</v>
          </cell>
          <cell r="D242">
            <v>7.01</v>
          </cell>
          <cell r="E242">
            <v>1</v>
          </cell>
          <cell r="F242">
            <v>0</v>
          </cell>
          <cell r="G242">
            <v>0</v>
          </cell>
          <cell r="H242">
            <v>0</v>
          </cell>
          <cell r="I242">
            <v>0.25</v>
          </cell>
          <cell r="J242">
            <v>0.5</v>
          </cell>
          <cell r="K242">
            <v>0.75</v>
          </cell>
          <cell r="L242">
            <v>0</v>
          </cell>
          <cell r="M242">
            <v>0</v>
          </cell>
          <cell r="N242">
            <v>0</v>
          </cell>
          <cell r="O242">
            <v>0</v>
          </cell>
          <cell r="P242">
            <v>2</v>
          </cell>
        </row>
        <row r="243">
          <cell r="B243">
            <v>80</v>
          </cell>
          <cell r="C243">
            <v>3</v>
          </cell>
          <cell r="D243">
            <v>7.62</v>
          </cell>
          <cell r="E243">
            <v>1</v>
          </cell>
          <cell r="F243">
            <v>0</v>
          </cell>
          <cell r="G243">
            <v>0</v>
          </cell>
          <cell r="H243">
            <v>0</v>
          </cell>
          <cell r="I243">
            <v>0.3</v>
          </cell>
          <cell r="J243">
            <v>0.6</v>
          </cell>
          <cell r="K243">
            <v>0.89999999999999991</v>
          </cell>
          <cell r="L243">
            <v>0</v>
          </cell>
          <cell r="M243">
            <v>0</v>
          </cell>
          <cell r="N243">
            <v>0</v>
          </cell>
          <cell r="O243">
            <v>0</v>
          </cell>
          <cell r="P243">
            <v>2</v>
          </cell>
        </row>
        <row r="244">
          <cell r="B244">
            <v>80</v>
          </cell>
          <cell r="C244">
            <v>3.5</v>
          </cell>
          <cell r="D244">
            <v>8.08</v>
          </cell>
          <cell r="E244">
            <v>1</v>
          </cell>
          <cell r="F244">
            <v>0</v>
          </cell>
          <cell r="G244">
            <v>0</v>
          </cell>
          <cell r="H244">
            <v>0</v>
          </cell>
          <cell r="I244">
            <v>0.35</v>
          </cell>
          <cell r="J244">
            <v>0.85</v>
          </cell>
          <cell r="K244">
            <v>1.2</v>
          </cell>
          <cell r="L244">
            <v>0</v>
          </cell>
          <cell r="M244">
            <v>0</v>
          </cell>
          <cell r="N244">
            <v>0</v>
          </cell>
          <cell r="O244">
            <v>0</v>
          </cell>
          <cell r="P244">
            <v>3</v>
          </cell>
        </row>
        <row r="245">
          <cell r="A245">
            <v>0</v>
          </cell>
          <cell r="B245">
            <v>80</v>
          </cell>
          <cell r="C245">
            <v>4</v>
          </cell>
          <cell r="D245">
            <v>8.56</v>
          </cell>
          <cell r="E245">
            <v>1</v>
          </cell>
          <cell r="F245">
            <v>0</v>
          </cell>
          <cell r="G245">
            <v>0</v>
          </cell>
          <cell r="H245">
            <v>0</v>
          </cell>
          <cell r="I245">
            <v>0.41</v>
          </cell>
          <cell r="J245">
            <v>0.93</v>
          </cell>
          <cell r="K245">
            <v>1.34</v>
          </cell>
          <cell r="L245">
            <v>0</v>
          </cell>
          <cell r="M245">
            <v>0</v>
          </cell>
          <cell r="N245">
            <v>0</v>
          </cell>
          <cell r="O245">
            <v>0</v>
          </cell>
          <cell r="P245">
            <v>3</v>
          </cell>
        </row>
        <row r="246">
          <cell r="B246">
            <v>80</v>
          </cell>
          <cell r="C246">
            <v>5</v>
          </cell>
          <cell r="D246">
            <v>9.5299999999999994</v>
          </cell>
          <cell r="E246">
            <v>1</v>
          </cell>
          <cell r="F246">
            <v>0</v>
          </cell>
          <cell r="G246">
            <v>0</v>
          </cell>
          <cell r="H246">
            <v>0</v>
          </cell>
          <cell r="I246">
            <v>0.51</v>
          </cell>
          <cell r="J246">
            <v>1.59</v>
          </cell>
          <cell r="K246">
            <v>2.1</v>
          </cell>
          <cell r="L246">
            <v>0</v>
          </cell>
          <cell r="M246">
            <v>0</v>
          </cell>
          <cell r="N246">
            <v>0</v>
          </cell>
          <cell r="O246">
            <v>0</v>
          </cell>
          <cell r="P246">
            <v>4</v>
          </cell>
        </row>
        <row r="247">
          <cell r="B247">
            <v>80</v>
          </cell>
          <cell r="C247">
            <v>6</v>
          </cell>
          <cell r="D247">
            <v>10.97</v>
          </cell>
          <cell r="E247">
            <v>1.25</v>
          </cell>
          <cell r="F247">
            <v>0</v>
          </cell>
          <cell r="G247">
            <v>0</v>
          </cell>
          <cell r="H247">
            <v>0</v>
          </cell>
          <cell r="I247">
            <v>0.61</v>
          </cell>
          <cell r="J247">
            <v>2.69</v>
          </cell>
          <cell r="K247">
            <v>3.3</v>
          </cell>
          <cell r="L247">
            <v>0</v>
          </cell>
          <cell r="M247">
            <v>0</v>
          </cell>
          <cell r="N247">
            <v>0</v>
          </cell>
          <cell r="O247">
            <v>0</v>
          </cell>
          <cell r="P247">
            <v>4</v>
          </cell>
        </row>
        <row r="248">
          <cell r="B248">
            <v>80</v>
          </cell>
          <cell r="C248">
            <v>8</v>
          </cell>
          <cell r="D248">
            <v>12.7</v>
          </cell>
          <cell r="E248">
            <v>1.25</v>
          </cell>
          <cell r="F248">
            <v>0</v>
          </cell>
          <cell r="G248">
            <v>0</v>
          </cell>
          <cell r="H248">
            <v>0</v>
          </cell>
          <cell r="I248">
            <v>0.81</v>
          </cell>
          <cell r="J248">
            <v>4.58</v>
          </cell>
          <cell r="K248">
            <v>5.3900000000000006</v>
          </cell>
          <cell r="L248">
            <v>0</v>
          </cell>
          <cell r="M248">
            <v>0</v>
          </cell>
          <cell r="N248">
            <v>0</v>
          </cell>
          <cell r="O248">
            <v>0</v>
          </cell>
          <cell r="P248">
            <v>4</v>
          </cell>
        </row>
        <row r="249">
          <cell r="B249">
            <v>80</v>
          </cell>
          <cell r="C249">
            <v>10</v>
          </cell>
          <cell r="D249">
            <v>15.09</v>
          </cell>
          <cell r="E249">
            <v>1.5</v>
          </cell>
          <cell r="F249">
            <v>0</v>
          </cell>
          <cell r="G249">
            <v>0</v>
          </cell>
          <cell r="H249">
            <v>0</v>
          </cell>
          <cell r="I249">
            <v>1.01</v>
          </cell>
          <cell r="J249">
            <v>7.99</v>
          </cell>
          <cell r="K249">
            <v>9</v>
          </cell>
          <cell r="L249">
            <v>0</v>
          </cell>
          <cell r="M249">
            <v>0</v>
          </cell>
          <cell r="N249">
            <v>0</v>
          </cell>
          <cell r="O249">
            <v>0</v>
          </cell>
          <cell r="P249">
            <v>4</v>
          </cell>
        </row>
        <row r="250">
          <cell r="B250">
            <v>80</v>
          </cell>
          <cell r="C250">
            <v>12</v>
          </cell>
          <cell r="D250">
            <v>17.48</v>
          </cell>
          <cell r="E250">
            <v>1.5</v>
          </cell>
          <cell r="F250">
            <v>0</v>
          </cell>
          <cell r="G250">
            <v>0</v>
          </cell>
          <cell r="H250">
            <v>0</v>
          </cell>
          <cell r="I250">
            <v>1.22</v>
          </cell>
          <cell r="J250">
            <v>11.68</v>
          </cell>
          <cell r="K250">
            <v>12.9</v>
          </cell>
          <cell r="L250">
            <v>0</v>
          </cell>
          <cell r="M250">
            <v>0</v>
          </cell>
          <cell r="N250">
            <v>0</v>
          </cell>
          <cell r="O250">
            <v>0</v>
          </cell>
          <cell r="P250">
            <v>6</v>
          </cell>
        </row>
        <row r="251">
          <cell r="B251">
            <v>80</v>
          </cell>
          <cell r="C251">
            <v>14</v>
          </cell>
          <cell r="D251">
            <v>19.05</v>
          </cell>
          <cell r="E251">
            <v>2</v>
          </cell>
          <cell r="F251">
            <v>0</v>
          </cell>
          <cell r="G251">
            <v>0</v>
          </cell>
          <cell r="H251">
            <v>0</v>
          </cell>
          <cell r="I251">
            <v>1.42</v>
          </cell>
          <cell r="J251">
            <v>12.68</v>
          </cell>
          <cell r="K251">
            <v>14.1</v>
          </cell>
          <cell r="L251">
            <v>0</v>
          </cell>
          <cell r="M251">
            <v>0</v>
          </cell>
          <cell r="N251">
            <v>0</v>
          </cell>
          <cell r="O251">
            <v>0</v>
          </cell>
          <cell r="P251">
            <v>6</v>
          </cell>
        </row>
        <row r="252">
          <cell r="B252">
            <v>80</v>
          </cell>
          <cell r="C252">
            <v>16</v>
          </cell>
          <cell r="D252">
            <v>21.44</v>
          </cell>
          <cell r="E252">
            <v>2</v>
          </cell>
          <cell r="F252">
            <v>0</v>
          </cell>
          <cell r="G252">
            <v>0</v>
          </cell>
          <cell r="H252">
            <v>0</v>
          </cell>
          <cell r="I252">
            <v>1.62</v>
          </cell>
          <cell r="J252">
            <v>19.37</v>
          </cell>
          <cell r="K252">
            <v>20.990000000000002</v>
          </cell>
          <cell r="L252">
            <v>0</v>
          </cell>
          <cell r="M252">
            <v>0</v>
          </cell>
          <cell r="N252">
            <v>0</v>
          </cell>
          <cell r="O252">
            <v>0</v>
          </cell>
          <cell r="P252">
            <v>6</v>
          </cell>
        </row>
        <row r="253">
          <cell r="B253">
            <v>80</v>
          </cell>
          <cell r="C253">
            <v>18</v>
          </cell>
          <cell r="D253">
            <v>23.83</v>
          </cell>
          <cell r="E253">
            <v>2</v>
          </cell>
          <cell r="F253">
            <v>0</v>
          </cell>
          <cell r="G253">
            <v>0</v>
          </cell>
          <cell r="H253">
            <v>0</v>
          </cell>
          <cell r="I253">
            <v>1.82</v>
          </cell>
          <cell r="J253">
            <v>26.68</v>
          </cell>
          <cell r="K253">
            <v>28.5</v>
          </cell>
          <cell r="L253">
            <v>0</v>
          </cell>
          <cell r="M253">
            <v>0</v>
          </cell>
          <cell r="N253">
            <v>0</v>
          </cell>
          <cell r="O253">
            <v>0</v>
          </cell>
          <cell r="P253">
            <v>6</v>
          </cell>
        </row>
        <row r="254">
          <cell r="B254">
            <v>80</v>
          </cell>
          <cell r="C254">
            <v>20</v>
          </cell>
          <cell r="D254">
            <v>26.19</v>
          </cell>
          <cell r="E254" t="str">
            <v>N</v>
          </cell>
          <cell r="F254">
            <v>0</v>
          </cell>
          <cell r="G254">
            <v>0</v>
          </cell>
          <cell r="H254">
            <v>0</v>
          </cell>
          <cell r="I254">
            <v>2.0299999999999998</v>
          </cell>
          <cell r="J254">
            <v>36.96</v>
          </cell>
          <cell r="K254">
            <v>38.99</v>
          </cell>
          <cell r="L254">
            <v>0</v>
          </cell>
          <cell r="M254">
            <v>0</v>
          </cell>
          <cell r="N254">
            <v>0</v>
          </cell>
          <cell r="O254">
            <v>0</v>
          </cell>
          <cell r="P254">
            <v>7</v>
          </cell>
        </row>
        <row r="255">
          <cell r="B255">
            <v>80</v>
          </cell>
          <cell r="C255">
            <v>22</v>
          </cell>
          <cell r="D255">
            <v>28.58</v>
          </cell>
          <cell r="E255" t="str">
            <v>N</v>
          </cell>
          <cell r="F255">
            <v>0</v>
          </cell>
          <cell r="G255">
            <v>0</v>
          </cell>
          <cell r="H255">
            <v>0</v>
          </cell>
          <cell r="I255">
            <v>2.23</v>
          </cell>
          <cell r="J255">
            <v>45.77</v>
          </cell>
          <cell r="K255">
            <v>48</v>
          </cell>
          <cell r="L255">
            <v>0</v>
          </cell>
          <cell r="M255">
            <v>0</v>
          </cell>
          <cell r="N255">
            <v>0</v>
          </cell>
          <cell r="O255">
            <v>0</v>
          </cell>
          <cell r="P255">
            <v>8</v>
          </cell>
        </row>
        <row r="256">
          <cell r="B256">
            <v>80</v>
          </cell>
          <cell r="C256">
            <v>24</v>
          </cell>
          <cell r="D256">
            <v>30.96</v>
          </cell>
          <cell r="E256" t="str">
            <v>N</v>
          </cell>
          <cell r="F256">
            <v>0</v>
          </cell>
          <cell r="G256">
            <v>0</v>
          </cell>
          <cell r="H256">
            <v>0</v>
          </cell>
          <cell r="I256">
            <v>2.4300000000000002</v>
          </cell>
          <cell r="J256">
            <v>53.07</v>
          </cell>
          <cell r="K256">
            <v>55.5</v>
          </cell>
          <cell r="L256">
            <v>0</v>
          </cell>
          <cell r="M256">
            <v>0</v>
          </cell>
          <cell r="N256">
            <v>0</v>
          </cell>
          <cell r="O256">
            <v>0</v>
          </cell>
          <cell r="P256">
            <v>8</v>
          </cell>
        </row>
        <row r="257">
          <cell r="A257">
            <v>0</v>
          </cell>
          <cell r="B257" t="str">
            <v>80S</v>
          </cell>
          <cell r="C257">
            <v>0.125</v>
          </cell>
          <cell r="D257">
            <v>2.41</v>
          </cell>
          <cell r="E257">
            <v>1</v>
          </cell>
          <cell r="F257">
            <v>0</v>
          </cell>
          <cell r="G257">
            <v>0</v>
          </cell>
          <cell r="H257">
            <v>0</v>
          </cell>
          <cell r="I257">
            <v>7.0000000000000007E-2</v>
          </cell>
          <cell r="J257">
            <v>0</v>
          </cell>
          <cell r="K257">
            <v>7.0000000000000007E-2</v>
          </cell>
          <cell r="L257">
            <v>0</v>
          </cell>
          <cell r="M257">
            <v>0</v>
          </cell>
          <cell r="N257">
            <v>0</v>
          </cell>
          <cell r="O257">
            <v>0</v>
          </cell>
          <cell r="P257">
            <v>2</v>
          </cell>
        </row>
        <row r="258">
          <cell r="B258" t="str">
            <v>80S</v>
          </cell>
          <cell r="C258">
            <v>0.125</v>
          </cell>
          <cell r="D258">
            <v>2.41</v>
          </cell>
          <cell r="E258">
            <v>1</v>
          </cell>
          <cell r="F258">
            <v>0</v>
          </cell>
          <cell r="G258">
            <v>0</v>
          </cell>
          <cell r="H258">
            <v>0</v>
          </cell>
          <cell r="I258">
            <v>7.0000000000000007E-2</v>
          </cell>
          <cell r="J258">
            <v>0</v>
          </cell>
          <cell r="K258">
            <v>7.0000000000000007E-2</v>
          </cell>
          <cell r="L258">
            <v>0</v>
          </cell>
          <cell r="M258">
            <v>0</v>
          </cell>
          <cell r="N258">
            <v>0</v>
          </cell>
          <cell r="O258">
            <v>0</v>
          </cell>
          <cell r="P258">
            <v>2</v>
          </cell>
        </row>
        <row r="259">
          <cell r="B259" t="str">
            <v>80S</v>
          </cell>
          <cell r="C259">
            <v>0.125</v>
          </cell>
          <cell r="D259">
            <v>2.41</v>
          </cell>
          <cell r="E259">
            <v>1</v>
          </cell>
          <cell r="F259">
            <v>0</v>
          </cell>
          <cell r="G259">
            <v>0</v>
          </cell>
          <cell r="H259">
            <v>0</v>
          </cell>
          <cell r="I259">
            <v>7.0000000000000007E-2</v>
          </cell>
          <cell r="J259">
            <v>0</v>
          </cell>
          <cell r="K259">
            <v>7.0000000000000007E-2</v>
          </cell>
          <cell r="L259">
            <v>0</v>
          </cell>
          <cell r="M259">
            <v>0</v>
          </cell>
          <cell r="N259">
            <v>0</v>
          </cell>
          <cell r="O259">
            <v>0</v>
          </cell>
          <cell r="P259">
            <v>2</v>
          </cell>
        </row>
        <row r="260">
          <cell r="B260" t="str">
            <v>80S</v>
          </cell>
          <cell r="C260">
            <v>0.25</v>
          </cell>
          <cell r="D260">
            <v>3.02</v>
          </cell>
          <cell r="E260">
            <v>1</v>
          </cell>
          <cell r="F260">
            <v>0</v>
          </cell>
          <cell r="G260">
            <v>0</v>
          </cell>
          <cell r="H260">
            <v>0</v>
          </cell>
          <cell r="I260">
            <v>7.0000000000000007E-2</v>
          </cell>
          <cell r="J260">
            <v>0</v>
          </cell>
          <cell r="K260">
            <v>7.0000000000000007E-2</v>
          </cell>
          <cell r="L260">
            <v>0</v>
          </cell>
          <cell r="M260">
            <v>0</v>
          </cell>
          <cell r="N260">
            <v>0</v>
          </cell>
          <cell r="O260">
            <v>0</v>
          </cell>
          <cell r="P260">
            <v>2</v>
          </cell>
        </row>
        <row r="261">
          <cell r="A261">
            <v>0</v>
          </cell>
          <cell r="B261" t="str">
            <v>80S</v>
          </cell>
          <cell r="C261">
            <v>0.25</v>
          </cell>
          <cell r="D261">
            <v>3.02</v>
          </cell>
          <cell r="E261">
            <v>1</v>
          </cell>
          <cell r="F261">
            <v>0</v>
          </cell>
          <cell r="G261">
            <v>0</v>
          </cell>
          <cell r="H261">
            <v>0</v>
          </cell>
          <cell r="I261">
            <v>7.0000000000000007E-2</v>
          </cell>
          <cell r="J261">
            <v>0</v>
          </cell>
          <cell r="K261">
            <v>7.0000000000000007E-2</v>
          </cell>
          <cell r="L261">
            <v>0</v>
          </cell>
          <cell r="M261">
            <v>0</v>
          </cell>
          <cell r="N261">
            <v>0</v>
          </cell>
          <cell r="O261">
            <v>0</v>
          </cell>
          <cell r="P261">
            <v>2</v>
          </cell>
          <cell r="Q261">
            <v>0</v>
          </cell>
          <cell r="R261">
            <v>0</v>
          </cell>
        </row>
        <row r="262">
          <cell r="B262" t="str">
            <v>80S</v>
          </cell>
          <cell r="C262">
            <v>0.25</v>
          </cell>
          <cell r="D262">
            <v>3.02</v>
          </cell>
          <cell r="E262">
            <v>1</v>
          </cell>
          <cell r="F262">
            <v>0</v>
          </cell>
          <cell r="G262">
            <v>0</v>
          </cell>
          <cell r="H262">
            <v>0</v>
          </cell>
          <cell r="I262">
            <v>7.0000000000000007E-2</v>
          </cell>
          <cell r="J262">
            <v>0</v>
          </cell>
          <cell r="K262">
            <v>7.0000000000000007E-2</v>
          </cell>
          <cell r="L262">
            <v>0</v>
          </cell>
          <cell r="M262">
            <v>0</v>
          </cell>
          <cell r="N262">
            <v>0</v>
          </cell>
          <cell r="O262">
            <v>0</v>
          </cell>
          <cell r="P262">
            <v>2</v>
          </cell>
        </row>
        <row r="263">
          <cell r="B263" t="str">
            <v>80S</v>
          </cell>
          <cell r="C263">
            <v>0.375</v>
          </cell>
          <cell r="D263">
            <v>3.2</v>
          </cell>
          <cell r="E263">
            <v>1</v>
          </cell>
          <cell r="F263">
            <v>0</v>
          </cell>
          <cell r="G263">
            <v>0</v>
          </cell>
          <cell r="H263">
            <v>0</v>
          </cell>
          <cell r="I263">
            <v>7.0000000000000007E-2</v>
          </cell>
          <cell r="J263">
            <v>0</v>
          </cell>
          <cell r="K263">
            <v>7.0000000000000007E-2</v>
          </cell>
          <cell r="L263">
            <v>0</v>
          </cell>
          <cell r="M263">
            <v>0</v>
          </cell>
          <cell r="N263">
            <v>0</v>
          </cell>
          <cell r="O263">
            <v>0</v>
          </cell>
          <cell r="P263">
            <v>2</v>
          </cell>
        </row>
        <row r="264">
          <cell r="B264" t="str">
            <v>80S</v>
          </cell>
          <cell r="C264">
            <v>0.375</v>
          </cell>
          <cell r="D264">
            <v>3.2</v>
          </cell>
          <cell r="E264">
            <v>1</v>
          </cell>
          <cell r="F264">
            <v>0</v>
          </cell>
          <cell r="G264">
            <v>0</v>
          </cell>
          <cell r="H264">
            <v>0</v>
          </cell>
          <cell r="I264">
            <v>7.0000000000000007E-2</v>
          </cell>
          <cell r="J264">
            <v>0</v>
          </cell>
          <cell r="K264">
            <v>7.0000000000000007E-2</v>
          </cell>
          <cell r="L264">
            <v>0</v>
          </cell>
          <cell r="M264">
            <v>0</v>
          </cell>
          <cell r="N264">
            <v>0</v>
          </cell>
          <cell r="O264">
            <v>0</v>
          </cell>
          <cell r="P264">
            <v>2</v>
          </cell>
        </row>
        <row r="265">
          <cell r="B265" t="str">
            <v>80S</v>
          </cell>
          <cell r="C265">
            <v>0.375</v>
          </cell>
          <cell r="D265">
            <v>3.2</v>
          </cell>
          <cell r="E265">
            <v>1</v>
          </cell>
          <cell r="F265">
            <v>0</v>
          </cell>
          <cell r="G265">
            <v>0</v>
          </cell>
          <cell r="H265">
            <v>0</v>
          </cell>
          <cell r="I265">
            <v>7.0000000000000007E-2</v>
          </cell>
          <cell r="J265">
            <v>0</v>
          </cell>
          <cell r="K265">
            <v>7.0000000000000007E-2</v>
          </cell>
          <cell r="L265">
            <v>0</v>
          </cell>
          <cell r="M265">
            <v>0</v>
          </cell>
          <cell r="N265">
            <v>0</v>
          </cell>
          <cell r="O265">
            <v>0</v>
          </cell>
          <cell r="P265">
            <v>2</v>
          </cell>
        </row>
        <row r="266">
          <cell r="B266" t="str">
            <v>80S</v>
          </cell>
          <cell r="C266">
            <v>0.5</v>
          </cell>
          <cell r="D266">
            <v>3.73</v>
          </cell>
          <cell r="E266">
            <v>1</v>
          </cell>
          <cell r="F266">
            <v>0</v>
          </cell>
          <cell r="G266">
            <v>0</v>
          </cell>
          <cell r="H266">
            <v>0</v>
          </cell>
          <cell r="I266">
            <v>7.0000000000000007E-2</v>
          </cell>
          <cell r="J266">
            <v>0</v>
          </cell>
          <cell r="K266">
            <v>7.0000000000000007E-2</v>
          </cell>
          <cell r="L266">
            <v>0</v>
          </cell>
          <cell r="M266">
            <v>0</v>
          </cell>
          <cell r="N266">
            <v>0</v>
          </cell>
          <cell r="O266">
            <v>0</v>
          </cell>
          <cell r="P266">
            <v>2</v>
          </cell>
        </row>
        <row r="267">
          <cell r="B267" t="str">
            <v>80S</v>
          </cell>
          <cell r="C267">
            <v>0.5</v>
          </cell>
          <cell r="D267">
            <v>3.73</v>
          </cell>
          <cell r="E267">
            <v>1</v>
          </cell>
          <cell r="F267">
            <v>0</v>
          </cell>
          <cell r="G267">
            <v>0</v>
          </cell>
          <cell r="H267">
            <v>0</v>
          </cell>
          <cell r="I267">
            <v>7.0000000000000007E-2</v>
          </cell>
          <cell r="J267">
            <v>0</v>
          </cell>
          <cell r="K267">
            <v>7.0000000000000007E-2</v>
          </cell>
          <cell r="L267">
            <v>0</v>
          </cell>
          <cell r="M267">
            <v>0</v>
          </cell>
          <cell r="N267">
            <v>0</v>
          </cell>
          <cell r="O267">
            <v>0</v>
          </cell>
          <cell r="P267">
            <v>2</v>
          </cell>
        </row>
        <row r="268">
          <cell r="B268" t="str">
            <v>80S</v>
          </cell>
          <cell r="C268">
            <v>0.5</v>
          </cell>
          <cell r="D268">
            <v>3.73</v>
          </cell>
          <cell r="E268">
            <v>1</v>
          </cell>
          <cell r="F268">
            <v>0</v>
          </cell>
          <cell r="G268">
            <v>0</v>
          </cell>
          <cell r="H268">
            <v>0</v>
          </cell>
          <cell r="I268">
            <v>7.0000000000000007E-2</v>
          </cell>
          <cell r="J268">
            <v>0</v>
          </cell>
          <cell r="K268">
            <v>7.0000000000000007E-2</v>
          </cell>
          <cell r="L268">
            <v>0</v>
          </cell>
          <cell r="M268">
            <v>0</v>
          </cell>
          <cell r="N268">
            <v>0</v>
          </cell>
          <cell r="O268">
            <v>0</v>
          </cell>
          <cell r="P268">
            <v>2</v>
          </cell>
        </row>
        <row r="269">
          <cell r="B269" t="str">
            <v>80S</v>
          </cell>
          <cell r="C269">
            <v>0.75</v>
          </cell>
          <cell r="D269">
            <v>3.91</v>
          </cell>
          <cell r="E269">
            <v>1</v>
          </cell>
          <cell r="F269">
            <v>0</v>
          </cell>
          <cell r="G269">
            <v>0</v>
          </cell>
          <cell r="H269">
            <v>0</v>
          </cell>
          <cell r="I269">
            <v>7.0000000000000007E-2</v>
          </cell>
          <cell r="J269">
            <v>0</v>
          </cell>
          <cell r="K269">
            <v>7.0000000000000007E-2</v>
          </cell>
          <cell r="L269">
            <v>0</v>
          </cell>
          <cell r="M269">
            <v>0</v>
          </cell>
          <cell r="N269">
            <v>0</v>
          </cell>
          <cell r="O269">
            <v>0</v>
          </cell>
          <cell r="P269">
            <v>2</v>
          </cell>
          <cell r="R269">
            <v>0</v>
          </cell>
        </row>
        <row r="270">
          <cell r="B270" t="str">
            <v>80S</v>
          </cell>
          <cell r="C270">
            <v>0.75</v>
          </cell>
          <cell r="D270">
            <v>3.91</v>
          </cell>
          <cell r="E270">
            <v>1</v>
          </cell>
          <cell r="F270">
            <v>0</v>
          </cell>
          <cell r="G270">
            <v>0</v>
          </cell>
          <cell r="H270">
            <v>0</v>
          </cell>
          <cell r="I270">
            <v>7.0000000000000007E-2</v>
          </cell>
          <cell r="J270">
            <v>0</v>
          </cell>
          <cell r="K270">
            <v>7.0000000000000007E-2</v>
          </cell>
          <cell r="L270">
            <v>0</v>
          </cell>
          <cell r="M270">
            <v>0</v>
          </cell>
          <cell r="N270">
            <v>0</v>
          </cell>
          <cell r="O270">
            <v>0</v>
          </cell>
          <cell r="P270">
            <v>2</v>
          </cell>
        </row>
        <row r="271">
          <cell r="B271" t="str">
            <v>80S</v>
          </cell>
          <cell r="C271">
            <v>0.75</v>
          </cell>
          <cell r="D271">
            <v>3.91</v>
          </cell>
          <cell r="E271">
            <v>1</v>
          </cell>
          <cell r="F271">
            <v>0</v>
          </cell>
          <cell r="G271">
            <v>0</v>
          </cell>
          <cell r="H271">
            <v>0</v>
          </cell>
          <cell r="I271">
            <v>7.0000000000000007E-2</v>
          </cell>
          <cell r="J271">
            <v>0</v>
          </cell>
          <cell r="K271">
            <v>7.0000000000000007E-2</v>
          </cell>
          <cell r="L271">
            <v>0</v>
          </cell>
          <cell r="M271">
            <v>0</v>
          </cell>
          <cell r="N271">
            <v>0</v>
          </cell>
          <cell r="O271">
            <v>0</v>
          </cell>
          <cell r="P271">
            <v>2</v>
          </cell>
          <cell r="Q271">
            <v>0</v>
          </cell>
          <cell r="R271">
            <v>0</v>
          </cell>
        </row>
        <row r="272">
          <cell r="B272" t="str">
            <v>80S</v>
          </cell>
          <cell r="C272">
            <v>1</v>
          </cell>
          <cell r="D272">
            <v>4.55</v>
          </cell>
          <cell r="E272">
            <v>1</v>
          </cell>
          <cell r="F272">
            <v>0</v>
          </cell>
          <cell r="G272">
            <v>0</v>
          </cell>
          <cell r="H272">
            <v>0</v>
          </cell>
          <cell r="I272">
            <v>0.15</v>
          </cell>
          <cell r="J272">
            <v>0</v>
          </cell>
          <cell r="K272">
            <v>0.15</v>
          </cell>
          <cell r="L272">
            <v>0</v>
          </cell>
          <cell r="M272">
            <v>0</v>
          </cell>
          <cell r="N272">
            <v>0</v>
          </cell>
          <cell r="O272">
            <v>0</v>
          </cell>
          <cell r="P272">
            <v>2</v>
          </cell>
        </row>
        <row r="273">
          <cell r="B273" t="str">
            <v>80S</v>
          </cell>
          <cell r="C273">
            <v>1</v>
          </cell>
          <cell r="D273">
            <v>4.55</v>
          </cell>
          <cell r="E273">
            <v>1</v>
          </cell>
          <cell r="F273">
            <v>0</v>
          </cell>
          <cell r="G273">
            <v>0</v>
          </cell>
          <cell r="H273">
            <v>0</v>
          </cell>
          <cell r="I273">
            <v>0.15</v>
          </cell>
          <cell r="J273">
            <v>0</v>
          </cell>
          <cell r="K273">
            <v>0.15</v>
          </cell>
          <cell r="L273">
            <v>0</v>
          </cell>
          <cell r="M273">
            <v>0</v>
          </cell>
          <cell r="N273">
            <v>0</v>
          </cell>
          <cell r="O273">
            <v>0</v>
          </cell>
          <cell r="P273">
            <v>2</v>
          </cell>
        </row>
        <row r="274">
          <cell r="B274" t="str">
            <v>80S</v>
          </cell>
          <cell r="C274">
            <v>1</v>
          </cell>
          <cell r="D274">
            <v>4.55</v>
          </cell>
          <cell r="E274">
            <v>1</v>
          </cell>
          <cell r="F274">
            <v>0</v>
          </cell>
          <cell r="G274">
            <v>0</v>
          </cell>
          <cell r="H274">
            <v>0</v>
          </cell>
          <cell r="I274">
            <v>0.15</v>
          </cell>
          <cell r="J274">
            <v>0</v>
          </cell>
          <cell r="K274">
            <v>0.15</v>
          </cell>
          <cell r="L274">
            <v>0</v>
          </cell>
          <cell r="M274">
            <v>0</v>
          </cell>
          <cell r="N274">
            <v>0</v>
          </cell>
          <cell r="O274">
            <v>0</v>
          </cell>
          <cell r="P274">
            <v>2</v>
          </cell>
        </row>
        <row r="275">
          <cell r="B275" t="str">
            <v>80S</v>
          </cell>
          <cell r="C275">
            <v>1.25</v>
          </cell>
          <cell r="D275">
            <v>4.8499999999999996</v>
          </cell>
          <cell r="E275">
            <v>1</v>
          </cell>
          <cell r="F275">
            <v>0</v>
          </cell>
          <cell r="G275">
            <v>0</v>
          </cell>
          <cell r="H275">
            <v>0</v>
          </cell>
          <cell r="I275">
            <v>0.13</v>
          </cell>
          <cell r="J275">
            <v>0.17</v>
          </cell>
          <cell r="K275">
            <v>0.30000000000000004</v>
          </cell>
          <cell r="L275">
            <v>0</v>
          </cell>
          <cell r="M275">
            <v>0</v>
          </cell>
          <cell r="N275">
            <v>0</v>
          </cell>
          <cell r="O275">
            <v>0</v>
          </cell>
          <cell r="P275">
            <v>2</v>
          </cell>
        </row>
        <row r="276">
          <cell r="B276" t="str">
            <v>80S</v>
          </cell>
          <cell r="C276">
            <v>1.25</v>
          </cell>
          <cell r="D276">
            <v>4.8499999999999996</v>
          </cell>
          <cell r="E276">
            <v>1</v>
          </cell>
          <cell r="F276">
            <v>0</v>
          </cell>
          <cell r="G276">
            <v>0</v>
          </cell>
          <cell r="H276">
            <v>0</v>
          </cell>
          <cell r="I276">
            <v>0.13</v>
          </cell>
          <cell r="J276">
            <v>0.17</v>
          </cell>
          <cell r="K276">
            <v>0.30000000000000004</v>
          </cell>
          <cell r="L276">
            <v>0</v>
          </cell>
          <cell r="M276">
            <v>0</v>
          </cell>
          <cell r="N276">
            <v>0</v>
          </cell>
          <cell r="O276">
            <v>0</v>
          </cell>
          <cell r="P276">
            <v>2</v>
          </cell>
        </row>
        <row r="277">
          <cell r="B277" t="str">
            <v>80S</v>
          </cell>
          <cell r="C277">
            <v>1.25</v>
          </cell>
          <cell r="D277">
            <v>4.8499999999999996</v>
          </cell>
          <cell r="E277">
            <v>1</v>
          </cell>
          <cell r="F277">
            <v>0</v>
          </cell>
          <cell r="G277">
            <v>0</v>
          </cell>
          <cell r="H277">
            <v>0</v>
          </cell>
          <cell r="I277">
            <v>0.13</v>
          </cell>
          <cell r="J277">
            <v>0.17</v>
          </cell>
          <cell r="K277">
            <v>0.30000000000000004</v>
          </cell>
          <cell r="L277">
            <v>0</v>
          </cell>
          <cell r="M277">
            <v>0</v>
          </cell>
          <cell r="N277">
            <v>0</v>
          </cell>
          <cell r="O277">
            <v>0</v>
          </cell>
          <cell r="P277">
            <v>2</v>
          </cell>
        </row>
        <row r="278">
          <cell r="B278" t="str">
            <v>80S</v>
          </cell>
          <cell r="C278">
            <v>1.5</v>
          </cell>
          <cell r="D278">
            <v>5.08</v>
          </cell>
          <cell r="E278">
            <v>1</v>
          </cell>
          <cell r="F278">
            <v>0</v>
          </cell>
          <cell r="G278">
            <v>0</v>
          </cell>
          <cell r="H278">
            <v>0</v>
          </cell>
          <cell r="I278">
            <v>0.15</v>
          </cell>
          <cell r="J278">
            <v>0.15</v>
          </cell>
          <cell r="K278">
            <v>0.3</v>
          </cell>
          <cell r="L278">
            <v>0</v>
          </cell>
          <cell r="M278">
            <v>0</v>
          </cell>
          <cell r="N278">
            <v>0</v>
          </cell>
          <cell r="O278">
            <v>0</v>
          </cell>
          <cell r="P278">
            <v>2</v>
          </cell>
        </row>
        <row r="279">
          <cell r="B279" t="str">
            <v>80S</v>
          </cell>
          <cell r="C279">
            <v>1.5</v>
          </cell>
          <cell r="D279">
            <v>5.08</v>
          </cell>
          <cell r="E279">
            <v>1</v>
          </cell>
          <cell r="F279">
            <v>0</v>
          </cell>
          <cell r="G279">
            <v>0</v>
          </cell>
          <cell r="H279">
            <v>0</v>
          </cell>
          <cell r="I279">
            <v>0.15</v>
          </cell>
          <cell r="J279">
            <v>0.15</v>
          </cell>
          <cell r="K279">
            <v>0.3</v>
          </cell>
          <cell r="L279">
            <v>0</v>
          </cell>
          <cell r="M279">
            <v>0</v>
          </cell>
          <cell r="N279">
            <v>0</v>
          </cell>
          <cell r="O279">
            <v>0</v>
          </cell>
          <cell r="P279">
            <v>2</v>
          </cell>
        </row>
        <row r="280">
          <cell r="B280" t="str">
            <v>80S</v>
          </cell>
          <cell r="C280">
            <v>1.5</v>
          </cell>
          <cell r="D280">
            <v>5.08</v>
          </cell>
          <cell r="E280">
            <v>1</v>
          </cell>
          <cell r="F280">
            <v>0</v>
          </cell>
          <cell r="G280">
            <v>0</v>
          </cell>
          <cell r="H280">
            <v>0</v>
          </cell>
          <cell r="I280">
            <v>0.15</v>
          </cell>
          <cell r="J280">
            <v>0.15</v>
          </cell>
          <cell r="K280">
            <v>0.3</v>
          </cell>
          <cell r="L280">
            <v>0</v>
          </cell>
          <cell r="M280">
            <v>0</v>
          </cell>
          <cell r="N280">
            <v>0</v>
          </cell>
          <cell r="O280">
            <v>0</v>
          </cell>
          <cell r="P280">
            <v>2</v>
          </cell>
        </row>
        <row r="281">
          <cell r="B281" t="str">
            <v>80S</v>
          </cell>
          <cell r="C281">
            <v>2</v>
          </cell>
          <cell r="D281">
            <v>5.54</v>
          </cell>
          <cell r="E281">
            <v>1</v>
          </cell>
          <cell r="F281">
            <v>0</v>
          </cell>
          <cell r="G281">
            <v>0</v>
          </cell>
          <cell r="H281">
            <v>0</v>
          </cell>
          <cell r="I281">
            <v>0.2</v>
          </cell>
          <cell r="J281">
            <v>0.25</v>
          </cell>
          <cell r="K281">
            <v>0.45</v>
          </cell>
          <cell r="L281">
            <v>0</v>
          </cell>
          <cell r="M281">
            <v>0</v>
          </cell>
          <cell r="N281">
            <v>0</v>
          </cell>
          <cell r="O281">
            <v>0</v>
          </cell>
          <cell r="P281">
            <v>2</v>
          </cell>
        </row>
        <row r="282">
          <cell r="B282" t="str">
            <v>80S</v>
          </cell>
          <cell r="C282">
            <v>2</v>
          </cell>
          <cell r="D282">
            <v>5.54</v>
          </cell>
          <cell r="E282">
            <v>1</v>
          </cell>
          <cell r="F282">
            <v>0</v>
          </cell>
          <cell r="G282">
            <v>0</v>
          </cell>
          <cell r="H282">
            <v>0</v>
          </cell>
          <cell r="I282">
            <v>0.2</v>
          </cell>
          <cell r="J282">
            <v>0.25</v>
          </cell>
          <cell r="K282">
            <v>0.45</v>
          </cell>
          <cell r="L282">
            <v>0</v>
          </cell>
          <cell r="M282">
            <v>0</v>
          </cell>
          <cell r="N282">
            <v>0</v>
          </cell>
          <cell r="O282">
            <v>0</v>
          </cell>
          <cell r="P282">
            <v>2</v>
          </cell>
        </row>
        <row r="283">
          <cell r="B283" t="str">
            <v>80S</v>
          </cell>
          <cell r="C283">
            <v>2</v>
          </cell>
          <cell r="D283">
            <v>5.54</v>
          </cell>
          <cell r="E283">
            <v>1</v>
          </cell>
          <cell r="F283">
            <v>0</v>
          </cell>
          <cell r="G283">
            <v>0</v>
          </cell>
          <cell r="H283">
            <v>0</v>
          </cell>
          <cell r="I283">
            <v>0.2</v>
          </cell>
          <cell r="J283">
            <v>0.25</v>
          </cell>
          <cell r="K283">
            <v>0.45</v>
          </cell>
          <cell r="L283">
            <v>0</v>
          </cell>
          <cell r="M283">
            <v>0</v>
          </cell>
          <cell r="N283">
            <v>0</v>
          </cell>
          <cell r="O283">
            <v>0</v>
          </cell>
          <cell r="P283">
            <v>2</v>
          </cell>
        </row>
        <row r="284">
          <cell r="B284" t="str">
            <v>80S</v>
          </cell>
          <cell r="C284">
            <v>2.5</v>
          </cell>
          <cell r="D284">
            <v>7.01</v>
          </cell>
          <cell r="E284">
            <v>1</v>
          </cell>
          <cell r="F284">
            <v>0</v>
          </cell>
          <cell r="G284">
            <v>0</v>
          </cell>
          <cell r="H284">
            <v>0</v>
          </cell>
          <cell r="I284">
            <v>0.25</v>
          </cell>
          <cell r="J284">
            <v>0.5</v>
          </cell>
          <cell r="K284">
            <v>0.75</v>
          </cell>
          <cell r="L284">
            <v>0</v>
          </cell>
          <cell r="M284">
            <v>0</v>
          </cell>
          <cell r="N284">
            <v>0</v>
          </cell>
          <cell r="O284">
            <v>0</v>
          </cell>
          <cell r="P284">
            <v>2</v>
          </cell>
        </row>
        <row r="285">
          <cell r="B285" t="str">
            <v>80S</v>
          </cell>
          <cell r="C285">
            <v>3</v>
          </cell>
          <cell r="D285">
            <v>7.62</v>
          </cell>
          <cell r="E285">
            <v>1</v>
          </cell>
          <cell r="F285">
            <v>0</v>
          </cell>
          <cell r="G285">
            <v>0</v>
          </cell>
          <cell r="H285">
            <v>0</v>
          </cell>
          <cell r="I285">
            <v>0.3</v>
          </cell>
          <cell r="J285">
            <v>0.6</v>
          </cell>
          <cell r="K285">
            <v>0.89999999999999991</v>
          </cell>
          <cell r="L285">
            <v>0</v>
          </cell>
          <cell r="M285">
            <v>0</v>
          </cell>
          <cell r="N285">
            <v>0</v>
          </cell>
          <cell r="O285">
            <v>0</v>
          </cell>
          <cell r="P285">
            <v>2</v>
          </cell>
        </row>
        <row r="286">
          <cell r="B286" t="str">
            <v>80S</v>
          </cell>
          <cell r="C286">
            <v>3.5</v>
          </cell>
          <cell r="D286">
            <v>8.08</v>
          </cell>
          <cell r="E286">
            <v>1</v>
          </cell>
          <cell r="F286">
            <v>0</v>
          </cell>
          <cell r="G286">
            <v>0</v>
          </cell>
          <cell r="H286">
            <v>0</v>
          </cell>
          <cell r="I286">
            <v>0.35</v>
          </cell>
          <cell r="J286">
            <v>0.85</v>
          </cell>
          <cell r="K286">
            <v>1.2</v>
          </cell>
          <cell r="L286">
            <v>0</v>
          </cell>
          <cell r="M286">
            <v>0</v>
          </cell>
          <cell r="N286">
            <v>0</v>
          </cell>
          <cell r="O286">
            <v>0</v>
          </cell>
          <cell r="P286">
            <v>3</v>
          </cell>
        </row>
        <row r="287">
          <cell r="A287" t="str">
            <v>80S</v>
          </cell>
          <cell r="B287" t="str">
            <v>80S</v>
          </cell>
          <cell r="C287">
            <v>4</v>
          </cell>
          <cell r="D287">
            <v>8.56</v>
          </cell>
          <cell r="E287">
            <v>1</v>
          </cell>
          <cell r="F287">
            <v>0</v>
          </cell>
          <cell r="G287">
            <v>0</v>
          </cell>
          <cell r="H287">
            <v>0</v>
          </cell>
          <cell r="I287">
            <v>0.41</v>
          </cell>
          <cell r="J287">
            <v>0.93</v>
          </cell>
          <cell r="K287">
            <v>1.34</v>
          </cell>
          <cell r="L287">
            <v>0</v>
          </cell>
          <cell r="M287">
            <v>0</v>
          </cell>
          <cell r="N287">
            <v>0</v>
          </cell>
          <cell r="O287">
            <v>0</v>
          </cell>
          <cell r="P287">
            <v>3</v>
          </cell>
        </row>
        <row r="288">
          <cell r="B288" t="str">
            <v>80S</v>
          </cell>
          <cell r="C288">
            <v>5</v>
          </cell>
          <cell r="D288">
            <v>9.5299999999999994</v>
          </cell>
          <cell r="E288">
            <v>1</v>
          </cell>
          <cell r="F288">
            <v>0</v>
          </cell>
          <cell r="G288">
            <v>0</v>
          </cell>
          <cell r="H288">
            <v>0</v>
          </cell>
          <cell r="I288">
            <v>0.51</v>
          </cell>
          <cell r="J288">
            <v>1.59</v>
          </cell>
          <cell r="K288">
            <v>2.1</v>
          </cell>
          <cell r="L288">
            <v>0</v>
          </cell>
          <cell r="M288">
            <v>0</v>
          </cell>
          <cell r="N288">
            <v>0</v>
          </cell>
          <cell r="O288">
            <v>0</v>
          </cell>
          <cell r="P288">
            <v>4</v>
          </cell>
        </row>
        <row r="289">
          <cell r="B289" t="str">
            <v>80S</v>
          </cell>
          <cell r="C289">
            <v>6</v>
          </cell>
          <cell r="D289">
            <v>10.97</v>
          </cell>
          <cell r="E289">
            <v>1.25</v>
          </cell>
          <cell r="F289">
            <v>0</v>
          </cell>
          <cell r="G289">
            <v>0</v>
          </cell>
          <cell r="H289">
            <v>0</v>
          </cell>
          <cell r="I289">
            <v>0.61</v>
          </cell>
          <cell r="J289">
            <v>2.69</v>
          </cell>
          <cell r="K289">
            <v>3.3</v>
          </cell>
          <cell r="L289">
            <v>0</v>
          </cell>
          <cell r="M289">
            <v>0</v>
          </cell>
          <cell r="N289">
            <v>0</v>
          </cell>
          <cell r="O289">
            <v>0</v>
          </cell>
          <cell r="P289">
            <v>4</v>
          </cell>
        </row>
        <row r="290">
          <cell r="B290" t="str">
            <v>80S</v>
          </cell>
          <cell r="C290">
            <v>8</v>
          </cell>
          <cell r="D290">
            <v>12.7</v>
          </cell>
          <cell r="E290">
            <v>1.25</v>
          </cell>
          <cell r="F290">
            <v>0</v>
          </cell>
          <cell r="G290">
            <v>0</v>
          </cell>
          <cell r="H290">
            <v>0</v>
          </cell>
          <cell r="I290">
            <v>0.81</v>
          </cell>
          <cell r="J290">
            <v>4.58</v>
          </cell>
          <cell r="K290">
            <v>5.3900000000000006</v>
          </cell>
          <cell r="L290">
            <v>0</v>
          </cell>
          <cell r="M290">
            <v>0</v>
          </cell>
          <cell r="N290">
            <v>0</v>
          </cell>
          <cell r="O290">
            <v>0</v>
          </cell>
          <cell r="P290">
            <v>4</v>
          </cell>
        </row>
        <row r="291">
          <cell r="B291" t="str">
            <v>80S</v>
          </cell>
          <cell r="C291">
            <v>10</v>
          </cell>
          <cell r="D291">
            <v>12.7</v>
          </cell>
          <cell r="E291">
            <v>1.25</v>
          </cell>
          <cell r="F291">
            <v>0</v>
          </cell>
          <cell r="G291">
            <v>0</v>
          </cell>
          <cell r="H291">
            <v>0</v>
          </cell>
          <cell r="I291">
            <v>1.01</v>
          </cell>
          <cell r="J291">
            <v>5.74</v>
          </cell>
          <cell r="K291">
            <v>6.75</v>
          </cell>
          <cell r="L291">
            <v>0</v>
          </cell>
          <cell r="M291">
            <v>0</v>
          </cell>
          <cell r="N291">
            <v>0</v>
          </cell>
          <cell r="O291">
            <v>0</v>
          </cell>
          <cell r="P291">
            <v>4</v>
          </cell>
        </row>
        <row r="292">
          <cell r="B292" t="str">
            <v>80S</v>
          </cell>
          <cell r="C292">
            <v>12</v>
          </cell>
          <cell r="D292">
            <v>12.7</v>
          </cell>
          <cell r="E292">
            <v>1.25</v>
          </cell>
          <cell r="F292">
            <v>0</v>
          </cell>
          <cell r="G292">
            <v>0</v>
          </cell>
          <cell r="H292">
            <v>0</v>
          </cell>
          <cell r="I292">
            <v>1.22</v>
          </cell>
          <cell r="J292">
            <v>6.73</v>
          </cell>
          <cell r="K292">
            <v>7.95</v>
          </cell>
          <cell r="L292">
            <v>0</v>
          </cell>
          <cell r="M292">
            <v>0</v>
          </cell>
          <cell r="N292">
            <v>0</v>
          </cell>
          <cell r="O292">
            <v>0</v>
          </cell>
          <cell r="P292">
            <v>6</v>
          </cell>
        </row>
        <row r="293">
          <cell r="B293">
            <v>100</v>
          </cell>
          <cell r="C293">
            <v>8</v>
          </cell>
          <cell r="D293">
            <v>15.09</v>
          </cell>
          <cell r="E293">
            <v>1.5</v>
          </cell>
          <cell r="F293">
            <v>0</v>
          </cell>
          <cell r="G293">
            <v>0</v>
          </cell>
          <cell r="H293">
            <v>0</v>
          </cell>
          <cell r="I293">
            <v>0.81</v>
          </cell>
          <cell r="J293">
            <v>6.09</v>
          </cell>
          <cell r="K293">
            <v>6.9</v>
          </cell>
          <cell r="L293">
            <v>0</v>
          </cell>
          <cell r="M293">
            <v>0</v>
          </cell>
          <cell r="N293">
            <v>0</v>
          </cell>
          <cell r="O293">
            <v>0</v>
          </cell>
          <cell r="P293">
            <v>4</v>
          </cell>
        </row>
        <row r="294">
          <cell r="B294">
            <v>100</v>
          </cell>
          <cell r="C294">
            <v>10</v>
          </cell>
          <cell r="D294">
            <v>18.260000000000002</v>
          </cell>
          <cell r="E294">
            <v>1.5</v>
          </cell>
          <cell r="F294">
            <v>0</v>
          </cell>
          <cell r="G294">
            <v>0</v>
          </cell>
          <cell r="H294">
            <v>0</v>
          </cell>
          <cell r="I294">
            <v>1.01</v>
          </cell>
          <cell r="J294">
            <v>11.44</v>
          </cell>
          <cell r="K294">
            <v>12.45</v>
          </cell>
          <cell r="L294">
            <v>0</v>
          </cell>
          <cell r="M294">
            <v>0</v>
          </cell>
          <cell r="N294">
            <v>0</v>
          </cell>
          <cell r="O294">
            <v>0</v>
          </cell>
          <cell r="P294">
            <v>4</v>
          </cell>
        </row>
        <row r="295">
          <cell r="B295">
            <v>100</v>
          </cell>
          <cell r="C295">
            <v>12</v>
          </cell>
          <cell r="D295">
            <v>21.44</v>
          </cell>
          <cell r="E295">
            <v>2</v>
          </cell>
          <cell r="F295">
            <v>0</v>
          </cell>
          <cell r="G295">
            <v>0</v>
          </cell>
          <cell r="H295">
            <v>0</v>
          </cell>
          <cell r="I295">
            <v>1.22</v>
          </cell>
          <cell r="J295">
            <v>15.28</v>
          </cell>
          <cell r="K295">
            <v>16.5</v>
          </cell>
          <cell r="L295">
            <v>0</v>
          </cell>
          <cell r="M295">
            <v>0</v>
          </cell>
          <cell r="N295">
            <v>0</v>
          </cell>
          <cell r="O295">
            <v>0</v>
          </cell>
          <cell r="P295">
            <v>6</v>
          </cell>
        </row>
        <row r="296">
          <cell r="B296">
            <v>100</v>
          </cell>
          <cell r="C296">
            <v>14</v>
          </cell>
          <cell r="D296">
            <v>23.83</v>
          </cell>
          <cell r="E296">
            <v>2</v>
          </cell>
          <cell r="F296">
            <v>0</v>
          </cell>
          <cell r="G296">
            <v>0</v>
          </cell>
          <cell r="H296">
            <v>0</v>
          </cell>
          <cell r="I296">
            <v>1.42</v>
          </cell>
          <cell r="J296">
            <v>21.07</v>
          </cell>
          <cell r="K296">
            <v>22.490000000000002</v>
          </cell>
          <cell r="L296">
            <v>0</v>
          </cell>
          <cell r="M296">
            <v>0</v>
          </cell>
          <cell r="N296">
            <v>0</v>
          </cell>
          <cell r="O296">
            <v>0</v>
          </cell>
          <cell r="P296">
            <v>6</v>
          </cell>
        </row>
        <row r="297">
          <cell r="B297">
            <v>100</v>
          </cell>
          <cell r="C297">
            <v>16</v>
          </cell>
          <cell r="D297">
            <v>26.19</v>
          </cell>
          <cell r="E297" t="str">
            <v>N</v>
          </cell>
          <cell r="F297">
            <v>0</v>
          </cell>
          <cell r="G297">
            <v>0</v>
          </cell>
          <cell r="H297">
            <v>0</v>
          </cell>
          <cell r="I297">
            <v>1.62</v>
          </cell>
          <cell r="J297">
            <v>28.38</v>
          </cell>
          <cell r="K297">
            <v>30</v>
          </cell>
          <cell r="L297">
            <v>0</v>
          </cell>
          <cell r="M297">
            <v>0</v>
          </cell>
          <cell r="N297">
            <v>0</v>
          </cell>
          <cell r="O297">
            <v>0</v>
          </cell>
          <cell r="P297">
            <v>6</v>
          </cell>
        </row>
        <row r="298">
          <cell r="B298">
            <v>100</v>
          </cell>
          <cell r="C298">
            <v>18</v>
          </cell>
          <cell r="D298">
            <v>29.36</v>
          </cell>
          <cell r="E298" t="str">
            <v>N</v>
          </cell>
          <cell r="F298">
            <v>0</v>
          </cell>
          <cell r="G298">
            <v>0</v>
          </cell>
          <cell r="H298">
            <v>0</v>
          </cell>
          <cell r="I298">
            <v>1.82</v>
          </cell>
          <cell r="J298">
            <v>37.17</v>
          </cell>
          <cell r="K298">
            <v>38.99</v>
          </cell>
          <cell r="L298">
            <v>0</v>
          </cell>
          <cell r="M298">
            <v>0</v>
          </cell>
          <cell r="N298">
            <v>0</v>
          </cell>
          <cell r="O298">
            <v>0</v>
          </cell>
          <cell r="P298">
            <v>6</v>
          </cell>
        </row>
        <row r="299">
          <cell r="B299">
            <v>100</v>
          </cell>
          <cell r="C299">
            <v>20</v>
          </cell>
          <cell r="D299">
            <v>32.54</v>
          </cell>
          <cell r="E299" t="str">
            <v>N</v>
          </cell>
          <cell r="F299">
            <v>0</v>
          </cell>
          <cell r="G299">
            <v>0</v>
          </cell>
          <cell r="H299">
            <v>0</v>
          </cell>
          <cell r="I299">
            <v>2.0299999999999998</v>
          </cell>
          <cell r="J299">
            <v>45.97</v>
          </cell>
          <cell r="K299">
            <v>48</v>
          </cell>
          <cell r="L299">
            <v>0</v>
          </cell>
          <cell r="M299">
            <v>0</v>
          </cell>
          <cell r="N299">
            <v>0</v>
          </cell>
          <cell r="O299">
            <v>0</v>
          </cell>
          <cell r="P299">
            <v>7</v>
          </cell>
        </row>
        <row r="300">
          <cell r="B300">
            <v>100</v>
          </cell>
          <cell r="C300">
            <v>22</v>
          </cell>
          <cell r="D300">
            <v>34.93</v>
          </cell>
          <cell r="E300" t="str">
            <v>N</v>
          </cell>
          <cell r="F300">
            <v>0</v>
          </cell>
          <cell r="G300">
            <v>0</v>
          </cell>
          <cell r="H300">
            <v>0</v>
          </cell>
          <cell r="I300">
            <v>2.23</v>
          </cell>
          <cell r="J300">
            <v>65.27</v>
          </cell>
          <cell r="K300">
            <v>67.5</v>
          </cell>
          <cell r="L300">
            <v>0</v>
          </cell>
          <cell r="M300">
            <v>0</v>
          </cell>
          <cell r="N300">
            <v>0</v>
          </cell>
          <cell r="O300">
            <v>0</v>
          </cell>
          <cell r="P300">
            <v>8</v>
          </cell>
        </row>
        <row r="301">
          <cell r="B301">
            <v>100</v>
          </cell>
          <cell r="C301">
            <v>24</v>
          </cell>
          <cell r="D301">
            <v>38.89</v>
          </cell>
          <cell r="E301" t="str">
            <v>N</v>
          </cell>
          <cell r="F301">
            <v>0</v>
          </cell>
          <cell r="G301">
            <v>0</v>
          </cell>
          <cell r="H301">
            <v>0</v>
          </cell>
          <cell r="I301">
            <v>2.4300000000000002</v>
          </cell>
          <cell r="J301">
            <v>75.56</v>
          </cell>
          <cell r="K301">
            <v>77.990000000000009</v>
          </cell>
          <cell r="L301">
            <v>0</v>
          </cell>
          <cell r="M301">
            <v>0</v>
          </cell>
          <cell r="N301">
            <v>0</v>
          </cell>
          <cell r="O301">
            <v>0</v>
          </cell>
          <cell r="P301">
            <v>8</v>
          </cell>
        </row>
        <row r="302">
          <cell r="B302">
            <v>120</v>
          </cell>
          <cell r="C302">
            <v>4</v>
          </cell>
          <cell r="D302">
            <v>11.13</v>
          </cell>
          <cell r="E302">
            <v>1.25</v>
          </cell>
          <cell r="F302">
            <v>0</v>
          </cell>
          <cell r="G302">
            <v>0</v>
          </cell>
          <cell r="H302">
            <v>0</v>
          </cell>
          <cell r="I302">
            <v>0.41</v>
          </cell>
          <cell r="J302">
            <v>1.84</v>
          </cell>
          <cell r="K302">
            <v>2.25</v>
          </cell>
          <cell r="L302">
            <v>0</v>
          </cell>
          <cell r="M302">
            <v>0</v>
          </cell>
          <cell r="N302">
            <v>0</v>
          </cell>
          <cell r="O302">
            <v>0</v>
          </cell>
          <cell r="P302">
            <v>4</v>
          </cell>
        </row>
        <row r="303">
          <cell r="B303">
            <v>120</v>
          </cell>
          <cell r="C303">
            <v>5</v>
          </cell>
          <cell r="D303">
            <v>12.7</v>
          </cell>
          <cell r="E303">
            <v>1.25</v>
          </cell>
          <cell r="F303">
            <v>0</v>
          </cell>
          <cell r="G303">
            <v>0</v>
          </cell>
          <cell r="H303">
            <v>0</v>
          </cell>
          <cell r="I303">
            <v>0.51</v>
          </cell>
          <cell r="J303">
            <v>2.94</v>
          </cell>
          <cell r="K303">
            <v>3.45</v>
          </cell>
          <cell r="L303">
            <v>0</v>
          </cell>
          <cell r="M303">
            <v>0</v>
          </cell>
          <cell r="N303">
            <v>0</v>
          </cell>
          <cell r="O303">
            <v>0</v>
          </cell>
          <cell r="P303">
            <v>4</v>
          </cell>
        </row>
        <row r="304">
          <cell r="B304">
            <v>120</v>
          </cell>
          <cell r="C304">
            <v>6</v>
          </cell>
          <cell r="D304">
            <v>14.27</v>
          </cell>
          <cell r="E304">
            <v>1.25</v>
          </cell>
          <cell r="F304">
            <v>0</v>
          </cell>
          <cell r="G304">
            <v>0</v>
          </cell>
          <cell r="H304">
            <v>0</v>
          </cell>
          <cell r="I304">
            <v>0.61</v>
          </cell>
          <cell r="J304">
            <v>4.1900000000000004</v>
          </cell>
          <cell r="K304">
            <v>4.8000000000000007</v>
          </cell>
          <cell r="L304">
            <v>0</v>
          </cell>
          <cell r="M304">
            <v>0</v>
          </cell>
          <cell r="N304">
            <v>0</v>
          </cell>
          <cell r="O304">
            <v>0</v>
          </cell>
          <cell r="P304">
            <v>4</v>
          </cell>
        </row>
        <row r="305">
          <cell r="B305">
            <v>120</v>
          </cell>
          <cell r="C305">
            <v>8</v>
          </cell>
          <cell r="D305">
            <v>18.260000000000002</v>
          </cell>
          <cell r="E305">
            <v>1.5</v>
          </cell>
          <cell r="F305">
            <v>0</v>
          </cell>
          <cell r="G305">
            <v>0</v>
          </cell>
          <cell r="H305">
            <v>0</v>
          </cell>
          <cell r="I305">
            <v>0.81</v>
          </cell>
          <cell r="J305">
            <v>9.23</v>
          </cell>
          <cell r="K305">
            <v>10.040000000000001</v>
          </cell>
          <cell r="L305">
            <v>0</v>
          </cell>
          <cell r="M305">
            <v>0</v>
          </cell>
          <cell r="N305">
            <v>0</v>
          </cell>
          <cell r="O305">
            <v>0</v>
          </cell>
          <cell r="P305">
            <v>4</v>
          </cell>
        </row>
        <row r="306">
          <cell r="B306">
            <v>120</v>
          </cell>
          <cell r="C306">
            <v>10</v>
          </cell>
          <cell r="D306">
            <v>21.44</v>
          </cell>
          <cell r="E306">
            <v>2</v>
          </cell>
          <cell r="F306">
            <v>0</v>
          </cell>
          <cell r="G306">
            <v>0</v>
          </cell>
          <cell r="H306">
            <v>0</v>
          </cell>
          <cell r="I306">
            <v>1.01</v>
          </cell>
          <cell r="J306">
            <v>12.49</v>
          </cell>
          <cell r="K306">
            <v>13.5</v>
          </cell>
          <cell r="L306">
            <v>0</v>
          </cell>
          <cell r="M306">
            <v>0</v>
          </cell>
          <cell r="N306">
            <v>0</v>
          </cell>
          <cell r="O306">
            <v>0</v>
          </cell>
          <cell r="P306">
            <v>4</v>
          </cell>
        </row>
        <row r="307">
          <cell r="B307">
            <v>120</v>
          </cell>
          <cell r="C307">
            <v>12</v>
          </cell>
          <cell r="D307">
            <v>25.4</v>
          </cell>
          <cell r="E307" t="str">
            <v>N</v>
          </cell>
          <cell r="F307">
            <v>0</v>
          </cell>
          <cell r="G307">
            <v>0</v>
          </cell>
          <cell r="H307">
            <v>0</v>
          </cell>
          <cell r="I307">
            <v>1.22</v>
          </cell>
          <cell r="J307">
            <v>21.27</v>
          </cell>
          <cell r="K307">
            <v>22.49</v>
          </cell>
          <cell r="L307">
            <v>0</v>
          </cell>
          <cell r="M307">
            <v>0</v>
          </cell>
          <cell r="N307">
            <v>0</v>
          </cell>
          <cell r="O307">
            <v>0</v>
          </cell>
          <cell r="P307">
            <v>6</v>
          </cell>
        </row>
        <row r="308">
          <cell r="B308">
            <v>120</v>
          </cell>
          <cell r="C308">
            <v>14</v>
          </cell>
          <cell r="D308">
            <v>27.79</v>
          </cell>
          <cell r="E308" t="str">
            <v>N</v>
          </cell>
          <cell r="F308">
            <v>0</v>
          </cell>
          <cell r="G308">
            <v>0</v>
          </cell>
          <cell r="H308">
            <v>0</v>
          </cell>
          <cell r="I308">
            <v>1.42</v>
          </cell>
          <cell r="J308">
            <v>25.58</v>
          </cell>
          <cell r="K308">
            <v>27</v>
          </cell>
          <cell r="L308">
            <v>0</v>
          </cell>
          <cell r="M308">
            <v>0</v>
          </cell>
          <cell r="N308">
            <v>0</v>
          </cell>
          <cell r="O308">
            <v>0</v>
          </cell>
          <cell r="P308">
            <v>6</v>
          </cell>
        </row>
        <row r="309">
          <cell r="B309">
            <v>120</v>
          </cell>
          <cell r="C309">
            <v>16</v>
          </cell>
          <cell r="D309">
            <v>30.96</v>
          </cell>
          <cell r="E309" t="str">
            <v>N</v>
          </cell>
          <cell r="F309">
            <v>0</v>
          </cell>
          <cell r="G309">
            <v>0</v>
          </cell>
          <cell r="H309">
            <v>0</v>
          </cell>
          <cell r="I309">
            <v>1.62</v>
          </cell>
          <cell r="J309">
            <v>35.880000000000003</v>
          </cell>
          <cell r="K309">
            <v>37.5</v>
          </cell>
          <cell r="L309">
            <v>0</v>
          </cell>
          <cell r="M309">
            <v>0</v>
          </cell>
          <cell r="N309">
            <v>0</v>
          </cell>
          <cell r="O309">
            <v>0</v>
          </cell>
          <cell r="P309">
            <v>6</v>
          </cell>
        </row>
        <row r="310">
          <cell r="B310">
            <v>120</v>
          </cell>
          <cell r="C310">
            <v>18</v>
          </cell>
          <cell r="D310">
            <v>34.93</v>
          </cell>
          <cell r="E310" t="str">
            <v>N</v>
          </cell>
          <cell r="F310">
            <v>0</v>
          </cell>
          <cell r="G310">
            <v>0</v>
          </cell>
          <cell r="H310">
            <v>0</v>
          </cell>
          <cell r="I310">
            <v>1.82</v>
          </cell>
          <cell r="J310">
            <v>47.68</v>
          </cell>
          <cell r="K310">
            <v>49.5</v>
          </cell>
          <cell r="L310">
            <v>0</v>
          </cell>
          <cell r="M310">
            <v>0</v>
          </cell>
          <cell r="N310">
            <v>0</v>
          </cell>
          <cell r="O310">
            <v>0</v>
          </cell>
          <cell r="P310">
            <v>6</v>
          </cell>
        </row>
        <row r="311">
          <cell r="B311">
            <v>120</v>
          </cell>
          <cell r="C311">
            <v>20</v>
          </cell>
          <cell r="D311">
            <v>38.1</v>
          </cell>
          <cell r="E311" t="str">
            <v>N</v>
          </cell>
          <cell r="F311">
            <v>0</v>
          </cell>
          <cell r="G311">
            <v>0</v>
          </cell>
          <cell r="H311">
            <v>0</v>
          </cell>
          <cell r="I311">
            <v>2.0299999999999998</v>
          </cell>
          <cell r="J311">
            <v>62.47</v>
          </cell>
          <cell r="K311">
            <v>64.5</v>
          </cell>
          <cell r="L311">
            <v>0</v>
          </cell>
          <cell r="M311">
            <v>0</v>
          </cell>
          <cell r="N311">
            <v>0</v>
          </cell>
          <cell r="O311">
            <v>0</v>
          </cell>
          <cell r="P311">
            <v>7</v>
          </cell>
        </row>
        <row r="312">
          <cell r="B312">
            <v>120</v>
          </cell>
          <cell r="C312">
            <v>22</v>
          </cell>
          <cell r="D312">
            <v>41.28</v>
          </cell>
          <cell r="E312" t="str">
            <v>N</v>
          </cell>
          <cell r="F312">
            <v>0</v>
          </cell>
          <cell r="G312">
            <v>0</v>
          </cell>
          <cell r="H312">
            <v>0</v>
          </cell>
          <cell r="I312">
            <v>2.23</v>
          </cell>
          <cell r="J312">
            <v>84.76</v>
          </cell>
          <cell r="K312">
            <v>86.990000000000009</v>
          </cell>
          <cell r="L312">
            <v>0</v>
          </cell>
          <cell r="M312">
            <v>0</v>
          </cell>
          <cell r="N312">
            <v>0</v>
          </cell>
          <cell r="O312">
            <v>0</v>
          </cell>
          <cell r="P312">
            <v>8</v>
          </cell>
        </row>
        <row r="313">
          <cell r="B313">
            <v>120</v>
          </cell>
          <cell r="C313">
            <v>24</v>
          </cell>
          <cell r="D313">
            <v>46.02</v>
          </cell>
          <cell r="E313" t="str">
            <v>N</v>
          </cell>
          <cell r="F313">
            <v>0</v>
          </cell>
          <cell r="G313">
            <v>0</v>
          </cell>
          <cell r="H313">
            <v>0</v>
          </cell>
          <cell r="I313">
            <v>2.4300000000000002</v>
          </cell>
          <cell r="J313">
            <v>98.07</v>
          </cell>
          <cell r="K313">
            <v>100.5</v>
          </cell>
          <cell r="L313">
            <v>0</v>
          </cell>
          <cell r="M313">
            <v>0</v>
          </cell>
          <cell r="N313">
            <v>0</v>
          </cell>
          <cell r="O313">
            <v>0</v>
          </cell>
          <cell r="P313">
            <v>8</v>
          </cell>
          <cell r="Q313">
            <v>0</v>
          </cell>
          <cell r="R313">
            <v>0</v>
          </cell>
        </row>
        <row r="314">
          <cell r="B314">
            <v>140</v>
          </cell>
          <cell r="C314">
            <v>8</v>
          </cell>
          <cell r="D314">
            <v>20.62</v>
          </cell>
          <cell r="E314">
            <v>2</v>
          </cell>
          <cell r="F314">
            <v>0</v>
          </cell>
          <cell r="G314">
            <v>0</v>
          </cell>
          <cell r="H314">
            <v>0</v>
          </cell>
          <cell r="I314">
            <v>0.81</v>
          </cell>
          <cell r="J314">
            <v>10.130000000000001</v>
          </cell>
          <cell r="K314">
            <v>10.940000000000001</v>
          </cell>
          <cell r="L314">
            <v>0</v>
          </cell>
          <cell r="M314">
            <v>0</v>
          </cell>
          <cell r="N314">
            <v>0</v>
          </cell>
          <cell r="O314">
            <v>0</v>
          </cell>
          <cell r="P314">
            <v>4</v>
          </cell>
        </row>
        <row r="315">
          <cell r="B315">
            <v>140</v>
          </cell>
          <cell r="C315">
            <v>10</v>
          </cell>
          <cell r="D315">
            <v>25.4</v>
          </cell>
          <cell r="E315" t="str">
            <v>N</v>
          </cell>
          <cell r="F315">
            <v>0</v>
          </cell>
          <cell r="G315">
            <v>0</v>
          </cell>
          <cell r="H315">
            <v>0</v>
          </cell>
          <cell r="I315">
            <v>1.01</v>
          </cell>
          <cell r="J315">
            <v>18.48</v>
          </cell>
          <cell r="K315">
            <v>19.490000000000002</v>
          </cell>
          <cell r="L315">
            <v>0</v>
          </cell>
          <cell r="M315">
            <v>0</v>
          </cell>
          <cell r="N315">
            <v>0</v>
          </cell>
          <cell r="O315">
            <v>0</v>
          </cell>
          <cell r="P315">
            <v>4</v>
          </cell>
        </row>
        <row r="316">
          <cell r="B316">
            <v>140</v>
          </cell>
          <cell r="C316">
            <v>12</v>
          </cell>
          <cell r="D316">
            <v>28.58</v>
          </cell>
          <cell r="E316" t="str">
            <v>N</v>
          </cell>
          <cell r="F316">
            <v>0</v>
          </cell>
          <cell r="G316">
            <v>0</v>
          </cell>
          <cell r="H316">
            <v>0</v>
          </cell>
          <cell r="I316">
            <v>1.22</v>
          </cell>
          <cell r="J316">
            <v>25.78</v>
          </cell>
          <cell r="K316">
            <v>27</v>
          </cell>
          <cell r="L316">
            <v>0</v>
          </cell>
          <cell r="M316">
            <v>0</v>
          </cell>
          <cell r="N316">
            <v>0</v>
          </cell>
          <cell r="O316">
            <v>0</v>
          </cell>
          <cell r="P316">
            <v>6</v>
          </cell>
        </row>
        <row r="317">
          <cell r="B317">
            <v>140</v>
          </cell>
          <cell r="C317">
            <v>14</v>
          </cell>
          <cell r="D317">
            <v>31.75</v>
          </cell>
          <cell r="E317" t="str">
            <v>N</v>
          </cell>
          <cell r="F317">
            <v>0</v>
          </cell>
          <cell r="G317">
            <v>0</v>
          </cell>
          <cell r="H317">
            <v>0</v>
          </cell>
          <cell r="I317">
            <v>1.42</v>
          </cell>
          <cell r="J317">
            <v>31.58</v>
          </cell>
          <cell r="K317">
            <v>33</v>
          </cell>
          <cell r="L317">
            <v>0</v>
          </cell>
          <cell r="M317">
            <v>0</v>
          </cell>
          <cell r="N317">
            <v>0</v>
          </cell>
          <cell r="O317">
            <v>0</v>
          </cell>
          <cell r="P317">
            <v>6</v>
          </cell>
        </row>
        <row r="318">
          <cell r="B318">
            <v>140</v>
          </cell>
          <cell r="C318">
            <v>16</v>
          </cell>
          <cell r="D318">
            <v>36.53</v>
          </cell>
          <cell r="E318" t="str">
            <v>N</v>
          </cell>
          <cell r="F318">
            <v>0</v>
          </cell>
          <cell r="G318">
            <v>0</v>
          </cell>
          <cell r="H318">
            <v>0</v>
          </cell>
          <cell r="I318">
            <v>1.62</v>
          </cell>
          <cell r="J318">
            <v>44.87</v>
          </cell>
          <cell r="K318">
            <v>46.489999999999995</v>
          </cell>
          <cell r="L318">
            <v>0</v>
          </cell>
          <cell r="M318">
            <v>0</v>
          </cell>
          <cell r="N318">
            <v>0</v>
          </cell>
          <cell r="O318">
            <v>0</v>
          </cell>
          <cell r="P318">
            <v>6</v>
          </cell>
        </row>
        <row r="319">
          <cell r="B319">
            <v>140</v>
          </cell>
          <cell r="C319">
            <v>18</v>
          </cell>
          <cell r="D319">
            <v>39.67</v>
          </cell>
          <cell r="E319" t="str">
            <v>N</v>
          </cell>
          <cell r="F319">
            <v>0</v>
          </cell>
          <cell r="G319">
            <v>0</v>
          </cell>
          <cell r="H319">
            <v>0</v>
          </cell>
          <cell r="I319">
            <v>1.82</v>
          </cell>
          <cell r="J319">
            <v>59.68</v>
          </cell>
          <cell r="K319">
            <v>61.5</v>
          </cell>
          <cell r="L319">
            <v>0</v>
          </cell>
          <cell r="M319">
            <v>0</v>
          </cell>
          <cell r="N319">
            <v>0</v>
          </cell>
          <cell r="O319">
            <v>0</v>
          </cell>
          <cell r="P319">
            <v>6</v>
          </cell>
        </row>
        <row r="320">
          <cell r="B320">
            <v>140</v>
          </cell>
          <cell r="C320">
            <v>20</v>
          </cell>
          <cell r="D320">
            <v>44.45</v>
          </cell>
          <cell r="E320" t="str">
            <v>N</v>
          </cell>
          <cell r="F320">
            <v>0</v>
          </cell>
          <cell r="G320">
            <v>0</v>
          </cell>
          <cell r="H320">
            <v>0</v>
          </cell>
          <cell r="I320">
            <v>2.0299999999999998</v>
          </cell>
          <cell r="J320">
            <v>78.959999999999994</v>
          </cell>
          <cell r="K320">
            <v>80.989999999999995</v>
          </cell>
          <cell r="L320">
            <v>0</v>
          </cell>
          <cell r="M320">
            <v>0</v>
          </cell>
          <cell r="N320">
            <v>0</v>
          </cell>
          <cell r="O320">
            <v>0</v>
          </cell>
          <cell r="P320">
            <v>7</v>
          </cell>
        </row>
        <row r="321">
          <cell r="B321">
            <v>140</v>
          </cell>
          <cell r="C321">
            <v>22</v>
          </cell>
          <cell r="D321">
            <v>47.63</v>
          </cell>
          <cell r="E321" t="str">
            <v>N</v>
          </cell>
          <cell r="F321">
            <v>0</v>
          </cell>
          <cell r="G321">
            <v>0</v>
          </cell>
          <cell r="H321">
            <v>0</v>
          </cell>
          <cell r="I321">
            <v>2.23</v>
          </cell>
          <cell r="J321">
            <v>108.77</v>
          </cell>
          <cell r="K321">
            <v>111</v>
          </cell>
          <cell r="L321">
            <v>0</v>
          </cell>
          <cell r="M321">
            <v>0</v>
          </cell>
          <cell r="N321">
            <v>0</v>
          </cell>
          <cell r="O321">
            <v>0</v>
          </cell>
          <cell r="P321">
            <v>8</v>
          </cell>
        </row>
        <row r="322">
          <cell r="B322">
            <v>140</v>
          </cell>
          <cell r="C322">
            <v>24</v>
          </cell>
          <cell r="D322">
            <v>52.37</v>
          </cell>
          <cell r="E322" t="str">
            <v>N</v>
          </cell>
          <cell r="F322">
            <v>0</v>
          </cell>
          <cell r="G322">
            <v>0</v>
          </cell>
          <cell r="H322">
            <v>0</v>
          </cell>
          <cell r="I322">
            <v>2.4300000000000002</v>
          </cell>
          <cell r="J322">
            <v>126.57</v>
          </cell>
          <cell r="K322">
            <v>129</v>
          </cell>
          <cell r="L322">
            <v>0</v>
          </cell>
          <cell r="M322">
            <v>0</v>
          </cell>
          <cell r="N322">
            <v>0</v>
          </cell>
          <cell r="O322">
            <v>0</v>
          </cell>
          <cell r="P322">
            <v>8</v>
          </cell>
        </row>
        <row r="323">
          <cell r="B323">
            <v>160</v>
          </cell>
          <cell r="C323">
            <v>0.5</v>
          </cell>
          <cell r="D323">
            <v>4.78</v>
          </cell>
          <cell r="E323">
            <v>1</v>
          </cell>
          <cell r="F323">
            <v>0</v>
          </cell>
          <cell r="G323">
            <v>0</v>
          </cell>
          <cell r="H323">
            <v>0</v>
          </cell>
          <cell r="I323">
            <v>7.0000000000000007E-2</v>
          </cell>
          <cell r="J323">
            <v>0.08</v>
          </cell>
          <cell r="K323">
            <v>0.15000000000000002</v>
          </cell>
          <cell r="L323">
            <v>0</v>
          </cell>
          <cell r="M323">
            <v>0</v>
          </cell>
          <cell r="N323">
            <v>0</v>
          </cell>
          <cell r="O323">
            <v>0</v>
          </cell>
          <cell r="P323">
            <v>2</v>
          </cell>
        </row>
        <row r="324">
          <cell r="B324">
            <v>160</v>
          </cell>
          <cell r="C324">
            <v>0.5</v>
          </cell>
          <cell r="D324">
            <v>4.78</v>
          </cell>
          <cell r="E324">
            <v>1</v>
          </cell>
          <cell r="F324">
            <v>0</v>
          </cell>
          <cell r="G324">
            <v>0</v>
          </cell>
          <cell r="H324">
            <v>0</v>
          </cell>
          <cell r="I324">
            <v>7.0000000000000007E-2</v>
          </cell>
          <cell r="J324">
            <v>0.08</v>
          </cell>
          <cell r="K324">
            <v>0.15000000000000002</v>
          </cell>
          <cell r="L324">
            <v>0</v>
          </cell>
          <cell r="M324">
            <v>0</v>
          </cell>
          <cell r="N324">
            <v>0</v>
          </cell>
          <cell r="O324">
            <v>0</v>
          </cell>
          <cell r="P324">
            <v>2</v>
          </cell>
        </row>
        <row r="325">
          <cell r="B325">
            <v>160</v>
          </cell>
          <cell r="C325">
            <v>0.5</v>
          </cell>
          <cell r="D325">
            <v>4.78</v>
          </cell>
          <cell r="E325">
            <v>1</v>
          </cell>
          <cell r="F325">
            <v>0</v>
          </cell>
          <cell r="G325">
            <v>0</v>
          </cell>
          <cell r="H325">
            <v>0</v>
          </cell>
          <cell r="I325">
            <v>7.0000000000000007E-2</v>
          </cell>
          <cell r="J325">
            <v>0.08</v>
          </cell>
          <cell r="K325">
            <v>0.15000000000000002</v>
          </cell>
          <cell r="L325">
            <v>0</v>
          </cell>
          <cell r="M325">
            <v>0</v>
          </cell>
          <cell r="N325">
            <v>0</v>
          </cell>
          <cell r="O325">
            <v>0</v>
          </cell>
          <cell r="P325">
            <v>2</v>
          </cell>
        </row>
        <row r="326">
          <cell r="B326">
            <v>160</v>
          </cell>
          <cell r="C326">
            <v>0.75</v>
          </cell>
          <cell r="D326">
            <v>5.56</v>
          </cell>
          <cell r="E326">
            <v>1</v>
          </cell>
          <cell r="F326">
            <v>0</v>
          </cell>
          <cell r="G326">
            <v>0</v>
          </cell>
          <cell r="H326">
            <v>0</v>
          </cell>
          <cell r="I326">
            <v>0.08</v>
          </cell>
          <cell r="J326">
            <v>7.0000000000000007E-2</v>
          </cell>
          <cell r="K326">
            <v>0.15000000000000002</v>
          </cell>
          <cell r="L326">
            <v>0</v>
          </cell>
          <cell r="M326">
            <v>0</v>
          </cell>
          <cell r="N326">
            <v>0</v>
          </cell>
          <cell r="O326">
            <v>0</v>
          </cell>
          <cell r="P326">
            <v>2</v>
          </cell>
        </row>
        <row r="327">
          <cell r="B327">
            <v>160</v>
          </cell>
          <cell r="C327">
            <v>0.75</v>
          </cell>
          <cell r="D327">
            <v>5.56</v>
          </cell>
          <cell r="E327">
            <v>1</v>
          </cell>
          <cell r="F327">
            <v>0</v>
          </cell>
          <cell r="G327">
            <v>0</v>
          </cell>
          <cell r="H327">
            <v>0</v>
          </cell>
          <cell r="I327">
            <v>0.08</v>
          </cell>
          <cell r="J327">
            <v>7.0000000000000007E-2</v>
          </cell>
          <cell r="K327">
            <v>0.15000000000000002</v>
          </cell>
          <cell r="L327">
            <v>0</v>
          </cell>
          <cell r="M327">
            <v>0</v>
          </cell>
          <cell r="N327">
            <v>0</v>
          </cell>
          <cell r="O327">
            <v>0</v>
          </cell>
          <cell r="P327">
            <v>2</v>
          </cell>
        </row>
        <row r="328">
          <cell r="B328">
            <v>160</v>
          </cell>
          <cell r="C328">
            <v>0.75</v>
          </cell>
          <cell r="D328">
            <v>5.56</v>
          </cell>
          <cell r="E328">
            <v>1</v>
          </cell>
          <cell r="F328">
            <v>0</v>
          </cell>
          <cell r="G328">
            <v>0</v>
          </cell>
          <cell r="H328">
            <v>0</v>
          </cell>
          <cell r="I328">
            <v>0.08</v>
          </cell>
          <cell r="J328">
            <v>7.0000000000000007E-2</v>
          </cell>
          <cell r="K328">
            <v>0.15000000000000002</v>
          </cell>
          <cell r="L328">
            <v>0</v>
          </cell>
          <cell r="M328">
            <v>0</v>
          </cell>
          <cell r="N328">
            <v>0</v>
          </cell>
          <cell r="O328">
            <v>0</v>
          </cell>
          <cell r="P328">
            <v>2</v>
          </cell>
        </row>
        <row r="329">
          <cell r="B329">
            <v>160</v>
          </cell>
          <cell r="C329">
            <v>1</v>
          </cell>
          <cell r="D329">
            <v>6.35</v>
          </cell>
          <cell r="E329">
            <v>1</v>
          </cell>
          <cell r="F329">
            <v>0</v>
          </cell>
          <cell r="G329">
            <v>0</v>
          </cell>
          <cell r="H329">
            <v>0</v>
          </cell>
          <cell r="I329">
            <v>0.1</v>
          </cell>
          <cell r="J329">
            <v>0.35</v>
          </cell>
          <cell r="K329">
            <v>0.44999999999999996</v>
          </cell>
          <cell r="L329">
            <v>0</v>
          </cell>
          <cell r="M329">
            <v>0</v>
          </cell>
          <cell r="N329">
            <v>0</v>
          </cell>
          <cell r="O329">
            <v>0</v>
          </cell>
          <cell r="P329">
            <v>2</v>
          </cell>
        </row>
        <row r="330">
          <cell r="B330">
            <v>160</v>
          </cell>
          <cell r="C330">
            <v>1</v>
          </cell>
          <cell r="D330">
            <v>6.35</v>
          </cell>
          <cell r="E330">
            <v>1</v>
          </cell>
          <cell r="F330">
            <v>0</v>
          </cell>
          <cell r="G330">
            <v>0</v>
          </cell>
          <cell r="H330">
            <v>0</v>
          </cell>
          <cell r="I330">
            <v>0.1</v>
          </cell>
          <cell r="J330">
            <v>0.35</v>
          </cell>
          <cell r="K330">
            <v>0.44999999999999996</v>
          </cell>
          <cell r="L330">
            <v>0</v>
          </cell>
          <cell r="M330">
            <v>0</v>
          </cell>
          <cell r="N330">
            <v>0</v>
          </cell>
          <cell r="O330">
            <v>0</v>
          </cell>
          <cell r="P330">
            <v>2</v>
          </cell>
        </row>
        <row r="331">
          <cell r="B331">
            <v>160</v>
          </cell>
          <cell r="C331">
            <v>1</v>
          </cell>
          <cell r="D331">
            <v>6.35</v>
          </cell>
          <cell r="E331">
            <v>1</v>
          </cell>
          <cell r="F331">
            <v>0</v>
          </cell>
          <cell r="G331">
            <v>0</v>
          </cell>
          <cell r="H331">
            <v>0</v>
          </cell>
          <cell r="I331">
            <v>0.1</v>
          </cell>
          <cell r="J331">
            <v>0.35</v>
          </cell>
          <cell r="K331">
            <v>0.44999999999999996</v>
          </cell>
          <cell r="L331">
            <v>0</v>
          </cell>
          <cell r="M331">
            <v>0</v>
          </cell>
          <cell r="N331">
            <v>0</v>
          </cell>
          <cell r="O331">
            <v>0</v>
          </cell>
          <cell r="P331">
            <v>2</v>
          </cell>
        </row>
        <row r="332">
          <cell r="B332">
            <v>160</v>
          </cell>
          <cell r="C332">
            <v>1.25</v>
          </cell>
          <cell r="D332">
            <v>6.35</v>
          </cell>
          <cell r="E332">
            <v>1</v>
          </cell>
          <cell r="F332">
            <v>0</v>
          </cell>
          <cell r="G332">
            <v>0</v>
          </cell>
          <cell r="H332">
            <v>0</v>
          </cell>
          <cell r="I332">
            <v>0.13</v>
          </cell>
          <cell r="J332">
            <v>0.32</v>
          </cell>
          <cell r="K332">
            <v>0.45</v>
          </cell>
          <cell r="L332">
            <v>0</v>
          </cell>
          <cell r="M332">
            <v>0</v>
          </cell>
          <cell r="N332">
            <v>0</v>
          </cell>
          <cell r="O332">
            <v>0</v>
          </cell>
          <cell r="P332">
            <v>2</v>
          </cell>
        </row>
        <row r="333">
          <cell r="B333">
            <v>160</v>
          </cell>
          <cell r="C333">
            <v>1.25</v>
          </cell>
          <cell r="D333">
            <v>6.35</v>
          </cell>
          <cell r="E333">
            <v>1</v>
          </cell>
          <cell r="F333">
            <v>0</v>
          </cell>
          <cell r="G333">
            <v>0</v>
          </cell>
          <cell r="H333">
            <v>0</v>
          </cell>
          <cell r="I333">
            <v>0.13</v>
          </cell>
          <cell r="J333">
            <v>0.32</v>
          </cell>
          <cell r="K333">
            <v>0.45</v>
          </cell>
          <cell r="L333">
            <v>0</v>
          </cell>
          <cell r="M333">
            <v>0</v>
          </cell>
          <cell r="N333">
            <v>0</v>
          </cell>
          <cell r="O333">
            <v>0</v>
          </cell>
          <cell r="P333">
            <v>2</v>
          </cell>
        </row>
        <row r="334">
          <cell r="B334">
            <v>160</v>
          </cell>
          <cell r="C334">
            <v>1.25</v>
          </cell>
          <cell r="D334">
            <v>6.35</v>
          </cell>
          <cell r="E334">
            <v>1</v>
          </cell>
          <cell r="F334">
            <v>0</v>
          </cell>
          <cell r="G334">
            <v>0</v>
          </cell>
          <cell r="H334">
            <v>0</v>
          </cell>
          <cell r="I334">
            <v>0.13</v>
          </cell>
          <cell r="J334">
            <v>0.32</v>
          </cell>
          <cell r="K334">
            <v>0.45</v>
          </cell>
          <cell r="L334">
            <v>0</v>
          </cell>
          <cell r="M334">
            <v>0</v>
          </cell>
          <cell r="N334">
            <v>0</v>
          </cell>
          <cell r="O334">
            <v>0</v>
          </cell>
          <cell r="P334">
            <v>2</v>
          </cell>
        </row>
        <row r="335">
          <cell r="B335">
            <v>160</v>
          </cell>
          <cell r="C335">
            <v>1.5</v>
          </cell>
          <cell r="D335">
            <v>7.14</v>
          </cell>
          <cell r="E335">
            <v>1</v>
          </cell>
          <cell r="F335">
            <v>0</v>
          </cell>
          <cell r="G335">
            <v>0</v>
          </cell>
          <cell r="H335">
            <v>0</v>
          </cell>
          <cell r="I335">
            <v>0.15</v>
          </cell>
          <cell r="J335">
            <v>0.45</v>
          </cell>
          <cell r="K335">
            <v>0.6</v>
          </cell>
          <cell r="L335">
            <v>0</v>
          </cell>
          <cell r="M335">
            <v>0</v>
          </cell>
          <cell r="N335">
            <v>0</v>
          </cell>
          <cell r="O335">
            <v>0</v>
          </cell>
          <cell r="P335">
            <v>2</v>
          </cell>
        </row>
        <row r="336">
          <cell r="B336">
            <v>160</v>
          </cell>
          <cell r="C336">
            <v>1.5</v>
          </cell>
          <cell r="D336">
            <v>7.14</v>
          </cell>
          <cell r="E336">
            <v>1</v>
          </cell>
          <cell r="F336">
            <v>0</v>
          </cell>
          <cell r="G336">
            <v>0</v>
          </cell>
          <cell r="H336">
            <v>0</v>
          </cell>
          <cell r="I336">
            <v>0.15</v>
          </cell>
          <cell r="J336">
            <v>0.45</v>
          </cell>
          <cell r="K336">
            <v>0.6</v>
          </cell>
          <cell r="L336">
            <v>0</v>
          </cell>
          <cell r="M336">
            <v>0</v>
          </cell>
          <cell r="N336">
            <v>0</v>
          </cell>
          <cell r="O336">
            <v>0</v>
          </cell>
          <cell r="P336">
            <v>2</v>
          </cell>
        </row>
        <row r="337">
          <cell r="B337">
            <v>160</v>
          </cell>
          <cell r="C337">
            <v>1.5</v>
          </cell>
          <cell r="D337">
            <v>7.14</v>
          </cell>
          <cell r="E337">
            <v>1</v>
          </cell>
          <cell r="F337">
            <v>0</v>
          </cell>
          <cell r="G337">
            <v>0</v>
          </cell>
          <cell r="H337">
            <v>0</v>
          </cell>
          <cell r="I337">
            <v>0.15</v>
          </cell>
          <cell r="J337">
            <v>0.45</v>
          </cell>
          <cell r="K337">
            <v>0.6</v>
          </cell>
          <cell r="L337">
            <v>0</v>
          </cell>
          <cell r="M337">
            <v>0</v>
          </cell>
          <cell r="N337">
            <v>0</v>
          </cell>
          <cell r="O337">
            <v>0</v>
          </cell>
          <cell r="P337">
            <v>2</v>
          </cell>
        </row>
        <row r="338">
          <cell r="B338">
            <v>160</v>
          </cell>
          <cell r="C338">
            <v>2</v>
          </cell>
          <cell r="D338">
            <v>8.74</v>
          </cell>
          <cell r="E338">
            <v>1</v>
          </cell>
          <cell r="F338">
            <v>0</v>
          </cell>
          <cell r="G338">
            <v>0</v>
          </cell>
          <cell r="H338">
            <v>0</v>
          </cell>
          <cell r="I338">
            <v>0.2</v>
          </cell>
          <cell r="J338">
            <v>0.7</v>
          </cell>
          <cell r="K338">
            <v>0.89999999999999991</v>
          </cell>
          <cell r="L338">
            <v>0</v>
          </cell>
          <cell r="M338">
            <v>0</v>
          </cell>
          <cell r="N338">
            <v>0</v>
          </cell>
          <cell r="O338">
            <v>0</v>
          </cell>
          <cell r="P338">
            <v>4</v>
          </cell>
        </row>
        <row r="339">
          <cell r="B339">
            <v>160</v>
          </cell>
          <cell r="C339">
            <v>2</v>
          </cell>
          <cell r="D339">
            <v>8.74</v>
          </cell>
          <cell r="E339">
            <v>1</v>
          </cell>
          <cell r="F339">
            <v>0</v>
          </cell>
          <cell r="G339">
            <v>0</v>
          </cell>
          <cell r="H339">
            <v>0</v>
          </cell>
          <cell r="I339">
            <v>0.2</v>
          </cell>
          <cell r="J339">
            <v>0.7</v>
          </cell>
          <cell r="K339">
            <v>0.89999999999999991</v>
          </cell>
          <cell r="L339">
            <v>0</v>
          </cell>
          <cell r="M339">
            <v>0</v>
          </cell>
          <cell r="N339">
            <v>0</v>
          </cell>
          <cell r="O339">
            <v>0</v>
          </cell>
          <cell r="P339">
            <v>4</v>
          </cell>
        </row>
        <row r="340">
          <cell r="B340">
            <v>160</v>
          </cell>
          <cell r="C340">
            <v>2</v>
          </cell>
          <cell r="D340">
            <v>8.74</v>
          </cell>
          <cell r="E340">
            <v>1</v>
          </cell>
          <cell r="F340">
            <v>0</v>
          </cell>
          <cell r="G340">
            <v>0</v>
          </cell>
          <cell r="H340">
            <v>0</v>
          </cell>
          <cell r="I340">
            <v>0.2</v>
          </cell>
          <cell r="J340">
            <v>0.7</v>
          </cell>
          <cell r="K340">
            <v>0.89999999999999991</v>
          </cell>
          <cell r="L340">
            <v>0</v>
          </cell>
          <cell r="M340">
            <v>0</v>
          </cell>
          <cell r="N340">
            <v>0</v>
          </cell>
          <cell r="O340">
            <v>0</v>
          </cell>
          <cell r="P340">
            <v>4</v>
          </cell>
        </row>
        <row r="341">
          <cell r="B341">
            <v>160</v>
          </cell>
          <cell r="C341">
            <v>2.5</v>
          </cell>
          <cell r="D341">
            <v>9.5299999999999994</v>
          </cell>
          <cell r="E341">
            <v>1</v>
          </cell>
          <cell r="F341">
            <v>0</v>
          </cell>
          <cell r="G341">
            <v>0</v>
          </cell>
          <cell r="H341">
            <v>0</v>
          </cell>
          <cell r="I341">
            <v>0.25</v>
          </cell>
          <cell r="J341">
            <v>0.8</v>
          </cell>
          <cell r="K341">
            <v>1.05</v>
          </cell>
          <cell r="L341">
            <v>0</v>
          </cell>
          <cell r="M341">
            <v>0</v>
          </cell>
          <cell r="N341">
            <v>0</v>
          </cell>
          <cell r="O341">
            <v>0</v>
          </cell>
          <cell r="P341">
            <v>4</v>
          </cell>
        </row>
        <row r="342">
          <cell r="B342">
            <v>160</v>
          </cell>
          <cell r="C342">
            <v>3</v>
          </cell>
          <cell r="D342">
            <v>11.13</v>
          </cell>
          <cell r="E342">
            <v>1.25</v>
          </cell>
          <cell r="F342">
            <v>0</v>
          </cell>
          <cell r="G342">
            <v>0</v>
          </cell>
          <cell r="H342">
            <v>0</v>
          </cell>
          <cell r="I342">
            <v>0.3</v>
          </cell>
          <cell r="J342">
            <v>1.5</v>
          </cell>
          <cell r="K342">
            <v>1.8</v>
          </cell>
          <cell r="L342">
            <v>0</v>
          </cell>
          <cell r="M342">
            <v>0</v>
          </cell>
          <cell r="N342">
            <v>0</v>
          </cell>
          <cell r="O342">
            <v>0</v>
          </cell>
          <cell r="P342">
            <v>4</v>
          </cell>
        </row>
        <row r="343">
          <cell r="B343">
            <v>160</v>
          </cell>
          <cell r="C343">
            <v>4</v>
          </cell>
          <cell r="D343">
            <v>13.49</v>
          </cell>
          <cell r="E343">
            <v>1.25</v>
          </cell>
          <cell r="F343">
            <v>0</v>
          </cell>
          <cell r="G343">
            <v>0</v>
          </cell>
          <cell r="H343">
            <v>0</v>
          </cell>
          <cell r="I343">
            <v>0.41</v>
          </cell>
          <cell r="J343">
            <v>2.59</v>
          </cell>
          <cell r="K343">
            <v>3</v>
          </cell>
          <cell r="L343">
            <v>0</v>
          </cell>
          <cell r="M343">
            <v>0</v>
          </cell>
          <cell r="N343">
            <v>0</v>
          </cell>
          <cell r="O343">
            <v>0</v>
          </cell>
          <cell r="P343">
            <v>4</v>
          </cell>
        </row>
        <row r="344">
          <cell r="B344">
            <v>160</v>
          </cell>
          <cell r="C344">
            <v>5</v>
          </cell>
          <cell r="D344">
            <v>15.88</v>
          </cell>
          <cell r="E344">
            <v>1.5</v>
          </cell>
          <cell r="F344">
            <v>0</v>
          </cell>
          <cell r="G344">
            <v>0</v>
          </cell>
          <cell r="H344">
            <v>0</v>
          </cell>
          <cell r="I344">
            <v>0.51</v>
          </cell>
          <cell r="J344">
            <v>4.29</v>
          </cell>
          <cell r="K344">
            <v>4.8</v>
          </cell>
          <cell r="L344">
            <v>4</v>
          </cell>
          <cell r="M344">
            <v>0</v>
          </cell>
          <cell r="N344">
            <v>0</v>
          </cell>
          <cell r="O344">
            <v>160</v>
          </cell>
          <cell r="P344">
            <v>4</v>
          </cell>
          <cell r="Q344">
            <v>0</v>
          </cell>
          <cell r="R344">
            <v>7.2784507436844332E-312</v>
          </cell>
        </row>
        <row r="345">
          <cell r="B345">
            <v>160</v>
          </cell>
          <cell r="C345">
            <v>6</v>
          </cell>
          <cell r="D345">
            <v>18.260000000000002</v>
          </cell>
          <cell r="E345">
            <v>1.5</v>
          </cell>
          <cell r="F345">
            <v>0</v>
          </cell>
          <cell r="G345">
            <v>0</v>
          </cell>
          <cell r="H345">
            <v>0</v>
          </cell>
          <cell r="I345">
            <v>0.61</v>
          </cell>
          <cell r="J345">
            <v>7.04</v>
          </cell>
          <cell r="K345">
            <v>7.65</v>
          </cell>
          <cell r="L345">
            <v>0</v>
          </cell>
          <cell r="M345">
            <v>0</v>
          </cell>
          <cell r="N345">
            <v>0</v>
          </cell>
          <cell r="O345">
            <v>0</v>
          </cell>
          <cell r="P345">
            <v>4</v>
          </cell>
        </row>
        <row r="346">
          <cell r="B346">
            <v>160</v>
          </cell>
          <cell r="C346">
            <v>8</v>
          </cell>
          <cell r="D346">
            <v>23.01</v>
          </cell>
          <cell r="E346">
            <v>2</v>
          </cell>
          <cell r="F346">
            <v>0</v>
          </cell>
          <cell r="G346">
            <v>0</v>
          </cell>
          <cell r="H346">
            <v>0</v>
          </cell>
          <cell r="I346">
            <v>0.81</v>
          </cell>
          <cell r="J346">
            <v>11.19</v>
          </cell>
          <cell r="K346">
            <v>12</v>
          </cell>
          <cell r="L346">
            <v>0</v>
          </cell>
          <cell r="M346">
            <v>0</v>
          </cell>
          <cell r="N346">
            <v>0</v>
          </cell>
          <cell r="O346">
            <v>0</v>
          </cell>
          <cell r="P346">
            <v>4</v>
          </cell>
        </row>
        <row r="347">
          <cell r="B347">
            <v>160</v>
          </cell>
          <cell r="C347">
            <v>10</v>
          </cell>
          <cell r="D347">
            <v>28.58</v>
          </cell>
          <cell r="E347" t="str">
            <v>N</v>
          </cell>
          <cell r="F347">
            <v>0</v>
          </cell>
          <cell r="G347">
            <v>0</v>
          </cell>
          <cell r="H347">
            <v>0</v>
          </cell>
          <cell r="I347">
            <v>1.01</v>
          </cell>
          <cell r="J347">
            <v>21.48</v>
          </cell>
          <cell r="K347">
            <v>22.490000000000002</v>
          </cell>
          <cell r="L347">
            <v>0</v>
          </cell>
          <cell r="M347">
            <v>0</v>
          </cell>
          <cell r="N347">
            <v>0</v>
          </cell>
          <cell r="O347">
            <v>0</v>
          </cell>
          <cell r="P347">
            <v>4</v>
          </cell>
        </row>
        <row r="348">
          <cell r="B348">
            <v>160</v>
          </cell>
          <cell r="C348">
            <v>12</v>
          </cell>
          <cell r="D348">
            <v>33.32</v>
          </cell>
          <cell r="E348" t="str">
            <v>N</v>
          </cell>
          <cell r="F348">
            <v>0</v>
          </cell>
          <cell r="G348">
            <v>0</v>
          </cell>
          <cell r="H348">
            <v>0</v>
          </cell>
          <cell r="I348">
            <v>1.22</v>
          </cell>
          <cell r="J348">
            <v>31.78</v>
          </cell>
          <cell r="K348">
            <v>33</v>
          </cell>
          <cell r="L348">
            <v>0</v>
          </cell>
          <cell r="M348">
            <v>0</v>
          </cell>
          <cell r="N348">
            <v>0</v>
          </cell>
          <cell r="O348">
            <v>0</v>
          </cell>
          <cell r="P348">
            <v>6</v>
          </cell>
        </row>
        <row r="349">
          <cell r="B349">
            <v>160</v>
          </cell>
          <cell r="C349">
            <v>14</v>
          </cell>
          <cell r="D349">
            <v>35.71</v>
          </cell>
          <cell r="E349" t="str">
            <v>N</v>
          </cell>
          <cell r="F349">
            <v>0</v>
          </cell>
          <cell r="G349">
            <v>0</v>
          </cell>
          <cell r="H349">
            <v>0</v>
          </cell>
          <cell r="I349">
            <v>1.42</v>
          </cell>
          <cell r="J349">
            <v>39.07</v>
          </cell>
          <cell r="K349">
            <v>40.49</v>
          </cell>
          <cell r="L349">
            <v>0</v>
          </cell>
          <cell r="M349">
            <v>0</v>
          </cell>
          <cell r="N349">
            <v>0</v>
          </cell>
          <cell r="O349">
            <v>0</v>
          </cell>
          <cell r="P349">
            <v>6</v>
          </cell>
        </row>
        <row r="350">
          <cell r="A350">
            <v>160</v>
          </cell>
          <cell r="B350">
            <v>160</v>
          </cell>
          <cell r="C350">
            <v>16</v>
          </cell>
          <cell r="D350">
            <v>40.49</v>
          </cell>
          <cell r="E350" t="str">
            <v>N</v>
          </cell>
          <cell r="F350">
            <v>0</v>
          </cell>
          <cell r="G350">
            <v>0</v>
          </cell>
          <cell r="H350">
            <v>0</v>
          </cell>
          <cell r="I350">
            <v>1.62</v>
          </cell>
          <cell r="J350">
            <v>53.88</v>
          </cell>
          <cell r="K350">
            <v>55.5</v>
          </cell>
          <cell r="L350">
            <v>0</v>
          </cell>
          <cell r="M350">
            <v>0</v>
          </cell>
          <cell r="N350">
            <v>0</v>
          </cell>
          <cell r="O350">
            <v>0</v>
          </cell>
          <cell r="P350">
            <v>6</v>
          </cell>
        </row>
        <row r="351">
          <cell r="B351">
            <v>160</v>
          </cell>
          <cell r="C351">
            <v>18</v>
          </cell>
          <cell r="D351">
            <v>45.24</v>
          </cell>
          <cell r="E351" t="str">
            <v>N</v>
          </cell>
          <cell r="F351">
            <v>0</v>
          </cell>
          <cell r="G351">
            <v>0</v>
          </cell>
          <cell r="H351">
            <v>0</v>
          </cell>
          <cell r="I351">
            <v>1.82</v>
          </cell>
          <cell r="J351">
            <v>71.680000000000007</v>
          </cell>
          <cell r="K351">
            <v>73.5</v>
          </cell>
          <cell r="L351">
            <v>0</v>
          </cell>
          <cell r="M351">
            <v>0</v>
          </cell>
          <cell r="N351">
            <v>0</v>
          </cell>
          <cell r="O351">
            <v>0</v>
          </cell>
          <cell r="P351">
            <v>6</v>
          </cell>
        </row>
        <row r="352">
          <cell r="B352">
            <v>160</v>
          </cell>
          <cell r="C352">
            <v>20</v>
          </cell>
          <cell r="D352">
            <v>50.01</v>
          </cell>
          <cell r="E352" t="str">
            <v>N</v>
          </cell>
          <cell r="F352">
            <v>0</v>
          </cell>
          <cell r="G352">
            <v>0</v>
          </cell>
          <cell r="H352">
            <v>0</v>
          </cell>
          <cell r="I352">
            <v>2.0299999999999998</v>
          </cell>
          <cell r="J352">
            <v>93.97</v>
          </cell>
          <cell r="K352">
            <v>96</v>
          </cell>
          <cell r="L352">
            <v>0</v>
          </cell>
          <cell r="M352">
            <v>0</v>
          </cell>
          <cell r="N352">
            <v>0</v>
          </cell>
          <cell r="O352">
            <v>0</v>
          </cell>
          <cell r="P352">
            <v>7</v>
          </cell>
        </row>
        <row r="353">
          <cell r="B353">
            <v>160</v>
          </cell>
          <cell r="C353">
            <v>22</v>
          </cell>
          <cell r="D353">
            <v>53.98</v>
          </cell>
          <cell r="E353" t="str">
            <v>N</v>
          </cell>
          <cell r="F353">
            <v>0</v>
          </cell>
          <cell r="G353">
            <v>0</v>
          </cell>
          <cell r="H353">
            <v>0</v>
          </cell>
          <cell r="I353">
            <v>2.23</v>
          </cell>
          <cell r="J353">
            <v>132.77000000000001</v>
          </cell>
          <cell r="K353">
            <v>135</v>
          </cell>
          <cell r="L353">
            <v>0</v>
          </cell>
          <cell r="M353">
            <v>0</v>
          </cell>
          <cell r="N353">
            <v>0</v>
          </cell>
          <cell r="O353">
            <v>0</v>
          </cell>
          <cell r="P353">
            <v>8</v>
          </cell>
        </row>
        <row r="354">
          <cell r="B354">
            <v>160</v>
          </cell>
          <cell r="C354">
            <v>24</v>
          </cell>
          <cell r="D354">
            <v>59.54</v>
          </cell>
          <cell r="E354" t="str">
            <v>N</v>
          </cell>
          <cell r="F354">
            <v>0</v>
          </cell>
          <cell r="G354">
            <v>0</v>
          </cell>
          <cell r="H354">
            <v>0</v>
          </cell>
          <cell r="I354">
            <v>2.4300000000000002</v>
          </cell>
          <cell r="J354">
            <v>162.56</v>
          </cell>
          <cell r="K354">
            <v>164.99</v>
          </cell>
          <cell r="L354">
            <v>0</v>
          </cell>
          <cell r="M354">
            <v>0</v>
          </cell>
          <cell r="N354">
            <v>0</v>
          </cell>
          <cell r="O354">
            <v>0</v>
          </cell>
          <cell r="P354">
            <v>8</v>
          </cell>
        </row>
        <row r="355">
          <cell r="B355" t="str">
            <v>STD</v>
          </cell>
          <cell r="C355">
            <v>0.125</v>
          </cell>
          <cell r="D355">
            <v>1.73</v>
          </cell>
          <cell r="E355">
            <v>1</v>
          </cell>
          <cell r="F355">
            <v>0</v>
          </cell>
          <cell r="G355">
            <v>0</v>
          </cell>
          <cell r="H355">
            <v>0</v>
          </cell>
          <cell r="I355">
            <v>7.0000000000000007E-2</v>
          </cell>
          <cell r="J355">
            <v>0</v>
          </cell>
          <cell r="K355">
            <v>7.0000000000000007E-2</v>
          </cell>
          <cell r="L355">
            <v>0</v>
          </cell>
          <cell r="M355">
            <v>0</v>
          </cell>
          <cell r="N355">
            <v>0</v>
          </cell>
          <cell r="O355">
            <v>0</v>
          </cell>
          <cell r="P355">
            <v>2</v>
          </cell>
        </row>
        <row r="356">
          <cell r="B356" t="str">
            <v>STD</v>
          </cell>
          <cell r="C356">
            <v>0.125</v>
          </cell>
          <cell r="D356">
            <v>1.73</v>
          </cell>
          <cell r="E356">
            <v>1</v>
          </cell>
          <cell r="F356">
            <v>0</v>
          </cell>
          <cell r="G356">
            <v>0</v>
          </cell>
          <cell r="H356">
            <v>0</v>
          </cell>
          <cell r="I356">
            <v>7.0000000000000007E-2</v>
          </cell>
          <cell r="J356">
            <v>0</v>
          </cell>
          <cell r="K356">
            <v>7.0000000000000007E-2</v>
          </cell>
          <cell r="L356">
            <v>0</v>
          </cell>
          <cell r="M356">
            <v>0</v>
          </cell>
          <cell r="N356">
            <v>0</v>
          </cell>
          <cell r="O356">
            <v>0</v>
          </cell>
          <cell r="P356">
            <v>2</v>
          </cell>
        </row>
        <row r="357">
          <cell r="B357" t="str">
            <v>STD</v>
          </cell>
          <cell r="C357">
            <v>0.125</v>
          </cell>
          <cell r="D357">
            <v>1.73</v>
          </cell>
          <cell r="E357">
            <v>1</v>
          </cell>
          <cell r="F357">
            <v>0</v>
          </cell>
          <cell r="G357">
            <v>0</v>
          </cell>
          <cell r="H357">
            <v>0</v>
          </cell>
          <cell r="I357">
            <v>7.0000000000000007E-2</v>
          </cell>
          <cell r="J357">
            <v>0</v>
          </cell>
          <cell r="K357">
            <v>7.0000000000000007E-2</v>
          </cell>
          <cell r="L357">
            <v>0</v>
          </cell>
          <cell r="M357">
            <v>0</v>
          </cell>
          <cell r="N357">
            <v>0</v>
          </cell>
          <cell r="O357">
            <v>0</v>
          </cell>
          <cell r="P357">
            <v>2</v>
          </cell>
        </row>
        <row r="358">
          <cell r="B358" t="str">
            <v>STD</v>
          </cell>
          <cell r="C358">
            <v>0.25</v>
          </cell>
          <cell r="D358">
            <v>2.2400000000000002</v>
          </cell>
          <cell r="E358">
            <v>1</v>
          </cell>
          <cell r="F358">
            <v>0</v>
          </cell>
          <cell r="G358">
            <v>0</v>
          </cell>
          <cell r="H358">
            <v>0</v>
          </cell>
          <cell r="I358">
            <v>7.0000000000000007E-2</v>
          </cell>
          <cell r="J358">
            <v>0</v>
          </cell>
          <cell r="K358">
            <v>7.0000000000000007E-2</v>
          </cell>
          <cell r="L358">
            <v>0</v>
          </cell>
          <cell r="M358">
            <v>0</v>
          </cell>
          <cell r="N358">
            <v>0</v>
          </cell>
          <cell r="O358">
            <v>0</v>
          </cell>
          <cell r="P358">
            <v>2</v>
          </cell>
        </row>
        <row r="359">
          <cell r="B359" t="str">
            <v>STD</v>
          </cell>
          <cell r="C359">
            <v>0.25</v>
          </cell>
          <cell r="D359">
            <v>2.2400000000000002</v>
          </cell>
          <cell r="E359">
            <v>1</v>
          </cell>
          <cell r="F359">
            <v>0</v>
          </cell>
          <cell r="G359">
            <v>0</v>
          </cell>
          <cell r="H359">
            <v>0</v>
          </cell>
          <cell r="I359">
            <v>7.0000000000000007E-2</v>
          </cell>
          <cell r="J359">
            <v>0</v>
          </cell>
          <cell r="K359">
            <v>7.0000000000000007E-2</v>
          </cell>
          <cell r="L359">
            <v>0</v>
          </cell>
          <cell r="M359">
            <v>0</v>
          </cell>
          <cell r="N359">
            <v>0</v>
          </cell>
          <cell r="O359">
            <v>0</v>
          </cell>
          <cell r="P359">
            <v>2</v>
          </cell>
        </row>
        <row r="360">
          <cell r="B360" t="str">
            <v>STD</v>
          </cell>
          <cell r="C360">
            <v>0.25</v>
          </cell>
          <cell r="D360">
            <v>2.2400000000000002</v>
          </cell>
          <cell r="E360">
            <v>1</v>
          </cell>
          <cell r="F360">
            <v>0</v>
          </cell>
          <cell r="G360">
            <v>0</v>
          </cell>
          <cell r="H360">
            <v>0</v>
          </cell>
          <cell r="I360">
            <v>7.0000000000000007E-2</v>
          </cell>
          <cell r="J360">
            <v>0</v>
          </cell>
          <cell r="K360">
            <v>7.0000000000000007E-2</v>
          </cell>
          <cell r="L360">
            <v>0</v>
          </cell>
          <cell r="M360">
            <v>0</v>
          </cell>
          <cell r="N360">
            <v>0</v>
          </cell>
          <cell r="O360">
            <v>0</v>
          </cell>
          <cell r="P360">
            <v>2</v>
          </cell>
        </row>
        <row r="361">
          <cell r="B361" t="str">
            <v>STD</v>
          </cell>
          <cell r="C361">
            <v>0.375</v>
          </cell>
          <cell r="D361">
            <v>2.31</v>
          </cell>
          <cell r="E361">
            <v>1</v>
          </cell>
          <cell r="F361">
            <v>0</v>
          </cell>
          <cell r="G361">
            <v>0</v>
          </cell>
          <cell r="H361">
            <v>0</v>
          </cell>
          <cell r="I361">
            <v>7.0000000000000007E-2</v>
          </cell>
          <cell r="J361">
            <v>0</v>
          </cell>
          <cell r="K361">
            <v>7.0000000000000007E-2</v>
          </cell>
          <cell r="L361">
            <v>0</v>
          </cell>
          <cell r="M361">
            <v>0</v>
          </cell>
          <cell r="N361">
            <v>0</v>
          </cell>
          <cell r="O361">
            <v>0</v>
          </cell>
          <cell r="P361">
            <v>2</v>
          </cell>
        </row>
        <row r="362">
          <cell r="B362" t="str">
            <v>STD</v>
          </cell>
          <cell r="C362">
            <v>0.375</v>
          </cell>
          <cell r="D362">
            <v>2.31</v>
          </cell>
          <cell r="E362">
            <v>1</v>
          </cell>
          <cell r="F362">
            <v>0</v>
          </cell>
          <cell r="G362">
            <v>0</v>
          </cell>
          <cell r="H362">
            <v>0</v>
          </cell>
          <cell r="I362">
            <v>7.0000000000000007E-2</v>
          </cell>
          <cell r="J362">
            <v>0</v>
          </cell>
          <cell r="K362">
            <v>7.0000000000000007E-2</v>
          </cell>
          <cell r="L362">
            <v>0</v>
          </cell>
          <cell r="M362">
            <v>0</v>
          </cell>
          <cell r="N362">
            <v>0</v>
          </cell>
          <cell r="O362">
            <v>0</v>
          </cell>
          <cell r="P362">
            <v>2</v>
          </cell>
        </row>
        <row r="363">
          <cell r="B363" t="str">
            <v>STD</v>
          </cell>
          <cell r="C363">
            <v>0.375</v>
          </cell>
          <cell r="D363">
            <v>2.31</v>
          </cell>
          <cell r="E363">
            <v>1</v>
          </cell>
          <cell r="F363">
            <v>0</v>
          </cell>
          <cell r="G363">
            <v>0</v>
          </cell>
          <cell r="H363">
            <v>0</v>
          </cell>
          <cell r="I363">
            <v>7.0000000000000007E-2</v>
          </cell>
          <cell r="J363">
            <v>0</v>
          </cell>
          <cell r="K363">
            <v>7.0000000000000007E-2</v>
          </cell>
          <cell r="L363">
            <v>0</v>
          </cell>
          <cell r="M363">
            <v>0</v>
          </cell>
          <cell r="N363">
            <v>0</v>
          </cell>
          <cell r="O363">
            <v>0</v>
          </cell>
          <cell r="P363">
            <v>2</v>
          </cell>
        </row>
        <row r="364">
          <cell r="B364" t="str">
            <v>STD</v>
          </cell>
          <cell r="C364">
            <v>0.5</v>
          </cell>
          <cell r="D364">
            <v>2.77</v>
          </cell>
          <cell r="E364">
            <v>1</v>
          </cell>
          <cell r="F364">
            <v>0</v>
          </cell>
          <cell r="G364">
            <v>0</v>
          </cell>
          <cell r="H364">
            <v>0</v>
          </cell>
          <cell r="I364">
            <v>7.0000000000000007E-2</v>
          </cell>
          <cell r="J364">
            <v>0</v>
          </cell>
          <cell r="K364">
            <v>7.0000000000000007E-2</v>
          </cell>
          <cell r="L364">
            <v>0</v>
          </cell>
          <cell r="M364">
            <v>0</v>
          </cell>
          <cell r="N364">
            <v>0</v>
          </cell>
          <cell r="O364">
            <v>0</v>
          </cell>
          <cell r="P364">
            <v>2</v>
          </cell>
        </row>
        <row r="365">
          <cell r="B365" t="str">
            <v>STD</v>
          </cell>
          <cell r="C365">
            <v>0.5</v>
          </cell>
          <cell r="D365">
            <v>2.77</v>
          </cell>
          <cell r="E365">
            <v>1</v>
          </cell>
          <cell r="F365">
            <v>0</v>
          </cell>
          <cell r="G365">
            <v>0</v>
          </cell>
          <cell r="H365">
            <v>0</v>
          </cell>
          <cell r="I365">
            <v>7.0000000000000007E-2</v>
          </cell>
          <cell r="J365">
            <v>0</v>
          </cell>
          <cell r="K365">
            <v>7.0000000000000007E-2</v>
          </cell>
          <cell r="L365">
            <v>0</v>
          </cell>
          <cell r="M365">
            <v>0</v>
          </cell>
          <cell r="N365">
            <v>0</v>
          </cell>
          <cell r="O365">
            <v>0</v>
          </cell>
          <cell r="P365">
            <v>2</v>
          </cell>
        </row>
        <row r="366">
          <cell r="B366" t="str">
            <v>STD</v>
          </cell>
          <cell r="C366">
            <v>0.5</v>
          </cell>
          <cell r="D366">
            <v>2.77</v>
          </cell>
          <cell r="E366">
            <v>1</v>
          </cell>
          <cell r="F366">
            <v>0</v>
          </cell>
          <cell r="G366">
            <v>0</v>
          </cell>
          <cell r="H366">
            <v>0</v>
          </cell>
          <cell r="I366">
            <v>7.0000000000000007E-2</v>
          </cell>
          <cell r="J366">
            <v>0</v>
          </cell>
          <cell r="K366">
            <v>7.0000000000000007E-2</v>
          </cell>
          <cell r="L366">
            <v>0</v>
          </cell>
          <cell r="M366">
            <v>0</v>
          </cell>
          <cell r="N366">
            <v>0</v>
          </cell>
          <cell r="O366">
            <v>0</v>
          </cell>
          <cell r="P366">
            <v>2</v>
          </cell>
        </row>
        <row r="367">
          <cell r="B367" t="str">
            <v>STD</v>
          </cell>
          <cell r="C367">
            <v>0.75</v>
          </cell>
          <cell r="D367">
            <v>2.87</v>
          </cell>
          <cell r="E367">
            <v>1</v>
          </cell>
          <cell r="F367">
            <v>0</v>
          </cell>
          <cell r="G367">
            <v>0</v>
          </cell>
          <cell r="H367">
            <v>0</v>
          </cell>
          <cell r="I367">
            <v>7.0000000000000007E-2</v>
          </cell>
          <cell r="J367">
            <v>0</v>
          </cell>
          <cell r="K367">
            <v>7.0000000000000007E-2</v>
          </cell>
          <cell r="L367">
            <v>0</v>
          </cell>
          <cell r="M367">
            <v>0</v>
          </cell>
          <cell r="N367">
            <v>0</v>
          </cell>
          <cell r="O367">
            <v>0</v>
          </cell>
          <cell r="P367">
            <v>2</v>
          </cell>
        </row>
        <row r="368">
          <cell r="B368" t="str">
            <v>STD</v>
          </cell>
          <cell r="C368">
            <v>0.75</v>
          </cell>
          <cell r="D368">
            <v>2.87</v>
          </cell>
          <cell r="E368">
            <v>1</v>
          </cell>
          <cell r="F368">
            <v>0</v>
          </cell>
          <cell r="G368">
            <v>0</v>
          </cell>
          <cell r="H368">
            <v>0</v>
          </cell>
          <cell r="I368">
            <v>7.0000000000000007E-2</v>
          </cell>
          <cell r="J368">
            <v>0</v>
          </cell>
          <cell r="K368">
            <v>7.0000000000000007E-2</v>
          </cell>
          <cell r="L368">
            <v>0</v>
          </cell>
          <cell r="M368">
            <v>0</v>
          </cell>
          <cell r="N368">
            <v>0</v>
          </cell>
          <cell r="O368">
            <v>0</v>
          </cell>
          <cell r="P368">
            <v>2</v>
          </cell>
        </row>
        <row r="369">
          <cell r="B369" t="str">
            <v>STD</v>
          </cell>
          <cell r="C369">
            <v>0.75</v>
          </cell>
          <cell r="D369">
            <v>2.87</v>
          </cell>
          <cell r="E369">
            <v>1</v>
          </cell>
          <cell r="F369">
            <v>0</v>
          </cell>
          <cell r="G369">
            <v>0</v>
          </cell>
          <cell r="H369">
            <v>0</v>
          </cell>
          <cell r="I369">
            <v>7.0000000000000007E-2</v>
          </cell>
          <cell r="J369">
            <v>0</v>
          </cell>
          <cell r="K369">
            <v>7.0000000000000007E-2</v>
          </cell>
          <cell r="L369">
            <v>0</v>
          </cell>
          <cell r="M369">
            <v>0</v>
          </cell>
          <cell r="N369">
            <v>0</v>
          </cell>
          <cell r="O369">
            <v>0</v>
          </cell>
          <cell r="P369">
            <v>2</v>
          </cell>
        </row>
        <row r="370">
          <cell r="B370" t="str">
            <v>STD</v>
          </cell>
          <cell r="C370">
            <v>1</v>
          </cell>
          <cell r="D370">
            <v>3.38</v>
          </cell>
          <cell r="E370">
            <v>1</v>
          </cell>
          <cell r="F370">
            <v>0</v>
          </cell>
          <cell r="G370">
            <v>0</v>
          </cell>
          <cell r="H370">
            <v>0</v>
          </cell>
          <cell r="I370">
            <v>0.12</v>
          </cell>
          <cell r="J370">
            <v>0</v>
          </cell>
          <cell r="K370">
            <v>0.12</v>
          </cell>
          <cell r="L370">
            <v>0</v>
          </cell>
          <cell r="M370">
            <v>0</v>
          </cell>
          <cell r="N370">
            <v>0</v>
          </cell>
          <cell r="O370">
            <v>0</v>
          </cell>
          <cell r="P370">
            <v>2</v>
          </cell>
        </row>
        <row r="371">
          <cell r="B371" t="str">
            <v>STD</v>
          </cell>
          <cell r="C371">
            <v>1</v>
          </cell>
          <cell r="D371">
            <v>3.38</v>
          </cell>
          <cell r="E371">
            <v>1</v>
          </cell>
          <cell r="F371">
            <v>0</v>
          </cell>
          <cell r="G371">
            <v>0</v>
          </cell>
          <cell r="H371">
            <v>0</v>
          </cell>
          <cell r="I371">
            <v>0.12</v>
          </cell>
          <cell r="J371">
            <v>0</v>
          </cell>
          <cell r="K371">
            <v>0.12</v>
          </cell>
          <cell r="L371">
            <v>0</v>
          </cell>
          <cell r="M371">
            <v>0</v>
          </cell>
          <cell r="N371">
            <v>0</v>
          </cell>
          <cell r="O371">
            <v>0</v>
          </cell>
          <cell r="P371">
            <v>2</v>
          </cell>
        </row>
        <row r="372">
          <cell r="B372" t="str">
            <v>STD</v>
          </cell>
          <cell r="C372">
            <v>1</v>
          </cell>
          <cell r="D372">
            <v>3.38</v>
          </cell>
          <cell r="E372">
            <v>1</v>
          </cell>
          <cell r="F372">
            <v>0</v>
          </cell>
          <cell r="G372">
            <v>0</v>
          </cell>
          <cell r="H372">
            <v>0</v>
          </cell>
          <cell r="I372">
            <v>0.12</v>
          </cell>
          <cell r="J372">
            <v>0</v>
          </cell>
          <cell r="K372">
            <v>0.12</v>
          </cell>
          <cell r="L372">
            <v>0</v>
          </cell>
          <cell r="M372">
            <v>0</v>
          </cell>
          <cell r="N372">
            <v>0</v>
          </cell>
          <cell r="O372">
            <v>0</v>
          </cell>
          <cell r="P372">
            <v>2</v>
          </cell>
        </row>
        <row r="373">
          <cell r="B373" t="str">
            <v>STD</v>
          </cell>
          <cell r="C373">
            <v>1.25</v>
          </cell>
          <cell r="D373">
            <v>3.56</v>
          </cell>
          <cell r="E373">
            <v>1</v>
          </cell>
          <cell r="F373">
            <v>0</v>
          </cell>
          <cell r="G373">
            <v>0</v>
          </cell>
          <cell r="H373">
            <v>0</v>
          </cell>
          <cell r="I373">
            <v>0.15</v>
          </cell>
          <cell r="J373">
            <v>0</v>
          </cell>
          <cell r="K373">
            <v>0.15</v>
          </cell>
          <cell r="L373">
            <v>0</v>
          </cell>
          <cell r="M373">
            <v>0</v>
          </cell>
          <cell r="N373">
            <v>0</v>
          </cell>
          <cell r="O373">
            <v>0</v>
          </cell>
          <cell r="P373">
            <v>2</v>
          </cell>
        </row>
        <row r="374">
          <cell r="B374" t="str">
            <v>STD</v>
          </cell>
          <cell r="C374">
            <v>1.25</v>
          </cell>
          <cell r="D374">
            <v>3.56</v>
          </cell>
          <cell r="E374">
            <v>1</v>
          </cell>
          <cell r="F374">
            <v>0</v>
          </cell>
          <cell r="G374">
            <v>0</v>
          </cell>
          <cell r="H374">
            <v>0</v>
          </cell>
          <cell r="I374">
            <v>0.15</v>
          </cell>
          <cell r="J374">
            <v>0</v>
          </cell>
          <cell r="K374">
            <v>0.15</v>
          </cell>
          <cell r="L374">
            <v>0</v>
          </cell>
          <cell r="M374">
            <v>0</v>
          </cell>
          <cell r="N374">
            <v>0</v>
          </cell>
          <cell r="O374">
            <v>0</v>
          </cell>
          <cell r="P374">
            <v>2</v>
          </cell>
        </row>
        <row r="375">
          <cell r="B375" t="str">
            <v>STD</v>
          </cell>
          <cell r="C375">
            <v>1.25</v>
          </cell>
          <cell r="D375">
            <v>3.56</v>
          </cell>
          <cell r="E375">
            <v>1</v>
          </cell>
          <cell r="F375">
            <v>0</v>
          </cell>
          <cell r="G375">
            <v>0</v>
          </cell>
          <cell r="H375">
            <v>0</v>
          </cell>
          <cell r="I375">
            <v>0.15</v>
          </cell>
          <cell r="J375">
            <v>0</v>
          </cell>
          <cell r="K375">
            <v>0.15</v>
          </cell>
          <cell r="L375">
            <v>0</v>
          </cell>
          <cell r="M375">
            <v>0</v>
          </cell>
          <cell r="N375">
            <v>0</v>
          </cell>
          <cell r="O375">
            <v>0</v>
          </cell>
          <cell r="P375">
            <v>2</v>
          </cell>
        </row>
        <row r="376">
          <cell r="B376" t="str">
            <v>STD</v>
          </cell>
          <cell r="C376">
            <v>1.5</v>
          </cell>
          <cell r="D376">
            <v>3.68</v>
          </cell>
          <cell r="E376">
            <v>1</v>
          </cell>
          <cell r="F376">
            <v>0</v>
          </cell>
          <cell r="G376">
            <v>0</v>
          </cell>
          <cell r="H376">
            <v>0</v>
          </cell>
          <cell r="I376">
            <v>0.15</v>
          </cell>
          <cell r="J376">
            <v>0</v>
          </cell>
          <cell r="K376">
            <v>0.15</v>
          </cell>
          <cell r="L376">
            <v>0</v>
          </cell>
          <cell r="M376">
            <v>0</v>
          </cell>
          <cell r="N376">
            <v>0</v>
          </cell>
          <cell r="O376">
            <v>0</v>
          </cell>
          <cell r="P376">
            <v>2</v>
          </cell>
        </row>
        <row r="377">
          <cell r="B377" t="str">
            <v>STD</v>
          </cell>
          <cell r="C377">
            <v>1.5</v>
          </cell>
          <cell r="D377">
            <v>3.68</v>
          </cell>
          <cell r="E377">
            <v>1</v>
          </cell>
          <cell r="F377">
            <v>0</v>
          </cell>
          <cell r="G377">
            <v>0</v>
          </cell>
          <cell r="H377">
            <v>0</v>
          </cell>
          <cell r="I377">
            <v>0.15</v>
          </cell>
          <cell r="J377">
            <v>0</v>
          </cell>
          <cell r="K377">
            <v>0.15</v>
          </cell>
          <cell r="L377">
            <v>0</v>
          </cell>
          <cell r="M377">
            <v>0</v>
          </cell>
          <cell r="N377">
            <v>0</v>
          </cell>
          <cell r="O377">
            <v>0</v>
          </cell>
          <cell r="P377">
            <v>2</v>
          </cell>
        </row>
        <row r="378">
          <cell r="B378" t="str">
            <v>STD</v>
          </cell>
          <cell r="C378">
            <v>1.5</v>
          </cell>
          <cell r="D378">
            <v>3.68</v>
          </cell>
          <cell r="E378">
            <v>1</v>
          </cell>
          <cell r="F378">
            <v>0</v>
          </cell>
          <cell r="G378">
            <v>0</v>
          </cell>
          <cell r="H378">
            <v>0</v>
          </cell>
          <cell r="I378">
            <v>0.15</v>
          </cell>
          <cell r="J378">
            <v>0</v>
          </cell>
          <cell r="K378">
            <v>0.15</v>
          </cell>
          <cell r="L378">
            <v>0</v>
          </cell>
          <cell r="M378">
            <v>0</v>
          </cell>
          <cell r="N378">
            <v>0</v>
          </cell>
          <cell r="O378">
            <v>0</v>
          </cell>
          <cell r="P378">
            <v>2</v>
          </cell>
        </row>
        <row r="379">
          <cell r="B379" t="str">
            <v>STD</v>
          </cell>
          <cell r="C379">
            <v>2</v>
          </cell>
          <cell r="D379">
            <v>3.91</v>
          </cell>
          <cell r="E379">
            <v>1</v>
          </cell>
          <cell r="F379">
            <v>0</v>
          </cell>
          <cell r="G379">
            <v>0</v>
          </cell>
          <cell r="H379">
            <v>0</v>
          </cell>
          <cell r="I379">
            <v>0.3</v>
          </cell>
          <cell r="J379">
            <v>0</v>
          </cell>
          <cell r="K379">
            <v>0.3</v>
          </cell>
          <cell r="L379">
            <v>0</v>
          </cell>
          <cell r="M379">
            <v>0</v>
          </cell>
          <cell r="N379">
            <v>0</v>
          </cell>
          <cell r="O379">
            <v>0</v>
          </cell>
          <cell r="P379">
            <v>2</v>
          </cell>
        </row>
        <row r="380">
          <cell r="B380" t="str">
            <v>STD</v>
          </cell>
          <cell r="C380">
            <v>2</v>
          </cell>
          <cell r="D380">
            <v>3.91</v>
          </cell>
          <cell r="E380">
            <v>1</v>
          </cell>
          <cell r="F380">
            <v>0</v>
          </cell>
          <cell r="G380">
            <v>0</v>
          </cell>
          <cell r="H380">
            <v>0</v>
          </cell>
          <cell r="I380">
            <v>0.3</v>
          </cell>
          <cell r="J380">
            <v>0</v>
          </cell>
          <cell r="K380">
            <v>0.3</v>
          </cell>
          <cell r="L380">
            <v>0</v>
          </cell>
          <cell r="M380">
            <v>0</v>
          </cell>
          <cell r="N380">
            <v>0</v>
          </cell>
          <cell r="O380">
            <v>0</v>
          </cell>
          <cell r="P380">
            <v>2</v>
          </cell>
        </row>
        <row r="381">
          <cell r="B381" t="str">
            <v>STD</v>
          </cell>
          <cell r="C381">
            <v>2</v>
          </cell>
          <cell r="D381">
            <v>3.91</v>
          </cell>
          <cell r="E381">
            <v>1</v>
          </cell>
          <cell r="F381">
            <v>0</v>
          </cell>
          <cell r="G381">
            <v>0</v>
          </cell>
          <cell r="H381">
            <v>0</v>
          </cell>
          <cell r="I381">
            <v>0.3</v>
          </cell>
          <cell r="J381">
            <v>0</v>
          </cell>
          <cell r="K381">
            <v>0.3</v>
          </cell>
          <cell r="L381">
            <v>0</v>
          </cell>
          <cell r="M381">
            <v>0</v>
          </cell>
          <cell r="N381">
            <v>0</v>
          </cell>
          <cell r="O381">
            <v>0</v>
          </cell>
          <cell r="P381">
            <v>2</v>
          </cell>
        </row>
        <row r="382">
          <cell r="B382" t="str">
            <v>STD</v>
          </cell>
          <cell r="C382">
            <v>2.5</v>
          </cell>
          <cell r="D382">
            <v>5.16</v>
          </cell>
          <cell r="E382">
            <v>1</v>
          </cell>
          <cell r="F382">
            <v>0</v>
          </cell>
          <cell r="G382">
            <v>0</v>
          </cell>
          <cell r="H382">
            <v>0</v>
          </cell>
          <cell r="I382">
            <v>0.25</v>
          </cell>
          <cell r="J382">
            <v>0.2</v>
          </cell>
          <cell r="K382">
            <v>0.45</v>
          </cell>
          <cell r="L382">
            <v>0</v>
          </cell>
          <cell r="M382">
            <v>0</v>
          </cell>
          <cell r="N382">
            <v>0</v>
          </cell>
          <cell r="O382">
            <v>0</v>
          </cell>
          <cell r="P382">
            <v>2</v>
          </cell>
        </row>
        <row r="383">
          <cell r="B383" t="str">
            <v>STD</v>
          </cell>
          <cell r="C383">
            <v>3</v>
          </cell>
          <cell r="D383">
            <v>5.49</v>
          </cell>
          <cell r="E383">
            <v>1</v>
          </cell>
          <cell r="F383">
            <v>0</v>
          </cell>
          <cell r="G383">
            <v>0</v>
          </cell>
          <cell r="H383">
            <v>0</v>
          </cell>
          <cell r="I383">
            <v>0.3</v>
          </cell>
          <cell r="J383">
            <v>0.3</v>
          </cell>
          <cell r="K383">
            <v>0.6</v>
          </cell>
          <cell r="L383">
            <v>0</v>
          </cell>
          <cell r="M383">
            <v>0</v>
          </cell>
          <cell r="N383">
            <v>0</v>
          </cell>
          <cell r="O383">
            <v>0</v>
          </cell>
          <cell r="P383">
            <v>2</v>
          </cell>
        </row>
        <row r="384">
          <cell r="B384" t="str">
            <v>STD</v>
          </cell>
          <cell r="C384">
            <v>3.5</v>
          </cell>
          <cell r="D384">
            <v>5.74</v>
          </cell>
          <cell r="E384">
            <v>1</v>
          </cell>
          <cell r="F384">
            <v>0</v>
          </cell>
          <cell r="G384">
            <v>0</v>
          </cell>
          <cell r="H384">
            <v>0</v>
          </cell>
          <cell r="I384">
            <v>0.35</v>
          </cell>
          <cell r="J384">
            <v>0.4</v>
          </cell>
          <cell r="K384">
            <v>0.75</v>
          </cell>
          <cell r="L384">
            <v>0</v>
          </cell>
          <cell r="M384">
            <v>0</v>
          </cell>
          <cell r="N384">
            <v>0</v>
          </cell>
          <cell r="O384">
            <v>0</v>
          </cell>
          <cell r="P384">
            <v>3</v>
          </cell>
        </row>
        <row r="385">
          <cell r="B385" t="str">
            <v>STD</v>
          </cell>
          <cell r="C385">
            <v>4</v>
          </cell>
          <cell r="D385">
            <v>6.02</v>
          </cell>
          <cell r="E385">
            <v>1</v>
          </cell>
          <cell r="F385">
            <v>0</v>
          </cell>
          <cell r="G385">
            <v>0</v>
          </cell>
          <cell r="H385">
            <v>0</v>
          </cell>
          <cell r="I385">
            <v>0.41</v>
          </cell>
          <cell r="J385">
            <v>0.49</v>
          </cell>
          <cell r="K385">
            <v>0.89999999999999991</v>
          </cell>
          <cell r="L385">
            <v>0</v>
          </cell>
          <cell r="M385">
            <v>0</v>
          </cell>
          <cell r="N385">
            <v>0</v>
          </cell>
          <cell r="O385">
            <v>0</v>
          </cell>
          <cell r="P385">
            <v>3</v>
          </cell>
        </row>
        <row r="386">
          <cell r="B386" t="str">
            <v>STD</v>
          </cell>
          <cell r="C386">
            <v>5</v>
          </cell>
          <cell r="D386">
            <v>6.55</v>
          </cell>
          <cell r="E386">
            <v>1</v>
          </cell>
          <cell r="F386">
            <v>0</v>
          </cell>
          <cell r="G386">
            <v>0</v>
          </cell>
          <cell r="H386">
            <v>0</v>
          </cell>
          <cell r="I386">
            <v>0.51</v>
          </cell>
          <cell r="J386">
            <v>0.54</v>
          </cell>
          <cell r="K386">
            <v>1.05</v>
          </cell>
          <cell r="L386">
            <v>0</v>
          </cell>
          <cell r="M386">
            <v>0</v>
          </cell>
          <cell r="N386">
            <v>0</v>
          </cell>
          <cell r="O386">
            <v>0</v>
          </cell>
          <cell r="P386">
            <v>4</v>
          </cell>
        </row>
        <row r="387">
          <cell r="B387" t="str">
            <v>STD</v>
          </cell>
          <cell r="C387">
            <v>6</v>
          </cell>
          <cell r="D387">
            <v>7.11</v>
          </cell>
          <cell r="E387">
            <v>1</v>
          </cell>
          <cell r="F387">
            <v>0</v>
          </cell>
          <cell r="G387">
            <v>0</v>
          </cell>
          <cell r="H387">
            <v>0</v>
          </cell>
          <cell r="I387">
            <v>0.61</v>
          </cell>
          <cell r="J387">
            <v>1.04</v>
          </cell>
          <cell r="K387">
            <v>1.65</v>
          </cell>
          <cell r="L387">
            <v>0</v>
          </cell>
          <cell r="M387">
            <v>0</v>
          </cell>
          <cell r="N387">
            <v>0</v>
          </cell>
          <cell r="O387">
            <v>0</v>
          </cell>
          <cell r="P387">
            <v>4</v>
          </cell>
        </row>
        <row r="388">
          <cell r="B388" t="str">
            <v>STD</v>
          </cell>
          <cell r="C388">
            <v>8</v>
          </cell>
          <cell r="D388">
            <v>8.18</v>
          </cell>
          <cell r="E388">
            <v>1</v>
          </cell>
          <cell r="F388">
            <v>0</v>
          </cell>
          <cell r="G388">
            <v>0</v>
          </cell>
          <cell r="H388">
            <v>0</v>
          </cell>
          <cell r="I388">
            <v>0.81</v>
          </cell>
          <cell r="J388">
            <v>1.73</v>
          </cell>
          <cell r="K388">
            <v>2.54</v>
          </cell>
          <cell r="L388">
            <v>0</v>
          </cell>
          <cell r="M388">
            <v>0</v>
          </cell>
          <cell r="N388">
            <v>0</v>
          </cell>
          <cell r="O388">
            <v>0</v>
          </cell>
          <cell r="P388">
            <v>4</v>
          </cell>
        </row>
        <row r="389">
          <cell r="B389" t="str">
            <v>STD</v>
          </cell>
          <cell r="C389">
            <v>10</v>
          </cell>
          <cell r="D389">
            <v>9.27</v>
          </cell>
          <cell r="E389">
            <v>1</v>
          </cell>
          <cell r="F389">
            <v>0</v>
          </cell>
          <cell r="G389">
            <v>0</v>
          </cell>
          <cell r="H389">
            <v>0</v>
          </cell>
          <cell r="I389">
            <v>1.01</v>
          </cell>
          <cell r="J389">
            <v>3.04</v>
          </cell>
          <cell r="K389">
            <v>4.05</v>
          </cell>
          <cell r="L389">
            <v>0</v>
          </cell>
          <cell r="M389">
            <v>0</v>
          </cell>
          <cell r="N389">
            <v>0</v>
          </cell>
          <cell r="O389">
            <v>0</v>
          </cell>
          <cell r="P389">
            <v>4</v>
          </cell>
        </row>
        <row r="390">
          <cell r="B390" t="str">
            <v>STD</v>
          </cell>
          <cell r="C390">
            <v>12</v>
          </cell>
          <cell r="D390">
            <v>9.5299999999999994</v>
          </cell>
          <cell r="E390">
            <v>1</v>
          </cell>
          <cell r="F390">
            <v>0</v>
          </cell>
          <cell r="G390">
            <v>0</v>
          </cell>
          <cell r="H390">
            <v>0</v>
          </cell>
          <cell r="I390">
            <v>1.22</v>
          </cell>
          <cell r="J390">
            <v>3.28</v>
          </cell>
          <cell r="K390">
            <v>4.5</v>
          </cell>
          <cell r="L390">
            <v>0</v>
          </cell>
          <cell r="M390">
            <v>0</v>
          </cell>
          <cell r="N390">
            <v>0</v>
          </cell>
          <cell r="O390">
            <v>0</v>
          </cell>
          <cell r="P390">
            <v>6</v>
          </cell>
        </row>
        <row r="391">
          <cell r="B391" t="str">
            <v>STD</v>
          </cell>
          <cell r="C391">
            <v>14</v>
          </cell>
          <cell r="D391">
            <v>9.5299999999999994</v>
          </cell>
          <cell r="E391">
            <v>1</v>
          </cell>
          <cell r="F391">
            <v>0</v>
          </cell>
          <cell r="G391">
            <v>0</v>
          </cell>
          <cell r="H391">
            <v>0</v>
          </cell>
          <cell r="I391">
            <v>1.42</v>
          </cell>
          <cell r="J391">
            <v>3.97</v>
          </cell>
          <cell r="K391">
            <v>5.3900000000000006</v>
          </cell>
          <cell r="L391">
            <v>0</v>
          </cell>
          <cell r="M391">
            <v>0</v>
          </cell>
          <cell r="N391">
            <v>0</v>
          </cell>
          <cell r="O391">
            <v>0</v>
          </cell>
          <cell r="P391">
            <v>6</v>
          </cell>
        </row>
        <row r="392">
          <cell r="B392" t="str">
            <v>STD</v>
          </cell>
          <cell r="C392">
            <v>16</v>
          </cell>
          <cell r="D392">
            <v>9.5299999999999994</v>
          </cell>
          <cell r="E392">
            <v>1</v>
          </cell>
          <cell r="F392">
            <v>0</v>
          </cell>
          <cell r="G392">
            <v>0</v>
          </cell>
          <cell r="H392">
            <v>0</v>
          </cell>
          <cell r="I392">
            <v>1.62</v>
          </cell>
          <cell r="J392">
            <v>4.68</v>
          </cell>
          <cell r="K392">
            <v>6.3</v>
          </cell>
          <cell r="L392">
            <v>0</v>
          </cell>
          <cell r="M392">
            <v>0</v>
          </cell>
          <cell r="N392">
            <v>0</v>
          </cell>
          <cell r="O392">
            <v>0</v>
          </cell>
          <cell r="P392">
            <v>6</v>
          </cell>
        </row>
        <row r="393">
          <cell r="B393" t="str">
            <v>STD</v>
          </cell>
          <cell r="C393">
            <v>18</v>
          </cell>
          <cell r="D393">
            <v>9.5299999999999994</v>
          </cell>
          <cell r="E393">
            <v>1</v>
          </cell>
          <cell r="F393">
            <v>0</v>
          </cell>
          <cell r="G393">
            <v>0</v>
          </cell>
          <cell r="H393">
            <v>0</v>
          </cell>
          <cell r="I393">
            <v>1.82</v>
          </cell>
          <cell r="J393">
            <v>5.38</v>
          </cell>
          <cell r="K393">
            <v>7.2</v>
          </cell>
          <cell r="L393">
            <v>0</v>
          </cell>
          <cell r="M393">
            <v>0</v>
          </cell>
          <cell r="N393">
            <v>0</v>
          </cell>
          <cell r="O393">
            <v>0</v>
          </cell>
          <cell r="P393">
            <v>6</v>
          </cell>
        </row>
        <row r="394">
          <cell r="B394" t="str">
            <v>STD</v>
          </cell>
          <cell r="C394">
            <v>20</v>
          </cell>
          <cell r="D394">
            <v>9.5299999999999994</v>
          </cell>
          <cell r="E394">
            <v>1</v>
          </cell>
          <cell r="F394">
            <v>0</v>
          </cell>
          <cell r="G394">
            <v>0</v>
          </cell>
          <cell r="H394">
            <v>0</v>
          </cell>
          <cell r="I394">
            <v>2.0299999999999998</v>
          </cell>
          <cell r="J394">
            <v>5.47</v>
          </cell>
          <cell r="K394">
            <v>7.5</v>
          </cell>
          <cell r="L394">
            <v>0</v>
          </cell>
          <cell r="M394">
            <v>0</v>
          </cell>
          <cell r="N394">
            <v>0</v>
          </cell>
          <cell r="O394">
            <v>0</v>
          </cell>
          <cell r="P394">
            <v>7</v>
          </cell>
        </row>
        <row r="395">
          <cell r="B395" t="str">
            <v>STD</v>
          </cell>
          <cell r="C395">
            <v>22</v>
          </cell>
          <cell r="D395">
            <v>9.5299999999999994</v>
          </cell>
          <cell r="E395">
            <v>1</v>
          </cell>
          <cell r="F395">
            <v>0</v>
          </cell>
          <cell r="G395">
            <v>0</v>
          </cell>
          <cell r="H395">
            <v>0</v>
          </cell>
          <cell r="I395">
            <v>2.23</v>
          </cell>
          <cell r="J395">
            <v>6.47</v>
          </cell>
          <cell r="K395">
            <v>8.6999999999999993</v>
          </cell>
          <cell r="L395">
            <v>0</v>
          </cell>
          <cell r="M395">
            <v>0</v>
          </cell>
          <cell r="N395">
            <v>0</v>
          </cell>
          <cell r="O395">
            <v>0</v>
          </cell>
          <cell r="P395">
            <v>8</v>
          </cell>
        </row>
        <row r="396">
          <cell r="B396" t="str">
            <v>STD</v>
          </cell>
          <cell r="C396">
            <v>24</v>
          </cell>
          <cell r="D396">
            <v>9.5299999999999994</v>
          </cell>
          <cell r="E396">
            <v>1</v>
          </cell>
          <cell r="F396">
            <v>0</v>
          </cell>
          <cell r="G396">
            <v>0</v>
          </cell>
          <cell r="H396">
            <v>0</v>
          </cell>
          <cell r="I396">
            <v>2.4300000000000002</v>
          </cell>
          <cell r="J396">
            <v>6.57</v>
          </cell>
          <cell r="K396">
            <v>9</v>
          </cell>
          <cell r="L396">
            <v>0</v>
          </cell>
          <cell r="M396">
            <v>0</v>
          </cell>
          <cell r="N396">
            <v>0</v>
          </cell>
          <cell r="O396">
            <v>0</v>
          </cell>
          <cell r="P396">
            <v>8</v>
          </cell>
        </row>
        <row r="397">
          <cell r="B397" t="str">
            <v>STD</v>
          </cell>
          <cell r="C397">
            <v>26</v>
          </cell>
          <cell r="D397">
            <v>9.5299999999999994</v>
          </cell>
          <cell r="E397">
            <v>1</v>
          </cell>
          <cell r="F397">
            <v>0</v>
          </cell>
          <cell r="G397">
            <v>0</v>
          </cell>
          <cell r="H397">
            <v>0</v>
          </cell>
          <cell r="I397">
            <v>2.64</v>
          </cell>
          <cell r="J397">
            <v>7.7</v>
          </cell>
          <cell r="K397">
            <v>10.34</v>
          </cell>
          <cell r="L397">
            <v>0</v>
          </cell>
          <cell r="M397">
            <v>0</v>
          </cell>
          <cell r="N397">
            <v>0</v>
          </cell>
          <cell r="O397">
            <v>0</v>
          </cell>
          <cell r="P397">
            <v>9</v>
          </cell>
        </row>
        <row r="398">
          <cell r="B398" t="str">
            <v>STD</v>
          </cell>
          <cell r="C398">
            <v>28</v>
          </cell>
          <cell r="D398">
            <v>9.5299999999999994</v>
          </cell>
          <cell r="E398">
            <v>1</v>
          </cell>
          <cell r="F398">
            <v>0</v>
          </cell>
          <cell r="G398">
            <v>0</v>
          </cell>
          <cell r="H398">
            <v>0</v>
          </cell>
          <cell r="I398">
            <v>2.84</v>
          </cell>
          <cell r="J398">
            <v>8.25</v>
          </cell>
          <cell r="K398">
            <v>11.09</v>
          </cell>
          <cell r="L398">
            <v>0</v>
          </cell>
          <cell r="M398">
            <v>0</v>
          </cell>
          <cell r="N398">
            <v>0</v>
          </cell>
          <cell r="O398">
            <v>0</v>
          </cell>
          <cell r="P398">
            <v>9</v>
          </cell>
        </row>
        <row r="399">
          <cell r="B399" t="str">
            <v>STD</v>
          </cell>
          <cell r="C399">
            <v>30</v>
          </cell>
          <cell r="D399">
            <v>9.5299999999999994</v>
          </cell>
          <cell r="E399">
            <v>1</v>
          </cell>
          <cell r="F399">
            <v>0</v>
          </cell>
          <cell r="G399">
            <v>0</v>
          </cell>
          <cell r="H399">
            <v>0</v>
          </cell>
          <cell r="I399">
            <v>3.04</v>
          </cell>
          <cell r="J399">
            <v>8.9600000000000009</v>
          </cell>
          <cell r="K399">
            <v>12</v>
          </cell>
          <cell r="L399">
            <v>0</v>
          </cell>
          <cell r="M399">
            <v>0</v>
          </cell>
          <cell r="N399">
            <v>0</v>
          </cell>
          <cell r="O399">
            <v>0</v>
          </cell>
          <cell r="P399">
            <v>10</v>
          </cell>
        </row>
        <row r="400">
          <cell r="B400" t="str">
            <v>STD</v>
          </cell>
          <cell r="C400">
            <v>32</v>
          </cell>
          <cell r="D400">
            <v>9.5299999999999994</v>
          </cell>
          <cell r="E400">
            <v>1</v>
          </cell>
          <cell r="F400">
            <v>0</v>
          </cell>
          <cell r="G400">
            <v>0</v>
          </cell>
          <cell r="H400">
            <v>0</v>
          </cell>
          <cell r="I400">
            <v>3.24</v>
          </cell>
          <cell r="J400">
            <v>9.51</v>
          </cell>
          <cell r="K400">
            <v>12.75</v>
          </cell>
          <cell r="L400">
            <v>0</v>
          </cell>
          <cell r="M400">
            <v>0</v>
          </cell>
          <cell r="N400">
            <v>0</v>
          </cell>
          <cell r="O400">
            <v>0</v>
          </cell>
          <cell r="P400">
            <v>11</v>
          </cell>
        </row>
        <row r="401">
          <cell r="B401" t="str">
            <v>STD</v>
          </cell>
          <cell r="C401">
            <v>34</v>
          </cell>
          <cell r="D401">
            <v>9.5299999999999994</v>
          </cell>
          <cell r="E401">
            <v>1</v>
          </cell>
          <cell r="F401">
            <v>0</v>
          </cell>
          <cell r="G401">
            <v>0</v>
          </cell>
          <cell r="H401">
            <v>0</v>
          </cell>
          <cell r="I401">
            <v>3.45</v>
          </cell>
          <cell r="J401">
            <v>10.050000000000001</v>
          </cell>
          <cell r="K401">
            <v>13.5</v>
          </cell>
          <cell r="L401">
            <v>0</v>
          </cell>
          <cell r="M401">
            <v>0</v>
          </cell>
          <cell r="N401">
            <v>0</v>
          </cell>
          <cell r="O401">
            <v>0</v>
          </cell>
          <cell r="P401">
            <v>12</v>
          </cell>
        </row>
        <row r="402">
          <cell r="B402" t="str">
            <v>STD</v>
          </cell>
          <cell r="C402">
            <v>36</v>
          </cell>
          <cell r="D402">
            <v>9.5299999999999994</v>
          </cell>
          <cell r="E402">
            <v>1</v>
          </cell>
          <cell r="F402">
            <v>0</v>
          </cell>
          <cell r="G402">
            <v>0</v>
          </cell>
          <cell r="H402">
            <v>0</v>
          </cell>
          <cell r="I402">
            <v>3.65</v>
          </cell>
          <cell r="J402">
            <v>10.6</v>
          </cell>
          <cell r="K402">
            <v>14.25</v>
          </cell>
          <cell r="L402">
            <v>0</v>
          </cell>
          <cell r="M402">
            <v>0</v>
          </cell>
          <cell r="N402">
            <v>0</v>
          </cell>
          <cell r="O402">
            <v>0</v>
          </cell>
          <cell r="P402">
            <v>12</v>
          </cell>
        </row>
        <row r="403">
          <cell r="B403" t="str">
            <v>STD</v>
          </cell>
          <cell r="C403">
            <v>38</v>
          </cell>
          <cell r="D403">
            <v>9.5299999999999994</v>
          </cell>
          <cell r="E403">
            <v>1</v>
          </cell>
          <cell r="F403">
            <v>0</v>
          </cell>
          <cell r="G403">
            <v>0</v>
          </cell>
          <cell r="H403">
            <v>0</v>
          </cell>
          <cell r="I403">
            <v>3.85</v>
          </cell>
          <cell r="J403">
            <v>11.23</v>
          </cell>
          <cell r="K403">
            <v>15.08</v>
          </cell>
          <cell r="L403">
            <v>0</v>
          </cell>
          <cell r="M403">
            <v>0</v>
          </cell>
          <cell r="N403">
            <v>0</v>
          </cell>
          <cell r="O403">
            <v>0</v>
          </cell>
          <cell r="P403">
            <v>13</v>
          </cell>
        </row>
        <row r="404">
          <cell r="B404" t="str">
            <v>STD</v>
          </cell>
          <cell r="C404">
            <v>40</v>
          </cell>
          <cell r="D404">
            <v>9.5299999999999994</v>
          </cell>
          <cell r="E404">
            <v>1</v>
          </cell>
          <cell r="F404">
            <v>0</v>
          </cell>
          <cell r="G404">
            <v>0</v>
          </cell>
          <cell r="H404">
            <v>0</v>
          </cell>
          <cell r="I404">
            <v>4.0599999999999996</v>
          </cell>
          <cell r="J404">
            <v>11.66</v>
          </cell>
          <cell r="K404">
            <v>15.719999999999999</v>
          </cell>
          <cell r="L404">
            <v>0</v>
          </cell>
          <cell r="M404">
            <v>0</v>
          </cell>
          <cell r="N404">
            <v>0</v>
          </cell>
          <cell r="O404">
            <v>0</v>
          </cell>
          <cell r="P404">
            <v>14</v>
          </cell>
        </row>
        <row r="405">
          <cell r="B405" t="str">
            <v>STD</v>
          </cell>
          <cell r="C405">
            <v>42</v>
          </cell>
          <cell r="D405">
            <v>9.5299999999999994</v>
          </cell>
          <cell r="E405">
            <v>1</v>
          </cell>
          <cell r="F405">
            <v>0</v>
          </cell>
          <cell r="G405">
            <v>0</v>
          </cell>
          <cell r="H405">
            <v>0</v>
          </cell>
          <cell r="I405">
            <v>4.26</v>
          </cell>
          <cell r="J405">
            <v>12.24</v>
          </cell>
          <cell r="K405">
            <v>16.5</v>
          </cell>
          <cell r="L405">
            <v>0</v>
          </cell>
          <cell r="M405">
            <v>0</v>
          </cell>
          <cell r="N405">
            <v>0</v>
          </cell>
          <cell r="O405">
            <v>0</v>
          </cell>
          <cell r="P405">
            <v>14</v>
          </cell>
        </row>
        <row r="406">
          <cell r="B406" t="str">
            <v>STD</v>
          </cell>
          <cell r="C406">
            <v>44</v>
          </cell>
          <cell r="D406">
            <v>9.5299999999999994</v>
          </cell>
          <cell r="E406">
            <v>1</v>
          </cell>
          <cell r="F406">
            <v>0</v>
          </cell>
          <cell r="G406">
            <v>0</v>
          </cell>
          <cell r="H406">
            <v>0</v>
          </cell>
          <cell r="I406">
            <v>4.47</v>
          </cell>
          <cell r="J406">
            <v>17.54</v>
          </cell>
          <cell r="K406">
            <v>22.009999999999998</v>
          </cell>
          <cell r="L406">
            <v>0</v>
          </cell>
          <cell r="M406">
            <v>0</v>
          </cell>
          <cell r="N406">
            <v>0</v>
          </cell>
          <cell r="O406">
            <v>0</v>
          </cell>
          <cell r="P406">
            <v>15</v>
          </cell>
        </row>
        <row r="407">
          <cell r="B407" t="str">
            <v>STD</v>
          </cell>
          <cell r="C407">
            <v>46</v>
          </cell>
          <cell r="D407">
            <v>9.5299999999999994</v>
          </cell>
          <cell r="E407">
            <v>1</v>
          </cell>
          <cell r="F407">
            <v>0</v>
          </cell>
          <cell r="G407">
            <v>0</v>
          </cell>
          <cell r="H407">
            <v>0</v>
          </cell>
          <cell r="I407">
            <v>4.67</v>
          </cell>
          <cell r="J407">
            <v>18.329999999999998</v>
          </cell>
          <cell r="K407">
            <v>23</v>
          </cell>
          <cell r="L407">
            <v>0</v>
          </cell>
          <cell r="M407">
            <v>0</v>
          </cell>
          <cell r="N407">
            <v>0</v>
          </cell>
          <cell r="O407">
            <v>0</v>
          </cell>
          <cell r="P407">
            <v>16</v>
          </cell>
        </row>
        <row r="408">
          <cell r="B408" t="str">
            <v>STD</v>
          </cell>
          <cell r="C408">
            <v>48</v>
          </cell>
          <cell r="D408">
            <v>9.5299999999999994</v>
          </cell>
          <cell r="E408">
            <v>1</v>
          </cell>
          <cell r="F408">
            <v>0</v>
          </cell>
          <cell r="G408">
            <v>0</v>
          </cell>
          <cell r="H408">
            <v>0</v>
          </cell>
          <cell r="I408">
            <v>4.87</v>
          </cell>
          <cell r="J408">
            <v>19.13</v>
          </cell>
          <cell r="K408">
            <v>24</v>
          </cell>
          <cell r="L408">
            <v>0</v>
          </cell>
          <cell r="M408">
            <v>0</v>
          </cell>
          <cell r="N408">
            <v>0</v>
          </cell>
          <cell r="O408">
            <v>0</v>
          </cell>
          <cell r="P408">
            <v>16</v>
          </cell>
        </row>
        <row r="409">
          <cell r="B409" t="str">
            <v xml:space="preserve">XS </v>
          </cell>
          <cell r="C409">
            <v>0.125</v>
          </cell>
          <cell r="D409">
            <v>2.41</v>
          </cell>
          <cell r="E409">
            <v>1</v>
          </cell>
          <cell r="F409">
            <v>0</v>
          </cell>
          <cell r="G409">
            <v>0</v>
          </cell>
          <cell r="H409">
            <v>0</v>
          </cell>
          <cell r="I409">
            <v>7.0000000000000007E-2</v>
          </cell>
          <cell r="J409">
            <v>0</v>
          </cell>
          <cell r="K409">
            <v>7.0000000000000007E-2</v>
          </cell>
          <cell r="L409">
            <v>0</v>
          </cell>
          <cell r="M409">
            <v>0</v>
          </cell>
          <cell r="N409">
            <v>0</v>
          </cell>
          <cell r="O409">
            <v>0</v>
          </cell>
          <cell r="P409">
            <v>2</v>
          </cell>
        </row>
        <row r="410">
          <cell r="B410" t="str">
            <v xml:space="preserve">XS </v>
          </cell>
          <cell r="C410">
            <v>0.125</v>
          </cell>
          <cell r="D410">
            <v>2.41</v>
          </cell>
          <cell r="E410">
            <v>1</v>
          </cell>
          <cell r="F410">
            <v>0</v>
          </cell>
          <cell r="G410">
            <v>0</v>
          </cell>
          <cell r="H410">
            <v>0</v>
          </cell>
          <cell r="I410">
            <v>7.0000000000000007E-2</v>
          </cell>
          <cell r="J410">
            <v>0</v>
          </cell>
          <cell r="K410">
            <v>7.0000000000000007E-2</v>
          </cell>
          <cell r="L410">
            <v>0</v>
          </cell>
          <cell r="M410">
            <v>0</v>
          </cell>
          <cell r="N410">
            <v>0</v>
          </cell>
          <cell r="O410">
            <v>0</v>
          </cell>
          <cell r="P410">
            <v>2</v>
          </cell>
        </row>
        <row r="411">
          <cell r="B411" t="str">
            <v xml:space="preserve">XS </v>
          </cell>
          <cell r="C411">
            <v>0.125</v>
          </cell>
          <cell r="D411">
            <v>2.41</v>
          </cell>
          <cell r="E411">
            <v>1</v>
          </cell>
          <cell r="F411">
            <v>0</v>
          </cell>
          <cell r="G411">
            <v>0</v>
          </cell>
          <cell r="H411">
            <v>0</v>
          </cell>
          <cell r="I411">
            <v>7.0000000000000007E-2</v>
          </cell>
          <cell r="J411">
            <v>0</v>
          </cell>
          <cell r="K411">
            <v>7.0000000000000007E-2</v>
          </cell>
          <cell r="L411">
            <v>0</v>
          </cell>
          <cell r="M411">
            <v>0</v>
          </cell>
          <cell r="N411">
            <v>0</v>
          </cell>
          <cell r="O411">
            <v>0</v>
          </cell>
          <cell r="P411">
            <v>2</v>
          </cell>
        </row>
        <row r="412">
          <cell r="B412" t="str">
            <v xml:space="preserve">XS </v>
          </cell>
          <cell r="C412">
            <v>0.25</v>
          </cell>
          <cell r="D412">
            <v>3.02</v>
          </cell>
          <cell r="E412">
            <v>1</v>
          </cell>
          <cell r="F412">
            <v>0</v>
          </cell>
          <cell r="G412">
            <v>0</v>
          </cell>
          <cell r="H412">
            <v>0</v>
          </cell>
          <cell r="I412">
            <v>7.0000000000000007E-2</v>
          </cell>
          <cell r="J412">
            <v>0</v>
          </cell>
          <cell r="K412">
            <v>7.0000000000000007E-2</v>
          </cell>
          <cell r="L412">
            <v>0</v>
          </cell>
          <cell r="M412">
            <v>0</v>
          </cell>
          <cell r="N412">
            <v>0</v>
          </cell>
          <cell r="O412">
            <v>0</v>
          </cell>
          <cell r="P412">
            <v>2</v>
          </cell>
        </row>
        <row r="413">
          <cell r="B413" t="str">
            <v xml:space="preserve">XS </v>
          </cell>
          <cell r="C413">
            <v>0.25</v>
          </cell>
          <cell r="D413">
            <v>3.02</v>
          </cell>
          <cell r="E413">
            <v>1</v>
          </cell>
          <cell r="F413">
            <v>0</v>
          </cell>
          <cell r="G413">
            <v>0</v>
          </cell>
          <cell r="H413">
            <v>0</v>
          </cell>
          <cell r="I413">
            <v>7.0000000000000007E-2</v>
          </cell>
          <cell r="J413">
            <v>0</v>
          </cell>
          <cell r="K413">
            <v>7.0000000000000007E-2</v>
          </cell>
          <cell r="L413">
            <v>0</v>
          </cell>
          <cell r="M413">
            <v>0</v>
          </cell>
          <cell r="N413">
            <v>0</v>
          </cell>
          <cell r="O413">
            <v>0</v>
          </cell>
          <cell r="P413">
            <v>2</v>
          </cell>
        </row>
        <row r="414">
          <cell r="B414" t="str">
            <v xml:space="preserve">XS </v>
          </cell>
          <cell r="C414">
            <v>0.25</v>
          </cell>
          <cell r="D414">
            <v>3.02</v>
          </cell>
          <cell r="E414">
            <v>1</v>
          </cell>
          <cell r="F414">
            <v>0</v>
          </cell>
          <cell r="G414">
            <v>0</v>
          </cell>
          <cell r="H414">
            <v>0</v>
          </cell>
          <cell r="I414">
            <v>7.0000000000000007E-2</v>
          </cell>
          <cell r="J414">
            <v>0</v>
          </cell>
          <cell r="K414">
            <v>7.0000000000000007E-2</v>
          </cell>
          <cell r="L414">
            <v>0</v>
          </cell>
          <cell r="M414">
            <v>0</v>
          </cell>
          <cell r="N414">
            <v>0</v>
          </cell>
          <cell r="O414">
            <v>0</v>
          </cell>
          <cell r="P414">
            <v>2</v>
          </cell>
        </row>
        <row r="415">
          <cell r="B415" t="str">
            <v xml:space="preserve">XS </v>
          </cell>
          <cell r="C415">
            <v>0.375</v>
          </cell>
          <cell r="D415">
            <v>3.2</v>
          </cell>
          <cell r="E415">
            <v>1</v>
          </cell>
          <cell r="F415">
            <v>0</v>
          </cell>
          <cell r="G415">
            <v>0</v>
          </cell>
          <cell r="H415">
            <v>0</v>
          </cell>
          <cell r="I415">
            <v>7.0000000000000007E-2</v>
          </cell>
          <cell r="J415">
            <v>0</v>
          </cell>
          <cell r="K415">
            <v>7.0000000000000007E-2</v>
          </cell>
          <cell r="L415">
            <v>2</v>
          </cell>
          <cell r="M415">
            <v>0</v>
          </cell>
          <cell r="N415">
            <v>8.8062877131794293E-312</v>
          </cell>
          <cell r="O415" t="str">
            <v xml:space="preserve">XS </v>
          </cell>
          <cell r="P415">
            <v>2</v>
          </cell>
          <cell r="Q415">
            <v>3.2</v>
          </cell>
          <cell r="R415">
            <v>1</v>
          </cell>
        </row>
        <row r="416">
          <cell r="B416" t="str">
            <v xml:space="preserve">XS </v>
          </cell>
          <cell r="C416">
            <v>0.375</v>
          </cell>
          <cell r="D416">
            <v>3.2</v>
          </cell>
          <cell r="E416">
            <v>1</v>
          </cell>
          <cell r="F416">
            <v>0</v>
          </cell>
          <cell r="G416">
            <v>0</v>
          </cell>
          <cell r="H416">
            <v>0</v>
          </cell>
          <cell r="I416">
            <v>7.0000000000000007E-2</v>
          </cell>
          <cell r="J416">
            <v>0</v>
          </cell>
          <cell r="K416">
            <v>7.0000000000000007E-2</v>
          </cell>
          <cell r="L416">
            <v>0</v>
          </cell>
          <cell r="M416">
            <v>0</v>
          </cell>
          <cell r="N416">
            <v>0</v>
          </cell>
          <cell r="O416">
            <v>0</v>
          </cell>
          <cell r="P416">
            <v>2</v>
          </cell>
        </row>
        <row r="417">
          <cell r="B417" t="str">
            <v xml:space="preserve">XS </v>
          </cell>
          <cell r="C417">
            <v>0.375</v>
          </cell>
          <cell r="D417">
            <v>3.2</v>
          </cell>
          <cell r="E417">
            <v>1</v>
          </cell>
          <cell r="F417">
            <v>0</v>
          </cell>
          <cell r="G417">
            <v>0</v>
          </cell>
          <cell r="H417">
            <v>0</v>
          </cell>
          <cell r="I417">
            <v>7.0000000000000007E-2</v>
          </cell>
          <cell r="J417">
            <v>0</v>
          </cell>
          <cell r="K417">
            <v>7.0000000000000007E-2</v>
          </cell>
          <cell r="L417">
            <v>0</v>
          </cell>
          <cell r="M417">
            <v>0</v>
          </cell>
          <cell r="N417">
            <v>0</v>
          </cell>
          <cell r="O417">
            <v>0</v>
          </cell>
          <cell r="P417">
            <v>2</v>
          </cell>
        </row>
        <row r="418">
          <cell r="A418">
            <v>2</v>
          </cell>
          <cell r="B418" t="str">
            <v xml:space="preserve">XS </v>
          </cell>
          <cell r="C418">
            <v>0.5</v>
          </cell>
          <cell r="D418">
            <v>3.73</v>
          </cell>
          <cell r="E418">
            <v>1</v>
          </cell>
          <cell r="F418">
            <v>0</v>
          </cell>
          <cell r="G418">
            <v>0</v>
          </cell>
          <cell r="H418">
            <v>0</v>
          </cell>
          <cell r="I418">
            <v>7.0000000000000007E-2</v>
          </cell>
          <cell r="J418">
            <v>0</v>
          </cell>
          <cell r="K418">
            <v>7.0000000000000007E-2</v>
          </cell>
          <cell r="L418">
            <v>2</v>
          </cell>
          <cell r="M418">
            <v>0</v>
          </cell>
          <cell r="N418">
            <v>8.8699475869083874E-312</v>
          </cell>
          <cell r="O418" t="str">
            <v xml:space="preserve">XS </v>
          </cell>
          <cell r="P418">
            <v>2</v>
          </cell>
          <cell r="Q418">
            <v>3.73</v>
          </cell>
          <cell r="R418">
            <v>1</v>
          </cell>
        </row>
        <row r="419">
          <cell r="B419" t="str">
            <v xml:space="preserve">XS </v>
          </cell>
          <cell r="C419">
            <v>0.5</v>
          </cell>
          <cell r="D419">
            <v>3.73</v>
          </cell>
          <cell r="E419">
            <v>1</v>
          </cell>
          <cell r="F419">
            <v>0</v>
          </cell>
          <cell r="G419">
            <v>0</v>
          </cell>
          <cell r="H419">
            <v>0</v>
          </cell>
          <cell r="I419">
            <v>7.0000000000000007E-2</v>
          </cell>
          <cell r="J419">
            <v>0</v>
          </cell>
          <cell r="K419">
            <v>7.0000000000000007E-2</v>
          </cell>
          <cell r="L419">
            <v>0</v>
          </cell>
          <cell r="M419">
            <v>0</v>
          </cell>
          <cell r="N419">
            <v>0</v>
          </cell>
          <cell r="O419">
            <v>0</v>
          </cell>
          <cell r="P419">
            <v>2</v>
          </cell>
        </row>
        <row r="420">
          <cell r="B420" t="str">
            <v xml:space="preserve">XS </v>
          </cell>
          <cell r="C420">
            <v>0.5</v>
          </cell>
          <cell r="D420">
            <v>3.73</v>
          </cell>
          <cell r="E420">
            <v>1</v>
          </cell>
          <cell r="F420">
            <v>0</v>
          </cell>
          <cell r="G420">
            <v>0</v>
          </cell>
          <cell r="H420">
            <v>0</v>
          </cell>
          <cell r="I420">
            <v>7.0000000000000007E-2</v>
          </cell>
          <cell r="J420">
            <v>0</v>
          </cell>
          <cell r="K420">
            <v>7.0000000000000007E-2</v>
          </cell>
          <cell r="L420">
            <v>0</v>
          </cell>
          <cell r="M420">
            <v>0</v>
          </cell>
          <cell r="N420">
            <v>0</v>
          </cell>
          <cell r="O420">
            <v>0</v>
          </cell>
          <cell r="P420">
            <v>2</v>
          </cell>
        </row>
        <row r="421">
          <cell r="B421" t="str">
            <v xml:space="preserve">XS </v>
          </cell>
          <cell r="C421">
            <v>0.75</v>
          </cell>
          <cell r="D421">
            <v>3.91</v>
          </cell>
          <cell r="E421">
            <v>1</v>
          </cell>
          <cell r="F421">
            <v>0</v>
          </cell>
          <cell r="G421">
            <v>0</v>
          </cell>
          <cell r="H421">
            <v>0</v>
          </cell>
          <cell r="I421">
            <v>7.0000000000000007E-2</v>
          </cell>
          <cell r="J421">
            <v>0</v>
          </cell>
          <cell r="K421">
            <v>7.0000000000000007E-2</v>
          </cell>
          <cell r="L421">
            <v>0</v>
          </cell>
          <cell r="M421">
            <v>0</v>
          </cell>
          <cell r="N421">
            <v>0</v>
          </cell>
          <cell r="O421">
            <v>0</v>
          </cell>
          <cell r="P421">
            <v>2</v>
          </cell>
        </row>
        <row r="422">
          <cell r="B422" t="str">
            <v xml:space="preserve">XS </v>
          </cell>
          <cell r="C422">
            <v>0.75</v>
          </cell>
          <cell r="D422">
            <v>3.91</v>
          </cell>
          <cell r="E422">
            <v>1</v>
          </cell>
          <cell r="F422">
            <v>0</v>
          </cell>
          <cell r="G422">
            <v>0</v>
          </cell>
          <cell r="H422">
            <v>0</v>
          </cell>
          <cell r="I422">
            <v>7.0000000000000007E-2</v>
          </cell>
          <cell r="J422">
            <v>0</v>
          </cell>
          <cell r="K422">
            <v>7.0000000000000007E-2</v>
          </cell>
          <cell r="L422">
            <v>0</v>
          </cell>
          <cell r="M422">
            <v>0</v>
          </cell>
          <cell r="N422">
            <v>0</v>
          </cell>
          <cell r="O422">
            <v>0</v>
          </cell>
          <cell r="P422">
            <v>2</v>
          </cell>
        </row>
        <row r="423">
          <cell r="B423" t="str">
            <v xml:space="preserve">XS </v>
          </cell>
          <cell r="C423">
            <v>0.75</v>
          </cell>
          <cell r="D423">
            <v>3.91</v>
          </cell>
          <cell r="E423">
            <v>1</v>
          </cell>
          <cell r="F423">
            <v>0</v>
          </cell>
          <cell r="G423">
            <v>0</v>
          </cell>
          <cell r="H423">
            <v>0</v>
          </cell>
          <cell r="I423">
            <v>7.0000000000000007E-2</v>
          </cell>
          <cell r="J423">
            <v>0</v>
          </cell>
          <cell r="K423">
            <v>7.0000000000000007E-2</v>
          </cell>
          <cell r="L423">
            <v>0</v>
          </cell>
          <cell r="M423">
            <v>0</v>
          </cell>
          <cell r="N423">
            <v>0</v>
          </cell>
          <cell r="O423">
            <v>0</v>
          </cell>
          <cell r="P423">
            <v>2</v>
          </cell>
        </row>
        <row r="424">
          <cell r="B424" t="str">
            <v xml:space="preserve">XS </v>
          </cell>
          <cell r="C424">
            <v>1</v>
          </cell>
          <cell r="D424">
            <v>4.55</v>
          </cell>
          <cell r="E424">
            <v>1</v>
          </cell>
          <cell r="F424">
            <v>0</v>
          </cell>
          <cell r="G424">
            <v>0</v>
          </cell>
          <cell r="H424">
            <v>0</v>
          </cell>
          <cell r="I424">
            <v>0.15</v>
          </cell>
          <cell r="J424">
            <v>0</v>
          </cell>
          <cell r="K424">
            <v>0.15</v>
          </cell>
          <cell r="L424">
            <v>0</v>
          </cell>
          <cell r="M424">
            <v>0</v>
          </cell>
          <cell r="N424">
            <v>0</v>
          </cell>
          <cell r="O424">
            <v>0</v>
          </cell>
          <cell r="P424">
            <v>2</v>
          </cell>
        </row>
        <row r="425">
          <cell r="B425" t="str">
            <v xml:space="preserve">XS </v>
          </cell>
          <cell r="C425">
            <v>1</v>
          </cell>
          <cell r="D425">
            <v>4.55</v>
          </cell>
          <cell r="E425">
            <v>1</v>
          </cell>
          <cell r="F425">
            <v>0</v>
          </cell>
          <cell r="G425">
            <v>0</v>
          </cell>
          <cell r="H425">
            <v>0</v>
          </cell>
          <cell r="I425">
            <v>0.15</v>
          </cell>
          <cell r="J425">
            <v>0</v>
          </cell>
          <cell r="K425">
            <v>0.15</v>
          </cell>
          <cell r="L425">
            <v>0</v>
          </cell>
          <cell r="M425">
            <v>0</v>
          </cell>
          <cell r="N425">
            <v>0</v>
          </cell>
          <cell r="O425">
            <v>0</v>
          </cell>
          <cell r="P425">
            <v>2</v>
          </cell>
        </row>
        <row r="426">
          <cell r="B426" t="str">
            <v xml:space="preserve">XS </v>
          </cell>
          <cell r="C426">
            <v>1</v>
          </cell>
          <cell r="D426">
            <v>4.55</v>
          </cell>
          <cell r="E426">
            <v>1</v>
          </cell>
          <cell r="F426">
            <v>0</v>
          </cell>
          <cell r="G426">
            <v>0</v>
          </cell>
          <cell r="H426">
            <v>0</v>
          </cell>
          <cell r="I426">
            <v>0.15</v>
          </cell>
          <cell r="J426">
            <v>0</v>
          </cell>
          <cell r="K426">
            <v>0.15</v>
          </cell>
          <cell r="L426">
            <v>0</v>
          </cell>
          <cell r="M426">
            <v>0</v>
          </cell>
          <cell r="N426">
            <v>0</v>
          </cell>
          <cell r="O426">
            <v>0</v>
          </cell>
          <cell r="P426">
            <v>2</v>
          </cell>
        </row>
        <row r="427">
          <cell r="B427" t="str">
            <v xml:space="preserve">XS </v>
          </cell>
          <cell r="C427">
            <v>1.25</v>
          </cell>
          <cell r="D427">
            <v>4.8499999999999996</v>
          </cell>
          <cell r="E427">
            <v>1</v>
          </cell>
          <cell r="F427">
            <v>0</v>
          </cell>
          <cell r="G427">
            <v>0</v>
          </cell>
          <cell r="H427">
            <v>0</v>
          </cell>
          <cell r="I427">
            <v>0.13</v>
          </cell>
          <cell r="J427">
            <v>0.17</v>
          </cell>
          <cell r="K427">
            <v>0.30000000000000004</v>
          </cell>
          <cell r="L427">
            <v>0</v>
          </cell>
          <cell r="M427">
            <v>0</v>
          </cell>
          <cell r="N427">
            <v>0</v>
          </cell>
          <cell r="O427">
            <v>0</v>
          </cell>
          <cell r="P427">
            <v>2</v>
          </cell>
        </row>
        <row r="428">
          <cell r="B428" t="str">
            <v xml:space="preserve">XS </v>
          </cell>
          <cell r="C428">
            <v>1.25</v>
          </cell>
          <cell r="D428">
            <v>4.8499999999999996</v>
          </cell>
          <cell r="E428">
            <v>1</v>
          </cell>
          <cell r="F428">
            <v>0</v>
          </cell>
          <cell r="G428">
            <v>0</v>
          </cell>
          <cell r="H428">
            <v>0</v>
          </cell>
          <cell r="I428">
            <v>0.13</v>
          </cell>
          <cell r="J428">
            <v>0.17</v>
          </cell>
          <cell r="K428">
            <v>0.30000000000000004</v>
          </cell>
          <cell r="L428">
            <v>0</v>
          </cell>
          <cell r="M428">
            <v>0</v>
          </cell>
          <cell r="N428">
            <v>0</v>
          </cell>
          <cell r="O428">
            <v>0</v>
          </cell>
          <cell r="P428">
            <v>2</v>
          </cell>
        </row>
        <row r="429">
          <cell r="B429" t="str">
            <v xml:space="preserve">XS </v>
          </cell>
          <cell r="C429">
            <v>1.25</v>
          </cell>
          <cell r="D429">
            <v>4.8499999999999996</v>
          </cell>
          <cell r="E429">
            <v>1</v>
          </cell>
          <cell r="F429">
            <v>0</v>
          </cell>
          <cell r="G429">
            <v>0</v>
          </cell>
          <cell r="H429">
            <v>0</v>
          </cell>
          <cell r="I429">
            <v>0.13</v>
          </cell>
          <cell r="J429">
            <v>0.17</v>
          </cell>
          <cell r="K429">
            <v>0.30000000000000004</v>
          </cell>
          <cell r="L429">
            <v>2</v>
          </cell>
          <cell r="M429">
            <v>0</v>
          </cell>
          <cell r="N429">
            <v>9.1033671239145674E-312</v>
          </cell>
          <cell r="O429" t="str">
            <v xml:space="preserve">XS </v>
          </cell>
          <cell r="P429">
            <v>2</v>
          </cell>
          <cell r="Q429">
            <v>0</v>
          </cell>
          <cell r="R429">
            <v>9.0821471660049147E-312</v>
          </cell>
        </row>
        <row r="430">
          <cell r="B430" t="str">
            <v xml:space="preserve">XS </v>
          </cell>
          <cell r="C430">
            <v>1.5</v>
          </cell>
          <cell r="D430">
            <v>5.08</v>
          </cell>
          <cell r="E430">
            <v>1</v>
          </cell>
          <cell r="F430">
            <v>0</v>
          </cell>
          <cell r="G430">
            <v>0</v>
          </cell>
          <cell r="H430">
            <v>0</v>
          </cell>
          <cell r="I430">
            <v>0.15</v>
          </cell>
          <cell r="J430">
            <v>0.15</v>
          </cell>
          <cell r="K430">
            <v>0.3</v>
          </cell>
          <cell r="L430">
            <v>0</v>
          </cell>
          <cell r="M430">
            <v>0</v>
          </cell>
          <cell r="N430">
            <v>0</v>
          </cell>
          <cell r="O430">
            <v>0</v>
          </cell>
          <cell r="P430">
            <v>2</v>
          </cell>
        </row>
        <row r="431">
          <cell r="B431" t="str">
            <v xml:space="preserve">XS </v>
          </cell>
          <cell r="C431">
            <v>1.5</v>
          </cell>
          <cell r="D431">
            <v>5.08</v>
          </cell>
          <cell r="E431">
            <v>1</v>
          </cell>
          <cell r="F431">
            <v>0</v>
          </cell>
          <cell r="G431">
            <v>0</v>
          </cell>
          <cell r="H431">
            <v>0</v>
          </cell>
          <cell r="I431">
            <v>0.15</v>
          </cell>
          <cell r="J431">
            <v>0.15</v>
          </cell>
          <cell r="K431">
            <v>0.3</v>
          </cell>
          <cell r="L431">
            <v>0</v>
          </cell>
          <cell r="M431">
            <v>0</v>
          </cell>
          <cell r="N431">
            <v>0</v>
          </cell>
          <cell r="O431">
            <v>0</v>
          </cell>
          <cell r="P431">
            <v>2</v>
          </cell>
        </row>
        <row r="432">
          <cell r="B432" t="str">
            <v xml:space="preserve">XS </v>
          </cell>
          <cell r="C432">
            <v>1.5</v>
          </cell>
          <cell r="D432">
            <v>5.08</v>
          </cell>
          <cell r="E432">
            <v>1</v>
          </cell>
          <cell r="F432">
            <v>0</v>
          </cell>
          <cell r="G432">
            <v>0</v>
          </cell>
          <cell r="H432">
            <v>0</v>
          </cell>
          <cell r="I432">
            <v>0.15</v>
          </cell>
          <cell r="J432">
            <v>0.15</v>
          </cell>
          <cell r="K432">
            <v>0.3</v>
          </cell>
          <cell r="L432">
            <v>0</v>
          </cell>
          <cell r="M432">
            <v>0</v>
          </cell>
          <cell r="N432">
            <v>0</v>
          </cell>
          <cell r="O432">
            <v>0</v>
          </cell>
          <cell r="P432">
            <v>2</v>
          </cell>
        </row>
        <row r="433">
          <cell r="B433" t="str">
            <v xml:space="preserve">XS </v>
          </cell>
          <cell r="C433">
            <v>2</v>
          </cell>
          <cell r="D433">
            <v>5.54</v>
          </cell>
          <cell r="E433">
            <v>1</v>
          </cell>
          <cell r="F433">
            <v>0</v>
          </cell>
          <cell r="G433">
            <v>0</v>
          </cell>
          <cell r="H433">
            <v>0</v>
          </cell>
          <cell r="I433">
            <v>0.2</v>
          </cell>
          <cell r="J433">
            <v>0.25</v>
          </cell>
          <cell r="K433">
            <v>0.45</v>
          </cell>
          <cell r="L433">
            <v>0</v>
          </cell>
          <cell r="M433">
            <v>0</v>
          </cell>
          <cell r="N433">
            <v>0</v>
          </cell>
          <cell r="O433">
            <v>0</v>
          </cell>
          <cell r="P433">
            <v>2</v>
          </cell>
        </row>
        <row r="434">
          <cell r="B434" t="str">
            <v xml:space="preserve">XS </v>
          </cell>
          <cell r="C434">
            <v>2</v>
          </cell>
          <cell r="D434">
            <v>5.54</v>
          </cell>
          <cell r="E434">
            <v>1</v>
          </cell>
          <cell r="F434">
            <v>0</v>
          </cell>
          <cell r="G434">
            <v>0</v>
          </cell>
          <cell r="H434">
            <v>0</v>
          </cell>
          <cell r="I434">
            <v>0.2</v>
          </cell>
          <cell r="J434">
            <v>0.25</v>
          </cell>
          <cell r="K434">
            <v>0.45</v>
          </cell>
          <cell r="L434">
            <v>0</v>
          </cell>
          <cell r="M434">
            <v>0</v>
          </cell>
          <cell r="N434">
            <v>0</v>
          </cell>
          <cell r="O434">
            <v>0</v>
          </cell>
          <cell r="P434">
            <v>2</v>
          </cell>
        </row>
        <row r="435">
          <cell r="B435" t="str">
            <v xml:space="preserve">XS </v>
          </cell>
          <cell r="C435">
            <v>2</v>
          </cell>
          <cell r="D435">
            <v>5.54</v>
          </cell>
          <cell r="E435">
            <v>1</v>
          </cell>
          <cell r="F435">
            <v>0</v>
          </cell>
          <cell r="G435">
            <v>0</v>
          </cell>
          <cell r="H435">
            <v>0</v>
          </cell>
          <cell r="I435">
            <v>0.2</v>
          </cell>
          <cell r="J435">
            <v>0.25</v>
          </cell>
          <cell r="K435">
            <v>0.45</v>
          </cell>
          <cell r="L435">
            <v>0</v>
          </cell>
          <cell r="M435">
            <v>0</v>
          </cell>
          <cell r="N435">
            <v>0</v>
          </cell>
          <cell r="O435">
            <v>0</v>
          </cell>
          <cell r="P435">
            <v>2</v>
          </cell>
        </row>
        <row r="436">
          <cell r="B436" t="str">
            <v xml:space="preserve">XS </v>
          </cell>
          <cell r="C436">
            <v>2.5</v>
          </cell>
          <cell r="D436">
            <v>7.01</v>
          </cell>
          <cell r="E436">
            <v>1</v>
          </cell>
          <cell r="F436">
            <v>0</v>
          </cell>
          <cell r="G436">
            <v>0</v>
          </cell>
          <cell r="H436">
            <v>0</v>
          </cell>
          <cell r="I436">
            <v>0.25</v>
          </cell>
          <cell r="J436">
            <v>0.5</v>
          </cell>
          <cell r="K436">
            <v>0.75</v>
          </cell>
          <cell r="L436">
            <v>0</v>
          </cell>
          <cell r="M436">
            <v>0</v>
          </cell>
          <cell r="N436">
            <v>0</v>
          </cell>
          <cell r="O436">
            <v>0</v>
          </cell>
          <cell r="P436">
            <v>2</v>
          </cell>
        </row>
        <row r="437">
          <cell r="B437" t="str">
            <v xml:space="preserve">XS </v>
          </cell>
          <cell r="C437">
            <v>3</v>
          </cell>
          <cell r="D437">
            <v>7.62</v>
          </cell>
          <cell r="E437">
            <v>1</v>
          </cell>
          <cell r="F437">
            <v>0</v>
          </cell>
          <cell r="G437">
            <v>0</v>
          </cell>
          <cell r="H437">
            <v>0</v>
          </cell>
          <cell r="I437">
            <v>0.3</v>
          </cell>
          <cell r="J437">
            <v>0.6</v>
          </cell>
          <cell r="K437">
            <v>0.89999999999999991</v>
          </cell>
          <cell r="L437">
            <v>0</v>
          </cell>
          <cell r="M437">
            <v>0</v>
          </cell>
          <cell r="N437">
            <v>0</v>
          </cell>
          <cell r="O437">
            <v>0</v>
          </cell>
          <cell r="P437">
            <v>2</v>
          </cell>
        </row>
        <row r="438">
          <cell r="B438" t="str">
            <v xml:space="preserve">XS </v>
          </cell>
          <cell r="C438">
            <v>3.5</v>
          </cell>
          <cell r="D438">
            <v>8.08</v>
          </cell>
          <cell r="E438">
            <v>1</v>
          </cell>
          <cell r="F438">
            <v>0</v>
          </cell>
          <cell r="G438">
            <v>0</v>
          </cell>
          <cell r="H438">
            <v>0</v>
          </cell>
          <cell r="I438">
            <v>0.35</v>
          </cell>
          <cell r="J438">
            <v>0.85</v>
          </cell>
          <cell r="K438">
            <v>1.2</v>
          </cell>
          <cell r="L438">
            <v>0</v>
          </cell>
          <cell r="M438">
            <v>0</v>
          </cell>
          <cell r="N438">
            <v>0</v>
          </cell>
          <cell r="O438">
            <v>0</v>
          </cell>
          <cell r="P438">
            <v>3</v>
          </cell>
        </row>
        <row r="439">
          <cell r="B439" t="str">
            <v xml:space="preserve">XS </v>
          </cell>
          <cell r="C439">
            <v>4</v>
          </cell>
          <cell r="D439">
            <v>8.56</v>
          </cell>
          <cell r="E439">
            <v>1</v>
          </cell>
          <cell r="F439">
            <v>0</v>
          </cell>
          <cell r="G439">
            <v>0</v>
          </cell>
          <cell r="H439">
            <v>0</v>
          </cell>
          <cell r="I439">
            <v>0.41</v>
          </cell>
          <cell r="J439">
            <v>0.93</v>
          </cell>
          <cell r="K439">
            <v>1.34</v>
          </cell>
          <cell r="L439">
            <v>0</v>
          </cell>
          <cell r="M439">
            <v>0</v>
          </cell>
          <cell r="N439">
            <v>0</v>
          </cell>
          <cell r="O439">
            <v>0</v>
          </cell>
          <cell r="P439">
            <v>3</v>
          </cell>
        </row>
        <row r="440">
          <cell r="B440" t="str">
            <v xml:space="preserve">XS </v>
          </cell>
          <cell r="C440">
            <v>5</v>
          </cell>
          <cell r="D440">
            <v>9.5299999999999994</v>
          </cell>
          <cell r="E440">
            <v>1</v>
          </cell>
          <cell r="F440">
            <v>0</v>
          </cell>
          <cell r="G440">
            <v>0</v>
          </cell>
          <cell r="H440">
            <v>0</v>
          </cell>
          <cell r="I440">
            <v>0.51</v>
          </cell>
          <cell r="J440">
            <v>1.59</v>
          </cell>
          <cell r="K440">
            <v>2.1</v>
          </cell>
          <cell r="L440">
            <v>4</v>
          </cell>
          <cell r="M440">
            <v>0</v>
          </cell>
          <cell r="N440">
            <v>9.3367866609207473E-312</v>
          </cell>
          <cell r="O440" t="str">
            <v xml:space="preserve">XS </v>
          </cell>
          <cell r="P440">
            <v>4</v>
          </cell>
          <cell r="Q440">
            <v>0</v>
          </cell>
          <cell r="R440">
            <v>9.3155667030110946E-312</v>
          </cell>
        </row>
        <row r="441">
          <cell r="B441" t="str">
            <v xml:space="preserve">XS </v>
          </cell>
          <cell r="C441">
            <v>6</v>
          </cell>
          <cell r="D441">
            <v>10.97</v>
          </cell>
          <cell r="E441">
            <v>1.25</v>
          </cell>
          <cell r="F441">
            <v>0</v>
          </cell>
          <cell r="G441">
            <v>0</v>
          </cell>
          <cell r="H441">
            <v>0</v>
          </cell>
          <cell r="I441">
            <v>0.61</v>
          </cell>
          <cell r="J441">
            <v>2.69</v>
          </cell>
          <cell r="K441">
            <v>3.3</v>
          </cell>
          <cell r="L441">
            <v>0</v>
          </cell>
          <cell r="M441">
            <v>0</v>
          </cell>
          <cell r="N441">
            <v>0</v>
          </cell>
          <cell r="O441">
            <v>0</v>
          </cell>
          <cell r="P441">
            <v>4</v>
          </cell>
        </row>
        <row r="442">
          <cell r="B442" t="str">
            <v xml:space="preserve">XS </v>
          </cell>
          <cell r="C442">
            <v>8</v>
          </cell>
          <cell r="D442">
            <v>12.7</v>
          </cell>
          <cell r="E442">
            <v>1.25</v>
          </cell>
          <cell r="F442">
            <v>0</v>
          </cell>
          <cell r="G442">
            <v>0</v>
          </cell>
          <cell r="H442">
            <v>0</v>
          </cell>
          <cell r="I442">
            <v>0.81</v>
          </cell>
          <cell r="J442">
            <v>4.58</v>
          </cell>
          <cell r="K442">
            <v>5.3900000000000006</v>
          </cell>
          <cell r="L442">
            <v>0</v>
          </cell>
          <cell r="M442">
            <v>0</v>
          </cell>
          <cell r="N442">
            <v>0</v>
          </cell>
          <cell r="O442">
            <v>0</v>
          </cell>
          <cell r="P442">
            <v>4</v>
          </cell>
        </row>
        <row r="443">
          <cell r="B443" t="str">
            <v xml:space="preserve">XS </v>
          </cell>
          <cell r="C443">
            <v>10</v>
          </cell>
          <cell r="D443">
            <v>12.7</v>
          </cell>
          <cell r="E443">
            <v>1.25</v>
          </cell>
          <cell r="F443">
            <v>0</v>
          </cell>
          <cell r="G443">
            <v>0</v>
          </cell>
          <cell r="H443">
            <v>0</v>
          </cell>
          <cell r="I443">
            <v>1.01</v>
          </cell>
          <cell r="J443">
            <v>5.74</v>
          </cell>
          <cell r="K443">
            <v>6.75</v>
          </cell>
          <cell r="L443">
            <v>0</v>
          </cell>
          <cell r="M443">
            <v>0</v>
          </cell>
          <cell r="N443">
            <v>0</v>
          </cell>
          <cell r="O443">
            <v>0</v>
          </cell>
          <cell r="P443">
            <v>4</v>
          </cell>
        </row>
        <row r="444">
          <cell r="B444" t="str">
            <v xml:space="preserve">XS </v>
          </cell>
          <cell r="C444">
            <v>12</v>
          </cell>
          <cell r="D444">
            <v>12.7</v>
          </cell>
          <cell r="E444">
            <v>1.25</v>
          </cell>
          <cell r="F444">
            <v>0</v>
          </cell>
          <cell r="G444">
            <v>0</v>
          </cell>
          <cell r="H444">
            <v>0</v>
          </cell>
          <cell r="I444">
            <v>1.22</v>
          </cell>
          <cell r="J444">
            <v>6.73</v>
          </cell>
          <cell r="K444">
            <v>7.95</v>
          </cell>
          <cell r="L444">
            <v>0</v>
          </cell>
          <cell r="M444">
            <v>0</v>
          </cell>
          <cell r="N444">
            <v>0</v>
          </cell>
          <cell r="O444">
            <v>0</v>
          </cell>
          <cell r="P444">
            <v>6</v>
          </cell>
        </row>
        <row r="445">
          <cell r="B445" t="str">
            <v xml:space="preserve">XS </v>
          </cell>
          <cell r="C445">
            <v>14</v>
          </cell>
          <cell r="D445">
            <v>12.7</v>
          </cell>
          <cell r="E445">
            <v>1.25</v>
          </cell>
          <cell r="F445">
            <v>0</v>
          </cell>
          <cell r="G445">
            <v>0</v>
          </cell>
          <cell r="H445">
            <v>0</v>
          </cell>
          <cell r="I445">
            <v>1.42</v>
          </cell>
          <cell r="J445">
            <v>7.28</v>
          </cell>
          <cell r="K445">
            <v>8.6999999999999993</v>
          </cell>
          <cell r="L445">
            <v>0</v>
          </cell>
          <cell r="M445">
            <v>0</v>
          </cell>
          <cell r="N445">
            <v>0</v>
          </cell>
          <cell r="O445">
            <v>0</v>
          </cell>
          <cell r="P445">
            <v>6</v>
          </cell>
        </row>
        <row r="446">
          <cell r="B446" t="str">
            <v xml:space="preserve">XS </v>
          </cell>
          <cell r="C446">
            <v>16</v>
          </cell>
          <cell r="D446">
            <v>12.7</v>
          </cell>
          <cell r="E446">
            <v>1.25</v>
          </cell>
          <cell r="F446">
            <v>0</v>
          </cell>
          <cell r="G446">
            <v>0</v>
          </cell>
          <cell r="H446">
            <v>0</v>
          </cell>
          <cell r="I446">
            <v>1.62</v>
          </cell>
          <cell r="J446">
            <v>8.42</v>
          </cell>
          <cell r="K446">
            <v>10.039999999999999</v>
          </cell>
          <cell r="L446">
            <v>0</v>
          </cell>
          <cell r="M446">
            <v>0</v>
          </cell>
          <cell r="N446">
            <v>0</v>
          </cell>
          <cell r="O446">
            <v>0</v>
          </cell>
          <cell r="P446">
            <v>6</v>
          </cell>
        </row>
        <row r="447">
          <cell r="B447" t="str">
            <v xml:space="preserve">XS </v>
          </cell>
          <cell r="C447">
            <v>18</v>
          </cell>
          <cell r="D447">
            <v>12.7</v>
          </cell>
          <cell r="E447">
            <v>1.25</v>
          </cell>
          <cell r="F447">
            <v>0</v>
          </cell>
          <cell r="G447">
            <v>0</v>
          </cell>
          <cell r="H447">
            <v>0</v>
          </cell>
          <cell r="I447">
            <v>1.82</v>
          </cell>
          <cell r="J447">
            <v>9.42</v>
          </cell>
          <cell r="K447">
            <v>11.24</v>
          </cell>
          <cell r="L447">
            <v>0</v>
          </cell>
          <cell r="M447">
            <v>0</v>
          </cell>
          <cell r="N447">
            <v>0</v>
          </cell>
          <cell r="O447">
            <v>0</v>
          </cell>
          <cell r="P447">
            <v>6</v>
          </cell>
        </row>
        <row r="448">
          <cell r="B448" t="str">
            <v xml:space="preserve">XS </v>
          </cell>
          <cell r="C448">
            <v>20</v>
          </cell>
          <cell r="D448">
            <v>12.7</v>
          </cell>
          <cell r="E448">
            <v>1.25</v>
          </cell>
          <cell r="F448">
            <v>0</v>
          </cell>
          <cell r="G448">
            <v>0</v>
          </cell>
          <cell r="H448">
            <v>0</v>
          </cell>
          <cell r="I448">
            <v>2.0299999999999998</v>
          </cell>
          <cell r="J448">
            <v>10.42</v>
          </cell>
          <cell r="K448">
            <v>12.45</v>
          </cell>
          <cell r="L448">
            <v>0</v>
          </cell>
          <cell r="M448">
            <v>0</v>
          </cell>
          <cell r="N448">
            <v>0</v>
          </cell>
          <cell r="O448">
            <v>0</v>
          </cell>
          <cell r="P448">
            <v>7</v>
          </cell>
        </row>
        <row r="449">
          <cell r="B449" t="str">
            <v xml:space="preserve">XS </v>
          </cell>
          <cell r="C449">
            <v>22</v>
          </cell>
          <cell r="D449">
            <v>12.7</v>
          </cell>
          <cell r="E449">
            <v>1.25</v>
          </cell>
          <cell r="F449">
            <v>0</v>
          </cell>
          <cell r="G449">
            <v>0</v>
          </cell>
          <cell r="H449">
            <v>0</v>
          </cell>
          <cell r="I449">
            <v>2.23</v>
          </cell>
          <cell r="J449">
            <v>11.72</v>
          </cell>
          <cell r="K449">
            <v>13.950000000000001</v>
          </cell>
          <cell r="L449">
            <v>0</v>
          </cell>
          <cell r="M449">
            <v>0</v>
          </cell>
          <cell r="N449">
            <v>0</v>
          </cell>
          <cell r="O449">
            <v>0</v>
          </cell>
          <cell r="P449">
            <v>8</v>
          </cell>
        </row>
        <row r="450">
          <cell r="B450" t="str">
            <v xml:space="preserve">XS </v>
          </cell>
          <cell r="C450">
            <v>24</v>
          </cell>
          <cell r="D450">
            <v>12.7</v>
          </cell>
          <cell r="E450">
            <v>1.25</v>
          </cell>
          <cell r="F450">
            <v>0</v>
          </cell>
          <cell r="G450">
            <v>0</v>
          </cell>
          <cell r="H450">
            <v>0</v>
          </cell>
          <cell r="I450">
            <v>2.4300000000000002</v>
          </cell>
          <cell r="J450">
            <v>12.57</v>
          </cell>
          <cell r="K450">
            <v>15</v>
          </cell>
          <cell r="L450">
            <v>0</v>
          </cell>
          <cell r="M450">
            <v>0</v>
          </cell>
          <cell r="N450">
            <v>0</v>
          </cell>
          <cell r="O450">
            <v>0</v>
          </cell>
          <cell r="P450">
            <v>8</v>
          </cell>
        </row>
        <row r="451">
          <cell r="B451" t="str">
            <v xml:space="preserve">XS </v>
          </cell>
          <cell r="C451">
            <v>26</v>
          </cell>
          <cell r="D451">
            <v>12.7</v>
          </cell>
          <cell r="E451">
            <v>1.25</v>
          </cell>
          <cell r="F451">
            <v>0</v>
          </cell>
          <cell r="G451">
            <v>0</v>
          </cell>
          <cell r="H451">
            <v>0</v>
          </cell>
          <cell r="I451">
            <v>2.64</v>
          </cell>
          <cell r="J451">
            <v>13.86</v>
          </cell>
          <cell r="K451">
            <v>16.5</v>
          </cell>
          <cell r="L451">
            <v>9</v>
          </cell>
          <cell r="M451">
            <v>0</v>
          </cell>
          <cell r="N451">
            <v>9.5702061979269273E-312</v>
          </cell>
          <cell r="O451" t="str">
            <v xml:space="preserve">XS </v>
          </cell>
          <cell r="P451">
            <v>9</v>
          </cell>
          <cell r="Q451">
            <v>0</v>
          </cell>
          <cell r="R451">
            <v>9.5489862400172746E-312</v>
          </cell>
        </row>
        <row r="452">
          <cell r="B452" t="str">
            <v xml:space="preserve">XS </v>
          </cell>
          <cell r="C452">
            <v>28</v>
          </cell>
          <cell r="D452">
            <v>12.7</v>
          </cell>
          <cell r="E452">
            <v>1.25</v>
          </cell>
          <cell r="F452">
            <v>0</v>
          </cell>
          <cell r="G452">
            <v>0</v>
          </cell>
          <cell r="H452">
            <v>0</v>
          </cell>
          <cell r="I452">
            <v>2.84</v>
          </cell>
          <cell r="J452">
            <v>15.16</v>
          </cell>
          <cell r="K452">
            <v>18</v>
          </cell>
          <cell r="L452">
            <v>0</v>
          </cell>
          <cell r="M452">
            <v>0</v>
          </cell>
          <cell r="N452">
            <v>0</v>
          </cell>
          <cell r="O452">
            <v>0</v>
          </cell>
          <cell r="P452">
            <v>9</v>
          </cell>
        </row>
        <row r="453">
          <cell r="B453" t="str">
            <v xml:space="preserve">XS </v>
          </cell>
          <cell r="C453">
            <v>30</v>
          </cell>
          <cell r="D453">
            <v>12.7</v>
          </cell>
          <cell r="E453">
            <v>1.25</v>
          </cell>
          <cell r="F453">
            <v>0</v>
          </cell>
          <cell r="G453">
            <v>0</v>
          </cell>
          <cell r="H453">
            <v>0</v>
          </cell>
          <cell r="I453">
            <v>3.04</v>
          </cell>
          <cell r="J453">
            <v>16.45</v>
          </cell>
          <cell r="K453">
            <v>19.489999999999998</v>
          </cell>
          <cell r="L453">
            <v>0</v>
          </cell>
          <cell r="M453">
            <v>0</v>
          </cell>
          <cell r="N453">
            <v>0</v>
          </cell>
          <cell r="O453">
            <v>0</v>
          </cell>
          <cell r="P453">
            <v>10</v>
          </cell>
        </row>
        <row r="454">
          <cell r="B454" t="str">
            <v xml:space="preserve">XS </v>
          </cell>
          <cell r="C454">
            <v>32</v>
          </cell>
          <cell r="D454">
            <v>12.7</v>
          </cell>
          <cell r="E454">
            <v>1.25</v>
          </cell>
          <cell r="F454">
            <v>0</v>
          </cell>
          <cell r="G454">
            <v>0</v>
          </cell>
          <cell r="H454">
            <v>0</v>
          </cell>
          <cell r="I454">
            <v>3.24</v>
          </cell>
          <cell r="J454">
            <v>17.75</v>
          </cell>
          <cell r="K454">
            <v>20.990000000000002</v>
          </cell>
          <cell r="L454">
            <v>0</v>
          </cell>
          <cell r="M454">
            <v>0</v>
          </cell>
          <cell r="N454">
            <v>0</v>
          </cell>
          <cell r="O454">
            <v>0</v>
          </cell>
          <cell r="P454">
            <v>11</v>
          </cell>
        </row>
        <row r="455">
          <cell r="B455" t="str">
            <v xml:space="preserve">XS </v>
          </cell>
          <cell r="C455">
            <v>34</v>
          </cell>
          <cell r="D455">
            <v>12.7</v>
          </cell>
          <cell r="E455">
            <v>1.25</v>
          </cell>
          <cell r="F455">
            <v>0</v>
          </cell>
          <cell r="G455">
            <v>0</v>
          </cell>
          <cell r="H455">
            <v>0</v>
          </cell>
          <cell r="I455">
            <v>3.45</v>
          </cell>
          <cell r="J455">
            <v>18.54</v>
          </cell>
          <cell r="K455">
            <v>21.99</v>
          </cell>
          <cell r="L455">
            <v>0</v>
          </cell>
          <cell r="M455">
            <v>0</v>
          </cell>
          <cell r="N455">
            <v>0</v>
          </cell>
          <cell r="O455">
            <v>0</v>
          </cell>
          <cell r="P455">
            <v>12</v>
          </cell>
        </row>
        <row r="456">
          <cell r="B456" t="str">
            <v xml:space="preserve">XS </v>
          </cell>
          <cell r="C456">
            <v>36</v>
          </cell>
          <cell r="D456">
            <v>12.7</v>
          </cell>
          <cell r="E456">
            <v>1.25</v>
          </cell>
          <cell r="F456">
            <v>0</v>
          </cell>
          <cell r="G456">
            <v>0</v>
          </cell>
          <cell r="H456">
            <v>0</v>
          </cell>
          <cell r="I456">
            <v>3.65</v>
          </cell>
          <cell r="J456">
            <v>18.84</v>
          </cell>
          <cell r="K456">
            <v>22.49</v>
          </cell>
          <cell r="L456">
            <v>0</v>
          </cell>
          <cell r="M456">
            <v>0</v>
          </cell>
          <cell r="N456">
            <v>0</v>
          </cell>
          <cell r="O456">
            <v>0</v>
          </cell>
          <cell r="P456">
            <v>12</v>
          </cell>
        </row>
        <row r="457">
          <cell r="B457" t="str">
            <v xml:space="preserve">XS </v>
          </cell>
          <cell r="C457">
            <v>38</v>
          </cell>
          <cell r="D457">
            <v>12.7</v>
          </cell>
          <cell r="E457">
            <v>1.25</v>
          </cell>
          <cell r="F457">
            <v>0</v>
          </cell>
          <cell r="G457">
            <v>0</v>
          </cell>
          <cell r="H457">
            <v>0</v>
          </cell>
          <cell r="I457">
            <v>3.85</v>
          </cell>
          <cell r="J457">
            <v>19.89</v>
          </cell>
          <cell r="K457">
            <v>23.740000000000002</v>
          </cell>
          <cell r="L457">
            <v>0</v>
          </cell>
          <cell r="M457">
            <v>0</v>
          </cell>
          <cell r="N457">
            <v>0</v>
          </cell>
          <cell r="O457">
            <v>0</v>
          </cell>
          <cell r="P457">
            <v>13</v>
          </cell>
        </row>
        <row r="458">
          <cell r="B458" t="str">
            <v xml:space="preserve">XS </v>
          </cell>
          <cell r="C458">
            <v>40</v>
          </cell>
          <cell r="D458">
            <v>12.7</v>
          </cell>
          <cell r="E458">
            <v>1.25</v>
          </cell>
          <cell r="F458">
            <v>0</v>
          </cell>
          <cell r="G458">
            <v>0</v>
          </cell>
          <cell r="H458">
            <v>0</v>
          </cell>
          <cell r="I458">
            <v>4.0599999999999996</v>
          </cell>
          <cell r="J458">
            <v>21.66</v>
          </cell>
          <cell r="K458">
            <v>25.72</v>
          </cell>
          <cell r="L458">
            <v>0</v>
          </cell>
          <cell r="M458">
            <v>0</v>
          </cell>
          <cell r="N458">
            <v>0</v>
          </cell>
          <cell r="O458">
            <v>0</v>
          </cell>
          <cell r="P458">
            <v>14</v>
          </cell>
        </row>
        <row r="459">
          <cell r="B459" t="str">
            <v xml:space="preserve">XS </v>
          </cell>
          <cell r="C459">
            <v>42</v>
          </cell>
          <cell r="D459">
            <v>12.7</v>
          </cell>
          <cell r="E459">
            <v>1.25</v>
          </cell>
          <cell r="F459">
            <v>0</v>
          </cell>
          <cell r="G459">
            <v>0</v>
          </cell>
          <cell r="H459">
            <v>0</v>
          </cell>
          <cell r="I459">
            <v>4.26</v>
          </cell>
          <cell r="J459">
            <v>22.74</v>
          </cell>
          <cell r="K459">
            <v>27</v>
          </cell>
          <cell r="L459">
            <v>0</v>
          </cell>
          <cell r="M459">
            <v>0</v>
          </cell>
          <cell r="N459">
            <v>0</v>
          </cell>
          <cell r="O459">
            <v>0</v>
          </cell>
          <cell r="P459">
            <v>14</v>
          </cell>
        </row>
        <row r="460">
          <cell r="B460" t="str">
            <v xml:space="preserve">XS </v>
          </cell>
          <cell r="C460">
            <v>44</v>
          </cell>
          <cell r="D460">
            <v>12.7</v>
          </cell>
          <cell r="E460">
            <v>1.25</v>
          </cell>
          <cell r="F460">
            <v>0</v>
          </cell>
          <cell r="G460">
            <v>0</v>
          </cell>
          <cell r="H460">
            <v>0</v>
          </cell>
          <cell r="I460">
            <v>4.47</v>
          </cell>
          <cell r="J460">
            <v>27.16</v>
          </cell>
          <cell r="K460">
            <v>31.63</v>
          </cell>
          <cell r="L460">
            <v>0</v>
          </cell>
          <cell r="M460">
            <v>0</v>
          </cell>
          <cell r="N460">
            <v>0</v>
          </cell>
          <cell r="O460">
            <v>0</v>
          </cell>
          <cell r="P460">
            <v>15</v>
          </cell>
        </row>
        <row r="461">
          <cell r="B461" t="str">
            <v xml:space="preserve">XS </v>
          </cell>
          <cell r="C461">
            <v>46</v>
          </cell>
          <cell r="D461">
            <v>12.7</v>
          </cell>
          <cell r="E461">
            <v>1.25</v>
          </cell>
          <cell r="F461">
            <v>0</v>
          </cell>
          <cell r="G461">
            <v>0</v>
          </cell>
          <cell r="H461">
            <v>0</v>
          </cell>
          <cell r="I461">
            <v>4.67</v>
          </cell>
          <cell r="J461">
            <v>28.4</v>
          </cell>
          <cell r="K461">
            <v>33.07</v>
          </cell>
          <cell r="L461">
            <v>0</v>
          </cell>
          <cell r="M461">
            <v>0</v>
          </cell>
          <cell r="N461">
            <v>0</v>
          </cell>
          <cell r="O461">
            <v>0</v>
          </cell>
          <cell r="P461">
            <v>16</v>
          </cell>
        </row>
        <row r="462">
          <cell r="B462" t="str">
            <v xml:space="preserve">XS </v>
          </cell>
          <cell r="C462">
            <v>48</v>
          </cell>
          <cell r="D462">
            <v>12.7</v>
          </cell>
          <cell r="E462">
            <v>1.25</v>
          </cell>
          <cell r="F462">
            <v>0</v>
          </cell>
          <cell r="G462">
            <v>0</v>
          </cell>
          <cell r="H462">
            <v>0</v>
          </cell>
          <cell r="I462">
            <v>4.87</v>
          </cell>
          <cell r="J462">
            <v>29.63</v>
          </cell>
          <cell r="K462">
            <v>34.5</v>
          </cell>
          <cell r="L462">
            <v>0</v>
          </cell>
          <cell r="M462">
            <v>0</v>
          </cell>
          <cell r="N462">
            <v>0</v>
          </cell>
          <cell r="O462">
            <v>0</v>
          </cell>
          <cell r="P462">
            <v>16</v>
          </cell>
        </row>
        <row r="463">
          <cell r="B463" t="str">
            <v>XXS</v>
          </cell>
          <cell r="C463">
            <v>0.5</v>
          </cell>
          <cell r="D463">
            <v>7.47</v>
          </cell>
          <cell r="E463">
            <v>1</v>
          </cell>
          <cell r="F463">
            <v>0</v>
          </cell>
          <cell r="G463">
            <v>0</v>
          </cell>
          <cell r="H463">
            <v>0</v>
          </cell>
          <cell r="I463">
            <v>7.0000000000000007E-2</v>
          </cell>
          <cell r="J463">
            <v>0.23</v>
          </cell>
          <cell r="K463">
            <v>0.30000000000000004</v>
          </cell>
          <cell r="L463">
            <v>0</v>
          </cell>
          <cell r="M463">
            <v>0</v>
          </cell>
          <cell r="N463">
            <v>0</v>
          </cell>
          <cell r="O463">
            <v>0</v>
          </cell>
          <cell r="P463">
            <v>2</v>
          </cell>
        </row>
        <row r="464">
          <cell r="B464" t="str">
            <v>XXS</v>
          </cell>
          <cell r="C464">
            <v>0.5</v>
          </cell>
          <cell r="D464">
            <v>7.47</v>
          </cell>
          <cell r="E464">
            <v>1</v>
          </cell>
          <cell r="F464">
            <v>0</v>
          </cell>
          <cell r="G464">
            <v>0</v>
          </cell>
          <cell r="H464">
            <v>0</v>
          </cell>
          <cell r="I464">
            <v>7.0000000000000007E-2</v>
          </cell>
          <cell r="J464">
            <v>0.23</v>
          </cell>
          <cell r="K464">
            <v>0.30000000000000004</v>
          </cell>
          <cell r="L464">
            <v>0</v>
          </cell>
          <cell r="M464">
            <v>0</v>
          </cell>
          <cell r="N464">
            <v>0</v>
          </cell>
          <cell r="O464">
            <v>0</v>
          </cell>
          <cell r="P464">
            <v>2</v>
          </cell>
        </row>
        <row r="465">
          <cell r="B465" t="str">
            <v>XXS</v>
          </cell>
          <cell r="C465">
            <v>0.5</v>
          </cell>
          <cell r="D465">
            <v>7.47</v>
          </cell>
          <cell r="E465">
            <v>1</v>
          </cell>
          <cell r="F465">
            <v>0</v>
          </cell>
          <cell r="G465">
            <v>0</v>
          </cell>
          <cell r="H465">
            <v>0</v>
          </cell>
          <cell r="I465">
            <v>7.0000000000000007E-2</v>
          </cell>
          <cell r="J465">
            <v>0.23</v>
          </cell>
          <cell r="K465">
            <v>0.30000000000000004</v>
          </cell>
          <cell r="L465">
            <v>0</v>
          </cell>
          <cell r="M465">
            <v>0</v>
          </cell>
          <cell r="N465">
            <v>0</v>
          </cell>
          <cell r="O465">
            <v>0</v>
          </cell>
          <cell r="P465">
            <v>2</v>
          </cell>
          <cell r="Q465">
            <v>0</v>
          </cell>
          <cell r="R465">
            <v>0</v>
          </cell>
        </row>
        <row r="466">
          <cell r="B466" t="str">
            <v>XXS</v>
          </cell>
          <cell r="C466">
            <v>0.75</v>
          </cell>
          <cell r="D466">
            <v>7.82</v>
          </cell>
          <cell r="E466">
            <v>1</v>
          </cell>
          <cell r="F466">
            <v>0</v>
          </cell>
          <cell r="G466">
            <v>0</v>
          </cell>
          <cell r="H466">
            <v>0</v>
          </cell>
          <cell r="I466">
            <v>0.08</v>
          </cell>
          <cell r="J466">
            <v>0.22</v>
          </cell>
          <cell r="K466">
            <v>0.3</v>
          </cell>
          <cell r="L466">
            <v>0</v>
          </cell>
          <cell r="M466">
            <v>0</v>
          </cell>
          <cell r="N466">
            <v>0</v>
          </cell>
          <cell r="O466">
            <v>0</v>
          </cell>
          <cell r="P466">
            <v>2</v>
          </cell>
        </row>
        <row r="467">
          <cell r="B467" t="str">
            <v>XXS</v>
          </cell>
          <cell r="C467">
            <v>0.75</v>
          </cell>
          <cell r="D467">
            <v>7.82</v>
          </cell>
          <cell r="E467">
            <v>1</v>
          </cell>
          <cell r="F467">
            <v>0</v>
          </cell>
          <cell r="G467">
            <v>0</v>
          </cell>
          <cell r="H467">
            <v>0</v>
          </cell>
          <cell r="I467">
            <v>0.08</v>
          </cell>
          <cell r="J467">
            <v>0.22</v>
          </cell>
          <cell r="K467">
            <v>0.3</v>
          </cell>
          <cell r="L467">
            <v>0</v>
          </cell>
          <cell r="M467">
            <v>0</v>
          </cell>
          <cell r="N467">
            <v>0</v>
          </cell>
          <cell r="O467">
            <v>0</v>
          </cell>
          <cell r="P467">
            <v>2</v>
          </cell>
        </row>
        <row r="468">
          <cell r="B468" t="str">
            <v>XXS</v>
          </cell>
          <cell r="C468">
            <v>0.75</v>
          </cell>
          <cell r="D468">
            <v>7.82</v>
          </cell>
          <cell r="E468">
            <v>1</v>
          </cell>
          <cell r="F468">
            <v>0</v>
          </cell>
          <cell r="G468">
            <v>0</v>
          </cell>
          <cell r="H468">
            <v>0</v>
          </cell>
          <cell r="I468">
            <v>0.08</v>
          </cell>
          <cell r="J468">
            <v>0.22</v>
          </cell>
          <cell r="K468">
            <v>0.3</v>
          </cell>
          <cell r="L468">
            <v>0</v>
          </cell>
          <cell r="M468">
            <v>0</v>
          </cell>
          <cell r="N468">
            <v>0</v>
          </cell>
          <cell r="O468">
            <v>0</v>
          </cell>
          <cell r="P468">
            <v>2</v>
          </cell>
        </row>
        <row r="469">
          <cell r="B469" t="str">
            <v>XXS</v>
          </cell>
          <cell r="C469">
            <v>1</v>
          </cell>
          <cell r="D469">
            <v>9.09</v>
          </cell>
          <cell r="E469">
            <v>1</v>
          </cell>
          <cell r="F469">
            <v>0</v>
          </cell>
          <cell r="G469">
            <v>0</v>
          </cell>
          <cell r="H469">
            <v>0</v>
          </cell>
          <cell r="I469">
            <v>0.1</v>
          </cell>
          <cell r="J469">
            <v>0.5</v>
          </cell>
          <cell r="K469">
            <v>0.6</v>
          </cell>
          <cell r="L469">
            <v>0</v>
          </cell>
          <cell r="M469">
            <v>0</v>
          </cell>
          <cell r="N469">
            <v>0</v>
          </cell>
          <cell r="O469">
            <v>0</v>
          </cell>
          <cell r="P469">
            <v>2</v>
          </cell>
        </row>
        <row r="470">
          <cell r="B470" t="str">
            <v>XXS</v>
          </cell>
          <cell r="C470">
            <v>1</v>
          </cell>
          <cell r="D470">
            <v>9.09</v>
          </cell>
          <cell r="E470">
            <v>1</v>
          </cell>
          <cell r="F470">
            <v>0</v>
          </cell>
          <cell r="G470">
            <v>0</v>
          </cell>
          <cell r="H470">
            <v>0</v>
          </cell>
          <cell r="I470">
            <v>0.1</v>
          </cell>
          <cell r="J470">
            <v>0.5</v>
          </cell>
          <cell r="K470">
            <v>0.6</v>
          </cell>
          <cell r="L470">
            <v>0</v>
          </cell>
          <cell r="M470">
            <v>0</v>
          </cell>
          <cell r="N470">
            <v>0</v>
          </cell>
          <cell r="O470">
            <v>0</v>
          </cell>
          <cell r="P470">
            <v>2</v>
          </cell>
        </row>
        <row r="471">
          <cell r="B471" t="str">
            <v>XXS</v>
          </cell>
          <cell r="C471">
            <v>1</v>
          </cell>
          <cell r="D471">
            <v>9.09</v>
          </cell>
          <cell r="E471">
            <v>1</v>
          </cell>
          <cell r="F471">
            <v>0</v>
          </cell>
          <cell r="G471">
            <v>0</v>
          </cell>
          <cell r="H471">
            <v>0</v>
          </cell>
          <cell r="I471">
            <v>0.1</v>
          </cell>
          <cell r="J471">
            <v>0.5</v>
          </cell>
          <cell r="K471">
            <v>0.6</v>
          </cell>
          <cell r="L471">
            <v>0</v>
          </cell>
          <cell r="M471">
            <v>0</v>
          </cell>
          <cell r="N471">
            <v>0</v>
          </cell>
          <cell r="O471">
            <v>0</v>
          </cell>
          <cell r="P471">
            <v>2</v>
          </cell>
        </row>
        <row r="472">
          <cell r="B472" t="str">
            <v>XXS</v>
          </cell>
          <cell r="C472">
            <v>1.25</v>
          </cell>
          <cell r="D472">
            <v>9.6999999999999993</v>
          </cell>
          <cell r="E472">
            <v>1</v>
          </cell>
          <cell r="F472">
            <v>0</v>
          </cell>
          <cell r="G472">
            <v>0</v>
          </cell>
          <cell r="H472">
            <v>0</v>
          </cell>
          <cell r="I472">
            <v>0.13</v>
          </cell>
          <cell r="J472">
            <v>0.67</v>
          </cell>
          <cell r="K472">
            <v>0.8</v>
          </cell>
          <cell r="L472">
            <v>0</v>
          </cell>
          <cell r="M472">
            <v>0</v>
          </cell>
          <cell r="N472">
            <v>0</v>
          </cell>
          <cell r="O472">
            <v>0</v>
          </cell>
          <cell r="P472">
            <v>2</v>
          </cell>
        </row>
        <row r="473">
          <cell r="B473" t="str">
            <v>XXS</v>
          </cell>
          <cell r="C473">
            <v>1.25</v>
          </cell>
          <cell r="D473">
            <v>9.6999999999999993</v>
          </cell>
          <cell r="E473">
            <v>1</v>
          </cell>
          <cell r="F473">
            <v>0</v>
          </cell>
          <cell r="G473">
            <v>0</v>
          </cell>
          <cell r="H473">
            <v>0</v>
          </cell>
          <cell r="I473">
            <v>0.13</v>
          </cell>
          <cell r="J473">
            <v>0.67</v>
          </cell>
          <cell r="K473">
            <v>0.8</v>
          </cell>
          <cell r="L473">
            <v>0</v>
          </cell>
          <cell r="M473">
            <v>0</v>
          </cell>
          <cell r="N473">
            <v>0</v>
          </cell>
          <cell r="O473">
            <v>0</v>
          </cell>
          <cell r="P473">
            <v>2</v>
          </cell>
        </row>
        <row r="474">
          <cell r="B474" t="str">
            <v>XXS</v>
          </cell>
          <cell r="C474">
            <v>1.25</v>
          </cell>
          <cell r="D474">
            <v>9.6999999999999993</v>
          </cell>
          <cell r="E474">
            <v>1</v>
          </cell>
          <cell r="F474">
            <v>0</v>
          </cell>
          <cell r="G474">
            <v>0</v>
          </cell>
          <cell r="H474">
            <v>0</v>
          </cell>
          <cell r="I474">
            <v>0.13</v>
          </cell>
          <cell r="J474">
            <v>0.67</v>
          </cell>
          <cell r="K474">
            <v>0.8</v>
          </cell>
          <cell r="L474">
            <v>0</v>
          </cell>
          <cell r="M474">
            <v>0</v>
          </cell>
          <cell r="N474">
            <v>0</v>
          </cell>
          <cell r="O474">
            <v>0</v>
          </cell>
          <cell r="P474">
            <v>2</v>
          </cell>
        </row>
        <row r="475">
          <cell r="B475" t="str">
            <v>XXS</v>
          </cell>
          <cell r="C475">
            <v>1.5</v>
          </cell>
          <cell r="D475">
            <v>10.15</v>
          </cell>
          <cell r="E475">
            <v>1.25</v>
          </cell>
          <cell r="F475">
            <v>0</v>
          </cell>
          <cell r="G475">
            <v>0</v>
          </cell>
          <cell r="H475">
            <v>0</v>
          </cell>
          <cell r="I475">
            <v>0.15</v>
          </cell>
          <cell r="J475">
            <v>0.75</v>
          </cell>
          <cell r="K475">
            <v>0.9</v>
          </cell>
          <cell r="L475">
            <v>0</v>
          </cell>
          <cell r="M475">
            <v>0</v>
          </cell>
          <cell r="N475">
            <v>0</v>
          </cell>
          <cell r="O475">
            <v>0</v>
          </cell>
          <cell r="P475">
            <v>2</v>
          </cell>
        </row>
        <row r="476">
          <cell r="B476" t="str">
            <v>XXS</v>
          </cell>
          <cell r="C476">
            <v>1.5</v>
          </cell>
          <cell r="D476">
            <v>10.15</v>
          </cell>
          <cell r="E476">
            <v>1.25</v>
          </cell>
          <cell r="F476">
            <v>0</v>
          </cell>
          <cell r="G476">
            <v>0</v>
          </cell>
          <cell r="H476">
            <v>0</v>
          </cell>
          <cell r="I476">
            <v>0.15</v>
          </cell>
          <cell r="J476">
            <v>0.75</v>
          </cell>
          <cell r="K476">
            <v>0.9</v>
          </cell>
          <cell r="L476">
            <v>0</v>
          </cell>
          <cell r="M476">
            <v>0</v>
          </cell>
          <cell r="N476">
            <v>0</v>
          </cell>
          <cell r="O476">
            <v>0</v>
          </cell>
          <cell r="P476">
            <v>2</v>
          </cell>
        </row>
        <row r="477">
          <cell r="B477" t="str">
            <v>XXS</v>
          </cell>
          <cell r="C477">
            <v>1.5</v>
          </cell>
          <cell r="D477">
            <v>10.15</v>
          </cell>
          <cell r="E477">
            <v>1.25</v>
          </cell>
          <cell r="F477">
            <v>0</v>
          </cell>
          <cell r="G477">
            <v>0</v>
          </cell>
          <cell r="H477">
            <v>0</v>
          </cell>
          <cell r="I477">
            <v>0.15</v>
          </cell>
          <cell r="J477">
            <v>0.75</v>
          </cell>
          <cell r="K477">
            <v>0.9</v>
          </cell>
          <cell r="L477">
            <v>0</v>
          </cell>
          <cell r="M477">
            <v>0</v>
          </cell>
          <cell r="N477">
            <v>0</v>
          </cell>
          <cell r="O477">
            <v>0</v>
          </cell>
          <cell r="P477">
            <v>2</v>
          </cell>
        </row>
        <row r="478">
          <cell r="B478" t="str">
            <v>XXS</v>
          </cell>
          <cell r="C478">
            <v>2</v>
          </cell>
          <cell r="D478">
            <v>11.07</v>
          </cell>
          <cell r="E478">
            <v>1.25</v>
          </cell>
          <cell r="F478">
            <v>0</v>
          </cell>
          <cell r="G478">
            <v>0</v>
          </cell>
          <cell r="H478">
            <v>0</v>
          </cell>
          <cell r="I478">
            <v>0.2</v>
          </cell>
          <cell r="J478">
            <v>1</v>
          </cell>
          <cell r="K478">
            <v>1.2</v>
          </cell>
          <cell r="L478">
            <v>0</v>
          </cell>
          <cell r="M478">
            <v>0</v>
          </cell>
          <cell r="N478">
            <v>0</v>
          </cell>
          <cell r="O478">
            <v>0</v>
          </cell>
          <cell r="P478">
            <v>4</v>
          </cell>
        </row>
        <row r="479">
          <cell r="B479" t="str">
            <v>XXS</v>
          </cell>
          <cell r="C479">
            <v>2</v>
          </cell>
          <cell r="D479">
            <v>11.07</v>
          </cell>
          <cell r="E479">
            <v>1.25</v>
          </cell>
          <cell r="F479">
            <v>0</v>
          </cell>
          <cell r="G479">
            <v>0</v>
          </cell>
          <cell r="H479">
            <v>0</v>
          </cell>
          <cell r="I479">
            <v>0.2</v>
          </cell>
          <cell r="J479">
            <v>1</v>
          </cell>
          <cell r="K479">
            <v>1.2</v>
          </cell>
          <cell r="L479">
            <v>0</v>
          </cell>
          <cell r="M479">
            <v>0</v>
          </cell>
          <cell r="N479">
            <v>0</v>
          </cell>
          <cell r="O479">
            <v>0</v>
          </cell>
          <cell r="P479">
            <v>4</v>
          </cell>
        </row>
        <row r="480">
          <cell r="B480" t="str">
            <v>XXS</v>
          </cell>
          <cell r="C480">
            <v>2</v>
          </cell>
          <cell r="D480">
            <v>11.07</v>
          </cell>
          <cell r="E480">
            <v>1.25</v>
          </cell>
          <cell r="F480">
            <v>0</v>
          </cell>
          <cell r="G480">
            <v>0</v>
          </cell>
          <cell r="H480">
            <v>0</v>
          </cell>
          <cell r="I480">
            <v>0.2</v>
          </cell>
          <cell r="J480">
            <v>1</v>
          </cell>
          <cell r="K480">
            <v>1.2</v>
          </cell>
          <cell r="L480">
            <v>0</v>
          </cell>
          <cell r="M480">
            <v>0</v>
          </cell>
          <cell r="N480">
            <v>0</v>
          </cell>
          <cell r="O480">
            <v>0</v>
          </cell>
          <cell r="P480">
            <v>4</v>
          </cell>
        </row>
        <row r="481">
          <cell r="B481" t="str">
            <v>XXS</v>
          </cell>
          <cell r="C481">
            <v>2.5</v>
          </cell>
          <cell r="D481">
            <v>14.02</v>
          </cell>
          <cell r="E481">
            <v>1.25</v>
          </cell>
          <cell r="F481">
            <v>0</v>
          </cell>
          <cell r="G481">
            <v>0</v>
          </cell>
          <cell r="H481">
            <v>0</v>
          </cell>
          <cell r="I481">
            <v>0.25</v>
          </cell>
          <cell r="J481">
            <v>1.7</v>
          </cell>
          <cell r="K481">
            <v>1.95</v>
          </cell>
          <cell r="L481">
            <v>0</v>
          </cell>
          <cell r="M481">
            <v>0</v>
          </cell>
          <cell r="N481">
            <v>0</v>
          </cell>
          <cell r="O481">
            <v>0</v>
          </cell>
          <cell r="P481">
            <v>4</v>
          </cell>
        </row>
        <row r="482">
          <cell r="B482" t="str">
            <v>XXS</v>
          </cell>
          <cell r="C482">
            <v>3</v>
          </cell>
          <cell r="D482">
            <v>15.24</v>
          </cell>
          <cell r="E482">
            <v>1.5</v>
          </cell>
          <cell r="F482">
            <v>0</v>
          </cell>
          <cell r="G482">
            <v>0</v>
          </cell>
          <cell r="H482">
            <v>0</v>
          </cell>
          <cell r="I482">
            <v>0.3</v>
          </cell>
          <cell r="J482">
            <v>2.39</v>
          </cell>
          <cell r="K482">
            <v>2.69</v>
          </cell>
          <cell r="L482">
            <v>0</v>
          </cell>
          <cell r="M482">
            <v>0</v>
          </cell>
          <cell r="N482">
            <v>0</v>
          </cell>
          <cell r="O482">
            <v>0</v>
          </cell>
          <cell r="P482">
            <v>4</v>
          </cell>
        </row>
        <row r="483">
          <cell r="B483" t="str">
            <v>XXS</v>
          </cell>
          <cell r="C483">
            <v>4</v>
          </cell>
          <cell r="D483">
            <v>17.12</v>
          </cell>
          <cell r="E483">
            <v>1.5</v>
          </cell>
          <cell r="F483">
            <v>0</v>
          </cell>
          <cell r="G483">
            <v>0</v>
          </cell>
          <cell r="H483">
            <v>0</v>
          </cell>
          <cell r="I483">
            <v>0.41</v>
          </cell>
          <cell r="J483">
            <v>4.09</v>
          </cell>
          <cell r="K483">
            <v>4.5</v>
          </cell>
          <cell r="L483">
            <v>0</v>
          </cell>
          <cell r="M483">
            <v>0</v>
          </cell>
          <cell r="N483">
            <v>0</v>
          </cell>
          <cell r="O483">
            <v>0</v>
          </cell>
          <cell r="P483">
            <v>4</v>
          </cell>
        </row>
        <row r="484">
          <cell r="B484" t="str">
            <v>XXS</v>
          </cell>
          <cell r="C484">
            <v>5</v>
          </cell>
          <cell r="D484">
            <v>19.05</v>
          </cell>
          <cell r="E484">
            <v>2</v>
          </cell>
          <cell r="F484">
            <v>0</v>
          </cell>
          <cell r="G484">
            <v>0</v>
          </cell>
          <cell r="H484">
            <v>0</v>
          </cell>
          <cell r="I484">
            <v>0.51</v>
          </cell>
          <cell r="J484">
            <v>4.43</v>
          </cell>
          <cell r="K484">
            <v>4.9399999999999995</v>
          </cell>
          <cell r="L484">
            <v>0</v>
          </cell>
          <cell r="M484">
            <v>0</v>
          </cell>
          <cell r="N484">
            <v>0</v>
          </cell>
          <cell r="O484">
            <v>0</v>
          </cell>
          <cell r="P484">
            <v>4</v>
          </cell>
        </row>
        <row r="485">
          <cell r="B485" t="str">
            <v>XXS</v>
          </cell>
          <cell r="C485">
            <v>6</v>
          </cell>
          <cell r="D485">
            <v>21.95</v>
          </cell>
          <cell r="E485">
            <v>2</v>
          </cell>
          <cell r="F485">
            <v>0</v>
          </cell>
          <cell r="G485">
            <v>0</v>
          </cell>
          <cell r="H485">
            <v>0</v>
          </cell>
          <cell r="I485">
            <v>0.61</v>
          </cell>
          <cell r="J485">
            <v>8.09</v>
          </cell>
          <cell r="K485">
            <v>8.6999999999999993</v>
          </cell>
          <cell r="L485">
            <v>0</v>
          </cell>
          <cell r="M485">
            <v>0</v>
          </cell>
          <cell r="N485">
            <v>0</v>
          </cell>
          <cell r="O485">
            <v>0</v>
          </cell>
          <cell r="P485">
            <v>4</v>
          </cell>
        </row>
        <row r="486">
          <cell r="B486" t="str">
            <v>XXS</v>
          </cell>
          <cell r="C486">
            <v>8</v>
          </cell>
          <cell r="D486">
            <v>22.23</v>
          </cell>
          <cell r="E486">
            <v>2</v>
          </cell>
          <cell r="F486">
            <v>0</v>
          </cell>
          <cell r="G486">
            <v>0</v>
          </cell>
          <cell r="H486">
            <v>0</v>
          </cell>
          <cell r="I486">
            <v>0.81</v>
          </cell>
          <cell r="J486">
            <v>11.49</v>
          </cell>
          <cell r="K486">
            <v>12.3</v>
          </cell>
          <cell r="L486">
            <v>0</v>
          </cell>
          <cell r="M486">
            <v>0</v>
          </cell>
          <cell r="N486">
            <v>0</v>
          </cell>
          <cell r="O486">
            <v>0</v>
          </cell>
          <cell r="P486">
            <v>4</v>
          </cell>
        </row>
        <row r="487">
          <cell r="B487" t="str">
            <v>XXS</v>
          </cell>
          <cell r="C487">
            <v>10</v>
          </cell>
          <cell r="D487">
            <v>25.4</v>
          </cell>
          <cell r="E487" t="str">
            <v>N</v>
          </cell>
          <cell r="F487">
            <v>0</v>
          </cell>
          <cell r="G487">
            <v>0</v>
          </cell>
          <cell r="H487">
            <v>0</v>
          </cell>
          <cell r="I487">
            <v>1.01</v>
          </cell>
          <cell r="J487">
            <v>18.489999999999998</v>
          </cell>
          <cell r="K487">
            <v>19.5</v>
          </cell>
          <cell r="L487">
            <v>0</v>
          </cell>
          <cell r="M487">
            <v>0</v>
          </cell>
          <cell r="N487">
            <v>0</v>
          </cell>
          <cell r="O487">
            <v>0</v>
          </cell>
          <cell r="P487">
            <v>4</v>
          </cell>
        </row>
        <row r="488">
          <cell r="B488" t="str">
            <v>XXS</v>
          </cell>
          <cell r="C488">
            <v>12</v>
          </cell>
          <cell r="D488">
            <v>25.4</v>
          </cell>
          <cell r="E488" t="str">
            <v>N</v>
          </cell>
          <cell r="F488">
            <v>0</v>
          </cell>
          <cell r="G488">
            <v>0</v>
          </cell>
          <cell r="H488">
            <v>0</v>
          </cell>
          <cell r="I488">
            <v>1.22</v>
          </cell>
          <cell r="J488">
            <v>21.27</v>
          </cell>
          <cell r="K488">
            <v>22.49</v>
          </cell>
          <cell r="L488">
            <v>0</v>
          </cell>
          <cell r="M488">
            <v>0</v>
          </cell>
          <cell r="N488">
            <v>0</v>
          </cell>
          <cell r="O488">
            <v>0</v>
          </cell>
          <cell r="P488">
            <v>6</v>
          </cell>
        </row>
        <row r="489">
          <cell r="B489">
            <v>8.73</v>
          </cell>
          <cell r="C489">
            <v>64</v>
          </cell>
          <cell r="D489">
            <v>8.73</v>
          </cell>
          <cell r="E489">
            <v>1</v>
          </cell>
          <cell r="F489">
            <v>0</v>
          </cell>
          <cell r="G489">
            <v>0</v>
          </cell>
          <cell r="H489">
            <v>0</v>
          </cell>
          <cell r="I489">
            <v>6.49</v>
          </cell>
          <cell r="J489">
            <v>20.29</v>
          </cell>
          <cell r="K489">
            <v>26.78</v>
          </cell>
          <cell r="L489">
            <v>0</v>
          </cell>
          <cell r="M489">
            <v>0</v>
          </cell>
          <cell r="N489">
            <v>0</v>
          </cell>
          <cell r="O489">
            <v>0</v>
          </cell>
          <cell r="P489">
            <v>21</v>
          </cell>
        </row>
      </sheetData>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ow r="1">
          <cell r="A1" t="str">
            <v>STATISTICAL ESTIMATION OF FITTINGS AND VALVES FOR PIPING WORK</v>
          </cell>
        </row>
      </sheetData>
      <sheetData sheetId="30">
        <row r="1">
          <cell r="A1" t="str">
            <v>STATISTICAL ESTIMATION OF FITTINGS AND VALVES FOR PIPING WORK</v>
          </cell>
        </row>
      </sheetData>
      <sheetData sheetId="31">
        <row r="1">
          <cell r="A1" t="str">
            <v>STATISTICAL ESTIMATION OF FITTINGS AND VALVES FOR PIPING WORK</v>
          </cell>
        </row>
      </sheetData>
      <sheetData sheetId="32">
        <row r="1">
          <cell r="A1" t="str">
            <v>STATISTICAL ESTIMATION OF FITTINGS AND VALVES FOR PIPING WORK</v>
          </cell>
        </row>
      </sheetData>
      <sheetData sheetId="33">
        <row r="1">
          <cell r="A1" t="str">
            <v>Tæng hîp th¸ng 8</v>
          </cell>
        </row>
      </sheetData>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ow r="1">
          <cell r="A1" t="str">
            <v>Tæng hîp th¸ng 8</v>
          </cell>
        </row>
      </sheetData>
      <sheetData sheetId="65">
        <row r="1">
          <cell r="A1" t="str">
            <v>Tæng hîp th¸ng 8</v>
          </cell>
        </row>
      </sheetData>
      <sheetData sheetId="66">
        <row r="1">
          <cell r="A1" t="str">
            <v>Tæng hîp th¸ng 8</v>
          </cell>
        </row>
      </sheetData>
      <sheetData sheetId="67"/>
      <sheetData sheetId="68"/>
      <sheetData sheetId="69"/>
      <sheetData sheetId="70"/>
      <sheetData sheetId="71">
        <row r="1">
          <cell r="A1" t="str">
            <v>STATISTICAL ESTIMATION OF FITTINGS AND VALVES FOR PIPING WORK</v>
          </cell>
        </row>
      </sheetData>
      <sheetData sheetId="72"/>
      <sheetData sheetId="73"/>
      <sheetData sheetId="74"/>
      <sheetData sheetId="75" refreshError="1"/>
      <sheetData sheetId="76" refreshError="1"/>
      <sheetData sheetId="77">
        <row r="1">
          <cell r="A1" t="str">
            <v>STATISTICAL ESTIMATION OF FITTINGS AND VALVES FOR PIPING WORK</v>
          </cell>
        </row>
      </sheetData>
      <sheetData sheetId="78">
        <row r="1">
          <cell r="A1" t="str">
            <v>STATISTICAL ESTIMATION OF FITTINGS AND VALVES FOR PIPING WORK</v>
          </cell>
        </row>
      </sheetData>
      <sheetData sheetId="79">
        <row r="1">
          <cell r="A1" t="str">
            <v>STATISTICAL ESTIMATION OF FITTINGS AND VALVES FOR PIPING WORK</v>
          </cell>
        </row>
      </sheetData>
      <sheetData sheetId="80">
        <row r="1">
          <cell r="A1" t="str">
            <v>STATISTICAL ESTIMATION OF FITTINGS AND VALVES FOR PIPING WORK</v>
          </cell>
        </row>
      </sheetData>
      <sheetData sheetId="81">
        <row r="1">
          <cell r="A1" t="str">
            <v>STATISTICAL ESTIMATION OF FITTINGS AND VALVES FOR PIPING WORK</v>
          </cell>
        </row>
      </sheetData>
      <sheetData sheetId="82">
        <row r="1">
          <cell r="A1" t="str">
            <v>STATISTICAL ESTIMATION OF FITTINGS AND VALVES FOR PIPING WORK</v>
          </cell>
        </row>
      </sheetData>
      <sheetData sheetId="83">
        <row r="1">
          <cell r="A1" t="str">
            <v>STATISTICAL ESTIMATION OF FITTINGS AND VALVES FOR PIPING WORK</v>
          </cell>
        </row>
      </sheetData>
      <sheetData sheetId="84">
        <row r="1">
          <cell r="A1" t="str">
            <v>STATISTICAL ESTIMATION OF FITTINGS AND VALVES FOR PIPING WORK</v>
          </cell>
        </row>
      </sheetData>
      <sheetData sheetId="85">
        <row r="1">
          <cell r="A1" t="str">
            <v>STATISTICAL ESTIMATION OF FITTINGS AND VALVES FOR PIPING WORK</v>
          </cell>
        </row>
      </sheetData>
      <sheetData sheetId="86">
        <row r="1">
          <cell r="A1" t="str">
            <v>Tæng hîp th¸ng 8</v>
          </cell>
        </row>
      </sheetData>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ow r="1">
          <cell r="A1" t="str">
            <v>Tæng hîp th¸ng 8</v>
          </cell>
        </row>
      </sheetData>
      <sheetData sheetId="103"/>
      <sheetData sheetId="104"/>
      <sheetData sheetId="105"/>
      <sheetData sheetId="106"/>
      <sheetData sheetId="107"/>
      <sheetData sheetId="108"/>
      <sheetData sheetId="109"/>
      <sheetData sheetId="110"/>
      <sheetData sheetId="111">
        <row r="1">
          <cell r="A1" t="str">
            <v>Tæng hîp th¸ng 8</v>
          </cell>
        </row>
      </sheetData>
      <sheetData sheetId="112">
        <row r="1">
          <cell r="A1" t="str">
            <v>Tæng hîp th¸ng 8</v>
          </cell>
        </row>
      </sheetData>
      <sheetData sheetId="113">
        <row r="1">
          <cell r="A1" t="str">
            <v>Tæng hîp th¸ng 8</v>
          </cell>
        </row>
      </sheetData>
      <sheetData sheetId="114">
        <row r="1">
          <cell r="A1" t="str">
            <v>Tæng hîp th¸ng 8</v>
          </cell>
        </row>
      </sheetData>
      <sheetData sheetId="115">
        <row r="1">
          <cell r="A1" t="str">
            <v>Tæng hîp th¸ng 8</v>
          </cell>
        </row>
      </sheetData>
      <sheetData sheetId="116">
        <row r="1">
          <cell r="A1" t="str">
            <v>Tæng hîp th¸ng 8</v>
          </cell>
        </row>
      </sheetData>
      <sheetData sheetId="117">
        <row r="1">
          <cell r="A1" t="str">
            <v>Tæng hîp th¸ng 8</v>
          </cell>
        </row>
      </sheetData>
      <sheetData sheetId="118"/>
      <sheetData sheetId="119"/>
      <sheetData sheetId="120"/>
      <sheetData sheetId="121">
        <row r="1">
          <cell r="A1" t="str">
            <v>Tæng hîp th¸ng 8</v>
          </cell>
        </row>
      </sheetData>
      <sheetData sheetId="122"/>
      <sheetData sheetId="123">
        <row r="1">
          <cell r="A1" t="str">
            <v>STATISTICAL ESTIMATION OF FITTINGS AND VALVES FOR PIPING WORK</v>
          </cell>
        </row>
      </sheetData>
      <sheetData sheetId="124">
        <row r="1">
          <cell r="A1" t="str">
            <v>Tæng hîp th¸ng 8</v>
          </cell>
        </row>
      </sheetData>
      <sheetData sheetId="125">
        <row r="1">
          <cell r="A1" t="str">
            <v>Tæng hîp th¸ng 8</v>
          </cell>
        </row>
      </sheetData>
      <sheetData sheetId="126"/>
      <sheetData sheetId="127">
        <row r="1">
          <cell r="A1" t="str">
            <v>Tæng hîp th¸ng 8</v>
          </cell>
        </row>
      </sheetData>
      <sheetData sheetId="128">
        <row r="1">
          <cell r="A1" t="str">
            <v>Tæng hîp th¸ng 8</v>
          </cell>
        </row>
      </sheetData>
      <sheetData sheetId="129"/>
      <sheetData sheetId="130"/>
      <sheetData sheetId="131"/>
      <sheetData sheetId="132"/>
      <sheetData sheetId="133"/>
      <sheetData sheetId="134"/>
      <sheetData sheetId="135"/>
      <sheetData sheetId="136">
        <row r="1">
          <cell r="A1" t="str">
            <v>STATISTICAL ESTIMATION OF FITTINGS AND VALVES FOR PIPING WORK</v>
          </cell>
        </row>
      </sheetData>
      <sheetData sheetId="137">
        <row r="1">
          <cell r="A1" t="str">
            <v>STATISTICAL ESTIMATION OF FITTINGS AND VALVES FOR PIPING WORK</v>
          </cell>
        </row>
      </sheetData>
      <sheetData sheetId="138">
        <row r="1">
          <cell r="A1" t="str">
            <v>STATISTICAL ESTIMATION OF FITTINGS AND VALVES FOR PIPING WORK</v>
          </cell>
        </row>
      </sheetData>
      <sheetData sheetId="139">
        <row r="1">
          <cell r="A1" t="str">
            <v>STATISTICAL ESTIMATION OF FITTINGS AND VALVES FOR PIPING WORK</v>
          </cell>
        </row>
      </sheetData>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ow r="1">
          <cell r="A1" t="str">
            <v>Tæng hîp th¸ng 8</v>
          </cell>
        </row>
      </sheetData>
      <sheetData sheetId="156">
        <row r="1">
          <cell r="A1" t="str">
            <v>Tæng hîp th¸ng 8</v>
          </cell>
        </row>
      </sheetData>
      <sheetData sheetId="157"/>
      <sheetData sheetId="158">
        <row r="1">
          <cell r="A1" t="str">
            <v>Tæng hîp th¸ng 8</v>
          </cell>
        </row>
      </sheetData>
      <sheetData sheetId="159">
        <row r="1">
          <cell r="A1" t="str">
            <v>Tæng hîp th¸ng 8</v>
          </cell>
        </row>
      </sheetData>
      <sheetData sheetId="160">
        <row r="1">
          <cell r="A1" t="str">
            <v>Tæng hîp th¸ng 8</v>
          </cell>
        </row>
      </sheetData>
      <sheetData sheetId="161"/>
      <sheetData sheetId="162">
        <row r="1">
          <cell r="A1" t="str">
            <v>Tæng hîp th¸ng 8</v>
          </cell>
        </row>
      </sheetData>
      <sheetData sheetId="163">
        <row r="1">
          <cell r="A1" t="str">
            <v>Tæng hîp th¸ng 8</v>
          </cell>
        </row>
      </sheetData>
      <sheetData sheetId="164"/>
      <sheetData sheetId="165"/>
      <sheetData sheetId="166"/>
      <sheetData sheetId="167"/>
      <sheetData sheetId="168">
        <row r="1">
          <cell r="A1" t="str">
            <v>Tæng hîp th¸ng 8</v>
          </cell>
        </row>
      </sheetData>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sheetData sheetId="213"/>
      <sheetData sheetId="214">
        <row r="1">
          <cell r="A1" t="str">
            <v>STATISTICAL ESTIMATION OF FITTINGS AND VALVES FOR PIPING WORK</v>
          </cell>
        </row>
      </sheetData>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refreshError="1"/>
      <sheetData sheetId="234" refreshError="1"/>
      <sheetData sheetId="235"/>
      <sheetData sheetId="236">
        <row r="1">
          <cell r="A1" t="str">
            <v>Tæng hîp th¸ng 8</v>
          </cell>
        </row>
      </sheetData>
      <sheetData sheetId="237"/>
      <sheetData sheetId="238"/>
      <sheetData sheetId="239"/>
      <sheetData sheetId="240"/>
      <sheetData sheetId="241"/>
      <sheetData sheetId="242"/>
      <sheetData sheetId="243">
        <row r="1">
          <cell r="A1" t="str">
            <v>Tæng hîp th¸ng 8</v>
          </cell>
        </row>
      </sheetData>
      <sheetData sheetId="244">
        <row r="1">
          <cell r="A1" t="str">
            <v>Tæng hîp th¸ng 8</v>
          </cell>
        </row>
      </sheetData>
      <sheetData sheetId="245">
        <row r="1">
          <cell r="A1" t="str">
            <v>Tæng hîp th¸ng 8</v>
          </cell>
        </row>
      </sheetData>
      <sheetData sheetId="246">
        <row r="1">
          <cell r="A1" t="str">
            <v>Tæng hîp th¸ng 8</v>
          </cell>
        </row>
      </sheetData>
      <sheetData sheetId="247">
        <row r="1">
          <cell r="A1" t="str">
            <v>Tæng hîp th¸ng 8</v>
          </cell>
        </row>
      </sheetData>
      <sheetData sheetId="248">
        <row r="1">
          <cell r="A1" t="str">
            <v>Tæng hîp th¸ng 8</v>
          </cell>
        </row>
      </sheetData>
      <sheetData sheetId="249"/>
      <sheetData sheetId="250"/>
      <sheetData sheetId="251"/>
      <sheetData sheetId="252"/>
      <sheetData sheetId="253"/>
      <sheetData sheetId="254"/>
      <sheetData sheetId="255"/>
      <sheetData sheetId="256">
        <row r="1">
          <cell r="A1" t="str">
            <v>STATISTICAL ESTIMATION OF FITTINGS AND VALVES FOR PIPING WORK</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ow r="1">
          <cell r="A1" t="str">
            <v>Tæng hîp th¸ng 8</v>
          </cell>
        </row>
      </sheetData>
      <sheetData sheetId="274">
        <row r="1">
          <cell r="A1" t="str">
            <v>Tæng hîp th¸ng 8</v>
          </cell>
        </row>
      </sheetData>
      <sheetData sheetId="275">
        <row r="1">
          <cell r="A1" t="str">
            <v>Tæng hîp th¸ng 8</v>
          </cell>
        </row>
      </sheetData>
      <sheetData sheetId="276">
        <row r="1">
          <cell r="A1" t="str">
            <v>Tæng hîp th¸ng 8</v>
          </cell>
        </row>
      </sheetData>
      <sheetData sheetId="277"/>
      <sheetData sheetId="278"/>
      <sheetData sheetId="279" refreshError="1"/>
      <sheetData sheetId="280" refreshError="1"/>
      <sheetData sheetId="281" refreshError="1"/>
      <sheetData sheetId="282"/>
      <sheetData sheetId="283" refreshError="1"/>
      <sheetData sheetId="284"/>
      <sheetData sheetId="285">
        <row r="1">
          <cell r="A1" t="str">
            <v>Tæng hîp th¸ng 8</v>
          </cell>
        </row>
      </sheetData>
      <sheetData sheetId="286" refreshError="1"/>
      <sheetData sheetId="287" refreshError="1"/>
      <sheetData sheetId="288" refreshError="1"/>
      <sheetData sheetId="289" refreshError="1"/>
      <sheetData sheetId="290"/>
      <sheetData sheetId="291"/>
      <sheetData sheetId="292" refreshError="1"/>
      <sheetData sheetId="293" refreshError="1"/>
      <sheetData sheetId="294"/>
      <sheetData sheetId="295"/>
      <sheetData sheetId="296"/>
      <sheetData sheetId="297"/>
      <sheetData sheetId="298"/>
      <sheetData sheetId="299"/>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refreshError="1"/>
      <sheetData sheetId="461" refreshError="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sheetData sheetId="535"/>
      <sheetData sheetId="536"/>
      <sheetData sheetId="537"/>
      <sheetData sheetId="538"/>
      <sheetData sheetId="539"/>
      <sheetData sheetId="540"/>
      <sheetData sheetId="541">
        <row r="1">
          <cell r="A1" t="str">
            <v>STATISTICAL ESTIMATION OF FITTINGS AND VALVES FOR PIPING WORK</v>
          </cell>
        </row>
      </sheetData>
      <sheetData sheetId="542" refreshError="1"/>
      <sheetData sheetId="543"/>
      <sheetData sheetId="544" refreshError="1"/>
      <sheetData sheetId="545" refreshError="1"/>
      <sheetData sheetId="546"/>
      <sheetData sheetId="547"/>
      <sheetData sheetId="548"/>
      <sheetData sheetId="549" refreshError="1"/>
      <sheetData sheetId="550" refreshError="1"/>
      <sheetData sheetId="551" refreshError="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refreshError="1"/>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sheetData sheetId="642" refreshError="1"/>
      <sheetData sheetId="643" refreshError="1"/>
      <sheetData sheetId="644" refreshError="1"/>
      <sheetData sheetId="645"/>
      <sheetData sheetId="646"/>
      <sheetData sheetId="647"/>
      <sheetData sheetId="648"/>
      <sheetData sheetId="649" refreshError="1"/>
      <sheetData sheetId="650" refreshError="1"/>
      <sheetData sheetId="651"/>
      <sheetData sheetId="652" refreshError="1"/>
      <sheetData sheetId="653" refreshError="1"/>
      <sheetData sheetId="654"/>
      <sheetData sheetId="655" refreshError="1"/>
      <sheetData sheetId="656"/>
      <sheetData sheetId="657"/>
      <sheetData sheetId="658"/>
      <sheetData sheetId="659">
        <row r="1">
          <cell r="A1" t="str">
            <v>Tæng hîp th¸ng 8</v>
          </cell>
        </row>
      </sheetData>
      <sheetData sheetId="660">
        <row r="1">
          <cell r="A1" t="str">
            <v>STATISTICAL ESTIMATION OF FITTINGS AND VALVES FOR PIPING WORK</v>
          </cell>
        </row>
      </sheetData>
      <sheetData sheetId="661"/>
      <sheetData sheetId="662" refreshError="1"/>
      <sheetData sheetId="663" refreshError="1"/>
      <sheetData sheetId="664">
        <row r="1">
          <cell r="A1" t="str">
            <v>Tæng hîp th¸ng 8</v>
          </cell>
        </row>
      </sheetData>
      <sheetData sheetId="665">
        <row r="1">
          <cell r="A1" t="str">
            <v>Tæng hîp th¸ng 8</v>
          </cell>
        </row>
      </sheetData>
      <sheetData sheetId="666">
        <row r="1">
          <cell r="A1" t="str">
            <v>Tæng hîp th¸ng 8</v>
          </cell>
        </row>
      </sheetData>
      <sheetData sheetId="667">
        <row r="1">
          <cell r="A1" t="str">
            <v>Tæng hîp th¸ng 8</v>
          </cell>
        </row>
      </sheetData>
      <sheetData sheetId="668">
        <row r="1">
          <cell r="A1" t="str">
            <v>Tæng hîp th¸ng 8</v>
          </cell>
        </row>
      </sheetData>
      <sheetData sheetId="669">
        <row r="1">
          <cell r="A1" t="str">
            <v>Tæng hîp th¸ng 8</v>
          </cell>
        </row>
      </sheetData>
      <sheetData sheetId="670">
        <row r="1">
          <cell r="A1" t="str">
            <v>Tæng hîp th¸ng 8</v>
          </cell>
        </row>
      </sheetData>
      <sheetData sheetId="671">
        <row r="1">
          <cell r="A1" t="str">
            <v>Tæng hîp th¸ng 8</v>
          </cell>
        </row>
      </sheetData>
      <sheetData sheetId="672">
        <row r="1">
          <cell r="A1" t="str">
            <v>Tæng hîp th¸ng 8</v>
          </cell>
        </row>
      </sheetData>
      <sheetData sheetId="673">
        <row r="1">
          <cell r="A1" t="str">
            <v>Tæng hîp th¸ng 8</v>
          </cell>
        </row>
      </sheetData>
      <sheetData sheetId="674">
        <row r="1">
          <cell r="A1" t="str">
            <v>Tæng hîp th¸ng 8</v>
          </cell>
        </row>
      </sheetData>
      <sheetData sheetId="675">
        <row r="1">
          <cell r="A1" t="str">
            <v>Tæng hîp th¸ng 8</v>
          </cell>
        </row>
      </sheetData>
      <sheetData sheetId="676">
        <row r="1">
          <cell r="A1" t="str">
            <v>Tæng hîp th¸ng 8</v>
          </cell>
        </row>
      </sheetData>
      <sheetData sheetId="677">
        <row r="1">
          <cell r="A1" t="str">
            <v>Tæng hîp th¸ng 8</v>
          </cell>
        </row>
      </sheetData>
      <sheetData sheetId="678">
        <row r="1">
          <cell r="A1" t="str">
            <v>Tæng hîp th¸ng 8</v>
          </cell>
        </row>
      </sheetData>
      <sheetData sheetId="679">
        <row r="1">
          <cell r="A1" t="str">
            <v>Tæng hîp th¸ng 8</v>
          </cell>
        </row>
      </sheetData>
      <sheetData sheetId="680">
        <row r="1">
          <cell r="A1" t="str">
            <v>Tæng hîp th¸ng 8</v>
          </cell>
        </row>
      </sheetData>
      <sheetData sheetId="681">
        <row r="1">
          <cell r="A1" t="str">
            <v>Tæng hîp th¸ng 8</v>
          </cell>
        </row>
      </sheetData>
      <sheetData sheetId="682">
        <row r="1">
          <cell r="A1" t="str">
            <v>Tæng hîp th¸ng 8</v>
          </cell>
        </row>
      </sheetData>
      <sheetData sheetId="683">
        <row r="1">
          <cell r="A1" t="str">
            <v>Tæng hîp th¸ng 8</v>
          </cell>
        </row>
      </sheetData>
      <sheetData sheetId="684">
        <row r="1">
          <cell r="A1" t="str">
            <v>Tæng hîp th¸ng 8</v>
          </cell>
        </row>
      </sheetData>
      <sheetData sheetId="685">
        <row r="1">
          <cell r="A1" t="str">
            <v>Tæng hîp th¸ng 8</v>
          </cell>
        </row>
      </sheetData>
      <sheetData sheetId="686" refreshError="1"/>
      <sheetData sheetId="687" refreshError="1"/>
      <sheetData sheetId="688"/>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sheetData sheetId="705" refreshError="1"/>
      <sheetData sheetId="706" refreshError="1"/>
      <sheetData sheetId="707" refreshError="1"/>
      <sheetData sheetId="708" refreshError="1"/>
      <sheetData sheetId="709" refreshError="1"/>
      <sheetData sheetId="710" refreshError="1"/>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ow r="1">
          <cell r="A1" t="str">
            <v>STATISTICAL ESTIMATION OF FITTINGS AND VALVES FOR PIPING WORK</v>
          </cell>
        </row>
      </sheetData>
      <sheetData sheetId="779">
        <row r="1">
          <cell r="A1" t="str">
            <v>STATISTICAL ESTIMATION OF FITTINGS AND VALVES FOR PIPING WORK</v>
          </cell>
        </row>
      </sheetData>
      <sheetData sheetId="780">
        <row r="1">
          <cell r="A1" t="str">
            <v>STATISTICAL ESTIMATION OF FITTINGS AND VALVES FOR PIPING WORK</v>
          </cell>
        </row>
      </sheetData>
      <sheetData sheetId="781">
        <row r="1">
          <cell r="A1" t="str">
            <v>STATISTICAL ESTIMATION OF FITTINGS AND VALVES FOR PIPING WORK</v>
          </cell>
        </row>
      </sheetData>
      <sheetData sheetId="782">
        <row r="1">
          <cell r="A1" t="str">
            <v>STATISTICAL ESTIMATION OF FITTINGS AND VALVES FOR PIPING WORK</v>
          </cell>
        </row>
      </sheetData>
      <sheetData sheetId="783">
        <row r="1">
          <cell r="A1" t="str">
            <v>STATISTICAL ESTIMATION OF FITTINGS AND VALVES FOR PIPING WORK</v>
          </cell>
        </row>
      </sheetData>
      <sheetData sheetId="784">
        <row r="1">
          <cell r="A1" t="str">
            <v>STATISTICAL ESTIMATION OF FITTINGS AND VALVES FOR PIPING WORK</v>
          </cell>
        </row>
      </sheetData>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efreshError="1"/>
      <sheetData sheetId="812" refreshError="1"/>
      <sheetData sheetId="813" refreshError="1"/>
      <sheetData sheetId="814" refreshError="1"/>
      <sheetData sheetId="815"/>
      <sheetData sheetId="816" refreshError="1"/>
      <sheetData sheetId="817" refreshError="1"/>
      <sheetData sheetId="818" refreshError="1"/>
      <sheetData sheetId="819" refreshError="1"/>
      <sheetData sheetId="820" refreshError="1"/>
      <sheetData sheetId="821"/>
      <sheetData sheetId="822"/>
      <sheetData sheetId="823"/>
      <sheetData sheetId="824" refreshError="1"/>
      <sheetData sheetId="825" refreshError="1"/>
      <sheetData sheetId="826" refreshError="1"/>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refreshError="1"/>
      <sheetData sheetId="841"/>
      <sheetData sheetId="842" refreshError="1"/>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refreshError="1"/>
      <sheetData sheetId="857"/>
      <sheetData sheetId="858" refreshError="1"/>
      <sheetData sheetId="859" refreshError="1"/>
      <sheetData sheetId="860"/>
      <sheetData sheetId="861" refreshError="1"/>
      <sheetData sheetId="862" refreshError="1"/>
      <sheetData sheetId="863" refreshError="1"/>
      <sheetData sheetId="864"/>
      <sheetData sheetId="865"/>
      <sheetData sheetId="866"/>
      <sheetData sheetId="867" refreshError="1"/>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refreshError="1"/>
      <sheetData sheetId="914"/>
      <sheetData sheetId="915"/>
      <sheetData sheetId="916"/>
      <sheetData sheetId="917"/>
      <sheetData sheetId="918"/>
      <sheetData sheetId="919"/>
      <sheetData sheetId="920"/>
      <sheetData sheetId="92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sheetData sheetId="933"/>
      <sheetData sheetId="934"/>
      <sheetData sheetId="935" refreshError="1"/>
      <sheetData sheetId="936" refreshError="1"/>
      <sheetData sheetId="937" refreshError="1"/>
      <sheetData sheetId="938" refreshError="1"/>
      <sheetData sheetId="939"/>
      <sheetData sheetId="940" refreshError="1"/>
      <sheetData sheetId="941" refreshError="1"/>
      <sheetData sheetId="942" refreshError="1"/>
      <sheetData sheetId="943" refreshError="1"/>
      <sheetData sheetId="944"/>
      <sheetData sheetId="945"/>
      <sheetData sheetId="946"/>
      <sheetData sheetId="947"/>
      <sheetData sheetId="948"/>
      <sheetData sheetId="949">
        <row r="1">
          <cell r="A1" t="str">
            <v>STATISTICAL ESTIMATION OF FITTINGS AND VALVES FOR PIPING WORK</v>
          </cell>
        </row>
      </sheetData>
      <sheetData sheetId="950"/>
      <sheetData sheetId="951"/>
      <sheetData sheetId="952"/>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row r="1">
          <cell r="A1" t="str">
            <v>STATISTICAL ESTIMATION OF FITTINGS AND VALVES FOR PIPING WORK</v>
          </cell>
        </row>
      </sheetData>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refreshError="1"/>
      <sheetData sheetId="1012"/>
      <sheetData sheetId="1013" refreshError="1"/>
      <sheetData sheetId="1014" refreshError="1"/>
      <sheetData sheetId="1015" refreshError="1"/>
      <sheetData sheetId="1016"/>
      <sheetData sheetId="1017"/>
      <sheetData sheetId="1018"/>
      <sheetData sheetId="1019" refreshError="1"/>
      <sheetData sheetId="1020"/>
      <sheetData sheetId="1021"/>
      <sheetData sheetId="1022"/>
      <sheetData sheetId="1023"/>
      <sheetData sheetId="1024"/>
      <sheetData sheetId="1025"/>
      <sheetData sheetId="1026"/>
      <sheetData sheetId="1027"/>
      <sheetData sheetId="1028" refreshError="1"/>
      <sheetData sheetId="1029"/>
      <sheetData sheetId="1030"/>
      <sheetData sheetId="1031" refreshError="1"/>
      <sheetData sheetId="1032" refreshError="1"/>
      <sheetData sheetId="1033"/>
      <sheetData sheetId="1034"/>
      <sheetData sheetId="1035"/>
      <sheetData sheetId="1036"/>
      <sheetData sheetId="1037" refreshError="1"/>
      <sheetData sheetId="1038" refreshError="1"/>
      <sheetData sheetId="1039" refreshError="1"/>
      <sheetData sheetId="1040"/>
      <sheetData sheetId="1041"/>
      <sheetData sheetId="1042"/>
      <sheetData sheetId="1043"/>
      <sheetData sheetId="1044" refreshError="1"/>
      <sheetData sheetId="1045" refreshError="1"/>
      <sheetData sheetId="1046" refreshError="1"/>
      <sheetData sheetId="1047" refreshError="1"/>
      <sheetData sheetId="1048" refreshError="1"/>
      <sheetData sheetId="1049" refreshError="1"/>
      <sheetData sheetId="1050" refreshError="1"/>
      <sheetData sheetId="1051"/>
      <sheetData sheetId="1052"/>
      <sheetData sheetId="1053"/>
      <sheetData sheetId="1054"/>
      <sheetData sheetId="1055"/>
      <sheetData sheetId="1056"/>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refreshError="1"/>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refreshError="1"/>
      <sheetData sheetId="1107" refreshError="1"/>
      <sheetData sheetId="1108" refreshError="1"/>
      <sheetData sheetId="1109"/>
      <sheetData sheetId="1110"/>
      <sheetData sheetId="1111"/>
      <sheetData sheetId="1112"/>
      <sheetData sheetId="1113"/>
      <sheetData sheetId="1114"/>
      <sheetData sheetId="1115"/>
      <sheetData sheetId="1116"/>
      <sheetData sheetId="1117"/>
      <sheetData sheetId="1118"/>
      <sheetData sheetId="1119"/>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refreshError="1"/>
      <sheetData sheetId="1155" refreshError="1"/>
      <sheetData sheetId="1156"/>
      <sheetData sheetId="1157"/>
      <sheetData sheetId="1158"/>
      <sheetData sheetId="1159"/>
      <sheetData sheetId="1160"/>
      <sheetData sheetId="1161"/>
      <sheetData sheetId="1162" refreshError="1"/>
      <sheetData sheetId="1163"/>
      <sheetData sheetId="1164" refreshError="1"/>
      <sheetData sheetId="1165" refreshError="1"/>
      <sheetData sheetId="1166"/>
      <sheetData sheetId="1167"/>
      <sheetData sheetId="1168" refreshError="1"/>
      <sheetData sheetId="1169" refreshError="1"/>
      <sheetData sheetId="1170" refreshError="1"/>
      <sheetData sheetId="1171" refreshError="1"/>
      <sheetData sheetId="1172" refreshError="1"/>
      <sheetData sheetId="1173" refreshError="1"/>
      <sheetData sheetId="1174" refreshError="1"/>
      <sheetData sheetId="1175"/>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sheetData sheetId="1189"/>
      <sheetData sheetId="1190"/>
      <sheetData sheetId="1191"/>
      <sheetData sheetId="1192"/>
      <sheetData sheetId="1193"/>
      <sheetData sheetId="1194"/>
      <sheetData sheetId="1195"/>
      <sheetData sheetId="1196"/>
      <sheetData sheetId="1197"/>
      <sheetData sheetId="1198"/>
      <sheetData sheetId="1199" refreshError="1"/>
      <sheetData sheetId="1200" refreshError="1"/>
      <sheetData sheetId="1201" refreshError="1"/>
      <sheetData sheetId="1202"/>
      <sheetData sheetId="1203"/>
      <sheetData sheetId="1204" refreshError="1"/>
      <sheetData sheetId="1205"/>
      <sheetData sheetId="1206" refreshError="1"/>
      <sheetData sheetId="1207"/>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sheetData sheetId="1248"/>
      <sheetData sheetId="1249" refreshError="1"/>
      <sheetData sheetId="1250" refreshError="1"/>
      <sheetData sheetId="1251" refreshError="1"/>
      <sheetData sheetId="1252" refreshError="1"/>
      <sheetData sheetId="1253" refreshError="1"/>
      <sheetData sheetId="1254"/>
      <sheetData sheetId="1255"/>
      <sheetData sheetId="1256">
        <row r="1">
          <cell r="A1" t="str">
            <v>STATISTICAL ESTIMATION OF FITTINGS AND VALVES FOR PIPING WORK</v>
          </cell>
        </row>
      </sheetData>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row r="1">
          <cell r="A1" t="str">
            <v>STATISTICAL ESTIMATION OF FITTINGS AND VALVES FOR PIPING WORK</v>
          </cell>
        </row>
      </sheetData>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refreshError="1"/>
      <sheetData sheetId="1885" refreshError="1"/>
      <sheetData sheetId="1886"/>
      <sheetData sheetId="1887"/>
      <sheetData sheetId="1888" refreshError="1"/>
      <sheetData sheetId="1889"/>
      <sheetData sheetId="1890"/>
      <sheetData sheetId="1891"/>
      <sheetData sheetId="1892" refreshError="1"/>
      <sheetData sheetId="1893"/>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sheetData sheetId="1923"/>
      <sheetData sheetId="1924" refreshError="1"/>
      <sheetData sheetId="1925" refreshError="1"/>
      <sheetData sheetId="1926" refreshError="1"/>
      <sheetData sheetId="1927"/>
      <sheetData sheetId="1928"/>
      <sheetData sheetId="1929"/>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sheetData sheetId="1943"/>
      <sheetData sheetId="1944"/>
      <sheetData sheetId="1945"/>
      <sheetData sheetId="1946"/>
      <sheetData sheetId="1947"/>
      <sheetData sheetId="1948"/>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sheetData sheetId="1969"/>
      <sheetData sheetId="1970"/>
      <sheetData sheetId="1971"/>
      <sheetData sheetId="1972"/>
      <sheetData sheetId="1973"/>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sheetData sheetId="2082" refreshError="1"/>
      <sheetData sheetId="2083" refreshError="1"/>
      <sheetData sheetId="2084" refreshError="1"/>
      <sheetData sheetId="2085" refreshError="1"/>
      <sheetData sheetId="2086" refreshError="1"/>
      <sheetData sheetId="2087" refreshError="1"/>
      <sheetData sheetId="2088" refreshError="1"/>
      <sheetData sheetId="2089">
        <row r="5">
          <cell r="A5" t="str">
            <v>ISR code</v>
          </cell>
        </row>
      </sheetData>
      <sheetData sheetId="2090"/>
      <sheetData sheetId="2091"/>
      <sheetData sheetId="2092"/>
      <sheetData sheetId="2093"/>
      <sheetData sheetId="2094"/>
      <sheetData sheetId="2095"/>
      <sheetData sheetId="2096">
        <row r="1">
          <cell r="A1" t="str">
            <v>Red box</v>
          </cell>
        </row>
      </sheetData>
      <sheetData sheetId="2097"/>
      <sheetData sheetId="2098"/>
      <sheetData sheetId="2099"/>
      <sheetData sheetId="2100"/>
      <sheetData sheetId="2101"/>
      <sheetData sheetId="2102"/>
      <sheetData sheetId="2103"/>
      <sheetData sheetId="2104"/>
      <sheetData sheetId="2105" refreshError="1"/>
      <sheetData sheetId="2106" refreshError="1"/>
      <sheetData sheetId="2107">
        <row r="1">
          <cell r="A1" t="str">
            <v>Deal #1</v>
          </cell>
        </row>
      </sheetData>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sheetData sheetId="2317" refreshError="1"/>
      <sheetData sheetId="2318" refreshError="1"/>
      <sheetData sheetId="2319" refreshError="1"/>
      <sheetData sheetId="2320" refreshError="1"/>
      <sheetData sheetId="2321"/>
      <sheetData sheetId="2322"/>
      <sheetData sheetId="2323"/>
      <sheetData sheetId="2324" refreshError="1"/>
      <sheetData sheetId="2325" refreshError="1"/>
      <sheetData sheetId="2326" refreshError="1"/>
      <sheetData sheetId="2327" refreshError="1"/>
      <sheetData sheetId="2328" refreshError="1"/>
      <sheetData sheetId="2329" refreshError="1"/>
      <sheetData sheetId="2330" refreshError="1"/>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sheetData sheetId="2381"/>
      <sheetData sheetId="2382"/>
      <sheetData sheetId="2383"/>
      <sheetData sheetId="2384"/>
      <sheetData sheetId="2385"/>
      <sheetData sheetId="2386" refreshError="1"/>
      <sheetData sheetId="2387" refreshError="1"/>
      <sheetData sheetId="2388" refreshError="1"/>
      <sheetData sheetId="2389" refreshError="1"/>
      <sheetData sheetId="2390" refreshError="1"/>
      <sheetData sheetId="2391" refreshError="1"/>
      <sheetData sheetId="2392"/>
      <sheetData sheetId="2393" refreshError="1"/>
      <sheetData sheetId="2394" refreshError="1"/>
      <sheetData sheetId="2395" refreshError="1"/>
      <sheetData sheetId="2396" refreshError="1"/>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refreshError="1"/>
      <sheetData sheetId="2433"/>
      <sheetData sheetId="2434"/>
      <sheetData sheetId="2435"/>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H-Q1,Q2,01"/>
      <sheetName val="BCCTQT-XLD4"/>
      <sheetName val="BCQT-TTD1"/>
      <sheetName val="CT-chuacoDT"/>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 val="KH_Q1_Q2_01"/>
      <sheetName val="TS0100H001"/>
      <sheetName val="Hang Hai"/>
      <sheetName val="00000000"/>
      <sheetName val="10000000"/>
      <sheetName val="TONGKE1P"/>
      <sheetName val="B-CAOQ~1"/>
      <sheetName val="valeurs de base"/>
      <sheetName val="TNHCHINH"/>
      <sheetName val="4 Analysis"/>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sheetData sheetId="24"/>
      <sheetData sheetId="25"/>
      <sheetData sheetId="26" refreshError="1"/>
      <sheetData sheetId="27" refreshError="1"/>
      <sheetData sheetId="28" refreshError="1"/>
      <sheetData sheetId="29" refreshError="1"/>
      <sheetData sheetId="30"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
      <sheetName val="GL.004"/>
      <sheetName val="TEST BK_CD"/>
      <sheetName val="Danh sách moi nguoi dien vao"/>
      <sheetName val="Sheet7"/>
      <sheetName val="BANG KE"/>
      <sheetName val="Sheet4"/>
      <sheetName val="Sheet3"/>
      <sheetName val="Danh sách"/>
      <sheetName val="BẢNG K E NHAP"/>
      <sheetName val="Compatibility Report"/>
      <sheetName val="Sheet1"/>
      <sheetName val="Sheet5"/>
      <sheetName val="Sheet6"/>
    </sheetNames>
    <sheetDataSet>
      <sheetData sheetId="0">
        <row r="3">
          <cell r="L3" t="str">
            <v>Quá hạn_Trên 3 tháng</v>
          </cell>
        </row>
        <row r="4">
          <cell r="L4" t="str">
            <v>Quá hạn_Đến 3 tháng</v>
          </cell>
        </row>
        <row r="5">
          <cell r="L5" t="str">
            <v>Trong hạn_Đến 1 tháng</v>
          </cell>
        </row>
        <row r="6">
          <cell r="L6" t="str">
            <v>Trong hạn_Từ 1-3 tháng</v>
          </cell>
        </row>
        <row r="7">
          <cell r="L7" t="str">
            <v>Trong hạn_Từ 3-12 tháng</v>
          </cell>
        </row>
        <row r="8">
          <cell r="L8" t="str">
            <v>Trong hạn_Từ 1-5 năm</v>
          </cell>
        </row>
        <row r="9">
          <cell r="L9" t="str">
            <v>Trong hạn_Trên 5 năm</v>
          </cell>
        </row>
      </sheetData>
      <sheetData sheetId="1">
        <row r="1">
          <cell r="C1"/>
        </row>
      </sheetData>
      <sheetData sheetId="2"/>
      <sheetData sheetId="3">
        <row r="2">
          <cell r="B2" t="str">
            <v>079164000677</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T1"/>
      <sheetName val="ASSET2"/>
      <sheetName val="liab1"/>
      <sheetName val="liab2"/>
      <sheetName val="offbalance"/>
      <sheetName val="tsno-e"/>
      <sheetName val="TSNO-E2"/>
      <sheetName val="TSCO-E1"/>
      <sheetName val="TSCO-E2"/>
      <sheetName val="offe"/>
      <sheetName val="chitieu"/>
      <sheetName val="a1"/>
      <sheetName val="a2"/>
      <sheetName val="L1"/>
      <sheetName val="L2"/>
      <sheetName val="Sheet16"/>
      <sheetName val="Sheet17"/>
      <sheetName val="KH-Q1,Q2,01"/>
      <sheetName val="TONGKE1P"/>
      <sheetName val="Sheet1"/>
      <sheetName val="VP-MM"/>
      <sheetName val="Thu nhap"/>
    </sheetNames>
    <sheetDataSet>
      <sheetData sheetId="0">
        <row r="10">
          <cell r="B10">
            <v>100</v>
          </cell>
        </row>
      </sheetData>
      <sheetData sheetId="1">
        <row r="4">
          <cell r="B4">
            <v>200</v>
          </cell>
        </row>
      </sheetData>
      <sheetData sheetId="2">
        <row r="7">
          <cell r="B7">
            <v>310</v>
          </cell>
        </row>
      </sheetData>
      <sheetData sheetId="3">
        <row r="6">
          <cell r="B6">
            <v>410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nh nghia"/>
      <sheetName val="Huong dan"/>
      <sheetName val="HHTT"/>
      <sheetName val="Hinh thuc HTHH"/>
      <sheetName val="Bang phan tru TT 3 pha "/>
      <sheetName val="Bang phan tru TT 1 pha"/>
      <sheetName val="Bang phan tru HTDL"/>
      <sheetName val="Bang phan tru HTHH"/>
      <sheetName val="Liet ke vat tu DZTT 3 pha"/>
      <sheetName val="Liet ke vat tu DZTT 1 pha"/>
      <sheetName val="Liet ke vat tu DZHTDL"/>
      <sheetName val="Liet ke vat tu DZHTHH"/>
      <sheetName val="Tong ke 3 pha"/>
      <sheetName val="Liet ke 3 pha"/>
      <sheetName val="Liet ke HTDL"/>
      <sheetName val="Sheet1"/>
      <sheetName val="XL4Poppy"/>
      <sheetName val="Tong ke 3 pha PHU TAN"/>
      <sheetName val="Tong ke 3 pha AN PHU"/>
      <sheetName val="Liet ke 3 pha PHU TAN"/>
      <sheetName val="Liet ke 3 pha AN PHU"/>
      <sheetName val="00000000"/>
      <sheetName val="10000000"/>
      <sheetName val="liab1"/>
      <sheetName val="liab2"/>
      <sheetName val="ASSET1"/>
      <sheetName val="ASSET2"/>
      <sheetName val="KH-Q1,Q2,01"/>
      <sheetName val="HuonB dan"/>
      <sheetName val="Bang phan tru TT_x0000_3 pha "/>
      <sheetName val="Liet ke vat tu DZTT_x0000_3 pha"/>
      <sheetName val="Pong ke 3 pha AN_x0000_PHU"/>
      <sheetName val="DG3285"/>
      <sheetName val="Liet ke vat tu DZT_x0003__x0000_1 pha"/>
      <sheetName val="PT"/>
      <sheetName val="cdps"/>
      <sheetName val="Bang phan tru TT?3 pha "/>
      <sheetName val="Liet ke vat tu DZTT?3 pha"/>
      <sheetName val="Pong ke 3 pha AN?PHU"/>
      <sheetName val="TVL"/>
      <sheetName val="Tra_bang"/>
      <sheetName val="TONGKE1P"/>
      <sheetName val="Bang phan tru TT"/>
      <sheetName val="Liet ke vat tu DZTT"/>
      <sheetName val="Pong ke 3 pha AN"/>
      <sheetName val="Liet ke vat tu DZT_x0003_"/>
      <sheetName val="Bang phan tru TT_3 pha "/>
      <sheetName val="Liet ke vat tu DZTT_3 pha"/>
      <sheetName val="Pong ke 3 pha AN_PHU"/>
      <sheetName val="tong du toan"/>
      <sheetName val="name"/>
      <sheetName val="TongРke 3 pha AN PHU"/>
      <sheetName val="SLBD"/>
      <sheetName val="TL rieng"/>
      <sheetName val="Liet ke vat tu DZT_x0003_?1 pha"/>
      <sheetName val="Dinh_nghia"/>
      <sheetName val="Huong_dan"/>
      <sheetName val="Hinh_thuc_HTHH"/>
      <sheetName val="Bang_phan_tru_TT_3_pha_"/>
      <sheetName val="Bang_phan_tru_TT_1_pha"/>
      <sheetName val="Bang_phan_tru_HTDL"/>
      <sheetName val="Bang_phan_tru_HTHH"/>
      <sheetName val="Liet_ke_vat_tu_DZTT_3_pha"/>
      <sheetName val="Liet_ke_vat_tu_DZTT_1_pha"/>
      <sheetName val="Liet_ke_vat_tu_DZHTDL"/>
      <sheetName val="Liet_ke_vat_tu_DZHTHH"/>
      <sheetName val="Tong_ke_3_pha"/>
      <sheetName val="Liet_ke_3_pha"/>
      <sheetName val="Liet_ke_HTDL"/>
      <sheetName val="Tong_ke_3_pha_PHU_TAN"/>
      <sheetName val="Tong_ke_3_pha_AN_PHU"/>
      <sheetName val="Liet_ke_3_pha_PHU_TAN"/>
      <sheetName val="Liet_ke_3_pha_AN_PHU"/>
      <sheetName val="Liet_ke_vat_tu_DZT1_pha"/>
      <sheetName val="tong_du_toan"/>
      <sheetName val="PTVT (MAU)"/>
      <sheetName val="BO"/>
      <sheetName val="Thuc thanh"/>
      <sheetName val="Bang phan tru"/>
      <sheetName val="CHITIET VL-NC-TT1p"/>
      <sheetName val="TONGKE3p"/>
      <sheetName val="Tai khoan"/>
      <sheetName val="TDTKP"/>
      <sheetName val="DK-KH"/>
      <sheetName val="TNHCHINH"/>
      <sheetName val="TDTKP (2)"/>
      <sheetName val="CHITIET VL-NC-DDTT3PHA "/>
      <sheetName val="kinh phí XD"/>
      <sheetName val="dtct cong"/>
      <sheetName val="tra-vat-lieu"/>
      <sheetName val="CPK"/>
      <sheetName val="giathanh1"/>
      <sheetName val="Liet ke vat tu DZT_x0003__1 pha"/>
      <sheetName val="dongia"/>
      <sheetName val="Movement&amp;Promotion"/>
      <sheetName val="PTDG"/>
      <sheetName val="CTGS"/>
      <sheetName val="BS-203"/>
      <sheetName val="Dulieu"/>
      <sheetName val="TB"/>
      <sheetName val="phuluc1"/>
      <sheetName val="XL4Qoppy"/>
      <sheetName val="IBASE"/>
      <sheetName val="NHATKY"/>
      <sheetName val="Don gia Soc Trang"/>
      <sheetName val="Tong?ke 3 pha AN PHU"/>
      <sheetName val="Tong_ke 3 pha AN PHU"/>
      <sheetName val="DTCT"/>
      <sheetName val="MAKHO"/>
      <sheetName val="Du_lieu"/>
      <sheetName val="TT_0,4KV"/>
      <sheetName val="MT 7M"/>
      <sheetName val="tra_vat_lieu"/>
      <sheetName val="p1L-l=21m"/>
      <sheetName val="Quan Ly Ban Ve TKTC"/>
      <sheetName val="CODE"/>
      <sheetName val="Tra KS"/>
      <sheetName val="4"/>
      <sheetName val="NKChungTu"/>
      <sheetName val="CHITIET VL-NC-TT-3p"/>
      <sheetName val="VCV-BE-TONG"/>
      <sheetName val="QMCT"/>
      <sheetName val="ESTI."/>
      <sheetName val="DI-ESTI"/>
      <sheetName val="Macros"/>
      <sheetName val="NKC"/>
      <sheetName val="TTin"/>
      <sheetName val="TH"/>
      <sheetName val="Dinh_nghia1"/>
      <sheetName val="Huong_dan1"/>
      <sheetName val="Hinh_thuc_HTHH1"/>
      <sheetName val="Bang_phan_tru_TT_3_pha_1"/>
      <sheetName val="Bang_phan_tru_TT_1_pha1"/>
      <sheetName val="Bang_phan_tru_HTDL1"/>
      <sheetName val="Bang_phan_tru_HTHH1"/>
      <sheetName val="Liet_ke_vat_tu_DZTT_3_pha1"/>
      <sheetName val="Liet_ke_vat_tu_DZTT_1_pha1"/>
      <sheetName val="Liet_ke_vat_tu_DZHTDL1"/>
      <sheetName val="Liet_ke_vat_tu_DZHTHH1"/>
      <sheetName val="Tong_ke_3_pha1"/>
      <sheetName val="Liet_ke_3_pha1"/>
      <sheetName val="Liet_ke_HTDL1"/>
      <sheetName val="Tong_ke_3_pha_PHU_TAN1"/>
      <sheetName val="Tong_ke_3_pha_AN_PHU1"/>
      <sheetName val="Liet_ke_3_pha_PHU_TAN1"/>
      <sheetName val="Liet_ke_3_pha_AN_PHU1"/>
      <sheetName val="HuonB_dan"/>
      <sheetName val="Bang_phan_tru_TT3_pha_"/>
      <sheetName val="Liet_ke_vat_tu_DZTT3_pha"/>
      <sheetName val="Pong_ke_3_pha_ANPHU"/>
      <sheetName val="Bang_phan_tru_TT?3_pha_"/>
      <sheetName val="Liet_ke_vat_tu_DZTT?3_pha"/>
      <sheetName val="Pong_ke_3_pha_AN?PHU"/>
      <sheetName val="PTVT_(MAU)"/>
      <sheetName val="Thuc_thanh"/>
      <sheetName val="Bang_phan_tru"/>
      <sheetName val="CHITIET_VL-NC-TT1p"/>
      <sheetName val="Tai_khoan"/>
      <sheetName val="Liet_ke_vat_tu_DZT?1_pha"/>
      <sheetName val="TDTKP_(2)"/>
      <sheetName val="CHITIET_VL-NC-DDTT3PHA_"/>
      <sheetName val="tong_du_toan1"/>
      <sheetName val="TongРke_3_pha_AN_PHU"/>
      <sheetName val="TL_rieng"/>
      <sheetName val="Bang_phan_tru_TT"/>
      <sheetName val="Liet_ke_vat_tu_DZTT"/>
      <sheetName val="Pong_ke_3_pha_AN"/>
      <sheetName val="Liet_ke_vat_tu_DZT"/>
      <sheetName val="Bang_phan_tru_TT_3_pha_2"/>
      <sheetName val="Liet_ke_vat_tu_DZTT_3_pha2"/>
      <sheetName val="Pong_ke_3_pha_AN_PHU"/>
      <sheetName val="Liet_ke_vat_tu_DZT_1_pha"/>
      <sheetName val="dtct_cong"/>
      <sheetName val="Tong?ke_3_pha_AN_PHU"/>
      <sheetName val="Tong_ke_3_pha_AN_PHU2"/>
      <sheetName val="chitimc"/>
      <sheetName val="Ktmo"/>
      <sheetName val="Chi tiet"/>
      <sheetName val="valeurs de base"/>
      <sheetName val="Sheet3"/>
      <sheetName val="Currency Table"/>
      <sheetName val="P_Par"/>
    </sheetNames>
    <sheetDataSet>
      <sheetData sheetId="0" refreshError="1"/>
      <sheetData sheetId="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sheetData sheetId="29"/>
      <sheetData sheetId="30"/>
      <sheetData sheetId="3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refreshError="1"/>
      <sheetData sheetId="53" refreshError="1"/>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u kien doanhso"/>
      <sheetName val="Expenses"/>
      <sheetName val="P&amp;L"/>
      <sheetName val="NV co ban"/>
      <sheetName val="NV mua hang"/>
      <sheetName val="NV hau mai"/>
      <sheetName val="NV dau tu"/>
      <sheetName val="Overall Notes"/>
      <sheetName val="Budget-VPA"/>
      <sheetName val="Budget-VPF"/>
      <sheetName val="Budget-VPR"/>
      <sheetName val="Budget-VPS"/>
      <sheetName val="Budget-VPT"/>
      <sheetName val="Budget-VPC"/>
      <sheetName val="Investment Plan"/>
      <sheetName val="CSS"/>
      <sheetName val="Tong hop NV"/>
      <sheetName val="Dinh nghia"/>
      <sheetName val="liab1"/>
      <sheetName val="liab2"/>
      <sheetName val="ASSET1"/>
      <sheetName val="ASSET2"/>
      <sheetName val="Du_lieu"/>
      <sheetName val="Parameters"/>
      <sheetName val="4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et ke TT 3 pha"/>
      <sheetName val="Liet ke TT 1 pha"/>
      <sheetName val="Liet ke HTDL"/>
      <sheetName val="Liet ke HTHH"/>
      <sheetName val="Liet ke TBA 1x25"/>
      <sheetName val="Liet ke TBA 1x15"/>
      <sheetName val="Liet ke TBA 3x15"/>
      <sheetName val="Liet ke TBA 1x50"/>
      <sheetName val="Khoi luong VC"/>
      <sheetName val="Dinh nghia"/>
      <sheetName val="Huong dan"/>
      <sheetName val="Liet ke TBA 1x1_x0003_"/>
      <sheetName val=""/>
      <sheetName val="Overall Notes"/>
      <sheetName val="Don gia III"/>
      <sheetName val="Don gia CT"/>
      <sheetName val="Liet C_x000f__x0000__x0000_BA 3x15"/>
      <sheetName val="Liet C_x000f_"/>
      <sheetName val="Define finishing"/>
      <sheetName val="CHITIET VL-NC"/>
      <sheetName val="Liet C_x000f_??BA 3x15"/>
      <sheetName val="TONGKE3p"/>
      <sheetName val="CaMay"/>
      <sheetName val="DGiaT"/>
      <sheetName val="DGiaTN"/>
      <sheetName val="TT"/>
      <sheetName val="tong du toan"/>
      <sheetName val="Liet ke TT 3 p(a"/>
      <sheetName val="CHITIET VL-NC-TT1p"/>
      <sheetName val="CHITIET VL-NC-TT -1p"/>
      <sheetName val="CHITIET VL-NC-TT-3p"/>
      <sheetName val="Liet C_x000f_?BA 3x15"/>
      <sheetName val="Gia vat tu"/>
      <sheetName val="CDTK1"/>
      <sheetName val="KT"/>
      <sheetName val="QMCT"/>
      <sheetName val="gvl"/>
      <sheetName val="Liet_ke_TT_3_pha"/>
      <sheetName val="Liet_ke_TT_1_pha"/>
      <sheetName val="Liet_ke_HTDL"/>
      <sheetName val="Liet_ke_HTHH"/>
      <sheetName val="Liet_ke_TBA_1x25"/>
      <sheetName val="Liet_ke_TBA_1x15"/>
      <sheetName val="Liet_ke_TBA_3x15"/>
      <sheetName val="Liet_ke_TBA_1x50"/>
      <sheetName val="Khoi_luong_VC"/>
      <sheetName val="Dinh_nghia"/>
      <sheetName val="Huong_dan"/>
      <sheetName val="Define_finishing"/>
      <sheetName val="Don_gia_III"/>
      <sheetName val="Don_gia_CT"/>
      <sheetName val="Liet_ke_TBA_1x1"/>
      <sheetName val="CHITIET_VL-NC"/>
      <sheetName val="phuluc1"/>
      <sheetName val="TONG HOP VL-NC"/>
      <sheetName val="Liet C_x000f___BA 3x15"/>
      <sheetName val="MTP"/>
      <sheetName val="Don gia Dak Lak"/>
      <sheetName val="Chiet tinh dz35"/>
      <sheetName val="chi tiet"/>
      <sheetName val="[Bang liet ke cong trinh so 45."/>
      <sheetName val="00:02:22_x0000_T 1 pha"/>
      <sheetName val="chitimc"/>
      <sheetName val="THPDMoi  (2)"/>
      <sheetName val="dongia (2)"/>
      <sheetName val="gtrinh"/>
      <sheetName val="lam-moi"/>
      <sheetName val="chitiet"/>
      <sheetName val="TONGKE3p "/>
      <sheetName val="giathanh1"/>
      <sheetName val="Du_lieu"/>
      <sheetName val="TH VL, NC, DDHT Thanhphuoc"/>
      <sheetName val="#REF"/>
      <sheetName val="DONGIA"/>
      <sheetName val="thao-go"/>
      <sheetName val="DON GIA"/>
      <sheetName val="TONGKE-HT"/>
      <sheetName val="DG"/>
      <sheetName val="dtxl"/>
      <sheetName val="LKVL-CK-HT-GD1"/>
      <sheetName val="t-h HA THE"/>
      <sheetName val="TONG HOP VL-NC TT"/>
      <sheetName val="TNHCHINH"/>
      <sheetName val="TH XL"/>
      <sheetName val="VC"/>
      <sheetName val="KH-Q1,Q2,01"/>
      <sheetName val="Tiepdia"/>
      <sheetName val="TDTKP"/>
      <sheetName val="TDTKP1"/>
      <sheetName val="KPVC-BD "/>
      <sheetName val="VCV-BE-TONG"/>
      <sheetName val="00:02:22?T 1 pha"/>
      <sheetName val="_Bang liet ke cong trinh so 45."/>
      <sheetName val="TNHC"/>
      <sheetName val="Liet C_x000f__x0000_BA 3x15"/>
      <sheetName val="Liet ke TBA 1x1_x005f_x0003_"/>
      <sheetName val="Liet C_x005f_x000f__x005f_x0000__x005f_x0000_BA 3"/>
      <sheetName val="Liet C_x005f_x000f_"/>
      <sheetName val="Liet C_x005f_x000f___BA 3x15"/>
      <sheetName val="nkc"/>
      <sheetName val="Liet C_x005f_x000f_??BA 3x15"/>
      <sheetName val="Liet_ke_TT_3_pha1"/>
      <sheetName val="Liet_ke_TT_1_pha1"/>
      <sheetName val="Liet_ke_HTDL1"/>
      <sheetName val="Liet_ke_HTHH1"/>
      <sheetName val="Liet_ke_TBA_1x251"/>
      <sheetName val="Liet_ke_TBA_1x151"/>
      <sheetName val="Liet_ke_TBA_3x151"/>
      <sheetName val="Liet_ke_TBA_1x501"/>
      <sheetName val="Khoi_luong_VC1"/>
      <sheetName val="Dinh_nghia1"/>
      <sheetName val="Huong_dan1"/>
      <sheetName val="CHITIET_VL-NC1"/>
      <sheetName val="I"/>
      <sheetName val="dg-VTu"/>
      <sheetName val="TN"/>
      <sheetName val="ND"/>
      <sheetName val="Bang liet ke cong trinh so 45"/>
      <sheetName val="TH-XLap"/>
      <sheetName val="Liet ke VT 3 pha"/>
      <sheetName val="Liet C_x000f__BA 3x15"/>
      <sheetName val="00_02_22"/>
      <sheetName val="00_02_22_T 1 pha"/>
      <sheetName val="p1L_l_21m"/>
      <sheetName val="tong_du_toan"/>
      <sheetName val="Liet_CBA_3x15"/>
      <sheetName val="Liet_C"/>
      <sheetName val="Gia_vat_tu"/>
      <sheetName val="Liet_C__BA_3x15"/>
      <sheetName val="CHITIET_VL-NC-TT1p"/>
      <sheetName val="Liet_ke_TT_3_p(a"/>
      <sheetName val="00_02_22T_1_pha"/>
      <sheetName val="Liet_C??BA_3x15"/>
      <sheetName val="00:02:22T_1_pha"/>
      <sheetName val="단가"/>
      <sheetName val="p1L-l=21m"/>
      <sheetName val="00:02:22"/>
      <sheetName val="P&amp;L HCM"/>
      <sheetName val="He so"/>
      <sheetName val="m doc"/>
      <sheetName val="tra-vat-lieu"/>
      <sheetName val="Define_finishing1"/>
      <sheetName val="Don_gia_III1"/>
      <sheetName val="Don_gia_CT1"/>
      <sheetName val="CHITIET_VL-NC-TT_-1p"/>
      <sheetName val="CHITIET_VL-NC-TT-3p"/>
      <sheetName val="TONG_HOP_VL-NC"/>
      <sheetName val="Overall_Notes"/>
      <sheetName val="[Bang_liet_ke_cong_trinh_so_45_"/>
      <sheetName val="_Bang_liet_ke_cong_trinh_so_45_"/>
      <sheetName val="Liet_C?BA_3x15"/>
      <sheetName val="Liet_ke_VT_3_pha"/>
      <sheetName val="Liet_C_BA_3x15"/>
      <sheetName val="Don_gia_Dak_Lak"/>
      <sheetName val="Chiet_tinh_dz35"/>
      <sheetName val="chi_tiet"/>
      <sheetName val="THPDMoi__(2)"/>
      <sheetName val="dongia_(2)"/>
      <sheetName val="TONGKE3p_"/>
      <sheetName val="TH_VL,_NC,_DDHT_Thanhphuoc"/>
      <sheetName val="DON_GIA"/>
      <sheetName val="t-h_HA_THE"/>
      <sheetName val="TONG_HOP_VL-NC_TT"/>
      <sheetName val="TH_XL"/>
      <sheetName val="KPVC-BD_"/>
      <sheetName val="00:02:22?T_1_pha"/>
      <sheetName val="vl"/>
      <sheetName val="laundry-FC"/>
      <sheetName val="hair"/>
      <sheetName val="oral"/>
      <sheetName val="laundry-Pwd"/>
      <sheetName val="PW-soap"/>
      <sheetName val="Don gia Tay Ninh"/>
      <sheetName val="CTGS"/>
      <sheetName val="CANDOI"/>
      <sheetName val="MATK"/>
      <sheetName val="_Bang_liet_ke_cong_trinh_so_4_2"/>
      <sheetName val="MLS Bank"/>
      <sheetName val="liab1"/>
      <sheetName val="liab2"/>
      <sheetName val="ASSET1"/>
      <sheetName val="ASSET2"/>
    </sheetNames>
    <sheetDataSet>
      <sheetData sheetId="0">
        <row r="3">
          <cell r="A3" t="str">
            <v>CX7</v>
          </cell>
        </row>
      </sheetData>
      <sheetData sheetId="1">
        <row r="3">
          <cell r="A3" t="str">
            <v>CX7</v>
          </cell>
        </row>
      </sheetData>
      <sheetData sheetId="2">
        <row r="3">
          <cell r="A3" t="str">
            <v>CX7</v>
          </cell>
        </row>
      </sheetData>
      <sheetData sheetId="3">
        <row r="3">
          <cell r="A3" t="str">
            <v>CX7</v>
          </cell>
        </row>
      </sheetData>
      <sheetData sheetId="4">
        <row r="3">
          <cell r="A3" t="str">
            <v>CX7</v>
          </cell>
        </row>
      </sheetData>
      <sheetData sheetId="5">
        <row r="3">
          <cell r="A3" t="str">
            <v>CX7</v>
          </cell>
        </row>
      </sheetData>
      <sheetData sheetId="6">
        <row r="3">
          <cell r="A3" t="str">
            <v>CX7</v>
          </cell>
        </row>
      </sheetData>
      <sheetData sheetId="7">
        <row r="3">
          <cell r="A3" t="str">
            <v>CX7</v>
          </cell>
        </row>
      </sheetData>
      <sheetData sheetId="8">
        <row r="3">
          <cell r="A3" t="str">
            <v>CX7</v>
          </cell>
        </row>
      </sheetData>
      <sheetData sheetId="9" refreshError="1"/>
      <sheetData sheetId="10"/>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refreshError="1"/>
      <sheetData sheetId="138" refreshError="1"/>
      <sheetData sheetId="139" refreshError="1"/>
      <sheetData sheetId="140" refreshError="1"/>
      <sheetData sheetId="141"/>
      <sheetData sheetId="142"/>
      <sheetData sheetId="143"/>
      <sheetData sheetId="144"/>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EU TRICH LAP DU PHONG"/>
      <sheetName val="BIEU 01"/>
      <sheetName val="BIEU 1"/>
      <sheetName val="Bieu 02"/>
      <sheetName val="Sheet1"/>
      <sheetName val="Sheet2"/>
      <sheetName val="Sheet3"/>
    </sheetNames>
    <sheetDataSet>
      <sheetData sheetId="0" refreshError="1"/>
      <sheetData sheetId="1" refreshError="1">
        <row r="1">
          <cell r="B1" t="e">
            <v>#REF!</v>
          </cell>
        </row>
      </sheetData>
      <sheetData sheetId="2" refreshError="1"/>
      <sheetData sheetId="3" refreshError="1"/>
      <sheetData sheetId="4"/>
      <sheetData sheetId="5" refreshError="1"/>
      <sheetData sheetId="6"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sheetName val="Gia thanh 1m3 beton (2)"/>
      <sheetName val="VLP gia cong cot thep"/>
      <sheetName val="CHITIET VL-NC-TT-3p"/>
      <sheetName val="CHITIET VL-NC-TT -1p"/>
      <sheetName val="CHITIET HA THE"/>
      <sheetName val="TONG HOP VL-NC HT"/>
      <sheetName val="KPVC-BD  (2)"/>
      <sheetName val="KPVC-BD "/>
      <sheetName val="TONG HOP VL-NC TT"/>
      <sheetName val="TDTKP1 (3)"/>
      <sheetName val="TDTKP2"/>
      <sheetName val="TDTKP1"/>
      <sheetName val="DK-KH"/>
      <sheetName val="BIA (2)"/>
      <sheetName val="BIA"/>
      <sheetName val="TM-DT"/>
      <sheetName val="TH-THT"/>
      <sheetName val="CT THT"/>
      <sheetName val="LKVT-TB-TR -GD1"/>
      <sheetName val="VLP gi   ong cot thep"/>
      <sheetName val="Dinh nghia"/>
      <sheetName val="Overall Notes"/>
      <sheetName val="IBASE"/>
      <sheetName val="U1 P&am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row r="3">
          <cell r="A3" t="e">
            <v>#REF!</v>
          </cell>
          <cell r="B3" t="e">
            <v>#REF!</v>
          </cell>
        </row>
        <row r="4">
          <cell r="A4" t="e">
            <v>#REF!</v>
          </cell>
          <cell r="B4" t="e">
            <v>#REF!</v>
          </cell>
        </row>
        <row r="5">
          <cell r="A5" t="e">
            <v>#REF!</v>
          </cell>
          <cell r="B5" t="e">
            <v>#REF!</v>
          </cell>
        </row>
        <row r="6">
          <cell r="A6" t="e">
            <v>#REF!</v>
          </cell>
          <cell r="B6" t="e">
            <v>#REF!</v>
          </cell>
        </row>
        <row r="7">
          <cell r="A7" t="e">
            <v>#REF!</v>
          </cell>
          <cell r="B7" t="e">
            <v>#REF!</v>
          </cell>
        </row>
        <row r="8">
          <cell r="A8" t="e">
            <v>#REF!</v>
          </cell>
          <cell r="B8" t="e">
            <v>#REF!</v>
          </cell>
        </row>
        <row r="9">
          <cell r="A9" t="e">
            <v>#REF!</v>
          </cell>
          <cell r="B9" t="e">
            <v>#REF!</v>
          </cell>
        </row>
        <row r="10">
          <cell r="A10" t="e">
            <v>#REF!</v>
          </cell>
          <cell r="B10" t="e">
            <v>#REF!</v>
          </cell>
        </row>
        <row r="11">
          <cell r="A11" t="e">
            <v>#REF!</v>
          </cell>
          <cell r="B11" t="e">
            <v>#REF!</v>
          </cell>
        </row>
        <row r="12">
          <cell r="A12" t="e">
            <v>#REF!</v>
          </cell>
          <cell r="B12" t="e">
            <v>#REF!</v>
          </cell>
        </row>
        <row r="13">
          <cell r="A13" t="e">
            <v>#REF!</v>
          </cell>
          <cell r="B13" t="e">
            <v>#REF!</v>
          </cell>
        </row>
        <row r="14">
          <cell r="A14" t="e">
            <v>#REF!</v>
          </cell>
          <cell r="B14" t="e">
            <v>#REF!</v>
          </cell>
        </row>
      </sheetData>
      <sheetData sheetId="22" refreshError="1"/>
      <sheetData sheetId="23" refreshError="1"/>
      <sheetData sheetId="24"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
      <sheetName val="DGchitiet"/>
      <sheetName val="Gia vat tu"/>
      <sheetName val="XL4Poppy"/>
      <sheetName val="00000000"/>
      <sheetName val="XKTHANG0104"/>
      <sheetName val="NKTHANG0104"/>
      <sheetName val="Sheet1"/>
      <sheetName val="CH3-TBA"/>
      <sheetName val="CH3-DZ"/>
      <sheetName val="SHIFT1102"/>
      <sheetName val="SHIFT1202"/>
      <sheetName val="Shift0103 (2)"/>
      <sheetName val="15-05-2003"/>
      <sheetName val="XXXXXXXX"/>
      <sheetName val="DGchitiet "/>
      <sheetName val="CaMay"/>
      <sheetName val="DGiaT"/>
      <sheetName val="DGiaTN"/>
      <sheetName val="TT"/>
      <sheetName val="chiettinh"/>
      <sheetName val="Gia thanh"/>
      <sheetName val="Gia VLNCMTC"/>
      <sheetName val="KPVC-BD "/>
      <sheetName val="NL 2002"/>
      <sheetName val="HC"/>
      <sheetName val="Sheet3"/>
      <sheetName val="NL"/>
      <sheetName val="NL 2003"/>
      <sheetName val="khong dat"/>
      <sheetName val="TD PKN"/>
      <sheetName val="10000000"/>
      <sheetName val="20000000"/>
      <sheetName val="Ma KH"/>
      <sheetName val="chitiet"/>
      <sheetName val="tonghop"/>
      <sheetName val="XL4Test5"/>
      <sheetName val="Chi tiet"/>
      <sheetName val="KL CT Goc"/>
      <sheetName val="dutoannhalk"/>
      <sheetName val="klt"/>
      <sheetName val="ncc"/>
      <sheetName val="KLNC Con Lai"/>
      <sheetName val="Sum"/>
      <sheetName val="2002"/>
      <sheetName val="2003"/>
      <sheetName val="2004"/>
      <sheetName val="VAS TB"/>
      <sheetName val="KPVC_BD "/>
      <sheetName val="Kphi"/>
      <sheetName val="H13"/>
      <sheetName val="H6-7"/>
      <sheetName val="H6-3"/>
      <sheetName val="Sheet4"/>
      <sheetName val="#REF"/>
      <sheetName val="TH"/>
      <sheetName val="B-Q1"/>
      <sheetName val="B-Q2"/>
      <sheetName val="N-Q1"/>
      <sheetName val="N-Q2"/>
      <sheetName val="tonghd"/>
      <sheetName val="hoadon"/>
      <sheetName val="CHUYEN"/>
      <sheetName val="NOIDUNG"/>
      <sheetName val="KH"/>
      <sheetName val="Thang9"/>
      <sheetName val="CUOC"/>
      <sheetName val="PHI"/>
      <sheetName val="ctct"/>
      <sheetName val="ctyc"/>
      <sheetName val="chuyentien"/>
      <sheetName val="phichuyen"/>
      <sheetName val="luong"/>
      <sheetName val="bdkdt"/>
      <sheetName val="parker"/>
      <sheetName val="Dchinh(chinhthuc)"/>
      <sheetName val="DGduong"/>
      <sheetName val="TNHCHINH"/>
      <sheetName val="TDTKP"/>
      <sheetName val="DK-KH"/>
      <sheetName val="Sheet5"/>
      <sheetName val="Sheet2"/>
      <sheetName val="KL"/>
      <sheetName val="CTDG"/>
      <sheetName val="CPTT"/>
      <sheetName val="TDT"/>
      <sheetName val="LACK"/>
      <sheetName val="PLIST"/>
      <sheetName val="FAB. 602M"/>
      <sheetName val="DZ 22KV"/>
      <sheetName val="data. invoice"/>
      <sheetName val="MTO REV.2(ARMOR)"/>
      <sheetName val="PVC.T1"/>
      <sheetName val="PVC.T2"/>
      <sheetName val="PVC.T3"/>
      <sheetName val="Giathanh1m3BT"/>
      <sheetName val="gvl"/>
      <sheetName val="TT35"/>
      <sheetName val="_x0000__x0000__x0000__x0000__x0000_"/>
      <sheetName val="KQKD_05"/>
      <sheetName val="th2005"/>
      <sheetName val="Gia_vat_tu"/>
      <sheetName val="DGchitiet_"/>
      <sheetName val="Shift0103_(2)"/>
      <sheetName val="KL_CT_Goc"/>
      <sheetName val="KLNC_Con_Lai"/>
      <sheetName val="?????"/>
      <sheetName val="Dinh nghia"/>
      <sheetName val="Gia V1L"/>
      <sheetName val="CTGT"/>
      <sheetName val="List of Purchase orders"/>
      <sheetName val="FORM"/>
      <sheetName val="CDTK"/>
      <sheetName val="ESTI."/>
      <sheetName val="DI-ESTI"/>
      <sheetName val="Bang chiet tinh TBA"/>
      <sheetName val="V.lieu"/>
      <sheetName val="CC"/>
      <sheetName val="DANH SACH"/>
      <sheetName val="KH-Q1,Q2,01"/>
      <sheetName val="Xuat NHap Ton"/>
      <sheetName val="Nhap VT"/>
      <sheetName val="Xuat VT"/>
      <sheetName val="BB&amp;DD"/>
      <sheetName val="Carton"/>
      <sheetName val="Cantin &amp; Vesinh"/>
      <sheetName val="Kho Nhom"/>
      <sheetName val="DBDB"/>
      <sheetName val="DBCQ"/>
      <sheetName val="MC&amp;LX"/>
      <sheetName val="Lan"/>
      <sheetName val="CKSX"/>
      <sheetName val="Lo Xi"/>
      <sheetName val="Nau mang"/>
      <sheetName val="Nau Cuc"/>
      <sheetName val="Son Nhiet"/>
      <sheetName val="Chi Nhanh"/>
      <sheetName val="QC"/>
      <sheetName val="CKKM"/>
      <sheetName val="Kho Moc"/>
      <sheetName val="Thuy Dai"/>
      <sheetName val="KVT, VP,  KCS"/>
      <sheetName val="LKVL-CK-HT-GD1"/>
      <sheetName val="TONGKE-HT"/>
      <sheetName val="Giavattu"/>
      <sheetName val="PTVT (MAU)"/>
      <sheetName val="VL"/>
      <sheetName val="Shift01030(2)"/>
      <sheetName val="REGION"/>
      <sheetName val="OFFGRID"/>
      <sheetName val="Bang Du Tinh Luong NV"/>
      <sheetName val="phuluc1"/>
      <sheetName val="Bang tinh gia VL"/>
      <sheetName val="Thong so (1)"/>
      <sheetName val="BH0"/>
      <sheetName val="DK_KH"/>
      <sheetName val="FAB__602M"/>
      <sheetName val="TONGKE3p "/>
      <sheetName val="Dinh Muc VT"/>
      <sheetName val="Tien Luong"/>
      <sheetName val=""/>
      <sheetName val="Chart1"/>
      <sheetName val="xb co thue"/>
      <sheetName val="XL4Poppy (2)"/>
      <sheetName val="QMCT"/>
      <sheetName val="PTD"/>
      <sheetName val="NHATKY"/>
      <sheetName val="BCDSPS"/>
      <sheetName val="Dinh muc CP KTCB khac"/>
      <sheetName val="FX&amp;IR"/>
      <sheetName val="Assumptions"/>
      <sheetName val="dtct cong"/>
      <sheetName val="trungthu-TNHH"/>
      <sheetName val="NL_2002"/>
      <sheetName val="NL_2003"/>
      <sheetName val="khong_dat"/>
      <sheetName val="TD_PKN"/>
      <sheetName val="Ma_KH"/>
      <sheetName val="KPVC-BD_"/>
      <sheetName val="Gia_vat_tu1"/>
      <sheetName val="DGchitiet_1"/>
      <sheetName val="NL_20021"/>
      <sheetName val="NL_20031"/>
      <sheetName val="khong_dat1"/>
      <sheetName val="TD_PKN1"/>
      <sheetName val="Shift0103_(2)1"/>
      <sheetName val="Ma_KH1"/>
      <sheetName val="KPVC-BD_1"/>
      <sheetName val="Cham Cong"/>
      <sheetName val="CDPS"/>
      <sheetName val="DG3285"/>
      <sheetName val="BHU"/>
      <sheetName val="Menu"/>
      <sheetName val="Budget Revenues"/>
      <sheetName val="_____"/>
      <sheetName val="TNHC"/>
      <sheetName val="Target"/>
      <sheetName val="CHITIET VL-NCHT1 (2)"/>
      <sheetName val="_x0000__x0000__x0000__x0000__x0000__x0000__x0000__x0000_"/>
      <sheetName val="General"/>
      <sheetName val="TTHBCMT"/>
      <sheetName val="________"/>
      <sheetName val="CHITIET-DZ04"/>
      <sheetName val="GIAVLIEU"/>
      <sheetName val="????????"/>
      <sheetName val="_x005f_x0000__x005f_x0000__x005f_x0000__x005f_x0000__x0"/>
      <sheetName val="PNT-QUOT-#3"/>
      <sheetName val="COAT&amp;WRAP-QIOT-#3"/>
      <sheetName val="TN"/>
      <sheetName val="ND"/>
      <sheetName val="Germany"/>
      <sheetName val="Europe "/>
      <sheetName val="Canada"/>
      <sheetName val="Poland"/>
      <sheetName val="Australia"/>
      <sheetName val="He so"/>
      <sheetName val="Dulieu"/>
      <sheetName val="Chiet tinh dz22"/>
      <sheetName val="MTP"/>
      <sheetName val="VCV-BE-TONG"/>
      <sheetName val="HS"/>
      <sheetName val="Tong hop"/>
      <sheetName val="Sheet6"/>
      <sheetName val="Khoi Luong"/>
      <sheetName val="Ti Gia"/>
      <sheetName val="PK Đệ Nhất giá Tiền Phong"/>
      <sheetName val="PK DAY TC ISO"/>
      <sheetName val="PK HD TC ISO"/>
      <sheetName val="PK DAY TC ASTM"/>
      <sheetName val="Gia_thanh"/>
      <sheetName val="Chi_tiet"/>
      <sheetName val="Gia_VLNCMTC"/>
      <sheetName val="KPVC_BD_"/>
      <sheetName val="DZ_22KV"/>
      <sheetName val="ESTI_"/>
      <sheetName val="MTO_REV_2(ARMOR)"/>
      <sheetName val="data__invoice"/>
      <sheetName val="Bang_chiet_tinh_TBA"/>
      <sheetName val="Gia_V1L"/>
      <sheetName val="Xuat_NHap_Ton"/>
      <sheetName val="Nhap_VT"/>
      <sheetName val="Xuat_VT"/>
      <sheetName val="Cantin_&amp;_Vesinh"/>
      <sheetName val="Kho_Nhom"/>
      <sheetName val="Lo_Xi"/>
      <sheetName val="Nau_mang"/>
      <sheetName val="Nau_Cuc"/>
      <sheetName val="Son_Nhiet"/>
      <sheetName val="Chi_Nhanh"/>
      <sheetName val="Kho_Moc"/>
      <sheetName val="Thuy_Dai"/>
      <sheetName val="KVT,_VP,__KCS"/>
      <sheetName val="PVC_T1"/>
      <sheetName val="PVC_T2"/>
      <sheetName val="PVC_T3"/>
      <sheetName val="PTVT_(MAU)"/>
      <sheetName val="MTP1"/>
      <sheetName val="GRAND SUM"/>
      <sheetName val="TS"/>
      <sheetName val="Du_lieu"/>
      <sheetName val="TTDZ22"/>
      <sheetName val="NOIDUNF"/>
      <sheetName val="_x0000__x0000__x0000__x0000__x0"/>
      <sheetName val="bt4"/>
      <sheetName val="Tiên lượng "/>
      <sheetName val="Package1"/>
      <sheetName val="単価表"/>
      <sheetName val="Scheme B Estimate "/>
      <sheetName val="구미"/>
      <sheetName val="8호기TEST"/>
      <sheetName val="125x125"/>
      <sheetName val="ThongSo"/>
      <sheetName val="bang tien luong"/>
      <sheetName val="List_of_Purchase_orders"/>
      <sheetName val="Dinh_nghia"/>
      <sheetName val="Thong_so_(1)"/>
      <sheetName val="V_lieu"/>
      <sheetName val="Tra_bang"/>
      <sheetName val="Book 1 Summary"/>
      <sheetName val="ptvt"/>
      <sheetName val="ctbetong"/>
      <sheetName val="QUOTATION"/>
      <sheetName val="DG"/>
      <sheetName val="Settings"/>
      <sheetName val="VANKHUON"/>
      <sheetName val="PTVT _MAU_"/>
      <sheetName val="ｺﾈｸﾀ一覧"/>
      <sheetName val="고합"/>
      <sheetName val="임가공처"/>
      <sheetName val="DATA"/>
      <sheetName val="Steu"/>
      <sheetName val="GiaVL"/>
      <sheetName val="Khach"/>
      <sheetName val="Gia_thanh1"/>
      <sheetName val="Gia_VLNCMTC1"/>
      <sheetName val="Chi_tiet1"/>
      <sheetName val="KL_CT_Goc1"/>
      <sheetName val="KLNC_Con_Lai1"/>
      <sheetName val="KPVC_BD_1"/>
      <sheetName val="MTO_REV_2(ARMOR)1"/>
      <sheetName val="FAB__602M1"/>
      <sheetName val="DZ_22KV1"/>
      <sheetName val="data__invoice1"/>
      <sheetName val="INPUT"/>
      <sheetName val="CTA NCS cond.2012"/>
      <sheetName val="VAT List"/>
      <sheetName val="KKKKKKKK"/>
      <sheetName val="HT"/>
      <sheetName val="Common Infra"/>
      <sheetName val="Contribution"/>
      <sheetName val="ton"/>
      <sheetName val="nhap"/>
      <sheetName val="YEAR 2003"/>
      <sheetName val="DMHH"/>
      <sheetName val="giathanh1"/>
      <sheetName val="PTDGDT"/>
      <sheetName val="1"/>
      <sheetName val="Bieu do"/>
      <sheetName val="TONGKE1P"/>
      <sheetName val="TH-XL"/>
      <sheetName val="언양"/>
      <sheetName val="dg-VTu"/>
      <sheetName val="BILAL2"/>
      <sheetName val="Phuong an 1"/>
      <sheetName val="C-2 Payments Schedule"/>
      <sheetName val="tra-vat-lieu"/>
      <sheetName val="LNVL"/>
      <sheetName val="tra_vat_lieu"/>
      <sheetName val="DI_ESTI"/>
      <sheetName val="Weight Bridge"/>
      <sheetName val="電気設備表"/>
      <sheetName val="SiteWorks"/>
      <sheetName val="Bang gia NC "/>
      <sheetName val="HS_957"/>
      <sheetName val="Tra KS"/>
      <sheetName val="입찰안"/>
      <sheetName val="집계표"/>
      <sheetName val="차액보증"/>
      <sheetName val="DON GIA"/>
      <sheetName val="Temp&amp;Site"/>
      <sheetName val="Sat tron"/>
      <sheetName val="Elec"/>
      <sheetName val="_x005f_x005f_x005f_x0000__x005f_x005f_x005f_x0000__x005"/>
      <sheetName val="P9 SEC.C"/>
      <sheetName val="P9 SEC.D"/>
      <sheetName val="D_MUC"/>
      <sheetName val="LEGEND"/>
      <sheetName val="전기"/>
      <sheetName val="설계내역서"/>
      <sheetName val="COST SUMMARY"/>
      <sheetName val="P10-Section N"/>
      <sheetName val="INDEX"/>
      <sheetName val="Tai khoan"/>
      <sheetName val="Unit Price list"/>
      <sheetName val="概総括1"/>
      <sheetName val="D &amp; W sizes"/>
      <sheetName val="FitOutConfCentre"/>
      <sheetName val="個案9411"/>
      <sheetName val="TT04"/>
      <sheetName val="FIRE"/>
      <sheetName val="Quantity"/>
      <sheetName val="gvt"/>
      <sheetName val="gvt len cao"/>
      <sheetName val="Danhmuc"/>
      <sheetName val="SEX"/>
      <sheetName val="실행철강하도"/>
      <sheetName val="Break down- Lighting"/>
      <sheetName val="List"/>
      <sheetName val="Sales"/>
      <sheetName val="vendor list"/>
      <sheetName val="DG1"/>
      <sheetName val="_x005f_x0000__x005f_x0000__x005"/>
      <sheetName val="_x005f_x0000__x005f_x0000__x005f_x0000__x005f_x0000___2"/>
      <sheetName val="BANG TONG HOP CHAM CONG T05-201"/>
      <sheetName val="BANG TONG HOP CHAM CONG T06-201"/>
      <sheetName val="BANG TONG HOP CHAM CONG T07-201"/>
      <sheetName val="BANG TONG HOP CHAM CONG T08"/>
      <sheetName val="BANG TONG HOP CHAM CONG T9"/>
      <sheetName val="VLHT XD"/>
      <sheetName val="売上高表(半期別)"/>
      <sheetName val="개산공사비"/>
      <sheetName val="SDD"/>
      <sheetName val="CT"/>
      <sheetName val="SP"/>
      <sheetName val="Bang_Du_Tinh_Luong_NV"/>
      <sheetName val="Dinh_muc_CP_KTCB_khac"/>
      <sheetName val="Bang_tinh_gia_VL"/>
      <sheetName val="dtct_cong"/>
      <sheetName val="Tong_hop"/>
      <sheetName val="Chiet_tinh_dz22"/>
      <sheetName val="xb_co_thue"/>
      <sheetName val="XL4Poppy_(2)"/>
      <sheetName val="DANH_SACH"/>
      <sheetName val="Phuong_an_1"/>
      <sheetName val="Tien_Luong"/>
      <sheetName val="C-2_Payments_Schedule"/>
      <sheetName val="Tiên_lượng_"/>
      <sheetName val="_x005f_x005f_x005f_x005f_x005f_x005f_x005f_x0000__x005f"/>
      <sheetName val="_x005f_x005f_x005f_x005f_x005f_x005f_x005f_x005f_x005f_x005f_"/>
      <sheetName val="breakdown"/>
      <sheetName val="CT Thang Mo"/>
      <sheetName val="CT  PL"/>
      <sheetName val="Define No 41"/>
      <sheetName val="P"/>
      <sheetName val="_x005f_x005f_x005f_x0000__x005f"/>
      <sheetName val="PVC_T11"/>
      <sheetName val="PVC_T21"/>
      <sheetName val="PVC_T31"/>
      <sheetName val="ESTI_1"/>
      <sheetName val="Gia_V1L1"/>
      <sheetName val="Bang_chiet_tinh_TBA1"/>
      <sheetName val="Dinh_nghia1"/>
      <sheetName val="Xuat_NHap_Ton1"/>
      <sheetName val="Nhap_VT1"/>
      <sheetName val="Xuat_VT1"/>
      <sheetName val="Cantin_&amp;_Vesinh1"/>
      <sheetName val="Kho_Nhom1"/>
      <sheetName val="Lo_Xi1"/>
      <sheetName val="Nau_mang1"/>
      <sheetName val="Nau_Cuc1"/>
      <sheetName val="Son_Nhiet1"/>
      <sheetName val="Chi_Nhanh1"/>
      <sheetName val="Kho_Moc1"/>
      <sheetName val="Thuy_Dai1"/>
      <sheetName val="KVT,_VP,__KCS1"/>
      <sheetName val="List_of_Purchase_orders1"/>
      <sheetName val="PTVT_(MAU)1"/>
      <sheetName val="V_lieu1"/>
      <sheetName val="Thong_so_(1)1"/>
      <sheetName val="Ti_Gia"/>
      <sheetName val="Khoi_Luong"/>
      <sheetName val="PK_Đệ_Nhất_giá_Tiền_Phong"/>
      <sheetName val="PK_DAY_TC_ISO"/>
      <sheetName val="PK_HD_TC_ISO"/>
      <sheetName val="PK_DAY_TC_ASTM"/>
      <sheetName val="Scheme_B_Estimate_"/>
      <sheetName val="DON_GIA"/>
      <sheetName val="bang_tien_luong"/>
      <sheetName val="P9_SEC_C"/>
      <sheetName val="P9_SEC_D"/>
      <sheetName val="GRAND_SUM"/>
      <sheetName val="Break_down-_Lighting"/>
      <sheetName val="CHITIET_VL-NCHT1_(2)"/>
      <sheetName val="vendor_list"/>
      <sheetName val="Sat_tron"/>
      <sheetName val="_x0"/>
      <sheetName val="Tra_KS"/>
      <sheetName val="入力作成表"/>
      <sheetName val="Electrical Works"/>
      <sheetName val="H_T_ INCOMING SYSTEM"/>
      <sheetName val="IBASE"/>
      <sheetName val="RAB AR&amp;STR"/>
      <sheetName val="FAB별"/>
      <sheetName val="harmony_done"/>
      <sheetName val="BMS"/>
      <sheetName val="대비"/>
      <sheetName val="CHIET TINH TBA "/>
      <sheetName val="Villa A"/>
      <sheetName val="CANDOI"/>
      <sheetName val="Nhap VT oto"/>
      <sheetName val="DTCT"/>
      <sheetName val="Div26 - Elect"/>
      <sheetName val="EQT-ESTN"/>
      <sheetName val="tifico"/>
      <sheetName val="PARTS"/>
      <sheetName val="IMF Code"/>
      <sheetName val="beam"/>
      <sheetName val="Gia_vat_tu2"/>
      <sheetName val="NL_20022"/>
      <sheetName val="NL_20032"/>
      <sheetName val="khong_dat2"/>
      <sheetName val="TD_PKN2"/>
      <sheetName val="Chi_tiet2"/>
      <sheetName val="dtct_cong1"/>
      <sheetName val="Shift0103_(2)2"/>
      <sheetName val="DGchitiet_2"/>
      <sheetName val="Gia_thanh2"/>
      <sheetName val="Ma_KH2"/>
      <sheetName val="KPVC-BD_2"/>
      <sheetName val="Gia_VLNCMTC2"/>
      <sheetName val="KL_CT_Goc2"/>
      <sheetName val="KLNC_Con_Lai2"/>
      <sheetName val="KPVC_BD_2"/>
      <sheetName val="PVC_T12"/>
      <sheetName val="PVC_T22"/>
      <sheetName val="PVC_T32"/>
      <sheetName val="PTVT_(MAU)2"/>
      <sheetName val="Gia_V1L2"/>
      <sheetName val="Tien_Luong1"/>
      <sheetName val="DZ_22KV2"/>
      <sheetName val="FAB__602M2"/>
      <sheetName val="Bang_chiet_tinh_TBA2"/>
      <sheetName val="MTO_REV_2(ARMOR)2"/>
      <sheetName val="data__invoice2"/>
      <sheetName val="ESTI_2"/>
      <sheetName val="Xuat_NHap_Ton2"/>
      <sheetName val="Nhap_VT2"/>
      <sheetName val="Xuat_VT2"/>
      <sheetName val="Cantin_&amp;_Vesinh2"/>
      <sheetName val="Kho_Nhom2"/>
      <sheetName val="Lo_Xi2"/>
      <sheetName val="Nau_mang2"/>
      <sheetName val="Nau_Cuc2"/>
      <sheetName val="Son_Nhiet2"/>
      <sheetName val="Chi_Nhanh2"/>
      <sheetName val="Kho_Moc2"/>
      <sheetName val="Thuy_Dai2"/>
      <sheetName val="KVT,_VP,__KCS2"/>
      <sheetName val="Bang_Du_Tinh_Luong_NV1"/>
      <sheetName val="Dinh_muc_CP_KTCB_khac1"/>
      <sheetName val="Bang_tinh_gia_VL1"/>
      <sheetName val="Tong_hop1"/>
      <sheetName val="Chiet_tinh_dz221"/>
      <sheetName val="xb_co_thue1"/>
      <sheetName val="XL4Poppy_(2)1"/>
      <sheetName val="DANH_SACH1"/>
      <sheetName val="Phuong_an_11"/>
      <sheetName val="C-2_Payments_Schedule1"/>
      <sheetName val="Tiên_lượng_1"/>
      <sheetName val="Ti_Gia1"/>
      <sheetName val="Khoi_Luong1"/>
      <sheetName val="PK_Đệ_Nhất_giá_Tiền_Phong1"/>
      <sheetName val="PK_DAY_TC_ISO1"/>
      <sheetName val="PK_HD_TC_ISO1"/>
      <sheetName val="PK_DAY_TC_ASTM1"/>
      <sheetName val="GRAND_SUM1"/>
      <sheetName val="Gia_vat_tu4"/>
      <sheetName val="NL_20024"/>
      <sheetName val="NL_20034"/>
      <sheetName val="khong_dat4"/>
      <sheetName val="TD_PKN4"/>
      <sheetName val="Chi_tiet4"/>
      <sheetName val="dtct_cong3"/>
      <sheetName val="Shift0103_(2)4"/>
      <sheetName val="DGchitiet_4"/>
      <sheetName val="Gia_thanh4"/>
      <sheetName val="Ma_KH4"/>
      <sheetName val="KPVC-BD_4"/>
      <sheetName val="Gia_VLNCMTC4"/>
      <sheetName val="KL_CT_Goc4"/>
      <sheetName val="KLNC_Con_Lai4"/>
      <sheetName val="KPVC_BD_4"/>
      <sheetName val="PVC_T14"/>
      <sheetName val="PVC_T24"/>
      <sheetName val="PVC_T34"/>
      <sheetName val="PTVT_(MAU)4"/>
      <sheetName val="Gia_V1L4"/>
      <sheetName val="Tien_Luong3"/>
      <sheetName val="DZ_22KV4"/>
      <sheetName val="FAB__602M4"/>
      <sheetName val="Bang_chiet_tinh_TBA4"/>
      <sheetName val="MTO_REV_2(ARMOR)4"/>
      <sheetName val="List_of_Purchase_orders3"/>
      <sheetName val="data__invoice4"/>
      <sheetName val="ESTI_4"/>
      <sheetName val="Xuat_NHap_Ton4"/>
      <sheetName val="Nhap_VT4"/>
      <sheetName val="Xuat_VT4"/>
      <sheetName val="Cantin_&amp;_Vesinh4"/>
      <sheetName val="Kho_Nhom4"/>
      <sheetName val="Lo_Xi4"/>
      <sheetName val="Nau_mang4"/>
      <sheetName val="Nau_Cuc4"/>
      <sheetName val="Son_Nhiet4"/>
      <sheetName val="Chi_Nhanh4"/>
      <sheetName val="Kho_Moc4"/>
      <sheetName val="Thuy_Dai4"/>
      <sheetName val="KVT,_VP,__KCS4"/>
      <sheetName val="V_lieu3"/>
      <sheetName val="Dinh_nghia3"/>
      <sheetName val="Bang_Du_Tinh_Luong_NV3"/>
      <sheetName val="Dinh_muc_CP_KTCB_khac3"/>
      <sheetName val="Bang_tinh_gia_VL3"/>
      <sheetName val="Tong_hop3"/>
      <sheetName val="Chiet_tinh_dz223"/>
      <sheetName val="Thong_so_(1)3"/>
      <sheetName val="xb_co_thue3"/>
      <sheetName val="XL4Poppy_(2)3"/>
      <sheetName val="DANH_SACH3"/>
      <sheetName val="Phuong_an_13"/>
      <sheetName val="C-2_Payments_Schedule3"/>
      <sheetName val="Tiên_lượng_3"/>
      <sheetName val="Ti_Gia3"/>
      <sheetName val="Khoi_Luong3"/>
      <sheetName val="PK_Đệ_Nhất_giá_Tiền_Phong3"/>
      <sheetName val="PK_DAY_TC_ISO3"/>
      <sheetName val="PK_HD_TC_ISO3"/>
      <sheetName val="PK_DAY_TC_ASTM3"/>
      <sheetName val="GRAND_SUM3"/>
      <sheetName val="Gia_vat_tu3"/>
      <sheetName val="NL_20023"/>
      <sheetName val="NL_20033"/>
      <sheetName val="khong_dat3"/>
      <sheetName val="TD_PKN3"/>
      <sheetName val="Chi_tiet3"/>
      <sheetName val="dtct_cong2"/>
      <sheetName val="Shift0103_(2)3"/>
      <sheetName val="DGchitiet_3"/>
      <sheetName val="Gia_thanh3"/>
      <sheetName val="Ma_KH3"/>
      <sheetName val="KPVC-BD_3"/>
      <sheetName val="Gia_VLNCMTC3"/>
      <sheetName val="KL_CT_Goc3"/>
      <sheetName val="KLNC_Con_Lai3"/>
      <sheetName val="KPVC_BD_3"/>
      <sheetName val="PVC_T13"/>
      <sheetName val="PVC_T23"/>
      <sheetName val="PVC_T33"/>
      <sheetName val="PTVT_(MAU)3"/>
      <sheetName val="Gia_V1L3"/>
      <sheetName val="Tien_Luong2"/>
      <sheetName val="DZ_22KV3"/>
      <sheetName val="FAB__602M3"/>
      <sheetName val="Bang_chiet_tinh_TBA3"/>
      <sheetName val="MTO_REV_2(ARMOR)3"/>
      <sheetName val="List_of_Purchase_orders2"/>
      <sheetName val="data__invoice3"/>
      <sheetName val="ESTI_3"/>
      <sheetName val="Xuat_NHap_Ton3"/>
      <sheetName val="Nhap_VT3"/>
      <sheetName val="Xuat_VT3"/>
      <sheetName val="Cantin_&amp;_Vesinh3"/>
      <sheetName val="Kho_Nhom3"/>
      <sheetName val="Lo_Xi3"/>
      <sheetName val="Nau_mang3"/>
      <sheetName val="Nau_Cuc3"/>
      <sheetName val="Son_Nhiet3"/>
      <sheetName val="Chi_Nhanh3"/>
      <sheetName val="Kho_Moc3"/>
      <sheetName val="Thuy_Dai3"/>
      <sheetName val="KVT,_VP,__KCS3"/>
      <sheetName val="V_lieu2"/>
      <sheetName val="Dinh_nghia2"/>
      <sheetName val="Bang_Du_Tinh_Luong_NV2"/>
      <sheetName val="Dinh_muc_CP_KTCB_khac2"/>
      <sheetName val="Bang_tinh_gia_VL2"/>
      <sheetName val="Tong_hop2"/>
      <sheetName val="Chiet_tinh_dz222"/>
      <sheetName val="Thong_so_(1)2"/>
      <sheetName val="xb_co_thue2"/>
      <sheetName val="XL4Poppy_(2)2"/>
      <sheetName val="DANH_SACH2"/>
      <sheetName val="Phuong_an_12"/>
      <sheetName val="C-2_Payments_Schedule2"/>
      <sheetName val="Tiên_lượng_2"/>
      <sheetName val="Ti_Gia2"/>
      <sheetName val="Khoi_Luong2"/>
      <sheetName val="PK_Đệ_Nhất_giá_Tiền_Phong2"/>
      <sheetName val="PK_DAY_TC_ISO2"/>
      <sheetName val="PK_HD_TC_ISO2"/>
      <sheetName val="PK_DAY_TC_ASTM2"/>
      <sheetName val="GRAND_SUM2"/>
      <sheetName val="Gia_vat_tu5"/>
      <sheetName val="NL_20025"/>
      <sheetName val="NL_20035"/>
      <sheetName val="khong_dat5"/>
      <sheetName val="TD_PKN5"/>
      <sheetName val="Chi_tiet5"/>
      <sheetName val="dtct_cong4"/>
      <sheetName val="Shift0103_(2)5"/>
      <sheetName val="DGchitiet_5"/>
      <sheetName val="Gia_thanh5"/>
      <sheetName val="Ma_KH5"/>
      <sheetName val="KPVC-BD_5"/>
      <sheetName val="Gia_VLNCMTC5"/>
      <sheetName val="KL_CT_Goc5"/>
      <sheetName val="KLNC_Con_Lai5"/>
      <sheetName val="KPVC_BD_5"/>
      <sheetName val="PVC_T15"/>
      <sheetName val="PVC_T25"/>
      <sheetName val="PVC_T35"/>
      <sheetName val="PTVT_(MAU)5"/>
      <sheetName val="Gia_V1L5"/>
      <sheetName val="Tien_Luong4"/>
      <sheetName val="DZ_22KV5"/>
      <sheetName val="FAB__602M5"/>
      <sheetName val="Bang_chiet_tinh_TBA5"/>
      <sheetName val="MTO_REV_2(ARMOR)5"/>
      <sheetName val="List_of_Purchase_orders4"/>
      <sheetName val="data__invoice5"/>
      <sheetName val="ESTI_5"/>
      <sheetName val="Xuat_NHap_Ton5"/>
      <sheetName val="Nhap_VT5"/>
      <sheetName val="Xuat_VT5"/>
      <sheetName val="Cantin_&amp;_Vesinh5"/>
      <sheetName val="Kho_Nhom5"/>
      <sheetName val="Lo_Xi5"/>
      <sheetName val="Nau_mang5"/>
      <sheetName val="Nau_Cuc5"/>
      <sheetName val="Son_Nhiet5"/>
      <sheetName val="Chi_Nhanh5"/>
      <sheetName val="Kho_Moc5"/>
      <sheetName val="Thuy_Dai5"/>
      <sheetName val="KVT,_VP,__KCS5"/>
      <sheetName val="V_lieu4"/>
      <sheetName val="Dinh_nghia4"/>
      <sheetName val="Bang_Du_Tinh_Luong_NV4"/>
      <sheetName val="Dinh_muc_CP_KTCB_khac4"/>
      <sheetName val="Bang_tinh_gia_VL4"/>
      <sheetName val="Tong_hop4"/>
      <sheetName val="Chiet_tinh_dz224"/>
      <sheetName val="Thong_so_(1)4"/>
      <sheetName val="xb_co_thue4"/>
      <sheetName val="XL4Poppy_(2)4"/>
      <sheetName val="DANH_SACH4"/>
      <sheetName val="Phuong_an_14"/>
      <sheetName val="C-2_Payments_Schedule4"/>
      <sheetName val="Tiên_lượng_4"/>
      <sheetName val="Ti_Gia4"/>
      <sheetName val="Khoi_Luong4"/>
      <sheetName val="PK_Đệ_Nhất_giá_Tiền_Phong4"/>
      <sheetName val="PK_DAY_TC_ISO4"/>
      <sheetName val="PK_HD_TC_ISO4"/>
      <sheetName val="PK_DAY_TC_ASTM4"/>
      <sheetName val="GRAND_SUM4"/>
      <sheetName val="User Count Matrix"/>
      <sheetName val="Accounts"/>
      <sheetName val="uniBase"/>
      <sheetName val="DM_TK"/>
      <sheetName val="Forex"/>
      <sheetName val="DP"/>
      <sheetName val="HP1"/>
      <sheetName val="Bokor"/>
      <sheetName val="2005"/>
      <sheetName val="PT"/>
      <sheetName val="NEW-PANEL"/>
      <sheetName val="TB"/>
      <sheetName val="CHITIET VL-NC-TT1p"/>
      <sheetName val="Tinh toan"/>
      <sheetName val="Trial Balance"/>
      <sheetName val="Trial_Balance1"/>
      <sheetName val="Trial_Balance"/>
      <sheetName val="Trial_Balance2"/>
      <sheetName val="TONG HOP VL-NC"/>
      <sheetName val="Dongia"/>
      <sheetName val="(1)"/>
      <sheetName val="kinh phí XD"/>
      <sheetName val="diachi"/>
      <sheetName val="BIEU 01"/>
    </sheetNames>
    <sheetDataSet>
      <sheetData sheetId="0"/>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sheetData sheetId="41"/>
      <sheetData sheetId="42"/>
      <sheetData sheetId="43"/>
      <sheetData sheetId="44" refreshError="1"/>
      <sheetData sheetId="45"/>
      <sheetData sheetId="46"/>
      <sheetData sheetId="47"/>
      <sheetData sheetId="48" refreshError="1"/>
      <sheetData sheetId="49" refreshError="1"/>
      <sheetData sheetId="50"/>
      <sheetData sheetId="51"/>
      <sheetData sheetId="52"/>
      <sheetData sheetId="53"/>
      <sheetData sheetId="54"/>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 sheetId="76" refreshError="1"/>
      <sheetData sheetId="77"/>
      <sheetData sheetId="78"/>
      <sheetData sheetId="79" refreshError="1"/>
      <sheetData sheetId="80" refreshError="1"/>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sheetData sheetId="94"/>
      <sheetData sheetId="95"/>
      <sheetData sheetId="96" refreshError="1"/>
      <sheetData sheetId="97" refreshError="1"/>
      <sheetData sheetId="98" refreshError="1"/>
      <sheetData sheetId="99" refreshError="1"/>
      <sheetData sheetId="100"/>
      <sheetData sheetId="10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sheetData sheetId="164"/>
      <sheetData sheetId="165" refreshError="1"/>
      <sheetData sheetId="166" refreshError="1"/>
      <sheetData sheetId="167" refreshError="1"/>
      <sheetData sheetId="168" refreshError="1"/>
      <sheetData sheetId="169"/>
      <sheetData sheetId="170" refreshError="1"/>
      <sheetData sheetId="171" refreshError="1"/>
      <sheetData sheetId="172" refreshError="1"/>
      <sheetData sheetId="173" refreshError="1"/>
      <sheetData sheetId="174"/>
      <sheetData sheetId="175"/>
      <sheetData sheetId="176"/>
      <sheetData sheetId="177"/>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sheetData sheetId="295"/>
      <sheetData sheetId="296"/>
      <sheetData sheetId="297"/>
      <sheetData sheetId="298"/>
      <sheetData sheetId="299"/>
      <sheetData sheetId="300"/>
      <sheetData sheetId="301"/>
      <sheetData sheetId="302"/>
      <sheetData sheetId="303"/>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refreshError="1"/>
      <sheetData sheetId="717" refreshError="1"/>
      <sheetData sheetId="718" refreshError="1"/>
      <sheetData sheetId="719" refreshError="1"/>
      <sheetData sheetId="720" refreshError="1"/>
      <sheetData sheetId="721"/>
      <sheetData sheetId="722"/>
      <sheetData sheetId="723"/>
      <sheetData sheetId="724" refreshError="1"/>
      <sheetData sheetId="725" refreshError="1"/>
      <sheetData sheetId="726" refreshError="1"/>
      <sheetData sheetId="727" refreshError="1"/>
      <sheetData sheetId="728" refreshError="1"/>
      <sheetData sheetId="729" refreshError="1"/>
      <sheetData sheetId="730" refreshError="1"/>
      <sheetData sheetId="731"/>
      <sheetData sheetId="732"/>
      <sheetData sheetId="733" refreshError="1"/>
      <sheetData sheetId="734" refreshError="1"/>
      <sheetData sheetId="735" refreshError="1"/>
      <sheetData sheetId="736" refreshError="1"/>
      <sheetData sheetId="737" refreshError="1"/>
      <sheetData sheetId="738" refreshError="1"/>
      <sheetData sheetId="739"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on gia II"/>
      <sheetName val="Don gia CT"/>
      <sheetName val="DM tu van"/>
      <sheetName val="TRUNG THE"/>
      <sheetName val="HA THE"/>
      <sheetName val="XDM"/>
      <sheetName val="LK TR.THE"/>
      <sheetName val="LK ha the"/>
      <sheetName val="LK XDM"/>
      <sheetName val="Bang THDT"/>
      <sheetName val="Bang tong hop"/>
      <sheetName val="TH xay dung"/>
      <sheetName val="TH VL-NC CAI TAO"/>
      <sheetName val="TH VL-NC Tthe"/>
      <sheetName val="TH VL-NC ha the"/>
      <sheetName val="TH VL-NC XDM"/>
      <sheetName val="Bang 5_Chi tiet phan Dz"/>
      <sheetName val="SDL"/>
      <sheetName val="VCBD "/>
      <sheetName val="TN-HC"/>
      <sheetName val="Phu tro"/>
      <sheetName val="Thu hoi"/>
      <sheetName val="Tram"/>
      <sheetName val=" KS-TK"/>
      <sheetName val="CPTV"/>
      <sheetName val="DG"/>
      <sheetName val="00000000"/>
      <sheetName val="10000000"/>
      <sheetName val="20000000"/>
      <sheetName val="30000000"/>
      <sheetName val="40000000"/>
      <sheetName val="50000000"/>
      <sheetName val="60000000"/>
      <sheetName val="70000000"/>
      <sheetName val="80000000"/>
      <sheetName val="90000000"/>
      <sheetName val="a0000000"/>
      <sheetName val="Gia vat tu"/>
      <sheetName val="KPVC-BD "/>
      <sheetName val="HT"/>
      <sheetName val="SOKT"/>
      <sheetName val="Dinh nghia"/>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T_Tinh"/>
      <sheetName val="Bang 5_Chi tiet phan Dz"/>
      <sheetName val="Gia vat tu"/>
      <sheetName val="CHITIET VL-NC"/>
      <sheetName val="Paramètres"/>
      <sheetName val="Options"/>
      <sheetName val="Tai Chinh- QT-Halang"/>
      <sheetName val="Dinh Muc VT"/>
      <sheetName val="Tien Luong"/>
      <sheetName val="CPTNo"/>
      <sheetName val="R540"/>
      <sheetName val="Ten banh"/>
      <sheetName val="Gia"/>
      <sheetName val="Listes"/>
      <sheetName val="T_Tinh1"/>
      <sheetName val="Tai_Chinh-_QT-Halang"/>
      <sheetName val="Properties"/>
      <sheetName val="branch code"/>
      <sheetName val="TONGKE1P"/>
      <sheetName val="KPVC-BD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refreshError="1"/>
      <sheetData sheetId="33" refreshError="1"/>
      <sheetData sheetId="34" refreshError="1"/>
      <sheetData sheetId="35"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T_Tinh"/>
      <sheetName val="Paramètres"/>
      <sheetName val="Options"/>
      <sheetName val="Tai Chinh- QT-Halang"/>
      <sheetName val="Dinh Muc VT"/>
      <sheetName val="Tien Luong"/>
      <sheetName val="Gia vat tu"/>
      <sheetName val="CPTNo"/>
      <sheetName val="R540"/>
      <sheetName val="Listes"/>
      <sheetName val="Ten banh"/>
      <sheetName val="Gia"/>
      <sheetName val="T_Tinh1"/>
      <sheetName val="Tai_Chinh-_QT-Halang"/>
      <sheetName val="Properties"/>
      <sheetName val="branch code"/>
      <sheetName val="Sheet29"/>
      <sheetName val="cost reconcili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refreshError="1"/>
      <sheetData sheetId="31" refreshError="1"/>
      <sheetData sheetId="32" refreshError="1"/>
      <sheetData sheetId="33"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ng du toan"/>
      <sheetName val="dinh muc"/>
      <sheetName val=" muong cap"/>
      <sheetName val="TH-XL"/>
      <sheetName val="T.Tinh"/>
      <sheetName val="TDTKP (2)"/>
      <sheetName val="TONGKE3p"/>
      <sheetName val="CHITIET VL-NC-DDTT3PHA "/>
      <sheetName val="CHITIET VL-NC-TT1p"/>
      <sheetName val="Dinh nghia"/>
      <sheetName val="Bang 5_Chi tiet phan Dz"/>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uy Huynh Pham Nguyen" refreshedDate="45356.606374421295" createdVersion="8" refreshedVersion="8" minRefreshableVersion="3" recordCount="32" xr:uid="{9080850B-681E-42E6-A303-BF535ADCF67C}">
  <cacheSource type="worksheet">
    <worksheetSource ref="B70:AB102" sheet="C601.01"/>
  </cacheSource>
  <cacheFields count="27">
    <cacheField name="TÀI KHOẢN" numFmtId="0">
      <sharedItems/>
    </cacheField>
    <cacheField name="SẢN PHẨM" numFmtId="0">
      <sharedItems/>
    </cacheField>
    <cacheField name="MÃ KH" numFmtId="0">
      <sharedItems containsSemiMixedTypes="0" containsString="0" containsNumber="1" containsInteger="1" minValue="11695" maxValue="155757"/>
    </cacheField>
    <cacheField name="TÊN KHÁCH HÀNG" numFmtId="0">
      <sharedItems count="9">
        <s v="NGAN HANG TMCP VIET NAM THUONG TIN"/>
        <s v="NGAN HANG TMCP DONG NAM A"/>
        <s v="NGAN HANG TMCP SAI GON - HA NOI"/>
        <s v="NGAN HANG TMCP PHUONG DONG"/>
        <s v="NGAN HANG TMCP VIET A"/>
        <s v="CONG TY TAI CHINH CO PHAN TIN VIET"/>
        <s v="NGAN HANG TMCP HANG HAI VIET NAM"/>
        <s v="CONG TY TAI CHINH TNHH NH VIET NAM THINH VUONG SMBC"/>
        <s v="NGAN HANG TMCP A CHAU"/>
      </sharedItems>
    </cacheField>
    <cacheField name="DIỄN GIẢI SẢN PHẨM" numFmtId="0">
      <sharedItems/>
    </cacheField>
    <cacheField name="SỐ HỢP ĐỒNG" numFmtId="0">
      <sharedItems/>
    </cacheField>
    <cacheField name="MÃ THAM CHIẾU KH" numFmtId="0">
      <sharedItems/>
    </cacheField>
    <cacheField name="DG_LOAI_HINH" numFmtId="0">
      <sharedItems containsNonDate="0" containsString="0" containsBlank="1"/>
    </cacheField>
    <cacheField name="SO_TAI_KHOAN" numFmtId="0">
      <sharedItems containsNonDate="0" containsString="0" containsBlank="1"/>
    </cacheField>
    <cacheField name="NGÀY HIỆU LỰC" numFmtId="14">
      <sharedItems containsSemiMixedTypes="0" containsNonDate="0" containsDate="1" containsString="0" minDate="2023-11-21T00:00:00" maxDate="2023-12-29T00:00:00"/>
    </cacheField>
    <cacheField name="NGÀY ĐÁO HẠN" numFmtId="14">
      <sharedItems containsSemiMixedTypes="0" containsNonDate="0" containsDate="1" containsString="0" minDate="2024-01-02T00:00:00" maxDate="2024-02-23T00:00:00"/>
    </cacheField>
    <cacheField name="KỲ HẠN" numFmtId="0">
      <sharedItems containsSemiMixedTypes="0" containsString="0" containsNumber="1" containsInteger="1" minValue="5" maxValue="90"/>
    </cacheField>
    <cacheField name="LOẠI TIỀN" numFmtId="0">
      <sharedItems/>
    </cacheField>
    <cacheField name="SỐ DƯ" numFmtId="41">
      <sharedItems containsSemiMixedTypes="0" containsString="0" containsNumber="1" containsInteger="1" minValue="10000000" maxValue="500000000000"/>
    </cacheField>
    <cacheField name="SỐ DƯ QUY ĐỔI" numFmtId="41">
      <sharedItems containsSemiMixedTypes="0" containsString="0" containsNumber="1" containsInteger="1" minValue="100000000000" maxValue="500000000000"/>
    </cacheField>
    <cacheField name="LÃI SUẤT" numFmtId="0">
      <sharedItems containsSemiMixedTypes="0" containsString="0" containsNumber="1" minValue="0.8" maxValue="5"/>
    </cacheField>
    <cacheField name="DỰ CHI" numFmtId="41">
      <sharedItems containsSemiMixedTypes="0" containsString="0" containsNumber="1" minValue="5479.45" maxValue="1231506849"/>
    </cacheField>
    <cacheField name="DỰ THU QĐ" numFmtId="41">
      <sharedItems containsSemiMixedTypes="0" containsString="0" containsNumber="1" containsInteger="1" minValue="21917808" maxValue="1231506849"/>
    </cacheField>
    <cacheField name="DỰ CHI 1 NGÀY" numFmtId="0">
      <sharedItems containsBlank="1"/>
    </cacheField>
    <cacheField name="DỰ CHI 1 NGÀY QĐ" numFmtId="0">
      <sharedItems containsBlank="1"/>
    </cacheField>
    <cacheField name="TK DỰ CHI" numFmtId="0">
      <sharedItems containsSemiMixedTypes="0" containsString="0" containsNumber="1" containsInteger="1" minValue="391100001" maxValue="391200001"/>
    </cacheField>
    <cacheField name="DIỄN GIẢI" numFmtId="0">
      <sharedItems/>
    </cacheField>
    <cacheField name="PL GIAO DỊCH" numFmtId="0">
      <sharedItems/>
    </cacheField>
    <cacheField name="GHI CHÚ PL GIAO DỊCH" numFmtId="0">
      <sharedItems containsBlank="1"/>
    </cacheField>
    <cacheField name="MM_COL_NOTE" numFmtId="0">
      <sharedItems containsBlank="1"/>
    </cacheField>
    <cacheField name="ĐƠN VỊ QUẢN LÝ KHÁCH HÀNG" numFmtId="0">
      <sharedItems/>
    </cacheField>
    <cacheField name="QUY ĐỔI TG TT19" numFmtId="41">
      <sharedItems containsSemiMixedTypes="0" containsString="0" containsNumber="1" containsInteger="1" minValue="100000000000" maxValue="500000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s v="1312"/>
    <s v="MPI1"/>
    <n v="21485"/>
    <x v="0"/>
    <s v="TIEN GUI CAC TCTD TRONG NUOC"/>
    <s v="069MPI1233250002"/>
    <s v="VNTT211123-M06 "/>
    <m/>
    <m/>
    <d v="2023-11-21T00:00:00"/>
    <d v="2024-02-19T00:00:00"/>
    <n v="90"/>
    <s v="VND"/>
    <n v="250000000000"/>
    <n v="250000000000"/>
    <n v="3.1"/>
    <n v="870547945"/>
    <n v="870547945"/>
    <s v=""/>
    <s v=""/>
    <n v="391100001"/>
    <s v="GUI VON VIETBANK HD VNTT211123-M06 NGAY 21.11.2023"/>
    <s v="BK"/>
    <s v=""/>
    <s v="SECURE BY VNTT211123-M08,VNTT211123-M09"/>
    <s v="TTKD"/>
    <n v="250000000000"/>
  </r>
  <r>
    <s v="1312"/>
    <s v="MPI1"/>
    <n v="21485"/>
    <x v="0"/>
    <s v="TIEN GUI CAC TCTD TRONG NUOC"/>
    <s v="069MPI1233250005"/>
    <s v="VNTT211123-M07"/>
    <m/>
    <m/>
    <d v="2023-11-21T00:00:00"/>
    <d v="2024-02-19T00:00:00"/>
    <n v="90"/>
    <s v="VND"/>
    <n v="250000000000"/>
    <n v="250000000000"/>
    <n v="3.25"/>
    <n v="912671233"/>
    <n v="912671233"/>
    <s v=""/>
    <s v=""/>
    <n v="391100001"/>
    <s v="GUI VON VIETBANK HD VNTT211123-M07 NGAY 21.11.2023"/>
    <s v="BK"/>
    <s v=""/>
    <s v="SECURE BY VNTT211123-M08,VNTT211123-M09"/>
    <s v="TTKD"/>
    <n v="250000000000"/>
  </r>
  <r>
    <s v="1312"/>
    <s v="MPI1"/>
    <n v="21485"/>
    <x v="0"/>
    <s v="TIEN GUI CAC TCTD TRONG NUOC"/>
    <s v="069MPI1233260003"/>
    <s v="VNTT221123-M04 "/>
    <m/>
    <m/>
    <d v="2023-11-22T00:00:00"/>
    <d v="2024-02-20T00:00:00"/>
    <n v="90"/>
    <s v="VND"/>
    <n v="250000000000"/>
    <n v="250000000000"/>
    <n v="3"/>
    <n v="821917808"/>
    <n v="821917808"/>
    <s v=""/>
    <s v=""/>
    <n v="391100001"/>
    <s v="GUI VON VIETBANK HD VNTT221123-M04 NGAY 22.11.2023"/>
    <s v="BK"/>
    <s v=""/>
    <s v="SECURE BY VNTT221123-M06,VNTT221123-M07"/>
    <s v="TTKD"/>
    <n v="250000000000"/>
  </r>
  <r>
    <s v="1312"/>
    <s v="MPI1"/>
    <n v="21485"/>
    <x v="0"/>
    <s v="TIEN GUI CAC TCTD TRONG NUOC"/>
    <s v="069MPI1233260006"/>
    <s v="VNTT221123-M05 "/>
    <m/>
    <m/>
    <d v="2023-11-22T00:00:00"/>
    <d v="2024-02-20T00:00:00"/>
    <n v="90"/>
    <s v="VND"/>
    <n v="250000000000"/>
    <n v="250000000000"/>
    <n v="3.2"/>
    <n v="876712329"/>
    <n v="876712329"/>
    <s v=""/>
    <s v=""/>
    <n v="391100001"/>
    <s v="GUI VON VIETBANK HD VNTT221123-M05 NGAY 22.11.2023"/>
    <s v="BK"/>
    <s v=""/>
    <s v="SECURE BY VNTT221123-M06,VNTT221123-M07"/>
    <s v="TTKD"/>
    <n v="250000000000"/>
  </r>
  <r>
    <s v="1312"/>
    <s v="MPI1"/>
    <n v="21485"/>
    <x v="0"/>
    <s v="TIEN GUI CAC TCTD TRONG NUOC"/>
    <s v="069MPI1233270006"/>
    <s v="VNTT231123-M07 "/>
    <m/>
    <m/>
    <d v="2023-11-23T00:00:00"/>
    <d v="2024-02-21T00:00:00"/>
    <n v="90"/>
    <s v="VND"/>
    <n v="200000000000"/>
    <n v="200000000000"/>
    <n v="3.1"/>
    <n v="662465753"/>
    <n v="662465753"/>
    <s v=""/>
    <s v=""/>
    <n v="391100001"/>
    <s v="GUI VON VIETBANK HD VNTT231123-M07 NGAY 23.11.2023"/>
    <s v="BK"/>
    <s v=""/>
    <s v="SECURE BY VNTT231123-M05,VNTT231123- M06"/>
    <s v="TTKD"/>
    <n v="200000000000"/>
  </r>
  <r>
    <s v="1312"/>
    <s v="MPI1"/>
    <n v="21485"/>
    <x v="0"/>
    <s v="TIEN GUI CAC TCTD TRONG NUOC"/>
    <s v="069MPI1233270008"/>
    <s v="VNTT231123-M08"/>
    <m/>
    <m/>
    <d v="2023-11-23T00:00:00"/>
    <d v="2024-02-21T00:00:00"/>
    <n v="90"/>
    <s v="VND"/>
    <n v="200000000000"/>
    <n v="200000000000"/>
    <n v="3.1"/>
    <n v="662465753"/>
    <n v="662465753"/>
    <s v=""/>
    <s v=""/>
    <n v="391100001"/>
    <s v="GUI VON VIETBANK HD VNTT231123-M08 NGAY 23.11.2023"/>
    <s v="BK"/>
    <s v=""/>
    <s v="SECURE BY VNTT231123-M05,VNTT231123- M06"/>
    <s v="TTKD"/>
    <n v="200000000000"/>
  </r>
  <r>
    <s v="1312"/>
    <s v="MPI1"/>
    <n v="24538"/>
    <x v="1"/>
    <s v="TIEN GUI CAC TCTD TRONG NUOC"/>
    <s v="069MPI1233280009"/>
    <s v="SEAV241123-M09"/>
    <m/>
    <m/>
    <d v="2023-11-24T00:00:00"/>
    <d v="2024-02-19T00:00:00"/>
    <n v="87"/>
    <s v="VND"/>
    <n v="250000000000"/>
    <n v="250000000000"/>
    <n v="3.2"/>
    <n v="832876712"/>
    <n v="832876712"/>
    <s v=""/>
    <s v=""/>
    <n v="391100001"/>
    <s v="GUI VON SEABANK HD SEAV241123-M09 NGAY 24.11.2023"/>
    <s v="BK"/>
    <s v=""/>
    <s v="SECURE BY SEAV241123-M11, SEAV241123-M12"/>
    <s v="HOI SO"/>
    <n v="250000000000"/>
  </r>
  <r>
    <s v="1312"/>
    <s v="MPI1"/>
    <n v="24538"/>
    <x v="1"/>
    <s v="TIEN GUI CAC TCTD TRONG NUOC"/>
    <s v="069MPI1233280010"/>
    <s v="SEAV241123-M10 "/>
    <m/>
    <m/>
    <d v="2023-11-24T00:00:00"/>
    <d v="2024-02-19T00:00:00"/>
    <n v="87"/>
    <s v="VND"/>
    <n v="250000000000"/>
    <n v="250000000000"/>
    <n v="3.2"/>
    <n v="832876712"/>
    <n v="832876712"/>
    <s v=""/>
    <s v=""/>
    <n v="391100001"/>
    <s v="GUI VON SEABANK HD SEAV241123-M10 NGAY 24.11.2023"/>
    <s v="BK"/>
    <s v=""/>
    <s v="SECURE BY SEAV241123-M11, SEAV241123-M12"/>
    <s v="HOI SO"/>
    <n v="250000000000"/>
  </r>
  <r>
    <s v="1312"/>
    <s v="MPI1"/>
    <n v="24538"/>
    <x v="1"/>
    <s v="TIEN GUI CAC TCTD TRONG NUOC"/>
    <s v="069MPI1233320002"/>
    <s v="SEAV281123-M01"/>
    <m/>
    <m/>
    <d v="2023-11-28T00:00:00"/>
    <d v="2024-02-22T00:00:00"/>
    <n v="86"/>
    <s v="VND"/>
    <n v="150000000000"/>
    <n v="150000000000"/>
    <n v="3.3"/>
    <n v="461095890"/>
    <n v="461095890"/>
    <s v=""/>
    <s v=""/>
    <n v="391100001"/>
    <s v="GUI VON SEABANK HD SEAV281123-M01 NGAY 28.11.2023"/>
    <s v="BK"/>
    <s v=""/>
    <s v="SECURE BY SEAV271123-M03, SEAV271123-M04"/>
    <s v="HOI SO"/>
    <n v="150000000000"/>
  </r>
  <r>
    <s v="1312"/>
    <s v="MPI1"/>
    <n v="24538"/>
    <x v="1"/>
    <s v="TIEN GUI CAC TCTD TRONG NUOC"/>
    <s v="069MPI1233320003"/>
    <s v="SEAV281123-M02"/>
    <m/>
    <m/>
    <d v="2023-11-28T00:00:00"/>
    <d v="2024-02-22T00:00:00"/>
    <n v="86"/>
    <s v="VND"/>
    <n v="350000000000"/>
    <n v="350000000000"/>
    <n v="3.3"/>
    <n v="1075890411"/>
    <n v="1075890411"/>
    <s v=""/>
    <s v=""/>
    <n v="391100001"/>
    <s v="GUI VON SEABANK HD SEAV281123-M02 NGAY 28.11.2023"/>
    <s v="BK"/>
    <s v=""/>
    <s v="SECURE BY SEAV271123-M03, SEAV271123-M04"/>
    <s v="HOI SO"/>
    <n v="350000000000"/>
  </r>
  <r>
    <s v="1312"/>
    <s v="MPI1"/>
    <n v="12385"/>
    <x v="2"/>
    <s v="TIEN GUI CAC TCTD TRONG NUOC"/>
    <s v="069MPI1233350001"/>
    <s v="SHBV301123-M13 "/>
    <m/>
    <m/>
    <d v="2023-12-01T00:00:00"/>
    <d v="2024-01-30T00:00:00"/>
    <n v="60"/>
    <s v="VND"/>
    <n v="350000000000"/>
    <n v="350000000000"/>
    <n v="2.7"/>
    <n v="802602740"/>
    <n v="802602740"/>
    <s v=""/>
    <s v=""/>
    <n v="391100001"/>
    <s v="GUI VON SHB HD SHBV301123-M13 NGAY 30.11.2023"/>
    <s v="BK"/>
    <s v=""/>
    <s v="SECURE BY SEAV301123-M01,M02,M03,M04,M05"/>
    <s v="TTKD"/>
    <n v="350000000000"/>
  </r>
  <r>
    <s v="1312"/>
    <s v="MPI1"/>
    <n v="12385"/>
    <x v="2"/>
    <s v="TIEN GUI CAC TCTD TRONG NUOC"/>
    <s v="069MPI1233350002"/>
    <s v="SHBV301123-M14 "/>
    <m/>
    <m/>
    <d v="2023-12-01T00:00:00"/>
    <d v="2024-01-30T00:00:00"/>
    <n v="60"/>
    <s v="VND"/>
    <n v="200000000000"/>
    <n v="200000000000"/>
    <n v="2.7"/>
    <n v="458630137"/>
    <n v="458630137"/>
    <s v=""/>
    <s v=""/>
    <n v="391100001"/>
    <s v="GUI VON SHB HD SHBV301123-M14 NGAY 30.11.2023"/>
    <s v="BK"/>
    <s v=""/>
    <s v="SECURE BY SEAV301123-M01,M02,M03,M04,M05"/>
    <s v="TTKD"/>
    <n v="200000000000"/>
  </r>
  <r>
    <s v="1312"/>
    <s v="MPI1"/>
    <n v="12385"/>
    <x v="2"/>
    <s v="TIEN GUI CAC TCTD TRONG NUOC"/>
    <s v="069MPI1233350003"/>
    <s v="SHBV301123-M15"/>
    <m/>
    <m/>
    <d v="2023-12-01T00:00:00"/>
    <d v="2024-01-30T00:00:00"/>
    <n v="60"/>
    <s v="VND"/>
    <n v="500000000000"/>
    <n v="500000000000"/>
    <n v="2.9"/>
    <n v="1231506849"/>
    <n v="1231506849"/>
    <s v=""/>
    <s v=""/>
    <n v="391100001"/>
    <s v="GUI VON SHB HD SHBV301123-M15 NGAY 30.11.2023"/>
    <s v="BK"/>
    <s v=""/>
    <s v="SECURE BY SEAV301123-M01,M02,M03,M04,M05"/>
    <s v="TTKD"/>
    <n v="500000000000"/>
  </r>
  <r>
    <s v="1312"/>
    <s v="MPI1"/>
    <n v="12385"/>
    <x v="2"/>
    <s v="TIEN GUI CAC TCTD TRONG NUOC"/>
    <s v="069MPI1233350004"/>
    <s v="SHBV301123-M16"/>
    <m/>
    <m/>
    <d v="2023-12-01T00:00:00"/>
    <d v="2024-01-30T00:00:00"/>
    <n v="60"/>
    <s v="VND"/>
    <n v="500000000000"/>
    <n v="500000000000"/>
    <n v="2.9"/>
    <n v="1231506849"/>
    <n v="1231506849"/>
    <s v=""/>
    <s v=""/>
    <n v="391100001"/>
    <s v="GUI VON SHB HD SHBV301123-M16 NGAY 30.11.2023"/>
    <s v="BK"/>
    <s v=""/>
    <s v="SECURE BY SEAV301123-M01,M02,M03,M04,M05"/>
    <s v="TTKD"/>
    <n v="500000000000"/>
  </r>
  <r>
    <s v="1312"/>
    <s v="MPI1"/>
    <n v="12385"/>
    <x v="2"/>
    <s v="TIEN GUI CAC TCTD TRONG NUOC"/>
    <s v="069MPI1233350005"/>
    <s v="SHBV301123-M17"/>
    <m/>
    <m/>
    <d v="2023-12-01T00:00:00"/>
    <d v="2024-01-30T00:00:00"/>
    <n v="60"/>
    <s v="VND"/>
    <n v="450000000000"/>
    <n v="450000000000"/>
    <n v="2.9"/>
    <n v="1108356164"/>
    <n v="1108356164"/>
    <s v=""/>
    <s v=""/>
    <n v="391100001"/>
    <s v="GUI VON SHB HD SHBV301123-M17 NGAY 30.11.2023"/>
    <s v="BK"/>
    <s v=""/>
    <s v="SECURE BY SEAV301123-M01,M02,M03,M04,M05"/>
    <s v="TTKD"/>
    <n v="450000000000"/>
  </r>
  <r>
    <s v="1312"/>
    <s v="MPI1"/>
    <n v="11695"/>
    <x v="3"/>
    <s v="TIEN GUI CAC TCTD TRONG NUOC"/>
    <s v="069MPI1233380001"/>
    <s v="OCBH041223-M01 "/>
    <m/>
    <m/>
    <d v="2023-12-04T00:00:00"/>
    <d v="2024-01-30T00:00:00"/>
    <n v="57"/>
    <s v="VND"/>
    <n v="500000000000"/>
    <n v="500000000000"/>
    <n v="2.9"/>
    <n v="1112328767"/>
    <n v="1112328767"/>
    <s v=""/>
    <s v=""/>
    <n v="391100001"/>
    <s v="GUI VON OCB HD OCBH041223-M01 NGAY 04.12.2023"/>
    <s v="BK"/>
    <s v=""/>
    <s v="SECURE BY OCBH011223-M04-M05-M06-M07"/>
    <s v="TTKD"/>
    <n v="500000000000"/>
  </r>
  <r>
    <s v="1312"/>
    <s v="MPI1"/>
    <n v="11695"/>
    <x v="3"/>
    <s v="TIEN GUI CAC TCTD TRONG NUOC"/>
    <s v="069MPI1233380002"/>
    <s v="OCBH041223-M02"/>
    <m/>
    <m/>
    <d v="2023-12-04T00:00:00"/>
    <d v="2024-01-30T00:00:00"/>
    <n v="57"/>
    <s v="VND"/>
    <n v="500000000000"/>
    <n v="500000000000"/>
    <n v="2.9"/>
    <n v="1112328767"/>
    <n v="1112328767"/>
    <s v=""/>
    <s v=""/>
    <n v="391100001"/>
    <s v="GUI VON OCB HD OCBH041223-M02 NGAY 04.12.2023"/>
    <s v="BK"/>
    <s v=""/>
    <s v="SECURE BY OCBH011223-M04-M05-M06-M07"/>
    <s v="TTKD"/>
    <n v="500000000000"/>
  </r>
  <r>
    <s v="1312"/>
    <s v="MPI1"/>
    <n v="11695"/>
    <x v="3"/>
    <s v="TIEN GUI CAC TCTD TRONG NUOC"/>
    <s v="069MPI1233380003"/>
    <s v="OCBH041223-M03"/>
    <m/>
    <m/>
    <d v="2023-12-04T00:00:00"/>
    <d v="2024-01-30T00:00:00"/>
    <n v="57"/>
    <s v="VND"/>
    <n v="500000000000"/>
    <n v="500000000000"/>
    <n v="2.9"/>
    <n v="1112328767"/>
    <n v="1112328767"/>
    <s v=""/>
    <s v=""/>
    <n v="391100001"/>
    <s v="GUI VON OCB HD OCBH041223-M03 NGAY 04.12.2023"/>
    <s v="BK"/>
    <s v=""/>
    <s v="SECURE BY OCBH011223-M04-M05-M06-M07"/>
    <s v="TTKD"/>
    <n v="500000000000"/>
  </r>
  <r>
    <s v="1312"/>
    <s v="MPI1"/>
    <n v="12092"/>
    <x v="4"/>
    <s v="TIEN GUI CAC TCTD TRONG NUOC"/>
    <s v="069MPI1233390001"/>
    <s v="VAMM051223-M17"/>
    <m/>
    <m/>
    <d v="2023-12-05T00:00:00"/>
    <d v="2024-01-08T00:00:00"/>
    <n v="34"/>
    <s v="VND"/>
    <n v="200000000000"/>
    <n v="200000000000"/>
    <n v="0.95"/>
    <n v="140547945"/>
    <n v="140547945"/>
    <s v=""/>
    <s v=""/>
    <n v="391100001"/>
    <s v="GUI VON VIET A HD VAMM051223-M17 NGAY 05.12.2023"/>
    <s v="BK"/>
    <s v=""/>
    <s v="SECURED BY VAMM051223-M01-2-3-4-5-6-7-8"/>
    <s v="HOI SO"/>
    <n v="200000000000"/>
  </r>
  <r>
    <s v="1312"/>
    <s v="MPI1"/>
    <n v="12092"/>
    <x v="4"/>
    <s v="TIEN GUI CAC TCTD TRONG NUOC"/>
    <s v="069MPI1233390003"/>
    <s v="VAMM051223-M18 "/>
    <m/>
    <m/>
    <d v="2023-12-05T00:00:00"/>
    <d v="2024-01-08T00:00:00"/>
    <n v="34"/>
    <s v="VND"/>
    <n v="200000000000"/>
    <n v="200000000000"/>
    <n v="0.9"/>
    <n v="133150685"/>
    <n v="133150685"/>
    <s v=""/>
    <s v=""/>
    <n v="391100001"/>
    <s v="GUI VON VIET A HD VAMM051223-M18 NGAY 05.12.2023"/>
    <s v="BK"/>
    <s v=""/>
    <s v="SECURED BY VAMM051223-M01-2-3-4-5-6-7-8"/>
    <s v="HOI SO"/>
    <n v="200000000000"/>
  </r>
  <r>
    <s v="1312"/>
    <s v="MPI1"/>
    <n v="12092"/>
    <x v="4"/>
    <s v="TIEN GUI CAC TCTD TRONG NUOC"/>
    <s v="069MPI1233390004"/>
    <s v="VAMM051223-M19"/>
    <m/>
    <m/>
    <d v="2023-12-05T00:00:00"/>
    <d v="2024-01-08T00:00:00"/>
    <n v="34"/>
    <s v="VND"/>
    <n v="200000000000"/>
    <n v="200000000000"/>
    <n v="0.9"/>
    <n v="133150685"/>
    <n v="133150685"/>
    <s v=""/>
    <s v=""/>
    <n v="391100001"/>
    <s v="GUI VON VIET A HD VAMM051223-M19 NGAY 05.12.2023"/>
    <s v="BK"/>
    <s v=""/>
    <s v="SECURED BY VAMM051223-M01-2-3-4-5-6-7-8"/>
    <s v="HOI SO"/>
    <n v="200000000000"/>
  </r>
  <r>
    <s v="1312"/>
    <s v="MPI1"/>
    <n v="12092"/>
    <x v="4"/>
    <s v="TIEN GUI CAC TCTD TRONG NUOC"/>
    <s v="069MPI1233390005"/>
    <s v="VAMM051223-M20"/>
    <m/>
    <m/>
    <d v="2023-12-05T00:00:00"/>
    <d v="2024-01-08T00:00:00"/>
    <n v="34"/>
    <s v="VND"/>
    <n v="200000000000"/>
    <n v="200000000000"/>
    <n v="0.9"/>
    <n v="133150685"/>
    <n v="133150685"/>
    <s v=""/>
    <s v=""/>
    <n v="391100001"/>
    <s v="GUI VON VIET A HD VAMM051223-M20 NGAY 05.12.2023"/>
    <s v="BK"/>
    <s v=""/>
    <s v="SECURED BY VAMM051223-M01-2-3-4-5-6-7-8"/>
    <s v="HOI SO"/>
    <n v="200000000000"/>
  </r>
  <r>
    <s v="1312"/>
    <s v="MPI1"/>
    <n v="12092"/>
    <x v="4"/>
    <s v="TIEN GUI CAC TCTD TRONG NUOC"/>
    <s v="069MPI1233390006"/>
    <s v="VAMM051223-M21 "/>
    <m/>
    <m/>
    <d v="2023-12-05T00:00:00"/>
    <d v="2024-01-08T00:00:00"/>
    <n v="34"/>
    <s v="VND"/>
    <n v="200000000000"/>
    <n v="200000000000"/>
    <n v="0.95"/>
    <n v="140547945"/>
    <n v="140547945"/>
    <s v=""/>
    <s v=""/>
    <n v="391100001"/>
    <s v="GUI VON VIET A HD VAMM051223-M21 NGAY 05.12.2023"/>
    <s v="BK"/>
    <s v=""/>
    <s v="SECURED BY VAMM051223-M01-2-3-4-5-6-7-8"/>
    <s v="HOI SO"/>
    <n v="200000000000"/>
  </r>
  <r>
    <s v="1312"/>
    <s v="MPI1"/>
    <n v="12092"/>
    <x v="4"/>
    <s v="TIEN GUI CAC TCTD TRONG NUOC"/>
    <s v="069MPI1233390007"/>
    <s v="VAMM051223-M22 "/>
    <m/>
    <m/>
    <d v="2023-12-05T00:00:00"/>
    <d v="2024-01-08T00:00:00"/>
    <n v="34"/>
    <s v="VND"/>
    <n v="200000000000"/>
    <n v="200000000000"/>
    <n v="0.95"/>
    <n v="140547945"/>
    <n v="140547945"/>
    <s v=""/>
    <s v=""/>
    <n v="391100001"/>
    <s v="GUI VON VIET A HD VAMM051223-M22 NGAY 05.12.2023"/>
    <s v="BK"/>
    <s v=""/>
    <s v="SECURED BY VAMM051223-M01-2-3-4-5-6-7-8"/>
    <s v="HOI SO"/>
    <n v="200000000000"/>
  </r>
  <r>
    <s v="1312"/>
    <s v="MPI1"/>
    <n v="12092"/>
    <x v="4"/>
    <s v="TIEN GUI CAC TCTD TRONG NUOC"/>
    <s v="069MPI1233390008"/>
    <s v="VAMM051223-M23"/>
    <m/>
    <m/>
    <d v="2023-12-05T00:00:00"/>
    <d v="2024-01-08T00:00:00"/>
    <n v="34"/>
    <s v="VND"/>
    <n v="200000000000"/>
    <n v="200000000000"/>
    <n v="1"/>
    <n v="147945205"/>
    <n v="147945205"/>
    <m/>
    <m/>
    <n v="391100001"/>
    <s v="GUI VON VIET A HD VAMM051223-M23 NGAY 05.12.2023"/>
    <s v="BK"/>
    <m/>
    <s v="SECURED BY VAMM051223-M01-2-3-4-5-6-7-8"/>
    <s v="HOI SO"/>
    <n v="200000000000"/>
  </r>
  <r>
    <s v="1312"/>
    <s v="MPI1"/>
    <n v="12092"/>
    <x v="4"/>
    <s v="TIEN GUI CAC TCTD TRONG NUOC"/>
    <s v="069MPI1233390009"/>
    <s v="VAMM051223-M24"/>
    <m/>
    <m/>
    <d v="2023-12-05T00:00:00"/>
    <d v="2024-01-08T00:00:00"/>
    <n v="34"/>
    <s v="VND"/>
    <n v="100000000000"/>
    <n v="100000000000"/>
    <n v="0.95"/>
    <n v="70273973"/>
    <n v="70273973"/>
    <m/>
    <m/>
    <n v="391100001"/>
    <s v="GUI VON VIET A HD VAMM051223-M24 NGAY 05.12.2023"/>
    <s v="BK"/>
    <m/>
    <s v="SECURED BY VAMM051223-M01-2-3-4-5-6-7-8"/>
    <s v="HOI SO"/>
    <n v="100000000000"/>
  </r>
  <r>
    <s v="1312"/>
    <s v="MPI1"/>
    <n v="93719"/>
    <x v="5"/>
    <s v="TIEN GUI CAC TCTD TRONG NUOC"/>
    <s v="069MPI1233490002"/>
    <s v="01.151223/HDGT"/>
    <m/>
    <m/>
    <d v="2023-12-15T00:00:00"/>
    <d v="2024-01-02T00:00:00"/>
    <n v="18"/>
    <s v="VND"/>
    <n v="300000000000"/>
    <n v="300000000000"/>
    <n v="0.8"/>
    <n v="111780822"/>
    <n v="111780822"/>
    <m/>
    <m/>
    <n v="391100001"/>
    <s v="GUI VON CTY TIN VIET HD 01.151223/HDGT/BVBANK-VIETCREDIT NGAY 15.12.2023"/>
    <s v="BK"/>
    <m/>
    <s v="ĐB NV 02.151223/HDGT; 03.151223/HDGT"/>
    <s v="CHI NHANH HA NOI"/>
    <n v="300000000000"/>
  </r>
  <r>
    <s v="1312"/>
    <s v="MPI1"/>
    <n v="93719"/>
    <x v="5"/>
    <s v="TIEN GUI CAC TCTD TRONG NUOC"/>
    <s v="069MPI1233490003"/>
    <s v="05.151223/HDGT"/>
    <m/>
    <m/>
    <d v="2023-12-15T00:00:00"/>
    <d v="2024-01-02T00:00:00"/>
    <n v="18"/>
    <s v="VND"/>
    <n v="200000000000"/>
    <n v="200000000000"/>
    <n v="0.8"/>
    <n v="74520548"/>
    <n v="74520548"/>
    <m/>
    <m/>
    <n v="391100001"/>
    <s v="GUI VON CTY TIN VIET HD 05.151223/HDGT/BVBANK-VIETCREDIT NGAY 15.12.2023"/>
    <s v="BK"/>
    <m/>
    <s v="DB NV 04.151223"/>
    <s v="CHI NHANH HA NOI"/>
    <n v="200000000000"/>
  </r>
  <r>
    <s v="1312"/>
    <s v="MPI1"/>
    <n v="21075"/>
    <x v="6"/>
    <s v="TIEN GUI CAC TCTD TRONG NUOC"/>
    <s v="069MPI1233620001"/>
    <s v="MSBV271223-M11 "/>
    <m/>
    <m/>
    <d v="2023-12-28T00:00:00"/>
    <d v="2024-01-04T00:00:00"/>
    <n v="7"/>
    <s v="VND"/>
    <n v="200000000000"/>
    <n v="200000000000"/>
    <n v="2.0499999999999998"/>
    <n v="44931507"/>
    <n v="44931507"/>
    <m/>
    <m/>
    <n v="391100001"/>
    <s v="GUI VON MSB HD MSBV271223-M11 NGAY 27.12.2023"/>
    <s v="BK"/>
    <m/>
    <s v="SEUCRED BY MSBV271223-M09, MSBV271223-M10"/>
    <s v="TTKD"/>
    <n v="200000000000"/>
  </r>
  <r>
    <s v="1312"/>
    <s v="MPI1"/>
    <n v="21075"/>
    <x v="6"/>
    <s v="TIEN GUI CAC TCTD TRONG NUOC"/>
    <s v="069MPI1233620002"/>
    <s v="MSBV271223-M12"/>
    <m/>
    <m/>
    <d v="2023-12-28T00:00:00"/>
    <d v="2024-01-04T00:00:00"/>
    <n v="7"/>
    <s v="VND"/>
    <n v="300000000000"/>
    <n v="300000000000"/>
    <n v="2.0499999999999998"/>
    <n v="67397260"/>
    <n v="67397260"/>
    <m/>
    <m/>
    <n v="391100001"/>
    <s v="GUI VON MSB HD MSBV271223-M12 NGAY 27.12.2023"/>
    <s v="BK"/>
    <m/>
    <s v="SEUCRED BY MSBV271223-M09, MSBV271223-M10"/>
    <s v="TTKD"/>
    <n v="300000000000"/>
  </r>
  <r>
    <s v="1312"/>
    <s v="MPI1"/>
    <n v="155757"/>
    <x v="7"/>
    <s v="TIEN GUI CAC TCTD TRONG NUOC"/>
    <s v="069MPI1233620005"/>
    <s v="01.281223/HDGT"/>
    <m/>
    <m/>
    <d v="2023-12-28T00:00:00"/>
    <d v="2024-01-02T00:00:00"/>
    <n v="5"/>
    <s v="VND"/>
    <n v="100000000000"/>
    <n v="100000000000"/>
    <n v="2"/>
    <n v="21917808"/>
    <n v="21917808"/>
    <m/>
    <m/>
    <n v="391100001"/>
    <s v="GUI VON VPBSMBC FC HD  01.281223/HDGT/BVBANK-VPBSMBC FC NGAY 28.12.2023"/>
    <s v="BK"/>
    <m/>
    <m/>
    <s v="HOI SO"/>
    <n v="100000000000"/>
  </r>
  <r>
    <s v="1322"/>
    <s v="MPI1"/>
    <n v="11995"/>
    <x v="8"/>
    <s v="TIEN GUI CAC TCTD TRONG NUOC"/>
    <s v="069MPI1233620003"/>
    <s v="ACBD281223-M02 "/>
    <m/>
    <m/>
    <d v="2023-12-28T00:00:00"/>
    <d v="2024-01-29T00:00:00"/>
    <n v="32"/>
    <s v="USD"/>
    <n v="10000000"/>
    <n v="241150000000"/>
    <n v="5"/>
    <n v="5479.45"/>
    <n v="132321868"/>
    <m/>
    <m/>
    <n v="391200001"/>
    <s v="GUI VON ACB HD ACBD281223-M02 NGAY 28.12.2023"/>
    <s v="BK"/>
    <m/>
    <s v="SECURE BY ACBD281223-M01"/>
    <s v="TTKD"/>
    <n v="22602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EFF0A6-3D5A-4C28-8128-A442740E0BC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27">
    <pivotField showAll="0"/>
    <pivotField showAll="0"/>
    <pivotField showAll="0"/>
    <pivotField axis="axisRow" showAll="0">
      <items count="10">
        <item x="5"/>
        <item x="7"/>
        <item x="8"/>
        <item x="1"/>
        <item x="6"/>
        <item x="3"/>
        <item x="2"/>
        <item x="4"/>
        <item x="0"/>
        <item t="default"/>
      </items>
    </pivotField>
    <pivotField showAll="0"/>
    <pivotField showAll="0"/>
    <pivotField showAll="0"/>
    <pivotField showAll="0"/>
    <pivotField showAll="0"/>
    <pivotField numFmtId="14" showAll="0"/>
    <pivotField numFmtId="14" showAll="0"/>
    <pivotField showAll="0"/>
    <pivotField showAll="0"/>
    <pivotField numFmtId="41" showAll="0"/>
    <pivotField dataField="1" numFmtId="41" showAll="0"/>
    <pivotField showAll="0"/>
    <pivotField numFmtId="41" showAll="0"/>
    <pivotField numFmtId="41" showAll="0"/>
    <pivotField showAll="0"/>
    <pivotField showAll="0"/>
    <pivotField showAll="0"/>
    <pivotField showAll="0"/>
    <pivotField showAll="0"/>
    <pivotField showAll="0"/>
    <pivotField showAll="0"/>
    <pivotField showAll="0"/>
    <pivotField numFmtId="41" showAll="0"/>
  </pivotFields>
  <rowFields count="1">
    <field x="3"/>
  </rowFields>
  <rowItems count="10">
    <i>
      <x/>
    </i>
    <i>
      <x v="1"/>
    </i>
    <i>
      <x v="2"/>
    </i>
    <i>
      <x v="3"/>
    </i>
    <i>
      <x v="4"/>
    </i>
    <i>
      <x v="5"/>
    </i>
    <i>
      <x v="6"/>
    </i>
    <i>
      <x v="7"/>
    </i>
    <i>
      <x v="8"/>
    </i>
    <i t="grand">
      <x/>
    </i>
  </rowItems>
  <colItems count="1">
    <i/>
  </colItems>
  <dataFields count="1">
    <dataField name="Sum of SỐ DƯ QUY ĐỔI"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7.bin"/><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rgb="FF92D050"/>
  </sheetPr>
  <dimension ref="A1:T24"/>
  <sheetViews>
    <sheetView topLeftCell="A6" zoomScale="80" zoomScaleNormal="80" workbookViewId="0">
      <selection activeCell="A6" sqref="A1:XFD1048576"/>
    </sheetView>
  </sheetViews>
  <sheetFormatPr defaultColWidth="9.08984375" defaultRowHeight="14.5"/>
  <cols>
    <col min="1" max="1" width="0.6328125" style="20" customWidth="1"/>
    <col min="2" max="2" width="4.36328125" style="20" customWidth="1"/>
    <col min="3" max="3" width="3.90625" style="20" customWidth="1"/>
    <col min="4" max="4" width="11.6328125" style="20" customWidth="1"/>
    <col min="5" max="5" width="8.6328125" style="20" customWidth="1"/>
    <col min="6" max="6" width="4.36328125" style="20" customWidth="1"/>
    <col min="7" max="7" width="3.36328125" style="20" customWidth="1"/>
    <col min="8" max="8" width="4.90625" style="20" customWidth="1"/>
    <col min="9" max="9" width="12.90625" style="20" customWidth="1"/>
    <col min="10" max="10" width="4" style="20" customWidth="1"/>
    <col min="11" max="11" width="3.08984375" style="20" customWidth="1"/>
    <col min="12" max="12" width="3.6328125" style="20" customWidth="1"/>
    <col min="13" max="13" width="6.453125" style="20" customWidth="1"/>
    <col min="14" max="14" width="4.36328125" style="20" customWidth="1"/>
    <col min="15" max="15" width="4" style="20" customWidth="1"/>
    <col min="16" max="16" width="8.6328125" style="20" customWidth="1"/>
    <col min="17" max="17" width="14.90625" style="20" customWidth="1"/>
    <col min="18" max="18" width="4.453125" style="20" customWidth="1"/>
    <col min="19" max="19" width="18.08984375" style="20" customWidth="1"/>
    <col min="20" max="20" width="24.6328125" style="20" customWidth="1"/>
    <col min="21" max="16384" width="9.08984375" style="20"/>
  </cols>
  <sheetData>
    <row r="1" spans="1:20" ht="3" customHeight="1" thickBot="1">
      <c r="A1" s="19"/>
      <c r="B1" s="19"/>
      <c r="C1" s="19"/>
      <c r="D1" s="19"/>
      <c r="E1" s="19"/>
      <c r="F1" s="19"/>
      <c r="G1" s="19"/>
      <c r="H1" s="19"/>
      <c r="I1" s="19"/>
      <c r="J1" s="19"/>
      <c r="K1" s="19"/>
      <c r="L1" s="19"/>
      <c r="M1" s="19"/>
      <c r="N1" s="19"/>
      <c r="O1" s="19"/>
      <c r="P1" s="19"/>
      <c r="Q1" s="19"/>
      <c r="R1" s="19"/>
      <c r="S1" s="19"/>
    </row>
    <row r="2" spans="1:20" ht="32.4" customHeight="1" thickTop="1" thickBot="1">
      <c r="B2" s="985" t="s">
        <v>0</v>
      </c>
      <c r="C2" s="986"/>
      <c r="D2" s="21" t="s">
        <v>1</v>
      </c>
      <c r="E2" s="22" t="s">
        <v>2</v>
      </c>
      <c r="F2" s="987" t="s">
        <v>4680</v>
      </c>
      <c r="G2" s="987"/>
      <c r="H2" s="987"/>
      <c r="I2" s="987"/>
      <c r="J2" s="987"/>
      <c r="K2" s="987"/>
      <c r="L2" s="987"/>
      <c r="M2" s="987"/>
      <c r="N2" s="987"/>
      <c r="O2" s="987"/>
      <c r="P2" s="987"/>
      <c r="Q2" s="987"/>
      <c r="R2" s="987"/>
      <c r="S2" s="988"/>
    </row>
    <row r="3" spans="1:20" ht="17.25" customHeight="1" thickBot="1">
      <c r="B3" s="968" t="s">
        <v>3</v>
      </c>
      <c r="C3" s="969"/>
      <c r="D3" s="989"/>
      <c r="E3" s="990" t="s">
        <v>4</v>
      </c>
      <c r="F3" s="991"/>
      <c r="G3" s="991"/>
      <c r="H3" s="991"/>
      <c r="I3" s="991"/>
      <c r="J3" s="991"/>
      <c r="K3" s="992"/>
      <c r="L3" s="993" t="s">
        <v>5</v>
      </c>
      <c r="M3" s="969"/>
      <c r="N3" s="989"/>
      <c r="O3" s="994" t="s">
        <v>6</v>
      </c>
      <c r="P3" s="994"/>
      <c r="Q3" s="994"/>
      <c r="R3" s="994"/>
      <c r="S3" s="995"/>
    </row>
    <row r="4" spans="1:20" ht="29.4" customHeight="1" thickBot="1">
      <c r="B4" s="968" t="s">
        <v>7</v>
      </c>
      <c r="C4" s="969"/>
      <c r="D4" s="969"/>
      <c r="E4" s="969"/>
      <c r="F4" s="969"/>
      <c r="G4" s="970"/>
      <c r="H4" s="578"/>
      <c r="I4" s="971" t="s">
        <v>8</v>
      </c>
      <c r="J4" s="971"/>
      <c r="K4" s="971"/>
      <c r="L4" s="971"/>
      <c r="M4" s="971"/>
      <c r="N4" s="578" t="s">
        <v>9</v>
      </c>
      <c r="O4" s="972" t="s">
        <v>10</v>
      </c>
      <c r="P4" s="972"/>
      <c r="Q4" s="972"/>
      <c r="R4" s="23"/>
      <c r="S4" s="24" t="s">
        <v>11</v>
      </c>
    </row>
    <row r="5" spans="1:20" ht="22.25" customHeight="1">
      <c r="B5" s="973" t="s">
        <v>12</v>
      </c>
      <c r="C5" s="974"/>
      <c r="D5" s="974"/>
      <c r="E5" s="974"/>
      <c r="F5" s="974"/>
      <c r="G5" s="974"/>
      <c r="H5" s="974"/>
      <c r="I5" s="974"/>
      <c r="J5" s="974"/>
      <c r="K5" s="974"/>
      <c r="L5" s="974"/>
      <c r="M5" s="974"/>
      <c r="N5" s="975"/>
      <c r="O5" s="973" t="s">
        <v>13</v>
      </c>
      <c r="P5" s="974"/>
      <c r="Q5" s="974"/>
      <c r="R5" s="974"/>
      <c r="S5" s="975"/>
    </row>
    <row r="6" spans="1:20" ht="82.5" customHeight="1" thickBot="1">
      <c r="B6" s="25"/>
      <c r="C6" s="976" t="s">
        <v>14</v>
      </c>
      <c r="D6" s="976"/>
      <c r="E6" s="976"/>
      <c r="G6" s="976" t="s">
        <v>15</v>
      </c>
      <c r="H6" s="976"/>
      <c r="I6" s="976"/>
      <c r="K6" s="976" t="s">
        <v>16</v>
      </c>
      <c r="L6" s="976"/>
      <c r="M6" s="976"/>
      <c r="N6" s="977"/>
      <c r="O6" s="26"/>
      <c r="P6" s="978" t="s">
        <v>17</v>
      </c>
      <c r="Q6" s="978"/>
      <c r="R6" s="27"/>
      <c r="S6" s="28" t="s">
        <v>18</v>
      </c>
    </row>
    <row r="7" spans="1:20">
      <c r="B7" s="979" t="s">
        <v>19</v>
      </c>
      <c r="C7" s="980"/>
      <c r="D7" s="980"/>
      <c r="E7" s="980"/>
      <c r="F7" s="980"/>
      <c r="G7" s="981"/>
      <c r="H7" s="982" t="s">
        <v>20</v>
      </c>
      <c r="I7" s="983"/>
      <c r="J7" s="983"/>
      <c r="K7" s="983"/>
      <c r="L7" s="983"/>
      <c r="M7" s="983"/>
      <c r="N7" s="983"/>
      <c r="O7" s="983"/>
      <c r="P7" s="983"/>
      <c r="Q7" s="983"/>
      <c r="R7" s="983"/>
      <c r="S7" s="984"/>
      <c r="T7" s="29" t="s">
        <v>21</v>
      </c>
    </row>
    <row r="8" spans="1:20" ht="30.75" customHeight="1">
      <c r="B8" s="945" t="s">
        <v>22</v>
      </c>
      <c r="C8" s="946"/>
      <c r="D8" s="946"/>
      <c r="E8" s="946"/>
      <c r="F8" s="946"/>
      <c r="G8" s="947"/>
      <c r="H8" s="965" t="s">
        <v>23</v>
      </c>
      <c r="I8" s="966"/>
      <c r="J8" s="966"/>
      <c r="K8" s="966"/>
      <c r="L8" s="966"/>
      <c r="M8" s="966"/>
      <c r="N8" s="966"/>
      <c r="O8" s="966"/>
      <c r="P8" s="966"/>
      <c r="Q8" s="966"/>
      <c r="R8" s="966"/>
      <c r="S8" s="967"/>
      <c r="T8" s="30"/>
    </row>
    <row r="9" spans="1:20" ht="47.25" customHeight="1">
      <c r="B9" s="948"/>
      <c r="C9" s="949"/>
      <c r="D9" s="949"/>
      <c r="E9" s="949"/>
      <c r="F9" s="949"/>
      <c r="G9" s="950"/>
      <c r="H9" s="954" t="s">
        <v>4681</v>
      </c>
      <c r="I9" s="955"/>
      <c r="J9" s="955"/>
      <c r="K9" s="955"/>
      <c r="L9" s="955"/>
      <c r="M9" s="955"/>
      <c r="N9" s="955"/>
      <c r="O9" s="955"/>
      <c r="P9" s="955"/>
      <c r="Q9" s="955"/>
      <c r="R9" s="955"/>
      <c r="S9" s="956"/>
      <c r="T9" s="31" t="s">
        <v>24</v>
      </c>
    </row>
    <row r="10" spans="1:20" ht="30.75" customHeight="1">
      <c r="B10" s="945" t="s">
        <v>25</v>
      </c>
      <c r="C10" s="946"/>
      <c r="D10" s="946"/>
      <c r="E10" s="946"/>
      <c r="F10" s="946"/>
      <c r="G10" s="947"/>
      <c r="H10" s="951" t="s">
        <v>26</v>
      </c>
      <c r="I10" s="952"/>
      <c r="J10" s="952"/>
      <c r="K10" s="952"/>
      <c r="L10" s="952"/>
      <c r="M10" s="952"/>
      <c r="N10" s="952"/>
      <c r="O10" s="952"/>
      <c r="P10" s="952"/>
      <c r="Q10" s="952"/>
      <c r="R10" s="952"/>
      <c r="S10" s="953"/>
      <c r="T10" s="31"/>
    </row>
    <row r="11" spans="1:20" ht="71.25" customHeight="1">
      <c r="B11" s="948"/>
      <c r="C11" s="949"/>
      <c r="D11" s="949"/>
      <c r="E11" s="949"/>
      <c r="F11" s="949"/>
      <c r="G11" s="950"/>
      <c r="H11" s="954" t="s">
        <v>4682</v>
      </c>
      <c r="I11" s="955"/>
      <c r="J11" s="955"/>
      <c r="K11" s="955"/>
      <c r="L11" s="955"/>
      <c r="M11" s="955"/>
      <c r="N11" s="955"/>
      <c r="O11" s="955"/>
      <c r="P11" s="955"/>
      <c r="Q11" s="955"/>
      <c r="R11" s="955"/>
      <c r="S11" s="956"/>
      <c r="T11" s="31" t="s">
        <v>24</v>
      </c>
    </row>
    <row r="12" spans="1:20" ht="34.5" customHeight="1">
      <c r="B12" s="960" t="s">
        <v>27</v>
      </c>
      <c r="C12" s="952"/>
      <c r="D12" s="952"/>
      <c r="E12" s="952"/>
      <c r="F12" s="952"/>
      <c r="G12" s="961"/>
      <c r="H12" s="951" t="s">
        <v>28</v>
      </c>
      <c r="I12" s="952"/>
      <c r="J12" s="952"/>
      <c r="K12" s="952"/>
      <c r="L12" s="952"/>
      <c r="M12" s="952"/>
      <c r="N12" s="952"/>
      <c r="O12" s="952"/>
      <c r="P12" s="952"/>
      <c r="Q12" s="952"/>
      <c r="R12" s="952"/>
      <c r="S12" s="953"/>
      <c r="T12" s="32"/>
    </row>
    <row r="13" spans="1:20" ht="69.75" customHeight="1">
      <c r="B13" s="962"/>
      <c r="C13" s="963"/>
      <c r="D13" s="963"/>
      <c r="E13" s="963"/>
      <c r="F13" s="963"/>
      <c r="G13" s="964"/>
      <c r="H13" s="954" t="s">
        <v>4683</v>
      </c>
      <c r="I13" s="955"/>
      <c r="J13" s="955"/>
      <c r="K13" s="955"/>
      <c r="L13" s="955"/>
      <c r="M13" s="955"/>
      <c r="N13" s="955"/>
      <c r="O13" s="955"/>
      <c r="P13" s="955"/>
      <c r="Q13" s="955"/>
      <c r="R13" s="955"/>
      <c r="S13" s="956"/>
      <c r="T13" s="31" t="s">
        <v>24</v>
      </c>
    </row>
    <row r="14" spans="1:20" ht="31.5" customHeight="1">
      <c r="B14" s="945" t="s">
        <v>29</v>
      </c>
      <c r="C14" s="946"/>
      <c r="D14" s="946"/>
      <c r="E14" s="946"/>
      <c r="F14" s="946"/>
      <c r="G14" s="947"/>
      <c r="H14" s="951" t="s">
        <v>26</v>
      </c>
      <c r="I14" s="952"/>
      <c r="J14" s="952"/>
      <c r="K14" s="952"/>
      <c r="L14" s="952"/>
      <c r="M14" s="952"/>
      <c r="N14" s="952"/>
      <c r="O14" s="952"/>
      <c r="P14" s="952"/>
      <c r="Q14" s="952"/>
      <c r="R14" s="952"/>
      <c r="S14" s="953"/>
      <c r="T14" s="33"/>
    </row>
    <row r="15" spans="1:20" ht="59.25" customHeight="1">
      <c r="B15" s="948"/>
      <c r="C15" s="949"/>
      <c r="D15" s="949"/>
      <c r="E15" s="949"/>
      <c r="F15" s="949"/>
      <c r="G15" s="950"/>
      <c r="H15" s="954" t="s">
        <v>4681</v>
      </c>
      <c r="I15" s="955"/>
      <c r="J15" s="955"/>
      <c r="K15" s="955"/>
      <c r="L15" s="955"/>
      <c r="M15" s="955"/>
      <c r="N15" s="955"/>
      <c r="O15" s="955"/>
      <c r="P15" s="955"/>
      <c r="Q15" s="955"/>
      <c r="R15" s="955"/>
      <c r="S15" s="956"/>
      <c r="T15" s="31" t="s">
        <v>24</v>
      </c>
    </row>
    <row r="16" spans="1:20" ht="35.25" customHeight="1">
      <c r="B16" s="945" t="s">
        <v>30</v>
      </c>
      <c r="C16" s="946"/>
      <c r="D16" s="946"/>
      <c r="E16" s="946"/>
      <c r="F16" s="946"/>
      <c r="G16" s="947"/>
      <c r="H16" s="951" t="s">
        <v>28</v>
      </c>
      <c r="I16" s="952"/>
      <c r="J16" s="952"/>
      <c r="K16" s="952"/>
      <c r="L16" s="952"/>
      <c r="M16" s="952"/>
      <c r="N16" s="952"/>
      <c r="O16" s="952"/>
      <c r="P16" s="952"/>
      <c r="Q16" s="952"/>
      <c r="R16" s="952"/>
      <c r="S16" s="953"/>
      <c r="T16" s="34"/>
    </row>
    <row r="17" spans="2:20" ht="54.75" customHeight="1">
      <c r="B17" s="948"/>
      <c r="C17" s="949"/>
      <c r="D17" s="949"/>
      <c r="E17" s="949"/>
      <c r="F17" s="949"/>
      <c r="G17" s="950"/>
      <c r="H17" s="954" t="s">
        <v>4684</v>
      </c>
      <c r="I17" s="955"/>
      <c r="J17" s="955"/>
      <c r="K17" s="955"/>
      <c r="L17" s="955"/>
      <c r="M17" s="955"/>
      <c r="N17" s="955"/>
      <c r="O17" s="955"/>
      <c r="P17" s="955"/>
      <c r="Q17" s="955"/>
      <c r="R17" s="955"/>
      <c r="S17" s="956"/>
      <c r="T17" s="31" t="s">
        <v>24</v>
      </c>
    </row>
    <row r="18" spans="2:20" ht="33.75" customHeight="1">
      <c r="B18" s="945" t="s">
        <v>31</v>
      </c>
      <c r="C18" s="946"/>
      <c r="D18" s="946"/>
      <c r="E18" s="946"/>
      <c r="F18" s="946"/>
      <c r="G18" s="947"/>
      <c r="H18" s="951" t="s">
        <v>28</v>
      </c>
      <c r="I18" s="952"/>
      <c r="J18" s="952"/>
      <c r="K18" s="952"/>
      <c r="L18" s="952"/>
      <c r="M18" s="952"/>
      <c r="N18" s="952"/>
      <c r="O18" s="952"/>
      <c r="P18" s="952"/>
      <c r="Q18" s="952"/>
      <c r="R18" s="952"/>
      <c r="S18" s="953"/>
      <c r="T18" s="35"/>
    </row>
    <row r="19" spans="2:20" ht="96.65" customHeight="1" thickBot="1">
      <c r="B19" s="948"/>
      <c r="C19" s="949"/>
      <c r="D19" s="949"/>
      <c r="E19" s="949"/>
      <c r="F19" s="949"/>
      <c r="G19" s="950"/>
      <c r="H19" s="957" t="s">
        <v>4684</v>
      </c>
      <c r="I19" s="958"/>
      <c r="J19" s="958"/>
      <c r="K19" s="958"/>
      <c r="L19" s="958"/>
      <c r="M19" s="958"/>
      <c r="N19" s="958"/>
      <c r="O19" s="958"/>
      <c r="P19" s="958"/>
      <c r="Q19" s="958"/>
      <c r="R19" s="958"/>
      <c r="S19" s="959"/>
      <c r="T19" s="31" t="s">
        <v>24</v>
      </c>
    </row>
    <row r="20" spans="2:20" ht="15" customHeight="1">
      <c r="B20" s="937" t="s">
        <v>32</v>
      </c>
      <c r="C20" s="938"/>
      <c r="D20" s="938"/>
      <c r="E20" s="938"/>
      <c r="F20" s="938"/>
      <c r="G20" s="938"/>
      <c r="H20" s="939"/>
      <c r="I20" s="939"/>
      <c r="J20" s="939"/>
      <c r="K20" s="939"/>
      <c r="L20" s="939"/>
      <c r="M20" s="939"/>
      <c r="N20" s="939"/>
      <c r="O20" s="939"/>
      <c r="P20" s="939"/>
      <c r="Q20" s="939"/>
      <c r="R20" s="939"/>
      <c r="S20" s="940"/>
      <c r="T20" s="30"/>
    </row>
    <row r="21" spans="2:20" ht="36" customHeight="1">
      <c r="B21" s="937" t="s">
        <v>33</v>
      </c>
      <c r="C21" s="938"/>
      <c r="D21" s="938"/>
      <c r="E21" s="938"/>
      <c r="F21" s="938"/>
      <c r="G21" s="938"/>
      <c r="H21" s="938"/>
      <c r="I21" s="938"/>
      <c r="J21" s="938"/>
      <c r="K21" s="938"/>
      <c r="L21" s="938"/>
      <c r="M21" s="938"/>
      <c r="N21" s="938"/>
      <c r="O21" s="938"/>
      <c r="P21" s="938"/>
      <c r="Q21" s="938"/>
      <c r="R21" s="938"/>
      <c r="S21" s="941"/>
      <c r="T21" s="34"/>
    </row>
    <row r="22" spans="2:20" ht="28.5" customHeight="1" thickBot="1">
      <c r="B22" s="942" t="s">
        <v>34</v>
      </c>
      <c r="C22" s="943"/>
      <c r="D22" s="943"/>
      <c r="E22" s="943"/>
      <c r="F22" s="943"/>
      <c r="G22" s="943"/>
      <c r="H22" s="943"/>
      <c r="I22" s="943"/>
      <c r="J22" s="943"/>
      <c r="K22" s="943"/>
      <c r="L22" s="943"/>
      <c r="M22" s="943"/>
      <c r="N22" s="943"/>
      <c r="O22" s="943"/>
      <c r="P22" s="943"/>
      <c r="Q22" s="943"/>
      <c r="R22" s="943"/>
      <c r="S22" s="944"/>
      <c r="T22" s="36"/>
    </row>
    <row r="23" spans="2:20" ht="15" thickTop="1">
      <c r="B23" s="37"/>
      <c r="C23" s="37"/>
      <c r="D23" s="37"/>
      <c r="E23" s="37"/>
      <c r="F23" s="37"/>
      <c r="G23" s="37"/>
      <c r="H23" s="37"/>
      <c r="I23" s="37"/>
      <c r="J23" s="37"/>
      <c r="K23" s="37"/>
      <c r="L23" s="37"/>
      <c r="M23" s="37"/>
      <c r="N23" s="37"/>
      <c r="O23" s="37"/>
      <c r="P23" s="37"/>
      <c r="Q23" s="37"/>
      <c r="R23" s="37"/>
      <c r="S23" s="37"/>
    </row>
    <row r="24" spans="2:20">
      <c r="B24" s="38" t="s">
        <v>35</v>
      </c>
    </row>
  </sheetData>
  <mergeCells count="38">
    <mergeCell ref="B2:C2"/>
    <mergeCell ref="F2:S2"/>
    <mergeCell ref="B3:D3"/>
    <mergeCell ref="E3:K3"/>
    <mergeCell ref="L3:N3"/>
    <mergeCell ref="O3:S3"/>
    <mergeCell ref="C6:E6"/>
    <mergeCell ref="G6:I6"/>
    <mergeCell ref="K6:N6"/>
    <mergeCell ref="P6:Q6"/>
    <mergeCell ref="B7:G7"/>
    <mergeCell ref="H7:S7"/>
    <mergeCell ref="B4:G4"/>
    <mergeCell ref="I4:M4"/>
    <mergeCell ref="O4:Q4"/>
    <mergeCell ref="B5:N5"/>
    <mergeCell ref="O5:S5"/>
    <mergeCell ref="H9:S9"/>
    <mergeCell ref="B12:G13"/>
    <mergeCell ref="H12:S12"/>
    <mergeCell ref="H13:S13"/>
    <mergeCell ref="B14:G15"/>
    <mergeCell ref="H14:S14"/>
    <mergeCell ref="H15:S15"/>
    <mergeCell ref="B10:G11"/>
    <mergeCell ref="H10:S10"/>
    <mergeCell ref="H11:S11"/>
    <mergeCell ref="B8:G9"/>
    <mergeCell ref="H8:S8"/>
    <mergeCell ref="B20:S20"/>
    <mergeCell ref="B21:S21"/>
    <mergeCell ref="B22:S22"/>
    <mergeCell ref="B16:G17"/>
    <mergeCell ref="H16:S16"/>
    <mergeCell ref="H17:S17"/>
    <mergeCell ref="B18:G19"/>
    <mergeCell ref="H18:S18"/>
    <mergeCell ref="H19:S19"/>
  </mergeCells>
  <pageMargins left="0.7" right="0.7" top="0.75" bottom="0.75" header="0.3" footer="0.3"/>
  <pageSetup paperSize="9"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7169" r:id="rId4" name="Check Box 1">
              <controlPr defaultSize="0" autoFill="0" autoLine="0" autoPict="0">
                <anchor moveWithCells="1">
                  <from>
                    <xdr:col>1</xdr:col>
                    <xdr:colOff>63500</xdr:colOff>
                    <xdr:row>5</xdr:row>
                    <xdr:rowOff>292100</xdr:rowOff>
                  </from>
                  <to>
                    <xdr:col>3</xdr:col>
                    <xdr:colOff>114300</xdr:colOff>
                    <xdr:row>5</xdr:row>
                    <xdr:rowOff>762000</xdr:rowOff>
                  </to>
                </anchor>
              </controlPr>
            </control>
          </mc:Choice>
        </mc:AlternateContent>
        <mc:AlternateContent xmlns:mc="http://schemas.openxmlformats.org/markup-compatibility/2006">
          <mc:Choice Requires="x14">
            <control shapeId="7170" r:id="rId5" name="Check Box 2">
              <controlPr defaultSize="0" autoFill="0" autoLine="0" autoPict="0">
                <anchor moveWithCells="1">
                  <from>
                    <xdr:col>14</xdr:col>
                    <xdr:colOff>38100</xdr:colOff>
                    <xdr:row>5</xdr:row>
                    <xdr:rowOff>292100</xdr:rowOff>
                  </from>
                  <to>
                    <xdr:col>15</xdr:col>
                    <xdr:colOff>406400</xdr:colOff>
                    <xdr:row>5</xdr:row>
                    <xdr:rowOff>762000</xdr:rowOff>
                  </to>
                </anchor>
              </controlPr>
            </control>
          </mc:Choice>
        </mc:AlternateContent>
        <mc:AlternateContent xmlns:mc="http://schemas.openxmlformats.org/markup-compatibility/2006">
          <mc:Choice Requires="x14">
            <control shapeId="7171" r:id="rId6" name="Check Box 3">
              <controlPr defaultSize="0" autoFill="0" autoLine="0" autoPict="0">
                <anchor moveWithCells="1">
                  <from>
                    <xdr:col>17</xdr:col>
                    <xdr:colOff>25400</xdr:colOff>
                    <xdr:row>5</xdr:row>
                    <xdr:rowOff>292100</xdr:rowOff>
                  </from>
                  <to>
                    <xdr:col>18</xdr:col>
                    <xdr:colOff>330200</xdr:colOff>
                    <xdr:row>5</xdr:row>
                    <xdr:rowOff>762000</xdr:rowOff>
                  </to>
                </anchor>
              </controlPr>
            </control>
          </mc:Choice>
        </mc:AlternateContent>
        <mc:AlternateContent xmlns:mc="http://schemas.openxmlformats.org/markup-compatibility/2006">
          <mc:Choice Requires="x14">
            <control shapeId="7172" r:id="rId7" name="Check Box 4">
              <controlPr defaultSize="0" autoFill="0" autoLine="0" autoPict="0">
                <anchor moveWithCells="1">
                  <from>
                    <xdr:col>5</xdr:col>
                    <xdr:colOff>31750</xdr:colOff>
                    <xdr:row>5</xdr:row>
                    <xdr:rowOff>292100</xdr:rowOff>
                  </from>
                  <to>
                    <xdr:col>7</xdr:col>
                    <xdr:colOff>139700</xdr:colOff>
                    <xdr:row>5</xdr:row>
                    <xdr:rowOff>762000</xdr:rowOff>
                  </to>
                </anchor>
              </controlPr>
            </control>
          </mc:Choice>
        </mc:AlternateContent>
        <mc:AlternateContent xmlns:mc="http://schemas.openxmlformats.org/markup-compatibility/2006">
          <mc:Choice Requires="x14">
            <control shapeId="7173" r:id="rId8" name="Check Box 5">
              <controlPr defaultSize="0" autoFill="0" autoLine="0" autoPict="0">
                <anchor moveWithCells="1">
                  <from>
                    <xdr:col>9</xdr:col>
                    <xdr:colOff>31750</xdr:colOff>
                    <xdr:row>5</xdr:row>
                    <xdr:rowOff>292100</xdr:rowOff>
                  </from>
                  <to>
                    <xdr:col>11</xdr:col>
                    <xdr:colOff>190500</xdr:colOff>
                    <xdr:row>5</xdr:row>
                    <xdr:rowOff>762000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A1:G105"/>
  <sheetViews>
    <sheetView workbookViewId="0">
      <selection activeCell="D26" sqref="D26"/>
    </sheetView>
  </sheetViews>
  <sheetFormatPr defaultRowHeight="14.5"/>
  <cols>
    <col min="2" max="2" width="14.90625" customWidth="1"/>
    <col min="3" max="3" width="48.36328125" bestFit="1" customWidth="1"/>
    <col min="6" max="6" width="8.36328125" bestFit="1" customWidth="1"/>
    <col min="7" max="7" width="18.6328125" customWidth="1"/>
  </cols>
  <sheetData>
    <row r="1" spans="1:7">
      <c r="A1" s="41" t="s">
        <v>36</v>
      </c>
      <c r="B1" s="42" t="s">
        <v>37</v>
      </c>
      <c r="C1" s="43"/>
      <c r="D1" s="44"/>
      <c r="E1" s="45"/>
      <c r="F1" s="45"/>
      <c r="G1" s="46"/>
    </row>
    <row r="2" spans="1:7">
      <c r="A2" s="48" t="s">
        <v>38</v>
      </c>
      <c r="B2" s="49" t="s">
        <v>39</v>
      </c>
      <c r="C2" s="50"/>
      <c r="D2" s="50"/>
      <c r="E2" s="50"/>
      <c r="F2" s="50"/>
      <c r="G2" s="51"/>
    </row>
    <row r="3" spans="1:7">
      <c r="A3" s="48" t="s">
        <v>40</v>
      </c>
      <c r="B3" s="52" t="s">
        <v>41</v>
      </c>
      <c r="C3" s="996" t="s">
        <v>42</v>
      </c>
      <c r="D3" s="997"/>
      <c r="E3" s="997"/>
      <c r="F3" s="998"/>
      <c r="G3" s="53"/>
    </row>
    <row r="4" spans="1:7">
      <c r="A4" s="48"/>
      <c r="B4" s="54"/>
      <c r="C4" s="91" t="s">
        <v>43</v>
      </c>
      <c r="D4" s="55"/>
      <c r="E4" s="50"/>
      <c r="F4" s="50"/>
      <c r="G4" s="51" t="s">
        <v>44</v>
      </c>
    </row>
    <row r="5" spans="1:7" ht="15" thickBot="1">
      <c r="A5" s="56"/>
      <c r="B5" s="579"/>
      <c r="C5" s="580"/>
      <c r="D5" s="581"/>
      <c r="E5" s="581"/>
      <c r="F5" s="581"/>
      <c r="G5" s="57" t="s">
        <v>45</v>
      </c>
    </row>
    <row r="6" spans="1:7">
      <c r="A6" s="86"/>
      <c r="B6" s="87"/>
      <c r="C6" s="88"/>
      <c r="D6" s="89"/>
      <c r="E6" s="89"/>
      <c r="F6" s="89"/>
      <c r="G6" s="90"/>
    </row>
    <row r="7" spans="1:7">
      <c r="B7" s="68" t="s">
        <v>46</v>
      </c>
      <c r="C7" s="69"/>
      <c r="D7" s="69"/>
      <c r="E7" s="69"/>
      <c r="F7" s="69"/>
    </row>
    <row r="8" spans="1:7">
      <c r="B8" s="68"/>
      <c r="C8" s="69"/>
      <c r="D8" s="69"/>
      <c r="E8" s="69"/>
      <c r="F8" s="69"/>
    </row>
    <row r="9" spans="1:7">
      <c r="B9" s="70" t="s">
        <v>47</v>
      </c>
      <c r="C9" s="71" t="s">
        <v>48</v>
      </c>
      <c r="D9" s="72"/>
      <c r="E9" s="73"/>
      <c r="F9" s="70" t="s">
        <v>49</v>
      </c>
    </row>
    <row r="10" spans="1:7">
      <c r="B10" s="74" t="s">
        <v>42</v>
      </c>
      <c r="C10" s="75" t="s">
        <v>43</v>
      </c>
      <c r="D10" s="76"/>
      <c r="E10" s="77"/>
      <c r="F10" s="78"/>
    </row>
    <row r="11" spans="1:7">
      <c r="B11" s="74" t="s">
        <v>50</v>
      </c>
      <c r="C11" s="75" t="s">
        <v>51</v>
      </c>
      <c r="D11" s="76"/>
      <c r="E11" s="77"/>
      <c r="F11" s="78"/>
    </row>
    <row r="12" spans="1:7">
      <c r="B12" s="74" t="s">
        <v>52</v>
      </c>
      <c r="C12" s="75" t="s">
        <v>53</v>
      </c>
      <c r="D12" s="76"/>
      <c r="E12" s="77"/>
      <c r="F12" s="78"/>
    </row>
    <row r="13" spans="1:7">
      <c r="B13" s="74" t="s">
        <v>54</v>
      </c>
      <c r="C13" s="75" t="s">
        <v>55</v>
      </c>
      <c r="D13" s="76"/>
      <c r="E13" s="77"/>
      <c r="F13" s="78"/>
    </row>
    <row r="14" spans="1:7">
      <c r="B14" s="74" t="s">
        <v>56</v>
      </c>
      <c r="C14" s="75" t="s">
        <v>57</v>
      </c>
      <c r="D14" s="76"/>
      <c r="E14" s="77"/>
      <c r="F14" s="78"/>
    </row>
    <row r="15" spans="1:7">
      <c r="B15" s="74" t="s">
        <v>58</v>
      </c>
      <c r="C15" s="75" t="s">
        <v>59</v>
      </c>
      <c r="D15" s="79"/>
      <c r="E15" s="80"/>
      <c r="F15" s="81"/>
    </row>
    <row r="16" spans="1:7">
      <c r="B16" s="82" t="s">
        <v>60</v>
      </c>
      <c r="C16" s="75" t="s">
        <v>61</v>
      </c>
      <c r="D16" s="76"/>
      <c r="E16" s="77"/>
      <c r="F16" s="78"/>
    </row>
    <row r="17" spans="2:6">
      <c r="B17" s="82" t="s">
        <v>62</v>
      </c>
      <c r="C17" s="75" t="s">
        <v>63</v>
      </c>
      <c r="D17" s="76"/>
      <c r="E17" s="77"/>
      <c r="F17" s="78"/>
    </row>
    <row r="18" spans="2:6">
      <c r="B18" s="82" t="s">
        <v>64</v>
      </c>
      <c r="C18" s="75" t="s">
        <v>65</v>
      </c>
      <c r="D18" s="76"/>
      <c r="E18" s="77"/>
      <c r="F18" s="78"/>
    </row>
    <row r="19" spans="2:6">
      <c r="B19" s="82" t="s">
        <v>66</v>
      </c>
      <c r="C19" s="75" t="s">
        <v>67</v>
      </c>
      <c r="D19" s="76"/>
      <c r="E19" s="77"/>
      <c r="F19" s="78"/>
    </row>
    <row r="20" spans="2:6">
      <c r="B20" s="82" t="s">
        <v>68</v>
      </c>
      <c r="C20" s="75" t="s">
        <v>69</v>
      </c>
      <c r="D20" s="76"/>
      <c r="E20" s="77"/>
      <c r="F20" s="78"/>
    </row>
    <row r="21" spans="2:6">
      <c r="B21" s="82" t="s">
        <v>70</v>
      </c>
      <c r="C21" s="75" t="s">
        <v>71</v>
      </c>
      <c r="D21" s="76"/>
      <c r="E21" s="77"/>
      <c r="F21" s="78"/>
    </row>
    <row r="22" spans="2:6">
      <c r="B22" s="82" t="s">
        <v>72</v>
      </c>
      <c r="C22" s="75" t="s">
        <v>73</v>
      </c>
      <c r="D22" s="76"/>
      <c r="E22" s="77"/>
      <c r="F22" s="78"/>
    </row>
    <row r="23" spans="2:6">
      <c r="B23" s="82" t="s">
        <v>74</v>
      </c>
      <c r="C23" s="75" t="s">
        <v>75</v>
      </c>
      <c r="D23" s="76"/>
      <c r="E23" s="77"/>
      <c r="F23" s="78"/>
    </row>
    <row r="53" ht="308.14999999999998" customHeight="1"/>
    <row r="105" ht="294" customHeight="1"/>
  </sheetData>
  <mergeCells count="1">
    <mergeCell ref="C3:F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C3CC4-69A9-4B05-949E-E6A97FD3893C}">
  <sheetPr codeName="Sheet3">
    <tabColor theme="8"/>
  </sheetPr>
  <dimension ref="A1:K185"/>
  <sheetViews>
    <sheetView zoomScale="90" zoomScaleNormal="90" workbookViewId="0">
      <selection activeCell="B31" sqref="B31"/>
    </sheetView>
  </sheetViews>
  <sheetFormatPr defaultColWidth="8.90625" defaultRowHeight="14.5"/>
  <cols>
    <col min="1" max="1" width="38.36328125" customWidth="1"/>
    <col min="2" max="2" width="22.453125" customWidth="1"/>
    <col min="3" max="3" width="25.90625" customWidth="1"/>
    <col min="4" max="4" width="25.36328125" customWidth="1"/>
    <col min="5" max="5" width="32.90625" customWidth="1"/>
    <col min="6" max="6" width="28.08984375" customWidth="1"/>
    <col min="7" max="7" width="24.6328125" customWidth="1"/>
    <col min="8" max="8" width="22.54296875" customWidth="1"/>
    <col min="9" max="9" width="19.36328125" customWidth="1"/>
    <col min="10" max="10" width="18.08984375" bestFit="1" customWidth="1"/>
    <col min="11" max="11" width="13.6328125" customWidth="1"/>
  </cols>
  <sheetData>
    <row r="1" spans="1:6">
      <c r="A1" s="383" t="s">
        <v>76</v>
      </c>
      <c r="B1" s="384" t="s">
        <v>77</v>
      </c>
      <c r="C1" s="385" t="s">
        <v>78</v>
      </c>
      <c r="D1" s="385"/>
      <c r="E1" s="386"/>
    </row>
    <row r="2" spans="1:6">
      <c r="A2" s="387" t="s">
        <v>79</v>
      </c>
      <c r="B2" s="388"/>
      <c r="C2" s="389" t="s">
        <v>80</v>
      </c>
      <c r="D2" s="389"/>
      <c r="E2" s="390"/>
      <c r="F2" s="389"/>
    </row>
    <row r="3" spans="1:6">
      <c r="A3" s="122"/>
      <c r="B3" s="391"/>
      <c r="C3" s="100"/>
      <c r="D3" s="392" t="s">
        <v>81</v>
      </c>
      <c r="E3" s="392"/>
    </row>
    <row r="4" spans="1:6">
      <c r="A4" s="122"/>
      <c r="B4" s="391"/>
      <c r="C4" s="100"/>
      <c r="D4" s="393" t="s">
        <v>82</v>
      </c>
      <c r="E4" s="394" t="s">
        <v>83</v>
      </c>
    </row>
    <row r="5" spans="1:6">
      <c r="A5" s="122"/>
      <c r="B5" s="391"/>
      <c r="C5" s="100"/>
      <c r="D5" s="393" t="s">
        <v>84</v>
      </c>
      <c r="E5" s="394" t="s">
        <v>84</v>
      </c>
    </row>
    <row r="6" spans="1:6">
      <c r="A6" s="122"/>
      <c r="B6" s="391"/>
      <c r="C6" s="100"/>
      <c r="D6" s="100"/>
      <c r="E6" s="148"/>
    </row>
    <row r="7" spans="1:6">
      <c r="A7" s="122"/>
      <c r="B7" s="395" t="s">
        <v>85</v>
      </c>
      <c r="C7" s="100" t="s">
        <v>86</v>
      </c>
      <c r="D7" s="148">
        <f>ROUND((SUM('C101 - Leadsheet'!G21:G22)+'C101 - Leadsheet'!G26)/10^6,0)</f>
        <v>406709</v>
      </c>
      <c r="E7" s="396">
        <v>406334</v>
      </c>
    </row>
    <row r="8" spans="1:6">
      <c r="A8" s="122"/>
      <c r="B8" s="395" t="s">
        <v>87</v>
      </c>
      <c r="C8" s="100" t="s">
        <v>88</v>
      </c>
      <c r="D8" s="148">
        <f>ROUND('C101 - Leadsheet'!G23/10^6,0)</f>
        <v>91088</v>
      </c>
      <c r="E8" s="396">
        <v>49100</v>
      </c>
    </row>
    <row r="9" spans="1:6">
      <c r="A9" s="122"/>
      <c r="B9" s="395" t="s">
        <v>89</v>
      </c>
      <c r="C9" s="100" t="s">
        <v>90</v>
      </c>
      <c r="D9" s="148">
        <v>0</v>
      </c>
      <c r="E9" s="148">
        <v>0</v>
      </c>
    </row>
    <row r="10" spans="1:6">
      <c r="A10" s="122"/>
      <c r="B10" s="395" t="s">
        <v>91</v>
      </c>
      <c r="C10" s="100" t="s">
        <v>92</v>
      </c>
      <c r="D10" s="148">
        <v>0</v>
      </c>
      <c r="E10" s="148">
        <v>0</v>
      </c>
    </row>
    <row r="11" spans="1:6">
      <c r="A11" s="122"/>
      <c r="B11" s="395" t="s">
        <v>93</v>
      </c>
      <c r="C11" s="100" t="s">
        <v>94</v>
      </c>
      <c r="D11" s="148">
        <v>0</v>
      </c>
      <c r="E11" s="148">
        <v>0</v>
      </c>
    </row>
    <row r="12" spans="1:6" ht="15.5">
      <c r="A12" s="122"/>
      <c r="B12" s="395" t="s">
        <v>95</v>
      </c>
      <c r="C12" s="100" t="s">
        <v>96</v>
      </c>
      <c r="D12" s="397">
        <v>0</v>
      </c>
      <c r="E12" s="398">
        <v>0</v>
      </c>
    </row>
    <row r="13" spans="1:6">
      <c r="A13" s="122"/>
      <c r="B13" s="399"/>
      <c r="C13" s="119"/>
      <c r="D13" s="390">
        <f>SUM(D7:D12)</f>
        <v>497797</v>
      </c>
      <c r="E13" s="390">
        <f>SUM(E7:E12)</f>
        <v>455434</v>
      </c>
    </row>
    <row r="14" spans="1:6">
      <c r="A14" s="122"/>
      <c r="B14" s="399"/>
      <c r="C14" s="119" t="s">
        <v>97</v>
      </c>
      <c r="D14" s="390">
        <f>ROUND(SUM('C101 - Leadsheet'!G21:G26)/10^6,0)</f>
        <v>497797</v>
      </c>
      <c r="E14" s="390"/>
    </row>
    <row r="15" spans="1:6">
      <c r="A15" s="400"/>
      <c r="B15" s="401"/>
      <c r="C15" s="402" t="s">
        <v>98</v>
      </c>
      <c r="D15" s="403">
        <f>D13-D14</f>
        <v>0</v>
      </c>
      <c r="E15" s="403"/>
    </row>
    <row r="17" spans="1:5">
      <c r="A17" s="383" t="s">
        <v>76</v>
      </c>
      <c r="B17" s="384" t="s">
        <v>99</v>
      </c>
      <c r="C17" s="385" t="s">
        <v>100</v>
      </c>
      <c r="D17" s="385"/>
      <c r="E17" s="386"/>
    </row>
    <row r="18" spans="1:5">
      <c r="A18" s="387" t="s">
        <v>79</v>
      </c>
      <c r="B18" s="391"/>
      <c r="C18" s="100"/>
      <c r="D18" s="100"/>
      <c r="E18" s="148"/>
    </row>
    <row r="19" spans="1:5">
      <c r="A19" s="122"/>
      <c r="B19" s="391"/>
      <c r="C19" s="100"/>
      <c r="D19" s="392" t="s">
        <v>81</v>
      </c>
      <c r="E19" s="392"/>
    </row>
    <row r="20" spans="1:5">
      <c r="A20" s="122"/>
      <c r="B20" s="391"/>
      <c r="C20" s="100"/>
      <c r="D20" s="393" t="s">
        <v>82</v>
      </c>
      <c r="E20" s="394" t="s">
        <v>83</v>
      </c>
    </row>
    <row r="21" spans="1:5">
      <c r="A21" s="122"/>
      <c r="B21" s="391"/>
      <c r="C21" s="100"/>
      <c r="D21" s="393" t="s">
        <v>84</v>
      </c>
      <c r="E21" s="394" t="s">
        <v>84</v>
      </c>
    </row>
    <row r="22" spans="1:5">
      <c r="A22" s="122"/>
      <c r="B22" s="391"/>
      <c r="C22" s="100"/>
      <c r="D22" s="100"/>
      <c r="E22" s="148"/>
    </row>
    <row r="23" spans="1:5">
      <c r="A23" s="122"/>
      <c r="B23" s="391" t="s">
        <v>101</v>
      </c>
      <c r="C23" s="100" t="s">
        <v>102</v>
      </c>
      <c r="D23" s="404">
        <f>ROUND(SUM('C101 - Leadsheet'!G29:G30)/10^6,0)</f>
        <v>1862830</v>
      </c>
      <c r="E23" s="404">
        <f>SUM(E24:E25)</f>
        <v>2404213</v>
      </c>
    </row>
    <row r="24" spans="1:5">
      <c r="A24" s="405"/>
      <c r="B24" s="406" t="s">
        <v>103</v>
      </c>
      <c r="C24" s="407" t="s">
        <v>104</v>
      </c>
      <c r="D24" s="408">
        <f>ROUND('C101 - Leadsheet'!G29/10^6,)</f>
        <v>1838781</v>
      </c>
      <c r="E24" s="396">
        <v>2388839</v>
      </c>
    </row>
    <row r="25" spans="1:5">
      <c r="A25" s="405"/>
      <c r="B25" s="409" t="s">
        <v>105</v>
      </c>
      <c r="C25" s="407" t="s">
        <v>106</v>
      </c>
      <c r="D25" s="408">
        <f>ROUND('C101 - Leadsheet'!G30/10^6,)</f>
        <v>24049</v>
      </c>
      <c r="E25" s="396">
        <v>15374</v>
      </c>
    </row>
    <row r="26" spans="1:5">
      <c r="A26" s="122"/>
      <c r="B26" s="391" t="s">
        <v>107</v>
      </c>
      <c r="C26" s="100" t="s">
        <v>108</v>
      </c>
      <c r="D26" s="408">
        <v>0</v>
      </c>
      <c r="E26" s="148">
        <v>0</v>
      </c>
    </row>
    <row r="27" spans="1:5" ht="15.5">
      <c r="A27" s="122"/>
      <c r="B27" s="391" t="s">
        <v>109</v>
      </c>
      <c r="C27" s="100" t="s">
        <v>110</v>
      </c>
      <c r="D27" s="410">
        <v>0</v>
      </c>
      <c r="E27" s="398">
        <v>0</v>
      </c>
    </row>
    <row r="28" spans="1:5">
      <c r="A28" s="122"/>
      <c r="B28" s="399"/>
      <c r="C28" s="119"/>
      <c r="D28" s="390">
        <f>SUM(D23,D26:D27)</f>
        <v>1862830</v>
      </c>
      <c r="E28" s="390">
        <f>SUM(E23,E26:E27)</f>
        <v>2404213</v>
      </c>
    </row>
    <row r="29" spans="1:5">
      <c r="A29" s="122"/>
      <c r="B29" s="399"/>
      <c r="C29" s="119" t="s">
        <v>97</v>
      </c>
      <c r="D29" s="390">
        <f>ROUND(SUM('C101 - Leadsheet'!G29:G30)/10^6,)</f>
        <v>1862830</v>
      </c>
      <c r="E29" s="390"/>
    </row>
    <row r="30" spans="1:5">
      <c r="A30" s="400"/>
      <c r="B30" s="401"/>
      <c r="C30" s="402" t="s">
        <v>98</v>
      </c>
      <c r="D30" s="403">
        <f>D28-D29</f>
        <v>0</v>
      </c>
      <c r="E30" s="403"/>
    </row>
    <row r="32" spans="1:5">
      <c r="A32" s="383" t="s">
        <v>76</v>
      </c>
      <c r="B32" s="384" t="s">
        <v>111</v>
      </c>
      <c r="C32" s="385" t="s">
        <v>112</v>
      </c>
      <c r="D32" s="385"/>
      <c r="E32" s="386"/>
    </row>
    <row r="33" spans="1:5">
      <c r="A33" s="387" t="s">
        <v>79</v>
      </c>
      <c r="B33" s="391"/>
      <c r="C33" s="100"/>
      <c r="D33" s="100"/>
      <c r="E33" s="148"/>
    </row>
    <row r="34" spans="1:5">
      <c r="A34" s="122"/>
      <c r="B34" s="391"/>
      <c r="C34" s="100"/>
      <c r="D34" s="392" t="s">
        <v>81</v>
      </c>
      <c r="E34" s="392"/>
    </row>
    <row r="35" spans="1:5">
      <c r="A35" s="122"/>
      <c r="B35" s="391"/>
      <c r="C35" s="100"/>
      <c r="D35" s="393" t="s">
        <v>82</v>
      </c>
      <c r="E35" s="394" t="s">
        <v>83</v>
      </c>
    </row>
    <row r="36" spans="1:5">
      <c r="A36" s="122"/>
      <c r="B36" s="391"/>
      <c r="C36" s="100"/>
      <c r="D36" s="393" t="s">
        <v>84</v>
      </c>
      <c r="E36" s="394" t="s">
        <v>84</v>
      </c>
    </row>
    <row r="37" spans="1:5">
      <c r="A37" s="122"/>
      <c r="B37" s="391"/>
      <c r="C37" s="100"/>
      <c r="D37" s="100"/>
      <c r="E37" s="148"/>
    </row>
    <row r="38" spans="1:5">
      <c r="A38" s="122"/>
      <c r="B38" s="391" t="s">
        <v>113</v>
      </c>
      <c r="C38" s="100" t="s">
        <v>114</v>
      </c>
      <c r="D38" s="408">
        <f>ROUND(SUM('C101 - Leadsheet'!G33:G37)/10^6,)</f>
        <v>10459632</v>
      </c>
      <c r="E38" s="148">
        <v>8378353</v>
      </c>
    </row>
    <row r="39" spans="1:5" ht="15.5">
      <c r="A39" s="122"/>
      <c r="B39" s="391" t="s">
        <v>115</v>
      </c>
      <c r="C39" s="100" t="s">
        <v>116</v>
      </c>
      <c r="D39" s="411">
        <f>ROUND('C101 - Leadsheet'!G38/10^6,)</f>
        <v>900000</v>
      </c>
      <c r="E39" s="411">
        <v>1835000</v>
      </c>
    </row>
    <row r="40" spans="1:5">
      <c r="A40" s="122"/>
      <c r="B40" s="399"/>
      <c r="C40" s="100"/>
      <c r="D40" s="390">
        <f>SUM(D38:D39)</f>
        <v>11359632</v>
      </c>
      <c r="E40" s="390">
        <f>SUM(E38:E39)</f>
        <v>10213353</v>
      </c>
    </row>
    <row r="41" spans="1:5">
      <c r="A41" s="122"/>
      <c r="B41" s="391"/>
      <c r="C41" s="100"/>
      <c r="D41" s="148"/>
      <c r="E41" s="148"/>
    </row>
    <row r="42" spans="1:5">
      <c r="A42" s="122"/>
      <c r="B42" s="391" t="s">
        <v>117</v>
      </c>
      <c r="C42" s="100" t="s">
        <v>118</v>
      </c>
      <c r="D42" s="410">
        <v>0</v>
      </c>
      <c r="E42" s="410">
        <v>0</v>
      </c>
    </row>
    <row r="43" spans="1:5" ht="15.5">
      <c r="A43" s="122"/>
      <c r="B43" s="391"/>
      <c r="C43" s="412"/>
      <c r="D43" s="413"/>
      <c r="E43" s="413"/>
    </row>
    <row r="44" spans="1:5">
      <c r="A44" s="122"/>
      <c r="B44" s="399" t="s">
        <v>119</v>
      </c>
      <c r="C44" s="412"/>
      <c r="D44" s="414">
        <f>SUM(D40:D43)</f>
        <v>11359632</v>
      </c>
      <c r="E44" s="414">
        <f>SUM(E40:E43)</f>
        <v>10213353</v>
      </c>
    </row>
    <row r="45" spans="1:5">
      <c r="A45" s="122"/>
      <c r="B45" s="399"/>
      <c r="C45" s="119" t="s">
        <v>97</v>
      </c>
      <c r="D45" s="390">
        <f>ROUND(SUM('C101 - Leadsheet'!G33:G38)/10^6,)</f>
        <v>11359632</v>
      </c>
      <c r="E45" s="390"/>
    </row>
    <row r="46" spans="1:5">
      <c r="A46" s="400"/>
      <c r="B46" s="401"/>
      <c r="C46" s="402" t="s">
        <v>98</v>
      </c>
      <c r="D46" s="403">
        <f>D44-D45</f>
        <v>0</v>
      </c>
      <c r="E46" s="403"/>
    </row>
    <row r="49" spans="1:5">
      <c r="A49" s="383" t="s">
        <v>76</v>
      </c>
      <c r="B49" s="384" t="s">
        <v>120</v>
      </c>
      <c r="C49" s="385" t="s">
        <v>121</v>
      </c>
      <c r="D49" s="385"/>
      <c r="E49" s="386"/>
    </row>
    <row r="50" spans="1:5">
      <c r="A50" s="387" t="s">
        <v>79</v>
      </c>
      <c r="B50" s="391"/>
      <c r="C50" s="100"/>
      <c r="D50" s="100"/>
      <c r="E50" s="148"/>
    </row>
    <row r="51" spans="1:5">
      <c r="A51" s="122"/>
      <c r="B51" s="391"/>
      <c r="C51" s="100"/>
      <c r="D51" s="392" t="s">
        <v>81</v>
      </c>
      <c r="E51" s="392"/>
    </row>
    <row r="52" spans="1:5">
      <c r="A52" s="122"/>
      <c r="B52" s="391"/>
      <c r="C52" s="100"/>
      <c r="D52" s="393" t="s">
        <v>82</v>
      </c>
      <c r="E52" s="394" t="s">
        <v>83</v>
      </c>
    </row>
    <row r="53" spans="1:5">
      <c r="A53" s="122"/>
      <c r="B53" s="391"/>
      <c r="C53" s="100"/>
      <c r="D53" s="393" t="s">
        <v>84</v>
      </c>
      <c r="E53" s="394" t="s">
        <v>84</v>
      </c>
    </row>
    <row r="54" spans="1:5">
      <c r="A54" s="122"/>
      <c r="B54" s="391"/>
      <c r="C54" s="100"/>
      <c r="D54" s="100"/>
      <c r="E54" s="148"/>
    </row>
    <row r="55" spans="1:5">
      <c r="A55" s="122"/>
      <c r="B55" s="399"/>
      <c r="C55" s="119" t="s">
        <v>122</v>
      </c>
      <c r="D55" s="390">
        <f>ROUND(('C101 - Leadsheet'!G33+'C101 - Leadsheet'!G35+'C101 - Leadsheet'!G37)/10^6,)</f>
        <v>1718482</v>
      </c>
      <c r="E55" s="390">
        <f>SUM(E56:E57)</f>
        <v>1378353</v>
      </c>
    </row>
    <row r="56" spans="1:5">
      <c r="A56" s="405"/>
      <c r="B56" s="406" t="s">
        <v>123</v>
      </c>
      <c r="C56" s="407" t="s">
        <v>104</v>
      </c>
      <c r="D56" s="408">
        <f>ROUND('C101 - Leadsheet'!G33/10^6,)</f>
        <v>740936</v>
      </c>
      <c r="E56" s="408">
        <v>1209667</v>
      </c>
    </row>
    <row r="57" spans="1:5">
      <c r="A57" s="405"/>
      <c r="B57" s="406" t="s">
        <v>124</v>
      </c>
      <c r="C57" s="407" t="s">
        <v>106</v>
      </c>
      <c r="D57" s="408">
        <f>ROUND(SUM('C101 - Leadsheet'!G35:G37)/10^6,)</f>
        <v>1218696</v>
      </c>
      <c r="E57" s="408">
        <v>168686</v>
      </c>
    </row>
    <row r="58" spans="1:5">
      <c r="A58" s="122"/>
      <c r="B58" s="391"/>
      <c r="C58" s="100"/>
      <c r="D58" s="148"/>
      <c r="E58" s="148"/>
    </row>
    <row r="59" spans="1:5">
      <c r="A59" s="122"/>
      <c r="B59" s="399"/>
      <c r="C59" s="119" t="s">
        <v>125</v>
      </c>
      <c r="D59" s="390">
        <f>SUM(D60:D61)</f>
        <v>8741150</v>
      </c>
      <c r="E59" s="390">
        <f>SUM(E60:E61)</f>
        <v>7000000</v>
      </c>
    </row>
    <row r="60" spans="1:5">
      <c r="A60" s="405"/>
      <c r="B60" s="406" t="s">
        <v>126</v>
      </c>
      <c r="C60" s="415" t="s">
        <v>104</v>
      </c>
      <c r="D60" s="408">
        <f>'C101 - Leadsheet'!G34/10^6</f>
        <v>8500000</v>
      </c>
      <c r="E60" s="416">
        <v>7000000</v>
      </c>
    </row>
    <row r="61" spans="1:5">
      <c r="A61" s="405"/>
      <c r="B61" s="406" t="s">
        <v>127</v>
      </c>
      <c r="C61" s="407" t="s">
        <v>106</v>
      </c>
      <c r="D61" s="408">
        <f>ROUND(('C101 - Leadsheet'!E36)/1000000,0)</f>
        <v>241150</v>
      </c>
      <c r="E61" s="417">
        <v>0</v>
      </c>
    </row>
    <row r="62" spans="1:5">
      <c r="A62" s="122"/>
      <c r="B62" s="391"/>
      <c r="C62" s="100"/>
      <c r="D62" s="148"/>
      <c r="E62" s="148"/>
    </row>
    <row r="63" spans="1:5" ht="15.5">
      <c r="A63" s="122"/>
      <c r="B63" s="391"/>
      <c r="C63" s="418" t="s">
        <v>128</v>
      </c>
      <c r="D63" s="398">
        <v>0</v>
      </c>
      <c r="E63" s="398">
        <v>0</v>
      </c>
    </row>
    <row r="64" spans="1:5">
      <c r="A64" s="122"/>
      <c r="B64" s="399"/>
      <c r="C64" s="119"/>
      <c r="D64" s="390">
        <f>SUM(D55,D59,D63)</f>
        <v>10459632</v>
      </c>
      <c r="E64" s="390">
        <f>SUM(E55,E59,E63)</f>
        <v>8378353</v>
      </c>
    </row>
    <row r="65" spans="1:5">
      <c r="A65" s="400"/>
      <c r="B65" s="401"/>
      <c r="C65" s="402" t="s">
        <v>98</v>
      </c>
      <c r="D65" s="403">
        <f>D64-D38</f>
        <v>0</v>
      </c>
      <c r="E65" s="403"/>
    </row>
    <row r="66" spans="1:5">
      <c r="A66" s="400"/>
      <c r="B66" s="419" t="s">
        <v>129</v>
      </c>
      <c r="C66" s="407" t="s">
        <v>130</v>
      </c>
      <c r="D66" s="408"/>
      <c r="E66" s="408"/>
    </row>
    <row r="67" spans="1:5">
      <c r="A67" s="400"/>
      <c r="B67" s="401" t="s">
        <v>119</v>
      </c>
      <c r="C67" s="100" t="s">
        <v>131</v>
      </c>
      <c r="D67" s="148">
        <f>D59</f>
        <v>8741150</v>
      </c>
      <c r="E67" s="148">
        <f ca="1">cell15768</f>
        <v>7000000</v>
      </c>
    </row>
    <row r="68" spans="1:5">
      <c r="A68" s="400"/>
      <c r="B68" s="420" t="s">
        <v>132</v>
      </c>
      <c r="C68" s="100" t="s">
        <v>133</v>
      </c>
      <c r="D68" s="408">
        <v>0</v>
      </c>
      <c r="E68" s="148">
        <v>0</v>
      </c>
    </row>
    <row r="70" spans="1:5">
      <c r="A70" s="383" t="s">
        <v>76</v>
      </c>
      <c r="B70" s="384" t="s">
        <v>120</v>
      </c>
      <c r="C70" s="385" t="s">
        <v>134</v>
      </c>
      <c r="D70" s="385"/>
      <c r="E70" s="386"/>
    </row>
    <row r="71" spans="1:5">
      <c r="A71" s="387" t="s">
        <v>79</v>
      </c>
      <c r="B71" s="391"/>
      <c r="C71" s="100"/>
      <c r="D71" s="100"/>
      <c r="E71" s="148"/>
    </row>
    <row r="72" spans="1:5">
      <c r="A72" s="122"/>
      <c r="B72" s="391"/>
      <c r="C72" s="100"/>
      <c r="D72" s="392" t="s">
        <v>81</v>
      </c>
      <c r="E72" s="392"/>
    </row>
    <row r="73" spans="1:5">
      <c r="A73" s="122"/>
      <c r="B73" s="391"/>
      <c r="C73" s="100"/>
      <c r="D73" s="393" t="s">
        <v>82</v>
      </c>
      <c r="E73" s="394" t="s">
        <v>83</v>
      </c>
    </row>
    <row r="74" spans="1:5">
      <c r="A74" s="122"/>
      <c r="B74" s="391"/>
      <c r="C74" s="100"/>
      <c r="D74" s="393" t="s">
        <v>84</v>
      </c>
      <c r="E74" s="394" t="s">
        <v>84</v>
      </c>
    </row>
    <row r="75" spans="1:5">
      <c r="A75" s="122"/>
      <c r="B75" s="391"/>
      <c r="C75" s="100"/>
      <c r="D75" s="100"/>
      <c r="E75" s="148"/>
    </row>
    <row r="76" spans="1:5">
      <c r="A76" s="122"/>
      <c r="B76" s="391"/>
      <c r="C76" s="100" t="s">
        <v>122</v>
      </c>
      <c r="D76" s="100"/>
      <c r="E76" s="148"/>
    </row>
    <row r="77" spans="1:5">
      <c r="A77" s="122"/>
      <c r="B77" s="391"/>
      <c r="C77" s="100" t="s">
        <v>135</v>
      </c>
      <c r="D77" s="421" t="s">
        <v>136</v>
      </c>
      <c r="E77" s="421" t="s">
        <v>136</v>
      </c>
    </row>
    <row r="78" spans="1:5">
      <c r="A78" s="122"/>
      <c r="B78" s="391"/>
      <c r="C78" s="100" t="s">
        <v>137</v>
      </c>
      <c r="D78" s="421" t="s">
        <v>136</v>
      </c>
      <c r="E78" s="421" t="s">
        <v>136</v>
      </c>
    </row>
    <row r="79" spans="1:5">
      <c r="A79" s="122"/>
      <c r="B79" s="391"/>
      <c r="C79" s="100"/>
      <c r="D79" s="100"/>
      <c r="E79" s="148"/>
    </row>
    <row r="80" spans="1:5">
      <c r="A80" s="122"/>
      <c r="B80" s="391"/>
      <c r="C80" s="100" t="s">
        <v>125</v>
      </c>
      <c r="D80" s="100"/>
      <c r="E80" s="148"/>
    </row>
    <row r="81" spans="1:5">
      <c r="A81" s="122"/>
      <c r="B81" s="391"/>
      <c r="C81" s="100" t="s">
        <v>135</v>
      </c>
      <c r="D81" s="422" t="s">
        <v>138</v>
      </c>
      <c r="E81" s="423" t="s">
        <v>139</v>
      </c>
    </row>
    <row r="82" spans="1:5">
      <c r="A82" s="122"/>
      <c r="B82" s="391"/>
      <c r="C82" s="100" t="s">
        <v>137</v>
      </c>
      <c r="D82" s="660">
        <v>0.05</v>
      </c>
      <c r="E82" s="423" t="s">
        <v>136</v>
      </c>
    </row>
    <row r="84" spans="1:5">
      <c r="A84" s="383" t="s">
        <v>76</v>
      </c>
      <c r="B84" s="384" t="s">
        <v>140</v>
      </c>
      <c r="C84" s="385" t="s">
        <v>116</v>
      </c>
      <c r="D84" s="385"/>
      <c r="E84" s="386"/>
    </row>
    <row r="85" spans="1:5">
      <c r="A85" s="387" t="s">
        <v>79</v>
      </c>
      <c r="B85" s="391" t="s">
        <v>119</v>
      </c>
      <c r="C85" s="100"/>
      <c r="D85" s="100"/>
      <c r="E85" s="148"/>
    </row>
    <row r="86" spans="1:5">
      <c r="A86" s="122"/>
      <c r="B86" s="391" t="s">
        <v>119</v>
      </c>
      <c r="C86" s="100"/>
      <c r="D86" s="392" t="s">
        <v>81</v>
      </c>
      <c r="E86" s="392"/>
    </row>
    <row r="87" spans="1:5">
      <c r="A87" s="122"/>
      <c r="B87" s="391" t="s">
        <v>119</v>
      </c>
      <c r="C87" s="100"/>
      <c r="D87" s="393" t="s">
        <v>82</v>
      </c>
      <c r="E87" s="394" t="s">
        <v>83</v>
      </c>
    </row>
    <row r="88" spans="1:5">
      <c r="A88" s="122"/>
      <c r="B88" s="391" t="s">
        <v>119</v>
      </c>
      <c r="C88" s="100"/>
      <c r="D88" s="393" t="s">
        <v>84</v>
      </c>
      <c r="E88" s="394" t="s">
        <v>84</v>
      </c>
    </row>
    <row r="89" spans="1:5">
      <c r="A89" s="122"/>
      <c r="B89" s="391" t="s">
        <v>119</v>
      </c>
      <c r="C89" s="100"/>
      <c r="D89" s="100"/>
      <c r="E89" s="148"/>
    </row>
    <row r="90" spans="1:5">
      <c r="A90" s="424"/>
      <c r="B90" s="158" t="s">
        <v>141</v>
      </c>
      <c r="C90" s="425" t="s">
        <v>142</v>
      </c>
      <c r="D90" s="426">
        <f>'C101 - Leadsheet'!G38/10^6</f>
        <v>900000</v>
      </c>
      <c r="E90" s="396">
        <v>1835000</v>
      </c>
    </row>
    <row r="91" spans="1:5">
      <c r="A91" s="427"/>
      <c r="B91" s="157" t="s">
        <v>143</v>
      </c>
      <c r="C91" s="428" t="s">
        <v>144</v>
      </c>
      <c r="D91" s="429"/>
      <c r="E91" s="429"/>
    </row>
    <row r="92" spans="1:5">
      <c r="A92" s="424"/>
      <c r="B92" s="158" t="s">
        <v>145</v>
      </c>
      <c r="C92" s="425" t="s">
        <v>146</v>
      </c>
      <c r="D92" s="426">
        <v>0</v>
      </c>
      <c r="E92" s="426">
        <v>0</v>
      </c>
    </row>
    <row r="93" spans="1:5">
      <c r="A93" s="405"/>
      <c r="B93" s="157" t="s">
        <v>147</v>
      </c>
      <c r="C93" s="407" t="s">
        <v>144</v>
      </c>
      <c r="D93" s="408"/>
      <c r="E93" s="408"/>
    </row>
    <row r="94" spans="1:5">
      <c r="A94" s="122"/>
      <c r="B94" s="391"/>
      <c r="C94" s="100"/>
      <c r="D94" s="390">
        <f>SUM(D90,D92)</f>
        <v>900000</v>
      </c>
      <c r="E94" s="390">
        <f>SUM(E90,E92)</f>
        <v>1835000</v>
      </c>
    </row>
    <row r="95" spans="1:5">
      <c r="A95" s="122"/>
      <c r="B95" s="399"/>
      <c r="C95" s="402" t="s">
        <v>98</v>
      </c>
      <c r="D95" s="430">
        <f>D94-D39</f>
        <v>0</v>
      </c>
      <c r="E95" s="430"/>
    </row>
    <row r="96" spans="1:5">
      <c r="A96" s="122"/>
      <c r="B96" s="391"/>
      <c r="C96" s="407"/>
      <c r="D96" s="403"/>
      <c r="E96" s="403"/>
    </row>
    <row r="97" spans="1:5">
      <c r="A97" s="122"/>
      <c r="B97" s="391"/>
      <c r="C97" s="425"/>
      <c r="D97" s="426"/>
      <c r="E97" s="429"/>
    </row>
    <row r="98" spans="1:5">
      <c r="A98" s="122"/>
      <c r="B98" s="391"/>
      <c r="C98" s="100"/>
      <c r="D98" s="100"/>
      <c r="E98" s="148"/>
    </row>
    <row r="99" spans="1:5">
      <c r="A99" s="122"/>
      <c r="B99" s="431" t="s">
        <v>148</v>
      </c>
      <c r="C99" s="100"/>
      <c r="D99" s="100"/>
      <c r="E99" s="432"/>
    </row>
    <row r="100" spans="1:5">
      <c r="A100" s="122"/>
      <c r="B100" s="391"/>
      <c r="C100" s="100"/>
      <c r="D100" s="100"/>
      <c r="E100" s="148"/>
    </row>
    <row r="101" spans="1:5">
      <c r="A101" s="122"/>
      <c r="B101" s="391"/>
      <c r="C101" s="100"/>
      <c r="D101" s="392" t="s">
        <v>81</v>
      </c>
      <c r="E101" s="392"/>
    </row>
    <row r="102" spans="1:5">
      <c r="A102" s="122"/>
      <c r="B102" s="391"/>
      <c r="C102" s="100"/>
      <c r="D102" s="393" t="s">
        <v>82</v>
      </c>
      <c r="E102" s="394" t="s">
        <v>83</v>
      </c>
    </row>
    <row r="103" spans="1:5">
      <c r="A103" s="122"/>
      <c r="B103" s="391"/>
      <c r="C103" s="100"/>
      <c r="D103" s="393" t="s">
        <v>84</v>
      </c>
      <c r="E103" s="394" t="s">
        <v>84</v>
      </c>
    </row>
    <row r="104" spans="1:5">
      <c r="A104" s="122"/>
      <c r="B104" s="391"/>
      <c r="C104" s="100"/>
      <c r="D104" s="100"/>
      <c r="E104" s="148"/>
    </row>
    <row r="105" spans="1:5">
      <c r="A105" s="122"/>
      <c r="B105" s="391"/>
      <c r="C105" s="100" t="s">
        <v>116</v>
      </c>
      <c r="D105" s="100"/>
      <c r="E105" s="148"/>
    </row>
    <row r="106" spans="1:5">
      <c r="A106" s="122"/>
      <c r="B106" s="391"/>
      <c r="C106" s="100" t="s">
        <v>135</v>
      </c>
      <c r="D106" s="433" t="s">
        <v>149</v>
      </c>
      <c r="E106" s="434" t="s">
        <v>150</v>
      </c>
    </row>
    <row r="107" spans="1:5">
      <c r="A107" s="122"/>
      <c r="B107" s="391"/>
      <c r="C107" s="100" t="s">
        <v>137</v>
      </c>
      <c r="D107" s="433" t="s">
        <v>136</v>
      </c>
      <c r="E107" s="434" t="s">
        <v>136</v>
      </c>
    </row>
    <row r="109" spans="1:5">
      <c r="A109" s="122" t="s">
        <v>151</v>
      </c>
      <c r="B109" s="384" t="s">
        <v>152</v>
      </c>
      <c r="C109" s="385" t="s">
        <v>153</v>
      </c>
      <c r="D109" s="385"/>
      <c r="E109" s="386"/>
    </row>
    <row r="110" spans="1:5">
      <c r="A110" s="387" t="s">
        <v>79</v>
      </c>
      <c r="B110" s="391"/>
      <c r="C110" s="100"/>
      <c r="D110" s="100"/>
      <c r="E110" s="148"/>
    </row>
    <row r="111" spans="1:5">
      <c r="A111" s="122"/>
      <c r="B111" s="391"/>
      <c r="C111" s="100"/>
      <c r="D111" s="392" t="s">
        <v>81</v>
      </c>
      <c r="E111" s="392"/>
    </row>
    <row r="112" spans="1:5">
      <c r="A112" s="122"/>
      <c r="B112" s="391"/>
      <c r="C112" s="100"/>
      <c r="D112" s="393" t="s">
        <v>82</v>
      </c>
      <c r="E112" s="394" t="s">
        <v>83</v>
      </c>
    </row>
    <row r="113" spans="1:11">
      <c r="A113" s="122"/>
      <c r="B113" s="391"/>
      <c r="C113" s="100"/>
      <c r="D113" s="393" t="s">
        <v>84</v>
      </c>
      <c r="E113" s="394" t="s">
        <v>84</v>
      </c>
    </row>
    <row r="114" spans="1:11">
      <c r="A114" s="122"/>
      <c r="B114" s="391"/>
      <c r="C114" s="100"/>
      <c r="D114" s="100"/>
      <c r="E114" s="148"/>
    </row>
    <row r="115" spans="1:11">
      <c r="A115" s="122"/>
      <c r="B115" s="391"/>
      <c r="C115" s="100" t="s">
        <v>154</v>
      </c>
      <c r="D115" s="100"/>
      <c r="E115" s="148"/>
    </row>
    <row r="116" spans="1:11" ht="26">
      <c r="A116" s="122"/>
      <c r="B116" s="391"/>
      <c r="C116" s="435" t="s">
        <v>155</v>
      </c>
      <c r="D116" s="436">
        <f>D59</f>
        <v>8741150</v>
      </c>
      <c r="E116" s="437">
        <v>7000000</v>
      </c>
    </row>
    <row r="117" spans="1:11">
      <c r="A117" s="122"/>
      <c r="B117" s="391"/>
      <c r="C117" s="435" t="s">
        <v>156</v>
      </c>
      <c r="D117" s="438">
        <f>D94</f>
        <v>900000</v>
      </c>
      <c r="E117" s="438">
        <v>1835000</v>
      </c>
    </row>
    <row r="118" spans="1:11">
      <c r="A118" s="122"/>
      <c r="B118" s="391"/>
      <c r="C118" s="100"/>
      <c r="D118" s="390">
        <f>SUM(D116:D117)</f>
        <v>9641150</v>
      </c>
      <c r="E118" s="390">
        <v>8835000</v>
      </c>
    </row>
    <row r="120" spans="1:11" s="443" customFormat="1">
      <c r="A120" s="439" t="s">
        <v>157</v>
      </c>
      <c r="B120" s="439"/>
      <c r="C120" s="440"/>
      <c r="D120" s="439"/>
      <c r="E120" s="441"/>
      <c r="F120" s="441"/>
      <c r="G120" s="441"/>
      <c r="H120" s="441"/>
      <c r="I120" s="442"/>
      <c r="J120" s="442"/>
      <c r="K120" s="442"/>
    </row>
    <row r="121" spans="1:11">
      <c r="A121" s="299"/>
      <c r="B121" s="299"/>
      <c r="C121" s="300"/>
      <c r="D121" s="299"/>
      <c r="E121" s="301"/>
      <c r="F121" s="301"/>
      <c r="G121" s="301"/>
      <c r="H121" s="301"/>
      <c r="I121" s="302"/>
      <c r="J121" s="302"/>
      <c r="K121" s="302"/>
    </row>
    <row r="122" spans="1:11" ht="15" thickBot="1">
      <c r="A122" s="299"/>
      <c r="B122" s="299"/>
      <c r="C122" s="300"/>
      <c r="D122" s="299"/>
      <c r="E122" s="301"/>
      <c r="F122" s="301"/>
      <c r="G122" s="301"/>
      <c r="H122" s="301"/>
      <c r="I122" s="302"/>
      <c r="J122" s="302"/>
      <c r="K122" s="302"/>
    </row>
    <row r="123" spans="1:11">
      <c r="A123" s="303">
        <v>45291</v>
      </c>
      <c r="B123" s="309"/>
      <c r="C123" s="310" t="s">
        <v>81</v>
      </c>
      <c r="D123" s="310"/>
      <c r="E123" s="311"/>
      <c r="F123" s="311"/>
      <c r="G123" s="311"/>
      <c r="H123" s="311"/>
      <c r="I123" s="311"/>
      <c r="J123" s="312"/>
      <c r="K123" s="999" t="s">
        <v>98</v>
      </c>
    </row>
    <row r="124" spans="1:11">
      <c r="B124" s="313" t="s">
        <v>158</v>
      </c>
      <c r="C124" s="304"/>
      <c r="D124" s="305" t="s">
        <v>159</v>
      </c>
      <c r="E124" s="306"/>
      <c r="F124" s="306"/>
      <c r="G124" s="306"/>
      <c r="H124" s="306"/>
      <c r="I124" s="306"/>
      <c r="J124" s="314"/>
      <c r="K124" s="999"/>
    </row>
    <row r="125" spans="1:11">
      <c r="B125" s="315" t="s">
        <v>158</v>
      </c>
      <c r="C125" s="316" t="s">
        <v>160</v>
      </c>
      <c r="D125" s="316" t="s">
        <v>161</v>
      </c>
      <c r="E125" s="317" t="s">
        <v>162</v>
      </c>
      <c r="F125" s="317" t="s">
        <v>163</v>
      </c>
      <c r="G125" s="317" t="s">
        <v>164</v>
      </c>
      <c r="H125" s="317" t="s">
        <v>165</v>
      </c>
      <c r="I125" s="317" t="s">
        <v>166</v>
      </c>
      <c r="J125" s="318" t="s">
        <v>167</v>
      </c>
      <c r="K125" s="999"/>
    </row>
    <row r="126" spans="1:11" ht="15" thickBot="1">
      <c r="B126" s="319" t="s">
        <v>168</v>
      </c>
      <c r="C126" s="582" t="s">
        <v>168</v>
      </c>
      <c r="D126" s="582" t="s">
        <v>168</v>
      </c>
      <c r="E126" s="583" t="s">
        <v>168</v>
      </c>
      <c r="F126" s="583" t="s">
        <v>168</v>
      </c>
      <c r="G126" s="583" t="s">
        <v>168</v>
      </c>
      <c r="H126" s="583" t="s">
        <v>168</v>
      </c>
      <c r="I126" s="583" t="s">
        <v>168</v>
      </c>
      <c r="J126" s="584" t="s">
        <v>168</v>
      </c>
      <c r="K126" s="999"/>
    </row>
    <row r="127" spans="1:11" ht="15" thickBot="1">
      <c r="A127" s="197" t="s">
        <v>169</v>
      </c>
      <c r="B127" s="307"/>
      <c r="C127" s="307"/>
      <c r="D127" s="307"/>
    </row>
    <row r="128" spans="1:11">
      <c r="A128" t="s">
        <v>170</v>
      </c>
      <c r="B128" s="320">
        <v>0</v>
      </c>
      <c r="C128" s="321">
        <f>ROUND(SUM('C101 - Leadsheet'!E21:E26)/10^6,)</f>
        <v>497797</v>
      </c>
      <c r="D128" s="322">
        <v>0</v>
      </c>
      <c r="E128" s="322">
        <v>0</v>
      </c>
      <c r="F128" s="322">
        <v>0</v>
      </c>
      <c r="G128" s="322">
        <v>0</v>
      </c>
      <c r="H128" s="322">
        <v>0</v>
      </c>
      <c r="I128" s="322">
        <v>0</v>
      </c>
      <c r="J128" s="323">
        <f>SUM(B128:I128)</f>
        <v>497797</v>
      </c>
      <c r="K128" s="444">
        <f>J128-D14</f>
        <v>0</v>
      </c>
    </row>
    <row r="129" spans="1:11">
      <c r="A129" t="s">
        <v>171</v>
      </c>
      <c r="B129" s="324">
        <v>0</v>
      </c>
      <c r="C129" s="308">
        <v>0</v>
      </c>
      <c r="D129" s="325">
        <f>ROUND(SUM('C101 - Leadsheet'!E29:E30)/10^6,)</f>
        <v>1862830</v>
      </c>
      <c r="E129" s="308">
        <v>0</v>
      </c>
      <c r="F129" s="308">
        <v>0</v>
      </c>
      <c r="G129" s="308">
        <v>0</v>
      </c>
      <c r="H129" s="308">
        <v>0</v>
      </c>
      <c r="I129" s="308">
        <v>0</v>
      </c>
      <c r="J129" s="326">
        <f>SUM(B129:I129)</f>
        <v>1862830</v>
      </c>
      <c r="K129" s="444">
        <f>J129-D29</f>
        <v>0</v>
      </c>
    </row>
    <row r="130" spans="1:11" ht="15" thickBot="1">
      <c r="A130" t="s">
        <v>172</v>
      </c>
      <c r="B130" s="327">
        <v>0</v>
      </c>
      <c r="C130" s="585">
        <v>0</v>
      </c>
      <c r="D130" s="586">
        <f>ROUND((SUM('C101 - Leadsheet'!E35,'C101 - Leadsheet'!E37,'C101 - Leadsheet'!E33)+SUMIFS('C601.01'!$P$71:$P$102,'C601.01'!$AM$71:$AM$102,'C601.01'!AU80)+SUMIFS('C601.01'!$P$111:$P$115,'C601.01'!$AL$111:$AL$115,'C601.01'!AP112))/10^6,)</f>
        <v>8259632</v>
      </c>
      <c r="E130" s="586">
        <f>ROUND((SUMIFS('C601.01'!$P$71:$P$102,'C601.01'!$AM$71:$AM$102,'C601.01'!AU81)+SUMIFS('C601.01'!$P$111:$P$115,'C601.01'!$AL$111:$AL$115,'C601.01'!AP113))/10^6,)</f>
        <v>2900000</v>
      </c>
      <c r="F130" s="587">
        <f>ROUND((SUMIFS('C601.01'!$P$71:$P$102,'C601.01'!$AM$71:$AM$102,'C601.01'!AU82)+SUMIFS('C601.01'!$P$111:$P$115,'C601.01'!$AL$111:$AL$115,'C601.01'!AP114))/10^6,)</f>
        <v>200000</v>
      </c>
      <c r="G130" s="585">
        <v>0</v>
      </c>
      <c r="H130" s="585">
        <v>0</v>
      </c>
      <c r="I130" s="585">
        <v>0</v>
      </c>
      <c r="J130" s="588">
        <f>SUM(B130:I130)</f>
        <v>11359632</v>
      </c>
      <c r="K130" s="444">
        <f>J130-D40</f>
        <v>0</v>
      </c>
    </row>
    <row r="133" spans="1:11" s="443" customFormat="1">
      <c r="A133" s="439" t="s">
        <v>173</v>
      </c>
      <c r="B133" s="445"/>
      <c r="C133" s="445"/>
      <c r="D133" s="445"/>
      <c r="E133" s="445"/>
      <c r="F133" s="445"/>
      <c r="G133" s="445"/>
      <c r="H133" s="445"/>
      <c r="I133" s="445"/>
    </row>
    <row r="134" spans="1:11">
      <c r="B134" s="298"/>
      <c r="C134" s="144"/>
      <c r="D134" s="144"/>
      <c r="E134" s="144"/>
      <c r="F134" s="144"/>
      <c r="G134" s="298"/>
      <c r="H134" s="298"/>
      <c r="I134" s="298"/>
    </row>
    <row r="135" spans="1:11" ht="15" thickBot="1">
      <c r="A135" s="303">
        <v>45291</v>
      </c>
      <c r="B135" s="298"/>
      <c r="C135" s="298"/>
      <c r="D135" s="298"/>
      <c r="E135" s="298"/>
      <c r="F135" s="298"/>
      <c r="G135" s="298"/>
      <c r="H135" s="298"/>
      <c r="I135" s="298"/>
    </row>
    <row r="136" spans="1:11" ht="29">
      <c r="B136" s="331" t="s">
        <v>174</v>
      </c>
      <c r="C136" s="332" t="s">
        <v>175</v>
      </c>
      <c r="D136" s="333" t="s">
        <v>176</v>
      </c>
      <c r="E136" s="333" t="s">
        <v>177</v>
      </c>
      <c r="F136" s="333" t="s">
        <v>167</v>
      </c>
      <c r="G136" s="333" t="s">
        <v>178</v>
      </c>
      <c r="H136" s="334"/>
      <c r="I136" s="999" t="s">
        <v>98</v>
      </c>
    </row>
    <row r="137" spans="1:11" ht="15" thickBot="1">
      <c r="B137" s="335" t="s">
        <v>179</v>
      </c>
      <c r="C137" s="589" t="s">
        <v>179</v>
      </c>
      <c r="D137" s="589" t="s">
        <v>179</v>
      </c>
      <c r="E137" s="589" t="s">
        <v>168</v>
      </c>
      <c r="F137" s="589" t="s">
        <v>168</v>
      </c>
      <c r="G137" s="589" t="s">
        <v>168</v>
      </c>
      <c r="H137" s="590" t="s">
        <v>180</v>
      </c>
      <c r="I137" s="999"/>
    </row>
    <row r="138" spans="1:11" ht="15" thickBot="1">
      <c r="A138" s="197" t="s">
        <v>169</v>
      </c>
    </row>
    <row r="139" spans="1:11">
      <c r="A139" t="s">
        <v>181</v>
      </c>
      <c r="B139" s="328">
        <f>ROUND((SUMIFS('C301.01'!L:L,'C301.01'!H:H,"EUR"))/1000000,0)</f>
        <v>733</v>
      </c>
      <c r="C139" s="329">
        <f>ROUND((SUMIFS('C301.01'!L:L,'C301.01'!H:H,"USD"))/1000000,0)</f>
        <v>64666</v>
      </c>
      <c r="D139" s="329">
        <v>0</v>
      </c>
      <c r="E139" s="329">
        <f>ROUND((SUM('C301.01'!$L$18:$L$230)/10^6-SUMIFS('C301.01'!$L$18:$L$230,'C301.01'!$H$18:$H$230,"VND")/10^6),)-N2FS!B139-N2FS!C139</f>
        <v>25689</v>
      </c>
      <c r="F139" s="329">
        <f>SUM(B139:E139)</f>
        <v>91088</v>
      </c>
      <c r="G139" s="329">
        <f>ROUND((SUMIFS('C301.01'!$L:$L,'C301.01'!$H:$H,"VND")+('C101 - Leadsheet'!G26))/10^6,)</f>
        <v>406709</v>
      </c>
      <c r="H139" s="330">
        <f>SUM(F139:G139)</f>
        <v>497797</v>
      </c>
      <c r="I139" s="194">
        <f>H139-D14</f>
        <v>0</v>
      </c>
    </row>
    <row r="140" spans="1:11">
      <c r="A140" t="s">
        <v>171</v>
      </c>
      <c r="B140" s="199">
        <v>0</v>
      </c>
      <c r="C140" s="236">
        <f>ROUND('C101 - Leadsheet'!E30/10^6,)</f>
        <v>24049</v>
      </c>
      <c r="D140" s="236">
        <v>0</v>
      </c>
      <c r="E140" s="236">
        <v>0</v>
      </c>
      <c r="F140" s="236">
        <f>SUM(B140:E140)</f>
        <v>24049</v>
      </c>
      <c r="G140" s="194">
        <f>ROUND('C101 - Leadsheet'!E29/10^6,)</f>
        <v>1838781</v>
      </c>
      <c r="H140" s="202">
        <f>SUM(F140:G140)</f>
        <v>1862830</v>
      </c>
      <c r="I140" s="194">
        <f>H140-D29</f>
        <v>0</v>
      </c>
    </row>
    <row r="141" spans="1:11" ht="15" thickBot="1">
      <c r="A141" t="s">
        <v>182</v>
      </c>
      <c r="B141" s="200">
        <f>'C601.01'!D25</f>
        <v>676</v>
      </c>
      <c r="C141" s="591">
        <f>'C601.01'!E25</f>
        <v>1209161</v>
      </c>
      <c r="D141" s="239">
        <v>0</v>
      </c>
      <c r="E141" s="239">
        <f>'C601.01'!F25</f>
        <v>8860</v>
      </c>
      <c r="F141" s="239">
        <f>SUM(B141:E141)</f>
        <v>1218697</v>
      </c>
      <c r="G141" s="239">
        <f>'C601.01'!G25</f>
        <v>10140936</v>
      </c>
      <c r="H141" s="592">
        <f>SUM(F141:G141)-1</f>
        <v>11359632</v>
      </c>
      <c r="I141" s="194">
        <f>H141-D45</f>
        <v>0</v>
      </c>
    </row>
    <row r="142" spans="1:11">
      <c r="D142" s="296"/>
      <c r="F142" s="297"/>
      <c r="I142" s="194"/>
    </row>
    <row r="143" spans="1:11">
      <c r="D143" s="194"/>
      <c r="E143" s="194"/>
      <c r="F143" s="297"/>
    </row>
    <row r="144" spans="1:11" s="443" customFormat="1">
      <c r="A144" s="439" t="s">
        <v>183</v>
      </c>
    </row>
    <row r="145" spans="1:10">
      <c r="A145" s="303"/>
    </row>
    <row r="146" spans="1:10" ht="15" thickBot="1"/>
    <row r="147" spans="1:10" ht="15" thickBot="1">
      <c r="A147" s="303">
        <v>45291</v>
      </c>
      <c r="B147" s="1000" t="s">
        <v>184</v>
      </c>
      <c r="C147" s="1001"/>
      <c r="D147" s="1001" t="s">
        <v>185</v>
      </c>
      <c r="E147" s="1001"/>
      <c r="F147" s="1001"/>
      <c r="G147" s="1001"/>
      <c r="H147" s="1001"/>
      <c r="I147" s="339" t="s">
        <v>167</v>
      </c>
      <c r="J147" s="999" t="s">
        <v>98</v>
      </c>
    </row>
    <row r="148" spans="1:10">
      <c r="B148" s="336" t="s">
        <v>186</v>
      </c>
      <c r="C148" s="337" t="s">
        <v>187</v>
      </c>
      <c r="D148" s="337" t="s">
        <v>188</v>
      </c>
      <c r="E148" s="337" t="s">
        <v>162</v>
      </c>
      <c r="F148" s="337" t="s">
        <v>189</v>
      </c>
      <c r="G148" s="337" t="s">
        <v>165</v>
      </c>
      <c r="H148" s="337" t="s">
        <v>166</v>
      </c>
      <c r="I148" s="338"/>
      <c r="J148" s="999"/>
    </row>
    <row r="149" spans="1:10" ht="15" thickBot="1">
      <c r="B149" s="335" t="s">
        <v>179</v>
      </c>
      <c r="C149" s="589" t="s">
        <v>179</v>
      </c>
      <c r="D149" s="589" t="s">
        <v>179</v>
      </c>
      <c r="E149" s="589" t="s">
        <v>168</v>
      </c>
      <c r="F149" s="589" t="s">
        <v>168</v>
      </c>
      <c r="G149" s="589" t="s">
        <v>168</v>
      </c>
      <c r="H149" s="589" t="s">
        <v>168</v>
      </c>
      <c r="I149" s="593" t="s">
        <v>168</v>
      </c>
      <c r="J149" s="999"/>
    </row>
    <row r="150" spans="1:10" ht="15" thickBot="1">
      <c r="A150" s="197" t="s">
        <v>169</v>
      </c>
    </row>
    <row r="151" spans="1:10">
      <c r="A151" t="s">
        <v>170</v>
      </c>
      <c r="B151" s="328">
        <v>0</v>
      </c>
      <c r="C151" s="329">
        <v>0</v>
      </c>
      <c r="D151" s="329">
        <f>J128</f>
        <v>497797</v>
      </c>
      <c r="E151" s="329">
        <v>0</v>
      </c>
      <c r="F151" s="329">
        <v>0</v>
      </c>
      <c r="G151" s="329">
        <v>0</v>
      </c>
      <c r="H151" s="329">
        <v>0</v>
      </c>
      <c r="I151" s="340">
        <f>SUM(B151:H151)</f>
        <v>497797</v>
      </c>
      <c r="J151" s="194">
        <f>I151-D14</f>
        <v>0</v>
      </c>
    </row>
    <row r="152" spans="1:10">
      <c r="A152" t="s">
        <v>190</v>
      </c>
      <c r="B152" s="199">
        <v>0</v>
      </c>
      <c r="C152" s="236">
        <v>0</v>
      </c>
      <c r="D152" s="236">
        <f>J129</f>
        <v>1862830</v>
      </c>
      <c r="E152" s="236">
        <v>0</v>
      </c>
      <c r="F152" s="236">
        <v>0</v>
      </c>
      <c r="G152" s="236">
        <v>0</v>
      </c>
      <c r="H152" s="236">
        <v>0</v>
      </c>
      <c r="I152" s="198">
        <f t="shared" ref="I152" si="0">SUM(B152:H152)</f>
        <v>1862830</v>
      </c>
      <c r="J152" s="194">
        <f>I152-D29</f>
        <v>0</v>
      </c>
    </row>
    <row r="153" spans="1:10" ht="15" thickBot="1">
      <c r="A153" t="s">
        <v>191</v>
      </c>
      <c r="B153" s="200">
        <v>0</v>
      </c>
      <c r="C153" s="239">
        <v>0</v>
      </c>
      <c r="D153" s="239">
        <f>D130</f>
        <v>8259632</v>
      </c>
      <c r="E153" s="239">
        <f>E130</f>
        <v>2900000</v>
      </c>
      <c r="F153" s="239">
        <f>ROUND(SUMIFS('C601.01'!$P$111:$P$115,'C601.01'!$AK$111:$AK$115,'C601.01'!AO114)/10^6,)</f>
        <v>200000</v>
      </c>
      <c r="G153" s="239">
        <v>0</v>
      </c>
      <c r="H153" s="239">
        <v>0</v>
      </c>
      <c r="I153" s="242">
        <f>SUM(B153:H153)</f>
        <v>11359632</v>
      </c>
      <c r="J153" s="194">
        <f>I153-D40</f>
        <v>0</v>
      </c>
    </row>
    <row r="156" spans="1:10" s="443" customFormat="1">
      <c r="A156" s="446" t="s">
        <v>192</v>
      </c>
      <c r="B156" s="446"/>
    </row>
    <row r="158" spans="1:10" s="241" customFormat="1">
      <c r="A158" s="241" t="s">
        <v>193</v>
      </c>
    </row>
    <row r="159" spans="1:10" ht="15" thickBot="1"/>
    <row r="160" spans="1:10" ht="43.5">
      <c r="A160" t="s">
        <v>82</v>
      </c>
      <c r="B160" s="347" t="s">
        <v>194</v>
      </c>
      <c r="C160" s="348" t="s">
        <v>195</v>
      </c>
      <c r="D160" s="348" t="s">
        <v>196</v>
      </c>
      <c r="E160" s="348" t="s">
        <v>197</v>
      </c>
      <c r="F160" s="348" t="s">
        <v>198</v>
      </c>
      <c r="G160" s="349" t="s">
        <v>199</v>
      </c>
      <c r="H160" s="999" t="s">
        <v>98</v>
      </c>
    </row>
    <row r="161" spans="1:8" ht="15" thickBot="1">
      <c r="B161" s="350" t="s">
        <v>200</v>
      </c>
      <c r="C161" s="594" t="s">
        <v>200</v>
      </c>
      <c r="D161" s="594" t="s">
        <v>200</v>
      </c>
      <c r="E161" s="594" t="s">
        <v>201</v>
      </c>
      <c r="F161" s="594" t="s">
        <v>201</v>
      </c>
      <c r="G161" s="595" t="s">
        <v>201</v>
      </c>
      <c r="H161" s="999"/>
    </row>
    <row r="162" spans="1:8" ht="15" thickBot="1">
      <c r="A162" s="197" t="s">
        <v>202</v>
      </c>
      <c r="B162" s="229"/>
      <c r="C162" s="229"/>
      <c r="D162" s="229"/>
      <c r="E162" s="229"/>
      <c r="F162" s="229"/>
      <c r="G162" s="229"/>
    </row>
    <row r="163" spans="1:8">
      <c r="A163" t="s">
        <v>170</v>
      </c>
      <c r="B163" s="341">
        <v>0</v>
      </c>
      <c r="C163" s="342">
        <v>0</v>
      </c>
      <c r="D163" s="342">
        <v>0</v>
      </c>
      <c r="E163" s="342">
        <v>0</v>
      </c>
      <c r="F163" s="342">
        <f>I151</f>
        <v>497797</v>
      </c>
      <c r="G163" s="343">
        <f>SUM(B163:F163)</f>
        <v>497797</v>
      </c>
      <c r="H163" s="194">
        <f>G163-I151</f>
        <v>0</v>
      </c>
    </row>
    <row r="164" spans="1:8">
      <c r="A164" t="s">
        <v>171</v>
      </c>
      <c r="B164" s="344">
        <v>0</v>
      </c>
      <c r="C164" s="229">
        <v>0</v>
      </c>
      <c r="D164" s="229">
        <v>0</v>
      </c>
      <c r="E164" s="229">
        <v>0</v>
      </c>
      <c r="F164" s="229">
        <f>I152</f>
        <v>1862830</v>
      </c>
      <c r="G164" s="345">
        <f>SUM(B164:F164)</f>
        <v>1862830</v>
      </c>
      <c r="H164" s="194">
        <f>G164-I152</f>
        <v>0</v>
      </c>
    </row>
    <row r="165" spans="1:8" ht="15" thickBot="1">
      <c r="A165" t="s">
        <v>203</v>
      </c>
      <c r="B165" s="346">
        <v>0</v>
      </c>
      <c r="C165" s="543">
        <v>0</v>
      </c>
      <c r="D165" s="543">
        <f>ROUND('C101 - Leadsheet'!E38/10^6,)</f>
        <v>900000</v>
      </c>
      <c r="E165" s="543">
        <v>0</v>
      </c>
      <c r="F165" s="543">
        <f>G165-D165</f>
        <v>10459632</v>
      </c>
      <c r="G165" s="548">
        <f>I153</f>
        <v>11359632</v>
      </c>
      <c r="H165" s="194">
        <f>G165-I153</f>
        <v>0</v>
      </c>
    </row>
    <row r="168" spans="1:8" s="443" customFormat="1">
      <c r="A168" s="446" t="s">
        <v>204</v>
      </c>
    </row>
    <row r="170" spans="1:8" ht="15" thickBot="1"/>
    <row r="171" spans="1:8">
      <c r="B171" s="355" t="s">
        <v>205</v>
      </c>
      <c r="C171" s="356" t="s">
        <v>206</v>
      </c>
      <c r="D171" s="357" t="s">
        <v>207</v>
      </c>
      <c r="E171" s="999" t="s">
        <v>98</v>
      </c>
    </row>
    <row r="172" spans="1:8" ht="15" thickBot="1">
      <c r="B172" s="358" t="s">
        <v>208</v>
      </c>
      <c r="C172" s="596" t="s">
        <v>208</v>
      </c>
      <c r="D172" s="597" t="s">
        <v>208</v>
      </c>
      <c r="E172" s="999"/>
    </row>
    <row r="173" spans="1:8" ht="15" thickBot="1">
      <c r="A173" s="197" t="s">
        <v>209</v>
      </c>
    </row>
    <row r="174" spans="1:8">
      <c r="A174" t="s">
        <v>210</v>
      </c>
      <c r="B174" s="328">
        <f>ROUND(SUM('C101 - Leadsheet'!E29:E30)/10^6,)</f>
        <v>1862830</v>
      </c>
      <c r="C174" s="329">
        <v>0</v>
      </c>
      <c r="D174" s="340">
        <f>SUM(B174:C174)</f>
        <v>1862830</v>
      </c>
      <c r="E174" s="194">
        <f>D174-G164</f>
        <v>0</v>
      </c>
    </row>
    <row r="175" spans="1:8" ht="15" thickBot="1">
      <c r="A175" t="s">
        <v>211</v>
      </c>
      <c r="B175" s="200">
        <f>ROUND(('C101 - Leadsheet'!G33+'C101 - Leadsheet'!G34+'C101 - Leadsheet'!G35+'C101 - Leadsheet'!G38+'C101 - Leadsheet'!G36)/10^6,)</f>
        <v>10692833</v>
      </c>
      <c r="C175" s="239">
        <f>ROUND('C101 - Leadsheet'!E37/10^6,)</f>
        <v>666800</v>
      </c>
      <c r="D175" s="242">
        <f>SUM(B175:C175)-1</f>
        <v>11359632</v>
      </c>
      <c r="E175" s="194">
        <f>D175-G165</f>
        <v>0</v>
      </c>
    </row>
    <row r="178" spans="1:7" s="446" customFormat="1">
      <c r="A178" s="446" t="s">
        <v>212</v>
      </c>
    </row>
    <row r="180" spans="1:7" ht="15" thickBot="1"/>
    <row r="181" spans="1:7" ht="15" thickBot="1">
      <c r="B181" s="351" t="s">
        <v>213</v>
      </c>
      <c r="C181" s="352" t="s">
        <v>214</v>
      </c>
      <c r="D181" s="352" t="s">
        <v>215</v>
      </c>
      <c r="E181" s="352" t="s">
        <v>216</v>
      </c>
      <c r="F181" s="353" t="s">
        <v>217</v>
      </c>
      <c r="G181" s="354" t="s">
        <v>98</v>
      </c>
    </row>
    <row r="182" spans="1:7" ht="15" thickBot="1">
      <c r="A182" s="197" t="s">
        <v>218</v>
      </c>
    </row>
    <row r="183" spans="1:7">
      <c r="A183" t="s">
        <v>219</v>
      </c>
      <c r="B183" s="328">
        <v>0</v>
      </c>
      <c r="C183" s="329">
        <v>0</v>
      </c>
      <c r="D183" s="329">
        <v>0</v>
      </c>
      <c r="E183" s="329">
        <f>F163</f>
        <v>497797</v>
      </c>
      <c r="F183" s="340">
        <f>SUM(B183:E183)</f>
        <v>497797</v>
      </c>
      <c r="G183" s="194">
        <f>F183-G163</f>
        <v>0</v>
      </c>
    </row>
    <row r="184" spans="1:7">
      <c r="A184" t="s">
        <v>220</v>
      </c>
      <c r="B184" s="199">
        <v>0</v>
      </c>
      <c r="C184" s="236">
        <v>0</v>
      </c>
      <c r="D184" s="236">
        <f>F164</f>
        <v>1862830</v>
      </c>
      <c r="E184" s="236">
        <v>0</v>
      </c>
      <c r="F184" s="198">
        <f t="shared" ref="F184:F185" si="1">SUM(B184:E184)</f>
        <v>1862830</v>
      </c>
      <c r="G184" s="194">
        <f>F184-G164</f>
        <v>0</v>
      </c>
    </row>
    <row r="185" spans="1:7" ht="15" thickBot="1">
      <c r="A185" t="s">
        <v>221</v>
      </c>
      <c r="B185" s="200">
        <v>0</v>
      </c>
      <c r="C185" s="239">
        <v>0</v>
      </c>
      <c r="D185" s="239">
        <f>G165</f>
        <v>11359632</v>
      </c>
      <c r="E185" s="239">
        <v>0</v>
      </c>
      <c r="F185" s="242">
        <f t="shared" si="1"/>
        <v>11359632</v>
      </c>
      <c r="G185" s="194">
        <f>F185-G165</f>
        <v>0</v>
      </c>
    </row>
  </sheetData>
  <mergeCells count="7">
    <mergeCell ref="E171:E172"/>
    <mergeCell ref="K123:K126"/>
    <mergeCell ref="I136:I137"/>
    <mergeCell ref="B147:C147"/>
    <mergeCell ref="D147:H147"/>
    <mergeCell ref="J147:J149"/>
    <mergeCell ref="H160:H161"/>
  </mergeCells>
  <conditionalFormatting sqref="A1:A15">
    <cfRule type="containsText" dxfId="36" priority="55" operator="containsText" text="Pending">
      <formula>NOT(ISERROR(SEARCH("Pending",A1)))</formula>
    </cfRule>
    <cfRule type="containsText" dxfId="35" priority="56" operator="containsText" text="Done">
      <formula>NOT(ISERROR(SEARCH("Done",A1)))</formula>
    </cfRule>
    <cfRule type="containsText" dxfId="34" priority="57" operator="containsText" text="Done">
      <formula>NOT(ISERROR(SEARCH("Done",A1)))</formula>
    </cfRule>
    <cfRule type="containsText" dxfId="33" priority="58" operator="containsText" text="Pending">
      <formula>NOT(ISERROR(SEARCH("Pending",A1)))</formula>
    </cfRule>
  </conditionalFormatting>
  <conditionalFormatting sqref="A17:A30">
    <cfRule type="containsText" dxfId="32" priority="21" operator="containsText" text="Pending">
      <formula>NOT(ISERROR(SEARCH("Pending",A17)))</formula>
    </cfRule>
    <cfRule type="containsText" dxfId="31" priority="22" operator="containsText" text="Done">
      <formula>NOT(ISERROR(SEARCH("Done",A17)))</formula>
    </cfRule>
    <cfRule type="containsText" dxfId="30" priority="23" operator="containsText" text="Done">
      <formula>NOT(ISERROR(SEARCH("Done",A17)))</formula>
    </cfRule>
  </conditionalFormatting>
  <conditionalFormatting sqref="A18:A30">
    <cfRule type="containsText" dxfId="29" priority="24" operator="containsText" text="Pending">
      <formula>NOT(ISERROR(SEARCH("Pending",A18)))</formula>
    </cfRule>
  </conditionalFormatting>
  <conditionalFormatting sqref="A32:A46">
    <cfRule type="containsText" dxfId="28" priority="17" operator="containsText" text="Pending">
      <formula>NOT(ISERROR(SEARCH("Pending",A32)))</formula>
    </cfRule>
    <cfRule type="containsText" dxfId="27" priority="18" operator="containsText" text="Done">
      <formula>NOT(ISERROR(SEARCH("Done",A32)))</formula>
    </cfRule>
    <cfRule type="containsText" dxfId="26" priority="19" operator="containsText" text="Done">
      <formula>NOT(ISERROR(SEARCH("Done",A32)))</formula>
    </cfRule>
  </conditionalFormatting>
  <conditionalFormatting sqref="A33:A46">
    <cfRule type="containsText" dxfId="25" priority="20" operator="containsText" text="Pending">
      <formula>NOT(ISERROR(SEARCH("Pending",A33)))</formula>
    </cfRule>
  </conditionalFormatting>
  <conditionalFormatting sqref="A49:A68">
    <cfRule type="containsText" dxfId="24" priority="13" operator="containsText" text="Pending">
      <formula>NOT(ISERROR(SEARCH("Pending",A49)))</formula>
    </cfRule>
    <cfRule type="containsText" dxfId="23" priority="14" operator="containsText" text="Done">
      <formula>NOT(ISERROR(SEARCH("Done",A49)))</formula>
    </cfRule>
    <cfRule type="containsText" dxfId="22" priority="15" operator="containsText" text="Done">
      <formula>NOT(ISERROR(SEARCH("Done",A49)))</formula>
    </cfRule>
  </conditionalFormatting>
  <conditionalFormatting sqref="A50:A68">
    <cfRule type="containsText" dxfId="21" priority="16" operator="containsText" text="Pending">
      <formula>NOT(ISERROR(SEARCH("Pending",A50)))</formula>
    </cfRule>
  </conditionalFormatting>
  <conditionalFormatting sqref="A70:A82">
    <cfRule type="containsText" dxfId="20" priority="9" operator="containsText" text="Pending">
      <formula>NOT(ISERROR(SEARCH("Pending",A70)))</formula>
    </cfRule>
    <cfRule type="containsText" dxfId="19" priority="10" operator="containsText" text="Done">
      <formula>NOT(ISERROR(SEARCH("Done",A70)))</formula>
    </cfRule>
    <cfRule type="containsText" dxfId="18" priority="11" operator="containsText" text="Done">
      <formula>NOT(ISERROR(SEARCH("Done",A70)))</formula>
    </cfRule>
  </conditionalFormatting>
  <conditionalFormatting sqref="A71:A82">
    <cfRule type="containsText" dxfId="17" priority="12" operator="containsText" text="Pending">
      <formula>NOT(ISERROR(SEARCH("Pending",A71)))</formula>
    </cfRule>
  </conditionalFormatting>
  <conditionalFormatting sqref="A84:A107">
    <cfRule type="containsText" dxfId="16" priority="5" operator="containsText" text="Pending">
      <formula>NOT(ISERROR(SEARCH("Pending",A84)))</formula>
    </cfRule>
    <cfRule type="containsText" dxfId="15" priority="6" operator="containsText" text="Done">
      <formula>NOT(ISERROR(SEARCH("Done",A84)))</formula>
    </cfRule>
    <cfRule type="containsText" dxfId="14" priority="7" operator="containsText" text="Done">
      <formula>NOT(ISERROR(SEARCH("Done",A84)))</formula>
    </cfRule>
  </conditionalFormatting>
  <conditionalFormatting sqref="A85:A107">
    <cfRule type="containsText" dxfId="13" priority="8" operator="containsText" text="Pending">
      <formula>NOT(ISERROR(SEARCH("Pending",A85)))</formula>
    </cfRule>
  </conditionalFormatting>
  <conditionalFormatting sqref="A109:A118">
    <cfRule type="containsText" dxfId="12" priority="1" operator="containsText" text="Pending">
      <formula>NOT(ISERROR(SEARCH("Pending",A109)))</formula>
    </cfRule>
    <cfRule type="containsText" dxfId="11" priority="2" operator="containsText" text="Done">
      <formula>NOT(ISERROR(SEARCH("Done",A109)))</formula>
    </cfRule>
    <cfRule type="containsText" dxfId="10" priority="3" operator="containsText" text="Done">
      <formula>NOT(ISERROR(SEARCH("Done",A109)))</formula>
    </cfRule>
  </conditionalFormatting>
  <conditionalFormatting sqref="A110:A118">
    <cfRule type="containsText" dxfId="9" priority="4" operator="containsText" text="Pending">
      <formula>NOT(ISERROR(SEARCH("Pending",A110)))</formula>
    </cfRule>
  </conditionalFormatting>
  <conditionalFormatting sqref="A17:B17">
    <cfRule type="containsText" dxfId="8" priority="53" operator="containsText" text="Pending">
      <formula>NOT(ISERROR(SEARCH("Pending",A17)))</formula>
    </cfRule>
  </conditionalFormatting>
  <conditionalFormatting sqref="A32:B32">
    <cfRule type="containsText" dxfId="7" priority="48" operator="containsText" text="Pending">
      <formula>NOT(ISERROR(SEARCH("Pending",A32)))</formula>
    </cfRule>
  </conditionalFormatting>
  <conditionalFormatting sqref="A49:B49">
    <cfRule type="containsText" dxfId="6" priority="43" operator="containsText" text="Pending">
      <formula>NOT(ISERROR(SEARCH("Pending",A49)))</formula>
    </cfRule>
  </conditionalFormatting>
  <conditionalFormatting sqref="A70:B70">
    <cfRule type="containsText" dxfId="5" priority="38" operator="containsText" text="Pending">
      <formula>NOT(ISERROR(SEARCH("Pending",A70)))</formula>
    </cfRule>
  </conditionalFormatting>
  <conditionalFormatting sqref="A84:B84">
    <cfRule type="containsText" dxfId="4" priority="33" operator="containsText" text="Pending">
      <formula>NOT(ISERROR(SEARCH("Pending",A84)))</formula>
    </cfRule>
  </conditionalFormatting>
  <conditionalFormatting sqref="A109:B109">
    <cfRule type="containsText" dxfId="3" priority="28" operator="containsText" text="Pending">
      <formula>NOT(ISERROR(SEARCH("Pending",A109)))</formula>
    </cfRule>
  </conditionalFormatting>
  <conditionalFormatting sqref="B1:B2">
    <cfRule type="containsText" dxfId="2" priority="59" operator="containsText" text="Pending">
      <formula>NOT(ISERROR(SEARCH("Pending",B1)))</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tabColor rgb="FFFF0000"/>
  </sheetPr>
  <dimension ref="A1:K61"/>
  <sheetViews>
    <sheetView topLeftCell="A18" zoomScale="130" zoomScaleNormal="130" workbookViewId="0">
      <selection activeCell="E35" sqref="E35"/>
    </sheetView>
  </sheetViews>
  <sheetFormatPr defaultColWidth="8.6328125" defaultRowHeight="10.5"/>
  <cols>
    <col min="1" max="1" width="17.6328125" style="1" customWidth="1"/>
    <col min="2" max="2" width="9.90625" style="1" customWidth="1"/>
    <col min="3" max="3" width="33.453125" style="1" bestFit="1" customWidth="1"/>
    <col min="4" max="4" width="12.08984375" style="1" customWidth="1"/>
    <col min="5" max="5" width="14.90625" style="1" bestFit="1" customWidth="1"/>
    <col min="6" max="6" width="12.08984375" style="1" customWidth="1"/>
    <col min="7" max="7" width="21.6328125" style="1" customWidth="1"/>
    <col min="8" max="8" width="14" style="1" bestFit="1" customWidth="1"/>
    <col min="9" max="9" width="13.6328125" style="1" bestFit="1" customWidth="1"/>
    <col min="10" max="10" width="12" style="1" bestFit="1" customWidth="1"/>
    <col min="11" max="16384" width="8.6328125" style="1"/>
  </cols>
  <sheetData>
    <row r="1" spans="1:11" ht="15.9" customHeight="1">
      <c r="A1" s="465" t="s">
        <v>36</v>
      </c>
      <c r="B1" s="466" t="s">
        <v>222</v>
      </c>
      <c r="C1" s="43"/>
      <c r="D1" s="44"/>
      <c r="E1" s="45"/>
      <c r="F1" s="45"/>
      <c r="G1" s="46"/>
    </row>
    <row r="2" spans="1:11" ht="15.9" customHeight="1">
      <c r="A2" s="467" t="s">
        <v>38</v>
      </c>
      <c r="B2" s="468" t="s">
        <v>223</v>
      </c>
      <c r="C2" s="50"/>
      <c r="D2" s="50"/>
      <c r="E2" s="50"/>
      <c r="F2" s="50"/>
      <c r="G2" s="51"/>
    </row>
    <row r="3" spans="1:11" ht="15.9" customHeight="1">
      <c r="A3" s="467" t="s">
        <v>40</v>
      </c>
      <c r="B3" s="469" t="s">
        <v>41</v>
      </c>
      <c r="C3" s="1002" t="s">
        <v>224</v>
      </c>
      <c r="D3" s="1003"/>
      <c r="E3" s="1003"/>
      <c r="F3" s="1004"/>
      <c r="G3" s="53"/>
    </row>
    <row r="4" spans="1:11">
      <c r="A4" s="48"/>
      <c r="B4" s="54"/>
      <c r="C4" s="55"/>
      <c r="D4" s="58"/>
      <c r="E4" s="50"/>
      <c r="F4" s="50"/>
      <c r="G4" s="51" t="s">
        <v>225</v>
      </c>
    </row>
    <row r="5" spans="1:11" ht="11" thickBot="1">
      <c r="A5" s="56"/>
      <c r="B5" s="579"/>
      <c r="C5" s="580"/>
      <c r="D5" s="598"/>
      <c r="E5" s="581"/>
      <c r="F5" s="581"/>
      <c r="G5" s="57" t="s">
        <v>226</v>
      </c>
    </row>
    <row r="7" spans="1:11" ht="11" thickBot="1">
      <c r="D7" s="534">
        <v>45291</v>
      </c>
    </row>
    <row r="8" spans="1:11">
      <c r="C8" s="1005"/>
      <c r="D8" s="535" t="s">
        <v>84</v>
      </c>
    </row>
    <row r="9" spans="1:11">
      <c r="C9" s="1006"/>
      <c r="D9" s="536" t="s">
        <v>227</v>
      </c>
      <c r="H9" s="64"/>
      <c r="I9" s="64"/>
      <c r="J9" s="64"/>
    </row>
    <row r="10" spans="1:11">
      <c r="C10" s="539" t="s">
        <v>228</v>
      </c>
      <c r="D10" s="540">
        <v>7428701</v>
      </c>
    </row>
    <row r="11" spans="1:11">
      <c r="C11" s="539" t="s">
        <v>229</v>
      </c>
      <c r="D11" s="540">
        <v>37143.504999999997</v>
      </c>
    </row>
    <row r="12" spans="1:11">
      <c r="C12" s="127" t="s">
        <v>230</v>
      </c>
      <c r="D12" s="537">
        <v>18571.752499999999</v>
      </c>
      <c r="E12" s="556"/>
    </row>
    <row r="13" spans="1:11" ht="11" thickBot="1">
      <c r="C13" s="599" t="s">
        <v>231</v>
      </c>
      <c r="D13" s="538">
        <v>928.587625</v>
      </c>
    </row>
    <row r="14" spans="1:11">
      <c r="D14" s="4"/>
      <c r="E14" s="5"/>
      <c r="F14" s="5"/>
      <c r="G14" s="5"/>
      <c r="H14" s="5"/>
    </row>
    <row r="15" spans="1:11">
      <c r="D15" s="4"/>
      <c r="E15" s="5" t="s">
        <v>232</v>
      </c>
      <c r="F15" s="5"/>
      <c r="G15" s="5"/>
      <c r="H15" s="5" t="s">
        <v>233</v>
      </c>
    </row>
    <row r="16" spans="1:11">
      <c r="B16" s="2" t="s">
        <v>234</v>
      </c>
      <c r="C16" s="2" t="s">
        <v>235</v>
      </c>
      <c r="D16" s="6" t="s">
        <v>236</v>
      </c>
      <c r="E16" s="7" t="s">
        <v>237</v>
      </c>
      <c r="F16" s="7" t="s">
        <v>238</v>
      </c>
      <c r="G16" s="7" t="s">
        <v>239</v>
      </c>
      <c r="H16" s="7" t="s">
        <v>239</v>
      </c>
      <c r="I16" s="7" t="s">
        <v>240</v>
      </c>
      <c r="J16" s="7" t="s">
        <v>240</v>
      </c>
      <c r="K16" s="7" t="s">
        <v>241</v>
      </c>
    </row>
    <row r="17" spans="2:11">
      <c r="D17" s="4"/>
      <c r="E17" s="8">
        <v>45291</v>
      </c>
      <c r="F17" s="8">
        <v>45291</v>
      </c>
      <c r="G17" s="8">
        <v>45291</v>
      </c>
      <c r="H17" s="8">
        <v>44926</v>
      </c>
      <c r="I17" s="8"/>
      <c r="J17" s="8"/>
      <c r="K17" s="8"/>
    </row>
    <row r="18" spans="2:11">
      <c r="B18" s="600"/>
      <c r="C18" s="600"/>
      <c r="D18" s="601"/>
      <c r="E18" s="602" t="s">
        <v>178</v>
      </c>
      <c r="F18" s="602" t="s">
        <v>178</v>
      </c>
      <c r="G18" s="602" t="s">
        <v>178</v>
      </c>
      <c r="H18" s="602" t="s">
        <v>178</v>
      </c>
      <c r="I18" s="602" t="s">
        <v>178</v>
      </c>
      <c r="J18" s="602" t="s">
        <v>242</v>
      </c>
      <c r="K18" s="602"/>
    </row>
    <row r="20" spans="2:11">
      <c r="B20" s="3" t="s">
        <v>55</v>
      </c>
      <c r="C20" s="9"/>
      <c r="D20" s="9"/>
      <c r="E20" s="9"/>
      <c r="F20" s="9"/>
      <c r="G20" s="9"/>
      <c r="H20" s="9"/>
      <c r="I20" s="9"/>
      <c r="J20" s="9"/>
      <c r="K20" s="9"/>
    </row>
    <row r="21" spans="2:11">
      <c r="B21" s="93" t="s">
        <v>243</v>
      </c>
      <c r="C21" s="92" t="s">
        <v>4500</v>
      </c>
      <c r="D21" s="11" t="str">
        <f>'C301'!$C$3</f>
        <v>C301</v>
      </c>
      <c r="E21" s="17">
        <v>321949297600</v>
      </c>
      <c r="F21" s="17">
        <v>0</v>
      </c>
      <c r="G21" s="17">
        <f>E21+F21</f>
        <v>321949297600</v>
      </c>
      <c r="H21" s="17">
        <v>323401332300</v>
      </c>
      <c r="I21" s="64">
        <f>G21-H21</f>
        <v>-1452034700</v>
      </c>
      <c r="J21" s="120">
        <f>IF(H21=0,100%,I21/H21)</f>
        <v>-4.4898847190061502E-3</v>
      </c>
      <c r="K21" s="11"/>
    </row>
    <row r="22" spans="2:11">
      <c r="B22" s="93" t="s">
        <v>244</v>
      </c>
      <c r="C22" s="92" t="s">
        <v>4499</v>
      </c>
      <c r="D22" s="11" t="str">
        <f>'C301'!$C$3</f>
        <v>C301</v>
      </c>
      <c r="E22" s="17">
        <v>9107610400</v>
      </c>
      <c r="F22" s="17">
        <v>0</v>
      </c>
      <c r="G22" s="17">
        <f t="shared" ref="G22:G23" si="0">E22+F22</f>
        <v>9107610400</v>
      </c>
      <c r="H22" s="17">
        <v>3854652300</v>
      </c>
      <c r="I22" s="64">
        <f>G22-H22</f>
        <v>5252958100</v>
      </c>
      <c r="J22" s="120">
        <f t="shared" ref="J22:J23" si="1">IF(H22=0,100%,I22/H22)</f>
        <v>1.3627579587398844</v>
      </c>
      <c r="K22" s="11"/>
    </row>
    <row r="23" spans="2:11">
      <c r="B23" s="93" t="s">
        <v>245</v>
      </c>
      <c r="C23" s="92" t="s">
        <v>4501</v>
      </c>
      <c r="D23" s="11" t="str">
        <f>'C301'!$C$3</f>
        <v>C301</v>
      </c>
      <c r="E23" s="17">
        <v>91087765851</v>
      </c>
      <c r="F23" s="17">
        <v>0</v>
      </c>
      <c r="G23" s="17">
        <f t="shared" si="0"/>
        <v>91087765851</v>
      </c>
      <c r="H23" s="17">
        <v>49100395593</v>
      </c>
      <c r="I23" s="64">
        <f>G23-H23</f>
        <v>41987370258</v>
      </c>
      <c r="J23" s="120">
        <f t="shared" si="1"/>
        <v>0.85513303408060382</v>
      </c>
      <c r="K23" s="11"/>
    </row>
    <row r="24" spans="2:11">
      <c r="B24" s="63"/>
      <c r="D24" s="11"/>
      <c r="E24" s="17"/>
      <c r="F24" s="17"/>
      <c r="H24" s="17"/>
      <c r="J24" s="120"/>
      <c r="K24" s="11"/>
    </row>
    <row r="25" spans="2:11">
      <c r="B25" s="94" t="s">
        <v>61</v>
      </c>
      <c r="C25" s="9"/>
      <c r="D25" s="9"/>
      <c r="E25" s="9"/>
      <c r="F25" s="61"/>
      <c r="G25" s="9"/>
      <c r="H25" s="61"/>
      <c r="I25" s="9"/>
      <c r="J25" s="121"/>
      <c r="K25" s="18"/>
    </row>
    <row r="26" spans="2:11">
      <c r="B26" s="93" t="s">
        <v>246</v>
      </c>
      <c r="C26" s="92" t="s">
        <v>61</v>
      </c>
      <c r="D26" s="11" t="str">
        <f>'C401'!$C$3</f>
        <v>C401</v>
      </c>
      <c r="E26" s="17">
        <v>75651990000</v>
      </c>
      <c r="F26" s="17">
        <v>0</v>
      </c>
      <c r="G26" s="17">
        <f>E26+F26</f>
        <v>75651990000</v>
      </c>
      <c r="H26" s="17">
        <v>79077940000</v>
      </c>
      <c r="I26" s="64">
        <f>G26-H26</f>
        <v>-3425950000</v>
      </c>
      <c r="J26" s="120">
        <f t="shared" ref="J26" si="2">IF(H26=0,100%,I26/H26)</f>
        <v>-4.3323713288434172E-2</v>
      </c>
      <c r="K26" s="11"/>
    </row>
    <row r="27" spans="2:11">
      <c r="B27" s="63"/>
      <c r="D27" s="11"/>
      <c r="E27" s="17"/>
      <c r="F27" s="17"/>
      <c r="H27" s="17"/>
      <c r="J27" s="120"/>
      <c r="K27" s="11"/>
    </row>
    <row r="28" spans="2:11">
      <c r="B28" s="94" t="s">
        <v>247</v>
      </c>
      <c r="C28" s="9"/>
      <c r="D28" s="9"/>
      <c r="E28" s="9"/>
      <c r="F28" s="61"/>
      <c r="G28" s="9"/>
      <c r="H28" s="61"/>
      <c r="I28" s="9"/>
      <c r="J28" s="121"/>
      <c r="K28" s="18"/>
    </row>
    <row r="29" spans="2:11">
      <c r="B29" s="93" t="s">
        <v>248</v>
      </c>
      <c r="C29" s="92" t="s">
        <v>4502</v>
      </c>
      <c r="D29" s="11" t="str">
        <f>'C501'!$C$3</f>
        <v>C501</v>
      </c>
      <c r="E29" s="17">
        <v>1838781472646</v>
      </c>
      <c r="F29" s="17">
        <v>0</v>
      </c>
      <c r="G29" s="17">
        <f t="shared" ref="G29:G30" si="3">E29+F29</f>
        <v>1838781472646</v>
      </c>
      <c r="H29" s="17">
        <v>2388839341240</v>
      </c>
      <c r="I29" s="64">
        <f t="shared" ref="I29:I30" si="4">G29-H29</f>
        <v>-550057868594</v>
      </c>
      <c r="J29" s="120">
        <f t="shared" ref="J29:J30" si="5">IF(H29=0,100%,I29/H29)</f>
        <v>-0.23026155802862644</v>
      </c>
      <c r="K29" s="11"/>
    </row>
    <row r="30" spans="2:11">
      <c r="B30" s="93" t="s">
        <v>249</v>
      </c>
      <c r="C30" s="92" t="s">
        <v>4503</v>
      </c>
      <c r="D30" s="11" t="str">
        <f>'C501'!$C$3</f>
        <v>C501</v>
      </c>
      <c r="E30" s="17">
        <v>24048525797</v>
      </c>
      <c r="F30" s="17">
        <v>0</v>
      </c>
      <c r="G30" s="17">
        <f t="shared" si="3"/>
        <v>24048525797</v>
      </c>
      <c r="H30" s="17">
        <v>15373540905</v>
      </c>
      <c r="I30" s="64">
        <f t="shared" si="4"/>
        <v>8674984892</v>
      </c>
      <c r="J30" s="120">
        <f t="shared" si="5"/>
        <v>0.56428021010947449</v>
      </c>
      <c r="K30" s="11"/>
    </row>
    <row r="31" spans="2:11">
      <c r="B31" s="63"/>
      <c r="F31" s="17"/>
      <c r="H31" s="17"/>
      <c r="J31" s="120"/>
      <c r="K31" s="11"/>
    </row>
    <row r="32" spans="2:11">
      <c r="B32" s="94" t="s">
        <v>65</v>
      </c>
      <c r="C32" s="9"/>
      <c r="D32" s="9"/>
      <c r="E32" s="9"/>
      <c r="F32" s="61"/>
      <c r="G32" s="9"/>
      <c r="H32" s="61"/>
      <c r="I32" s="9"/>
      <c r="J32" s="121"/>
      <c r="K32" s="18"/>
    </row>
    <row r="33" spans="1:11">
      <c r="A33" s="16"/>
      <c r="B33" s="93" t="s">
        <v>250</v>
      </c>
      <c r="C33" s="92" t="s">
        <v>4504</v>
      </c>
      <c r="D33" s="11" t="s">
        <v>64</v>
      </c>
      <c r="E33" s="17">
        <v>740936086930</v>
      </c>
      <c r="F33" s="17">
        <v>0</v>
      </c>
      <c r="G33" s="17">
        <f t="shared" ref="G33:G38" si="6">E33+F33</f>
        <v>740936086930</v>
      </c>
      <c r="H33" s="17">
        <v>1209667130910</v>
      </c>
      <c r="I33" s="64">
        <f t="shared" ref="I33:I38" si="7">G33-H33</f>
        <v>-468731043980</v>
      </c>
      <c r="J33" s="120">
        <f>IF(H33=0,100%,I33/H33)</f>
        <v>-0.38748762531671521</v>
      </c>
      <c r="K33" s="11"/>
    </row>
    <row r="34" spans="1:11">
      <c r="A34" s="16"/>
      <c r="B34" s="93" t="s">
        <v>251</v>
      </c>
      <c r="C34" s="92" t="s">
        <v>4505</v>
      </c>
      <c r="D34" s="11" t="s">
        <v>64</v>
      </c>
      <c r="E34" s="17">
        <v>8500000000000</v>
      </c>
      <c r="F34" s="17">
        <v>0</v>
      </c>
      <c r="G34" s="17">
        <f t="shared" si="6"/>
        <v>8500000000000</v>
      </c>
      <c r="H34" s="17">
        <v>7000000000000</v>
      </c>
      <c r="I34" s="64">
        <f t="shared" si="7"/>
        <v>1500000000000</v>
      </c>
      <c r="J34" s="120">
        <f>IF(H34=0,100%,I34/H34)</f>
        <v>0.21428571428571427</v>
      </c>
      <c r="K34" s="11"/>
    </row>
    <row r="35" spans="1:11">
      <c r="A35" s="16"/>
      <c r="B35" s="93" t="s">
        <v>252</v>
      </c>
      <c r="C35" s="92" t="s">
        <v>4504</v>
      </c>
      <c r="D35" s="11" t="s">
        <v>64</v>
      </c>
      <c r="E35" s="17">
        <v>310746472107</v>
      </c>
      <c r="F35" s="17">
        <v>0</v>
      </c>
      <c r="G35" s="17">
        <f t="shared" si="6"/>
        <v>310746472107</v>
      </c>
      <c r="H35" s="17">
        <v>52193457795</v>
      </c>
      <c r="I35" s="64">
        <f>G35-H35</f>
        <v>258553014312</v>
      </c>
      <c r="J35" s="120">
        <f>IF(H35=0,100%,I35/H35)</f>
        <v>4.953743730249057</v>
      </c>
      <c r="K35" s="11"/>
    </row>
    <row r="36" spans="1:11">
      <c r="A36" s="16"/>
      <c r="B36" s="93" t="s">
        <v>253</v>
      </c>
      <c r="C36" s="92" t="s">
        <v>4506</v>
      </c>
      <c r="D36" s="11" t="s">
        <v>64</v>
      </c>
      <c r="E36" s="17">
        <v>241150000000</v>
      </c>
      <c r="F36" s="17">
        <v>0</v>
      </c>
      <c r="G36" s="17">
        <f t="shared" si="6"/>
        <v>241150000000</v>
      </c>
      <c r="H36" s="17">
        <v>0</v>
      </c>
      <c r="I36" s="64">
        <f>G36-H36</f>
        <v>241150000000</v>
      </c>
      <c r="J36" s="120">
        <f>IF(H36=0,100%,I36/H36)</f>
        <v>1</v>
      </c>
      <c r="K36" s="11"/>
    </row>
    <row r="37" spans="1:11">
      <c r="A37" s="16"/>
      <c r="B37" s="93" t="s">
        <v>254</v>
      </c>
      <c r="C37" s="92" t="s">
        <v>4504</v>
      </c>
      <c r="D37" s="11" t="s">
        <v>64</v>
      </c>
      <c r="E37" s="17">
        <v>666799885293</v>
      </c>
      <c r="F37" s="17">
        <v>0</v>
      </c>
      <c r="G37" s="17">
        <f t="shared" si="6"/>
        <v>666799885293</v>
      </c>
      <c r="H37" s="17">
        <v>116492692723</v>
      </c>
      <c r="I37" s="64">
        <f t="shared" si="7"/>
        <v>550307192570</v>
      </c>
      <c r="J37" s="120">
        <f t="shared" ref="J37:J38" si="8">IF(H37=0,100%,I37/H37)</f>
        <v>4.7239631920822518</v>
      </c>
      <c r="K37" s="11"/>
    </row>
    <row r="38" spans="1:11">
      <c r="A38" s="16"/>
      <c r="B38" s="93" t="s">
        <v>255</v>
      </c>
      <c r="C38" s="92" t="s">
        <v>4507</v>
      </c>
      <c r="D38" s="11" t="s">
        <v>64</v>
      </c>
      <c r="E38" s="17">
        <v>900000000000</v>
      </c>
      <c r="F38" s="17">
        <v>0</v>
      </c>
      <c r="G38" s="17">
        <f t="shared" si="6"/>
        <v>900000000000</v>
      </c>
      <c r="H38" s="17">
        <v>1835000000000</v>
      </c>
      <c r="I38" s="64">
        <f t="shared" si="7"/>
        <v>-935000000000</v>
      </c>
      <c r="J38" s="120">
        <f t="shared" si="8"/>
        <v>-0.50953678474114439</v>
      </c>
      <c r="K38" s="11"/>
    </row>
    <row r="39" spans="1:11">
      <c r="B39" s="93"/>
      <c r="C39" s="92"/>
      <c r="E39" s="17"/>
      <c r="F39" s="17"/>
      <c r="H39" s="17"/>
      <c r="J39" s="120"/>
      <c r="K39" s="11"/>
    </row>
    <row r="40" spans="1:11">
      <c r="B40" s="94" t="s">
        <v>256</v>
      </c>
      <c r="C40" s="9"/>
      <c r="D40" s="9"/>
      <c r="E40" s="61"/>
      <c r="F40" s="61"/>
      <c r="G40" s="9"/>
      <c r="H40" s="61"/>
      <c r="I40" s="9"/>
      <c r="J40" s="121"/>
      <c r="K40" s="18"/>
    </row>
    <row r="41" spans="1:11">
      <c r="B41" s="93" t="s">
        <v>257</v>
      </c>
      <c r="C41" s="92" t="s">
        <v>4508</v>
      </c>
      <c r="D41" s="11" t="s">
        <v>64</v>
      </c>
      <c r="E41" s="17">
        <v>17538972599</v>
      </c>
      <c r="F41" s="17">
        <v>0</v>
      </c>
      <c r="G41" s="17">
        <f t="shared" ref="G41:G42" si="9">E41+F41</f>
        <v>17538972599</v>
      </c>
      <c r="H41" s="17">
        <v>9424109591</v>
      </c>
      <c r="I41" s="64">
        <f t="shared" ref="I41:I42" si="10">G41-H41</f>
        <v>8114863008</v>
      </c>
      <c r="J41" s="120">
        <f>IF(H41=0,100%,I41/H41)</f>
        <v>0.86107477100538743</v>
      </c>
      <c r="K41" s="11"/>
    </row>
    <row r="42" spans="1:11">
      <c r="B42" s="93" t="s">
        <v>258</v>
      </c>
      <c r="C42" s="92" t="s">
        <v>4509</v>
      </c>
      <c r="D42" s="11" t="s">
        <v>64</v>
      </c>
      <c r="E42" s="17">
        <v>132136937</v>
      </c>
      <c r="F42" s="17">
        <v>0</v>
      </c>
      <c r="G42" s="17">
        <f t="shared" si="9"/>
        <v>132136937</v>
      </c>
      <c r="H42" s="17">
        <v>0</v>
      </c>
      <c r="I42" s="64">
        <f t="shared" si="10"/>
        <v>132136937</v>
      </c>
      <c r="J42" s="120">
        <f>IF(H42=0,100%,I42/H42)</f>
        <v>1</v>
      </c>
      <c r="K42" s="541"/>
    </row>
    <row r="43" spans="1:11">
      <c r="B43" s="63"/>
      <c r="E43" s="17"/>
      <c r="F43" s="17"/>
      <c r="H43" s="17"/>
      <c r="J43" s="120"/>
      <c r="K43" s="11"/>
    </row>
    <row r="44" spans="1:11">
      <c r="B44" s="94" t="s">
        <v>259</v>
      </c>
      <c r="C44" s="9"/>
      <c r="D44" s="9"/>
      <c r="E44" s="61"/>
      <c r="F44" s="61"/>
      <c r="G44" s="9"/>
      <c r="H44" s="61"/>
      <c r="I44" s="9"/>
      <c r="J44" s="121"/>
      <c r="K44" s="18"/>
    </row>
    <row r="45" spans="1:11">
      <c r="B45" s="93" t="s">
        <v>260</v>
      </c>
      <c r="C45" s="92" t="s">
        <v>75</v>
      </c>
      <c r="D45" s="11" t="str">
        <f>'C701 - ARP'!$C$3</f>
        <v>C701</v>
      </c>
      <c r="E45" s="17">
        <v>-215042156250</v>
      </c>
      <c r="F45" s="17">
        <v>0</v>
      </c>
      <c r="G45" s="17">
        <f>E45+F45</f>
        <v>-215042156250</v>
      </c>
      <c r="H45" s="17">
        <v>-173241092716</v>
      </c>
      <c r="I45" s="64">
        <f>G45-H45</f>
        <v>-41801063534</v>
      </c>
      <c r="J45" s="120">
        <f>IF(H45=0,100%,I45/H45)</f>
        <v>0.24128838532856578</v>
      </c>
      <c r="K45" s="11"/>
    </row>
    <row r="47" spans="1:11">
      <c r="A47" s="39" t="s">
        <v>262</v>
      </c>
      <c r="B47" s="39"/>
      <c r="C47" s="40"/>
      <c r="D47" s="39"/>
      <c r="E47" s="39"/>
      <c r="F47" s="39"/>
      <c r="G47" s="39"/>
      <c r="H47" s="39"/>
      <c r="I47" s="39"/>
      <c r="J47" s="40"/>
    </row>
    <row r="48" spans="1:11">
      <c r="C48" s="4"/>
      <c r="J48" s="4"/>
    </row>
    <row r="49" spans="1:10">
      <c r="A49" s="10" t="s">
        <v>263</v>
      </c>
      <c r="B49" s="16" t="s">
        <v>264</v>
      </c>
      <c r="C49" s="4"/>
      <c r="D49" s="17"/>
      <c r="J49" s="4"/>
    </row>
    <row r="50" spans="1:10">
      <c r="A50" s="10"/>
      <c r="C50" s="4"/>
      <c r="E50" s="17"/>
      <c r="J50" s="4"/>
    </row>
    <row r="51" spans="1:10">
      <c r="A51" s="10" t="s">
        <v>265</v>
      </c>
      <c r="B51" s="16" t="s">
        <v>264</v>
      </c>
      <c r="C51" s="4"/>
      <c r="J51" s="4"/>
    </row>
    <row r="52" spans="1:10">
      <c r="A52" s="10"/>
      <c r="C52" s="4"/>
      <c r="J52" s="4"/>
    </row>
    <row r="53" spans="1:10">
      <c r="C53" s="4"/>
      <c r="J53" s="4"/>
    </row>
    <row r="54" spans="1:10">
      <c r="A54" s="39" t="s">
        <v>266</v>
      </c>
      <c r="B54" s="39"/>
      <c r="C54" s="40"/>
      <c r="D54" s="39"/>
      <c r="E54" s="39"/>
      <c r="F54" s="39"/>
      <c r="G54" s="39"/>
      <c r="H54" s="39"/>
      <c r="I54" s="39"/>
      <c r="J54" s="40"/>
    </row>
    <row r="55" spans="1:10">
      <c r="C55" s="4"/>
      <c r="J55" s="4"/>
    </row>
    <row r="56" spans="1:10">
      <c r="B56" s="63"/>
      <c r="C56" s="63"/>
    </row>
    <row r="57" spans="1:10">
      <c r="B57" s="63"/>
      <c r="C57" s="63"/>
    </row>
    <row r="58" spans="1:10">
      <c r="B58" s="63"/>
      <c r="C58" s="63"/>
    </row>
    <row r="59" spans="1:10">
      <c r="B59" s="63"/>
      <c r="C59" s="63"/>
    </row>
    <row r="60" spans="1:10">
      <c r="B60" s="63"/>
      <c r="C60" s="63"/>
    </row>
    <row r="61" spans="1:10">
      <c r="B61" s="63"/>
      <c r="C61" s="63"/>
    </row>
  </sheetData>
  <mergeCells count="2">
    <mergeCell ref="C3:F3"/>
    <mergeCell ref="C8:C9"/>
  </mergeCells>
  <pageMargins left="0.7" right="0.7" top="0.75" bottom="0.75" header="0.3" footer="0.3"/>
  <pageSetup paperSize="9" scale="74" orientation="portrait" horizontalDpi="30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dimension ref="A1:G15"/>
  <sheetViews>
    <sheetView workbookViewId="0">
      <selection activeCell="B1" sqref="B1"/>
    </sheetView>
  </sheetViews>
  <sheetFormatPr defaultRowHeight="14.5"/>
  <cols>
    <col min="2" max="2" width="8.6328125" customWidth="1"/>
    <col min="7" max="7" width="26.6328125" customWidth="1"/>
  </cols>
  <sheetData>
    <row r="1" spans="1:7">
      <c r="A1" s="41" t="s">
        <v>36</v>
      </c>
      <c r="B1" s="42" t="s">
        <v>37</v>
      </c>
      <c r="C1" s="43"/>
      <c r="D1" s="44"/>
      <c r="E1" s="45"/>
      <c r="F1" s="45"/>
      <c r="G1" s="46"/>
    </row>
    <row r="2" spans="1:7">
      <c r="A2" s="48" t="s">
        <v>38</v>
      </c>
      <c r="B2" s="49">
        <v>44926</v>
      </c>
      <c r="C2" s="50"/>
      <c r="D2" s="50"/>
      <c r="E2" s="50"/>
      <c r="F2" s="50"/>
      <c r="G2" s="51"/>
    </row>
    <row r="3" spans="1:7">
      <c r="A3" s="48" t="s">
        <v>40</v>
      </c>
      <c r="B3" s="52" t="s">
        <v>41</v>
      </c>
      <c r="C3" s="996" t="s">
        <v>52</v>
      </c>
      <c r="D3" s="997"/>
      <c r="E3" s="997"/>
      <c r="F3" s="998"/>
      <c r="G3" s="53"/>
    </row>
    <row r="4" spans="1:7">
      <c r="A4" s="48"/>
      <c r="B4" s="54"/>
      <c r="C4" s="55"/>
      <c r="D4" s="55"/>
      <c r="E4" s="50"/>
      <c r="F4" s="50"/>
      <c r="G4" s="51" t="s">
        <v>267</v>
      </c>
    </row>
    <row r="5" spans="1:7" ht="15" thickBot="1">
      <c r="A5" s="56"/>
      <c r="B5" s="579"/>
      <c r="C5" s="580"/>
      <c r="D5" s="581"/>
      <c r="E5" s="581"/>
      <c r="F5" s="581"/>
      <c r="G5" s="57" t="s">
        <v>268</v>
      </c>
    </row>
    <row r="8" spans="1:7" ht="15" thickBot="1">
      <c r="A8" s="603" t="s">
        <v>269</v>
      </c>
      <c r="B8" s="604"/>
      <c r="C8" s="605"/>
      <c r="D8" s="604"/>
      <c r="E8" s="604"/>
      <c r="F8" s="604"/>
      <c r="G8" s="604"/>
    </row>
    <row r="9" spans="1:7">
      <c r="A9" s="1"/>
      <c r="B9" s="1" t="s">
        <v>270</v>
      </c>
      <c r="C9" s="4"/>
      <c r="D9" s="1"/>
      <c r="E9" s="1"/>
      <c r="F9" s="1"/>
      <c r="G9" s="1"/>
    </row>
    <row r="11" spans="1:7" ht="15" thickBot="1">
      <c r="A11" s="603" t="s">
        <v>271</v>
      </c>
      <c r="B11" s="604"/>
      <c r="C11" s="605"/>
      <c r="D11" s="604"/>
      <c r="E11" s="604"/>
      <c r="F11" s="604"/>
      <c r="G11" s="604"/>
    </row>
    <row r="12" spans="1:7">
      <c r="A12" s="1"/>
      <c r="B12" s="1" t="s">
        <v>272</v>
      </c>
      <c r="C12" s="4"/>
      <c r="D12" s="1"/>
      <c r="E12" s="1"/>
      <c r="F12" s="1"/>
      <c r="G12" s="1"/>
    </row>
    <row r="14" spans="1:7">
      <c r="C14" s="84"/>
    </row>
    <row r="15" spans="1:7">
      <c r="B15" s="83"/>
      <c r="C15" s="85"/>
    </row>
  </sheetData>
  <mergeCells count="1">
    <mergeCell ref="C3:F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tabColor rgb="FFFFFF00"/>
  </sheetPr>
  <dimension ref="A1:G48"/>
  <sheetViews>
    <sheetView zoomScale="112" zoomScaleNormal="112" workbookViewId="0">
      <selection activeCell="B14" sqref="B14"/>
    </sheetView>
  </sheetViews>
  <sheetFormatPr defaultColWidth="8.6328125" defaultRowHeight="10.5"/>
  <cols>
    <col min="1" max="1" width="17.6328125" style="1" customWidth="1"/>
    <col min="2" max="2" width="19.6328125" style="1" customWidth="1"/>
    <col min="3" max="3" width="13.54296875" style="1" bestFit="1" customWidth="1"/>
    <col min="4" max="4" width="15.36328125" style="1" bestFit="1" customWidth="1"/>
    <col min="5" max="5" width="15.453125" style="1" customWidth="1"/>
    <col min="6" max="6" width="12.08984375" style="1" customWidth="1"/>
    <col min="7" max="7" width="21.6328125" style="1" customWidth="1"/>
    <col min="8" max="16384" width="8.6328125" style="1"/>
  </cols>
  <sheetData>
    <row r="1" spans="1:7" s="47" customFormat="1" ht="14.5">
      <c r="A1" s="465" t="s">
        <v>36</v>
      </c>
      <c r="B1" s="506" t="str">
        <f>'C101 - Leadsheet'!B1</f>
        <v>BVB</v>
      </c>
      <c r="C1" s="43"/>
      <c r="D1" s="44"/>
      <c r="E1" s="45"/>
      <c r="F1" s="45"/>
      <c r="G1" s="46"/>
    </row>
    <row r="2" spans="1:7" s="47" customFormat="1" ht="14.5">
      <c r="A2" s="467" t="s">
        <v>38</v>
      </c>
      <c r="B2" s="507" t="str">
        <f>'C101 - Leadsheet'!B2</f>
        <v>31/12/2023</v>
      </c>
      <c r="C2" s="50"/>
      <c r="D2" s="50"/>
      <c r="E2" s="50"/>
      <c r="F2" s="50"/>
      <c r="G2" s="51"/>
    </row>
    <row r="3" spans="1:7" s="47" customFormat="1" ht="15.5">
      <c r="A3" s="467" t="s">
        <v>40</v>
      </c>
      <c r="B3" s="508" t="str">
        <f>'C101 - Leadsheet'!B3</f>
        <v xml:space="preserve">VND </v>
      </c>
      <c r="C3" s="1002" t="s">
        <v>54</v>
      </c>
      <c r="D3" s="1007"/>
      <c r="E3" s="1007"/>
      <c r="F3" s="1008"/>
      <c r="G3" s="53"/>
    </row>
    <row r="4" spans="1:7" s="47" customFormat="1" ht="14.5">
      <c r="A4" s="48"/>
      <c r="B4" s="54"/>
      <c r="C4" s="55"/>
      <c r="D4" s="55"/>
      <c r="E4" s="50"/>
      <c r="F4" s="50"/>
      <c r="G4" s="51" t="str">
        <f>'C101 - Leadsheet'!G4</f>
        <v>Prepared by: HHPN - Jan 2024</v>
      </c>
    </row>
    <row r="5" spans="1:7" s="47" customFormat="1" ht="15" thickBot="1">
      <c r="A5" s="56"/>
      <c r="B5" s="579"/>
      <c r="C5" s="580"/>
      <c r="D5" s="581"/>
      <c r="E5" s="581"/>
      <c r="F5" s="581"/>
      <c r="G5" s="57" t="s">
        <v>226</v>
      </c>
    </row>
    <row r="7" spans="1:7" ht="11" thickBot="1">
      <c r="A7" s="603" t="s">
        <v>269</v>
      </c>
      <c r="B7" s="604"/>
      <c r="C7" s="605"/>
      <c r="D7" s="604"/>
      <c r="E7" s="604"/>
      <c r="F7" s="604"/>
      <c r="G7" s="604"/>
    </row>
    <row r="8" spans="1:7">
      <c r="B8" s="1" t="s">
        <v>273</v>
      </c>
      <c r="C8" s="4"/>
    </row>
    <row r="9" spans="1:7">
      <c r="C9" s="4"/>
    </row>
    <row r="10" spans="1:7" ht="11" thickBot="1">
      <c r="A10" s="603" t="s">
        <v>274</v>
      </c>
      <c r="B10" s="604"/>
      <c r="C10" s="605"/>
      <c r="D10" s="604"/>
      <c r="E10" s="604"/>
      <c r="F10" s="604"/>
      <c r="G10" s="604"/>
    </row>
    <row r="11" spans="1:7">
      <c r="A11" s="12" t="s">
        <v>275</v>
      </c>
      <c r="B11" s="12" t="s">
        <v>276</v>
      </c>
    </row>
    <row r="12" spans="1:7">
      <c r="A12" s="1" t="s">
        <v>277</v>
      </c>
      <c r="B12" s="1" t="s">
        <v>278</v>
      </c>
    </row>
    <row r="13" spans="1:7">
      <c r="A13" s="1" t="s">
        <v>279</v>
      </c>
      <c r="B13" s="1" t="s">
        <v>280</v>
      </c>
    </row>
    <row r="14" spans="1:7">
      <c r="A14" s="1" t="s">
        <v>281</v>
      </c>
      <c r="B14" s="1" t="s">
        <v>282</v>
      </c>
    </row>
    <row r="16" spans="1:7" ht="11" thickBot="1">
      <c r="A16" s="603" t="s">
        <v>283</v>
      </c>
      <c r="B16" s="604"/>
      <c r="C16" s="605"/>
      <c r="D16" s="604"/>
      <c r="E16" s="604"/>
      <c r="F16" s="604"/>
      <c r="G16" s="604"/>
    </row>
    <row r="18" spans="1:7">
      <c r="A18" s="13" t="s">
        <v>284</v>
      </c>
      <c r="B18" s="13" t="s">
        <v>285</v>
      </c>
      <c r="C18" s="13"/>
      <c r="D18" s="13"/>
      <c r="E18" s="13"/>
      <c r="F18" s="13"/>
      <c r="G18" s="13"/>
    </row>
    <row r="20" spans="1:7">
      <c r="C20" s="60" t="s">
        <v>232</v>
      </c>
    </row>
    <row r="21" spans="1:7">
      <c r="B21" s="606" t="s">
        <v>286</v>
      </c>
      <c r="C21" s="607" t="s">
        <v>97</v>
      </c>
      <c r="D21" s="607" t="s">
        <v>287</v>
      </c>
      <c r="E21" s="608" t="s">
        <v>236</v>
      </c>
      <c r="F21" s="607" t="s">
        <v>288</v>
      </c>
    </row>
    <row r="22" spans="1:7">
      <c r="B22" s="63">
        <v>1011</v>
      </c>
      <c r="C22" s="17">
        <f>'C101 - Leadsheet'!E21</f>
        <v>321949297600</v>
      </c>
      <c r="D22" s="65">
        <f>SUMIFS('C301.01'!$L:$L,'C301.01'!$E:$E,'C301'!B22)</f>
        <v>321949297600</v>
      </c>
      <c r="E22" s="11" t="s">
        <v>56</v>
      </c>
      <c r="F22" s="294">
        <f>D22-C22</f>
        <v>0</v>
      </c>
    </row>
    <row r="23" spans="1:7">
      <c r="B23" s="63" t="s">
        <v>244</v>
      </c>
      <c r="C23" s="17">
        <f>'C101 - Leadsheet'!E22</f>
        <v>9107610400</v>
      </c>
      <c r="D23" s="65">
        <f>SUMIFS('C301.01'!$L:$L,'C301.01'!$E:$E,'C301'!B23)</f>
        <v>9107610400</v>
      </c>
      <c r="E23" s="11" t="s">
        <v>56</v>
      </c>
      <c r="F23" s="294">
        <f>D23-C23</f>
        <v>0</v>
      </c>
    </row>
    <row r="24" spans="1:7">
      <c r="B24" s="63">
        <v>1031</v>
      </c>
      <c r="C24" s="17">
        <f>'C101 - Leadsheet'!E23</f>
        <v>91087765851</v>
      </c>
      <c r="D24" s="65">
        <f>SUMIFS('C301.01'!$L:$L,'C301.01'!$E:$E,'C301'!B24)</f>
        <v>91087765845</v>
      </c>
      <c r="E24" s="11" t="s">
        <v>56</v>
      </c>
      <c r="F24" s="294">
        <f>D24-C24</f>
        <v>-6</v>
      </c>
      <c r="G24" s="223" t="s">
        <v>289</v>
      </c>
    </row>
    <row r="27" spans="1:7">
      <c r="A27" s="13" t="s">
        <v>290</v>
      </c>
      <c r="B27" s="13" t="s">
        <v>291</v>
      </c>
      <c r="C27" s="13"/>
      <c r="D27" s="13"/>
      <c r="E27" s="13"/>
      <c r="F27" s="13"/>
      <c r="G27" s="13"/>
    </row>
    <row r="29" spans="1:7">
      <c r="B29" s="606" t="s">
        <v>286</v>
      </c>
      <c r="C29" s="607" t="s">
        <v>97</v>
      </c>
      <c r="D29" s="607" t="s">
        <v>292</v>
      </c>
      <c r="E29" s="607" t="s">
        <v>236</v>
      </c>
      <c r="F29" s="607" t="s">
        <v>288</v>
      </c>
    </row>
    <row r="30" spans="1:7">
      <c r="B30" s="1" t="s">
        <v>55</v>
      </c>
      <c r="C30" s="59">
        <f>SUM('C101 - Leadsheet'!E21:E23)</f>
        <v>422144673851</v>
      </c>
      <c r="D30" s="126">
        <f>SUM('C301.02'!E58:G58)</f>
        <v>422144673851</v>
      </c>
      <c r="E30" s="174" t="s">
        <v>58</v>
      </c>
      <c r="F30" s="60">
        <f>C30-D30</f>
        <v>0</v>
      </c>
      <c r="G30" s="223" t="s">
        <v>289</v>
      </c>
    </row>
    <row r="31" spans="1:7">
      <c r="C31" s="59"/>
      <c r="D31" s="59"/>
      <c r="E31" s="59"/>
      <c r="F31" s="59"/>
    </row>
    <row r="33" spans="1:7">
      <c r="A33" s="13" t="s">
        <v>293</v>
      </c>
      <c r="B33" s="13" t="s">
        <v>294</v>
      </c>
      <c r="C33" s="15"/>
      <c r="D33" s="13"/>
      <c r="E33" s="13"/>
      <c r="F33" s="13"/>
      <c r="G33" s="13"/>
    </row>
    <row r="34" spans="1:7">
      <c r="C34" s="4"/>
    </row>
    <row r="35" spans="1:7">
      <c r="B35" s="16" t="s">
        <v>295</v>
      </c>
    </row>
    <row r="37" spans="1:7" ht="11" thickBot="1">
      <c r="A37" s="603" t="s">
        <v>238</v>
      </c>
      <c r="B37" s="604"/>
      <c r="C37" s="605"/>
      <c r="D37" s="604"/>
      <c r="E37" s="604"/>
      <c r="F37" s="604"/>
      <c r="G37" s="604"/>
    </row>
    <row r="38" spans="1:7">
      <c r="C38" s="4"/>
    </row>
    <row r="39" spans="1:7">
      <c r="C39" s="4"/>
    </row>
    <row r="40" spans="1:7">
      <c r="C40" s="4"/>
    </row>
    <row r="41" spans="1:7">
      <c r="C41" s="4"/>
    </row>
    <row r="42" spans="1:7">
      <c r="C42" s="4"/>
    </row>
    <row r="43" spans="1:7">
      <c r="C43" s="4"/>
    </row>
    <row r="44" spans="1:7">
      <c r="C44" s="4"/>
    </row>
    <row r="45" spans="1:7">
      <c r="C45" s="4"/>
    </row>
    <row r="46" spans="1:7" ht="11" thickBot="1">
      <c r="A46" s="603" t="s">
        <v>296</v>
      </c>
      <c r="B46" s="604"/>
      <c r="C46" s="605"/>
      <c r="D46" s="604"/>
      <c r="E46" s="604"/>
      <c r="F46" s="604"/>
      <c r="G46" s="604"/>
    </row>
    <row r="47" spans="1:7">
      <c r="C47" s="4"/>
    </row>
    <row r="48" spans="1:7">
      <c r="C48" s="4"/>
    </row>
  </sheetData>
  <mergeCells count="1">
    <mergeCell ref="C3:F3"/>
  </mergeCells>
  <dataValidations count="1">
    <dataValidation allowBlank="1" showInputMessage="1" showErrorMessage="1" prompt="Link từ TB qua đây" sqref="C21" xr:uid="{00000000-0002-0000-0400-000000000000}"/>
  </dataValidations>
  <pageMargins left="0.7" right="0.7" top="0.75" bottom="0.75" header="0.3" footer="0.3"/>
  <pageSetup paperSize="9" orientation="portrait" horizont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tabColor rgb="FFFFFF00"/>
  </sheetPr>
  <dimension ref="A1:P240"/>
  <sheetViews>
    <sheetView topLeftCell="C27" zoomScaleNormal="100" workbookViewId="0">
      <selection activeCell="F34" sqref="F34"/>
    </sheetView>
  </sheetViews>
  <sheetFormatPr defaultColWidth="8.90625" defaultRowHeight="13"/>
  <cols>
    <col min="1" max="1" width="22.6328125" style="100" hidden="1" customWidth="1"/>
    <col min="2" max="2" width="24.08984375" style="100" customWidth="1"/>
    <col min="3" max="3" width="13.08984375" style="100" customWidth="1"/>
    <col min="4" max="4" width="11.90625" style="100" customWidth="1"/>
    <col min="5" max="5" width="10.6328125" style="100" customWidth="1"/>
    <col min="6" max="6" width="47.54296875" style="100" customWidth="1"/>
    <col min="7" max="7" width="21.453125" style="100" customWidth="1"/>
    <col min="8" max="8" width="25.453125" style="100" customWidth="1"/>
    <col min="9" max="9" width="20.08984375" style="100" customWidth="1"/>
    <col min="10" max="10" width="27" style="100" customWidth="1"/>
    <col min="11" max="11" width="33.36328125" style="100" customWidth="1"/>
    <col min="12" max="12" width="23.36328125" style="100" customWidth="1"/>
    <col min="13" max="13" width="16.54296875" style="100" customWidth="1"/>
    <col min="14" max="14" width="8.90625" style="100"/>
    <col min="15" max="15" width="15" style="100" bestFit="1" customWidth="1"/>
    <col min="16" max="16384" width="8.90625" style="100"/>
  </cols>
  <sheetData>
    <row r="1" spans="2:12" ht="14.4" customHeight="1">
      <c r="B1" s="463" t="s">
        <v>36</v>
      </c>
      <c r="C1" s="509" t="s">
        <v>222</v>
      </c>
      <c r="D1" s="1009" t="s">
        <v>297</v>
      </c>
      <c r="E1" s="1010"/>
      <c r="F1" s="1010"/>
      <c r="G1" s="1011"/>
      <c r="H1" s="99"/>
      <c r="I1" s="521"/>
    </row>
    <row r="2" spans="2:12" ht="15" customHeight="1">
      <c r="B2" s="464" t="s">
        <v>38</v>
      </c>
      <c r="C2" s="510" t="str">
        <f>'C101 - Leadsheet'!B2</f>
        <v>31/12/2023</v>
      </c>
      <c r="D2" s="1012"/>
      <c r="E2" s="1013"/>
      <c r="F2" s="1013"/>
      <c r="G2" s="1014"/>
      <c r="H2" s="184"/>
      <c r="I2" s="521"/>
    </row>
    <row r="3" spans="2:12" ht="14.4" customHeight="1">
      <c r="B3" s="464" t="s">
        <v>40</v>
      </c>
      <c r="C3" s="511" t="s">
        <v>41</v>
      </c>
      <c r="D3" s="1012"/>
      <c r="E3" s="1013"/>
      <c r="F3" s="1013"/>
      <c r="G3" s="1014"/>
      <c r="H3" s="184"/>
      <c r="I3" s="521"/>
    </row>
    <row r="4" spans="2:12" ht="15" customHeight="1">
      <c r="B4" s="101"/>
      <c r="C4" s="105"/>
      <c r="D4" s="1012"/>
      <c r="E4" s="1013"/>
      <c r="F4" s="1013"/>
      <c r="G4" s="1014"/>
      <c r="H4" s="103" t="str">
        <f>'C101 - Leadsheet'!G4</f>
        <v>Prepared by: HHPN - Jan 2024</v>
      </c>
      <c r="I4" s="522"/>
    </row>
    <row r="5" spans="2:12" ht="15.75" customHeight="1" thickBot="1">
      <c r="B5" s="107"/>
      <c r="C5" s="609"/>
      <c r="D5" s="1015"/>
      <c r="E5" s="1016"/>
      <c r="F5" s="1016"/>
      <c r="G5" s="1017"/>
      <c r="H5" s="108" t="str">
        <f>'C101 - Leadsheet'!G5</f>
        <v>Reviewed by: NHD - Jan 2024</v>
      </c>
      <c r="I5" s="523"/>
    </row>
    <row r="7" spans="2:12" ht="13.5" thickBot="1">
      <c r="B7" s="610" t="s">
        <v>269</v>
      </c>
      <c r="C7" s="456"/>
      <c r="D7" s="456"/>
      <c r="E7" s="456"/>
      <c r="F7" s="456"/>
      <c r="G7" s="611"/>
      <c r="H7" s="456"/>
      <c r="I7" s="456"/>
      <c r="J7" s="456"/>
    </row>
    <row r="8" spans="2:12">
      <c r="C8" s="100" t="s">
        <v>273</v>
      </c>
      <c r="G8" s="109"/>
    </row>
    <row r="9" spans="2:12">
      <c r="G9" s="109"/>
    </row>
    <row r="10" spans="2:12" ht="13.5" thickBot="1">
      <c r="B10" s="610" t="s">
        <v>274</v>
      </c>
      <c r="C10" s="456"/>
      <c r="D10" s="456"/>
      <c r="E10" s="456"/>
      <c r="F10" s="456"/>
      <c r="G10" s="611"/>
      <c r="H10" s="456"/>
      <c r="I10" s="456"/>
      <c r="J10" s="456"/>
    </row>
    <row r="11" spans="2:12">
      <c r="B11" s="110" t="s">
        <v>275</v>
      </c>
      <c r="C11" s="110" t="s">
        <v>276</v>
      </c>
      <c r="D11" s="110"/>
      <c r="E11" s="110"/>
      <c r="F11" s="110"/>
    </row>
    <row r="12" spans="2:12">
      <c r="B12" s="100" t="s">
        <v>277</v>
      </c>
      <c r="C12" s="100" t="s">
        <v>298</v>
      </c>
    </row>
    <row r="14" spans="2:12" ht="13.5" thickBot="1">
      <c r="B14" s="610" t="s">
        <v>283</v>
      </c>
      <c r="C14" s="456"/>
      <c r="D14" s="456"/>
      <c r="E14" s="456"/>
      <c r="F14" s="456"/>
      <c r="G14" s="611"/>
      <c r="H14" s="456"/>
      <c r="I14" s="456"/>
      <c r="J14" s="456"/>
    </row>
    <row r="16" spans="2:12" ht="13.5" thickBot="1">
      <c r="B16" s="454"/>
      <c r="C16" s="168"/>
      <c r="D16" s="168"/>
      <c r="I16" s="453" t="s">
        <v>299</v>
      </c>
      <c r="J16" s="453"/>
      <c r="K16" s="453" t="s">
        <v>300</v>
      </c>
      <c r="L16" s="168" t="s">
        <v>301</v>
      </c>
    </row>
    <row r="17" spans="1:16" ht="42" customHeight="1" thickBot="1">
      <c r="B17" s="833" t="s">
        <v>302</v>
      </c>
      <c r="C17" s="834" t="s">
        <v>303</v>
      </c>
      <c r="D17" s="834" t="s">
        <v>304</v>
      </c>
      <c r="E17" s="834" t="s">
        <v>305</v>
      </c>
      <c r="F17" s="834" t="s">
        <v>306</v>
      </c>
      <c r="G17" s="835" t="s">
        <v>307</v>
      </c>
      <c r="H17" s="831" t="s">
        <v>308</v>
      </c>
      <c r="I17" s="832" t="s">
        <v>309</v>
      </c>
      <c r="J17" s="836"/>
      <c r="K17" s="459" t="s">
        <v>310</v>
      </c>
      <c r="L17" s="459" t="s">
        <v>311</v>
      </c>
      <c r="M17" s="527" t="s">
        <v>312</v>
      </c>
      <c r="P17" s="137"/>
    </row>
    <row r="18" spans="1:16" ht="13.5" thickTop="1">
      <c r="A18" s="100" t="str">
        <f>C18&amp;D18</f>
        <v>CHI NHANH AN GIANG103100000</v>
      </c>
      <c r="B18" s="365" t="str">
        <f>VLOOKUP(C18,'MA DVKD'!$B$2:$C$142,2,0)</f>
        <v>CHI NHANH AN GIANG</v>
      </c>
      <c r="C18" s="100" t="s">
        <v>313</v>
      </c>
      <c r="D18" s="170">
        <v>103100000</v>
      </c>
      <c r="E18" s="170" t="str">
        <f t="shared" ref="E18:E81" si="0">LEFT(D18,4)</f>
        <v>1031</v>
      </c>
      <c r="F18" s="100" t="s">
        <v>314</v>
      </c>
      <c r="G18" s="455">
        <v>3506</v>
      </c>
      <c r="H18" s="173" t="s">
        <v>315</v>
      </c>
      <c r="I18" s="517">
        <f>VLOOKUP(A18,'C301.01 per client'!$D$2:$J$202,7,0)</f>
        <v>84547190</v>
      </c>
      <c r="J18" s="169"/>
      <c r="K18" s="460">
        <f>VLOOKUP(H18,'Fx rate'!$A$2:$B$12,2,0)</f>
        <v>24115</v>
      </c>
      <c r="L18" s="525">
        <f t="shared" ref="L18:L81" si="1">G18*K18</f>
        <v>84547190</v>
      </c>
      <c r="M18" s="528">
        <f>I18-L18</f>
        <v>0</v>
      </c>
    </row>
    <row r="19" spans="1:16">
      <c r="A19" s="100" t="str">
        <f t="shared" ref="A19:A82" si="2">C19&amp;D19</f>
        <v>CHI NHANH AN GIANG101100000</v>
      </c>
      <c r="B19" s="365" t="str">
        <f>VLOOKUP(C19,'MA DVKD'!$B$2:$C$142,2,0)</f>
        <v>CHI NHANH AN GIANG</v>
      </c>
      <c r="C19" s="100" t="s">
        <v>313</v>
      </c>
      <c r="D19" s="170">
        <v>101100000</v>
      </c>
      <c r="E19" s="170" t="str">
        <f t="shared" si="0"/>
        <v>1011</v>
      </c>
      <c r="F19" s="100" t="s">
        <v>314</v>
      </c>
      <c r="G19" s="455">
        <v>1868134400</v>
      </c>
      <c r="H19" s="173" t="s">
        <v>178</v>
      </c>
      <c r="I19" s="517">
        <f>VLOOKUP(A19,'C301.01 per client'!$D$2:$J$202,7,0)</f>
        <v>1868134400</v>
      </c>
      <c r="J19" s="169"/>
      <c r="K19" s="460">
        <f>VLOOKUP(H19,'Fx rate'!$A$2:$B$12,2,0)</f>
        <v>1</v>
      </c>
      <c r="L19" s="525">
        <f t="shared" si="1"/>
        <v>1868134400</v>
      </c>
      <c r="M19" s="528">
        <f t="shared" ref="M19:M82" si="3">I19-L19</f>
        <v>0</v>
      </c>
    </row>
    <row r="20" spans="1:16">
      <c r="A20" s="100" t="str">
        <f t="shared" si="2"/>
        <v>CHI NHANH AN GIANG101300000</v>
      </c>
      <c r="B20" s="365" t="str">
        <f>VLOOKUP(C20,'MA DVKD'!$B$2:$C$142,2,0)</f>
        <v>CHI NHANH AN GIANG</v>
      </c>
      <c r="C20" s="100" t="s">
        <v>313</v>
      </c>
      <c r="D20" s="170">
        <v>101300000</v>
      </c>
      <c r="E20" s="170" t="str">
        <f t="shared" si="0"/>
        <v>1013</v>
      </c>
      <c r="F20" s="100" t="s">
        <v>316</v>
      </c>
      <c r="G20" s="455">
        <v>362179900</v>
      </c>
      <c r="H20" s="173" t="s">
        <v>178</v>
      </c>
      <c r="I20" s="517">
        <f>VLOOKUP(A20,'C301.01 per client'!$D$2:$J$202,7,0)</f>
        <v>362179900</v>
      </c>
      <c r="J20" s="169"/>
      <c r="K20" s="460">
        <f>VLOOKUP(H20,'Fx rate'!$A$2:$B$12,2,0)</f>
        <v>1</v>
      </c>
      <c r="L20" s="525">
        <f t="shared" si="1"/>
        <v>362179900</v>
      </c>
      <c r="M20" s="528">
        <f t="shared" si="3"/>
        <v>0</v>
      </c>
    </row>
    <row r="21" spans="1:16">
      <c r="A21" s="100" t="str">
        <f t="shared" si="2"/>
        <v>CHI NHANH BAC GIANG101100000</v>
      </c>
      <c r="B21" s="365" t="str">
        <f>VLOOKUP(C21,'MA DVKD'!$B$2:$C$142,2,0)</f>
        <v>CHI NHANH BAC GIANG</v>
      </c>
      <c r="C21" s="100" t="s">
        <v>317</v>
      </c>
      <c r="D21" s="170">
        <v>101100000</v>
      </c>
      <c r="E21" s="170" t="str">
        <f t="shared" si="0"/>
        <v>1011</v>
      </c>
      <c r="F21" s="100" t="s">
        <v>314</v>
      </c>
      <c r="G21" s="455">
        <v>2783467800</v>
      </c>
      <c r="H21" s="173" t="s">
        <v>178</v>
      </c>
      <c r="I21" s="517">
        <f>VLOOKUP(A21,'C301.01 per client'!$D$2:$J$202,7,0)</f>
        <v>2783467800</v>
      </c>
      <c r="J21" s="169"/>
      <c r="K21" s="460">
        <f>VLOOKUP(H21,'Fx rate'!$A$2:$B$12,2,0)</f>
        <v>1</v>
      </c>
      <c r="L21" s="525">
        <f t="shared" si="1"/>
        <v>2783467800</v>
      </c>
      <c r="M21" s="528">
        <f t="shared" si="3"/>
        <v>0</v>
      </c>
    </row>
    <row r="22" spans="1:16">
      <c r="A22" s="100" t="str">
        <f t="shared" si="2"/>
        <v>CHI NHANH BAC NINH103100000</v>
      </c>
      <c r="B22" s="365" t="str">
        <f>VLOOKUP(C22,'MA DVKD'!$B$2:$C$142,2,0)</f>
        <v>CHI NHANH BAC NINH</v>
      </c>
      <c r="C22" s="100" t="s">
        <v>318</v>
      </c>
      <c r="D22" s="170">
        <v>103100000</v>
      </c>
      <c r="E22" s="170" t="str">
        <f t="shared" si="0"/>
        <v>1031</v>
      </c>
      <c r="F22" s="100" t="s">
        <v>314</v>
      </c>
      <c r="G22" s="455">
        <v>500</v>
      </c>
      <c r="H22" s="173" t="s">
        <v>315</v>
      </c>
      <c r="I22" s="517">
        <f>VLOOKUP(A22,'C301.01 per client'!$D$2:$J$202,7,0)</f>
        <v>12057500</v>
      </c>
      <c r="J22" s="169"/>
      <c r="K22" s="460">
        <f>VLOOKUP(H22,'Fx rate'!$A$2:$B$12,2,0)</f>
        <v>24115</v>
      </c>
      <c r="L22" s="525">
        <f t="shared" si="1"/>
        <v>12057500</v>
      </c>
      <c r="M22" s="528">
        <f t="shared" si="3"/>
        <v>0</v>
      </c>
    </row>
    <row r="23" spans="1:16">
      <c r="A23" s="100" t="str">
        <f t="shared" si="2"/>
        <v>CHI NHANH BAC NINH101100000</v>
      </c>
      <c r="B23" s="365" t="str">
        <f>VLOOKUP(C23,'MA DVKD'!$B$2:$C$142,2,0)</f>
        <v>CHI NHANH BAC NINH</v>
      </c>
      <c r="C23" s="100" t="s">
        <v>318</v>
      </c>
      <c r="D23" s="170">
        <v>101100000</v>
      </c>
      <c r="E23" s="170" t="str">
        <f t="shared" si="0"/>
        <v>1011</v>
      </c>
      <c r="F23" s="100" t="s">
        <v>314</v>
      </c>
      <c r="G23" s="455">
        <v>5913508100</v>
      </c>
      <c r="H23" s="173" t="s">
        <v>178</v>
      </c>
      <c r="I23" s="517">
        <f>VLOOKUP(A23,'C301.01 per client'!$D$2:$J$202,7,0)</f>
        <v>5913508100</v>
      </c>
      <c r="J23" s="169"/>
      <c r="K23" s="460">
        <f>VLOOKUP(H23,'Fx rate'!$A$2:$B$12,2,0)</f>
        <v>1</v>
      </c>
      <c r="L23" s="525">
        <f t="shared" si="1"/>
        <v>5913508100</v>
      </c>
      <c r="M23" s="528">
        <f t="shared" si="3"/>
        <v>0</v>
      </c>
    </row>
    <row r="24" spans="1:16">
      <c r="A24" s="100" t="str">
        <f t="shared" si="2"/>
        <v>CHI NHANH BAC SAI GON103100000</v>
      </c>
      <c r="B24" s="365" t="s">
        <v>319</v>
      </c>
      <c r="C24" s="100" t="s">
        <v>319</v>
      </c>
      <c r="D24" s="170">
        <v>103100000</v>
      </c>
      <c r="E24" s="170" t="str">
        <f t="shared" si="0"/>
        <v>1031</v>
      </c>
      <c r="F24" s="100" t="s">
        <v>314</v>
      </c>
      <c r="G24" s="455">
        <v>250</v>
      </c>
      <c r="H24" s="173" t="s">
        <v>315</v>
      </c>
      <c r="I24" s="517">
        <f>VLOOKUP(A24,'C301.01 per client'!$D$2:$J$202,7,0)</f>
        <v>6028751</v>
      </c>
      <c r="J24" s="169"/>
      <c r="K24" s="460">
        <f>VLOOKUP(H24,'Fx rate'!$A$2:$B$12,2,0)</f>
        <v>24115</v>
      </c>
      <c r="L24" s="525">
        <f t="shared" si="1"/>
        <v>6028750</v>
      </c>
      <c r="M24" s="528">
        <f t="shared" si="3"/>
        <v>1</v>
      </c>
    </row>
    <row r="25" spans="1:16">
      <c r="A25" s="100" t="str">
        <f t="shared" si="2"/>
        <v>CHI NHANH BAC SAI GON101100000</v>
      </c>
      <c r="B25" s="365" t="s">
        <v>319</v>
      </c>
      <c r="C25" s="100" t="s">
        <v>319</v>
      </c>
      <c r="D25" s="170">
        <v>101100000</v>
      </c>
      <c r="E25" s="170" t="str">
        <f t="shared" si="0"/>
        <v>1011</v>
      </c>
      <c r="F25" s="100" t="s">
        <v>314</v>
      </c>
      <c r="G25" s="455">
        <v>2524000000</v>
      </c>
      <c r="H25" s="173" t="s">
        <v>178</v>
      </c>
      <c r="I25" s="517">
        <f>VLOOKUP(A25,'C301.01 per client'!$D$2:$J$202,7,0)</f>
        <v>2524000000</v>
      </c>
      <c r="J25" s="169"/>
      <c r="K25" s="460">
        <f>VLOOKUP(H25,'Fx rate'!$A$2:$B$12,2,0)</f>
        <v>1</v>
      </c>
      <c r="L25" s="525">
        <f t="shared" si="1"/>
        <v>2524000000</v>
      </c>
      <c r="M25" s="528">
        <f t="shared" si="3"/>
        <v>0</v>
      </c>
    </row>
    <row r="26" spans="1:16">
      <c r="A26" s="100" t="str">
        <f t="shared" si="2"/>
        <v>CHI NHANH BAC SAI GON101300000</v>
      </c>
      <c r="B26" s="365" t="s">
        <v>319</v>
      </c>
      <c r="C26" s="100" t="s">
        <v>319</v>
      </c>
      <c r="D26" s="170">
        <v>101300000</v>
      </c>
      <c r="E26" s="170" t="str">
        <f t="shared" si="0"/>
        <v>1013</v>
      </c>
      <c r="F26" s="100" t="s">
        <v>316</v>
      </c>
      <c r="G26" s="455">
        <v>1133000000</v>
      </c>
      <c r="H26" s="173" t="s">
        <v>178</v>
      </c>
      <c r="I26" s="517">
        <f>VLOOKUP(A26,'C301.01 per client'!$D$2:$J$202,7,0)</f>
        <v>1133000000</v>
      </c>
      <c r="J26" s="169"/>
      <c r="K26" s="460">
        <f>VLOOKUP(H26,'Fx rate'!$A$2:$B$12,2,0)</f>
        <v>1</v>
      </c>
      <c r="L26" s="525">
        <f t="shared" si="1"/>
        <v>1133000000</v>
      </c>
      <c r="M26" s="528">
        <f t="shared" si="3"/>
        <v>0</v>
      </c>
    </row>
    <row r="27" spans="1:16">
      <c r="A27" s="100" t="str">
        <f t="shared" si="2"/>
        <v>CHI NHANH BINH DINH101100000</v>
      </c>
      <c r="B27" s="365" t="str">
        <f>VLOOKUP(C27,'MA DVKD'!$B$2:$C$142,2,0)</f>
        <v>CHI NHANH BINH DINH</v>
      </c>
      <c r="C27" s="100" t="s">
        <v>320</v>
      </c>
      <c r="D27" s="170">
        <v>101100000</v>
      </c>
      <c r="E27" s="170" t="str">
        <f t="shared" si="0"/>
        <v>1011</v>
      </c>
      <c r="F27" s="100" t="s">
        <v>314</v>
      </c>
      <c r="G27" s="455">
        <v>762635200</v>
      </c>
      <c r="H27" s="173" t="s">
        <v>178</v>
      </c>
      <c r="I27" s="517">
        <f>VLOOKUP(A27,'C301.01 per client'!$D$2:$J$202,7,0)</f>
        <v>762635200</v>
      </c>
      <c r="J27" s="169"/>
      <c r="K27" s="460">
        <f>VLOOKUP(H27,'Fx rate'!$A$2:$B$12,2,0)</f>
        <v>1</v>
      </c>
      <c r="L27" s="525">
        <f t="shared" si="1"/>
        <v>762635200</v>
      </c>
      <c r="M27" s="528">
        <f t="shared" si="3"/>
        <v>0</v>
      </c>
    </row>
    <row r="28" spans="1:16">
      <c r="A28" s="100" t="str">
        <f t="shared" si="2"/>
        <v>CHI NHANH BINH DINH101300000</v>
      </c>
      <c r="B28" s="365" t="str">
        <f>VLOOKUP(C28,'MA DVKD'!$B$2:$C$142,2,0)</f>
        <v>CHI NHANH BINH DINH</v>
      </c>
      <c r="C28" s="100" t="s">
        <v>320</v>
      </c>
      <c r="D28" s="170">
        <v>101300000</v>
      </c>
      <c r="E28" s="170" t="str">
        <f t="shared" si="0"/>
        <v>1013</v>
      </c>
      <c r="F28" s="100" t="s">
        <v>316</v>
      </c>
      <c r="G28" s="455">
        <v>0</v>
      </c>
      <c r="H28" s="173" t="s">
        <v>178</v>
      </c>
      <c r="I28" s="517">
        <f>VLOOKUP(A28,'C301.01 per client'!$D$2:$J$202,7,0)</f>
        <v>0</v>
      </c>
      <c r="J28" s="169"/>
      <c r="K28" s="460">
        <f>VLOOKUP(H28,'Fx rate'!$A$2:$B$12,2,0)</f>
        <v>1</v>
      </c>
      <c r="L28" s="525">
        <f t="shared" si="1"/>
        <v>0</v>
      </c>
      <c r="M28" s="528">
        <f t="shared" si="3"/>
        <v>0</v>
      </c>
    </row>
    <row r="29" spans="1:16">
      <c r="A29" s="100" t="str">
        <f t="shared" si="2"/>
        <v>CHI NHANH BINH DUONG103100000</v>
      </c>
      <c r="B29" s="365" t="str">
        <f>VLOOKUP(C29,'MA DVKD'!$B$2:$C$142,2,0)</f>
        <v>CHI NHANH BINH DUONG</v>
      </c>
      <c r="C29" s="100" t="s">
        <v>321</v>
      </c>
      <c r="D29" s="170">
        <v>103100000</v>
      </c>
      <c r="E29" s="170" t="str">
        <f t="shared" si="0"/>
        <v>1031</v>
      </c>
      <c r="F29" s="100" t="s">
        <v>314</v>
      </c>
      <c r="G29" s="455">
        <v>8149</v>
      </c>
      <c r="H29" s="173" t="s">
        <v>315</v>
      </c>
      <c r="I29" s="517">
        <f>VLOOKUP(A29,'C301.01 per client'!$D$2:$J$202,7,0)</f>
        <v>196513136</v>
      </c>
      <c r="J29" s="169"/>
      <c r="K29" s="460">
        <f>VLOOKUP(H29,'Fx rate'!$A$2:$B$12,2,0)</f>
        <v>24115</v>
      </c>
      <c r="L29" s="525">
        <f t="shared" si="1"/>
        <v>196513135</v>
      </c>
      <c r="M29" s="528">
        <f t="shared" si="3"/>
        <v>1</v>
      </c>
    </row>
    <row r="30" spans="1:16">
      <c r="A30" s="100" t="str">
        <f t="shared" si="2"/>
        <v>CHI NHANH BINH DUONG101100000</v>
      </c>
      <c r="B30" s="365" t="str">
        <f>VLOOKUP(C30,'MA DVKD'!$B$2:$C$142,2,0)</f>
        <v>CHI NHANH BINH DUONG</v>
      </c>
      <c r="C30" s="100" t="s">
        <v>321</v>
      </c>
      <c r="D30" s="170">
        <v>101100000</v>
      </c>
      <c r="E30" s="170" t="str">
        <f t="shared" si="0"/>
        <v>1011</v>
      </c>
      <c r="F30" s="100" t="s">
        <v>314</v>
      </c>
      <c r="G30" s="455">
        <v>17436936900</v>
      </c>
      <c r="H30" s="173" t="s">
        <v>178</v>
      </c>
      <c r="I30" s="517">
        <f>VLOOKUP(A30,'C301.01 per client'!$D$2:$J$202,7,0)</f>
        <v>17436936900</v>
      </c>
      <c r="J30" s="169"/>
      <c r="K30" s="460">
        <f>VLOOKUP(H30,'Fx rate'!$A$2:$B$12,2,0)</f>
        <v>1</v>
      </c>
      <c r="L30" s="525">
        <f t="shared" si="1"/>
        <v>17436936900</v>
      </c>
      <c r="M30" s="528">
        <f t="shared" si="3"/>
        <v>0</v>
      </c>
    </row>
    <row r="31" spans="1:16">
      <c r="A31" s="100" t="str">
        <f t="shared" si="2"/>
        <v>CHI NHANH BINH DUONG101300000</v>
      </c>
      <c r="B31" s="365" t="str">
        <f>VLOOKUP(C31,'MA DVKD'!$B$2:$C$142,2,0)</f>
        <v>CHI NHANH BINH DUONG</v>
      </c>
      <c r="C31" s="100" t="s">
        <v>321</v>
      </c>
      <c r="D31" s="170">
        <v>101300000</v>
      </c>
      <c r="E31" s="170" t="str">
        <f t="shared" si="0"/>
        <v>1013</v>
      </c>
      <c r="F31" s="100" t="s">
        <v>316</v>
      </c>
      <c r="G31" s="455">
        <v>0</v>
      </c>
      <c r="H31" s="173" t="s">
        <v>178</v>
      </c>
      <c r="I31" s="517">
        <f>VLOOKUP(A31,'C301.01 per client'!$D$2:$J$202,7,0)</f>
        <v>0</v>
      </c>
      <c r="J31" s="169"/>
      <c r="K31" s="460">
        <f>VLOOKUP(H31,'Fx rate'!$A$2:$B$12,2,0)</f>
        <v>1</v>
      </c>
      <c r="L31" s="525">
        <f t="shared" si="1"/>
        <v>0</v>
      </c>
      <c r="M31" s="528">
        <f t="shared" si="3"/>
        <v>0</v>
      </c>
    </row>
    <row r="32" spans="1:16">
      <c r="A32" s="100" t="str">
        <f t="shared" si="2"/>
        <v>CHI NHANH BINH PHUOC103100000</v>
      </c>
      <c r="B32" s="365" t="str">
        <f>VLOOKUP(C32,'MA DVKD'!$B$2:$C$142,2,0)</f>
        <v>CHI NHANH BINH PHUOC</v>
      </c>
      <c r="C32" s="100" t="s">
        <v>322</v>
      </c>
      <c r="D32" s="170">
        <v>103100000</v>
      </c>
      <c r="E32" s="170" t="str">
        <f t="shared" si="0"/>
        <v>1031</v>
      </c>
      <c r="F32" s="100" t="s">
        <v>314</v>
      </c>
      <c r="G32" s="455">
        <v>2000</v>
      </c>
      <c r="H32" s="173" t="s">
        <v>315</v>
      </c>
      <c r="I32" s="517">
        <f>VLOOKUP(A32,'C301.01 per client'!$D$2:$J$202,7,0)</f>
        <v>48230001</v>
      </c>
      <c r="J32" s="169"/>
      <c r="K32" s="460">
        <f>VLOOKUP(H32,'Fx rate'!$A$2:$B$12,2,0)</f>
        <v>24115</v>
      </c>
      <c r="L32" s="525">
        <f t="shared" si="1"/>
        <v>48230000</v>
      </c>
      <c r="M32" s="528">
        <f t="shared" si="3"/>
        <v>1</v>
      </c>
    </row>
    <row r="33" spans="1:16">
      <c r="A33" s="100" t="str">
        <f t="shared" si="2"/>
        <v>CHI NHANH BINH PHUOC101100000</v>
      </c>
      <c r="B33" s="365" t="str">
        <f>VLOOKUP(C33,'MA DVKD'!$B$2:$C$142,2,0)</f>
        <v>CHI NHANH BINH PHUOC</v>
      </c>
      <c r="C33" s="100" t="s">
        <v>322</v>
      </c>
      <c r="D33" s="170">
        <v>101100000</v>
      </c>
      <c r="E33" s="170" t="str">
        <f t="shared" si="0"/>
        <v>1011</v>
      </c>
      <c r="F33" s="100" t="s">
        <v>314</v>
      </c>
      <c r="G33" s="455">
        <v>1661621700</v>
      </c>
      <c r="H33" s="173" t="s">
        <v>178</v>
      </c>
      <c r="I33" s="517">
        <f>VLOOKUP(A33,'C301.01 per client'!$D$2:$J$202,7,0)</f>
        <v>1661621700</v>
      </c>
      <c r="J33" s="169"/>
      <c r="K33" s="460">
        <f>VLOOKUP(H33,'Fx rate'!$A$2:$B$12,2,0)</f>
        <v>1</v>
      </c>
      <c r="L33" s="525">
        <f t="shared" si="1"/>
        <v>1661621700</v>
      </c>
      <c r="M33" s="528">
        <f t="shared" si="3"/>
        <v>0</v>
      </c>
    </row>
    <row r="34" spans="1:16">
      <c r="A34" s="100" t="str">
        <f t="shared" si="2"/>
        <v>CHI NHANH BINH PHUOC101300000</v>
      </c>
      <c r="B34" s="365" t="str">
        <f>VLOOKUP(C34,'MA DVKD'!$B$2:$C$142,2,0)</f>
        <v>CHI NHANH BINH PHUOC</v>
      </c>
      <c r="C34" s="100" t="s">
        <v>322</v>
      </c>
      <c r="D34" s="170">
        <v>101300000</v>
      </c>
      <c r="E34" s="170" t="str">
        <f t="shared" si="0"/>
        <v>1013</v>
      </c>
      <c r="F34" s="100" t="s">
        <v>316</v>
      </c>
      <c r="G34" s="455">
        <v>0</v>
      </c>
      <c r="H34" s="173" t="s">
        <v>178</v>
      </c>
      <c r="I34" s="517">
        <f>VLOOKUP(A34,'C301.01 per client'!$D$2:$J$202,7,0)</f>
        <v>0</v>
      </c>
      <c r="J34" s="169"/>
      <c r="K34" s="460">
        <f>VLOOKUP(H34,'Fx rate'!$A$2:$B$12,2,0)</f>
        <v>1</v>
      </c>
      <c r="L34" s="525">
        <f t="shared" si="1"/>
        <v>0</v>
      </c>
      <c r="M34" s="528">
        <f t="shared" si="3"/>
        <v>0</v>
      </c>
    </row>
    <row r="35" spans="1:16">
      <c r="A35" s="100" t="str">
        <f t="shared" si="2"/>
        <v>CHI NHANH BINH THUAN103100000</v>
      </c>
      <c r="B35" s="365" t="str">
        <f>VLOOKUP(C35,'MA DVKD'!$B$2:$C$142,2,0)</f>
        <v>CHI NHANH BINH THUAN</v>
      </c>
      <c r="C35" s="100" t="s">
        <v>323</v>
      </c>
      <c r="D35" s="170">
        <v>103100000</v>
      </c>
      <c r="E35" s="170" t="str">
        <f t="shared" si="0"/>
        <v>1031</v>
      </c>
      <c r="F35" s="100" t="s">
        <v>314</v>
      </c>
      <c r="G35" s="455">
        <v>4274</v>
      </c>
      <c r="H35" s="173" t="s">
        <v>315</v>
      </c>
      <c r="I35" s="517">
        <f>VLOOKUP(A35,'C301.01 per client'!$D$2:$J$202,7,0)</f>
        <v>103067510</v>
      </c>
      <c r="J35" s="169"/>
      <c r="K35" s="460">
        <f>VLOOKUP(H35,'Fx rate'!$A$2:$B$12,2,0)</f>
        <v>24115</v>
      </c>
      <c r="L35" s="525">
        <f t="shared" si="1"/>
        <v>103067510</v>
      </c>
      <c r="M35" s="528">
        <f t="shared" si="3"/>
        <v>0</v>
      </c>
    </row>
    <row r="36" spans="1:16">
      <c r="A36" s="100" t="str">
        <f t="shared" si="2"/>
        <v>CHI NHANH BINH THUAN101100000</v>
      </c>
      <c r="B36" s="365" t="str">
        <f>VLOOKUP(C36,'MA DVKD'!$B$2:$C$142,2,0)</f>
        <v>CHI NHANH BINH THUAN</v>
      </c>
      <c r="C36" s="100" t="s">
        <v>323</v>
      </c>
      <c r="D36" s="170">
        <v>101100000</v>
      </c>
      <c r="E36" s="170" t="str">
        <f t="shared" si="0"/>
        <v>1011</v>
      </c>
      <c r="F36" s="100" t="s">
        <v>314</v>
      </c>
      <c r="G36" s="455">
        <v>4037973300</v>
      </c>
      <c r="H36" s="173" t="s">
        <v>178</v>
      </c>
      <c r="I36" s="517">
        <f>VLOOKUP(A36,'C301.01 per client'!$D$2:$J$202,7,0)</f>
        <v>4037973300</v>
      </c>
      <c r="J36" s="169"/>
      <c r="K36" s="460">
        <f>VLOOKUP(H36,'Fx rate'!$A$2:$B$12,2,0)</f>
        <v>1</v>
      </c>
      <c r="L36" s="525">
        <f t="shared" si="1"/>
        <v>4037973300</v>
      </c>
      <c r="M36" s="528">
        <f t="shared" si="3"/>
        <v>0</v>
      </c>
    </row>
    <row r="37" spans="1:16">
      <c r="A37" s="100" t="str">
        <f t="shared" si="2"/>
        <v>CHI NHANH BINH THUAN101300000</v>
      </c>
      <c r="B37" s="365" t="str">
        <f>VLOOKUP(C37,'MA DVKD'!$B$2:$C$142,2,0)</f>
        <v>CHI NHANH BINH THUAN</v>
      </c>
      <c r="C37" s="100" t="s">
        <v>323</v>
      </c>
      <c r="D37" s="170">
        <v>101300000</v>
      </c>
      <c r="E37" s="170" t="str">
        <f t="shared" si="0"/>
        <v>1013</v>
      </c>
      <c r="F37" s="100" t="s">
        <v>316</v>
      </c>
      <c r="G37" s="455">
        <v>0</v>
      </c>
      <c r="H37" s="173" t="s">
        <v>178</v>
      </c>
      <c r="I37" s="517">
        <f>VLOOKUP(A37,'C301.01 per client'!$D$2:$J$202,7,0)</f>
        <v>0</v>
      </c>
      <c r="J37" s="169"/>
      <c r="K37" s="460">
        <f>VLOOKUP(H37,'Fx rate'!$A$2:$B$12,2,0)</f>
        <v>1</v>
      </c>
      <c r="L37" s="525">
        <f t="shared" si="1"/>
        <v>0</v>
      </c>
      <c r="M37" s="528">
        <f t="shared" si="3"/>
        <v>0</v>
      </c>
    </row>
    <row r="38" spans="1:16">
      <c r="A38" s="100" t="str">
        <f t="shared" si="2"/>
        <v>CHI NHANH CA MAU103100000</v>
      </c>
      <c r="B38" s="365" t="str">
        <f>VLOOKUP(C38,'MA DVKD'!$B$2:$C$142,2,0)</f>
        <v>CHI NHANH CA MAU</v>
      </c>
      <c r="C38" s="100" t="s">
        <v>324</v>
      </c>
      <c r="D38" s="170">
        <v>103100000</v>
      </c>
      <c r="E38" s="170" t="str">
        <f t="shared" si="0"/>
        <v>1031</v>
      </c>
      <c r="F38" s="100" t="s">
        <v>314</v>
      </c>
      <c r="G38" s="455">
        <v>1490</v>
      </c>
      <c r="H38" s="173" t="s">
        <v>315</v>
      </c>
      <c r="I38" s="517">
        <f>VLOOKUP(A38,'C301.01 per client'!$D$2:$J$202,7,0)</f>
        <v>35931350</v>
      </c>
      <c r="J38" s="169"/>
      <c r="K38" s="460">
        <f>VLOOKUP(H38,'Fx rate'!$A$2:$B$12,2,0)</f>
        <v>24115</v>
      </c>
      <c r="L38" s="525">
        <f t="shared" si="1"/>
        <v>35931350</v>
      </c>
      <c r="M38" s="528">
        <f t="shared" si="3"/>
        <v>0</v>
      </c>
    </row>
    <row r="39" spans="1:16">
      <c r="A39" s="100" t="str">
        <f t="shared" si="2"/>
        <v>CHI NHANH CA MAU101100000</v>
      </c>
      <c r="B39" s="365" t="str">
        <f>VLOOKUP(C39,'MA DVKD'!$B$2:$C$142,2,0)</f>
        <v>CHI NHANH CA MAU</v>
      </c>
      <c r="C39" s="100" t="s">
        <v>324</v>
      </c>
      <c r="D39" s="170">
        <v>101100000</v>
      </c>
      <c r="E39" s="170" t="str">
        <f t="shared" si="0"/>
        <v>1011</v>
      </c>
      <c r="F39" s="100" t="s">
        <v>314</v>
      </c>
      <c r="G39" s="455">
        <v>4489406200</v>
      </c>
      <c r="H39" s="173" t="s">
        <v>178</v>
      </c>
      <c r="I39" s="517">
        <f>VLOOKUP(A39,'C301.01 per client'!$D$2:$J$202,7,0)</f>
        <v>4489406200</v>
      </c>
      <c r="J39" s="169"/>
      <c r="K39" s="460">
        <f>VLOOKUP(H39,'Fx rate'!$A$2:$B$12,2,0)</f>
        <v>1</v>
      </c>
      <c r="L39" s="525">
        <f t="shared" si="1"/>
        <v>4489406200</v>
      </c>
      <c r="M39" s="528">
        <f t="shared" si="3"/>
        <v>0</v>
      </c>
    </row>
    <row r="40" spans="1:16">
      <c r="A40" s="100" t="str">
        <f t="shared" si="2"/>
        <v>CHI NHANH CA MAU101300000</v>
      </c>
      <c r="B40" s="365" t="str">
        <f>VLOOKUP(C40,'MA DVKD'!$B$2:$C$142,2,0)</f>
        <v>CHI NHANH CA MAU</v>
      </c>
      <c r="C40" s="100" t="s">
        <v>324</v>
      </c>
      <c r="D40" s="170">
        <v>101300000</v>
      </c>
      <c r="E40" s="170" t="str">
        <f t="shared" si="0"/>
        <v>1013</v>
      </c>
      <c r="F40" s="100" t="s">
        <v>316</v>
      </c>
      <c r="G40" s="455">
        <v>0</v>
      </c>
      <c r="H40" s="173" t="s">
        <v>178</v>
      </c>
      <c r="I40" s="517">
        <f>VLOOKUP(A40,'C301.01 per client'!$D$2:$J$202,7,0)</f>
        <v>0</v>
      </c>
      <c r="J40" s="169"/>
      <c r="K40" s="460">
        <f>VLOOKUP(H40,'Fx rate'!$A$2:$B$12,2,0)</f>
        <v>1</v>
      </c>
      <c r="L40" s="525">
        <f t="shared" si="1"/>
        <v>0</v>
      </c>
      <c r="M40" s="528">
        <f t="shared" si="3"/>
        <v>0</v>
      </c>
    </row>
    <row r="41" spans="1:16">
      <c r="A41" s="100" t="str">
        <f t="shared" si="2"/>
        <v>CHI NHANH CAN THO103100000</v>
      </c>
      <c r="B41" s="365" t="str">
        <f>VLOOKUP(C41,'MA DVKD'!$B$2:$C$142,2,0)</f>
        <v>CHI NHANH CAN THO</v>
      </c>
      <c r="C41" s="100" t="s">
        <v>325</v>
      </c>
      <c r="D41" s="170">
        <v>103100000</v>
      </c>
      <c r="E41" s="170" t="str">
        <f t="shared" si="0"/>
        <v>1031</v>
      </c>
      <c r="F41" s="100" t="s">
        <v>314</v>
      </c>
      <c r="G41" s="455">
        <v>505</v>
      </c>
      <c r="H41" s="173" t="s">
        <v>326</v>
      </c>
      <c r="I41" s="517">
        <v>13635000</v>
      </c>
      <c r="J41" s="169"/>
      <c r="K41" s="460">
        <f>VLOOKUP(H41,'Fx rate'!$A$2:$B$12,2,0)</f>
        <v>27000</v>
      </c>
      <c r="L41" s="525">
        <f t="shared" si="1"/>
        <v>13635000</v>
      </c>
      <c r="M41" s="528">
        <f t="shared" si="3"/>
        <v>0</v>
      </c>
      <c r="P41" s="137"/>
    </row>
    <row r="42" spans="1:16">
      <c r="A42" s="100" t="str">
        <f t="shared" si="2"/>
        <v>CHI NHANH CAN THO103100000</v>
      </c>
      <c r="B42" s="365" t="str">
        <f>VLOOKUP(C42,'MA DVKD'!$B$2:$C$142,2,0)</f>
        <v>CHI NHANH CAN THO</v>
      </c>
      <c r="C42" s="100" t="s">
        <v>325</v>
      </c>
      <c r="D42" s="170">
        <v>103100000</v>
      </c>
      <c r="E42" s="170" t="str">
        <f t="shared" si="0"/>
        <v>1031</v>
      </c>
      <c r="F42" s="100" t="s">
        <v>314</v>
      </c>
      <c r="G42" s="455">
        <v>21130</v>
      </c>
      <c r="H42" s="173" t="s">
        <v>315</v>
      </c>
      <c r="I42" s="517">
        <v>509549950</v>
      </c>
      <c r="J42" s="169"/>
      <c r="K42" s="460">
        <f>VLOOKUP(H42,'Fx rate'!$A$2:$B$12,2,0)</f>
        <v>24115</v>
      </c>
      <c r="L42" s="525">
        <f t="shared" si="1"/>
        <v>509549950</v>
      </c>
      <c r="M42" s="528">
        <f t="shared" si="3"/>
        <v>0</v>
      </c>
    </row>
    <row r="43" spans="1:16">
      <c r="A43" s="100" t="str">
        <f t="shared" si="2"/>
        <v>CHI NHANH CAN THO101100000</v>
      </c>
      <c r="B43" s="365" t="str">
        <f>VLOOKUP(C43,'MA DVKD'!$B$2:$C$142,2,0)</f>
        <v>CHI NHANH CAN THO</v>
      </c>
      <c r="C43" s="100" t="s">
        <v>325</v>
      </c>
      <c r="D43" s="170">
        <v>101100000</v>
      </c>
      <c r="E43" s="170" t="str">
        <f t="shared" si="0"/>
        <v>1011</v>
      </c>
      <c r="F43" s="100" t="s">
        <v>314</v>
      </c>
      <c r="G43" s="455">
        <v>4913159000</v>
      </c>
      <c r="H43" s="173" t="s">
        <v>178</v>
      </c>
      <c r="I43" s="517">
        <f>VLOOKUP(A43,'C301.01 per client'!$D$2:$J$202,7,0)</f>
        <v>4913159000</v>
      </c>
      <c r="J43" s="169"/>
      <c r="K43" s="460">
        <f>VLOOKUP(H43,'Fx rate'!$A$2:$B$12,2,0)</f>
        <v>1</v>
      </c>
      <c r="L43" s="525">
        <f t="shared" si="1"/>
        <v>4913159000</v>
      </c>
      <c r="M43" s="528">
        <f t="shared" si="3"/>
        <v>0</v>
      </c>
    </row>
    <row r="44" spans="1:16">
      <c r="A44" s="100" t="str">
        <f t="shared" si="2"/>
        <v>CHI NHANH CAN THO101300000</v>
      </c>
      <c r="B44" s="365" t="str">
        <f>VLOOKUP(C44,'MA DVKD'!$B$2:$C$142,2,0)</f>
        <v>CHI NHANH CAN THO</v>
      </c>
      <c r="C44" s="100" t="s">
        <v>325</v>
      </c>
      <c r="D44" s="170">
        <v>101300000</v>
      </c>
      <c r="E44" s="170" t="str">
        <f t="shared" si="0"/>
        <v>1013</v>
      </c>
      <c r="F44" s="100" t="s">
        <v>316</v>
      </c>
      <c r="G44" s="455">
        <v>281000000</v>
      </c>
      <c r="H44" s="173" t="s">
        <v>178</v>
      </c>
      <c r="I44" s="517">
        <f>VLOOKUP(A44,'C301.01 per client'!$D$2:$J$202,7,0)</f>
        <v>281000000</v>
      </c>
      <c r="J44" s="169"/>
      <c r="K44" s="460">
        <f>VLOOKUP(H44,'Fx rate'!$A$2:$B$12,2,0)</f>
        <v>1</v>
      </c>
      <c r="L44" s="525">
        <f t="shared" si="1"/>
        <v>281000000</v>
      </c>
      <c r="M44" s="528">
        <f t="shared" si="3"/>
        <v>0</v>
      </c>
    </row>
    <row r="45" spans="1:16">
      <c r="A45" s="100" t="str">
        <f t="shared" si="2"/>
        <v>CHI NHANH DA NANG103100000</v>
      </c>
      <c r="B45" s="365" t="str">
        <f>VLOOKUP(C45,'MA DVKD'!$B$2:$C$142,2,0)</f>
        <v>CHI NHANH DA NANG</v>
      </c>
      <c r="C45" s="100" t="s">
        <v>327</v>
      </c>
      <c r="D45" s="170">
        <v>103100000</v>
      </c>
      <c r="E45" s="170" t="str">
        <f t="shared" si="0"/>
        <v>1031</v>
      </c>
      <c r="F45" s="100" t="s">
        <v>314</v>
      </c>
      <c r="G45" s="455">
        <v>22564</v>
      </c>
      <c r="H45" s="173" t="s">
        <v>315</v>
      </c>
      <c r="I45" s="517">
        <f>VLOOKUP(A45,'C301.01 per client'!$D$2:$J$202,7,0)</f>
        <v>544130860</v>
      </c>
      <c r="J45" s="169"/>
      <c r="K45" s="460">
        <f>VLOOKUP(H45,'Fx rate'!$A$2:$B$12,2,0)</f>
        <v>24115</v>
      </c>
      <c r="L45" s="525">
        <f t="shared" si="1"/>
        <v>544130860</v>
      </c>
      <c r="M45" s="528">
        <f t="shared" si="3"/>
        <v>0</v>
      </c>
    </row>
    <row r="46" spans="1:16">
      <c r="A46" s="100" t="str">
        <f t="shared" si="2"/>
        <v>CHI NHANH DA NANG101100000</v>
      </c>
      <c r="B46" s="365" t="str">
        <f>VLOOKUP(C46,'MA DVKD'!$B$2:$C$142,2,0)</f>
        <v>CHI NHANH DA NANG</v>
      </c>
      <c r="C46" s="100" t="s">
        <v>327</v>
      </c>
      <c r="D46" s="170">
        <v>101100000</v>
      </c>
      <c r="E46" s="170" t="str">
        <f t="shared" si="0"/>
        <v>1011</v>
      </c>
      <c r="F46" s="100" t="s">
        <v>314</v>
      </c>
      <c r="G46" s="455">
        <v>9414870300</v>
      </c>
      <c r="H46" s="173" t="s">
        <v>178</v>
      </c>
      <c r="I46" s="517">
        <f>VLOOKUP(A46,'C301.01 per client'!$D$2:$J$202,7,0)</f>
        <v>9414870300</v>
      </c>
      <c r="J46" s="169"/>
      <c r="K46" s="460">
        <f>VLOOKUP(H46,'Fx rate'!$A$2:$B$12,2,0)</f>
        <v>1</v>
      </c>
      <c r="L46" s="525">
        <f t="shared" si="1"/>
        <v>9414870300</v>
      </c>
      <c r="M46" s="528">
        <f t="shared" si="3"/>
        <v>0</v>
      </c>
    </row>
    <row r="47" spans="1:16">
      <c r="A47" s="100" t="str">
        <f t="shared" si="2"/>
        <v>CHI NHANH DAK LAK103100000</v>
      </c>
      <c r="B47" s="365" t="str">
        <f>VLOOKUP(C47,'MA DVKD'!$B$2:$C$142,2,0)</f>
        <v>CHI NHANH DAK LAK</v>
      </c>
      <c r="C47" s="100" t="s">
        <v>328</v>
      </c>
      <c r="D47" s="170">
        <v>103100000</v>
      </c>
      <c r="E47" s="170" t="str">
        <f t="shared" si="0"/>
        <v>1031</v>
      </c>
      <c r="F47" s="100" t="s">
        <v>314</v>
      </c>
      <c r="G47" s="455">
        <v>195</v>
      </c>
      <c r="H47" s="173" t="s">
        <v>315</v>
      </c>
      <c r="I47" s="517">
        <f>VLOOKUP(A47,'C301.01 per client'!$D$2:$J$202,7,0)</f>
        <v>4702426</v>
      </c>
      <c r="J47" s="169"/>
      <c r="K47" s="460">
        <f>VLOOKUP(H47,'Fx rate'!$A$2:$B$12,2,0)</f>
        <v>24115</v>
      </c>
      <c r="L47" s="525">
        <f t="shared" si="1"/>
        <v>4702425</v>
      </c>
      <c r="M47" s="528">
        <f t="shared" si="3"/>
        <v>1</v>
      </c>
    </row>
    <row r="48" spans="1:16">
      <c r="A48" s="100" t="str">
        <f t="shared" si="2"/>
        <v>CHI NHANH DAK LAK101100000</v>
      </c>
      <c r="B48" s="365" t="str">
        <f>VLOOKUP(C48,'MA DVKD'!$B$2:$C$142,2,0)</f>
        <v>CHI NHANH DAK LAK</v>
      </c>
      <c r="C48" s="100" t="s">
        <v>328</v>
      </c>
      <c r="D48" s="170">
        <v>101100000</v>
      </c>
      <c r="E48" s="170" t="str">
        <f t="shared" si="0"/>
        <v>1011</v>
      </c>
      <c r="F48" s="100" t="s">
        <v>314</v>
      </c>
      <c r="G48" s="455">
        <v>6108820400</v>
      </c>
      <c r="H48" s="173" t="s">
        <v>178</v>
      </c>
      <c r="I48" s="517">
        <f>VLOOKUP(A48,'C301.01 per client'!$D$2:$J$202,7,0)</f>
        <v>6108820400</v>
      </c>
      <c r="J48" s="169"/>
      <c r="K48" s="460">
        <f>VLOOKUP(H48,'Fx rate'!$A$2:$B$12,2,0)</f>
        <v>1</v>
      </c>
      <c r="L48" s="525">
        <f t="shared" si="1"/>
        <v>6108820400</v>
      </c>
      <c r="M48" s="528">
        <f t="shared" si="3"/>
        <v>0</v>
      </c>
    </row>
    <row r="49" spans="1:16">
      <c r="A49" s="100" t="str">
        <f t="shared" si="2"/>
        <v>CHI NHANH DAK LAK101300000</v>
      </c>
      <c r="B49" s="365" t="str">
        <f>VLOOKUP(C49,'MA DVKD'!$B$2:$C$142,2,0)</f>
        <v>CHI NHANH DAK LAK</v>
      </c>
      <c r="C49" s="100" t="s">
        <v>328</v>
      </c>
      <c r="D49" s="170">
        <v>101300000</v>
      </c>
      <c r="E49" s="170" t="str">
        <f t="shared" si="0"/>
        <v>1013</v>
      </c>
      <c r="F49" s="100" t="s">
        <v>316</v>
      </c>
      <c r="G49" s="455">
        <v>0</v>
      </c>
      <c r="H49" s="173" t="s">
        <v>178</v>
      </c>
      <c r="I49" s="517">
        <f>VLOOKUP(A49,'C301.01 per client'!$D$2:$J$202,7,0)</f>
        <v>0</v>
      </c>
      <c r="J49" s="169"/>
      <c r="K49" s="460">
        <f>VLOOKUP(H49,'Fx rate'!$A$2:$B$12,2,0)</f>
        <v>1</v>
      </c>
      <c r="L49" s="525">
        <f t="shared" si="1"/>
        <v>0</v>
      </c>
      <c r="M49" s="528">
        <f t="shared" si="3"/>
        <v>0</v>
      </c>
    </row>
    <row r="50" spans="1:16">
      <c r="A50" s="100" t="str">
        <f t="shared" si="2"/>
        <v>CHI NHANH DAK NONG103100000</v>
      </c>
      <c r="B50" s="365" t="str">
        <f>VLOOKUP(C50,'MA DVKD'!$B$2:$C$142,2,0)</f>
        <v>CHI NHANH DAK NONG</v>
      </c>
      <c r="C50" s="100" t="s">
        <v>329</v>
      </c>
      <c r="D50" s="170">
        <v>103100000</v>
      </c>
      <c r="E50" s="170" t="str">
        <f t="shared" si="0"/>
        <v>1031</v>
      </c>
      <c r="F50" s="100" t="s">
        <v>314</v>
      </c>
      <c r="G50" s="455">
        <v>2000</v>
      </c>
      <c r="H50" s="173" t="s">
        <v>315</v>
      </c>
      <c r="I50" s="517">
        <f>VLOOKUP(A50,'C301.01 per client'!$D$2:$J$202,7,0)</f>
        <v>48230000</v>
      </c>
      <c r="J50" s="169"/>
      <c r="K50" s="460">
        <f>VLOOKUP(H50,'Fx rate'!$A$2:$B$12,2,0)</f>
        <v>24115</v>
      </c>
      <c r="L50" s="525">
        <f t="shared" si="1"/>
        <v>48230000</v>
      </c>
      <c r="M50" s="528">
        <f t="shared" si="3"/>
        <v>0</v>
      </c>
    </row>
    <row r="51" spans="1:16">
      <c r="A51" s="100" t="str">
        <f t="shared" si="2"/>
        <v>CHI NHANH DAK NONG101100000</v>
      </c>
      <c r="B51" s="365" t="str">
        <f>VLOOKUP(C51,'MA DVKD'!$B$2:$C$142,2,0)</f>
        <v>CHI NHANH DAK NONG</v>
      </c>
      <c r="C51" s="100" t="s">
        <v>329</v>
      </c>
      <c r="D51" s="170">
        <v>101100000</v>
      </c>
      <c r="E51" s="170" t="str">
        <f t="shared" si="0"/>
        <v>1011</v>
      </c>
      <c r="F51" s="100" t="s">
        <v>314</v>
      </c>
      <c r="G51" s="455">
        <v>3710441000</v>
      </c>
      <c r="H51" s="173" t="s">
        <v>178</v>
      </c>
      <c r="I51" s="517">
        <f>VLOOKUP(A51,'C301.01 per client'!$D$2:$J$202,7,0)</f>
        <v>3710441000</v>
      </c>
      <c r="J51" s="169"/>
      <c r="K51" s="460">
        <f>VLOOKUP(H51,'Fx rate'!$A$2:$B$12,2,0)</f>
        <v>1</v>
      </c>
      <c r="L51" s="525">
        <f t="shared" si="1"/>
        <v>3710441000</v>
      </c>
      <c r="M51" s="528">
        <f t="shared" si="3"/>
        <v>0</v>
      </c>
    </row>
    <row r="52" spans="1:16">
      <c r="A52" s="100" t="str">
        <f t="shared" si="2"/>
        <v>CHI NHANH DAK NONG101300000</v>
      </c>
      <c r="B52" s="365" t="str">
        <f>VLOOKUP(C52,'MA DVKD'!$B$2:$C$142,2,0)</f>
        <v>CHI NHANH DAK NONG</v>
      </c>
      <c r="C52" s="100" t="s">
        <v>329</v>
      </c>
      <c r="D52" s="170">
        <v>101300000</v>
      </c>
      <c r="E52" s="170" t="str">
        <f t="shared" si="0"/>
        <v>1013</v>
      </c>
      <c r="F52" s="100" t="s">
        <v>316</v>
      </c>
      <c r="G52" s="455">
        <v>192356000</v>
      </c>
      <c r="H52" s="173" t="s">
        <v>178</v>
      </c>
      <c r="I52" s="517">
        <f>VLOOKUP(A52,'C301.01 per client'!$D$2:$J$202,7,0)</f>
        <v>192356000</v>
      </c>
      <c r="J52" s="169"/>
      <c r="K52" s="460">
        <f>VLOOKUP(H52,'Fx rate'!$A$2:$B$12,2,0)</f>
        <v>1</v>
      </c>
      <c r="L52" s="525">
        <f t="shared" si="1"/>
        <v>192356000</v>
      </c>
      <c r="M52" s="528">
        <f t="shared" si="3"/>
        <v>0</v>
      </c>
    </row>
    <row r="53" spans="1:16">
      <c r="A53" s="100" t="str">
        <f t="shared" si="2"/>
        <v>CHI NHANH DONG NAI103100000</v>
      </c>
      <c r="B53" s="365" t="str">
        <f>VLOOKUP(C53,'MA DVKD'!$B$2:$C$142,2,0)</f>
        <v>CHI NHANH DONG NAI</v>
      </c>
      <c r="C53" s="100" t="s">
        <v>330</v>
      </c>
      <c r="D53" s="170">
        <v>103100000</v>
      </c>
      <c r="E53" s="170" t="str">
        <f t="shared" si="0"/>
        <v>1031</v>
      </c>
      <c r="F53" s="100" t="s">
        <v>314</v>
      </c>
      <c r="G53" s="455">
        <v>16451</v>
      </c>
      <c r="H53" s="173" t="s">
        <v>315</v>
      </c>
      <c r="I53" s="517">
        <f>VLOOKUP(A53,'C301.01 per client'!$D$2:$J$202,7,0)</f>
        <v>396715865</v>
      </c>
      <c r="J53" s="169"/>
      <c r="K53" s="460">
        <f>VLOOKUP(H53,'Fx rate'!$A$2:$B$12,2,0)</f>
        <v>24115</v>
      </c>
      <c r="L53" s="525">
        <f t="shared" si="1"/>
        <v>396715865</v>
      </c>
      <c r="M53" s="528">
        <f t="shared" si="3"/>
        <v>0</v>
      </c>
    </row>
    <row r="54" spans="1:16">
      <c r="A54" s="100" t="str">
        <f t="shared" si="2"/>
        <v>CHI NHANH DONG NAI101100000</v>
      </c>
      <c r="B54" s="365" t="str">
        <f>VLOOKUP(C54,'MA DVKD'!$B$2:$C$142,2,0)</f>
        <v>CHI NHANH DONG NAI</v>
      </c>
      <c r="C54" s="100" t="s">
        <v>330</v>
      </c>
      <c r="D54" s="170">
        <v>101100000</v>
      </c>
      <c r="E54" s="170" t="str">
        <f t="shared" si="0"/>
        <v>1011</v>
      </c>
      <c r="F54" s="100" t="s">
        <v>314</v>
      </c>
      <c r="G54" s="455">
        <v>6167654400</v>
      </c>
      <c r="H54" s="173" t="s">
        <v>178</v>
      </c>
      <c r="I54" s="517">
        <f>VLOOKUP(A54,'C301.01 per client'!$D$2:$J$202,7,0)</f>
        <v>6167654400</v>
      </c>
      <c r="J54" s="169"/>
      <c r="K54" s="460">
        <f>VLOOKUP(H54,'Fx rate'!$A$2:$B$12,2,0)</f>
        <v>1</v>
      </c>
      <c r="L54" s="525">
        <f t="shared" si="1"/>
        <v>6167654400</v>
      </c>
      <c r="M54" s="528">
        <f t="shared" si="3"/>
        <v>0</v>
      </c>
    </row>
    <row r="55" spans="1:16">
      <c r="A55" s="100" t="str">
        <f t="shared" si="2"/>
        <v>CHI NHANH DONG NAI101300000</v>
      </c>
      <c r="B55" s="365" t="str">
        <f>VLOOKUP(C55,'MA DVKD'!$B$2:$C$142,2,0)</f>
        <v>CHI NHANH DONG NAI</v>
      </c>
      <c r="C55" s="100" t="s">
        <v>330</v>
      </c>
      <c r="D55" s="170">
        <v>101300000</v>
      </c>
      <c r="E55" s="170" t="str">
        <f t="shared" si="0"/>
        <v>1013</v>
      </c>
      <c r="F55" s="100" t="s">
        <v>316</v>
      </c>
      <c r="G55" s="455">
        <v>0</v>
      </c>
      <c r="H55" s="173" t="s">
        <v>178</v>
      </c>
      <c r="I55" s="517">
        <f>VLOOKUP(A55,'C301.01 per client'!$D$2:$J$202,7,0)</f>
        <v>0</v>
      </c>
      <c r="J55" s="169"/>
      <c r="K55" s="460">
        <f>VLOOKUP(H55,'Fx rate'!$A$2:$B$12,2,0)</f>
        <v>1</v>
      </c>
      <c r="L55" s="525">
        <f t="shared" si="1"/>
        <v>0</v>
      </c>
      <c r="M55" s="528">
        <f t="shared" si="3"/>
        <v>0</v>
      </c>
    </row>
    <row r="56" spans="1:16">
      <c r="A56" s="100" t="str">
        <f t="shared" si="2"/>
        <v>CHI NHANH DONG SAI GON103100000</v>
      </c>
      <c r="B56" s="365" t="str">
        <f>VLOOKUP(C56,'MA DVKD'!$B$2:$C$142,2,0)</f>
        <v>CHI NHANH DONG SAI GON</v>
      </c>
      <c r="C56" s="100" t="s">
        <v>331</v>
      </c>
      <c r="D56" s="170">
        <v>103100000</v>
      </c>
      <c r="E56" s="170" t="str">
        <f t="shared" si="0"/>
        <v>1031</v>
      </c>
      <c r="F56" s="100" t="s">
        <v>314</v>
      </c>
      <c r="G56" s="455">
        <v>10625</v>
      </c>
      <c r="H56" s="173" t="s">
        <v>315</v>
      </c>
      <c r="I56" s="517">
        <f>VLOOKUP(A56,'C301.01 per client'!$D$2:$J$202,7,0)</f>
        <v>256221875</v>
      </c>
      <c r="J56" s="169"/>
      <c r="K56" s="460">
        <f>VLOOKUP(H56,'Fx rate'!$A$2:$B$12,2,0)</f>
        <v>24115</v>
      </c>
      <c r="L56" s="525">
        <f t="shared" si="1"/>
        <v>256221875</v>
      </c>
      <c r="M56" s="528">
        <f t="shared" si="3"/>
        <v>0</v>
      </c>
    </row>
    <row r="57" spans="1:16">
      <c r="A57" s="100" t="str">
        <f t="shared" si="2"/>
        <v>CHI NHANH DONG SAI GON101100000</v>
      </c>
      <c r="B57" s="365" t="str">
        <f>VLOOKUP(C57,'MA DVKD'!$B$2:$C$142,2,0)</f>
        <v>CHI NHANH DONG SAI GON</v>
      </c>
      <c r="C57" s="100" t="s">
        <v>331</v>
      </c>
      <c r="D57" s="170">
        <v>101100000</v>
      </c>
      <c r="E57" s="170" t="str">
        <f t="shared" si="0"/>
        <v>1011</v>
      </c>
      <c r="F57" s="100" t="s">
        <v>314</v>
      </c>
      <c r="G57" s="455">
        <v>7527780000</v>
      </c>
      <c r="H57" s="173" t="s">
        <v>178</v>
      </c>
      <c r="I57" s="517">
        <f>VLOOKUP(A57,'C301.01 per client'!$D$2:$J$202,7,0)</f>
        <v>7527780000</v>
      </c>
      <c r="J57" s="169"/>
      <c r="K57" s="460">
        <f>VLOOKUP(H57,'Fx rate'!$A$2:$B$12,2,0)</f>
        <v>1</v>
      </c>
      <c r="L57" s="525">
        <f t="shared" si="1"/>
        <v>7527780000</v>
      </c>
      <c r="M57" s="528">
        <f t="shared" si="3"/>
        <v>0</v>
      </c>
    </row>
    <row r="58" spans="1:16">
      <c r="A58" s="100" t="str">
        <f t="shared" si="2"/>
        <v>CHI NHANH DONG SAI GON101300000</v>
      </c>
      <c r="B58" s="365" t="str">
        <f>VLOOKUP(C58,'MA DVKD'!$B$2:$C$142,2,0)</f>
        <v>CHI NHANH DONG SAI GON</v>
      </c>
      <c r="C58" s="100" t="s">
        <v>331</v>
      </c>
      <c r="D58" s="170">
        <v>101300000</v>
      </c>
      <c r="E58" s="170" t="str">
        <f t="shared" si="0"/>
        <v>1013</v>
      </c>
      <c r="F58" s="100" t="s">
        <v>316</v>
      </c>
      <c r="G58" s="455">
        <v>200000000</v>
      </c>
      <c r="H58" s="173" t="s">
        <v>178</v>
      </c>
      <c r="I58" s="517">
        <f>VLOOKUP(A58,'C301.01 per client'!$D$2:$J$202,7,0)</f>
        <v>200000000</v>
      </c>
      <c r="J58" s="169"/>
      <c r="K58" s="460">
        <f>VLOOKUP(H58,'Fx rate'!$A$2:$B$12,2,0)</f>
        <v>1</v>
      </c>
      <c r="L58" s="525">
        <f t="shared" si="1"/>
        <v>200000000</v>
      </c>
      <c r="M58" s="528">
        <f t="shared" si="3"/>
        <v>0</v>
      </c>
    </row>
    <row r="59" spans="1:16">
      <c r="A59" s="100" t="str">
        <f t="shared" si="2"/>
        <v>CHI NHANH DONG THAP103100000</v>
      </c>
      <c r="B59" s="365" t="str">
        <f>VLOOKUP(C59,'MA DVKD'!$B$2:$C$142,2,0)</f>
        <v>CHI NHANH DONG THAP</v>
      </c>
      <c r="C59" s="100" t="s">
        <v>332</v>
      </c>
      <c r="D59" s="170">
        <v>103100000</v>
      </c>
      <c r="E59" s="170" t="str">
        <f t="shared" si="0"/>
        <v>1031</v>
      </c>
      <c r="F59" s="100" t="s">
        <v>314</v>
      </c>
      <c r="G59" s="455">
        <v>2600</v>
      </c>
      <c r="H59" s="173" t="s">
        <v>315</v>
      </c>
      <c r="I59" s="517">
        <f>VLOOKUP(A59,'C301.01 per client'!$D$2:$J$202,7,0)</f>
        <v>62699000</v>
      </c>
      <c r="J59" s="169"/>
      <c r="K59" s="460">
        <f>VLOOKUP(H59,'Fx rate'!$A$2:$B$12,2,0)</f>
        <v>24115</v>
      </c>
      <c r="L59" s="525">
        <f t="shared" si="1"/>
        <v>62699000</v>
      </c>
      <c r="M59" s="528">
        <f t="shared" si="3"/>
        <v>0</v>
      </c>
    </row>
    <row r="60" spans="1:16">
      <c r="A60" s="100" t="str">
        <f t="shared" si="2"/>
        <v>CHI NHANH DONG THAP101100000</v>
      </c>
      <c r="B60" s="365" t="str">
        <f>VLOOKUP(C60,'MA DVKD'!$B$2:$C$142,2,0)</f>
        <v>CHI NHANH DONG THAP</v>
      </c>
      <c r="C60" s="100" t="s">
        <v>332</v>
      </c>
      <c r="D60" s="170">
        <v>101100000</v>
      </c>
      <c r="E60" s="170" t="str">
        <f t="shared" si="0"/>
        <v>1011</v>
      </c>
      <c r="F60" s="100" t="s">
        <v>314</v>
      </c>
      <c r="G60" s="455">
        <v>1613498200</v>
      </c>
      <c r="H60" s="173" t="s">
        <v>178</v>
      </c>
      <c r="I60" s="517">
        <f>VLOOKUP(A60,'C301.01 per client'!$D$2:$J$202,7,0)</f>
        <v>1613498200</v>
      </c>
      <c r="J60" s="169"/>
      <c r="K60" s="460">
        <f>VLOOKUP(H60,'Fx rate'!$A$2:$B$12,2,0)</f>
        <v>1</v>
      </c>
      <c r="L60" s="525">
        <f t="shared" si="1"/>
        <v>1613498200</v>
      </c>
      <c r="M60" s="528">
        <f t="shared" si="3"/>
        <v>0</v>
      </c>
    </row>
    <row r="61" spans="1:16">
      <c r="A61" s="100" t="str">
        <f t="shared" si="2"/>
        <v>CHI NHANH DONG THAP101300000</v>
      </c>
      <c r="B61" s="365" t="str">
        <f>VLOOKUP(C61,'MA DVKD'!$B$2:$C$142,2,0)</f>
        <v>CHI NHANH DONG THAP</v>
      </c>
      <c r="C61" s="100" t="s">
        <v>332</v>
      </c>
      <c r="D61" s="170">
        <v>101300000</v>
      </c>
      <c r="E61" s="170" t="str">
        <f t="shared" si="0"/>
        <v>1013</v>
      </c>
      <c r="F61" s="100" t="s">
        <v>316</v>
      </c>
      <c r="G61" s="455">
        <v>318963000</v>
      </c>
      <c r="H61" s="173" t="s">
        <v>178</v>
      </c>
      <c r="I61" s="517">
        <f>VLOOKUP(A61,'C301.01 per client'!$D$2:$J$202,7,0)</f>
        <v>318963000</v>
      </c>
      <c r="J61" s="169"/>
      <c r="K61" s="460">
        <f>VLOOKUP(H61,'Fx rate'!$A$2:$B$12,2,0)</f>
        <v>1</v>
      </c>
      <c r="L61" s="525">
        <f t="shared" si="1"/>
        <v>318963000</v>
      </c>
      <c r="M61" s="528">
        <f t="shared" si="3"/>
        <v>0</v>
      </c>
    </row>
    <row r="62" spans="1:16">
      <c r="A62" s="100" t="str">
        <f t="shared" si="2"/>
        <v>CHI NHANH GIA LAI103100000</v>
      </c>
      <c r="B62" s="365" t="str">
        <f>VLOOKUP(C62,'MA DVKD'!$B$2:$C$142,2,0)</f>
        <v>CHI NHANH GIA LAI</v>
      </c>
      <c r="C62" s="100" t="s">
        <v>333</v>
      </c>
      <c r="D62" s="170">
        <v>103100000</v>
      </c>
      <c r="E62" s="170" t="str">
        <f t="shared" si="0"/>
        <v>1031</v>
      </c>
      <c r="F62" s="100" t="s">
        <v>314</v>
      </c>
      <c r="G62" s="455">
        <v>1000</v>
      </c>
      <c r="H62" s="173" t="s">
        <v>315</v>
      </c>
      <c r="I62" s="517">
        <f>VLOOKUP(A62,'C301.01 per client'!$D$2:$J$202,7,0)</f>
        <v>24115000</v>
      </c>
      <c r="J62" s="169"/>
      <c r="K62" s="460">
        <f>VLOOKUP(H62,'Fx rate'!$A$2:$B$12,2,0)</f>
        <v>24115</v>
      </c>
      <c r="L62" s="525">
        <f t="shared" si="1"/>
        <v>24115000</v>
      </c>
      <c r="M62" s="528">
        <f t="shared" si="3"/>
        <v>0</v>
      </c>
    </row>
    <row r="63" spans="1:16">
      <c r="A63" s="100" t="str">
        <f t="shared" si="2"/>
        <v>CHI NHANH GIA LAI101100000</v>
      </c>
      <c r="B63" s="365" t="str">
        <f>VLOOKUP(C63,'MA DVKD'!$B$2:$C$142,2,0)</f>
        <v>CHI NHANH GIA LAI</v>
      </c>
      <c r="C63" s="100" t="s">
        <v>333</v>
      </c>
      <c r="D63" s="170">
        <v>101100000</v>
      </c>
      <c r="E63" s="170" t="str">
        <f t="shared" si="0"/>
        <v>1011</v>
      </c>
      <c r="F63" s="100" t="s">
        <v>314</v>
      </c>
      <c r="G63" s="455">
        <v>4611212000</v>
      </c>
      <c r="H63" s="173" t="s">
        <v>178</v>
      </c>
      <c r="I63" s="517">
        <f>VLOOKUP(A63,'C301.01 per client'!$D$2:$J$202,7,0)</f>
        <v>4611212000</v>
      </c>
      <c r="J63" s="169"/>
      <c r="K63" s="460">
        <f>VLOOKUP(H63,'Fx rate'!$A$2:$B$12,2,0)</f>
        <v>1</v>
      </c>
      <c r="L63" s="525">
        <f t="shared" si="1"/>
        <v>4611212000</v>
      </c>
      <c r="M63" s="528">
        <f t="shared" si="3"/>
        <v>0</v>
      </c>
    </row>
    <row r="64" spans="1:16">
      <c r="A64" s="100" t="str">
        <f t="shared" si="2"/>
        <v>CHI NHANH HA NOI103100000</v>
      </c>
      <c r="B64" s="365" t="str">
        <f>VLOOKUP(C64,'MA DVKD'!$B$2:$C$142,2,0)</f>
        <v>CHI NHANH HA NOI</v>
      </c>
      <c r="C64" s="100" t="s">
        <v>334</v>
      </c>
      <c r="D64" s="170">
        <v>103100000</v>
      </c>
      <c r="E64" s="170" t="str">
        <f t="shared" si="0"/>
        <v>1031</v>
      </c>
      <c r="F64" s="100" t="s">
        <v>314</v>
      </c>
      <c r="G64" s="455">
        <v>14785</v>
      </c>
      <c r="H64" s="173" t="s">
        <v>326</v>
      </c>
      <c r="I64" s="517">
        <v>399195000</v>
      </c>
      <c r="J64" s="169"/>
      <c r="K64" s="460">
        <f>VLOOKUP(H64,'Fx rate'!$A$2:$B$12,2,0)</f>
        <v>27000</v>
      </c>
      <c r="L64" s="525">
        <f t="shared" si="1"/>
        <v>399195000</v>
      </c>
      <c r="M64" s="528">
        <f t="shared" si="3"/>
        <v>0</v>
      </c>
      <c r="P64" s="137"/>
    </row>
    <row r="65" spans="1:13">
      <c r="A65" s="100" t="str">
        <f t="shared" si="2"/>
        <v>CHI NHANH HA NOI103100000</v>
      </c>
      <c r="B65" s="365" t="str">
        <f>VLOOKUP(C65,'MA DVKD'!$B$2:$C$142,2,0)</f>
        <v>CHI NHANH HA NOI</v>
      </c>
      <c r="C65" s="100" t="s">
        <v>334</v>
      </c>
      <c r="D65" s="170">
        <v>103100000</v>
      </c>
      <c r="E65" s="170" t="str">
        <f t="shared" si="0"/>
        <v>1031</v>
      </c>
      <c r="F65" s="100" t="s">
        <v>314</v>
      </c>
      <c r="G65" s="455">
        <v>4894</v>
      </c>
      <c r="H65" s="173" t="s">
        <v>315</v>
      </c>
      <c r="I65" s="517">
        <v>118018810</v>
      </c>
      <c r="J65" s="169"/>
      <c r="K65" s="460">
        <f>VLOOKUP(H65,'Fx rate'!$A$2:$B$12,2,0)</f>
        <v>24115</v>
      </c>
      <c r="L65" s="525">
        <f t="shared" si="1"/>
        <v>118018810</v>
      </c>
      <c r="M65" s="528">
        <f t="shared" si="3"/>
        <v>0</v>
      </c>
    </row>
    <row r="66" spans="1:13">
      <c r="A66" s="100" t="str">
        <f t="shared" si="2"/>
        <v>CHI NHANH HA NOI101100000</v>
      </c>
      <c r="B66" s="365" t="str">
        <f>VLOOKUP(C66,'MA DVKD'!$B$2:$C$142,2,0)</f>
        <v>CHI NHANH HA NOI</v>
      </c>
      <c r="C66" s="100" t="s">
        <v>334</v>
      </c>
      <c r="D66" s="170">
        <v>101100000</v>
      </c>
      <c r="E66" s="170" t="str">
        <f t="shared" si="0"/>
        <v>1011</v>
      </c>
      <c r="F66" s="100" t="s">
        <v>314</v>
      </c>
      <c r="G66" s="455">
        <v>9910978000</v>
      </c>
      <c r="H66" s="173" t="s">
        <v>178</v>
      </c>
      <c r="I66" s="517">
        <f>VLOOKUP(A66,'C301.01 per client'!$D$2:$J$202,7,0)</f>
        <v>9910978000</v>
      </c>
      <c r="J66" s="169"/>
      <c r="K66" s="460">
        <f>VLOOKUP(H66,'Fx rate'!$A$2:$B$12,2,0)</f>
        <v>1</v>
      </c>
      <c r="L66" s="525">
        <f t="shared" si="1"/>
        <v>9910978000</v>
      </c>
      <c r="M66" s="528">
        <f t="shared" si="3"/>
        <v>0</v>
      </c>
    </row>
    <row r="67" spans="1:13">
      <c r="A67" s="100" t="str">
        <f t="shared" si="2"/>
        <v>CHI NHANH HAI PHONG103100000</v>
      </c>
      <c r="B67" s="365" t="str">
        <f>VLOOKUP(C67,'MA DVKD'!$B$2:$C$142,2,0)</f>
        <v>CHI NHANH HAI PHONG</v>
      </c>
      <c r="C67" s="100" t="s">
        <v>335</v>
      </c>
      <c r="D67" s="170">
        <v>103100000</v>
      </c>
      <c r="E67" s="170" t="str">
        <f t="shared" si="0"/>
        <v>1031</v>
      </c>
      <c r="F67" s="100" t="s">
        <v>314</v>
      </c>
      <c r="G67" s="455">
        <v>27394</v>
      </c>
      <c r="H67" s="173" t="s">
        <v>315</v>
      </c>
      <c r="I67" s="517">
        <f>VLOOKUP(A67,'C301.01 per client'!$D$2:$J$202,7,0)</f>
        <v>660606311</v>
      </c>
      <c r="J67" s="169"/>
      <c r="K67" s="460">
        <f>VLOOKUP(H67,'Fx rate'!$A$2:$B$12,2,0)</f>
        <v>24115</v>
      </c>
      <c r="L67" s="525">
        <f t="shared" si="1"/>
        <v>660606310</v>
      </c>
      <c r="M67" s="528">
        <f t="shared" si="3"/>
        <v>1</v>
      </c>
    </row>
    <row r="68" spans="1:13">
      <c r="A68" s="100" t="str">
        <f t="shared" si="2"/>
        <v>CHI NHANH HAI PHONG101100000</v>
      </c>
      <c r="B68" s="365" t="str">
        <f>VLOOKUP(C68,'MA DVKD'!$B$2:$C$142,2,0)</f>
        <v>CHI NHANH HAI PHONG</v>
      </c>
      <c r="C68" s="100" t="s">
        <v>335</v>
      </c>
      <c r="D68" s="170">
        <v>101100000</v>
      </c>
      <c r="E68" s="170" t="str">
        <f t="shared" si="0"/>
        <v>1011</v>
      </c>
      <c r="F68" s="100" t="s">
        <v>314</v>
      </c>
      <c r="G68" s="455">
        <v>7863821800</v>
      </c>
      <c r="H68" s="173" t="s">
        <v>178</v>
      </c>
      <c r="I68" s="517">
        <f>VLOOKUP(A68,'C301.01 per client'!$D$2:$J$202,7,0)</f>
        <v>7863821800</v>
      </c>
      <c r="J68" s="169"/>
      <c r="K68" s="460">
        <f>VLOOKUP(H68,'Fx rate'!$A$2:$B$12,2,0)</f>
        <v>1</v>
      </c>
      <c r="L68" s="525">
        <f t="shared" si="1"/>
        <v>7863821800</v>
      </c>
      <c r="M68" s="528">
        <f t="shared" si="3"/>
        <v>0</v>
      </c>
    </row>
    <row r="69" spans="1:13">
      <c r="A69" s="100" t="str">
        <f t="shared" si="2"/>
        <v>CHI NHANH HUNG YEN101100000</v>
      </c>
      <c r="B69" s="365" t="str">
        <f>VLOOKUP(C69,'MA DVKD'!$B$2:$C$142,2,0)</f>
        <v>CHI NHANH HUNG YEN</v>
      </c>
      <c r="C69" s="100" t="s">
        <v>336</v>
      </c>
      <c r="D69" s="170">
        <v>101100000</v>
      </c>
      <c r="E69" s="170" t="str">
        <f t="shared" si="0"/>
        <v>1011</v>
      </c>
      <c r="F69" s="100" t="s">
        <v>314</v>
      </c>
      <c r="G69" s="455">
        <v>2176912000</v>
      </c>
      <c r="H69" s="173" t="s">
        <v>178</v>
      </c>
      <c r="I69" s="517">
        <f>VLOOKUP(A69,'C301.01 per client'!$D$2:$J$202,7,0)</f>
        <v>2176912000</v>
      </c>
      <c r="J69" s="169"/>
      <c r="K69" s="460">
        <f>VLOOKUP(H69,'Fx rate'!$A$2:$B$12,2,0)</f>
        <v>1</v>
      </c>
      <c r="L69" s="525">
        <f t="shared" si="1"/>
        <v>2176912000</v>
      </c>
      <c r="M69" s="528">
        <f t="shared" si="3"/>
        <v>0</v>
      </c>
    </row>
    <row r="70" spans="1:13">
      <c r="A70" s="100" t="str">
        <f t="shared" si="2"/>
        <v>CHI NHANH HUNG YEN101300000</v>
      </c>
      <c r="B70" s="365" t="str">
        <f>VLOOKUP(C70,'MA DVKD'!$B$2:$C$142,2,0)</f>
        <v>CHI NHANH HUNG YEN</v>
      </c>
      <c r="C70" s="100" t="s">
        <v>336</v>
      </c>
      <c r="D70" s="170">
        <v>101300000</v>
      </c>
      <c r="E70" s="170" t="str">
        <f t="shared" si="0"/>
        <v>1013</v>
      </c>
      <c r="F70" s="100" t="s">
        <v>316</v>
      </c>
      <c r="G70" s="455">
        <v>0</v>
      </c>
      <c r="H70" s="173" t="s">
        <v>178</v>
      </c>
      <c r="I70" s="517">
        <f>VLOOKUP(A70,'C301.01 per client'!$D$2:$J$202,7,0)</f>
        <v>0</v>
      </c>
      <c r="J70" s="169"/>
      <c r="K70" s="460">
        <f>VLOOKUP(H70,'Fx rate'!$A$2:$B$12,2,0)</f>
        <v>1</v>
      </c>
      <c r="L70" s="525">
        <f t="shared" si="1"/>
        <v>0</v>
      </c>
      <c r="M70" s="528">
        <f t="shared" si="3"/>
        <v>0</v>
      </c>
    </row>
    <row r="71" spans="1:13">
      <c r="A71" s="100" t="str">
        <f t="shared" si="2"/>
        <v>CHI NHANH KIEN GIANG103100000</v>
      </c>
      <c r="B71" s="365" t="str">
        <f>VLOOKUP(C71,'MA DVKD'!$B$2:$C$142,2,0)</f>
        <v>CHI NHANH KIEN GIANG</v>
      </c>
      <c r="C71" s="100" t="s">
        <v>337</v>
      </c>
      <c r="D71" s="170">
        <v>103100000</v>
      </c>
      <c r="E71" s="170" t="str">
        <f t="shared" si="0"/>
        <v>1031</v>
      </c>
      <c r="F71" s="100" t="s">
        <v>314</v>
      </c>
      <c r="G71" s="455">
        <v>4304</v>
      </c>
      <c r="H71" s="173" t="s">
        <v>315</v>
      </c>
      <c r="I71" s="517">
        <f>VLOOKUP(A71,'C301.01 per client'!$D$2:$J$202,7,0)</f>
        <v>103790960</v>
      </c>
      <c r="J71" s="169"/>
      <c r="K71" s="460">
        <f>VLOOKUP(H71,'Fx rate'!$A$2:$B$12,2,0)</f>
        <v>24115</v>
      </c>
      <c r="L71" s="525">
        <f t="shared" si="1"/>
        <v>103790960</v>
      </c>
      <c r="M71" s="528">
        <f t="shared" si="3"/>
        <v>0</v>
      </c>
    </row>
    <row r="72" spans="1:13">
      <c r="A72" s="100" t="str">
        <f t="shared" si="2"/>
        <v>CHI NHANH KIEN GIANG101100000</v>
      </c>
      <c r="B72" s="365" t="str">
        <f>VLOOKUP(C72,'MA DVKD'!$B$2:$C$142,2,0)</f>
        <v>CHI NHANH KIEN GIANG</v>
      </c>
      <c r="C72" s="100" t="s">
        <v>337</v>
      </c>
      <c r="D72" s="170">
        <v>101100000</v>
      </c>
      <c r="E72" s="170" t="str">
        <f t="shared" si="0"/>
        <v>1011</v>
      </c>
      <c r="F72" s="100" t="s">
        <v>314</v>
      </c>
      <c r="G72" s="455">
        <v>5590220000</v>
      </c>
      <c r="H72" s="173" t="s">
        <v>178</v>
      </c>
      <c r="I72" s="517">
        <f>VLOOKUP(A72,'C301.01 per client'!$D$2:$J$202,7,0)</f>
        <v>5590220000</v>
      </c>
      <c r="J72" s="169"/>
      <c r="K72" s="460">
        <f>VLOOKUP(H72,'Fx rate'!$A$2:$B$12,2,0)</f>
        <v>1</v>
      </c>
      <c r="L72" s="525">
        <f t="shared" si="1"/>
        <v>5590220000</v>
      </c>
      <c r="M72" s="528">
        <f t="shared" si="3"/>
        <v>0</v>
      </c>
    </row>
    <row r="73" spans="1:13">
      <c r="A73" s="100" t="str">
        <f t="shared" si="2"/>
        <v>CHI NHANH KIEN GIANG101300000</v>
      </c>
      <c r="B73" s="365" t="str">
        <f>VLOOKUP(C73,'MA DVKD'!$B$2:$C$142,2,0)</f>
        <v>CHI NHANH KIEN GIANG</v>
      </c>
      <c r="C73" s="100" t="s">
        <v>337</v>
      </c>
      <c r="D73" s="170">
        <v>101300000</v>
      </c>
      <c r="E73" s="170" t="str">
        <f t="shared" si="0"/>
        <v>1013</v>
      </c>
      <c r="F73" s="100" t="s">
        <v>316</v>
      </c>
      <c r="G73" s="455">
        <v>642561500</v>
      </c>
      <c r="H73" s="173" t="s">
        <v>178</v>
      </c>
      <c r="I73" s="517">
        <f>VLOOKUP(A73,'C301.01 per client'!$D$2:$J$202,7,0)</f>
        <v>642561500</v>
      </c>
      <c r="J73" s="169"/>
      <c r="K73" s="460">
        <f>VLOOKUP(H73,'Fx rate'!$A$2:$B$12,2,0)</f>
        <v>1</v>
      </c>
      <c r="L73" s="525">
        <f t="shared" si="1"/>
        <v>642561500</v>
      </c>
      <c r="M73" s="528">
        <f t="shared" si="3"/>
        <v>0</v>
      </c>
    </row>
    <row r="74" spans="1:13">
      <c r="A74" s="100" t="str">
        <f t="shared" si="2"/>
        <v>CHI NHANH LAM DONG101100000</v>
      </c>
      <c r="B74" s="365" t="str">
        <f>VLOOKUP(C74,'MA DVKD'!$B$2:$C$142,2,0)</f>
        <v>CHI NHANH LAM DONG</v>
      </c>
      <c r="C74" s="100" t="s">
        <v>338</v>
      </c>
      <c r="D74" s="170">
        <v>101100000</v>
      </c>
      <c r="E74" s="170" t="str">
        <f t="shared" si="0"/>
        <v>1011</v>
      </c>
      <c r="F74" s="100" t="s">
        <v>314</v>
      </c>
      <c r="G74" s="455">
        <v>1574643500</v>
      </c>
      <c r="H74" s="173" t="s">
        <v>178</v>
      </c>
      <c r="I74" s="517">
        <f>VLOOKUP(A74,'C301.01 per client'!$D$2:$J$202,7,0)</f>
        <v>1574643500</v>
      </c>
      <c r="J74" s="169"/>
      <c r="K74" s="460">
        <f>VLOOKUP(H74,'Fx rate'!$A$2:$B$12,2,0)</f>
        <v>1</v>
      </c>
      <c r="L74" s="525">
        <f t="shared" si="1"/>
        <v>1574643500</v>
      </c>
      <c r="M74" s="528">
        <f t="shared" si="3"/>
        <v>0</v>
      </c>
    </row>
    <row r="75" spans="1:13">
      <c r="A75" s="100" t="str">
        <f t="shared" si="2"/>
        <v>CHI NHANH LAM DONG101300000</v>
      </c>
      <c r="B75" s="365" t="str">
        <f>VLOOKUP(C75,'MA DVKD'!$B$2:$C$142,2,0)</f>
        <v>CHI NHANH LAM DONG</v>
      </c>
      <c r="C75" s="100" t="s">
        <v>338</v>
      </c>
      <c r="D75" s="170">
        <v>101300000</v>
      </c>
      <c r="E75" s="170" t="str">
        <f t="shared" si="0"/>
        <v>1013</v>
      </c>
      <c r="F75" s="100" t="s">
        <v>316</v>
      </c>
      <c r="G75" s="455">
        <v>0</v>
      </c>
      <c r="H75" s="173" t="s">
        <v>178</v>
      </c>
      <c r="I75" s="517">
        <f>VLOOKUP(A75,'C301.01 per client'!$D$2:$J$202,7,0)</f>
        <v>0</v>
      </c>
      <c r="J75" s="169"/>
      <c r="K75" s="460">
        <f>VLOOKUP(H75,'Fx rate'!$A$2:$B$12,2,0)</f>
        <v>1</v>
      </c>
      <c r="L75" s="525">
        <f t="shared" si="1"/>
        <v>0</v>
      </c>
      <c r="M75" s="528">
        <f t="shared" si="3"/>
        <v>0</v>
      </c>
    </row>
    <row r="76" spans="1:13">
      <c r="A76" s="100" t="str">
        <f t="shared" si="2"/>
        <v>CHI NHANH LONG AN103100000</v>
      </c>
      <c r="B76" s="365" t="str">
        <f>VLOOKUP(C76,'MA DVKD'!$B$2:$C$142,2,0)</f>
        <v>CHI NHANH LONG AN</v>
      </c>
      <c r="C76" s="100" t="s">
        <v>339</v>
      </c>
      <c r="D76" s="170">
        <v>103100000</v>
      </c>
      <c r="E76" s="170" t="str">
        <f t="shared" si="0"/>
        <v>1031</v>
      </c>
      <c r="F76" s="100" t="s">
        <v>314</v>
      </c>
      <c r="G76" s="455">
        <v>3882</v>
      </c>
      <c r="H76" s="173" t="s">
        <v>315</v>
      </c>
      <c r="I76" s="517">
        <f>VLOOKUP(A76,'C301.01 per client'!$D$2:$J$202,7,0)</f>
        <v>93614430</v>
      </c>
      <c r="J76" s="169"/>
      <c r="K76" s="460">
        <f>VLOOKUP(H76,'Fx rate'!$A$2:$B$12,2,0)</f>
        <v>24115</v>
      </c>
      <c r="L76" s="525">
        <f t="shared" si="1"/>
        <v>93614430</v>
      </c>
      <c r="M76" s="528">
        <f t="shared" si="3"/>
        <v>0</v>
      </c>
    </row>
    <row r="77" spans="1:13">
      <c r="A77" s="100" t="str">
        <f t="shared" si="2"/>
        <v>CHI NHANH LONG AN101100000</v>
      </c>
      <c r="B77" s="365" t="str">
        <f>VLOOKUP(C77,'MA DVKD'!$B$2:$C$142,2,0)</f>
        <v>CHI NHANH LONG AN</v>
      </c>
      <c r="C77" s="100" t="s">
        <v>339</v>
      </c>
      <c r="D77" s="170">
        <v>101100000</v>
      </c>
      <c r="E77" s="170" t="str">
        <f t="shared" si="0"/>
        <v>1011</v>
      </c>
      <c r="F77" s="100" t="s">
        <v>314</v>
      </c>
      <c r="G77" s="455">
        <v>6580000000</v>
      </c>
      <c r="H77" s="173" t="s">
        <v>178</v>
      </c>
      <c r="I77" s="517">
        <f>VLOOKUP(A77,'C301.01 per client'!$D$2:$J$202,7,0)</f>
        <v>6580000000</v>
      </c>
      <c r="J77" s="169"/>
      <c r="K77" s="460">
        <f>VLOOKUP(H77,'Fx rate'!$A$2:$B$12,2,0)</f>
        <v>1</v>
      </c>
      <c r="L77" s="525">
        <f t="shared" si="1"/>
        <v>6580000000</v>
      </c>
      <c r="M77" s="528">
        <f t="shared" si="3"/>
        <v>0</v>
      </c>
    </row>
    <row r="78" spans="1:13">
      <c r="A78" s="100" t="str">
        <f t="shared" si="2"/>
        <v>CHI NHANH LONG AN101300000</v>
      </c>
      <c r="B78" s="365" t="str">
        <f>VLOOKUP(C78,'MA DVKD'!$B$2:$C$142,2,0)</f>
        <v>CHI NHANH LONG AN</v>
      </c>
      <c r="C78" s="100" t="s">
        <v>339</v>
      </c>
      <c r="D78" s="170">
        <v>101300000</v>
      </c>
      <c r="E78" s="170" t="str">
        <f t="shared" si="0"/>
        <v>1013</v>
      </c>
      <c r="F78" s="100" t="s">
        <v>316</v>
      </c>
      <c r="G78" s="455">
        <v>0</v>
      </c>
      <c r="H78" s="173" t="s">
        <v>178</v>
      </c>
      <c r="I78" s="517">
        <f>VLOOKUP(A78,'C301.01 per client'!$D$2:$J$202,7,0)</f>
        <v>0</v>
      </c>
      <c r="J78" s="169"/>
      <c r="K78" s="460">
        <f>VLOOKUP(H78,'Fx rate'!$A$2:$B$12,2,0)</f>
        <v>1</v>
      </c>
      <c r="L78" s="525">
        <f t="shared" si="1"/>
        <v>0</v>
      </c>
      <c r="M78" s="528">
        <f t="shared" si="3"/>
        <v>0</v>
      </c>
    </row>
    <row r="79" spans="1:13">
      <c r="A79" s="100" t="str">
        <f t="shared" si="2"/>
        <v>CHI NHANH NAM DA NANG103100000</v>
      </c>
      <c r="B79" s="365" t="str">
        <f>VLOOKUP(C79,'MA DVKD'!$B$2:$C$142,2,0)</f>
        <v>CHI NHANH NAM DA NANG</v>
      </c>
      <c r="C79" s="100" t="s">
        <v>340</v>
      </c>
      <c r="D79" s="170">
        <v>103100000</v>
      </c>
      <c r="E79" s="170" t="str">
        <f t="shared" si="0"/>
        <v>1031</v>
      </c>
      <c r="F79" s="100" t="s">
        <v>314</v>
      </c>
      <c r="G79" s="455">
        <v>0</v>
      </c>
      <c r="H79" s="173" t="s">
        <v>315</v>
      </c>
      <c r="I79" s="517">
        <f>VLOOKUP(A79,'C301.01 per client'!$D$2:$J$202,7,0)</f>
        <v>0</v>
      </c>
      <c r="J79" s="169"/>
      <c r="K79" s="460">
        <f>VLOOKUP(H79,'Fx rate'!$A$2:$B$12,2,0)</f>
        <v>24115</v>
      </c>
      <c r="L79" s="525">
        <f t="shared" si="1"/>
        <v>0</v>
      </c>
      <c r="M79" s="528">
        <f t="shared" si="3"/>
        <v>0</v>
      </c>
    </row>
    <row r="80" spans="1:13">
      <c r="A80" s="100" t="str">
        <f t="shared" si="2"/>
        <v>CHI NHANH NAM DA NANG101100000</v>
      </c>
      <c r="B80" s="365" t="str">
        <f>VLOOKUP(C80,'MA DVKD'!$B$2:$C$142,2,0)</f>
        <v>CHI NHANH NAM DA NANG</v>
      </c>
      <c r="C80" s="100" t="s">
        <v>340</v>
      </c>
      <c r="D80" s="170">
        <v>101100000</v>
      </c>
      <c r="E80" s="170" t="str">
        <f t="shared" si="0"/>
        <v>1011</v>
      </c>
      <c r="F80" s="100" t="s">
        <v>314</v>
      </c>
      <c r="G80" s="455">
        <v>1921168300</v>
      </c>
      <c r="H80" s="173" t="s">
        <v>178</v>
      </c>
      <c r="I80" s="517">
        <f>VLOOKUP(A80,'C301.01 per client'!$D$2:$J$202,7,0)</f>
        <v>1921168300</v>
      </c>
      <c r="J80" s="169"/>
      <c r="K80" s="460">
        <f>VLOOKUP(H80,'Fx rate'!$A$2:$B$12,2,0)</f>
        <v>1</v>
      </c>
      <c r="L80" s="525">
        <f t="shared" si="1"/>
        <v>1921168300</v>
      </c>
      <c r="M80" s="528">
        <f t="shared" si="3"/>
        <v>0</v>
      </c>
    </row>
    <row r="81" spans="1:13">
      <c r="A81" s="100" t="str">
        <f t="shared" si="2"/>
        <v>CHI NHANH NAM SAI GON103100000</v>
      </c>
      <c r="B81" s="365" t="str">
        <f>VLOOKUP(C81,'MA DVKD'!$B$2:$C$142,2,0)</f>
        <v>CHI NHANH NAM SAI GON</v>
      </c>
      <c r="C81" s="100" t="s">
        <v>341</v>
      </c>
      <c r="D81" s="170">
        <v>103100000</v>
      </c>
      <c r="E81" s="170" t="str">
        <f t="shared" si="0"/>
        <v>1031</v>
      </c>
      <c r="F81" s="100" t="s">
        <v>314</v>
      </c>
      <c r="G81" s="455">
        <v>37612</v>
      </c>
      <c r="H81" s="173" t="s">
        <v>315</v>
      </c>
      <c r="I81" s="517">
        <f>VLOOKUP(A81,'C301.01 per client'!$D$2:$J$202,7,0)</f>
        <v>907013380</v>
      </c>
      <c r="J81" s="169"/>
      <c r="K81" s="460">
        <f>VLOOKUP(H81,'Fx rate'!$A$2:$B$12,2,0)</f>
        <v>24115</v>
      </c>
      <c r="L81" s="525">
        <f t="shared" si="1"/>
        <v>907013380</v>
      </c>
      <c r="M81" s="528">
        <f t="shared" si="3"/>
        <v>0</v>
      </c>
    </row>
    <row r="82" spans="1:13">
      <c r="A82" s="100" t="str">
        <f t="shared" si="2"/>
        <v>CHI NHANH NAM SAI GON101100000</v>
      </c>
      <c r="B82" s="365" t="str">
        <f>VLOOKUP(C82,'MA DVKD'!$B$2:$C$142,2,0)</f>
        <v>CHI NHANH NAM SAI GON</v>
      </c>
      <c r="C82" s="100" t="s">
        <v>341</v>
      </c>
      <c r="D82" s="170">
        <v>101100000</v>
      </c>
      <c r="E82" s="170" t="str">
        <f t="shared" ref="E82:E145" si="4">LEFT(D82,4)</f>
        <v>1011</v>
      </c>
      <c r="F82" s="100" t="s">
        <v>314</v>
      </c>
      <c r="G82" s="455">
        <v>7844000000</v>
      </c>
      <c r="H82" s="173" t="s">
        <v>178</v>
      </c>
      <c r="I82" s="517">
        <f>VLOOKUP(A82,'C301.01 per client'!$D$2:$J$202,7,0)</f>
        <v>7844000000</v>
      </c>
      <c r="J82" s="169"/>
      <c r="K82" s="460">
        <f>VLOOKUP(H82,'Fx rate'!$A$2:$B$12,2,0)</f>
        <v>1</v>
      </c>
      <c r="L82" s="525">
        <f t="shared" ref="L82:L145" si="5">G82*K82</f>
        <v>7844000000</v>
      </c>
      <c r="M82" s="528">
        <f t="shared" si="3"/>
        <v>0</v>
      </c>
    </row>
    <row r="83" spans="1:13">
      <c r="A83" s="100" t="str">
        <f t="shared" ref="A83:A146" si="6">C83&amp;D83</f>
        <v>CHI NHANH NAM SAI GON101300000</v>
      </c>
      <c r="B83" s="365" t="str">
        <f>VLOOKUP(C83,'MA DVKD'!$B$2:$C$142,2,0)</f>
        <v>CHI NHANH NAM SAI GON</v>
      </c>
      <c r="C83" s="100" t="s">
        <v>341</v>
      </c>
      <c r="D83" s="170">
        <v>101300000</v>
      </c>
      <c r="E83" s="170" t="str">
        <f t="shared" si="4"/>
        <v>1013</v>
      </c>
      <c r="F83" s="100" t="s">
        <v>316</v>
      </c>
      <c r="G83" s="455">
        <v>3929000000</v>
      </c>
      <c r="H83" s="173" t="s">
        <v>178</v>
      </c>
      <c r="I83" s="517">
        <f>VLOOKUP(A83,'C301.01 per client'!$D$2:$J$202,7,0)</f>
        <v>3929000000</v>
      </c>
      <c r="J83" s="169"/>
      <c r="K83" s="460">
        <f>VLOOKUP(H83,'Fx rate'!$A$2:$B$12,2,0)</f>
        <v>1</v>
      </c>
      <c r="L83" s="525">
        <f t="shared" si="5"/>
        <v>3929000000</v>
      </c>
      <c r="M83" s="528">
        <f t="shared" ref="M83:M146" si="7">I83-L83</f>
        <v>0</v>
      </c>
    </row>
    <row r="84" spans="1:13">
      <c r="A84" s="100" t="str">
        <f t="shared" si="6"/>
        <v>CHI NHANH NGHE AN103100000</v>
      </c>
      <c r="B84" s="365" t="str">
        <f>VLOOKUP(C84,'MA DVKD'!$B$2:$C$142,2,0)</f>
        <v>CHI NHANH NGHE AN</v>
      </c>
      <c r="C84" s="100" t="s">
        <v>342</v>
      </c>
      <c r="D84" s="170">
        <v>103100000</v>
      </c>
      <c r="E84" s="170" t="str">
        <f t="shared" si="4"/>
        <v>1031</v>
      </c>
      <c r="F84" s="100" t="s">
        <v>314</v>
      </c>
      <c r="G84" s="455">
        <v>3140</v>
      </c>
      <c r="H84" s="173" t="s">
        <v>315</v>
      </c>
      <c r="I84" s="517">
        <f>VLOOKUP(A84,'C301.01 per client'!$D$2:$J$202,7,0)</f>
        <v>75721100</v>
      </c>
      <c r="J84" s="169"/>
      <c r="K84" s="460">
        <f>VLOOKUP(H84,'Fx rate'!$A$2:$B$12,2,0)</f>
        <v>24115</v>
      </c>
      <c r="L84" s="525">
        <f t="shared" si="5"/>
        <v>75721100</v>
      </c>
      <c r="M84" s="528">
        <f t="shared" si="7"/>
        <v>0</v>
      </c>
    </row>
    <row r="85" spans="1:13">
      <c r="A85" s="100" t="str">
        <f t="shared" si="6"/>
        <v>CHI NHANH NGHE AN101100000</v>
      </c>
      <c r="B85" s="365" t="str">
        <f>VLOOKUP(C85,'MA DVKD'!$B$2:$C$142,2,0)</f>
        <v>CHI NHANH NGHE AN</v>
      </c>
      <c r="C85" s="100" t="s">
        <v>342</v>
      </c>
      <c r="D85" s="170">
        <v>101100000</v>
      </c>
      <c r="E85" s="170" t="str">
        <f t="shared" si="4"/>
        <v>1011</v>
      </c>
      <c r="F85" s="100" t="s">
        <v>314</v>
      </c>
      <c r="G85" s="455">
        <v>7592727200</v>
      </c>
      <c r="H85" s="173" t="s">
        <v>178</v>
      </c>
      <c r="I85" s="517">
        <f>VLOOKUP(A85,'C301.01 per client'!$D$2:$J$202,7,0)</f>
        <v>7592727200</v>
      </c>
      <c r="J85" s="169"/>
      <c r="K85" s="460">
        <f>VLOOKUP(H85,'Fx rate'!$A$2:$B$12,2,0)</f>
        <v>1</v>
      </c>
      <c r="L85" s="525">
        <f t="shared" si="5"/>
        <v>7592727200</v>
      </c>
      <c r="M85" s="528">
        <f t="shared" si="7"/>
        <v>0</v>
      </c>
    </row>
    <row r="86" spans="1:13">
      <c r="A86" s="100" t="str">
        <f t="shared" si="6"/>
        <v>CHI NHANH NGHE AN101300000</v>
      </c>
      <c r="B86" s="365" t="str">
        <f>VLOOKUP(C86,'MA DVKD'!$B$2:$C$142,2,0)</f>
        <v>CHI NHANH NGHE AN</v>
      </c>
      <c r="C86" s="100" t="s">
        <v>342</v>
      </c>
      <c r="D86" s="170">
        <v>101300000</v>
      </c>
      <c r="E86" s="170" t="str">
        <f t="shared" si="4"/>
        <v>1013</v>
      </c>
      <c r="F86" s="100" t="s">
        <v>316</v>
      </c>
      <c r="G86" s="455">
        <v>0</v>
      </c>
      <c r="H86" s="173" t="s">
        <v>178</v>
      </c>
      <c r="I86" s="517">
        <f>VLOOKUP(A86,'C301.01 per client'!$D$2:$J$202,7,0)</f>
        <v>0</v>
      </c>
      <c r="J86" s="169"/>
      <c r="K86" s="460">
        <f>VLOOKUP(H86,'Fx rate'!$A$2:$B$12,2,0)</f>
        <v>1</v>
      </c>
      <c r="L86" s="525">
        <f t="shared" si="5"/>
        <v>0</v>
      </c>
      <c r="M86" s="528">
        <f t="shared" si="7"/>
        <v>0</v>
      </c>
    </row>
    <row r="87" spans="1:13">
      <c r="A87" s="100" t="str">
        <f t="shared" si="6"/>
        <v>CHI NHANH NHA TRANG103100000</v>
      </c>
      <c r="B87" s="365" t="str">
        <f>VLOOKUP(C87,'MA DVKD'!$B$2:$C$142,2,0)</f>
        <v>CHI NHANH NHA TRANG</v>
      </c>
      <c r="C87" s="100" t="s">
        <v>343</v>
      </c>
      <c r="D87" s="170">
        <v>103100000</v>
      </c>
      <c r="E87" s="170" t="str">
        <f t="shared" si="4"/>
        <v>1031</v>
      </c>
      <c r="F87" s="100" t="s">
        <v>314</v>
      </c>
      <c r="G87" s="455">
        <v>1475</v>
      </c>
      <c r="H87" s="173" t="s">
        <v>315</v>
      </c>
      <c r="I87" s="517">
        <f>VLOOKUP(A87,'C301.01 per client'!$D$2:$J$202,7,0)</f>
        <v>35569624</v>
      </c>
      <c r="J87" s="169"/>
      <c r="K87" s="460">
        <f>VLOOKUP(H87,'Fx rate'!$A$2:$B$12,2,0)</f>
        <v>24115</v>
      </c>
      <c r="L87" s="525">
        <f t="shared" si="5"/>
        <v>35569625</v>
      </c>
      <c r="M87" s="528">
        <f t="shared" si="7"/>
        <v>-1</v>
      </c>
    </row>
    <row r="88" spans="1:13">
      <c r="A88" s="100" t="str">
        <f t="shared" si="6"/>
        <v>CHI NHANH NHA TRANG101100000</v>
      </c>
      <c r="B88" s="365" t="str">
        <f>VLOOKUP(C88,'MA DVKD'!$B$2:$C$142,2,0)</f>
        <v>CHI NHANH NHA TRANG</v>
      </c>
      <c r="C88" s="100" t="s">
        <v>343</v>
      </c>
      <c r="D88" s="170">
        <v>101100000</v>
      </c>
      <c r="E88" s="170" t="str">
        <f t="shared" si="4"/>
        <v>1011</v>
      </c>
      <c r="F88" s="100" t="s">
        <v>314</v>
      </c>
      <c r="G88" s="455">
        <v>3341560500</v>
      </c>
      <c r="H88" s="173" t="s">
        <v>178</v>
      </c>
      <c r="I88" s="517">
        <f>VLOOKUP(A88,'C301.01 per client'!$D$2:$J$202,7,0)</f>
        <v>3341560500</v>
      </c>
      <c r="J88" s="169"/>
      <c r="K88" s="460">
        <f>VLOOKUP(H88,'Fx rate'!$A$2:$B$12,2,0)</f>
        <v>1</v>
      </c>
      <c r="L88" s="525">
        <f t="shared" si="5"/>
        <v>3341560500</v>
      </c>
      <c r="M88" s="528">
        <f t="shared" si="7"/>
        <v>0</v>
      </c>
    </row>
    <row r="89" spans="1:13">
      <c r="A89" s="100" t="str">
        <f t="shared" si="6"/>
        <v>CHI NHANH QUANG NINH103100000</v>
      </c>
      <c r="B89" s="365" t="str">
        <f>VLOOKUP(C89,'MA DVKD'!$B$2:$C$142,2,0)</f>
        <v>CHI NHANH QUANG NINH</v>
      </c>
      <c r="C89" s="100" t="s">
        <v>344</v>
      </c>
      <c r="D89" s="170">
        <v>103100000</v>
      </c>
      <c r="E89" s="170" t="str">
        <f t="shared" si="4"/>
        <v>1031</v>
      </c>
      <c r="F89" s="100" t="s">
        <v>314</v>
      </c>
      <c r="G89" s="455">
        <v>890</v>
      </c>
      <c r="H89" s="173" t="s">
        <v>326</v>
      </c>
      <c r="I89" s="517">
        <v>24030000</v>
      </c>
      <c r="J89" s="169"/>
      <c r="K89" s="460">
        <f>VLOOKUP(H89,'Fx rate'!$A$2:$B$12,2,0)</f>
        <v>27000</v>
      </c>
      <c r="L89" s="525">
        <f t="shared" si="5"/>
        <v>24030000</v>
      </c>
      <c r="M89" s="528">
        <f t="shared" si="7"/>
        <v>0</v>
      </c>
    </row>
    <row r="90" spans="1:13">
      <c r="A90" s="100" t="str">
        <f t="shared" si="6"/>
        <v>CHI NHANH QUANG NINH103100000</v>
      </c>
      <c r="B90" s="365" t="str">
        <f>VLOOKUP(C90,'MA DVKD'!$B$2:$C$142,2,0)</f>
        <v>CHI NHANH QUANG NINH</v>
      </c>
      <c r="C90" s="100" t="s">
        <v>344</v>
      </c>
      <c r="D90" s="170">
        <v>103100000</v>
      </c>
      <c r="E90" s="170" t="str">
        <f t="shared" si="4"/>
        <v>1031</v>
      </c>
      <c r="F90" s="100" t="s">
        <v>314</v>
      </c>
      <c r="G90" s="455">
        <v>6770</v>
      </c>
      <c r="H90" s="173" t="s">
        <v>315</v>
      </c>
      <c r="I90" s="517">
        <v>163258550</v>
      </c>
      <c r="J90" s="169"/>
      <c r="K90" s="460">
        <f>VLOOKUP(H90,'Fx rate'!$A$2:$B$12,2,0)</f>
        <v>24115</v>
      </c>
      <c r="L90" s="525">
        <f t="shared" si="5"/>
        <v>163258550</v>
      </c>
      <c r="M90" s="528">
        <f t="shared" si="7"/>
        <v>0</v>
      </c>
    </row>
    <row r="91" spans="1:13">
      <c r="A91" s="100" t="str">
        <f t="shared" si="6"/>
        <v>CHI NHANH QUANG NINH101100000</v>
      </c>
      <c r="B91" s="365" t="str">
        <f>VLOOKUP(C91,'MA DVKD'!$B$2:$C$142,2,0)</f>
        <v>CHI NHANH QUANG NINH</v>
      </c>
      <c r="C91" s="100" t="s">
        <v>344</v>
      </c>
      <c r="D91" s="170">
        <v>101100000</v>
      </c>
      <c r="E91" s="170" t="str">
        <f t="shared" si="4"/>
        <v>1011</v>
      </c>
      <c r="F91" s="100" t="s">
        <v>314</v>
      </c>
      <c r="G91" s="455">
        <v>2877261100</v>
      </c>
      <c r="H91" s="173" t="s">
        <v>178</v>
      </c>
      <c r="I91" s="517">
        <f>VLOOKUP(A91,'C301.01 per client'!$D$2:$J$202,7,0)</f>
        <v>2877261100</v>
      </c>
      <c r="J91" s="169"/>
      <c r="K91" s="460">
        <f>VLOOKUP(H91,'Fx rate'!$A$2:$B$12,2,0)</f>
        <v>1</v>
      </c>
      <c r="L91" s="525">
        <f t="shared" si="5"/>
        <v>2877261100</v>
      </c>
      <c r="M91" s="528">
        <f t="shared" si="7"/>
        <v>0</v>
      </c>
    </row>
    <row r="92" spans="1:13">
      <c r="A92" s="100" t="str">
        <f t="shared" si="6"/>
        <v>CHI NHANH SOC TRANG103100000</v>
      </c>
      <c r="B92" s="365" t="str">
        <f>VLOOKUP(C92,'MA DVKD'!$B$2:$C$142,2,0)</f>
        <v>CHI NHANH SOC TRANG</v>
      </c>
      <c r="C92" s="100" t="s">
        <v>345</v>
      </c>
      <c r="D92" s="170">
        <v>103100000</v>
      </c>
      <c r="E92" s="170" t="str">
        <f t="shared" si="4"/>
        <v>1031</v>
      </c>
      <c r="F92" s="100" t="s">
        <v>314</v>
      </c>
      <c r="G92" s="455">
        <v>5752</v>
      </c>
      <c r="H92" s="173" t="s">
        <v>315</v>
      </c>
      <c r="I92" s="517">
        <f>VLOOKUP(A92,'C301.01 per client'!$D$2:$J$202,7,0)</f>
        <v>138709480</v>
      </c>
      <c r="J92" s="169"/>
      <c r="K92" s="460">
        <f>VLOOKUP(H92,'Fx rate'!$A$2:$B$12,2,0)</f>
        <v>24115</v>
      </c>
      <c r="L92" s="525">
        <f t="shared" si="5"/>
        <v>138709480</v>
      </c>
      <c r="M92" s="528">
        <f t="shared" si="7"/>
        <v>0</v>
      </c>
    </row>
    <row r="93" spans="1:13">
      <c r="A93" s="100" t="str">
        <f t="shared" si="6"/>
        <v>CHI NHANH SOC TRANG101100000</v>
      </c>
      <c r="B93" s="365" t="str">
        <f>VLOOKUP(C93,'MA DVKD'!$B$2:$C$142,2,0)</f>
        <v>CHI NHANH SOC TRANG</v>
      </c>
      <c r="C93" s="100" t="s">
        <v>345</v>
      </c>
      <c r="D93" s="170">
        <v>101100000</v>
      </c>
      <c r="E93" s="170" t="str">
        <f t="shared" si="4"/>
        <v>1011</v>
      </c>
      <c r="F93" s="100" t="s">
        <v>314</v>
      </c>
      <c r="G93" s="455">
        <v>3340336500</v>
      </c>
      <c r="H93" s="173" t="s">
        <v>178</v>
      </c>
      <c r="I93" s="517">
        <f>VLOOKUP(A93,'C301.01 per client'!$D$2:$J$202,7,0)</f>
        <v>3340336500</v>
      </c>
      <c r="J93" s="169"/>
      <c r="K93" s="460">
        <f>VLOOKUP(H93,'Fx rate'!$A$2:$B$12,2,0)</f>
        <v>1</v>
      </c>
      <c r="L93" s="525">
        <f t="shared" si="5"/>
        <v>3340336500</v>
      </c>
      <c r="M93" s="528">
        <f t="shared" si="7"/>
        <v>0</v>
      </c>
    </row>
    <row r="94" spans="1:13">
      <c r="A94" s="100" t="str">
        <f t="shared" si="6"/>
        <v>CHI NHANH SOC TRANG101300000</v>
      </c>
      <c r="B94" s="365" t="str">
        <f>VLOOKUP(C94,'MA DVKD'!$B$2:$C$142,2,0)</f>
        <v>CHI NHANH SOC TRANG</v>
      </c>
      <c r="C94" s="100" t="s">
        <v>345</v>
      </c>
      <c r="D94" s="170">
        <v>101300000</v>
      </c>
      <c r="E94" s="170" t="str">
        <f t="shared" si="4"/>
        <v>1013</v>
      </c>
      <c r="F94" s="100" t="s">
        <v>316</v>
      </c>
      <c r="G94" s="455">
        <v>3700000</v>
      </c>
      <c r="H94" s="173" t="s">
        <v>178</v>
      </c>
      <c r="I94" s="517">
        <f>VLOOKUP(A94,'C301.01 per client'!$D$2:$J$202,7,0)</f>
        <v>3700000</v>
      </c>
      <c r="J94" s="169"/>
      <c r="K94" s="460">
        <f>VLOOKUP(H94,'Fx rate'!$A$2:$B$12,2,0)</f>
        <v>1</v>
      </c>
      <c r="L94" s="525">
        <f t="shared" si="5"/>
        <v>3700000</v>
      </c>
      <c r="M94" s="528">
        <f t="shared" si="7"/>
        <v>0</v>
      </c>
    </row>
    <row r="95" spans="1:13">
      <c r="A95" s="100" t="str">
        <f t="shared" si="6"/>
        <v>CHI NHANH TAY NINH103100000</v>
      </c>
      <c r="B95" s="365" t="str">
        <f>VLOOKUP(C95,'MA DVKD'!$B$2:$C$142,2,0)</f>
        <v>CHI NHANH TAY NINH</v>
      </c>
      <c r="C95" s="100" t="s">
        <v>346</v>
      </c>
      <c r="D95" s="170">
        <v>103100000</v>
      </c>
      <c r="E95" s="170" t="str">
        <f t="shared" si="4"/>
        <v>1031</v>
      </c>
      <c r="F95" s="100" t="s">
        <v>314</v>
      </c>
      <c r="G95" s="455">
        <v>700</v>
      </c>
      <c r="H95" s="173" t="s">
        <v>315</v>
      </c>
      <c r="I95" s="517">
        <f>VLOOKUP(A95,'C301.01 per client'!$D$2:$J$202,7,0)</f>
        <v>16880500</v>
      </c>
      <c r="J95" s="169"/>
      <c r="K95" s="460">
        <f>VLOOKUP(H95,'Fx rate'!$A$2:$B$12,2,0)</f>
        <v>24115</v>
      </c>
      <c r="L95" s="525">
        <f t="shared" si="5"/>
        <v>16880500</v>
      </c>
      <c r="M95" s="528">
        <f t="shared" si="7"/>
        <v>0</v>
      </c>
    </row>
    <row r="96" spans="1:13">
      <c r="A96" s="100" t="str">
        <f t="shared" si="6"/>
        <v>CHI NHANH TAY NINH101100000</v>
      </c>
      <c r="B96" s="365" t="str">
        <f>VLOOKUP(C96,'MA DVKD'!$B$2:$C$142,2,0)</f>
        <v>CHI NHANH TAY NINH</v>
      </c>
      <c r="C96" s="100" t="s">
        <v>346</v>
      </c>
      <c r="D96" s="170">
        <v>101100000</v>
      </c>
      <c r="E96" s="170" t="str">
        <f t="shared" si="4"/>
        <v>1011</v>
      </c>
      <c r="F96" s="100" t="s">
        <v>314</v>
      </c>
      <c r="G96" s="455">
        <v>10777000000</v>
      </c>
      <c r="H96" s="173" t="s">
        <v>178</v>
      </c>
      <c r="I96" s="517">
        <f>VLOOKUP(A96,'C301.01 per client'!$D$2:$J$202,7,0)</f>
        <v>10777000000</v>
      </c>
      <c r="J96" s="169"/>
      <c r="K96" s="460">
        <f>VLOOKUP(H96,'Fx rate'!$A$2:$B$12,2,0)</f>
        <v>1</v>
      </c>
      <c r="L96" s="525">
        <f t="shared" si="5"/>
        <v>10777000000</v>
      </c>
      <c r="M96" s="528">
        <f t="shared" si="7"/>
        <v>0</v>
      </c>
    </row>
    <row r="97" spans="1:16">
      <c r="A97" s="100" t="str">
        <f t="shared" si="6"/>
        <v>CHI NHANH TAY SAI GON103100000</v>
      </c>
      <c r="B97" s="365" t="str">
        <f>VLOOKUP(C97,'MA DVKD'!$B$2:$C$142,2,0)</f>
        <v>CHI NHANH TAY SAI GON</v>
      </c>
      <c r="C97" s="100" t="s">
        <v>347</v>
      </c>
      <c r="D97" s="170">
        <v>103100000</v>
      </c>
      <c r="E97" s="170" t="str">
        <f t="shared" si="4"/>
        <v>1031</v>
      </c>
      <c r="F97" s="100" t="s">
        <v>314</v>
      </c>
      <c r="G97" s="455">
        <v>4937</v>
      </c>
      <c r="H97" s="173" t="s">
        <v>315</v>
      </c>
      <c r="I97" s="517">
        <f>VLOOKUP(A97,'C301.01 per client'!$D$2:$J$202,7,0)</f>
        <v>119055755</v>
      </c>
      <c r="J97" s="169"/>
      <c r="K97" s="460">
        <f>VLOOKUP(H97,'Fx rate'!$A$2:$B$12,2,0)</f>
        <v>24115</v>
      </c>
      <c r="L97" s="525">
        <f t="shared" si="5"/>
        <v>119055755</v>
      </c>
      <c r="M97" s="528">
        <f t="shared" si="7"/>
        <v>0</v>
      </c>
    </row>
    <row r="98" spans="1:16">
      <c r="A98" s="100" t="str">
        <f t="shared" si="6"/>
        <v>CHI NHANH TAY SAI GON101100000</v>
      </c>
      <c r="B98" s="365" t="str">
        <f>VLOOKUP(C98,'MA DVKD'!$B$2:$C$142,2,0)</f>
        <v>CHI NHANH TAY SAI GON</v>
      </c>
      <c r="C98" s="100" t="s">
        <v>347</v>
      </c>
      <c r="D98" s="170">
        <v>101100000</v>
      </c>
      <c r="E98" s="170" t="str">
        <f t="shared" si="4"/>
        <v>1011</v>
      </c>
      <c r="F98" s="100" t="s">
        <v>314</v>
      </c>
      <c r="G98" s="455">
        <v>3485000000</v>
      </c>
      <c r="H98" s="173" t="s">
        <v>178</v>
      </c>
      <c r="I98" s="517">
        <f>VLOOKUP(A98,'C301.01 per client'!$D$2:$J$202,7,0)</f>
        <v>3485000000</v>
      </c>
      <c r="J98" s="169"/>
      <c r="K98" s="460">
        <f>VLOOKUP(H98,'Fx rate'!$A$2:$B$12,2,0)</f>
        <v>1</v>
      </c>
      <c r="L98" s="525">
        <f t="shared" si="5"/>
        <v>3485000000</v>
      </c>
      <c r="M98" s="528">
        <f t="shared" si="7"/>
        <v>0</v>
      </c>
    </row>
    <row r="99" spans="1:16">
      <c r="A99" s="100" t="str">
        <f t="shared" si="6"/>
        <v>CHI NHANH TAY SAI GON101300000</v>
      </c>
      <c r="B99" s="365" t="str">
        <f>VLOOKUP(C99,'MA DVKD'!$B$2:$C$142,2,0)</f>
        <v>CHI NHANH TAY SAI GON</v>
      </c>
      <c r="C99" s="100" t="s">
        <v>347</v>
      </c>
      <c r="D99" s="170">
        <v>101300000</v>
      </c>
      <c r="E99" s="170" t="str">
        <f t="shared" si="4"/>
        <v>1013</v>
      </c>
      <c r="F99" s="100" t="s">
        <v>316</v>
      </c>
      <c r="G99" s="455">
        <v>2044850000</v>
      </c>
      <c r="H99" s="173" t="s">
        <v>178</v>
      </c>
      <c r="I99" s="517">
        <f>VLOOKUP(A99,'C301.01 per client'!$D$2:$J$202,7,0)</f>
        <v>2044850000</v>
      </c>
      <c r="J99" s="169"/>
      <c r="K99" s="460">
        <f>VLOOKUP(H99,'Fx rate'!$A$2:$B$12,2,0)</f>
        <v>1</v>
      </c>
      <c r="L99" s="525">
        <f t="shared" si="5"/>
        <v>2044850000</v>
      </c>
      <c r="M99" s="528">
        <f t="shared" si="7"/>
        <v>0</v>
      </c>
    </row>
    <row r="100" spans="1:16">
      <c r="A100" s="100" t="str">
        <f t="shared" si="6"/>
        <v>CHI NHANH THAI NGUYEN101100000</v>
      </c>
      <c r="B100" s="365" t="s">
        <v>348</v>
      </c>
      <c r="C100" s="100" t="s">
        <v>348</v>
      </c>
      <c r="D100" s="170">
        <v>101100000</v>
      </c>
      <c r="E100" s="170" t="str">
        <f t="shared" si="4"/>
        <v>1011</v>
      </c>
      <c r="F100" s="100" t="s">
        <v>314</v>
      </c>
      <c r="G100" s="455">
        <v>4304336000</v>
      </c>
      <c r="H100" s="173" t="s">
        <v>178</v>
      </c>
      <c r="I100" s="517">
        <f>VLOOKUP(A100,'C301.01 per client'!$D$2:$J$202,7,0)</f>
        <v>4304336000</v>
      </c>
      <c r="J100" s="169"/>
      <c r="K100" s="460">
        <f>VLOOKUP(H100,'Fx rate'!$A$2:$B$12,2,0)</f>
        <v>1</v>
      </c>
      <c r="L100" s="525">
        <f t="shared" si="5"/>
        <v>4304336000</v>
      </c>
      <c r="M100" s="528">
        <f t="shared" si="7"/>
        <v>0</v>
      </c>
    </row>
    <row r="101" spans="1:16">
      <c r="A101" s="100" t="str">
        <f t="shared" si="6"/>
        <v>CHI NHANH THAI NGUYEN101300000</v>
      </c>
      <c r="B101" s="365" t="s">
        <v>348</v>
      </c>
      <c r="C101" s="100" t="s">
        <v>348</v>
      </c>
      <c r="D101" s="170">
        <v>101300000</v>
      </c>
      <c r="E101" s="170" t="str">
        <f t="shared" si="4"/>
        <v>1013</v>
      </c>
      <c r="F101" s="100" t="s">
        <v>316</v>
      </c>
      <c r="G101" s="455">
        <v>0</v>
      </c>
      <c r="H101" s="173" t="s">
        <v>178</v>
      </c>
      <c r="I101" s="517">
        <f>VLOOKUP(A101,'C301.01 per client'!$D$2:$J$202,7,0)</f>
        <v>0</v>
      </c>
      <c r="J101" s="169"/>
      <c r="K101" s="460">
        <f>VLOOKUP(H101,'Fx rate'!$A$2:$B$12,2,0)</f>
        <v>1</v>
      </c>
      <c r="L101" s="525">
        <f t="shared" si="5"/>
        <v>0</v>
      </c>
      <c r="M101" s="528">
        <f t="shared" si="7"/>
        <v>0</v>
      </c>
    </row>
    <row r="102" spans="1:16">
      <c r="A102" s="100" t="str">
        <f t="shared" si="6"/>
        <v>CHI NHANH THANG LONG103100000</v>
      </c>
      <c r="B102" s="365" t="str">
        <f>VLOOKUP(C102,'MA DVKD'!$B$2:$C$142,2,0)</f>
        <v>CHI NHANH THANG LONG</v>
      </c>
      <c r="C102" s="100" t="s">
        <v>349</v>
      </c>
      <c r="D102" s="170">
        <v>103100000</v>
      </c>
      <c r="E102" s="170" t="str">
        <f t="shared" si="4"/>
        <v>1031</v>
      </c>
      <c r="F102" s="100" t="s">
        <v>314</v>
      </c>
      <c r="G102" s="455">
        <v>4059</v>
      </c>
      <c r="H102" s="173" t="s">
        <v>315</v>
      </c>
      <c r="I102" s="517">
        <f>VLOOKUP(A102,'C301.01 per client'!$D$2:$J$202,7,0)</f>
        <v>97882785</v>
      </c>
      <c r="J102" s="169"/>
      <c r="K102" s="460">
        <f>VLOOKUP(H102,'Fx rate'!$A$2:$B$12,2,0)</f>
        <v>24115</v>
      </c>
      <c r="L102" s="525">
        <f t="shared" si="5"/>
        <v>97882785</v>
      </c>
      <c r="M102" s="528">
        <f t="shared" si="7"/>
        <v>0</v>
      </c>
    </row>
    <row r="103" spans="1:16">
      <c r="A103" s="100" t="str">
        <f t="shared" si="6"/>
        <v>CHI NHANH THANG LONG101100000</v>
      </c>
      <c r="B103" s="365" t="str">
        <f>VLOOKUP(C103,'MA DVKD'!$B$2:$C$142,2,0)</f>
        <v>CHI NHANH THANG LONG</v>
      </c>
      <c r="C103" s="100" t="s">
        <v>349</v>
      </c>
      <c r="D103" s="170">
        <v>101100000</v>
      </c>
      <c r="E103" s="170" t="str">
        <f t="shared" si="4"/>
        <v>1011</v>
      </c>
      <c r="F103" s="100" t="s">
        <v>314</v>
      </c>
      <c r="G103" s="455">
        <v>12184864400</v>
      </c>
      <c r="H103" s="173" t="s">
        <v>178</v>
      </c>
      <c r="I103" s="517">
        <f>VLOOKUP(A103,'C301.01 per client'!$D$2:$J$202,7,0)</f>
        <v>12184864400</v>
      </c>
      <c r="J103" s="169"/>
      <c r="K103" s="460">
        <f>VLOOKUP(H103,'Fx rate'!$A$2:$B$12,2,0)</f>
        <v>1</v>
      </c>
      <c r="L103" s="525">
        <f t="shared" si="5"/>
        <v>12184864400</v>
      </c>
      <c r="M103" s="528">
        <f t="shared" si="7"/>
        <v>0</v>
      </c>
    </row>
    <row r="104" spans="1:16">
      <c r="A104" s="100" t="str">
        <f t="shared" si="6"/>
        <v>CHI NHANH THANH HOA101100000</v>
      </c>
      <c r="B104" s="365" t="str">
        <f>VLOOKUP(C104,'MA DVKD'!$B$2:$C$142,2,0)</f>
        <v>CHI NHANH THANH HOA</v>
      </c>
      <c r="C104" s="100" t="s">
        <v>350</v>
      </c>
      <c r="D104" s="170">
        <v>101100000</v>
      </c>
      <c r="E104" s="170" t="str">
        <f t="shared" si="4"/>
        <v>1011</v>
      </c>
      <c r="F104" s="100" t="s">
        <v>314</v>
      </c>
      <c r="G104" s="455">
        <v>6490381600</v>
      </c>
      <c r="H104" s="173" t="s">
        <v>178</v>
      </c>
      <c r="I104" s="517">
        <f>VLOOKUP(A104,'C301.01 per client'!$D$2:$J$202,7,0)</f>
        <v>6490381600</v>
      </c>
      <c r="J104" s="169"/>
      <c r="K104" s="460">
        <f>VLOOKUP(H104,'Fx rate'!$A$2:$B$12,2,0)</f>
        <v>1</v>
      </c>
      <c r="L104" s="525">
        <f t="shared" si="5"/>
        <v>6490381600</v>
      </c>
      <c r="M104" s="528">
        <f t="shared" si="7"/>
        <v>0</v>
      </c>
    </row>
    <row r="105" spans="1:16">
      <c r="A105" s="100" t="str">
        <f t="shared" si="6"/>
        <v>CHI NHANH THU DO101100000</v>
      </c>
      <c r="B105" s="365" t="str">
        <f>VLOOKUP(C105,'MA DVKD'!$B$2:$C$142,2,0)</f>
        <v>CHI NHANH THU DO</v>
      </c>
      <c r="C105" s="100" t="s">
        <v>351</v>
      </c>
      <c r="D105" s="170">
        <v>101100000</v>
      </c>
      <c r="E105" s="170" t="str">
        <f t="shared" si="4"/>
        <v>1011</v>
      </c>
      <c r="F105" s="100" t="s">
        <v>314</v>
      </c>
      <c r="G105" s="455">
        <v>0</v>
      </c>
      <c r="H105" s="173" t="s">
        <v>178</v>
      </c>
      <c r="I105" s="517">
        <f>VLOOKUP(A105,'C301.01 per client'!$D$2:$J$202,7,0)</f>
        <v>0</v>
      </c>
      <c r="J105" s="169"/>
      <c r="K105" s="460">
        <f>VLOOKUP(H105,'Fx rate'!$A$2:$B$12,2,0)</f>
        <v>1</v>
      </c>
      <c r="L105" s="525">
        <f t="shared" si="5"/>
        <v>0</v>
      </c>
      <c r="M105" s="528">
        <f t="shared" si="7"/>
        <v>0</v>
      </c>
    </row>
    <row r="106" spans="1:16">
      <c r="A106" s="100" t="str">
        <f t="shared" si="6"/>
        <v>CHI NHANH THUAN AN101100000</v>
      </c>
      <c r="B106" s="365" t="str">
        <f>VLOOKUP(C106,'MA DVKD'!$B$2:$C$142,2,0)</f>
        <v>CHI NHANH THUAN AN</v>
      </c>
      <c r="C106" s="100" t="s">
        <v>352</v>
      </c>
      <c r="D106" s="170">
        <v>101100000</v>
      </c>
      <c r="E106" s="170" t="str">
        <f t="shared" si="4"/>
        <v>1011</v>
      </c>
      <c r="F106" s="100" t="s">
        <v>314</v>
      </c>
      <c r="G106" s="455">
        <v>2856763000</v>
      </c>
      <c r="H106" s="173" t="s">
        <v>178</v>
      </c>
      <c r="I106" s="517">
        <f>VLOOKUP(A106,'C301.01 per client'!$D$2:$J$202,7,0)</f>
        <v>2856763000</v>
      </c>
      <c r="J106" s="169"/>
      <c r="K106" s="460">
        <f>VLOOKUP(H106,'Fx rate'!$A$2:$B$12,2,0)</f>
        <v>1</v>
      </c>
      <c r="L106" s="525">
        <f t="shared" si="5"/>
        <v>2856763000</v>
      </c>
      <c r="M106" s="528">
        <f t="shared" si="7"/>
        <v>0</v>
      </c>
    </row>
    <row r="107" spans="1:16">
      <c r="A107" s="100" t="str">
        <f t="shared" si="6"/>
        <v>CHI NHANH TIEN GIANG103100000</v>
      </c>
      <c r="B107" s="365" t="str">
        <f>VLOOKUP(C107,'MA DVKD'!$B$2:$C$142,2,0)</f>
        <v>CHI NHANH TIEN GIANG</v>
      </c>
      <c r="C107" s="100" t="s">
        <v>353</v>
      </c>
      <c r="D107" s="170">
        <v>103100000</v>
      </c>
      <c r="E107" s="170" t="str">
        <f t="shared" si="4"/>
        <v>1031</v>
      </c>
      <c r="F107" s="100" t="s">
        <v>314</v>
      </c>
      <c r="G107" s="455">
        <v>1392</v>
      </c>
      <c r="H107" s="173" t="s">
        <v>315</v>
      </c>
      <c r="I107" s="517">
        <f>VLOOKUP(A107,'C301.01 per client'!$D$2:$J$202,7,0)</f>
        <v>33568080</v>
      </c>
      <c r="J107" s="169"/>
      <c r="K107" s="460">
        <f>VLOOKUP(H107,'Fx rate'!$A$2:$B$12,2,0)</f>
        <v>24115</v>
      </c>
      <c r="L107" s="525">
        <f t="shared" si="5"/>
        <v>33568080</v>
      </c>
      <c r="M107" s="528">
        <f t="shared" si="7"/>
        <v>0</v>
      </c>
    </row>
    <row r="108" spans="1:16">
      <c r="A108" s="100" t="str">
        <f t="shared" si="6"/>
        <v>CHI NHANH TIEN GIANG101100000</v>
      </c>
      <c r="B108" s="365" t="str">
        <f>VLOOKUP(C108,'MA DVKD'!$B$2:$C$142,2,0)</f>
        <v>CHI NHANH TIEN GIANG</v>
      </c>
      <c r="C108" s="100" t="s">
        <v>353</v>
      </c>
      <c r="D108" s="170">
        <v>101100000</v>
      </c>
      <c r="E108" s="170" t="str">
        <f t="shared" si="4"/>
        <v>1011</v>
      </c>
      <c r="F108" s="100" t="s">
        <v>314</v>
      </c>
      <c r="G108" s="455">
        <v>3398912800</v>
      </c>
      <c r="H108" s="173" t="s">
        <v>178</v>
      </c>
      <c r="I108" s="517">
        <f>VLOOKUP(A108,'C301.01 per client'!$D$2:$J$202,7,0)</f>
        <v>3398912800</v>
      </c>
      <c r="J108" s="169"/>
      <c r="K108" s="460">
        <f>VLOOKUP(H108,'Fx rate'!$A$2:$B$12,2,0)</f>
        <v>1</v>
      </c>
      <c r="L108" s="525">
        <f t="shared" si="5"/>
        <v>3398912800</v>
      </c>
      <c r="M108" s="528">
        <f t="shared" si="7"/>
        <v>0</v>
      </c>
    </row>
    <row r="109" spans="1:16">
      <c r="A109" s="100" t="str">
        <f t="shared" si="6"/>
        <v>CHI NHANH VUNG TAU103100000</v>
      </c>
      <c r="B109" s="365" t="str">
        <f>VLOOKUP(C109,'MA DVKD'!$B$2:$C$142,2,0)</f>
        <v>CHI NHANH VUNG TAU</v>
      </c>
      <c r="C109" s="100" t="s">
        <v>354</v>
      </c>
      <c r="D109" s="170">
        <v>103100000</v>
      </c>
      <c r="E109" s="170" t="str">
        <f t="shared" si="4"/>
        <v>1031</v>
      </c>
      <c r="F109" s="100" t="s">
        <v>314</v>
      </c>
      <c r="G109" s="455">
        <v>1633</v>
      </c>
      <c r="H109" s="173" t="s">
        <v>315</v>
      </c>
      <c r="I109" s="517">
        <f>VLOOKUP(A109,'C301.01 per client'!$D$2:$J$202,7,0)</f>
        <v>39379795</v>
      </c>
      <c r="J109" s="169"/>
      <c r="K109" s="460">
        <f>VLOOKUP(H109,'Fx rate'!$A$2:$B$12,2,0)</f>
        <v>24115</v>
      </c>
      <c r="L109" s="525">
        <f t="shared" si="5"/>
        <v>39379795</v>
      </c>
      <c r="M109" s="528">
        <f t="shared" si="7"/>
        <v>0</v>
      </c>
    </row>
    <row r="110" spans="1:16">
      <c r="A110" s="100" t="str">
        <f t="shared" si="6"/>
        <v>CHI NHANH VUNG TAU101100000</v>
      </c>
      <c r="B110" s="365" t="str">
        <f>VLOOKUP(C110,'MA DVKD'!$B$2:$C$142,2,0)</f>
        <v>CHI NHANH VUNG TAU</v>
      </c>
      <c r="C110" s="100" t="s">
        <v>354</v>
      </c>
      <c r="D110" s="170">
        <v>101100000</v>
      </c>
      <c r="E110" s="170" t="str">
        <f t="shared" si="4"/>
        <v>1011</v>
      </c>
      <c r="F110" s="100" t="s">
        <v>314</v>
      </c>
      <c r="G110" s="455">
        <v>4488966100</v>
      </c>
      <c r="H110" s="173" t="s">
        <v>178</v>
      </c>
      <c r="I110" s="517">
        <f>VLOOKUP(A110,'C301.01 per client'!$D$2:$J$202,7,0)</f>
        <v>4488966100</v>
      </c>
      <c r="J110" s="169"/>
      <c r="K110" s="460">
        <f>VLOOKUP(H110,'Fx rate'!$A$2:$B$12,2,0)</f>
        <v>1</v>
      </c>
      <c r="L110" s="525">
        <f t="shared" si="5"/>
        <v>4488966100</v>
      </c>
      <c r="M110" s="528">
        <f t="shared" si="7"/>
        <v>0</v>
      </c>
    </row>
    <row r="111" spans="1:16">
      <c r="A111" s="100" t="str">
        <f t="shared" si="6"/>
        <v>HOI SO103100000</v>
      </c>
      <c r="B111" s="650" t="str">
        <f>VLOOKUP(C111,'MA DVKD'!$B$2:$C$142,2,0)</f>
        <v>HOI SO</v>
      </c>
      <c r="C111" s="425" t="s">
        <v>355</v>
      </c>
      <c r="D111" s="651">
        <v>103100000</v>
      </c>
      <c r="E111" s="651" t="str">
        <f t="shared" si="4"/>
        <v>1031</v>
      </c>
      <c r="F111" s="425" t="s">
        <v>314</v>
      </c>
      <c r="G111" s="652">
        <v>923410</v>
      </c>
      <c r="H111" s="653" t="s">
        <v>356</v>
      </c>
      <c r="I111" s="654">
        <v>15311061210</v>
      </c>
      <c r="K111" s="499">
        <f>VLOOKUP(H111,'Fx rate'!$A$2:$B$12,2,0)</f>
        <v>16581</v>
      </c>
      <c r="L111" s="191">
        <f t="shared" si="5"/>
        <v>15311061210</v>
      </c>
      <c r="M111" s="528">
        <f t="shared" si="7"/>
        <v>0</v>
      </c>
      <c r="O111" s="116"/>
      <c r="P111" s="137"/>
    </row>
    <row r="112" spans="1:16">
      <c r="A112" s="100" t="str">
        <f t="shared" si="6"/>
        <v>HOI SO103100000</v>
      </c>
      <c r="B112" s="650" t="str">
        <f>VLOOKUP(C112,'MA DVKD'!$B$2:$C$142,2,0)</f>
        <v>HOI SO</v>
      </c>
      <c r="C112" s="425" t="s">
        <v>355</v>
      </c>
      <c r="D112" s="651">
        <v>103100000</v>
      </c>
      <c r="E112" s="651" t="str">
        <f t="shared" si="4"/>
        <v>1031</v>
      </c>
      <c r="F112" s="425" t="s">
        <v>314</v>
      </c>
      <c r="G112" s="652">
        <v>564900</v>
      </c>
      <c r="H112" s="653" t="s">
        <v>357</v>
      </c>
      <c r="I112" s="654">
        <v>10345013700</v>
      </c>
      <c r="J112" s="169"/>
      <c r="K112" s="499">
        <f>VLOOKUP(H112,'Fx rate'!$A$2:$B$12,2,0)</f>
        <v>18313</v>
      </c>
      <c r="L112" s="191">
        <f t="shared" si="5"/>
        <v>10345013700</v>
      </c>
      <c r="M112" s="528">
        <f t="shared" si="7"/>
        <v>0</v>
      </c>
      <c r="O112" s="116"/>
      <c r="P112" s="137"/>
    </row>
    <row r="113" spans="1:16">
      <c r="A113" s="100" t="str">
        <f t="shared" si="6"/>
        <v>HOI SO103100000</v>
      </c>
      <c r="B113" s="650" t="str">
        <f>VLOOKUP(C113,'MA DVKD'!$B$2:$C$142,2,0)</f>
        <v>HOI SO</v>
      </c>
      <c r="C113" s="425" t="s">
        <v>355</v>
      </c>
      <c r="D113" s="651">
        <v>103100000</v>
      </c>
      <c r="E113" s="651" t="str">
        <f t="shared" si="4"/>
        <v>1031</v>
      </c>
      <c r="F113" s="425" t="s">
        <v>314</v>
      </c>
      <c r="G113" s="652">
        <v>1000</v>
      </c>
      <c r="H113" s="653" t="s">
        <v>358</v>
      </c>
      <c r="I113" s="654">
        <v>28768000</v>
      </c>
      <c r="K113" s="499">
        <f>VLOOKUP(H113,'Fx rate'!$A$2:$B$12,2,0)</f>
        <v>28768</v>
      </c>
      <c r="L113" s="191">
        <f>G113*K113</f>
        <v>28768000</v>
      </c>
      <c r="M113" s="528">
        <f t="shared" si="7"/>
        <v>0</v>
      </c>
      <c r="O113" s="116"/>
      <c r="P113" s="137"/>
    </row>
    <row r="114" spans="1:16">
      <c r="A114" s="100" t="str">
        <f t="shared" si="6"/>
        <v>HOI SO103100000</v>
      </c>
      <c r="B114" s="650" t="str">
        <f>VLOOKUP(C114,'MA DVKD'!$B$2:$C$142,2,0)</f>
        <v>HOI SO</v>
      </c>
      <c r="C114" s="425" t="s">
        <v>355</v>
      </c>
      <c r="D114" s="651">
        <v>103100000</v>
      </c>
      <c r="E114" s="651" t="str">
        <f t="shared" si="4"/>
        <v>1031</v>
      </c>
      <c r="F114" s="425" t="s">
        <v>314</v>
      </c>
      <c r="G114" s="652">
        <v>10535</v>
      </c>
      <c r="H114" s="653" t="s">
        <v>326</v>
      </c>
      <c r="I114" s="654">
        <v>284445000</v>
      </c>
      <c r="J114" s="169"/>
      <c r="K114" s="499">
        <f>VLOOKUP(H114,'Fx rate'!$A$2:$B$12,2,0)</f>
        <v>27000</v>
      </c>
      <c r="L114" s="191">
        <f t="shared" si="5"/>
        <v>284445000</v>
      </c>
      <c r="M114" s="528">
        <f t="shared" si="7"/>
        <v>0</v>
      </c>
    </row>
    <row r="115" spans="1:16">
      <c r="A115" s="100" t="str">
        <f t="shared" si="6"/>
        <v>HOI SO103100000</v>
      </c>
      <c r="B115" s="650" t="str">
        <f>VLOOKUP(C115,'MA DVKD'!$B$2:$C$142,2,0)</f>
        <v>HOI SO</v>
      </c>
      <c r="C115" s="425" t="s">
        <v>355</v>
      </c>
      <c r="D115" s="651">
        <v>103100000</v>
      </c>
      <c r="E115" s="651" t="str">
        <f t="shared" si="4"/>
        <v>1031</v>
      </c>
      <c r="F115" s="425" t="s">
        <v>314</v>
      </c>
      <c r="G115" s="652">
        <v>2452066</v>
      </c>
      <c r="H115" s="653" t="s">
        <v>315</v>
      </c>
      <c r="I115" s="654">
        <v>59131571590</v>
      </c>
      <c r="J115" s="169"/>
      <c r="K115" s="499">
        <f>VLOOKUP(H115,'Fx rate'!$A$2:$B$12,2,0)</f>
        <v>24115</v>
      </c>
      <c r="L115" s="191">
        <f t="shared" si="5"/>
        <v>59131571590</v>
      </c>
      <c r="M115" s="528">
        <f t="shared" si="7"/>
        <v>0</v>
      </c>
    </row>
    <row r="116" spans="1:16">
      <c r="A116" s="100" t="str">
        <f t="shared" si="6"/>
        <v>HOI SO101100000</v>
      </c>
      <c r="B116" s="365" t="str">
        <f>VLOOKUP(C116,'MA DVKD'!$B$2:$C$142,2,0)</f>
        <v>HOI SO</v>
      </c>
      <c r="C116" s="100" t="s">
        <v>355</v>
      </c>
      <c r="D116" s="170">
        <v>101100000</v>
      </c>
      <c r="E116" s="170" t="str">
        <f t="shared" si="4"/>
        <v>1011</v>
      </c>
      <c r="F116" s="100" t="s">
        <v>314</v>
      </c>
      <c r="G116" s="455">
        <v>26763377400</v>
      </c>
      <c r="H116" s="173" t="s">
        <v>178</v>
      </c>
      <c r="I116" s="517">
        <f>VLOOKUP(A116,'C301.01 per client'!$D$2:$J$202,7,0)</f>
        <v>26763377400</v>
      </c>
      <c r="J116" s="169"/>
      <c r="K116" s="460">
        <f>VLOOKUP(H116,'Fx rate'!$A$2:$B$12,2,0)</f>
        <v>1</v>
      </c>
      <c r="L116" s="525">
        <f t="shared" si="5"/>
        <v>26763377400</v>
      </c>
      <c r="M116" s="528">
        <f t="shared" si="7"/>
        <v>0</v>
      </c>
    </row>
    <row r="117" spans="1:16">
      <c r="A117" s="100" t="str">
        <f t="shared" si="6"/>
        <v>HOI SO101300000</v>
      </c>
      <c r="B117" s="365" t="str">
        <f>VLOOKUP(C117,'MA DVKD'!$B$2:$C$142,2,0)</f>
        <v>HOI SO</v>
      </c>
      <c r="C117" s="100" t="s">
        <v>355</v>
      </c>
      <c r="D117" s="170">
        <v>101300000</v>
      </c>
      <c r="E117" s="170" t="str">
        <f t="shared" si="4"/>
        <v>1013</v>
      </c>
      <c r="F117" s="100" t="s">
        <v>316</v>
      </c>
      <c r="G117" s="455">
        <v>0</v>
      </c>
      <c r="H117" s="173" t="s">
        <v>178</v>
      </c>
      <c r="I117" s="517">
        <f>VLOOKUP(A117,'C301.01 per client'!$D$2:$J$202,7,0)</f>
        <v>0</v>
      </c>
      <c r="J117" s="169"/>
      <c r="K117" s="460">
        <f>VLOOKUP(H117,'Fx rate'!$A$2:$B$12,2,0)</f>
        <v>1</v>
      </c>
      <c r="L117" s="525">
        <f t="shared" si="5"/>
        <v>0</v>
      </c>
      <c r="M117" s="528">
        <f t="shared" si="7"/>
        <v>0</v>
      </c>
    </row>
    <row r="118" spans="1:16">
      <c r="A118" s="100" t="str">
        <f t="shared" si="6"/>
        <v>PGD BA DINH101100000</v>
      </c>
      <c r="B118" s="365" t="str">
        <f>VLOOKUP(C118,'MA DVKD'!$B$2:$C$142,2,0)</f>
        <v>CHI NHANH HA NOI</v>
      </c>
      <c r="C118" s="100" t="s">
        <v>359</v>
      </c>
      <c r="D118" s="170">
        <v>101100000</v>
      </c>
      <c r="E118" s="170" t="str">
        <f t="shared" si="4"/>
        <v>1011</v>
      </c>
      <c r="F118" s="100" t="s">
        <v>314</v>
      </c>
      <c r="G118" s="455">
        <v>0</v>
      </c>
      <c r="H118" s="173" t="s">
        <v>178</v>
      </c>
      <c r="I118" s="517">
        <f>VLOOKUP(A118,'C301.01 per client'!$D$2:$J$202,7,0)</f>
        <v>0</v>
      </c>
      <c r="J118" s="169"/>
      <c r="K118" s="460">
        <f>VLOOKUP(H118,'Fx rate'!$A$2:$B$12,2,0)</f>
        <v>1</v>
      </c>
      <c r="L118" s="525">
        <f t="shared" si="5"/>
        <v>0</v>
      </c>
      <c r="M118" s="528">
        <f t="shared" si="7"/>
        <v>0</v>
      </c>
    </row>
    <row r="119" spans="1:16">
      <c r="A119" s="100" t="str">
        <f t="shared" si="6"/>
        <v>PGD BA RIA103100000</v>
      </c>
      <c r="B119" s="365" t="str">
        <f>VLOOKUP(C119,'MA DVKD'!$B$2:$C$142,2,0)</f>
        <v>CHI NHANH VUNG TAU</v>
      </c>
      <c r="C119" s="100" t="s">
        <v>360</v>
      </c>
      <c r="D119" s="170">
        <v>103100000</v>
      </c>
      <c r="E119" s="170" t="str">
        <f t="shared" si="4"/>
        <v>1031</v>
      </c>
      <c r="F119" s="100" t="s">
        <v>314</v>
      </c>
      <c r="G119" s="455">
        <v>120</v>
      </c>
      <c r="H119" s="173" t="s">
        <v>315</v>
      </c>
      <c r="I119" s="517">
        <f>VLOOKUP(A119,'C301.01 per client'!$D$2:$J$202,7,0)</f>
        <v>2893800</v>
      </c>
      <c r="J119" s="169"/>
      <c r="K119" s="460">
        <f>VLOOKUP(H119,'Fx rate'!$A$2:$B$12,2,0)</f>
        <v>24115</v>
      </c>
      <c r="L119" s="525">
        <f t="shared" si="5"/>
        <v>2893800</v>
      </c>
      <c r="M119" s="528">
        <f t="shared" si="7"/>
        <v>0</v>
      </c>
    </row>
    <row r="120" spans="1:16">
      <c r="A120" s="100" t="str">
        <f t="shared" si="6"/>
        <v>PGD BA RIA101100000</v>
      </c>
      <c r="B120" s="365" t="str">
        <f>VLOOKUP(C120,'MA DVKD'!$B$2:$C$142,2,0)</f>
        <v>CHI NHANH VUNG TAU</v>
      </c>
      <c r="C120" s="100" t="s">
        <v>360</v>
      </c>
      <c r="D120" s="170">
        <v>101100000</v>
      </c>
      <c r="E120" s="170" t="str">
        <f t="shared" si="4"/>
        <v>1011</v>
      </c>
      <c r="F120" s="100" t="s">
        <v>314</v>
      </c>
      <c r="G120" s="455">
        <v>3113000000</v>
      </c>
      <c r="H120" s="173" t="s">
        <v>178</v>
      </c>
      <c r="I120" s="517">
        <f>VLOOKUP(A120,'C301.01 per client'!$D$2:$J$202,7,0)</f>
        <v>3113000000</v>
      </c>
      <c r="J120" s="169"/>
      <c r="K120" s="460">
        <f>VLOOKUP(H120,'Fx rate'!$A$2:$B$12,2,0)</f>
        <v>1</v>
      </c>
      <c r="L120" s="525">
        <f t="shared" si="5"/>
        <v>3113000000</v>
      </c>
      <c r="M120" s="528">
        <f t="shared" si="7"/>
        <v>0</v>
      </c>
    </row>
    <row r="121" spans="1:16">
      <c r="A121" s="100" t="str">
        <f t="shared" si="6"/>
        <v>PGD BAI CHAY101100000</v>
      </c>
      <c r="B121" s="365" t="str">
        <f>VLOOKUP(C121,'MA DVKD'!$B$2:$C$142,2,0)</f>
        <v>CHI NHANH QUANG NINH</v>
      </c>
      <c r="C121" s="100" t="s">
        <v>361</v>
      </c>
      <c r="D121" s="170">
        <v>101100000</v>
      </c>
      <c r="E121" s="170" t="str">
        <f t="shared" si="4"/>
        <v>1011</v>
      </c>
      <c r="F121" s="100" t="s">
        <v>314</v>
      </c>
      <c r="G121" s="455">
        <v>0</v>
      </c>
      <c r="H121" s="173" t="s">
        <v>178</v>
      </c>
      <c r="I121" s="517">
        <f>VLOOKUP(A121,'C301.01 per client'!$D$2:$J$202,7,0)</f>
        <v>0</v>
      </c>
      <c r="J121" s="169"/>
      <c r="K121" s="460">
        <f>VLOOKUP(H121,'Fx rate'!$A$2:$B$12,2,0)</f>
        <v>1</v>
      </c>
      <c r="L121" s="525">
        <f t="shared" si="5"/>
        <v>0</v>
      </c>
      <c r="M121" s="528">
        <f t="shared" si="7"/>
        <v>0</v>
      </c>
    </row>
    <row r="122" spans="1:16">
      <c r="A122" s="100" t="str">
        <f t="shared" si="6"/>
        <v>PGD BEN LUC103100000</v>
      </c>
      <c r="B122" s="365" t="str">
        <f>VLOOKUP(C122,'MA DVKD'!$B$2:$C$142,2,0)</f>
        <v>CHI NHANH LONG AN</v>
      </c>
      <c r="C122" s="100" t="s">
        <v>362</v>
      </c>
      <c r="D122" s="170">
        <v>103100000</v>
      </c>
      <c r="E122" s="170" t="str">
        <f t="shared" si="4"/>
        <v>1031</v>
      </c>
      <c r="F122" s="100" t="s">
        <v>314</v>
      </c>
      <c r="G122" s="455">
        <v>200</v>
      </c>
      <c r="H122" s="173" t="s">
        <v>315</v>
      </c>
      <c r="I122" s="517">
        <f>VLOOKUP(A122,'C301.01 per client'!$D$2:$J$202,7,0)</f>
        <v>4823000</v>
      </c>
      <c r="J122" s="169"/>
      <c r="K122" s="460">
        <f>VLOOKUP(H122,'Fx rate'!$A$2:$B$12,2,0)</f>
        <v>24115</v>
      </c>
      <c r="L122" s="525">
        <f t="shared" si="5"/>
        <v>4823000</v>
      </c>
      <c r="M122" s="528">
        <f t="shared" si="7"/>
        <v>0</v>
      </c>
    </row>
    <row r="123" spans="1:16">
      <c r="A123" s="100" t="str">
        <f t="shared" si="6"/>
        <v>PGD BEN LUC101100000</v>
      </c>
      <c r="B123" s="365" t="str">
        <f>VLOOKUP(C123,'MA DVKD'!$B$2:$C$142,2,0)</f>
        <v>CHI NHANH LONG AN</v>
      </c>
      <c r="C123" s="100" t="s">
        <v>362</v>
      </c>
      <c r="D123" s="170">
        <v>101100000</v>
      </c>
      <c r="E123" s="170" t="str">
        <f t="shared" si="4"/>
        <v>1011</v>
      </c>
      <c r="F123" s="100" t="s">
        <v>314</v>
      </c>
      <c r="G123" s="455">
        <v>3568189000</v>
      </c>
      <c r="H123" s="173" t="s">
        <v>178</v>
      </c>
      <c r="I123" s="517">
        <f>VLOOKUP(A123,'C301.01 per client'!$D$2:$J$202,7,0)</f>
        <v>3568189000</v>
      </c>
      <c r="J123" s="169"/>
      <c r="K123" s="460">
        <f>VLOOKUP(H123,'Fx rate'!$A$2:$B$12,2,0)</f>
        <v>1</v>
      </c>
      <c r="L123" s="525">
        <f t="shared" si="5"/>
        <v>3568189000</v>
      </c>
      <c r="M123" s="528">
        <f t="shared" si="7"/>
        <v>0</v>
      </c>
    </row>
    <row r="124" spans="1:16">
      <c r="A124" s="100" t="str">
        <f t="shared" si="6"/>
        <v>PGD BEN THANH103100000</v>
      </c>
      <c r="B124" s="365" t="str">
        <f>VLOOKUP(C124,'MA DVKD'!$B$2:$C$142,2,0)</f>
        <v>CHI NHANH NAM SAI GON</v>
      </c>
      <c r="C124" s="100" t="s">
        <v>363</v>
      </c>
      <c r="D124" s="170">
        <v>103100000</v>
      </c>
      <c r="E124" s="170" t="str">
        <f t="shared" si="4"/>
        <v>1031</v>
      </c>
      <c r="F124" s="100" t="s">
        <v>314</v>
      </c>
      <c r="G124" s="455">
        <v>0</v>
      </c>
      <c r="H124" s="173" t="s">
        <v>315</v>
      </c>
      <c r="I124" s="517">
        <f>VLOOKUP(A124,'C301.01 per client'!$D$2:$J$202,7,0)</f>
        <v>0</v>
      </c>
      <c r="J124" s="169"/>
      <c r="K124" s="460">
        <f>VLOOKUP(H124,'Fx rate'!$A$2:$B$12,2,0)</f>
        <v>24115</v>
      </c>
      <c r="L124" s="525">
        <f t="shared" si="5"/>
        <v>0</v>
      </c>
      <c r="M124" s="528">
        <f t="shared" si="7"/>
        <v>0</v>
      </c>
    </row>
    <row r="125" spans="1:16">
      <c r="A125" s="100" t="str">
        <f t="shared" si="6"/>
        <v>PGD BEN THANH101100000</v>
      </c>
      <c r="B125" s="365" t="str">
        <f>VLOOKUP(C125,'MA DVKD'!$B$2:$C$142,2,0)</f>
        <v>CHI NHANH NAM SAI GON</v>
      </c>
      <c r="C125" s="100" t="s">
        <v>363</v>
      </c>
      <c r="D125" s="170">
        <v>101100000</v>
      </c>
      <c r="E125" s="170" t="str">
        <f t="shared" si="4"/>
        <v>1011</v>
      </c>
      <c r="F125" s="100" t="s">
        <v>314</v>
      </c>
      <c r="G125" s="455">
        <v>0</v>
      </c>
      <c r="H125" s="173" t="s">
        <v>178</v>
      </c>
      <c r="I125" s="517">
        <f>VLOOKUP(A125,'C301.01 per client'!$D$2:$J$202,7,0)</f>
        <v>0</v>
      </c>
      <c r="J125" s="169"/>
      <c r="K125" s="460">
        <f>VLOOKUP(H125,'Fx rate'!$A$2:$B$12,2,0)</f>
        <v>1</v>
      </c>
      <c r="L125" s="525">
        <f t="shared" si="5"/>
        <v>0</v>
      </c>
      <c r="M125" s="528">
        <f t="shared" si="7"/>
        <v>0</v>
      </c>
    </row>
    <row r="126" spans="1:16">
      <c r="A126" s="100" t="str">
        <f t="shared" si="6"/>
        <v>PGD BEN THUY101100000</v>
      </c>
      <c r="B126" s="365" t="str">
        <f>VLOOKUP(C126,'MA DVKD'!$B$2:$C$142,2,0)</f>
        <v>CHI NHANH NGHE AN</v>
      </c>
      <c r="C126" s="100" t="s">
        <v>364</v>
      </c>
      <c r="D126" s="170">
        <v>101100000</v>
      </c>
      <c r="E126" s="170" t="str">
        <f t="shared" si="4"/>
        <v>1011</v>
      </c>
      <c r="F126" s="100" t="s">
        <v>314</v>
      </c>
      <c r="G126" s="455">
        <v>0</v>
      </c>
      <c r="H126" s="173" t="s">
        <v>178</v>
      </c>
      <c r="I126" s="517">
        <f>VLOOKUP(A126,'C301.01 per client'!$D$2:$J$202,7,0)</f>
        <v>0</v>
      </c>
      <c r="J126" s="169"/>
      <c r="K126" s="460">
        <f>VLOOKUP(H126,'Fx rate'!$A$2:$B$12,2,0)</f>
        <v>1</v>
      </c>
      <c r="L126" s="525">
        <f t="shared" si="5"/>
        <v>0</v>
      </c>
      <c r="M126" s="528">
        <f t="shared" si="7"/>
        <v>0</v>
      </c>
    </row>
    <row r="127" spans="1:16">
      <c r="A127" s="100" t="str">
        <f t="shared" si="6"/>
        <v>PGD BIEN HOA103100000</v>
      </c>
      <c r="B127" s="365" t="str">
        <f>VLOOKUP(C127,'MA DVKD'!$B$2:$C$142,2,0)</f>
        <v>CHI NHANH DONG NAI</v>
      </c>
      <c r="C127" s="100" t="s">
        <v>365</v>
      </c>
      <c r="D127" s="170">
        <v>103100000</v>
      </c>
      <c r="E127" s="170" t="str">
        <f t="shared" si="4"/>
        <v>1031</v>
      </c>
      <c r="F127" s="100" t="s">
        <v>314</v>
      </c>
      <c r="G127" s="455">
        <v>0</v>
      </c>
      <c r="H127" s="173" t="s">
        <v>315</v>
      </c>
      <c r="I127" s="517">
        <f>VLOOKUP(A127,'C301.01 per client'!$D$2:$J$202,7,0)</f>
        <v>0</v>
      </c>
      <c r="J127" s="169"/>
      <c r="K127" s="460">
        <f>VLOOKUP(H127,'Fx rate'!$A$2:$B$12,2,0)</f>
        <v>24115</v>
      </c>
      <c r="L127" s="525">
        <f t="shared" si="5"/>
        <v>0</v>
      </c>
      <c r="M127" s="528">
        <f t="shared" si="7"/>
        <v>0</v>
      </c>
    </row>
    <row r="128" spans="1:16">
      <c r="A128" s="100" t="str">
        <f t="shared" si="6"/>
        <v>PGD BIEN HOA101100000</v>
      </c>
      <c r="B128" s="365" t="str">
        <f>VLOOKUP(C128,'MA DVKD'!$B$2:$C$142,2,0)</f>
        <v>CHI NHANH DONG NAI</v>
      </c>
      <c r="C128" s="100" t="s">
        <v>365</v>
      </c>
      <c r="D128" s="170">
        <v>101100000</v>
      </c>
      <c r="E128" s="170" t="str">
        <f t="shared" si="4"/>
        <v>1011</v>
      </c>
      <c r="F128" s="100" t="s">
        <v>314</v>
      </c>
      <c r="G128" s="455">
        <v>0</v>
      </c>
      <c r="H128" s="173" t="s">
        <v>178</v>
      </c>
      <c r="I128" s="517">
        <f>VLOOKUP(A128,'C301.01 per client'!$D$2:$J$202,7,0)</f>
        <v>0</v>
      </c>
      <c r="J128" s="169"/>
      <c r="K128" s="460">
        <f>VLOOKUP(H128,'Fx rate'!$A$2:$B$12,2,0)</f>
        <v>1</v>
      </c>
      <c r="L128" s="525">
        <f t="shared" si="5"/>
        <v>0</v>
      </c>
      <c r="M128" s="528">
        <f t="shared" si="7"/>
        <v>0</v>
      </c>
    </row>
    <row r="129" spans="1:13">
      <c r="A129" s="100" t="str">
        <f t="shared" si="6"/>
        <v>PGD BINH TAN103100000</v>
      </c>
      <c r="B129" s="365" t="str">
        <f>VLOOKUP(C129,'MA DVKD'!$B$2:$C$142,2,0)</f>
        <v>CHI NHANH NHA TRANG</v>
      </c>
      <c r="C129" s="100" t="s">
        <v>366</v>
      </c>
      <c r="D129" s="170">
        <v>103100000</v>
      </c>
      <c r="E129" s="170" t="str">
        <f t="shared" si="4"/>
        <v>1031</v>
      </c>
      <c r="F129" s="100" t="s">
        <v>314</v>
      </c>
      <c r="G129" s="455">
        <v>0</v>
      </c>
      <c r="H129" s="173" t="s">
        <v>315</v>
      </c>
      <c r="I129" s="517">
        <f>VLOOKUP(A129,'C301.01 per client'!$D$2:$J$202,7,0)</f>
        <v>0</v>
      </c>
      <c r="J129" s="169"/>
      <c r="K129" s="460">
        <f>VLOOKUP(H129,'Fx rate'!$A$2:$B$12,2,0)</f>
        <v>24115</v>
      </c>
      <c r="L129" s="525">
        <f t="shared" si="5"/>
        <v>0</v>
      </c>
      <c r="M129" s="528">
        <f t="shared" si="7"/>
        <v>0</v>
      </c>
    </row>
    <row r="130" spans="1:13">
      <c r="A130" s="100" t="str">
        <f t="shared" si="6"/>
        <v>PGD BINH TAN101100000</v>
      </c>
      <c r="B130" s="365" t="str">
        <f>VLOOKUP(C130,'MA DVKD'!$B$2:$C$142,2,0)</f>
        <v>CHI NHANH NHA TRANG</v>
      </c>
      <c r="C130" s="100" t="s">
        <v>366</v>
      </c>
      <c r="D130" s="170">
        <v>101100000</v>
      </c>
      <c r="E130" s="170" t="str">
        <f t="shared" si="4"/>
        <v>1011</v>
      </c>
      <c r="F130" s="100" t="s">
        <v>314</v>
      </c>
      <c r="G130" s="455">
        <v>0</v>
      </c>
      <c r="H130" s="173" t="s">
        <v>178</v>
      </c>
      <c r="I130" s="517">
        <f>VLOOKUP(A130,'C301.01 per client'!$D$2:$J$202,7,0)</f>
        <v>0</v>
      </c>
      <c r="J130" s="169"/>
      <c r="K130" s="460">
        <f>VLOOKUP(H130,'Fx rate'!$A$2:$B$12,2,0)</f>
        <v>1</v>
      </c>
      <c r="L130" s="525">
        <f t="shared" si="5"/>
        <v>0</v>
      </c>
      <c r="M130" s="528">
        <f t="shared" si="7"/>
        <v>0</v>
      </c>
    </row>
    <row r="131" spans="1:13">
      <c r="A131" s="100" t="str">
        <f t="shared" si="6"/>
        <v>PGD BINH THANH103100000</v>
      </c>
      <c r="B131" s="365" t="str">
        <f>VLOOKUP(C131,'MA DVKD'!$B$2:$C$142,2,0)</f>
        <v>CHI NHANH DONG SAI GON</v>
      </c>
      <c r="C131" s="100" t="s">
        <v>367</v>
      </c>
      <c r="D131" s="170">
        <v>103100000</v>
      </c>
      <c r="E131" s="170" t="str">
        <f t="shared" si="4"/>
        <v>1031</v>
      </c>
      <c r="F131" s="100" t="s">
        <v>314</v>
      </c>
      <c r="G131" s="455">
        <v>0</v>
      </c>
      <c r="H131" s="173" t="s">
        <v>315</v>
      </c>
      <c r="I131" s="517">
        <f>VLOOKUP(A131,'C301.01 per client'!$D$2:$J$202,7,0)</f>
        <v>0</v>
      </c>
      <c r="J131" s="169"/>
      <c r="K131" s="460">
        <f>VLOOKUP(H131,'Fx rate'!$A$2:$B$12,2,0)</f>
        <v>24115</v>
      </c>
      <c r="L131" s="525">
        <f t="shared" si="5"/>
        <v>0</v>
      </c>
      <c r="M131" s="528">
        <f t="shared" si="7"/>
        <v>0</v>
      </c>
    </row>
    <row r="132" spans="1:13">
      <c r="A132" s="100" t="str">
        <f t="shared" si="6"/>
        <v>PGD BINH THANH101100000</v>
      </c>
      <c r="B132" s="365" t="str">
        <f>VLOOKUP(C132,'MA DVKD'!$B$2:$C$142,2,0)</f>
        <v>CHI NHANH DONG SAI GON</v>
      </c>
      <c r="C132" s="100" t="s">
        <v>367</v>
      </c>
      <c r="D132" s="170">
        <v>101100000</v>
      </c>
      <c r="E132" s="170" t="str">
        <f t="shared" si="4"/>
        <v>1011</v>
      </c>
      <c r="F132" s="100" t="s">
        <v>314</v>
      </c>
      <c r="G132" s="455">
        <v>0</v>
      </c>
      <c r="H132" s="173" t="s">
        <v>178</v>
      </c>
      <c r="I132" s="517">
        <f>VLOOKUP(A132,'C301.01 per client'!$D$2:$J$202,7,0)</f>
        <v>0</v>
      </c>
      <c r="J132" s="169"/>
      <c r="K132" s="460">
        <f>VLOOKUP(H132,'Fx rate'!$A$2:$B$12,2,0)</f>
        <v>1</v>
      </c>
      <c r="L132" s="525">
        <f t="shared" si="5"/>
        <v>0</v>
      </c>
      <c r="M132" s="528">
        <f t="shared" si="7"/>
        <v>0</v>
      </c>
    </row>
    <row r="133" spans="1:13">
      <c r="A133" s="100" t="str">
        <f t="shared" si="6"/>
        <v>PGD BUON HO101100000</v>
      </c>
      <c r="B133" s="365" t="str">
        <f>VLOOKUP(C133,'MA DVKD'!$B$2:$C$142,2,0)</f>
        <v>CHI NHANH DAK LAK</v>
      </c>
      <c r="C133" s="100" t="s">
        <v>368</v>
      </c>
      <c r="D133" s="170">
        <v>101100000</v>
      </c>
      <c r="E133" s="170" t="str">
        <f t="shared" si="4"/>
        <v>1011</v>
      </c>
      <c r="F133" s="100" t="s">
        <v>314</v>
      </c>
      <c r="G133" s="455">
        <v>858671600</v>
      </c>
      <c r="H133" s="173" t="s">
        <v>178</v>
      </c>
      <c r="I133" s="517">
        <f>VLOOKUP(A133,'C301.01 per client'!$D$2:$J$202,7,0)</f>
        <v>858671600</v>
      </c>
      <c r="J133" s="169"/>
      <c r="K133" s="460">
        <f>VLOOKUP(H133,'Fx rate'!$A$2:$B$12,2,0)</f>
        <v>1</v>
      </c>
      <c r="L133" s="525">
        <f t="shared" si="5"/>
        <v>858671600</v>
      </c>
      <c r="M133" s="528">
        <f t="shared" si="7"/>
        <v>0</v>
      </c>
    </row>
    <row r="134" spans="1:13">
      <c r="A134" s="100" t="str">
        <f t="shared" si="6"/>
        <v>PGD CAI LAY103100000</v>
      </c>
      <c r="B134" s="365" t="str">
        <f>VLOOKUP(C134,'MA DVKD'!$B$2:$C$142,2,0)</f>
        <v>CHI NHANH TIEN GIANG</v>
      </c>
      <c r="C134" s="100" t="s">
        <v>369</v>
      </c>
      <c r="D134" s="170">
        <v>103100000</v>
      </c>
      <c r="E134" s="170" t="str">
        <f t="shared" si="4"/>
        <v>1031</v>
      </c>
      <c r="F134" s="100" t="s">
        <v>314</v>
      </c>
      <c r="G134" s="455">
        <v>559</v>
      </c>
      <c r="H134" s="173" t="s">
        <v>315</v>
      </c>
      <c r="I134" s="517">
        <f>VLOOKUP(A134,'C301.01 per client'!$D$2:$J$202,7,0)</f>
        <v>13480285</v>
      </c>
      <c r="J134" s="169"/>
      <c r="K134" s="460">
        <f>VLOOKUP(H134,'Fx rate'!$A$2:$B$12,2,0)</f>
        <v>24115</v>
      </c>
      <c r="L134" s="525">
        <f t="shared" si="5"/>
        <v>13480285</v>
      </c>
      <c r="M134" s="528">
        <f t="shared" si="7"/>
        <v>0</v>
      </c>
    </row>
    <row r="135" spans="1:13">
      <c r="A135" s="100" t="str">
        <f t="shared" si="6"/>
        <v>PGD CAI LAY101100000</v>
      </c>
      <c r="B135" s="365" t="str">
        <f>VLOOKUP(C135,'MA DVKD'!$B$2:$C$142,2,0)</f>
        <v>CHI NHANH TIEN GIANG</v>
      </c>
      <c r="C135" s="100" t="s">
        <v>369</v>
      </c>
      <c r="D135" s="170">
        <v>101100000</v>
      </c>
      <c r="E135" s="170" t="str">
        <f t="shared" si="4"/>
        <v>1011</v>
      </c>
      <c r="F135" s="100" t="s">
        <v>314</v>
      </c>
      <c r="G135" s="455">
        <v>3988522700</v>
      </c>
      <c r="H135" s="173" t="s">
        <v>178</v>
      </c>
      <c r="I135" s="517">
        <f>VLOOKUP(A135,'C301.01 per client'!$D$2:$J$202,7,0)</f>
        <v>3988522700</v>
      </c>
      <c r="J135" s="169"/>
      <c r="K135" s="460">
        <f>VLOOKUP(H135,'Fx rate'!$A$2:$B$12,2,0)</f>
        <v>1</v>
      </c>
      <c r="L135" s="525">
        <f t="shared" si="5"/>
        <v>3988522700</v>
      </c>
      <c r="M135" s="528">
        <f t="shared" si="7"/>
        <v>0</v>
      </c>
    </row>
    <row r="136" spans="1:13">
      <c r="A136" s="100" t="str">
        <f t="shared" si="6"/>
        <v>PGD CAM PHA101100000</v>
      </c>
      <c r="B136" s="365" t="str">
        <f>VLOOKUP(C136,'MA DVKD'!$B$2:$C$142,2,0)</f>
        <v>CHI NHANH QUANG NINH</v>
      </c>
      <c r="C136" s="100" t="s">
        <v>370</v>
      </c>
      <c r="D136" s="170">
        <v>101100000</v>
      </c>
      <c r="E136" s="170" t="str">
        <f t="shared" si="4"/>
        <v>1011</v>
      </c>
      <c r="F136" s="100" t="s">
        <v>314</v>
      </c>
      <c r="G136" s="455">
        <v>1895627500</v>
      </c>
      <c r="H136" s="173" t="s">
        <v>178</v>
      </c>
      <c r="I136" s="517">
        <f>VLOOKUP(A136,'C301.01 per client'!$D$2:$J$202,7,0)</f>
        <v>1895627500</v>
      </c>
      <c r="J136" s="169"/>
      <c r="K136" s="460">
        <f>VLOOKUP(H136,'Fx rate'!$A$2:$B$12,2,0)</f>
        <v>1</v>
      </c>
      <c r="L136" s="525">
        <f t="shared" si="5"/>
        <v>1895627500</v>
      </c>
      <c r="M136" s="528">
        <f t="shared" si="7"/>
        <v>0</v>
      </c>
    </row>
    <row r="137" spans="1:13">
      <c r="A137" s="100" t="str">
        <f t="shared" si="6"/>
        <v>PGD CAM RANH101100000</v>
      </c>
      <c r="B137" s="365" t="str">
        <f>VLOOKUP(C137,'MA DVKD'!$B$2:$C$142,2,0)</f>
        <v>CHI NHANH NHA TRANG</v>
      </c>
      <c r="C137" s="100" t="s">
        <v>371</v>
      </c>
      <c r="D137" s="170">
        <v>101100000</v>
      </c>
      <c r="E137" s="170" t="str">
        <f t="shared" si="4"/>
        <v>1011</v>
      </c>
      <c r="F137" s="100" t="s">
        <v>314</v>
      </c>
      <c r="G137" s="455">
        <v>1322031100</v>
      </c>
      <c r="H137" s="173" t="s">
        <v>178</v>
      </c>
      <c r="I137" s="517">
        <f>VLOOKUP(A137,'C301.01 per client'!$D$2:$J$202,7,0)</f>
        <v>1322031100</v>
      </c>
      <c r="J137" s="169"/>
      <c r="K137" s="460">
        <f>VLOOKUP(H137,'Fx rate'!$A$2:$B$12,2,0)</f>
        <v>1</v>
      </c>
      <c r="L137" s="525">
        <f t="shared" si="5"/>
        <v>1322031100</v>
      </c>
      <c r="M137" s="528">
        <f t="shared" si="7"/>
        <v>0</v>
      </c>
    </row>
    <row r="138" spans="1:13">
      <c r="A138" s="100" t="str">
        <f t="shared" si="6"/>
        <v>PGD CAU GIAY101100000</v>
      </c>
      <c r="B138" s="365" t="str">
        <f>VLOOKUP(C138,'MA DVKD'!$B$2:$C$142,2,0)</f>
        <v>CHI NHANH THANG LONG</v>
      </c>
      <c r="C138" s="100" t="s">
        <v>372</v>
      </c>
      <c r="D138" s="170">
        <v>101100000</v>
      </c>
      <c r="E138" s="170" t="str">
        <f t="shared" si="4"/>
        <v>1011</v>
      </c>
      <c r="F138" s="100" t="s">
        <v>314</v>
      </c>
      <c r="G138" s="455">
        <v>0</v>
      </c>
      <c r="H138" s="173" t="s">
        <v>178</v>
      </c>
      <c r="I138" s="517">
        <f>VLOOKUP(A138,'C301.01 per client'!$D$2:$J$202,7,0)</f>
        <v>0</v>
      </c>
      <c r="J138" s="169"/>
      <c r="K138" s="460">
        <f>VLOOKUP(H138,'Fx rate'!$A$2:$B$12,2,0)</f>
        <v>1</v>
      </c>
      <c r="L138" s="525">
        <f t="shared" si="5"/>
        <v>0</v>
      </c>
      <c r="M138" s="528">
        <f t="shared" si="7"/>
        <v>0</v>
      </c>
    </row>
    <row r="139" spans="1:13">
      <c r="A139" s="100" t="str">
        <f t="shared" si="6"/>
        <v>PGD CHAU DOC103100000</v>
      </c>
      <c r="B139" s="365" t="str">
        <f>VLOOKUP(C139,'MA DVKD'!$B$2:$C$142,2,0)</f>
        <v>CHI NHANH AN GIANG</v>
      </c>
      <c r="C139" s="100" t="s">
        <v>373</v>
      </c>
      <c r="D139" s="170">
        <v>103100000</v>
      </c>
      <c r="E139" s="170" t="str">
        <f t="shared" si="4"/>
        <v>1031</v>
      </c>
      <c r="F139" s="100" t="s">
        <v>314</v>
      </c>
      <c r="G139" s="455">
        <v>200</v>
      </c>
      <c r="H139" s="173" t="s">
        <v>315</v>
      </c>
      <c r="I139" s="517">
        <f>VLOOKUP(A139,'C301.01 per client'!$D$2:$J$202,7,0)</f>
        <v>4823000</v>
      </c>
      <c r="J139" s="169"/>
      <c r="K139" s="460">
        <f>VLOOKUP(H139,'Fx rate'!$A$2:$B$12,2,0)</f>
        <v>24115</v>
      </c>
      <c r="L139" s="525">
        <f t="shared" si="5"/>
        <v>4823000</v>
      </c>
      <c r="M139" s="528">
        <f t="shared" si="7"/>
        <v>0</v>
      </c>
    </row>
    <row r="140" spans="1:13">
      <c r="A140" s="100" t="str">
        <f t="shared" si="6"/>
        <v>PGD CHAU DOC101100000</v>
      </c>
      <c r="B140" s="365" t="str">
        <f>VLOOKUP(C140,'MA DVKD'!$B$2:$C$142,2,0)</f>
        <v>CHI NHANH AN GIANG</v>
      </c>
      <c r="C140" s="100" t="s">
        <v>373</v>
      </c>
      <c r="D140" s="170">
        <v>101100000</v>
      </c>
      <c r="E140" s="170" t="str">
        <f t="shared" si="4"/>
        <v>1011</v>
      </c>
      <c r="F140" s="100" t="s">
        <v>314</v>
      </c>
      <c r="G140" s="455">
        <v>2478729900</v>
      </c>
      <c r="H140" s="173" t="s">
        <v>178</v>
      </c>
      <c r="I140" s="517">
        <f>VLOOKUP(A140,'C301.01 per client'!$D$2:$J$202,7,0)</f>
        <v>2478729900</v>
      </c>
      <c r="J140" s="169"/>
      <c r="K140" s="460">
        <f>VLOOKUP(H140,'Fx rate'!$A$2:$B$12,2,0)</f>
        <v>1</v>
      </c>
      <c r="L140" s="525">
        <f t="shared" si="5"/>
        <v>2478729900</v>
      </c>
      <c r="M140" s="528">
        <f t="shared" si="7"/>
        <v>0</v>
      </c>
    </row>
    <row r="141" spans="1:13">
      <c r="A141" s="100" t="str">
        <f t="shared" si="6"/>
        <v>PGD CHAU DUC101100000</v>
      </c>
      <c r="B141" s="365" t="str">
        <f>VLOOKUP(C141,'MA DVKD'!$B$2:$C$142,2,0)</f>
        <v>CHI NHANH VUNG TAU</v>
      </c>
      <c r="C141" s="100" t="s">
        <v>374</v>
      </c>
      <c r="D141" s="170">
        <v>101100000</v>
      </c>
      <c r="E141" s="170" t="str">
        <f t="shared" si="4"/>
        <v>1011</v>
      </c>
      <c r="F141" s="100" t="s">
        <v>314</v>
      </c>
      <c r="G141" s="455">
        <v>4717379000</v>
      </c>
      <c r="H141" s="173" t="s">
        <v>178</v>
      </c>
      <c r="I141" s="517">
        <f>VLOOKUP(A141,'C301.01 per client'!$D$2:$J$202,7,0)</f>
        <v>4717379000</v>
      </c>
      <c r="J141" s="169"/>
      <c r="K141" s="460">
        <f>VLOOKUP(H141,'Fx rate'!$A$2:$B$12,2,0)</f>
        <v>1</v>
      </c>
      <c r="L141" s="525">
        <f t="shared" si="5"/>
        <v>4717379000</v>
      </c>
      <c r="M141" s="528">
        <f t="shared" si="7"/>
        <v>0</v>
      </c>
    </row>
    <row r="142" spans="1:13">
      <c r="A142" s="100" t="str">
        <f t="shared" si="6"/>
        <v>PGD CHO LON103100000</v>
      </c>
      <c r="B142" s="365" t="str">
        <f>VLOOKUP(C142,'MA DVKD'!$B$2:$C$142,2,0)</f>
        <v>CHI NHANH NAM SAI GON</v>
      </c>
      <c r="C142" s="100" t="s">
        <v>375</v>
      </c>
      <c r="D142" s="170">
        <v>103100000</v>
      </c>
      <c r="E142" s="170" t="str">
        <f t="shared" si="4"/>
        <v>1031</v>
      </c>
      <c r="F142" s="100" t="s">
        <v>314</v>
      </c>
      <c r="G142" s="455">
        <v>0</v>
      </c>
      <c r="H142" s="173" t="s">
        <v>315</v>
      </c>
      <c r="I142" s="517">
        <f>VLOOKUP(A142,'C301.01 per client'!$D$2:$J$202,7,0)</f>
        <v>0</v>
      </c>
      <c r="J142" s="169"/>
      <c r="K142" s="460">
        <f>VLOOKUP(H142,'Fx rate'!$A$2:$B$12,2,0)</f>
        <v>24115</v>
      </c>
      <c r="L142" s="525">
        <f t="shared" si="5"/>
        <v>0</v>
      </c>
      <c r="M142" s="528">
        <f t="shared" si="7"/>
        <v>0</v>
      </c>
    </row>
    <row r="143" spans="1:13">
      <c r="A143" s="100" t="str">
        <f t="shared" si="6"/>
        <v>PGD CHO LON101100000</v>
      </c>
      <c r="B143" s="365" t="str">
        <f>VLOOKUP(C143,'MA DVKD'!$B$2:$C$142,2,0)</f>
        <v>CHI NHANH NAM SAI GON</v>
      </c>
      <c r="C143" s="100" t="s">
        <v>375</v>
      </c>
      <c r="D143" s="170">
        <v>101100000</v>
      </c>
      <c r="E143" s="170" t="str">
        <f t="shared" si="4"/>
        <v>1011</v>
      </c>
      <c r="F143" s="100" t="s">
        <v>314</v>
      </c>
      <c r="G143" s="455">
        <v>0</v>
      </c>
      <c r="H143" s="173" t="s">
        <v>178</v>
      </c>
      <c r="I143" s="517">
        <f>VLOOKUP(A143,'C301.01 per client'!$D$2:$J$202,7,0)</f>
        <v>0</v>
      </c>
      <c r="J143" s="169"/>
      <c r="K143" s="460">
        <f>VLOOKUP(H143,'Fx rate'!$A$2:$B$12,2,0)</f>
        <v>1</v>
      </c>
      <c r="L143" s="525">
        <f t="shared" si="5"/>
        <v>0</v>
      </c>
      <c r="M143" s="528">
        <f t="shared" si="7"/>
        <v>0</v>
      </c>
    </row>
    <row r="144" spans="1:13">
      <c r="A144" s="100" t="str">
        <f t="shared" si="6"/>
        <v>PGD CHU SE101100000</v>
      </c>
      <c r="B144" s="365" t="str">
        <f>VLOOKUP(C144,'MA DVKD'!$B$2:$C$142,2,0)</f>
        <v>CHI NHANH GIA LAI</v>
      </c>
      <c r="C144" s="100" t="s">
        <v>376</v>
      </c>
      <c r="D144" s="170">
        <v>101100000</v>
      </c>
      <c r="E144" s="170" t="str">
        <f t="shared" si="4"/>
        <v>1011</v>
      </c>
      <c r="F144" s="100" t="s">
        <v>314</v>
      </c>
      <c r="G144" s="455">
        <v>610353300</v>
      </c>
      <c r="H144" s="173" t="s">
        <v>178</v>
      </c>
      <c r="I144" s="517">
        <f>VLOOKUP(A144,'C301.01 per client'!$D$2:$J$202,7,0)</f>
        <v>610353300</v>
      </c>
      <c r="J144" s="169"/>
      <c r="K144" s="460">
        <f>VLOOKUP(H144,'Fx rate'!$A$2:$B$12,2,0)</f>
        <v>1</v>
      </c>
      <c r="L144" s="525">
        <f t="shared" si="5"/>
        <v>610353300</v>
      </c>
      <c r="M144" s="528">
        <f t="shared" si="7"/>
        <v>0</v>
      </c>
    </row>
    <row r="145" spans="1:13">
      <c r="A145" s="100" t="str">
        <f t="shared" si="6"/>
        <v>PGD CO DO101100000</v>
      </c>
      <c r="B145" s="365" t="str">
        <f>VLOOKUP(C145,'MA DVKD'!$B$2:$C$142,2,0)</f>
        <v>CHI NHANH CAN THO</v>
      </c>
      <c r="C145" s="100" t="s">
        <v>377</v>
      </c>
      <c r="D145" s="170">
        <v>101100000</v>
      </c>
      <c r="E145" s="170" t="str">
        <f t="shared" si="4"/>
        <v>1011</v>
      </c>
      <c r="F145" s="100" t="s">
        <v>314</v>
      </c>
      <c r="G145" s="455">
        <v>2942220200</v>
      </c>
      <c r="H145" s="173" t="s">
        <v>178</v>
      </c>
      <c r="I145" s="517">
        <f>VLOOKUP(A145,'C301.01 per client'!$D$2:$J$202,7,0)</f>
        <v>2942220200</v>
      </c>
      <c r="J145" s="169"/>
      <c r="K145" s="460">
        <f>VLOOKUP(H145,'Fx rate'!$A$2:$B$12,2,0)</f>
        <v>1</v>
      </c>
      <c r="L145" s="525">
        <f t="shared" si="5"/>
        <v>2942220200</v>
      </c>
      <c r="M145" s="528">
        <f t="shared" si="7"/>
        <v>0</v>
      </c>
    </row>
    <row r="146" spans="1:13">
      <c r="A146" s="100" t="str">
        <f t="shared" si="6"/>
        <v>PGD DAKDOA101100000</v>
      </c>
      <c r="B146" s="365" t="s">
        <v>333</v>
      </c>
      <c r="C146" s="100" t="s">
        <v>378</v>
      </c>
      <c r="D146" s="170">
        <v>101100000</v>
      </c>
      <c r="E146" s="170" t="str">
        <f t="shared" ref="E146:E209" si="8">LEFT(D146,4)</f>
        <v>1011</v>
      </c>
      <c r="F146" s="100" t="s">
        <v>314</v>
      </c>
      <c r="G146" s="455">
        <v>0</v>
      </c>
      <c r="H146" s="173" t="s">
        <v>178</v>
      </c>
      <c r="I146" s="517">
        <f>VLOOKUP(A146,'C301.01 per client'!$D$2:$J$202,7,0)</f>
        <v>0</v>
      </c>
      <c r="J146" s="169"/>
      <c r="K146" s="460">
        <f>VLOOKUP(H146,'Fx rate'!$A$2:$B$12,2,0)</f>
        <v>1</v>
      </c>
      <c r="L146" s="525">
        <f t="shared" ref="L146:L209" si="9">G146*K146</f>
        <v>0</v>
      </c>
      <c r="M146" s="528">
        <f t="shared" si="7"/>
        <v>0</v>
      </c>
    </row>
    <row r="147" spans="1:13">
      <c r="A147" s="100" t="str">
        <f t="shared" ref="A147:A210" si="10">C147&amp;D147</f>
        <v>PGD DAM DOI101100000</v>
      </c>
      <c r="B147" s="365" t="str">
        <f>VLOOKUP(C147,'MA DVKD'!$B$2:$C$142,2,0)</f>
        <v>CHI NHANH CA MAU</v>
      </c>
      <c r="C147" s="100" t="s">
        <v>379</v>
      </c>
      <c r="D147" s="170">
        <v>101100000</v>
      </c>
      <c r="E147" s="170" t="str">
        <f t="shared" si="8"/>
        <v>1011</v>
      </c>
      <c r="F147" s="100" t="s">
        <v>314</v>
      </c>
      <c r="G147" s="455">
        <v>2630983300</v>
      </c>
      <c r="H147" s="173" t="s">
        <v>178</v>
      </c>
      <c r="I147" s="517">
        <f>VLOOKUP(A147,'C301.01 per client'!$D$2:$J$202,7,0)</f>
        <v>2630983300</v>
      </c>
      <c r="J147" s="169"/>
      <c r="K147" s="460">
        <f>VLOOKUP(H147,'Fx rate'!$A$2:$B$12,2,0)</f>
        <v>1</v>
      </c>
      <c r="L147" s="525">
        <f t="shared" si="9"/>
        <v>2630983300</v>
      </c>
      <c r="M147" s="528">
        <f t="shared" ref="M147:M210" si="11">I147-L147</f>
        <v>0</v>
      </c>
    </row>
    <row r="148" spans="1:13">
      <c r="A148" s="100" t="str">
        <f t="shared" si="10"/>
        <v>PGD DI AN101100000</v>
      </c>
      <c r="B148" s="365" t="str">
        <f>VLOOKUP(C148,'MA DVKD'!$B$2:$C$142,2,0)</f>
        <v>CHI NHANH BINH DUONG</v>
      </c>
      <c r="C148" s="100" t="s">
        <v>380</v>
      </c>
      <c r="D148" s="170">
        <v>101100000</v>
      </c>
      <c r="E148" s="170" t="str">
        <f t="shared" si="8"/>
        <v>1011</v>
      </c>
      <c r="F148" s="100" t="s">
        <v>314</v>
      </c>
      <c r="G148" s="455">
        <v>2718380400</v>
      </c>
      <c r="H148" s="173" t="s">
        <v>178</v>
      </c>
      <c r="I148" s="517">
        <f>VLOOKUP(A148,'C301.01 per client'!$D$2:$J$202,7,0)</f>
        <v>2718380400</v>
      </c>
      <c r="J148" s="169"/>
      <c r="K148" s="460">
        <f>VLOOKUP(H148,'Fx rate'!$A$2:$B$12,2,0)</f>
        <v>1</v>
      </c>
      <c r="L148" s="525">
        <f t="shared" si="9"/>
        <v>2718380400</v>
      </c>
      <c r="M148" s="528">
        <f t="shared" si="11"/>
        <v>0</v>
      </c>
    </row>
    <row r="149" spans="1:13">
      <c r="A149" s="100" t="str">
        <f t="shared" si="10"/>
        <v>PGD DIEN CHAU101100000</v>
      </c>
      <c r="B149" s="365" t="str">
        <f>VLOOKUP(C149,'MA DVKD'!$B$2:$C$142,2,0)</f>
        <v>CHI NHANH NGHE AN</v>
      </c>
      <c r="C149" s="100" t="s">
        <v>381</v>
      </c>
      <c r="D149" s="170">
        <v>101100000</v>
      </c>
      <c r="E149" s="170" t="str">
        <f t="shared" si="8"/>
        <v>1011</v>
      </c>
      <c r="F149" s="100" t="s">
        <v>314</v>
      </c>
      <c r="G149" s="455">
        <v>827726000</v>
      </c>
      <c r="H149" s="173" t="s">
        <v>178</v>
      </c>
      <c r="I149" s="517">
        <f>VLOOKUP(A149,'C301.01 per client'!$D$2:$J$202,7,0)</f>
        <v>827726000</v>
      </c>
      <c r="J149" s="169"/>
      <c r="K149" s="460">
        <f>VLOOKUP(H149,'Fx rate'!$A$2:$B$12,2,0)</f>
        <v>1</v>
      </c>
      <c r="L149" s="525">
        <f t="shared" si="9"/>
        <v>827726000</v>
      </c>
      <c r="M149" s="528">
        <f t="shared" si="11"/>
        <v>0</v>
      </c>
    </row>
    <row r="150" spans="1:13">
      <c r="A150" s="100" t="str">
        <f t="shared" si="10"/>
        <v>PGD DONG DA101100000</v>
      </c>
      <c r="B150" s="365" t="str">
        <f>VLOOKUP(C150,'MA DVKD'!$B$2:$C$142,2,0)</f>
        <v>CHI NHANH HA NOI</v>
      </c>
      <c r="C150" s="100" t="s">
        <v>382</v>
      </c>
      <c r="D150" s="170">
        <v>101100000</v>
      </c>
      <c r="E150" s="170" t="str">
        <f t="shared" si="8"/>
        <v>1011</v>
      </c>
      <c r="F150" s="100" t="s">
        <v>314</v>
      </c>
      <c r="G150" s="455">
        <v>0</v>
      </c>
      <c r="H150" s="173" t="s">
        <v>178</v>
      </c>
      <c r="I150" s="517">
        <f>VLOOKUP(A150,'C301.01 per client'!$D$2:$J$202,7,0)</f>
        <v>0</v>
      </c>
      <c r="J150" s="169"/>
      <c r="K150" s="460">
        <f>VLOOKUP(H150,'Fx rate'!$A$2:$B$12,2,0)</f>
        <v>1</v>
      </c>
      <c r="L150" s="525">
        <f t="shared" si="9"/>
        <v>0</v>
      </c>
      <c r="M150" s="528">
        <f t="shared" si="11"/>
        <v>0</v>
      </c>
    </row>
    <row r="151" spans="1:13">
      <c r="A151" s="100" t="str">
        <f t="shared" si="10"/>
        <v>PGD DUC HOA103100000</v>
      </c>
      <c r="B151" s="365" t="str">
        <f>VLOOKUP(C151,'MA DVKD'!$B$2:$C$142,2,0)</f>
        <v>CHI NHANH LONG AN</v>
      </c>
      <c r="C151" s="100" t="s">
        <v>383</v>
      </c>
      <c r="D151" s="170">
        <v>103100000</v>
      </c>
      <c r="E151" s="170" t="str">
        <f t="shared" si="8"/>
        <v>1031</v>
      </c>
      <c r="F151" s="100" t="s">
        <v>314</v>
      </c>
      <c r="G151" s="455">
        <v>800</v>
      </c>
      <c r="H151" s="173" t="s">
        <v>315</v>
      </c>
      <c r="I151" s="517">
        <f>VLOOKUP(A151,'C301.01 per client'!$D$2:$J$202,7,0)</f>
        <v>19292000</v>
      </c>
      <c r="J151" s="169"/>
      <c r="K151" s="460">
        <f>VLOOKUP(H151,'Fx rate'!$A$2:$B$12,2,0)</f>
        <v>24115</v>
      </c>
      <c r="L151" s="525">
        <f t="shared" si="9"/>
        <v>19292000</v>
      </c>
      <c r="M151" s="528">
        <f t="shared" si="11"/>
        <v>0</v>
      </c>
    </row>
    <row r="152" spans="1:13">
      <c r="A152" s="100" t="str">
        <f t="shared" si="10"/>
        <v>PGD DUC HOA101100000</v>
      </c>
      <c r="B152" s="365" t="str">
        <f>VLOOKUP(C152,'MA DVKD'!$B$2:$C$142,2,0)</f>
        <v>CHI NHANH LONG AN</v>
      </c>
      <c r="C152" s="100" t="s">
        <v>383</v>
      </c>
      <c r="D152" s="170">
        <v>101100000</v>
      </c>
      <c r="E152" s="170" t="str">
        <f t="shared" si="8"/>
        <v>1011</v>
      </c>
      <c r="F152" s="100" t="s">
        <v>314</v>
      </c>
      <c r="G152" s="455">
        <v>2765275000</v>
      </c>
      <c r="H152" s="173" t="s">
        <v>178</v>
      </c>
      <c r="I152" s="517">
        <f>VLOOKUP(A152,'C301.01 per client'!$D$2:$J$202,7,0)</f>
        <v>2765275000</v>
      </c>
      <c r="J152" s="169"/>
      <c r="K152" s="460">
        <f>VLOOKUP(H152,'Fx rate'!$A$2:$B$12,2,0)</f>
        <v>1</v>
      </c>
      <c r="L152" s="525">
        <f t="shared" si="9"/>
        <v>2765275000</v>
      </c>
      <c r="M152" s="528">
        <f t="shared" si="11"/>
        <v>0</v>
      </c>
    </row>
    <row r="153" spans="1:13">
      <c r="A153" s="100" t="str">
        <f t="shared" si="10"/>
        <v>PGD GO CONG103100000</v>
      </c>
      <c r="B153" s="365" t="str">
        <f>VLOOKUP(C153,'MA DVKD'!$B$2:$C$142,2,0)</f>
        <v>CHI NHANH TIEN GIANG</v>
      </c>
      <c r="C153" s="100" t="s">
        <v>384</v>
      </c>
      <c r="D153" s="170">
        <v>103100000</v>
      </c>
      <c r="E153" s="170" t="str">
        <f t="shared" si="8"/>
        <v>1031</v>
      </c>
      <c r="F153" s="100" t="s">
        <v>314</v>
      </c>
      <c r="G153" s="455">
        <v>1329</v>
      </c>
      <c r="H153" s="173" t="s">
        <v>315</v>
      </c>
      <c r="I153" s="517">
        <f>VLOOKUP(A153,'C301.01 per client'!$D$2:$J$202,7,0)</f>
        <v>32048835</v>
      </c>
      <c r="J153" s="169"/>
      <c r="K153" s="460">
        <f>VLOOKUP(H153,'Fx rate'!$A$2:$B$12,2,0)</f>
        <v>24115</v>
      </c>
      <c r="L153" s="525">
        <f t="shared" si="9"/>
        <v>32048835</v>
      </c>
      <c r="M153" s="528">
        <f t="shared" si="11"/>
        <v>0</v>
      </c>
    </row>
    <row r="154" spans="1:13">
      <c r="A154" s="100" t="str">
        <f t="shared" si="10"/>
        <v>PGD GO CONG101100000</v>
      </c>
      <c r="B154" s="365" t="str">
        <f>VLOOKUP(C154,'MA DVKD'!$B$2:$C$142,2,0)</f>
        <v>CHI NHANH TIEN GIANG</v>
      </c>
      <c r="C154" s="100" t="s">
        <v>384</v>
      </c>
      <c r="D154" s="170">
        <v>101100000</v>
      </c>
      <c r="E154" s="170" t="str">
        <f t="shared" si="8"/>
        <v>1011</v>
      </c>
      <c r="F154" s="100" t="s">
        <v>314</v>
      </c>
      <c r="G154" s="455">
        <v>3373343400</v>
      </c>
      <c r="H154" s="173" t="s">
        <v>178</v>
      </c>
      <c r="I154" s="517">
        <f>VLOOKUP(A154,'C301.01 per client'!$D$2:$J$202,7,0)</f>
        <v>3373343400</v>
      </c>
      <c r="J154" s="169"/>
      <c r="K154" s="460">
        <f>VLOOKUP(H154,'Fx rate'!$A$2:$B$12,2,0)</f>
        <v>1</v>
      </c>
      <c r="L154" s="525">
        <f t="shared" si="9"/>
        <v>3373343400</v>
      </c>
      <c r="M154" s="528">
        <f t="shared" si="11"/>
        <v>0</v>
      </c>
    </row>
    <row r="155" spans="1:13">
      <c r="A155" s="100" t="str">
        <f t="shared" si="10"/>
        <v>PGD GO VAP103100000</v>
      </c>
      <c r="B155" s="365" t="str">
        <f>VLOOKUP(C155,'MA DVKD'!$B$2:$C$142,2,0)</f>
        <v>CHI NHANH TAY SAI GON</v>
      </c>
      <c r="C155" s="100" t="s">
        <v>385</v>
      </c>
      <c r="D155" s="170">
        <v>103100000</v>
      </c>
      <c r="E155" s="170" t="str">
        <f t="shared" si="8"/>
        <v>1031</v>
      </c>
      <c r="F155" s="100" t="s">
        <v>314</v>
      </c>
      <c r="G155" s="455">
        <v>0</v>
      </c>
      <c r="H155" s="173" t="s">
        <v>315</v>
      </c>
      <c r="I155" s="517">
        <f>VLOOKUP(A155,'C301.01 per client'!$D$2:$J$202,7,0)</f>
        <v>0</v>
      </c>
      <c r="J155" s="169"/>
      <c r="K155" s="460">
        <f>VLOOKUP(H155,'Fx rate'!$A$2:$B$12,2,0)</f>
        <v>24115</v>
      </c>
      <c r="L155" s="525">
        <f t="shared" si="9"/>
        <v>0</v>
      </c>
      <c r="M155" s="528">
        <f t="shared" si="11"/>
        <v>0</v>
      </c>
    </row>
    <row r="156" spans="1:13">
      <c r="A156" s="100" t="str">
        <f t="shared" si="10"/>
        <v>PGD GO VAP101100000</v>
      </c>
      <c r="B156" s="365" t="str">
        <f>VLOOKUP(C156,'MA DVKD'!$B$2:$C$142,2,0)</f>
        <v>CHI NHANH TAY SAI GON</v>
      </c>
      <c r="C156" s="100" t="s">
        <v>385</v>
      </c>
      <c r="D156" s="170">
        <v>101100000</v>
      </c>
      <c r="E156" s="170" t="str">
        <f t="shared" si="8"/>
        <v>1011</v>
      </c>
      <c r="F156" s="100" t="s">
        <v>314</v>
      </c>
      <c r="G156" s="455">
        <v>0</v>
      </c>
      <c r="H156" s="173" t="s">
        <v>178</v>
      </c>
      <c r="I156" s="517">
        <f>VLOOKUP(A156,'C301.01 per client'!$D$2:$J$202,7,0)</f>
        <v>0</v>
      </c>
      <c r="J156" s="169"/>
      <c r="K156" s="460">
        <f>VLOOKUP(H156,'Fx rate'!$A$2:$B$12,2,0)</f>
        <v>1</v>
      </c>
      <c r="L156" s="525">
        <f t="shared" si="9"/>
        <v>0</v>
      </c>
      <c r="M156" s="528">
        <f t="shared" si="11"/>
        <v>0</v>
      </c>
    </row>
    <row r="157" spans="1:13">
      <c r="A157" s="100" t="str">
        <f t="shared" si="10"/>
        <v>PGD HA TIEN103100000</v>
      </c>
      <c r="B157" s="365" t="str">
        <f>VLOOKUP(C157,'MA DVKD'!$B$2:$C$142,2,0)</f>
        <v>CHI NHANH KIEN GIANG</v>
      </c>
      <c r="C157" s="100" t="s">
        <v>386</v>
      </c>
      <c r="D157" s="170">
        <v>103100000</v>
      </c>
      <c r="E157" s="170" t="str">
        <f t="shared" si="8"/>
        <v>1031</v>
      </c>
      <c r="F157" s="100" t="s">
        <v>314</v>
      </c>
      <c r="G157" s="455">
        <v>1150</v>
      </c>
      <c r="H157" s="173" t="s">
        <v>315</v>
      </c>
      <c r="I157" s="517">
        <f>VLOOKUP(A157,'C301.01 per client'!$D$2:$J$202,7,0)</f>
        <v>27732250</v>
      </c>
      <c r="J157" s="169"/>
      <c r="K157" s="460">
        <f>VLOOKUP(H157,'Fx rate'!$A$2:$B$12,2,0)</f>
        <v>24115</v>
      </c>
      <c r="L157" s="525">
        <f t="shared" si="9"/>
        <v>27732250</v>
      </c>
      <c r="M157" s="528">
        <f t="shared" si="11"/>
        <v>0</v>
      </c>
    </row>
    <row r="158" spans="1:13">
      <c r="A158" s="100" t="str">
        <f t="shared" si="10"/>
        <v>PGD HA TIEN101100000</v>
      </c>
      <c r="B158" s="365" t="str">
        <f>VLOOKUP(C158,'MA DVKD'!$B$2:$C$142,2,0)</f>
        <v>CHI NHANH KIEN GIANG</v>
      </c>
      <c r="C158" s="100" t="s">
        <v>386</v>
      </c>
      <c r="D158" s="170">
        <v>101100000</v>
      </c>
      <c r="E158" s="170" t="str">
        <f t="shared" si="8"/>
        <v>1011</v>
      </c>
      <c r="F158" s="100" t="s">
        <v>314</v>
      </c>
      <c r="G158" s="455">
        <v>4326044500</v>
      </c>
      <c r="H158" s="173" t="s">
        <v>178</v>
      </c>
      <c r="I158" s="517">
        <f>VLOOKUP(A158,'C301.01 per client'!$D$2:$J$202,7,0)</f>
        <v>4326044500</v>
      </c>
      <c r="J158" s="169"/>
      <c r="K158" s="460">
        <f>VLOOKUP(H158,'Fx rate'!$A$2:$B$12,2,0)</f>
        <v>1</v>
      </c>
      <c r="L158" s="525">
        <f t="shared" si="9"/>
        <v>4326044500</v>
      </c>
      <c r="M158" s="528">
        <f t="shared" si="11"/>
        <v>0</v>
      </c>
    </row>
    <row r="159" spans="1:13">
      <c r="A159" s="100" t="str">
        <f t="shared" si="10"/>
        <v>PGD HAI AN101100000</v>
      </c>
      <c r="B159" s="365" t="str">
        <f>VLOOKUP(C159,'MA DVKD'!$B$2:$C$142,2,0)</f>
        <v>CHI NHANH HAI PHONG</v>
      </c>
      <c r="C159" s="100" t="s">
        <v>387</v>
      </c>
      <c r="D159" s="170">
        <v>101100000</v>
      </c>
      <c r="E159" s="170" t="str">
        <f t="shared" si="8"/>
        <v>1011</v>
      </c>
      <c r="F159" s="100" t="s">
        <v>314</v>
      </c>
      <c r="G159" s="455">
        <v>0</v>
      </c>
      <c r="H159" s="173" t="s">
        <v>178</v>
      </c>
      <c r="I159" s="517">
        <f>VLOOKUP(A159,'C301.01 per client'!$D$2:$J$202,7,0)</f>
        <v>0</v>
      </c>
      <c r="J159" s="169"/>
      <c r="K159" s="460">
        <f>VLOOKUP(H159,'Fx rate'!$A$2:$B$12,2,0)</f>
        <v>1</v>
      </c>
      <c r="L159" s="525">
        <f t="shared" si="9"/>
        <v>0</v>
      </c>
      <c r="M159" s="528">
        <f t="shared" si="11"/>
        <v>0</v>
      </c>
    </row>
    <row r="160" spans="1:13">
      <c r="A160" s="100" t="str">
        <f t="shared" si="10"/>
        <v>PGD HAI BA TRUNG101100000</v>
      </c>
      <c r="B160" s="365" t="str">
        <f>VLOOKUP(C160,'MA DVKD'!$B$2:$C$142,2,0)</f>
        <v>CHI NHANH HA NOI</v>
      </c>
      <c r="C160" s="100" t="s">
        <v>388</v>
      </c>
      <c r="D160" s="170">
        <v>101100000</v>
      </c>
      <c r="E160" s="170" t="str">
        <f t="shared" si="8"/>
        <v>1011</v>
      </c>
      <c r="F160" s="100" t="s">
        <v>314</v>
      </c>
      <c r="G160" s="455">
        <v>0</v>
      </c>
      <c r="H160" s="173" t="s">
        <v>178</v>
      </c>
      <c r="I160" s="517">
        <f>VLOOKUP(A160,'C301.01 per client'!$D$2:$J$202,7,0)</f>
        <v>0</v>
      </c>
      <c r="J160" s="169"/>
      <c r="K160" s="460">
        <f>VLOOKUP(H160,'Fx rate'!$A$2:$B$12,2,0)</f>
        <v>1</v>
      </c>
      <c r="L160" s="525">
        <f t="shared" si="9"/>
        <v>0</v>
      </c>
      <c r="M160" s="528">
        <f t="shared" si="11"/>
        <v>0</v>
      </c>
    </row>
    <row r="161" spans="1:13">
      <c r="A161" s="100" t="str">
        <f t="shared" si="10"/>
        <v>PGD HAI CHAU101100000</v>
      </c>
      <c r="B161" s="365" t="str">
        <f>VLOOKUP(C161,'MA DVKD'!$B$2:$C$142,2,0)</f>
        <v>CHI NHANH DA NANG</v>
      </c>
      <c r="C161" s="100" t="s">
        <v>389</v>
      </c>
      <c r="D161" s="170">
        <v>101100000</v>
      </c>
      <c r="E161" s="170" t="str">
        <f t="shared" si="8"/>
        <v>1011</v>
      </c>
      <c r="F161" s="100" t="s">
        <v>314</v>
      </c>
      <c r="G161" s="455">
        <v>0</v>
      </c>
      <c r="H161" s="173" t="s">
        <v>178</v>
      </c>
      <c r="I161" s="517">
        <f>VLOOKUP(A161,'C301.01 per client'!$D$2:$J$202,7,0)</f>
        <v>0</v>
      </c>
      <c r="J161" s="169"/>
      <c r="K161" s="460">
        <f>VLOOKUP(H161,'Fx rate'!$A$2:$B$12,2,0)</f>
        <v>1</v>
      </c>
      <c r="L161" s="525">
        <f t="shared" si="9"/>
        <v>0</v>
      </c>
      <c r="M161" s="528">
        <f t="shared" si="11"/>
        <v>0</v>
      </c>
    </row>
    <row r="162" spans="1:13">
      <c r="A162" s="100" t="str">
        <f t="shared" si="10"/>
        <v>PGD HOA THANH101100000</v>
      </c>
      <c r="B162" s="365" t="str">
        <f>VLOOKUP(C162,'MA DVKD'!$B$2:$C$142,2,0)</f>
        <v>CHI NHANH TAY NINH</v>
      </c>
      <c r="C162" s="100" t="s">
        <v>390</v>
      </c>
      <c r="D162" s="170">
        <v>101100000</v>
      </c>
      <c r="E162" s="170" t="str">
        <f t="shared" si="8"/>
        <v>1011</v>
      </c>
      <c r="F162" s="100" t="s">
        <v>314</v>
      </c>
      <c r="G162" s="455">
        <v>0</v>
      </c>
      <c r="H162" s="173" t="s">
        <v>178</v>
      </c>
      <c r="I162" s="517">
        <f>VLOOKUP(A162,'C301.01 per client'!$D$2:$J$202,7,0)</f>
        <v>0</v>
      </c>
      <c r="J162" s="169"/>
      <c r="K162" s="460">
        <f>VLOOKUP(H162,'Fx rate'!$A$2:$B$12,2,0)</f>
        <v>1</v>
      </c>
      <c r="L162" s="525">
        <f t="shared" si="9"/>
        <v>0</v>
      </c>
      <c r="M162" s="528">
        <f t="shared" si="11"/>
        <v>0</v>
      </c>
    </row>
    <row r="163" spans="1:13">
      <c r="A163" s="100" t="str">
        <f t="shared" si="10"/>
        <v>PGD HOAN KIEM101100000</v>
      </c>
      <c r="B163" s="365" t="str">
        <f>VLOOKUP(C163,'MA DVKD'!$B$2:$C$142,2,0)</f>
        <v>CHI NHANH HA NOI</v>
      </c>
      <c r="C163" s="100" t="s">
        <v>391</v>
      </c>
      <c r="D163" s="170">
        <v>101100000</v>
      </c>
      <c r="E163" s="170" t="str">
        <f t="shared" si="8"/>
        <v>1011</v>
      </c>
      <c r="F163" s="100" t="s">
        <v>314</v>
      </c>
      <c r="G163" s="455">
        <v>0</v>
      </c>
      <c r="H163" s="173" t="s">
        <v>178</v>
      </c>
      <c r="I163" s="517">
        <f>VLOOKUP(A163,'C301.01 per client'!$D$2:$J$202,7,0)</f>
        <v>0</v>
      </c>
      <c r="J163" s="169"/>
      <c r="K163" s="460">
        <f>VLOOKUP(H163,'Fx rate'!$A$2:$B$12,2,0)</f>
        <v>1</v>
      </c>
      <c r="L163" s="525">
        <f t="shared" si="9"/>
        <v>0</v>
      </c>
      <c r="M163" s="528">
        <f t="shared" si="11"/>
        <v>0</v>
      </c>
    </row>
    <row r="164" spans="1:13">
      <c r="A164" s="100" t="str">
        <f t="shared" si="10"/>
        <v>PGD HONG BANG101100000</v>
      </c>
      <c r="B164" s="365" t="str">
        <f>VLOOKUP(C164,'MA DVKD'!$B$2:$C$142,2,0)</f>
        <v>CHI NHANH HAI PHONG</v>
      </c>
      <c r="C164" s="100" t="s">
        <v>392</v>
      </c>
      <c r="D164" s="170">
        <v>101100000</v>
      </c>
      <c r="E164" s="170" t="str">
        <f t="shared" si="8"/>
        <v>1011</v>
      </c>
      <c r="F164" s="100" t="s">
        <v>314</v>
      </c>
      <c r="G164" s="455">
        <v>0</v>
      </c>
      <c r="H164" s="173" t="s">
        <v>178</v>
      </c>
      <c r="I164" s="517">
        <f>VLOOKUP(A164,'C301.01 per client'!$D$2:$J$202,7,0)</f>
        <v>0</v>
      </c>
      <c r="J164" s="169"/>
      <c r="K164" s="460">
        <f>VLOOKUP(H164,'Fx rate'!$A$2:$B$12,2,0)</f>
        <v>1</v>
      </c>
      <c r="L164" s="525">
        <f t="shared" si="9"/>
        <v>0</v>
      </c>
      <c r="M164" s="528">
        <f t="shared" si="11"/>
        <v>0</v>
      </c>
    </row>
    <row r="165" spans="1:13">
      <c r="A165" s="100" t="str">
        <f t="shared" si="10"/>
        <v>PGD HUNG VUONG101100000</v>
      </c>
      <c r="B165" s="365" t="str">
        <f>VLOOKUP(C165,'MA DVKD'!$B$2:$C$142,2,0)</f>
        <v>CHI NHANH SOC TRANG</v>
      </c>
      <c r="C165" s="100" t="s">
        <v>393</v>
      </c>
      <c r="D165" s="170">
        <v>101100000</v>
      </c>
      <c r="E165" s="170" t="str">
        <f t="shared" si="8"/>
        <v>1011</v>
      </c>
      <c r="F165" s="100" t="s">
        <v>314</v>
      </c>
      <c r="G165" s="455">
        <v>0</v>
      </c>
      <c r="H165" s="173" t="s">
        <v>178</v>
      </c>
      <c r="I165" s="517">
        <f>VLOOKUP(A165,'C301.01 per client'!$D$2:$J$202,7,0)</f>
        <v>0</v>
      </c>
      <c r="J165" s="169"/>
      <c r="K165" s="460">
        <f>VLOOKUP(H165,'Fx rate'!$A$2:$B$12,2,0)</f>
        <v>1</v>
      </c>
      <c r="L165" s="525">
        <f t="shared" si="9"/>
        <v>0</v>
      </c>
      <c r="M165" s="528">
        <f t="shared" si="11"/>
        <v>0</v>
      </c>
    </row>
    <row r="166" spans="1:13">
      <c r="A166" s="100" t="str">
        <f t="shared" si="10"/>
        <v>PGD KIEN TUONG103100000</v>
      </c>
      <c r="B166" s="365" t="str">
        <f>VLOOKUP(C166,'MA DVKD'!$B$2:$C$142,2,0)</f>
        <v>CHI NHANH LONG AN</v>
      </c>
      <c r="C166" s="100" t="s">
        <v>394</v>
      </c>
      <c r="D166" s="170">
        <v>103100000</v>
      </c>
      <c r="E166" s="170" t="str">
        <f t="shared" si="8"/>
        <v>1031</v>
      </c>
      <c r="F166" s="100" t="s">
        <v>314</v>
      </c>
      <c r="G166" s="455">
        <v>1850</v>
      </c>
      <c r="H166" s="173" t="s">
        <v>315</v>
      </c>
      <c r="I166" s="517">
        <f>VLOOKUP(A166,'C301.01 per client'!$D$2:$J$202,7,0)</f>
        <v>44612750</v>
      </c>
      <c r="J166" s="169"/>
      <c r="K166" s="460">
        <f>VLOOKUP(H166,'Fx rate'!$A$2:$B$12,2,0)</f>
        <v>24115</v>
      </c>
      <c r="L166" s="525">
        <f t="shared" si="9"/>
        <v>44612750</v>
      </c>
      <c r="M166" s="528">
        <f t="shared" si="11"/>
        <v>0</v>
      </c>
    </row>
    <row r="167" spans="1:13">
      <c r="A167" s="100" t="str">
        <f t="shared" si="10"/>
        <v>PGD KIEN TUONG101100000</v>
      </c>
      <c r="B167" s="365" t="str">
        <f>VLOOKUP(C167,'MA DVKD'!$B$2:$C$142,2,0)</f>
        <v>CHI NHANH LONG AN</v>
      </c>
      <c r="C167" s="100" t="s">
        <v>394</v>
      </c>
      <c r="D167" s="170">
        <v>101100000</v>
      </c>
      <c r="E167" s="170" t="str">
        <f t="shared" si="8"/>
        <v>1011</v>
      </c>
      <c r="F167" s="100" t="s">
        <v>314</v>
      </c>
      <c r="G167" s="455">
        <v>14587001400</v>
      </c>
      <c r="H167" s="173" t="s">
        <v>178</v>
      </c>
      <c r="I167" s="517">
        <f>VLOOKUP(A167,'C301.01 per client'!$D$2:$J$202,7,0)</f>
        <v>14587001400</v>
      </c>
      <c r="J167" s="169"/>
      <c r="K167" s="460">
        <f>VLOOKUP(H167,'Fx rate'!$A$2:$B$12,2,0)</f>
        <v>1</v>
      </c>
      <c r="L167" s="525">
        <f t="shared" si="9"/>
        <v>14587001400</v>
      </c>
      <c r="M167" s="528">
        <f t="shared" si="11"/>
        <v>0</v>
      </c>
    </row>
    <row r="168" spans="1:13">
      <c r="A168" s="100" t="str">
        <f t="shared" si="10"/>
        <v>PGD KINH BAC103100000</v>
      </c>
      <c r="B168" s="365" t="str">
        <f>VLOOKUP(C168,'MA DVKD'!$B$2:$C$142,2,0)</f>
        <v>CHI NHANH BAC NINH</v>
      </c>
      <c r="C168" s="100" t="s">
        <v>395</v>
      </c>
      <c r="D168" s="170">
        <v>103100000</v>
      </c>
      <c r="E168" s="170" t="str">
        <f t="shared" si="8"/>
        <v>1031</v>
      </c>
      <c r="F168" s="100" t="s">
        <v>314</v>
      </c>
      <c r="G168" s="455">
        <v>600</v>
      </c>
      <c r="H168" s="173" t="s">
        <v>315</v>
      </c>
      <c r="I168" s="517">
        <f>VLOOKUP(A168,'C301.01 per client'!$D$2:$J$202,7,0)</f>
        <v>14469000</v>
      </c>
      <c r="J168" s="169"/>
      <c r="K168" s="460">
        <f>VLOOKUP(H168,'Fx rate'!$A$2:$B$12,2,0)</f>
        <v>24115</v>
      </c>
      <c r="L168" s="525">
        <f t="shared" si="9"/>
        <v>14469000</v>
      </c>
      <c r="M168" s="528">
        <f t="shared" si="11"/>
        <v>0</v>
      </c>
    </row>
    <row r="169" spans="1:13">
      <c r="A169" s="100" t="str">
        <f t="shared" si="10"/>
        <v>PGD KINH BAC101100000</v>
      </c>
      <c r="B169" s="365" t="str">
        <f>VLOOKUP(C169,'MA DVKD'!$B$2:$C$142,2,0)</f>
        <v>CHI NHANH BAC NINH</v>
      </c>
      <c r="C169" s="100" t="s">
        <v>395</v>
      </c>
      <c r="D169" s="170">
        <v>101100000</v>
      </c>
      <c r="E169" s="170" t="str">
        <f t="shared" si="8"/>
        <v>1011</v>
      </c>
      <c r="F169" s="100" t="s">
        <v>314</v>
      </c>
      <c r="G169" s="455">
        <v>1192676100</v>
      </c>
      <c r="H169" s="173" t="s">
        <v>178</v>
      </c>
      <c r="I169" s="517">
        <f>VLOOKUP(A169,'C301.01 per client'!$D$2:$J$202,7,0)</f>
        <v>1192676100</v>
      </c>
      <c r="J169" s="169"/>
      <c r="K169" s="460">
        <f>VLOOKUP(H169,'Fx rate'!$A$2:$B$12,2,0)</f>
        <v>1</v>
      </c>
      <c r="L169" s="525">
        <f t="shared" si="9"/>
        <v>1192676100</v>
      </c>
      <c r="M169" s="528">
        <f t="shared" si="11"/>
        <v>0</v>
      </c>
    </row>
    <row r="170" spans="1:13">
      <c r="A170" s="100" t="str">
        <f t="shared" si="10"/>
        <v>PGD KRONG PAC101100000</v>
      </c>
      <c r="B170" s="365" t="str">
        <f>VLOOKUP(C170,'MA DVKD'!$B$2:$C$142,2,0)</f>
        <v>CHI NHANH DAK LAK</v>
      </c>
      <c r="C170" s="100" t="s">
        <v>396</v>
      </c>
      <c r="D170" s="170">
        <v>101100000</v>
      </c>
      <c r="E170" s="170" t="str">
        <f t="shared" si="8"/>
        <v>1011</v>
      </c>
      <c r="F170" s="100" t="s">
        <v>314</v>
      </c>
      <c r="G170" s="455">
        <v>3016603400</v>
      </c>
      <c r="H170" s="173" t="s">
        <v>178</v>
      </c>
      <c r="I170" s="517">
        <f>VLOOKUP(A170,'C301.01 per client'!$D$2:$J$202,7,0)</f>
        <v>3016603400</v>
      </c>
      <c r="J170" s="169"/>
      <c r="K170" s="460">
        <f>VLOOKUP(H170,'Fx rate'!$A$2:$B$12,2,0)</f>
        <v>1</v>
      </c>
      <c r="L170" s="525">
        <f t="shared" si="9"/>
        <v>3016603400</v>
      </c>
      <c r="M170" s="528">
        <f t="shared" si="11"/>
        <v>0</v>
      </c>
    </row>
    <row r="171" spans="1:13">
      <c r="A171" s="100" t="str">
        <f t="shared" si="10"/>
        <v>PGD LA GI103100000</v>
      </c>
      <c r="B171" s="365" t="s">
        <v>323</v>
      </c>
      <c r="C171" s="100" t="s">
        <v>397</v>
      </c>
      <c r="D171" s="170">
        <v>103100000</v>
      </c>
      <c r="E171" s="170" t="str">
        <f t="shared" si="8"/>
        <v>1031</v>
      </c>
      <c r="F171" s="100" t="s">
        <v>314</v>
      </c>
      <c r="G171" s="455">
        <v>1400</v>
      </c>
      <c r="H171" s="173" t="s">
        <v>315</v>
      </c>
      <c r="I171" s="517">
        <f>VLOOKUP(A171,'C301.01 per client'!$D$2:$J$202,7,0)</f>
        <v>33761000</v>
      </c>
      <c r="J171" s="169"/>
      <c r="K171" s="460">
        <f>VLOOKUP(H171,'Fx rate'!$A$2:$B$12,2,0)</f>
        <v>24115</v>
      </c>
      <c r="L171" s="525">
        <f t="shared" si="9"/>
        <v>33761000</v>
      </c>
      <c r="M171" s="528">
        <f t="shared" si="11"/>
        <v>0</v>
      </c>
    </row>
    <row r="172" spans="1:13">
      <c r="A172" s="100" t="str">
        <f t="shared" si="10"/>
        <v>PGD LA GI101100000</v>
      </c>
      <c r="B172" s="365" t="s">
        <v>323</v>
      </c>
      <c r="C172" s="100" t="s">
        <v>397</v>
      </c>
      <c r="D172" s="170">
        <v>101100000</v>
      </c>
      <c r="E172" s="170" t="str">
        <f t="shared" si="8"/>
        <v>1011</v>
      </c>
      <c r="F172" s="100" t="s">
        <v>314</v>
      </c>
      <c r="G172" s="455">
        <v>3682928300</v>
      </c>
      <c r="H172" s="173" t="s">
        <v>178</v>
      </c>
      <c r="I172" s="517">
        <f>VLOOKUP(A172,'C301.01 per client'!$D$2:$J$202,7,0)</f>
        <v>3682928300</v>
      </c>
      <c r="J172" s="169"/>
      <c r="K172" s="460">
        <f>VLOOKUP(H172,'Fx rate'!$A$2:$B$12,2,0)</f>
        <v>1</v>
      </c>
      <c r="L172" s="525">
        <f t="shared" si="9"/>
        <v>3682928300</v>
      </c>
      <c r="M172" s="528">
        <f t="shared" si="11"/>
        <v>0</v>
      </c>
    </row>
    <row r="173" spans="1:13">
      <c r="A173" s="100" t="str">
        <f t="shared" si="10"/>
        <v>PGD LAK101100000</v>
      </c>
      <c r="B173" s="365" t="str">
        <f>VLOOKUP(C173,'MA DVKD'!$B$2:$C$142,2,0)</f>
        <v>CHI NHANH DAK LAK</v>
      </c>
      <c r="C173" s="100" t="s">
        <v>398</v>
      </c>
      <c r="D173" s="170">
        <v>101100000</v>
      </c>
      <c r="E173" s="170" t="str">
        <f t="shared" si="8"/>
        <v>1011</v>
      </c>
      <c r="F173" s="100" t="s">
        <v>314</v>
      </c>
      <c r="G173" s="455">
        <v>2537927400</v>
      </c>
      <c r="H173" s="173" t="s">
        <v>178</v>
      </c>
      <c r="I173" s="517">
        <f>VLOOKUP(A173,'C301.01 per client'!$D$2:$J$202,7,0)</f>
        <v>2537927400</v>
      </c>
      <c r="J173" s="169"/>
      <c r="K173" s="460">
        <f>VLOOKUP(H173,'Fx rate'!$A$2:$B$12,2,0)</f>
        <v>1</v>
      </c>
      <c r="L173" s="525">
        <f t="shared" si="9"/>
        <v>2537927400</v>
      </c>
      <c r="M173" s="528">
        <f t="shared" si="11"/>
        <v>0</v>
      </c>
    </row>
    <row r="174" spans="1:13">
      <c r="A174" s="100" t="str">
        <f t="shared" si="10"/>
        <v>PGD LE VAN SY103100000</v>
      </c>
      <c r="B174" s="365" t="str">
        <f>VLOOKUP(C174,'MA DVKD'!$B$2:$C$142,2,0)</f>
        <v>CHI NHANH DONG SAI GON</v>
      </c>
      <c r="C174" s="100" t="s">
        <v>399</v>
      </c>
      <c r="D174" s="170">
        <v>103100000</v>
      </c>
      <c r="E174" s="170" t="str">
        <f t="shared" si="8"/>
        <v>1031</v>
      </c>
      <c r="F174" s="100" t="s">
        <v>314</v>
      </c>
      <c r="G174" s="455">
        <v>0</v>
      </c>
      <c r="H174" s="173" t="s">
        <v>315</v>
      </c>
      <c r="I174" s="517">
        <f>VLOOKUP(A174,'C301.01 per client'!$D$2:$J$202,7,0)</f>
        <v>0</v>
      </c>
      <c r="J174" s="169"/>
      <c r="K174" s="460">
        <f>VLOOKUP(H174,'Fx rate'!$A$2:$B$12,2,0)</f>
        <v>24115</v>
      </c>
      <c r="L174" s="525">
        <f t="shared" si="9"/>
        <v>0</v>
      </c>
      <c r="M174" s="528">
        <f t="shared" si="11"/>
        <v>0</v>
      </c>
    </row>
    <row r="175" spans="1:13">
      <c r="A175" s="100" t="str">
        <f t="shared" si="10"/>
        <v>PGD LE VAN SY101100000</v>
      </c>
      <c r="B175" s="365" t="str">
        <f>VLOOKUP(C175,'MA DVKD'!$B$2:$C$142,2,0)</f>
        <v>CHI NHANH DONG SAI GON</v>
      </c>
      <c r="C175" s="100" t="s">
        <v>399</v>
      </c>
      <c r="D175" s="170">
        <v>101100000</v>
      </c>
      <c r="E175" s="170" t="str">
        <f t="shared" si="8"/>
        <v>1011</v>
      </c>
      <c r="F175" s="100" t="s">
        <v>314</v>
      </c>
      <c r="G175" s="455">
        <v>0</v>
      </c>
      <c r="H175" s="173" t="s">
        <v>178</v>
      </c>
      <c r="I175" s="517">
        <f>VLOOKUP(A175,'C301.01 per client'!$D$2:$J$202,7,0)</f>
        <v>0</v>
      </c>
      <c r="J175" s="169"/>
      <c r="K175" s="460">
        <f>VLOOKUP(H175,'Fx rate'!$A$2:$B$12,2,0)</f>
        <v>1</v>
      </c>
      <c r="L175" s="525">
        <f t="shared" si="9"/>
        <v>0</v>
      </c>
      <c r="M175" s="528">
        <f t="shared" si="11"/>
        <v>0</v>
      </c>
    </row>
    <row r="176" spans="1:13">
      <c r="A176" s="100" t="str">
        <f t="shared" si="10"/>
        <v>PGD LONG KHANH103100000</v>
      </c>
      <c r="B176" s="365" t="str">
        <f>VLOOKUP(C176,'MA DVKD'!$B$2:$C$142,2,0)</f>
        <v>CHI NHANH DONG NAI</v>
      </c>
      <c r="C176" s="100" t="s">
        <v>400</v>
      </c>
      <c r="D176" s="170">
        <v>103100000</v>
      </c>
      <c r="E176" s="170" t="str">
        <f t="shared" si="8"/>
        <v>1031</v>
      </c>
      <c r="F176" s="100" t="s">
        <v>314</v>
      </c>
      <c r="G176" s="455">
        <v>1200</v>
      </c>
      <c r="H176" s="173" t="s">
        <v>315</v>
      </c>
      <c r="I176" s="517">
        <f>VLOOKUP(A176,'C301.01 per client'!$D$2:$J$202,7,0)</f>
        <v>28938000</v>
      </c>
      <c r="J176" s="169"/>
      <c r="K176" s="460">
        <f>VLOOKUP(H176,'Fx rate'!$A$2:$B$12,2,0)</f>
        <v>24115</v>
      </c>
      <c r="L176" s="525">
        <f t="shared" si="9"/>
        <v>28938000</v>
      </c>
      <c r="M176" s="528">
        <f t="shared" si="11"/>
        <v>0</v>
      </c>
    </row>
    <row r="177" spans="1:13">
      <c r="A177" s="100" t="str">
        <f t="shared" si="10"/>
        <v>PGD LONG KHANH101100000</v>
      </c>
      <c r="B177" s="365" t="str">
        <f>VLOOKUP(C177,'MA DVKD'!$B$2:$C$142,2,0)</f>
        <v>CHI NHANH DONG NAI</v>
      </c>
      <c r="C177" s="100" t="s">
        <v>400</v>
      </c>
      <c r="D177" s="170">
        <v>101100000</v>
      </c>
      <c r="E177" s="170" t="str">
        <f t="shared" si="8"/>
        <v>1011</v>
      </c>
      <c r="F177" s="100" t="s">
        <v>314</v>
      </c>
      <c r="G177" s="455">
        <v>1096790900</v>
      </c>
      <c r="H177" s="173" t="s">
        <v>178</v>
      </c>
      <c r="I177" s="517">
        <f>VLOOKUP(A177,'C301.01 per client'!$D$2:$J$202,7,0)</f>
        <v>1096790900</v>
      </c>
      <c r="J177" s="169"/>
      <c r="K177" s="460">
        <f>VLOOKUP(H177,'Fx rate'!$A$2:$B$12,2,0)</f>
        <v>1</v>
      </c>
      <c r="L177" s="525">
        <f t="shared" si="9"/>
        <v>1096790900</v>
      </c>
      <c r="M177" s="528">
        <f t="shared" si="11"/>
        <v>0</v>
      </c>
    </row>
    <row r="178" spans="1:13">
      <c r="A178" s="100" t="str">
        <f t="shared" si="10"/>
        <v>PGD MINH HAI101100000</v>
      </c>
      <c r="B178" s="365" t="str">
        <f>VLOOKUP(C178,'MA DVKD'!$B$2:$C$142,2,0)</f>
        <v>CHI NHANH CA MAU</v>
      </c>
      <c r="C178" s="100" t="s">
        <v>401</v>
      </c>
      <c r="D178" s="170">
        <v>101100000</v>
      </c>
      <c r="E178" s="170" t="str">
        <f t="shared" si="8"/>
        <v>1011</v>
      </c>
      <c r="F178" s="100" t="s">
        <v>314</v>
      </c>
      <c r="G178" s="455">
        <v>0</v>
      </c>
      <c r="H178" s="173" t="s">
        <v>178</v>
      </c>
      <c r="I178" s="517">
        <f>VLOOKUP(A178,'C301.01 per client'!$D$2:$J$202,7,0)</f>
        <v>0</v>
      </c>
      <c r="J178" s="169"/>
      <c r="K178" s="460">
        <f>VLOOKUP(H178,'Fx rate'!$A$2:$B$12,2,0)</f>
        <v>1</v>
      </c>
      <c r="L178" s="525">
        <f t="shared" si="9"/>
        <v>0</v>
      </c>
      <c r="M178" s="528">
        <f t="shared" si="11"/>
        <v>0</v>
      </c>
    </row>
    <row r="179" spans="1:13">
      <c r="A179" s="100" t="str">
        <f t="shared" si="10"/>
        <v>PGD MONG CAI103100000</v>
      </c>
      <c r="B179" s="365" t="str">
        <f>VLOOKUP(C179,'MA DVKD'!$B$2:$C$142,2,0)</f>
        <v>CHI NHANH QUANG NINH</v>
      </c>
      <c r="C179" s="100" t="s">
        <v>402</v>
      </c>
      <c r="D179" s="170">
        <v>103100000</v>
      </c>
      <c r="E179" s="170" t="str">
        <f t="shared" si="8"/>
        <v>1031</v>
      </c>
      <c r="F179" s="100" t="s">
        <v>314</v>
      </c>
      <c r="G179" s="455">
        <v>5550</v>
      </c>
      <c r="H179" s="173" t="s">
        <v>315</v>
      </c>
      <c r="I179" s="517">
        <f>VLOOKUP(A179,'C301.01 per client'!$D$2:$J$202,7,0)</f>
        <v>133838250</v>
      </c>
      <c r="J179" s="169"/>
      <c r="K179" s="460">
        <f>VLOOKUP(H179,'Fx rate'!$A$2:$B$12,2,0)</f>
        <v>24115</v>
      </c>
      <c r="L179" s="525">
        <f t="shared" si="9"/>
        <v>133838250</v>
      </c>
      <c r="M179" s="528">
        <f t="shared" si="11"/>
        <v>0</v>
      </c>
    </row>
    <row r="180" spans="1:13">
      <c r="A180" s="100" t="str">
        <f t="shared" si="10"/>
        <v>PGD MONG CAI101100000</v>
      </c>
      <c r="B180" s="365" t="str">
        <f>VLOOKUP(C180,'MA DVKD'!$B$2:$C$142,2,0)</f>
        <v>CHI NHANH QUANG NINH</v>
      </c>
      <c r="C180" s="100" t="s">
        <v>402</v>
      </c>
      <c r="D180" s="170">
        <v>101100000</v>
      </c>
      <c r="E180" s="170" t="str">
        <f t="shared" si="8"/>
        <v>1011</v>
      </c>
      <c r="F180" s="100" t="s">
        <v>314</v>
      </c>
      <c r="G180" s="455">
        <v>2324951000</v>
      </c>
      <c r="H180" s="173" t="s">
        <v>178</v>
      </c>
      <c r="I180" s="517">
        <f>VLOOKUP(A180,'C301.01 per client'!$D$2:$J$202,7,0)</f>
        <v>2324951000</v>
      </c>
      <c r="J180" s="169"/>
      <c r="K180" s="460">
        <f>VLOOKUP(H180,'Fx rate'!$A$2:$B$12,2,0)</f>
        <v>1</v>
      </c>
      <c r="L180" s="525">
        <f t="shared" si="9"/>
        <v>2324951000</v>
      </c>
      <c r="M180" s="528">
        <f t="shared" si="11"/>
        <v>0</v>
      </c>
    </row>
    <row r="181" spans="1:13">
      <c r="A181" s="100" t="str">
        <f t="shared" si="10"/>
        <v>PGD MY DINH101100000</v>
      </c>
      <c r="B181" s="365" t="str">
        <f>VLOOKUP(C181,'MA DVKD'!$B$2:$C$142,2,0)</f>
        <v>CHI NHANH THANG LONG</v>
      </c>
      <c r="C181" s="100" t="s">
        <v>403</v>
      </c>
      <c r="D181" s="170">
        <v>101100000</v>
      </c>
      <c r="E181" s="170" t="str">
        <f t="shared" si="8"/>
        <v>1011</v>
      </c>
      <c r="F181" s="100" t="s">
        <v>314</v>
      </c>
      <c r="G181" s="455">
        <v>0</v>
      </c>
      <c r="H181" s="173" t="s">
        <v>178</v>
      </c>
      <c r="I181" s="517">
        <f>VLOOKUP(A181,'C301.01 per client'!$D$2:$J$202,7,0)</f>
        <v>0</v>
      </c>
      <c r="J181" s="169"/>
      <c r="K181" s="460">
        <f>VLOOKUP(H181,'Fx rate'!$A$2:$B$12,2,0)</f>
        <v>1</v>
      </c>
      <c r="L181" s="525">
        <f t="shared" si="9"/>
        <v>0</v>
      </c>
      <c r="M181" s="528">
        <f t="shared" si="11"/>
        <v>0</v>
      </c>
    </row>
    <row r="182" spans="1:13">
      <c r="A182" s="100" t="str">
        <f t="shared" si="10"/>
        <v>PGD MY THO101100000</v>
      </c>
      <c r="B182" s="365" t="str">
        <f>VLOOKUP(C182,'MA DVKD'!$B$2:$C$142,2,0)</f>
        <v>CHI NHANH TIEN GIANG</v>
      </c>
      <c r="C182" s="100" t="s">
        <v>404</v>
      </c>
      <c r="D182" s="170">
        <v>101100000</v>
      </c>
      <c r="E182" s="170" t="str">
        <f t="shared" si="8"/>
        <v>1011</v>
      </c>
      <c r="F182" s="100" t="s">
        <v>314</v>
      </c>
      <c r="G182" s="455">
        <v>0</v>
      </c>
      <c r="H182" s="173" t="s">
        <v>178</v>
      </c>
      <c r="I182" s="517">
        <f>VLOOKUP(A182,'C301.01 per client'!$D$2:$J$202,7,0)</f>
        <v>0</v>
      </c>
      <c r="J182" s="169"/>
      <c r="K182" s="460">
        <f>VLOOKUP(H182,'Fx rate'!$A$2:$B$12,2,0)</f>
        <v>1</v>
      </c>
      <c r="L182" s="525">
        <f t="shared" si="9"/>
        <v>0</v>
      </c>
      <c r="M182" s="528">
        <f t="shared" si="11"/>
        <v>0</v>
      </c>
    </row>
    <row r="183" spans="1:13">
      <c r="A183" s="100" t="str">
        <f t="shared" si="10"/>
        <v>PGD NGA NAM101100000</v>
      </c>
      <c r="B183" s="365" t="str">
        <f>VLOOKUP(C183,'MA DVKD'!$B$2:$C$142,2,0)</f>
        <v>CHI NHANH SOC TRANG</v>
      </c>
      <c r="C183" s="100" t="s">
        <v>405</v>
      </c>
      <c r="D183" s="170">
        <v>101100000</v>
      </c>
      <c r="E183" s="170" t="str">
        <f t="shared" si="8"/>
        <v>1011</v>
      </c>
      <c r="F183" s="100" t="s">
        <v>314</v>
      </c>
      <c r="G183" s="455">
        <v>4023990000</v>
      </c>
      <c r="H183" s="173" t="s">
        <v>178</v>
      </c>
      <c r="I183" s="517">
        <f>VLOOKUP(A183,'C301.01 per client'!$D$2:$J$202,7,0)</f>
        <v>4023990000</v>
      </c>
      <c r="J183" s="169"/>
      <c r="K183" s="460">
        <f>VLOOKUP(H183,'Fx rate'!$A$2:$B$12,2,0)</f>
        <v>1</v>
      </c>
      <c r="L183" s="525">
        <f t="shared" si="9"/>
        <v>4023990000</v>
      </c>
      <c r="M183" s="528">
        <f t="shared" si="11"/>
        <v>0</v>
      </c>
    </row>
    <row r="184" spans="1:13">
      <c r="A184" s="100" t="str">
        <f t="shared" si="10"/>
        <v>PGD NGO QUYEN101100000</v>
      </c>
      <c r="B184" s="365" t="str">
        <f>VLOOKUP(C184,'MA DVKD'!$B$2:$C$142,2,0)</f>
        <v>CHI NHANH HAI PHONG</v>
      </c>
      <c r="C184" s="100" t="s">
        <v>406</v>
      </c>
      <c r="D184" s="170">
        <v>101100000</v>
      </c>
      <c r="E184" s="170" t="str">
        <f t="shared" si="8"/>
        <v>1011</v>
      </c>
      <c r="F184" s="100" t="s">
        <v>314</v>
      </c>
      <c r="G184" s="455">
        <v>0</v>
      </c>
      <c r="H184" s="173" t="s">
        <v>178</v>
      </c>
      <c r="I184" s="517">
        <f>VLOOKUP(A184,'C301.01 per client'!$D$2:$J$202,7,0)</f>
        <v>0</v>
      </c>
      <c r="J184" s="169"/>
      <c r="K184" s="460">
        <f>VLOOKUP(H184,'Fx rate'!$A$2:$B$12,2,0)</f>
        <v>1</v>
      </c>
      <c r="L184" s="525">
        <f t="shared" si="9"/>
        <v>0</v>
      </c>
      <c r="M184" s="528">
        <f t="shared" si="11"/>
        <v>0</v>
      </c>
    </row>
    <row r="185" spans="1:13">
      <c r="A185" s="100" t="str">
        <f t="shared" si="10"/>
        <v>PGD NINH KIEU101100000</v>
      </c>
      <c r="B185" s="365" t="str">
        <f>VLOOKUP(C185,'MA DVKD'!$B$2:$C$142,2,0)</f>
        <v>CHI NHANH CAN THO</v>
      </c>
      <c r="C185" s="100" t="s">
        <v>407</v>
      </c>
      <c r="D185" s="170">
        <v>101100000</v>
      </c>
      <c r="E185" s="170" t="str">
        <f t="shared" si="8"/>
        <v>1011</v>
      </c>
      <c r="F185" s="100" t="s">
        <v>314</v>
      </c>
      <c r="G185" s="455">
        <v>0</v>
      </c>
      <c r="H185" s="173" t="s">
        <v>178</v>
      </c>
      <c r="I185" s="517">
        <f>VLOOKUP(A185,'C301.01 per client'!$D$2:$J$202,7,0)</f>
        <v>0</v>
      </c>
      <c r="J185" s="169"/>
      <c r="K185" s="460">
        <f>VLOOKUP(H185,'Fx rate'!$A$2:$B$12,2,0)</f>
        <v>1</v>
      </c>
      <c r="L185" s="525">
        <f t="shared" si="9"/>
        <v>0</v>
      </c>
      <c r="M185" s="528">
        <f t="shared" si="11"/>
        <v>0</v>
      </c>
    </row>
    <row r="186" spans="1:13">
      <c r="A186" s="100" t="str">
        <f t="shared" si="10"/>
        <v>PGD PHAN RI CUA103100000</v>
      </c>
      <c r="B186" s="365" t="str">
        <f>VLOOKUP(C186,'MA DVKD'!$B$2:$C$142,2,0)</f>
        <v>CHI NHANH BINH THUAN</v>
      </c>
      <c r="C186" s="100" t="s">
        <v>408</v>
      </c>
      <c r="D186" s="170">
        <v>103100000</v>
      </c>
      <c r="E186" s="170" t="str">
        <f t="shared" si="8"/>
        <v>1031</v>
      </c>
      <c r="F186" s="100" t="s">
        <v>314</v>
      </c>
      <c r="G186" s="455">
        <v>500</v>
      </c>
      <c r="H186" s="173" t="s">
        <v>315</v>
      </c>
      <c r="I186" s="517">
        <f>VLOOKUP(A186,'C301.01 per client'!$D$2:$J$202,7,0)</f>
        <v>12057500</v>
      </c>
      <c r="J186" s="169"/>
      <c r="K186" s="460">
        <f>VLOOKUP(H186,'Fx rate'!$A$2:$B$12,2,0)</f>
        <v>24115</v>
      </c>
      <c r="L186" s="525">
        <f t="shared" si="9"/>
        <v>12057500</v>
      </c>
      <c r="M186" s="528">
        <f t="shared" si="11"/>
        <v>0</v>
      </c>
    </row>
    <row r="187" spans="1:13">
      <c r="A187" s="100" t="str">
        <f t="shared" si="10"/>
        <v>PGD PHAN RI CUA101100000</v>
      </c>
      <c r="B187" s="365" t="str">
        <f>VLOOKUP(C187,'MA DVKD'!$B$2:$C$142,2,0)</f>
        <v>CHI NHANH BINH THUAN</v>
      </c>
      <c r="C187" s="100" t="s">
        <v>408</v>
      </c>
      <c r="D187" s="170">
        <v>101100000</v>
      </c>
      <c r="E187" s="170" t="str">
        <f t="shared" si="8"/>
        <v>1011</v>
      </c>
      <c r="F187" s="100" t="s">
        <v>314</v>
      </c>
      <c r="G187" s="455">
        <v>3926300700</v>
      </c>
      <c r="H187" s="173" t="s">
        <v>178</v>
      </c>
      <c r="I187" s="517">
        <f>VLOOKUP(A187,'C301.01 per client'!$D$2:$J$202,7,0)</f>
        <v>3926300700</v>
      </c>
      <c r="J187" s="169"/>
      <c r="K187" s="460">
        <f>VLOOKUP(H187,'Fx rate'!$A$2:$B$12,2,0)</f>
        <v>1</v>
      </c>
      <c r="L187" s="525">
        <f t="shared" si="9"/>
        <v>3926300700</v>
      </c>
      <c r="M187" s="528">
        <f t="shared" si="11"/>
        <v>0</v>
      </c>
    </row>
    <row r="188" spans="1:13">
      <c r="A188" s="100" t="str">
        <f t="shared" si="10"/>
        <v>PGD PHAN THIET101100000</v>
      </c>
      <c r="B188" s="365" t="str">
        <f>VLOOKUP(C188,'MA DVKD'!$B$2:$C$142,2,0)</f>
        <v>CHI NHANH BINH THUAN</v>
      </c>
      <c r="C188" s="100" t="s">
        <v>409</v>
      </c>
      <c r="D188" s="170">
        <v>101100000</v>
      </c>
      <c r="E188" s="170" t="str">
        <f t="shared" si="8"/>
        <v>1011</v>
      </c>
      <c r="F188" s="100" t="s">
        <v>314</v>
      </c>
      <c r="G188" s="455">
        <v>0</v>
      </c>
      <c r="H188" s="173" t="s">
        <v>178</v>
      </c>
      <c r="I188" s="517">
        <f>VLOOKUP(A188,'C301.01 per client'!$D$2:$J$202,7,0)</f>
        <v>0</v>
      </c>
      <c r="J188" s="169"/>
      <c r="K188" s="460">
        <f>VLOOKUP(H188,'Fx rate'!$A$2:$B$12,2,0)</f>
        <v>1</v>
      </c>
      <c r="L188" s="525">
        <f t="shared" si="9"/>
        <v>0</v>
      </c>
      <c r="M188" s="528">
        <f t="shared" si="11"/>
        <v>0</v>
      </c>
    </row>
    <row r="189" spans="1:13">
      <c r="A189" s="100" t="str">
        <f t="shared" si="10"/>
        <v>PGD PHU MY HUNG103100000</v>
      </c>
      <c r="B189" s="365" t="str">
        <f>VLOOKUP(C189,'MA DVKD'!$B$2:$C$142,2,0)</f>
        <v>CHI NHANH NAM SAI GON</v>
      </c>
      <c r="C189" s="100" t="s">
        <v>410</v>
      </c>
      <c r="D189" s="170">
        <v>103100000</v>
      </c>
      <c r="E189" s="170" t="str">
        <f t="shared" si="8"/>
        <v>1031</v>
      </c>
      <c r="F189" s="100" t="s">
        <v>314</v>
      </c>
      <c r="G189" s="455">
        <v>0</v>
      </c>
      <c r="H189" s="173" t="s">
        <v>315</v>
      </c>
      <c r="I189" s="517">
        <f>VLOOKUP(A189,'C301.01 per client'!$D$2:$J$202,7,0)</f>
        <v>0</v>
      </c>
      <c r="J189" s="169"/>
      <c r="K189" s="460">
        <f>VLOOKUP(H189,'Fx rate'!$A$2:$B$12,2,0)</f>
        <v>24115</v>
      </c>
      <c r="L189" s="525">
        <f t="shared" si="9"/>
        <v>0</v>
      </c>
      <c r="M189" s="528">
        <f t="shared" si="11"/>
        <v>0</v>
      </c>
    </row>
    <row r="190" spans="1:13">
      <c r="A190" s="100" t="str">
        <f t="shared" si="10"/>
        <v>PGD PHU MY HUNG101100000</v>
      </c>
      <c r="B190" s="365" t="str">
        <f>VLOOKUP(C190,'MA DVKD'!$B$2:$C$142,2,0)</f>
        <v>CHI NHANH NAM SAI GON</v>
      </c>
      <c r="C190" s="100" t="s">
        <v>410</v>
      </c>
      <c r="D190" s="170">
        <v>101100000</v>
      </c>
      <c r="E190" s="170" t="str">
        <f t="shared" si="8"/>
        <v>1011</v>
      </c>
      <c r="F190" s="100" t="s">
        <v>314</v>
      </c>
      <c r="G190" s="455">
        <v>0</v>
      </c>
      <c r="H190" s="173" t="s">
        <v>178</v>
      </c>
      <c r="I190" s="517">
        <f>VLOOKUP(A190,'C301.01 per client'!$D$2:$J$202,7,0)</f>
        <v>0</v>
      </c>
      <c r="J190" s="169"/>
      <c r="K190" s="460">
        <f>VLOOKUP(H190,'Fx rate'!$A$2:$B$12,2,0)</f>
        <v>1</v>
      </c>
      <c r="L190" s="525">
        <f t="shared" si="9"/>
        <v>0</v>
      </c>
      <c r="M190" s="528">
        <f t="shared" si="11"/>
        <v>0</v>
      </c>
    </row>
    <row r="191" spans="1:13">
      <c r="A191" s="100" t="str">
        <f t="shared" si="10"/>
        <v>PGD PHU NHUAN103100000</v>
      </c>
      <c r="B191" s="365" t="str">
        <f>VLOOKUP(C191,'MA DVKD'!$B$2:$C$142,2,0)</f>
        <v>CHI NHANH TAY SAI GON</v>
      </c>
      <c r="C191" s="100" t="s">
        <v>411</v>
      </c>
      <c r="D191" s="170">
        <v>103100000</v>
      </c>
      <c r="E191" s="170" t="str">
        <f t="shared" si="8"/>
        <v>1031</v>
      </c>
      <c r="F191" s="100" t="s">
        <v>314</v>
      </c>
      <c r="G191" s="455">
        <v>0</v>
      </c>
      <c r="H191" s="173" t="s">
        <v>315</v>
      </c>
      <c r="I191" s="517">
        <f>VLOOKUP(A191,'C301.01 per client'!$D$2:$J$202,7,0)</f>
        <v>0</v>
      </c>
      <c r="J191" s="169"/>
      <c r="K191" s="460">
        <f>VLOOKUP(H191,'Fx rate'!$A$2:$B$12,2,0)</f>
        <v>24115</v>
      </c>
      <c r="L191" s="525">
        <f t="shared" si="9"/>
        <v>0</v>
      </c>
      <c r="M191" s="528">
        <f t="shared" si="11"/>
        <v>0</v>
      </c>
    </row>
    <row r="192" spans="1:13">
      <c r="A192" s="100" t="str">
        <f t="shared" si="10"/>
        <v>PGD PHU NHUAN101100000</v>
      </c>
      <c r="B192" s="365" t="str">
        <f>VLOOKUP(C192,'MA DVKD'!$B$2:$C$142,2,0)</f>
        <v>CHI NHANH TAY SAI GON</v>
      </c>
      <c r="C192" s="100" t="s">
        <v>411</v>
      </c>
      <c r="D192" s="170">
        <v>101100000</v>
      </c>
      <c r="E192" s="170" t="str">
        <f t="shared" si="8"/>
        <v>1011</v>
      </c>
      <c r="F192" s="100" t="s">
        <v>314</v>
      </c>
      <c r="G192" s="455">
        <v>0</v>
      </c>
      <c r="H192" s="173" t="s">
        <v>178</v>
      </c>
      <c r="I192" s="517">
        <f>VLOOKUP(A192,'C301.01 per client'!$D$2:$J$202,7,0)</f>
        <v>0</v>
      </c>
      <c r="J192" s="169"/>
      <c r="K192" s="460">
        <f>VLOOKUP(H192,'Fx rate'!$A$2:$B$12,2,0)</f>
        <v>1</v>
      </c>
      <c r="L192" s="525">
        <f t="shared" si="9"/>
        <v>0</v>
      </c>
      <c r="M192" s="528">
        <f t="shared" si="11"/>
        <v>0</v>
      </c>
    </row>
    <row r="193" spans="1:16">
      <c r="A193" s="100" t="str">
        <f t="shared" si="10"/>
        <v>PGD PHU QUOC103100000</v>
      </c>
      <c r="B193" s="365" t="str">
        <f>VLOOKUP(C193,'MA DVKD'!$B$2:$C$142,2,0)</f>
        <v>CHI NHANH KIEN GIANG</v>
      </c>
      <c r="C193" s="100" t="s">
        <v>412</v>
      </c>
      <c r="D193" s="170">
        <v>103100000</v>
      </c>
      <c r="E193" s="170" t="str">
        <f t="shared" si="8"/>
        <v>1031</v>
      </c>
      <c r="F193" s="100" t="s">
        <v>314</v>
      </c>
      <c r="G193" s="455">
        <v>100</v>
      </c>
      <c r="H193" s="173" t="s">
        <v>356</v>
      </c>
      <c r="I193" s="517">
        <v>1658000</v>
      </c>
      <c r="K193" s="460">
        <f>VLOOKUP(H193,'Fx rate'!$A$2:$B$12,2,0)</f>
        <v>16581</v>
      </c>
      <c r="L193" s="525">
        <f t="shared" si="9"/>
        <v>1658100</v>
      </c>
      <c r="M193" s="528">
        <f>I193-L193</f>
        <v>-100</v>
      </c>
      <c r="P193" s="137"/>
    </row>
    <row r="194" spans="1:16">
      <c r="A194" s="100" t="str">
        <f t="shared" si="10"/>
        <v>PGD PHU QUOC103100000</v>
      </c>
      <c r="B194" s="365" t="str">
        <f>VLOOKUP(C194,'MA DVKD'!$B$2:$C$142,2,0)</f>
        <v>CHI NHANH KIEN GIANG</v>
      </c>
      <c r="C194" s="100" t="s">
        <v>412</v>
      </c>
      <c r="D194" s="170">
        <v>103100000</v>
      </c>
      <c r="E194" s="170" t="str">
        <f t="shared" si="8"/>
        <v>1031</v>
      </c>
      <c r="F194" s="100" t="s">
        <v>314</v>
      </c>
      <c r="G194" s="455">
        <v>120</v>
      </c>
      <c r="H194" s="173" t="s">
        <v>357</v>
      </c>
      <c r="I194" s="517">
        <v>2197560</v>
      </c>
      <c r="K194" s="460">
        <f>VLOOKUP(H194,'Fx rate'!$A$2:$B$12,2,0)</f>
        <v>18313</v>
      </c>
      <c r="L194" s="525">
        <f t="shared" si="9"/>
        <v>2197560</v>
      </c>
      <c r="M194" s="528">
        <f t="shared" si="11"/>
        <v>0</v>
      </c>
      <c r="P194" s="137"/>
    </row>
    <row r="195" spans="1:16">
      <c r="A195" s="100" t="str">
        <f t="shared" si="10"/>
        <v>PGD PHU QUOC103100000</v>
      </c>
      <c r="B195" s="365" t="str">
        <f>VLOOKUP(C195,'MA DVKD'!$B$2:$C$142,2,0)</f>
        <v>CHI NHANH KIEN GIANG</v>
      </c>
      <c r="C195" s="100" t="s">
        <v>412</v>
      </c>
      <c r="D195" s="170">
        <v>103100000</v>
      </c>
      <c r="E195" s="170" t="str">
        <f t="shared" si="8"/>
        <v>1031</v>
      </c>
      <c r="F195" s="100" t="s">
        <v>314</v>
      </c>
      <c r="G195" s="455">
        <v>420</v>
      </c>
      <c r="H195" s="173" t="s">
        <v>326</v>
      </c>
      <c r="I195" s="517">
        <v>11340000</v>
      </c>
      <c r="J195" s="169"/>
      <c r="K195" s="460">
        <f>VLOOKUP(H195,'Fx rate'!$A$2:$B$12,2,0)</f>
        <v>27000</v>
      </c>
      <c r="L195" s="525">
        <f t="shared" si="9"/>
        <v>11340000</v>
      </c>
      <c r="M195" s="528">
        <f t="shared" si="11"/>
        <v>0</v>
      </c>
    </row>
    <row r="196" spans="1:16">
      <c r="A196" s="100" t="str">
        <f t="shared" si="10"/>
        <v>PGD PHU QUOC103100000</v>
      </c>
      <c r="B196" s="365" t="str">
        <f>VLOOKUP(C196,'MA DVKD'!$B$2:$C$142,2,0)</f>
        <v>CHI NHANH KIEN GIANG</v>
      </c>
      <c r="C196" s="100" t="s">
        <v>412</v>
      </c>
      <c r="D196" s="170">
        <v>103100000</v>
      </c>
      <c r="E196" s="170" t="str">
        <f t="shared" si="8"/>
        <v>1031</v>
      </c>
      <c r="F196" s="100" t="s">
        <v>314</v>
      </c>
      <c r="G196" s="455">
        <v>9383</v>
      </c>
      <c r="H196" s="173" t="s">
        <v>315</v>
      </c>
      <c r="I196" s="517">
        <v>226271045</v>
      </c>
      <c r="J196" s="169"/>
      <c r="K196" s="460">
        <f>VLOOKUP(H196,'Fx rate'!$A$2:$B$12,2,0)</f>
        <v>24115</v>
      </c>
      <c r="L196" s="525">
        <f t="shared" si="9"/>
        <v>226271045</v>
      </c>
      <c r="M196" s="528">
        <f t="shared" si="11"/>
        <v>0</v>
      </c>
    </row>
    <row r="197" spans="1:16">
      <c r="A197" s="100" t="str">
        <f t="shared" si="10"/>
        <v>PGD PHU QUOC101100000</v>
      </c>
      <c r="B197" s="365" t="str">
        <f>VLOOKUP(C197,'MA DVKD'!$B$2:$C$142,2,0)</f>
        <v>CHI NHANH KIEN GIANG</v>
      </c>
      <c r="C197" s="100" t="s">
        <v>412</v>
      </c>
      <c r="D197" s="170">
        <v>101100000</v>
      </c>
      <c r="E197" s="170" t="str">
        <f t="shared" si="8"/>
        <v>1011</v>
      </c>
      <c r="F197" s="100" t="s">
        <v>314</v>
      </c>
      <c r="G197" s="455">
        <v>2569515000</v>
      </c>
      <c r="H197" s="173" t="s">
        <v>178</v>
      </c>
      <c r="I197" s="517">
        <f>VLOOKUP(A197,'C301.01 per client'!$D$2:$J$202,7,0)</f>
        <v>2569515000</v>
      </c>
      <c r="J197" s="169"/>
      <c r="K197" s="460">
        <f>VLOOKUP(H197,'Fx rate'!$A$2:$B$12,2,0)</f>
        <v>1</v>
      </c>
      <c r="L197" s="525">
        <f t="shared" si="9"/>
        <v>2569515000</v>
      </c>
      <c r="M197" s="528">
        <f t="shared" si="11"/>
        <v>0</v>
      </c>
    </row>
    <row r="198" spans="1:16">
      <c r="A198" s="100" t="str">
        <f t="shared" si="10"/>
        <v>PGD PHU TAN101100000</v>
      </c>
      <c r="B198" s="365" t="str">
        <f>VLOOKUP(C198,'MA DVKD'!$B$2:$C$142,2,0)</f>
        <v>CHI NHANH AN GIANG</v>
      </c>
      <c r="C198" s="100" t="s">
        <v>413</v>
      </c>
      <c r="D198" s="170">
        <v>101100000</v>
      </c>
      <c r="E198" s="170" t="str">
        <f t="shared" si="8"/>
        <v>1011</v>
      </c>
      <c r="F198" s="100" t="s">
        <v>314</v>
      </c>
      <c r="G198" s="455">
        <v>2735008000</v>
      </c>
      <c r="H198" s="173" t="s">
        <v>178</v>
      </c>
      <c r="I198" s="517">
        <f>VLOOKUP(A198,'C301.01 per client'!$D$2:$J$202,7,0)</f>
        <v>2735008000</v>
      </c>
      <c r="J198" s="169"/>
      <c r="K198" s="460">
        <f>VLOOKUP(H198,'Fx rate'!$A$2:$B$12,2,0)</f>
        <v>1</v>
      </c>
      <c r="L198" s="525">
        <f t="shared" si="9"/>
        <v>2735008000</v>
      </c>
      <c r="M198" s="528">
        <f t="shared" si="11"/>
        <v>0</v>
      </c>
    </row>
    <row r="199" spans="1:16">
      <c r="A199" s="100" t="str">
        <f t="shared" si="10"/>
        <v>PGD PLEIKU101100000</v>
      </c>
      <c r="B199" s="365" t="str">
        <f>VLOOKUP(C199,'MA DVKD'!$B$2:$C$142,2,0)</f>
        <v>CHI NHANH GIA LAI</v>
      </c>
      <c r="C199" s="100" t="s">
        <v>414</v>
      </c>
      <c r="D199" s="170">
        <v>101100000</v>
      </c>
      <c r="E199" s="170" t="str">
        <f t="shared" si="8"/>
        <v>1011</v>
      </c>
      <c r="F199" s="100" t="s">
        <v>314</v>
      </c>
      <c r="G199" s="455">
        <v>0</v>
      </c>
      <c r="H199" s="173" t="s">
        <v>178</v>
      </c>
      <c r="I199" s="517">
        <f>VLOOKUP(A199,'C301.01 per client'!$D$2:$J$202,7,0)</f>
        <v>0</v>
      </c>
      <c r="J199" s="169"/>
      <c r="K199" s="460">
        <f>VLOOKUP(H199,'Fx rate'!$A$2:$B$12,2,0)</f>
        <v>1</v>
      </c>
      <c r="L199" s="525">
        <f t="shared" si="9"/>
        <v>0</v>
      </c>
      <c r="M199" s="528">
        <f t="shared" si="11"/>
        <v>0</v>
      </c>
    </row>
    <row r="200" spans="1:16">
      <c r="A200" s="100" t="str">
        <f t="shared" si="10"/>
        <v>PGD QUAN 10101100000</v>
      </c>
      <c r="B200" s="365" t="str">
        <f>VLOOKUP(C200,'MA DVKD'!$B$2:$C$142,2,0)</f>
        <v>CHI NHANH NAM SAI GON</v>
      </c>
      <c r="C200" s="100" t="s">
        <v>415</v>
      </c>
      <c r="D200" s="170">
        <v>101100000</v>
      </c>
      <c r="E200" s="170" t="str">
        <f t="shared" si="8"/>
        <v>1011</v>
      </c>
      <c r="F200" s="100" t="s">
        <v>314</v>
      </c>
      <c r="G200" s="455">
        <v>0</v>
      </c>
      <c r="H200" s="173" t="s">
        <v>178</v>
      </c>
      <c r="I200" s="517">
        <f>VLOOKUP(A200,'C301.01 per client'!$D$2:$J$202,7,0)</f>
        <v>0</v>
      </c>
      <c r="J200" s="169"/>
      <c r="K200" s="460">
        <f>VLOOKUP(H200,'Fx rate'!$A$2:$B$12,2,0)</f>
        <v>1</v>
      </c>
      <c r="L200" s="525">
        <f t="shared" si="9"/>
        <v>0</v>
      </c>
      <c r="M200" s="528">
        <f t="shared" si="11"/>
        <v>0</v>
      </c>
    </row>
    <row r="201" spans="1:16">
      <c r="A201" s="100" t="str">
        <f t="shared" si="10"/>
        <v>PGD QUAN 11101100000</v>
      </c>
      <c r="B201" s="365" t="str">
        <f>VLOOKUP(C201,'MA DVKD'!$B$2:$C$142,2,0)</f>
        <v>CHI NHANH TAY SAI GON</v>
      </c>
      <c r="C201" s="100" t="s">
        <v>416</v>
      </c>
      <c r="D201" s="170">
        <v>101100000</v>
      </c>
      <c r="E201" s="170" t="str">
        <f t="shared" si="8"/>
        <v>1011</v>
      </c>
      <c r="F201" s="100" t="s">
        <v>314</v>
      </c>
      <c r="G201" s="455">
        <v>0</v>
      </c>
      <c r="H201" s="173" t="s">
        <v>178</v>
      </c>
      <c r="I201" s="517">
        <f>VLOOKUP(A201,'C301.01 per client'!$D$2:$J$202,7,0)</f>
        <v>0</v>
      </c>
      <c r="J201" s="169"/>
      <c r="K201" s="460">
        <f>VLOOKUP(H201,'Fx rate'!$A$2:$B$12,2,0)</f>
        <v>1</v>
      </c>
      <c r="L201" s="525">
        <f t="shared" si="9"/>
        <v>0</v>
      </c>
      <c r="M201" s="528">
        <f t="shared" si="11"/>
        <v>0</v>
      </c>
    </row>
    <row r="202" spans="1:16">
      <c r="A202" s="100" t="str">
        <f t="shared" si="10"/>
        <v>PGD QUE VO101100000</v>
      </c>
      <c r="B202" s="365" t="str">
        <f>VLOOKUP(C202,'MA DVKD'!$B$2:$C$142,2,0)</f>
        <v>CHI NHANH BAC NINH</v>
      </c>
      <c r="C202" s="100" t="s">
        <v>417</v>
      </c>
      <c r="D202" s="170">
        <v>101100000</v>
      </c>
      <c r="E202" s="170" t="str">
        <f t="shared" si="8"/>
        <v>1011</v>
      </c>
      <c r="F202" s="100" t="s">
        <v>314</v>
      </c>
      <c r="G202" s="455">
        <v>0</v>
      </c>
      <c r="H202" s="173" t="s">
        <v>178</v>
      </c>
      <c r="I202" s="517">
        <f>VLOOKUP(A202,'C301.01 per client'!$D$2:$J$202,7,0)</f>
        <v>0</v>
      </c>
      <c r="J202" s="169"/>
      <c r="K202" s="460">
        <f>VLOOKUP(H202,'Fx rate'!$A$2:$B$12,2,0)</f>
        <v>1</v>
      </c>
      <c r="L202" s="525">
        <f t="shared" si="9"/>
        <v>0</v>
      </c>
      <c r="M202" s="528">
        <f t="shared" si="11"/>
        <v>0</v>
      </c>
    </row>
    <row r="203" spans="1:16">
      <c r="A203" s="100" t="str">
        <f t="shared" si="10"/>
        <v>PGD RACH GIA101100000</v>
      </c>
      <c r="B203" s="365" t="str">
        <f>VLOOKUP(C203,'MA DVKD'!$B$2:$C$142,2,0)</f>
        <v>CHI NHANH KIEN GIANG</v>
      </c>
      <c r="C203" s="100" t="s">
        <v>418</v>
      </c>
      <c r="D203" s="170">
        <v>101100000</v>
      </c>
      <c r="E203" s="170" t="str">
        <f t="shared" si="8"/>
        <v>1011</v>
      </c>
      <c r="F203" s="100" t="s">
        <v>314</v>
      </c>
      <c r="G203" s="455">
        <v>1039791000</v>
      </c>
      <c r="H203" s="173" t="s">
        <v>178</v>
      </c>
      <c r="I203" s="517">
        <f>VLOOKUP(A203,'C301.01 per client'!$D$2:$J$202,7,0)</f>
        <v>1039791000</v>
      </c>
      <c r="J203" s="169"/>
      <c r="K203" s="460">
        <f>VLOOKUP(H203,'Fx rate'!$A$2:$B$12,2,0)</f>
        <v>1</v>
      </c>
      <c r="L203" s="525">
        <f t="shared" si="9"/>
        <v>1039791000</v>
      </c>
      <c r="M203" s="528">
        <f t="shared" si="11"/>
        <v>0</v>
      </c>
    </row>
    <row r="204" spans="1:16">
      <c r="A204" s="100" t="str">
        <f t="shared" si="10"/>
        <v>PGD SO SAO101100000</v>
      </c>
      <c r="B204" s="365" t="str">
        <f>VLOOKUP(C204,'MA DVKD'!$B$2:$C$142,2,0)</f>
        <v>CHI NHANH BINH DUONG</v>
      </c>
      <c r="C204" s="100" t="s">
        <v>419</v>
      </c>
      <c r="D204" s="170">
        <v>101100000</v>
      </c>
      <c r="E204" s="170" t="str">
        <f t="shared" si="8"/>
        <v>1011</v>
      </c>
      <c r="F204" s="100" t="s">
        <v>314</v>
      </c>
      <c r="G204" s="455">
        <v>0</v>
      </c>
      <c r="H204" s="173" t="s">
        <v>178</v>
      </c>
      <c r="I204" s="517">
        <f>VLOOKUP(A204,'C301.01 per client'!$D$2:$J$202,7,0)</f>
        <v>0</v>
      </c>
      <c r="J204" s="169"/>
      <c r="K204" s="460">
        <f>VLOOKUP(H204,'Fx rate'!$A$2:$B$12,2,0)</f>
        <v>1</v>
      </c>
      <c r="L204" s="525">
        <f t="shared" si="9"/>
        <v>0</v>
      </c>
      <c r="M204" s="528">
        <f t="shared" si="11"/>
        <v>0</v>
      </c>
    </row>
    <row r="205" spans="1:16">
      <c r="A205" s="100" t="str">
        <f t="shared" si="10"/>
        <v>PGD SONG DOC101100000</v>
      </c>
      <c r="B205" s="365" t="str">
        <f>VLOOKUP(C205,'MA DVKD'!$B$2:$C$142,2,0)</f>
        <v>CHI NHANH CA MAU</v>
      </c>
      <c r="C205" s="100" t="s">
        <v>420</v>
      </c>
      <c r="D205" s="170">
        <v>101100000</v>
      </c>
      <c r="E205" s="170" t="str">
        <f t="shared" si="8"/>
        <v>1011</v>
      </c>
      <c r="F205" s="100" t="s">
        <v>314</v>
      </c>
      <c r="G205" s="455">
        <v>934742000</v>
      </c>
      <c r="H205" s="173" t="s">
        <v>178</v>
      </c>
      <c r="I205" s="517">
        <f>VLOOKUP(A205,'C301.01 per client'!$D$2:$J$202,7,0)</f>
        <v>934742000</v>
      </c>
      <c r="J205" s="169"/>
      <c r="K205" s="460">
        <f>VLOOKUP(H205,'Fx rate'!$A$2:$B$12,2,0)</f>
        <v>1</v>
      </c>
      <c r="L205" s="525">
        <f t="shared" si="9"/>
        <v>934742000</v>
      </c>
      <c r="M205" s="528">
        <f t="shared" si="11"/>
        <v>0</v>
      </c>
    </row>
    <row r="206" spans="1:16">
      <c r="A206" s="100" t="str">
        <f t="shared" si="10"/>
        <v>PGD SONG HAN103100000</v>
      </c>
      <c r="B206" s="365" t="str">
        <f>VLOOKUP(C206,'MA DVKD'!$B$2:$C$142,2,0)</f>
        <v>CHI NHANH DA NANG</v>
      </c>
      <c r="C206" s="100" t="s">
        <v>421</v>
      </c>
      <c r="D206" s="170">
        <v>103100000</v>
      </c>
      <c r="E206" s="170" t="str">
        <f t="shared" si="8"/>
        <v>1031</v>
      </c>
      <c r="F206" s="100" t="s">
        <v>314</v>
      </c>
      <c r="G206" s="455">
        <v>0</v>
      </c>
      <c r="H206" s="173" t="s">
        <v>315</v>
      </c>
      <c r="I206" s="517">
        <f>VLOOKUP(A206,'C301.01 per client'!$D$2:$J$202,7,0)</f>
        <v>0</v>
      </c>
      <c r="J206" s="169"/>
      <c r="K206" s="460">
        <f>VLOOKUP(H206,'Fx rate'!$A$2:$B$12,2,0)</f>
        <v>24115</v>
      </c>
      <c r="L206" s="525">
        <f t="shared" si="9"/>
        <v>0</v>
      </c>
      <c r="M206" s="528">
        <f t="shared" si="11"/>
        <v>0</v>
      </c>
    </row>
    <row r="207" spans="1:16">
      <c r="A207" s="100" t="str">
        <f t="shared" si="10"/>
        <v>PGD SONG HAN101100000</v>
      </c>
      <c r="B207" s="365" t="str">
        <f>VLOOKUP(C207,'MA DVKD'!$B$2:$C$142,2,0)</f>
        <v>CHI NHANH DA NANG</v>
      </c>
      <c r="C207" s="100" t="s">
        <v>421</v>
      </c>
      <c r="D207" s="170">
        <v>101100000</v>
      </c>
      <c r="E207" s="170" t="str">
        <f t="shared" si="8"/>
        <v>1011</v>
      </c>
      <c r="F207" s="100" t="s">
        <v>314</v>
      </c>
      <c r="G207" s="455">
        <v>0</v>
      </c>
      <c r="H207" s="173" t="s">
        <v>178</v>
      </c>
      <c r="I207" s="517">
        <f>VLOOKUP(A207,'C301.01 per client'!$D$2:$J$202,7,0)</f>
        <v>0</v>
      </c>
      <c r="J207" s="169"/>
      <c r="K207" s="460">
        <f>VLOOKUP(H207,'Fx rate'!$A$2:$B$12,2,0)</f>
        <v>1</v>
      </c>
      <c r="L207" s="525">
        <f t="shared" si="9"/>
        <v>0</v>
      </c>
      <c r="M207" s="528">
        <f t="shared" si="11"/>
        <v>0</v>
      </c>
    </row>
    <row r="208" spans="1:16">
      <c r="A208" s="100" t="str">
        <f t="shared" si="10"/>
        <v>PGD TAN BIEN101100000</v>
      </c>
      <c r="B208" s="365" t="s">
        <v>346</v>
      </c>
      <c r="C208" s="100" t="s">
        <v>422</v>
      </c>
      <c r="D208" s="170">
        <v>101100000</v>
      </c>
      <c r="E208" s="170" t="str">
        <f t="shared" si="8"/>
        <v>1011</v>
      </c>
      <c r="F208" s="100" t="s">
        <v>314</v>
      </c>
      <c r="G208" s="455">
        <v>2104000000</v>
      </c>
      <c r="H208" s="173" t="s">
        <v>178</v>
      </c>
      <c r="I208" s="517">
        <f>VLOOKUP(A208,'C301.01 per client'!$D$2:$J$202,7,0)</f>
        <v>2104000000</v>
      </c>
      <c r="J208" s="169"/>
      <c r="K208" s="460">
        <f>VLOOKUP(H208,'Fx rate'!$A$2:$B$12,2,0)</f>
        <v>1</v>
      </c>
      <c r="L208" s="525">
        <f t="shared" si="9"/>
        <v>2104000000</v>
      </c>
      <c r="M208" s="528">
        <f t="shared" si="11"/>
        <v>0</v>
      </c>
    </row>
    <row r="209" spans="1:13">
      <c r="A209" s="100" t="str">
        <f t="shared" si="10"/>
        <v>PGD TAN BINH103100000</v>
      </c>
      <c r="B209" s="365" t="str">
        <f>VLOOKUP(C209,'MA DVKD'!$B$2:$C$142,2,0)</f>
        <v>CHI NHANH TAY SAI GON</v>
      </c>
      <c r="C209" s="100" t="s">
        <v>423</v>
      </c>
      <c r="D209" s="170">
        <v>103100000</v>
      </c>
      <c r="E209" s="170" t="str">
        <f t="shared" si="8"/>
        <v>1031</v>
      </c>
      <c r="F209" s="100" t="s">
        <v>314</v>
      </c>
      <c r="G209" s="455">
        <v>0</v>
      </c>
      <c r="H209" s="173" t="s">
        <v>315</v>
      </c>
      <c r="I209" s="517">
        <f>VLOOKUP(A209,'C301.01 per client'!$D$2:$J$202,7,0)</f>
        <v>0</v>
      </c>
      <c r="J209" s="169"/>
      <c r="K209" s="460">
        <f>VLOOKUP(H209,'Fx rate'!$A$2:$B$12,2,0)</f>
        <v>24115</v>
      </c>
      <c r="L209" s="525">
        <f t="shared" si="9"/>
        <v>0</v>
      </c>
      <c r="M209" s="528">
        <f t="shared" si="11"/>
        <v>0</v>
      </c>
    </row>
    <row r="210" spans="1:13">
      <c r="A210" s="100" t="str">
        <f t="shared" si="10"/>
        <v>PGD TAN BINH101100000</v>
      </c>
      <c r="B210" s="365" t="str">
        <f>VLOOKUP(C210,'MA DVKD'!$B$2:$C$142,2,0)</f>
        <v>CHI NHANH TAY SAI GON</v>
      </c>
      <c r="C210" s="100" t="s">
        <v>423</v>
      </c>
      <c r="D210" s="170">
        <v>101100000</v>
      </c>
      <c r="E210" s="170" t="str">
        <f t="shared" ref="E210:E230" si="12">LEFT(D210,4)</f>
        <v>1011</v>
      </c>
      <c r="F210" s="100" t="s">
        <v>314</v>
      </c>
      <c r="G210" s="455">
        <v>0</v>
      </c>
      <c r="H210" s="173" t="s">
        <v>178</v>
      </c>
      <c r="I210" s="517">
        <f>VLOOKUP(A210,'C301.01 per client'!$D$2:$J$202,7,0)</f>
        <v>0</v>
      </c>
      <c r="J210" s="169"/>
      <c r="K210" s="460">
        <f>VLOOKUP(H210,'Fx rate'!$A$2:$B$12,2,0)</f>
        <v>1</v>
      </c>
      <c r="L210" s="525">
        <f t="shared" ref="L210:L230" si="13">G210*K210</f>
        <v>0</v>
      </c>
      <c r="M210" s="528">
        <f t="shared" si="11"/>
        <v>0</v>
      </c>
    </row>
    <row r="211" spans="1:13">
      <c r="A211" s="100" t="str">
        <f t="shared" ref="A211:A230" si="14">C211&amp;D211</f>
        <v>PGD TAN THANH101100000</v>
      </c>
      <c r="B211" s="365" t="str">
        <f>VLOOKUP(C211,'MA DVKD'!$B$2:$C$142,2,0)</f>
        <v>CHI NHANH VUNG TAU</v>
      </c>
      <c r="C211" s="100" t="s">
        <v>424</v>
      </c>
      <c r="D211" s="170">
        <v>101100000</v>
      </c>
      <c r="E211" s="170" t="str">
        <f t="shared" si="12"/>
        <v>1011</v>
      </c>
      <c r="F211" s="100" t="s">
        <v>314</v>
      </c>
      <c r="G211" s="455">
        <v>1529563500</v>
      </c>
      <c r="H211" s="173" t="s">
        <v>178</v>
      </c>
      <c r="I211" s="517">
        <f>VLOOKUP(A211,'C301.01 per client'!$D$2:$J$202,7,0)</f>
        <v>1529563500</v>
      </c>
      <c r="J211" s="169"/>
      <c r="K211" s="460">
        <f>VLOOKUP(H211,'Fx rate'!$A$2:$B$12,2,0)</f>
        <v>1</v>
      </c>
      <c r="L211" s="525">
        <f t="shared" si="13"/>
        <v>1529563500</v>
      </c>
      <c r="M211" s="528">
        <f t="shared" ref="M211:M230" si="15">I211-L211</f>
        <v>0</v>
      </c>
    </row>
    <row r="212" spans="1:13">
      <c r="A212" s="100" t="str">
        <f t="shared" si="14"/>
        <v>PGD TAN UYEN103100000</v>
      </c>
      <c r="B212" s="365" t="str">
        <f>VLOOKUP(C212,'MA DVKD'!$B$2:$C$142,2,0)</f>
        <v>CHI NHANH BINH DUONG</v>
      </c>
      <c r="C212" s="100" t="s">
        <v>425</v>
      </c>
      <c r="D212" s="170">
        <v>103100000</v>
      </c>
      <c r="E212" s="170" t="str">
        <f t="shared" si="12"/>
        <v>1031</v>
      </c>
      <c r="F212" s="100" t="s">
        <v>314</v>
      </c>
      <c r="G212" s="455">
        <v>0</v>
      </c>
      <c r="H212" s="173" t="s">
        <v>315</v>
      </c>
      <c r="I212" s="517">
        <f>VLOOKUP(A212,'C301.01 per client'!$D$2:$J$202,7,0)</f>
        <v>0</v>
      </c>
      <c r="J212" s="169"/>
      <c r="K212" s="460">
        <f>VLOOKUP(H212,'Fx rate'!$A$2:$B$12,2,0)</f>
        <v>24115</v>
      </c>
      <c r="L212" s="525">
        <f t="shared" si="13"/>
        <v>0</v>
      </c>
      <c r="M212" s="528">
        <f t="shared" si="15"/>
        <v>0</v>
      </c>
    </row>
    <row r="213" spans="1:13">
      <c r="A213" s="100" t="str">
        <f t="shared" si="14"/>
        <v>PGD TAN UYEN101100000</v>
      </c>
      <c r="B213" s="365" t="str">
        <f>VLOOKUP(C213,'MA DVKD'!$B$2:$C$142,2,0)</f>
        <v>CHI NHANH BINH DUONG</v>
      </c>
      <c r="C213" s="100" t="s">
        <v>425</v>
      </c>
      <c r="D213" s="170">
        <v>101100000</v>
      </c>
      <c r="E213" s="170" t="str">
        <f t="shared" si="12"/>
        <v>1011</v>
      </c>
      <c r="F213" s="100" t="s">
        <v>314</v>
      </c>
      <c r="G213" s="455">
        <v>1709630000</v>
      </c>
      <c r="H213" s="173" t="s">
        <v>178</v>
      </c>
      <c r="I213" s="517">
        <f>VLOOKUP(A213,'C301.01 per client'!$D$2:$J$202,7,0)</f>
        <v>1709630000</v>
      </c>
      <c r="J213" s="169"/>
      <c r="K213" s="460">
        <f>VLOOKUP(H213,'Fx rate'!$A$2:$B$12,2,0)</f>
        <v>1</v>
      </c>
      <c r="L213" s="525">
        <f t="shared" si="13"/>
        <v>1709630000</v>
      </c>
      <c r="M213" s="528">
        <f t="shared" si="15"/>
        <v>0</v>
      </c>
    </row>
    <row r="214" spans="1:13">
      <c r="A214" s="100" t="str">
        <f t="shared" si="14"/>
        <v>PGD THANH KHE103100000</v>
      </c>
      <c r="B214" s="365" t="str">
        <f>VLOOKUP(C214,'MA DVKD'!$B$2:$C$142,2,0)</f>
        <v>CHI NHANH DA NANG</v>
      </c>
      <c r="C214" s="100" t="s">
        <v>426</v>
      </c>
      <c r="D214" s="170">
        <v>103100000</v>
      </c>
      <c r="E214" s="170" t="str">
        <f t="shared" si="12"/>
        <v>1031</v>
      </c>
      <c r="F214" s="100" t="s">
        <v>314</v>
      </c>
      <c r="G214" s="455">
        <v>0</v>
      </c>
      <c r="H214" s="173" t="s">
        <v>315</v>
      </c>
      <c r="I214" s="517">
        <f>VLOOKUP(A214,'C301.01 per client'!$D$2:$J$202,7,0)</f>
        <v>0</v>
      </c>
      <c r="J214" s="169"/>
      <c r="K214" s="460">
        <f>VLOOKUP(H214,'Fx rate'!$A$2:$B$12,2,0)</f>
        <v>24115</v>
      </c>
      <c r="L214" s="525">
        <f t="shared" si="13"/>
        <v>0</v>
      </c>
      <c r="M214" s="528">
        <f t="shared" si="15"/>
        <v>0</v>
      </c>
    </row>
    <row r="215" spans="1:13">
      <c r="A215" s="100" t="str">
        <f t="shared" si="14"/>
        <v>PGD THANH KHE101100000</v>
      </c>
      <c r="B215" s="365" t="str">
        <f>VLOOKUP(C215,'MA DVKD'!$B$2:$C$142,2,0)</f>
        <v>CHI NHANH DA NANG</v>
      </c>
      <c r="C215" s="100" t="s">
        <v>426</v>
      </c>
      <c r="D215" s="170">
        <v>101100000</v>
      </c>
      <c r="E215" s="170" t="str">
        <f t="shared" si="12"/>
        <v>1011</v>
      </c>
      <c r="F215" s="100" t="s">
        <v>314</v>
      </c>
      <c r="G215" s="455">
        <v>0</v>
      </c>
      <c r="H215" s="173" t="s">
        <v>178</v>
      </c>
      <c r="I215" s="517">
        <f>VLOOKUP(A215,'C301.01 per client'!$D$2:$J$202,7,0)</f>
        <v>0</v>
      </c>
      <c r="J215" s="169"/>
      <c r="K215" s="460">
        <f>VLOOKUP(H215,'Fx rate'!$A$2:$B$12,2,0)</f>
        <v>1</v>
      </c>
      <c r="L215" s="525">
        <f t="shared" si="13"/>
        <v>0</v>
      </c>
      <c r="M215" s="528">
        <f t="shared" si="15"/>
        <v>0</v>
      </c>
    </row>
    <row r="216" spans="1:13">
      <c r="A216" s="100" t="str">
        <f t="shared" si="14"/>
        <v>PGD THOAI SON101100000</v>
      </c>
      <c r="B216" s="365" t="str">
        <f>VLOOKUP(C216,'MA DVKD'!$B$2:$C$142,2,0)</f>
        <v>CHI NHANH AN GIANG</v>
      </c>
      <c r="C216" s="100" t="s">
        <v>427</v>
      </c>
      <c r="D216" s="170">
        <v>101100000</v>
      </c>
      <c r="E216" s="170" t="str">
        <f t="shared" si="12"/>
        <v>1011</v>
      </c>
      <c r="F216" s="100" t="s">
        <v>314</v>
      </c>
      <c r="G216" s="455">
        <v>4398564900</v>
      </c>
      <c r="H216" s="173" t="s">
        <v>178</v>
      </c>
      <c r="I216" s="517">
        <f>VLOOKUP(A216,'C301.01 per client'!$D$2:$J$202,7,0)</f>
        <v>4398564900</v>
      </c>
      <c r="J216" s="169"/>
      <c r="K216" s="460">
        <f>VLOOKUP(H216,'Fx rate'!$A$2:$B$12,2,0)</f>
        <v>1</v>
      </c>
      <c r="L216" s="525">
        <f t="shared" si="13"/>
        <v>4398564900</v>
      </c>
      <c r="M216" s="528">
        <f t="shared" si="15"/>
        <v>0</v>
      </c>
    </row>
    <row r="217" spans="1:13">
      <c r="A217" s="100" t="str">
        <f t="shared" si="14"/>
        <v>PGD THOT NOT101100000</v>
      </c>
      <c r="B217" s="365" t="str">
        <f>VLOOKUP(C217,'MA DVKD'!$B$2:$C$142,2,0)</f>
        <v>CHI NHANH CAN THO</v>
      </c>
      <c r="C217" s="100" t="s">
        <v>428</v>
      </c>
      <c r="D217" s="170">
        <v>101100000</v>
      </c>
      <c r="E217" s="170" t="str">
        <f t="shared" si="12"/>
        <v>1011</v>
      </c>
      <c r="F217" s="100" t="s">
        <v>314</v>
      </c>
      <c r="G217" s="455">
        <v>2559119000</v>
      </c>
      <c r="H217" s="173" t="s">
        <v>178</v>
      </c>
      <c r="I217" s="517">
        <f>VLOOKUP(A217,'C301.01 per client'!$D$2:$J$202,7,0)</f>
        <v>2559119000</v>
      </c>
      <c r="J217" s="169"/>
      <c r="K217" s="460">
        <f>VLOOKUP(H217,'Fx rate'!$A$2:$B$12,2,0)</f>
        <v>1</v>
      </c>
      <c r="L217" s="525">
        <f t="shared" si="13"/>
        <v>2559119000</v>
      </c>
      <c r="M217" s="528">
        <f t="shared" si="15"/>
        <v>0</v>
      </c>
    </row>
    <row r="218" spans="1:13">
      <c r="A218" s="100" t="str">
        <f t="shared" si="14"/>
        <v>PGD THU DUC103100000</v>
      </c>
      <c r="B218" s="365" t="str">
        <f>VLOOKUP(C218,'MA DVKD'!$B$2:$C$142,2,0)</f>
        <v>CHI NHANH DONG SAI GON</v>
      </c>
      <c r="C218" s="100" t="s">
        <v>429</v>
      </c>
      <c r="D218" s="170">
        <v>103100000</v>
      </c>
      <c r="E218" s="170" t="str">
        <f t="shared" si="12"/>
        <v>1031</v>
      </c>
      <c r="F218" s="100" t="s">
        <v>314</v>
      </c>
      <c r="G218" s="455">
        <v>0</v>
      </c>
      <c r="H218" s="173" t="s">
        <v>315</v>
      </c>
      <c r="I218" s="517">
        <f>VLOOKUP(A218,'C301.01 per client'!$D$2:$J$202,7,0)</f>
        <v>0</v>
      </c>
      <c r="J218" s="169"/>
      <c r="K218" s="460">
        <f>VLOOKUP(H218,'Fx rate'!$A$2:$B$12,2,0)</f>
        <v>24115</v>
      </c>
      <c r="L218" s="525">
        <f t="shared" si="13"/>
        <v>0</v>
      </c>
      <c r="M218" s="528">
        <f t="shared" si="15"/>
        <v>0</v>
      </c>
    </row>
    <row r="219" spans="1:13">
      <c r="A219" s="100" t="str">
        <f t="shared" si="14"/>
        <v>PGD THU DUC101100000</v>
      </c>
      <c r="B219" s="365" t="str">
        <f>VLOOKUP(C219,'MA DVKD'!$B$2:$C$142,2,0)</f>
        <v>CHI NHANH DONG SAI GON</v>
      </c>
      <c r="C219" s="100" t="s">
        <v>429</v>
      </c>
      <c r="D219" s="170">
        <v>101100000</v>
      </c>
      <c r="E219" s="170" t="str">
        <f t="shared" si="12"/>
        <v>1011</v>
      </c>
      <c r="F219" s="100" t="s">
        <v>314</v>
      </c>
      <c r="G219" s="455">
        <v>0</v>
      </c>
      <c r="H219" s="173" t="s">
        <v>178</v>
      </c>
      <c r="I219" s="517">
        <f>VLOOKUP(A219,'C301.01 per client'!$D$2:$J$202,7,0)</f>
        <v>0</v>
      </c>
      <c r="J219" s="169"/>
      <c r="K219" s="460">
        <f>VLOOKUP(H219,'Fx rate'!$A$2:$B$12,2,0)</f>
        <v>1</v>
      </c>
      <c r="L219" s="525">
        <f t="shared" si="13"/>
        <v>0</v>
      </c>
      <c r="M219" s="528">
        <f t="shared" si="15"/>
        <v>0</v>
      </c>
    </row>
    <row r="220" spans="1:13">
      <c r="A220" s="100" t="str">
        <f t="shared" si="14"/>
        <v>PGD TRAN DE101100000</v>
      </c>
      <c r="B220" s="365" t="str">
        <f>VLOOKUP(C220,'MA DVKD'!$B$2:$C$142,2,0)</f>
        <v>CHI NHANH SOC TRANG</v>
      </c>
      <c r="C220" s="100" t="s">
        <v>430</v>
      </c>
      <c r="D220" s="170">
        <v>101100000</v>
      </c>
      <c r="E220" s="170" t="str">
        <f t="shared" si="12"/>
        <v>1011</v>
      </c>
      <c r="F220" s="100" t="s">
        <v>314</v>
      </c>
      <c r="G220" s="455">
        <v>2935369000</v>
      </c>
      <c r="H220" s="173" t="s">
        <v>178</v>
      </c>
      <c r="I220" s="517">
        <f>VLOOKUP(A220,'C301.01 per client'!$D$2:$J$202,7,0)</f>
        <v>2935369000</v>
      </c>
      <c r="J220" s="169"/>
      <c r="K220" s="460">
        <f>VLOOKUP(H220,'Fx rate'!$A$2:$B$12,2,0)</f>
        <v>1</v>
      </c>
      <c r="L220" s="525">
        <f t="shared" si="13"/>
        <v>2935369000</v>
      </c>
      <c r="M220" s="528">
        <f t="shared" si="15"/>
        <v>0</v>
      </c>
    </row>
    <row r="221" spans="1:13">
      <c r="A221" s="100" t="str">
        <f t="shared" si="14"/>
        <v>PGD TRANG BANG101100000</v>
      </c>
      <c r="B221" s="365" t="str">
        <f>VLOOKUP(C221,'MA DVKD'!$B$2:$C$142,2,0)</f>
        <v>CHI NHANH TAY NINH</v>
      </c>
      <c r="C221" s="100" t="s">
        <v>431</v>
      </c>
      <c r="D221" s="170">
        <v>101100000</v>
      </c>
      <c r="E221" s="170" t="str">
        <f t="shared" si="12"/>
        <v>1011</v>
      </c>
      <c r="F221" s="100" t="s">
        <v>314</v>
      </c>
      <c r="G221" s="455">
        <v>0</v>
      </c>
      <c r="H221" s="173" t="s">
        <v>178</v>
      </c>
      <c r="I221" s="517">
        <f>VLOOKUP(A221,'C301.01 per client'!$D$2:$J$202,7,0)</f>
        <v>0</v>
      </c>
      <c r="J221" s="169"/>
      <c r="K221" s="460">
        <f>VLOOKUP(H221,'Fx rate'!$A$2:$B$12,2,0)</f>
        <v>1</v>
      </c>
      <c r="L221" s="525">
        <f t="shared" si="13"/>
        <v>0</v>
      </c>
      <c r="M221" s="528">
        <f t="shared" si="15"/>
        <v>0</v>
      </c>
    </row>
    <row r="222" spans="1:13">
      <c r="A222" s="100" t="str">
        <f t="shared" si="14"/>
        <v>PGD TRANG BOM103100000</v>
      </c>
      <c r="B222" s="365" t="str">
        <f>VLOOKUP(C222,'MA DVKD'!$B$2:$C$142,2,0)</f>
        <v>CHI NHANH DONG NAI</v>
      </c>
      <c r="C222" s="100" t="s">
        <v>432</v>
      </c>
      <c r="D222" s="170">
        <v>103100000</v>
      </c>
      <c r="E222" s="170" t="str">
        <f t="shared" si="12"/>
        <v>1031</v>
      </c>
      <c r="F222" s="100" t="s">
        <v>314</v>
      </c>
      <c r="G222" s="455">
        <v>0</v>
      </c>
      <c r="H222" s="173" t="s">
        <v>315</v>
      </c>
      <c r="I222" s="517">
        <f>VLOOKUP(A222,'C301.01 per client'!$D$2:$J$202,7,0)</f>
        <v>0</v>
      </c>
      <c r="J222" s="169"/>
      <c r="K222" s="460">
        <f>VLOOKUP(H222,'Fx rate'!$A$2:$B$12,2,0)</f>
        <v>24115</v>
      </c>
      <c r="L222" s="525">
        <f t="shared" si="13"/>
        <v>0</v>
      </c>
      <c r="M222" s="528">
        <f t="shared" si="15"/>
        <v>0</v>
      </c>
    </row>
    <row r="223" spans="1:13">
      <c r="A223" s="100" t="str">
        <f t="shared" si="14"/>
        <v>PGD TRANG BOM101100000</v>
      </c>
      <c r="B223" s="365" t="str">
        <f>VLOOKUP(C223,'MA DVKD'!$B$2:$C$142,2,0)</f>
        <v>CHI NHANH DONG NAI</v>
      </c>
      <c r="C223" s="100" t="s">
        <v>432</v>
      </c>
      <c r="D223" s="170">
        <v>101100000</v>
      </c>
      <c r="E223" s="170" t="str">
        <f t="shared" si="12"/>
        <v>1011</v>
      </c>
      <c r="F223" s="100" t="s">
        <v>314</v>
      </c>
      <c r="G223" s="455">
        <v>0</v>
      </c>
      <c r="H223" s="173" t="s">
        <v>178</v>
      </c>
      <c r="I223" s="517">
        <f>VLOOKUP(A223,'C301.01 per client'!$D$2:$J$202,7,0)</f>
        <v>0</v>
      </c>
      <c r="J223" s="169"/>
      <c r="K223" s="460">
        <f>VLOOKUP(H223,'Fx rate'!$A$2:$B$12,2,0)</f>
        <v>1</v>
      </c>
      <c r="L223" s="525">
        <f t="shared" si="13"/>
        <v>0</v>
      </c>
      <c r="M223" s="528">
        <f t="shared" si="15"/>
        <v>0</v>
      </c>
    </row>
    <row r="224" spans="1:13">
      <c r="A224" s="100" t="str">
        <f t="shared" si="14"/>
        <v>PGD TU SON101100000</v>
      </c>
      <c r="B224" s="365" t="str">
        <f>VLOOKUP(C224,'MA DVKD'!$B$2:$C$142,2,0)</f>
        <v>CHI NHANH BAC NINH</v>
      </c>
      <c r="C224" s="100" t="s">
        <v>433</v>
      </c>
      <c r="D224" s="170">
        <v>101100000</v>
      </c>
      <c r="E224" s="170" t="str">
        <f t="shared" si="12"/>
        <v>1011</v>
      </c>
      <c r="F224" s="100" t="s">
        <v>314</v>
      </c>
      <c r="G224" s="455">
        <v>0</v>
      </c>
      <c r="H224" s="173" t="s">
        <v>178</v>
      </c>
      <c r="I224" s="517">
        <f>VLOOKUP(A224,'C301.01 per client'!$D$2:$J$202,7,0)</f>
        <v>0</v>
      </c>
      <c r="J224" s="169"/>
      <c r="K224" s="460">
        <f>VLOOKUP(H224,'Fx rate'!$A$2:$B$12,2,0)</f>
        <v>1</v>
      </c>
      <c r="L224" s="525">
        <f t="shared" si="13"/>
        <v>0</v>
      </c>
      <c r="M224" s="528">
        <f t="shared" si="15"/>
        <v>0</v>
      </c>
    </row>
    <row r="225" spans="1:16">
      <c r="A225" s="100" t="str">
        <f t="shared" si="14"/>
        <v>PGD VINH101100000</v>
      </c>
      <c r="B225" s="365" t="str">
        <f>VLOOKUP(C225,'MA DVKD'!$B$2:$C$142,2,0)</f>
        <v>CHI NHANH NGHE AN</v>
      </c>
      <c r="C225" s="100" t="s">
        <v>434</v>
      </c>
      <c r="D225" s="170">
        <v>101100000</v>
      </c>
      <c r="E225" s="170" t="str">
        <f t="shared" si="12"/>
        <v>1011</v>
      </c>
      <c r="F225" s="100" t="s">
        <v>314</v>
      </c>
      <c r="G225" s="455">
        <v>0</v>
      </c>
      <c r="H225" s="173" t="s">
        <v>178</v>
      </c>
      <c r="I225" s="517">
        <f>VLOOKUP(A225,'C301.01 per client'!$D$2:$J$202,7,0)</f>
        <v>0</v>
      </c>
      <c r="J225" s="169"/>
      <c r="K225" s="460">
        <f>VLOOKUP(H225,'Fx rate'!$A$2:$B$12,2,0)</f>
        <v>1</v>
      </c>
      <c r="L225" s="525">
        <f t="shared" si="13"/>
        <v>0</v>
      </c>
      <c r="M225" s="528">
        <f t="shared" si="15"/>
        <v>0</v>
      </c>
    </row>
    <row r="226" spans="1:16">
      <c r="A226" s="100" t="str">
        <f t="shared" si="14"/>
        <v>PGD VINH HAI101100000</v>
      </c>
      <c r="B226" s="365" t="str">
        <f>VLOOKUP(C226,'MA DVKD'!$B$2:$C$142,2,0)</f>
        <v>CHI NHANH NHA TRANG</v>
      </c>
      <c r="C226" s="100" t="s">
        <v>435</v>
      </c>
      <c r="D226" s="170">
        <v>101100000</v>
      </c>
      <c r="E226" s="170" t="str">
        <f t="shared" si="12"/>
        <v>1011</v>
      </c>
      <c r="F226" s="100" t="s">
        <v>314</v>
      </c>
      <c r="G226" s="455">
        <v>0</v>
      </c>
      <c r="H226" s="173" t="s">
        <v>178</v>
      </c>
      <c r="I226" s="517">
        <f>VLOOKUP(A226,'C301.01 per client'!$D$2:$J$202,7,0)</f>
        <v>0</v>
      </c>
      <c r="J226" s="169"/>
      <c r="K226" s="460">
        <f>VLOOKUP(H226,'Fx rate'!$A$2:$B$12,2,0)</f>
        <v>1</v>
      </c>
      <c r="L226" s="525">
        <f t="shared" si="13"/>
        <v>0</v>
      </c>
      <c r="M226" s="528">
        <f t="shared" si="15"/>
        <v>0</v>
      </c>
    </row>
    <row r="227" spans="1:16">
      <c r="A227" s="100" t="str">
        <f t="shared" si="14"/>
        <v>TTKD103100000</v>
      </c>
      <c r="B227" s="365" t="str">
        <f>VLOOKUP(C227,'MA DVKD'!$B$2:$C$142,2,0)</f>
        <v>HOI SO</v>
      </c>
      <c r="C227" s="100" t="s">
        <v>436</v>
      </c>
      <c r="D227" s="170">
        <v>103100000</v>
      </c>
      <c r="E227" s="170" t="str">
        <f t="shared" si="12"/>
        <v>1031</v>
      </c>
      <c r="F227" s="100" t="s">
        <v>314</v>
      </c>
      <c r="G227" s="455">
        <v>0</v>
      </c>
      <c r="H227" s="173" t="s">
        <v>356</v>
      </c>
      <c r="I227" s="517">
        <f>VLOOKUP(A227,'C301.01 per client'!$D$2:$J$202,7,0)</f>
        <v>0</v>
      </c>
      <c r="K227" s="460">
        <f>VLOOKUP(H227,'Fx rate'!$A$2:$B$12,2,0)</f>
        <v>16581</v>
      </c>
      <c r="L227" s="525">
        <f t="shared" si="13"/>
        <v>0</v>
      </c>
      <c r="M227" s="528">
        <f t="shared" si="15"/>
        <v>0</v>
      </c>
      <c r="P227" s="137"/>
    </row>
    <row r="228" spans="1:16">
      <c r="A228" s="100" t="str">
        <f t="shared" si="14"/>
        <v>TTKD103100000</v>
      </c>
      <c r="B228" s="365" t="str">
        <f>VLOOKUP(C228,'MA DVKD'!$B$2:$C$142,2,0)</f>
        <v>HOI SO</v>
      </c>
      <c r="C228" s="100" t="s">
        <v>436</v>
      </c>
      <c r="D228" s="170">
        <v>103100000</v>
      </c>
      <c r="E228" s="170" t="str">
        <f t="shared" si="12"/>
        <v>1031</v>
      </c>
      <c r="F228" s="100" t="s">
        <v>314</v>
      </c>
      <c r="G228" s="455">
        <v>0</v>
      </c>
      <c r="H228" s="173" t="s">
        <v>357</v>
      </c>
      <c r="I228" s="517">
        <f>VLOOKUP(A228,'C301.01 per client'!$D$2:$J$202,7,0)</f>
        <v>0</v>
      </c>
      <c r="K228" s="460">
        <f>VLOOKUP(H228,'Fx rate'!$A$2:$B$12,2,0)</f>
        <v>18313</v>
      </c>
      <c r="L228" s="525">
        <f t="shared" si="13"/>
        <v>0</v>
      </c>
      <c r="M228" s="528">
        <f t="shared" si="15"/>
        <v>0</v>
      </c>
      <c r="P228" s="137"/>
    </row>
    <row r="229" spans="1:16">
      <c r="A229" s="100" t="str">
        <f t="shared" si="14"/>
        <v>TTKD103100000</v>
      </c>
      <c r="B229" s="365" t="str">
        <f>VLOOKUP(C229,'MA DVKD'!$B$2:$C$142,2,0)</f>
        <v>HOI SO</v>
      </c>
      <c r="C229" s="100" t="s">
        <v>436</v>
      </c>
      <c r="D229" s="170">
        <v>103100000</v>
      </c>
      <c r="E229" s="170" t="str">
        <f t="shared" si="12"/>
        <v>1031</v>
      </c>
      <c r="F229" s="100" t="s">
        <v>314</v>
      </c>
      <c r="G229" s="455">
        <v>0</v>
      </c>
      <c r="H229" s="173" t="s">
        <v>315</v>
      </c>
      <c r="I229" s="517">
        <f>VLOOKUP(A229,'C301.01 per client'!$D$2:$J$202,7,0)</f>
        <v>0</v>
      </c>
      <c r="J229" s="169"/>
      <c r="K229" s="460">
        <f>VLOOKUP(H229,'Fx rate'!$A$2:$B$12,2,0)</f>
        <v>24115</v>
      </c>
      <c r="L229" s="525">
        <f t="shared" si="13"/>
        <v>0</v>
      </c>
      <c r="M229" s="528">
        <f t="shared" si="15"/>
        <v>0</v>
      </c>
    </row>
    <row r="230" spans="1:16" ht="13.5" thickBot="1">
      <c r="A230" s="100" t="str">
        <f t="shared" si="14"/>
        <v>TTKD101100000</v>
      </c>
      <c r="B230" s="612" t="str">
        <f>VLOOKUP(C230,'MA DVKD'!$B$2:$C$142,2,0)</f>
        <v>HOI SO</v>
      </c>
      <c r="C230" s="456" t="s">
        <v>436</v>
      </c>
      <c r="D230" s="457">
        <v>101100000</v>
      </c>
      <c r="E230" s="457" t="str">
        <f t="shared" si="12"/>
        <v>1011</v>
      </c>
      <c r="F230" s="456" t="s">
        <v>314</v>
      </c>
      <c r="G230" s="458">
        <v>0</v>
      </c>
      <c r="H230" s="516" t="s">
        <v>178</v>
      </c>
      <c r="I230" s="524">
        <f>VLOOKUP(A230,'C301.01 per client'!$D$2:$J$202,7,0)</f>
        <v>0</v>
      </c>
      <c r="J230" s="169"/>
      <c r="K230" s="613">
        <f>VLOOKUP(H230,'Fx rate'!$A$2:$B$12,2,0)</f>
        <v>1</v>
      </c>
      <c r="L230" s="526">
        <f t="shared" si="13"/>
        <v>0</v>
      </c>
      <c r="M230" s="529">
        <f t="shared" si="15"/>
        <v>0</v>
      </c>
    </row>
    <row r="231" spans="1:16">
      <c r="F231" s="172"/>
      <c r="H231" s="461" t="s">
        <v>180</v>
      </c>
      <c r="I231" s="462">
        <f>SUM(L18:L230)</f>
        <v>422144673845</v>
      </c>
      <c r="K231" s="116"/>
    </row>
    <row r="232" spans="1:16">
      <c r="F232" s="172"/>
      <c r="H232" s="461" t="s">
        <v>97</v>
      </c>
      <c r="I232" s="462">
        <f>SUM('C101 - Leadsheet'!E21:E23)</f>
        <v>422144673851</v>
      </c>
      <c r="K232" s="116"/>
    </row>
    <row r="233" spans="1:16">
      <c r="F233" s="172"/>
      <c r="H233" s="461" t="s">
        <v>288</v>
      </c>
      <c r="I233" s="462">
        <f>I231-I232</f>
        <v>-6</v>
      </c>
      <c r="J233" s="223" t="s">
        <v>289</v>
      </c>
      <c r="K233" s="116"/>
    </row>
    <row r="234" spans="1:16">
      <c r="F234" s="172"/>
      <c r="I234" s="169"/>
    </row>
    <row r="235" spans="1:16" ht="13.5" thickBot="1">
      <c r="B235" s="610" t="s">
        <v>238</v>
      </c>
      <c r="C235" s="456"/>
      <c r="D235" s="456"/>
      <c r="E235" s="611"/>
      <c r="F235" s="456"/>
      <c r="G235" s="456"/>
      <c r="H235" s="456"/>
      <c r="I235" s="456"/>
      <c r="J235" s="456"/>
    </row>
    <row r="237" spans="1:16">
      <c r="C237" s="157"/>
      <c r="D237" s="157"/>
      <c r="E237" s="158"/>
      <c r="F237" s="158"/>
      <c r="G237" s="159"/>
      <c r="H237" s="159"/>
    </row>
    <row r="238" spans="1:16" ht="13.5" thickBot="1">
      <c r="B238" s="610" t="s">
        <v>296</v>
      </c>
      <c r="C238" s="456"/>
      <c r="D238" s="456"/>
      <c r="E238" s="456"/>
      <c r="F238" s="611"/>
      <c r="G238" s="456"/>
      <c r="H238" s="456"/>
      <c r="I238" s="456"/>
      <c r="J238" s="456"/>
    </row>
    <row r="240" spans="1:16">
      <c r="C240" s="100" t="s">
        <v>4510</v>
      </c>
    </row>
  </sheetData>
  <autoFilter ref="B17:P233" xr:uid="{00000000-0001-0000-0500-000000000000}"/>
  <mergeCells count="1">
    <mergeCell ref="D1:G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D5728-0959-4924-916E-87A437AEF014}">
  <sheetPr>
    <tabColor rgb="FFFFFF00"/>
  </sheetPr>
  <dimension ref="A1:K202"/>
  <sheetViews>
    <sheetView topLeftCell="A59" workbookViewId="0">
      <selection activeCell="D2" sqref="D2"/>
    </sheetView>
  </sheetViews>
  <sheetFormatPr defaultRowHeight="14.5"/>
  <cols>
    <col min="4" max="4" width="31.453125" customWidth="1"/>
    <col min="5" max="5" width="8.90625" bestFit="1" customWidth="1"/>
    <col min="6" max="6" width="14.54296875" bestFit="1" customWidth="1"/>
    <col min="8" max="9" width="16.90625" bestFit="1" customWidth="1"/>
    <col min="10" max="10" width="15.6328125" customWidth="1"/>
    <col min="11" max="11" width="7.6328125" bestFit="1" customWidth="1"/>
  </cols>
  <sheetData>
    <row r="1" spans="1:11" ht="20.5" thickBot="1">
      <c r="A1" s="519" t="s">
        <v>437</v>
      </c>
      <c r="B1" s="519" t="s">
        <v>438</v>
      </c>
      <c r="C1" s="519" t="s">
        <v>439</v>
      </c>
      <c r="D1" s="519"/>
      <c r="E1" s="519" t="s">
        <v>440</v>
      </c>
      <c r="F1" s="519" t="s">
        <v>441</v>
      </c>
      <c r="G1" s="519" t="s">
        <v>442</v>
      </c>
      <c r="H1" s="519" t="s">
        <v>443</v>
      </c>
      <c r="I1" s="519" t="s">
        <v>444</v>
      </c>
      <c r="J1" s="519" t="s">
        <v>445</v>
      </c>
      <c r="K1" s="519" t="s">
        <v>446</v>
      </c>
    </row>
    <row r="2" spans="1:11" ht="40.5" thickBot="1">
      <c r="A2" s="515" t="s">
        <v>313</v>
      </c>
      <c r="B2" s="515" t="s">
        <v>447</v>
      </c>
      <c r="C2" s="515">
        <v>103100000</v>
      </c>
      <c r="D2" s="515" t="str">
        <f>A2&amp;C2</f>
        <v>CHI NHANH AN GIANG103100000</v>
      </c>
      <c r="E2" s="515" t="s">
        <v>314</v>
      </c>
      <c r="F2" s="520">
        <v>111465200</v>
      </c>
      <c r="G2" s="518">
        <v>0</v>
      </c>
      <c r="H2" s="520">
        <v>392766990</v>
      </c>
      <c r="I2" s="520">
        <v>419685000</v>
      </c>
      <c r="J2" s="520">
        <v>84547190</v>
      </c>
      <c r="K2" s="518">
        <v>0</v>
      </c>
    </row>
    <row r="3" spans="1:11" ht="40.5" thickBot="1">
      <c r="A3" s="515" t="s">
        <v>313</v>
      </c>
      <c r="B3" s="515" t="s">
        <v>447</v>
      </c>
      <c r="C3" s="515">
        <v>101100000</v>
      </c>
      <c r="D3" s="515" t="str">
        <f t="shared" ref="D3:D66" si="0">A3&amp;C3</f>
        <v>CHI NHANH AN GIANG101100000</v>
      </c>
      <c r="E3" s="515" t="s">
        <v>314</v>
      </c>
      <c r="F3" s="520">
        <v>4399765300</v>
      </c>
      <c r="G3" s="518">
        <v>0</v>
      </c>
      <c r="H3" s="520">
        <v>183941617620</v>
      </c>
      <c r="I3" s="520">
        <v>186473248520</v>
      </c>
      <c r="J3" s="520">
        <v>1868134400</v>
      </c>
      <c r="K3" s="518">
        <v>0</v>
      </c>
    </row>
    <row r="4" spans="1:11" ht="60.5" thickBot="1">
      <c r="A4" s="515" t="s">
        <v>313</v>
      </c>
      <c r="B4" s="515" t="s">
        <v>447</v>
      </c>
      <c r="C4" s="515">
        <v>101300000</v>
      </c>
      <c r="D4" s="515" t="str">
        <f t="shared" si="0"/>
        <v>CHI NHANH AN GIANG101300000</v>
      </c>
      <c r="E4" s="515" t="s">
        <v>316</v>
      </c>
      <c r="F4" s="520">
        <v>124645500</v>
      </c>
      <c r="G4" s="518">
        <v>0</v>
      </c>
      <c r="H4" s="520">
        <v>737534400</v>
      </c>
      <c r="I4" s="520">
        <v>500000000</v>
      </c>
      <c r="J4" s="520">
        <v>362179900</v>
      </c>
      <c r="K4" s="518">
        <v>0</v>
      </c>
    </row>
    <row r="5" spans="1:11" ht="40.5" thickBot="1">
      <c r="A5" s="515" t="s">
        <v>317</v>
      </c>
      <c r="B5" s="515" t="s">
        <v>447</v>
      </c>
      <c r="C5" s="515">
        <v>101100000</v>
      </c>
      <c r="D5" s="515" t="str">
        <f t="shared" si="0"/>
        <v>CHI NHANH BAC GIANG101100000</v>
      </c>
      <c r="E5" s="515" t="s">
        <v>314</v>
      </c>
      <c r="F5" s="520">
        <v>3547396300</v>
      </c>
      <c r="G5" s="518">
        <v>0</v>
      </c>
      <c r="H5" s="520">
        <v>42210310666</v>
      </c>
      <c r="I5" s="520">
        <v>42974239166</v>
      </c>
      <c r="J5" s="520">
        <v>2783467800</v>
      </c>
      <c r="K5" s="518">
        <v>0</v>
      </c>
    </row>
    <row r="6" spans="1:11" ht="40.5" thickBot="1">
      <c r="A6" s="515" t="s">
        <v>318</v>
      </c>
      <c r="B6" s="515" t="s">
        <v>447</v>
      </c>
      <c r="C6" s="515">
        <v>103100000</v>
      </c>
      <c r="D6" s="515" t="str">
        <f t="shared" si="0"/>
        <v>CHI NHANH BAC NINH103100000</v>
      </c>
      <c r="E6" s="515" t="s">
        <v>314</v>
      </c>
      <c r="F6" s="520">
        <v>12100000</v>
      </c>
      <c r="G6" s="518">
        <v>0</v>
      </c>
      <c r="H6" s="520">
        <v>-42500</v>
      </c>
      <c r="I6" s="518">
        <v>0</v>
      </c>
      <c r="J6" s="520">
        <v>12057500</v>
      </c>
      <c r="K6" s="518">
        <v>0</v>
      </c>
    </row>
    <row r="7" spans="1:11" ht="40.5" thickBot="1">
      <c r="A7" s="515" t="s">
        <v>318</v>
      </c>
      <c r="B7" s="515" t="s">
        <v>447</v>
      </c>
      <c r="C7" s="515">
        <v>101100000</v>
      </c>
      <c r="D7" s="515" t="str">
        <f t="shared" si="0"/>
        <v>CHI NHANH BAC NINH101100000</v>
      </c>
      <c r="E7" s="515" t="s">
        <v>314</v>
      </c>
      <c r="F7" s="520">
        <v>9689568300</v>
      </c>
      <c r="G7" s="518">
        <v>0</v>
      </c>
      <c r="H7" s="520">
        <v>155532795541</v>
      </c>
      <c r="I7" s="520">
        <v>159308855741</v>
      </c>
      <c r="J7" s="520">
        <v>5913508100</v>
      </c>
      <c r="K7" s="518">
        <v>0</v>
      </c>
    </row>
    <row r="8" spans="1:11" ht="40.5" thickBot="1">
      <c r="A8" s="515" t="s">
        <v>319</v>
      </c>
      <c r="B8" s="515" t="s">
        <v>447</v>
      </c>
      <c r="C8" s="515">
        <v>103100000</v>
      </c>
      <c r="D8" s="515" t="str">
        <f t="shared" si="0"/>
        <v>CHI NHANH BAC SAI GON103100000</v>
      </c>
      <c r="E8" s="515" t="s">
        <v>314</v>
      </c>
      <c r="F8" s="520">
        <v>78650000</v>
      </c>
      <c r="G8" s="518">
        <v>0</v>
      </c>
      <c r="H8" s="520">
        <v>-276249</v>
      </c>
      <c r="I8" s="520">
        <v>72345000</v>
      </c>
      <c r="J8" s="520">
        <v>6028751</v>
      </c>
      <c r="K8" s="518">
        <v>0</v>
      </c>
    </row>
    <row r="9" spans="1:11" ht="40.5" thickBot="1">
      <c r="A9" s="515" t="s">
        <v>319</v>
      </c>
      <c r="B9" s="515" t="s">
        <v>447</v>
      </c>
      <c r="C9" s="515">
        <v>101100000</v>
      </c>
      <c r="D9" s="515" t="str">
        <f t="shared" si="0"/>
        <v>CHI NHANH BAC SAI GON101100000</v>
      </c>
      <c r="E9" s="515" t="s">
        <v>314</v>
      </c>
      <c r="F9" s="520">
        <v>2495000000</v>
      </c>
      <c r="G9" s="518">
        <v>0</v>
      </c>
      <c r="H9" s="520">
        <v>42670947134</v>
      </c>
      <c r="I9" s="520">
        <v>42641947134</v>
      </c>
      <c r="J9" s="520">
        <v>2524000000</v>
      </c>
      <c r="K9" s="518">
        <v>0</v>
      </c>
    </row>
    <row r="10" spans="1:11" ht="60.5" thickBot="1">
      <c r="A10" s="515" t="s">
        <v>319</v>
      </c>
      <c r="B10" s="515" t="s">
        <v>447</v>
      </c>
      <c r="C10" s="515">
        <v>101300000</v>
      </c>
      <c r="D10" s="515" t="str">
        <f t="shared" si="0"/>
        <v>CHI NHANH BAC SAI GON101300000</v>
      </c>
      <c r="E10" s="515" t="s">
        <v>316</v>
      </c>
      <c r="F10" s="520">
        <v>468000000</v>
      </c>
      <c r="G10" s="518">
        <v>0</v>
      </c>
      <c r="H10" s="520">
        <v>965000000</v>
      </c>
      <c r="I10" s="520">
        <v>300000000</v>
      </c>
      <c r="J10" s="520">
        <v>1133000000</v>
      </c>
      <c r="K10" s="518">
        <v>0</v>
      </c>
    </row>
    <row r="11" spans="1:11" ht="40.5" thickBot="1">
      <c r="A11" s="515" t="s">
        <v>320</v>
      </c>
      <c r="B11" s="515" t="s">
        <v>447</v>
      </c>
      <c r="C11" s="515">
        <v>101100000</v>
      </c>
      <c r="D11" s="515" t="str">
        <f t="shared" si="0"/>
        <v>CHI NHANH BINH DINH101100000</v>
      </c>
      <c r="E11" s="515" t="s">
        <v>314</v>
      </c>
      <c r="F11" s="520">
        <v>7709992000</v>
      </c>
      <c r="G11" s="518">
        <v>0</v>
      </c>
      <c r="H11" s="520">
        <v>81279526037</v>
      </c>
      <c r="I11" s="520">
        <v>88226882837</v>
      </c>
      <c r="J11" s="520">
        <v>762635200</v>
      </c>
      <c r="K11" s="518">
        <v>0</v>
      </c>
    </row>
    <row r="12" spans="1:11" ht="60.5" thickBot="1">
      <c r="A12" s="515" t="s">
        <v>320</v>
      </c>
      <c r="B12" s="515" t="s">
        <v>447</v>
      </c>
      <c r="C12" s="515">
        <v>101300000</v>
      </c>
      <c r="D12" s="515" t="str">
        <f t="shared" si="0"/>
        <v>CHI NHANH BINH DINH101300000</v>
      </c>
      <c r="E12" s="515" t="s">
        <v>316</v>
      </c>
      <c r="F12" s="518">
        <v>0</v>
      </c>
      <c r="G12" s="518">
        <v>0</v>
      </c>
      <c r="H12" s="520">
        <v>1900000000</v>
      </c>
      <c r="I12" s="520">
        <v>1900000000</v>
      </c>
      <c r="J12" s="518">
        <v>0</v>
      </c>
      <c r="K12" s="518">
        <v>0</v>
      </c>
    </row>
    <row r="13" spans="1:11" ht="40.5" thickBot="1">
      <c r="A13" s="515" t="s">
        <v>321</v>
      </c>
      <c r="B13" s="515" t="s">
        <v>447</v>
      </c>
      <c r="C13" s="515">
        <v>103100000</v>
      </c>
      <c r="D13" s="515" t="str">
        <f t="shared" si="0"/>
        <v>CHI NHANH BINH DUONG103100000</v>
      </c>
      <c r="E13" s="515" t="s">
        <v>314</v>
      </c>
      <c r="F13" s="520">
        <v>129445800</v>
      </c>
      <c r="G13" s="518">
        <v>0</v>
      </c>
      <c r="H13" s="520">
        <v>67067336</v>
      </c>
      <c r="I13" s="518">
        <v>0</v>
      </c>
      <c r="J13" s="520">
        <v>196513136</v>
      </c>
      <c r="K13" s="518">
        <v>0</v>
      </c>
    </row>
    <row r="14" spans="1:11" ht="40.5" thickBot="1">
      <c r="A14" s="515" t="s">
        <v>321</v>
      </c>
      <c r="B14" s="515" t="s">
        <v>447</v>
      </c>
      <c r="C14" s="515">
        <v>101100000</v>
      </c>
      <c r="D14" s="515" t="str">
        <f t="shared" si="0"/>
        <v>CHI NHANH BINH DUONG101100000</v>
      </c>
      <c r="E14" s="515" t="s">
        <v>314</v>
      </c>
      <c r="F14" s="520">
        <v>17732996800</v>
      </c>
      <c r="G14" s="518">
        <v>0</v>
      </c>
      <c r="H14" s="520">
        <v>396130874844</v>
      </c>
      <c r="I14" s="520">
        <v>396426934744</v>
      </c>
      <c r="J14" s="520">
        <v>17436936900</v>
      </c>
      <c r="K14" s="518">
        <v>0</v>
      </c>
    </row>
    <row r="15" spans="1:11" ht="60.5" thickBot="1">
      <c r="A15" s="515" t="s">
        <v>321</v>
      </c>
      <c r="B15" s="515" t="s">
        <v>447</v>
      </c>
      <c r="C15" s="515">
        <v>101300000</v>
      </c>
      <c r="D15" s="515" t="str">
        <f t="shared" si="0"/>
        <v>CHI NHANH BINH DUONG101300000</v>
      </c>
      <c r="E15" s="515" t="s">
        <v>316</v>
      </c>
      <c r="F15" s="518">
        <v>0</v>
      </c>
      <c r="G15" s="518">
        <v>0</v>
      </c>
      <c r="H15" s="520">
        <v>9675000000</v>
      </c>
      <c r="I15" s="520">
        <v>9675000000</v>
      </c>
      <c r="J15" s="518">
        <v>0</v>
      </c>
      <c r="K15" s="518">
        <v>0</v>
      </c>
    </row>
    <row r="16" spans="1:11" ht="40.5" thickBot="1">
      <c r="A16" s="515" t="s">
        <v>322</v>
      </c>
      <c r="B16" s="515" t="s">
        <v>447</v>
      </c>
      <c r="C16" s="515">
        <v>103100000</v>
      </c>
      <c r="D16" s="515" t="str">
        <f t="shared" si="0"/>
        <v>CHI NHANH BINH PHUOC103100000</v>
      </c>
      <c r="E16" s="515" t="s">
        <v>314</v>
      </c>
      <c r="F16" s="520">
        <v>48400000</v>
      </c>
      <c r="G16" s="518">
        <v>0</v>
      </c>
      <c r="H16" s="520">
        <v>-169999</v>
      </c>
      <c r="I16" s="518">
        <v>0</v>
      </c>
      <c r="J16" s="520">
        <v>48230001</v>
      </c>
      <c r="K16" s="518">
        <v>0</v>
      </c>
    </row>
    <row r="17" spans="1:11" ht="40.5" thickBot="1">
      <c r="A17" s="515" t="s">
        <v>322</v>
      </c>
      <c r="B17" s="515" t="s">
        <v>447</v>
      </c>
      <c r="C17" s="515">
        <v>101100000</v>
      </c>
      <c r="D17" s="515" t="str">
        <f t="shared" si="0"/>
        <v>CHI NHANH BINH PHUOC101100000</v>
      </c>
      <c r="E17" s="515" t="s">
        <v>314</v>
      </c>
      <c r="F17" s="520">
        <v>5390155500</v>
      </c>
      <c r="G17" s="518">
        <v>0</v>
      </c>
      <c r="H17" s="520">
        <v>72362932585</v>
      </c>
      <c r="I17" s="520">
        <v>76091466385</v>
      </c>
      <c r="J17" s="520">
        <v>1661621700</v>
      </c>
      <c r="K17" s="518">
        <v>0</v>
      </c>
    </row>
    <row r="18" spans="1:11" ht="60.5" thickBot="1">
      <c r="A18" s="515" t="s">
        <v>322</v>
      </c>
      <c r="B18" s="515" t="s">
        <v>447</v>
      </c>
      <c r="C18" s="515">
        <v>101300000</v>
      </c>
      <c r="D18" s="515" t="str">
        <f t="shared" si="0"/>
        <v>CHI NHANH BINH PHUOC101300000</v>
      </c>
      <c r="E18" s="515" t="s">
        <v>316</v>
      </c>
      <c r="F18" s="518">
        <v>0</v>
      </c>
      <c r="G18" s="518">
        <v>0</v>
      </c>
      <c r="H18" s="520">
        <v>703000000</v>
      </c>
      <c r="I18" s="520">
        <v>703000000</v>
      </c>
      <c r="J18" s="518">
        <v>0</v>
      </c>
      <c r="K18" s="518">
        <v>0</v>
      </c>
    </row>
    <row r="19" spans="1:11" ht="40.5" thickBot="1">
      <c r="A19" s="515" t="s">
        <v>323</v>
      </c>
      <c r="B19" s="515" t="s">
        <v>447</v>
      </c>
      <c r="C19" s="515">
        <v>103100000</v>
      </c>
      <c r="D19" s="515" t="str">
        <f t="shared" si="0"/>
        <v>CHI NHANH BINH THUAN103100000</v>
      </c>
      <c r="E19" s="515" t="s">
        <v>314</v>
      </c>
      <c r="F19" s="520">
        <v>81650800</v>
      </c>
      <c r="G19" s="518">
        <v>0</v>
      </c>
      <c r="H19" s="520">
        <v>28691710</v>
      </c>
      <c r="I19" s="520">
        <v>7275000</v>
      </c>
      <c r="J19" s="520">
        <v>103067510</v>
      </c>
      <c r="K19" s="518">
        <v>0</v>
      </c>
    </row>
    <row r="20" spans="1:11" ht="40.5" thickBot="1">
      <c r="A20" s="515" t="s">
        <v>323</v>
      </c>
      <c r="B20" s="515" t="s">
        <v>447</v>
      </c>
      <c r="C20" s="515">
        <v>101100000</v>
      </c>
      <c r="D20" s="515" t="str">
        <f t="shared" si="0"/>
        <v>CHI NHANH BINH THUAN101100000</v>
      </c>
      <c r="E20" s="515" t="s">
        <v>314</v>
      </c>
      <c r="F20" s="520">
        <v>3467431000</v>
      </c>
      <c r="G20" s="518">
        <v>0</v>
      </c>
      <c r="H20" s="520">
        <v>108819230033</v>
      </c>
      <c r="I20" s="520">
        <v>108248687733</v>
      </c>
      <c r="J20" s="520">
        <v>4037973300</v>
      </c>
      <c r="K20" s="518">
        <v>0</v>
      </c>
    </row>
    <row r="21" spans="1:11" ht="60.5" thickBot="1">
      <c r="A21" s="515" t="s">
        <v>323</v>
      </c>
      <c r="B21" s="515" t="s">
        <v>447</v>
      </c>
      <c r="C21" s="515">
        <v>101300000</v>
      </c>
      <c r="D21" s="515" t="str">
        <f t="shared" si="0"/>
        <v>CHI NHANH BINH THUAN101300000</v>
      </c>
      <c r="E21" s="515" t="s">
        <v>316</v>
      </c>
      <c r="F21" s="518">
        <v>0</v>
      </c>
      <c r="G21" s="518">
        <v>0</v>
      </c>
      <c r="H21" s="520">
        <v>111500000</v>
      </c>
      <c r="I21" s="520">
        <v>111500000</v>
      </c>
      <c r="J21" s="518">
        <v>0</v>
      </c>
      <c r="K21" s="518">
        <v>0</v>
      </c>
    </row>
    <row r="22" spans="1:11" ht="40.5" thickBot="1">
      <c r="A22" s="515" t="s">
        <v>324</v>
      </c>
      <c r="B22" s="515" t="s">
        <v>447</v>
      </c>
      <c r="C22" s="515">
        <v>103100000</v>
      </c>
      <c r="D22" s="515" t="str">
        <f t="shared" si="0"/>
        <v>CHI NHANH CA MAU103100000</v>
      </c>
      <c r="E22" s="515" t="s">
        <v>314</v>
      </c>
      <c r="F22" s="520">
        <v>36058000</v>
      </c>
      <c r="G22" s="518">
        <v>0</v>
      </c>
      <c r="H22" s="520">
        <v>-126650</v>
      </c>
      <c r="I22" s="518">
        <v>0</v>
      </c>
      <c r="J22" s="520">
        <v>35931350</v>
      </c>
      <c r="K22" s="518">
        <v>0</v>
      </c>
    </row>
    <row r="23" spans="1:11" ht="40.5" thickBot="1">
      <c r="A23" s="515" t="s">
        <v>324</v>
      </c>
      <c r="B23" s="515" t="s">
        <v>447</v>
      </c>
      <c r="C23" s="515">
        <v>101100000</v>
      </c>
      <c r="D23" s="515" t="str">
        <f t="shared" si="0"/>
        <v>CHI NHANH CA MAU101100000</v>
      </c>
      <c r="E23" s="515" t="s">
        <v>314</v>
      </c>
      <c r="F23" s="520">
        <v>6902257100</v>
      </c>
      <c r="G23" s="518">
        <v>0</v>
      </c>
      <c r="H23" s="520">
        <v>235845198816</v>
      </c>
      <c r="I23" s="520">
        <v>238258049716</v>
      </c>
      <c r="J23" s="520">
        <v>4489406200</v>
      </c>
      <c r="K23" s="518">
        <v>0</v>
      </c>
    </row>
    <row r="24" spans="1:11" ht="60.5" thickBot="1">
      <c r="A24" s="515" t="s">
        <v>324</v>
      </c>
      <c r="B24" s="515" t="s">
        <v>447</v>
      </c>
      <c r="C24" s="515">
        <v>101300000</v>
      </c>
      <c r="D24" s="515" t="str">
        <f t="shared" si="0"/>
        <v>CHI NHANH CA MAU101300000</v>
      </c>
      <c r="E24" s="515" t="s">
        <v>316</v>
      </c>
      <c r="F24" s="518">
        <v>0</v>
      </c>
      <c r="G24" s="518">
        <v>0</v>
      </c>
      <c r="H24" s="520">
        <v>35000000</v>
      </c>
      <c r="I24" s="520">
        <v>35000000</v>
      </c>
      <c r="J24" s="518">
        <v>0</v>
      </c>
      <c r="K24" s="518">
        <v>0</v>
      </c>
    </row>
    <row r="25" spans="1:11" ht="40.5" thickBot="1">
      <c r="A25" s="515" t="s">
        <v>325</v>
      </c>
      <c r="B25" s="515" t="s">
        <v>447</v>
      </c>
      <c r="C25" s="515">
        <v>101100000</v>
      </c>
      <c r="D25" s="515" t="str">
        <f t="shared" si="0"/>
        <v>CHI NHANH CAN THO101100000</v>
      </c>
      <c r="E25" s="515" t="s">
        <v>314</v>
      </c>
      <c r="F25" s="520">
        <v>5171590800</v>
      </c>
      <c r="G25" s="518">
        <v>0</v>
      </c>
      <c r="H25" s="520">
        <v>117730987500</v>
      </c>
      <c r="I25" s="520">
        <v>117989419300</v>
      </c>
      <c r="J25" s="520">
        <v>4913159000</v>
      </c>
      <c r="K25" s="518">
        <v>0</v>
      </c>
    </row>
    <row r="26" spans="1:11" ht="60.5" thickBot="1">
      <c r="A26" s="515" t="s">
        <v>325</v>
      </c>
      <c r="B26" s="515" t="s">
        <v>447</v>
      </c>
      <c r="C26" s="515">
        <v>101300000</v>
      </c>
      <c r="D26" s="515" t="str">
        <f t="shared" si="0"/>
        <v>CHI NHANH CAN THO101300000</v>
      </c>
      <c r="E26" s="515" t="s">
        <v>316</v>
      </c>
      <c r="F26" s="520">
        <v>267000000</v>
      </c>
      <c r="G26" s="518">
        <v>0</v>
      </c>
      <c r="H26" s="520">
        <v>374000000</v>
      </c>
      <c r="I26" s="520">
        <v>360000000</v>
      </c>
      <c r="J26" s="520">
        <v>281000000</v>
      </c>
      <c r="K26" s="518">
        <v>0</v>
      </c>
    </row>
    <row r="27" spans="1:11" ht="40.5" thickBot="1">
      <c r="A27" s="515" t="s">
        <v>325</v>
      </c>
      <c r="B27" s="515" t="s">
        <v>447</v>
      </c>
      <c r="C27" s="515">
        <v>103100000</v>
      </c>
      <c r="D27" s="515" t="str">
        <f t="shared" si="0"/>
        <v>CHI NHANH CAN THO103100000</v>
      </c>
      <c r="E27" s="515" t="s">
        <v>314</v>
      </c>
      <c r="F27" s="520">
        <v>522450405</v>
      </c>
      <c r="G27" s="518">
        <v>0</v>
      </c>
      <c r="H27" s="520">
        <v>734545</v>
      </c>
      <c r="I27" s="518">
        <v>0</v>
      </c>
      <c r="J27" s="520">
        <v>523184950</v>
      </c>
      <c r="K27" s="518">
        <v>0</v>
      </c>
    </row>
    <row r="28" spans="1:11" ht="40.5" thickBot="1">
      <c r="A28" s="515" t="s">
        <v>327</v>
      </c>
      <c r="B28" s="515" t="s">
        <v>447</v>
      </c>
      <c r="C28" s="515">
        <v>101100000</v>
      </c>
      <c r="D28" s="515" t="str">
        <f t="shared" si="0"/>
        <v>CHI NHANH DA NANG101100000</v>
      </c>
      <c r="E28" s="515" t="s">
        <v>314</v>
      </c>
      <c r="F28" s="520">
        <v>9001165200</v>
      </c>
      <c r="G28" s="518">
        <v>0</v>
      </c>
      <c r="H28" s="520">
        <v>180639926534</v>
      </c>
      <c r="I28" s="520">
        <v>180226221434</v>
      </c>
      <c r="J28" s="520">
        <v>9414870300</v>
      </c>
      <c r="K28" s="518">
        <v>0</v>
      </c>
    </row>
    <row r="29" spans="1:11" ht="40.5" thickBot="1">
      <c r="A29" s="515" t="s">
        <v>327</v>
      </c>
      <c r="B29" s="515" t="s">
        <v>447</v>
      </c>
      <c r="C29" s="515">
        <v>103100000</v>
      </c>
      <c r="D29" s="515" t="str">
        <f t="shared" si="0"/>
        <v>CHI NHANH DA NANG103100000</v>
      </c>
      <c r="E29" s="515" t="s">
        <v>314</v>
      </c>
      <c r="F29" s="520">
        <v>660998800</v>
      </c>
      <c r="G29" s="518">
        <v>0</v>
      </c>
      <c r="H29" s="520">
        <v>513657060</v>
      </c>
      <c r="I29" s="520">
        <v>630525000</v>
      </c>
      <c r="J29" s="520">
        <v>544130860</v>
      </c>
      <c r="K29" s="518">
        <v>0</v>
      </c>
    </row>
    <row r="30" spans="1:11" ht="40.5" thickBot="1">
      <c r="A30" s="515" t="s">
        <v>328</v>
      </c>
      <c r="B30" s="515" t="s">
        <v>447</v>
      </c>
      <c r="C30" s="515">
        <v>101100000</v>
      </c>
      <c r="D30" s="515" t="str">
        <f t="shared" si="0"/>
        <v>CHI NHANH DAK LAK101100000</v>
      </c>
      <c r="E30" s="515" t="s">
        <v>314</v>
      </c>
      <c r="F30" s="520">
        <v>6744005600</v>
      </c>
      <c r="G30" s="518">
        <v>0</v>
      </c>
      <c r="H30" s="520">
        <v>72052562010</v>
      </c>
      <c r="I30" s="520">
        <v>72687747210</v>
      </c>
      <c r="J30" s="520">
        <v>6108820400</v>
      </c>
      <c r="K30" s="518">
        <v>0</v>
      </c>
    </row>
    <row r="31" spans="1:11" ht="60.5" thickBot="1">
      <c r="A31" s="515" t="s">
        <v>328</v>
      </c>
      <c r="B31" s="515" t="s">
        <v>447</v>
      </c>
      <c r="C31" s="515">
        <v>101300000</v>
      </c>
      <c r="D31" s="515" t="str">
        <f t="shared" si="0"/>
        <v>CHI NHANH DAK LAK101300000</v>
      </c>
      <c r="E31" s="515" t="s">
        <v>316</v>
      </c>
      <c r="F31" s="518">
        <v>0</v>
      </c>
      <c r="G31" s="518">
        <v>0</v>
      </c>
      <c r="H31" s="520">
        <v>1110000000</v>
      </c>
      <c r="I31" s="520">
        <v>1110000000</v>
      </c>
      <c r="J31" s="518">
        <v>0</v>
      </c>
      <c r="K31" s="518">
        <v>0</v>
      </c>
    </row>
    <row r="32" spans="1:11" ht="40.5" thickBot="1">
      <c r="A32" s="515" t="s">
        <v>328</v>
      </c>
      <c r="B32" s="515" t="s">
        <v>447</v>
      </c>
      <c r="C32" s="515">
        <v>103100000</v>
      </c>
      <c r="D32" s="515" t="str">
        <f t="shared" si="0"/>
        <v>CHI NHANH DAK LAK103100000</v>
      </c>
      <c r="E32" s="515" t="s">
        <v>314</v>
      </c>
      <c r="F32" s="520">
        <v>4719000</v>
      </c>
      <c r="G32" s="518">
        <v>0</v>
      </c>
      <c r="H32" s="520">
        <v>-16574</v>
      </c>
      <c r="I32" s="518">
        <v>0</v>
      </c>
      <c r="J32" s="520">
        <v>4702426</v>
      </c>
      <c r="K32" s="518">
        <v>0</v>
      </c>
    </row>
    <row r="33" spans="1:11" ht="40.5" thickBot="1">
      <c r="A33" s="515" t="s">
        <v>329</v>
      </c>
      <c r="B33" s="515" t="s">
        <v>447</v>
      </c>
      <c r="C33" s="515">
        <v>103100000</v>
      </c>
      <c r="D33" s="515" t="str">
        <f t="shared" si="0"/>
        <v>CHI NHANH DAK NONG103100000</v>
      </c>
      <c r="E33" s="515" t="s">
        <v>314</v>
      </c>
      <c r="F33" s="520">
        <v>48400000</v>
      </c>
      <c r="G33" s="518">
        <v>0</v>
      </c>
      <c r="H33" s="520">
        <v>-170000</v>
      </c>
      <c r="I33" s="518">
        <v>0</v>
      </c>
      <c r="J33" s="520">
        <v>48230000</v>
      </c>
      <c r="K33" s="518">
        <v>0</v>
      </c>
    </row>
    <row r="34" spans="1:11" ht="40.5" thickBot="1">
      <c r="A34" s="515" t="s">
        <v>329</v>
      </c>
      <c r="B34" s="515" t="s">
        <v>447</v>
      </c>
      <c r="C34" s="515">
        <v>101100000</v>
      </c>
      <c r="D34" s="515" t="str">
        <f t="shared" si="0"/>
        <v>CHI NHANH DAK NONG101100000</v>
      </c>
      <c r="E34" s="515" t="s">
        <v>314</v>
      </c>
      <c r="F34" s="520">
        <v>6394045200</v>
      </c>
      <c r="G34" s="518">
        <v>0</v>
      </c>
      <c r="H34" s="520">
        <v>64220556813</v>
      </c>
      <c r="I34" s="520">
        <v>66904161013</v>
      </c>
      <c r="J34" s="520">
        <v>3710441000</v>
      </c>
      <c r="K34" s="518">
        <v>0</v>
      </c>
    </row>
    <row r="35" spans="1:11" ht="60.5" thickBot="1">
      <c r="A35" s="515" t="s">
        <v>329</v>
      </c>
      <c r="B35" s="515" t="s">
        <v>447</v>
      </c>
      <c r="C35" s="515">
        <v>101300000</v>
      </c>
      <c r="D35" s="515" t="str">
        <f t="shared" si="0"/>
        <v>CHI NHANH DAK NONG101300000</v>
      </c>
      <c r="E35" s="515" t="s">
        <v>316</v>
      </c>
      <c r="F35" s="520">
        <v>893136000</v>
      </c>
      <c r="G35" s="518">
        <v>0</v>
      </c>
      <c r="H35" s="520">
        <v>199220000</v>
      </c>
      <c r="I35" s="520">
        <v>900000000</v>
      </c>
      <c r="J35" s="520">
        <v>192356000</v>
      </c>
      <c r="K35" s="518">
        <v>0</v>
      </c>
    </row>
    <row r="36" spans="1:11" ht="40.5" thickBot="1">
      <c r="A36" s="515" t="s">
        <v>330</v>
      </c>
      <c r="B36" s="515" t="s">
        <v>447</v>
      </c>
      <c r="C36" s="515">
        <v>103100000</v>
      </c>
      <c r="D36" s="515" t="str">
        <f t="shared" si="0"/>
        <v>CHI NHANH DONG NAI103100000</v>
      </c>
      <c r="E36" s="515" t="s">
        <v>314</v>
      </c>
      <c r="F36" s="520">
        <v>415054200</v>
      </c>
      <c r="G36" s="518">
        <v>0</v>
      </c>
      <c r="H36" s="520">
        <v>1001681665</v>
      </c>
      <c r="I36" s="520">
        <v>1020020000</v>
      </c>
      <c r="J36" s="520">
        <v>396715865</v>
      </c>
      <c r="K36" s="518">
        <v>0</v>
      </c>
    </row>
    <row r="37" spans="1:11" ht="40.5" thickBot="1">
      <c r="A37" s="515" t="s">
        <v>330</v>
      </c>
      <c r="B37" s="515" t="s">
        <v>447</v>
      </c>
      <c r="C37" s="515">
        <v>101100000</v>
      </c>
      <c r="D37" s="515" t="str">
        <f t="shared" si="0"/>
        <v>CHI NHANH DONG NAI101100000</v>
      </c>
      <c r="E37" s="515" t="s">
        <v>314</v>
      </c>
      <c r="F37" s="520">
        <v>12066845800</v>
      </c>
      <c r="G37" s="518">
        <v>0</v>
      </c>
      <c r="H37" s="520">
        <v>145639547244</v>
      </c>
      <c r="I37" s="520">
        <v>151538738644</v>
      </c>
      <c r="J37" s="520">
        <v>6167654400</v>
      </c>
      <c r="K37" s="518">
        <v>0</v>
      </c>
    </row>
    <row r="38" spans="1:11" ht="60.5" thickBot="1">
      <c r="A38" s="515" t="s">
        <v>330</v>
      </c>
      <c r="B38" s="515" t="s">
        <v>447</v>
      </c>
      <c r="C38" s="515">
        <v>101300000</v>
      </c>
      <c r="D38" s="515" t="str">
        <f t="shared" si="0"/>
        <v>CHI NHANH DONG NAI101300000</v>
      </c>
      <c r="E38" s="515" t="s">
        <v>316</v>
      </c>
      <c r="F38" s="518">
        <v>0</v>
      </c>
      <c r="G38" s="518">
        <v>0</v>
      </c>
      <c r="H38" s="520">
        <v>943000000</v>
      </c>
      <c r="I38" s="520">
        <v>943000000</v>
      </c>
      <c r="J38" s="518">
        <v>0</v>
      </c>
      <c r="K38" s="518">
        <v>0</v>
      </c>
    </row>
    <row r="39" spans="1:11" ht="40.5" thickBot="1">
      <c r="A39" s="515" t="s">
        <v>331</v>
      </c>
      <c r="B39" s="515" t="s">
        <v>447</v>
      </c>
      <c r="C39" s="515">
        <v>101100000</v>
      </c>
      <c r="D39" s="515" t="str">
        <f t="shared" si="0"/>
        <v>CHI NHANH DONG SAI GON101100000</v>
      </c>
      <c r="E39" s="515" t="s">
        <v>314</v>
      </c>
      <c r="F39" s="520">
        <v>9142900000</v>
      </c>
      <c r="G39" s="518">
        <v>0</v>
      </c>
      <c r="H39" s="520">
        <v>171722927733</v>
      </c>
      <c r="I39" s="520">
        <v>173338047733</v>
      </c>
      <c r="J39" s="520">
        <v>7527780000</v>
      </c>
      <c r="K39" s="518">
        <v>0</v>
      </c>
    </row>
    <row r="40" spans="1:11" ht="60.5" thickBot="1">
      <c r="A40" s="515" t="s">
        <v>331</v>
      </c>
      <c r="B40" s="515" t="s">
        <v>447</v>
      </c>
      <c r="C40" s="515">
        <v>101300000</v>
      </c>
      <c r="D40" s="515" t="str">
        <f t="shared" si="0"/>
        <v>CHI NHANH DONG SAI GON101300000</v>
      </c>
      <c r="E40" s="515" t="s">
        <v>316</v>
      </c>
      <c r="F40" s="518">
        <v>0</v>
      </c>
      <c r="G40" s="518">
        <v>0</v>
      </c>
      <c r="H40" s="520">
        <v>200000000</v>
      </c>
      <c r="I40" s="518">
        <v>0</v>
      </c>
      <c r="J40" s="520">
        <v>200000000</v>
      </c>
      <c r="K40" s="518">
        <v>0</v>
      </c>
    </row>
    <row r="41" spans="1:11" ht="40.5" thickBot="1">
      <c r="A41" s="515" t="s">
        <v>331</v>
      </c>
      <c r="B41" s="515" t="s">
        <v>447</v>
      </c>
      <c r="C41" s="515">
        <v>103100000</v>
      </c>
      <c r="D41" s="515" t="str">
        <f t="shared" si="0"/>
        <v>CHI NHANH DONG SAI GON103100000</v>
      </c>
      <c r="E41" s="515" t="s">
        <v>314</v>
      </c>
      <c r="F41" s="520">
        <v>260513000</v>
      </c>
      <c r="G41" s="518">
        <v>0</v>
      </c>
      <c r="H41" s="520">
        <v>2684950385</v>
      </c>
      <c r="I41" s="520">
        <v>2689241510</v>
      </c>
      <c r="J41" s="520">
        <v>256221875</v>
      </c>
      <c r="K41" s="518">
        <v>0</v>
      </c>
    </row>
    <row r="42" spans="1:11" ht="40.5" thickBot="1">
      <c r="A42" s="515" t="s">
        <v>332</v>
      </c>
      <c r="B42" s="515" t="s">
        <v>447</v>
      </c>
      <c r="C42" s="515">
        <v>103100000</v>
      </c>
      <c r="D42" s="515" t="str">
        <f t="shared" si="0"/>
        <v>CHI NHANH DONG THAP103100000</v>
      </c>
      <c r="E42" s="515" t="s">
        <v>314</v>
      </c>
      <c r="F42" s="520">
        <v>62920000</v>
      </c>
      <c r="G42" s="518">
        <v>0</v>
      </c>
      <c r="H42" s="520">
        <v>-221000</v>
      </c>
      <c r="I42" s="518">
        <v>0</v>
      </c>
      <c r="J42" s="520">
        <v>62699000</v>
      </c>
      <c r="K42" s="518">
        <v>0</v>
      </c>
    </row>
    <row r="43" spans="1:11" ht="40.5" thickBot="1">
      <c r="A43" s="515" t="s">
        <v>332</v>
      </c>
      <c r="B43" s="515" t="s">
        <v>447</v>
      </c>
      <c r="C43" s="515">
        <v>101100000</v>
      </c>
      <c r="D43" s="515" t="str">
        <f t="shared" si="0"/>
        <v>CHI NHANH DONG THAP101100000</v>
      </c>
      <c r="E43" s="515" t="s">
        <v>314</v>
      </c>
      <c r="F43" s="520">
        <v>2030988800</v>
      </c>
      <c r="G43" s="518">
        <v>0</v>
      </c>
      <c r="H43" s="520">
        <v>57532471288</v>
      </c>
      <c r="I43" s="520">
        <v>57949961888</v>
      </c>
      <c r="J43" s="520">
        <v>1613498200</v>
      </c>
      <c r="K43" s="518">
        <v>0</v>
      </c>
    </row>
    <row r="44" spans="1:11" ht="60.5" thickBot="1">
      <c r="A44" s="515" t="s">
        <v>332</v>
      </c>
      <c r="B44" s="515" t="s">
        <v>447</v>
      </c>
      <c r="C44" s="515">
        <v>101300000</v>
      </c>
      <c r="D44" s="515" t="str">
        <f t="shared" si="0"/>
        <v>CHI NHANH DONG THAP101300000</v>
      </c>
      <c r="E44" s="515" t="s">
        <v>316</v>
      </c>
      <c r="F44" s="520">
        <v>387265000</v>
      </c>
      <c r="G44" s="518">
        <v>0</v>
      </c>
      <c r="H44" s="520">
        <v>171698000</v>
      </c>
      <c r="I44" s="520">
        <v>240000000</v>
      </c>
      <c r="J44" s="520">
        <v>318963000</v>
      </c>
      <c r="K44" s="518">
        <v>0</v>
      </c>
    </row>
    <row r="45" spans="1:11" ht="40.5" thickBot="1">
      <c r="A45" s="515" t="s">
        <v>333</v>
      </c>
      <c r="B45" s="515" t="s">
        <v>447</v>
      </c>
      <c r="C45" s="515">
        <v>103100000</v>
      </c>
      <c r="D45" s="515" t="str">
        <f t="shared" si="0"/>
        <v>CHI NHANH GIA LAI103100000</v>
      </c>
      <c r="E45" s="515" t="s">
        <v>314</v>
      </c>
      <c r="F45" s="520">
        <v>24200000</v>
      </c>
      <c r="G45" s="518">
        <v>0</v>
      </c>
      <c r="H45" s="520">
        <v>-85000</v>
      </c>
      <c r="I45" s="518">
        <v>0</v>
      </c>
      <c r="J45" s="520">
        <v>24115000</v>
      </c>
      <c r="K45" s="518">
        <v>0</v>
      </c>
    </row>
    <row r="46" spans="1:11" ht="40.5" thickBot="1">
      <c r="A46" s="515" t="s">
        <v>333</v>
      </c>
      <c r="B46" s="515" t="s">
        <v>447</v>
      </c>
      <c r="C46" s="515">
        <v>101100000</v>
      </c>
      <c r="D46" s="515" t="str">
        <f t="shared" si="0"/>
        <v>CHI NHANH GIA LAI101100000</v>
      </c>
      <c r="E46" s="515" t="s">
        <v>314</v>
      </c>
      <c r="F46" s="520">
        <v>6245951100</v>
      </c>
      <c r="G46" s="518">
        <v>0</v>
      </c>
      <c r="H46" s="520">
        <v>85411109995</v>
      </c>
      <c r="I46" s="520">
        <v>87045849095</v>
      </c>
      <c r="J46" s="520">
        <v>4611212000</v>
      </c>
      <c r="K46" s="518">
        <v>0</v>
      </c>
    </row>
    <row r="47" spans="1:11" ht="40.5" thickBot="1">
      <c r="A47" s="515" t="s">
        <v>334</v>
      </c>
      <c r="B47" s="515" t="s">
        <v>447</v>
      </c>
      <c r="C47" s="515">
        <v>101100000</v>
      </c>
      <c r="D47" s="515" t="str">
        <f t="shared" si="0"/>
        <v>CHI NHANH HA NOI101100000</v>
      </c>
      <c r="E47" s="515" t="s">
        <v>314</v>
      </c>
      <c r="F47" s="520">
        <v>10305824300</v>
      </c>
      <c r="G47" s="518">
        <v>0</v>
      </c>
      <c r="H47" s="520">
        <v>319856487580</v>
      </c>
      <c r="I47" s="520">
        <v>320251333880</v>
      </c>
      <c r="J47" s="520">
        <v>9910978000</v>
      </c>
      <c r="K47" s="518">
        <v>0</v>
      </c>
    </row>
    <row r="48" spans="1:11" ht="40.5" thickBot="1">
      <c r="A48" s="515" t="s">
        <v>334</v>
      </c>
      <c r="B48" s="515" t="s">
        <v>447</v>
      </c>
      <c r="C48" s="515">
        <v>103100000</v>
      </c>
      <c r="D48" s="515" t="str">
        <f t="shared" si="0"/>
        <v>CHI NHANH HA NOI103100000</v>
      </c>
      <c r="E48" s="515" t="s">
        <v>314</v>
      </c>
      <c r="F48" s="520">
        <v>756391885</v>
      </c>
      <c r="G48" s="518">
        <v>0</v>
      </c>
      <c r="H48" s="520">
        <v>4018671925</v>
      </c>
      <c r="I48" s="520">
        <v>4257850000</v>
      </c>
      <c r="J48" s="520">
        <v>517213810</v>
      </c>
      <c r="K48" s="518">
        <v>0</v>
      </c>
    </row>
    <row r="49" spans="1:11" ht="40.5" thickBot="1">
      <c r="A49" s="515" t="s">
        <v>335</v>
      </c>
      <c r="B49" s="515" t="s">
        <v>447</v>
      </c>
      <c r="C49" s="515">
        <v>103100000</v>
      </c>
      <c r="D49" s="515" t="str">
        <f t="shared" si="0"/>
        <v>CHI NHANH HAI PHONG103100000</v>
      </c>
      <c r="E49" s="515" t="s">
        <v>314</v>
      </c>
      <c r="F49" s="520">
        <v>667774800</v>
      </c>
      <c r="G49" s="518">
        <v>0</v>
      </c>
      <c r="H49" s="520">
        <v>-2318489</v>
      </c>
      <c r="I49" s="520">
        <v>4850000</v>
      </c>
      <c r="J49" s="520">
        <v>660606311</v>
      </c>
      <c r="K49" s="518">
        <v>0</v>
      </c>
    </row>
    <row r="50" spans="1:11" ht="40.5" thickBot="1">
      <c r="A50" s="515" t="s">
        <v>335</v>
      </c>
      <c r="B50" s="515" t="s">
        <v>447</v>
      </c>
      <c r="C50" s="515">
        <v>101100000</v>
      </c>
      <c r="D50" s="515" t="str">
        <f t="shared" si="0"/>
        <v>CHI NHANH HAI PHONG101100000</v>
      </c>
      <c r="E50" s="515" t="s">
        <v>314</v>
      </c>
      <c r="F50" s="520">
        <v>4490348800</v>
      </c>
      <c r="G50" s="518">
        <v>0</v>
      </c>
      <c r="H50" s="520">
        <v>107492768315</v>
      </c>
      <c r="I50" s="520">
        <v>104119295315</v>
      </c>
      <c r="J50" s="520">
        <v>7863821800</v>
      </c>
      <c r="K50" s="518">
        <v>0</v>
      </c>
    </row>
    <row r="51" spans="1:11" ht="40.5" thickBot="1">
      <c r="A51" s="515" t="s">
        <v>336</v>
      </c>
      <c r="B51" s="515" t="s">
        <v>447</v>
      </c>
      <c r="C51" s="515">
        <v>101100000</v>
      </c>
      <c r="D51" s="515" t="str">
        <f t="shared" si="0"/>
        <v>CHI NHANH HUNG YEN101100000</v>
      </c>
      <c r="E51" s="515" t="s">
        <v>314</v>
      </c>
      <c r="F51" s="520">
        <v>2025174000</v>
      </c>
      <c r="G51" s="518">
        <v>0</v>
      </c>
      <c r="H51" s="520">
        <v>23419878497</v>
      </c>
      <c r="I51" s="520">
        <v>23268140497</v>
      </c>
      <c r="J51" s="520">
        <v>2176912000</v>
      </c>
      <c r="K51" s="518">
        <v>0</v>
      </c>
    </row>
    <row r="52" spans="1:11" ht="60.5" thickBot="1">
      <c r="A52" s="515" t="s">
        <v>336</v>
      </c>
      <c r="B52" s="515" t="s">
        <v>447</v>
      </c>
      <c r="C52" s="515">
        <v>101300000</v>
      </c>
      <c r="D52" s="515" t="str">
        <f t="shared" si="0"/>
        <v>CHI NHANH HUNG YEN101300000</v>
      </c>
      <c r="E52" s="515" t="s">
        <v>316</v>
      </c>
      <c r="F52" s="518">
        <v>0</v>
      </c>
      <c r="G52" s="518">
        <v>0</v>
      </c>
      <c r="H52" s="520">
        <v>400000000</v>
      </c>
      <c r="I52" s="520">
        <v>400000000</v>
      </c>
      <c r="J52" s="518">
        <v>0</v>
      </c>
      <c r="K52" s="518">
        <v>0</v>
      </c>
    </row>
    <row r="53" spans="1:11" ht="40.5" thickBot="1">
      <c r="A53" s="515" t="s">
        <v>337</v>
      </c>
      <c r="B53" s="515" t="s">
        <v>447</v>
      </c>
      <c r="C53" s="515">
        <v>103100000</v>
      </c>
      <c r="D53" s="515" t="str">
        <f t="shared" si="0"/>
        <v>CHI NHANH KIEN GIANG103100000</v>
      </c>
      <c r="E53" s="515" t="s">
        <v>314</v>
      </c>
      <c r="F53" s="520">
        <v>89636800</v>
      </c>
      <c r="G53" s="518">
        <v>0</v>
      </c>
      <c r="H53" s="520">
        <v>14154160</v>
      </c>
      <c r="I53" s="518">
        <v>0</v>
      </c>
      <c r="J53" s="520">
        <v>103790960</v>
      </c>
      <c r="K53" s="518">
        <v>0</v>
      </c>
    </row>
    <row r="54" spans="1:11" ht="40.5" thickBot="1">
      <c r="A54" s="515" t="s">
        <v>337</v>
      </c>
      <c r="B54" s="515" t="s">
        <v>447</v>
      </c>
      <c r="C54" s="515">
        <v>101100000</v>
      </c>
      <c r="D54" s="515" t="str">
        <f t="shared" si="0"/>
        <v>CHI NHANH KIEN GIANG101100000</v>
      </c>
      <c r="E54" s="515" t="s">
        <v>314</v>
      </c>
      <c r="F54" s="520">
        <v>6889719000</v>
      </c>
      <c r="G54" s="518">
        <v>0</v>
      </c>
      <c r="H54" s="520">
        <v>73257738895</v>
      </c>
      <c r="I54" s="520">
        <v>74557237895</v>
      </c>
      <c r="J54" s="520">
        <v>5590220000</v>
      </c>
      <c r="K54" s="518">
        <v>0</v>
      </c>
    </row>
    <row r="55" spans="1:11" ht="60.5" thickBot="1">
      <c r="A55" s="515" t="s">
        <v>337</v>
      </c>
      <c r="B55" s="515" t="s">
        <v>447</v>
      </c>
      <c r="C55" s="515">
        <v>101300000</v>
      </c>
      <c r="D55" s="515" t="str">
        <f t="shared" si="0"/>
        <v>CHI NHANH KIEN GIANG101300000</v>
      </c>
      <c r="E55" s="515" t="s">
        <v>316</v>
      </c>
      <c r="F55" s="520">
        <v>548269500</v>
      </c>
      <c r="G55" s="518">
        <v>0</v>
      </c>
      <c r="H55" s="520">
        <v>94292000</v>
      </c>
      <c r="I55" s="518">
        <v>0</v>
      </c>
      <c r="J55" s="520">
        <v>642561500</v>
      </c>
      <c r="K55" s="518">
        <v>0</v>
      </c>
    </row>
    <row r="56" spans="1:11" ht="40.5" thickBot="1">
      <c r="A56" s="515" t="s">
        <v>338</v>
      </c>
      <c r="B56" s="515" t="s">
        <v>447</v>
      </c>
      <c r="C56" s="515">
        <v>101100000</v>
      </c>
      <c r="D56" s="515" t="str">
        <f t="shared" si="0"/>
        <v>CHI NHANH LAM DONG101100000</v>
      </c>
      <c r="E56" s="515" t="s">
        <v>314</v>
      </c>
      <c r="F56" s="520">
        <v>6719365000</v>
      </c>
      <c r="G56" s="518">
        <v>0</v>
      </c>
      <c r="H56" s="520">
        <v>54682634500</v>
      </c>
      <c r="I56" s="520">
        <v>59827356000</v>
      </c>
      <c r="J56" s="520">
        <v>1574643500</v>
      </c>
      <c r="K56" s="518">
        <v>0</v>
      </c>
    </row>
    <row r="57" spans="1:11" ht="60.5" thickBot="1">
      <c r="A57" s="515" t="s">
        <v>338</v>
      </c>
      <c r="B57" s="515" t="s">
        <v>447</v>
      </c>
      <c r="C57" s="515">
        <v>101300000</v>
      </c>
      <c r="D57" s="515" t="str">
        <f t="shared" si="0"/>
        <v>CHI NHANH LAM DONG101300000</v>
      </c>
      <c r="E57" s="515" t="s">
        <v>316</v>
      </c>
      <c r="F57" s="518">
        <v>0</v>
      </c>
      <c r="G57" s="518">
        <v>0</v>
      </c>
      <c r="H57" s="520">
        <v>150000000</v>
      </c>
      <c r="I57" s="520">
        <v>150000000</v>
      </c>
      <c r="J57" s="518">
        <v>0</v>
      </c>
      <c r="K57" s="518">
        <v>0</v>
      </c>
    </row>
    <row r="58" spans="1:11" ht="40.5" thickBot="1">
      <c r="A58" s="515" t="s">
        <v>339</v>
      </c>
      <c r="B58" s="515" t="s">
        <v>447</v>
      </c>
      <c r="C58" s="515">
        <v>101100000</v>
      </c>
      <c r="D58" s="515" t="str">
        <f t="shared" si="0"/>
        <v>CHI NHANH LONG AN101100000</v>
      </c>
      <c r="E58" s="515" t="s">
        <v>314</v>
      </c>
      <c r="F58" s="520">
        <v>20394000000</v>
      </c>
      <c r="G58" s="518">
        <v>0</v>
      </c>
      <c r="H58" s="520">
        <v>507947263039</v>
      </c>
      <c r="I58" s="520">
        <v>521761263039</v>
      </c>
      <c r="J58" s="520">
        <v>6580000000</v>
      </c>
      <c r="K58" s="518">
        <v>0</v>
      </c>
    </row>
    <row r="59" spans="1:11" ht="60.5" thickBot="1">
      <c r="A59" s="515" t="s">
        <v>339</v>
      </c>
      <c r="B59" s="515" t="s">
        <v>447</v>
      </c>
      <c r="C59" s="515">
        <v>101300000</v>
      </c>
      <c r="D59" s="515" t="str">
        <f t="shared" si="0"/>
        <v>CHI NHANH LONG AN101300000</v>
      </c>
      <c r="E59" s="515" t="s">
        <v>316</v>
      </c>
      <c r="F59" s="518">
        <v>0</v>
      </c>
      <c r="G59" s="518">
        <v>0</v>
      </c>
      <c r="H59" s="520">
        <v>100000000</v>
      </c>
      <c r="I59" s="520">
        <v>100000000</v>
      </c>
      <c r="J59" s="518">
        <v>0</v>
      </c>
      <c r="K59" s="518">
        <v>0</v>
      </c>
    </row>
    <row r="60" spans="1:11" ht="40.5" thickBot="1">
      <c r="A60" s="515" t="s">
        <v>339</v>
      </c>
      <c r="B60" s="515" t="s">
        <v>447</v>
      </c>
      <c r="C60" s="515">
        <v>103100000</v>
      </c>
      <c r="D60" s="515" t="str">
        <f t="shared" si="0"/>
        <v>CHI NHANH LONG AN103100000</v>
      </c>
      <c r="E60" s="515" t="s">
        <v>314</v>
      </c>
      <c r="F60" s="520">
        <v>35864400</v>
      </c>
      <c r="G60" s="518">
        <v>0</v>
      </c>
      <c r="H60" s="520">
        <v>82000030</v>
      </c>
      <c r="I60" s="520">
        <v>24250000</v>
      </c>
      <c r="J60" s="520">
        <v>93614430</v>
      </c>
      <c r="K60" s="518">
        <v>0</v>
      </c>
    </row>
    <row r="61" spans="1:11" ht="40.5" thickBot="1">
      <c r="A61" s="515" t="s">
        <v>340</v>
      </c>
      <c r="B61" s="515" t="s">
        <v>447</v>
      </c>
      <c r="C61" s="515">
        <v>103100000</v>
      </c>
      <c r="D61" s="515" t="str">
        <f t="shared" si="0"/>
        <v>CHI NHANH NAM DA NANG103100000</v>
      </c>
      <c r="E61" s="515" t="s">
        <v>314</v>
      </c>
      <c r="F61" s="520">
        <v>14520000</v>
      </c>
      <c r="G61" s="518">
        <v>0</v>
      </c>
      <c r="H61" s="520">
        <v>7305000</v>
      </c>
      <c r="I61" s="520">
        <v>21825000</v>
      </c>
      <c r="J61" s="518">
        <v>0</v>
      </c>
      <c r="K61" s="518">
        <v>0</v>
      </c>
    </row>
    <row r="62" spans="1:11" ht="40.5" thickBot="1">
      <c r="A62" s="515" t="s">
        <v>340</v>
      </c>
      <c r="B62" s="515" t="s">
        <v>447</v>
      </c>
      <c r="C62" s="515">
        <v>101100000</v>
      </c>
      <c r="D62" s="515" t="str">
        <f t="shared" si="0"/>
        <v>CHI NHANH NAM DA NANG101100000</v>
      </c>
      <c r="E62" s="515" t="s">
        <v>314</v>
      </c>
      <c r="F62" s="520">
        <v>820331300</v>
      </c>
      <c r="G62" s="518">
        <v>0</v>
      </c>
      <c r="H62" s="520">
        <v>12905869476</v>
      </c>
      <c r="I62" s="520">
        <v>11805032476</v>
      </c>
      <c r="J62" s="520">
        <v>1921168300</v>
      </c>
      <c r="K62" s="518">
        <v>0</v>
      </c>
    </row>
    <row r="63" spans="1:11" ht="40.5" thickBot="1">
      <c r="A63" s="515" t="s">
        <v>341</v>
      </c>
      <c r="B63" s="515" t="s">
        <v>447</v>
      </c>
      <c r="C63" s="515">
        <v>101100000</v>
      </c>
      <c r="D63" s="515" t="str">
        <f t="shared" si="0"/>
        <v>CHI NHANH NAM SAI GON101100000</v>
      </c>
      <c r="E63" s="515" t="s">
        <v>314</v>
      </c>
      <c r="F63" s="520">
        <v>8358000000</v>
      </c>
      <c r="G63" s="518">
        <v>0</v>
      </c>
      <c r="H63" s="520">
        <v>182714916267</v>
      </c>
      <c r="I63" s="520">
        <v>183228916267</v>
      </c>
      <c r="J63" s="520">
        <v>7844000000</v>
      </c>
      <c r="K63" s="518">
        <v>0</v>
      </c>
    </row>
    <row r="64" spans="1:11" ht="60.5" thickBot="1">
      <c r="A64" s="515" t="s">
        <v>341</v>
      </c>
      <c r="B64" s="515" t="s">
        <v>447</v>
      </c>
      <c r="C64" s="515">
        <v>101300000</v>
      </c>
      <c r="D64" s="515" t="str">
        <f t="shared" si="0"/>
        <v>CHI NHANH NAM SAI GON101300000</v>
      </c>
      <c r="E64" s="515" t="s">
        <v>316</v>
      </c>
      <c r="F64" s="520">
        <v>1759000000</v>
      </c>
      <c r="G64" s="518">
        <v>0</v>
      </c>
      <c r="H64" s="520">
        <v>4993000000</v>
      </c>
      <c r="I64" s="520">
        <v>2823000000</v>
      </c>
      <c r="J64" s="520">
        <v>3929000000</v>
      </c>
      <c r="K64" s="518">
        <v>0</v>
      </c>
    </row>
    <row r="65" spans="1:11" ht="40.5" thickBot="1">
      <c r="A65" s="515" t="s">
        <v>341</v>
      </c>
      <c r="B65" s="515" t="s">
        <v>447</v>
      </c>
      <c r="C65" s="515">
        <v>103100000</v>
      </c>
      <c r="D65" s="515" t="str">
        <f t="shared" si="0"/>
        <v>CHI NHANH NAM SAI GON103100000</v>
      </c>
      <c r="E65" s="515" t="s">
        <v>314</v>
      </c>
      <c r="F65" s="520">
        <v>1196206000</v>
      </c>
      <c r="G65" s="518">
        <v>0</v>
      </c>
      <c r="H65" s="520">
        <v>459684780</v>
      </c>
      <c r="I65" s="520">
        <v>748877400</v>
      </c>
      <c r="J65" s="520">
        <v>907013380</v>
      </c>
      <c r="K65" s="518">
        <v>0</v>
      </c>
    </row>
    <row r="66" spans="1:11" ht="40.5" thickBot="1">
      <c r="A66" s="515" t="s">
        <v>342</v>
      </c>
      <c r="B66" s="515" t="s">
        <v>447</v>
      </c>
      <c r="C66" s="515">
        <v>103100000</v>
      </c>
      <c r="D66" s="515" t="str">
        <f t="shared" si="0"/>
        <v>CHI NHANH NGHE AN103100000</v>
      </c>
      <c r="E66" s="515" t="s">
        <v>314</v>
      </c>
      <c r="F66" s="520">
        <v>75988000</v>
      </c>
      <c r="G66" s="518">
        <v>0</v>
      </c>
      <c r="H66" s="520">
        <v>-266900</v>
      </c>
      <c r="I66" s="518">
        <v>0</v>
      </c>
      <c r="J66" s="520">
        <v>75721100</v>
      </c>
      <c r="K66" s="518">
        <v>0</v>
      </c>
    </row>
    <row r="67" spans="1:11" ht="40.5" thickBot="1">
      <c r="A67" s="515" t="s">
        <v>342</v>
      </c>
      <c r="B67" s="515" t="s">
        <v>447</v>
      </c>
      <c r="C67" s="515">
        <v>101100000</v>
      </c>
      <c r="D67" s="515" t="str">
        <f t="shared" ref="D67:D130" si="1">A67&amp;C67</f>
        <v>CHI NHANH NGHE AN101100000</v>
      </c>
      <c r="E67" s="515" t="s">
        <v>314</v>
      </c>
      <c r="F67" s="520">
        <v>7620284300</v>
      </c>
      <c r="G67" s="518">
        <v>0</v>
      </c>
      <c r="H67" s="520">
        <v>87025107847</v>
      </c>
      <c r="I67" s="520">
        <v>87052664947</v>
      </c>
      <c r="J67" s="520">
        <v>7592727200</v>
      </c>
      <c r="K67" s="518">
        <v>0</v>
      </c>
    </row>
    <row r="68" spans="1:11" ht="60.5" thickBot="1">
      <c r="A68" s="515" t="s">
        <v>342</v>
      </c>
      <c r="B68" s="515" t="s">
        <v>447</v>
      </c>
      <c r="C68" s="515">
        <v>101300000</v>
      </c>
      <c r="D68" s="515" t="str">
        <f t="shared" si="1"/>
        <v>CHI NHANH NGHE AN101300000</v>
      </c>
      <c r="E68" s="515" t="s">
        <v>316</v>
      </c>
      <c r="F68" s="518">
        <v>0</v>
      </c>
      <c r="G68" s="518">
        <v>0</v>
      </c>
      <c r="H68" s="520">
        <v>2051000000</v>
      </c>
      <c r="I68" s="520">
        <v>2051000000</v>
      </c>
      <c r="J68" s="518">
        <v>0</v>
      </c>
      <c r="K68" s="518">
        <v>0</v>
      </c>
    </row>
    <row r="69" spans="1:11" ht="40.5" thickBot="1">
      <c r="A69" s="515" t="s">
        <v>343</v>
      </c>
      <c r="B69" s="515" t="s">
        <v>447</v>
      </c>
      <c r="C69" s="515">
        <v>103100000</v>
      </c>
      <c r="D69" s="515" t="str">
        <f t="shared" si="1"/>
        <v>CHI NHANH NHA TRANG103100000</v>
      </c>
      <c r="E69" s="515" t="s">
        <v>314</v>
      </c>
      <c r="F69" s="520">
        <v>16335000</v>
      </c>
      <c r="G69" s="518">
        <v>0</v>
      </c>
      <c r="H69" s="520">
        <v>675334624</v>
      </c>
      <c r="I69" s="520">
        <v>656100000</v>
      </c>
      <c r="J69" s="520">
        <v>35569624</v>
      </c>
      <c r="K69" s="518">
        <v>0</v>
      </c>
    </row>
    <row r="70" spans="1:11" ht="40.5" thickBot="1">
      <c r="A70" s="515" t="s">
        <v>343</v>
      </c>
      <c r="B70" s="515" t="s">
        <v>447</v>
      </c>
      <c r="C70" s="515">
        <v>101100000</v>
      </c>
      <c r="D70" s="515" t="str">
        <f t="shared" si="1"/>
        <v>CHI NHANH NHA TRANG101100000</v>
      </c>
      <c r="E70" s="515" t="s">
        <v>314</v>
      </c>
      <c r="F70" s="520">
        <v>4357834400</v>
      </c>
      <c r="G70" s="518">
        <v>0</v>
      </c>
      <c r="H70" s="520">
        <v>109337706328</v>
      </c>
      <c r="I70" s="520">
        <v>110353980228</v>
      </c>
      <c r="J70" s="520">
        <v>3341560500</v>
      </c>
      <c r="K70" s="518">
        <v>0</v>
      </c>
    </row>
    <row r="71" spans="1:11" ht="40.5" thickBot="1">
      <c r="A71" s="515" t="s">
        <v>344</v>
      </c>
      <c r="B71" s="515" t="s">
        <v>447</v>
      </c>
      <c r="C71" s="515">
        <v>103100000</v>
      </c>
      <c r="D71" s="515" t="str">
        <f t="shared" si="1"/>
        <v>CHI NHANH QUANG NINH103100000</v>
      </c>
      <c r="E71" s="515" t="s">
        <v>314</v>
      </c>
      <c r="F71" s="520">
        <v>187669090</v>
      </c>
      <c r="G71" s="518">
        <v>0</v>
      </c>
      <c r="H71" s="520">
        <v>-380540</v>
      </c>
      <c r="I71" s="518">
        <v>0</v>
      </c>
      <c r="J71" s="520">
        <v>187288550</v>
      </c>
      <c r="K71" s="518">
        <v>0</v>
      </c>
    </row>
    <row r="72" spans="1:11" ht="40.5" thickBot="1">
      <c r="A72" s="515" t="s">
        <v>344</v>
      </c>
      <c r="B72" s="515" t="s">
        <v>447</v>
      </c>
      <c r="C72" s="515">
        <v>101100000</v>
      </c>
      <c r="D72" s="515" t="str">
        <f t="shared" si="1"/>
        <v>CHI NHANH QUANG NINH101100000</v>
      </c>
      <c r="E72" s="515" t="s">
        <v>314</v>
      </c>
      <c r="F72" s="520">
        <v>1349883600</v>
      </c>
      <c r="G72" s="518">
        <v>0</v>
      </c>
      <c r="H72" s="520">
        <v>49982775995</v>
      </c>
      <c r="I72" s="520">
        <v>48455398495</v>
      </c>
      <c r="J72" s="520">
        <v>2877261100</v>
      </c>
      <c r="K72" s="518">
        <v>0</v>
      </c>
    </row>
    <row r="73" spans="1:11" ht="40.5" thickBot="1">
      <c r="A73" s="515" t="s">
        <v>345</v>
      </c>
      <c r="B73" s="515" t="s">
        <v>447</v>
      </c>
      <c r="C73" s="515">
        <v>103100000</v>
      </c>
      <c r="D73" s="515" t="str">
        <f t="shared" si="1"/>
        <v>CHI NHANH SOC TRANG103100000</v>
      </c>
      <c r="E73" s="515" t="s">
        <v>314</v>
      </c>
      <c r="F73" s="520">
        <v>252938400</v>
      </c>
      <c r="G73" s="518">
        <v>0</v>
      </c>
      <c r="H73" s="520">
        <v>46080</v>
      </c>
      <c r="I73" s="520">
        <v>114275000</v>
      </c>
      <c r="J73" s="520">
        <v>138709480</v>
      </c>
      <c r="K73" s="518">
        <v>0</v>
      </c>
    </row>
    <row r="74" spans="1:11" ht="40.5" thickBot="1">
      <c r="A74" s="515" t="s">
        <v>345</v>
      </c>
      <c r="B74" s="515" t="s">
        <v>447</v>
      </c>
      <c r="C74" s="515">
        <v>101100000</v>
      </c>
      <c r="D74" s="515" t="str">
        <f t="shared" si="1"/>
        <v>CHI NHANH SOC TRANG101100000</v>
      </c>
      <c r="E74" s="515" t="s">
        <v>314</v>
      </c>
      <c r="F74" s="520">
        <v>2348747500</v>
      </c>
      <c r="G74" s="518">
        <v>0</v>
      </c>
      <c r="H74" s="520">
        <v>144915038078</v>
      </c>
      <c r="I74" s="520">
        <v>143923449078</v>
      </c>
      <c r="J74" s="520">
        <v>3340336500</v>
      </c>
      <c r="K74" s="518">
        <v>0</v>
      </c>
    </row>
    <row r="75" spans="1:11" ht="60.5" thickBot="1">
      <c r="A75" s="515" t="s">
        <v>345</v>
      </c>
      <c r="B75" s="515" t="s">
        <v>447</v>
      </c>
      <c r="C75" s="515">
        <v>101300000</v>
      </c>
      <c r="D75" s="515" t="str">
        <f t="shared" si="1"/>
        <v>CHI NHANH SOC TRANG101300000</v>
      </c>
      <c r="E75" s="515" t="s">
        <v>316</v>
      </c>
      <c r="F75" s="520">
        <v>579700000</v>
      </c>
      <c r="G75" s="518">
        <v>0</v>
      </c>
      <c r="H75" s="520">
        <v>414000000</v>
      </c>
      <c r="I75" s="520">
        <v>990000000</v>
      </c>
      <c r="J75" s="520">
        <v>3700000</v>
      </c>
      <c r="K75" s="518">
        <v>0</v>
      </c>
    </row>
    <row r="76" spans="1:11" ht="40.5" thickBot="1">
      <c r="A76" s="515" t="s">
        <v>346</v>
      </c>
      <c r="B76" s="515" t="s">
        <v>447</v>
      </c>
      <c r="C76" s="515">
        <v>101100000</v>
      </c>
      <c r="D76" s="515" t="str">
        <f t="shared" si="1"/>
        <v>CHI NHANH TAY NINH101100000</v>
      </c>
      <c r="E76" s="515" t="s">
        <v>314</v>
      </c>
      <c r="F76" s="520">
        <v>10475370000</v>
      </c>
      <c r="G76" s="518">
        <v>0</v>
      </c>
      <c r="H76" s="520">
        <v>270948191008</v>
      </c>
      <c r="I76" s="520">
        <v>270646561008</v>
      </c>
      <c r="J76" s="520">
        <v>10777000000</v>
      </c>
      <c r="K76" s="518">
        <v>0</v>
      </c>
    </row>
    <row r="77" spans="1:11" ht="40.5" thickBot="1">
      <c r="A77" s="515" t="s">
        <v>346</v>
      </c>
      <c r="B77" s="515" t="s">
        <v>447</v>
      </c>
      <c r="C77" s="515">
        <v>103100000</v>
      </c>
      <c r="D77" s="515" t="str">
        <f t="shared" si="1"/>
        <v>CHI NHANH TAY NINH103100000</v>
      </c>
      <c r="E77" s="515" t="s">
        <v>314</v>
      </c>
      <c r="F77" s="520">
        <v>12100000</v>
      </c>
      <c r="G77" s="518">
        <v>0</v>
      </c>
      <c r="H77" s="520">
        <v>4780500</v>
      </c>
      <c r="I77" s="518">
        <v>0</v>
      </c>
      <c r="J77" s="520">
        <v>16880500</v>
      </c>
      <c r="K77" s="518">
        <v>0</v>
      </c>
    </row>
    <row r="78" spans="1:11" ht="40.5" thickBot="1">
      <c r="A78" s="515" t="s">
        <v>347</v>
      </c>
      <c r="B78" s="515" t="s">
        <v>447</v>
      </c>
      <c r="C78" s="515">
        <v>101100000</v>
      </c>
      <c r="D78" s="515" t="str">
        <f t="shared" si="1"/>
        <v>CHI NHANH TAY SAI GON101100000</v>
      </c>
      <c r="E78" s="515" t="s">
        <v>314</v>
      </c>
      <c r="F78" s="520">
        <v>6048000000</v>
      </c>
      <c r="G78" s="518">
        <v>0</v>
      </c>
      <c r="H78" s="520">
        <v>112427829709</v>
      </c>
      <c r="I78" s="520">
        <v>114990829709</v>
      </c>
      <c r="J78" s="520">
        <v>3485000000</v>
      </c>
      <c r="K78" s="518">
        <v>0</v>
      </c>
    </row>
    <row r="79" spans="1:11" ht="60.5" thickBot="1">
      <c r="A79" s="515" t="s">
        <v>347</v>
      </c>
      <c r="B79" s="515" t="s">
        <v>447</v>
      </c>
      <c r="C79" s="515">
        <v>101300000</v>
      </c>
      <c r="D79" s="515" t="str">
        <f t="shared" si="1"/>
        <v>CHI NHANH TAY SAI GON101300000</v>
      </c>
      <c r="E79" s="515" t="s">
        <v>316</v>
      </c>
      <c r="F79" s="520">
        <v>434850000</v>
      </c>
      <c r="G79" s="518">
        <v>0</v>
      </c>
      <c r="H79" s="520">
        <v>1610000000</v>
      </c>
      <c r="I79" s="518">
        <v>0</v>
      </c>
      <c r="J79" s="520">
        <v>2044850000</v>
      </c>
      <c r="K79" s="518">
        <v>0</v>
      </c>
    </row>
    <row r="80" spans="1:11" ht="40.5" thickBot="1">
      <c r="A80" s="515" t="s">
        <v>347</v>
      </c>
      <c r="B80" s="515" t="s">
        <v>447</v>
      </c>
      <c r="C80" s="515">
        <v>103100000</v>
      </c>
      <c r="D80" s="515" t="str">
        <f t="shared" si="1"/>
        <v>CHI NHANH TAY SAI GON103100000</v>
      </c>
      <c r="E80" s="515" t="s">
        <v>314</v>
      </c>
      <c r="F80" s="520">
        <v>102535400</v>
      </c>
      <c r="G80" s="518">
        <v>0</v>
      </c>
      <c r="H80" s="520">
        <v>67521355</v>
      </c>
      <c r="I80" s="520">
        <v>51001000</v>
      </c>
      <c r="J80" s="520">
        <v>119055755</v>
      </c>
      <c r="K80" s="518">
        <v>0</v>
      </c>
    </row>
    <row r="81" spans="1:11" ht="40.5" thickBot="1">
      <c r="A81" s="515" t="s">
        <v>348</v>
      </c>
      <c r="B81" s="515" t="s">
        <v>447</v>
      </c>
      <c r="C81" s="515">
        <v>101100000</v>
      </c>
      <c r="D81" s="515" t="str">
        <f t="shared" si="1"/>
        <v>CHI NHANH THAI NGUYEN101100000</v>
      </c>
      <c r="E81" s="515" t="s">
        <v>314</v>
      </c>
      <c r="F81" s="520">
        <v>5362054000</v>
      </c>
      <c r="G81" s="518">
        <v>0</v>
      </c>
      <c r="H81" s="520">
        <v>21969346695</v>
      </c>
      <c r="I81" s="520">
        <v>23027064695</v>
      </c>
      <c r="J81" s="520">
        <v>4304336000</v>
      </c>
      <c r="K81" s="518">
        <v>0</v>
      </c>
    </row>
    <row r="82" spans="1:11" ht="60.5" thickBot="1">
      <c r="A82" s="515" t="s">
        <v>348</v>
      </c>
      <c r="B82" s="515" t="s">
        <v>447</v>
      </c>
      <c r="C82" s="515">
        <v>101300000</v>
      </c>
      <c r="D82" s="515" t="str">
        <f t="shared" si="1"/>
        <v>CHI NHANH THAI NGUYEN101300000</v>
      </c>
      <c r="E82" s="515" t="s">
        <v>316</v>
      </c>
      <c r="F82" s="518">
        <v>0</v>
      </c>
      <c r="G82" s="518">
        <v>0</v>
      </c>
      <c r="H82" s="520">
        <v>160000000</v>
      </c>
      <c r="I82" s="520">
        <v>160000000</v>
      </c>
      <c r="J82" s="518">
        <v>0</v>
      </c>
      <c r="K82" s="518">
        <v>0</v>
      </c>
    </row>
    <row r="83" spans="1:11" ht="40.5" thickBot="1">
      <c r="A83" s="515" t="s">
        <v>349</v>
      </c>
      <c r="B83" s="515" t="s">
        <v>447</v>
      </c>
      <c r="C83" s="515">
        <v>101100000</v>
      </c>
      <c r="D83" s="515" t="str">
        <f t="shared" si="1"/>
        <v>CHI NHANH THANG LONG101100000</v>
      </c>
      <c r="E83" s="515" t="s">
        <v>314</v>
      </c>
      <c r="F83" s="520">
        <v>10113386300</v>
      </c>
      <c r="G83" s="518">
        <v>0</v>
      </c>
      <c r="H83" s="520">
        <v>144269158270</v>
      </c>
      <c r="I83" s="520">
        <v>142197680170</v>
      </c>
      <c r="J83" s="520">
        <v>12184864400</v>
      </c>
      <c r="K83" s="518">
        <v>0</v>
      </c>
    </row>
    <row r="84" spans="1:11" ht="40.5" thickBot="1">
      <c r="A84" s="515" t="s">
        <v>349</v>
      </c>
      <c r="B84" s="515" t="s">
        <v>447</v>
      </c>
      <c r="C84" s="515">
        <v>103100000</v>
      </c>
      <c r="D84" s="515" t="str">
        <f t="shared" si="1"/>
        <v>CHI NHANH THANG LONG103100000</v>
      </c>
      <c r="E84" s="515" t="s">
        <v>314</v>
      </c>
      <c r="F84" s="520">
        <v>124847800</v>
      </c>
      <c r="G84" s="518">
        <v>0</v>
      </c>
      <c r="H84" s="520">
        <v>486542985</v>
      </c>
      <c r="I84" s="520">
        <v>513508000</v>
      </c>
      <c r="J84" s="520">
        <v>97882785</v>
      </c>
      <c r="K84" s="518">
        <v>0</v>
      </c>
    </row>
    <row r="85" spans="1:11" ht="40.5" thickBot="1">
      <c r="A85" s="515" t="s">
        <v>350</v>
      </c>
      <c r="B85" s="515" t="s">
        <v>447</v>
      </c>
      <c r="C85" s="515">
        <v>101100000</v>
      </c>
      <c r="D85" s="515" t="str">
        <f t="shared" si="1"/>
        <v>CHI NHANH THANH HOA101100000</v>
      </c>
      <c r="E85" s="515" t="s">
        <v>314</v>
      </c>
      <c r="F85" s="520">
        <v>8347149800</v>
      </c>
      <c r="G85" s="518">
        <v>0</v>
      </c>
      <c r="H85" s="520">
        <v>87533845742</v>
      </c>
      <c r="I85" s="520">
        <v>89390613942</v>
      </c>
      <c r="J85" s="520">
        <v>6490381600</v>
      </c>
      <c r="K85" s="518">
        <v>0</v>
      </c>
    </row>
    <row r="86" spans="1:11" ht="40.5" thickBot="1">
      <c r="A86" s="515" t="s">
        <v>351</v>
      </c>
      <c r="B86" s="515" t="s">
        <v>447</v>
      </c>
      <c r="C86" s="515">
        <v>101100000</v>
      </c>
      <c r="D86" s="515" t="str">
        <f t="shared" si="1"/>
        <v>CHI NHANH THU DO101100000</v>
      </c>
      <c r="E86" s="515" t="s">
        <v>314</v>
      </c>
      <c r="F86" s="518">
        <v>0</v>
      </c>
      <c r="G86" s="518">
        <v>0</v>
      </c>
      <c r="H86" s="520">
        <v>45036473005</v>
      </c>
      <c r="I86" s="520">
        <v>45036473005</v>
      </c>
      <c r="J86" s="518">
        <v>0</v>
      </c>
      <c r="K86" s="518">
        <v>0</v>
      </c>
    </row>
    <row r="87" spans="1:11" ht="40.5" thickBot="1">
      <c r="A87" s="515" t="s">
        <v>352</v>
      </c>
      <c r="B87" s="515" t="s">
        <v>447</v>
      </c>
      <c r="C87" s="515">
        <v>101100000</v>
      </c>
      <c r="D87" s="515" t="str">
        <f t="shared" si="1"/>
        <v>CHI NHANH THUAN AN101100000</v>
      </c>
      <c r="E87" s="515" t="s">
        <v>314</v>
      </c>
      <c r="F87" s="520">
        <v>2933195000</v>
      </c>
      <c r="G87" s="518">
        <v>0</v>
      </c>
      <c r="H87" s="520">
        <v>13242264196</v>
      </c>
      <c r="I87" s="520">
        <v>13318696196</v>
      </c>
      <c r="J87" s="520">
        <v>2856763000</v>
      </c>
      <c r="K87" s="518">
        <v>0</v>
      </c>
    </row>
    <row r="88" spans="1:11" ht="40.5" thickBot="1">
      <c r="A88" s="515" t="s">
        <v>353</v>
      </c>
      <c r="B88" s="515" t="s">
        <v>447</v>
      </c>
      <c r="C88" s="515">
        <v>101100000</v>
      </c>
      <c r="D88" s="515" t="str">
        <f t="shared" si="1"/>
        <v>CHI NHANH TIEN GIANG101100000</v>
      </c>
      <c r="E88" s="515" t="s">
        <v>314</v>
      </c>
      <c r="F88" s="520">
        <v>5291511800</v>
      </c>
      <c r="G88" s="518">
        <v>0</v>
      </c>
      <c r="H88" s="520">
        <v>110285259561</v>
      </c>
      <c r="I88" s="520">
        <v>112177858561</v>
      </c>
      <c r="J88" s="520">
        <v>3398912800</v>
      </c>
      <c r="K88" s="518">
        <v>0</v>
      </c>
    </row>
    <row r="89" spans="1:11" ht="40.5" thickBot="1">
      <c r="A89" s="515" t="s">
        <v>353</v>
      </c>
      <c r="B89" s="515" t="s">
        <v>447</v>
      </c>
      <c r="C89" s="515">
        <v>103100000</v>
      </c>
      <c r="D89" s="515" t="str">
        <f t="shared" si="1"/>
        <v>CHI NHANH TIEN GIANG103100000</v>
      </c>
      <c r="E89" s="515" t="s">
        <v>314</v>
      </c>
      <c r="F89" s="520">
        <v>33686400</v>
      </c>
      <c r="G89" s="518">
        <v>0</v>
      </c>
      <c r="H89" s="520">
        <v>-118320</v>
      </c>
      <c r="I89" s="518">
        <v>0</v>
      </c>
      <c r="J89" s="520">
        <v>33568080</v>
      </c>
      <c r="K89" s="518">
        <v>0</v>
      </c>
    </row>
    <row r="90" spans="1:11" ht="40.5" thickBot="1">
      <c r="A90" s="515" t="s">
        <v>354</v>
      </c>
      <c r="B90" s="515" t="s">
        <v>447</v>
      </c>
      <c r="C90" s="515">
        <v>101100000</v>
      </c>
      <c r="D90" s="515" t="str">
        <f t="shared" si="1"/>
        <v>CHI NHANH VUNG TAU101100000</v>
      </c>
      <c r="E90" s="515" t="s">
        <v>314</v>
      </c>
      <c r="F90" s="520">
        <v>3925357600</v>
      </c>
      <c r="G90" s="518">
        <v>0</v>
      </c>
      <c r="H90" s="520">
        <v>58922309387</v>
      </c>
      <c r="I90" s="520">
        <v>58358700887</v>
      </c>
      <c r="J90" s="520">
        <v>4488966100</v>
      </c>
      <c r="K90" s="518">
        <v>0</v>
      </c>
    </row>
    <row r="91" spans="1:11" ht="40.5" thickBot="1">
      <c r="A91" s="515" t="s">
        <v>354</v>
      </c>
      <c r="B91" s="515" t="s">
        <v>447</v>
      </c>
      <c r="C91" s="515">
        <v>103100000</v>
      </c>
      <c r="D91" s="515" t="str">
        <f t="shared" si="1"/>
        <v>CHI NHANH VUNG TAU103100000</v>
      </c>
      <c r="E91" s="515" t="s">
        <v>314</v>
      </c>
      <c r="F91" s="520">
        <v>136318600</v>
      </c>
      <c r="G91" s="518">
        <v>0</v>
      </c>
      <c r="H91" s="520">
        <v>221195</v>
      </c>
      <c r="I91" s="520">
        <v>97160000</v>
      </c>
      <c r="J91" s="520">
        <v>39379795</v>
      </c>
      <c r="K91" s="518">
        <v>0</v>
      </c>
    </row>
    <row r="92" spans="1:11" ht="40.5" thickBot="1">
      <c r="A92" s="515" t="s">
        <v>355</v>
      </c>
      <c r="B92" s="515" t="s">
        <v>447</v>
      </c>
      <c r="C92" s="515">
        <v>103100000</v>
      </c>
      <c r="D92" s="515" t="str">
        <f t="shared" si="1"/>
        <v>HOI SO103100000</v>
      </c>
      <c r="E92" s="515" t="s">
        <v>314</v>
      </c>
      <c r="F92" s="520">
        <v>61161396464</v>
      </c>
      <c r="G92" s="518">
        <v>0</v>
      </c>
      <c r="H92" s="520">
        <v>641251573678</v>
      </c>
      <c r="I92" s="520">
        <v>617312110640</v>
      </c>
      <c r="J92" s="520">
        <v>85100859502</v>
      </c>
      <c r="K92" s="518">
        <v>0</v>
      </c>
    </row>
    <row r="93" spans="1:11" ht="40.5" thickBot="1">
      <c r="A93" s="515" t="s">
        <v>355</v>
      </c>
      <c r="B93" s="515" t="s">
        <v>447</v>
      </c>
      <c r="C93" s="515">
        <v>101100000</v>
      </c>
      <c r="D93" s="515" t="str">
        <f t="shared" si="1"/>
        <v>HOI SO101100000</v>
      </c>
      <c r="E93" s="515" t="s">
        <v>314</v>
      </c>
      <c r="F93" s="520">
        <v>34023670100</v>
      </c>
      <c r="G93" s="518">
        <v>0</v>
      </c>
      <c r="H93" s="520">
        <v>806670698600</v>
      </c>
      <c r="I93" s="520">
        <v>813930991300</v>
      </c>
      <c r="J93" s="520">
        <v>26763377400</v>
      </c>
      <c r="K93" s="518">
        <v>0</v>
      </c>
    </row>
    <row r="94" spans="1:11" ht="60.5" thickBot="1">
      <c r="A94" s="515" t="s">
        <v>355</v>
      </c>
      <c r="B94" s="515" t="s">
        <v>447</v>
      </c>
      <c r="C94" s="515">
        <v>101300000</v>
      </c>
      <c r="D94" s="515" t="str">
        <f t="shared" si="1"/>
        <v>HOI SO101300000</v>
      </c>
      <c r="E94" s="515" t="s">
        <v>316</v>
      </c>
      <c r="F94" s="518">
        <v>0</v>
      </c>
      <c r="G94" s="518">
        <v>0</v>
      </c>
      <c r="H94" s="520">
        <v>3640000000</v>
      </c>
      <c r="I94" s="520">
        <v>3640000000</v>
      </c>
      <c r="J94" s="518">
        <v>0</v>
      </c>
      <c r="K94" s="518">
        <v>0</v>
      </c>
    </row>
    <row r="95" spans="1:11" ht="40.5" thickBot="1">
      <c r="A95" s="515" t="s">
        <v>359</v>
      </c>
      <c r="B95" s="515" t="s">
        <v>447</v>
      </c>
      <c r="C95" s="515">
        <v>101100000</v>
      </c>
      <c r="D95" s="515" t="str">
        <f t="shared" si="1"/>
        <v>PGD BA DINH101100000</v>
      </c>
      <c r="E95" s="515" t="s">
        <v>314</v>
      </c>
      <c r="F95" s="518">
        <v>0</v>
      </c>
      <c r="G95" s="518">
        <v>0</v>
      </c>
      <c r="H95" s="520">
        <v>33659116543</v>
      </c>
      <c r="I95" s="520">
        <v>33659116543</v>
      </c>
      <c r="J95" s="518">
        <v>0</v>
      </c>
      <c r="K95" s="518">
        <v>0</v>
      </c>
    </row>
    <row r="96" spans="1:11" ht="40.5" thickBot="1">
      <c r="A96" s="515" t="s">
        <v>360</v>
      </c>
      <c r="B96" s="515" t="s">
        <v>447</v>
      </c>
      <c r="C96" s="515">
        <v>103100000</v>
      </c>
      <c r="D96" s="515" t="str">
        <f t="shared" si="1"/>
        <v>PGD BA RIA103100000</v>
      </c>
      <c r="E96" s="515" t="s">
        <v>314</v>
      </c>
      <c r="F96" s="520">
        <v>9680000</v>
      </c>
      <c r="G96" s="518">
        <v>0</v>
      </c>
      <c r="H96" s="520">
        <v>2917800</v>
      </c>
      <c r="I96" s="520">
        <v>9704000</v>
      </c>
      <c r="J96" s="520">
        <v>2893800</v>
      </c>
      <c r="K96" s="518">
        <v>0</v>
      </c>
    </row>
    <row r="97" spans="1:11" ht="40.5" thickBot="1">
      <c r="A97" s="515" t="s">
        <v>360</v>
      </c>
      <c r="B97" s="515" t="s">
        <v>447</v>
      </c>
      <c r="C97" s="515">
        <v>101100000</v>
      </c>
      <c r="D97" s="515" t="str">
        <f t="shared" si="1"/>
        <v>PGD BA RIA101100000</v>
      </c>
      <c r="E97" s="515" t="s">
        <v>314</v>
      </c>
      <c r="F97" s="520">
        <v>4689293000</v>
      </c>
      <c r="G97" s="518">
        <v>0</v>
      </c>
      <c r="H97" s="520">
        <v>28033433297</v>
      </c>
      <c r="I97" s="520">
        <v>29609726297</v>
      </c>
      <c r="J97" s="520">
        <v>3113000000</v>
      </c>
      <c r="K97" s="518">
        <v>0</v>
      </c>
    </row>
    <row r="98" spans="1:11" ht="40.5" thickBot="1">
      <c r="A98" s="515" t="s">
        <v>361</v>
      </c>
      <c r="B98" s="515" t="s">
        <v>447</v>
      </c>
      <c r="C98" s="515">
        <v>101100000</v>
      </c>
      <c r="D98" s="515" t="str">
        <f t="shared" si="1"/>
        <v>PGD BAI CHAY101100000</v>
      </c>
      <c r="E98" s="515" t="s">
        <v>314</v>
      </c>
      <c r="F98" s="518">
        <v>0</v>
      </c>
      <c r="G98" s="518">
        <v>0</v>
      </c>
      <c r="H98" s="520">
        <v>23103732153</v>
      </c>
      <c r="I98" s="520">
        <v>23103732153</v>
      </c>
      <c r="J98" s="518">
        <v>0</v>
      </c>
      <c r="K98" s="518">
        <v>0</v>
      </c>
    </row>
    <row r="99" spans="1:11" ht="40.5" thickBot="1">
      <c r="A99" s="515" t="s">
        <v>362</v>
      </c>
      <c r="B99" s="515" t="s">
        <v>447</v>
      </c>
      <c r="C99" s="515">
        <v>103100000</v>
      </c>
      <c r="D99" s="515" t="str">
        <f t="shared" si="1"/>
        <v>PGD BEN LUC103100000</v>
      </c>
      <c r="E99" s="515" t="s">
        <v>314</v>
      </c>
      <c r="F99" s="520">
        <v>4840000</v>
      </c>
      <c r="G99" s="518">
        <v>0</v>
      </c>
      <c r="H99" s="520">
        <v>-17000</v>
      </c>
      <c r="I99" s="518">
        <v>0</v>
      </c>
      <c r="J99" s="520">
        <v>4823000</v>
      </c>
      <c r="K99" s="518">
        <v>0</v>
      </c>
    </row>
    <row r="100" spans="1:11" ht="40.5" thickBot="1">
      <c r="A100" s="515" t="s">
        <v>362</v>
      </c>
      <c r="B100" s="515" t="s">
        <v>447</v>
      </c>
      <c r="C100" s="515">
        <v>101100000</v>
      </c>
      <c r="D100" s="515" t="str">
        <f t="shared" si="1"/>
        <v>PGD BEN LUC101100000</v>
      </c>
      <c r="E100" s="515" t="s">
        <v>314</v>
      </c>
      <c r="F100" s="520">
        <v>3962183000</v>
      </c>
      <c r="G100" s="518">
        <v>0</v>
      </c>
      <c r="H100" s="520">
        <v>69594238584</v>
      </c>
      <c r="I100" s="520">
        <v>69988232584</v>
      </c>
      <c r="J100" s="520">
        <v>3568189000</v>
      </c>
      <c r="K100" s="518">
        <v>0</v>
      </c>
    </row>
    <row r="101" spans="1:11" ht="40.5" thickBot="1">
      <c r="A101" s="515" t="s">
        <v>363</v>
      </c>
      <c r="B101" s="515" t="s">
        <v>447</v>
      </c>
      <c r="C101" s="515">
        <v>101100000</v>
      </c>
      <c r="D101" s="515" t="str">
        <f t="shared" si="1"/>
        <v>PGD BEN THANH101100000</v>
      </c>
      <c r="E101" s="515" t="s">
        <v>314</v>
      </c>
      <c r="F101" s="518">
        <v>0</v>
      </c>
      <c r="G101" s="518">
        <v>0</v>
      </c>
      <c r="H101" s="520">
        <v>240864758865</v>
      </c>
      <c r="I101" s="520">
        <v>240864758865</v>
      </c>
      <c r="J101" s="518">
        <v>0</v>
      </c>
      <c r="K101" s="518">
        <v>0</v>
      </c>
    </row>
    <row r="102" spans="1:11" ht="40.5" thickBot="1">
      <c r="A102" s="515" t="s">
        <v>363</v>
      </c>
      <c r="B102" s="515" t="s">
        <v>447</v>
      </c>
      <c r="C102" s="515">
        <v>103100000</v>
      </c>
      <c r="D102" s="515" t="str">
        <f t="shared" si="1"/>
        <v>PGD BEN THANH103100000</v>
      </c>
      <c r="E102" s="515" t="s">
        <v>314</v>
      </c>
      <c r="F102" s="518">
        <v>0</v>
      </c>
      <c r="G102" s="518">
        <v>0</v>
      </c>
      <c r="H102" s="520">
        <v>790646940</v>
      </c>
      <c r="I102" s="520">
        <v>790646940</v>
      </c>
      <c r="J102" s="518">
        <v>0</v>
      </c>
      <c r="K102" s="518">
        <v>0</v>
      </c>
    </row>
    <row r="103" spans="1:11" ht="40.5" thickBot="1">
      <c r="A103" s="515" t="s">
        <v>364</v>
      </c>
      <c r="B103" s="515" t="s">
        <v>447</v>
      </c>
      <c r="C103" s="515">
        <v>101100000</v>
      </c>
      <c r="D103" s="515" t="str">
        <f t="shared" si="1"/>
        <v>PGD BEN THUY101100000</v>
      </c>
      <c r="E103" s="515" t="s">
        <v>314</v>
      </c>
      <c r="F103" s="518">
        <v>0</v>
      </c>
      <c r="G103" s="518">
        <v>0</v>
      </c>
      <c r="H103" s="520">
        <v>18888422290</v>
      </c>
      <c r="I103" s="520">
        <v>18888422290</v>
      </c>
      <c r="J103" s="518">
        <v>0</v>
      </c>
      <c r="K103" s="518">
        <v>0</v>
      </c>
    </row>
    <row r="104" spans="1:11" ht="40.5" thickBot="1">
      <c r="A104" s="515" t="s">
        <v>365</v>
      </c>
      <c r="B104" s="515" t="s">
        <v>447</v>
      </c>
      <c r="C104" s="515">
        <v>101100000</v>
      </c>
      <c r="D104" s="515" t="str">
        <f t="shared" si="1"/>
        <v>PGD BIEN HOA101100000</v>
      </c>
      <c r="E104" s="515" t="s">
        <v>314</v>
      </c>
      <c r="F104" s="518">
        <v>0</v>
      </c>
      <c r="G104" s="518">
        <v>0</v>
      </c>
      <c r="H104" s="520">
        <v>32753289545</v>
      </c>
      <c r="I104" s="520">
        <v>32753289545</v>
      </c>
      <c r="J104" s="518">
        <v>0</v>
      </c>
      <c r="K104" s="518">
        <v>0</v>
      </c>
    </row>
    <row r="105" spans="1:11" ht="40.5" thickBot="1">
      <c r="A105" s="515" t="s">
        <v>365</v>
      </c>
      <c r="B105" s="515" t="s">
        <v>447</v>
      </c>
      <c r="C105" s="515">
        <v>103100000</v>
      </c>
      <c r="D105" s="515" t="str">
        <f t="shared" si="1"/>
        <v>PGD BIEN HOA103100000</v>
      </c>
      <c r="E105" s="515" t="s">
        <v>314</v>
      </c>
      <c r="F105" s="518">
        <v>0</v>
      </c>
      <c r="G105" s="518">
        <v>0</v>
      </c>
      <c r="H105" s="520">
        <v>510010000</v>
      </c>
      <c r="I105" s="520">
        <v>510010000</v>
      </c>
      <c r="J105" s="518">
        <v>0</v>
      </c>
      <c r="K105" s="518">
        <v>0</v>
      </c>
    </row>
    <row r="106" spans="1:11" ht="40.5" thickBot="1">
      <c r="A106" s="515" t="s">
        <v>366</v>
      </c>
      <c r="B106" s="515" t="s">
        <v>447</v>
      </c>
      <c r="C106" s="515">
        <v>103100000</v>
      </c>
      <c r="D106" s="515" t="str">
        <f t="shared" si="1"/>
        <v>PGD BINH TAN103100000</v>
      </c>
      <c r="E106" s="515" t="s">
        <v>314</v>
      </c>
      <c r="F106" s="518">
        <v>0</v>
      </c>
      <c r="G106" s="518">
        <v>0</v>
      </c>
      <c r="H106" s="520">
        <v>19488000</v>
      </c>
      <c r="I106" s="520">
        <v>19488000</v>
      </c>
      <c r="J106" s="518">
        <v>0</v>
      </c>
      <c r="K106" s="518">
        <v>0</v>
      </c>
    </row>
    <row r="107" spans="1:11" ht="40.5" thickBot="1">
      <c r="A107" s="515" t="s">
        <v>366</v>
      </c>
      <c r="B107" s="515" t="s">
        <v>447</v>
      </c>
      <c r="C107" s="515">
        <v>101100000</v>
      </c>
      <c r="D107" s="515" t="str">
        <f t="shared" si="1"/>
        <v>PGD BINH TAN101100000</v>
      </c>
      <c r="E107" s="515" t="s">
        <v>314</v>
      </c>
      <c r="F107" s="518">
        <v>0</v>
      </c>
      <c r="G107" s="518">
        <v>0</v>
      </c>
      <c r="H107" s="520">
        <v>30830002126</v>
      </c>
      <c r="I107" s="520">
        <v>30830002126</v>
      </c>
      <c r="J107" s="518">
        <v>0</v>
      </c>
      <c r="K107" s="518">
        <v>0</v>
      </c>
    </row>
    <row r="108" spans="1:11" ht="40.5" thickBot="1">
      <c r="A108" s="515" t="s">
        <v>367</v>
      </c>
      <c r="B108" s="515" t="s">
        <v>447</v>
      </c>
      <c r="C108" s="515">
        <v>101100000</v>
      </c>
      <c r="D108" s="515" t="str">
        <f t="shared" si="1"/>
        <v>PGD BINH THANH101100000</v>
      </c>
      <c r="E108" s="515" t="s">
        <v>314</v>
      </c>
      <c r="F108" s="518">
        <v>0</v>
      </c>
      <c r="G108" s="518">
        <v>0</v>
      </c>
      <c r="H108" s="520">
        <v>80786312275</v>
      </c>
      <c r="I108" s="520">
        <v>80786312275</v>
      </c>
      <c r="J108" s="518">
        <v>0</v>
      </c>
      <c r="K108" s="518">
        <v>0</v>
      </c>
    </row>
    <row r="109" spans="1:11" ht="40.5" thickBot="1">
      <c r="A109" s="515" t="s">
        <v>367</v>
      </c>
      <c r="B109" s="515" t="s">
        <v>447</v>
      </c>
      <c r="C109" s="515">
        <v>103100000</v>
      </c>
      <c r="D109" s="515" t="str">
        <f t="shared" si="1"/>
        <v>PGD BINH THANH103100000</v>
      </c>
      <c r="E109" s="515" t="s">
        <v>314</v>
      </c>
      <c r="F109" s="518">
        <v>0</v>
      </c>
      <c r="G109" s="518">
        <v>0</v>
      </c>
      <c r="H109" s="520">
        <v>39834210</v>
      </c>
      <c r="I109" s="520">
        <v>39834210</v>
      </c>
      <c r="J109" s="518">
        <v>0</v>
      </c>
      <c r="K109" s="518">
        <v>0</v>
      </c>
    </row>
    <row r="110" spans="1:11" ht="40.5" thickBot="1">
      <c r="A110" s="515" t="s">
        <v>368</v>
      </c>
      <c r="B110" s="515" t="s">
        <v>447</v>
      </c>
      <c r="C110" s="515">
        <v>101100000</v>
      </c>
      <c r="D110" s="515" t="str">
        <f t="shared" si="1"/>
        <v>PGD BUON HO101100000</v>
      </c>
      <c r="E110" s="515" t="s">
        <v>314</v>
      </c>
      <c r="F110" s="520">
        <v>1066988400</v>
      </c>
      <c r="G110" s="518">
        <v>0</v>
      </c>
      <c r="H110" s="520">
        <v>28000333595</v>
      </c>
      <c r="I110" s="520">
        <v>28208650395</v>
      </c>
      <c r="J110" s="520">
        <v>858671600</v>
      </c>
      <c r="K110" s="518">
        <v>0</v>
      </c>
    </row>
    <row r="111" spans="1:11" ht="40.5" thickBot="1">
      <c r="A111" s="515" t="s">
        <v>369</v>
      </c>
      <c r="B111" s="515" t="s">
        <v>447</v>
      </c>
      <c r="C111" s="515">
        <v>103100000</v>
      </c>
      <c r="D111" s="515" t="str">
        <f t="shared" si="1"/>
        <v>PGD CAI LAY103100000</v>
      </c>
      <c r="E111" s="515" t="s">
        <v>314</v>
      </c>
      <c r="F111" s="520">
        <v>13527800</v>
      </c>
      <c r="G111" s="518">
        <v>0</v>
      </c>
      <c r="H111" s="520">
        <v>-47515</v>
      </c>
      <c r="I111" s="518">
        <v>0</v>
      </c>
      <c r="J111" s="520">
        <v>13480285</v>
      </c>
      <c r="K111" s="518">
        <v>0</v>
      </c>
    </row>
    <row r="112" spans="1:11" ht="40.5" thickBot="1">
      <c r="A112" s="515" t="s">
        <v>369</v>
      </c>
      <c r="B112" s="515" t="s">
        <v>447</v>
      </c>
      <c r="C112" s="515">
        <v>101100000</v>
      </c>
      <c r="D112" s="515" t="str">
        <f t="shared" si="1"/>
        <v>PGD CAI LAY101100000</v>
      </c>
      <c r="E112" s="515" t="s">
        <v>314</v>
      </c>
      <c r="F112" s="520">
        <v>2703660000</v>
      </c>
      <c r="G112" s="518">
        <v>0</v>
      </c>
      <c r="H112" s="520">
        <v>45046334109</v>
      </c>
      <c r="I112" s="520">
        <v>43761471409</v>
      </c>
      <c r="J112" s="520">
        <v>3988522700</v>
      </c>
      <c r="K112" s="518">
        <v>0</v>
      </c>
    </row>
    <row r="113" spans="1:11" ht="40.5" thickBot="1">
      <c r="A113" s="515" t="s">
        <v>370</v>
      </c>
      <c r="B113" s="515" t="s">
        <v>447</v>
      </c>
      <c r="C113" s="515">
        <v>101100000</v>
      </c>
      <c r="D113" s="515" t="str">
        <f t="shared" si="1"/>
        <v>PGD CAM PHA101100000</v>
      </c>
      <c r="E113" s="515" t="s">
        <v>314</v>
      </c>
      <c r="F113" s="520">
        <v>1050122000</v>
      </c>
      <c r="G113" s="518">
        <v>0</v>
      </c>
      <c r="H113" s="520">
        <v>15701860386</v>
      </c>
      <c r="I113" s="520">
        <v>14856354886</v>
      </c>
      <c r="J113" s="520">
        <v>1895627500</v>
      </c>
      <c r="K113" s="518">
        <v>0</v>
      </c>
    </row>
    <row r="114" spans="1:11" ht="40.5" thickBot="1">
      <c r="A114" s="515" t="s">
        <v>371</v>
      </c>
      <c r="B114" s="515" t="s">
        <v>447</v>
      </c>
      <c r="C114" s="515">
        <v>101100000</v>
      </c>
      <c r="D114" s="515" t="str">
        <f t="shared" si="1"/>
        <v>PGD CAM RANH101100000</v>
      </c>
      <c r="E114" s="515" t="s">
        <v>314</v>
      </c>
      <c r="F114" s="520">
        <v>628299000</v>
      </c>
      <c r="G114" s="518">
        <v>0</v>
      </c>
      <c r="H114" s="520">
        <v>93312165992</v>
      </c>
      <c r="I114" s="520">
        <v>92618433892</v>
      </c>
      <c r="J114" s="520">
        <v>1322031100</v>
      </c>
      <c r="K114" s="518">
        <v>0</v>
      </c>
    </row>
    <row r="115" spans="1:11" ht="40.5" thickBot="1">
      <c r="A115" s="515" t="s">
        <v>372</v>
      </c>
      <c r="B115" s="515" t="s">
        <v>447</v>
      </c>
      <c r="C115" s="515">
        <v>101100000</v>
      </c>
      <c r="D115" s="515" t="str">
        <f t="shared" si="1"/>
        <v>PGD CAU GIAY101100000</v>
      </c>
      <c r="E115" s="515" t="s">
        <v>314</v>
      </c>
      <c r="F115" s="518">
        <v>0</v>
      </c>
      <c r="G115" s="518">
        <v>0</v>
      </c>
      <c r="H115" s="520">
        <v>61324123772</v>
      </c>
      <c r="I115" s="520">
        <v>61324123772</v>
      </c>
      <c r="J115" s="518">
        <v>0</v>
      </c>
      <c r="K115" s="518">
        <v>0</v>
      </c>
    </row>
    <row r="116" spans="1:11" ht="40.5" thickBot="1">
      <c r="A116" s="515" t="s">
        <v>373</v>
      </c>
      <c r="B116" s="515" t="s">
        <v>447</v>
      </c>
      <c r="C116" s="515">
        <v>103100000</v>
      </c>
      <c r="D116" s="515" t="str">
        <f t="shared" si="1"/>
        <v>PGD CHAU DOC103100000</v>
      </c>
      <c r="E116" s="515" t="s">
        <v>314</v>
      </c>
      <c r="F116" s="520">
        <v>77440000</v>
      </c>
      <c r="G116" s="518">
        <v>0</v>
      </c>
      <c r="H116" s="520">
        <v>39007000</v>
      </c>
      <c r="I116" s="520">
        <v>111624000</v>
      </c>
      <c r="J116" s="520">
        <v>4823000</v>
      </c>
      <c r="K116" s="518">
        <v>0</v>
      </c>
    </row>
    <row r="117" spans="1:11" ht="40.5" thickBot="1">
      <c r="A117" s="515" t="s">
        <v>373</v>
      </c>
      <c r="B117" s="515" t="s">
        <v>447</v>
      </c>
      <c r="C117" s="515">
        <v>101100000</v>
      </c>
      <c r="D117" s="515" t="str">
        <f t="shared" si="1"/>
        <v>PGD CHAU DOC101100000</v>
      </c>
      <c r="E117" s="515" t="s">
        <v>314</v>
      </c>
      <c r="F117" s="520">
        <v>2467658300</v>
      </c>
      <c r="G117" s="518">
        <v>0</v>
      </c>
      <c r="H117" s="520">
        <v>92651093192</v>
      </c>
      <c r="I117" s="520">
        <v>92640021592</v>
      </c>
      <c r="J117" s="520">
        <v>2478729900</v>
      </c>
      <c r="K117" s="518">
        <v>0</v>
      </c>
    </row>
    <row r="118" spans="1:11" ht="40.5" thickBot="1">
      <c r="A118" s="515" t="s">
        <v>374</v>
      </c>
      <c r="B118" s="515" t="s">
        <v>447</v>
      </c>
      <c r="C118" s="515">
        <v>101100000</v>
      </c>
      <c r="D118" s="515" t="str">
        <f t="shared" si="1"/>
        <v>PGD CHAU DUC101100000</v>
      </c>
      <c r="E118" s="515" t="s">
        <v>314</v>
      </c>
      <c r="F118" s="520">
        <v>7512131500</v>
      </c>
      <c r="G118" s="518">
        <v>0</v>
      </c>
      <c r="H118" s="520">
        <v>62914759281</v>
      </c>
      <c r="I118" s="520">
        <v>65709511781</v>
      </c>
      <c r="J118" s="520">
        <v>4717379000</v>
      </c>
      <c r="K118" s="518">
        <v>0</v>
      </c>
    </row>
    <row r="119" spans="1:11" ht="40.5" thickBot="1">
      <c r="A119" s="515" t="s">
        <v>375</v>
      </c>
      <c r="B119" s="515" t="s">
        <v>447</v>
      </c>
      <c r="C119" s="515">
        <v>101100000</v>
      </c>
      <c r="D119" s="515" t="str">
        <f t="shared" si="1"/>
        <v>PGD CHO LON101100000</v>
      </c>
      <c r="E119" s="515" t="s">
        <v>314</v>
      </c>
      <c r="F119" s="518">
        <v>0</v>
      </c>
      <c r="G119" s="518">
        <v>0</v>
      </c>
      <c r="H119" s="520">
        <v>62719275906</v>
      </c>
      <c r="I119" s="520">
        <v>62719275906</v>
      </c>
      <c r="J119" s="518">
        <v>0</v>
      </c>
      <c r="K119" s="518">
        <v>0</v>
      </c>
    </row>
    <row r="120" spans="1:11" ht="40.5" thickBot="1">
      <c r="A120" s="515" t="s">
        <v>375</v>
      </c>
      <c r="B120" s="515" t="s">
        <v>447</v>
      </c>
      <c r="C120" s="515">
        <v>103100000</v>
      </c>
      <c r="D120" s="515" t="str">
        <f t="shared" si="1"/>
        <v>PGD CHO LON103100000</v>
      </c>
      <c r="E120" s="515" t="s">
        <v>314</v>
      </c>
      <c r="F120" s="518">
        <v>0</v>
      </c>
      <c r="G120" s="518">
        <v>0</v>
      </c>
      <c r="H120" s="520">
        <v>51001000</v>
      </c>
      <c r="I120" s="520">
        <v>51001000</v>
      </c>
      <c r="J120" s="518">
        <v>0</v>
      </c>
      <c r="K120" s="518">
        <v>0</v>
      </c>
    </row>
    <row r="121" spans="1:11" ht="40.5" thickBot="1">
      <c r="A121" s="515" t="s">
        <v>376</v>
      </c>
      <c r="B121" s="515" t="s">
        <v>447</v>
      </c>
      <c r="C121" s="515">
        <v>101100000</v>
      </c>
      <c r="D121" s="515" t="str">
        <f t="shared" si="1"/>
        <v>PGD CHU SE101100000</v>
      </c>
      <c r="E121" s="515" t="s">
        <v>314</v>
      </c>
      <c r="F121" s="520">
        <v>651769700</v>
      </c>
      <c r="G121" s="518">
        <v>0</v>
      </c>
      <c r="H121" s="520">
        <v>7512029330</v>
      </c>
      <c r="I121" s="520">
        <v>7553445730</v>
      </c>
      <c r="J121" s="520">
        <v>610353300</v>
      </c>
      <c r="K121" s="518">
        <v>0</v>
      </c>
    </row>
    <row r="122" spans="1:11" ht="40.5" thickBot="1">
      <c r="A122" s="515" t="s">
        <v>377</v>
      </c>
      <c r="B122" s="515" t="s">
        <v>447</v>
      </c>
      <c r="C122" s="515">
        <v>101100000</v>
      </c>
      <c r="D122" s="515" t="str">
        <f t="shared" si="1"/>
        <v>PGD CO DO101100000</v>
      </c>
      <c r="E122" s="515" t="s">
        <v>314</v>
      </c>
      <c r="F122" s="520">
        <v>4422963500</v>
      </c>
      <c r="G122" s="518">
        <v>0</v>
      </c>
      <c r="H122" s="520">
        <v>60204034548</v>
      </c>
      <c r="I122" s="520">
        <v>61684777848</v>
      </c>
      <c r="J122" s="520">
        <v>2942220200</v>
      </c>
      <c r="K122" s="518">
        <v>0</v>
      </c>
    </row>
    <row r="123" spans="1:11" ht="40.5" thickBot="1">
      <c r="A123" s="515" t="s">
        <v>378</v>
      </c>
      <c r="B123" s="515" t="s">
        <v>447</v>
      </c>
      <c r="C123" s="515">
        <v>101100000</v>
      </c>
      <c r="D123" s="515" t="str">
        <f t="shared" si="1"/>
        <v>PGD DAKDOA101100000</v>
      </c>
      <c r="E123" s="515" t="s">
        <v>314</v>
      </c>
      <c r="F123" s="518">
        <v>0</v>
      </c>
      <c r="G123" s="518">
        <v>0</v>
      </c>
      <c r="H123" s="520">
        <v>35152770974</v>
      </c>
      <c r="I123" s="520">
        <v>35152770974</v>
      </c>
      <c r="J123" s="518">
        <v>0</v>
      </c>
      <c r="K123" s="518">
        <v>0</v>
      </c>
    </row>
    <row r="124" spans="1:11" ht="40.5" thickBot="1">
      <c r="A124" s="515" t="s">
        <v>379</v>
      </c>
      <c r="B124" s="515" t="s">
        <v>447</v>
      </c>
      <c r="C124" s="515">
        <v>101100000</v>
      </c>
      <c r="D124" s="515" t="str">
        <f t="shared" si="1"/>
        <v>PGD DAM DOI101100000</v>
      </c>
      <c r="E124" s="515" t="s">
        <v>314</v>
      </c>
      <c r="F124" s="520">
        <v>2110292500</v>
      </c>
      <c r="G124" s="518">
        <v>0</v>
      </c>
      <c r="H124" s="520">
        <v>60406078578</v>
      </c>
      <c r="I124" s="520">
        <v>59885387778</v>
      </c>
      <c r="J124" s="520">
        <v>2630983300</v>
      </c>
      <c r="K124" s="518">
        <v>0</v>
      </c>
    </row>
    <row r="125" spans="1:11" ht="40.5" thickBot="1">
      <c r="A125" s="515" t="s">
        <v>380</v>
      </c>
      <c r="B125" s="515" t="s">
        <v>447</v>
      </c>
      <c r="C125" s="515">
        <v>101100000</v>
      </c>
      <c r="D125" s="515" t="str">
        <f t="shared" si="1"/>
        <v>PGD DI AN101100000</v>
      </c>
      <c r="E125" s="515" t="s">
        <v>314</v>
      </c>
      <c r="F125" s="520">
        <v>1333491000</v>
      </c>
      <c r="G125" s="518">
        <v>0</v>
      </c>
      <c r="H125" s="520">
        <v>61595448881</v>
      </c>
      <c r="I125" s="520">
        <v>60210559481</v>
      </c>
      <c r="J125" s="520">
        <v>2718380400</v>
      </c>
      <c r="K125" s="518">
        <v>0</v>
      </c>
    </row>
    <row r="126" spans="1:11" ht="40.5" thickBot="1">
      <c r="A126" s="515" t="s">
        <v>381</v>
      </c>
      <c r="B126" s="515" t="s">
        <v>447</v>
      </c>
      <c r="C126" s="515">
        <v>101100000</v>
      </c>
      <c r="D126" s="515" t="str">
        <f t="shared" si="1"/>
        <v>PGD DIEN CHAU101100000</v>
      </c>
      <c r="E126" s="515" t="s">
        <v>314</v>
      </c>
      <c r="F126" s="520">
        <v>2403502000</v>
      </c>
      <c r="G126" s="518">
        <v>0</v>
      </c>
      <c r="H126" s="520">
        <v>8310322000</v>
      </c>
      <c r="I126" s="520">
        <v>9886098000</v>
      </c>
      <c r="J126" s="520">
        <v>827726000</v>
      </c>
      <c r="K126" s="518">
        <v>0</v>
      </c>
    </row>
    <row r="127" spans="1:11" ht="40.5" thickBot="1">
      <c r="A127" s="515" t="s">
        <v>382</v>
      </c>
      <c r="B127" s="515" t="s">
        <v>447</v>
      </c>
      <c r="C127" s="515">
        <v>101100000</v>
      </c>
      <c r="D127" s="515" t="str">
        <f t="shared" si="1"/>
        <v>PGD DONG DA101100000</v>
      </c>
      <c r="E127" s="515" t="s">
        <v>314</v>
      </c>
      <c r="F127" s="518">
        <v>0</v>
      </c>
      <c r="G127" s="518">
        <v>0</v>
      </c>
      <c r="H127" s="520">
        <v>53753428096</v>
      </c>
      <c r="I127" s="520">
        <v>53753428096</v>
      </c>
      <c r="J127" s="518">
        <v>0</v>
      </c>
      <c r="K127" s="518">
        <v>0</v>
      </c>
    </row>
    <row r="128" spans="1:11" ht="40.5" thickBot="1">
      <c r="A128" s="515" t="s">
        <v>383</v>
      </c>
      <c r="B128" s="515" t="s">
        <v>447</v>
      </c>
      <c r="C128" s="515">
        <v>103100000</v>
      </c>
      <c r="D128" s="515" t="str">
        <f t="shared" si="1"/>
        <v>PGD DUC HOA103100000</v>
      </c>
      <c r="E128" s="515" t="s">
        <v>314</v>
      </c>
      <c r="F128" s="520">
        <v>19360000</v>
      </c>
      <c r="G128" s="518">
        <v>0</v>
      </c>
      <c r="H128" s="520">
        <v>-68000</v>
      </c>
      <c r="I128" s="518">
        <v>0</v>
      </c>
      <c r="J128" s="520">
        <v>19292000</v>
      </c>
      <c r="K128" s="518">
        <v>0</v>
      </c>
    </row>
    <row r="129" spans="1:11" ht="40.5" thickBot="1">
      <c r="A129" s="515" t="s">
        <v>383</v>
      </c>
      <c r="B129" s="515" t="s">
        <v>447</v>
      </c>
      <c r="C129" s="515">
        <v>101100000</v>
      </c>
      <c r="D129" s="515" t="str">
        <f t="shared" si="1"/>
        <v>PGD DUC HOA101100000</v>
      </c>
      <c r="E129" s="515" t="s">
        <v>314</v>
      </c>
      <c r="F129" s="520">
        <v>2543620000</v>
      </c>
      <c r="G129" s="518">
        <v>0</v>
      </c>
      <c r="H129" s="520">
        <v>31926415249</v>
      </c>
      <c r="I129" s="520">
        <v>31704760249</v>
      </c>
      <c r="J129" s="520">
        <v>2765275000</v>
      </c>
      <c r="K129" s="518">
        <v>0</v>
      </c>
    </row>
    <row r="130" spans="1:11" ht="40.5" thickBot="1">
      <c r="A130" s="515" t="s">
        <v>384</v>
      </c>
      <c r="B130" s="515" t="s">
        <v>447</v>
      </c>
      <c r="C130" s="515">
        <v>101100000</v>
      </c>
      <c r="D130" s="515" t="str">
        <f t="shared" si="1"/>
        <v>PGD GO CONG101100000</v>
      </c>
      <c r="E130" s="515" t="s">
        <v>314</v>
      </c>
      <c r="F130" s="520">
        <v>3120920000</v>
      </c>
      <c r="G130" s="518">
        <v>0</v>
      </c>
      <c r="H130" s="520">
        <v>72912393534</v>
      </c>
      <c r="I130" s="520">
        <v>72659970134</v>
      </c>
      <c r="J130" s="520">
        <v>3373343400</v>
      </c>
      <c r="K130" s="518">
        <v>0</v>
      </c>
    </row>
    <row r="131" spans="1:11" ht="40.5" thickBot="1">
      <c r="A131" s="515" t="s">
        <v>384</v>
      </c>
      <c r="B131" s="515" t="s">
        <v>447</v>
      </c>
      <c r="C131" s="515">
        <v>103100000</v>
      </c>
      <c r="D131" s="515" t="str">
        <f t="shared" ref="D131:D194" si="2">A131&amp;C131</f>
        <v>PGD GO CONG103100000</v>
      </c>
      <c r="E131" s="515" t="s">
        <v>314</v>
      </c>
      <c r="F131" s="520">
        <v>7961800</v>
      </c>
      <c r="G131" s="518">
        <v>0</v>
      </c>
      <c r="H131" s="520">
        <v>24087035</v>
      </c>
      <c r="I131" s="518">
        <v>0</v>
      </c>
      <c r="J131" s="520">
        <v>32048835</v>
      </c>
      <c r="K131" s="518">
        <v>0</v>
      </c>
    </row>
    <row r="132" spans="1:11" ht="40.5" thickBot="1">
      <c r="A132" s="515" t="s">
        <v>385</v>
      </c>
      <c r="B132" s="515" t="s">
        <v>447</v>
      </c>
      <c r="C132" s="515">
        <v>101100000</v>
      </c>
      <c r="D132" s="515" t="str">
        <f t="shared" si="2"/>
        <v>PGD GO VAP101100000</v>
      </c>
      <c r="E132" s="515" t="s">
        <v>314</v>
      </c>
      <c r="F132" s="518">
        <v>0</v>
      </c>
      <c r="G132" s="518">
        <v>0</v>
      </c>
      <c r="H132" s="520">
        <v>56258388235</v>
      </c>
      <c r="I132" s="520">
        <v>56258388235</v>
      </c>
      <c r="J132" s="518">
        <v>0</v>
      </c>
      <c r="K132" s="518">
        <v>0</v>
      </c>
    </row>
    <row r="133" spans="1:11" ht="40.5" thickBot="1">
      <c r="A133" s="515" t="s">
        <v>385</v>
      </c>
      <c r="B133" s="515" t="s">
        <v>447</v>
      </c>
      <c r="C133" s="515">
        <v>103100000</v>
      </c>
      <c r="D133" s="515" t="str">
        <f t="shared" si="2"/>
        <v>PGD GO VAP103100000</v>
      </c>
      <c r="E133" s="515" t="s">
        <v>314</v>
      </c>
      <c r="F133" s="518">
        <v>0</v>
      </c>
      <c r="G133" s="518">
        <v>0</v>
      </c>
      <c r="H133" s="520">
        <v>252454950</v>
      </c>
      <c r="I133" s="520">
        <v>252454950</v>
      </c>
      <c r="J133" s="518">
        <v>0</v>
      </c>
      <c r="K133" s="518">
        <v>0</v>
      </c>
    </row>
    <row r="134" spans="1:11" ht="40.5" thickBot="1">
      <c r="A134" s="515" t="s">
        <v>386</v>
      </c>
      <c r="B134" s="515" t="s">
        <v>447</v>
      </c>
      <c r="C134" s="515">
        <v>103100000</v>
      </c>
      <c r="D134" s="515" t="str">
        <f t="shared" si="2"/>
        <v>PGD HA TIEN103100000</v>
      </c>
      <c r="E134" s="515" t="s">
        <v>314</v>
      </c>
      <c r="F134" s="520">
        <v>27830000</v>
      </c>
      <c r="G134" s="518">
        <v>0</v>
      </c>
      <c r="H134" s="520">
        <v>-97750</v>
      </c>
      <c r="I134" s="518">
        <v>0</v>
      </c>
      <c r="J134" s="520">
        <v>27732250</v>
      </c>
      <c r="K134" s="518">
        <v>0</v>
      </c>
    </row>
    <row r="135" spans="1:11" ht="40.5" thickBot="1">
      <c r="A135" s="515" t="s">
        <v>386</v>
      </c>
      <c r="B135" s="515" t="s">
        <v>447</v>
      </c>
      <c r="C135" s="515">
        <v>101100000</v>
      </c>
      <c r="D135" s="515" t="str">
        <f t="shared" si="2"/>
        <v>PGD HA TIEN101100000</v>
      </c>
      <c r="E135" s="515" t="s">
        <v>314</v>
      </c>
      <c r="F135" s="520">
        <v>3679567001</v>
      </c>
      <c r="G135" s="518">
        <v>0</v>
      </c>
      <c r="H135" s="520">
        <v>46169545879</v>
      </c>
      <c r="I135" s="520">
        <v>45523068380</v>
      </c>
      <c r="J135" s="520">
        <v>4326044500</v>
      </c>
      <c r="K135" s="518">
        <v>0</v>
      </c>
    </row>
    <row r="136" spans="1:11" ht="40.5" thickBot="1">
      <c r="A136" s="515" t="s">
        <v>387</v>
      </c>
      <c r="B136" s="515" t="s">
        <v>447</v>
      </c>
      <c r="C136" s="515">
        <v>101100000</v>
      </c>
      <c r="D136" s="515" t="str">
        <f t="shared" si="2"/>
        <v>PGD HAI AN101100000</v>
      </c>
      <c r="E136" s="515" t="s">
        <v>314</v>
      </c>
      <c r="F136" s="518">
        <v>0</v>
      </c>
      <c r="G136" s="518">
        <v>0</v>
      </c>
      <c r="H136" s="520">
        <v>23313215553</v>
      </c>
      <c r="I136" s="520">
        <v>23313215553</v>
      </c>
      <c r="J136" s="518">
        <v>0</v>
      </c>
      <c r="K136" s="518">
        <v>0</v>
      </c>
    </row>
    <row r="137" spans="1:11" ht="40.5" thickBot="1">
      <c r="A137" s="515" t="s">
        <v>388</v>
      </c>
      <c r="B137" s="515" t="s">
        <v>447</v>
      </c>
      <c r="C137" s="515">
        <v>101100000</v>
      </c>
      <c r="D137" s="515" t="str">
        <f t="shared" si="2"/>
        <v>PGD HAI BA TRUNG101100000</v>
      </c>
      <c r="E137" s="515" t="s">
        <v>314</v>
      </c>
      <c r="F137" s="518">
        <v>0</v>
      </c>
      <c r="G137" s="518">
        <v>0</v>
      </c>
      <c r="H137" s="520">
        <v>71248292042</v>
      </c>
      <c r="I137" s="520">
        <v>71248292042</v>
      </c>
      <c r="J137" s="518">
        <v>0</v>
      </c>
      <c r="K137" s="518">
        <v>0</v>
      </c>
    </row>
    <row r="138" spans="1:11" ht="40.5" thickBot="1">
      <c r="A138" s="515" t="s">
        <v>389</v>
      </c>
      <c r="B138" s="515" t="s">
        <v>447</v>
      </c>
      <c r="C138" s="515">
        <v>101100000</v>
      </c>
      <c r="D138" s="515" t="str">
        <f t="shared" si="2"/>
        <v>PGD HAI CHAU101100000</v>
      </c>
      <c r="E138" s="515" t="s">
        <v>314</v>
      </c>
      <c r="F138" s="518">
        <v>0</v>
      </c>
      <c r="G138" s="518">
        <v>0</v>
      </c>
      <c r="H138" s="520">
        <v>73055972367</v>
      </c>
      <c r="I138" s="520">
        <v>73055972367</v>
      </c>
      <c r="J138" s="518">
        <v>0</v>
      </c>
      <c r="K138" s="518">
        <v>0</v>
      </c>
    </row>
    <row r="139" spans="1:11" ht="40.5" thickBot="1">
      <c r="A139" s="515" t="s">
        <v>390</v>
      </c>
      <c r="B139" s="515" t="s">
        <v>447</v>
      </c>
      <c r="C139" s="515">
        <v>101100000</v>
      </c>
      <c r="D139" s="515" t="str">
        <f t="shared" si="2"/>
        <v>PGD HOA THANH101100000</v>
      </c>
      <c r="E139" s="515" t="s">
        <v>314</v>
      </c>
      <c r="F139" s="518">
        <v>0</v>
      </c>
      <c r="G139" s="518">
        <v>0</v>
      </c>
      <c r="H139" s="520">
        <v>174619292656</v>
      </c>
      <c r="I139" s="520">
        <v>174619292656</v>
      </c>
      <c r="J139" s="518">
        <v>0</v>
      </c>
      <c r="K139" s="518">
        <v>0</v>
      </c>
    </row>
    <row r="140" spans="1:11" ht="40.5" thickBot="1">
      <c r="A140" s="515" t="s">
        <v>391</v>
      </c>
      <c r="B140" s="515" t="s">
        <v>447</v>
      </c>
      <c r="C140" s="515">
        <v>101100000</v>
      </c>
      <c r="D140" s="515" t="str">
        <f t="shared" si="2"/>
        <v>PGD HOAN KIEM101100000</v>
      </c>
      <c r="E140" s="515" t="s">
        <v>314</v>
      </c>
      <c r="F140" s="518">
        <v>0</v>
      </c>
      <c r="G140" s="518">
        <v>0</v>
      </c>
      <c r="H140" s="520">
        <v>40545478896</v>
      </c>
      <c r="I140" s="520">
        <v>40545478896</v>
      </c>
      <c r="J140" s="518">
        <v>0</v>
      </c>
      <c r="K140" s="518">
        <v>0</v>
      </c>
    </row>
    <row r="141" spans="1:11" ht="40.5" thickBot="1">
      <c r="A141" s="515" t="s">
        <v>392</v>
      </c>
      <c r="B141" s="515" t="s">
        <v>447</v>
      </c>
      <c r="C141" s="515">
        <v>101100000</v>
      </c>
      <c r="D141" s="515" t="str">
        <f t="shared" si="2"/>
        <v>PGD HONG BANG101100000</v>
      </c>
      <c r="E141" s="515" t="s">
        <v>314</v>
      </c>
      <c r="F141" s="518">
        <v>0</v>
      </c>
      <c r="G141" s="518">
        <v>0</v>
      </c>
      <c r="H141" s="520">
        <v>27493522186</v>
      </c>
      <c r="I141" s="520">
        <v>27493522186</v>
      </c>
      <c r="J141" s="518">
        <v>0</v>
      </c>
      <c r="K141" s="518">
        <v>0</v>
      </c>
    </row>
    <row r="142" spans="1:11" ht="40.5" thickBot="1">
      <c r="A142" s="515" t="s">
        <v>393</v>
      </c>
      <c r="B142" s="515" t="s">
        <v>447</v>
      </c>
      <c r="C142" s="515">
        <v>101100000</v>
      </c>
      <c r="D142" s="515" t="str">
        <f t="shared" si="2"/>
        <v>PGD HUNG VUONG101100000</v>
      </c>
      <c r="E142" s="515" t="s">
        <v>314</v>
      </c>
      <c r="F142" s="518">
        <v>0</v>
      </c>
      <c r="G142" s="518">
        <v>0</v>
      </c>
      <c r="H142" s="520">
        <v>26256420123</v>
      </c>
      <c r="I142" s="520">
        <v>26256420123</v>
      </c>
      <c r="J142" s="518">
        <v>0</v>
      </c>
      <c r="K142" s="518">
        <v>0</v>
      </c>
    </row>
    <row r="143" spans="1:11" ht="40.5" thickBot="1">
      <c r="A143" s="515" t="s">
        <v>394</v>
      </c>
      <c r="B143" s="515" t="s">
        <v>447</v>
      </c>
      <c r="C143" s="515">
        <v>101100000</v>
      </c>
      <c r="D143" s="515" t="str">
        <f t="shared" si="2"/>
        <v>PGD KIEN TUONG101100000</v>
      </c>
      <c r="E143" s="515" t="s">
        <v>314</v>
      </c>
      <c r="F143" s="520">
        <v>12717000000</v>
      </c>
      <c r="G143" s="518">
        <v>0</v>
      </c>
      <c r="H143" s="520">
        <v>160337368316</v>
      </c>
      <c r="I143" s="520">
        <v>158467366916</v>
      </c>
      <c r="J143" s="520">
        <v>14587001400</v>
      </c>
      <c r="K143" s="518">
        <v>0</v>
      </c>
    </row>
    <row r="144" spans="1:11" ht="40.5" thickBot="1">
      <c r="A144" s="515" t="s">
        <v>394</v>
      </c>
      <c r="B144" s="515" t="s">
        <v>447</v>
      </c>
      <c r="C144" s="515">
        <v>103100000</v>
      </c>
      <c r="D144" s="515" t="str">
        <f t="shared" si="2"/>
        <v>PGD KIEN TUONG103100000</v>
      </c>
      <c r="E144" s="515" t="s">
        <v>314</v>
      </c>
      <c r="F144" s="520">
        <v>44770000</v>
      </c>
      <c r="G144" s="518">
        <v>0</v>
      </c>
      <c r="H144" s="520">
        <v>-157250</v>
      </c>
      <c r="I144" s="518">
        <v>0</v>
      </c>
      <c r="J144" s="520">
        <v>44612750</v>
      </c>
      <c r="K144" s="518">
        <v>0</v>
      </c>
    </row>
    <row r="145" spans="1:11" ht="40.5" thickBot="1">
      <c r="A145" s="515" t="s">
        <v>395</v>
      </c>
      <c r="B145" s="515" t="s">
        <v>447</v>
      </c>
      <c r="C145" s="515">
        <v>103100000</v>
      </c>
      <c r="D145" s="515" t="str">
        <f t="shared" si="2"/>
        <v>PGD KINH BAC103100000</v>
      </c>
      <c r="E145" s="515" t="s">
        <v>314</v>
      </c>
      <c r="F145" s="520">
        <v>12100000</v>
      </c>
      <c r="G145" s="518">
        <v>0</v>
      </c>
      <c r="H145" s="520">
        <v>14534000</v>
      </c>
      <c r="I145" s="520">
        <v>12165000</v>
      </c>
      <c r="J145" s="520">
        <v>14469000</v>
      </c>
      <c r="K145" s="518">
        <v>0</v>
      </c>
    </row>
    <row r="146" spans="1:11" ht="40.5" thickBot="1">
      <c r="A146" s="515" t="s">
        <v>395</v>
      </c>
      <c r="B146" s="515" t="s">
        <v>447</v>
      </c>
      <c r="C146" s="515">
        <v>101100000</v>
      </c>
      <c r="D146" s="515" t="str">
        <f t="shared" si="2"/>
        <v>PGD KINH BAC101100000</v>
      </c>
      <c r="E146" s="515" t="s">
        <v>314</v>
      </c>
      <c r="F146" s="520">
        <v>2535335500</v>
      </c>
      <c r="G146" s="518">
        <v>0</v>
      </c>
      <c r="H146" s="520">
        <v>19552260494</v>
      </c>
      <c r="I146" s="520">
        <v>20894919894</v>
      </c>
      <c r="J146" s="520">
        <v>1192676100</v>
      </c>
      <c r="K146" s="518">
        <v>0</v>
      </c>
    </row>
    <row r="147" spans="1:11" ht="40.5" thickBot="1">
      <c r="A147" s="515" t="s">
        <v>396</v>
      </c>
      <c r="B147" s="515" t="s">
        <v>447</v>
      </c>
      <c r="C147" s="515">
        <v>101100000</v>
      </c>
      <c r="D147" s="515" t="str">
        <f t="shared" si="2"/>
        <v>PGD KRONG PAC101100000</v>
      </c>
      <c r="E147" s="515" t="s">
        <v>314</v>
      </c>
      <c r="F147" s="520">
        <v>3960807900</v>
      </c>
      <c r="G147" s="518">
        <v>0</v>
      </c>
      <c r="H147" s="520">
        <v>34719640524</v>
      </c>
      <c r="I147" s="520">
        <v>35663845024</v>
      </c>
      <c r="J147" s="520">
        <v>3016603400</v>
      </c>
      <c r="K147" s="518">
        <v>0</v>
      </c>
    </row>
    <row r="148" spans="1:11" ht="40.5" thickBot="1">
      <c r="A148" s="515" t="s">
        <v>397</v>
      </c>
      <c r="B148" s="515" t="s">
        <v>447</v>
      </c>
      <c r="C148" s="515">
        <v>103100000</v>
      </c>
      <c r="D148" s="515" t="str">
        <f t="shared" si="2"/>
        <v>PGD LA GI103100000</v>
      </c>
      <c r="E148" s="515" t="s">
        <v>314</v>
      </c>
      <c r="F148" s="520">
        <v>33880000</v>
      </c>
      <c r="G148" s="518">
        <v>0</v>
      </c>
      <c r="H148" s="520">
        <v>9585000</v>
      </c>
      <c r="I148" s="520">
        <v>9704000</v>
      </c>
      <c r="J148" s="520">
        <v>33761000</v>
      </c>
      <c r="K148" s="518">
        <v>0</v>
      </c>
    </row>
    <row r="149" spans="1:11" ht="40.5" thickBot="1">
      <c r="A149" s="515" t="s">
        <v>397</v>
      </c>
      <c r="B149" s="515" t="s">
        <v>447</v>
      </c>
      <c r="C149" s="515">
        <v>101100000</v>
      </c>
      <c r="D149" s="515" t="str">
        <f t="shared" si="2"/>
        <v>PGD LA GI101100000</v>
      </c>
      <c r="E149" s="515" t="s">
        <v>314</v>
      </c>
      <c r="F149" s="520">
        <v>2326402300</v>
      </c>
      <c r="G149" s="518">
        <v>0</v>
      </c>
      <c r="H149" s="520">
        <v>38525146035</v>
      </c>
      <c r="I149" s="520">
        <v>37168620035</v>
      </c>
      <c r="J149" s="520">
        <v>3682928300</v>
      </c>
      <c r="K149" s="518">
        <v>0</v>
      </c>
    </row>
    <row r="150" spans="1:11" ht="40.5" thickBot="1">
      <c r="A150" s="515" t="s">
        <v>398</v>
      </c>
      <c r="B150" s="515" t="s">
        <v>447</v>
      </c>
      <c r="C150" s="515">
        <v>101100000</v>
      </c>
      <c r="D150" s="515" t="str">
        <f t="shared" si="2"/>
        <v>PGD LAK101100000</v>
      </c>
      <c r="E150" s="515" t="s">
        <v>314</v>
      </c>
      <c r="F150" s="520">
        <v>2313417000</v>
      </c>
      <c r="G150" s="518">
        <v>0</v>
      </c>
      <c r="H150" s="520">
        <v>28956353380</v>
      </c>
      <c r="I150" s="520">
        <v>28731842980</v>
      </c>
      <c r="J150" s="520">
        <v>2537927400</v>
      </c>
      <c r="K150" s="518">
        <v>0</v>
      </c>
    </row>
    <row r="151" spans="1:11" ht="40.5" thickBot="1">
      <c r="A151" s="515" t="s">
        <v>399</v>
      </c>
      <c r="B151" s="515" t="s">
        <v>447</v>
      </c>
      <c r="C151" s="515">
        <v>101100000</v>
      </c>
      <c r="D151" s="515" t="str">
        <f t="shared" si="2"/>
        <v>PGD LE VAN SY101100000</v>
      </c>
      <c r="E151" s="515" t="s">
        <v>314</v>
      </c>
      <c r="F151" s="518">
        <v>0</v>
      </c>
      <c r="G151" s="518">
        <v>0</v>
      </c>
      <c r="H151" s="520">
        <v>57773441471</v>
      </c>
      <c r="I151" s="520">
        <v>57773441471</v>
      </c>
      <c r="J151" s="518">
        <v>0</v>
      </c>
      <c r="K151" s="518">
        <v>0</v>
      </c>
    </row>
    <row r="152" spans="1:11" ht="40.5" thickBot="1">
      <c r="A152" s="515" t="s">
        <v>399</v>
      </c>
      <c r="B152" s="515" t="s">
        <v>447</v>
      </c>
      <c r="C152" s="515">
        <v>103100000</v>
      </c>
      <c r="D152" s="515" t="str">
        <f t="shared" si="2"/>
        <v>PGD LE VAN SY103100000</v>
      </c>
      <c r="E152" s="515" t="s">
        <v>314</v>
      </c>
      <c r="F152" s="518">
        <v>0</v>
      </c>
      <c r="G152" s="518">
        <v>0</v>
      </c>
      <c r="H152" s="520">
        <v>327815000</v>
      </c>
      <c r="I152" s="520">
        <v>327815000</v>
      </c>
      <c r="J152" s="518">
        <v>0</v>
      </c>
      <c r="K152" s="518">
        <v>0</v>
      </c>
    </row>
    <row r="153" spans="1:11" ht="40.5" thickBot="1">
      <c r="A153" s="515" t="s">
        <v>400</v>
      </c>
      <c r="B153" s="515" t="s">
        <v>447</v>
      </c>
      <c r="C153" s="515">
        <v>101100000</v>
      </c>
      <c r="D153" s="515" t="str">
        <f t="shared" si="2"/>
        <v>PGD LONG KHANH101100000</v>
      </c>
      <c r="E153" s="515" t="s">
        <v>314</v>
      </c>
      <c r="F153" s="520">
        <v>4204470100</v>
      </c>
      <c r="G153" s="518">
        <v>0</v>
      </c>
      <c r="H153" s="520">
        <v>52131143879</v>
      </c>
      <c r="I153" s="520">
        <v>55238823079</v>
      </c>
      <c r="J153" s="520">
        <v>1096790900</v>
      </c>
      <c r="K153" s="518">
        <v>0</v>
      </c>
    </row>
    <row r="154" spans="1:11" ht="40.5" thickBot="1">
      <c r="A154" s="515" t="s">
        <v>400</v>
      </c>
      <c r="B154" s="515" t="s">
        <v>447</v>
      </c>
      <c r="C154" s="515">
        <v>103100000</v>
      </c>
      <c r="D154" s="515" t="str">
        <f t="shared" si="2"/>
        <v>PGD LONG KHANH103100000</v>
      </c>
      <c r="E154" s="515" t="s">
        <v>314</v>
      </c>
      <c r="F154" s="520">
        <v>33880000</v>
      </c>
      <c r="G154" s="518">
        <v>0</v>
      </c>
      <c r="H154" s="520">
        <v>-92000</v>
      </c>
      <c r="I154" s="520">
        <v>4850000</v>
      </c>
      <c r="J154" s="520">
        <v>28938000</v>
      </c>
      <c r="K154" s="518">
        <v>0</v>
      </c>
    </row>
    <row r="155" spans="1:11" ht="40.5" thickBot="1">
      <c r="A155" s="515" t="s">
        <v>401</v>
      </c>
      <c r="B155" s="515" t="s">
        <v>447</v>
      </c>
      <c r="C155" s="515">
        <v>101100000</v>
      </c>
      <c r="D155" s="515" t="str">
        <f t="shared" si="2"/>
        <v>PGD MINH HAI101100000</v>
      </c>
      <c r="E155" s="515" t="s">
        <v>314</v>
      </c>
      <c r="F155" s="518">
        <v>0</v>
      </c>
      <c r="G155" s="518">
        <v>0</v>
      </c>
      <c r="H155" s="520">
        <v>47421928000</v>
      </c>
      <c r="I155" s="520">
        <v>47421928000</v>
      </c>
      <c r="J155" s="518">
        <v>0</v>
      </c>
      <c r="K155" s="518">
        <v>0</v>
      </c>
    </row>
    <row r="156" spans="1:11" ht="40.5" thickBot="1">
      <c r="A156" s="515" t="s">
        <v>402</v>
      </c>
      <c r="B156" s="515" t="s">
        <v>447</v>
      </c>
      <c r="C156" s="515">
        <v>103100000</v>
      </c>
      <c r="D156" s="515" t="str">
        <f t="shared" si="2"/>
        <v>PGD MONG CAI103100000</v>
      </c>
      <c r="E156" s="515" t="s">
        <v>314</v>
      </c>
      <c r="F156" s="520">
        <v>134310000</v>
      </c>
      <c r="G156" s="518">
        <v>0</v>
      </c>
      <c r="H156" s="520">
        <v>-471750</v>
      </c>
      <c r="I156" s="518">
        <v>0</v>
      </c>
      <c r="J156" s="520">
        <v>133838250</v>
      </c>
      <c r="K156" s="518">
        <v>0</v>
      </c>
    </row>
    <row r="157" spans="1:11" ht="40.5" thickBot="1">
      <c r="A157" s="515" t="s">
        <v>402</v>
      </c>
      <c r="B157" s="515" t="s">
        <v>447</v>
      </c>
      <c r="C157" s="515">
        <v>101100000</v>
      </c>
      <c r="D157" s="515" t="str">
        <f t="shared" si="2"/>
        <v>PGD MONG CAI101100000</v>
      </c>
      <c r="E157" s="515" t="s">
        <v>314</v>
      </c>
      <c r="F157" s="520">
        <v>848544000</v>
      </c>
      <c r="G157" s="518">
        <v>0</v>
      </c>
      <c r="H157" s="520">
        <v>5541531000</v>
      </c>
      <c r="I157" s="520">
        <v>4065124000</v>
      </c>
      <c r="J157" s="520">
        <v>2324951000</v>
      </c>
      <c r="K157" s="518">
        <v>0</v>
      </c>
    </row>
    <row r="158" spans="1:11" ht="40.5" thickBot="1">
      <c r="A158" s="515" t="s">
        <v>403</v>
      </c>
      <c r="B158" s="515" t="s">
        <v>447</v>
      </c>
      <c r="C158" s="515">
        <v>101100000</v>
      </c>
      <c r="D158" s="515" t="str">
        <f t="shared" si="2"/>
        <v>PGD MY DINH101100000</v>
      </c>
      <c r="E158" s="515" t="s">
        <v>314</v>
      </c>
      <c r="F158" s="518">
        <v>0</v>
      </c>
      <c r="G158" s="518">
        <v>0</v>
      </c>
      <c r="H158" s="520">
        <v>31164028235</v>
      </c>
      <c r="I158" s="520">
        <v>31164028235</v>
      </c>
      <c r="J158" s="518">
        <v>0</v>
      </c>
      <c r="K158" s="518">
        <v>0</v>
      </c>
    </row>
    <row r="159" spans="1:11" ht="40.5" thickBot="1">
      <c r="A159" s="515" t="s">
        <v>404</v>
      </c>
      <c r="B159" s="515" t="s">
        <v>447</v>
      </c>
      <c r="C159" s="515">
        <v>101100000</v>
      </c>
      <c r="D159" s="515" t="str">
        <f t="shared" si="2"/>
        <v>PGD MY THO101100000</v>
      </c>
      <c r="E159" s="515" t="s">
        <v>314</v>
      </c>
      <c r="F159" s="518">
        <v>0</v>
      </c>
      <c r="G159" s="518">
        <v>0</v>
      </c>
      <c r="H159" s="520">
        <v>26138564000</v>
      </c>
      <c r="I159" s="520">
        <v>26138564000</v>
      </c>
      <c r="J159" s="518">
        <v>0</v>
      </c>
      <c r="K159" s="518">
        <v>0</v>
      </c>
    </row>
    <row r="160" spans="1:11" ht="40.5" thickBot="1">
      <c r="A160" s="515" t="s">
        <v>405</v>
      </c>
      <c r="B160" s="515" t="s">
        <v>447</v>
      </c>
      <c r="C160" s="515">
        <v>101100000</v>
      </c>
      <c r="D160" s="515" t="str">
        <f t="shared" si="2"/>
        <v>PGD NGA NAM101100000</v>
      </c>
      <c r="E160" s="515" t="s">
        <v>314</v>
      </c>
      <c r="F160" s="520">
        <v>2303875000</v>
      </c>
      <c r="G160" s="518">
        <v>0</v>
      </c>
      <c r="H160" s="520">
        <v>34009854218</v>
      </c>
      <c r="I160" s="520">
        <v>32289739218</v>
      </c>
      <c r="J160" s="520">
        <v>4023990000</v>
      </c>
      <c r="K160" s="518">
        <v>0</v>
      </c>
    </row>
    <row r="161" spans="1:11" ht="40.5" thickBot="1">
      <c r="A161" s="515" t="s">
        <v>406</v>
      </c>
      <c r="B161" s="515" t="s">
        <v>447</v>
      </c>
      <c r="C161" s="515">
        <v>101100000</v>
      </c>
      <c r="D161" s="515" t="str">
        <f t="shared" si="2"/>
        <v>PGD NGO QUYEN101100000</v>
      </c>
      <c r="E161" s="515" t="s">
        <v>314</v>
      </c>
      <c r="F161" s="518">
        <v>0</v>
      </c>
      <c r="G161" s="518">
        <v>0</v>
      </c>
      <c r="H161" s="520">
        <v>22842540250</v>
      </c>
      <c r="I161" s="520">
        <v>22842540250</v>
      </c>
      <c r="J161" s="518">
        <v>0</v>
      </c>
      <c r="K161" s="518">
        <v>0</v>
      </c>
    </row>
    <row r="162" spans="1:11" ht="40.5" thickBot="1">
      <c r="A162" s="515" t="s">
        <v>407</v>
      </c>
      <c r="B162" s="515" t="s">
        <v>447</v>
      </c>
      <c r="C162" s="515">
        <v>101100000</v>
      </c>
      <c r="D162" s="515" t="str">
        <f t="shared" si="2"/>
        <v>PGD NINH KIEU101100000</v>
      </c>
      <c r="E162" s="515" t="s">
        <v>314</v>
      </c>
      <c r="F162" s="518">
        <v>0</v>
      </c>
      <c r="G162" s="518">
        <v>0</v>
      </c>
      <c r="H162" s="520">
        <v>54918823951</v>
      </c>
      <c r="I162" s="520">
        <v>54918823951</v>
      </c>
      <c r="J162" s="518">
        <v>0</v>
      </c>
      <c r="K162" s="518">
        <v>0</v>
      </c>
    </row>
    <row r="163" spans="1:11" ht="40.5" thickBot="1">
      <c r="A163" s="515" t="s">
        <v>408</v>
      </c>
      <c r="B163" s="515" t="s">
        <v>447</v>
      </c>
      <c r="C163" s="515">
        <v>103100000</v>
      </c>
      <c r="D163" s="515" t="str">
        <f t="shared" si="2"/>
        <v>PGD PHAN RI CUA103100000</v>
      </c>
      <c r="E163" s="515" t="s">
        <v>314</v>
      </c>
      <c r="F163" s="520">
        <v>12100000</v>
      </c>
      <c r="G163" s="518">
        <v>0</v>
      </c>
      <c r="H163" s="520">
        <v>-42500</v>
      </c>
      <c r="I163" s="518">
        <v>0</v>
      </c>
      <c r="J163" s="520">
        <v>12057500</v>
      </c>
      <c r="K163" s="518">
        <v>0</v>
      </c>
    </row>
    <row r="164" spans="1:11" ht="40.5" thickBot="1">
      <c r="A164" s="515" t="s">
        <v>408</v>
      </c>
      <c r="B164" s="515" t="s">
        <v>447</v>
      </c>
      <c r="C164" s="515">
        <v>101100000</v>
      </c>
      <c r="D164" s="515" t="str">
        <f t="shared" si="2"/>
        <v>PGD PHAN RI CUA101100000</v>
      </c>
      <c r="E164" s="515" t="s">
        <v>314</v>
      </c>
      <c r="F164" s="520">
        <v>3564840700</v>
      </c>
      <c r="G164" s="518">
        <v>0</v>
      </c>
      <c r="H164" s="520">
        <v>26210524000</v>
      </c>
      <c r="I164" s="520">
        <v>25849064000</v>
      </c>
      <c r="J164" s="520">
        <v>3926300700</v>
      </c>
      <c r="K164" s="518">
        <v>0</v>
      </c>
    </row>
    <row r="165" spans="1:11" ht="40.5" thickBot="1">
      <c r="A165" s="515" t="s">
        <v>409</v>
      </c>
      <c r="B165" s="515" t="s">
        <v>447</v>
      </c>
      <c r="C165" s="515">
        <v>101100000</v>
      </c>
      <c r="D165" s="515" t="str">
        <f t="shared" si="2"/>
        <v>PGD PHAN THIET101100000</v>
      </c>
      <c r="E165" s="515" t="s">
        <v>314</v>
      </c>
      <c r="F165" s="518">
        <v>0</v>
      </c>
      <c r="G165" s="518">
        <v>0</v>
      </c>
      <c r="H165" s="520">
        <v>49254347349</v>
      </c>
      <c r="I165" s="520">
        <v>49254347349</v>
      </c>
      <c r="J165" s="518">
        <v>0</v>
      </c>
      <c r="K165" s="518">
        <v>0</v>
      </c>
    </row>
    <row r="166" spans="1:11" ht="40.5" thickBot="1">
      <c r="A166" s="515" t="s">
        <v>410</v>
      </c>
      <c r="B166" s="515" t="s">
        <v>447</v>
      </c>
      <c r="C166" s="515">
        <v>101100000</v>
      </c>
      <c r="D166" s="515" t="str">
        <f t="shared" si="2"/>
        <v>PGD PHU MY HUNG101100000</v>
      </c>
      <c r="E166" s="515" t="s">
        <v>314</v>
      </c>
      <c r="F166" s="518">
        <v>0</v>
      </c>
      <c r="G166" s="518">
        <v>0</v>
      </c>
      <c r="H166" s="520">
        <v>71104901554</v>
      </c>
      <c r="I166" s="520">
        <v>71104901554</v>
      </c>
      <c r="J166" s="518">
        <v>0</v>
      </c>
      <c r="K166" s="518">
        <v>0</v>
      </c>
    </row>
    <row r="167" spans="1:11" ht="40.5" thickBot="1">
      <c r="A167" s="515" t="s">
        <v>410</v>
      </c>
      <c r="B167" s="515" t="s">
        <v>447</v>
      </c>
      <c r="C167" s="515">
        <v>103100000</v>
      </c>
      <c r="D167" s="515" t="str">
        <f t="shared" si="2"/>
        <v>PGD PHU MY HUNG103100000</v>
      </c>
      <c r="E167" s="515" t="s">
        <v>314</v>
      </c>
      <c r="F167" s="518">
        <v>0</v>
      </c>
      <c r="G167" s="518">
        <v>0</v>
      </c>
      <c r="H167" s="520">
        <v>846056560</v>
      </c>
      <c r="I167" s="520">
        <v>846056560</v>
      </c>
      <c r="J167" s="518">
        <v>0</v>
      </c>
      <c r="K167" s="518">
        <v>0</v>
      </c>
    </row>
    <row r="168" spans="1:11" ht="40.5" thickBot="1">
      <c r="A168" s="515" t="s">
        <v>411</v>
      </c>
      <c r="B168" s="515" t="s">
        <v>447</v>
      </c>
      <c r="C168" s="515">
        <v>101100000</v>
      </c>
      <c r="D168" s="515" t="str">
        <f t="shared" si="2"/>
        <v>PGD PHU NHUAN101100000</v>
      </c>
      <c r="E168" s="515" t="s">
        <v>314</v>
      </c>
      <c r="F168" s="518">
        <v>0</v>
      </c>
      <c r="G168" s="518">
        <v>0</v>
      </c>
      <c r="H168" s="520">
        <v>63228839851</v>
      </c>
      <c r="I168" s="520">
        <v>63228839851</v>
      </c>
      <c r="J168" s="518">
        <v>0</v>
      </c>
      <c r="K168" s="518">
        <v>0</v>
      </c>
    </row>
    <row r="169" spans="1:11" ht="40.5" thickBot="1">
      <c r="A169" s="515" t="s">
        <v>411</v>
      </c>
      <c r="B169" s="515" t="s">
        <v>447</v>
      </c>
      <c r="C169" s="515">
        <v>103100000</v>
      </c>
      <c r="D169" s="515" t="str">
        <f t="shared" si="2"/>
        <v>PGD PHU NHUAN103100000</v>
      </c>
      <c r="E169" s="515" t="s">
        <v>314</v>
      </c>
      <c r="F169" s="518">
        <v>0</v>
      </c>
      <c r="G169" s="518">
        <v>0</v>
      </c>
      <c r="H169" s="520">
        <v>1934660900</v>
      </c>
      <c r="I169" s="520">
        <v>1934660900</v>
      </c>
      <c r="J169" s="518">
        <v>0</v>
      </c>
      <c r="K169" s="518">
        <v>0</v>
      </c>
    </row>
    <row r="170" spans="1:11" ht="40.5" thickBot="1">
      <c r="A170" s="515" t="s">
        <v>412</v>
      </c>
      <c r="B170" s="515" t="s">
        <v>447</v>
      </c>
      <c r="C170" s="515">
        <v>101100000</v>
      </c>
      <c r="D170" s="515" t="str">
        <f t="shared" si="2"/>
        <v>PGD PHU QUOC101100000</v>
      </c>
      <c r="E170" s="515" t="s">
        <v>314</v>
      </c>
      <c r="F170" s="520">
        <v>2166285000</v>
      </c>
      <c r="G170" s="518">
        <v>0</v>
      </c>
      <c r="H170" s="520">
        <v>12005188410</v>
      </c>
      <c r="I170" s="520">
        <v>11601958410</v>
      </c>
      <c r="J170" s="520">
        <v>2569515000</v>
      </c>
      <c r="K170" s="518">
        <v>0</v>
      </c>
    </row>
    <row r="171" spans="1:11" ht="40.5" thickBot="1">
      <c r="A171" s="515" t="s">
        <v>412</v>
      </c>
      <c r="B171" s="515" t="s">
        <v>447</v>
      </c>
      <c r="C171" s="515">
        <v>103100000</v>
      </c>
      <c r="D171" s="515" t="str">
        <f t="shared" si="2"/>
        <v>PGD PHU QUOC103100000</v>
      </c>
      <c r="E171" s="515" t="s">
        <v>314</v>
      </c>
      <c r="F171" s="520">
        <v>128978800</v>
      </c>
      <c r="G171" s="518">
        <v>0</v>
      </c>
      <c r="H171" s="520">
        <v>112487905</v>
      </c>
      <c r="I171" s="518">
        <v>0</v>
      </c>
      <c r="J171" s="520">
        <v>241466705</v>
      </c>
      <c r="K171" s="518">
        <v>0</v>
      </c>
    </row>
    <row r="172" spans="1:11" ht="40.5" thickBot="1">
      <c r="A172" s="515" t="s">
        <v>413</v>
      </c>
      <c r="B172" s="515" t="s">
        <v>447</v>
      </c>
      <c r="C172" s="515">
        <v>101100000</v>
      </c>
      <c r="D172" s="515" t="str">
        <f t="shared" si="2"/>
        <v>PGD PHU TAN101100000</v>
      </c>
      <c r="E172" s="515" t="s">
        <v>314</v>
      </c>
      <c r="F172" s="520">
        <v>2194557000</v>
      </c>
      <c r="G172" s="518">
        <v>0</v>
      </c>
      <c r="H172" s="520">
        <v>17830682500</v>
      </c>
      <c r="I172" s="520">
        <v>17290231500</v>
      </c>
      <c r="J172" s="520">
        <v>2735008000</v>
      </c>
      <c r="K172" s="518">
        <v>0</v>
      </c>
    </row>
    <row r="173" spans="1:11" ht="40.5" thickBot="1">
      <c r="A173" s="515" t="s">
        <v>414</v>
      </c>
      <c r="B173" s="515" t="s">
        <v>447</v>
      </c>
      <c r="C173" s="515">
        <v>101100000</v>
      </c>
      <c r="D173" s="515" t="str">
        <f t="shared" si="2"/>
        <v>PGD PLEIKU101100000</v>
      </c>
      <c r="E173" s="515" t="s">
        <v>314</v>
      </c>
      <c r="F173" s="518">
        <v>0</v>
      </c>
      <c r="G173" s="518">
        <v>0</v>
      </c>
      <c r="H173" s="520">
        <v>24827072409</v>
      </c>
      <c r="I173" s="520">
        <v>24827072409</v>
      </c>
      <c r="J173" s="518">
        <v>0</v>
      </c>
      <c r="K173" s="518">
        <v>0</v>
      </c>
    </row>
    <row r="174" spans="1:11" ht="40.5" thickBot="1">
      <c r="A174" s="515" t="s">
        <v>415</v>
      </c>
      <c r="B174" s="515" t="s">
        <v>447</v>
      </c>
      <c r="C174" s="515">
        <v>101100000</v>
      </c>
      <c r="D174" s="515" t="str">
        <f t="shared" si="2"/>
        <v>PGD QUAN 10101100000</v>
      </c>
      <c r="E174" s="515" t="s">
        <v>314</v>
      </c>
      <c r="F174" s="520">
        <v>1147000000</v>
      </c>
      <c r="G174" s="518">
        <v>0</v>
      </c>
      <c r="H174" s="520">
        <v>30309813543</v>
      </c>
      <c r="I174" s="520">
        <v>31456813543</v>
      </c>
      <c r="J174" s="518">
        <v>0</v>
      </c>
      <c r="K174" s="518">
        <v>0</v>
      </c>
    </row>
    <row r="175" spans="1:11" ht="40.5" thickBot="1">
      <c r="A175" s="515" t="s">
        <v>416</v>
      </c>
      <c r="B175" s="515" t="s">
        <v>447</v>
      </c>
      <c r="C175" s="515">
        <v>101100000</v>
      </c>
      <c r="D175" s="515" t="str">
        <f t="shared" si="2"/>
        <v>PGD QUAN 11101100000</v>
      </c>
      <c r="E175" s="515" t="s">
        <v>314</v>
      </c>
      <c r="F175" s="518">
        <v>0</v>
      </c>
      <c r="G175" s="518">
        <v>0</v>
      </c>
      <c r="H175" s="520">
        <v>81831217740</v>
      </c>
      <c r="I175" s="520">
        <v>81831217740</v>
      </c>
      <c r="J175" s="518">
        <v>0</v>
      </c>
      <c r="K175" s="518">
        <v>0</v>
      </c>
    </row>
    <row r="176" spans="1:11" ht="40.5" thickBot="1">
      <c r="A176" s="515" t="s">
        <v>417</v>
      </c>
      <c r="B176" s="515" t="s">
        <v>447</v>
      </c>
      <c r="C176" s="515">
        <v>101100000</v>
      </c>
      <c r="D176" s="515" t="str">
        <f t="shared" si="2"/>
        <v>PGD QUE VO101100000</v>
      </c>
      <c r="E176" s="515" t="s">
        <v>314</v>
      </c>
      <c r="F176" s="518">
        <v>0</v>
      </c>
      <c r="G176" s="518">
        <v>0</v>
      </c>
      <c r="H176" s="520">
        <v>21249454255</v>
      </c>
      <c r="I176" s="520">
        <v>21249454255</v>
      </c>
      <c r="J176" s="518">
        <v>0</v>
      </c>
      <c r="K176" s="518">
        <v>0</v>
      </c>
    </row>
    <row r="177" spans="1:11" ht="40.5" thickBot="1">
      <c r="A177" s="515" t="s">
        <v>418</v>
      </c>
      <c r="B177" s="515" t="s">
        <v>447</v>
      </c>
      <c r="C177" s="515">
        <v>101100000</v>
      </c>
      <c r="D177" s="515" t="str">
        <f t="shared" si="2"/>
        <v>PGD RACH GIA101100000</v>
      </c>
      <c r="E177" s="515" t="s">
        <v>314</v>
      </c>
      <c r="F177" s="520">
        <v>1280731000</v>
      </c>
      <c r="G177" s="518">
        <v>0</v>
      </c>
      <c r="H177" s="520">
        <v>11051647381</v>
      </c>
      <c r="I177" s="520">
        <v>11292587381</v>
      </c>
      <c r="J177" s="520">
        <v>1039791000</v>
      </c>
      <c r="K177" s="518">
        <v>0</v>
      </c>
    </row>
    <row r="178" spans="1:11" ht="40.5" thickBot="1">
      <c r="A178" s="515" t="s">
        <v>419</v>
      </c>
      <c r="B178" s="515" t="s">
        <v>447</v>
      </c>
      <c r="C178" s="515">
        <v>101100000</v>
      </c>
      <c r="D178" s="515" t="str">
        <f t="shared" si="2"/>
        <v>PGD SO SAO101100000</v>
      </c>
      <c r="E178" s="515" t="s">
        <v>314</v>
      </c>
      <c r="F178" s="518">
        <v>0</v>
      </c>
      <c r="G178" s="518">
        <v>0</v>
      </c>
      <c r="H178" s="520">
        <v>145305428915</v>
      </c>
      <c r="I178" s="520">
        <v>145305428915</v>
      </c>
      <c r="J178" s="518">
        <v>0</v>
      </c>
      <c r="K178" s="518">
        <v>0</v>
      </c>
    </row>
    <row r="179" spans="1:11" ht="40.5" thickBot="1">
      <c r="A179" s="515" t="s">
        <v>420</v>
      </c>
      <c r="B179" s="515" t="s">
        <v>447</v>
      </c>
      <c r="C179" s="515">
        <v>101100000</v>
      </c>
      <c r="D179" s="515" t="str">
        <f t="shared" si="2"/>
        <v>PGD SONG DOC101100000</v>
      </c>
      <c r="E179" s="515" t="s">
        <v>314</v>
      </c>
      <c r="F179" s="520">
        <v>325377000</v>
      </c>
      <c r="G179" s="518">
        <v>0</v>
      </c>
      <c r="H179" s="520">
        <v>23013793000</v>
      </c>
      <c r="I179" s="520">
        <v>22404428000</v>
      </c>
      <c r="J179" s="520">
        <v>934742000</v>
      </c>
      <c r="K179" s="518">
        <v>0</v>
      </c>
    </row>
    <row r="180" spans="1:11" ht="40.5" thickBot="1">
      <c r="A180" s="515" t="s">
        <v>421</v>
      </c>
      <c r="B180" s="515" t="s">
        <v>447</v>
      </c>
      <c r="C180" s="515">
        <v>101100000</v>
      </c>
      <c r="D180" s="515" t="str">
        <f t="shared" si="2"/>
        <v>PGD SONG HAN101100000</v>
      </c>
      <c r="E180" s="515" t="s">
        <v>314</v>
      </c>
      <c r="F180" s="518">
        <v>0</v>
      </c>
      <c r="G180" s="518">
        <v>0</v>
      </c>
      <c r="H180" s="520">
        <v>51002068019</v>
      </c>
      <c r="I180" s="520">
        <v>51002068019</v>
      </c>
      <c r="J180" s="518">
        <v>0</v>
      </c>
      <c r="K180" s="518">
        <v>0</v>
      </c>
    </row>
    <row r="181" spans="1:11" ht="40.5" thickBot="1">
      <c r="A181" s="515" t="s">
        <v>421</v>
      </c>
      <c r="B181" s="515" t="s">
        <v>447</v>
      </c>
      <c r="C181" s="515">
        <v>103100000</v>
      </c>
      <c r="D181" s="515" t="str">
        <f t="shared" si="2"/>
        <v>PGD SONG HAN103100000</v>
      </c>
      <c r="E181" s="515" t="s">
        <v>314</v>
      </c>
      <c r="F181" s="518">
        <v>0</v>
      </c>
      <c r="G181" s="518">
        <v>0</v>
      </c>
      <c r="H181" s="520">
        <v>534540000</v>
      </c>
      <c r="I181" s="520">
        <v>534540000</v>
      </c>
      <c r="J181" s="518">
        <v>0</v>
      </c>
      <c r="K181" s="518">
        <v>0</v>
      </c>
    </row>
    <row r="182" spans="1:11" ht="40.5" thickBot="1">
      <c r="A182" s="515" t="s">
        <v>422</v>
      </c>
      <c r="B182" s="515" t="s">
        <v>447</v>
      </c>
      <c r="C182" s="515">
        <v>101100000</v>
      </c>
      <c r="D182" s="515" t="str">
        <f t="shared" si="2"/>
        <v>PGD TAN BIEN101100000</v>
      </c>
      <c r="E182" s="515" t="s">
        <v>314</v>
      </c>
      <c r="F182" s="520">
        <v>919000000</v>
      </c>
      <c r="G182" s="518">
        <v>0</v>
      </c>
      <c r="H182" s="520">
        <v>23831594319</v>
      </c>
      <c r="I182" s="520">
        <v>22646594319</v>
      </c>
      <c r="J182" s="520">
        <v>2104000000</v>
      </c>
      <c r="K182" s="518">
        <v>0</v>
      </c>
    </row>
    <row r="183" spans="1:11" ht="40.5" thickBot="1">
      <c r="A183" s="515" t="s">
        <v>423</v>
      </c>
      <c r="B183" s="515" t="s">
        <v>447</v>
      </c>
      <c r="C183" s="515">
        <v>101100000</v>
      </c>
      <c r="D183" s="515" t="str">
        <f t="shared" si="2"/>
        <v>PGD TAN BINH101100000</v>
      </c>
      <c r="E183" s="515" t="s">
        <v>314</v>
      </c>
      <c r="F183" s="518">
        <v>0</v>
      </c>
      <c r="G183" s="518">
        <v>0</v>
      </c>
      <c r="H183" s="520">
        <v>70218473782</v>
      </c>
      <c r="I183" s="520">
        <v>70218473782</v>
      </c>
      <c r="J183" s="518">
        <v>0</v>
      </c>
      <c r="K183" s="518">
        <v>0</v>
      </c>
    </row>
    <row r="184" spans="1:11" ht="40.5" thickBot="1">
      <c r="A184" s="515" t="s">
        <v>423</v>
      </c>
      <c r="B184" s="515" t="s">
        <v>447</v>
      </c>
      <c r="C184" s="515">
        <v>103100000</v>
      </c>
      <c r="D184" s="515" t="str">
        <f t="shared" si="2"/>
        <v>PGD TAN BINH103100000</v>
      </c>
      <c r="E184" s="515" t="s">
        <v>314</v>
      </c>
      <c r="F184" s="518">
        <v>0</v>
      </c>
      <c r="G184" s="518">
        <v>0</v>
      </c>
      <c r="H184" s="520">
        <v>137192690</v>
      </c>
      <c r="I184" s="520">
        <v>137192690</v>
      </c>
      <c r="J184" s="518">
        <v>0</v>
      </c>
      <c r="K184" s="518">
        <v>0</v>
      </c>
    </row>
    <row r="185" spans="1:11" ht="40.5" thickBot="1">
      <c r="A185" s="515" t="s">
        <v>424</v>
      </c>
      <c r="B185" s="515" t="s">
        <v>447</v>
      </c>
      <c r="C185" s="515">
        <v>101100000</v>
      </c>
      <c r="D185" s="515" t="str">
        <f t="shared" si="2"/>
        <v>PGD TAN THANH101100000</v>
      </c>
      <c r="E185" s="515" t="s">
        <v>314</v>
      </c>
      <c r="F185" s="520">
        <v>2609100000</v>
      </c>
      <c r="G185" s="518">
        <v>0</v>
      </c>
      <c r="H185" s="520">
        <v>10383547399</v>
      </c>
      <c r="I185" s="520">
        <v>11463083899</v>
      </c>
      <c r="J185" s="520">
        <v>1529563500</v>
      </c>
      <c r="K185" s="518">
        <v>0</v>
      </c>
    </row>
    <row r="186" spans="1:11" ht="40.5" thickBot="1">
      <c r="A186" s="515" t="s">
        <v>425</v>
      </c>
      <c r="B186" s="515" t="s">
        <v>447</v>
      </c>
      <c r="C186" s="515">
        <v>101100000</v>
      </c>
      <c r="D186" s="515" t="str">
        <f t="shared" si="2"/>
        <v>PGD TAN UYEN101100000</v>
      </c>
      <c r="E186" s="515" t="s">
        <v>314</v>
      </c>
      <c r="F186" s="520">
        <v>5072410500</v>
      </c>
      <c r="G186" s="518">
        <v>0</v>
      </c>
      <c r="H186" s="520">
        <v>67859802653</v>
      </c>
      <c r="I186" s="520">
        <v>71222583153</v>
      </c>
      <c r="J186" s="520">
        <v>1709630000</v>
      </c>
      <c r="K186" s="518">
        <v>0</v>
      </c>
    </row>
    <row r="187" spans="1:11" ht="40.5" thickBot="1">
      <c r="A187" s="515" t="s">
        <v>425</v>
      </c>
      <c r="B187" s="515" t="s">
        <v>447</v>
      </c>
      <c r="C187" s="515">
        <v>103100000</v>
      </c>
      <c r="D187" s="515" t="str">
        <f t="shared" si="2"/>
        <v>PGD TAN UYEN103100000</v>
      </c>
      <c r="E187" s="515" t="s">
        <v>314</v>
      </c>
      <c r="F187" s="518">
        <v>0</v>
      </c>
      <c r="G187" s="518">
        <v>0</v>
      </c>
      <c r="H187" s="520">
        <v>16975000</v>
      </c>
      <c r="I187" s="520">
        <v>16975000</v>
      </c>
      <c r="J187" s="518">
        <v>0</v>
      </c>
      <c r="K187" s="518">
        <v>0</v>
      </c>
    </row>
    <row r="188" spans="1:11" ht="40.5" thickBot="1">
      <c r="A188" s="515" t="s">
        <v>426</v>
      </c>
      <c r="B188" s="515" t="s">
        <v>447</v>
      </c>
      <c r="C188" s="515">
        <v>101100000</v>
      </c>
      <c r="D188" s="515" t="str">
        <f t="shared" si="2"/>
        <v>PGD THANH KHE101100000</v>
      </c>
      <c r="E188" s="515" t="s">
        <v>314</v>
      </c>
      <c r="F188" s="518">
        <v>0</v>
      </c>
      <c r="G188" s="518">
        <v>0</v>
      </c>
      <c r="H188" s="520">
        <v>32048495914</v>
      </c>
      <c r="I188" s="520">
        <v>32048495914</v>
      </c>
      <c r="J188" s="518">
        <v>0</v>
      </c>
      <c r="K188" s="518">
        <v>0</v>
      </c>
    </row>
    <row r="189" spans="1:11" ht="40.5" thickBot="1">
      <c r="A189" s="515" t="s">
        <v>426</v>
      </c>
      <c r="B189" s="515" t="s">
        <v>447</v>
      </c>
      <c r="C189" s="515">
        <v>103100000</v>
      </c>
      <c r="D189" s="515" t="str">
        <f t="shared" si="2"/>
        <v>PGD THANH KHE103100000</v>
      </c>
      <c r="E189" s="515" t="s">
        <v>314</v>
      </c>
      <c r="F189" s="518">
        <v>0</v>
      </c>
      <c r="G189" s="518">
        <v>0</v>
      </c>
      <c r="H189" s="520">
        <v>53571500</v>
      </c>
      <c r="I189" s="520">
        <v>53571500</v>
      </c>
      <c r="J189" s="518">
        <v>0</v>
      </c>
      <c r="K189" s="518">
        <v>0</v>
      </c>
    </row>
    <row r="190" spans="1:11" ht="40.5" thickBot="1">
      <c r="A190" s="515" t="s">
        <v>427</v>
      </c>
      <c r="B190" s="515" t="s">
        <v>447</v>
      </c>
      <c r="C190" s="515">
        <v>101100000</v>
      </c>
      <c r="D190" s="515" t="str">
        <f t="shared" si="2"/>
        <v>PGD THOAI SON101100000</v>
      </c>
      <c r="E190" s="515" t="s">
        <v>314</v>
      </c>
      <c r="F190" s="520">
        <v>4577558500</v>
      </c>
      <c r="G190" s="518">
        <v>0</v>
      </c>
      <c r="H190" s="520">
        <v>19193094681</v>
      </c>
      <c r="I190" s="520">
        <v>19372088281</v>
      </c>
      <c r="J190" s="520">
        <v>4398564900</v>
      </c>
      <c r="K190" s="518">
        <v>0</v>
      </c>
    </row>
    <row r="191" spans="1:11" ht="40.5" thickBot="1">
      <c r="A191" s="515" t="s">
        <v>428</v>
      </c>
      <c r="B191" s="515" t="s">
        <v>447</v>
      </c>
      <c r="C191" s="515">
        <v>101100000</v>
      </c>
      <c r="D191" s="515" t="str">
        <f t="shared" si="2"/>
        <v>PGD THOT NOT101100000</v>
      </c>
      <c r="E191" s="515" t="s">
        <v>314</v>
      </c>
      <c r="F191" s="520">
        <v>3296226500</v>
      </c>
      <c r="G191" s="518">
        <v>0</v>
      </c>
      <c r="H191" s="520">
        <v>25291547645</v>
      </c>
      <c r="I191" s="520">
        <v>26028655145</v>
      </c>
      <c r="J191" s="520">
        <v>2559119000</v>
      </c>
      <c r="K191" s="518">
        <v>0</v>
      </c>
    </row>
    <row r="192" spans="1:11" ht="40.5" thickBot="1">
      <c r="A192" s="515" t="s">
        <v>429</v>
      </c>
      <c r="B192" s="515" t="s">
        <v>447</v>
      </c>
      <c r="C192" s="515">
        <v>101100000</v>
      </c>
      <c r="D192" s="515" t="str">
        <f t="shared" si="2"/>
        <v>PGD THU DUC101100000</v>
      </c>
      <c r="E192" s="515" t="s">
        <v>314</v>
      </c>
      <c r="F192" s="518">
        <v>0</v>
      </c>
      <c r="G192" s="518">
        <v>0</v>
      </c>
      <c r="H192" s="520">
        <v>67133691571</v>
      </c>
      <c r="I192" s="520">
        <v>67133691571</v>
      </c>
      <c r="J192" s="518">
        <v>0</v>
      </c>
      <c r="K192" s="518">
        <v>0</v>
      </c>
    </row>
    <row r="193" spans="1:11" ht="40.5" thickBot="1">
      <c r="A193" s="515" t="s">
        <v>429</v>
      </c>
      <c r="B193" s="515" t="s">
        <v>447</v>
      </c>
      <c r="C193" s="515">
        <v>103100000</v>
      </c>
      <c r="D193" s="515" t="str">
        <f t="shared" si="2"/>
        <v>PGD THU DUC103100000</v>
      </c>
      <c r="E193" s="515" t="s">
        <v>314</v>
      </c>
      <c r="F193" s="518">
        <v>0</v>
      </c>
      <c r="G193" s="518">
        <v>0</v>
      </c>
      <c r="H193" s="520">
        <v>42225400</v>
      </c>
      <c r="I193" s="520">
        <v>42225400</v>
      </c>
      <c r="J193" s="518">
        <v>0</v>
      </c>
      <c r="K193" s="518">
        <v>0</v>
      </c>
    </row>
    <row r="194" spans="1:11" ht="40.5" thickBot="1">
      <c r="A194" s="515" t="s">
        <v>430</v>
      </c>
      <c r="B194" s="515" t="s">
        <v>447</v>
      </c>
      <c r="C194" s="515">
        <v>101100000</v>
      </c>
      <c r="D194" s="515" t="str">
        <f t="shared" si="2"/>
        <v>PGD TRAN DE101100000</v>
      </c>
      <c r="E194" s="515" t="s">
        <v>314</v>
      </c>
      <c r="F194" s="520">
        <v>3523959500</v>
      </c>
      <c r="G194" s="518">
        <v>0</v>
      </c>
      <c r="H194" s="520">
        <v>10790668301</v>
      </c>
      <c r="I194" s="520">
        <v>11379258801</v>
      </c>
      <c r="J194" s="520">
        <v>2935369000</v>
      </c>
      <c r="K194" s="518">
        <v>0</v>
      </c>
    </row>
    <row r="195" spans="1:11" ht="40.5" thickBot="1">
      <c r="A195" s="515" t="s">
        <v>431</v>
      </c>
      <c r="B195" s="515" t="s">
        <v>447</v>
      </c>
      <c r="C195" s="515">
        <v>101100000</v>
      </c>
      <c r="D195" s="515" t="str">
        <f t="shared" ref="D195:D202" si="3">A195&amp;C195</f>
        <v>PGD TRANG BANG101100000</v>
      </c>
      <c r="E195" s="515" t="s">
        <v>314</v>
      </c>
      <c r="F195" s="518">
        <v>0</v>
      </c>
      <c r="G195" s="518">
        <v>0</v>
      </c>
      <c r="H195" s="520">
        <v>53666015593</v>
      </c>
      <c r="I195" s="520">
        <v>53666015593</v>
      </c>
      <c r="J195" s="518">
        <v>0</v>
      </c>
      <c r="K195" s="518">
        <v>0</v>
      </c>
    </row>
    <row r="196" spans="1:11" ht="40.5" thickBot="1">
      <c r="A196" s="515" t="s">
        <v>432</v>
      </c>
      <c r="B196" s="515" t="s">
        <v>447</v>
      </c>
      <c r="C196" s="515">
        <v>101100000</v>
      </c>
      <c r="D196" s="515" t="str">
        <f t="shared" si="3"/>
        <v>PGD TRANG BOM101100000</v>
      </c>
      <c r="E196" s="515" t="s">
        <v>314</v>
      </c>
      <c r="F196" s="518">
        <v>0</v>
      </c>
      <c r="G196" s="518">
        <v>0</v>
      </c>
      <c r="H196" s="520">
        <v>55192544754</v>
      </c>
      <c r="I196" s="520">
        <v>55192544754</v>
      </c>
      <c r="J196" s="518">
        <v>0</v>
      </c>
      <c r="K196" s="518">
        <v>0</v>
      </c>
    </row>
    <row r="197" spans="1:11" ht="40.5" thickBot="1">
      <c r="A197" s="515" t="s">
        <v>432</v>
      </c>
      <c r="B197" s="515" t="s">
        <v>447</v>
      </c>
      <c r="C197" s="515">
        <v>103100000</v>
      </c>
      <c r="D197" s="515" t="str">
        <f t="shared" si="3"/>
        <v>PGD TRANG BOM103100000</v>
      </c>
      <c r="E197" s="515" t="s">
        <v>314</v>
      </c>
      <c r="F197" s="518">
        <v>0</v>
      </c>
      <c r="G197" s="518">
        <v>0</v>
      </c>
      <c r="H197" s="520">
        <v>517285000</v>
      </c>
      <c r="I197" s="520">
        <v>517285000</v>
      </c>
      <c r="J197" s="518">
        <v>0</v>
      </c>
      <c r="K197" s="518">
        <v>0</v>
      </c>
    </row>
    <row r="198" spans="1:11" ht="40.5" thickBot="1">
      <c r="A198" s="515" t="s">
        <v>433</v>
      </c>
      <c r="B198" s="515" t="s">
        <v>447</v>
      </c>
      <c r="C198" s="515">
        <v>101100000</v>
      </c>
      <c r="D198" s="515" t="str">
        <f t="shared" si="3"/>
        <v>PGD TU SON101100000</v>
      </c>
      <c r="E198" s="515" t="s">
        <v>314</v>
      </c>
      <c r="F198" s="518">
        <v>0</v>
      </c>
      <c r="G198" s="518">
        <v>0</v>
      </c>
      <c r="H198" s="520">
        <v>39646137614</v>
      </c>
      <c r="I198" s="520">
        <v>39646137614</v>
      </c>
      <c r="J198" s="518">
        <v>0</v>
      </c>
      <c r="K198" s="518">
        <v>0</v>
      </c>
    </row>
    <row r="199" spans="1:11" ht="40.5" thickBot="1">
      <c r="A199" s="515" t="s">
        <v>434</v>
      </c>
      <c r="B199" s="515" t="s">
        <v>447</v>
      </c>
      <c r="C199" s="515">
        <v>101100000</v>
      </c>
      <c r="D199" s="515" t="str">
        <f t="shared" si="3"/>
        <v>PGD VINH101100000</v>
      </c>
      <c r="E199" s="515" t="s">
        <v>314</v>
      </c>
      <c r="F199" s="518">
        <v>0</v>
      </c>
      <c r="G199" s="518">
        <v>0</v>
      </c>
      <c r="H199" s="520">
        <v>28537208751</v>
      </c>
      <c r="I199" s="520">
        <v>28537208751</v>
      </c>
      <c r="J199" s="518">
        <v>0</v>
      </c>
      <c r="K199" s="518">
        <v>0</v>
      </c>
    </row>
    <row r="200" spans="1:11" ht="40.5" thickBot="1">
      <c r="A200" s="515" t="s">
        <v>435</v>
      </c>
      <c r="B200" s="515" t="s">
        <v>447</v>
      </c>
      <c r="C200" s="515">
        <v>101100000</v>
      </c>
      <c r="D200" s="515" t="str">
        <f t="shared" si="3"/>
        <v>PGD VINH HAI101100000</v>
      </c>
      <c r="E200" s="515" t="s">
        <v>314</v>
      </c>
      <c r="F200" s="518">
        <v>0</v>
      </c>
      <c r="G200" s="518">
        <v>0</v>
      </c>
      <c r="H200" s="520">
        <v>28842797319</v>
      </c>
      <c r="I200" s="520">
        <v>28842797319</v>
      </c>
      <c r="J200" s="518">
        <v>0</v>
      </c>
      <c r="K200" s="518">
        <v>0</v>
      </c>
    </row>
    <row r="201" spans="1:11" ht="40.5" thickBot="1">
      <c r="A201" s="515" t="s">
        <v>436</v>
      </c>
      <c r="B201" s="515" t="s">
        <v>447</v>
      </c>
      <c r="C201" s="515">
        <v>101100000</v>
      </c>
      <c r="D201" s="515" t="str">
        <f t="shared" si="3"/>
        <v>TTKD101100000</v>
      </c>
      <c r="E201" s="515" t="s">
        <v>314</v>
      </c>
      <c r="F201" s="518">
        <v>0</v>
      </c>
      <c r="G201" s="518">
        <v>0</v>
      </c>
      <c r="H201" s="520">
        <v>2498603472711</v>
      </c>
      <c r="I201" s="520">
        <v>2498603472711</v>
      </c>
      <c r="J201" s="518">
        <v>0</v>
      </c>
      <c r="K201" s="518">
        <v>0</v>
      </c>
    </row>
    <row r="202" spans="1:11" ht="40.5" thickBot="1">
      <c r="A202" s="515" t="s">
        <v>436</v>
      </c>
      <c r="B202" s="515" t="s">
        <v>447</v>
      </c>
      <c r="C202" s="515">
        <v>103100000</v>
      </c>
      <c r="D202" s="515" t="str">
        <f t="shared" si="3"/>
        <v>TTKD103100000</v>
      </c>
      <c r="E202" s="515" t="s">
        <v>314</v>
      </c>
      <c r="F202" s="518">
        <v>0</v>
      </c>
      <c r="G202" s="518">
        <v>0</v>
      </c>
      <c r="H202" s="520">
        <v>307158375000</v>
      </c>
      <c r="I202" s="520">
        <v>307158375000</v>
      </c>
      <c r="J202" s="518">
        <v>0</v>
      </c>
      <c r="K202" s="518">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7D3FF-CD4B-4AA1-A795-610A5906531E}">
  <sheetPr codeName="Sheet28">
    <tabColor rgb="FFFFFF00"/>
  </sheetPr>
  <dimension ref="A1:O138"/>
  <sheetViews>
    <sheetView topLeftCell="A34" workbookViewId="0">
      <selection activeCell="B2" sqref="B2"/>
    </sheetView>
  </sheetViews>
  <sheetFormatPr defaultColWidth="8.90625" defaultRowHeight="14.5"/>
  <cols>
    <col min="1" max="1" width="23.6328125" bestFit="1" customWidth="1"/>
    <col min="2" max="2" width="17.453125" bestFit="1" customWidth="1"/>
    <col min="3" max="3" width="15.90625" customWidth="1"/>
    <col min="4" max="4" width="17" customWidth="1"/>
    <col min="5" max="5" width="20.36328125" customWidth="1"/>
    <col min="6" max="6" width="18" style="130" bestFit="1" customWidth="1"/>
    <col min="7" max="7" width="20.54296875" style="130" bestFit="1" customWidth="1"/>
    <col min="8" max="8" width="24.54296875" style="130" customWidth="1"/>
    <col min="9" max="11" width="20.08984375" style="130" customWidth="1"/>
    <col min="12" max="12" width="13.6328125" customWidth="1"/>
    <col min="13" max="13" width="13" customWidth="1"/>
    <col min="14" max="14" width="9.08984375" customWidth="1"/>
    <col min="15" max="15" width="7.36328125" customWidth="1"/>
    <col min="16" max="16" width="20" customWidth="1"/>
  </cols>
  <sheetData>
    <row r="1" spans="1:8" s="100" customFormat="1" ht="14.4" customHeight="1">
      <c r="A1" s="95" t="s">
        <v>36</v>
      </c>
      <c r="B1" s="177" t="s">
        <v>222</v>
      </c>
      <c r="C1" s="181"/>
      <c r="D1" s="160"/>
      <c r="E1" s="161"/>
      <c r="F1" s="97"/>
      <c r="G1" s="182"/>
      <c r="H1" s="99"/>
    </row>
    <row r="2" spans="1:8" s="100" customFormat="1" ht="13">
      <c r="A2" s="101" t="s">
        <v>38</v>
      </c>
      <c r="B2" s="179" t="str">
        <f>'C101 - Leadsheet'!B2</f>
        <v>31/12/2023</v>
      </c>
      <c r="C2" s="183"/>
      <c r="D2" s="162"/>
      <c r="E2" s="163"/>
      <c r="F2" s="163"/>
      <c r="G2" s="163"/>
      <c r="H2" s="184"/>
    </row>
    <row r="3" spans="1:8" s="100" customFormat="1" ht="14.4" customHeight="1">
      <c r="A3" s="101" t="s">
        <v>40</v>
      </c>
      <c r="B3" s="180" t="s">
        <v>41</v>
      </c>
      <c r="C3" s="1018" t="s">
        <v>448</v>
      </c>
      <c r="D3" s="1019"/>
      <c r="E3" s="1019"/>
      <c r="F3" s="1019"/>
      <c r="G3" s="1020"/>
      <c r="H3" s="184"/>
    </row>
    <row r="4" spans="1:8" s="100" customFormat="1" ht="13">
      <c r="A4" s="101"/>
      <c r="B4" s="105"/>
      <c r="C4" s="166"/>
      <c r="D4" s="165"/>
      <c r="E4" s="165"/>
      <c r="F4" s="165"/>
      <c r="G4" s="163"/>
      <c r="H4" s="103" t="str">
        <f>'C101 - Leadsheet'!G4</f>
        <v>Prepared by: HHPN - Jan 2024</v>
      </c>
    </row>
    <row r="5" spans="1:8" s="100" customFormat="1" ht="13.5" thickBot="1">
      <c r="A5" s="107"/>
      <c r="B5" s="609"/>
      <c r="C5" s="167"/>
      <c r="D5" s="614"/>
      <c r="E5" s="614"/>
      <c r="F5" s="615"/>
      <c r="G5" s="615"/>
      <c r="H5" s="108" t="str">
        <f>'C101 - Leadsheet'!G5</f>
        <v>Reviewed by: NHD - Jan 2024</v>
      </c>
    </row>
    <row r="6" spans="1:8" s="100" customFormat="1" ht="13"/>
    <row r="7" spans="1:8" s="100" customFormat="1" ht="13.5" thickBot="1">
      <c r="A7" s="610" t="s">
        <v>269</v>
      </c>
      <c r="B7" s="456"/>
      <c r="C7" s="456"/>
      <c r="D7" s="456"/>
      <c r="E7" s="611"/>
      <c r="F7" s="456"/>
      <c r="G7" s="456"/>
      <c r="H7" s="456"/>
    </row>
    <row r="8" spans="1:8" s="100" customFormat="1" ht="13">
      <c r="B8" s="100" t="s">
        <v>273</v>
      </c>
      <c r="E8" s="109"/>
    </row>
    <row r="9" spans="1:8" s="100" customFormat="1" ht="13">
      <c r="E9" s="109"/>
    </row>
    <row r="10" spans="1:8" s="100" customFormat="1" ht="13.5" thickBot="1">
      <c r="A10" s="610" t="s">
        <v>274</v>
      </c>
      <c r="B10" s="456"/>
      <c r="C10" s="456"/>
      <c r="D10" s="456"/>
      <c r="E10" s="611"/>
      <c r="F10" s="456"/>
      <c r="G10" s="456"/>
      <c r="H10" s="456"/>
    </row>
    <row r="11" spans="1:8" s="100" customFormat="1" ht="13">
      <c r="A11" s="110" t="s">
        <v>275</v>
      </c>
      <c r="B11" s="110" t="s">
        <v>276</v>
      </c>
      <c r="C11" s="110"/>
      <c r="D11" s="110"/>
    </row>
    <row r="12" spans="1:8" s="100" customFormat="1" ht="13">
      <c r="A12" s="100" t="s">
        <v>277</v>
      </c>
      <c r="B12" s="100" t="s">
        <v>449</v>
      </c>
    </row>
    <row r="13" spans="1:8" s="100" customFormat="1" ht="13"/>
    <row r="14" spans="1:8" s="100" customFormat="1" ht="13.5" thickBot="1">
      <c r="A14" s="610" t="s">
        <v>283</v>
      </c>
      <c r="B14" s="456"/>
      <c r="C14" s="456"/>
      <c r="D14" s="456"/>
      <c r="E14" s="611"/>
      <c r="F14" s="456"/>
      <c r="G14" s="456"/>
      <c r="H14" s="456"/>
    </row>
    <row r="15" spans="1:8" s="100" customFormat="1" ht="13">
      <c r="A15" s="175"/>
      <c r="E15" s="109"/>
    </row>
    <row r="16" spans="1:8" s="100" customFormat="1" ht="13">
      <c r="A16" s="175"/>
      <c r="E16" s="109"/>
    </row>
    <row r="17" spans="1:15" ht="15" thickBot="1">
      <c r="B17" s="1021" t="s">
        <v>450</v>
      </c>
      <c r="C17" s="1021"/>
      <c r="D17" s="1021"/>
      <c r="E17" s="1022" t="s">
        <v>292</v>
      </c>
      <c r="F17" s="1022"/>
      <c r="G17" s="1022"/>
      <c r="H17" s="1023" t="s">
        <v>288</v>
      </c>
      <c r="I17" s="1023"/>
      <c r="J17" s="1023"/>
      <c r="K17"/>
      <c r="N17" s="480"/>
      <c r="O17" s="480"/>
    </row>
    <row r="18" spans="1:15" ht="15" thickTop="1">
      <c r="A18" s="125" t="s">
        <v>4511</v>
      </c>
      <c r="B18" s="125" t="s">
        <v>243</v>
      </c>
      <c r="C18" s="125" t="s">
        <v>244</v>
      </c>
      <c r="D18" s="125" t="s">
        <v>245</v>
      </c>
      <c r="E18" s="476">
        <v>1011</v>
      </c>
      <c r="F18" s="476">
        <v>1013</v>
      </c>
      <c r="G18" s="476">
        <v>1031</v>
      </c>
      <c r="H18" s="470" t="s">
        <v>243</v>
      </c>
      <c r="I18" s="470" t="s">
        <v>244</v>
      </c>
      <c r="J18" s="470" t="s">
        <v>245</v>
      </c>
      <c r="K18" s="132" t="s">
        <v>236</v>
      </c>
      <c r="L18" s="530" t="s">
        <v>241</v>
      </c>
      <c r="N18" s="443" t="s">
        <v>315</v>
      </c>
      <c r="O18" s="477">
        <v>24115</v>
      </c>
    </row>
    <row r="19" spans="1:15">
      <c r="A19" t="s">
        <v>313</v>
      </c>
      <c r="B19" s="293">
        <f>SUMIFS('C301.01'!$L$18:$L$230,'C301.01'!$B$18:$B$230,'C301.02'!A19,'C301.01'!$E$18:$E$230,'C301.02'!$B$18)</f>
        <v>11480437200</v>
      </c>
      <c r="C19" s="133">
        <f>SUMIFS('C301.01'!$L$18:$L$230,'C301.01'!$B$18:$B$230,'C301.02'!A19,'C301.01'!$E$18:$E$230,$C$18)</f>
        <v>362179900</v>
      </c>
      <c r="D19" s="133">
        <f>SUMIFS('C301.01'!$L$18:$L$230,'C301.01'!$B$18:$B$230,'C301.02'!A19,'C301.01'!$E$18:$E$230,$D$18)</f>
        <v>89370190</v>
      </c>
      <c r="E19" s="130">
        <v>11480437200</v>
      </c>
      <c r="F19" s="130">
        <v>362179900</v>
      </c>
      <c r="G19" s="130">
        <f>3706*O18</f>
        <v>89370190</v>
      </c>
      <c r="H19" s="130">
        <f t="shared" ref="H19:H57" si="0">B19-E19</f>
        <v>0</v>
      </c>
      <c r="I19" s="130">
        <f t="shared" ref="I19:I57" si="1">C19-F19</f>
        <v>0</v>
      </c>
      <c r="J19" s="130">
        <f t="shared" ref="J19:J56" si="2">D19-G19</f>
        <v>0</v>
      </c>
      <c r="K19" s="67" t="s">
        <v>451</v>
      </c>
      <c r="N19" s="443" t="s">
        <v>326</v>
      </c>
      <c r="O19" s="477">
        <v>27000</v>
      </c>
    </row>
    <row r="20" spans="1:15">
      <c r="A20" t="s">
        <v>317</v>
      </c>
      <c r="B20" s="293">
        <f>SUMIFS('C301.01'!$L$18:$L$230,'C301.01'!$B$18:$B$230,'C301.02'!A20,'C301.01'!$E$18:$E$230,'C301.02'!$B$18)</f>
        <v>2783467800</v>
      </c>
      <c r="C20" s="133">
        <f>SUMIFS('C301.01'!$L$18:$L$230,'C301.01'!$B$18:$B$230,'C301.02'!A20,'C301.01'!$E$18:$E$230,$C$18)</f>
        <v>0</v>
      </c>
      <c r="D20" s="133">
        <f>SUMIFS('C301.01'!$L$18:$L$230,'C301.01'!$B$18:$B$230,'C301.02'!A20,'C301.01'!$E$18:$E$230,$D$18)</f>
        <v>0</v>
      </c>
      <c r="E20" s="130">
        <v>2783467800</v>
      </c>
      <c r="F20" s="130">
        <v>0</v>
      </c>
      <c r="G20" s="130">
        <v>0</v>
      </c>
      <c r="H20" s="130">
        <f t="shared" si="0"/>
        <v>0</v>
      </c>
      <c r="I20" s="130">
        <f t="shared" si="1"/>
        <v>0</v>
      </c>
      <c r="J20" s="130">
        <f t="shared" si="2"/>
        <v>0</v>
      </c>
      <c r="K20" s="67" t="s">
        <v>452</v>
      </c>
      <c r="N20" s="443" t="s">
        <v>453</v>
      </c>
      <c r="O20" s="477">
        <v>30938</v>
      </c>
    </row>
    <row r="21" spans="1:15">
      <c r="A21" t="s">
        <v>318</v>
      </c>
      <c r="B21" s="293">
        <f>SUMIFS('C301.01'!$L$18:$L$230,'C301.01'!$B$18:$B$230,'C301.02'!A21,'C301.01'!$E$18:$E$230,'C301.02'!$B$18)</f>
        <v>7106184200</v>
      </c>
      <c r="C21" s="133">
        <f>SUMIFS('C301.01'!$L$18:$L$230,'C301.01'!$B$18:$B$230,'C301.02'!A21,'C301.01'!$E$18:$E$230,$C$18)</f>
        <v>0</v>
      </c>
      <c r="D21" s="133">
        <f>SUMIFS('C301.01'!$L$18:$L$230,'C301.01'!$B$18:$B$230,'C301.02'!A21,'C301.01'!$E$18:$E$230,$D$18)</f>
        <v>26526500</v>
      </c>
      <c r="E21" s="130">
        <v>7106184200</v>
      </c>
      <c r="F21" s="130">
        <v>0</v>
      </c>
      <c r="G21" s="130">
        <f>1100*O18</f>
        <v>26526500</v>
      </c>
      <c r="H21" s="130">
        <f t="shared" si="0"/>
        <v>0</v>
      </c>
      <c r="I21" s="130">
        <f t="shared" si="1"/>
        <v>0</v>
      </c>
      <c r="J21" s="130">
        <f t="shared" si="2"/>
        <v>0</v>
      </c>
      <c r="K21" s="67" t="s">
        <v>454</v>
      </c>
      <c r="N21" s="443" t="s">
        <v>455</v>
      </c>
      <c r="O21" s="477">
        <v>3103</v>
      </c>
    </row>
    <row r="22" spans="1:15">
      <c r="A22" t="s">
        <v>319</v>
      </c>
      <c r="B22" s="293">
        <f>SUMIFS('C301.01'!$L$18:$L$230,'C301.01'!$B$18:$B$230,'C301.02'!A22,'C301.01'!$E$18:$E$230,'C301.02'!$B$18)</f>
        <v>2524000000</v>
      </c>
      <c r="C22" s="133">
        <f>SUMIFS('C301.01'!$L$18:$L$230,'C301.01'!$B$18:$B$230,'C301.02'!A22,'C301.01'!$E$18:$E$230,$C$18)</f>
        <v>1133000000</v>
      </c>
      <c r="D22" s="133">
        <f>SUMIFS('C301.01'!$L$18:$L$230,'C301.01'!$B$18:$B$230,'C301.02'!A22,'C301.01'!$E$18:$E$230,$D$18)</f>
        <v>6028750</v>
      </c>
      <c r="E22" s="130">
        <v>2524000000</v>
      </c>
      <c r="F22" s="130">
        <v>1133000000</v>
      </c>
      <c r="G22" s="130">
        <f>250*O18</f>
        <v>6028750</v>
      </c>
      <c r="H22" s="130">
        <f t="shared" si="0"/>
        <v>0</v>
      </c>
      <c r="I22" s="130">
        <f t="shared" si="1"/>
        <v>0</v>
      </c>
      <c r="J22" s="130">
        <f t="shared" si="2"/>
        <v>0</v>
      </c>
      <c r="K22" s="67" t="s">
        <v>456</v>
      </c>
      <c r="N22" s="443" t="s">
        <v>358</v>
      </c>
      <c r="O22" s="477">
        <v>28768</v>
      </c>
    </row>
    <row r="23" spans="1:15">
      <c r="A23" t="s">
        <v>320</v>
      </c>
      <c r="B23" s="293">
        <f>SUMIFS('C301.01'!$L$18:$L$230,'C301.01'!$B$18:$B$230,'C301.02'!A23,'C301.01'!$E$18:$E$230,'C301.02'!$B$18)</f>
        <v>762635200</v>
      </c>
      <c r="C23" s="133">
        <f>SUMIFS('C301.01'!$L$18:$L$230,'C301.01'!$B$18:$B$230,'C301.02'!A23,'C301.01'!$E$18:$E$230,$C$18)</f>
        <v>0</v>
      </c>
      <c r="D23" s="133">
        <f>SUMIFS('C301.01'!$L$18:$L$230,'C301.01'!$B$18:$B$230,'C301.02'!A23,'C301.01'!$E$18:$E$230,$D$18)</f>
        <v>0</v>
      </c>
      <c r="E23" s="130">
        <v>762635200</v>
      </c>
      <c r="F23" s="130">
        <v>0</v>
      </c>
      <c r="G23" s="130">
        <v>0</v>
      </c>
      <c r="H23" s="130">
        <f t="shared" si="0"/>
        <v>0</v>
      </c>
      <c r="I23" s="138">
        <f t="shared" si="1"/>
        <v>0</v>
      </c>
      <c r="J23" s="130">
        <f t="shared" si="2"/>
        <v>0</v>
      </c>
      <c r="K23" s="67" t="s">
        <v>457</v>
      </c>
      <c r="N23" s="443" t="s">
        <v>458</v>
      </c>
      <c r="O23" s="443">
        <v>172.54</v>
      </c>
    </row>
    <row r="24" spans="1:15">
      <c r="A24" t="s">
        <v>321</v>
      </c>
      <c r="B24" s="293">
        <f>SUMIFS('C301.01'!$L$18:$L$230,'C301.01'!$B$18:$B$230,'C301.02'!A24,'C301.01'!$E$18:$E$230,'C301.02'!$B$18)</f>
        <v>21864947300</v>
      </c>
      <c r="C24" s="133">
        <f>SUMIFS('C301.01'!$L$18:$L$230,'C301.01'!$B$18:$B$230,'C301.02'!A24,'C301.01'!$E$18:$E$230,$C$18)</f>
        <v>0</v>
      </c>
      <c r="D24" s="133">
        <f>SUMIFS('C301.01'!$L$18:$L$230,'C301.01'!$B$18:$B$230,'C301.02'!A24,'C301.01'!$E$18:$E$230,$D$18)</f>
        <v>196513135</v>
      </c>
      <c r="E24" s="130">
        <v>21864947300</v>
      </c>
      <c r="F24" s="130">
        <v>0</v>
      </c>
      <c r="G24" s="130">
        <f>8149*O18</f>
        <v>196513135</v>
      </c>
      <c r="H24" s="130">
        <f t="shared" si="0"/>
        <v>0</v>
      </c>
      <c r="I24" s="138">
        <f t="shared" si="1"/>
        <v>0</v>
      </c>
      <c r="J24" s="130">
        <f t="shared" si="2"/>
        <v>0</v>
      </c>
      <c r="K24" s="67" t="s">
        <v>459</v>
      </c>
      <c r="N24" s="443" t="s">
        <v>460</v>
      </c>
      <c r="O24" s="443">
        <v>710</v>
      </c>
    </row>
    <row r="25" spans="1:15">
      <c r="A25" t="s">
        <v>322</v>
      </c>
      <c r="B25" s="293">
        <f>SUMIFS('C301.01'!$L$18:$L$230,'C301.01'!$B$18:$B$230,'C301.02'!A25,'C301.01'!$E$18:$E$230,'C301.02'!$B$18)</f>
        <v>1661621700</v>
      </c>
      <c r="C25" s="133">
        <f>SUMIFS('C301.01'!$L$18:$L$230,'C301.01'!$B$18:$B$230,'C301.02'!A25,'C301.01'!$E$18:$E$230,$C$18)</f>
        <v>0</v>
      </c>
      <c r="D25" s="133">
        <f>SUMIFS('C301.01'!$L$18:$L$230,'C301.01'!$B$18:$B$230,'C301.02'!A25,'C301.01'!$E$18:$E$230,$D$18)</f>
        <v>48230000</v>
      </c>
      <c r="E25" s="130">
        <v>1661621700</v>
      </c>
      <c r="F25" s="130">
        <v>0</v>
      </c>
      <c r="G25" s="130">
        <f>2000*O18</f>
        <v>48230000</v>
      </c>
      <c r="H25" s="130">
        <f t="shared" si="0"/>
        <v>0</v>
      </c>
      <c r="I25" s="130">
        <f t="shared" si="1"/>
        <v>0</v>
      </c>
      <c r="J25" s="130">
        <f t="shared" si="2"/>
        <v>0</v>
      </c>
      <c r="K25" s="67" t="s">
        <v>461</v>
      </c>
      <c r="N25" s="443" t="s">
        <v>356</v>
      </c>
      <c r="O25" s="477">
        <v>16581</v>
      </c>
    </row>
    <row r="26" spans="1:15">
      <c r="A26" t="s">
        <v>323</v>
      </c>
      <c r="B26" s="293">
        <f>SUMIFS('C301.01'!$L$18:$L$230,'C301.01'!$B$18:$B$230,'C301.02'!A26,'C301.01'!$E$18:$E$230,'C301.02'!$B$18)</f>
        <v>11647202300</v>
      </c>
      <c r="C26" s="133">
        <f>SUMIFS('C301.01'!$L$18:$L$230,'C301.01'!$B$18:$B$230,'C301.02'!A26,'C301.01'!$E$18:$E$230,$C$18)</f>
        <v>0</v>
      </c>
      <c r="D26" s="133">
        <f>SUMIFS('C301.01'!$L$18:$L$230,'C301.01'!$B$18:$B$230,'C301.02'!A26,'C301.01'!$E$18:$E$230,$D$18)</f>
        <v>148886010</v>
      </c>
      <c r="E26" s="130">
        <v>11647202300</v>
      </c>
      <c r="F26" s="130">
        <v>0</v>
      </c>
      <c r="G26" s="130">
        <f>6174*O18</f>
        <v>148886010</v>
      </c>
      <c r="H26" s="130">
        <f t="shared" si="0"/>
        <v>0</v>
      </c>
      <c r="I26" s="130">
        <f t="shared" si="1"/>
        <v>0</v>
      </c>
      <c r="J26" s="130">
        <f t="shared" si="2"/>
        <v>0</v>
      </c>
      <c r="K26" s="67" t="s">
        <v>462</v>
      </c>
      <c r="N26" s="443" t="s">
        <v>357</v>
      </c>
      <c r="O26" s="477">
        <v>18313</v>
      </c>
    </row>
    <row r="27" spans="1:15" ht="15" thickBot="1">
      <c r="A27" t="s">
        <v>324</v>
      </c>
      <c r="B27" s="293">
        <f>SUMIFS('C301.01'!$L$18:$L$230,'C301.01'!$B$18:$B$230,'C301.02'!A27,'C301.01'!$E$18:$E$230,'C301.02'!$B$18)</f>
        <v>8055131500</v>
      </c>
      <c r="C27" s="133">
        <f>SUMIFS('C301.01'!$L$18:$L$230,'C301.01'!$B$18:$B$230,'C301.02'!A27,'C301.01'!$E$18:$E$230,$C$18)</f>
        <v>0</v>
      </c>
      <c r="D27" s="133">
        <f>SUMIFS('C301.01'!$L$18:$L$230,'C301.01'!$B$18:$B$230,'C301.02'!A27,'C301.01'!$E$18:$E$230,$D$18)</f>
        <v>35931350</v>
      </c>
      <c r="E27" s="130">
        <v>8055131500</v>
      </c>
      <c r="F27" s="130">
        <v>0</v>
      </c>
      <c r="G27" s="130">
        <f>1490*O18</f>
        <v>35931350</v>
      </c>
      <c r="H27" s="130">
        <f t="shared" si="0"/>
        <v>0</v>
      </c>
      <c r="I27" s="130">
        <f t="shared" si="1"/>
        <v>0</v>
      </c>
      <c r="J27" s="130">
        <f t="shared" si="2"/>
        <v>0</v>
      </c>
      <c r="K27" s="67" t="s">
        <v>463</v>
      </c>
      <c r="N27" s="478" t="s">
        <v>464</v>
      </c>
      <c r="O27" s="479">
        <v>18403</v>
      </c>
    </row>
    <row r="28" spans="1:15" ht="15" thickTop="1">
      <c r="A28" t="s">
        <v>325</v>
      </c>
      <c r="B28" s="293">
        <f>SUMIFS('C301.01'!$L$18:$L$230,'C301.01'!$B$18:$B$230,'C301.02'!A28,'C301.01'!$E$18:$E$230,'C301.02'!$B$18)</f>
        <v>10414498200</v>
      </c>
      <c r="C28" s="133">
        <f>SUMIFS('C301.01'!$L$18:$L$230,'C301.01'!$B$18:$B$230,'C301.02'!A28,'C301.01'!$E$18:$E$230,$C$18)</f>
        <v>281000000</v>
      </c>
      <c r="D28" s="133">
        <f>SUMIFS('C301.01'!$L$18:$L$230,'C301.01'!$B$18:$B$230,'C301.02'!A28,'C301.01'!$E$18:$E$230,$D$18)</f>
        <v>523184950</v>
      </c>
      <c r="E28" s="138">
        <v>10414498200</v>
      </c>
      <c r="F28" s="138">
        <v>281000000</v>
      </c>
      <c r="G28" s="138">
        <f>21130*O18+505*O19</f>
        <v>523184950</v>
      </c>
      <c r="H28" s="138">
        <f t="shared" si="0"/>
        <v>0</v>
      </c>
      <c r="I28" s="138">
        <f t="shared" si="1"/>
        <v>0</v>
      </c>
      <c r="J28" s="138">
        <f t="shared" si="2"/>
        <v>0</v>
      </c>
      <c r="K28" s="67" t="s">
        <v>465</v>
      </c>
    </row>
    <row r="29" spans="1:15">
      <c r="A29" t="s">
        <v>327</v>
      </c>
      <c r="B29" s="293">
        <f>SUMIFS('C301.01'!$L$18:$L$230,'C301.01'!$B$18:$B$230,'C301.02'!A29,'C301.01'!$E$18:$E$230,'C301.02'!$B$18)</f>
        <v>9414870300</v>
      </c>
      <c r="C29" s="133">
        <f>SUMIFS('C301.01'!$L$18:$L$230,'C301.01'!$B$18:$B$230,'C301.02'!A29,'C301.01'!$E$18:$E$230,$C$18)</f>
        <v>0</v>
      </c>
      <c r="D29" s="133">
        <f>SUMIFS('C301.01'!$L$18:$L$230,'C301.01'!$B$18:$B$230,'C301.02'!A29,'C301.01'!$E$18:$E$230,$D$18)</f>
        <v>544130860</v>
      </c>
      <c r="E29" s="130">
        <v>9414870300</v>
      </c>
      <c r="F29" s="130">
        <v>0</v>
      </c>
      <c r="G29" s="130">
        <f>22564*O18</f>
        <v>544130860</v>
      </c>
      <c r="H29" s="130">
        <f t="shared" si="0"/>
        <v>0</v>
      </c>
      <c r="I29" s="130">
        <f t="shared" si="1"/>
        <v>0</v>
      </c>
      <c r="J29" s="130">
        <f t="shared" si="2"/>
        <v>0</v>
      </c>
      <c r="K29" s="67" t="s">
        <v>466</v>
      </c>
    </row>
    <row r="30" spans="1:15">
      <c r="A30" t="s">
        <v>328</v>
      </c>
      <c r="B30" s="293">
        <f>SUMIFS('C301.01'!$L$18:$L$230,'C301.01'!$B$18:$B$230,'C301.02'!A30,'C301.01'!$E$18:$E$230,'C301.02'!$B$18)</f>
        <v>12522022800</v>
      </c>
      <c r="C30" s="133">
        <f>SUMIFS('C301.01'!$L$18:$L$230,'C301.01'!$B$18:$B$230,'C301.02'!A30,'C301.01'!$E$18:$E$230,$C$18)</f>
        <v>0</v>
      </c>
      <c r="D30" s="133">
        <f>SUMIFS('C301.01'!$L$18:$L$230,'C301.01'!$B$18:$B$230,'C301.02'!A30,'C301.01'!$E$18:$E$230,$D$18)</f>
        <v>4702425</v>
      </c>
      <c r="E30" s="130">
        <v>12522022800</v>
      </c>
      <c r="F30" s="130">
        <v>0</v>
      </c>
      <c r="G30" s="130">
        <f>195*O18</f>
        <v>4702425</v>
      </c>
      <c r="H30" s="130">
        <f t="shared" si="0"/>
        <v>0</v>
      </c>
      <c r="I30" s="130">
        <f t="shared" si="1"/>
        <v>0</v>
      </c>
      <c r="J30" s="130">
        <f t="shared" si="2"/>
        <v>0</v>
      </c>
      <c r="K30" s="67" t="s">
        <v>467</v>
      </c>
    </row>
    <row r="31" spans="1:15">
      <c r="A31" t="s">
        <v>329</v>
      </c>
      <c r="B31" s="293">
        <f>SUMIFS('C301.01'!$L$18:$L$230,'C301.01'!$B$18:$B$230,'C301.02'!A31,'C301.01'!$E$18:$E$230,'C301.02'!$B$18)</f>
        <v>3710441000</v>
      </c>
      <c r="C31" s="133">
        <f>SUMIFS('C301.01'!$L$18:$L$230,'C301.01'!$B$18:$B$230,'C301.02'!A31,'C301.01'!$E$18:$E$230,$C$18)</f>
        <v>192356000</v>
      </c>
      <c r="D31" s="133">
        <f>SUMIFS('C301.01'!$L$18:$L$230,'C301.01'!$B$18:$B$230,'C301.02'!A31,'C301.01'!$E$18:$E$230,$D$18)</f>
        <v>48230000</v>
      </c>
      <c r="E31" s="130">
        <v>3710441000</v>
      </c>
      <c r="F31" s="130">
        <v>192356000</v>
      </c>
      <c r="G31" s="130">
        <f>2000*O18</f>
        <v>48230000</v>
      </c>
      <c r="H31" s="130">
        <f t="shared" si="0"/>
        <v>0</v>
      </c>
      <c r="I31" s="130">
        <f t="shared" si="1"/>
        <v>0</v>
      </c>
      <c r="J31" s="130">
        <f t="shared" si="2"/>
        <v>0</v>
      </c>
      <c r="K31" s="67" t="s">
        <v>468</v>
      </c>
    </row>
    <row r="32" spans="1:15">
      <c r="A32" t="s">
        <v>330</v>
      </c>
      <c r="B32" s="293">
        <f>SUMIFS('C301.01'!$L$18:$L$230,'C301.01'!$B$18:$B$230,'C301.02'!A32,'C301.01'!$E$18:$E$230,'C301.02'!$B$18)</f>
        <v>7264445300</v>
      </c>
      <c r="C32" s="133">
        <f>SUMIFS('C301.01'!$L$18:$L$230,'C301.01'!$B$18:$B$230,'C301.02'!A32,'C301.01'!$E$18:$E$230,$C$18)</f>
        <v>0</v>
      </c>
      <c r="D32" s="133">
        <f>SUMIFS('C301.01'!$L$18:$L$230,'C301.01'!$B$18:$B$230,'C301.02'!A32,'C301.01'!$E$18:$E$230,$D$18)</f>
        <v>425653865</v>
      </c>
      <c r="E32" s="130">
        <v>7264445300</v>
      </c>
      <c r="F32" s="130">
        <v>0</v>
      </c>
      <c r="G32" s="130">
        <f>17651*O18</f>
        <v>425653865</v>
      </c>
      <c r="H32" s="130">
        <f t="shared" si="0"/>
        <v>0</v>
      </c>
      <c r="I32" s="130">
        <f t="shared" si="1"/>
        <v>0</v>
      </c>
      <c r="J32" s="130">
        <f t="shared" si="2"/>
        <v>0</v>
      </c>
      <c r="K32" s="67" t="s">
        <v>469</v>
      </c>
    </row>
    <row r="33" spans="1:13">
      <c r="A33" t="s">
        <v>331</v>
      </c>
      <c r="B33" s="293">
        <f>SUMIFS('C301.01'!$L$18:$L$230,'C301.01'!$B$18:$B$230,'C301.02'!A33,'C301.01'!$E$18:$E$230,'C301.02'!$B$18)</f>
        <v>7527780000</v>
      </c>
      <c r="C33" s="133">
        <f>SUMIFS('C301.01'!$L$18:$L$230,'C301.01'!$B$18:$B$230,'C301.02'!A33,'C301.01'!$E$18:$E$230,$C$18)</f>
        <v>200000000</v>
      </c>
      <c r="D33" s="133">
        <f>SUMIFS('C301.01'!$L$18:$L$230,'C301.01'!$B$18:$B$230,'C301.02'!A33,'C301.01'!$E$18:$E$230,$D$18)</f>
        <v>256221875</v>
      </c>
      <c r="E33" s="130">
        <v>7527780000</v>
      </c>
      <c r="F33" s="130">
        <v>200000000</v>
      </c>
      <c r="G33" s="130">
        <f>10625*O18</f>
        <v>256221875</v>
      </c>
      <c r="H33" s="130">
        <f t="shared" si="0"/>
        <v>0</v>
      </c>
      <c r="I33" s="130">
        <f t="shared" si="1"/>
        <v>0</v>
      </c>
      <c r="J33" s="130">
        <f t="shared" si="2"/>
        <v>0</v>
      </c>
      <c r="K33" s="67" t="s">
        <v>470</v>
      </c>
    </row>
    <row r="34" spans="1:13">
      <c r="A34" t="s">
        <v>332</v>
      </c>
      <c r="B34" s="293">
        <f>SUMIFS('C301.01'!$L$18:$L$230,'C301.01'!$B$18:$B$230,'C301.02'!A34,'C301.01'!$E$18:$E$230,'C301.02'!$B$18)</f>
        <v>1613498200</v>
      </c>
      <c r="C34" s="133">
        <f>SUMIFS('C301.01'!$L$18:$L$230,'C301.01'!$B$18:$B$230,'C301.02'!A34,'C301.01'!$E$18:$E$230,$C$18)</f>
        <v>318963000</v>
      </c>
      <c r="D34" s="133">
        <f>SUMIFS('C301.01'!$L$18:$L$230,'C301.01'!$B$18:$B$230,'C301.02'!A34,'C301.01'!$E$18:$E$230,$D$18)</f>
        <v>62699000</v>
      </c>
      <c r="E34" s="130">
        <v>1613498200</v>
      </c>
      <c r="F34" s="130">
        <v>318963000</v>
      </c>
      <c r="G34" s="130">
        <f>2600*O18</f>
        <v>62699000</v>
      </c>
      <c r="H34" s="130">
        <f t="shared" si="0"/>
        <v>0</v>
      </c>
      <c r="I34" s="130">
        <f t="shared" si="1"/>
        <v>0</v>
      </c>
      <c r="J34" s="130">
        <f t="shared" si="2"/>
        <v>0</v>
      </c>
      <c r="K34" s="67" t="s">
        <v>471</v>
      </c>
    </row>
    <row r="35" spans="1:13">
      <c r="A35" t="s">
        <v>333</v>
      </c>
      <c r="B35" s="293">
        <f>SUMIFS('C301.01'!$L$18:$L$230,'C301.01'!$B$18:$B$230,'C301.02'!A35,'C301.01'!$E$18:$E$230,'C301.02'!$B$18)</f>
        <v>5221565300</v>
      </c>
      <c r="C35" s="133">
        <f>SUMIFS('C301.01'!$L$18:$L$230,'C301.01'!$B$18:$B$230,'C301.02'!A35,'C301.01'!$E$18:$E$230,$C$18)</f>
        <v>0</v>
      </c>
      <c r="D35" s="133">
        <f>SUMIFS('C301.01'!$L$18:$L$230,'C301.01'!$B$18:$B$230,'C301.02'!A35,'C301.01'!$E$18:$E$230,$D$18)</f>
        <v>24115000</v>
      </c>
      <c r="E35" s="130">
        <v>5221565300</v>
      </c>
      <c r="F35" s="130">
        <v>0</v>
      </c>
      <c r="G35" s="130">
        <f>1000*O18</f>
        <v>24115000</v>
      </c>
      <c r="H35" s="130">
        <f t="shared" si="0"/>
        <v>0</v>
      </c>
      <c r="I35" s="130">
        <f t="shared" si="1"/>
        <v>0</v>
      </c>
      <c r="J35" s="130">
        <f t="shared" si="2"/>
        <v>0</v>
      </c>
      <c r="K35" s="67" t="s">
        <v>472</v>
      </c>
    </row>
    <row r="36" spans="1:13">
      <c r="A36" t="s">
        <v>334</v>
      </c>
      <c r="B36" s="293">
        <f>SUMIFS('C301.01'!$L$18:$L$230,'C301.01'!$B$18:$B$230,'C301.02'!A36,'C301.01'!$E$18:$E$230,'C301.02'!$B$18)</f>
        <v>9910978000</v>
      </c>
      <c r="C36" s="133">
        <f>SUMIFS('C301.01'!$L$18:$L$230,'C301.01'!$B$18:$B$230,'C301.02'!A36,'C301.01'!$E$18:$E$230,$C$18)</f>
        <v>0</v>
      </c>
      <c r="D36" s="133">
        <f>SUMIFS('C301.01'!$L$18:$L$230,'C301.01'!$B$18:$B$230,'C301.02'!A36,'C301.01'!$E$18:$E$230,$D$18)</f>
        <v>517213810</v>
      </c>
      <c r="E36" s="130">
        <v>9910978000</v>
      </c>
      <c r="F36" s="130">
        <v>0</v>
      </c>
      <c r="G36" s="130">
        <f>4894*O18+14785*O19</f>
        <v>517213810</v>
      </c>
      <c r="H36" s="130">
        <f t="shared" si="0"/>
        <v>0</v>
      </c>
      <c r="I36" s="130">
        <f t="shared" si="1"/>
        <v>0</v>
      </c>
      <c r="J36" s="130">
        <f t="shared" si="2"/>
        <v>0</v>
      </c>
      <c r="K36" s="67" t="s">
        <v>473</v>
      </c>
      <c r="M36" s="131"/>
    </row>
    <row r="37" spans="1:13">
      <c r="A37" t="s">
        <v>335</v>
      </c>
      <c r="B37" s="293">
        <f>SUMIFS('C301.01'!$L$18:$L$230,'C301.01'!$B$18:$B$230,'C301.02'!A37,'C301.01'!$E$18:$E$230,'C301.02'!$B$18)</f>
        <v>7863821800</v>
      </c>
      <c r="C37" s="133">
        <f>SUMIFS('C301.01'!$L$18:$L$230,'C301.01'!$B$18:$B$230,'C301.02'!A37,'C301.01'!$E$18:$E$230,$C$18)</f>
        <v>0</v>
      </c>
      <c r="D37" s="133">
        <f>SUMIFS('C301.01'!$L$18:$L$230,'C301.01'!$B$18:$B$230,'C301.02'!A37,'C301.01'!$E$18:$E$230,$D$18)</f>
        <v>660606310</v>
      </c>
      <c r="E37" s="130">
        <v>7863821800</v>
      </c>
      <c r="F37" s="130">
        <v>0</v>
      </c>
      <c r="G37" s="130">
        <f>27394*O18</f>
        <v>660606310</v>
      </c>
      <c r="H37" s="130">
        <f t="shared" si="0"/>
        <v>0</v>
      </c>
      <c r="I37" s="130">
        <f t="shared" si="1"/>
        <v>0</v>
      </c>
      <c r="J37" s="130">
        <f t="shared" si="2"/>
        <v>0</v>
      </c>
      <c r="K37" s="67" t="s">
        <v>474</v>
      </c>
    </row>
    <row r="38" spans="1:13">
      <c r="A38" t="s">
        <v>336</v>
      </c>
      <c r="B38" s="293">
        <f>SUMIFS('C301.01'!$L$18:$L$230,'C301.01'!$B$18:$B$230,'C301.02'!A38,'C301.01'!$E$18:$E$230,'C301.02'!$B$18)</f>
        <v>2176912000</v>
      </c>
      <c r="C38" s="133">
        <f>SUMIFS('C301.01'!$L$18:$L$230,'C301.01'!$B$18:$B$230,'C301.02'!A38,'C301.01'!$E$18:$E$230,$C$18)</f>
        <v>0</v>
      </c>
      <c r="D38" s="133">
        <f>SUMIFS('C301.01'!$L$18:$L$230,'C301.01'!$B$18:$B$230,'C301.02'!A38,'C301.01'!$E$18:$E$230,$D$18)</f>
        <v>0</v>
      </c>
      <c r="E38" s="130">
        <v>2176912000</v>
      </c>
      <c r="F38" s="130">
        <v>0</v>
      </c>
      <c r="G38" s="130">
        <v>0</v>
      </c>
      <c r="H38" s="130">
        <f t="shared" si="0"/>
        <v>0</v>
      </c>
      <c r="I38" s="130">
        <f t="shared" si="1"/>
        <v>0</v>
      </c>
      <c r="J38" s="130">
        <f t="shared" si="2"/>
        <v>0</v>
      </c>
      <c r="K38" s="67" t="s">
        <v>475</v>
      </c>
    </row>
    <row r="39" spans="1:13">
      <c r="A39" t="s">
        <v>337</v>
      </c>
      <c r="B39" s="293">
        <f>SUMIFS('C301.01'!$L$18:$L$230,'C301.01'!$B$18:$B$230,'C301.02'!A39,'C301.01'!$E$18:$E$230,'C301.02'!$B$18)</f>
        <v>13525570500</v>
      </c>
      <c r="C39" s="133">
        <f>SUMIFS('C301.01'!$L$18:$L$230,'C301.01'!$B$18:$B$230,'C301.02'!A39,'C301.01'!$E$18:$E$230,$C$18)</f>
        <v>642561500</v>
      </c>
      <c r="D39" s="133">
        <f>SUMIFS('C301.01'!$L$18:$L$230,'C301.01'!$B$18:$B$230,'C301.02'!A39,'C301.01'!$E$18:$E$230,$D$18)</f>
        <v>372989915</v>
      </c>
      <c r="E39" s="130">
        <v>13525570500</v>
      </c>
      <c r="F39" s="130">
        <v>642561500</v>
      </c>
      <c r="G39" s="130">
        <f>14837*O18+420*O19+120*O26+100*O25</f>
        <v>372989915</v>
      </c>
      <c r="H39" s="130">
        <f t="shared" si="0"/>
        <v>0</v>
      </c>
      <c r="I39" s="130">
        <f t="shared" si="1"/>
        <v>0</v>
      </c>
      <c r="J39" s="130">
        <f>D39-G39</f>
        <v>0</v>
      </c>
      <c r="K39" s="67" t="s">
        <v>476</v>
      </c>
    </row>
    <row r="40" spans="1:13">
      <c r="A40" t="s">
        <v>338</v>
      </c>
      <c r="B40" s="293">
        <f>SUMIFS('C301.01'!$L$18:$L$230,'C301.01'!$B$18:$B$230,'C301.02'!A40,'C301.01'!$E$18:$E$230,'C301.02'!$B$18)</f>
        <v>1574643500</v>
      </c>
      <c r="C40" s="133">
        <f>SUMIFS('C301.01'!$L$18:$L$230,'C301.01'!$B$18:$B$230,'C301.02'!A40,'C301.01'!$E$18:$E$230,$C$18)</f>
        <v>0</v>
      </c>
      <c r="D40" s="133">
        <f>SUMIFS('C301.01'!$L$18:$L$230,'C301.01'!$B$18:$B$230,'C301.02'!A40,'C301.01'!$E$18:$E$230,$D$18)</f>
        <v>0</v>
      </c>
      <c r="E40" s="130">
        <v>1574643500</v>
      </c>
      <c r="F40" s="130">
        <v>0</v>
      </c>
      <c r="G40" s="130">
        <v>0</v>
      </c>
      <c r="H40" s="130">
        <f t="shared" si="0"/>
        <v>0</v>
      </c>
      <c r="I40" s="130">
        <f t="shared" si="1"/>
        <v>0</v>
      </c>
      <c r="J40" s="130">
        <f t="shared" si="2"/>
        <v>0</v>
      </c>
      <c r="K40" s="67" t="s">
        <v>477</v>
      </c>
    </row>
    <row r="41" spans="1:13">
      <c r="A41" t="s">
        <v>339</v>
      </c>
      <c r="B41" s="293">
        <f>SUMIFS('C301.01'!$L$18:$L$230,'C301.01'!$B$18:$B$230,'C301.02'!A41,'C301.01'!$E$18:$E$230,'C301.02'!$B$18)</f>
        <v>27500465400</v>
      </c>
      <c r="C41" s="133">
        <f>SUMIFS('C301.01'!$L$18:$L$230,'C301.01'!$B$18:$B$230,'C301.02'!A41,'C301.01'!$E$18:$E$230,$C$18)</f>
        <v>0</v>
      </c>
      <c r="D41" s="133">
        <f>SUMIFS('C301.01'!$L$18:$L$230,'C301.01'!$B$18:$B$230,'C301.02'!A41,'C301.01'!$E$18:$E$230,$D$18)</f>
        <v>162342180</v>
      </c>
      <c r="E41" s="130">
        <v>27500465400</v>
      </c>
      <c r="F41" s="130">
        <v>0</v>
      </c>
      <c r="G41" s="130">
        <f>6732*O18</f>
        <v>162342180</v>
      </c>
      <c r="H41" s="130">
        <f t="shared" si="0"/>
        <v>0</v>
      </c>
      <c r="I41" s="130">
        <f t="shared" si="1"/>
        <v>0</v>
      </c>
      <c r="J41" s="130">
        <f t="shared" si="2"/>
        <v>0</v>
      </c>
      <c r="K41" s="67" t="s">
        <v>478</v>
      </c>
    </row>
    <row r="42" spans="1:13">
      <c r="A42" t="s">
        <v>340</v>
      </c>
      <c r="B42" s="293">
        <f>SUMIFS('C301.01'!$L$18:$L$230,'C301.01'!$B$18:$B$230,'C301.02'!A42,'C301.01'!$E$18:$E$230,'C301.02'!$B$18)</f>
        <v>1921168300</v>
      </c>
      <c r="C42" s="133">
        <f>SUMIFS('C301.01'!$L$18:$L$230,'C301.01'!$B$18:$B$230,'C301.02'!A42,'C301.01'!$E$18:$E$230,$C$18)</f>
        <v>0</v>
      </c>
      <c r="D42" s="133">
        <f>SUMIFS('C301.01'!$L$18:$L$230,'C301.01'!$B$18:$B$230,'C301.02'!A42,'C301.01'!$E$18:$E$230,$D$18)</f>
        <v>0</v>
      </c>
      <c r="E42" s="130">
        <v>1921168300</v>
      </c>
      <c r="F42" s="130">
        <v>0</v>
      </c>
      <c r="G42" s="130">
        <v>0</v>
      </c>
      <c r="H42" s="130">
        <f t="shared" si="0"/>
        <v>0</v>
      </c>
      <c r="I42" s="130">
        <f t="shared" si="1"/>
        <v>0</v>
      </c>
      <c r="J42" s="130">
        <f t="shared" si="2"/>
        <v>0</v>
      </c>
      <c r="K42" s="67" t="s">
        <v>479</v>
      </c>
    </row>
    <row r="43" spans="1:13">
      <c r="A43" t="s">
        <v>341</v>
      </c>
      <c r="B43" s="293">
        <f>SUMIFS('C301.01'!$L$18:$L$230,'C301.01'!$B$18:$B$230,'C301.02'!A43,'C301.01'!$E$18:$E$230,'C301.02'!$B$18)</f>
        <v>7844000000</v>
      </c>
      <c r="C43" s="133">
        <f>SUMIFS('C301.01'!$L$18:$L$230,'C301.01'!$B$18:$B$230,'C301.02'!A43,'C301.01'!$E$18:$E$230,$C$18)</f>
        <v>3929000000</v>
      </c>
      <c r="D43" s="133">
        <f>SUMIFS('C301.01'!$L$18:$L$230,'C301.01'!$B$18:$B$230,'C301.02'!A43,'C301.01'!$E$18:$E$230,$D$18)</f>
        <v>907013380</v>
      </c>
      <c r="E43" s="130">
        <v>7844000000</v>
      </c>
      <c r="F43" s="130">
        <v>3929000000</v>
      </c>
      <c r="G43" s="130">
        <f>37612*O18</f>
        <v>907013380</v>
      </c>
      <c r="H43" s="130">
        <f t="shared" si="0"/>
        <v>0</v>
      </c>
      <c r="I43" s="130">
        <f t="shared" si="1"/>
        <v>0</v>
      </c>
      <c r="J43" s="130">
        <f t="shared" si="2"/>
        <v>0</v>
      </c>
      <c r="K43" s="67" t="s">
        <v>480</v>
      </c>
    </row>
    <row r="44" spans="1:13">
      <c r="A44" t="s">
        <v>342</v>
      </c>
      <c r="B44" s="293">
        <f>SUMIFS('C301.01'!$L$18:$L$230,'C301.01'!$B$18:$B$230,'C301.02'!A44,'C301.01'!$E$18:$E$230,'C301.02'!$B$18)</f>
        <v>8420453200</v>
      </c>
      <c r="C44" s="133">
        <f>SUMIFS('C301.01'!$L$18:$L$230,'C301.01'!$B$18:$B$230,'C301.02'!A44,'C301.01'!$E$18:$E$230,$C$18)</f>
        <v>0</v>
      </c>
      <c r="D44" s="133">
        <f>SUMIFS('C301.01'!$L$18:$L$230,'C301.01'!$B$18:$B$230,'C301.02'!A44,'C301.01'!$E$18:$E$230,$D$18)</f>
        <v>75721100</v>
      </c>
      <c r="E44" s="130">
        <v>8420453200</v>
      </c>
      <c r="F44" s="130">
        <v>0</v>
      </c>
      <c r="G44" s="130">
        <f>3140*O18</f>
        <v>75721100</v>
      </c>
      <c r="H44" s="130">
        <f t="shared" si="0"/>
        <v>0</v>
      </c>
      <c r="I44" s="130">
        <f t="shared" si="1"/>
        <v>0</v>
      </c>
      <c r="J44" s="130">
        <f t="shared" si="2"/>
        <v>0</v>
      </c>
      <c r="K44" s="67" t="s">
        <v>481</v>
      </c>
    </row>
    <row r="45" spans="1:13">
      <c r="A45" t="s">
        <v>343</v>
      </c>
      <c r="B45" s="293">
        <f>SUMIFS('C301.01'!$L$18:$L$230,'C301.01'!$B$18:$B$230,'C301.02'!A45,'C301.01'!$E$18:$E$230,'C301.02'!$B$18)</f>
        <v>4663591600</v>
      </c>
      <c r="C45" s="133">
        <f>SUMIFS('C301.01'!$L$18:$L$230,'C301.01'!$B$18:$B$230,'C301.02'!A45,'C301.01'!$E$18:$E$230,$C$18)</f>
        <v>0</v>
      </c>
      <c r="D45" s="133">
        <f>SUMIFS('C301.01'!$L$18:$L$230,'C301.01'!$B$18:$B$230,'C301.02'!A45,'C301.01'!$E$18:$E$230,$D$18)</f>
        <v>35569625</v>
      </c>
      <c r="E45" s="130">
        <v>4663591600</v>
      </c>
      <c r="F45" s="130">
        <v>0</v>
      </c>
      <c r="G45" s="130">
        <f>1475*O18</f>
        <v>35569625</v>
      </c>
      <c r="H45" s="130">
        <f t="shared" si="0"/>
        <v>0</v>
      </c>
      <c r="I45" s="130">
        <f t="shared" si="1"/>
        <v>0</v>
      </c>
      <c r="J45" s="130">
        <f t="shared" si="2"/>
        <v>0</v>
      </c>
      <c r="K45" s="67" t="s">
        <v>482</v>
      </c>
    </row>
    <row r="46" spans="1:13">
      <c r="A46" t="s">
        <v>344</v>
      </c>
      <c r="B46" s="293">
        <f>SUMIFS('C301.01'!$L$18:$L$230,'C301.01'!$B$18:$B$230,'C301.02'!A46,'C301.01'!$E$18:$E$230,'C301.02'!$B$18)</f>
        <v>7097839600</v>
      </c>
      <c r="C46" s="133">
        <f>SUMIFS('C301.01'!$L$18:$L$230,'C301.01'!$B$18:$B$230,'C301.02'!A46,'C301.01'!$E$18:$E$230,$C$18)</f>
        <v>0</v>
      </c>
      <c r="D46" s="133">
        <f>SUMIFS('C301.01'!$L$18:$L$230,'C301.01'!$B$18:$B$230,'C301.02'!A46,'C301.01'!$E$18:$E$230,$D$18)</f>
        <v>321126800</v>
      </c>
      <c r="E46" s="130">
        <v>7097839600</v>
      </c>
      <c r="F46" s="130">
        <v>0</v>
      </c>
      <c r="G46" s="130">
        <f>12320*O18+890*O19</f>
        <v>321126800</v>
      </c>
      <c r="H46" s="130">
        <f t="shared" si="0"/>
        <v>0</v>
      </c>
      <c r="I46" s="130">
        <f t="shared" si="1"/>
        <v>0</v>
      </c>
      <c r="J46" s="130">
        <f t="shared" si="2"/>
        <v>0</v>
      </c>
      <c r="K46" s="67" t="s">
        <v>483</v>
      </c>
    </row>
    <row r="47" spans="1:13">
      <c r="A47" t="s">
        <v>345</v>
      </c>
      <c r="B47" s="293">
        <f>SUMIFS('C301.01'!$L$18:$L$230,'C301.01'!$B$18:$B$230,'C301.02'!A47,'C301.01'!$E$18:$E$230,'C301.02'!$B$18)</f>
        <v>10299695500</v>
      </c>
      <c r="C47" s="133">
        <f>SUMIFS('C301.01'!$L$18:$L$230,'C301.01'!$B$18:$B$230,'C301.02'!A47,'C301.01'!$E$18:$E$230,$C$18)</f>
        <v>3700000</v>
      </c>
      <c r="D47" s="133">
        <f>SUMIFS('C301.01'!$L$18:$L$230,'C301.01'!$B$18:$B$230,'C301.02'!A47,'C301.01'!$E$18:$E$230,$D$18)</f>
        <v>138709480</v>
      </c>
      <c r="E47" s="130">
        <v>10299695500</v>
      </c>
      <c r="F47" s="130">
        <v>3700000</v>
      </c>
      <c r="G47" s="130">
        <f>5752*O18</f>
        <v>138709480</v>
      </c>
      <c r="H47" s="130">
        <f t="shared" si="0"/>
        <v>0</v>
      </c>
      <c r="I47" s="130">
        <f t="shared" si="1"/>
        <v>0</v>
      </c>
      <c r="J47" s="130">
        <f t="shared" si="2"/>
        <v>0</v>
      </c>
      <c r="K47" s="67" t="s">
        <v>484</v>
      </c>
    </row>
    <row r="48" spans="1:13">
      <c r="A48" t="s">
        <v>346</v>
      </c>
      <c r="B48" s="293">
        <f>SUMIFS('C301.01'!$L$18:$L$230,'C301.01'!$B$18:$B$230,'C301.02'!A48,'C301.01'!$E$18:$E$230,'C301.02'!$B$18)</f>
        <v>12881000000</v>
      </c>
      <c r="C48" s="133">
        <f>SUMIFS('C301.01'!$L$18:$L$230,'C301.01'!$B$18:$B$230,'C301.02'!A48,'C301.01'!$E$18:$E$230,$C$18)</f>
        <v>0</v>
      </c>
      <c r="D48" s="133">
        <f>SUMIFS('C301.01'!$L$18:$L$230,'C301.01'!$B$18:$B$230,'C301.02'!A48,'C301.01'!$E$18:$E$230,$D$18)</f>
        <v>16880500</v>
      </c>
      <c r="E48" s="130">
        <v>12881000000</v>
      </c>
      <c r="F48" s="130">
        <v>0</v>
      </c>
      <c r="G48" s="130">
        <f>700*O18</f>
        <v>16880500</v>
      </c>
      <c r="H48" s="130">
        <f t="shared" si="0"/>
        <v>0</v>
      </c>
      <c r="I48" s="130">
        <f t="shared" si="1"/>
        <v>0</v>
      </c>
      <c r="J48" s="130">
        <f t="shared" si="2"/>
        <v>0</v>
      </c>
      <c r="K48" s="67" t="s">
        <v>485</v>
      </c>
    </row>
    <row r="49" spans="1:11">
      <c r="A49" t="s">
        <v>347</v>
      </c>
      <c r="B49" s="293">
        <f>SUMIFS('C301.01'!$L$18:$L$230,'C301.01'!$B$18:$B$230,'C301.02'!A49,'C301.01'!$E$18:$E$230,'C301.02'!$B$18)</f>
        <v>3485000000</v>
      </c>
      <c r="C49" s="133">
        <f>SUMIFS('C301.01'!$L$18:$L$230,'C301.01'!$B$18:$B$230,'C301.02'!A49,'C301.01'!$E$18:$E$230,$C$18)</f>
        <v>2044850000</v>
      </c>
      <c r="D49" s="133">
        <f>SUMIFS('C301.01'!$L$18:$L$230,'C301.01'!$B$18:$B$230,'C301.02'!A49,'C301.01'!$E$18:$E$230,$D$18)</f>
        <v>119055755</v>
      </c>
      <c r="E49" s="130">
        <v>3485000000</v>
      </c>
      <c r="F49" s="130">
        <v>2044850000</v>
      </c>
      <c r="G49" s="130">
        <f>4937*O18</f>
        <v>119055755</v>
      </c>
      <c r="H49" s="130">
        <f t="shared" si="0"/>
        <v>0</v>
      </c>
      <c r="I49" s="130">
        <f t="shared" si="1"/>
        <v>0</v>
      </c>
      <c r="J49" s="130">
        <f t="shared" si="2"/>
        <v>0</v>
      </c>
      <c r="K49" s="67" t="s">
        <v>486</v>
      </c>
    </row>
    <row r="50" spans="1:11">
      <c r="A50" t="s">
        <v>348</v>
      </c>
      <c r="B50" s="293">
        <f>SUMIFS('C301.01'!$L$18:$L$230,'C301.01'!$B$18:$B$230,'C301.02'!A50,'C301.01'!$E$18:$E$230,'C301.02'!$B$18)</f>
        <v>4304336000</v>
      </c>
      <c r="C50" s="133">
        <f>SUMIFS('C301.01'!$L$18:$L$230,'C301.01'!$B$18:$B$230,'C301.02'!A50,'C301.01'!$E$18:$E$230,$C$18)</f>
        <v>0</v>
      </c>
      <c r="D50" s="133">
        <f>SUMIFS('C301.01'!$L$18:$L$230,'C301.01'!$B$18:$B$230,'C301.02'!A50,'C301.01'!$E$18:$E$230,$D$18)</f>
        <v>0</v>
      </c>
      <c r="E50" s="130">
        <v>4304336000</v>
      </c>
      <c r="F50" s="130">
        <v>0</v>
      </c>
      <c r="G50" s="130">
        <v>0</v>
      </c>
      <c r="H50" s="130">
        <f t="shared" si="0"/>
        <v>0</v>
      </c>
      <c r="I50" s="130">
        <f t="shared" si="1"/>
        <v>0</v>
      </c>
      <c r="J50" s="130">
        <f t="shared" si="2"/>
        <v>0</v>
      </c>
      <c r="K50" s="67" t="s">
        <v>487</v>
      </c>
    </row>
    <row r="51" spans="1:11">
      <c r="A51" t="s">
        <v>349</v>
      </c>
      <c r="B51" s="293">
        <f>SUMIFS('C301.01'!$L$18:$L$230,'C301.01'!$B$18:$B$230,'C301.02'!A51,'C301.01'!$E$18:$E$230,'C301.02'!$B$18)</f>
        <v>12184864400</v>
      </c>
      <c r="C51" s="133">
        <f>SUMIFS('C301.01'!$L$18:$L$230,'C301.01'!$B$18:$B$230,'C301.02'!A51,'C301.01'!$E$18:$E$230,$C$18)</f>
        <v>0</v>
      </c>
      <c r="D51" s="133">
        <f>SUMIFS('C301.01'!$L$18:$L$230,'C301.01'!$B$18:$B$230,'C301.02'!A51,'C301.01'!$E$18:$E$230,$D$18)</f>
        <v>97882785</v>
      </c>
      <c r="E51" s="138">
        <v>12184864400</v>
      </c>
      <c r="F51" s="138">
        <v>0</v>
      </c>
      <c r="G51" s="138">
        <f>4059*O18</f>
        <v>97882785</v>
      </c>
      <c r="H51" s="138">
        <f t="shared" si="0"/>
        <v>0</v>
      </c>
      <c r="I51" s="138">
        <f t="shared" si="1"/>
        <v>0</v>
      </c>
      <c r="J51" s="138">
        <f t="shared" si="2"/>
        <v>0</v>
      </c>
      <c r="K51" s="67" t="s">
        <v>488</v>
      </c>
    </row>
    <row r="52" spans="1:11">
      <c r="A52" t="s">
        <v>350</v>
      </c>
      <c r="B52" s="293">
        <f>SUMIFS('C301.01'!$L$18:$L$230,'C301.01'!$B$18:$B$230,'C301.02'!A52,'C301.01'!$E$18:$E$230,'C301.02'!$B$18)</f>
        <v>6490381600</v>
      </c>
      <c r="C52" s="133">
        <f>SUMIFS('C301.01'!$L$18:$L$230,'C301.01'!$B$18:$B$230,'C301.02'!A52,'C301.01'!$E$18:$E$230,$C$18)</f>
        <v>0</v>
      </c>
      <c r="D52" s="133">
        <f>SUMIFS('C301.01'!$L$18:$L$230,'C301.01'!$B$18:$B$230,'C301.02'!A52,'C301.01'!$E$18:$E$230,$D$18)</f>
        <v>0</v>
      </c>
      <c r="E52" s="130">
        <v>6490381600</v>
      </c>
      <c r="F52" s="130">
        <v>0</v>
      </c>
      <c r="G52" s="130">
        <v>0</v>
      </c>
      <c r="H52" s="130">
        <f t="shared" si="0"/>
        <v>0</v>
      </c>
      <c r="I52" s="130">
        <f t="shared" si="1"/>
        <v>0</v>
      </c>
      <c r="J52" s="130">
        <f t="shared" si="2"/>
        <v>0</v>
      </c>
      <c r="K52" s="67" t="s">
        <v>489</v>
      </c>
    </row>
    <row r="53" spans="1:11">
      <c r="A53" t="s">
        <v>351</v>
      </c>
      <c r="B53" s="293">
        <f>SUMIFS('C301.01'!$L$18:$L$230,'C301.01'!$B$18:$B$230,'C301.02'!A53,'C301.01'!$E$18:$E$230,'C301.02'!$B$18)</f>
        <v>0</v>
      </c>
      <c r="C53" s="133">
        <f>SUMIFS('C301.01'!$L$18:$L$230,'C301.01'!$B$18:$B$230,'C301.02'!A53,'C301.01'!$E$18:$E$230,$C$18)</f>
        <v>0</v>
      </c>
      <c r="D53" s="133">
        <f>SUMIFS('C301.01'!$L$18:$L$230,'C301.01'!$B$18:$B$230,'C301.02'!A53,'C301.01'!$E$18:$E$230,$D$18)</f>
        <v>0</v>
      </c>
      <c r="E53" s="130">
        <v>0</v>
      </c>
      <c r="F53" s="130">
        <v>0</v>
      </c>
      <c r="G53" s="130">
        <v>0</v>
      </c>
      <c r="H53" s="130">
        <f t="shared" si="0"/>
        <v>0</v>
      </c>
      <c r="I53" s="130">
        <f t="shared" si="1"/>
        <v>0</v>
      </c>
      <c r="J53" s="130">
        <f t="shared" si="2"/>
        <v>0</v>
      </c>
      <c r="K53" s="67" t="s">
        <v>490</v>
      </c>
    </row>
    <row r="54" spans="1:11">
      <c r="A54" t="s">
        <v>352</v>
      </c>
      <c r="B54" s="293">
        <f>SUMIFS('C301.01'!$L$18:$L$230,'C301.01'!$B$18:$B$230,'C301.02'!A54,'C301.01'!$E$18:$E$230,'C301.02'!$B$18)</f>
        <v>2856763000</v>
      </c>
      <c r="C54" s="133">
        <f>SUMIFS('C301.01'!$L$18:$L$230,'C301.01'!$B$18:$B$230,'C301.02'!A54,'C301.01'!$E$18:$E$230,$C$18)</f>
        <v>0</v>
      </c>
      <c r="D54" s="133">
        <f>SUMIFS('C301.01'!$L$18:$L$230,'C301.01'!$B$18:$B$230,'C301.02'!A54,'C301.01'!$E$18:$E$230,$D$18)</f>
        <v>0</v>
      </c>
      <c r="E54" s="130">
        <v>2856763000</v>
      </c>
      <c r="F54" s="130">
        <v>0</v>
      </c>
      <c r="G54" s="130">
        <v>0</v>
      </c>
      <c r="H54" s="130">
        <f t="shared" si="0"/>
        <v>0</v>
      </c>
      <c r="I54" s="130">
        <f t="shared" si="1"/>
        <v>0</v>
      </c>
      <c r="J54" s="130">
        <f t="shared" si="2"/>
        <v>0</v>
      </c>
      <c r="K54" s="67" t="s">
        <v>491</v>
      </c>
    </row>
    <row r="55" spans="1:11">
      <c r="A55" t="s">
        <v>353</v>
      </c>
      <c r="B55" s="293">
        <f>SUMIFS('C301.01'!$L$18:$L$230,'C301.01'!$B$18:$B$230,'C301.02'!A55,'C301.01'!$E$18:$E$230,'C301.02'!$B$18)</f>
        <v>10760778900</v>
      </c>
      <c r="C55" s="133">
        <f>SUMIFS('C301.01'!$L$18:$L$230,'C301.01'!$B$18:$B$230,'C301.02'!A55,'C301.01'!$E$18:$E$230,$C$18)</f>
        <v>0</v>
      </c>
      <c r="D55" s="133">
        <f>SUMIFS('C301.01'!$L$18:$L$230,'C301.01'!$B$18:$B$230,'C301.02'!A55,'C301.01'!$E$18:$E$230,$D$18)</f>
        <v>79097200</v>
      </c>
      <c r="E55" s="130">
        <v>10760778900</v>
      </c>
      <c r="F55" s="130">
        <v>0</v>
      </c>
      <c r="G55" s="130">
        <f>3280*O18</f>
        <v>79097200</v>
      </c>
      <c r="H55" s="130">
        <f t="shared" si="0"/>
        <v>0</v>
      </c>
      <c r="I55" s="130">
        <f t="shared" si="1"/>
        <v>0</v>
      </c>
      <c r="J55" s="130">
        <f t="shared" si="2"/>
        <v>0</v>
      </c>
      <c r="K55" s="67" t="s">
        <v>492</v>
      </c>
    </row>
    <row r="56" spans="1:11">
      <c r="A56" t="s">
        <v>354</v>
      </c>
      <c r="B56" s="293">
        <f>SUMIFS('C301.01'!$L$18:$L$230,'C301.01'!$B$18:$B$230,'C301.02'!A56,'C301.01'!$E$18:$E$230,'C301.02'!$B$18)</f>
        <v>13848908600</v>
      </c>
      <c r="C56" s="133">
        <f>SUMIFS('C301.01'!$L$18:$L$230,'C301.01'!$B$18:$B$230,'C301.02'!A56,'C301.01'!$E$18:$E$230,$C$18)</f>
        <v>0</v>
      </c>
      <c r="D56" s="133">
        <f>SUMIFS('C301.01'!$L$18:$L$230,'C301.01'!$B$18:$B$230,'C301.02'!A56,'C301.01'!$E$18:$E$230,$D$18)</f>
        <v>42273595</v>
      </c>
      <c r="E56" s="130">
        <v>13848908600</v>
      </c>
      <c r="F56" s="130">
        <v>0</v>
      </c>
      <c r="G56" s="130">
        <f>1753*O18</f>
        <v>42273595</v>
      </c>
      <c r="H56" s="130">
        <f t="shared" si="0"/>
        <v>0</v>
      </c>
      <c r="I56" s="130">
        <f t="shared" si="1"/>
        <v>0</v>
      </c>
      <c r="J56" s="130">
        <f t="shared" si="2"/>
        <v>0</v>
      </c>
      <c r="K56" s="67" t="s">
        <v>493</v>
      </c>
    </row>
    <row r="57" spans="1:11">
      <c r="A57" t="s">
        <v>355</v>
      </c>
      <c r="B57" s="293">
        <f>SUMIFS('C301.01'!$L$18:$L$230,'C301.01'!$B$18:$B$230,'C301.02'!A57,'C301.01'!$E$18:$E$230,'C301.02'!$B$18)</f>
        <v>26763377400</v>
      </c>
      <c r="C57" s="133">
        <f>SUMIFS('C301.01'!$L$18:$L$230,'C301.01'!$B$18:$B$230,'C301.02'!A57,'C301.01'!$E$18:$E$230,$C$18)</f>
        <v>0</v>
      </c>
      <c r="D57" s="133">
        <f>SUMIFS('C301.01'!$L$18:$L$230,'C301.01'!$B$18:$B$230,'C301.02'!A57,'C301.01'!$E$18:$E$230,$D$18)</f>
        <v>85100859500</v>
      </c>
      <c r="E57" s="130">
        <v>26763377400</v>
      </c>
      <c r="F57" s="130">
        <v>0</v>
      </c>
      <c r="G57" s="130">
        <f>2452066*O18+923410*O25+564900*O26+1000*O22+10535*O19</f>
        <v>85100859500</v>
      </c>
      <c r="H57" s="130">
        <f t="shared" si="0"/>
        <v>0</v>
      </c>
      <c r="I57" s="130">
        <f t="shared" si="1"/>
        <v>0</v>
      </c>
      <c r="J57" s="130">
        <f>D57-G57</f>
        <v>0</v>
      </c>
      <c r="K57" s="67" t="s">
        <v>494</v>
      </c>
    </row>
    <row r="58" spans="1:11">
      <c r="A58" s="204" t="s">
        <v>97</v>
      </c>
      <c r="B58" s="473">
        <f>'C101 - Leadsheet'!E21</f>
        <v>321949297600</v>
      </c>
      <c r="C58" s="473">
        <f>'C101 - Leadsheet'!E22</f>
        <v>9107610400</v>
      </c>
      <c r="D58" s="473">
        <f>'C101 - Leadsheet'!E23</f>
        <v>91087765851</v>
      </c>
      <c r="E58" s="473">
        <f>'C101 - Leadsheet'!E21</f>
        <v>321949297600</v>
      </c>
      <c r="F58" s="473">
        <f>'C101 - Leadsheet'!E22</f>
        <v>9107610400</v>
      </c>
      <c r="G58" s="473">
        <f>'C101 - Leadsheet'!E23</f>
        <v>91087765851</v>
      </c>
      <c r="K58"/>
    </row>
    <row r="59" spans="1:11">
      <c r="A59" s="471" t="s">
        <v>180</v>
      </c>
      <c r="B59" s="472">
        <f t="shared" ref="B59:G59" si="3">SUM(B19:B57)</f>
        <v>321949297600</v>
      </c>
      <c r="C59" s="472">
        <f t="shared" si="3"/>
        <v>9107610400</v>
      </c>
      <c r="D59" s="472">
        <f t="shared" si="3"/>
        <v>91087765845</v>
      </c>
      <c r="E59" s="472">
        <f>SUM(E19:E57)</f>
        <v>321949297600</v>
      </c>
      <c r="F59" s="472">
        <f t="shared" si="3"/>
        <v>9107610400</v>
      </c>
      <c r="G59" s="472">
        <f t="shared" si="3"/>
        <v>91087765845</v>
      </c>
      <c r="K59"/>
    </row>
    <row r="60" spans="1:11">
      <c r="A60" s="474"/>
      <c r="B60" s="475">
        <f t="shared" ref="B60:G60" si="4">B58-B59</f>
        <v>0</v>
      </c>
      <c r="C60" s="475">
        <f t="shared" si="4"/>
        <v>0</v>
      </c>
      <c r="D60" s="472">
        <f t="shared" si="4"/>
        <v>6</v>
      </c>
      <c r="E60" s="475">
        <f t="shared" si="4"/>
        <v>0</v>
      </c>
      <c r="F60" s="475">
        <f t="shared" si="4"/>
        <v>0</v>
      </c>
      <c r="G60" s="472">
        <f t="shared" si="4"/>
        <v>6</v>
      </c>
      <c r="K60"/>
    </row>
    <row r="61" spans="1:11">
      <c r="B61" s="133"/>
      <c r="C61" s="133"/>
      <c r="D61" s="133"/>
    </row>
    <row r="62" spans="1:11">
      <c r="B62" s="133"/>
      <c r="C62" s="133"/>
      <c r="D62" s="133"/>
    </row>
    <row r="63" spans="1:11">
      <c r="B63" s="133"/>
      <c r="C63" s="133"/>
      <c r="D63" s="133"/>
    </row>
    <row r="64" spans="1:11">
      <c r="B64" s="133"/>
      <c r="C64" s="133"/>
      <c r="D64" s="133"/>
    </row>
    <row r="65" spans="2:4">
      <c r="B65" s="133"/>
      <c r="C65" s="133"/>
      <c r="D65" s="133"/>
    </row>
    <row r="66" spans="2:4">
      <c r="B66" s="133"/>
      <c r="C66" s="133"/>
      <c r="D66" s="133"/>
    </row>
    <row r="67" spans="2:4">
      <c r="B67" s="133"/>
      <c r="C67" s="133"/>
      <c r="D67" s="133"/>
    </row>
    <row r="68" spans="2:4">
      <c r="B68" s="133"/>
      <c r="C68" s="133"/>
      <c r="D68" s="133"/>
    </row>
    <row r="69" spans="2:4">
      <c r="B69" s="133"/>
      <c r="C69" s="133"/>
      <c r="D69" s="133"/>
    </row>
    <row r="70" spans="2:4">
      <c r="B70" s="133"/>
      <c r="C70" s="133"/>
      <c r="D70" s="133"/>
    </row>
    <row r="71" spans="2:4">
      <c r="B71" s="133"/>
      <c r="C71" s="133"/>
      <c r="D71" s="133"/>
    </row>
    <row r="72" spans="2:4">
      <c r="B72" s="133"/>
      <c r="C72" s="133"/>
      <c r="D72" s="133"/>
    </row>
    <row r="73" spans="2:4">
      <c r="B73" s="133"/>
      <c r="C73" s="133"/>
      <c r="D73" s="133"/>
    </row>
    <row r="74" spans="2:4">
      <c r="B74" s="133"/>
      <c r="C74" s="133"/>
      <c r="D74" s="133"/>
    </row>
    <row r="75" spans="2:4">
      <c r="B75" s="133"/>
      <c r="C75" s="133"/>
      <c r="D75" s="133"/>
    </row>
    <row r="76" spans="2:4">
      <c r="B76" s="133"/>
      <c r="C76" s="133"/>
      <c r="D76" s="133"/>
    </row>
    <row r="77" spans="2:4">
      <c r="B77" s="133"/>
      <c r="C77" s="133"/>
      <c r="D77" s="133"/>
    </row>
    <row r="78" spans="2:4">
      <c r="B78" s="133"/>
      <c r="C78" s="133"/>
      <c r="D78" s="133"/>
    </row>
    <row r="79" spans="2:4">
      <c r="B79" s="133"/>
      <c r="C79" s="133"/>
      <c r="D79" s="133"/>
    </row>
    <row r="80" spans="2:4">
      <c r="B80" s="133"/>
      <c r="C80" s="133"/>
      <c r="D80" s="133"/>
    </row>
    <row r="81" spans="2:4">
      <c r="B81" s="133"/>
      <c r="C81" s="133"/>
      <c r="D81" s="133"/>
    </row>
    <row r="82" spans="2:4">
      <c r="B82" s="133"/>
      <c r="C82" s="133"/>
      <c r="D82" s="133"/>
    </row>
    <row r="83" spans="2:4">
      <c r="B83" s="133"/>
      <c r="C83" s="133"/>
      <c r="D83" s="133"/>
    </row>
    <row r="84" spans="2:4">
      <c r="B84" s="133"/>
      <c r="C84" s="133"/>
      <c r="D84" s="133"/>
    </row>
    <row r="85" spans="2:4">
      <c r="B85" s="133"/>
      <c r="C85" s="133"/>
      <c r="D85" s="133"/>
    </row>
    <row r="86" spans="2:4">
      <c r="B86" s="133"/>
      <c r="C86" s="133"/>
      <c r="D86" s="133"/>
    </row>
    <row r="87" spans="2:4">
      <c r="B87" s="133"/>
      <c r="C87" s="133"/>
      <c r="D87" s="133"/>
    </row>
    <row r="88" spans="2:4">
      <c r="B88" s="133"/>
      <c r="C88" s="133"/>
      <c r="D88" s="133"/>
    </row>
    <row r="89" spans="2:4">
      <c r="B89" s="133"/>
      <c r="C89" s="133"/>
      <c r="D89" s="133"/>
    </row>
    <row r="90" spans="2:4">
      <c r="B90" s="133"/>
      <c r="C90" s="133"/>
      <c r="D90" s="133"/>
    </row>
    <row r="91" spans="2:4">
      <c r="B91" s="133"/>
      <c r="C91" s="133"/>
      <c r="D91" s="133"/>
    </row>
    <row r="92" spans="2:4">
      <c r="B92" s="133"/>
      <c r="C92" s="133"/>
      <c r="D92" s="133"/>
    </row>
    <row r="93" spans="2:4">
      <c r="B93" s="133"/>
      <c r="C93" s="133"/>
      <c r="D93" s="133"/>
    </row>
    <row r="94" spans="2:4">
      <c r="B94" s="133"/>
      <c r="C94" s="133"/>
      <c r="D94" s="133"/>
    </row>
    <row r="95" spans="2:4">
      <c r="B95" s="133"/>
      <c r="C95" s="133"/>
      <c r="D95" s="133"/>
    </row>
    <row r="96" spans="2:4">
      <c r="B96" s="133"/>
      <c r="C96" s="133"/>
      <c r="D96" s="133"/>
    </row>
    <row r="97" spans="2:4">
      <c r="B97" s="133"/>
      <c r="C97" s="133"/>
      <c r="D97" s="133"/>
    </row>
    <row r="98" spans="2:4">
      <c r="B98" s="133"/>
      <c r="C98" s="133"/>
      <c r="D98" s="133"/>
    </row>
    <row r="99" spans="2:4">
      <c r="B99" s="133"/>
      <c r="C99" s="133"/>
      <c r="D99" s="133"/>
    </row>
    <row r="100" spans="2:4">
      <c r="B100" s="133"/>
      <c r="C100" s="133"/>
      <c r="D100" s="133"/>
    </row>
    <row r="101" spans="2:4">
      <c r="B101" s="133"/>
      <c r="C101" s="133"/>
      <c r="D101" s="133"/>
    </row>
    <row r="102" spans="2:4">
      <c r="B102" s="133"/>
      <c r="C102" s="133"/>
      <c r="D102" s="133"/>
    </row>
    <row r="103" spans="2:4">
      <c r="B103" s="133"/>
      <c r="C103" s="133"/>
      <c r="D103" s="133"/>
    </row>
    <row r="104" spans="2:4">
      <c r="B104" s="133"/>
      <c r="C104" s="133"/>
      <c r="D104" s="133"/>
    </row>
    <row r="105" spans="2:4">
      <c r="B105" s="133"/>
      <c r="C105" s="133"/>
      <c r="D105" s="133"/>
    </row>
    <row r="106" spans="2:4">
      <c r="B106" s="133"/>
      <c r="C106" s="133"/>
      <c r="D106" s="133"/>
    </row>
    <row r="107" spans="2:4">
      <c r="B107" s="133"/>
      <c r="C107" s="133"/>
      <c r="D107" s="133"/>
    </row>
    <row r="108" spans="2:4">
      <c r="B108" s="133"/>
      <c r="C108" s="133"/>
      <c r="D108" s="133"/>
    </row>
    <row r="109" spans="2:4">
      <c r="B109" s="133"/>
      <c r="C109" s="133"/>
      <c r="D109" s="133"/>
    </row>
    <row r="110" spans="2:4">
      <c r="B110" s="133"/>
      <c r="C110" s="133"/>
      <c r="D110" s="133"/>
    </row>
    <row r="111" spans="2:4">
      <c r="B111" s="133"/>
      <c r="C111" s="133"/>
      <c r="D111" s="133"/>
    </row>
    <row r="112" spans="2:4">
      <c r="B112" s="133"/>
      <c r="C112" s="133"/>
      <c r="D112" s="133"/>
    </row>
    <row r="113" spans="2:4">
      <c r="B113" s="133"/>
      <c r="C113" s="133"/>
      <c r="D113" s="133"/>
    </row>
    <row r="114" spans="2:4">
      <c r="B114" s="133"/>
      <c r="C114" s="133"/>
      <c r="D114" s="133"/>
    </row>
    <row r="115" spans="2:4">
      <c r="B115" s="133"/>
      <c r="C115" s="133"/>
      <c r="D115" s="133"/>
    </row>
    <row r="116" spans="2:4">
      <c r="B116" s="133"/>
      <c r="C116" s="133"/>
      <c r="D116" s="133"/>
    </row>
    <row r="117" spans="2:4">
      <c r="B117" s="133"/>
      <c r="C117" s="133"/>
      <c r="D117" s="133"/>
    </row>
    <row r="118" spans="2:4">
      <c r="B118" s="133"/>
      <c r="C118" s="133"/>
      <c r="D118" s="133"/>
    </row>
    <row r="119" spans="2:4">
      <c r="B119" s="133"/>
      <c r="C119" s="133"/>
      <c r="D119" s="133"/>
    </row>
    <row r="120" spans="2:4">
      <c r="B120" s="133"/>
      <c r="C120" s="133"/>
      <c r="D120" s="133"/>
    </row>
    <row r="121" spans="2:4">
      <c r="B121" s="133"/>
      <c r="C121" s="133"/>
      <c r="D121" s="133"/>
    </row>
    <row r="122" spans="2:4">
      <c r="B122" s="133"/>
      <c r="C122" s="133"/>
      <c r="D122" s="133"/>
    </row>
    <row r="123" spans="2:4">
      <c r="B123" s="133"/>
      <c r="C123" s="133"/>
      <c r="D123" s="133"/>
    </row>
    <row r="124" spans="2:4">
      <c r="B124" s="133"/>
      <c r="C124" s="133"/>
      <c r="D124" s="133"/>
    </row>
    <row r="125" spans="2:4">
      <c r="B125" s="133"/>
      <c r="C125" s="133"/>
      <c r="D125" s="133"/>
    </row>
    <row r="126" spans="2:4">
      <c r="B126" s="133"/>
      <c r="C126" s="133"/>
      <c r="D126" s="133"/>
    </row>
    <row r="127" spans="2:4">
      <c r="B127" s="133"/>
      <c r="C127" s="133"/>
      <c r="D127" s="133"/>
    </row>
    <row r="128" spans="2:4">
      <c r="B128" s="133"/>
      <c r="C128" s="133"/>
      <c r="D128" s="133"/>
    </row>
    <row r="129" spans="1:8">
      <c r="B129" s="133"/>
      <c r="C129" s="133"/>
      <c r="D129" s="133"/>
    </row>
    <row r="130" spans="1:8">
      <c r="B130" s="133"/>
      <c r="C130" s="133"/>
      <c r="D130" s="133"/>
    </row>
    <row r="131" spans="1:8">
      <c r="B131" s="133"/>
      <c r="C131" s="133"/>
      <c r="D131" s="133"/>
    </row>
    <row r="132" spans="1:8">
      <c r="B132" s="133"/>
      <c r="C132" s="133"/>
      <c r="D132" s="133"/>
    </row>
    <row r="133" spans="1:8">
      <c r="B133" s="133"/>
      <c r="C133" s="133"/>
      <c r="D133" s="133"/>
    </row>
    <row r="134" spans="1:8">
      <c r="B134" s="133"/>
      <c r="C134" s="133"/>
      <c r="D134" s="133"/>
    </row>
    <row r="135" spans="1:8">
      <c r="B135" s="133"/>
      <c r="C135" s="133"/>
      <c r="D135" s="133"/>
      <c r="E135" t="s">
        <v>9</v>
      </c>
      <c r="F135" s="130">
        <v>0</v>
      </c>
      <c r="G135" s="130">
        <v>0</v>
      </c>
      <c r="H135" s="130">
        <v>0</v>
      </c>
    </row>
    <row r="136" spans="1:8">
      <c r="A136" s="197"/>
      <c r="B136" s="292"/>
      <c r="C136" s="292"/>
      <c r="D136" s="292"/>
    </row>
    <row r="137" spans="1:8">
      <c r="B137" s="244">
        <f>'C101 - Leadsheet'!E21</f>
        <v>321949297600</v>
      </c>
      <c r="C137" s="244">
        <f>'C101 - Leadsheet'!E22</f>
        <v>9107610400</v>
      </c>
      <c r="D137" s="244">
        <f>'C101 - Leadsheet'!E23</f>
        <v>91087765851</v>
      </c>
    </row>
    <row r="138" spans="1:8">
      <c r="B138" s="194"/>
    </row>
  </sheetData>
  <mergeCells count="4">
    <mergeCell ref="C3:G3"/>
    <mergeCell ref="B17:D17"/>
    <mergeCell ref="E17:G17"/>
    <mergeCell ref="H17:J17"/>
  </mergeCells>
  <phoneticPr fontId="27" type="noConversion"/>
  <pageMargins left="0.7" right="0.7" top="0.75" bottom="0.75" header="0.3" footer="0.3"/>
  <pageSetup paperSize="9" orientation="portrait" horizontalDpi="300" verticalDpi="0"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theme="2" tint="-0.249977111117893"/>
  </sheetPr>
  <dimension ref="A1:P54"/>
  <sheetViews>
    <sheetView topLeftCell="E26" zoomScale="120" zoomScaleNormal="120" workbookViewId="0">
      <selection activeCell="O26" sqref="O26"/>
    </sheetView>
  </sheetViews>
  <sheetFormatPr defaultColWidth="8.6328125" defaultRowHeight="10.5"/>
  <cols>
    <col min="1" max="1" width="17.6328125" style="1" customWidth="1"/>
    <col min="2" max="2" width="19.6328125" style="1" customWidth="1"/>
    <col min="3" max="3" width="13.54296875" style="1" bestFit="1" customWidth="1"/>
    <col min="4" max="4" width="12.08984375" style="1" customWidth="1"/>
    <col min="5" max="5" width="17.453125" style="1" bestFit="1" customWidth="1"/>
    <col min="6" max="6" width="15.453125" style="1" customWidth="1"/>
    <col min="7" max="7" width="11.453125" style="1" customWidth="1"/>
    <col min="8" max="8" width="12.6328125" style="1" customWidth="1"/>
    <col min="9" max="9" width="13.08984375" style="1" customWidth="1"/>
    <col min="10" max="10" width="13" style="1" customWidth="1"/>
    <col min="11" max="11" width="12.90625" style="1" customWidth="1"/>
    <col min="12" max="12" width="12.08984375" style="1" customWidth="1"/>
    <col min="13" max="13" width="22.453125" style="1" customWidth="1"/>
    <col min="14" max="14" width="10.90625" style="1" bestFit="1" customWidth="1"/>
    <col min="15" max="15" width="16.6328125" style="1" customWidth="1"/>
    <col min="16" max="16384" width="8.6328125" style="1"/>
  </cols>
  <sheetData>
    <row r="1" spans="1:7" ht="15.9" customHeight="1">
      <c r="A1" s="465" t="s">
        <v>36</v>
      </c>
      <c r="B1" s="506" t="s">
        <v>222</v>
      </c>
      <c r="C1" s="43"/>
      <c r="D1" s="44"/>
      <c r="E1" s="45"/>
      <c r="F1" s="45"/>
      <c r="G1" s="46"/>
    </row>
    <row r="2" spans="1:7" ht="15.9" customHeight="1">
      <c r="A2" s="467" t="s">
        <v>38</v>
      </c>
      <c r="B2" s="507" t="str">
        <f>'C101 - Leadsheet'!B2</f>
        <v>31/12/2023</v>
      </c>
      <c r="C2" s="50"/>
      <c r="D2" s="50"/>
      <c r="E2" s="50"/>
      <c r="F2" s="50"/>
      <c r="G2" s="51"/>
    </row>
    <row r="3" spans="1:7" ht="15.9" customHeight="1">
      <c r="A3" s="467" t="s">
        <v>40</v>
      </c>
      <c r="B3" s="508" t="s">
        <v>41</v>
      </c>
      <c r="C3" s="1002" t="s">
        <v>60</v>
      </c>
      <c r="D3" s="1007"/>
      <c r="E3" s="1007"/>
      <c r="F3" s="1008"/>
      <c r="G3" s="53"/>
    </row>
    <row r="4" spans="1:7">
      <c r="A4" s="48"/>
      <c r="B4" s="54"/>
      <c r="C4" s="55"/>
      <c r="D4" s="55"/>
      <c r="E4" s="50"/>
      <c r="F4" s="50"/>
      <c r="G4" s="51" t="str">
        <f>'C101 - Leadsheet'!G4</f>
        <v>Prepared by: HHPN - Jan 2024</v>
      </c>
    </row>
    <row r="5" spans="1:7" ht="11" thickBot="1">
      <c r="A5" s="56"/>
      <c r="B5" s="579"/>
      <c r="C5" s="580"/>
      <c r="D5" s="581"/>
      <c r="E5" s="581"/>
      <c r="F5" s="581"/>
      <c r="G5" s="57" t="str">
        <f>'C101 - Leadsheet'!G5</f>
        <v>Reviewed by: NHD - Jan 2024</v>
      </c>
    </row>
    <row r="7" spans="1:7" ht="11" thickBot="1">
      <c r="A7" s="603" t="s">
        <v>269</v>
      </c>
      <c r="B7" s="604"/>
      <c r="C7" s="605"/>
      <c r="D7" s="604"/>
      <c r="E7" s="604"/>
      <c r="F7" s="604"/>
      <c r="G7" s="604"/>
    </row>
    <row r="8" spans="1:7">
      <c r="B8" s="1" t="s">
        <v>495</v>
      </c>
      <c r="C8" s="4"/>
    </row>
    <row r="10" spans="1:7" ht="11" thickBot="1">
      <c r="A10" s="603" t="s">
        <v>274</v>
      </c>
      <c r="B10" s="604"/>
      <c r="C10" s="605"/>
      <c r="D10" s="604"/>
      <c r="E10" s="604"/>
      <c r="F10" s="604"/>
      <c r="G10" s="604"/>
    </row>
    <row r="11" spans="1:7">
      <c r="A11" s="12" t="s">
        <v>275</v>
      </c>
      <c r="B11" s="12" t="s">
        <v>276</v>
      </c>
    </row>
    <row r="12" spans="1:7">
      <c r="A12" s="1" t="s">
        <v>496</v>
      </c>
      <c r="B12" s="1" t="s">
        <v>497</v>
      </c>
    </row>
    <row r="13" spans="1:7">
      <c r="A13" s="1" t="s">
        <v>279</v>
      </c>
      <c r="B13" s="1" t="s">
        <v>498</v>
      </c>
    </row>
    <row r="14" spans="1:7">
      <c r="A14" s="1" t="s">
        <v>281</v>
      </c>
      <c r="B14" s="1" t="s">
        <v>282</v>
      </c>
    </row>
    <row r="16" spans="1:7" ht="11" thickBot="1">
      <c r="A16" s="603" t="s">
        <v>283</v>
      </c>
      <c r="B16" s="604"/>
      <c r="C16" s="605"/>
      <c r="D16" s="604"/>
      <c r="E16" s="604"/>
      <c r="F16" s="604"/>
      <c r="G16" s="604"/>
    </row>
    <row r="18" spans="1:16">
      <c r="A18" s="13" t="s">
        <v>284</v>
      </c>
      <c r="B18" s="13" t="s">
        <v>499</v>
      </c>
      <c r="C18" s="13"/>
      <c r="D18" s="13"/>
      <c r="E18" s="13"/>
      <c r="F18" s="13"/>
      <c r="G18" s="13"/>
    </row>
    <row r="20" spans="1:16">
      <c r="C20" s="60" t="s">
        <v>232</v>
      </c>
      <c r="D20" s="17"/>
      <c r="F20" s="17"/>
    </row>
    <row r="21" spans="1:16">
      <c r="B21" s="606" t="s">
        <v>286</v>
      </c>
      <c r="C21" s="607" t="s">
        <v>97</v>
      </c>
      <c r="D21" s="607" t="s">
        <v>287</v>
      </c>
      <c r="E21" s="608" t="s">
        <v>236</v>
      </c>
      <c r="F21" s="607" t="s">
        <v>288</v>
      </c>
    </row>
    <row r="22" spans="1:16">
      <c r="B22" s="1" t="s">
        <v>246</v>
      </c>
      <c r="C22" s="17">
        <f>'C101 - Leadsheet'!E26</f>
        <v>75651990000</v>
      </c>
      <c r="D22" s="126">
        <f>'C401.01'!G17</f>
        <v>75651990000</v>
      </c>
      <c r="E22" s="11" t="s">
        <v>500</v>
      </c>
      <c r="F22" s="66">
        <f>D22-C22</f>
        <v>0</v>
      </c>
      <c r="G22" s="17"/>
    </row>
    <row r="23" spans="1:16">
      <c r="G23" s="17"/>
    </row>
    <row r="25" spans="1:16">
      <c r="A25" s="13" t="s">
        <v>290</v>
      </c>
      <c r="B25" s="13" t="s">
        <v>501</v>
      </c>
      <c r="C25" s="13"/>
      <c r="D25" s="13"/>
      <c r="E25" s="13"/>
      <c r="F25" s="13"/>
      <c r="G25" s="13"/>
    </row>
    <row r="27" spans="1:16">
      <c r="B27" s="12" t="s">
        <v>502</v>
      </c>
    </row>
    <row r="28" spans="1:16" ht="15.75" customHeight="1" thickBot="1">
      <c r="F28" s="1025" t="s">
        <v>503</v>
      </c>
      <c r="G28" s="1025"/>
      <c r="H28" s="1025"/>
      <c r="I28" s="1024" t="s">
        <v>4685</v>
      </c>
      <c r="J28" s="1024"/>
      <c r="K28" s="1024"/>
    </row>
    <row r="29" spans="1:16" s="872" customFormat="1" ht="36.75" customHeight="1">
      <c r="B29" s="873" t="s">
        <v>504</v>
      </c>
      <c r="C29" s="874" t="s">
        <v>4512</v>
      </c>
      <c r="D29" s="874" t="s">
        <v>505</v>
      </c>
      <c r="E29" s="875" t="s">
        <v>4513</v>
      </c>
      <c r="F29" s="873" t="s">
        <v>4688</v>
      </c>
      <c r="G29" s="874" t="s">
        <v>4689</v>
      </c>
      <c r="H29" s="874" t="s">
        <v>855</v>
      </c>
      <c r="I29" s="874" t="s">
        <v>4514</v>
      </c>
      <c r="J29" s="874" t="s">
        <v>4515</v>
      </c>
      <c r="K29" s="874" t="s">
        <v>4513</v>
      </c>
      <c r="L29" s="874" t="s">
        <v>288</v>
      </c>
      <c r="M29" s="876" t="s">
        <v>4686</v>
      </c>
      <c r="N29" s="874" t="s">
        <v>1019</v>
      </c>
      <c r="O29" s="876" t="s">
        <v>4687</v>
      </c>
      <c r="P29" s="875" t="s">
        <v>236</v>
      </c>
    </row>
    <row r="30" spans="1:16">
      <c r="B30" s="571" t="s">
        <v>506</v>
      </c>
      <c r="C30" s="481" t="s">
        <v>507</v>
      </c>
      <c r="D30" s="481" t="s">
        <v>508</v>
      </c>
      <c r="E30" s="487">
        <v>1071150000</v>
      </c>
      <c r="F30" s="842">
        <v>45289</v>
      </c>
      <c r="G30" s="844">
        <v>0.70081018518518512</v>
      </c>
      <c r="H30" s="128">
        <v>925000000</v>
      </c>
      <c r="I30" s="663">
        <v>346150000</v>
      </c>
      <c r="J30" s="128">
        <v>200000000</v>
      </c>
      <c r="K30" s="128">
        <f>H30+I30-J30</f>
        <v>1071150000</v>
      </c>
      <c r="L30" s="17">
        <f>E30-K30</f>
        <v>0</v>
      </c>
      <c r="M30" s="556"/>
      <c r="N30" s="556"/>
      <c r="O30" s="556"/>
      <c r="P30" s="661" t="s">
        <v>509</v>
      </c>
    </row>
    <row r="31" spans="1:16">
      <c r="B31" s="571" t="s">
        <v>506</v>
      </c>
      <c r="C31" s="481" t="s">
        <v>510</v>
      </c>
      <c r="D31" s="481" t="s">
        <v>511</v>
      </c>
      <c r="E31" s="487">
        <v>1082090000</v>
      </c>
      <c r="F31" s="842">
        <v>45289</v>
      </c>
      <c r="G31" s="845">
        <v>0.76180555555555596</v>
      </c>
      <c r="H31" s="128">
        <v>1128000000</v>
      </c>
      <c r="I31" s="663">
        <v>0</v>
      </c>
      <c r="J31" s="128">
        <v>37520000</v>
      </c>
      <c r="K31" s="128">
        <f t="shared" ref="K31:K45" si="0">H31+I31-J31</f>
        <v>1090480000</v>
      </c>
      <c r="L31" s="17">
        <f t="shared" ref="L31:L45" si="1">E31-K31</f>
        <v>-8390000</v>
      </c>
      <c r="M31" s="17">
        <v>8390000</v>
      </c>
      <c r="N31" s="17">
        <f>L31+M31</f>
        <v>0</v>
      </c>
      <c r="O31" s="17">
        <f>N31</f>
        <v>0</v>
      </c>
      <c r="P31" s="661" t="s">
        <v>4560</v>
      </c>
    </row>
    <row r="32" spans="1:16">
      <c r="B32" s="571" t="s">
        <v>429</v>
      </c>
      <c r="C32" s="481" t="s">
        <v>512</v>
      </c>
      <c r="D32" s="481" t="s">
        <v>513</v>
      </c>
      <c r="E32" s="487">
        <v>1141930000</v>
      </c>
      <c r="F32" s="842">
        <v>45289</v>
      </c>
      <c r="G32" s="845">
        <v>0.40138888888888902</v>
      </c>
      <c r="H32" s="128">
        <v>1260000000</v>
      </c>
      <c r="I32" s="663">
        <v>0</v>
      </c>
      <c r="J32" s="128">
        <v>104530000</v>
      </c>
      <c r="K32" s="128">
        <f t="shared" si="0"/>
        <v>1155470000</v>
      </c>
      <c r="L32" s="17">
        <f t="shared" si="1"/>
        <v>-13540000</v>
      </c>
      <c r="M32" s="17">
        <v>13540000</v>
      </c>
      <c r="N32" s="17">
        <f t="shared" ref="N32:N45" si="2">L32+M32</f>
        <v>0</v>
      </c>
      <c r="O32" s="17">
        <f t="shared" ref="O32:O46" si="3">N32</f>
        <v>0</v>
      </c>
      <c r="P32" s="661" t="s">
        <v>4561</v>
      </c>
    </row>
    <row r="33" spans="2:16">
      <c r="B33" s="571" t="s">
        <v>363</v>
      </c>
      <c r="C33" s="481" t="s">
        <v>514</v>
      </c>
      <c r="D33" s="481" t="s">
        <v>515</v>
      </c>
      <c r="E33" s="487">
        <v>831350000</v>
      </c>
      <c r="F33" s="842">
        <v>45289</v>
      </c>
      <c r="G33" s="845">
        <v>0.493032407407407</v>
      </c>
      <c r="H33" s="128">
        <v>800000000</v>
      </c>
      <c r="I33" s="663">
        <v>83850000</v>
      </c>
      <c r="J33" s="128">
        <v>28600000</v>
      </c>
      <c r="K33" s="128">
        <f t="shared" si="0"/>
        <v>855250000</v>
      </c>
      <c r="L33" s="17">
        <f t="shared" si="1"/>
        <v>-23900000</v>
      </c>
      <c r="M33" s="17">
        <v>23900000</v>
      </c>
      <c r="N33" s="17">
        <f t="shared" si="2"/>
        <v>0</v>
      </c>
      <c r="O33" s="17">
        <f t="shared" si="3"/>
        <v>0</v>
      </c>
      <c r="P33" s="661" t="s">
        <v>4562</v>
      </c>
    </row>
    <row r="34" spans="2:16">
      <c r="B34" s="571" t="s">
        <v>419</v>
      </c>
      <c r="C34" s="481" t="s">
        <v>512</v>
      </c>
      <c r="D34" s="481" t="s">
        <v>516</v>
      </c>
      <c r="E34" s="487">
        <v>983860000</v>
      </c>
      <c r="F34" s="842">
        <v>45289</v>
      </c>
      <c r="G34" s="845">
        <v>0.58680555555555602</v>
      </c>
      <c r="H34" s="128">
        <v>1232000000</v>
      </c>
      <c r="I34" s="663">
        <v>0</v>
      </c>
      <c r="J34" s="128">
        <v>249430000</v>
      </c>
      <c r="K34" s="128">
        <f t="shared" si="0"/>
        <v>982570000</v>
      </c>
      <c r="L34" s="17">
        <f t="shared" si="1"/>
        <v>1290000</v>
      </c>
      <c r="M34" s="17">
        <v>0</v>
      </c>
      <c r="N34" s="17">
        <f t="shared" si="2"/>
        <v>1290000</v>
      </c>
      <c r="O34" s="17">
        <f t="shared" si="3"/>
        <v>1290000</v>
      </c>
      <c r="P34" s="661" t="s">
        <v>4563</v>
      </c>
    </row>
    <row r="35" spans="2:16">
      <c r="B35" s="571" t="s">
        <v>400</v>
      </c>
      <c r="C35" s="481" t="s">
        <v>512</v>
      </c>
      <c r="D35" s="481" t="s">
        <v>517</v>
      </c>
      <c r="E35" s="487">
        <v>1131980000</v>
      </c>
      <c r="F35" s="842">
        <v>45289</v>
      </c>
      <c r="G35" s="845">
        <v>0.72569444444444398</v>
      </c>
      <c r="H35" s="128">
        <v>1251000000</v>
      </c>
      <c r="I35" s="663">
        <v>0</v>
      </c>
      <c r="J35" s="128">
        <v>96170000</v>
      </c>
      <c r="K35" s="128">
        <f t="shared" si="0"/>
        <v>1154830000</v>
      </c>
      <c r="L35" s="17">
        <f t="shared" si="1"/>
        <v>-22850000</v>
      </c>
      <c r="M35" s="17">
        <v>22850000</v>
      </c>
      <c r="N35" s="17">
        <f t="shared" si="2"/>
        <v>0</v>
      </c>
      <c r="O35" s="17">
        <f t="shared" si="3"/>
        <v>0</v>
      </c>
      <c r="P35" s="661" t="s">
        <v>4564</v>
      </c>
    </row>
    <row r="36" spans="2:16">
      <c r="B36" s="571" t="s">
        <v>425</v>
      </c>
      <c r="C36" s="481" t="s">
        <v>512</v>
      </c>
      <c r="D36" s="481" t="s">
        <v>518</v>
      </c>
      <c r="E36" s="487">
        <v>970150000</v>
      </c>
      <c r="F36" s="842">
        <v>45289</v>
      </c>
      <c r="G36" s="845">
        <v>0.49305555555555602</v>
      </c>
      <c r="H36" s="128">
        <v>1031000000</v>
      </c>
      <c r="I36" s="663">
        <v>0</v>
      </c>
      <c r="J36" s="128">
        <v>55060000</v>
      </c>
      <c r="K36" s="128">
        <f t="shared" si="0"/>
        <v>975940000</v>
      </c>
      <c r="L36" s="17">
        <f t="shared" si="1"/>
        <v>-5790000</v>
      </c>
      <c r="M36" s="17">
        <v>5790000</v>
      </c>
      <c r="N36" s="17">
        <f t="shared" si="2"/>
        <v>0</v>
      </c>
      <c r="O36" s="17">
        <f t="shared" si="3"/>
        <v>0</v>
      </c>
      <c r="P36" s="661" t="s">
        <v>4565</v>
      </c>
    </row>
    <row r="37" spans="2:16">
      <c r="B37" s="571" t="s">
        <v>379</v>
      </c>
      <c r="C37" s="481" t="s">
        <v>512</v>
      </c>
      <c r="D37" s="481" t="s">
        <v>519</v>
      </c>
      <c r="E37" s="487">
        <v>1117520000</v>
      </c>
      <c r="F37" s="842">
        <v>45289</v>
      </c>
      <c r="G37" s="845">
        <v>0.389583333333333</v>
      </c>
      <c r="H37" s="128">
        <v>1400000000</v>
      </c>
      <c r="I37" s="663">
        <v>0</v>
      </c>
      <c r="J37" s="128">
        <v>200510000</v>
      </c>
      <c r="K37" s="128">
        <f t="shared" si="0"/>
        <v>1199490000</v>
      </c>
      <c r="L37" s="17">
        <f t="shared" si="1"/>
        <v>-81970000</v>
      </c>
      <c r="M37" s="17">
        <v>81970000</v>
      </c>
      <c r="N37" s="17">
        <f t="shared" si="2"/>
        <v>0</v>
      </c>
      <c r="O37" s="17">
        <f t="shared" si="3"/>
        <v>0</v>
      </c>
      <c r="P37" s="661" t="s">
        <v>4566</v>
      </c>
    </row>
    <row r="38" spans="2:16">
      <c r="B38" s="571" t="s">
        <v>377</v>
      </c>
      <c r="C38" s="481" t="s">
        <v>512</v>
      </c>
      <c r="D38" s="481" t="s">
        <v>520</v>
      </c>
      <c r="E38" s="487">
        <v>1355530000</v>
      </c>
      <c r="F38" s="842">
        <v>45289</v>
      </c>
      <c r="G38" s="845">
        <v>0.67986111111111103</v>
      </c>
      <c r="H38" s="128">
        <v>1512000000</v>
      </c>
      <c r="I38" s="663">
        <v>0</v>
      </c>
      <c r="J38" s="128">
        <v>119530000</v>
      </c>
      <c r="K38" s="128">
        <f t="shared" si="0"/>
        <v>1392470000</v>
      </c>
      <c r="L38" s="17">
        <f t="shared" si="1"/>
        <v>-36940000</v>
      </c>
      <c r="M38" s="17">
        <v>36940000</v>
      </c>
      <c r="N38" s="17">
        <f t="shared" si="2"/>
        <v>0</v>
      </c>
      <c r="O38" s="17">
        <f t="shared" si="3"/>
        <v>0</v>
      </c>
      <c r="P38" s="661" t="s">
        <v>4567</v>
      </c>
    </row>
    <row r="39" spans="2:16">
      <c r="B39" s="571" t="s">
        <v>436</v>
      </c>
      <c r="C39" s="481" t="s">
        <v>512</v>
      </c>
      <c r="D39" s="481" t="s">
        <v>521</v>
      </c>
      <c r="E39" s="487">
        <v>1264790000</v>
      </c>
      <c r="F39" s="842">
        <v>45289</v>
      </c>
      <c r="G39" s="845">
        <v>0.61180555555555605</v>
      </c>
      <c r="H39" s="128">
        <v>1610000000</v>
      </c>
      <c r="I39" s="663">
        <v>0</v>
      </c>
      <c r="J39" s="128">
        <v>312900000</v>
      </c>
      <c r="K39" s="128">
        <f t="shared" si="0"/>
        <v>1297100000</v>
      </c>
      <c r="L39" s="17">
        <f t="shared" si="1"/>
        <v>-32310000</v>
      </c>
      <c r="M39" s="17">
        <v>32310000</v>
      </c>
      <c r="N39" s="17">
        <f t="shared" si="2"/>
        <v>0</v>
      </c>
      <c r="O39" s="17">
        <f t="shared" si="3"/>
        <v>0</v>
      </c>
      <c r="P39" s="661" t="s">
        <v>4568</v>
      </c>
    </row>
    <row r="40" spans="2:16">
      <c r="B40" s="571" t="s">
        <v>392</v>
      </c>
      <c r="C40" s="481" t="s">
        <v>512</v>
      </c>
      <c r="D40" s="481" t="s">
        <v>522</v>
      </c>
      <c r="E40" s="487">
        <v>943820000</v>
      </c>
      <c r="F40" s="842">
        <v>45289</v>
      </c>
      <c r="G40" s="845">
        <v>0.62361111111111101</v>
      </c>
      <c r="H40" s="128">
        <v>998000000</v>
      </c>
      <c r="I40" s="663">
        <v>0</v>
      </c>
      <c r="J40" s="128">
        <v>30310000</v>
      </c>
      <c r="K40" s="128">
        <f t="shared" si="0"/>
        <v>967690000</v>
      </c>
      <c r="L40" s="17">
        <f t="shared" si="1"/>
        <v>-23870000</v>
      </c>
      <c r="M40" s="17">
        <v>23870000</v>
      </c>
      <c r="N40" s="17">
        <f t="shared" si="2"/>
        <v>0</v>
      </c>
      <c r="O40" s="17">
        <f t="shared" si="3"/>
        <v>0</v>
      </c>
      <c r="P40" s="661" t="s">
        <v>4569</v>
      </c>
    </row>
    <row r="41" spans="2:16">
      <c r="B41" s="571" t="s">
        <v>383</v>
      </c>
      <c r="C41" s="481" t="s">
        <v>512</v>
      </c>
      <c r="D41" s="481" t="s">
        <v>523</v>
      </c>
      <c r="E41" s="487">
        <v>1252140000</v>
      </c>
      <c r="F41" s="842">
        <v>45289</v>
      </c>
      <c r="G41" s="845">
        <v>0.57430555555555596</v>
      </c>
      <c r="H41" s="128">
        <v>1300000000</v>
      </c>
      <c r="I41" s="663">
        <v>0</v>
      </c>
      <c r="J41" s="128">
        <v>17920000</v>
      </c>
      <c r="K41" s="128">
        <f t="shared" si="0"/>
        <v>1282080000</v>
      </c>
      <c r="L41" s="17">
        <f t="shared" si="1"/>
        <v>-29940000</v>
      </c>
      <c r="M41" s="17">
        <v>29940000</v>
      </c>
      <c r="N41" s="17">
        <f t="shared" si="2"/>
        <v>0</v>
      </c>
      <c r="O41" s="17">
        <f t="shared" si="3"/>
        <v>0</v>
      </c>
      <c r="P41" s="661" t="s">
        <v>4570</v>
      </c>
    </row>
    <row r="42" spans="2:16">
      <c r="B42" s="571" t="s">
        <v>386</v>
      </c>
      <c r="C42" s="481" t="s">
        <v>512</v>
      </c>
      <c r="D42" s="481" t="s">
        <v>524</v>
      </c>
      <c r="E42" s="487">
        <v>995890000</v>
      </c>
      <c r="F42" s="842">
        <v>45289</v>
      </c>
      <c r="G42" s="845">
        <v>0.44305555555555554</v>
      </c>
      <c r="H42" s="128">
        <v>1200000000</v>
      </c>
      <c r="I42" s="663">
        <v>0</v>
      </c>
      <c r="J42" s="128">
        <v>207070000</v>
      </c>
      <c r="K42" s="128">
        <f t="shared" si="0"/>
        <v>992930000</v>
      </c>
      <c r="L42" s="17">
        <f t="shared" si="1"/>
        <v>2960000</v>
      </c>
      <c r="M42" s="17">
        <v>0</v>
      </c>
      <c r="N42" s="17">
        <f t="shared" si="2"/>
        <v>2960000</v>
      </c>
      <c r="O42" s="17">
        <f t="shared" si="3"/>
        <v>2960000</v>
      </c>
      <c r="P42" s="661" t="s">
        <v>4571</v>
      </c>
    </row>
    <row r="43" spans="2:16">
      <c r="B43" s="571" t="s">
        <v>525</v>
      </c>
      <c r="C43" s="481" t="s">
        <v>512</v>
      </c>
      <c r="D43" s="481" t="s">
        <v>526</v>
      </c>
      <c r="E43" s="487">
        <v>1172520000</v>
      </c>
      <c r="F43" s="842">
        <v>45289</v>
      </c>
      <c r="G43" s="845">
        <v>0.44027777777777777</v>
      </c>
      <c r="H43" s="128">
        <v>1212000000</v>
      </c>
      <c r="I43" s="663">
        <v>0</v>
      </c>
      <c r="J43" s="128">
        <v>40280000</v>
      </c>
      <c r="K43" s="128">
        <f t="shared" si="0"/>
        <v>1171720000</v>
      </c>
      <c r="L43" s="17">
        <f t="shared" si="1"/>
        <v>800000</v>
      </c>
      <c r="M43" s="17">
        <v>0</v>
      </c>
      <c r="N43" s="17">
        <f t="shared" si="2"/>
        <v>800000</v>
      </c>
      <c r="O43" s="17">
        <f t="shared" si="3"/>
        <v>800000</v>
      </c>
      <c r="P43" s="661" t="s">
        <v>4572</v>
      </c>
    </row>
    <row r="44" spans="2:16">
      <c r="B44" s="571" t="s">
        <v>405</v>
      </c>
      <c r="C44" s="481" t="s">
        <v>512</v>
      </c>
      <c r="D44" s="481" t="s">
        <v>527</v>
      </c>
      <c r="E44" s="487">
        <v>1607050000</v>
      </c>
      <c r="F44" s="842">
        <v>45289</v>
      </c>
      <c r="G44" s="845">
        <v>0.74861111111111101</v>
      </c>
      <c r="H44" s="128">
        <v>1700000000</v>
      </c>
      <c r="I44" s="663">
        <v>0</v>
      </c>
      <c r="J44" s="128">
        <v>81450000</v>
      </c>
      <c r="K44" s="128">
        <f t="shared" si="0"/>
        <v>1618550000</v>
      </c>
      <c r="L44" s="17">
        <f t="shared" si="1"/>
        <v>-11500000</v>
      </c>
      <c r="M44" s="17">
        <v>11500000</v>
      </c>
      <c r="N44" s="17">
        <f t="shared" si="2"/>
        <v>0</v>
      </c>
      <c r="O44" s="17">
        <f t="shared" si="3"/>
        <v>0</v>
      </c>
      <c r="P44" s="661" t="s">
        <v>4573</v>
      </c>
    </row>
    <row r="45" spans="2:16">
      <c r="B45" s="571" t="s">
        <v>408</v>
      </c>
      <c r="C45" s="481" t="s">
        <v>512</v>
      </c>
      <c r="D45" s="481" t="s">
        <v>528</v>
      </c>
      <c r="E45" s="487">
        <v>1264130000</v>
      </c>
      <c r="F45" s="842">
        <v>45289</v>
      </c>
      <c r="G45" s="845">
        <v>0.452777777777778</v>
      </c>
      <c r="H45" s="128">
        <v>1610000000</v>
      </c>
      <c r="I45" s="663">
        <v>0</v>
      </c>
      <c r="J45" s="128">
        <v>342270000</v>
      </c>
      <c r="K45" s="128">
        <f t="shared" si="0"/>
        <v>1267730000</v>
      </c>
      <c r="L45" s="17">
        <f t="shared" si="1"/>
        <v>-3600000</v>
      </c>
      <c r="M45" s="17">
        <v>3600000</v>
      </c>
      <c r="N45" s="17">
        <f t="shared" si="2"/>
        <v>0</v>
      </c>
      <c r="O45" s="17">
        <f t="shared" si="3"/>
        <v>0</v>
      </c>
      <c r="P45" s="661" t="s">
        <v>4574</v>
      </c>
    </row>
    <row r="46" spans="2:16">
      <c r="B46" s="571" t="s">
        <v>381</v>
      </c>
      <c r="C46" s="481" t="s">
        <v>512</v>
      </c>
      <c r="D46" s="481" t="s">
        <v>529</v>
      </c>
      <c r="E46" s="487">
        <v>835370000</v>
      </c>
      <c r="F46" s="842">
        <v>45289</v>
      </c>
      <c r="G46" s="845">
        <v>0.69097222222222221</v>
      </c>
      <c r="H46" s="128">
        <v>860700000</v>
      </c>
      <c r="I46" s="663">
        <v>0</v>
      </c>
      <c r="J46" s="128">
        <v>29130000</v>
      </c>
      <c r="K46" s="128">
        <f>H46+I46-J46</f>
        <v>831570000</v>
      </c>
      <c r="L46" s="17">
        <f>E46-K46</f>
        <v>3800000</v>
      </c>
      <c r="M46" s="17">
        <v>0</v>
      </c>
      <c r="N46" s="17">
        <f>L46+M46</f>
        <v>3800000</v>
      </c>
      <c r="O46" s="17">
        <f t="shared" si="3"/>
        <v>3800000</v>
      </c>
      <c r="P46" s="661" t="s">
        <v>4575</v>
      </c>
    </row>
    <row r="47" spans="2:16" ht="11" thickBot="1">
      <c r="B47" s="616" t="s">
        <v>376</v>
      </c>
      <c r="C47" s="490" t="s">
        <v>512</v>
      </c>
      <c r="D47" s="490" t="s">
        <v>530</v>
      </c>
      <c r="E47" s="491">
        <v>369590000</v>
      </c>
      <c r="F47" s="843">
        <v>45286</v>
      </c>
      <c r="G47" s="846">
        <v>0.62083333333333302</v>
      </c>
      <c r="H47" s="664">
        <v>433000000</v>
      </c>
      <c r="I47" s="665">
        <v>0</v>
      </c>
      <c r="J47" s="664">
        <v>63310000</v>
      </c>
      <c r="K47" s="664">
        <f>H47+I47-J47</f>
        <v>369690000</v>
      </c>
      <c r="L47" s="664">
        <f>E47-K47</f>
        <v>-100000</v>
      </c>
      <c r="M47" s="664">
        <v>100000</v>
      </c>
      <c r="N47" s="664">
        <f>M47+L47</f>
        <v>0</v>
      </c>
      <c r="O47" s="664"/>
      <c r="P47" s="662" t="s">
        <v>4576</v>
      </c>
    </row>
    <row r="50" spans="1:7">
      <c r="A50" s="13" t="s">
        <v>293</v>
      </c>
      <c r="B50" s="13" t="s">
        <v>294</v>
      </c>
      <c r="C50" s="15"/>
      <c r="D50" s="13"/>
      <c r="E50" s="13"/>
      <c r="F50" s="13"/>
      <c r="G50" s="13"/>
    </row>
    <row r="51" spans="1:7">
      <c r="C51" s="4"/>
    </row>
    <row r="52" spans="1:7">
      <c r="B52" s="16" t="s">
        <v>295</v>
      </c>
      <c r="C52" s="4"/>
    </row>
    <row r="53" spans="1:7">
      <c r="C53" s="4"/>
    </row>
    <row r="54" spans="1:7" ht="11" thickBot="1">
      <c r="A54" s="603" t="s">
        <v>296</v>
      </c>
      <c r="B54" s="604"/>
      <c r="C54" s="605"/>
      <c r="D54" s="604"/>
      <c r="E54" s="604"/>
      <c r="F54" s="604"/>
      <c r="G54" s="604"/>
    </row>
  </sheetData>
  <mergeCells count="3">
    <mergeCell ref="C3:F3"/>
    <mergeCell ref="I28:K28"/>
    <mergeCell ref="F28:H28"/>
  </mergeCells>
  <phoneticPr fontId="27" type="noConversion"/>
  <dataValidations disablePrompts="1" count="1">
    <dataValidation allowBlank="1" showInputMessage="1" showErrorMessage="1" prompt="Link từ TB qua đây" sqref="C21" xr:uid="{00000000-0002-0000-0700-000000000000}"/>
  </dataValidations>
  <pageMargins left="0.7" right="0.7" top="0.75" bottom="0.75" header="0.3" footer="0.3"/>
  <pageSetup paperSize="9" orientation="portrait" horizontalDpi="300" verticalDpi="0"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AD4AE-AF4E-4328-B054-036210571E15}">
  <sheetPr codeName="Sheet12">
    <tabColor theme="2" tint="-0.249977111117893"/>
  </sheetPr>
  <dimension ref="A1:O141"/>
  <sheetViews>
    <sheetView zoomScale="120" zoomScaleNormal="120" workbookViewId="0">
      <selection activeCell="B9" sqref="B9"/>
    </sheetView>
  </sheetViews>
  <sheetFormatPr defaultColWidth="8.6328125" defaultRowHeight="10.5"/>
  <cols>
    <col min="1" max="1" width="17.6328125" style="1" customWidth="1"/>
    <col min="2" max="2" width="15.6328125" style="1" customWidth="1"/>
    <col min="3" max="3" width="13.54296875" style="1" bestFit="1" customWidth="1"/>
    <col min="4" max="4" width="17.6328125" style="1" bestFit="1" customWidth="1"/>
    <col min="5" max="5" width="17.54296875" style="1" bestFit="1" customWidth="1"/>
    <col min="6" max="6" width="15.6328125" style="1" customWidth="1"/>
    <col min="7" max="7" width="24.453125" style="1" customWidth="1"/>
    <col min="8" max="8" width="9.90625" style="1" customWidth="1"/>
    <col min="9" max="9" width="8.6328125" style="1"/>
    <col min="10" max="10" width="11.6328125" style="1" bestFit="1" customWidth="1"/>
    <col min="11" max="11" width="12.90625" style="1" customWidth="1"/>
    <col min="12" max="12" width="12.08984375" style="1" customWidth="1"/>
    <col min="13" max="13" width="22.453125" style="1" customWidth="1"/>
    <col min="14" max="14" width="10.90625" style="1" bestFit="1" customWidth="1"/>
    <col min="15" max="15" width="16.6328125" style="1" customWidth="1"/>
    <col min="16" max="16384" width="8.6328125" style="1"/>
  </cols>
  <sheetData>
    <row r="1" spans="1:7" ht="15.9" customHeight="1">
      <c r="A1" s="465" t="s">
        <v>36</v>
      </c>
      <c r="B1" s="466" t="s">
        <v>222</v>
      </c>
      <c r="C1" s="43"/>
      <c r="D1" s="44"/>
      <c r="E1" s="45"/>
      <c r="F1" s="45"/>
      <c r="G1" s="46"/>
    </row>
    <row r="2" spans="1:7" ht="15.9" customHeight="1">
      <c r="A2" s="467" t="s">
        <v>38</v>
      </c>
      <c r="B2" s="468" t="str">
        <f>'C101 - Leadsheet'!B2</f>
        <v>31/12/2023</v>
      </c>
      <c r="C2" s="50"/>
      <c r="D2" s="50"/>
      <c r="E2" s="50"/>
      <c r="F2" s="50"/>
      <c r="G2" s="51"/>
    </row>
    <row r="3" spans="1:7" ht="15.9" customHeight="1">
      <c r="A3" s="467" t="s">
        <v>40</v>
      </c>
      <c r="B3" s="469" t="s">
        <v>41</v>
      </c>
      <c r="C3" s="1002" t="s">
        <v>60</v>
      </c>
      <c r="D3" s="1007"/>
      <c r="E3" s="1007"/>
      <c r="F3" s="1008"/>
      <c r="G3" s="53"/>
    </row>
    <row r="4" spans="1:7">
      <c r="A4" s="48"/>
      <c r="B4" s="54"/>
      <c r="C4" s="55"/>
      <c r="D4" s="55"/>
      <c r="E4" s="50"/>
      <c r="F4" s="50"/>
      <c r="G4" s="51" t="str">
        <f>'C101 - Leadsheet'!G4</f>
        <v>Prepared by: HHPN - Jan 2024</v>
      </c>
    </row>
    <row r="5" spans="1:7" ht="11" thickBot="1">
      <c r="A5" s="56"/>
      <c r="B5" s="579"/>
      <c r="C5" s="580"/>
      <c r="D5" s="581"/>
      <c r="E5" s="581"/>
      <c r="F5" s="581"/>
      <c r="G5" s="57" t="str">
        <f>'C101 - Leadsheet'!G5</f>
        <v>Reviewed by: NHD - Jan 2024</v>
      </c>
    </row>
    <row r="7" spans="1:7" ht="11" thickBot="1">
      <c r="A7" s="603" t="s">
        <v>269</v>
      </c>
      <c r="B7" s="604"/>
      <c r="C7" s="605"/>
      <c r="D7" s="604"/>
      <c r="E7" s="604"/>
      <c r="F7" s="604"/>
      <c r="G7" s="604"/>
    </row>
    <row r="8" spans="1:7">
      <c r="B8" s="1" t="s">
        <v>495</v>
      </c>
      <c r="C8" s="4"/>
    </row>
    <row r="10" spans="1:7" ht="11" thickBot="1">
      <c r="A10" s="603" t="s">
        <v>274</v>
      </c>
      <c r="B10" s="604"/>
      <c r="C10" s="605"/>
      <c r="D10" s="604"/>
      <c r="E10" s="604"/>
      <c r="F10" s="604"/>
      <c r="G10" s="604"/>
    </row>
    <row r="11" spans="1:7">
      <c r="A11" s="12" t="s">
        <v>275</v>
      </c>
      <c r="B11" s="12" t="s">
        <v>276</v>
      </c>
    </row>
    <row r="12" spans="1:7">
      <c r="A12" s="1" t="s">
        <v>496</v>
      </c>
      <c r="B12" s="1" t="s">
        <v>499</v>
      </c>
    </row>
    <row r="14" spans="1:7" ht="11" thickBot="1">
      <c r="A14" s="603" t="s">
        <v>283</v>
      </c>
      <c r="B14" s="604"/>
      <c r="C14" s="605"/>
      <c r="D14" s="604"/>
      <c r="E14" s="604"/>
      <c r="F14" s="604"/>
      <c r="G14" s="604"/>
    </row>
    <row r="17" spans="2:15" ht="11" thickBot="1">
      <c r="F17" s="492" t="s">
        <v>180</v>
      </c>
      <c r="G17" s="493">
        <f>SUM(G19:G141)</f>
        <v>75651990000</v>
      </c>
    </row>
    <row r="18" spans="2:15">
      <c r="B18" s="482" t="s">
        <v>531</v>
      </c>
      <c r="C18" s="483" t="s">
        <v>532</v>
      </c>
      <c r="D18" s="484" t="s">
        <v>533</v>
      </c>
      <c r="E18" s="484" t="s">
        <v>534</v>
      </c>
      <c r="F18" s="484" t="s">
        <v>505</v>
      </c>
      <c r="G18" s="485" t="s">
        <v>4513</v>
      </c>
      <c r="I18" s="4"/>
    </row>
    <row r="19" spans="2:15">
      <c r="B19" s="486">
        <v>1</v>
      </c>
      <c r="C19" s="849" t="s">
        <v>535</v>
      </c>
      <c r="D19" s="850" t="s">
        <v>536</v>
      </c>
      <c r="E19" s="481" t="s">
        <v>507</v>
      </c>
      <c r="F19" s="847" t="s">
        <v>537</v>
      </c>
      <c r="G19" s="852">
        <v>250710000</v>
      </c>
      <c r="H19" s="555">
        <f t="shared" ref="H19:H50" si="0">G19/$G$17</f>
        <v>3.3139908150466367E-3</v>
      </c>
    </row>
    <row r="20" spans="2:15">
      <c r="B20" s="486">
        <v>2</v>
      </c>
      <c r="C20" s="849" t="s">
        <v>538</v>
      </c>
      <c r="D20" s="850" t="s">
        <v>539</v>
      </c>
      <c r="E20" s="481" t="s">
        <v>512</v>
      </c>
      <c r="F20" s="847" t="s">
        <v>540</v>
      </c>
      <c r="G20" s="852">
        <v>890090000</v>
      </c>
      <c r="H20" s="555">
        <f t="shared" si="0"/>
        <v>1.1765586073809823E-2</v>
      </c>
    </row>
    <row r="21" spans="2:15">
      <c r="B21" s="486">
        <v>3</v>
      </c>
      <c r="C21" s="849" t="s">
        <v>541</v>
      </c>
      <c r="D21" s="850" t="s">
        <v>542</v>
      </c>
      <c r="E21" s="481" t="s">
        <v>512</v>
      </c>
      <c r="F21" s="847" t="s">
        <v>543</v>
      </c>
      <c r="G21" s="852">
        <v>810780000</v>
      </c>
      <c r="H21" s="555">
        <f t="shared" si="0"/>
        <v>1.0717232950514587E-2</v>
      </c>
    </row>
    <row r="22" spans="2:15">
      <c r="B22" s="486">
        <v>4</v>
      </c>
      <c r="C22" s="849" t="s">
        <v>544</v>
      </c>
      <c r="D22" s="850" t="s">
        <v>545</v>
      </c>
      <c r="E22" s="481" t="s">
        <v>512</v>
      </c>
      <c r="F22" s="847" t="s">
        <v>546</v>
      </c>
      <c r="G22" s="852">
        <v>642560000</v>
      </c>
      <c r="H22" s="555">
        <f t="shared" si="0"/>
        <v>8.4936298437093324E-3</v>
      </c>
    </row>
    <row r="23" spans="2:15">
      <c r="B23" s="486">
        <v>5</v>
      </c>
      <c r="C23" s="849" t="s">
        <v>547</v>
      </c>
      <c r="D23" s="850" t="s">
        <v>548</v>
      </c>
      <c r="E23" s="481" t="s">
        <v>514</v>
      </c>
      <c r="F23" s="847" t="s">
        <v>549</v>
      </c>
      <c r="G23" s="852">
        <v>867000000</v>
      </c>
      <c r="H23" s="555">
        <f t="shared" si="0"/>
        <v>1.1460372688147397E-2</v>
      </c>
    </row>
    <row r="24" spans="2:15">
      <c r="B24" s="486">
        <v>6</v>
      </c>
      <c r="C24" s="849" t="s">
        <v>550</v>
      </c>
      <c r="D24" s="850" t="s">
        <v>506</v>
      </c>
      <c r="E24" s="481" t="s">
        <v>507</v>
      </c>
      <c r="F24" s="847" t="s">
        <v>508</v>
      </c>
      <c r="G24" s="852">
        <v>1071150000</v>
      </c>
      <c r="H24" s="555">
        <f t="shared" si="0"/>
        <v>1.4158913731152346E-2</v>
      </c>
      <c r="J24" s="17"/>
    </row>
    <row r="25" spans="2:15">
      <c r="B25" s="486">
        <v>7</v>
      </c>
      <c r="C25" s="849" t="s">
        <v>550</v>
      </c>
      <c r="D25" s="850" t="s">
        <v>506</v>
      </c>
      <c r="E25" s="481" t="s">
        <v>510</v>
      </c>
      <c r="F25" s="847" t="s">
        <v>511</v>
      </c>
      <c r="G25" s="852">
        <v>1082090000</v>
      </c>
      <c r="H25" s="555">
        <f t="shared" si="0"/>
        <v>1.430352327810544E-2</v>
      </c>
    </row>
    <row r="26" spans="2:15">
      <c r="B26" s="486">
        <v>8</v>
      </c>
      <c r="C26" s="849" t="s">
        <v>550</v>
      </c>
      <c r="D26" s="850" t="s">
        <v>506</v>
      </c>
      <c r="E26" s="481" t="s">
        <v>551</v>
      </c>
      <c r="F26" s="847" t="s">
        <v>552</v>
      </c>
      <c r="G26" s="852">
        <v>564270000</v>
      </c>
      <c r="H26" s="555">
        <f t="shared" si="0"/>
        <v>7.4587595118119163E-3</v>
      </c>
    </row>
    <row r="27" spans="2:15">
      <c r="B27" s="486">
        <v>9</v>
      </c>
      <c r="C27" s="849" t="s">
        <v>553</v>
      </c>
      <c r="D27" s="850" t="s">
        <v>554</v>
      </c>
      <c r="E27" s="481" t="s">
        <v>512</v>
      </c>
      <c r="F27" s="847" t="s">
        <v>555</v>
      </c>
      <c r="G27" s="852">
        <v>1000000</v>
      </c>
      <c r="H27" s="555">
        <f t="shared" si="0"/>
        <v>1.3218422939039674E-5</v>
      </c>
    </row>
    <row r="28" spans="2:15">
      <c r="B28" s="486">
        <v>10</v>
      </c>
      <c r="C28" s="849" t="s">
        <v>553</v>
      </c>
      <c r="D28" s="850" t="s">
        <v>554</v>
      </c>
      <c r="E28" s="481" t="s">
        <v>507</v>
      </c>
      <c r="F28" s="847" t="s">
        <v>556</v>
      </c>
      <c r="G28" s="852">
        <v>445650000</v>
      </c>
      <c r="H28" s="555">
        <f t="shared" si="0"/>
        <v>5.8907901827830308E-3</v>
      </c>
      <c r="I28" s="555"/>
      <c r="J28" s="555"/>
      <c r="K28" s="555"/>
    </row>
    <row r="29" spans="2:15">
      <c r="B29" s="486">
        <v>11</v>
      </c>
      <c r="C29" s="849" t="s">
        <v>557</v>
      </c>
      <c r="D29" s="850" t="s">
        <v>423</v>
      </c>
      <c r="E29" s="481" t="s">
        <v>514</v>
      </c>
      <c r="F29" s="847" t="s">
        <v>558</v>
      </c>
      <c r="G29" s="852">
        <v>602000000</v>
      </c>
      <c r="H29" s="555">
        <f t="shared" si="0"/>
        <v>7.9574906093018843E-3</v>
      </c>
      <c r="I29" s="555"/>
      <c r="M29" s="848"/>
      <c r="O29" s="848"/>
    </row>
    <row r="30" spans="2:15">
      <c r="B30" s="486">
        <v>12</v>
      </c>
      <c r="C30" s="849" t="s">
        <v>559</v>
      </c>
      <c r="D30" s="850" t="s">
        <v>385</v>
      </c>
      <c r="E30" s="481" t="s">
        <v>512</v>
      </c>
      <c r="F30" s="847" t="s">
        <v>560</v>
      </c>
      <c r="G30" s="852">
        <v>596040000</v>
      </c>
      <c r="H30" s="555">
        <f t="shared" si="0"/>
        <v>7.8787088085852074E-3</v>
      </c>
    </row>
    <row r="31" spans="2:15">
      <c r="B31" s="486">
        <v>13</v>
      </c>
      <c r="C31" s="849" t="s">
        <v>561</v>
      </c>
      <c r="D31" s="850" t="s">
        <v>411</v>
      </c>
      <c r="E31" s="481" t="s">
        <v>514</v>
      </c>
      <c r="F31" s="847" t="s">
        <v>562</v>
      </c>
      <c r="G31" s="852">
        <v>476000000</v>
      </c>
      <c r="H31" s="555">
        <f t="shared" si="0"/>
        <v>6.2919693189828849E-3</v>
      </c>
    </row>
    <row r="32" spans="2:15">
      <c r="B32" s="486">
        <v>14</v>
      </c>
      <c r="C32" s="849" t="s">
        <v>563</v>
      </c>
      <c r="D32" s="850" t="s">
        <v>564</v>
      </c>
      <c r="E32" s="481" t="s">
        <v>512</v>
      </c>
      <c r="F32" s="847" t="s">
        <v>565</v>
      </c>
      <c r="G32" s="852">
        <v>420940000</v>
      </c>
      <c r="H32" s="555">
        <f t="shared" si="0"/>
        <v>5.5641629519593604E-3</v>
      </c>
    </row>
    <row r="33" spans="2:8">
      <c r="B33" s="486">
        <v>15</v>
      </c>
      <c r="C33" s="849" t="s">
        <v>566</v>
      </c>
      <c r="D33" s="850" t="s">
        <v>367</v>
      </c>
      <c r="E33" s="481" t="s">
        <v>512</v>
      </c>
      <c r="F33" s="847" t="s">
        <v>567</v>
      </c>
      <c r="G33" s="852">
        <v>508430000</v>
      </c>
      <c r="H33" s="555">
        <f t="shared" si="0"/>
        <v>6.7206427748959414E-3</v>
      </c>
    </row>
    <row r="34" spans="2:8">
      <c r="B34" s="486">
        <v>16</v>
      </c>
      <c r="C34" s="849" t="s">
        <v>568</v>
      </c>
      <c r="D34" s="850" t="s">
        <v>429</v>
      </c>
      <c r="E34" s="481" t="s">
        <v>512</v>
      </c>
      <c r="F34" s="847" t="s">
        <v>513</v>
      </c>
      <c r="G34" s="852">
        <v>1141930000</v>
      </c>
      <c r="H34" s="555">
        <f t="shared" si="0"/>
        <v>1.5094513706777574E-2</v>
      </c>
    </row>
    <row r="35" spans="2:8">
      <c r="B35" s="486">
        <v>17</v>
      </c>
      <c r="C35" s="849" t="s">
        <v>569</v>
      </c>
      <c r="D35" s="850" t="s">
        <v>570</v>
      </c>
      <c r="E35" s="481" t="s">
        <v>514</v>
      </c>
      <c r="F35" s="847" t="s">
        <v>571</v>
      </c>
      <c r="G35" s="852">
        <v>621350000</v>
      </c>
      <c r="H35" s="555">
        <f t="shared" si="0"/>
        <v>8.2132670931723013E-3</v>
      </c>
    </row>
    <row r="36" spans="2:8">
      <c r="B36" s="486">
        <v>18</v>
      </c>
      <c r="C36" s="849" t="s">
        <v>572</v>
      </c>
      <c r="D36" s="850" t="s">
        <v>410</v>
      </c>
      <c r="E36" s="481" t="s">
        <v>512</v>
      </c>
      <c r="F36" s="847" t="s">
        <v>573</v>
      </c>
      <c r="G36" s="852">
        <v>904800000</v>
      </c>
      <c r="H36" s="555">
        <f t="shared" si="0"/>
        <v>1.1960029075243097E-2</v>
      </c>
    </row>
    <row r="37" spans="2:8">
      <c r="B37" s="486">
        <v>19</v>
      </c>
      <c r="C37" s="849" t="s">
        <v>574</v>
      </c>
      <c r="D37" s="850" t="s">
        <v>575</v>
      </c>
      <c r="E37" s="481" t="s">
        <v>514</v>
      </c>
      <c r="F37" s="847" t="s">
        <v>576</v>
      </c>
      <c r="G37" s="852">
        <v>743350000</v>
      </c>
      <c r="H37" s="555">
        <f t="shared" si="0"/>
        <v>9.8259146917351412E-3</v>
      </c>
    </row>
    <row r="38" spans="2:8">
      <c r="B38" s="486">
        <v>20</v>
      </c>
      <c r="C38" s="849" t="s">
        <v>577</v>
      </c>
      <c r="D38" s="850" t="s">
        <v>578</v>
      </c>
      <c r="E38" s="481" t="s">
        <v>514</v>
      </c>
      <c r="F38" s="847" t="s">
        <v>579</v>
      </c>
      <c r="G38" s="852">
        <v>648120000</v>
      </c>
      <c r="H38" s="555">
        <f t="shared" si="0"/>
        <v>8.5671242752503925E-3</v>
      </c>
    </row>
    <row r="39" spans="2:8">
      <c r="B39" s="486">
        <v>21</v>
      </c>
      <c r="C39" s="849" t="s">
        <v>580</v>
      </c>
      <c r="D39" s="850" t="s">
        <v>399</v>
      </c>
      <c r="E39" s="481" t="s">
        <v>512</v>
      </c>
      <c r="F39" s="847" t="s">
        <v>581</v>
      </c>
      <c r="G39" s="852">
        <v>390230000</v>
      </c>
      <c r="H39" s="555">
        <f t="shared" si="0"/>
        <v>5.1582251835014517E-3</v>
      </c>
    </row>
    <row r="40" spans="2:8">
      <c r="B40" s="486">
        <v>22</v>
      </c>
      <c r="C40" s="849" t="s">
        <v>582</v>
      </c>
      <c r="D40" s="850" t="s">
        <v>375</v>
      </c>
      <c r="E40" s="481" t="s">
        <v>512</v>
      </c>
      <c r="F40" s="847" t="s">
        <v>583</v>
      </c>
      <c r="G40" s="852">
        <v>369500000</v>
      </c>
      <c r="H40" s="555">
        <f t="shared" si="0"/>
        <v>4.8842072759751592E-3</v>
      </c>
    </row>
    <row r="41" spans="2:8">
      <c r="B41" s="486">
        <v>23</v>
      </c>
      <c r="C41" s="849" t="s">
        <v>584</v>
      </c>
      <c r="D41" s="850" t="s">
        <v>391</v>
      </c>
      <c r="E41" s="481" t="s">
        <v>512</v>
      </c>
      <c r="F41" s="847" t="s">
        <v>585</v>
      </c>
      <c r="G41" s="852">
        <v>293210000</v>
      </c>
      <c r="H41" s="555">
        <f t="shared" si="0"/>
        <v>3.8757737899558229E-3</v>
      </c>
    </row>
    <row r="42" spans="2:8">
      <c r="B42" s="486">
        <v>24</v>
      </c>
      <c r="C42" s="849" t="s">
        <v>586</v>
      </c>
      <c r="D42" s="850" t="s">
        <v>359</v>
      </c>
      <c r="E42" s="481" t="s">
        <v>512</v>
      </c>
      <c r="F42" s="847" t="s">
        <v>587</v>
      </c>
      <c r="G42" s="852">
        <v>444910000</v>
      </c>
      <c r="H42" s="555">
        <f t="shared" si="0"/>
        <v>5.8810085498081409E-3</v>
      </c>
    </row>
    <row r="43" spans="2:8">
      <c r="B43" s="486">
        <v>25</v>
      </c>
      <c r="C43" s="849" t="s">
        <v>588</v>
      </c>
      <c r="D43" s="850" t="s">
        <v>372</v>
      </c>
      <c r="E43" s="481" t="s">
        <v>512</v>
      </c>
      <c r="F43" s="847" t="s">
        <v>589</v>
      </c>
      <c r="G43" s="852">
        <v>701290000</v>
      </c>
      <c r="H43" s="555">
        <f t="shared" si="0"/>
        <v>9.2699478229191327E-3</v>
      </c>
    </row>
    <row r="44" spans="2:8">
      <c r="B44" s="486">
        <v>26</v>
      </c>
      <c r="C44" s="849" t="s">
        <v>590</v>
      </c>
      <c r="D44" s="850" t="s">
        <v>382</v>
      </c>
      <c r="E44" s="481" t="s">
        <v>512</v>
      </c>
      <c r="F44" s="847" t="s">
        <v>591</v>
      </c>
      <c r="G44" s="852">
        <v>461670000</v>
      </c>
      <c r="H44" s="555">
        <f t="shared" si="0"/>
        <v>6.1025493182664458E-3</v>
      </c>
    </row>
    <row r="45" spans="2:8">
      <c r="B45" s="486">
        <v>27</v>
      </c>
      <c r="C45" s="849" t="s">
        <v>592</v>
      </c>
      <c r="D45" s="850" t="s">
        <v>388</v>
      </c>
      <c r="E45" s="481" t="s">
        <v>512</v>
      </c>
      <c r="F45" s="847" t="s">
        <v>593</v>
      </c>
      <c r="G45" s="852">
        <v>741450000</v>
      </c>
      <c r="H45" s="555">
        <f t="shared" si="0"/>
        <v>9.8007996881509657E-3</v>
      </c>
    </row>
    <row r="46" spans="2:8">
      <c r="B46" s="486">
        <v>28</v>
      </c>
      <c r="C46" s="849" t="s">
        <v>594</v>
      </c>
      <c r="D46" s="850" t="s">
        <v>389</v>
      </c>
      <c r="E46" s="481" t="s">
        <v>514</v>
      </c>
      <c r="F46" s="847" t="s">
        <v>595</v>
      </c>
      <c r="G46" s="852">
        <v>635100000</v>
      </c>
      <c r="H46" s="555">
        <f t="shared" si="0"/>
        <v>8.3950204085840967E-3</v>
      </c>
    </row>
    <row r="47" spans="2:8">
      <c r="B47" s="486">
        <v>29</v>
      </c>
      <c r="C47" s="849" t="s">
        <v>596</v>
      </c>
      <c r="D47" s="850" t="s">
        <v>368</v>
      </c>
      <c r="E47" s="481" t="s">
        <v>512</v>
      </c>
      <c r="F47" s="847" t="s">
        <v>597</v>
      </c>
      <c r="G47" s="852">
        <v>456930000</v>
      </c>
      <c r="H47" s="555">
        <f t="shared" si="0"/>
        <v>6.0398939935353982E-3</v>
      </c>
    </row>
    <row r="48" spans="2:8">
      <c r="B48" s="486">
        <v>30</v>
      </c>
      <c r="C48" s="849" t="s">
        <v>598</v>
      </c>
      <c r="D48" s="850" t="s">
        <v>416</v>
      </c>
      <c r="E48" s="481" t="s">
        <v>512</v>
      </c>
      <c r="F48" s="847" t="s">
        <v>599</v>
      </c>
      <c r="G48" s="852">
        <v>598120000</v>
      </c>
      <c r="H48" s="555">
        <f t="shared" si="0"/>
        <v>7.9062031282984089E-3</v>
      </c>
    </row>
    <row r="49" spans="2:8">
      <c r="B49" s="486">
        <v>31</v>
      </c>
      <c r="C49" s="849" t="s">
        <v>600</v>
      </c>
      <c r="D49" s="850" t="s">
        <v>363</v>
      </c>
      <c r="E49" s="481" t="s">
        <v>514</v>
      </c>
      <c r="F49" s="847" t="s">
        <v>515</v>
      </c>
      <c r="G49" s="852">
        <v>831350000</v>
      </c>
      <c r="H49" s="555">
        <f t="shared" si="0"/>
        <v>1.0989135910370632E-2</v>
      </c>
    </row>
    <row r="50" spans="2:8">
      <c r="B50" s="486">
        <v>32</v>
      </c>
      <c r="C50" s="849" t="s">
        <v>601</v>
      </c>
      <c r="D50" s="850" t="s">
        <v>421</v>
      </c>
      <c r="E50" s="481" t="s">
        <v>514</v>
      </c>
      <c r="F50" s="847" t="s">
        <v>602</v>
      </c>
      <c r="G50" s="852">
        <v>754850000</v>
      </c>
      <c r="H50" s="555">
        <f t="shared" si="0"/>
        <v>9.9779265555340977E-3</v>
      </c>
    </row>
    <row r="51" spans="2:8">
      <c r="B51" s="486">
        <v>33</v>
      </c>
      <c r="C51" s="849" t="s">
        <v>603</v>
      </c>
      <c r="D51" s="850" t="s">
        <v>415</v>
      </c>
      <c r="E51" s="481" t="s">
        <v>512</v>
      </c>
      <c r="F51" s="847" t="s">
        <v>604</v>
      </c>
      <c r="G51" s="852">
        <v>406460000</v>
      </c>
      <c r="H51" s="555">
        <f t="shared" ref="H51:H82" si="1">G51/$G$17</f>
        <v>5.3727601878020654E-3</v>
      </c>
    </row>
    <row r="52" spans="2:8">
      <c r="B52" s="486">
        <v>34</v>
      </c>
      <c r="C52" s="849" t="s">
        <v>605</v>
      </c>
      <c r="D52" s="850" t="s">
        <v>606</v>
      </c>
      <c r="E52" s="481" t="s">
        <v>514</v>
      </c>
      <c r="F52" s="847" t="s">
        <v>607</v>
      </c>
      <c r="G52" s="852">
        <v>327700000</v>
      </c>
      <c r="H52" s="555">
        <f t="shared" si="1"/>
        <v>4.3316771971233011E-3</v>
      </c>
    </row>
    <row r="53" spans="2:8">
      <c r="B53" s="486">
        <v>35</v>
      </c>
      <c r="C53" s="849" t="s">
        <v>608</v>
      </c>
      <c r="D53" s="850" t="s">
        <v>609</v>
      </c>
      <c r="E53" s="481" t="s">
        <v>514</v>
      </c>
      <c r="F53" s="847" t="s">
        <v>610</v>
      </c>
      <c r="G53" s="852">
        <v>501300000</v>
      </c>
      <c r="H53" s="555">
        <f t="shared" si="1"/>
        <v>6.6263954193405885E-3</v>
      </c>
    </row>
    <row r="54" spans="2:8">
      <c r="B54" s="486">
        <v>36</v>
      </c>
      <c r="C54" s="849" t="s">
        <v>611</v>
      </c>
      <c r="D54" s="850" t="s">
        <v>612</v>
      </c>
      <c r="E54" s="481" t="s">
        <v>507</v>
      </c>
      <c r="F54" s="847" t="s">
        <v>613</v>
      </c>
      <c r="G54" s="852">
        <v>653800000</v>
      </c>
      <c r="H54" s="555">
        <f t="shared" si="1"/>
        <v>8.6422049175441384E-3</v>
      </c>
    </row>
    <row r="55" spans="2:8">
      <c r="B55" s="486">
        <v>37</v>
      </c>
      <c r="C55" s="849" t="s">
        <v>614</v>
      </c>
      <c r="D55" s="850" t="s">
        <v>615</v>
      </c>
      <c r="E55" s="481" t="s">
        <v>512</v>
      </c>
      <c r="F55" s="847" t="s">
        <v>616</v>
      </c>
      <c r="G55" s="852">
        <v>417640000</v>
      </c>
      <c r="H55" s="555">
        <f t="shared" si="1"/>
        <v>5.5205421562605295E-3</v>
      </c>
    </row>
    <row r="56" spans="2:8">
      <c r="B56" s="486">
        <v>38</v>
      </c>
      <c r="C56" s="849" t="s">
        <v>617</v>
      </c>
      <c r="D56" s="850" t="s">
        <v>618</v>
      </c>
      <c r="E56" s="481" t="s">
        <v>512</v>
      </c>
      <c r="F56" s="847" t="s">
        <v>619</v>
      </c>
      <c r="G56" s="852">
        <v>686630000</v>
      </c>
      <c r="H56" s="555">
        <f t="shared" si="1"/>
        <v>9.0761657426328118E-3</v>
      </c>
    </row>
    <row r="57" spans="2:8">
      <c r="B57" s="486">
        <v>39</v>
      </c>
      <c r="C57" s="849" t="s">
        <v>620</v>
      </c>
      <c r="D57" s="850" t="s">
        <v>621</v>
      </c>
      <c r="E57" s="481" t="s">
        <v>514</v>
      </c>
      <c r="F57" s="847" t="s">
        <v>622</v>
      </c>
      <c r="G57" s="852">
        <v>470000000</v>
      </c>
      <c r="H57" s="555">
        <f t="shared" si="1"/>
        <v>6.2126587813486466E-3</v>
      </c>
    </row>
    <row r="58" spans="2:8">
      <c r="B58" s="486">
        <v>40</v>
      </c>
      <c r="C58" s="849" t="s">
        <v>623</v>
      </c>
      <c r="D58" s="850" t="s">
        <v>419</v>
      </c>
      <c r="E58" s="481" t="s">
        <v>512</v>
      </c>
      <c r="F58" s="847" t="s">
        <v>516</v>
      </c>
      <c r="G58" s="852">
        <v>983860000</v>
      </c>
      <c r="H58" s="555">
        <f t="shared" si="1"/>
        <v>1.3005077592803574E-2</v>
      </c>
    </row>
    <row r="59" spans="2:8">
      <c r="B59" s="486">
        <v>41</v>
      </c>
      <c r="C59" s="849" t="s">
        <v>624</v>
      </c>
      <c r="D59" s="850" t="s">
        <v>625</v>
      </c>
      <c r="E59" s="481" t="s">
        <v>514</v>
      </c>
      <c r="F59" s="847" t="s">
        <v>626</v>
      </c>
      <c r="G59" s="852">
        <v>451100000</v>
      </c>
      <c r="H59" s="555">
        <f t="shared" si="1"/>
        <v>5.9628305878007964E-3</v>
      </c>
    </row>
    <row r="60" spans="2:8">
      <c r="B60" s="486">
        <v>42</v>
      </c>
      <c r="C60" s="849" t="s">
        <v>627</v>
      </c>
      <c r="D60" s="850" t="s">
        <v>628</v>
      </c>
      <c r="E60" s="481" t="s">
        <v>514</v>
      </c>
      <c r="F60" s="847" t="s">
        <v>629</v>
      </c>
      <c r="G60" s="852">
        <v>627400000</v>
      </c>
      <c r="H60" s="555">
        <f t="shared" si="1"/>
        <v>8.2932385519534912E-3</v>
      </c>
    </row>
    <row r="61" spans="2:8">
      <c r="B61" s="486">
        <v>43</v>
      </c>
      <c r="C61" s="849" t="s">
        <v>630</v>
      </c>
      <c r="D61" s="850" t="s">
        <v>422</v>
      </c>
      <c r="E61" s="481" t="s">
        <v>512</v>
      </c>
      <c r="F61" s="847" t="s">
        <v>631</v>
      </c>
      <c r="G61" s="852">
        <v>210100000</v>
      </c>
      <c r="H61" s="555">
        <f t="shared" si="1"/>
        <v>2.7771906594922353E-3</v>
      </c>
    </row>
    <row r="62" spans="2:8">
      <c r="B62" s="486">
        <v>44</v>
      </c>
      <c r="C62" s="849" t="s">
        <v>632</v>
      </c>
      <c r="D62" s="850" t="s">
        <v>365</v>
      </c>
      <c r="E62" s="481" t="s">
        <v>512</v>
      </c>
      <c r="F62" s="847" t="s">
        <v>633</v>
      </c>
      <c r="G62" s="852">
        <v>645670000</v>
      </c>
      <c r="H62" s="555">
        <f t="shared" si="1"/>
        <v>8.5347391390497469E-3</v>
      </c>
    </row>
    <row r="63" spans="2:8">
      <c r="B63" s="486">
        <v>45</v>
      </c>
      <c r="C63" s="849" t="s">
        <v>634</v>
      </c>
      <c r="D63" s="850" t="s">
        <v>400</v>
      </c>
      <c r="E63" s="481" t="s">
        <v>512</v>
      </c>
      <c r="F63" s="847" t="s">
        <v>517</v>
      </c>
      <c r="G63" s="852">
        <v>1131980000</v>
      </c>
      <c r="H63" s="555">
        <f t="shared" si="1"/>
        <v>1.496299039853413E-2</v>
      </c>
    </row>
    <row r="64" spans="2:8">
      <c r="B64" s="486">
        <v>46</v>
      </c>
      <c r="C64" s="849" t="s">
        <v>635</v>
      </c>
      <c r="D64" s="850" t="s">
        <v>432</v>
      </c>
      <c r="E64" s="481" t="s">
        <v>512</v>
      </c>
      <c r="F64" s="847" t="s">
        <v>636</v>
      </c>
      <c r="G64" s="852">
        <v>900960000</v>
      </c>
      <c r="H64" s="555">
        <f t="shared" si="1"/>
        <v>1.1909270331157185E-2</v>
      </c>
    </row>
    <row r="65" spans="2:8">
      <c r="B65" s="486">
        <v>47</v>
      </c>
      <c r="C65" s="849" t="s">
        <v>637</v>
      </c>
      <c r="D65" s="850" t="s">
        <v>638</v>
      </c>
      <c r="E65" s="481" t="s">
        <v>514</v>
      </c>
      <c r="F65" s="847" t="s">
        <v>639</v>
      </c>
      <c r="G65" s="852">
        <v>710450000</v>
      </c>
      <c r="H65" s="555">
        <f t="shared" si="1"/>
        <v>9.3910285770407356E-3</v>
      </c>
    </row>
    <row r="66" spans="2:8">
      <c r="B66" s="486">
        <v>48</v>
      </c>
      <c r="C66" s="849" t="s">
        <v>640</v>
      </c>
      <c r="D66" s="850" t="s">
        <v>641</v>
      </c>
      <c r="E66" s="481" t="s">
        <v>512</v>
      </c>
      <c r="F66" s="847" t="s">
        <v>642</v>
      </c>
      <c r="G66" s="852">
        <v>300140000</v>
      </c>
      <c r="H66" s="555">
        <f t="shared" si="1"/>
        <v>3.9673774609233674E-3</v>
      </c>
    </row>
    <row r="67" spans="2:8">
      <c r="B67" s="486">
        <v>49</v>
      </c>
      <c r="C67" s="849" t="s">
        <v>643</v>
      </c>
      <c r="D67" s="850" t="s">
        <v>426</v>
      </c>
      <c r="E67" s="481" t="s">
        <v>512</v>
      </c>
      <c r="F67" s="847" t="s">
        <v>644</v>
      </c>
      <c r="G67" s="852">
        <v>554190000</v>
      </c>
      <c r="H67" s="555">
        <f t="shared" si="1"/>
        <v>7.3255178085863968E-3</v>
      </c>
    </row>
    <row r="68" spans="2:8">
      <c r="B68" s="486">
        <v>50</v>
      </c>
      <c r="C68" s="849" t="s">
        <v>645</v>
      </c>
      <c r="D68" s="850" t="s">
        <v>413</v>
      </c>
      <c r="E68" s="481" t="s">
        <v>512</v>
      </c>
      <c r="F68" s="847" t="s">
        <v>646</v>
      </c>
      <c r="G68" s="852">
        <v>699910000</v>
      </c>
      <c r="H68" s="555">
        <f t="shared" si="1"/>
        <v>9.251706399263258E-3</v>
      </c>
    </row>
    <row r="69" spans="2:8">
      <c r="B69" s="486">
        <v>51</v>
      </c>
      <c r="C69" s="849" t="s">
        <v>647</v>
      </c>
      <c r="D69" s="850" t="s">
        <v>407</v>
      </c>
      <c r="E69" s="481" t="s">
        <v>514</v>
      </c>
      <c r="F69" s="847" t="s">
        <v>648</v>
      </c>
      <c r="G69" s="852">
        <v>895750000</v>
      </c>
      <c r="H69" s="555">
        <f t="shared" si="1"/>
        <v>1.1840402347644788E-2</v>
      </c>
    </row>
    <row r="70" spans="2:8">
      <c r="B70" s="486">
        <v>52</v>
      </c>
      <c r="C70" s="849" t="s">
        <v>649</v>
      </c>
      <c r="D70" s="850" t="s">
        <v>380</v>
      </c>
      <c r="E70" s="481" t="s">
        <v>512</v>
      </c>
      <c r="F70" s="847" t="s">
        <v>650</v>
      </c>
      <c r="G70" s="852">
        <v>917010000</v>
      </c>
      <c r="H70" s="555">
        <f t="shared" si="1"/>
        <v>1.2121426019328771E-2</v>
      </c>
    </row>
    <row r="71" spans="2:8">
      <c r="B71" s="486">
        <v>53</v>
      </c>
      <c r="C71" s="849" t="s">
        <v>651</v>
      </c>
      <c r="D71" s="850" t="s">
        <v>652</v>
      </c>
      <c r="E71" s="481" t="s">
        <v>514</v>
      </c>
      <c r="F71" s="847" t="s">
        <v>653</v>
      </c>
      <c r="G71" s="852">
        <v>445700000</v>
      </c>
      <c r="H71" s="555">
        <f t="shared" si="1"/>
        <v>5.8914511039299825E-3</v>
      </c>
    </row>
    <row r="72" spans="2:8">
      <c r="B72" s="486">
        <v>54</v>
      </c>
      <c r="C72" s="849" t="s">
        <v>654</v>
      </c>
      <c r="D72" s="850" t="s">
        <v>655</v>
      </c>
      <c r="E72" s="481" t="s">
        <v>512</v>
      </c>
      <c r="F72" s="847" t="s">
        <v>656</v>
      </c>
      <c r="G72" s="852">
        <v>397150000</v>
      </c>
      <c r="H72" s="555">
        <f t="shared" si="1"/>
        <v>5.2496966702396067E-3</v>
      </c>
    </row>
    <row r="73" spans="2:8">
      <c r="B73" s="486">
        <v>55</v>
      </c>
      <c r="C73" s="849" t="s">
        <v>657</v>
      </c>
      <c r="D73" s="850" t="s">
        <v>427</v>
      </c>
      <c r="E73" s="481" t="s">
        <v>512</v>
      </c>
      <c r="F73" s="847" t="s">
        <v>658</v>
      </c>
      <c r="G73" s="852">
        <v>401100000</v>
      </c>
      <c r="H73" s="555">
        <f t="shared" si="1"/>
        <v>5.3019094408488128E-3</v>
      </c>
    </row>
    <row r="74" spans="2:8">
      <c r="B74" s="486">
        <v>56</v>
      </c>
      <c r="C74" s="849" t="s">
        <v>659</v>
      </c>
      <c r="D74" s="850" t="s">
        <v>384</v>
      </c>
      <c r="E74" s="481" t="s">
        <v>512</v>
      </c>
      <c r="F74" s="847" t="s">
        <v>660</v>
      </c>
      <c r="G74" s="852">
        <v>573630000</v>
      </c>
      <c r="H74" s="555">
        <f t="shared" si="1"/>
        <v>7.5824839505213284E-3</v>
      </c>
    </row>
    <row r="75" spans="2:8">
      <c r="B75" s="486">
        <v>57</v>
      </c>
      <c r="C75" s="849" t="s">
        <v>661</v>
      </c>
      <c r="D75" s="850" t="s">
        <v>662</v>
      </c>
      <c r="E75" s="481" t="s">
        <v>512</v>
      </c>
      <c r="F75" s="847" t="s">
        <v>663</v>
      </c>
      <c r="G75" s="852">
        <v>917920000</v>
      </c>
      <c r="H75" s="555">
        <f t="shared" si="1"/>
        <v>1.2133454784203298E-2</v>
      </c>
    </row>
    <row r="76" spans="2:8">
      <c r="B76" s="486">
        <v>58</v>
      </c>
      <c r="C76" s="849" t="s">
        <v>664</v>
      </c>
      <c r="D76" s="850" t="s">
        <v>398</v>
      </c>
      <c r="E76" s="481" t="s">
        <v>512</v>
      </c>
      <c r="F76" s="847" t="s">
        <v>665</v>
      </c>
      <c r="G76" s="852">
        <v>807200000</v>
      </c>
      <c r="H76" s="555">
        <f t="shared" si="1"/>
        <v>1.0669910996392825E-2</v>
      </c>
    </row>
    <row r="77" spans="2:8">
      <c r="B77" s="486">
        <v>59</v>
      </c>
      <c r="C77" s="849" t="s">
        <v>666</v>
      </c>
      <c r="D77" s="850" t="s">
        <v>667</v>
      </c>
      <c r="E77" s="481" t="s">
        <v>514</v>
      </c>
      <c r="F77" s="847" t="s">
        <v>668</v>
      </c>
      <c r="G77" s="852">
        <v>261500000</v>
      </c>
      <c r="H77" s="555">
        <f t="shared" si="1"/>
        <v>3.4566175985588747E-3</v>
      </c>
    </row>
    <row r="78" spans="2:8">
      <c r="B78" s="486">
        <v>60</v>
      </c>
      <c r="C78" s="849" t="s">
        <v>669</v>
      </c>
      <c r="D78" s="850" t="s">
        <v>425</v>
      </c>
      <c r="E78" s="481" t="s">
        <v>512</v>
      </c>
      <c r="F78" s="847" t="s">
        <v>518</v>
      </c>
      <c r="G78" s="852">
        <v>970150000</v>
      </c>
      <c r="H78" s="555">
        <f t="shared" si="1"/>
        <v>1.282385301430934E-2</v>
      </c>
    </row>
    <row r="79" spans="2:8">
      <c r="B79" s="486">
        <v>61</v>
      </c>
      <c r="C79" s="849" t="s">
        <v>670</v>
      </c>
      <c r="D79" s="850" t="s">
        <v>379</v>
      </c>
      <c r="E79" s="481" t="s">
        <v>512</v>
      </c>
      <c r="F79" s="847" t="s">
        <v>519</v>
      </c>
      <c r="G79" s="852">
        <v>1117520000</v>
      </c>
      <c r="H79" s="555">
        <f t="shared" si="1"/>
        <v>1.4771852002835616E-2</v>
      </c>
    </row>
    <row r="80" spans="2:8">
      <c r="B80" s="486">
        <v>62</v>
      </c>
      <c r="C80" s="849" t="s">
        <v>671</v>
      </c>
      <c r="D80" s="850" t="s">
        <v>362</v>
      </c>
      <c r="E80" s="481" t="s">
        <v>512</v>
      </c>
      <c r="F80" s="847" t="s">
        <v>672</v>
      </c>
      <c r="G80" s="852">
        <v>910250000</v>
      </c>
      <c r="H80" s="555">
        <f t="shared" si="1"/>
        <v>1.2032069480260863E-2</v>
      </c>
    </row>
    <row r="81" spans="2:8">
      <c r="B81" s="486">
        <v>63</v>
      </c>
      <c r="C81" s="849" t="s">
        <v>673</v>
      </c>
      <c r="D81" s="850" t="s">
        <v>674</v>
      </c>
      <c r="E81" s="481" t="s">
        <v>514</v>
      </c>
      <c r="F81" s="847" t="s">
        <v>675</v>
      </c>
      <c r="G81" s="852">
        <v>395050000</v>
      </c>
      <c r="H81" s="555">
        <f t="shared" si="1"/>
        <v>5.2219379820676228E-3</v>
      </c>
    </row>
    <row r="82" spans="2:8">
      <c r="B82" s="486">
        <v>64</v>
      </c>
      <c r="C82" s="849" t="s">
        <v>676</v>
      </c>
      <c r="D82" s="850" t="s">
        <v>374</v>
      </c>
      <c r="E82" s="481" t="s">
        <v>512</v>
      </c>
      <c r="F82" s="847" t="s">
        <v>677</v>
      </c>
      <c r="G82" s="852">
        <v>807340000</v>
      </c>
      <c r="H82" s="555">
        <f t="shared" si="1"/>
        <v>1.067176157560429E-2</v>
      </c>
    </row>
    <row r="83" spans="2:8">
      <c r="B83" s="486">
        <v>65</v>
      </c>
      <c r="C83" s="849" t="s">
        <v>678</v>
      </c>
      <c r="D83" s="850" t="s">
        <v>394</v>
      </c>
      <c r="E83" s="481" t="s">
        <v>512</v>
      </c>
      <c r="F83" s="847" t="s">
        <v>679</v>
      </c>
      <c r="G83" s="852">
        <v>921130000</v>
      </c>
      <c r="H83" s="555">
        <f t="shared" ref="H83:H114" si="2">G83/$G$17</f>
        <v>1.2175885921837614E-2</v>
      </c>
    </row>
    <row r="84" spans="2:8">
      <c r="B84" s="486">
        <v>66</v>
      </c>
      <c r="C84" s="849" t="s">
        <v>680</v>
      </c>
      <c r="D84" s="850" t="s">
        <v>681</v>
      </c>
      <c r="E84" s="481" t="s">
        <v>514</v>
      </c>
      <c r="F84" s="847" t="s">
        <v>682</v>
      </c>
      <c r="G84" s="852">
        <v>862600000</v>
      </c>
      <c r="H84" s="555">
        <f t="shared" si="2"/>
        <v>1.1402211627215622E-2</v>
      </c>
    </row>
    <row r="85" spans="2:8">
      <c r="B85" s="486">
        <v>67</v>
      </c>
      <c r="C85" s="849" t="s">
        <v>683</v>
      </c>
      <c r="D85" s="850" t="s">
        <v>369</v>
      </c>
      <c r="E85" s="481" t="s">
        <v>512</v>
      </c>
      <c r="F85" s="847" t="s">
        <v>684</v>
      </c>
      <c r="G85" s="852">
        <v>901870000</v>
      </c>
      <c r="H85" s="555">
        <f t="shared" si="2"/>
        <v>1.192129909603171E-2</v>
      </c>
    </row>
    <row r="86" spans="2:8">
      <c r="B86" s="486">
        <v>68</v>
      </c>
      <c r="C86" s="849" t="s">
        <v>685</v>
      </c>
      <c r="D86" s="850" t="s">
        <v>377</v>
      </c>
      <c r="E86" s="481" t="s">
        <v>512</v>
      </c>
      <c r="F86" s="847" t="s">
        <v>520</v>
      </c>
      <c r="G86" s="852">
        <v>1355530000</v>
      </c>
      <c r="H86" s="555">
        <f t="shared" si="2"/>
        <v>1.7917968846556449E-2</v>
      </c>
    </row>
    <row r="87" spans="2:8">
      <c r="B87" s="486">
        <v>69</v>
      </c>
      <c r="C87" s="849" t="s">
        <v>686</v>
      </c>
      <c r="D87" s="850" t="s">
        <v>360</v>
      </c>
      <c r="E87" s="481" t="s">
        <v>514</v>
      </c>
      <c r="F87" s="847" t="s">
        <v>687</v>
      </c>
      <c r="G87" s="852">
        <v>525320000</v>
      </c>
      <c r="H87" s="555">
        <f t="shared" si="2"/>
        <v>6.9439019383363216E-3</v>
      </c>
    </row>
    <row r="88" spans="2:8">
      <c r="B88" s="486">
        <v>70</v>
      </c>
      <c r="C88" s="849" t="s">
        <v>688</v>
      </c>
      <c r="D88" s="850" t="s">
        <v>390</v>
      </c>
      <c r="E88" s="481" t="s">
        <v>512</v>
      </c>
      <c r="F88" s="847" t="s">
        <v>689</v>
      </c>
      <c r="G88" s="852">
        <v>913080000</v>
      </c>
      <c r="H88" s="555">
        <f t="shared" si="2"/>
        <v>1.2069477617178345E-2</v>
      </c>
    </row>
    <row r="89" spans="2:8">
      <c r="B89" s="486">
        <v>71</v>
      </c>
      <c r="C89" s="849" t="s">
        <v>690</v>
      </c>
      <c r="D89" s="850" t="s">
        <v>436</v>
      </c>
      <c r="E89" s="481" t="s">
        <v>512</v>
      </c>
      <c r="F89" s="847" t="s">
        <v>521</v>
      </c>
      <c r="G89" s="852">
        <v>1264790000</v>
      </c>
      <c r="H89" s="555">
        <f t="shared" si="2"/>
        <v>1.671852914906799E-2</v>
      </c>
    </row>
    <row r="90" spans="2:8">
      <c r="B90" s="486">
        <v>72</v>
      </c>
      <c r="C90" s="849" t="s">
        <v>690</v>
      </c>
      <c r="D90" s="850" t="s">
        <v>436</v>
      </c>
      <c r="E90" s="481" t="s">
        <v>510</v>
      </c>
      <c r="F90" s="847" t="s">
        <v>691</v>
      </c>
      <c r="G90" s="852">
        <v>626540000</v>
      </c>
      <c r="H90" s="555">
        <f t="shared" si="2"/>
        <v>8.2818707082259174E-3</v>
      </c>
    </row>
    <row r="91" spans="2:8">
      <c r="B91" s="486">
        <v>73</v>
      </c>
      <c r="C91" s="849" t="s">
        <v>690</v>
      </c>
      <c r="D91" s="850" t="s">
        <v>436</v>
      </c>
      <c r="E91" s="481" t="s">
        <v>551</v>
      </c>
      <c r="F91" s="847" t="s">
        <v>692</v>
      </c>
      <c r="G91" s="852">
        <v>427200000</v>
      </c>
      <c r="H91" s="555">
        <f t="shared" si="2"/>
        <v>5.6469102795577483E-3</v>
      </c>
    </row>
    <row r="92" spans="2:8">
      <c r="B92" s="486">
        <v>74</v>
      </c>
      <c r="C92" s="849" t="s">
        <v>690</v>
      </c>
      <c r="D92" s="850" t="s">
        <v>436</v>
      </c>
      <c r="E92" s="481" t="s">
        <v>693</v>
      </c>
      <c r="F92" s="847" t="s">
        <v>694</v>
      </c>
      <c r="G92" s="852">
        <v>657900000</v>
      </c>
      <c r="H92" s="555">
        <f t="shared" si="2"/>
        <v>8.6964004515942012E-3</v>
      </c>
    </row>
    <row r="93" spans="2:8">
      <c r="B93" s="486">
        <v>75</v>
      </c>
      <c r="C93" s="849" t="s">
        <v>695</v>
      </c>
      <c r="D93" s="850" t="s">
        <v>435</v>
      </c>
      <c r="E93" s="481" t="s">
        <v>512</v>
      </c>
      <c r="F93" s="847" t="s">
        <v>696</v>
      </c>
      <c r="G93" s="852">
        <v>387340000</v>
      </c>
      <c r="H93" s="555">
        <f t="shared" si="2"/>
        <v>5.120023941207627E-3</v>
      </c>
    </row>
    <row r="94" spans="2:8">
      <c r="B94" s="486">
        <v>76</v>
      </c>
      <c r="C94" s="849" t="s">
        <v>697</v>
      </c>
      <c r="D94" s="850" t="s">
        <v>409</v>
      </c>
      <c r="E94" s="481" t="s">
        <v>512</v>
      </c>
      <c r="F94" s="847" t="s">
        <v>698</v>
      </c>
      <c r="G94" s="852">
        <v>466350000</v>
      </c>
      <c r="H94" s="555">
        <f t="shared" si="2"/>
        <v>6.1644115376211514E-3</v>
      </c>
    </row>
    <row r="95" spans="2:8">
      <c r="B95" s="486">
        <v>77</v>
      </c>
      <c r="C95" s="849" t="s">
        <v>699</v>
      </c>
      <c r="D95" s="850" t="s">
        <v>431</v>
      </c>
      <c r="E95" s="481" t="s">
        <v>512</v>
      </c>
      <c r="F95" s="847" t="s">
        <v>700</v>
      </c>
      <c r="G95" s="852">
        <v>404950000</v>
      </c>
      <c r="H95" s="555">
        <f t="shared" si="2"/>
        <v>5.3528003691641155E-3</v>
      </c>
    </row>
    <row r="96" spans="2:8">
      <c r="B96" s="486">
        <v>78</v>
      </c>
      <c r="C96" s="849" t="s">
        <v>701</v>
      </c>
      <c r="D96" s="850" t="s">
        <v>702</v>
      </c>
      <c r="E96" s="481" t="s">
        <v>512</v>
      </c>
      <c r="F96" s="847" t="s">
        <v>703</v>
      </c>
      <c r="G96" s="852">
        <v>511580000</v>
      </c>
      <c r="H96" s="555">
        <f t="shared" si="2"/>
        <v>6.7622808071539165E-3</v>
      </c>
    </row>
    <row r="97" spans="2:8">
      <c r="B97" s="486">
        <v>79</v>
      </c>
      <c r="C97" s="849" t="s">
        <v>704</v>
      </c>
      <c r="D97" s="850" t="s">
        <v>705</v>
      </c>
      <c r="E97" s="481" t="s">
        <v>514</v>
      </c>
      <c r="F97" s="847" t="s">
        <v>706</v>
      </c>
      <c r="G97" s="852">
        <v>215290000</v>
      </c>
      <c r="H97" s="555">
        <f t="shared" si="2"/>
        <v>2.8457942745458513E-3</v>
      </c>
    </row>
    <row r="98" spans="2:8">
      <c r="B98" s="486">
        <v>80</v>
      </c>
      <c r="C98" s="849" t="s">
        <v>704</v>
      </c>
      <c r="D98" s="850" t="s">
        <v>705</v>
      </c>
      <c r="E98" s="481" t="s">
        <v>507</v>
      </c>
      <c r="F98" s="847" t="s">
        <v>707</v>
      </c>
      <c r="G98" s="852">
        <v>299400000</v>
      </c>
      <c r="H98" s="555">
        <f t="shared" si="2"/>
        <v>3.9575958279484784E-3</v>
      </c>
    </row>
    <row r="99" spans="2:8">
      <c r="B99" s="486">
        <v>81</v>
      </c>
      <c r="C99" s="849" t="s">
        <v>708</v>
      </c>
      <c r="D99" s="850" t="s">
        <v>709</v>
      </c>
      <c r="E99" s="481" t="s">
        <v>512</v>
      </c>
      <c r="F99" s="847" t="s">
        <v>710</v>
      </c>
      <c r="G99" s="852">
        <v>785430000</v>
      </c>
      <c r="H99" s="555">
        <f t="shared" si="2"/>
        <v>1.038214592900993E-2</v>
      </c>
    </row>
    <row r="100" spans="2:8">
      <c r="B100" s="486">
        <v>82</v>
      </c>
      <c r="C100" s="849" t="s">
        <v>711</v>
      </c>
      <c r="D100" s="850" t="s">
        <v>366</v>
      </c>
      <c r="E100" s="481" t="s">
        <v>512</v>
      </c>
      <c r="F100" s="847" t="s">
        <v>712</v>
      </c>
      <c r="G100" s="852">
        <v>682210000</v>
      </c>
      <c r="H100" s="555">
        <f t="shared" si="2"/>
        <v>9.0177403132422566E-3</v>
      </c>
    </row>
    <row r="101" spans="2:8">
      <c r="B101" s="486">
        <v>83</v>
      </c>
      <c r="C101" s="849" t="s">
        <v>713</v>
      </c>
      <c r="D101" s="850" t="s">
        <v>392</v>
      </c>
      <c r="E101" s="481" t="s">
        <v>512</v>
      </c>
      <c r="F101" s="847" t="s">
        <v>522</v>
      </c>
      <c r="G101" s="852">
        <v>943820000</v>
      </c>
      <c r="H101" s="555">
        <f t="shared" si="2"/>
        <v>1.2475811938324425E-2</v>
      </c>
    </row>
    <row r="102" spans="2:8">
      <c r="B102" s="486">
        <v>84</v>
      </c>
      <c r="C102" s="849" t="s">
        <v>714</v>
      </c>
      <c r="D102" s="850" t="s">
        <v>373</v>
      </c>
      <c r="E102" s="481" t="s">
        <v>512</v>
      </c>
      <c r="F102" s="847" t="s">
        <v>715</v>
      </c>
      <c r="G102" s="852">
        <v>819830000</v>
      </c>
      <c r="H102" s="555">
        <f t="shared" si="2"/>
        <v>1.0836859678112896E-2</v>
      </c>
    </row>
    <row r="103" spans="2:8">
      <c r="B103" s="486">
        <v>85</v>
      </c>
      <c r="C103" s="849" t="s">
        <v>716</v>
      </c>
      <c r="D103" s="850" t="s">
        <v>717</v>
      </c>
      <c r="E103" s="481" t="s">
        <v>512</v>
      </c>
      <c r="F103" s="847" t="s">
        <v>718</v>
      </c>
      <c r="G103" s="852">
        <v>604600000</v>
      </c>
      <c r="H103" s="555">
        <f t="shared" si="2"/>
        <v>7.9918585089433867E-3</v>
      </c>
    </row>
    <row r="104" spans="2:8">
      <c r="B104" s="486">
        <v>86</v>
      </c>
      <c r="C104" s="849" t="s">
        <v>719</v>
      </c>
      <c r="D104" s="850" t="s">
        <v>720</v>
      </c>
      <c r="E104" s="481" t="s">
        <v>512</v>
      </c>
      <c r="F104" s="847" t="s">
        <v>721</v>
      </c>
      <c r="G104" s="852">
        <v>440140000</v>
      </c>
      <c r="H104" s="555">
        <f t="shared" si="2"/>
        <v>5.8179566723889223E-3</v>
      </c>
    </row>
    <row r="105" spans="2:8">
      <c r="B105" s="486">
        <v>87</v>
      </c>
      <c r="C105" s="849" t="s">
        <v>722</v>
      </c>
      <c r="D105" s="850" t="s">
        <v>383</v>
      </c>
      <c r="E105" s="481" t="s">
        <v>512</v>
      </c>
      <c r="F105" s="847" t="s">
        <v>523</v>
      </c>
      <c r="G105" s="852">
        <v>1252140000</v>
      </c>
      <c r="H105" s="555">
        <f t="shared" si="2"/>
        <v>1.6551316098889136E-2</v>
      </c>
    </row>
    <row r="106" spans="2:8">
      <c r="B106" s="486">
        <v>88</v>
      </c>
      <c r="C106" s="849" t="s">
        <v>723</v>
      </c>
      <c r="D106" s="850" t="s">
        <v>386</v>
      </c>
      <c r="E106" s="481" t="s">
        <v>512</v>
      </c>
      <c r="F106" s="847" t="s">
        <v>524</v>
      </c>
      <c r="G106" s="852">
        <v>995890000</v>
      </c>
      <c r="H106" s="555">
        <f t="shared" si="2"/>
        <v>1.316409522076022E-2</v>
      </c>
    </row>
    <row r="107" spans="2:8">
      <c r="B107" s="486">
        <v>89</v>
      </c>
      <c r="C107" s="849" t="s">
        <v>724</v>
      </c>
      <c r="D107" s="850" t="s">
        <v>412</v>
      </c>
      <c r="E107" s="481" t="s">
        <v>512</v>
      </c>
      <c r="F107" s="847" t="s">
        <v>725</v>
      </c>
      <c r="G107" s="852">
        <v>404490000</v>
      </c>
      <c r="H107" s="555">
        <f t="shared" si="2"/>
        <v>5.3467198946121576E-3</v>
      </c>
    </row>
    <row r="108" spans="2:8">
      <c r="B108" s="486">
        <v>90</v>
      </c>
      <c r="C108" s="849" t="s">
        <v>726</v>
      </c>
      <c r="D108" s="850" t="s">
        <v>403</v>
      </c>
      <c r="E108" s="481" t="s">
        <v>512</v>
      </c>
      <c r="F108" s="847" t="s">
        <v>727</v>
      </c>
      <c r="G108" s="852">
        <v>659720000</v>
      </c>
      <c r="H108" s="555">
        <f t="shared" si="2"/>
        <v>8.7204579813432541E-3</v>
      </c>
    </row>
    <row r="109" spans="2:8">
      <c r="B109" s="486">
        <v>91</v>
      </c>
      <c r="C109" s="849" t="s">
        <v>728</v>
      </c>
      <c r="D109" s="850" t="s">
        <v>371</v>
      </c>
      <c r="E109" s="481" t="s">
        <v>512</v>
      </c>
      <c r="F109" s="847" t="s">
        <v>729</v>
      </c>
      <c r="G109" s="852">
        <v>917190000</v>
      </c>
      <c r="H109" s="555">
        <f t="shared" si="2"/>
        <v>1.2123805335457798E-2</v>
      </c>
    </row>
    <row r="110" spans="2:8">
      <c r="B110" s="486">
        <v>92</v>
      </c>
      <c r="C110" s="849" t="s">
        <v>730</v>
      </c>
      <c r="D110" s="850" t="s">
        <v>424</v>
      </c>
      <c r="E110" s="481" t="s">
        <v>512</v>
      </c>
      <c r="F110" s="847" t="s">
        <v>731</v>
      </c>
      <c r="G110" s="852">
        <v>482190000</v>
      </c>
      <c r="H110" s="555">
        <f t="shared" si="2"/>
        <v>6.3737913569755405E-3</v>
      </c>
    </row>
    <row r="111" spans="2:8">
      <c r="B111" s="486">
        <v>93</v>
      </c>
      <c r="C111" s="849" t="s">
        <v>732</v>
      </c>
      <c r="D111" s="850" t="s">
        <v>406</v>
      </c>
      <c r="E111" s="481" t="s">
        <v>512</v>
      </c>
      <c r="F111" s="847" t="s">
        <v>733</v>
      </c>
      <c r="G111" s="852">
        <v>177230000</v>
      </c>
      <c r="H111" s="555">
        <f t="shared" si="2"/>
        <v>2.3427010974860015E-3</v>
      </c>
    </row>
    <row r="112" spans="2:8">
      <c r="B112" s="486">
        <v>94</v>
      </c>
      <c r="C112" s="849" t="s">
        <v>734</v>
      </c>
      <c r="D112" s="850" t="s">
        <v>387</v>
      </c>
      <c r="E112" s="481" t="s">
        <v>512</v>
      </c>
      <c r="F112" s="847" t="s">
        <v>735</v>
      </c>
      <c r="G112" s="852">
        <v>859890000</v>
      </c>
      <c r="H112" s="555">
        <f t="shared" si="2"/>
        <v>1.1366389701050824E-2</v>
      </c>
    </row>
    <row r="113" spans="2:8">
      <c r="B113" s="486">
        <v>95</v>
      </c>
      <c r="C113" s="849" t="s">
        <v>736</v>
      </c>
      <c r="D113" s="850" t="s">
        <v>737</v>
      </c>
      <c r="E113" s="481" t="s">
        <v>512</v>
      </c>
      <c r="F113" s="847" t="s">
        <v>738</v>
      </c>
      <c r="G113" s="852">
        <v>530740000</v>
      </c>
      <c r="H113" s="555">
        <f t="shared" si="2"/>
        <v>7.0155457906659162E-3</v>
      </c>
    </row>
    <row r="114" spans="2:8">
      <c r="B114" s="486">
        <v>96</v>
      </c>
      <c r="C114" s="849" t="s">
        <v>739</v>
      </c>
      <c r="D114" s="850" t="s">
        <v>740</v>
      </c>
      <c r="E114" s="481" t="s">
        <v>512</v>
      </c>
      <c r="F114" s="847" t="s">
        <v>741</v>
      </c>
      <c r="G114" s="852">
        <v>483910000</v>
      </c>
      <c r="H114" s="555">
        <f t="shared" si="2"/>
        <v>6.3965270444306882E-3</v>
      </c>
    </row>
    <row r="115" spans="2:8">
      <c r="B115" s="486">
        <v>97</v>
      </c>
      <c r="C115" s="849" t="s">
        <v>742</v>
      </c>
      <c r="D115" s="850" t="s">
        <v>743</v>
      </c>
      <c r="E115" s="481" t="s">
        <v>512</v>
      </c>
      <c r="F115" s="847" t="s">
        <v>744</v>
      </c>
      <c r="G115" s="852">
        <v>313740000</v>
      </c>
      <c r="H115" s="555">
        <f t="shared" ref="H115:H141" si="3">G115/$G$17</f>
        <v>4.147148012894307E-3</v>
      </c>
    </row>
    <row r="116" spans="2:8">
      <c r="B116" s="486">
        <v>98</v>
      </c>
      <c r="C116" s="849" t="s">
        <v>745</v>
      </c>
      <c r="D116" s="850" t="s">
        <v>525</v>
      </c>
      <c r="E116" s="481" t="s">
        <v>512</v>
      </c>
      <c r="F116" s="847" t="s">
        <v>526</v>
      </c>
      <c r="G116" s="852">
        <v>1172520000</v>
      </c>
      <c r="H116" s="555">
        <f t="shared" si="3"/>
        <v>1.5498865264482797E-2</v>
      </c>
    </row>
    <row r="117" spans="2:8">
      <c r="B117" s="486">
        <v>99</v>
      </c>
      <c r="C117" s="849" t="s">
        <v>746</v>
      </c>
      <c r="D117" s="850" t="s">
        <v>395</v>
      </c>
      <c r="E117" s="481" t="s">
        <v>512</v>
      </c>
      <c r="F117" s="847" t="s">
        <v>747</v>
      </c>
      <c r="G117" s="852">
        <v>193440000</v>
      </c>
      <c r="H117" s="555">
        <f t="shared" si="3"/>
        <v>2.5569717333278346E-3</v>
      </c>
    </row>
    <row r="118" spans="2:8">
      <c r="B118" s="486">
        <v>100</v>
      </c>
      <c r="C118" s="849" t="s">
        <v>748</v>
      </c>
      <c r="D118" s="850" t="s">
        <v>433</v>
      </c>
      <c r="E118" s="481" t="s">
        <v>512</v>
      </c>
      <c r="F118" s="847" t="s">
        <v>749</v>
      </c>
      <c r="G118" s="852">
        <v>437690000</v>
      </c>
      <c r="H118" s="555">
        <f t="shared" si="3"/>
        <v>5.785571536188275E-3</v>
      </c>
    </row>
    <row r="119" spans="2:8">
      <c r="B119" s="486">
        <v>101</v>
      </c>
      <c r="C119" s="849" t="s">
        <v>750</v>
      </c>
      <c r="D119" s="850" t="s">
        <v>370</v>
      </c>
      <c r="E119" s="481" t="s">
        <v>512</v>
      </c>
      <c r="F119" s="847" t="s">
        <v>751</v>
      </c>
      <c r="G119" s="852">
        <v>284890000</v>
      </c>
      <c r="H119" s="555">
        <f t="shared" si="3"/>
        <v>3.7657965111030124E-3</v>
      </c>
    </row>
    <row r="120" spans="2:8">
      <c r="B120" s="486">
        <v>102</v>
      </c>
      <c r="C120" s="849" t="s">
        <v>752</v>
      </c>
      <c r="D120" s="850" t="s">
        <v>414</v>
      </c>
      <c r="E120" s="481" t="s">
        <v>512</v>
      </c>
      <c r="F120" s="847" t="s">
        <v>753</v>
      </c>
      <c r="G120" s="852">
        <v>354140000</v>
      </c>
      <c r="H120" s="555">
        <f t="shared" si="3"/>
        <v>4.6811722996315096E-3</v>
      </c>
    </row>
    <row r="121" spans="2:8">
      <c r="B121" s="486">
        <v>103</v>
      </c>
      <c r="C121" s="849" t="s">
        <v>754</v>
      </c>
      <c r="D121" s="850" t="s">
        <v>404</v>
      </c>
      <c r="E121" s="481" t="s">
        <v>512</v>
      </c>
      <c r="F121" s="847" t="s">
        <v>755</v>
      </c>
      <c r="G121" s="852">
        <v>518680000</v>
      </c>
      <c r="H121" s="555">
        <f t="shared" si="3"/>
        <v>6.8561316100210976E-3</v>
      </c>
    </row>
    <row r="122" spans="2:8">
      <c r="B122" s="486">
        <v>104</v>
      </c>
      <c r="C122" s="849" t="s">
        <v>756</v>
      </c>
      <c r="D122" s="850" t="s">
        <v>401</v>
      </c>
      <c r="E122" s="481" t="s">
        <v>512</v>
      </c>
      <c r="F122" s="847" t="s">
        <v>757</v>
      </c>
      <c r="G122" s="852">
        <v>424670000</v>
      </c>
      <c r="H122" s="555">
        <f t="shared" si="3"/>
        <v>5.6134676695219782E-3</v>
      </c>
    </row>
    <row r="123" spans="2:8">
      <c r="B123" s="486">
        <v>105</v>
      </c>
      <c r="C123" s="849" t="s">
        <v>758</v>
      </c>
      <c r="D123" s="850" t="s">
        <v>420</v>
      </c>
      <c r="E123" s="481" t="s">
        <v>512</v>
      </c>
      <c r="F123" s="847" t="s">
        <v>759</v>
      </c>
      <c r="G123" s="852">
        <v>632750000</v>
      </c>
      <c r="H123" s="555">
        <f t="shared" si="3"/>
        <v>8.3639571146773527E-3</v>
      </c>
    </row>
    <row r="124" spans="2:8">
      <c r="B124" s="486">
        <v>106</v>
      </c>
      <c r="C124" s="849" t="s">
        <v>760</v>
      </c>
      <c r="D124" s="850" t="s">
        <v>405</v>
      </c>
      <c r="E124" s="481" t="s">
        <v>512</v>
      </c>
      <c r="F124" s="847" t="s">
        <v>527</v>
      </c>
      <c r="G124" s="852">
        <v>1607050000</v>
      </c>
      <c r="H124" s="555">
        <f t="shared" si="3"/>
        <v>2.1242666584183709E-2</v>
      </c>
    </row>
    <row r="125" spans="2:8">
      <c r="B125" s="486">
        <v>107</v>
      </c>
      <c r="C125" s="849" t="s">
        <v>761</v>
      </c>
      <c r="D125" s="850" t="s">
        <v>393</v>
      </c>
      <c r="E125" s="481" t="s">
        <v>512</v>
      </c>
      <c r="F125" s="847" t="s">
        <v>762</v>
      </c>
      <c r="G125" s="852">
        <v>216790000</v>
      </c>
      <c r="H125" s="555">
        <f t="shared" si="3"/>
        <v>2.8656219089544109E-3</v>
      </c>
    </row>
    <row r="126" spans="2:8">
      <c r="B126" s="486">
        <v>108</v>
      </c>
      <c r="C126" s="849" t="s">
        <v>763</v>
      </c>
      <c r="D126" s="850" t="s">
        <v>408</v>
      </c>
      <c r="E126" s="481" t="s">
        <v>512</v>
      </c>
      <c r="F126" s="847" t="s">
        <v>528</v>
      </c>
      <c r="G126" s="852">
        <v>1264130000</v>
      </c>
      <c r="H126" s="555">
        <f t="shared" si="3"/>
        <v>1.6709804989928221E-2</v>
      </c>
    </row>
    <row r="127" spans="2:8">
      <c r="B127" s="486">
        <v>109</v>
      </c>
      <c r="C127" s="849" t="s">
        <v>764</v>
      </c>
      <c r="D127" s="850" t="s">
        <v>397</v>
      </c>
      <c r="E127" s="481" t="s">
        <v>512</v>
      </c>
      <c r="F127" s="847" t="s">
        <v>765</v>
      </c>
      <c r="G127" s="852">
        <v>363830000</v>
      </c>
      <c r="H127" s="555">
        <f t="shared" si="3"/>
        <v>4.8092588179108045E-3</v>
      </c>
    </row>
    <row r="128" spans="2:8">
      <c r="B128" s="486">
        <v>110</v>
      </c>
      <c r="C128" s="849" t="s">
        <v>766</v>
      </c>
      <c r="D128" s="850" t="s">
        <v>434</v>
      </c>
      <c r="E128" s="481" t="s">
        <v>512</v>
      </c>
      <c r="F128" s="847" t="s">
        <v>767</v>
      </c>
      <c r="G128" s="852">
        <v>563300000</v>
      </c>
      <c r="H128" s="555">
        <f t="shared" si="3"/>
        <v>7.4459376415610479E-3</v>
      </c>
    </row>
    <row r="129" spans="2:8">
      <c r="B129" s="486">
        <v>111</v>
      </c>
      <c r="C129" s="849" t="s">
        <v>768</v>
      </c>
      <c r="D129" s="850" t="s">
        <v>364</v>
      </c>
      <c r="E129" s="481" t="s">
        <v>512</v>
      </c>
      <c r="F129" s="847" t="s">
        <v>769</v>
      </c>
      <c r="G129" s="852">
        <v>435800000</v>
      </c>
      <c r="H129" s="555">
        <f t="shared" si="3"/>
        <v>5.7605887168334898E-3</v>
      </c>
    </row>
    <row r="130" spans="2:8">
      <c r="B130" s="486">
        <v>112</v>
      </c>
      <c r="C130" s="849" t="s">
        <v>770</v>
      </c>
      <c r="D130" s="850" t="s">
        <v>378</v>
      </c>
      <c r="E130" s="481" t="s">
        <v>512</v>
      </c>
      <c r="F130" s="847" t="s">
        <v>771</v>
      </c>
      <c r="G130" s="852">
        <v>284530000</v>
      </c>
      <c r="H130" s="555">
        <f t="shared" si="3"/>
        <v>3.7610378788449582E-3</v>
      </c>
    </row>
    <row r="131" spans="2:8">
      <c r="B131" s="486">
        <v>113</v>
      </c>
      <c r="C131" s="849" t="s">
        <v>772</v>
      </c>
      <c r="D131" s="850" t="s">
        <v>773</v>
      </c>
      <c r="E131" s="481" t="s">
        <v>512</v>
      </c>
      <c r="F131" s="847" t="s">
        <v>774</v>
      </c>
      <c r="G131" s="852">
        <v>267250000</v>
      </c>
      <c r="H131" s="555">
        <f t="shared" si="3"/>
        <v>3.532623530458353E-3</v>
      </c>
    </row>
    <row r="132" spans="2:8">
      <c r="B132" s="486">
        <v>114</v>
      </c>
      <c r="C132" s="849" t="s">
        <v>775</v>
      </c>
      <c r="D132" s="850" t="s">
        <v>361</v>
      </c>
      <c r="E132" s="481" t="s">
        <v>512</v>
      </c>
      <c r="F132" s="847" t="s">
        <v>776</v>
      </c>
      <c r="G132" s="852">
        <v>383290000</v>
      </c>
      <c r="H132" s="555">
        <f t="shared" si="3"/>
        <v>5.0664893283045168E-3</v>
      </c>
    </row>
    <row r="133" spans="2:8">
      <c r="B133" s="486">
        <v>115</v>
      </c>
      <c r="C133" s="849" t="s">
        <v>777</v>
      </c>
      <c r="D133" s="850" t="s">
        <v>381</v>
      </c>
      <c r="E133" s="481" t="s">
        <v>512</v>
      </c>
      <c r="F133" s="847" t="s">
        <v>529</v>
      </c>
      <c r="G133" s="852">
        <v>835370000</v>
      </c>
      <c r="H133" s="555">
        <f t="shared" si="3"/>
        <v>1.1042273970585572E-2</v>
      </c>
    </row>
    <row r="134" spans="2:8">
      <c r="B134" s="486">
        <v>116</v>
      </c>
      <c r="C134" s="849" t="s">
        <v>778</v>
      </c>
      <c r="D134" s="850" t="s">
        <v>779</v>
      </c>
      <c r="E134" s="481" t="s">
        <v>512</v>
      </c>
      <c r="F134" s="847" t="s">
        <v>780</v>
      </c>
      <c r="G134" s="852">
        <v>464490000</v>
      </c>
      <c r="H134" s="555">
        <f t="shared" si="3"/>
        <v>6.1398252709545381E-3</v>
      </c>
    </row>
    <row r="135" spans="2:8">
      <c r="B135" s="486">
        <v>117</v>
      </c>
      <c r="C135" s="849" t="s">
        <v>781</v>
      </c>
      <c r="D135" s="850" t="s">
        <v>336</v>
      </c>
      <c r="E135" s="481" t="s">
        <v>512</v>
      </c>
      <c r="F135" s="847" t="s">
        <v>782</v>
      </c>
      <c r="G135" s="852">
        <v>123150000</v>
      </c>
      <c r="H135" s="555">
        <f t="shared" si="3"/>
        <v>1.6278487849427359E-3</v>
      </c>
    </row>
    <row r="136" spans="2:8">
      <c r="B136" s="486">
        <v>118</v>
      </c>
      <c r="C136" s="849" t="s">
        <v>783</v>
      </c>
      <c r="D136" s="850" t="s">
        <v>430</v>
      </c>
      <c r="E136" s="481" t="s">
        <v>512</v>
      </c>
      <c r="F136" s="847" t="s">
        <v>784</v>
      </c>
      <c r="G136" s="852">
        <v>461370000</v>
      </c>
      <c r="H136" s="555">
        <f t="shared" si="3"/>
        <v>6.0985837913847341E-3</v>
      </c>
    </row>
    <row r="137" spans="2:8">
      <c r="B137" s="486">
        <v>119</v>
      </c>
      <c r="C137" s="849" t="s">
        <v>785</v>
      </c>
      <c r="D137" s="850" t="s">
        <v>418</v>
      </c>
      <c r="E137" s="481" t="s">
        <v>512</v>
      </c>
      <c r="F137" s="847" t="s">
        <v>786</v>
      </c>
      <c r="G137" s="852">
        <v>444170000</v>
      </c>
      <c r="H137" s="555">
        <f t="shared" si="3"/>
        <v>5.8712269168332519E-3</v>
      </c>
    </row>
    <row r="138" spans="2:8">
      <c r="B138" s="486">
        <v>120</v>
      </c>
      <c r="C138" s="849" t="s">
        <v>787</v>
      </c>
      <c r="D138" s="850" t="s">
        <v>417</v>
      </c>
      <c r="E138" s="481" t="s">
        <v>512</v>
      </c>
      <c r="F138" s="847" t="s">
        <v>788</v>
      </c>
      <c r="G138" s="852">
        <v>69000000</v>
      </c>
      <c r="H138" s="555">
        <f t="shared" si="3"/>
        <v>9.1207118279373748E-4</v>
      </c>
    </row>
    <row r="139" spans="2:8">
      <c r="B139" s="486">
        <v>121</v>
      </c>
      <c r="C139" s="849" t="s">
        <v>789</v>
      </c>
      <c r="D139" s="850" t="s">
        <v>402</v>
      </c>
      <c r="E139" s="481" t="s">
        <v>512</v>
      </c>
      <c r="F139" s="847" t="s">
        <v>790</v>
      </c>
      <c r="G139" s="852">
        <v>313840000</v>
      </c>
      <c r="H139" s="555">
        <f t="shared" si="3"/>
        <v>4.1484698551882112E-3</v>
      </c>
    </row>
    <row r="140" spans="2:8">
      <c r="B140" s="486">
        <v>122</v>
      </c>
      <c r="C140" s="849" t="s">
        <v>791</v>
      </c>
      <c r="D140" s="850" t="s">
        <v>376</v>
      </c>
      <c r="E140" s="481" t="s">
        <v>512</v>
      </c>
      <c r="F140" s="847" t="s">
        <v>530</v>
      </c>
      <c r="G140" s="852">
        <v>369590000</v>
      </c>
      <c r="H140" s="555">
        <f t="shared" si="3"/>
        <v>4.885396934039673E-3</v>
      </c>
    </row>
    <row r="141" spans="2:8" ht="11" thickBot="1">
      <c r="B141" s="617">
        <v>123</v>
      </c>
      <c r="C141" s="488" t="s">
        <v>792</v>
      </c>
      <c r="D141" s="489" t="s">
        <v>793</v>
      </c>
      <c r="E141" s="490" t="s">
        <v>512</v>
      </c>
      <c r="F141" s="851" t="s">
        <v>794</v>
      </c>
      <c r="G141" s="853">
        <v>608800000</v>
      </c>
      <c r="H141" s="555">
        <f t="shared" si="3"/>
        <v>8.0473758852873528E-3</v>
      </c>
    </row>
  </sheetData>
  <autoFilter ref="A18:I141" xr:uid="{7B2AD4AE-AF4E-4328-B054-036210571E15}"/>
  <mergeCells count="1">
    <mergeCell ref="C3:F3"/>
  </mergeCells>
  <phoneticPr fontId="27" type="noConversion"/>
  <pageMargins left="0.7" right="0.7" top="0.75" bottom="0.75" header="0.3" footer="0.3"/>
  <pageSetup paperSize="9" orientation="portrait" horizontalDpi="30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86976-7ACE-4C95-81C0-0B60D3DF978E}">
  <sheetPr>
    <tabColor theme="0" tint="-0.34998626667073579"/>
  </sheetPr>
  <dimension ref="A1:AL164"/>
  <sheetViews>
    <sheetView workbookViewId="0">
      <selection activeCell="G10" sqref="G10:K10"/>
    </sheetView>
  </sheetViews>
  <sheetFormatPr defaultRowHeight="14.5"/>
  <cols>
    <col min="1" max="12" width="15.6328125" customWidth="1"/>
  </cols>
  <sheetData>
    <row r="1" spans="1:38" ht="50.15" customHeight="1">
      <c r="A1" s="557"/>
      <c r="B1" s="1033" t="s">
        <v>795</v>
      </c>
      <c r="C1" s="1033"/>
      <c r="D1" s="1033"/>
      <c r="E1" s="1033"/>
      <c r="F1" s="1033"/>
      <c r="G1" s="1034" t="s">
        <v>796</v>
      </c>
      <c r="H1" s="1034"/>
      <c r="I1" s="1034"/>
      <c r="J1" s="1034"/>
      <c r="K1" s="1035"/>
      <c r="L1" s="558"/>
      <c r="M1" s="558"/>
      <c r="N1" s="558"/>
      <c r="O1" s="558"/>
      <c r="P1" s="558"/>
      <c r="Q1" s="558"/>
      <c r="R1" s="558"/>
      <c r="S1" s="558"/>
      <c r="T1" s="558"/>
      <c r="U1" s="558"/>
      <c r="V1" s="558"/>
      <c r="W1" s="558"/>
      <c r="X1" s="558"/>
      <c r="Y1" s="558"/>
      <c r="Z1" s="558"/>
      <c r="AA1" s="558"/>
      <c r="AB1" s="558"/>
      <c r="AC1" s="558"/>
      <c r="AD1" s="558"/>
      <c r="AE1" s="558"/>
      <c r="AF1" s="558"/>
      <c r="AG1" s="558"/>
      <c r="AH1" s="558"/>
      <c r="AI1" s="558"/>
      <c r="AJ1" s="558"/>
      <c r="AK1" s="558"/>
    </row>
    <row r="2" spans="1:38" ht="15" customHeight="1">
      <c r="A2" s="1036" t="s">
        <v>797</v>
      </c>
      <c r="B2" s="1036"/>
      <c r="C2" s="1036"/>
      <c r="D2" s="1037" t="s">
        <v>798</v>
      </c>
      <c r="E2" s="1037"/>
      <c r="F2" s="1037"/>
      <c r="G2" s="1037"/>
      <c r="H2" s="1037"/>
      <c r="I2" s="1037"/>
      <c r="J2" s="1037"/>
      <c r="K2" s="1038"/>
      <c r="L2" s="558"/>
      <c r="M2" s="558"/>
      <c r="N2" s="558"/>
      <c r="O2" s="558"/>
      <c r="P2" s="558"/>
      <c r="Q2" s="558"/>
      <c r="R2" s="558"/>
      <c r="S2" s="558"/>
      <c r="T2" s="558"/>
      <c r="U2" s="558"/>
      <c r="V2" s="558"/>
      <c r="W2" s="558"/>
      <c r="X2" s="558"/>
      <c r="Y2" s="558"/>
      <c r="Z2" s="558"/>
      <c r="AA2" s="558"/>
      <c r="AB2" s="558"/>
      <c r="AC2" s="558"/>
      <c r="AD2" s="558"/>
      <c r="AE2" s="558"/>
      <c r="AF2" s="558"/>
      <c r="AG2" s="558"/>
      <c r="AH2" s="558"/>
      <c r="AI2" s="558"/>
      <c r="AJ2" s="558"/>
      <c r="AK2" s="558"/>
    </row>
    <row r="3" spans="1:38" ht="15" customHeight="1">
      <c r="A3" s="1036" t="s">
        <v>799</v>
      </c>
      <c r="B3" s="1036"/>
      <c r="C3" s="1036"/>
      <c r="D3" s="1037" t="s">
        <v>800</v>
      </c>
      <c r="E3" s="1037"/>
      <c r="F3" s="1037"/>
      <c r="G3" s="1037"/>
      <c r="H3" s="1037"/>
      <c r="I3" s="1037"/>
      <c r="J3" s="1037"/>
      <c r="K3" s="1038"/>
      <c r="L3" s="558"/>
      <c r="M3" s="558"/>
      <c r="N3" s="558"/>
      <c r="O3" s="558"/>
      <c r="P3" s="558"/>
      <c r="Q3" s="558"/>
      <c r="R3" s="558"/>
      <c r="S3" s="558"/>
      <c r="T3" s="558"/>
      <c r="U3" s="558"/>
      <c r="V3" s="558"/>
      <c r="W3" s="558"/>
      <c r="X3" s="558"/>
      <c r="Y3" s="558"/>
      <c r="Z3" s="558"/>
      <c r="AA3" s="558"/>
      <c r="AB3" s="558"/>
      <c r="AC3" s="558"/>
      <c r="AD3" s="558"/>
      <c r="AE3" s="558"/>
      <c r="AF3" s="558"/>
      <c r="AG3" s="558"/>
      <c r="AH3" s="558"/>
      <c r="AI3" s="558"/>
      <c r="AJ3" s="558"/>
      <c r="AK3" s="558"/>
    </row>
    <row r="4" spans="1:38" ht="15" customHeight="1">
      <c r="A4" s="1026" t="s">
        <v>801</v>
      </c>
      <c r="B4" s="1026"/>
      <c r="C4" s="1026"/>
      <c r="D4" s="1027" t="s">
        <v>802</v>
      </c>
      <c r="E4" s="1027"/>
      <c r="F4" s="1027"/>
      <c r="G4" s="1027"/>
      <c r="H4" s="1027"/>
      <c r="I4" s="1027"/>
      <c r="J4" s="1027"/>
      <c r="K4" s="1028"/>
      <c r="L4" s="558"/>
      <c r="M4" s="558"/>
      <c r="N4" s="558"/>
      <c r="O4" s="558"/>
      <c r="P4" s="558"/>
      <c r="Q4" s="558"/>
      <c r="R4" s="558"/>
      <c r="S4" s="558"/>
      <c r="T4" s="558"/>
      <c r="U4" s="558"/>
      <c r="V4" s="558"/>
      <c r="W4" s="558"/>
      <c r="X4" s="558"/>
      <c r="Y4" s="558"/>
      <c r="Z4" s="558"/>
      <c r="AA4" s="558"/>
      <c r="AB4" s="558"/>
      <c r="AC4" s="558"/>
      <c r="AD4" s="558"/>
      <c r="AE4" s="558"/>
      <c r="AF4" s="558"/>
      <c r="AG4" s="558"/>
      <c r="AH4" s="558"/>
      <c r="AI4" s="558"/>
      <c r="AJ4" s="558"/>
      <c r="AK4" s="558"/>
    </row>
    <row r="5" spans="1:38">
      <c r="A5" s="558"/>
      <c r="B5" s="558"/>
      <c r="C5" s="558"/>
      <c r="D5" s="558"/>
      <c r="E5" s="558"/>
      <c r="F5" s="558"/>
      <c r="G5" s="558"/>
      <c r="H5" s="558"/>
      <c r="I5" s="558"/>
      <c r="J5" s="558"/>
      <c r="K5" s="558"/>
      <c r="L5" s="558"/>
      <c r="M5" s="558"/>
      <c r="N5" s="558"/>
      <c r="O5" s="558"/>
      <c r="P5" s="558"/>
      <c r="Q5" s="558"/>
      <c r="R5" s="558"/>
      <c r="S5" s="558"/>
      <c r="T5" s="558"/>
      <c r="U5" s="558"/>
      <c r="V5" s="558"/>
      <c r="W5" s="558"/>
      <c r="X5" s="558"/>
      <c r="Y5" s="558"/>
      <c r="Z5" s="558"/>
      <c r="AA5" s="558"/>
      <c r="AB5" s="558"/>
      <c r="AC5" s="558"/>
      <c r="AD5" s="558"/>
      <c r="AE5" s="558"/>
      <c r="AF5" s="558"/>
      <c r="AG5" s="558"/>
      <c r="AH5" s="558"/>
      <c r="AI5" s="558"/>
      <c r="AJ5" s="558"/>
      <c r="AK5" s="558"/>
    </row>
    <row r="6" spans="1:38" ht="30" customHeight="1">
      <c r="A6" s="1029" t="s">
        <v>803</v>
      </c>
      <c r="B6" s="1029"/>
      <c r="C6" s="1029"/>
      <c r="D6" s="1029"/>
      <c r="E6" s="1029"/>
      <c r="F6" s="1029"/>
      <c r="G6" s="1029"/>
      <c r="H6" s="1029"/>
      <c r="I6" s="1029"/>
      <c r="J6" s="1029"/>
      <c r="K6" s="1029"/>
      <c r="M6" s="558"/>
      <c r="N6" s="558"/>
      <c r="O6" s="558"/>
      <c r="P6" s="558"/>
      <c r="Q6" s="558"/>
      <c r="R6" s="558"/>
      <c r="S6" s="558"/>
      <c r="T6" s="558"/>
      <c r="U6" s="558"/>
      <c r="V6" s="558"/>
      <c r="W6" s="558"/>
      <c r="X6" s="558"/>
      <c r="Y6" s="558"/>
      <c r="Z6" s="558"/>
      <c r="AA6" s="558"/>
      <c r="AB6" s="558"/>
      <c r="AC6" s="558"/>
      <c r="AD6" s="558"/>
      <c r="AE6" s="558"/>
      <c r="AF6" s="558"/>
      <c r="AG6" s="558"/>
      <c r="AH6" s="558"/>
      <c r="AI6" s="558"/>
      <c r="AJ6" s="558"/>
      <c r="AK6" s="558"/>
      <c r="AL6" s="558"/>
    </row>
    <row r="7" spans="1:38">
      <c r="K7" s="559"/>
      <c r="M7" s="558"/>
      <c r="N7" s="558"/>
      <c r="O7" s="558"/>
      <c r="P7" s="558"/>
      <c r="Q7" s="558"/>
      <c r="R7" s="558"/>
      <c r="S7" s="558"/>
      <c r="T7" s="558"/>
      <c r="U7" s="558"/>
      <c r="V7" s="558"/>
      <c r="W7" s="558"/>
      <c r="X7" s="558"/>
      <c r="Y7" s="558"/>
      <c r="Z7" s="558"/>
      <c r="AA7" s="558"/>
      <c r="AB7" s="558"/>
      <c r="AC7" s="558"/>
      <c r="AD7" s="558"/>
      <c r="AE7" s="558"/>
      <c r="AF7" s="558"/>
      <c r="AG7" s="558"/>
      <c r="AH7" s="558"/>
      <c r="AI7" s="558"/>
      <c r="AJ7" s="558"/>
      <c r="AK7" s="558"/>
      <c r="AL7" s="558"/>
    </row>
    <row r="8" spans="1:38" ht="18">
      <c r="A8" s="1030" t="s">
        <v>804</v>
      </c>
      <c r="B8" s="1030"/>
      <c r="C8" s="1030"/>
      <c r="D8" s="1030"/>
      <c r="E8" s="1030"/>
      <c r="F8" s="1030"/>
      <c r="G8" s="1031" t="s">
        <v>805</v>
      </c>
      <c r="H8" s="1031"/>
      <c r="I8" s="1031"/>
      <c r="J8" s="1031"/>
      <c r="K8" s="1032"/>
      <c r="M8" s="558"/>
      <c r="N8" s="558"/>
      <c r="O8" s="558"/>
      <c r="P8" s="558"/>
      <c r="Q8" s="558"/>
      <c r="R8" s="558"/>
      <c r="S8" s="558"/>
      <c r="T8" s="558"/>
      <c r="U8" s="558"/>
      <c r="V8" s="558"/>
      <c r="W8" s="558"/>
      <c r="X8" s="558"/>
      <c r="Y8" s="558"/>
      <c r="Z8" s="558"/>
      <c r="AA8" s="558"/>
      <c r="AB8" s="558"/>
      <c r="AC8" s="558"/>
      <c r="AD8" s="558"/>
      <c r="AE8" s="558"/>
      <c r="AF8" s="558"/>
      <c r="AG8" s="558"/>
      <c r="AH8" s="558"/>
      <c r="AI8" s="558"/>
      <c r="AJ8" s="558"/>
      <c r="AK8" s="558"/>
      <c r="AL8" s="558"/>
    </row>
    <row r="9" spans="1:38" ht="18">
      <c r="A9" s="1030" t="s">
        <v>806</v>
      </c>
      <c r="B9" s="1030"/>
      <c r="C9" s="1030"/>
      <c r="D9" s="1030"/>
      <c r="E9" s="1030"/>
      <c r="F9" s="1030"/>
      <c r="G9" s="1031" t="s">
        <v>807</v>
      </c>
      <c r="H9" s="1031"/>
      <c r="I9" s="1031"/>
      <c r="J9" s="1031"/>
      <c r="K9" s="1032"/>
      <c r="M9" s="558"/>
      <c r="N9" s="558"/>
      <c r="O9" s="558"/>
      <c r="P9" s="558"/>
      <c r="Q9" s="558"/>
      <c r="R9" s="558"/>
      <c r="S9" s="558"/>
      <c r="T9" s="558"/>
      <c r="U9" s="558"/>
      <c r="V9" s="558"/>
      <c r="W9" s="558"/>
      <c r="X9" s="558"/>
      <c r="Y9" s="558"/>
      <c r="Z9" s="558"/>
      <c r="AA9" s="558"/>
      <c r="AB9" s="558"/>
      <c r="AC9" s="558"/>
      <c r="AD9" s="558"/>
      <c r="AE9" s="558"/>
      <c r="AF9" s="558"/>
      <c r="AG9" s="558"/>
      <c r="AH9" s="558"/>
      <c r="AI9" s="558"/>
      <c r="AJ9" s="558"/>
      <c r="AK9" s="558"/>
      <c r="AL9" s="558"/>
    </row>
    <row r="10" spans="1:38" ht="18">
      <c r="A10" s="1030" t="s">
        <v>808</v>
      </c>
      <c r="B10" s="1030"/>
      <c r="C10" s="1030"/>
      <c r="D10" s="1030"/>
      <c r="E10" s="1030"/>
      <c r="F10" s="1030"/>
      <c r="G10" s="1031" t="s">
        <v>809</v>
      </c>
      <c r="H10" s="1031"/>
      <c r="I10" s="1031"/>
      <c r="J10" s="1031"/>
      <c r="K10" s="1032"/>
      <c r="M10" s="558"/>
      <c r="N10" s="558"/>
      <c r="O10" s="558"/>
      <c r="P10" s="558"/>
      <c r="Q10" s="558"/>
      <c r="R10" s="558"/>
      <c r="S10" s="558"/>
      <c r="T10" s="558"/>
      <c r="U10" s="558"/>
      <c r="V10" s="558"/>
      <c r="W10" s="558"/>
      <c r="X10" s="558"/>
      <c r="Y10" s="558"/>
      <c r="Z10" s="558"/>
      <c r="AA10" s="558"/>
      <c r="AB10" s="558"/>
      <c r="AC10" s="558"/>
      <c r="AD10" s="558"/>
      <c r="AE10" s="558"/>
      <c r="AF10" s="558"/>
      <c r="AG10" s="558"/>
      <c r="AH10" s="558"/>
      <c r="AI10" s="558"/>
      <c r="AJ10" s="558"/>
      <c r="AK10" s="558"/>
      <c r="AL10" s="558"/>
    </row>
    <row r="11" spans="1:38" ht="18">
      <c r="A11" s="1030" t="s">
        <v>810</v>
      </c>
      <c r="B11" s="1030"/>
      <c r="C11" s="1030"/>
      <c r="D11" s="1030"/>
      <c r="E11" s="1030"/>
      <c r="F11" s="1030"/>
      <c r="G11" s="1031" t="s">
        <v>811</v>
      </c>
      <c r="H11" s="1031"/>
      <c r="I11" s="1031"/>
      <c r="J11" s="1031"/>
      <c r="K11" s="1032"/>
      <c r="M11" s="558"/>
      <c r="N11" s="558"/>
      <c r="O11" s="558"/>
      <c r="P11" s="558"/>
      <c r="Q11" s="558"/>
      <c r="R11" s="558"/>
      <c r="S11" s="558"/>
      <c r="T11" s="558"/>
      <c r="U11" s="558"/>
      <c r="V11" s="558"/>
      <c r="W11" s="558"/>
      <c r="X11" s="558"/>
      <c r="Y11" s="558"/>
      <c r="Z11" s="558"/>
      <c r="AA11" s="558"/>
      <c r="AB11" s="558"/>
      <c r="AC11" s="558"/>
      <c r="AD11" s="558"/>
      <c r="AE11" s="558"/>
      <c r="AF11" s="558"/>
      <c r="AG11" s="558"/>
      <c r="AH11" s="558"/>
      <c r="AI11" s="558"/>
      <c r="AJ11" s="558"/>
      <c r="AK11" s="558"/>
      <c r="AL11" s="558"/>
    </row>
    <row r="12" spans="1:38" ht="18">
      <c r="A12" s="1030" t="s">
        <v>812</v>
      </c>
      <c r="B12" s="1030"/>
      <c r="C12" s="1030"/>
      <c r="D12" s="1030"/>
      <c r="E12" s="1030"/>
      <c r="F12" s="1030"/>
      <c r="G12" s="1031" t="s">
        <v>813</v>
      </c>
      <c r="H12" s="1031"/>
      <c r="I12" s="1031"/>
      <c r="J12" s="1031"/>
      <c r="K12" s="1032"/>
      <c r="M12" s="558"/>
      <c r="N12" s="558"/>
      <c r="O12" s="558"/>
      <c r="P12" s="558"/>
      <c r="Q12" s="558"/>
      <c r="R12" s="558"/>
      <c r="S12" s="558"/>
      <c r="T12" s="558"/>
      <c r="U12" s="558"/>
      <c r="V12" s="558"/>
      <c r="W12" s="558"/>
      <c r="X12" s="558"/>
      <c r="Y12" s="558"/>
      <c r="Z12" s="558"/>
      <c r="AA12" s="558"/>
      <c r="AB12" s="558"/>
      <c r="AC12" s="558"/>
      <c r="AD12" s="558"/>
      <c r="AE12" s="558"/>
      <c r="AF12" s="558"/>
      <c r="AG12" s="558"/>
      <c r="AH12" s="558"/>
      <c r="AI12" s="558"/>
      <c r="AJ12" s="558"/>
      <c r="AK12" s="558"/>
      <c r="AL12" s="558"/>
    </row>
    <row r="13" spans="1:38" ht="18">
      <c r="A13" s="1030" t="s">
        <v>814</v>
      </c>
      <c r="B13" s="1030"/>
      <c r="C13" s="1030"/>
      <c r="D13" s="1030"/>
      <c r="E13" s="1030"/>
      <c r="F13" s="1030"/>
      <c r="G13" s="1031" t="s">
        <v>815</v>
      </c>
      <c r="H13" s="1031"/>
      <c r="I13" s="1031"/>
      <c r="J13" s="1031"/>
      <c r="K13" s="1032"/>
      <c r="M13" s="558"/>
      <c r="N13" s="558"/>
      <c r="O13" s="558"/>
      <c r="P13" s="558"/>
      <c r="Q13" s="558"/>
      <c r="R13" s="558"/>
      <c r="S13" s="558"/>
      <c r="T13" s="558"/>
      <c r="U13" s="558"/>
      <c r="V13" s="558"/>
      <c r="W13" s="558"/>
      <c r="X13" s="558"/>
      <c r="Y13" s="558"/>
      <c r="Z13" s="558"/>
      <c r="AA13" s="558"/>
      <c r="AB13" s="558"/>
      <c r="AC13" s="558"/>
      <c r="AD13" s="558"/>
      <c r="AE13" s="558"/>
      <c r="AF13" s="558"/>
      <c r="AG13" s="558"/>
      <c r="AH13" s="558"/>
      <c r="AI13" s="558"/>
      <c r="AJ13" s="558"/>
      <c r="AK13" s="558"/>
      <c r="AL13" s="558"/>
    </row>
    <row r="14" spans="1:38" ht="18">
      <c r="A14" s="1030" t="s">
        <v>816</v>
      </c>
      <c r="B14" s="1030"/>
      <c r="C14" s="1030"/>
      <c r="D14" s="1030"/>
      <c r="E14" s="1030"/>
      <c r="F14" s="1030"/>
      <c r="G14" s="1031" t="s">
        <v>817</v>
      </c>
      <c r="H14" s="1031"/>
      <c r="I14" s="1031"/>
      <c r="J14" s="1031"/>
      <c r="K14" s="1032"/>
      <c r="M14" s="558"/>
      <c r="N14" s="558"/>
      <c r="O14" s="558"/>
      <c r="P14" s="558"/>
      <c r="Q14" s="558"/>
      <c r="R14" s="558"/>
      <c r="S14" s="558"/>
      <c r="T14" s="558"/>
      <c r="U14" s="558"/>
      <c r="V14" s="558"/>
      <c r="W14" s="558"/>
      <c r="X14" s="558"/>
      <c r="Y14" s="558"/>
      <c r="Z14" s="558"/>
      <c r="AA14" s="558"/>
      <c r="AB14" s="558"/>
      <c r="AC14" s="558"/>
      <c r="AD14" s="558"/>
      <c r="AE14" s="558"/>
      <c r="AF14" s="558"/>
      <c r="AG14" s="558"/>
      <c r="AH14" s="558"/>
      <c r="AI14" s="558"/>
      <c r="AJ14" s="558"/>
      <c r="AK14" s="558"/>
      <c r="AL14" s="558"/>
    </row>
    <row r="15" spans="1:38" ht="18">
      <c r="A15" s="1030" t="s">
        <v>818</v>
      </c>
      <c r="B15" s="1030"/>
      <c r="C15" s="1030"/>
      <c r="D15" s="1030"/>
      <c r="E15" s="1030"/>
      <c r="F15" s="1030"/>
      <c r="G15" s="1031" t="s">
        <v>819</v>
      </c>
      <c r="H15" s="1031"/>
      <c r="I15" s="1031"/>
      <c r="J15" s="1031"/>
      <c r="K15" s="1032"/>
      <c r="M15" s="558"/>
      <c r="N15" s="558"/>
      <c r="O15" s="558"/>
      <c r="P15" s="558"/>
      <c r="Q15" s="558"/>
      <c r="R15" s="558"/>
      <c r="S15" s="558"/>
      <c r="T15" s="558"/>
      <c r="U15" s="558"/>
      <c r="V15" s="558"/>
      <c r="W15" s="558"/>
      <c r="X15" s="558"/>
      <c r="Y15" s="558"/>
      <c r="Z15" s="558"/>
      <c r="AA15" s="558"/>
      <c r="AB15" s="558"/>
      <c r="AC15" s="558"/>
      <c r="AD15" s="558"/>
      <c r="AE15" s="558"/>
      <c r="AF15" s="558"/>
      <c r="AG15" s="558"/>
      <c r="AH15" s="558"/>
      <c r="AI15" s="558"/>
      <c r="AJ15" s="558"/>
      <c r="AK15" s="558"/>
      <c r="AL15" s="558"/>
    </row>
    <row r="16" spans="1:38" ht="18">
      <c r="A16" s="1030" t="s">
        <v>820</v>
      </c>
      <c r="B16" s="1030"/>
      <c r="C16" s="1030"/>
      <c r="D16" s="1030"/>
      <c r="E16" s="1030"/>
      <c r="F16" s="1030"/>
      <c r="G16" s="1031" t="s">
        <v>821</v>
      </c>
      <c r="H16" s="1031"/>
      <c r="I16" s="1031"/>
      <c r="J16" s="1031"/>
      <c r="K16" s="1032"/>
      <c r="L16" s="561" t="s">
        <v>822</v>
      </c>
      <c r="M16" s="558"/>
      <c r="N16" s="558"/>
      <c r="O16" s="558"/>
      <c r="P16" s="558"/>
      <c r="Q16" s="558"/>
      <c r="R16" s="558"/>
      <c r="S16" s="558"/>
      <c r="T16" s="558"/>
      <c r="U16" s="558"/>
      <c r="V16" s="558"/>
      <c r="W16" s="558"/>
      <c r="X16" s="558"/>
      <c r="Y16" s="558"/>
      <c r="Z16" s="558"/>
      <c r="AA16" s="558"/>
      <c r="AB16" s="558"/>
      <c r="AC16" s="558"/>
      <c r="AD16" s="558"/>
      <c r="AE16" s="558"/>
      <c r="AF16" s="558"/>
      <c r="AG16" s="558"/>
      <c r="AH16" s="558"/>
      <c r="AI16" s="558"/>
      <c r="AJ16" s="558"/>
      <c r="AK16" s="558"/>
      <c r="AL16" s="558"/>
    </row>
    <row r="17" spans="1:38" ht="18">
      <c r="A17" s="1030" t="s">
        <v>823</v>
      </c>
      <c r="B17" s="1030"/>
      <c r="C17" s="1030"/>
      <c r="D17" s="1030"/>
      <c r="E17" s="1030"/>
      <c r="F17" s="1030"/>
      <c r="G17" s="1031" t="s">
        <v>531</v>
      </c>
      <c r="H17" s="1031"/>
      <c r="I17" s="1031"/>
      <c r="J17" s="1031"/>
      <c r="K17" s="1032"/>
      <c r="M17" s="558"/>
      <c r="N17" s="558"/>
      <c r="O17" s="558"/>
      <c r="P17" s="558"/>
      <c r="Q17" s="558"/>
      <c r="R17" s="558"/>
      <c r="S17" s="558"/>
      <c r="T17" s="558"/>
      <c r="U17" s="558"/>
      <c r="V17" s="558"/>
      <c r="W17" s="558"/>
      <c r="X17" s="558"/>
      <c r="Y17" s="558"/>
      <c r="Z17" s="558"/>
      <c r="AA17" s="558"/>
      <c r="AB17" s="558"/>
      <c r="AC17" s="558"/>
      <c r="AD17" s="558"/>
      <c r="AE17" s="558"/>
      <c r="AF17" s="558"/>
      <c r="AG17" s="558"/>
      <c r="AH17" s="558"/>
      <c r="AI17" s="558"/>
      <c r="AJ17" s="558"/>
      <c r="AK17" s="558"/>
      <c r="AL17" s="558"/>
    </row>
    <row r="18" spans="1:38" ht="18">
      <c r="A18" s="1030" t="s">
        <v>824</v>
      </c>
      <c r="B18" s="1030"/>
      <c r="C18" s="1030"/>
      <c r="D18" s="1030"/>
      <c r="E18" s="1030"/>
      <c r="F18" s="1030"/>
      <c r="G18" s="1031" t="s">
        <v>531</v>
      </c>
      <c r="H18" s="1031"/>
      <c r="I18" s="1031"/>
      <c r="J18" s="1031"/>
      <c r="K18" s="1032"/>
      <c r="M18" s="558"/>
      <c r="N18" s="558"/>
      <c r="O18" s="558"/>
      <c r="P18" s="558"/>
      <c r="Q18" s="558"/>
      <c r="R18" s="558"/>
      <c r="S18" s="558"/>
      <c r="T18" s="558"/>
      <c r="U18" s="558"/>
      <c r="V18" s="558"/>
      <c r="W18" s="558"/>
      <c r="X18" s="558"/>
      <c r="Y18" s="558"/>
      <c r="Z18" s="558"/>
      <c r="AA18" s="558"/>
      <c r="AB18" s="558"/>
      <c r="AC18" s="558"/>
      <c r="AD18" s="558"/>
      <c r="AE18" s="558"/>
      <c r="AF18" s="558"/>
      <c r="AG18" s="558"/>
      <c r="AH18" s="558"/>
      <c r="AI18" s="558"/>
      <c r="AJ18" s="558"/>
      <c r="AK18" s="558"/>
      <c r="AL18" s="558"/>
    </row>
    <row r="19" spans="1:38" ht="18">
      <c r="A19" s="1030" t="s">
        <v>825</v>
      </c>
      <c r="B19" s="1030"/>
      <c r="C19" s="1030"/>
      <c r="D19" s="1030"/>
      <c r="E19" s="1030"/>
      <c r="F19" s="1030"/>
      <c r="G19" s="1031" t="s">
        <v>826</v>
      </c>
      <c r="H19" s="1031"/>
      <c r="I19" s="1031"/>
      <c r="J19" s="1031"/>
      <c r="K19" s="1032"/>
      <c r="M19" s="558"/>
      <c r="N19" s="558"/>
      <c r="O19" s="558"/>
      <c r="P19" s="558"/>
      <c r="Q19" s="558"/>
      <c r="R19" s="558"/>
      <c r="S19" s="558"/>
      <c r="T19" s="558"/>
      <c r="U19" s="558"/>
      <c r="V19" s="558"/>
      <c r="W19" s="558"/>
      <c r="X19" s="558"/>
      <c r="Y19" s="558"/>
      <c r="Z19" s="558"/>
      <c r="AA19" s="558"/>
      <c r="AB19" s="558"/>
      <c r="AC19" s="558"/>
      <c r="AD19" s="558"/>
      <c r="AE19" s="558"/>
      <c r="AF19" s="558"/>
      <c r="AG19" s="558"/>
      <c r="AH19" s="558"/>
      <c r="AI19" s="558"/>
      <c r="AJ19" s="558"/>
      <c r="AK19" s="558"/>
      <c r="AL19" s="558"/>
    </row>
    <row r="20" spans="1:38" ht="18">
      <c r="A20" s="1030" t="s">
        <v>827</v>
      </c>
      <c r="B20" s="1030"/>
      <c r="C20" s="1030"/>
      <c r="D20" s="1030"/>
      <c r="E20" s="1030"/>
      <c r="F20" s="1030"/>
      <c r="G20" s="1031" t="s">
        <v>531</v>
      </c>
      <c r="H20" s="1031"/>
      <c r="I20" s="1031"/>
      <c r="J20" s="1031"/>
      <c r="K20" s="1032"/>
      <c r="M20" s="558"/>
      <c r="N20" s="558"/>
      <c r="O20" s="558"/>
      <c r="P20" s="558"/>
      <c r="Q20" s="558"/>
      <c r="R20" s="558"/>
      <c r="S20" s="558"/>
      <c r="T20" s="558"/>
      <c r="U20" s="558"/>
      <c r="V20" s="558"/>
      <c r="W20" s="558"/>
      <c r="X20" s="558"/>
      <c r="Y20" s="558"/>
      <c r="Z20" s="558"/>
      <c r="AA20" s="558"/>
      <c r="AB20" s="558"/>
      <c r="AC20" s="558"/>
      <c r="AD20" s="558"/>
      <c r="AE20" s="558"/>
      <c r="AF20" s="558"/>
      <c r="AG20" s="558"/>
      <c r="AH20" s="558"/>
      <c r="AI20" s="558"/>
      <c r="AJ20" s="558"/>
      <c r="AK20" s="558"/>
      <c r="AL20" s="558"/>
    </row>
    <row r="21" spans="1:38" ht="18">
      <c r="A21" s="1030" t="s">
        <v>828</v>
      </c>
      <c r="B21" s="1030"/>
      <c r="C21" s="1030"/>
      <c r="D21" s="1030"/>
      <c r="E21" s="1030"/>
      <c r="F21" s="1030"/>
      <c r="G21" s="1031" t="s">
        <v>826</v>
      </c>
      <c r="H21" s="1031"/>
      <c r="I21" s="1031"/>
      <c r="J21" s="1031"/>
      <c r="K21" s="1032"/>
      <c r="M21" s="558"/>
      <c r="N21" s="558"/>
      <c r="O21" s="558"/>
      <c r="P21" s="558"/>
      <c r="Q21" s="558"/>
      <c r="R21" s="558"/>
      <c r="S21" s="558"/>
      <c r="T21" s="558"/>
      <c r="U21" s="558"/>
      <c r="V21" s="558"/>
      <c r="W21" s="558"/>
      <c r="X21" s="558"/>
      <c r="Y21" s="558"/>
      <c r="Z21" s="558"/>
      <c r="AA21" s="558"/>
      <c r="AB21" s="558"/>
      <c r="AC21" s="558"/>
      <c r="AD21" s="558"/>
      <c r="AE21" s="558"/>
      <c r="AF21" s="558"/>
      <c r="AG21" s="558"/>
      <c r="AH21" s="558"/>
      <c r="AI21" s="558"/>
      <c r="AJ21" s="558"/>
      <c r="AK21" s="558"/>
      <c r="AL21" s="558"/>
    </row>
    <row r="22" spans="1:38" ht="18">
      <c r="A22" s="1030" t="s">
        <v>829</v>
      </c>
      <c r="B22" s="1030"/>
      <c r="C22" s="1030"/>
      <c r="D22" s="1030"/>
      <c r="E22" s="1030"/>
      <c r="F22" s="1030"/>
      <c r="G22" s="1031" t="s">
        <v>531</v>
      </c>
      <c r="H22" s="1031"/>
      <c r="I22" s="1031"/>
      <c r="J22" s="1031"/>
      <c r="K22" s="1032"/>
      <c r="M22" s="558"/>
      <c r="N22" s="558"/>
      <c r="O22" s="558"/>
      <c r="P22" s="558"/>
      <c r="Q22" s="558"/>
      <c r="R22" s="558"/>
      <c r="S22" s="558"/>
      <c r="T22" s="558"/>
      <c r="U22" s="558"/>
      <c r="V22" s="558"/>
      <c r="W22" s="558"/>
      <c r="X22" s="558"/>
      <c r="Y22" s="558"/>
      <c r="Z22" s="558"/>
      <c r="AA22" s="558"/>
      <c r="AB22" s="558"/>
      <c r="AC22" s="558"/>
      <c r="AD22" s="558"/>
      <c r="AE22" s="558"/>
      <c r="AF22" s="558"/>
      <c r="AG22" s="558"/>
      <c r="AH22" s="558"/>
      <c r="AI22" s="558"/>
      <c r="AJ22" s="558"/>
      <c r="AK22" s="558"/>
      <c r="AL22" s="558"/>
    </row>
    <row r="23" spans="1:38" ht="18">
      <c r="A23" s="1030" t="s">
        <v>830</v>
      </c>
      <c r="B23" s="1030"/>
      <c r="C23" s="1030"/>
      <c r="D23" s="1030"/>
      <c r="E23" s="1030"/>
      <c r="F23" s="1030"/>
      <c r="G23" s="1031" t="s">
        <v>831</v>
      </c>
      <c r="H23" s="1031"/>
      <c r="I23" s="1031"/>
      <c r="J23" s="1031"/>
      <c r="K23" s="1032"/>
      <c r="M23" s="558"/>
      <c r="N23" s="558"/>
      <c r="O23" s="558"/>
      <c r="P23" s="558"/>
      <c r="Q23" s="558"/>
      <c r="R23" s="558"/>
      <c r="S23" s="558"/>
      <c r="T23" s="558"/>
      <c r="U23" s="558"/>
      <c r="V23" s="558"/>
      <c r="W23" s="558"/>
      <c r="X23" s="558"/>
      <c r="Y23" s="558"/>
      <c r="Z23" s="558"/>
      <c r="AA23" s="558"/>
      <c r="AB23" s="558"/>
      <c r="AC23" s="558"/>
      <c r="AD23" s="558"/>
      <c r="AE23" s="558"/>
      <c r="AF23" s="558"/>
      <c r="AG23" s="558"/>
      <c r="AH23" s="558"/>
      <c r="AI23" s="558"/>
      <c r="AJ23" s="558"/>
      <c r="AK23" s="558"/>
      <c r="AL23" s="558"/>
    </row>
    <row r="24" spans="1:38" ht="18">
      <c r="A24" s="1030" t="s">
        <v>832</v>
      </c>
      <c r="B24" s="1030"/>
      <c r="C24" s="1030"/>
      <c r="D24" s="1030"/>
      <c r="E24" s="1030"/>
      <c r="F24" s="1030"/>
      <c r="G24" s="1031" t="s">
        <v>831</v>
      </c>
      <c r="H24" s="1031"/>
      <c r="I24" s="1031"/>
      <c r="J24" s="1031"/>
      <c r="K24" s="1032"/>
      <c r="M24" s="558"/>
      <c r="N24" s="558"/>
      <c r="O24" s="558"/>
      <c r="P24" s="558"/>
      <c r="Q24" s="558"/>
      <c r="R24" s="558"/>
      <c r="S24" s="558"/>
      <c r="T24" s="558"/>
      <c r="U24" s="558"/>
      <c r="V24" s="558"/>
      <c r="W24" s="558"/>
      <c r="X24" s="558"/>
      <c r="Y24" s="558"/>
      <c r="Z24" s="558"/>
      <c r="AA24" s="558"/>
      <c r="AB24" s="558"/>
      <c r="AC24" s="558"/>
      <c r="AD24" s="558"/>
      <c r="AE24" s="558"/>
      <c r="AF24" s="558"/>
      <c r="AG24" s="558"/>
      <c r="AH24" s="558"/>
      <c r="AI24" s="558"/>
      <c r="AJ24" s="558"/>
      <c r="AK24" s="558"/>
      <c r="AL24" s="558"/>
    </row>
    <row r="25" spans="1:38">
      <c r="A25" s="562"/>
      <c r="B25" s="562"/>
      <c r="C25" s="562"/>
      <c r="D25" s="562"/>
      <c r="E25" s="562"/>
      <c r="F25" s="562"/>
      <c r="G25" s="562"/>
      <c r="H25" s="562"/>
      <c r="I25" s="562"/>
      <c r="J25" s="562"/>
      <c r="K25" s="563"/>
      <c r="M25" s="558"/>
      <c r="N25" s="558"/>
      <c r="O25" s="558"/>
      <c r="P25" s="558"/>
      <c r="Q25" s="558"/>
      <c r="R25" s="558"/>
      <c r="S25" s="558"/>
      <c r="T25" s="558"/>
      <c r="U25" s="558"/>
      <c r="V25" s="558"/>
      <c r="W25" s="558"/>
      <c r="X25" s="558"/>
      <c r="Y25" s="558"/>
      <c r="Z25" s="558"/>
      <c r="AA25" s="558"/>
      <c r="AB25" s="558"/>
      <c r="AC25" s="558"/>
      <c r="AD25" s="558"/>
      <c r="AE25" s="558"/>
      <c r="AF25" s="558"/>
      <c r="AG25" s="558"/>
      <c r="AH25" s="558"/>
      <c r="AI25" s="558"/>
      <c r="AJ25" s="558"/>
      <c r="AK25" s="558"/>
      <c r="AL25" s="558"/>
    </row>
    <row r="26" spans="1:38">
      <c r="A26" s="558"/>
      <c r="B26" s="558"/>
      <c r="C26" s="558"/>
      <c r="D26" s="558"/>
      <c r="E26" s="558"/>
      <c r="F26" s="558"/>
      <c r="G26" s="558"/>
      <c r="H26" s="558"/>
      <c r="I26" s="558"/>
      <c r="J26" s="558"/>
      <c r="K26" s="558"/>
      <c r="L26" s="558"/>
      <c r="M26" s="558"/>
      <c r="N26" s="558"/>
      <c r="O26" s="558"/>
      <c r="P26" s="558"/>
      <c r="Q26" s="558"/>
      <c r="R26" s="558"/>
      <c r="S26" s="558"/>
      <c r="T26" s="558"/>
      <c r="U26" s="558"/>
      <c r="V26" s="558"/>
      <c r="W26" s="558"/>
      <c r="X26" s="558"/>
      <c r="Y26" s="558"/>
      <c r="Z26" s="558"/>
      <c r="AA26" s="558"/>
      <c r="AB26" s="558"/>
      <c r="AC26" s="558"/>
      <c r="AD26" s="558"/>
      <c r="AE26" s="558"/>
      <c r="AF26" s="558"/>
      <c r="AG26" s="558"/>
      <c r="AH26" s="558"/>
      <c r="AI26" s="558"/>
      <c r="AJ26" s="558"/>
      <c r="AK26" s="558"/>
    </row>
    <row r="27" spans="1:38" ht="30" customHeight="1">
      <c r="A27" s="1029" t="s">
        <v>833</v>
      </c>
      <c r="B27" s="1029"/>
      <c r="C27" s="1029"/>
      <c r="D27" s="1029"/>
      <c r="E27" s="1029"/>
      <c r="F27" s="1029"/>
      <c r="G27" s="1029"/>
      <c r="H27" s="1029"/>
      <c r="I27" s="1029"/>
      <c r="J27" s="1029"/>
      <c r="K27" s="1029"/>
      <c r="L27" s="558"/>
      <c r="M27" s="558"/>
      <c r="N27" s="558"/>
      <c r="O27" s="558"/>
      <c r="P27" s="558"/>
      <c r="Q27" s="558"/>
      <c r="R27" s="558"/>
      <c r="S27" s="558"/>
      <c r="T27" s="558"/>
      <c r="U27" s="558"/>
      <c r="V27" s="558"/>
      <c r="W27" s="558"/>
      <c r="X27" s="558"/>
      <c r="Y27" s="558"/>
      <c r="Z27" s="558"/>
      <c r="AA27" s="558"/>
      <c r="AB27" s="558"/>
      <c r="AC27" s="558"/>
      <c r="AD27" s="558"/>
      <c r="AE27" s="558"/>
      <c r="AF27" s="558"/>
      <c r="AG27" s="558"/>
      <c r="AH27" s="558"/>
      <c r="AI27" s="558"/>
      <c r="AJ27" s="558"/>
      <c r="AK27" s="558"/>
    </row>
    <row r="28" spans="1:38">
      <c r="A28" s="558"/>
      <c r="B28" s="558"/>
      <c r="C28" s="558"/>
      <c r="D28" s="558"/>
      <c r="E28" s="558"/>
      <c r="F28" s="558"/>
      <c r="G28" s="558"/>
      <c r="H28" s="558"/>
      <c r="I28" s="558"/>
      <c r="J28" s="558"/>
      <c r="K28" s="558"/>
      <c r="L28" s="558"/>
      <c r="M28" s="558"/>
      <c r="N28" s="558"/>
      <c r="O28" s="558"/>
      <c r="P28" s="558"/>
      <c r="Q28" s="558"/>
      <c r="R28" s="558"/>
      <c r="S28" s="558"/>
      <c r="T28" s="558"/>
      <c r="U28" s="558"/>
      <c r="V28" s="558"/>
      <c r="W28" s="558"/>
      <c r="X28" s="558"/>
      <c r="Y28" s="558"/>
      <c r="Z28" s="558"/>
      <c r="AA28" s="558"/>
      <c r="AB28" s="558"/>
      <c r="AC28" s="558"/>
      <c r="AD28" s="558"/>
      <c r="AE28" s="558"/>
      <c r="AF28" s="558"/>
      <c r="AG28" s="558"/>
      <c r="AH28" s="558"/>
      <c r="AI28" s="558"/>
      <c r="AJ28" s="558"/>
      <c r="AK28" s="558"/>
    </row>
    <row r="29" spans="1:38" ht="17.149999999999999" customHeight="1">
      <c r="A29" s="1039" t="s">
        <v>834</v>
      </c>
      <c r="B29" s="1039"/>
      <c r="C29" s="1039"/>
      <c r="D29" s="1039"/>
      <c r="E29" s="1039"/>
      <c r="F29" s="1039"/>
      <c r="G29" s="1039"/>
      <c r="H29" s="1039"/>
      <c r="I29" s="1039"/>
      <c r="J29" s="1039"/>
      <c r="K29" s="1039"/>
      <c r="L29" s="558"/>
      <c r="M29" s="558"/>
      <c r="N29" s="558"/>
      <c r="O29" s="558"/>
      <c r="P29" s="558"/>
      <c r="Q29" s="558"/>
      <c r="R29" s="558"/>
      <c r="S29" s="558"/>
      <c r="T29" s="558"/>
      <c r="U29" s="558"/>
      <c r="V29" s="558"/>
      <c r="W29" s="558"/>
      <c r="X29" s="558"/>
      <c r="Y29" s="558"/>
      <c r="Z29" s="558"/>
      <c r="AA29" s="558"/>
      <c r="AB29" s="558"/>
      <c r="AC29" s="558"/>
      <c r="AD29" s="558"/>
      <c r="AE29" s="558"/>
      <c r="AF29" s="558"/>
      <c r="AG29" s="558"/>
      <c r="AH29" s="558"/>
      <c r="AI29" s="558"/>
      <c r="AJ29" s="558"/>
      <c r="AK29" s="558"/>
    </row>
    <row r="30" spans="1:38" ht="16.5">
      <c r="A30" s="1040" t="s">
        <v>835</v>
      </c>
      <c r="B30" s="1040"/>
      <c r="C30" s="1040"/>
      <c r="D30" s="1040"/>
      <c r="E30" s="1040" t="s">
        <v>836</v>
      </c>
      <c r="F30" s="1040"/>
      <c r="G30" s="1040"/>
      <c r="H30" s="1040" t="s">
        <v>837</v>
      </c>
      <c r="I30" s="1040"/>
      <c r="J30" s="1040"/>
      <c r="K30" s="1040"/>
      <c r="L30" s="558"/>
      <c r="M30" s="558"/>
      <c r="N30" s="558"/>
      <c r="O30" s="558"/>
      <c r="P30" s="558"/>
      <c r="Q30" s="558"/>
      <c r="R30" s="558"/>
      <c r="S30" s="558"/>
      <c r="T30" s="558"/>
      <c r="U30" s="558"/>
      <c r="V30" s="558"/>
      <c r="W30" s="558"/>
      <c r="X30" s="558"/>
      <c r="Y30" s="558"/>
      <c r="Z30" s="558"/>
      <c r="AA30" s="558"/>
      <c r="AB30" s="558"/>
      <c r="AC30" s="558"/>
      <c r="AD30" s="558"/>
      <c r="AE30" s="558"/>
      <c r="AF30" s="558"/>
      <c r="AG30" s="558"/>
      <c r="AH30" s="558"/>
      <c r="AI30" s="558"/>
      <c r="AJ30" s="558"/>
      <c r="AK30" s="558"/>
    </row>
    <row r="31" spans="1:38" ht="16.5">
      <c r="A31" s="1041" t="s">
        <v>838</v>
      </c>
      <c r="B31" s="1041"/>
      <c r="C31" s="1041"/>
      <c r="D31" s="1041"/>
      <c r="E31" s="1041" t="s">
        <v>839</v>
      </c>
      <c r="F31" s="1041"/>
      <c r="G31" s="1041"/>
      <c r="H31" s="1041" t="s">
        <v>840</v>
      </c>
      <c r="I31" s="1041"/>
      <c r="J31" s="1041"/>
      <c r="K31" s="1041"/>
      <c r="L31" s="558"/>
      <c r="M31" s="558"/>
      <c r="N31" s="558"/>
      <c r="O31" s="558"/>
      <c r="P31" s="558"/>
      <c r="Q31" s="558"/>
      <c r="R31" s="558"/>
      <c r="S31" s="558"/>
      <c r="T31" s="558"/>
      <c r="U31" s="558"/>
      <c r="V31" s="558"/>
      <c r="W31" s="558"/>
      <c r="X31" s="558"/>
      <c r="Y31" s="558"/>
      <c r="Z31" s="558"/>
      <c r="AA31" s="558"/>
      <c r="AB31" s="558"/>
      <c r="AC31" s="558"/>
      <c r="AD31" s="558"/>
      <c r="AE31" s="558"/>
      <c r="AF31" s="558"/>
      <c r="AG31" s="558"/>
      <c r="AH31" s="558"/>
      <c r="AI31" s="558"/>
      <c r="AJ31" s="558"/>
      <c r="AK31" s="558"/>
    </row>
    <row r="32" spans="1:38">
      <c r="A32" s="558"/>
      <c r="B32" s="558"/>
      <c r="C32" s="558"/>
      <c r="D32" s="558"/>
      <c r="E32" s="558"/>
      <c r="F32" s="558"/>
      <c r="G32" s="558"/>
      <c r="H32" s="558"/>
      <c r="I32" s="558"/>
      <c r="J32" s="558"/>
      <c r="K32" s="558"/>
      <c r="L32" s="558"/>
      <c r="M32" s="558"/>
      <c r="N32" s="558"/>
      <c r="O32" s="558"/>
      <c r="P32" s="558"/>
      <c r="Q32" s="558"/>
      <c r="R32" s="558"/>
      <c r="S32" s="558"/>
      <c r="T32" s="558"/>
      <c r="U32" s="558"/>
      <c r="V32" s="558"/>
      <c r="W32" s="558"/>
      <c r="X32" s="558"/>
      <c r="Y32" s="558"/>
      <c r="Z32" s="558"/>
      <c r="AA32" s="558"/>
      <c r="AB32" s="558"/>
      <c r="AC32" s="558"/>
      <c r="AD32" s="558"/>
      <c r="AE32" s="558"/>
      <c r="AF32" s="558"/>
      <c r="AG32" s="558"/>
      <c r="AH32" s="558"/>
      <c r="AI32" s="558"/>
      <c r="AJ32" s="558"/>
      <c r="AK32" s="558"/>
    </row>
    <row r="33" spans="1:37" ht="17.149999999999999" customHeight="1">
      <c r="A33" s="1039" t="s">
        <v>841</v>
      </c>
      <c r="B33" s="1039"/>
      <c r="C33" s="1039"/>
      <c r="D33" s="1039"/>
      <c r="E33" s="1039"/>
      <c r="F33" s="1039"/>
      <c r="G33" s="1039"/>
      <c r="H33" s="1039"/>
      <c r="I33" s="1039"/>
      <c r="J33" s="1039"/>
      <c r="K33" s="1039"/>
      <c r="L33" s="558"/>
      <c r="M33" s="558"/>
      <c r="N33" s="558"/>
      <c r="O33" s="558"/>
      <c r="P33" s="558"/>
      <c r="Q33" s="558"/>
      <c r="R33" s="558"/>
      <c r="S33" s="558"/>
      <c r="T33" s="558"/>
      <c r="U33" s="558"/>
      <c r="V33" s="558"/>
      <c r="W33" s="558"/>
      <c r="X33" s="558"/>
      <c r="Y33" s="558"/>
      <c r="Z33" s="558"/>
      <c r="AA33" s="558"/>
      <c r="AB33" s="558"/>
      <c r="AC33" s="558"/>
      <c r="AD33" s="558"/>
      <c r="AE33" s="558"/>
      <c r="AF33" s="558"/>
      <c r="AG33" s="558"/>
      <c r="AH33" s="558"/>
      <c r="AI33" s="558"/>
      <c r="AJ33" s="558"/>
      <c r="AK33" s="558"/>
    </row>
    <row r="34" spans="1:37" ht="16.5">
      <c r="A34" s="1042" t="s">
        <v>842</v>
      </c>
      <c r="B34" s="1042"/>
      <c r="C34" s="1042"/>
      <c r="D34" s="1041" t="s">
        <v>843</v>
      </c>
      <c r="E34" s="1041"/>
      <c r="F34" s="1041"/>
      <c r="G34" s="1041"/>
      <c r="H34" s="1041"/>
      <c r="I34" s="1041"/>
      <c r="J34" s="1041"/>
      <c r="K34" s="1041"/>
      <c r="L34" s="558"/>
      <c r="M34" s="558"/>
      <c r="N34" s="558"/>
      <c r="O34" s="558"/>
      <c r="P34" s="558"/>
      <c r="Q34" s="558"/>
      <c r="R34" s="558"/>
      <c r="S34" s="558"/>
      <c r="T34" s="558"/>
      <c r="U34" s="558"/>
      <c r="V34" s="558"/>
      <c r="W34" s="558"/>
      <c r="X34" s="558"/>
      <c r="Y34" s="558"/>
      <c r="Z34" s="558"/>
      <c r="AA34" s="558"/>
      <c r="AB34" s="558"/>
      <c r="AC34" s="558"/>
      <c r="AD34" s="558"/>
      <c r="AE34" s="558"/>
      <c r="AF34" s="558"/>
      <c r="AG34" s="558"/>
      <c r="AH34" s="558"/>
      <c r="AI34" s="558"/>
      <c r="AJ34" s="558"/>
      <c r="AK34" s="558"/>
    </row>
    <row r="35" spans="1:37" ht="16.5">
      <c r="A35" s="1042" t="s">
        <v>844</v>
      </c>
      <c r="B35" s="1042"/>
      <c r="C35" s="1042"/>
      <c r="D35" s="1041" t="s">
        <v>845</v>
      </c>
      <c r="E35" s="1041"/>
      <c r="F35" s="1041"/>
      <c r="G35" s="1041"/>
      <c r="H35" s="1041"/>
      <c r="I35" s="1041"/>
      <c r="J35" s="1041"/>
      <c r="K35" s="1041"/>
      <c r="L35" s="558"/>
      <c r="M35" s="558"/>
      <c r="N35" s="558"/>
      <c r="O35" s="558"/>
      <c r="P35" s="558"/>
      <c r="Q35" s="558"/>
      <c r="R35" s="558"/>
      <c r="S35" s="558"/>
      <c r="T35" s="558"/>
      <c r="U35" s="558"/>
      <c r="V35" s="558"/>
      <c r="W35" s="558"/>
      <c r="X35" s="558"/>
      <c r="Y35" s="558"/>
      <c r="Z35" s="558"/>
      <c r="AA35" s="558"/>
      <c r="AB35" s="558"/>
      <c r="AC35" s="558"/>
      <c r="AD35" s="558"/>
      <c r="AE35" s="558"/>
      <c r="AF35" s="558"/>
      <c r="AG35" s="558"/>
      <c r="AH35" s="558"/>
      <c r="AI35" s="558"/>
      <c r="AJ35" s="558"/>
      <c r="AK35" s="558"/>
    </row>
    <row r="36" spans="1:37" ht="16.5">
      <c r="A36" s="1042" t="s">
        <v>846</v>
      </c>
      <c r="B36" s="1042"/>
      <c r="C36" s="1042"/>
      <c r="D36" s="1043" t="s">
        <v>847</v>
      </c>
      <c r="E36" s="1043"/>
      <c r="F36" s="1043"/>
      <c r="G36" s="1043"/>
      <c r="H36" s="1043"/>
      <c r="I36" s="1043"/>
      <c r="J36" s="1043"/>
      <c r="K36" s="1043"/>
      <c r="L36" s="558"/>
      <c r="M36" s="558"/>
      <c r="N36" s="558"/>
      <c r="O36" s="558"/>
      <c r="P36" s="558"/>
      <c r="Q36" s="558"/>
      <c r="R36" s="558"/>
      <c r="S36" s="558"/>
      <c r="T36" s="558"/>
      <c r="U36" s="558"/>
      <c r="V36" s="558"/>
      <c r="W36" s="558"/>
      <c r="X36" s="558"/>
      <c r="Y36" s="558"/>
      <c r="Z36" s="558"/>
      <c r="AA36" s="558"/>
      <c r="AB36" s="558"/>
      <c r="AC36" s="558"/>
      <c r="AD36" s="558"/>
      <c r="AE36" s="558"/>
      <c r="AF36" s="558"/>
      <c r="AG36" s="558"/>
      <c r="AH36" s="558"/>
      <c r="AI36" s="558"/>
      <c r="AJ36" s="558"/>
      <c r="AK36" s="558"/>
    </row>
    <row r="37" spans="1:37" ht="16.5">
      <c r="A37" s="1042" t="s">
        <v>848</v>
      </c>
      <c r="B37" s="1042"/>
      <c r="C37" s="1042"/>
      <c r="D37" s="565" t="s">
        <v>849</v>
      </c>
      <c r="E37" s="565" t="s">
        <v>850</v>
      </c>
      <c r="F37" s="1042" t="s">
        <v>851</v>
      </c>
      <c r="G37" s="1042"/>
      <c r="H37" s="1042"/>
      <c r="I37" s="565" t="s">
        <v>852</v>
      </c>
      <c r="J37" s="565" t="s">
        <v>853</v>
      </c>
      <c r="K37" s="565" t="s">
        <v>308</v>
      </c>
      <c r="L37" s="558"/>
      <c r="M37" s="558"/>
      <c r="N37" s="558"/>
      <c r="O37" s="558"/>
      <c r="P37" s="558"/>
      <c r="Q37" s="558"/>
      <c r="R37" s="558"/>
      <c r="S37" s="558"/>
      <c r="T37" s="558"/>
      <c r="U37" s="558"/>
      <c r="V37" s="558"/>
      <c r="W37" s="558"/>
      <c r="X37" s="558"/>
      <c r="Y37" s="558"/>
      <c r="Z37" s="558"/>
      <c r="AA37" s="558"/>
      <c r="AB37" s="558"/>
      <c r="AC37" s="558"/>
      <c r="AD37" s="558"/>
      <c r="AE37" s="558"/>
      <c r="AF37" s="558"/>
      <c r="AG37" s="558"/>
      <c r="AH37" s="558"/>
      <c r="AI37" s="558"/>
      <c r="AJ37" s="558"/>
      <c r="AK37" s="558"/>
    </row>
    <row r="38" spans="1:37" ht="99.9" customHeight="1">
      <c r="A38" s="1041" t="s">
        <v>854</v>
      </c>
      <c r="B38" s="1041"/>
      <c r="C38" s="1041"/>
      <c r="D38" s="564" t="s">
        <v>531</v>
      </c>
      <c r="E38" s="564" t="s">
        <v>531</v>
      </c>
      <c r="F38" s="1041" t="s">
        <v>854</v>
      </c>
      <c r="G38" s="1041"/>
      <c r="H38" s="1041"/>
      <c r="I38" s="564" t="s">
        <v>855</v>
      </c>
      <c r="J38" s="566" t="s">
        <v>856</v>
      </c>
      <c r="K38" s="564" t="s">
        <v>119</v>
      </c>
      <c r="L38" s="558"/>
      <c r="M38" s="558"/>
      <c r="N38" s="558"/>
      <c r="O38" s="558"/>
      <c r="P38" s="558"/>
      <c r="Q38" s="558"/>
      <c r="R38" s="558"/>
      <c r="S38" s="558"/>
      <c r="T38" s="558"/>
      <c r="U38" s="558"/>
      <c r="V38" s="558"/>
      <c r="W38" s="558"/>
      <c r="X38" s="558"/>
      <c r="Y38" s="558"/>
      <c r="Z38" s="558"/>
      <c r="AA38" s="558"/>
      <c r="AB38" s="558"/>
      <c r="AC38" s="558"/>
      <c r="AD38" s="558"/>
      <c r="AE38" s="558"/>
      <c r="AF38" s="558"/>
      <c r="AG38" s="558"/>
      <c r="AH38" s="558"/>
      <c r="AI38" s="558"/>
      <c r="AJ38" s="558"/>
      <c r="AK38" s="558"/>
    </row>
    <row r="39" spans="1:37" ht="16.5">
      <c r="A39" s="1041" t="s">
        <v>843</v>
      </c>
      <c r="B39" s="1041"/>
      <c r="C39" s="1041"/>
      <c r="D39" s="564" t="s">
        <v>826</v>
      </c>
      <c r="E39" s="564" t="s">
        <v>826</v>
      </c>
      <c r="F39" s="1041" t="s">
        <v>843</v>
      </c>
      <c r="G39" s="1041"/>
      <c r="H39" s="1041"/>
      <c r="I39" s="564" t="s">
        <v>857</v>
      </c>
      <c r="J39" s="564" t="s">
        <v>119</v>
      </c>
      <c r="K39" s="564" t="s">
        <v>119</v>
      </c>
      <c r="L39" s="558"/>
      <c r="M39" s="558"/>
      <c r="N39" s="558"/>
      <c r="O39" s="558"/>
      <c r="P39" s="558"/>
      <c r="Q39" s="558"/>
      <c r="R39" s="558"/>
      <c r="S39" s="558"/>
      <c r="T39" s="558"/>
      <c r="U39" s="558"/>
      <c r="V39" s="558"/>
      <c r="W39" s="558"/>
      <c r="X39" s="558"/>
      <c r="Y39" s="558"/>
      <c r="Z39" s="558"/>
      <c r="AA39" s="558"/>
      <c r="AB39" s="558"/>
      <c r="AC39" s="558"/>
      <c r="AD39" s="558"/>
      <c r="AE39" s="558"/>
      <c r="AF39" s="558"/>
      <c r="AG39" s="558"/>
      <c r="AH39" s="558"/>
      <c r="AI39" s="558"/>
      <c r="AJ39" s="558"/>
      <c r="AK39" s="558"/>
    </row>
    <row r="40" spans="1:37" ht="99.9" customHeight="1">
      <c r="A40" s="1041" t="s">
        <v>858</v>
      </c>
      <c r="B40" s="1041"/>
      <c r="C40" s="1041"/>
      <c r="D40" s="564" t="s">
        <v>531</v>
      </c>
      <c r="E40" s="564" t="s">
        <v>531</v>
      </c>
      <c r="F40" s="1041" t="s">
        <v>858</v>
      </c>
      <c r="G40" s="1041"/>
      <c r="H40" s="1041"/>
      <c r="I40" s="564" t="s">
        <v>855</v>
      </c>
      <c r="J40" s="566" t="s">
        <v>856</v>
      </c>
      <c r="K40" s="564" t="s">
        <v>119</v>
      </c>
      <c r="L40" s="558"/>
      <c r="M40" s="558"/>
      <c r="N40" s="558"/>
      <c r="O40" s="558"/>
      <c r="P40" s="558"/>
      <c r="Q40" s="558"/>
      <c r="R40" s="558"/>
      <c r="S40" s="558"/>
      <c r="T40" s="558"/>
      <c r="U40" s="558"/>
      <c r="V40" s="558"/>
      <c r="W40" s="558"/>
      <c r="X40" s="558"/>
      <c r="Y40" s="558"/>
      <c r="Z40" s="558"/>
      <c r="AA40" s="558"/>
      <c r="AB40" s="558"/>
      <c r="AC40" s="558"/>
      <c r="AD40" s="558"/>
      <c r="AE40" s="558"/>
      <c r="AF40" s="558"/>
      <c r="AG40" s="558"/>
      <c r="AH40" s="558"/>
      <c r="AI40" s="558"/>
      <c r="AJ40" s="558"/>
      <c r="AK40" s="558"/>
    </row>
    <row r="41" spans="1:37" ht="99.9" customHeight="1">
      <c r="A41" s="1041" t="s">
        <v>859</v>
      </c>
      <c r="B41" s="1041"/>
      <c r="C41" s="1041"/>
      <c r="D41" s="564" t="s">
        <v>531</v>
      </c>
      <c r="E41" s="564" t="s">
        <v>531</v>
      </c>
      <c r="F41" s="1041" t="s">
        <v>859</v>
      </c>
      <c r="G41" s="1041"/>
      <c r="H41" s="1041"/>
      <c r="I41" s="564" t="s">
        <v>855</v>
      </c>
      <c r="J41" s="566" t="s">
        <v>856</v>
      </c>
      <c r="K41" s="564" t="s">
        <v>119</v>
      </c>
      <c r="L41" s="558"/>
      <c r="M41" s="558"/>
      <c r="N41" s="558"/>
      <c r="O41" s="558"/>
      <c r="P41" s="558"/>
      <c r="Q41" s="558"/>
      <c r="R41" s="558"/>
      <c r="S41" s="558"/>
      <c r="T41" s="558"/>
      <c r="U41" s="558"/>
      <c r="V41" s="558"/>
      <c r="W41" s="558"/>
      <c r="X41" s="558"/>
      <c r="Y41" s="558"/>
      <c r="Z41" s="558"/>
      <c r="AA41" s="558"/>
      <c r="AB41" s="558"/>
      <c r="AC41" s="558"/>
      <c r="AD41" s="558"/>
      <c r="AE41" s="558"/>
      <c r="AF41" s="558"/>
      <c r="AG41" s="558"/>
      <c r="AH41" s="558"/>
      <c r="AI41" s="558"/>
      <c r="AJ41" s="558"/>
      <c r="AK41" s="558"/>
    </row>
    <row r="42" spans="1:37" ht="99.9" customHeight="1">
      <c r="A42" s="1041" t="s">
        <v>845</v>
      </c>
      <c r="B42" s="1041"/>
      <c r="C42" s="1041"/>
      <c r="D42" s="564" t="s">
        <v>826</v>
      </c>
      <c r="E42" s="564" t="s">
        <v>826</v>
      </c>
      <c r="F42" s="1041" t="s">
        <v>845</v>
      </c>
      <c r="G42" s="1041"/>
      <c r="H42" s="1041"/>
      <c r="I42" s="564" t="s">
        <v>855</v>
      </c>
      <c r="J42" s="566" t="s">
        <v>856</v>
      </c>
      <c r="K42" s="564" t="s">
        <v>119</v>
      </c>
      <c r="L42" s="558"/>
      <c r="M42" s="558"/>
      <c r="N42" s="558"/>
      <c r="O42" s="558"/>
      <c r="P42" s="558"/>
      <c r="Q42" s="558"/>
      <c r="R42" s="558"/>
      <c r="S42" s="558"/>
      <c r="T42" s="558"/>
      <c r="U42" s="558"/>
      <c r="V42" s="558"/>
      <c r="W42" s="558"/>
      <c r="X42" s="558"/>
      <c r="Y42" s="558"/>
      <c r="Z42" s="558"/>
      <c r="AA42" s="558"/>
      <c r="AB42" s="558"/>
      <c r="AC42" s="558"/>
      <c r="AD42" s="558"/>
      <c r="AE42" s="558"/>
      <c r="AF42" s="558"/>
      <c r="AG42" s="558"/>
      <c r="AH42" s="558"/>
      <c r="AI42" s="558"/>
      <c r="AJ42" s="558"/>
      <c r="AK42" s="558"/>
    </row>
    <row r="43" spans="1:37">
      <c r="A43" s="558"/>
      <c r="B43" s="558"/>
      <c r="C43" s="558"/>
      <c r="D43" s="558"/>
      <c r="E43" s="558"/>
      <c r="F43" s="558"/>
      <c r="G43" s="558"/>
      <c r="H43" s="558"/>
      <c r="I43" s="558"/>
      <c r="J43" s="558"/>
      <c r="K43" s="558"/>
      <c r="L43" s="558"/>
      <c r="M43" s="558"/>
      <c r="N43" s="558"/>
      <c r="O43" s="558"/>
      <c r="P43" s="558"/>
      <c r="Q43" s="558"/>
      <c r="R43" s="558"/>
      <c r="S43" s="558"/>
      <c r="T43" s="558"/>
      <c r="U43" s="558"/>
      <c r="V43" s="558"/>
      <c r="W43" s="558"/>
      <c r="X43" s="558"/>
      <c r="Y43" s="558"/>
      <c r="Z43" s="558"/>
      <c r="AA43" s="558"/>
      <c r="AB43" s="558"/>
      <c r="AC43" s="558"/>
      <c r="AD43" s="558"/>
      <c r="AE43" s="558"/>
      <c r="AF43" s="558"/>
      <c r="AG43" s="558"/>
      <c r="AH43" s="558"/>
      <c r="AI43" s="558"/>
      <c r="AJ43" s="558"/>
      <c r="AK43" s="558"/>
    </row>
    <row r="44" spans="1:37" ht="17.149999999999999" customHeight="1">
      <c r="A44" s="1039" t="s">
        <v>860</v>
      </c>
      <c r="B44" s="1039"/>
      <c r="C44" s="1039"/>
      <c r="D44" s="1039"/>
      <c r="E44" s="1039"/>
      <c r="F44" s="1039"/>
      <c r="G44" s="1039"/>
      <c r="H44" s="1044"/>
      <c r="I44" s="1044"/>
      <c r="J44" s="1044"/>
      <c r="K44" s="1044"/>
      <c r="L44" s="558"/>
      <c r="M44" s="558"/>
      <c r="N44" s="558"/>
      <c r="O44" s="558"/>
      <c r="P44" s="558"/>
      <c r="Q44" s="558"/>
      <c r="R44" s="558"/>
      <c r="S44" s="558"/>
      <c r="T44" s="558"/>
      <c r="U44" s="558"/>
      <c r="V44" s="558"/>
      <c r="W44" s="558"/>
      <c r="X44" s="558"/>
      <c r="Y44" s="558"/>
      <c r="Z44" s="558"/>
      <c r="AA44" s="558"/>
      <c r="AB44" s="558"/>
      <c r="AC44" s="558"/>
      <c r="AD44" s="558"/>
      <c r="AE44" s="558"/>
      <c r="AF44" s="558"/>
      <c r="AG44" s="558"/>
    </row>
    <row r="45" spans="1:37" ht="16.5">
      <c r="A45" s="1042" t="s">
        <v>861</v>
      </c>
      <c r="B45" s="1042"/>
      <c r="C45" s="1042"/>
      <c r="D45" s="1042" t="s">
        <v>843</v>
      </c>
      <c r="E45" s="1042"/>
      <c r="F45" s="1042" t="s">
        <v>845</v>
      </c>
      <c r="G45" s="1042"/>
      <c r="H45" s="558"/>
      <c r="I45" s="558"/>
      <c r="J45" s="558"/>
      <c r="K45" s="558"/>
      <c r="L45" s="558"/>
      <c r="M45" s="558"/>
      <c r="N45" s="558"/>
      <c r="O45" s="558"/>
      <c r="P45" s="558"/>
      <c r="Q45" s="558"/>
      <c r="R45" s="558"/>
      <c r="S45" s="558"/>
      <c r="T45" s="558"/>
      <c r="U45" s="558"/>
      <c r="V45" s="558"/>
      <c r="W45" s="558"/>
      <c r="X45" s="558"/>
      <c r="Y45" s="558"/>
      <c r="Z45" s="558"/>
      <c r="AA45" s="558"/>
      <c r="AB45" s="558"/>
      <c r="AC45" s="558"/>
      <c r="AD45" s="558"/>
      <c r="AE45" s="558"/>
      <c r="AF45" s="558"/>
      <c r="AG45" s="558"/>
    </row>
    <row r="46" spans="1:37" ht="16.5">
      <c r="A46" s="1041" t="s">
        <v>838</v>
      </c>
      <c r="B46" s="1041"/>
      <c r="C46" s="1041"/>
      <c r="D46" s="1041" t="s">
        <v>862</v>
      </c>
      <c r="E46" s="1041"/>
      <c r="F46" s="1041" t="s">
        <v>863</v>
      </c>
      <c r="G46" s="1041"/>
      <c r="H46" s="558"/>
      <c r="I46" s="558"/>
      <c r="J46" s="558"/>
      <c r="K46" s="558"/>
      <c r="L46" s="558"/>
      <c r="M46" s="558"/>
      <c r="N46" s="558"/>
      <c r="O46" s="558"/>
      <c r="P46" s="558"/>
      <c r="Q46" s="558"/>
      <c r="R46" s="558"/>
      <c r="S46" s="558"/>
      <c r="T46" s="558"/>
      <c r="U46" s="558"/>
      <c r="V46" s="558"/>
      <c r="W46" s="558"/>
      <c r="X46" s="558"/>
      <c r="Y46" s="558"/>
      <c r="Z46" s="558"/>
      <c r="AA46" s="558"/>
      <c r="AB46" s="558"/>
      <c r="AC46" s="558"/>
      <c r="AD46" s="558"/>
      <c r="AE46" s="558"/>
      <c r="AF46" s="558"/>
      <c r="AG46" s="558"/>
    </row>
    <row r="47" spans="1:37" ht="16.5">
      <c r="A47" s="1050" t="s">
        <v>864</v>
      </c>
      <c r="B47" s="1050"/>
      <c r="C47" s="1050"/>
      <c r="D47" s="1051" t="s">
        <v>862</v>
      </c>
      <c r="E47" s="1051"/>
      <c r="F47" s="1051" t="s">
        <v>863</v>
      </c>
      <c r="G47" s="1051"/>
      <c r="H47" s="558"/>
      <c r="I47" s="558"/>
      <c r="J47" s="558"/>
      <c r="K47" s="558"/>
      <c r="L47" s="558"/>
      <c r="M47" s="558"/>
      <c r="N47" s="558"/>
      <c r="O47" s="558"/>
      <c r="P47" s="558"/>
      <c r="Q47" s="558"/>
      <c r="R47" s="558"/>
      <c r="S47" s="558"/>
      <c r="T47" s="558"/>
      <c r="U47" s="558"/>
      <c r="V47" s="558"/>
      <c r="W47" s="558"/>
      <c r="X47" s="558"/>
      <c r="Y47" s="558"/>
      <c r="Z47" s="558"/>
      <c r="AA47" s="558"/>
      <c r="AB47" s="558"/>
      <c r="AC47" s="558"/>
      <c r="AD47" s="558"/>
      <c r="AE47" s="558"/>
      <c r="AF47" s="558"/>
      <c r="AG47" s="558"/>
    </row>
    <row r="48" spans="1:37">
      <c r="A48" s="558"/>
      <c r="B48" s="558"/>
      <c r="C48" s="558"/>
      <c r="D48" s="558"/>
      <c r="E48" s="558"/>
      <c r="F48" s="558"/>
      <c r="G48" s="558"/>
      <c r="H48" s="558"/>
      <c r="I48" s="558"/>
      <c r="J48" s="558"/>
      <c r="K48" s="558"/>
      <c r="L48" s="558"/>
      <c r="M48" s="558"/>
      <c r="N48" s="558"/>
      <c r="O48" s="558"/>
      <c r="P48" s="558"/>
      <c r="Q48" s="558"/>
      <c r="R48" s="558"/>
      <c r="S48" s="558"/>
      <c r="T48" s="558"/>
      <c r="U48" s="558"/>
      <c r="V48" s="558"/>
      <c r="W48" s="558"/>
      <c r="X48" s="558"/>
      <c r="Y48" s="558"/>
      <c r="Z48" s="558"/>
      <c r="AA48" s="558"/>
      <c r="AB48" s="558"/>
      <c r="AC48" s="558"/>
      <c r="AD48" s="558"/>
      <c r="AE48" s="558"/>
      <c r="AF48" s="558"/>
      <c r="AG48" s="558"/>
      <c r="AH48" s="558"/>
      <c r="AI48" s="558"/>
      <c r="AJ48" s="558"/>
      <c r="AK48" s="558"/>
    </row>
    <row r="49" spans="1:37" ht="30" customHeight="1">
      <c r="A49" s="1029" t="s">
        <v>865</v>
      </c>
      <c r="B49" s="1029"/>
      <c r="C49" s="1029"/>
      <c r="D49" s="1029"/>
      <c r="E49" s="1029"/>
      <c r="F49" s="1029"/>
      <c r="G49" s="1029"/>
      <c r="H49" s="1029"/>
      <c r="I49" s="1029"/>
      <c r="J49" s="1029"/>
      <c r="K49" s="1029"/>
      <c r="L49" s="558"/>
      <c r="M49" s="558"/>
      <c r="N49" s="558"/>
      <c r="O49" s="558"/>
      <c r="P49" s="558"/>
      <c r="Q49" s="558"/>
      <c r="R49" s="558"/>
      <c r="S49" s="558"/>
      <c r="T49" s="558"/>
      <c r="U49" s="558"/>
      <c r="V49" s="558"/>
      <c r="W49" s="558"/>
      <c r="X49" s="558"/>
      <c r="Y49" s="558"/>
      <c r="Z49" s="558"/>
      <c r="AA49" s="558"/>
      <c r="AB49" s="558"/>
      <c r="AC49" s="558"/>
      <c r="AD49" s="558"/>
      <c r="AE49" s="558"/>
      <c r="AF49" s="558"/>
      <c r="AG49" s="558"/>
      <c r="AH49" s="558"/>
      <c r="AI49" s="558"/>
      <c r="AJ49" s="558"/>
      <c r="AK49" s="558"/>
    </row>
    <row r="50" spans="1:37">
      <c r="K50" s="559"/>
      <c r="L50" s="558"/>
      <c r="M50" s="558"/>
      <c r="N50" s="558"/>
      <c r="O50" s="558"/>
      <c r="P50" s="558"/>
      <c r="Q50" s="558"/>
      <c r="R50" s="558"/>
      <c r="S50" s="558"/>
      <c r="T50" s="558"/>
      <c r="U50" s="558"/>
      <c r="V50" s="558"/>
      <c r="W50" s="558"/>
      <c r="X50" s="558"/>
      <c r="Y50" s="558"/>
      <c r="Z50" s="558"/>
      <c r="AA50" s="558"/>
      <c r="AB50" s="558"/>
      <c r="AC50" s="558"/>
      <c r="AD50" s="558"/>
      <c r="AE50" s="558"/>
      <c r="AF50" s="558"/>
      <c r="AG50" s="558"/>
      <c r="AH50" s="558"/>
      <c r="AI50" s="558"/>
      <c r="AJ50" s="558"/>
      <c r="AK50" s="558"/>
    </row>
    <row r="51" spans="1:37" ht="18">
      <c r="A51" s="1030" t="s">
        <v>866</v>
      </c>
      <c r="B51" s="1030"/>
      <c r="C51" s="1030"/>
      <c r="D51" s="1030"/>
      <c r="E51" s="1030"/>
      <c r="F51" s="1030"/>
      <c r="G51" s="1052" t="s">
        <v>807</v>
      </c>
      <c r="H51" s="1052"/>
      <c r="I51" s="1052"/>
      <c r="J51" s="1052"/>
      <c r="K51" s="1053"/>
      <c r="L51" s="558"/>
      <c r="M51" s="558"/>
      <c r="N51" s="558"/>
      <c r="O51" s="558"/>
      <c r="P51" s="558"/>
      <c r="Q51" s="558"/>
      <c r="R51" s="558"/>
      <c r="S51" s="558"/>
      <c r="T51" s="558"/>
      <c r="U51" s="558"/>
      <c r="V51" s="558"/>
      <c r="W51" s="558"/>
      <c r="X51" s="558"/>
      <c r="Y51" s="558"/>
      <c r="Z51" s="558"/>
      <c r="AA51" s="558"/>
      <c r="AB51" s="558"/>
      <c r="AC51" s="558"/>
      <c r="AD51" s="558"/>
      <c r="AE51" s="558"/>
      <c r="AF51" s="558"/>
      <c r="AG51" s="558"/>
      <c r="AH51" s="558"/>
      <c r="AI51" s="558"/>
      <c r="AJ51" s="558"/>
      <c r="AK51" s="558"/>
    </row>
    <row r="52" spans="1:37" ht="18">
      <c r="A52" s="1030" t="s">
        <v>867</v>
      </c>
      <c r="B52" s="1030"/>
      <c r="C52" s="1030"/>
      <c r="D52" s="1030"/>
      <c r="E52" s="1030"/>
      <c r="F52" s="1030"/>
      <c r="K52" s="559"/>
      <c r="L52" s="558"/>
      <c r="M52" s="558"/>
      <c r="N52" s="558"/>
      <c r="O52" s="558"/>
      <c r="P52" s="558"/>
      <c r="Q52" s="558"/>
      <c r="R52" s="558"/>
      <c r="S52" s="558"/>
      <c r="T52" s="558"/>
      <c r="U52" s="558"/>
      <c r="V52" s="558"/>
      <c r="W52" s="558"/>
      <c r="X52" s="558"/>
      <c r="Y52" s="558"/>
      <c r="Z52" s="558"/>
      <c r="AA52" s="558"/>
      <c r="AB52" s="558"/>
      <c r="AC52" s="558"/>
      <c r="AD52" s="558"/>
      <c r="AE52" s="558"/>
      <c r="AF52" s="558"/>
      <c r="AG52" s="558"/>
      <c r="AH52" s="558"/>
      <c r="AI52" s="558"/>
      <c r="AJ52" s="558"/>
      <c r="AK52" s="558"/>
    </row>
    <row r="53" spans="1:37" ht="18">
      <c r="A53" s="1045" t="s">
        <v>868</v>
      </c>
      <c r="B53" s="1045"/>
      <c r="C53" s="1045"/>
      <c r="D53" s="1045"/>
      <c r="E53" s="1045"/>
      <c r="F53" s="1045"/>
      <c r="G53" s="1046" t="s">
        <v>863</v>
      </c>
      <c r="H53" s="1046"/>
      <c r="I53" s="1046"/>
      <c r="J53" s="1046"/>
      <c r="K53" s="1047"/>
      <c r="L53" s="558"/>
      <c r="M53" s="558"/>
      <c r="N53" s="558"/>
      <c r="O53" s="558"/>
      <c r="P53" s="558"/>
      <c r="Q53" s="558"/>
      <c r="R53" s="558"/>
      <c r="S53" s="558"/>
      <c r="T53" s="558"/>
      <c r="U53" s="558"/>
      <c r="V53" s="558"/>
      <c r="W53" s="558"/>
      <c r="X53" s="558"/>
      <c r="Y53" s="558"/>
      <c r="Z53" s="558"/>
      <c r="AA53" s="558"/>
      <c r="AB53" s="558"/>
      <c r="AC53" s="558"/>
      <c r="AD53" s="558"/>
      <c r="AE53" s="558"/>
      <c r="AF53" s="558"/>
      <c r="AG53" s="558"/>
      <c r="AH53" s="558"/>
      <c r="AI53" s="558"/>
      <c r="AJ53" s="558"/>
      <c r="AK53" s="558"/>
    </row>
    <row r="54" spans="1:37" ht="18">
      <c r="A54" s="1045" t="s">
        <v>869</v>
      </c>
      <c r="B54" s="1045"/>
      <c r="C54" s="1045"/>
      <c r="D54" s="1045"/>
      <c r="E54" s="1045"/>
      <c r="F54" s="1045"/>
      <c r="G54" s="1046" t="s">
        <v>870</v>
      </c>
      <c r="H54" s="1046"/>
      <c r="I54" s="1046"/>
      <c r="J54" s="1046"/>
      <c r="K54" s="1047"/>
      <c r="L54" s="558"/>
      <c r="M54" s="558"/>
      <c r="N54" s="558"/>
      <c r="O54" s="558"/>
      <c r="P54" s="558"/>
      <c r="Q54" s="558"/>
      <c r="R54" s="558"/>
      <c r="S54" s="558"/>
      <c r="T54" s="558"/>
      <c r="U54" s="558"/>
      <c r="V54" s="558"/>
      <c r="W54" s="558"/>
      <c r="X54" s="558"/>
      <c r="Y54" s="558"/>
      <c r="Z54" s="558"/>
      <c r="AA54" s="558"/>
      <c r="AB54" s="558"/>
      <c r="AC54" s="558"/>
      <c r="AD54" s="558"/>
      <c r="AE54" s="558"/>
      <c r="AF54" s="558"/>
      <c r="AG54" s="558"/>
      <c r="AH54" s="558"/>
      <c r="AI54" s="558"/>
      <c r="AJ54" s="558"/>
      <c r="AK54" s="558"/>
    </row>
    <row r="55" spans="1:37" ht="24" customHeight="1">
      <c r="A55" s="1045" t="s">
        <v>871</v>
      </c>
      <c r="B55" s="1045"/>
      <c r="C55" s="1045"/>
      <c r="D55" s="1045"/>
      <c r="E55" s="1045"/>
      <c r="F55" s="1045"/>
      <c r="G55" s="1048" t="s">
        <v>80</v>
      </c>
      <c r="H55" s="1048"/>
      <c r="I55" s="1048"/>
      <c r="J55" s="1048"/>
      <c r="K55" s="1049"/>
      <c r="L55" s="558"/>
      <c r="M55" s="558"/>
      <c r="N55" s="558"/>
      <c r="O55" s="558"/>
      <c r="P55" s="558"/>
      <c r="Q55" s="558"/>
      <c r="R55" s="558"/>
      <c r="S55" s="558"/>
      <c r="T55" s="558"/>
      <c r="U55" s="558"/>
      <c r="V55" s="558"/>
      <c r="W55" s="558"/>
      <c r="X55" s="558"/>
      <c r="Y55" s="558"/>
      <c r="Z55" s="558"/>
      <c r="AA55" s="558"/>
      <c r="AB55" s="558"/>
      <c r="AC55" s="558"/>
      <c r="AD55" s="558"/>
      <c r="AE55" s="558"/>
      <c r="AF55" s="558"/>
      <c r="AG55" s="558"/>
      <c r="AH55" s="558"/>
      <c r="AI55" s="558"/>
      <c r="AJ55" s="558"/>
      <c r="AK55" s="558"/>
    </row>
    <row r="56" spans="1:37" ht="18">
      <c r="A56" s="1045" t="s">
        <v>872</v>
      </c>
      <c r="B56" s="1045"/>
      <c r="C56" s="1045"/>
      <c r="D56" s="1045"/>
      <c r="E56" s="1045"/>
      <c r="F56" s="1045"/>
      <c r="G56" s="1046" t="s">
        <v>863</v>
      </c>
      <c r="H56" s="1046"/>
      <c r="I56" s="1046"/>
      <c r="J56" s="1046"/>
      <c r="K56" s="1047"/>
      <c r="L56" s="558"/>
      <c r="M56" s="558"/>
      <c r="N56" s="558"/>
      <c r="O56" s="558"/>
      <c r="P56" s="558"/>
      <c r="Q56" s="558"/>
      <c r="R56" s="558"/>
      <c r="S56" s="558"/>
      <c r="T56" s="558"/>
      <c r="U56" s="558"/>
      <c r="V56" s="558"/>
      <c r="W56" s="558"/>
      <c r="X56" s="558"/>
      <c r="Y56" s="558"/>
      <c r="Z56" s="558"/>
      <c r="AA56" s="558"/>
      <c r="AB56" s="558"/>
      <c r="AC56" s="558"/>
      <c r="AD56" s="558"/>
      <c r="AE56" s="558"/>
      <c r="AF56" s="558"/>
      <c r="AG56" s="558"/>
      <c r="AH56" s="558"/>
      <c r="AI56" s="558"/>
      <c r="AJ56" s="558"/>
      <c r="AK56" s="558"/>
    </row>
    <row r="57" spans="1:37" ht="18">
      <c r="A57" s="1030" t="s">
        <v>873</v>
      </c>
      <c r="B57" s="1030"/>
      <c r="C57" s="1030"/>
      <c r="D57" s="1030"/>
      <c r="E57" s="1030"/>
      <c r="F57" s="1030"/>
      <c r="G57" s="1046" t="s">
        <v>874</v>
      </c>
      <c r="H57" s="1046"/>
      <c r="I57" s="1046"/>
      <c r="J57" s="1046"/>
      <c r="K57" s="1047"/>
      <c r="L57" s="558"/>
      <c r="M57" s="558"/>
      <c r="N57" s="558"/>
      <c r="O57" s="558"/>
      <c r="P57" s="558"/>
      <c r="Q57" s="558"/>
      <c r="R57" s="558"/>
      <c r="S57" s="558"/>
      <c r="T57" s="558"/>
      <c r="U57" s="558"/>
      <c r="V57" s="558"/>
      <c r="W57" s="558"/>
      <c r="X57" s="558"/>
      <c r="Y57" s="558"/>
      <c r="Z57" s="558"/>
      <c r="AA57" s="558"/>
      <c r="AB57" s="558"/>
      <c r="AC57" s="558"/>
      <c r="AD57" s="558"/>
      <c r="AE57" s="558"/>
      <c r="AF57" s="558"/>
      <c r="AG57" s="558"/>
      <c r="AH57" s="558"/>
      <c r="AI57" s="558"/>
      <c r="AJ57" s="558"/>
      <c r="AK57" s="558"/>
    </row>
    <row r="58" spans="1:37" ht="18">
      <c r="A58" s="1045" t="s">
        <v>875</v>
      </c>
      <c r="B58" s="1045"/>
      <c r="C58" s="1045"/>
      <c r="D58" s="1045"/>
      <c r="E58" s="1045"/>
      <c r="F58" s="1045"/>
      <c r="G58" s="1046">
        <v>0</v>
      </c>
      <c r="H58" s="1046"/>
      <c r="I58" s="1046"/>
      <c r="J58" s="1046"/>
      <c r="K58" s="1047"/>
      <c r="L58" s="558"/>
      <c r="M58" s="558"/>
      <c r="N58" s="558"/>
      <c r="O58" s="558"/>
      <c r="P58" s="558"/>
      <c r="Q58" s="558"/>
      <c r="R58" s="558"/>
      <c r="S58" s="558"/>
      <c r="T58" s="558"/>
      <c r="U58" s="558"/>
      <c r="V58" s="558"/>
      <c r="W58" s="558"/>
      <c r="X58" s="558"/>
      <c r="Y58" s="558"/>
      <c r="Z58" s="558"/>
      <c r="AA58" s="558"/>
      <c r="AB58" s="558"/>
      <c r="AC58" s="558"/>
      <c r="AD58" s="558"/>
      <c r="AE58" s="558"/>
      <c r="AF58" s="558"/>
      <c r="AG58" s="558"/>
      <c r="AH58" s="558"/>
      <c r="AI58" s="558"/>
      <c r="AJ58" s="558"/>
      <c r="AK58" s="558"/>
    </row>
    <row r="59" spans="1:37" ht="18">
      <c r="A59" s="1045" t="s">
        <v>876</v>
      </c>
      <c r="B59" s="1045"/>
      <c r="C59" s="1045"/>
      <c r="D59" s="1045"/>
      <c r="E59" s="1045"/>
      <c r="F59" s="1045"/>
      <c r="G59" s="1046">
        <v>0</v>
      </c>
      <c r="H59" s="1046"/>
      <c r="I59" s="1046"/>
      <c r="J59" s="1046"/>
      <c r="K59" s="1047"/>
      <c r="L59" s="558"/>
      <c r="M59" s="558"/>
      <c r="N59" s="558"/>
      <c r="O59" s="558"/>
      <c r="P59" s="558"/>
      <c r="Q59" s="558"/>
      <c r="R59" s="558"/>
      <c r="S59" s="558"/>
      <c r="T59" s="558"/>
      <c r="U59" s="558"/>
      <c r="V59" s="558"/>
      <c r="W59" s="558"/>
      <c r="X59" s="558"/>
      <c r="Y59" s="558"/>
      <c r="Z59" s="558"/>
      <c r="AA59" s="558"/>
      <c r="AB59" s="558"/>
      <c r="AC59" s="558"/>
      <c r="AD59" s="558"/>
      <c r="AE59" s="558"/>
      <c r="AF59" s="558"/>
      <c r="AG59" s="558"/>
      <c r="AH59" s="558"/>
      <c r="AI59" s="558"/>
      <c r="AJ59" s="558"/>
      <c r="AK59" s="558"/>
    </row>
    <row r="60" spans="1:37" ht="18">
      <c r="A60" s="1045" t="s">
        <v>877</v>
      </c>
      <c r="B60" s="1045"/>
      <c r="C60" s="1045"/>
      <c r="D60" s="1045"/>
      <c r="E60" s="1045"/>
      <c r="F60" s="1045"/>
      <c r="G60" s="1031" t="s">
        <v>870</v>
      </c>
      <c r="H60" s="1031"/>
      <c r="I60" s="1031"/>
      <c r="J60" s="1031"/>
      <c r="K60" s="1032"/>
      <c r="L60" s="558"/>
      <c r="M60" s="558"/>
      <c r="N60" s="558"/>
      <c r="O60" s="558"/>
      <c r="P60" s="558"/>
      <c r="Q60" s="558"/>
      <c r="R60" s="558"/>
      <c r="S60" s="558"/>
      <c r="T60" s="558"/>
      <c r="U60" s="558"/>
      <c r="V60" s="558"/>
      <c r="W60" s="558"/>
      <c r="X60" s="558"/>
      <c r="Y60" s="558"/>
      <c r="Z60" s="558"/>
      <c r="AA60" s="558"/>
      <c r="AB60" s="558"/>
      <c r="AC60" s="558"/>
      <c r="AD60" s="558"/>
      <c r="AE60" s="558"/>
      <c r="AF60" s="558"/>
      <c r="AG60" s="558"/>
      <c r="AH60" s="558"/>
      <c r="AI60" s="558"/>
      <c r="AJ60" s="558"/>
      <c r="AK60" s="558"/>
    </row>
    <row r="61" spans="1:37" ht="24" customHeight="1">
      <c r="A61" s="1045" t="s">
        <v>878</v>
      </c>
      <c r="B61" s="1045"/>
      <c r="C61" s="1045"/>
      <c r="D61" s="1045"/>
      <c r="E61" s="1045"/>
      <c r="F61" s="1045"/>
      <c r="G61" s="1048" t="s">
        <v>879</v>
      </c>
      <c r="H61" s="1048"/>
      <c r="I61" s="1048"/>
      <c r="J61" s="1048"/>
      <c r="K61" s="1049"/>
      <c r="L61" s="558"/>
      <c r="M61" s="558"/>
      <c r="N61" s="558"/>
      <c r="O61" s="558"/>
      <c r="P61" s="558"/>
      <c r="Q61" s="558"/>
      <c r="R61" s="558"/>
      <c r="S61" s="558"/>
      <c r="T61" s="558"/>
      <c r="U61" s="558"/>
      <c r="V61" s="558"/>
      <c r="W61" s="558"/>
      <c r="X61" s="558"/>
      <c r="Y61" s="558"/>
      <c r="Z61" s="558"/>
      <c r="AA61" s="558"/>
      <c r="AB61" s="558"/>
      <c r="AC61" s="558"/>
      <c r="AD61" s="558"/>
      <c r="AE61" s="558"/>
      <c r="AF61" s="558"/>
      <c r="AG61" s="558"/>
      <c r="AH61" s="558"/>
      <c r="AI61" s="558"/>
      <c r="AJ61" s="558"/>
      <c r="AK61" s="558"/>
    </row>
    <row r="62" spans="1:37" ht="18">
      <c r="A62" s="1030" t="s">
        <v>880</v>
      </c>
      <c r="B62" s="1030"/>
      <c r="C62" s="1030"/>
      <c r="D62" s="1030"/>
      <c r="E62" s="1030"/>
      <c r="F62" s="1030"/>
      <c r="K62" s="559"/>
      <c r="L62" s="558"/>
      <c r="M62" s="558"/>
      <c r="N62" s="558"/>
      <c r="O62" s="558"/>
      <c r="P62" s="558"/>
      <c r="Q62" s="558"/>
      <c r="R62" s="558"/>
      <c r="S62" s="558"/>
      <c r="T62" s="558"/>
      <c r="U62" s="558"/>
      <c r="V62" s="558"/>
      <c r="W62" s="558"/>
      <c r="X62" s="558"/>
      <c r="Y62" s="558"/>
      <c r="Z62" s="558"/>
      <c r="AA62" s="558"/>
      <c r="AB62" s="558"/>
      <c r="AC62" s="558"/>
      <c r="AD62" s="558"/>
      <c r="AE62" s="558"/>
      <c r="AF62" s="558"/>
      <c r="AG62" s="558"/>
      <c r="AH62" s="558"/>
      <c r="AI62" s="558"/>
      <c r="AJ62" s="558"/>
      <c r="AK62" s="558"/>
    </row>
    <row r="63" spans="1:37" ht="18">
      <c r="A63" s="1045" t="s">
        <v>881</v>
      </c>
      <c r="B63" s="1045"/>
      <c r="C63" s="1045"/>
      <c r="D63" s="1045"/>
      <c r="E63" s="1045"/>
      <c r="F63" s="1045"/>
      <c r="G63" s="1046">
        <v>15</v>
      </c>
      <c r="H63" s="1046"/>
      <c r="I63" s="1046"/>
      <c r="J63" s="1046"/>
      <c r="K63" s="1047"/>
      <c r="L63" s="558"/>
      <c r="M63" s="558"/>
      <c r="N63" s="558"/>
      <c r="O63" s="558"/>
      <c r="P63" s="558"/>
      <c r="Q63" s="558"/>
      <c r="R63" s="558"/>
      <c r="S63" s="558"/>
      <c r="T63" s="558"/>
      <c r="U63" s="558"/>
      <c r="V63" s="558"/>
      <c r="W63" s="558"/>
      <c r="X63" s="558"/>
      <c r="Y63" s="558"/>
      <c r="Z63" s="558"/>
      <c r="AA63" s="558"/>
      <c r="AB63" s="558"/>
      <c r="AC63" s="558"/>
      <c r="AD63" s="558"/>
      <c r="AE63" s="558"/>
      <c r="AF63" s="558"/>
      <c r="AG63" s="558"/>
      <c r="AH63" s="558"/>
      <c r="AI63" s="558"/>
      <c r="AJ63" s="558"/>
      <c r="AK63" s="558"/>
    </row>
    <row r="64" spans="1:37" ht="18">
      <c r="A64" s="1045" t="s">
        <v>882</v>
      </c>
      <c r="B64" s="1045"/>
      <c r="C64" s="1045"/>
      <c r="D64" s="1045"/>
      <c r="E64" s="1045"/>
      <c r="F64" s="1045"/>
      <c r="G64" s="1046" t="s">
        <v>883</v>
      </c>
      <c r="H64" s="1046"/>
      <c r="I64" s="1046"/>
      <c r="J64" s="1046"/>
      <c r="K64" s="1047"/>
      <c r="L64" s="558"/>
      <c r="M64" s="558"/>
      <c r="N64" s="558"/>
      <c r="O64" s="558"/>
      <c r="P64" s="558"/>
      <c r="Q64" s="558"/>
      <c r="R64" s="558"/>
      <c r="S64" s="558"/>
      <c r="T64" s="558"/>
      <c r="U64" s="558"/>
      <c r="V64" s="558"/>
      <c r="W64" s="558"/>
      <c r="X64" s="558"/>
      <c r="Y64" s="558"/>
      <c r="Z64" s="558"/>
      <c r="AA64" s="558"/>
      <c r="AB64" s="558"/>
      <c r="AC64" s="558"/>
      <c r="AD64" s="558"/>
      <c r="AE64" s="558"/>
      <c r="AF64" s="558"/>
      <c r="AG64" s="558"/>
      <c r="AH64" s="558"/>
      <c r="AI64" s="558"/>
      <c r="AJ64" s="558"/>
      <c r="AK64" s="558"/>
    </row>
    <row r="65" spans="1:38" ht="18">
      <c r="A65" s="1030" t="s">
        <v>884</v>
      </c>
      <c r="B65" s="1030"/>
      <c r="C65" s="1030"/>
      <c r="D65" s="1030"/>
      <c r="E65" s="1030"/>
      <c r="F65" s="1030"/>
      <c r="G65" s="1046" t="s">
        <v>885</v>
      </c>
      <c r="H65" s="1046"/>
      <c r="I65" s="1046"/>
      <c r="J65" s="1046"/>
      <c r="K65" s="1047"/>
      <c r="L65" s="558"/>
      <c r="M65" s="558"/>
      <c r="N65" s="558"/>
      <c r="O65" s="558"/>
      <c r="P65" s="558"/>
      <c r="Q65" s="558"/>
      <c r="R65" s="558"/>
      <c r="S65" s="558"/>
      <c r="T65" s="558"/>
      <c r="U65" s="558"/>
      <c r="V65" s="558"/>
      <c r="W65" s="558"/>
      <c r="X65" s="558"/>
      <c r="Y65" s="558"/>
      <c r="Z65" s="558"/>
      <c r="AA65" s="558"/>
      <c r="AB65" s="558"/>
      <c r="AC65" s="558"/>
      <c r="AD65" s="558"/>
      <c r="AE65" s="558"/>
      <c r="AF65" s="558"/>
      <c r="AG65" s="558"/>
      <c r="AH65" s="558"/>
      <c r="AI65" s="558"/>
      <c r="AJ65" s="558"/>
      <c r="AK65" s="558"/>
    </row>
    <row r="66" spans="1:38">
      <c r="A66" s="562"/>
      <c r="B66" s="562"/>
      <c r="C66" s="562"/>
      <c r="D66" s="562"/>
      <c r="E66" s="562"/>
      <c r="F66" s="562"/>
      <c r="G66" s="562"/>
      <c r="H66" s="562"/>
      <c r="I66" s="562"/>
      <c r="J66" s="562"/>
      <c r="K66" s="563"/>
      <c r="L66" s="558"/>
      <c r="M66" s="558"/>
      <c r="N66" s="558"/>
      <c r="O66" s="558"/>
      <c r="P66" s="558"/>
      <c r="Q66" s="558"/>
      <c r="R66" s="558"/>
      <c r="S66" s="558"/>
      <c r="T66" s="558"/>
      <c r="U66" s="558"/>
      <c r="V66" s="558"/>
      <c r="W66" s="558"/>
      <c r="X66" s="558"/>
      <c r="Y66" s="558"/>
      <c r="Z66" s="558"/>
      <c r="AA66" s="558"/>
      <c r="AB66" s="558"/>
      <c r="AC66" s="558"/>
      <c r="AD66" s="558"/>
      <c r="AE66" s="558"/>
      <c r="AF66" s="558"/>
      <c r="AG66" s="558"/>
      <c r="AH66" s="558"/>
      <c r="AI66" s="558"/>
      <c r="AJ66" s="558"/>
      <c r="AK66" s="558"/>
    </row>
    <row r="67" spans="1:38">
      <c r="A67" s="558"/>
      <c r="B67" s="558"/>
      <c r="C67" s="558"/>
      <c r="D67" s="558"/>
      <c r="E67" s="558"/>
      <c r="F67" s="558"/>
      <c r="G67" s="558"/>
      <c r="H67" s="558"/>
      <c r="I67" s="558"/>
      <c r="J67" s="558"/>
      <c r="K67" s="558"/>
      <c r="L67" s="558"/>
      <c r="M67" s="558"/>
      <c r="N67" s="558"/>
      <c r="O67" s="558"/>
      <c r="P67" s="558"/>
      <c r="Q67" s="558"/>
      <c r="R67" s="558"/>
      <c r="S67" s="558"/>
      <c r="T67" s="558"/>
      <c r="U67" s="558"/>
      <c r="V67" s="558"/>
      <c r="W67" s="558"/>
      <c r="X67" s="558"/>
      <c r="Y67" s="558"/>
      <c r="Z67" s="558"/>
      <c r="AA67" s="558"/>
      <c r="AB67" s="558"/>
      <c r="AC67" s="558"/>
      <c r="AD67" s="558"/>
      <c r="AE67" s="558"/>
      <c r="AF67" s="558"/>
      <c r="AG67" s="558"/>
      <c r="AH67" s="558"/>
      <c r="AI67" s="558"/>
      <c r="AJ67" s="558"/>
      <c r="AK67" s="558"/>
    </row>
    <row r="68" spans="1:38" ht="30" customHeight="1">
      <c r="A68" s="1029" t="s">
        <v>886</v>
      </c>
      <c r="B68" s="1029"/>
      <c r="C68" s="1029"/>
      <c r="D68" s="1029"/>
      <c r="E68" s="1029"/>
      <c r="F68" s="1029"/>
      <c r="G68" s="1029"/>
      <c r="H68" s="1029"/>
      <c r="I68" s="1029"/>
      <c r="J68" s="1029"/>
      <c r="K68" s="1029"/>
      <c r="L68" s="558"/>
      <c r="M68" s="558"/>
      <c r="N68" s="558"/>
      <c r="O68" s="558"/>
      <c r="P68" s="558"/>
      <c r="Q68" s="558"/>
      <c r="R68" s="558"/>
      <c r="S68" s="558"/>
      <c r="T68" s="558"/>
      <c r="U68" s="558"/>
      <c r="V68" s="558"/>
      <c r="W68" s="558"/>
      <c r="X68" s="558"/>
      <c r="Y68" s="558"/>
      <c r="Z68" s="558"/>
      <c r="AA68" s="558"/>
      <c r="AB68" s="558"/>
      <c r="AC68" s="558"/>
      <c r="AD68" s="558"/>
      <c r="AE68" s="558"/>
      <c r="AF68" s="558"/>
      <c r="AG68" s="558"/>
      <c r="AH68" s="558"/>
      <c r="AI68" s="558"/>
      <c r="AJ68" s="558"/>
      <c r="AK68" s="558"/>
    </row>
    <row r="69" spans="1:38">
      <c r="K69" s="559"/>
      <c r="L69" s="558"/>
      <c r="M69" s="558"/>
      <c r="N69" s="558"/>
      <c r="O69" s="558"/>
      <c r="P69" s="558"/>
      <c r="Q69" s="558"/>
      <c r="R69" s="558"/>
      <c r="S69" s="558"/>
      <c r="T69" s="558"/>
      <c r="U69" s="558"/>
      <c r="V69" s="558"/>
      <c r="W69" s="558"/>
      <c r="X69" s="558"/>
      <c r="Y69" s="558"/>
      <c r="Z69" s="558"/>
      <c r="AA69" s="558"/>
      <c r="AB69" s="558"/>
      <c r="AC69" s="558"/>
      <c r="AD69" s="558"/>
      <c r="AE69" s="558"/>
      <c r="AF69" s="558"/>
      <c r="AG69" s="558"/>
      <c r="AH69" s="558"/>
      <c r="AI69" s="558"/>
      <c r="AJ69" s="558"/>
      <c r="AK69" s="558"/>
    </row>
    <row r="70" spans="1:38" ht="18">
      <c r="A70" s="1030" t="s">
        <v>809</v>
      </c>
      <c r="B70" s="1030"/>
      <c r="C70" s="1030"/>
      <c r="D70" s="1030"/>
      <c r="E70" s="1030"/>
      <c r="F70" s="1030"/>
      <c r="G70" s="1031" t="s">
        <v>887</v>
      </c>
      <c r="H70" s="1031"/>
      <c r="I70" s="1031"/>
      <c r="J70" s="1031"/>
      <c r="K70" s="1032"/>
      <c r="L70" s="558"/>
      <c r="M70" s="558"/>
      <c r="N70" s="558"/>
      <c r="O70" s="558"/>
      <c r="P70" s="558"/>
      <c r="Q70" s="558"/>
      <c r="R70" s="558"/>
      <c r="S70" s="558"/>
      <c r="T70" s="558"/>
      <c r="U70" s="558"/>
      <c r="V70" s="558"/>
      <c r="W70" s="558"/>
      <c r="X70" s="558"/>
      <c r="Y70" s="558"/>
      <c r="Z70" s="558"/>
      <c r="AA70" s="558"/>
      <c r="AB70" s="558"/>
      <c r="AC70" s="558"/>
      <c r="AD70" s="558"/>
      <c r="AE70" s="558"/>
      <c r="AF70" s="558"/>
      <c r="AG70" s="558"/>
      <c r="AH70" s="558"/>
      <c r="AI70" s="558"/>
      <c r="AJ70" s="558"/>
      <c r="AK70" s="558"/>
    </row>
    <row r="71" spans="1:38" ht="18">
      <c r="A71" s="1030" t="s">
        <v>881</v>
      </c>
      <c r="B71" s="1030"/>
      <c r="C71" s="1030"/>
      <c r="D71" s="1030"/>
      <c r="E71" s="1030"/>
      <c r="F71" s="1030"/>
      <c r="G71" s="1031" t="s">
        <v>888</v>
      </c>
      <c r="H71" s="1031"/>
      <c r="I71" s="1031"/>
      <c r="J71" s="1031"/>
      <c r="K71" s="1032"/>
      <c r="L71" s="558"/>
      <c r="M71" s="558"/>
      <c r="N71" s="558"/>
      <c r="O71" s="558"/>
      <c r="P71" s="558"/>
      <c r="Q71" s="558"/>
      <c r="R71" s="558"/>
      <c r="S71" s="558"/>
      <c r="T71" s="558"/>
      <c r="U71" s="558"/>
      <c r="V71" s="558"/>
      <c r="W71" s="558"/>
      <c r="X71" s="558"/>
      <c r="Y71" s="558"/>
      <c r="Z71" s="558"/>
      <c r="AA71" s="558"/>
      <c r="AB71" s="558"/>
      <c r="AC71" s="558"/>
      <c r="AD71" s="558"/>
      <c r="AE71" s="558"/>
      <c r="AF71" s="558"/>
      <c r="AG71" s="558"/>
      <c r="AH71" s="558"/>
      <c r="AI71" s="558"/>
      <c r="AJ71" s="558"/>
      <c r="AK71" s="558"/>
    </row>
    <row r="72" spans="1:38" ht="18">
      <c r="A72" s="1030" t="s">
        <v>889</v>
      </c>
      <c r="B72" s="1030"/>
      <c r="C72" s="1030"/>
      <c r="D72" s="1030"/>
      <c r="E72" s="1030"/>
      <c r="F72" s="1030"/>
      <c r="G72" s="1031" t="s">
        <v>890</v>
      </c>
      <c r="H72" s="1031"/>
      <c r="I72" s="1031"/>
      <c r="J72" s="1031"/>
      <c r="K72" s="1032"/>
      <c r="L72" s="558"/>
      <c r="M72" s="558"/>
      <c r="N72" s="558"/>
      <c r="O72" s="558"/>
      <c r="P72" s="558"/>
      <c r="Q72" s="558"/>
      <c r="R72" s="558"/>
      <c r="S72" s="558"/>
      <c r="T72" s="558"/>
      <c r="U72" s="558"/>
      <c r="V72" s="558"/>
      <c r="W72" s="558"/>
      <c r="X72" s="558"/>
      <c r="Y72" s="558"/>
      <c r="Z72" s="558"/>
      <c r="AA72" s="558"/>
      <c r="AB72" s="558"/>
      <c r="AC72" s="558"/>
      <c r="AD72" s="558"/>
      <c r="AE72" s="558"/>
      <c r="AF72" s="558"/>
      <c r="AG72" s="558"/>
      <c r="AH72" s="558"/>
      <c r="AI72" s="558"/>
      <c r="AJ72" s="558"/>
      <c r="AK72" s="558"/>
    </row>
    <row r="73" spans="1:38" ht="18">
      <c r="A73" s="1030" t="s">
        <v>891</v>
      </c>
      <c r="B73" s="1030"/>
      <c r="C73" s="1030"/>
      <c r="D73" s="1030"/>
      <c r="E73" s="1030"/>
      <c r="F73" s="1030"/>
      <c r="G73" s="1031" t="s">
        <v>892</v>
      </c>
      <c r="H73" s="1031"/>
      <c r="I73" s="1031"/>
      <c r="J73" s="1031"/>
      <c r="K73" s="1032"/>
      <c r="L73" s="558"/>
      <c r="M73" s="558"/>
      <c r="N73" s="558"/>
      <c r="O73" s="558"/>
      <c r="P73" s="558"/>
      <c r="Q73" s="558"/>
      <c r="R73" s="558"/>
      <c r="S73" s="558"/>
      <c r="T73" s="558"/>
      <c r="U73" s="558"/>
      <c r="V73" s="558"/>
      <c r="W73" s="558"/>
      <c r="X73" s="558"/>
      <c r="Y73" s="558"/>
      <c r="Z73" s="558"/>
      <c r="AA73" s="558"/>
      <c r="AB73" s="558"/>
      <c r="AC73" s="558"/>
      <c r="AD73" s="558"/>
      <c r="AE73" s="558"/>
      <c r="AF73" s="558"/>
      <c r="AG73" s="558"/>
      <c r="AH73" s="558"/>
      <c r="AI73" s="558"/>
      <c r="AJ73" s="558"/>
      <c r="AK73" s="558"/>
    </row>
    <row r="74" spans="1:38" ht="18">
      <c r="A74" s="1030" t="s">
        <v>893</v>
      </c>
      <c r="B74" s="1030"/>
      <c r="C74" s="1030"/>
      <c r="D74" s="1030"/>
      <c r="E74" s="1030"/>
      <c r="F74" s="1030"/>
      <c r="G74" s="1031" t="s">
        <v>894</v>
      </c>
      <c r="H74" s="1031"/>
      <c r="I74" s="1031"/>
      <c r="J74" s="1031"/>
      <c r="K74" s="1032"/>
      <c r="L74" s="558"/>
      <c r="M74" s="558"/>
      <c r="N74" s="558"/>
      <c r="O74" s="558"/>
      <c r="P74" s="558"/>
      <c r="Q74" s="558"/>
      <c r="R74" s="558"/>
      <c r="S74" s="558"/>
      <c r="T74" s="558"/>
      <c r="U74" s="558"/>
      <c r="V74" s="558"/>
      <c r="W74" s="558"/>
      <c r="X74" s="558"/>
      <c r="Y74" s="558"/>
      <c r="Z74" s="558"/>
      <c r="AA74" s="558"/>
      <c r="AB74" s="558"/>
      <c r="AC74" s="558"/>
      <c r="AD74" s="558"/>
      <c r="AE74" s="558"/>
      <c r="AF74" s="558"/>
      <c r="AG74" s="558"/>
      <c r="AH74" s="558"/>
      <c r="AI74" s="558"/>
      <c r="AJ74" s="558"/>
      <c r="AK74" s="558"/>
    </row>
    <row r="75" spans="1:38">
      <c r="A75" s="562"/>
      <c r="B75" s="562"/>
      <c r="C75" s="562"/>
      <c r="D75" s="562"/>
      <c r="E75" s="562"/>
      <c r="F75" s="562"/>
      <c r="G75" s="562"/>
      <c r="H75" s="562"/>
      <c r="I75" s="562"/>
      <c r="J75" s="562"/>
      <c r="K75" s="563"/>
      <c r="L75" s="558"/>
      <c r="M75" s="558"/>
      <c r="N75" s="558"/>
      <c r="O75" s="558"/>
      <c r="P75" s="558"/>
      <c r="Q75" s="558"/>
      <c r="R75" s="558"/>
      <c r="S75" s="558"/>
      <c r="T75" s="558"/>
      <c r="U75" s="558"/>
      <c r="V75" s="558"/>
      <c r="W75" s="558"/>
      <c r="X75" s="558"/>
      <c r="Y75" s="558"/>
      <c r="Z75" s="558"/>
      <c r="AA75" s="558"/>
      <c r="AB75" s="558"/>
      <c r="AC75" s="558"/>
      <c r="AD75" s="558"/>
      <c r="AE75" s="558"/>
      <c r="AF75" s="558"/>
      <c r="AG75" s="558"/>
      <c r="AH75" s="558"/>
      <c r="AI75" s="558"/>
      <c r="AJ75" s="558"/>
      <c r="AK75" s="558"/>
    </row>
    <row r="76" spans="1:38">
      <c r="A76" s="558"/>
      <c r="B76" s="558"/>
      <c r="C76" s="558"/>
      <c r="D76" s="558"/>
      <c r="E76" s="558"/>
      <c r="F76" s="558"/>
      <c r="G76" s="558"/>
      <c r="H76" s="558"/>
      <c r="I76" s="558"/>
      <c r="J76" s="558"/>
      <c r="K76" s="558"/>
      <c r="L76" s="558"/>
      <c r="M76" s="558"/>
      <c r="N76" s="558"/>
      <c r="O76" s="558"/>
      <c r="P76" s="558"/>
      <c r="Q76" s="558"/>
      <c r="R76" s="558"/>
      <c r="S76" s="558"/>
      <c r="T76" s="558"/>
      <c r="U76" s="558"/>
      <c r="V76" s="558"/>
      <c r="W76" s="558"/>
      <c r="X76" s="558"/>
      <c r="Y76" s="558"/>
      <c r="Z76" s="558"/>
      <c r="AA76" s="558"/>
      <c r="AB76" s="558"/>
      <c r="AC76" s="558"/>
      <c r="AD76" s="558"/>
      <c r="AE76" s="558"/>
      <c r="AF76" s="558"/>
      <c r="AG76" s="558"/>
      <c r="AH76" s="558"/>
      <c r="AI76" s="558"/>
      <c r="AJ76" s="558"/>
      <c r="AK76" s="558"/>
    </row>
    <row r="77" spans="1:38" ht="30" customHeight="1">
      <c r="A77" s="1029" t="s">
        <v>895</v>
      </c>
      <c r="B77" s="1029"/>
      <c r="C77" s="1029"/>
      <c r="D77" s="1029"/>
      <c r="E77" s="1029"/>
      <c r="F77" s="1029"/>
      <c r="G77" s="1029"/>
      <c r="H77" s="1029"/>
      <c r="I77" s="1029" t="s">
        <v>896</v>
      </c>
      <c r="J77" s="1029"/>
      <c r="K77" s="1029"/>
      <c r="M77" s="558"/>
      <c r="N77" s="558"/>
      <c r="O77" s="558"/>
      <c r="P77" s="558"/>
      <c r="Q77" s="558"/>
      <c r="R77" s="558"/>
      <c r="S77" s="558"/>
      <c r="T77" s="558"/>
      <c r="U77" s="558"/>
      <c r="V77" s="558"/>
      <c r="W77" s="558"/>
      <c r="X77" s="558"/>
      <c r="Y77" s="558"/>
      <c r="Z77" s="558"/>
      <c r="AA77" s="558"/>
      <c r="AB77" s="558"/>
      <c r="AC77" s="558"/>
      <c r="AD77" s="558"/>
      <c r="AE77" s="558"/>
      <c r="AF77" s="558"/>
      <c r="AG77" s="558"/>
      <c r="AH77" s="558"/>
      <c r="AI77" s="558"/>
      <c r="AJ77" s="558"/>
      <c r="AK77" s="558"/>
      <c r="AL77" s="558"/>
    </row>
    <row r="78" spans="1:38" ht="24" customHeight="1">
      <c r="A78" s="567">
        <v>1</v>
      </c>
      <c r="B78" s="1054" t="s">
        <v>897</v>
      </c>
      <c r="C78" s="1054"/>
      <c r="D78" s="1054"/>
      <c r="E78" s="1054"/>
      <c r="F78" s="1054"/>
      <c r="G78" s="1054"/>
      <c r="H78" s="1055"/>
      <c r="I78" s="1054" t="s">
        <v>826</v>
      </c>
      <c r="J78" s="1054"/>
      <c r="K78" s="1055"/>
      <c r="M78" s="558"/>
      <c r="N78" s="558"/>
      <c r="O78" s="558"/>
      <c r="P78" s="558"/>
      <c r="Q78" s="558"/>
      <c r="R78" s="558"/>
      <c r="S78" s="558"/>
      <c r="T78" s="558"/>
      <c r="U78" s="558"/>
      <c r="V78" s="558"/>
      <c r="W78" s="558"/>
      <c r="X78" s="558"/>
      <c r="Y78" s="558"/>
      <c r="Z78" s="558"/>
      <c r="AA78" s="558"/>
      <c r="AB78" s="558"/>
      <c r="AC78" s="558"/>
      <c r="AD78" s="558"/>
      <c r="AE78" s="558"/>
      <c r="AF78" s="558"/>
      <c r="AG78" s="558"/>
      <c r="AH78" s="558"/>
      <c r="AI78" s="558"/>
      <c r="AJ78" s="558"/>
      <c r="AK78" s="558"/>
      <c r="AL78" s="558"/>
    </row>
    <row r="79" spans="1:38" ht="96" customHeight="1">
      <c r="A79" s="560">
        <v>2</v>
      </c>
      <c r="B79" s="1056" t="s">
        <v>898</v>
      </c>
      <c r="C79" s="1056"/>
      <c r="D79" s="1056"/>
      <c r="E79" s="1056"/>
      <c r="F79" s="1056"/>
      <c r="G79" s="1056"/>
      <c r="H79" s="1057"/>
      <c r="I79" s="1056" t="s">
        <v>899</v>
      </c>
      <c r="J79" s="1056"/>
      <c r="K79" s="1057"/>
      <c r="M79" s="558"/>
      <c r="N79" s="558"/>
      <c r="O79" s="558"/>
      <c r="P79" s="558"/>
      <c r="Q79" s="558"/>
      <c r="R79" s="558"/>
      <c r="S79" s="558"/>
      <c r="T79" s="558"/>
      <c r="U79" s="558"/>
      <c r="V79" s="558"/>
      <c r="W79" s="558"/>
      <c r="X79" s="558"/>
      <c r="Y79" s="558"/>
      <c r="Z79" s="558"/>
      <c r="AA79" s="558"/>
      <c r="AB79" s="558"/>
      <c r="AC79" s="558"/>
      <c r="AD79" s="558"/>
      <c r="AE79" s="558"/>
      <c r="AF79" s="558"/>
      <c r="AG79" s="558"/>
      <c r="AH79" s="558"/>
      <c r="AI79" s="558"/>
      <c r="AJ79" s="558"/>
      <c r="AK79" s="558"/>
      <c r="AL79" s="558"/>
    </row>
    <row r="80" spans="1:38" ht="24" customHeight="1">
      <c r="A80" s="562"/>
      <c r="B80" s="568" t="s">
        <v>900</v>
      </c>
      <c r="C80" s="1058" t="s">
        <v>901</v>
      </c>
      <c r="D80" s="1058"/>
      <c r="E80" s="1058"/>
      <c r="F80" s="1058"/>
      <c r="G80" s="1058"/>
      <c r="H80" s="1059"/>
      <c r="I80" s="1060" t="s">
        <v>902</v>
      </c>
      <c r="J80" s="1060"/>
      <c r="K80" s="1061"/>
      <c r="M80" s="558"/>
      <c r="N80" s="558"/>
      <c r="O80" s="558"/>
      <c r="P80" s="558"/>
      <c r="Q80" s="558"/>
      <c r="R80" s="558"/>
      <c r="S80" s="558"/>
      <c r="T80" s="558"/>
      <c r="U80" s="558"/>
      <c r="V80" s="558"/>
      <c r="W80" s="558"/>
      <c r="X80" s="558"/>
      <c r="Y80" s="558"/>
      <c r="Z80" s="558"/>
      <c r="AA80" s="558"/>
      <c r="AB80" s="558"/>
      <c r="AC80" s="558"/>
      <c r="AD80" s="558"/>
      <c r="AE80" s="558"/>
      <c r="AF80" s="558"/>
      <c r="AG80" s="558"/>
      <c r="AH80" s="558"/>
      <c r="AI80" s="558"/>
      <c r="AJ80" s="558"/>
      <c r="AK80" s="558"/>
      <c r="AL80" s="558"/>
    </row>
    <row r="81" spans="1:38" ht="24" customHeight="1">
      <c r="A81" s="560">
        <v>3</v>
      </c>
      <c r="B81" s="1056" t="s">
        <v>903</v>
      </c>
      <c r="C81" s="1056"/>
      <c r="D81" s="1056"/>
      <c r="E81" s="1056"/>
      <c r="F81" s="1056"/>
      <c r="G81" s="1056"/>
      <c r="H81" s="1057"/>
      <c r="I81" s="1064" t="s">
        <v>119</v>
      </c>
      <c r="J81" s="1064"/>
      <c r="K81" s="1065"/>
      <c r="L81" s="569" t="s">
        <v>904</v>
      </c>
      <c r="M81" s="558"/>
      <c r="N81" s="558"/>
      <c r="O81" s="558"/>
      <c r="P81" s="558"/>
      <c r="Q81" s="558"/>
      <c r="R81" s="558"/>
      <c r="S81" s="558"/>
      <c r="T81" s="558"/>
      <c r="U81" s="558"/>
      <c r="V81" s="558"/>
      <c r="W81" s="558"/>
      <c r="X81" s="558"/>
      <c r="Y81" s="558"/>
      <c r="Z81" s="558"/>
      <c r="AA81" s="558"/>
      <c r="AB81" s="558"/>
      <c r="AC81" s="558"/>
      <c r="AD81" s="558"/>
      <c r="AE81" s="558"/>
      <c r="AF81" s="558"/>
      <c r="AG81" s="558"/>
      <c r="AH81" s="558"/>
      <c r="AI81" s="558"/>
      <c r="AJ81" s="558"/>
      <c r="AK81" s="558"/>
      <c r="AL81" s="558"/>
    </row>
    <row r="82" spans="1:38" ht="24" customHeight="1">
      <c r="B82" s="1066" t="s">
        <v>905</v>
      </c>
      <c r="C82" s="1066"/>
      <c r="D82" s="1066"/>
      <c r="E82" s="1066"/>
      <c r="F82" s="1066"/>
      <c r="G82" s="1066"/>
      <c r="H82" s="1067"/>
      <c r="I82" s="1064" t="s">
        <v>906</v>
      </c>
      <c r="J82" s="1064"/>
      <c r="K82" s="1065"/>
      <c r="L82" s="569" t="s">
        <v>904</v>
      </c>
      <c r="M82" s="558"/>
      <c r="N82" s="558"/>
      <c r="O82" s="558"/>
      <c r="P82" s="558"/>
      <c r="Q82" s="558"/>
      <c r="R82" s="558"/>
      <c r="S82" s="558"/>
      <c r="T82" s="558"/>
      <c r="U82" s="558"/>
      <c r="V82" s="558"/>
      <c r="W82" s="558"/>
      <c r="X82" s="558"/>
      <c r="Y82" s="558"/>
      <c r="Z82" s="558"/>
      <c r="AA82" s="558"/>
      <c r="AB82" s="558"/>
      <c r="AC82" s="558"/>
      <c r="AD82" s="558"/>
      <c r="AE82" s="558"/>
      <c r="AF82" s="558"/>
      <c r="AG82" s="558"/>
      <c r="AH82" s="558"/>
      <c r="AI82" s="558"/>
      <c r="AJ82" s="558"/>
      <c r="AK82" s="558"/>
      <c r="AL82" s="558"/>
    </row>
    <row r="83" spans="1:38" ht="24" customHeight="1">
      <c r="B83" s="1066" t="s">
        <v>907</v>
      </c>
      <c r="C83" s="1066"/>
      <c r="D83" s="1066"/>
      <c r="E83" s="1066"/>
      <c r="F83" s="1066"/>
      <c r="G83" s="1066"/>
      <c r="H83" s="1067"/>
      <c r="I83" s="1064" t="s">
        <v>906</v>
      </c>
      <c r="J83" s="1064"/>
      <c r="K83" s="1065"/>
      <c r="L83" s="569" t="s">
        <v>904</v>
      </c>
      <c r="M83" s="558"/>
      <c r="N83" s="558"/>
      <c r="O83" s="558"/>
      <c r="P83" s="558"/>
      <c r="Q83" s="558"/>
      <c r="R83" s="558"/>
      <c r="S83" s="558"/>
      <c r="T83" s="558"/>
      <c r="U83" s="558"/>
      <c r="V83" s="558"/>
      <c r="W83" s="558"/>
      <c r="X83" s="558"/>
      <c r="Y83" s="558"/>
      <c r="Z83" s="558"/>
      <c r="AA83" s="558"/>
      <c r="AB83" s="558"/>
      <c r="AC83" s="558"/>
      <c r="AD83" s="558"/>
      <c r="AE83" s="558"/>
      <c r="AF83" s="558"/>
      <c r="AG83" s="558"/>
      <c r="AH83" s="558"/>
      <c r="AI83" s="558"/>
      <c r="AJ83" s="558"/>
      <c r="AK83" s="558"/>
      <c r="AL83" s="558"/>
    </row>
    <row r="84" spans="1:38" ht="24" customHeight="1">
      <c r="A84" s="562"/>
      <c r="B84" s="1058" t="s">
        <v>908</v>
      </c>
      <c r="C84" s="1058"/>
      <c r="D84" s="1058"/>
      <c r="E84" s="1058"/>
      <c r="F84" s="1058"/>
      <c r="G84" s="1058"/>
      <c r="H84" s="1059"/>
      <c r="I84" s="1062" t="s">
        <v>909</v>
      </c>
      <c r="J84" s="1062"/>
      <c r="K84" s="1063"/>
      <c r="L84" s="569" t="s">
        <v>904</v>
      </c>
      <c r="M84" s="558"/>
      <c r="N84" s="558"/>
      <c r="O84" s="558"/>
      <c r="P84" s="558"/>
      <c r="Q84" s="558"/>
      <c r="R84" s="558"/>
      <c r="S84" s="558"/>
      <c r="T84" s="558"/>
      <c r="U84" s="558"/>
      <c r="V84" s="558"/>
      <c r="W84" s="558"/>
      <c r="X84" s="558"/>
      <c r="Y84" s="558"/>
      <c r="Z84" s="558"/>
      <c r="AA84" s="558"/>
      <c r="AB84" s="558"/>
      <c r="AC84" s="558"/>
      <c r="AD84" s="558"/>
      <c r="AE84" s="558"/>
      <c r="AF84" s="558"/>
      <c r="AG84" s="558"/>
      <c r="AH84" s="558"/>
      <c r="AI84" s="558"/>
      <c r="AJ84" s="558"/>
      <c r="AK84" s="558"/>
      <c r="AL84" s="558"/>
    </row>
    <row r="85" spans="1:38" ht="120" customHeight="1">
      <c r="A85" s="567">
        <v>4</v>
      </c>
      <c r="B85" s="1054" t="s">
        <v>910</v>
      </c>
      <c r="C85" s="1054"/>
      <c r="D85" s="1054"/>
      <c r="E85" s="1054"/>
      <c r="F85" s="1054"/>
      <c r="G85" s="1054"/>
      <c r="H85" s="1055"/>
      <c r="I85" s="1062" t="s">
        <v>911</v>
      </c>
      <c r="J85" s="1062"/>
      <c r="K85" s="1063"/>
      <c r="L85" s="569" t="s">
        <v>904</v>
      </c>
      <c r="M85" s="558"/>
      <c r="N85" s="558"/>
      <c r="O85" s="558"/>
      <c r="P85" s="558"/>
      <c r="Q85" s="558"/>
      <c r="R85" s="558"/>
      <c r="S85" s="558"/>
      <c r="T85" s="558"/>
      <c r="U85" s="558"/>
      <c r="V85" s="558"/>
      <c r="W85" s="558"/>
      <c r="X85" s="558"/>
      <c r="Y85" s="558"/>
      <c r="Z85" s="558"/>
      <c r="AA85" s="558"/>
      <c r="AB85" s="558"/>
      <c r="AC85" s="558"/>
      <c r="AD85" s="558"/>
      <c r="AE85" s="558"/>
      <c r="AF85" s="558"/>
      <c r="AG85" s="558"/>
      <c r="AH85" s="558"/>
      <c r="AI85" s="558"/>
      <c r="AJ85" s="558"/>
      <c r="AK85" s="558"/>
      <c r="AL85" s="558"/>
    </row>
    <row r="86" spans="1:38" ht="48" customHeight="1">
      <c r="A86" s="567">
        <v>5</v>
      </c>
      <c r="B86" s="1054" t="s">
        <v>912</v>
      </c>
      <c r="C86" s="1054"/>
      <c r="D86" s="1054"/>
      <c r="E86" s="1054"/>
      <c r="F86" s="1054"/>
      <c r="G86" s="1054"/>
      <c r="H86" s="1055"/>
      <c r="I86" s="1062" t="s">
        <v>913</v>
      </c>
      <c r="J86" s="1062"/>
      <c r="K86" s="1063"/>
      <c r="L86" s="569" t="s">
        <v>904</v>
      </c>
      <c r="M86" s="558"/>
      <c r="N86" s="558"/>
      <c r="O86" s="558"/>
      <c r="P86" s="558"/>
      <c r="Q86" s="558"/>
      <c r="R86" s="558"/>
      <c r="S86" s="558"/>
      <c r="T86" s="558"/>
      <c r="U86" s="558"/>
      <c r="V86" s="558"/>
      <c r="W86" s="558"/>
      <c r="X86" s="558"/>
      <c r="Y86" s="558"/>
      <c r="Z86" s="558"/>
      <c r="AA86" s="558"/>
      <c r="AB86" s="558"/>
      <c r="AC86" s="558"/>
      <c r="AD86" s="558"/>
      <c r="AE86" s="558"/>
      <c r="AF86" s="558"/>
      <c r="AG86" s="558"/>
      <c r="AH86" s="558"/>
      <c r="AI86" s="558"/>
      <c r="AJ86" s="558"/>
      <c r="AK86" s="558"/>
      <c r="AL86" s="558"/>
    </row>
    <row r="87" spans="1:38" ht="24" customHeight="1">
      <c r="A87" s="560">
        <v>6</v>
      </c>
      <c r="B87" s="1056" t="s">
        <v>914</v>
      </c>
      <c r="C87" s="1056"/>
      <c r="D87" s="1056"/>
      <c r="E87" s="1056"/>
      <c r="F87" s="1056"/>
      <c r="G87" s="1056"/>
      <c r="H87" s="1057"/>
      <c r="I87" s="1064" t="s">
        <v>915</v>
      </c>
      <c r="J87" s="1064"/>
      <c r="K87" s="1065"/>
      <c r="L87" s="569" t="s">
        <v>904</v>
      </c>
      <c r="M87" s="558"/>
      <c r="N87" s="558"/>
      <c r="O87" s="558"/>
      <c r="P87" s="558"/>
      <c r="Q87" s="558"/>
      <c r="R87" s="558"/>
      <c r="S87" s="558"/>
      <c r="T87" s="558"/>
      <c r="U87" s="558"/>
      <c r="V87" s="558"/>
      <c r="W87" s="558"/>
      <c r="X87" s="558"/>
      <c r="Y87" s="558"/>
      <c r="Z87" s="558"/>
      <c r="AA87" s="558"/>
      <c r="AB87" s="558"/>
      <c r="AC87" s="558"/>
      <c r="AD87" s="558"/>
      <c r="AE87" s="558"/>
      <c r="AF87" s="558"/>
      <c r="AG87" s="558"/>
      <c r="AH87" s="558"/>
      <c r="AI87" s="558"/>
      <c r="AJ87" s="558"/>
      <c r="AK87" s="558"/>
      <c r="AL87" s="558"/>
    </row>
    <row r="88" spans="1:38" ht="24" customHeight="1">
      <c r="B88" s="1066" t="s">
        <v>916</v>
      </c>
      <c r="C88" s="1066"/>
      <c r="D88" s="1066"/>
      <c r="E88" s="1066"/>
      <c r="F88" s="1066"/>
      <c r="G88" s="1066"/>
      <c r="H88" s="1067"/>
      <c r="I88" s="1064" t="s">
        <v>888</v>
      </c>
      <c r="J88" s="1064"/>
      <c r="K88" s="1065"/>
      <c r="L88" s="569" t="s">
        <v>904</v>
      </c>
      <c r="M88" s="558"/>
      <c r="N88" s="558"/>
      <c r="O88" s="558"/>
      <c r="P88" s="558"/>
      <c r="Q88" s="558"/>
      <c r="R88" s="558"/>
      <c r="S88" s="558"/>
      <c r="T88" s="558"/>
      <c r="U88" s="558"/>
      <c r="V88" s="558"/>
      <c r="W88" s="558"/>
      <c r="X88" s="558"/>
      <c r="Y88" s="558"/>
      <c r="Z88" s="558"/>
      <c r="AA88" s="558"/>
      <c r="AB88" s="558"/>
      <c r="AC88" s="558"/>
      <c r="AD88" s="558"/>
      <c r="AE88" s="558"/>
      <c r="AF88" s="558"/>
      <c r="AG88" s="558"/>
      <c r="AH88" s="558"/>
      <c r="AI88" s="558"/>
      <c r="AJ88" s="558"/>
      <c r="AK88" s="558"/>
      <c r="AL88" s="558"/>
    </row>
    <row r="89" spans="1:38" ht="24" customHeight="1">
      <c r="B89" s="1066" t="s">
        <v>917</v>
      </c>
      <c r="C89" s="1066"/>
      <c r="D89" s="1066"/>
      <c r="E89" s="1066"/>
      <c r="F89" s="1066"/>
      <c r="G89" s="1066"/>
      <c r="H89" s="1067"/>
      <c r="I89" s="1064" t="s">
        <v>918</v>
      </c>
      <c r="J89" s="1064"/>
      <c r="K89" s="1065"/>
      <c r="L89" s="569" t="s">
        <v>904</v>
      </c>
      <c r="M89" s="558"/>
      <c r="N89" s="558"/>
      <c r="O89" s="558"/>
      <c r="P89" s="558"/>
      <c r="Q89" s="558"/>
      <c r="R89" s="558"/>
      <c r="S89" s="558"/>
      <c r="T89" s="558"/>
      <c r="U89" s="558"/>
      <c r="V89" s="558"/>
      <c r="W89" s="558"/>
      <c r="X89" s="558"/>
      <c r="Y89" s="558"/>
      <c r="Z89" s="558"/>
      <c r="AA89" s="558"/>
      <c r="AB89" s="558"/>
      <c r="AC89" s="558"/>
      <c r="AD89" s="558"/>
      <c r="AE89" s="558"/>
      <c r="AF89" s="558"/>
      <c r="AG89" s="558"/>
      <c r="AH89" s="558"/>
      <c r="AI89" s="558"/>
      <c r="AJ89" s="558"/>
      <c r="AK89" s="558"/>
      <c r="AL89" s="558"/>
    </row>
    <row r="90" spans="1:38" ht="24" customHeight="1">
      <c r="B90" s="1066" t="s">
        <v>919</v>
      </c>
      <c r="C90" s="1066"/>
      <c r="D90" s="1066"/>
      <c r="E90" s="1066"/>
      <c r="F90" s="1066"/>
      <c r="G90" s="1066"/>
      <c r="H90" s="1067"/>
      <c r="I90" s="1064" t="s">
        <v>920</v>
      </c>
      <c r="J90" s="1064"/>
      <c r="K90" s="1065"/>
      <c r="L90" s="569" t="s">
        <v>904</v>
      </c>
      <c r="M90" s="558"/>
      <c r="N90" s="558"/>
      <c r="O90" s="558"/>
      <c r="P90" s="558"/>
      <c r="Q90" s="558"/>
      <c r="R90" s="558"/>
      <c r="S90" s="558"/>
      <c r="T90" s="558"/>
      <c r="U90" s="558"/>
      <c r="V90" s="558"/>
      <c r="W90" s="558"/>
      <c r="X90" s="558"/>
      <c r="Y90" s="558"/>
      <c r="Z90" s="558"/>
      <c r="AA90" s="558"/>
      <c r="AB90" s="558"/>
      <c r="AC90" s="558"/>
      <c r="AD90" s="558"/>
      <c r="AE90" s="558"/>
      <c r="AF90" s="558"/>
      <c r="AG90" s="558"/>
      <c r="AH90" s="558"/>
      <c r="AI90" s="558"/>
      <c r="AJ90" s="558"/>
      <c r="AK90" s="558"/>
      <c r="AL90" s="558"/>
    </row>
    <row r="91" spans="1:38" ht="24" customHeight="1">
      <c r="B91" s="1066" t="s">
        <v>921</v>
      </c>
      <c r="C91" s="1066"/>
      <c r="D91" s="1066"/>
      <c r="E91" s="1066"/>
      <c r="F91" s="1066"/>
      <c r="G91" s="1066"/>
      <c r="H91" s="1067"/>
      <c r="I91" s="1068" t="s">
        <v>922</v>
      </c>
      <c r="J91" s="1068"/>
      <c r="K91" s="1069"/>
      <c r="L91" s="569" t="s">
        <v>904</v>
      </c>
      <c r="M91" s="558"/>
      <c r="N91" s="558"/>
      <c r="O91" s="558"/>
      <c r="P91" s="558"/>
      <c r="Q91" s="558"/>
      <c r="R91" s="558"/>
      <c r="S91" s="558"/>
      <c r="T91" s="558"/>
      <c r="U91" s="558"/>
      <c r="V91" s="558"/>
      <c r="W91" s="558"/>
      <c r="X91" s="558"/>
      <c r="Y91" s="558"/>
      <c r="Z91" s="558"/>
      <c r="AA91" s="558"/>
      <c r="AB91" s="558"/>
      <c r="AC91" s="558"/>
      <c r="AD91" s="558"/>
      <c r="AE91" s="558"/>
      <c r="AF91" s="558"/>
      <c r="AG91" s="558"/>
      <c r="AH91" s="558"/>
      <c r="AI91" s="558"/>
      <c r="AJ91" s="558"/>
      <c r="AK91" s="558"/>
      <c r="AL91" s="558"/>
    </row>
    <row r="92" spans="1:38" ht="24" customHeight="1">
      <c r="A92" s="562"/>
      <c r="B92" s="1058" t="s">
        <v>923</v>
      </c>
      <c r="C92" s="1058"/>
      <c r="D92" s="1058"/>
      <c r="E92" s="1058"/>
      <c r="F92" s="1058"/>
      <c r="G92" s="1058"/>
      <c r="H92" s="1059"/>
      <c r="I92" s="1062" t="s">
        <v>924</v>
      </c>
      <c r="J92" s="1062"/>
      <c r="K92" s="1063"/>
      <c r="L92" s="569" t="s">
        <v>904</v>
      </c>
      <c r="M92" s="558"/>
      <c r="N92" s="558"/>
      <c r="O92" s="558"/>
      <c r="P92" s="558"/>
      <c r="Q92" s="558"/>
      <c r="R92" s="558"/>
      <c r="S92" s="558"/>
      <c r="T92" s="558"/>
      <c r="U92" s="558"/>
      <c r="V92" s="558"/>
      <c r="W92" s="558"/>
      <c r="X92" s="558"/>
      <c r="Y92" s="558"/>
      <c r="Z92" s="558"/>
      <c r="AA92" s="558"/>
      <c r="AB92" s="558"/>
      <c r="AC92" s="558"/>
      <c r="AD92" s="558"/>
      <c r="AE92" s="558"/>
      <c r="AF92" s="558"/>
      <c r="AG92" s="558"/>
      <c r="AH92" s="558"/>
      <c r="AI92" s="558"/>
      <c r="AJ92" s="558"/>
      <c r="AK92" s="558"/>
      <c r="AL92" s="558"/>
    </row>
    <row r="93" spans="1:38" ht="72" customHeight="1">
      <c r="A93" s="567">
        <v>7</v>
      </c>
      <c r="B93" s="1054" t="s">
        <v>925</v>
      </c>
      <c r="C93" s="1054"/>
      <c r="D93" s="1054"/>
      <c r="E93" s="1054"/>
      <c r="F93" s="1054"/>
      <c r="G93" s="1054"/>
      <c r="H93" s="1055"/>
      <c r="I93" s="1054" t="s">
        <v>926</v>
      </c>
      <c r="J93" s="1054"/>
      <c r="K93" s="1055"/>
      <c r="M93" s="558"/>
      <c r="N93" s="558"/>
      <c r="O93" s="558"/>
      <c r="P93" s="558"/>
      <c r="Q93" s="558"/>
      <c r="R93" s="558"/>
      <c r="S93" s="558"/>
      <c r="T93" s="558"/>
      <c r="U93" s="558"/>
      <c r="V93" s="558"/>
      <c r="W93" s="558"/>
      <c r="X93" s="558"/>
      <c r="Y93" s="558"/>
      <c r="Z93" s="558"/>
      <c r="AA93" s="558"/>
      <c r="AB93" s="558"/>
      <c r="AC93" s="558"/>
      <c r="AD93" s="558"/>
      <c r="AE93" s="558"/>
      <c r="AF93" s="558"/>
      <c r="AG93" s="558"/>
      <c r="AH93" s="558"/>
      <c r="AI93" s="558"/>
      <c r="AJ93" s="558"/>
      <c r="AK93" s="558"/>
      <c r="AL93" s="558"/>
    </row>
    <row r="94" spans="1:38" ht="24" customHeight="1">
      <c r="A94" s="560">
        <v>8</v>
      </c>
      <c r="B94" s="1056" t="s">
        <v>927</v>
      </c>
      <c r="C94" s="1056"/>
      <c r="D94" s="1056"/>
      <c r="E94" s="1056"/>
      <c r="F94" s="1056"/>
      <c r="G94" s="1056"/>
      <c r="H94" s="1057"/>
      <c r="I94" s="1056" t="s">
        <v>531</v>
      </c>
      <c r="J94" s="1056"/>
      <c r="K94" s="1057"/>
      <c r="M94" s="558"/>
      <c r="N94" s="558"/>
      <c r="O94" s="558"/>
      <c r="P94" s="558"/>
      <c r="Q94" s="558"/>
      <c r="R94" s="558"/>
      <c r="S94" s="558"/>
      <c r="T94" s="558"/>
      <c r="U94" s="558"/>
      <c r="V94" s="558"/>
      <c r="W94" s="558"/>
      <c r="X94" s="558"/>
      <c r="Y94" s="558"/>
      <c r="Z94" s="558"/>
      <c r="AA94" s="558"/>
      <c r="AB94" s="558"/>
      <c r="AC94" s="558"/>
      <c r="AD94" s="558"/>
      <c r="AE94" s="558"/>
      <c r="AF94" s="558"/>
      <c r="AG94" s="558"/>
      <c r="AH94" s="558"/>
      <c r="AI94" s="558"/>
      <c r="AJ94" s="558"/>
      <c r="AK94" s="558"/>
      <c r="AL94" s="558"/>
    </row>
    <row r="95" spans="1:38" ht="24" customHeight="1">
      <c r="A95" s="562"/>
      <c r="B95" s="1070" t="s">
        <v>900</v>
      </c>
      <c r="C95" s="1070"/>
      <c r="D95" s="1070"/>
      <c r="E95" s="1070"/>
      <c r="F95" s="1070"/>
      <c r="G95" s="1070"/>
      <c r="H95" s="1071"/>
      <c r="I95" s="1060" t="s">
        <v>902</v>
      </c>
      <c r="J95" s="1060"/>
      <c r="K95" s="1061"/>
      <c r="M95" s="558"/>
      <c r="N95" s="558"/>
      <c r="O95" s="558"/>
      <c r="P95" s="558"/>
      <c r="Q95" s="558"/>
      <c r="R95" s="558"/>
      <c r="S95" s="558"/>
      <c r="T95" s="558"/>
      <c r="U95" s="558"/>
      <c r="V95" s="558"/>
      <c r="W95" s="558"/>
      <c r="X95" s="558"/>
      <c r="Y95" s="558"/>
      <c r="Z95" s="558"/>
      <c r="AA95" s="558"/>
      <c r="AB95" s="558"/>
      <c r="AC95" s="558"/>
      <c r="AD95" s="558"/>
      <c r="AE95" s="558"/>
      <c r="AF95" s="558"/>
      <c r="AG95" s="558"/>
      <c r="AH95" s="558"/>
      <c r="AI95" s="558"/>
      <c r="AJ95" s="558"/>
      <c r="AK95" s="558"/>
      <c r="AL95" s="558"/>
    </row>
    <row r="96" spans="1:38" ht="48" customHeight="1">
      <c r="A96" s="567">
        <v>9</v>
      </c>
      <c r="B96" s="1054" t="s">
        <v>928</v>
      </c>
      <c r="C96" s="1054"/>
      <c r="D96" s="1054"/>
      <c r="E96" s="1054"/>
      <c r="F96" s="1054"/>
      <c r="G96" s="1054"/>
      <c r="H96" s="1055"/>
      <c r="I96" s="1054" t="s">
        <v>929</v>
      </c>
      <c r="J96" s="1054"/>
      <c r="K96" s="1055"/>
      <c r="M96" s="558"/>
      <c r="N96" s="558"/>
      <c r="O96" s="558"/>
      <c r="P96" s="558"/>
      <c r="Q96" s="558"/>
      <c r="R96" s="558"/>
      <c r="S96" s="558"/>
      <c r="T96" s="558"/>
      <c r="U96" s="558"/>
      <c r="V96" s="558"/>
      <c r="W96" s="558"/>
      <c r="X96" s="558"/>
      <c r="Y96" s="558"/>
      <c r="Z96" s="558"/>
      <c r="AA96" s="558"/>
      <c r="AB96" s="558"/>
      <c r="AC96" s="558"/>
      <c r="AD96" s="558"/>
      <c r="AE96" s="558"/>
      <c r="AF96" s="558"/>
      <c r="AG96" s="558"/>
      <c r="AH96" s="558"/>
      <c r="AI96" s="558"/>
      <c r="AJ96" s="558"/>
      <c r="AK96" s="558"/>
      <c r="AL96" s="558"/>
    </row>
    <row r="97" spans="1:38" ht="24" customHeight="1">
      <c r="A97" s="567">
        <v>10</v>
      </c>
      <c r="B97" s="1054" t="s">
        <v>930</v>
      </c>
      <c r="C97" s="1054"/>
      <c r="D97" s="1054"/>
      <c r="E97" s="1054"/>
      <c r="F97" s="1054"/>
      <c r="G97" s="1054"/>
      <c r="H97" s="1055"/>
      <c r="I97" s="1054" t="s">
        <v>931</v>
      </c>
      <c r="J97" s="1054"/>
      <c r="K97" s="1055"/>
      <c r="M97" s="558"/>
      <c r="N97" s="558"/>
      <c r="O97" s="558"/>
      <c r="P97" s="558"/>
      <c r="Q97" s="558"/>
      <c r="R97" s="558"/>
      <c r="S97" s="558"/>
      <c r="T97" s="558"/>
      <c r="U97" s="558"/>
      <c r="V97" s="558"/>
      <c r="W97" s="558"/>
      <c r="X97" s="558"/>
      <c r="Y97" s="558"/>
      <c r="Z97" s="558"/>
      <c r="AA97" s="558"/>
      <c r="AB97" s="558"/>
      <c r="AC97" s="558"/>
      <c r="AD97" s="558"/>
      <c r="AE97" s="558"/>
      <c r="AF97" s="558"/>
      <c r="AG97" s="558"/>
      <c r="AH97" s="558"/>
      <c r="AI97" s="558"/>
      <c r="AJ97" s="558"/>
      <c r="AK97" s="558"/>
      <c r="AL97" s="558"/>
    </row>
    <row r="98" spans="1:38" ht="24" customHeight="1">
      <c r="A98" s="567">
        <v>11</v>
      </c>
      <c r="B98" s="1054" t="s">
        <v>932</v>
      </c>
      <c r="C98" s="1054"/>
      <c r="D98" s="1054"/>
      <c r="E98" s="1054"/>
      <c r="F98" s="1054"/>
      <c r="G98" s="1054"/>
      <c r="H98" s="1055"/>
      <c r="I98" s="1054" t="s">
        <v>531</v>
      </c>
      <c r="J98" s="1054"/>
      <c r="K98" s="1055"/>
      <c r="M98" s="558"/>
      <c r="N98" s="558"/>
      <c r="O98" s="558"/>
      <c r="P98" s="558"/>
      <c r="Q98" s="558"/>
      <c r="R98" s="558"/>
      <c r="S98" s="558"/>
      <c r="T98" s="558"/>
      <c r="U98" s="558"/>
      <c r="V98" s="558"/>
      <c r="W98" s="558"/>
      <c r="X98" s="558"/>
      <c r="Y98" s="558"/>
      <c r="Z98" s="558"/>
      <c r="AA98" s="558"/>
      <c r="AB98" s="558"/>
      <c r="AC98" s="558"/>
      <c r="AD98" s="558"/>
      <c r="AE98" s="558"/>
      <c r="AF98" s="558"/>
      <c r="AG98" s="558"/>
      <c r="AH98" s="558"/>
      <c r="AI98" s="558"/>
      <c r="AJ98" s="558"/>
      <c r="AK98" s="558"/>
      <c r="AL98" s="558"/>
    </row>
    <row r="99" spans="1:38" ht="72" customHeight="1">
      <c r="A99" s="567">
        <v>12</v>
      </c>
      <c r="B99" s="1054" t="s">
        <v>933</v>
      </c>
      <c r="C99" s="1054"/>
      <c r="D99" s="1054"/>
      <c r="E99" s="1054"/>
      <c r="F99" s="1054"/>
      <c r="G99" s="1054"/>
      <c r="H99" s="1055"/>
      <c r="I99" s="1054" t="s">
        <v>934</v>
      </c>
      <c r="J99" s="1054"/>
      <c r="K99" s="1055"/>
      <c r="M99" s="558"/>
      <c r="N99" s="558"/>
      <c r="O99" s="558"/>
      <c r="P99" s="558"/>
      <c r="Q99" s="558"/>
      <c r="R99" s="558"/>
      <c r="S99" s="558"/>
      <c r="T99" s="558"/>
      <c r="U99" s="558"/>
      <c r="V99" s="558"/>
      <c r="W99" s="558"/>
      <c r="X99" s="558"/>
      <c r="Y99" s="558"/>
      <c r="Z99" s="558"/>
      <c r="AA99" s="558"/>
      <c r="AB99" s="558"/>
      <c r="AC99" s="558"/>
      <c r="AD99" s="558"/>
      <c r="AE99" s="558"/>
      <c r="AF99" s="558"/>
      <c r="AG99" s="558"/>
      <c r="AH99" s="558"/>
      <c r="AI99" s="558"/>
      <c r="AJ99" s="558"/>
      <c r="AK99" s="558"/>
      <c r="AL99" s="558"/>
    </row>
    <row r="100" spans="1:38" ht="24" customHeight="1">
      <c r="A100" s="567">
        <v>13</v>
      </c>
      <c r="B100" s="1054" t="s">
        <v>935</v>
      </c>
      <c r="C100" s="1054"/>
      <c r="D100" s="1054"/>
      <c r="E100" s="1054"/>
      <c r="F100" s="1054"/>
      <c r="G100" s="1054"/>
      <c r="H100" s="1055"/>
      <c r="I100" s="1062" t="s">
        <v>936</v>
      </c>
      <c r="J100" s="1062"/>
      <c r="K100" s="1063"/>
      <c r="L100" s="569" t="s">
        <v>904</v>
      </c>
      <c r="M100" s="558"/>
      <c r="N100" s="558"/>
      <c r="O100" s="558"/>
      <c r="P100" s="558"/>
      <c r="Q100" s="558"/>
      <c r="R100" s="558"/>
      <c r="S100" s="558"/>
      <c r="T100" s="558"/>
      <c r="U100" s="558"/>
      <c r="V100" s="558"/>
      <c r="W100" s="558"/>
      <c r="X100" s="558"/>
      <c r="Y100" s="558"/>
      <c r="Z100" s="558"/>
      <c r="AA100" s="558"/>
      <c r="AB100" s="558"/>
      <c r="AC100" s="558"/>
      <c r="AD100" s="558"/>
      <c r="AE100" s="558"/>
      <c r="AF100" s="558"/>
      <c r="AG100" s="558"/>
      <c r="AH100" s="558"/>
      <c r="AI100" s="558"/>
      <c r="AJ100" s="558"/>
      <c r="AK100" s="558"/>
      <c r="AL100" s="558"/>
    </row>
    <row r="101" spans="1:38" ht="24" customHeight="1">
      <c r="A101" s="567">
        <v>14</v>
      </c>
      <c r="B101" s="1054" t="s">
        <v>937</v>
      </c>
      <c r="C101" s="1054"/>
      <c r="D101" s="1054"/>
      <c r="E101" s="1054"/>
      <c r="F101" s="1054"/>
      <c r="G101" s="1054"/>
      <c r="H101" s="1055"/>
      <c r="I101" s="1054" t="s">
        <v>531</v>
      </c>
      <c r="J101" s="1054"/>
      <c r="K101" s="1055"/>
      <c r="M101" s="558"/>
      <c r="N101" s="558"/>
      <c r="O101" s="558"/>
      <c r="P101" s="558"/>
      <c r="Q101" s="558"/>
      <c r="R101" s="558"/>
      <c r="S101" s="558"/>
      <c r="T101" s="558"/>
      <c r="U101" s="558"/>
      <c r="V101" s="558"/>
      <c r="W101" s="558"/>
      <c r="X101" s="558"/>
      <c r="Y101" s="558"/>
      <c r="Z101" s="558"/>
      <c r="AA101" s="558"/>
      <c r="AB101" s="558"/>
      <c r="AC101" s="558"/>
      <c r="AD101" s="558"/>
      <c r="AE101" s="558"/>
      <c r="AF101" s="558"/>
      <c r="AG101" s="558"/>
      <c r="AH101" s="558"/>
      <c r="AI101" s="558"/>
      <c r="AJ101" s="558"/>
      <c r="AK101" s="558"/>
      <c r="AL101" s="558"/>
    </row>
    <row r="102" spans="1:38" ht="16.5">
      <c r="A102" s="1072" t="s">
        <v>938</v>
      </c>
      <c r="B102" s="1072"/>
      <c r="C102" s="1072"/>
      <c r="D102" s="1072"/>
      <c r="E102" s="1072"/>
      <c r="F102" s="1072"/>
      <c r="G102" s="1072"/>
      <c r="H102" s="1072"/>
      <c r="I102" s="1072"/>
      <c r="J102" s="1072"/>
      <c r="K102" s="1072"/>
      <c r="M102" s="558"/>
      <c r="N102" s="558"/>
      <c r="O102" s="558"/>
      <c r="P102" s="558"/>
      <c r="Q102" s="558"/>
      <c r="R102" s="558"/>
      <c r="S102" s="558"/>
      <c r="T102" s="558"/>
      <c r="U102" s="558"/>
      <c r="V102" s="558"/>
      <c r="W102" s="558"/>
      <c r="X102" s="558"/>
      <c r="Y102" s="558"/>
      <c r="Z102" s="558"/>
      <c r="AA102" s="558"/>
      <c r="AB102" s="558"/>
      <c r="AC102" s="558"/>
      <c r="AD102" s="558"/>
      <c r="AE102" s="558"/>
      <c r="AF102" s="558"/>
      <c r="AG102" s="558"/>
      <c r="AH102" s="558"/>
      <c r="AI102" s="558"/>
      <c r="AJ102" s="558"/>
      <c r="AK102" s="558"/>
      <c r="AL102" s="558"/>
    </row>
    <row r="103" spans="1:38">
      <c r="A103" s="558"/>
      <c r="B103" s="558"/>
      <c r="C103" s="558"/>
      <c r="D103" s="558"/>
      <c r="E103" s="558"/>
      <c r="F103" s="558"/>
      <c r="G103" s="558"/>
      <c r="H103" s="558"/>
      <c r="I103" s="558"/>
      <c r="J103" s="558"/>
      <c r="K103" s="558"/>
      <c r="L103" s="558"/>
      <c r="M103" s="558"/>
      <c r="N103" s="558"/>
      <c r="O103" s="558"/>
      <c r="P103" s="558"/>
      <c r="Q103" s="558"/>
      <c r="R103" s="558"/>
      <c r="S103" s="558"/>
      <c r="T103" s="558"/>
      <c r="U103" s="558"/>
      <c r="V103" s="558"/>
      <c r="W103" s="558"/>
      <c r="X103" s="558"/>
      <c r="Y103" s="558"/>
      <c r="Z103" s="558"/>
      <c r="AA103" s="558"/>
      <c r="AB103" s="558"/>
      <c r="AC103" s="558"/>
      <c r="AD103" s="558"/>
      <c r="AE103" s="558"/>
      <c r="AF103" s="558"/>
      <c r="AG103" s="558"/>
      <c r="AH103" s="558"/>
      <c r="AI103" s="558"/>
      <c r="AJ103" s="558"/>
      <c r="AK103" s="558"/>
    </row>
    <row r="104" spans="1:38" ht="30" customHeight="1">
      <c r="A104" s="1029" t="s">
        <v>939</v>
      </c>
      <c r="B104" s="1029"/>
      <c r="C104" s="1029"/>
      <c r="D104" s="1029"/>
      <c r="E104" s="1029"/>
      <c r="F104" s="1029"/>
      <c r="G104" s="1029"/>
      <c r="H104" s="1029"/>
      <c r="I104" s="1029"/>
      <c r="J104" s="1029"/>
      <c r="K104" s="1029"/>
      <c r="L104" s="558"/>
      <c r="M104" s="558"/>
      <c r="N104" s="558"/>
      <c r="O104" s="558"/>
      <c r="P104" s="558"/>
      <c r="Q104" s="558"/>
      <c r="R104" s="558"/>
      <c r="S104" s="558"/>
      <c r="T104" s="558"/>
      <c r="U104" s="558"/>
      <c r="V104" s="558"/>
      <c r="W104" s="558"/>
      <c r="X104" s="558"/>
      <c r="Y104" s="558"/>
      <c r="Z104" s="558"/>
      <c r="AA104" s="558"/>
      <c r="AB104" s="558"/>
      <c r="AC104" s="558"/>
      <c r="AD104" s="558"/>
      <c r="AE104" s="558"/>
      <c r="AF104" s="558"/>
      <c r="AG104" s="558"/>
      <c r="AH104" s="558"/>
      <c r="AI104" s="558"/>
      <c r="AJ104" s="558"/>
      <c r="AK104" s="558"/>
    </row>
    <row r="105" spans="1:38">
      <c r="K105" s="559"/>
      <c r="L105" s="558"/>
      <c r="M105" s="558"/>
      <c r="N105" s="558"/>
      <c r="O105" s="558"/>
      <c r="P105" s="558"/>
      <c r="Q105" s="558"/>
      <c r="R105" s="558"/>
      <c r="S105" s="558"/>
      <c r="T105" s="558"/>
      <c r="U105" s="558"/>
      <c r="V105" s="558"/>
      <c r="W105" s="558"/>
      <c r="X105" s="558"/>
      <c r="Y105" s="558"/>
      <c r="Z105" s="558"/>
      <c r="AA105" s="558"/>
      <c r="AB105" s="558"/>
      <c r="AC105" s="558"/>
      <c r="AD105" s="558"/>
      <c r="AE105" s="558"/>
      <c r="AF105" s="558"/>
      <c r="AG105" s="558"/>
      <c r="AH105" s="558"/>
      <c r="AI105" s="558"/>
      <c r="AJ105" s="558"/>
      <c r="AK105" s="558"/>
    </row>
    <row r="106" spans="1:38" ht="18">
      <c r="A106" s="1030" t="s">
        <v>940</v>
      </c>
      <c r="B106" s="1030"/>
      <c r="C106" s="1030"/>
      <c r="D106" s="1030"/>
      <c r="E106" s="1030"/>
      <c r="F106" s="1030"/>
      <c r="G106" s="1031" t="s">
        <v>941</v>
      </c>
      <c r="H106" s="1031"/>
      <c r="I106" s="1031"/>
      <c r="J106" s="1031"/>
      <c r="K106" s="1032"/>
      <c r="L106" s="558"/>
      <c r="M106" s="558"/>
      <c r="N106" s="558"/>
      <c r="O106" s="558"/>
      <c r="P106" s="558"/>
      <c r="Q106" s="558"/>
      <c r="R106" s="558"/>
      <c r="S106" s="558"/>
      <c r="T106" s="558"/>
      <c r="U106" s="558"/>
      <c r="V106" s="558"/>
      <c r="W106" s="558"/>
      <c r="X106" s="558"/>
      <c r="Y106" s="558"/>
      <c r="Z106" s="558"/>
      <c r="AA106" s="558"/>
      <c r="AB106" s="558"/>
      <c r="AC106" s="558"/>
      <c r="AD106" s="558"/>
      <c r="AE106" s="558"/>
      <c r="AF106" s="558"/>
      <c r="AG106" s="558"/>
      <c r="AH106" s="558"/>
      <c r="AI106" s="558"/>
      <c r="AJ106" s="558"/>
      <c r="AK106" s="558"/>
    </row>
    <row r="107" spans="1:38" ht="18">
      <c r="A107" s="1030" t="s">
        <v>942</v>
      </c>
      <c r="B107" s="1030"/>
      <c r="C107" s="1030"/>
      <c r="D107" s="1030"/>
      <c r="E107" s="1030"/>
      <c r="F107" s="1030"/>
      <c r="G107" s="1031" t="s">
        <v>890</v>
      </c>
      <c r="H107" s="1031"/>
      <c r="I107" s="1031"/>
      <c r="J107" s="1031"/>
      <c r="K107" s="1032"/>
      <c r="L107" s="558"/>
      <c r="M107" s="558"/>
      <c r="N107" s="558"/>
      <c r="O107" s="558"/>
      <c r="P107" s="558"/>
      <c r="Q107" s="558"/>
      <c r="R107" s="558"/>
      <c r="S107" s="558"/>
      <c r="T107" s="558"/>
      <c r="U107" s="558"/>
      <c r="V107" s="558"/>
      <c r="W107" s="558"/>
      <c r="X107" s="558"/>
      <c r="Y107" s="558"/>
      <c r="Z107" s="558"/>
      <c r="AA107" s="558"/>
      <c r="AB107" s="558"/>
      <c r="AC107" s="558"/>
      <c r="AD107" s="558"/>
      <c r="AE107" s="558"/>
      <c r="AF107" s="558"/>
      <c r="AG107" s="558"/>
      <c r="AH107" s="558"/>
      <c r="AI107" s="558"/>
      <c r="AJ107" s="558"/>
      <c r="AK107" s="558"/>
    </row>
    <row r="108" spans="1:38" ht="18">
      <c r="A108" s="1030" t="s">
        <v>943</v>
      </c>
      <c r="B108" s="1030"/>
      <c r="C108" s="1030"/>
      <c r="D108" s="1030"/>
      <c r="E108" s="1030"/>
      <c r="F108" s="1030"/>
      <c r="G108" s="1031" t="s">
        <v>944</v>
      </c>
      <c r="H108" s="1031"/>
      <c r="I108" s="1031"/>
      <c r="J108" s="1031"/>
      <c r="K108" s="1032"/>
      <c r="L108" s="558"/>
      <c r="M108" s="558"/>
      <c r="N108" s="558"/>
      <c r="O108" s="558"/>
      <c r="P108" s="558"/>
      <c r="Q108" s="558"/>
      <c r="R108" s="558"/>
      <c r="S108" s="558"/>
      <c r="T108" s="558"/>
      <c r="U108" s="558"/>
      <c r="V108" s="558"/>
      <c r="W108" s="558"/>
      <c r="X108" s="558"/>
      <c r="Y108" s="558"/>
      <c r="Z108" s="558"/>
      <c r="AA108" s="558"/>
      <c r="AB108" s="558"/>
      <c r="AC108" s="558"/>
      <c r="AD108" s="558"/>
      <c r="AE108" s="558"/>
      <c r="AF108" s="558"/>
      <c r="AG108" s="558"/>
      <c r="AH108" s="558"/>
      <c r="AI108" s="558"/>
      <c r="AJ108" s="558"/>
      <c r="AK108" s="558"/>
    </row>
    <row r="109" spans="1:38" ht="18">
      <c r="A109" s="1030" t="s">
        <v>945</v>
      </c>
      <c r="B109" s="1030"/>
      <c r="C109" s="1030"/>
      <c r="D109" s="1030"/>
      <c r="E109" s="1030"/>
      <c r="F109" s="1030"/>
      <c r="G109" s="1031" t="s">
        <v>946</v>
      </c>
      <c r="H109" s="1031"/>
      <c r="I109" s="1031"/>
      <c r="J109" s="1031"/>
      <c r="K109" s="1032"/>
      <c r="L109" s="558"/>
      <c r="M109" s="558"/>
      <c r="N109" s="558"/>
      <c r="O109" s="558"/>
      <c r="P109" s="558"/>
      <c r="Q109" s="558"/>
      <c r="R109" s="558"/>
      <c r="S109" s="558"/>
      <c r="T109" s="558"/>
      <c r="U109" s="558"/>
      <c r="V109" s="558"/>
      <c r="W109" s="558"/>
      <c r="X109" s="558"/>
      <c r="Y109" s="558"/>
      <c r="Z109" s="558"/>
      <c r="AA109" s="558"/>
      <c r="AB109" s="558"/>
      <c r="AC109" s="558"/>
      <c r="AD109" s="558"/>
      <c r="AE109" s="558"/>
      <c r="AF109" s="558"/>
      <c r="AG109" s="558"/>
      <c r="AH109" s="558"/>
      <c r="AI109" s="558"/>
      <c r="AJ109" s="558"/>
      <c r="AK109" s="558"/>
    </row>
    <row r="110" spans="1:38" ht="18">
      <c r="A110" s="1030" t="s">
        <v>889</v>
      </c>
      <c r="B110" s="1030"/>
      <c r="C110" s="1030"/>
      <c r="D110" s="1030"/>
      <c r="E110" s="1030"/>
      <c r="F110" s="1030"/>
      <c r="G110" s="1031" t="s">
        <v>890</v>
      </c>
      <c r="H110" s="1031"/>
      <c r="I110" s="1031"/>
      <c r="J110" s="1031"/>
      <c r="K110" s="1032"/>
      <c r="L110" s="558"/>
      <c r="M110" s="558"/>
      <c r="N110" s="558"/>
      <c r="O110" s="558"/>
      <c r="P110" s="558"/>
      <c r="Q110" s="558"/>
      <c r="R110" s="558"/>
      <c r="S110" s="558"/>
      <c r="T110" s="558"/>
      <c r="U110" s="558"/>
      <c r="V110" s="558"/>
      <c r="W110" s="558"/>
      <c r="X110" s="558"/>
      <c r="Y110" s="558"/>
      <c r="Z110" s="558"/>
      <c r="AA110" s="558"/>
      <c r="AB110" s="558"/>
      <c r="AC110" s="558"/>
      <c r="AD110" s="558"/>
      <c r="AE110" s="558"/>
      <c r="AF110" s="558"/>
      <c r="AG110" s="558"/>
      <c r="AH110" s="558"/>
      <c r="AI110" s="558"/>
      <c r="AJ110" s="558"/>
      <c r="AK110" s="558"/>
    </row>
    <row r="111" spans="1:38" ht="18">
      <c r="A111" s="1030" t="s">
        <v>891</v>
      </c>
      <c r="B111" s="1030"/>
      <c r="C111" s="1030"/>
      <c r="D111" s="1030"/>
      <c r="E111" s="1030"/>
      <c r="F111" s="1030"/>
      <c r="G111" s="1031" t="s">
        <v>892</v>
      </c>
      <c r="H111" s="1031"/>
      <c r="I111" s="1031"/>
      <c r="J111" s="1031"/>
      <c r="K111" s="1032"/>
      <c r="L111" s="558"/>
      <c r="M111" s="558"/>
      <c r="N111" s="558"/>
      <c r="O111" s="558"/>
      <c r="P111" s="558"/>
      <c r="Q111" s="558"/>
      <c r="R111" s="558"/>
      <c r="S111" s="558"/>
      <c r="T111" s="558"/>
      <c r="U111" s="558"/>
      <c r="V111" s="558"/>
      <c r="W111" s="558"/>
      <c r="X111" s="558"/>
      <c r="Y111" s="558"/>
      <c r="Z111" s="558"/>
      <c r="AA111" s="558"/>
      <c r="AB111" s="558"/>
      <c r="AC111" s="558"/>
      <c r="AD111" s="558"/>
      <c r="AE111" s="558"/>
      <c r="AF111" s="558"/>
      <c r="AG111" s="558"/>
      <c r="AH111" s="558"/>
      <c r="AI111" s="558"/>
      <c r="AJ111" s="558"/>
      <c r="AK111" s="558"/>
    </row>
    <row r="112" spans="1:38" ht="18">
      <c r="A112" s="1030" t="s">
        <v>947</v>
      </c>
      <c r="B112" s="1030"/>
      <c r="C112" s="1030"/>
      <c r="D112" s="1030"/>
      <c r="E112" s="1030"/>
      <c r="F112" s="1030"/>
      <c r="G112" s="1031" t="s">
        <v>948</v>
      </c>
      <c r="H112" s="1031"/>
      <c r="I112" s="1031"/>
      <c r="J112" s="1031"/>
      <c r="K112" s="1032"/>
      <c r="L112" s="558"/>
      <c r="M112" s="558"/>
      <c r="N112" s="558"/>
      <c r="O112" s="558"/>
      <c r="P112" s="558"/>
      <c r="Q112" s="558"/>
      <c r="R112" s="558"/>
      <c r="S112" s="558"/>
      <c r="T112" s="558"/>
      <c r="U112" s="558"/>
      <c r="V112" s="558"/>
      <c r="W112" s="558"/>
      <c r="X112" s="558"/>
      <c r="Y112" s="558"/>
      <c r="Z112" s="558"/>
      <c r="AA112" s="558"/>
      <c r="AB112" s="558"/>
      <c r="AC112" s="558"/>
      <c r="AD112" s="558"/>
      <c r="AE112" s="558"/>
      <c r="AF112" s="558"/>
      <c r="AG112" s="558"/>
      <c r="AH112" s="558"/>
      <c r="AI112" s="558"/>
      <c r="AJ112" s="558"/>
      <c r="AK112" s="558"/>
    </row>
    <row r="113" spans="1:37" ht="18">
      <c r="A113" s="1030" t="s">
        <v>949</v>
      </c>
      <c r="B113" s="1030"/>
      <c r="C113" s="1030"/>
      <c r="D113" s="1030"/>
      <c r="E113" s="1030"/>
      <c r="F113" s="1030"/>
      <c r="G113" s="1031" t="s">
        <v>950</v>
      </c>
      <c r="H113" s="1031"/>
      <c r="I113" s="1031"/>
      <c r="J113" s="1031"/>
      <c r="K113" s="1032"/>
      <c r="L113" s="558"/>
      <c r="M113" s="558"/>
      <c r="N113" s="558"/>
      <c r="O113" s="558"/>
      <c r="P113" s="558"/>
      <c r="Q113" s="558"/>
      <c r="R113" s="558"/>
      <c r="S113" s="558"/>
      <c r="T113" s="558"/>
      <c r="U113" s="558"/>
      <c r="V113" s="558"/>
      <c r="W113" s="558"/>
      <c r="X113" s="558"/>
      <c r="Y113" s="558"/>
      <c r="Z113" s="558"/>
      <c r="AA113" s="558"/>
      <c r="AB113" s="558"/>
      <c r="AC113" s="558"/>
      <c r="AD113" s="558"/>
      <c r="AE113" s="558"/>
      <c r="AF113" s="558"/>
      <c r="AG113" s="558"/>
      <c r="AH113" s="558"/>
      <c r="AI113" s="558"/>
      <c r="AJ113" s="558"/>
      <c r="AK113" s="558"/>
    </row>
    <row r="114" spans="1:37" ht="18">
      <c r="A114" s="1030" t="s">
        <v>951</v>
      </c>
      <c r="B114" s="1030"/>
      <c r="C114" s="1030"/>
      <c r="D114" s="1030"/>
      <c r="E114" s="1030"/>
      <c r="F114" s="1030"/>
      <c r="G114" s="1031" t="s">
        <v>952</v>
      </c>
      <c r="H114" s="1031"/>
      <c r="I114" s="1031"/>
      <c r="J114" s="1031"/>
      <c r="K114" s="1032"/>
      <c r="L114" s="558"/>
      <c r="M114" s="558"/>
      <c r="N114" s="558"/>
      <c r="O114" s="558"/>
      <c r="P114" s="558"/>
      <c r="Q114" s="558"/>
      <c r="R114" s="558"/>
      <c r="S114" s="558"/>
      <c r="T114" s="558"/>
      <c r="U114" s="558"/>
      <c r="V114" s="558"/>
      <c r="W114" s="558"/>
      <c r="X114" s="558"/>
      <c r="Y114" s="558"/>
      <c r="Z114" s="558"/>
      <c r="AA114" s="558"/>
      <c r="AB114" s="558"/>
      <c r="AC114" s="558"/>
      <c r="AD114" s="558"/>
      <c r="AE114" s="558"/>
      <c r="AF114" s="558"/>
      <c r="AG114" s="558"/>
      <c r="AH114" s="558"/>
      <c r="AI114" s="558"/>
      <c r="AJ114" s="558"/>
      <c r="AK114" s="558"/>
    </row>
    <row r="115" spans="1:37">
      <c r="A115" s="562"/>
      <c r="B115" s="562"/>
      <c r="C115" s="562"/>
      <c r="D115" s="562"/>
      <c r="E115" s="562"/>
      <c r="F115" s="562"/>
      <c r="G115" s="562"/>
      <c r="H115" s="562"/>
      <c r="I115" s="562"/>
      <c r="J115" s="562"/>
      <c r="K115" s="563"/>
      <c r="L115" s="558"/>
      <c r="M115" s="558"/>
      <c r="N115" s="558"/>
      <c r="O115" s="558"/>
      <c r="P115" s="558"/>
      <c r="Q115" s="558"/>
      <c r="R115" s="558"/>
      <c r="S115" s="558"/>
      <c r="T115" s="558"/>
      <c r="U115" s="558"/>
      <c r="V115" s="558"/>
      <c r="W115" s="558"/>
      <c r="X115" s="558"/>
      <c r="Y115" s="558"/>
      <c r="Z115" s="558"/>
      <c r="AA115" s="558"/>
      <c r="AB115" s="558"/>
      <c r="AC115" s="558"/>
      <c r="AD115" s="558"/>
      <c r="AE115" s="558"/>
      <c r="AF115" s="558"/>
      <c r="AG115" s="558"/>
      <c r="AH115" s="558"/>
      <c r="AI115" s="558"/>
      <c r="AJ115" s="558"/>
      <c r="AK115" s="558"/>
    </row>
    <row r="116" spans="1:37">
      <c r="A116" s="558"/>
      <c r="B116" s="558"/>
      <c r="C116" s="558"/>
      <c r="D116" s="558"/>
      <c r="E116" s="558"/>
      <c r="F116" s="558"/>
      <c r="G116" s="558"/>
      <c r="H116" s="558"/>
      <c r="I116" s="558"/>
      <c r="J116" s="558"/>
      <c r="K116" s="558"/>
      <c r="L116" s="558"/>
      <c r="M116" s="558"/>
      <c r="N116" s="558"/>
      <c r="O116" s="558"/>
      <c r="P116" s="558"/>
      <c r="Q116" s="558"/>
      <c r="R116" s="558"/>
      <c r="S116" s="558"/>
      <c r="T116" s="558"/>
      <c r="U116" s="558"/>
      <c r="V116" s="558"/>
      <c r="W116" s="558"/>
      <c r="X116" s="558"/>
      <c r="Y116" s="558"/>
      <c r="Z116" s="558"/>
      <c r="AA116" s="558"/>
      <c r="AB116" s="558"/>
      <c r="AC116" s="558"/>
      <c r="AD116" s="558"/>
      <c r="AE116" s="558"/>
      <c r="AF116" s="558"/>
      <c r="AG116" s="558"/>
      <c r="AH116" s="558"/>
      <c r="AI116" s="558"/>
      <c r="AJ116" s="558"/>
      <c r="AK116" s="558"/>
    </row>
    <row r="117" spans="1:37" ht="30" customHeight="1">
      <c r="A117" s="1029" t="s">
        <v>953</v>
      </c>
      <c r="B117" s="1029"/>
      <c r="C117" s="1029"/>
      <c r="D117" s="1029"/>
      <c r="E117" s="1029"/>
      <c r="F117" s="1029"/>
      <c r="G117" s="1029"/>
      <c r="H117" s="1029"/>
      <c r="I117" s="1029"/>
      <c r="J117" s="1073"/>
      <c r="K117" s="1073"/>
      <c r="L117" s="558"/>
      <c r="M117" s="558"/>
      <c r="N117" s="558"/>
      <c r="O117" s="558"/>
      <c r="P117" s="558"/>
      <c r="Q117" s="558"/>
      <c r="R117" s="558"/>
      <c r="S117" s="558"/>
      <c r="T117" s="558"/>
      <c r="U117" s="558"/>
      <c r="V117" s="558"/>
      <c r="W117" s="558"/>
      <c r="X117" s="558"/>
      <c r="Y117" s="558"/>
      <c r="Z117" s="558"/>
      <c r="AA117" s="558"/>
      <c r="AB117" s="558"/>
      <c r="AC117" s="558"/>
      <c r="AD117" s="558"/>
      <c r="AE117" s="558"/>
      <c r="AF117" s="558"/>
      <c r="AG117" s="558"/>
      <c r="AH117" s="558"/>
      <c r="AI117" s="558"/>
    </row>
    <row r="118" spans="1:37">
      <c r="J118" s="558"/>
      <c r="K118" s="558"/>
      <c r="L118" s="558"/>
      <c r="M118" s="558"/>
      <c r="N118" s="558"/>
      <c r="O118" s="558"/>
      <c r="P118" s="558"/>
      <c r="Q118" s="558"/>
      <c r="R118" s="558"/>
      <c r="S118" s="558"/>
      <c r="T118" s="558"/>
      <c r="U118" s="558"/>
      <c r="V118" s="558"/>
      <c r="W118" s="558"/>
      <c r="X118" s="558"/>
      <c r="Y118" s="558"/>
      <c r="Z118" s="558"/>
      <c r="AA118" s="558"/>
      <c r="AB118" s="558"/>
      <c r="AC118" s="558"/>
      <c r="AD118" s="558"/>
      <c r="AE118" s="558"/>
      <c r="AF118" s="558"/>
      <c r="AG118" s="558"/>
      <c r="AH118" s="558"/>
      <c r="AI118" s="558"/>
    </row>
    <row r="119" spans="1:37" ht="17.149999999999999" customHeight="1">
      <c r="A119" s="1039" t="s">
        <v>954</v>
      </c>
      <c r="B119" s="1039"/>
      <c r="C119" s="1039"/>
      <c r="D119" s="1039"/>
      <c r="E119" s="1039"/>
      <c r="F119" s="1039"/>
      <c r="G119" s="1039"/>
      <c r="H119" s="1039"/>
      <c r="I119" s="1039"/>
      <c r="J119" s="1044"/>
      <c r="K119" s="1044"/>
      <c r="L119" s="558"/>
      <c r="M119" s="558"/>
      <c r="N119" s="558"/>
      <c r="O119" s="558"/>
      <c r="P119" s="558"/>
      <c r="Q119" s="558"/>
      <c r="R119" s="558"/>
      <c r="S119" s="558"/>
      <c r="T119" s="558"/>
      <c r="U119" s="558"/>
      <c r="V119" s="558"/>
      <c r="W119" s="558"/>
      <c r="X119" s="558"/>
      <c r="Y119" s="558"/>
      <c r="Z119" s="558"/>
      <c r="AA119" s="558"/>
      <c r="AB119" s="558"/>
      <c r="AC119" s="558"/>
      <c r="AD119" s="558"/>
      <c r="AE119" s="558"/>
      <c r="AF119" s="558"/>
      <c r="AG119" s="558"/>
      <c r="AH119" s="558"/>
      <c r="AI119" s="558"/>
    </row>
    <row r="120" spans="1:37" ht="16.5">
      <c r="A120" s="565" t="s">
        <v>955</v>
      </c>
      <c r="B120" s="565" t="s">
        <v>956</v>
      </c>
      <c r="C120" s="565" t="s">
        <v>957</v>
      </c>
      <c r="D120" s="1042" t="s">
        <v>843</v>
      </c>
      <c r="E120" s="1042"/>
      <c r="F120" s="1042" t="s">
        <v>845</v>
      </c>
      <c r="G120" s="1042"/>
      <c r="H120" s="1042" t="s">
        <v>958</v>
      </c>
      <c r="I120" s="1042"/>
      <c r="J120" s="558"/>
      <c r="K120" s="558"/>
      <c r="L120" s="558"/>
      <c r="M120" s="558"/>
      <c r="N120" s="558"/>
      <c r="O120" s="558"/>
      <c r="P120" s="558"/>
      <c r="Q120" s="558"/>
      <c r="R120" s="558"/>
      <c r="S120" s="558"/>
      <c r="T120" s="558"/>
      <c r="U120" s="558"/>
      <c r="V120" s="558"/>
      <c r="W120" s="558"/>
      <c r="X120" s="558"/>
      <c r="Y120" s="558"/>
      <c r="Z120" s="558"/>
      <c r="AA120" s="558"/>
      <c r="AB120" s="558"/>
      <c r="AC120" s="558"/>
      <c r="AD120" s="558"/>
      <c r="AE120" s="558"/>
      <c r="AF120" s="558"/>
      <c r="AG120" s="558"/>
      <c r="AH120" s="558"/>
      <c r="AI120" s="558"/>
    </row>
    <row r="121" spans="1:37" ht="16.5">
      <c r="A121" s="564" t="s">
        <v>959</v>
      </c>
      <c r="B121" s="564" t="s">
        <v>960</v>
      </c>
      <c r="C121" s="564" t="s">
        <v>961</v>
      </c>
      <c r="D121" s="1041" t="s">
        <v>506</v>
      </c>
      <c r="E121" s="1041"/>
      <c r="F121" s="1041" t="s">
        <v>962</v>
      </c>
      <c r="G121" s="1041"/>
      <c r="H121" s="1041" t="s">
        <v>838</v>
      </c>
      <c r="I121" s="1041"/>
      <c r="J121" s="558"/>
      <c r="K121" s="558"/>
      <c r="L121" s="558"/>
      <c r="M121" s="558"/>
      <c r="N121" s="558"/>
      <c r="O121" s="558"/>
      <c r="P121" s="558"/>
      <c r="Q121" s="558"/>
      <c r="R121" s="558"/>
      <c r="S121" s="558"/>
      <c r="T121" s="558"/>
      <c r="U121" s="558"/>
      <c r="V121" s="558"/>
      <c r="W121" s="558"/>
      <c r="X121" s="558"/>
      <c r="Y121" s="558"/>
      <c r="Z121" s="558"/>
      <c r="AA121" s="558"/>
      <c r="AB121" s="558"/>
      <c r="AC121" s="558"/>
      <c r="AD121" s="558"/>
      <c r="AE121" s="558"/>
      <c r="AF121" s="558"/>
      <c r="AG121" s="558"/>
      <c r="AH121" s="558"/>
      <c r="AI121" s="558"/>
    </row>
    <row r="122" spans="1:37" ht="16.5">
      <c r="A122" s="564" t="s">
        <v>963</v>
      </c>
      <c r="B122" s="564" t="s">
        <v>960</v>
      </c>
      <c r="C122" s="564" t="s">
        <v>961</v>
      </c>
      <c r="D122" s="1041" t="s">
        <v>506</v>
      </c>
      <c r="E122" s="1041"/>
      <c r="F122" s="1041" t="s">
        <v>964</v>
      </c>
      <c r="G122" s="1041"/>
      <c r="H122" s="1041" t="s">
        <v>838</v>
      </c>
      <c r="I122" s="1041"/>
      <c r="J122" s="558"/>
      <c r="K122" s="558"/>
      <c r="L122" s="558"/>
      <c r="M122" s="558"/>
      <c r="N122" s="558"/>
      <c r="O122" s="558"/>
      <c r="P122" s="558"/>
      <c r="Q122" s="558"/>
      <c r="R122" s="558"/>
      <c r="S122" s="558"/>
      <c r="T122" s="558"/>
      <c r="U122" s="558"/>
      <c r="V122" s="558"/>
      <c r="W122" s="558"/>
      <c r="X122" s="558"/>
      <c r="Y122" s="558"/>
      <c r="Z122" s="558"/>
      <c r="AA122" s="558"/>
      <c r="AB122" s="558"/>
      <c r="AC122" s="558"/>
      <c r="AD122" s="558"/>
      <c r="AE122" s="558"/>
      <c r="AF122" s="558"/>
      <c r="AG122" s="558"/>
      <c r="AH122" s="558"/>
      <c r="AI122" s="558"/>
    </row>
    <row r="123" spans="1:37" ht="16.5">
      <c r="A123" s="564" t="s">
        <v>890</v>
      </c>
      <c r="B123" s="564" t="s">
        <v>960</v>
      </c>
      <c r="C123" s="564" t="s">
        <v>961</v>
      </c>
      <c r="D123" s="1041" t="s">
        <v>429</v>
      </c>
      <c r="E123" s="1041"/>
      <c r="F123" s="1041" t="s">
        <v>965</v>
      </c>
      <c r="G123" s="1041"/>
      <c r="H123" s="1041" t="s">
        <v>838</v>
      </c>
      <c r="I123" s="1041"/>
      <c r="J123" s="558"/>
      <c r="K123" s="558"/>
      <c r="L123" s="558"/>
      <c r="M123" s="558"/>
      <c r="N123" s="558"/>
      <c r="O123" s="558"/>
      <c r="P123" s="558"/>
      <c r="Q123" s="558"/>
      <c r="R123" s="558"/>
      <c r="S123" s="558"/>
      <c r="T123" s="558"/>
      <c r="U123" s="558"/>
      <c r="V123" s="558"/>
      <c r="W123" s="558"/>
      <c r="X123" s="558"/>
      <c r="Y123" s="558"/>
      <c r="Z123" s="558"/>
      <c r="AA123" s="558"/>
      <c r="AB123" s="558"/>
      <c r="AC123" s="558"/>
      <c r="AD123" s="558"/>
      <c r="AE123" s="558"/>
      <c r="AF123" s="558"/>
      <c r="AG123" s="558"/>
      <c r="AH123" s="558"/>
      <c r="AI123" s="558"/>
    </row>
    <row r="124" spans="1:37" ht="16.5">
      <c r="A124" s="564" t="s">
        <v>966</v>
      </c>
      <c r="B124" s="564" t="s">
        <v>960</v>
      </c>
      <c r="C124" s="564" t="s">
        <v>961</v>
      </c>
      <c r="D124" s="1041" t="s">
        <v>419</v>
      </c>
      <c r="E124" s="1041"/>
      <c r="F124" s="1041" t="s">
        <v>967</v>
      </c>
      <c r="G124" s="1041"/>
      <c r="H124" s="1041" t="s">
        <v>838</v>
      </c>
      <c r="I124" s="1041"/>
      <c r="J124" s="558"/>
      <c r="K124" s="558"/>
      <c r="L124" s="558"/>
      <c r="M124" s="558"/>
      <c r="N124" s="558"/>
      <c r="O124" s="558"/>
      <c r="P124" s="558"/>
      <c r="Q124" s="558"/>
      <c r="R124" s="558"/>
      <c r="S124" s="558"/>
      <c r="T124" s="558"/>
      <c r="U124" s="558"/>
      <c r="V124" s="558"/>
      <c r="W124" s="558"/>
      <c r="X124" s="558"/>
      <c r="Y124" s="558"/>
      <c r="Z124" s="558"/>
      <c r="AA124" s="558"/>
      <c r="AB124" s="558"/>
      <c r="AC124" s="558"/>
      <c r="AD124" s="558"/>
      <c r="AE124" s="558"/>
      <c r="AF124" s="558"/>
      <c r="AG124" s="558"/>
      <c r="AH124" s="558"/>
      <c r="AI124" s="558"/>
    </row>
    <row r="125" spans="1:37" ht="16.5">
      <c r="A125" s="564" t="s">
        <v>77</v>
      </c>
      <c r="B125" s="564" t="s">
        <v>960</v>
      </c>
      <c r="C125" s="564" t="s">
        <v>961</v>
      </c>
      <c r="D125" s="1041" t="s">
        <v>400</v>
      </c>
      <c r="E125" s="1041"/>
      <c r="F125" s="1041" t="s">
        <v>968</v>
      </c>
      <c r="G125" s="1041"/>
      <c r="H125" s="1041" t="s">
        <v>838</v>
      </c>
      <c r="I125" s="1041"/>
      <c r="J125" s="558"/>
      <c r="K125" s="558"/>
      <c r="L125" s="558"/>
      <c r="M125" s="558"/>
      <c r="N125" s="558"/>
      <c r="O125" s="558"/>
      <c r="P125" s="558"/>
      <c r="Q125" s="558"/>
      <c r="R125" s="558"/>
      <c r="S125" s="558"/>
      <c r="T125" s="558"/>
      <c r="U125" s="558"/>
      <c r="V125" s="558"/>
      <c r="W125" s="558"/>
      <c r="X125" s="558"/>
      <c r="Y125" s="558"/>
      <c r="Z125" s="558"/>
      <c r="AA125" s="558"/>
      <c r="AB125" s="558"/>
      <c r="AC125" s="558"/>
      <c r="AD125" s="558"/>
      <c r="AE125" s="558"/>
      <c r="AF125" s="558"/>
      <c r="AG125" s="558"/>
      <c r="AH125" s="558"/>
      <c r="AI125" s="558"/>
    </row>
    <row r="126" spans="1:37" ht="16.5">
      <c r="A126" s="564" t="s">
        <v>99</v>
      </c>
      <c r="B126" s="564" t="s">
        <v>960</v>
      </c>
      <c r="C126" s="564" t="s">
        <v>961</v>
      </c>
      <c r="D126" s="1041" t="s">
        <v>425</v>
      </c>
      <c r="E126" s="1041"/>
      <c r="F126" s="1041" t="s">
        <v>969</v>
      </c>
      <c r="G126" s="1041"/>
      <c r="H126" s="1041" t="s">
        <v>838</v>
      </c>
      <c r="I126" s="1041"/>
      <c r="J126" s="558"/>
      <c r="K126" s="558"/>
      <c r="L126" s="558"/>
      <c r="M126" s="558"/>
      <c r="N126" s="558"/>
      <c r="O126" s="558"/>
      <c r="P126" s="558"/>
      <c r="Q126" s="558"/>
      <c r="R126" s="558"/>
      <c r="S126" s="558"/>
      <c r="T126" s="558"/>
      <c r="U126" s="558"/>
      <c r="V126" s="558"/>
      <c r="W126" s="558"/>
      <c r="X126" s="558"/>
      <c r="Y126" s="558"/>
      <c r="Z126" s="558"/>
      <c r="AA126" s="558"/>
      <c r="AB126" s="558"/>
      <c r="AC126" s="558"/>
      <c r="AD126" s="558"/>
      <c r="AE126" s="558"/>
      <c r="AF126" s="558"/>
      <c r="AG126" s="558"/>
      <c r="AH126" s="558"/>
      <c r="AI126" s="558"/>
    </row>
    <row r="127" spans="1:37" ht="16.5">
      <c r="A127" s="564" t="s">
        <v>111</v>
      </c>
      <c r="B127" s="564" t="s">
        <v>960</v>
      </c>
      <c r="C127" s="564" t="s">
        <v>961</v>
      </c>
      <c r="D127" s="1041" t="s">
        <v>379</v>
      </c>
      <c r="E127" s="1041"/>
      <c r="F127" s="1041" t="s">
        <v>970</v>
      </c>
      <c r="G127" s="1041"/>
      <c r="H127" s="1041" t="s">
        <v>838</v>
      </c>
      <c r="I127" s="1041"/>
      <c r="J127" s="558"/>
      <c r="K127" s="558"/>
      <c r="L127" s="558"/>
      <c r="M127" s="558"/>
      <c r="N127" s="558"/>
      <c r="O127" s="558"/>
      <c r="P127" s="558"/>
      <c r="Q127" s="558"/>
      <c r="R127" s="558"/>
      <c r="S127" s="558"/>
      <c r="T127" s="558"/>
      <c r="U127" s="558"/>
      <c r="V127" s="558"/>
      <c r="W127" s="558"/>
      <c r="X127" s="558"/>
      <c r="Y127" s="558"/>
      <c r="Z127" s="558"/>
      <c r="AA127" s="558"/>
      <c r="AB127" s="558"/>
      <c r="AC127" s="558"/>
      <c r="AD127" s="558"/>
      <c r="AE127" s="558"/>
      <c r="AF127" s="558"/>
      <c r="AG127" s="558"/>
      <c r="AH127" s="558"/>
      <c r="AI127" s="558"/>
    </row>
    <row r="128" spans="1:37" ht="16.5">
      <c r="A128" s="564" t="s">
        <v>971</v>
      </c>
      <c r="B128" s="564" t="s">
        <v>960</v>
      </c>
      <c r="C128" s="564" t="s">
        <v>961</v>
      </c>
      <c r="D128" s="1041" t="s">
        <v>377</v>
      </c>
      <c r="E128" s="1041"/>
      <c r="F128" s="1041" t="s">
        <v>972</v>
      </c>
      <c r="G128" s="1041"/>
      <c r="H128" s="1041" t="s">
        <v>838</v>
      </c>
      <c r="I128" s="1041"/>
      <c r="J128" s="558"/>
      <c r="K128" s="558"/>
      <c r="L128" s="558"/>
      <c r="M128" s="558"/>
      <c r="N128" s="558"/>
      <c r="O128" s="558"/>
      <c r="P128" s="558"/>
      <c r="Q128" s="558"/>
      <c r="R128" s="558"/>
      <c r="S128" s="558"/>
      <c r="T128" s="558"/>
      <c r="U128" s="558"/>
      <c r="V128" s="558"/>
      <c r="W128" s="558"/>
      <c r="X128" s="558"/>
      <c r="Y128" s="558"/>
      <c r="Z128" s="558"/>
      <c r="AA128" s="558"/>
      <c r="AB128" s="558"/>
      <c r="AC128" s="558"/>
      <c r="AD128" s="558"/>
      <c r="AE128" s="558"/>
      <c r="AF128" s="558"/>
      <c r="AG128" s="558"/>
      <c r="AH128" s="558"/>
      <c r="AI128" s="558"/>
    </row>
    <row r="129" spans="1:37" ht="16.5">
      <c r="A129" s="564" t="s">
        <v>973</v>
      </c>
      <c r="B129" s="564" t="s">
        <v>960</v>
      </c>
      <c r="C129" s="564" t="s">
        <v>961</v>
      </c>
      <c r="D129" s="1041" t="s">
        <v>436</v>
      </c>
      <c r="E129" s="1041"/>
      <c r="F129" s="1041" t="s">
        <v>974</v>
      </c>
      <c r="G129" s="1041"/>
      <c r="H129" s="1041" t="s">
        <v>838</v>
      </c>
      <c r="I129" s="1041"/>
      <c r="J129" s="558"/>
      <c r="K129" s="558"/>
      <c r="L129" s="558"/>
      <c r="M129" s="558"/>
      <c r="N129" s="558"/>
      <c r="O129" s="558"/>
      <c r="P129" s="558"/>
      <c r="Q129" s="558"/>
      <c r="R129" s="558"/>
      <c r="S129" s="558"/>
      <c r="T129" s="558"/>
      <c r="U129" s="558"/>
      <c r="V129" s="558"/>
      <c r="W129" s="558"/>
      <c r="X129" s="558"/>
      <c r="Y129" s="558"/>
      <c r="Z129" s="558"/>
      <c r="AA129" s="558"/>
      <c r="AB129" s="558"/>
      <c r="AC129" s="558"/>
      <c r="AD129" s="558"/>
      <c r="AE129" s="558"/>
      <c r="AF129" s="558"/>
      <c r="AG129" s="558"/>
      <c r="AH129" s="558"/>
      <c r="AI129" s="558"/>
    </row>
    <row r="130" spans="1:37" ht="16.5">
      <c r="A130" s="564" t="s">
        <v>975</v>
      </c>
      <c r="B130" s="564" t="s">
        <v>960</v>
      </c>
      <c r="C130" s="564" t="s">
        <v>961</v>
      </c>
      <c r="D130" s="1041" t="s">
        <v>392</v>
      </c>
      <c r="E130" s="1041"/>
      <c r="F130" s="1041" t="s">
        <v>976</v>
      </c>
      <c r="G130" s="1041"/>
      <c r="H130" s="1041" t="s">
        <v>838</v>
      </c>
      <c r="I130" s="1041"/>
      <c r="J130" s="558"/>
      <c r="K130" s="558"/>
      <c r="L130" s="558"/>
      <c r="M130" s="558"/>
      <c r="N130" s="558"/>
      <c r="O130" s="558"/>
      <c r="P130" s="558"/>
      <c r="Q130" s="558"/>
      <c r="R130" s="558"/>
      <c r="S130" s="558"/>
      <c r="T130" s="558"/>
      <c r="U130" s="558"/>
      <c r="V130" s="558"/>
      <c r="W130" s="558"/>
      <c r="X130" s="558"/>
      <c r="Y130" s="558"/>
      <c r="Z130" s="558"/>
      <c r="AA130" s="558"/>
      <c r="AB130" s="558"/>
      <c r="AC130" s="558"/>
      <c r="AD130" s="558"/>
      <c r="AE130" s="558"/>
      <c r="AF130" s="558"/>
      <c r="AG130" s="558"/>
      <c r="AH130" s="558"/>
      <c r="AI130" s="558"/>
    </row>
    <row r="131" spans="1:37" ht="16.5">
      <c r="A131" s="564" t="s">
        <v>977</v>
      </c>
      <c r="B131" s="564" t="s">
        <v>960</v>
      </c>
      <c r="C131" s="564" t="s">
        <v>961</v>
      </c>
      <c r="D131" s="1041" t="s">
        <v>383</v>
      </c>
      <c r="E131" s="1041"/>
      <c r="F131" s="1041" t="s">
        <v>978</v>
      </c>
      <c r="G131" s="1041"/>
      <c r="H131" s="1041" t="s">
        <v>838</v>
      </c>
      <c r="I131" s="1041"/>
      <c r="J131" s="558"/>
      <c r="K131" s="558"/>
      <c r="L131" s="558"/>
      <c r="M131" s="558"/>
      <c r="N131" s="558"/>
      <c r="O131" s="558"/>
      <c r="P131" s="558"/>
      <c r="Q131" s="558"/>
      <c r="R131" s="558"/>
      <c r="S131" s="558"/>
      <c r="T131" s="558"/>
      <c r="U131" s="558"/>
      <c r="V131" s="558"/>
      <c r="W131" s="558"/>
      <c r="X131" s="558"/>
      <c r="Y131" s="558"/>
      <c r="Z131" s="558"/>
      <c r="AA131" s="558"/>
      <c r="AB131" s="558"/>
      <c r="AC131" s="558"/>
      <c r="AD131" s="558"/>
      <c r="AE131" s="558"/>
      <c r="AF131" s="558"/>
      <c r="AG131" s="558"/>
      <c r="AH131" s="558"/>
      <c r="AI131" s="558"/>
    </row>
    <row r="132" spans="1:37" ht="16.5">
      <c r="A132" s="564" t="s">
        <v>979</v>
      </c>
      <c r="B132" s="564" t="s">
        <v>960</v>
      </c>
      <c r="C132" s="564" t="s">
        <v>961</v>
      </c>
      <c r="D132" s="1041" t="s">
        <v>386</v>
      </c>
      <c r="E132" s="1041"/>
      <c r="F132" s="1041" t="s">
        <v>980</v>
      </c>
      <c r="G132" s="1041"/>
      <c r="H132" s="1041" t="s">
        <v>838</v>
      </c>
      <c r="I132" s="1041"/>
      <c r="J132" s="558"/>
      <c r="K132" s="558"/>
      <c r="L132" s="558"/>
      <c r="M132" s="558"/>
      <c r="N132" s="558"/>
      <c r="O132" s="558"/>
      <c r="P132" s="558"/>
      <c r="Q132" s="558"/>
      <c r="R132" s="558"/>
      <c r="S132" s="558"/>
      <c r="T132" s="558"/>
      <c r="U132" s="558"/>
      <c r="V132" s="558"/>
      <c r="W132" s="558"/>
      <c r="X132" s="558"/>
      <c r="Y132" s="558"/>
      <c r="Z132" s="558"/>
      <c r="AA132" s="558"/>
      <c r="AB132" s="558"/>
      <c r="AC132" s="558"/>
      <c r="AD132" s="558"/>
      <c r="AE132" s="558"/>
      <c r="AF132" s="558"/>
      <c r="AG132" s="558"/>
      <c r="AH132" s="558"/>
      <c r="AI132" s="558"/>
    </row>
    <row r="133" spans="1:37" ht="16.5">
      <c r="A133" s="564" t="s">
        <v>981</v>
      </c>
      <c r="B133" s="564" t="s">
        <v>960</v>
      </c>
      <c r="C133" s="564" t="s">
        <v>961</v>
      </c>
      <c r="D133" s="1041" t="s">
        <v>525</v>
      </c>
      <c r="E133" s="1041"/>
      <c r="F133" s="1041" t="s">
        <v>982</v>
      </c>
      <c r="G133" s="1041"/>
      <c r="H133" s="1041" t="s">
        <v>838</v>
      </c>
      <c r="I133" s="1041"/>
      <c r="J133" s="558"/>
      <c r="K133" s="558"/>
      <c r="L133" s="558"/>
      <c r="M133" s="558"/>
      <c r="N133" s="558"/>
      <c r="O133" s="558"/>
      <c r="P133" s="558"/>
      <c r="Q133" s="558"/>
      <c r="R133" s="558"/>
      <c r="S133" s="558"/>
      <c r="T133" s="558"/>
      <c r="U133" s="558"/>
      <c r="V133" s="558"/>
      <c r="W133" s="558"/>
      <c r="X133" s="558"/>
      <c r="Y133" s="558"/>
      <c r="Z133" s="558"/>
      <c r="AA133" s="558"/>
      <c r="AB133" s="558"/>
      <c r="AC133" s="558"/>
      <c r="AD133" s="558"/>
      <c r="AE133" s="558"/>
      <c r="AF133" s="558"/>
      <c r="AG133" s="558"/>
      <c r="AH133" s="558"/>
      <c r="AI133" s="558"/>
    </row>
    <row r="134" spans="1:37" ht="16.5">
      <c r="A134" s="564" t="s">
        <v>983</v>
      </c>
      <c r="B134" s="564" t="s">
        <v>960</v>
      </c>
      <c r="C134" s="564" t="s">
        <v>961</v>
      </c>
      <c r="D134" s="1041" t="s">
        <v>405</v>
      </c>
      <c r="E134" s="1041"/>
      <c r="F134" s="1041" t="s">
        <v>984</v>
      </c>
      <c r="G134" s="1041"/>
      <c r="H134" s="1041" t="s">
        <v>838</v>
      </c>
      <c r="I134" s="1041"/>
      <c r="J134" s="558"/>
      <c r="K134" s="558"/>
      <c r="L134" s="558"/>
      <c r="M134" s="558"/>
      <c r="N134" s="558"/>
      <c r="O134" s="558"/>
      <c r="P134" s="558"/>
      <c r="Q134" s="558"/>
      <c r="R134" s="558"/>
      <c r="S134" s="558"/>
      <c r="T134" s="558"/>
      <c r="U134" s="558"/>
      <c r="V134" s="558"/>
      <c r="W134" s="558"/>
      <c r="X134" s="558"/>
      <c r="Y134" s="558"/>
      <c r="Z134" s="558"/>
      <c r="AA134" s="558"/>
      <c r="AB134" s="558"/>
      <c r="AC134" s="558"/>
      <c r="AD134" s="558"/>
      <c r="AE134" s="558"/>
      <c r="AF134" s="558"/>
      <c r="AG134" s="558"/>
      <c r="AH134" s="558"/>
      <c r="AI134" s="558"/>
    </row>
    <row r="135" spans="1:37" ht="16.5">
      <c r="A135" s="564" t="s">
        <v>888</v>
      </c>
      <c r="B135" s="564" t="s">
        <v>960</v>
      </c>
      <c r="C135" s="564" t="s">
        <v>961</v>
      </c>
      <c r="D135" s="1041" t="s">
        <v>408</v>
      </c>
      <c r="E135" s="1041"/>
      <c r="F135" s="1041" t="s">
        <v>985</v>
      </c>
      <c r="G135" s="1041"/>
      <c r="H135" s="1041" t="s">
        <v>838</v>
      </c>
      <c r="I135" s="1041"/>
      <c r="J135" s="558"/>
      <c r="K135" s="558"/>
      <c r="L135" s="558"/>
      <c r="M135" s="558"/>
      <c r="N135" s="558"/>
      <c r="O135" s="558"/>
      <c r="P135" s="558"/>
      <c r="Q135" s="558"/>
      <c r="R135" s="558"/>
      <c r="S135" s="558"/>
      <c r="T135" s="558"/>
      <c r="U135" s="558"/>
      <c r="V135" s="558"/>
      <c r="W135" s="558"/>
      <c r="X135" s="558"/>
      <c r="Y135" s="558"/>
      <c r="Z135" s="558"/>
      <c r="AA135" s="558"/>
      <c r="AB135" s="558"/>
      <c r="AC135" s="558"/>
      <c r="AD135" s="558"/>
      <c r="AE135" s="558"/>
      <c r="AF135" s="558"/>
      <c r="AG135" s="558"/>
      <c r="AH135" s="558"/>
      <c r="AI135" s="558"/>
    </row>
    <row r="136" spans="1:37" ht="16.5">
      <c r="A136" s="564" t="s">
        <v>986</v>
      </c>
      <c r="B136" s="564" t="s">
        <v>987</v>
      </c>
      <c r="C136" s="564" t="s">
        <v>988</v>
      </c>
      <c r="D136" s="1041" t="s">
        <v>363</v>
      </c>
      <c r="E136" s="1041"/>
      <c r="F136" s="1041" t="s">
        <v>989</v>
      </c>
      <c r="G136" s="1041"/>
      <c r="H136" s="1041" t="s">
        <v>838</v>
      </c>
      <c r="I136" s="1041"/>
      <c r="J136" s="558"/>
      <c r="K136" s="558"/>
      <c r="L136" s="558"/>
      <c r="M136" s="558"/>
      <c r="N136" s="558"/>
      <c r="O136" s="558"/>
      <c r="P136" s="558"/>
      <c r="Q136" s="558"/>
      <c r="R136" s="558"/>
      <c r="S136" s="558"/>
      <c r="T136" s="558"/>
      <c r="U136" s="558"/>
      <c r="V136" s="558"/>
      <c r="W136" s="558"/>
      <c r="X136" s="558"/>
      <c r="Y136" s="558"/>
      <c r="Z136" s="558"/>
      <c r="AA136" s="558"/>
      <c r="AB136" s="558"/>
      <c r="AC136" s="558"/>
      <c r="AD136" s="558"/>
      <c r="AE136" s="558"/>
      <c r="AF136" s="558"/>
      <c r="AG136" s="558"/>
      <c r="AH136" s="558"/>
      <c r="AI136" s="558"/>
    </row>
    <row r="137" spans="1:37" ht="16.5">
      <c r="A137" s="564" t="s">
        <v>990</v>
      </c>
      <c r="B137" s="564" t="s">
        <v>760</v>
      </c>
      <c r="C137" s="564" t="s">
        <v>988</v>
      </c>
      <c r="D137" s="1041" t="s">
        <v>381</v>
      </c>
      <c r="E137" s="1041"/>
      <c r="F137" s="1041" t="s">
        <v>991</v>
      </c>
      <c r="G137" s="1041"/>
      <c r="H137" s="1041" t="s">
        <v>838</v>
      </c>
      <c r="I137" s="1041"/>
      <c r="J137" s="558"/>
      <c r="K137" s="558"/>
      <c r="L137" s="558"/>
      <c r="M137" s="558"/>
      <c r="N137" s="558"/>
      <c r="O137" s="558"/>
      <c r="P137" s="558"/>
      <c r="Q137" s="558"/>
      <c r="R137" s="558"/>
      <c r="S137" s="558"/>
      <c r="T137" s="558"/>
      <c r="U137" s="558"/>
      <c r="V137" s="558"/>
      <c r="W137" s="558"/>
      <c r="X137" s="558"/>
      <c r="Y137" s="558"/>
      <c r="Z137" s="558"/>
      <c r="AA137" s="558"/>
      <c r="AB137" s="558"/>
      <c r="AC137" s="558"/>
      <c r="AD137" s="558"/>
      <c r="AE137" s="558"/>
      <c r="AF137" s="558"/>
      <c r="AG137" s="558"/>
      <c r="AH137" s="558"/>
      <c r="AI137" s="558"/>
    </row>
    <row r="138" spans="1:37" ht="16.5">
      <c r="A138" s="564" t="s">
        <v>892</v>
      </c>
      <c r="B138" s="564" t="s">
        <v>772</v>
      </c>
      <c r="C138" s="564" t="s">
        <v>988</v>
      </c>
      <c r="D138" s="1041" t="s">
        <v>376</v>
      </c>
      <c r="E138" s="1041"/>
      <c r="F138" s="1041" t="s">
        <v>992</v>
      </c>
      <c r="G138" s="1041"/>
      <c r="H138" s="1041" t="s">
        <v>838</v>
      </c>
      <c r="I138" s="1041"/>
      <c r="J138" s="558"/>
      <c r="K138" s="558"/>
      <c r="L138" s="558"/>
      <c r="M138" s="558"/>
      <c r="N138" s="558"/>
      <c r="O138" s="558"/>
      <c r="P138" s="558"/>
      <c r="Q138" s="558"/>
      <c r="R138" s="558"/>
      <c r="S138" s="558"/>
      <c r="T138" s="558"/>
      <c r="U138" s="558"/>
      <c r="V138" s="558"/>
      <c r="W138" s="558"/>
      <c r="X138" s="558"/>
      <c r="Y138" s="558"/>
      <c r="Z138" s="558"/>
      <c r="AA138" s="558"/>
      <c r="AB138" s="558"/>
      <c r="AC138" s="558"/>
      <c r="AD138" s="558"/>
      <c r="AE138" s="558"/>
      <c r="AF138" s="558"/>
      <c r="AG138" s="558"/>
      <c r="AH138" s="558"/>
      <c r="AI138" s="558"/>
    </row>
    <row r="139" spans="1:37">
      <c r="A139" s="570"/>
      <c r="B139" s="570"/>
      <c r="C139" s="570"/>
      <c r="D139" s="570"/>
      <c r="E139" s="570"/>
      <c r="F139" s="570"/>
      <c r="G139" s="570"/>
      <c r="H139" s="570"/>
      <c r="I139" s="570"/>
      <c r="J139" s="558"/>
      <c r="K139" s="558"/>
      <c r="L139" s="558"/>
      <c r="M139" s="558"/>
      <c r="N139" s="558"/>
      <c r="O139" s="558"/>
      <c r="P139" s="558"/>
      <c r="Q139" s="558"/>
      <c r="R139" s="558"/>
      <c r="S139" s="558"/>
      <c r="T139" s="558"/>
      <c r="U139" s="558"/>
      <c r="V139" s="558"/>
      <c r="W139" s="558"/>
      <c r="X139" s="558"/>
      <c r="Y139" s="558"/>
      <c r="Z139" s="558"/>
      <c r="AA139" s="558"/>
      <c r="AB139" s="558"/>
      <c r="AC139" s="558"/>
      <c r="AD139" s="558"/>
      <c r="AE139" s="558"/>
      <c r="AF139" s="558"/>
      <c r="AG139" s="558"/>
      <c r="AH139" s="558"/>
      <c r="AI139" s="558"/>
    </row>
    <row r="140" spans="1:37">
      <c r="A140" s="558"/>
      <c r="B140" s="558"/>
      <c r="C140" s="558"/>
      <c r="D140" s="558"/>
      <c r="E140" s="558"/>
      <c r="F140" s="558"/>
      <c r="G140" s="558"/>
      <c r="H140" s="558"/>
      <c r="I140" s="558"/>
      <c r="J140" s="558"/>
      <c r="K140" s="558"/>
      <c r="L140" s="558"/>
      <c r="M140" s="558"/>
      <c r="N140" s="558"/>
      <c r="O140" s="558"/>
      <c r="P140" s="558"/>
      <c r="Q140" s="558"/>
      <c r="R140" s="558"/>
      <c r="S140" s="558"/>
      <c r="T140" s="558"/>
      <c r="U140" s="558"/>
      <c r="V140" s="558"/>
      <c r="W140" s="558"/>
      <c r="X140" s="558"/>
      <c r="Y140" s="558"/>
      <c r="Z140" s="558"/>
      <c r="AA140" s="558"/>
      <c r="AB140" s="558"/>
      <c r="AC140" s="558"/>
      <c r="AD140" s="558"/>
      <c r="AE140" s="558"/>
      <c r="AF140" s="558"/>
      <c r="AG140" s="558"/>
      <c r="AH140" s="558"/>
      <c r="AI140" s="558"/>
      <c r="AJ140" s="558"/>
      <c r="AK140" s="558"/>
    </row>
    <row r="141" spans="1:37">
      <c r="A141" s="558"/>
      <c r="B141" s="558"/>
      <c r="C141" s="558"/>
      <c r="D141" s="558"/>
      <c r="E141" s="558"/>
      <c r="F141" s="558"/>
      <c r="G141" s="558"/>
      <c r="H141" s="558"/>
      <c r="I141" s="558"/>
      <c r="J141" s="558"/>
      <c r="K141" s="558"/>
      <c r="L141" s="558"/>
      <c r="M141" s="558"/>
      <c r="N141" s="558"/>
      <c r="O141" s="558"/>
      <c r="P141" s="558"/>
      <c r="Q141" s="558"/>
      <c r="R141" s="558"/>
      <c r="S141" s="558"/>
      <c r="T141" s="558"/>
      <c r="U141" s="558"/>
      <c r="V141" s="558"/>
      <c r="W141" s="558"/>
      <c r="X141" s="558"/>
      <c r="Y141" s="558"/>
      <c r="Z141" s="558"/>
      <c r="AA141" s="558"/>
      <c r="AB141" s="558"/>
      <c r="AC141" s="558"/>
      <c r="AD141" s="558"/>
      <c r="AE141" s="558"/>
      <c r="AF141" s="558"/>
      <c r="AG141" s="558"/>
      <c r="AH141" s="558"/>
      <c r="AI141" s="558"/>
      <c r="AJ141" s="558"/>
      <c r="AK141" s="558"/>
    </row>
    <row r="142" spans="1:37">
      <c r="A142" s="558"/>
      <c r="B142" s="558"/>
      <c r="C142" s="558"/>
      <c r="D142" s="558"/>
      <c r="E142" s="558"/>
      <c r="F142" s="558"/>
      <c r="G142" s="558"/>
      <c r="H142" s="558"/>
      <c r="I142" s="558"/>
      <c r="J142" s="558"/>
      <c r="K142" s="558"/>
      <c r="L142" s="558"/>
      <c r="M142" s="558"/>
      <c r="N142" s="558"/>
      <c r="O142" s="558"/>
      <c r="P142" s="558"/>
      <c r="Q142" s="558"/>
      <c r="R142" s="558"/>
      <c r="S142" s="558"/>
      <c r="T142" s="558"/>
      <c r="U142" s="558"/>
      <c r="V142" s="558"/>
      <c r="W142" s="558"/>
      <c r="X142" s="558"/>
      <c r="Y142" s="558"/>
      <c r="Z142" s="558"/>
      <c r="AA142" s="558"/>
      <c r="AB142" s="558"/>
      <c r="AC142" s="558"/>
      <c r="AD142" s="558"/>
      <c r="AE142" s="558"/>
      <c r="AF142" s="558"/>
      <c r="AG142" s="558"/>
      <c r="AH142" s="558"/>
      <c r="AI142" s="558"/>
      <c r="AJ142" s="558"/>
      <c r="AK142" s="558"/>
    </row>
    <row r="143" spans="1:37">
      <c r="A143" s="558"/>
      <c r="B143" s="558"/>
      <c r="C143" s="558"/>
      <c r="D143" s="558"/>
      <c r="E143" s="558"/>
      <c r="F143" s="558"/>
      <c r="G143" s="558"/>
      <c r="H143" s="558"/>
      <c r="I143" s="558"/>
      <c r="J143" s="558"/>
      <c r="K143" s="558"/>
      <c r="L143" s="558"/>
      <c r="M143" s="558"/>
      <c r="N143" s="558"/>
      <c r="O143" s="558"/>
      <c r="P143" s="558"/>
      <c r="Q143" s="558"/>
      <c r="R143" s="558"/>
      <c r="S143" s="558"/>
      <c r="T143" s="558"/>
      <c r="U143" s="558"/>
      <c r="V143" s="558"/>
      <c r="W143" s="558"/>
      <c r="X143" s="558"/>
      <c r="Y143" s="558"/>
      <c r="Z143" s="558"/>
      <c r="AA143" s="558"/>
      <c r="AB143" s="558"/>
      <c r="AC143" s="558"/>
      <c r="AD143" s="558"/>
      <c r="AE143" s="558"/>
      <c r="AF143" s="558"/>
      <c r="AG143" s="558"/>
      <c r="AH143" s="558"/>
      <c r="AI143" s="558"/>
      <c r="AJ143" s="558"/>
      <c r="AK143" s="558"/>
    </row>
    <row r="144" spans="1:37">
      <c r="A144" s="558"/>
      <c r="B144" s="558"/>
      <c r="C144" s="558"/>
      <c r="D144" s="558"/>
      <c r="E144" s="558"/>
      <c r="F144" s="558"/>
      <c r="G144" s="558"/>
      <c r="H144" s="558"/>
      <c r="I144" s="558"/>
      <c r="J144" s="558"/>
      <c r="K144" s="558"/>
      <c r="L144" s="558"/>
      <c r="M144" s="558"/>
      <c r="N144" s="558"/>
      <c r="O144" s="558"/>
      <c r="P144" s="558"/>
      <c r="Q144" s="558"/>
      <c r="R144" s="558"/>
      <c r="S144" s="558"/>
      <c r="T144" s="558"/>
      <c r="U144" s="558"/>
      <c r="V144" s="558"/>
      <c r="W144" s="558"/>
      <c r="X144" s="558"/>
      <c r="Y144" s="558"/>
      <c r="Z144" s="558"/>
      <c r="AA144" s="558"/>
      <c r="AB144" s="558"/>
      <c r="AC144" s="558"/>
      <c r="AD144" s="558"/>
      <c r="AE144" s="558"/>
      <c r="AF144" s="558"/>
      <c r="AG144" s="558"/>
      <c r="AH144" s="558"/>
      <c r="AI144" s="558"/>
      <c r="AJ144" s="558"/>
      <c r="AK144" s="558"/>
    </row>
    <row r="145" spans="1:37">
      <c r="A145" s="558"/>
      <c r="B145" s="558"/>
      <c r="C145" s="558"/>
      <c r="D145" s="558"/>
      <c r="E145" s="558"/>
      <c r="F145" s="558"/>
      <c r="G145" s="558"/>
      <c r="H145" s="558"/>
      <c r="I145" s="558"/>
      <c r="J145" s="558"/>
      <c r="K145" s="558"/>
      <c r="L145" s="558"/>
      <c r="M145" s="558"/>
      <c r="N145" s="558"/>
      <c r="O145" s="558"/>
      <c r="P145" s="558"/>
      <c r="Q145" s="558"/>
      <c r="R145" s="558"/>
      <c r="S145" s="558"/>
      <c r="T145" s="558"/>
      <c r="U145" s="558"/>
      <c r="V145" s="558"/>
      <c r="W145" s="558"/>
      <c r="X145" s="558"/>
      <c r="Y145" s="558"/>
      <c r="Z145" s="558"/>
      <c r="AA145" s="558"/>
      <c r="AB145" s="558"/>
      <c r="AC145" s="558"/>
      <c r="AD145" s="558"/>
      <c r="AE145" s="558"/>
      <c r="AF145" s="558"/>
      <c r="AG145" s="558"/>
      <c r="AH145" s="558"/>
      <c r="AI145" s="558"/>
      <c r="AJ145" s="558"/>
      <c r="AK145" s="558"/>
    </row>
    <row r="146" spans="1:37">
      <c r="A146" s="558"/>
      <c r="B146" s="558"/>
      <c r="C146" s="558"/>
      <c r="D146" s="558"/>
      <c r="E146" s="558"/>
      <c r="F146" s="558"/>
      <c r="G146" s="558"/>
      <c r="H146" s="558"/>
      <c r="I146" s="558"/>
      <c r="J146" s="558"/>
      <c r="K146" s="558"/>
      <c r="L146" s="558"/>
      <c r="M146" s="558"/>
      <c r="N146" s="558"/>
      <c r="O146" s="558"/>
      <c r="P146" s="558"/>
      <c r="Q146" s="558"/>
      <c r="R146" s="558"/>
      <c r="S146" s="558"/>
      <c r="T146" s="558"/>
      <c r="U146" s="558"/>
      <c r="V146" s="558"/>
      <c r="W146" s="558"/>
      <c r="X146" s="558"/>
      <c r="Y146" s="558"/>
      <c r="Z146" s="558"/>
      <c r="AA146" s="558"/>
      <c r="AB146" s="558"/>
      <c r="AC146" s="558"/>
      <c r="AD146" s="558"/>
      <c r="AE146" s="558"/>
      <c r="AF146" s="558"/>
      <c r="AG146" s="558"/>
      <c r="AH146" s="558"/>
      <c r="AI146" s="558"/>
      <c r="AJ146" s="558"/>
      <c r="AK146" s="558"/>
    </row>
    <row r="147" spans="1:37">
      <c r="A147" s="558"/>
      <c r="B147" s="558"/>
      <c r="C147" s="558"/>
      <c r="D147" s="558"/>
      <c r="E147" s="558"/>
      <c r="F147" s="558"/>
      <c r="G147" s="558"/>
      <c r="H147" s="558"/>
      <c r="I147" s="558"/>
      <c r="J147" s="558"/>
      <c r="K147" s="558"/>
      <c r="L147" s="558"/>
      <c r="M147" s="558"/>
      <c r="N147" s="558"/>
      <c r="O147" s="558"/>
      <c r="P147" s="558"/>
      <c r="Q147" s="558"/>
      <c r="R147" s="558"/>
      <c r="S147" s="558"/>
      <c r="T147" s="558"/>
      <c r="U147" s="558"/>
      <c r="V147" s="558"/>
      <c r="W147" s="558"/>
      <c r="X147" s="558"/>
      <c r="Y147" s="558"/>
      <c r="Z147" s="558"/>
      <c r="AA147" s="558"/>
      <c r="AB147" s="558"/>
      <c r="AC147" s="558"/>
      <c r="AD147" s="558"/>
      <c r="AE147" s="558"/>
      <c r="AF147" s="558"/>
      <c r="AG147" s="558"/>
      <c r="AH147" s="558"/>
      <c r="AI147" s="558"/>
      <c r="AJ147" s="558"/>
      <c r="AK147" s="558"/>
    </row>
    <row r="148" spans="1:37">
      <c r="A148" s="558"/>
      <c r="B148" s="558"/>
      <c r="C148" s="558"/>
      <c r="D148" s="558"/>
      <c r="E148" s="558"/>
      <c r="F148" s="558"/>
      <c r="G148" s="558"/>
      <c r="H148" s="558"/>
      <c r="I148" s="558"/>
      <c r="J148" s="558"/>
      <c r="K148" s="558"/>
      <c r="L148" s="558"/>
      <c r="M148" s="558"/>
      <c r="N148" s="558"/>
      <c r="O148" s="558"/>
      <c r="P148" s="558"/>
      <c r="Q148" s="558"/>
      <c r="R148" s="558"/>
      <c r="S148" s="558"/>
      <c r="T148" s="558"/>
      <c r="U148" s="558"/>
      <c r="V148" s="558"/>
      <c r="W148" s="558"/>
      <c r="X148" s="558"/>
      <c r="Y148" s="558"/>
      <c r="Z148" s="558"/>
      <c r="AA148" s="558"/>
      <c r="AB148" s="558"/>
      <c r="AC148" s="558"/>
      <c r="AD148" s="558"/>
      <c r="AE148" s="558"/>
      <c r="AF148" s="558"/>
      <c r="AG148" s="558"/>
      <c r="AH148" s="558"/>
      <c r="AI148" s="558"/>
      <c r="AJ148" s="558"/>
      <c r="AK148" s="558"/>
    </row>
    <row r="149" spans="1:37">
      <c r="A149" s="558"/>
      <c r="B149" s="558"/>
      <c r="C149" s="558"/>
      <c r="D149" s="558"/>
      <c r="E149" s="558"/>
      <c r="F149" s="558"/>
      <c r="G149" s="558"/>
      <c r="H149" s="558"/>
      <c r="I149" s="558"/>
      <c r="J149" s="558"/>
      <c r="K149" s="558"/>
      <c r="L149" s="558"/>
      <c r="M149" s="558"/>
      <c r="N149" s="558"/>
      <c r="O149" s="558"/>
      <c r="P149" s="558"/>
      <c r="Q149" s="558"/>
      <c r="R149" s="558"/>
      <c r="S149" s="558"/>
      <c r="T149" s="558"/>
      <c r="U149" s="558"/>
      <c r="V149" s="558"/>
      <c r="W149" s="558"/>
      <c r="X149" s="558"/>
      <c r="Y149" s="558"/>
      <c r="Z149" s="558"/>
      <c r="AA149" s="558"/>
      <c r="AB149" s="558"/>
      <c r="AC149" s="558"/>
      <c r="AD149" s="558"/>
      <c r="AE149" s="558"/>
      <c r="AF149" s="558"/>
      <c r="AG149" s="558"/>
      <c r="AH149" s="558"/>
      <c r="AI149" s="558"/>
      <c r="AJ149" s="558"/>
      <c r="AK149" s="558"/>
    </row>
    <row r="150" spans="1:37">
      <c r="A150" s="558"/>
      <c r="B150" s="558"/>
      <c r="C150" s="558"/>
      <c r="D150" s="558"/>
      <c r="E150" s="558"/>
      <c r="F150" s="558"/>
      <c r="G150" s="558"/>
      <c r="H150" s="558"/>
      <c r="I150" s="558"/>
      <c r="J150" s="558"/>
      <c r="K150" s="558"/>
      <c r="L150" s="558"/>
      <c r="M150" s="558"/>
      <c r="N150" s="558"/>
      <c r="O150" s="558"/>
      <c r="P150" s="558"/>
      <c r="Q150" s="558"/>
      <c r="R150" s="558"/>
      <c r="S150" s="558"/>
      <c r="T150" s="558"/>
      <c r="U150" s="558"/>
      <c r="V150" s="558"/>
      <c r="W150" s="558"/>
      <c r="X150" s="558"/>
      <c r="Y150" s="558"/>
      <c r="Z150" s="558"/>
      <c r="AA150" s="558"/>
      <c r="AB150" s="558"/>
      <c r="AC150" s="558"/>
      <c r="AD150" s="558"/>
      <c r="AE150" s="558"/>
      <c r="AF150" s="558"/>
      <c r="AG150" s="558"/>
      <c r="AH150" s="558"/>
      <c r="AI150" s="558"/>
      <c r="AJ150" s="558"/>
      <c r="AK150" s="558"/>
    </row>
    <row r="151" spans="1:37">
      <c r="A151" s="558"/>
      <c r="B151" s="558"/>
      <c r="C151" s="558"/>
      <c r="D151" s="558"/>
      <c r="E151" s="558"/>
      <c r="F151" s="558"/>
      <c r="G151" s="558"/>
      <c r="H151" s="558"/>
      <c r="I151" s="558"/>
      <c r="J151" s="558"/>
      <c r="K151" s="558"/>
      <c r="L151" s="558"/>
      <c r="M151" s="558"/>
      <c r="N151" s="558"/>
      <c r="O151" s="558"/>
      <c r="P151" s="558"/>
      <c r="Q151" s="558"/>
      <c r="R151" s="558"/>
      <c r="S151" s="558"/>
      <c r="T151" s="558"/>
      <c r="U151" s="558"/>
      <c r="V151" s="558"/>
      <c r="W151" s="558"/>
      <c r="X151" s="558"/>
      <c r="Y151" s="558"/>
      <c r="Z151" s="558"/>
      <c r="AA151" s="558"/>
      <c r="AB151" s="558"/>
      <c r="AC151" s="558"/>
      <c r="AD151" s="558"/>
      <c r="AE151" s="558"/>
      <c r="AF151" s="558"/>
      <c r="AG151" s="558"/>
      <c r="AH151" s="558"/>
      <c r="AI151" s="558"/>
      <c r="AJ151" s="558"/>
      <c r="AK151" s="558"/>
    </row>
    <row r="152" spans="1:37">
      <c r="A152" s="558"/>
      <c r="B152" s="558"/>
      <c r="C152" s="558"/>
      <c r="D152" s="558"/>
      <c r="E152" s="558"/>
      <c r="F152" s="558"/>
      <c r="G152" s="558"/>
      <c r="H152" s="558"/>
      <c r="I152" s="558"/>
      <c r="J152" s="558"/>
      <c r="K152" s="558"/>
      <c r="L152" s="558"/>
      <c r="M152" s="558"/>
      <c r="N152" s="558"/>
      <c r="O152" s="558"/>
      <c r="P152" s="558"/>
      <c r="Q152" s="558"/>
      <c r="R152" s="558"/>
      <c r="S152" s="558"/>
      <c r="T152" s="558"/>
      <c r="U152" s="558"/>
      <c r="V152" s="558"/>
      <c r="W152" s="558"/>
      <c r="X152" s="558"/>
      <c r="Y152" s="558"/>
      <c r="Z152" s="558"/>
      <c r="AA152" s="558"/>
      <c r="AB152" s="558"/>
      <c r="AC152" s="558"/>
      <c r="AD152" s="558"/>
      <c r="AE152" s="558"/>
      <c r="AF152" s="558"/>
      <c r="AG152" s="558"/>
      <c r="AH152" s="558"/>
      <c r="AI152" s="558"/>
      <c r="AJ152" s="558"/>
      <c r="AK152" s="558"/>
    </row>
    <row r="153" spans="1:37">
      <c r="A153" s="558"/>
      <c r="B153" s="558"/>
      <c r="C153" s="558"/>
      <c r="D153" s="558"/>
      <c r="E153" s="558"/>
      <c r="F153" s="558"/>
      <c r="G153" s="558"/>
      <c r="H153" s="558"/>
      <c r="I153" s="558"/>
      <c r="J153" s="558"/>
      <c r="K153" s="558"/>
      <c r="L153" s="558"/>
      <c r="M153" s="558"/>
      <c r="N153" s="558"/>
      <c r="O153" s="558"/>
      <c r="P153" s="558"/>
      <c r="Q153" s="558"/>
      <c r="R153" s="558"/>
      <c r="S153" s="558"/>
      <c r="T153" s="558"/>
      <c r="U153" s="558"/>
      <c r="V153" s="558"/>
      <c r="W153" s="558"/>
      <c r="X153" s="558"/>
      <c r="Y153" s="558"/>
      <c r="Z153" s="558"/>
      <c r="AA153" s="558"/>
      <c r="AB153" s="558"/>
      <c r="AC153" s="558"/>
      <c r="AD153" s="558"/>
      <c r="AE153" s="558"/>
      <c r="AF153" s="558"/>
      <c r="AG153" s="558"/>
      <c r="AH153" s="558"/>
      <c r="AI153" s="558"/>
      <c r="AJ153" s="558"/>
      <c r="AK153" s="558"/>
    </row>
    <row r="154" spans="1:37">
      <c r="A154" s="558"/>
      <c r="B154" s="558"/>
      <c r="C154" s="558"/>
      <c r="D154" s="558"/>
      <c r="E154" s="558"/>
      <c r="F154" s="558"/>
      <c r="G154" s="558"/>
      <c r="H154" s="558"/>
      <c r="I154" s="558"/>
      <c r="J154" s="558"/>
      <c r="K154" s="558"/>
      <c r="L154" s="558"/>
      <c r="M154" s="558"/>
      <c r="N154" s="558"/>
      <c r="O154" s="558"/>
      <c r="P154" s="558"/>
      <c r="Q154" s="558"/>
      <c r="R154" s="558"/>
      <c r="S154" s="558"/>
      <c r="T154" s="558"/>
      <c r="U154" s="558"/>
      <c r="V154" s="558"/>
      <c r="W154" s="558"/>
      <c r="X154" s="558"/>
      <c r="Y154" s="558"/>
      <c r="Z154" s="558"/>
      <c r="AA154" s="558"/>
      <c r="AB154" s="558"/>
      <c r="AC154" s="558"/>
      <c r="AD154" s="558"/>
      <c r="AE154" s="558"/>
      <c r="AF154" s="558"/>
      <c r="AG154" s="558"/>
      <c r="AH154" s="558"/>
      <c r="AI154" s="558"/>
      <c r="AJ154" s="558"/>
      <c r="AK154" s="558"/>
    </row>
    <row r="155" spans="1:37">
      <c r="A155" s="558"/>
      <c r="B155" s="558"/>
      <c r="C155" s="558"/>
      <c r="D155" s="558"/>
      <c r="E155" s="558"/>
      <c r="F155" s="558"/>
      <c r="G155" s="558"/>
      <c r="H155" s="558"/>
      <c r="I155" s="558"/>
      <c r="J155" s="558"/>
      <c r="K155" s="558"/>
      <c r="L155" s="558"/>
      <c r="M155" s="558"/>
      <c r="N155" s="558"/>
      <c r="O155" s="558"/>
      <c r="P155" s="558"/>
      <c r="Q155" s="558"/>
      <c r="R155" s="558"/>
      <c r="S155" s="558"/>
      <c r="T155" s="558"/>
      <c r="U155" s="558"/>
      <c r="V155" s="558"/>
      <c r="W155" s="558"/>
      <c r="X155" s="558"/>
      <c r="Y155" s="558"/>
      <c r="Z155" s="558"/>
      <c r="AA155" s="558"/>
      <c r="AB155" s="558"/>
      <c r="AC155" s="558"/>
      <c r="AD155" s="558"/>
      <c r="AE155" s="558"/>
      <c r="AF155" s="558"/>
      <c r="AG155" s="558"/>
      <c r="AH155" s="558"/>
      <c r="AI155" s="558"/>
      <c r="AJ155" s="558"/>
      <c r="AK155" s="558"/>
    </row>
    <row r="156" spans="1:37">
      <c r="A156" s="558"/>
      <c r="B156" s="558"/>
      <c r="C156" s="558"/>
      <c r="D156" s="558"/>
      <c r="E156" s="558"/>
      <c r="F156" s="558"/>
      <c r="G156" s="558"/>
      <c r="H156" s="558"/>
      <c r="I156" s="558"/>
      <c r="J156" s="558"/>
      <c r="K156" s="558"/>
      <c r="L156" s="558"/>
      <c r="M156" s="558"/>
      <c r="N156" s="558"/>
      <c r="O156" s="558"/>
      <c r="P156" s="558"/>
      <c r="Q156" s="558"/>
      <c r="R156" s="558"/>
      <c r="S156" s="558"/>
      <c r="T156" s="558"/>
      <c r="U156" s="558"/>
      <c r="V156" s="558"/>
      <c r="W156" s="558"/>
      <c r="X156" s="558"/>
      <c r="Y156" s="558"/>
      <c r="Z156" s="558"/>
      <c r="AA156" s="558"/>
      <c r="AB156" s="558"/>
      <c r="AC156" s="558"/>
      <c r="AD156" s="558"/>
      <c r="AE156" s="558"/>
      <c r="AF156" s="558"/>
      <c r="AG156" s="558"/>
      <c r="AH156" s="558"/>
      <c r="AI156" s="558"/>
      <c r="AJ156" s="558"/>
      <c r="AK156" s="558"/>
    </row>
    <row r="157" spans="1:37">
      <c r="A157" s="558"/>
      <c r="B157" s="558"/>
      <c r="C157" s="558"/>
      <c r="D157" s="558"/>
      <c r="E157" s="558"/>
      <c r="F157" s="558"/>
      <c r="G157" s="558"/>
      <c r="H157" s="558"/>
      <c r="I157" s="558"/>
      <c r="J157" s="558"/>
      <c r="K157" s="558"/>
      <c r="L157" s="558"/>
      <c r="M157" s="558"/>
      <c r="N157" s="558"/>
      <c r="O157" s="558"/>
      <c r="P157" s="558"/>
      <c r="Q157" s="558"/>
      <c r="R157" s="558"/>
      <c r="S157" s="558"/>
      <c r="T157" s="558"/>
      <c r="U157" s="558"/>
      <c r="V157" s="558"/>
      <c r="W157" s="558"/>
      <c r="X157" s="558"/>
      <c r="Y157" s="558"/>
      <c r="Z157" s="558"/>
      <c r="AA157" s="558"/>
      <c r="AB157" s="558"/>
      <c r="AC157" s="558"/>
      <c r="AD157" s="558"/>
      <c r="AE157" s="558"/>
      <c r="AF157" s="558"/>
      <c r="AG157" s="558"/>
      <c r="AH157" s="558"/>
      <c r="AI157" s="558"/>
      <c r="AJ157" s="558"/>
      <c r="AK157" s="558"/>
    </row>
    <row r="158" spans="1:37">
      <c r="A158" s="558"/>
      <c r="B158" s="558"/>
      <c r="C158" s="558"/>
      <c r="D158" s="558"/>
      <c r="E158" s="558"/>
      <c r="F158" s="558"/>
      <c r="G158" s="558"/>
      <c r="H158" s="558"/>
      <c r="I158" s="558"/>
      <c r="J158" s="558"/>
      <c r="K158" s="558"/>
      <c r="L158" s="558"/>
      <c r="M158" s="558"/>
      <c r="N158" s="558"/>
      <c r="O158" s="558"/>
      <c r="P158" s="558"/>
      <c r="Q158" s="558"/>
      <c r="R158" s="558"/>
      <c r="S158" s="558"/>
      <c r="T158" s="558"/>
      <c r="U158" s="558"/>
      <c r="V158" s="558"/>
      <c r="W158" s="558"/>
      <c r="X158" s="558"/>
      <c r="Y158" s="558"/>
      <c r="Z158" s="558"/>
      <c r="AA158" s="558"/>
      <c r="AB158" s="558"/>
      <c r="AC158" s="558"/>
      <c r="AD158" s="558"/>
      <c r="AE158" s="558"/>
      <c r="AF158" s="558"/>
      <c r="AG158" s="558"/>
      <c r="AH158" s="558"/>
      <c r="AI158" s="558"/>
      <c r="AJ158" s="558"/>
      <c r="AK158" s="558"/>
    </row>
    <row r="159" spans="1:37">
      <c r="A159" s="558"/>
      <c r="B159" s="558"/>
      <c r="C159" s="558"/>
      <c r="D159" s="558"/>
      <c r="E159" s="558"/>
      <c r="F159" s="558"/>
      <c r="G159" s="558"/>
      <c r="H159" s="558"/>
      <c r="I159" s="558"/>
      <c r="J159" s="558"/>
      <c r="K159" s="558"/>
      <c r="L159" s="558"/>
      <c r="M159" s="558"/>
      <c r="N159" s="558"/>
      <c r="O159" s="558"/>
      <c r="P159" s="558"/>
      <c r="Q159" s="558"/>
      <c r="R159" s="558"/>
      <c r="S159" s="558"/>
      <c r="T159" s="558"/>
      <c r="U159" s="558"/>
      <c r="V159" s="558"/>
      <c r="W159" s="558"/>
      <c r="X159" s="558"/>
      <c r="Y159" s="558"/>
      <c r="Z159" s="558"/>
      <c r="AA159" s="558"/>
      <c r="AB159" s="558"/>
      <c r="AC159" s="558"/>
      <c r="AD159" s="558"/>
      <c r="AE159" s="558"/>
      <c r="AF159" s="558"/>
      <c r="AG159" s="558"/>
      <c r="AH159" s="558"/>
      <c r="AI159" s="558"/>
      <c r="AJ159" s="558"/>
      <c r="AK159" s="558"/>
    </row>
    <row r="160" spans="1:37">
      <c r="A160" s="558"/>
      <c r="B160" s="558"/>
      <c r="C160" s="558"/>
      <c r="D160" s="558"/>
      <c r="E160" s="558"/>
      <c r="F160" s="558"/>
      <c r="G160" s="558"/>
      <c r="H160" s="558"/>
      <c r="I160" s="558"/>
      <c r="J160" s="558"/>
      <c r="K160" s="558"/>
      <c r="L160" s="558"/>
      <c r="M160" s="558"/>
      <c r="N160" s="558"/>
      <c r="O160" s="558"/>
      <c r="P160" s="558"/>
      <c r="Q160" s="558"/>
      <c r="R160" s="558"/>
      <c r="S160" s="558"/>
      <c r="T160" s="558"/>
      <c r="U160" s="558"/>
      <c r="V160" s="558"/>
      <c r="W160" s="558"/>
      <c r="X160" s="558"/>
      <c r="Y160" s="558"/>
      <c r="Z160" s="558"/>
      <c r="AA160" s="558"/>
      <c r="AB160" s="558"/>
      <c r="AC160" s="558"/>
      <c r="AD160" s="558"/>
      <c r="AE160" s="558"/>
      <c r="AF160" s="558"/>
      <c r="AG160" s="558"/>
      <c r="AH160" s="558"/>
      <c r="AI160" s="558"/>
      <c r="AJ160" s="558"/>
      <c r="AK160" s="558"/>
    </row>
    <row r="161" spans="1:37">
      <c r="A161" s="558"/>
      <c r="B161" s="558"/>
      <c r="C161" s="558"/>
      <c r="D161" s="558"/>
      <c r="E161" s="558"/>
      <c r="F161" s="558"/>
      <c r="G161" s="558"/>
      <c r="H161" s="558"/>
      <c r="I161" s="558"/>
      <c r="J161" s="558"/>
      <c r="K161" s="558"/>
      <c r="L161" s="558"/>
      <c r="M161" s="558"/>
      <c r="N161" s="558"/>
      <c r="O161" s="558"/>
      <c r="P161" s="558"/>
      <c r="Q161" s="558"/>
      <c r="R161" s="558"/>
      <c r="S161" s="558"/>
      <c r="T161" s="558"/>
      <c r="U161" s="558"/>
      <c r="V161" s="558"/>
      <c r="W161" s="558"/>
      <c r="X161" s="558"/>
      <c r="Y161" s="558"/>
      <c r="Z161" s="558"/>
      <c r="AA161" s="558"/>
      <c r="AB161" s="558"/>
      <c r="AC161" s="558"/>
      <c r="AD161" s="558"/>
      <c r="AE161" s="558"/>
      <c r="AF161" s="558"/>
      <c r="AG161" s="558"/>
      <c r="AH161" s="558"/>
      <c r="AI161" s="558"/>
      <c r="AJ161" s="558"/>
      <c r="AK161" s="558"/>
    </row>
    <row r="162" spans="1:37">
      <c r="A162" s="558"/>
      <c r="B162" s="558"/>
      <c r="C162" s="558"/>
      <c r="D162" s="558"/>
      <c r="E162" s="558"/>
      <c r="F162" s="558"/>
      <c r="G162" s="558"/>
      <c r="H162" s="558"/>
      <c r="I162" s="558"/>
      <c r="J162" s="558"/>
      <c r="K162" s="558"/>
      <c r="L162" s="558"/>
      <c r="M162" s="558"/>
      <c r="N162" s="558"/>
      <c r="O162" s="558"/>
      <c r="P162" s="558"/>
      <c r="Q162" s="558"/>
      <c r="R162" s="558"/>
      <c r="S162" s="558"/>
      <c r="T162" s="558"/>
      <c r="U162" s="558"/>
      <c r="V162" s="558"/>
      <c r="W162" s="558"/>
      <c r="X162" s="558"/>
      <c r="Y162" s="558"/>
      <c r="Z162" s="558"/>
      <c r="AA162" s="558"/>
      <c r="AB162" s="558"/>
      <c r="AC162" s="558"/>
      <c r="AD162" s="558"/>
      <c r="AE162" s="558"/>
      <c r="AF162" s="558"/>
      <c r="AG162" s="558"/>
      <c r="AH162" s="558"/>
      <c r="AI162" s="558"/>
      <c r="AJ162" s="558"/>
      <c r="AK162" s="558"/>
    </row>
    <row r="163" spans="1:37">
      <c r="A163" s="558"/>
      <c r="B163" s="558"/>
      <c r="C163" s="558"/>
      <c r="D163" s="558"/>
      <c r="E163" s="558"/>
      <c r="F163" s="558"/>
      <c r="G163" s="558"/>
      <c r="H163" s="558"/>
      <c r="I163" s="558"/>
      <c r="J163" s="558"/>
      <c r="K163" s="558"/>
      <c r="L163" s="558"/>
      <c r="M163" s="558"/>
      <c r="N163" s="558"/>
      <c r="O163" s="558"/>
      <c r="P163" s="558"/>
      <c r="Q163" s="558"/>
      <c r="R163" s="558"/>
      <c r="S163" s="558"/>
      <c r="T163" s="558"/>
      <c r="U163" s="558"/>
      <c r="V163" s="558"/>
      <c r="W163" s="558"/>
      <c r="X163" s="558"/>
      <c r="Y163" s="558"/>
      <c r="Z163" s="558"/>
      <c r="AA163" s="558"/>
      <c r="AB163" s="558"/>
      <c r="AC163" s="558"/>
      <c r="AD163" s="558"/>
      <c r="AE163" s="558"/>
      <c r="AF163" s="558"/>
      <c r="AG163" s="558"/>
      <c r="AH163" s="558"/>
      <c r="AI163" s="558"/>
      <c r="AJ163" s="558"/>
      <c r="AK163" s="558"/>
    </row>
    <row r="164" spans="1:37">
      <c r="A164" s="558"/>
      <c r="B164" s="558"/>
      <c r="C164" s="558"/>
      <c r="D164" s="558"/>
      <c r="E164" s="558"/>
      <c r="F164" s="558"/>
      <c r="G164" s="558"/>
      <c r="H164" s="558"/>
      <c r="I164" s="558"/>
      <c r="J164" s="558"/>
      <c r="K164" s="558"/>
      <c r="L164" s="558"/>
      <c r="M164" s="558"/>
      <c r="N164" s="558"/>
      <c r="O164" s="558"/>
      <c r="P164" s="558"/>
      <c r="Q164" s="558"/>
      <c r="R164" s="558"/>
      <c r="S164" s="558"/>
      <c r="T164" s="558"/>
      <c r="U164" s="558"/>
      <c r="V164" s="558"/>
      <c r="W164" s="558"/>
      <c r="X164" s="558"/>
      <c r="Y164" s="558"/>
      <c r="Z164" s="558"/>
      <c r="AA164" s="558"/>
      <c r="AB164" s="558"/>
      <c r="AC164" s="558"/>
      <c r="AD164" s="558"/>
      <c r="AE164" s="558"/>
      <c r="AF164" s="558"/>
      <c r="AG164" s="558"/>
      <c r="AH164" s="558"/>
      <c r="AI164" s="558"/>
      <c r="AJ164" s="558"/>
      <c r="AK164" s="558"/>
    </row>
  </sheetData>
  <mergeCells count="249">
    <mergeCell ref="D137:E137"/>
    <mergeCell ref="F137:G137"/>
    <mergeCell ref="H137:I137"/>
    <mergeCell ref="D138:E138"/>
    <mergeCell ref="F138:G138"/>
    <mergeCell ref="H138:I138"/>
    <mergeCell ref="D135:E135"/>
    <mergeCell ref="F135:G135"/>
    <mergeCell ref="H135:I135"/>
    <mergeCell ref="D136:E136"/>
    <mergeCell ref="F136:G136"/>
    <mergeCell ref="H136:I136"/>
    <mergeCell ref="D133:E133"/>
    <mergeCell ref="F133:G133"/>
    <mergeCell ref="H133:I133"/>
    <mergeCell ref="D134:E134"/>
    <mergeCell ref="F134:G134"/>
    <mergeCell ref="H134:I134"/>
    <mergeCell ref="D131:E131"/>
    <mergeCell ref="F131:G131"/>
    <mergeCell ref="H131:I131"/>
    <mergeCell ref="D132:E132"/>
    <mergeCell ref="F132:G132"/>
    <mergeCell ref="H132:I132"/>
    <mergeCell ref="D129:E129"/>
    <mergeCell ref="F129:G129"/>
    <mergeCell ref="H129:I129"/>
    <mergeCell ref="D130:E130"/>
    <mergeCell ref="F130:G130"/>
    <mergeCell ref="H130:I130"/>
    <mergeCell ref="D127:E127"/>
    <mergeCell ref="F127:G127"/>
    <mergeCell ref="H127:I127"/>
    <mergeCell ref="D128:E128"/>
    <mergeCell ref="F128:G128"/>
    <mergeCell ref="H128:I128"/>
    <mergeCell ref="D125:E125"/>
    <mergeCell ref="F125:G125"/>
    <mergeCell ref="H125:I125"/>
    <mergeCell ref="D126:E126"/>
    <mergeCell ref="F126:G126"/>
    <mergeCell ref="H126:I126"/>
    <mergeCell ref="D123:E123"/>
    <mergeCell ref="F123:G123"/>
    <mergeCell ref="H123:I123"/>
    <mergeCell ref="D124:E124"/>
    <mergeCell ref="F124:G124"/>
    <mergeCell ref="H124:I124"/>
    <mergeCell ref="D121:E121"/>
    <mergeCell ref="F121:G121"/>
    <mergeCell ref="H121:I121"/>
    <mergeCell ref="D122:E122"/>
    <mergeCell ref="F122:G122"/>
    <mergeCell ref="H122:I122"/>
    <mergeCell ref="A114:F114"/>
    <mergeCell ref="G114:K114"/>
    <mergeCell ref="A117:K117"/>
    <mergeCell ref="A119:K119"/>
    <mergeCell ref="D120:E120"/>
    <mergeCell ref="F120:G120"/>
    <mergeCell ref="H120:I120"/>
    <mergeCell ref="A111:F111"/>
    <mergeCell ref="G111:K111"/>
    <mergeCell ref="A112:F112"/>
    <mergeCell ref="G112:K112"/>
    <mergeCell ref="A113:F113"/>
    <mergeCell ref="G113:K113"/>
    <mergeCell ref="A108:F108"/>
    <mergeCell ref="G108:K108"/>
    <mergeCell ref="A109:F109"/>
    <mergeCell ref="G109:K109"/>
    <mergeCell ref="A110:F110"/>
    <mergeCell ref="G110:K110"/>
    <mergeCell ref="A102:K102"/>
    <mergeCell ref="A104:K104"/>
    <mergeCell ref="A106:F106"/>
    <mergeCell ref="G106:K106"/>
    <mergeCell ref="A107:F107"/>
    <mergeCell ref="G107:K107"/>
    <mergeCell ref="B99:H99"/>
    <mergeCell ref="I99:K99"/>
    <mergeCell ref="B100:H100"/>
    <mergeCell ref="I100:K100"/>
    <mergeCell ref="B101:H101"/>
    <mergeCell ref="I101:K101"/>
    <mergeCell ref="B96:H96"/>
    <mergeCell ref="I96:K96"/>
    <mergeCell ref="B97:H97"/>
    <mergeCell ref="I97:K97"/>
    <mergeCell ref="B98:H98"/>
    <mergeCell ref="I98:K98"/>
    <mergeCell ref="B93:H93"/>
    <mergeCell ref="I93:K93"/>
    <mergeCell ref="B94:H94"/>
    <mergeCell ref="I94:K94"/>
    <mergeCell ref="B95:H95"/>
    <mergeCell ref="I95:K95"/>
    <mergeCell ref="B90:H90"/>
    <mergeCell ref="I90:K90"/>
    <mergeCell ref="B91:H91"/>
    <mergeCell ref="I91:K91"/>
    <mergeCell ref="B92:H92"/>
    <mergeCell ref="I92:K92"/>
    <mergeCell ref="B87:H87"/>
    <mergeCell ref="I87:K87"/>
    <mergeCell ref="B88:H88"/>
    <mergeCell ref="I88:K88"/>
    <mergeCell ref="B89:H89"/>
    <mergeCell ref="I89:K89"/>
    <mergeCell ref="B84:H84"/>
    <mergeCell ref="I84:K84"/>
    <mergeCell ref="B85:H85"/>
    <mergeCell ref="I85:K85"/>
    <mergeCell ref="B86:H86"/>
    <mergeCell ref="I86:K86"/>
    <mergeCell ref="B81:H81"/>
    <mergeCell ref="I81:K81"/>
    <mergeCell ref="B82:H82"/>
    <mergeCell ref="I82:K82"/>
    <mergeCell ref="B83:H83"/>
    <mergeCell ref="I83:K83"/>
    <mergeCell ref="B78:H78"/>
    <mergeCell ref="I78:K78"/>
    <mergeCell ref="B79:H79"/>
    <mergeCell ref="I79:K79"/>
    <mergeCell ref="C80:H80"/>
    <mergeCell ref="I80:K80"/>
    <mergeCell ref="A73:F73"/>
    <mergeCell ref="G73:K73"/>
    <mergeCell ref="A74:F74"/>
    <mergeCell ref="G74:K74"/>
    <mergeCell ref="A77:H77"/>
    <mergeCell ref="I77:K77"/>
    <mergeCell ref="A68:K68"/>
    <mergeCell ref="A70:F70"/>
    <mergeCell ref="G70:K70"/>
    <mergeCell ref="A71:F71"/>
    <mergeCell ref="G71:K71"/>
    <mergeCell ref="A72:F72"/>
    <mergeCell ref="G72:K72"/>
    <mergeCell ref="A62:F62"/>
    <mergeCell ref="A63:F63"/>
    <mergeCell ref="G63:K63"/>
    <mergeCell ref="A64:F64"/>
    <mergeCell ref="G64:K64"/>
    <mergeCell ref="A65:F65"/>
    <mergeCell ref="G65:K65"/>
    <mergeCell ref="A59:F59"/>
    <mergeCell ref="G59:K59"/>
    <mergeCell ref="A60:F60"/>
    <mergeCell ref="G60:K60"/>
    <mergeCell ref="A61:F61"/>
    <mergeCell ref="G61:K61"/>
    <mergeCell ref="A56:F56"/>
    <mergeCell ref="G56:K56"/>
    <mergeCell ref="A57:F57"/>
    <mergeCell ref="G57:K57"/>
    <mergeCell ref="A58:F58"/>
    <mergeCell ref="G58:K58"/>
    <mergeCell ref="A52:F52"/>
    <mergeCell ref="A53:F53"/>
    <mergeCell ref="G53:K53"/>
    <mergeCell ref="A54:F54"/>
    <mergeCell ref="G54:K54"/>
    <mergeCell ref="A55:F55"/>
    <mergeCell ref="G55:K55"/>
    <mergeCell ref="A47:C47"/>
    <mergeCell ref="D47:E47"/>
    <mergeCell ref="F47:G47"/>
    <mergeCell ref="A49:K49"/>
    <mergeCell ref="A51:F51"/>
    <mergeCell ref="G51:K51"/>
    <mergeCell ref="A44:K44"/>
    <mergeCell ref="A45:C45"/>
    <mergeCell ref="D45:E45"/>
    <mergeCell ref="F45:G45"/>
    <mergeCell ref="A46:C46"/>
    <mergeCell ref="D46:E46"/>
    <mergeCell ref="F46:G46"/>
    <mergeCell ref="A40:C40"/>
    <mergeCell ref="F40:H40"/>
    <mergeCell ref="A41:C41"/>
    <mergeCell ref="F41:H41"/>
    <mergeCell ref="A42:C42"/>
    <mergeCell ref="F42:H42"/>
    <mergeCell ref="A37:C37"/>
    <mergeCell ref="F37:H37"/>
    <mergeCell ref="A38:C38"/>
    <mergeCell ref="F38:H38"/>
    <mergeCell ref="A39:C39"/>
    <mergeCell ref="F39:H39"/>
    <mergeCell ref="A33:K33"/>
    <mergeCell ref="A34:C34"/>
    <mergeCell ref="D34:K34"/>
    <mergeCell ref="A35:C35"/>
    <mergeCell ref="D35:K35"/>
    <mergeCell ref="A36:C36"/>
    <mergeCell ref="D36:K36"/>
    <mergeCell ref="A27:K27"/>
    <mergeCell ref="A29:K29"/>
    <mergeCell ref="A30:D30"/>
    <mergeCell ref="E30:G30"/>
    <mergeCell ref="H30:K30"/>
    <mergeCell ref="A31:D31"/>
    <mergeCell ref="E31:G31"/>
    <mergeCell ref="H31:K31"/>
    <mergeCell ref="A22:F22"/>
    <mergeCell ref="G22:K22"/>
    <mergeCell ref="A23:F23"/>
    <mergeCell ref="G23:K23"/>
    <mergeCell ref="A24:F24"/>
    <mergeCell ref="G24:K24"/>
    <mergeCell ref="A19:F19"/>
    <mergeCell ref="G19:K19"/>
    <mergeCell ref="A20:F20"/>
    <mergeCell ref="G20:K20"/>
    <mergeCell ref="A21:F21"/>
    <mergeCell ref="G21:K21"/>
    <mergeCell ref="A16:F16"/>
    <mergeCell ref="G16:K16"/>
    <mergeCell ref="A17:F17"/>
    <mergeCell ref="G17:K17"/>
    <mergeCell ref="A18:F18"/>
    <mergeCell ref="G18:K18"/>
    <mergeCell ref="A13:F13"/>
    <mergeCell ref="G13:K13"/>
    <mergeCell ref="A14:F14"/>
    <mergeCell ref="G14:K14"/>
    <mergeCell ref="A15:F15"/>
    <mergeCell ref="G15:K15"/>
    <mergeCell ref="A10:F10"/>
    <mergeCell ref="G10:K10"/>
    <mergeCell ref="A11:F11"/>
    <mergeCell ref="G11:K11"/>
    <mergeCell ref="A12:F12"/>
    <mergeCell ref="G12:K12"/>
    <mergeCell ref="A4:C4"/>
    <mergeCell ref="D4:K4"/>
    <mergeCell ref="A6:K6"/>
    <mergeCell ref="A8:F8"/>
    <mergeCell ref="G8:K8"/>
    <mergeCell ref="A9:F9"/>
    <mergeCell ref="G9:K9"/>
    <mergeCell ref="B1:F1"/>
    <mergeCell ref="G1:K1"/>
    <mergeCell ref="A2:C2"/>
    <mergeCell ref="D2:K2"/>
    <mergeCell ref="A3:C3"/>
    <mergeCell ref="D3:K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C9F60-9696-4054-B6E2-E00DA43E26EC}">
  <dimension ref="A1:E124"/>
  <sheetViews>
    <sheetView workbookViewId="0">
      <selection activeCell="E13" sqref="E13"/>
    </sheetView>
  </sheetViews>
  <sheetFormatPr defaultRowHeight="14.5"/>
  <cols>
    <col min="1" max="1" width="6.90625" bestFit="1" customWidth="1"/>
    <col min="2" max="2" width="21.6328125" bestFit="1" customWidth="1"/>
    <col min="3" max="3" width="8.08984375" bestFit="1" customWidth="1"/>
    <col min="4" max="4" width="10" bestFit="1" customWidth="1"/>
    <col min="5" max="5" width="14" bestFit="1" customWidth="1"/>
  </cols>
  <sheetData>
    <row r="1" spans="1:5">
      <c r="A1" s="618" t="s">
        <v>854</v>
      </c>
      <c r="B1" s="619" t="s">
        <v>843</v>
      </c>
      <c r="C1" s="618" t="s">
        <v>858</v>
      </c>
      <c r="D1" s="618" t="s">
        <v>859</v>
      </c>
      <c r="E1" s="618" t="s">
        <v>845</v>
      </c>
    </row>
    <row r="2" spans="1:5">
      <c r="A2" s="620" t="s">
        <v>535</v>
      </c>
      <c r="B2" s="621" t="s">
        <v>536</v>
      </c>
      <c r="C2" s="621" t="s">
        <v>537</v>
      </c>
      <c r="D2" s="621" t="s">
        <v>507</v>
      </c>
      <c r="E2" s="622">
        <v>250710000</v>
      </c>
    </row>
    <row r="3" spans="1:5">
      <c r="A3" s="620" t="s">
        <v>538</v>
      </c>
      <c r="B3" s="621" t="s">
        <v>539</v>
      </c>
      <c r="C3" s="621" t="s">
        <v>540</v>
      </c>
      <c r="D3" s="621" t="s">
        <v>512</v>
      </c>
      <c r="E3" s="622">
        <v>890090000</v>
      </c>
    </row>
    <row r="4" spans="1:5">
      <c r="A4" s="620" t="s">
        <v>541</v>
      </c>
      <c r="B4" s="621" t="s">
        <v>542</v>
      </c>
      <c r="C4" s="621" t="s">
        <v>543</v>
      </c>
      <c r="D4" s="621" t="s">
        <v>512</v>
      </c>
      <c r="E4" s="622">
        <v>810780000</v>
      </c>
    </row>
    <row r="5" spans="1:5">
      <c r="A5" s="620" t="s">
        <v>544</v>
      </c>
      <c r="B5" s="621" t="s">
        <v>545</v>
      </c>
      <c r="C5" s="621" t="s">
        <v>546</v>
      </c>
      <c r="D5" s="621" t="s">
        <v>512</v>
      </c>
      <c r="E5" s="622">
        <v>642560000</v>
      </c>
    </row>
    <row r="6" spans="1:5">
      <c r="A6" s="620" t="s">
        <v>547</v>
      </c>
      <c r="B6" s="621" t="s">
        <v>548</v>
      </c>
      <c r="C6" s="621" t="s">
        <v>549</v>
      </c>
      <c r="D6" s="621" t="s">
        <v>514</v>
      </c>
      <c r="E6" s="622">
        <v>867000000</v>
      </c>
    </row>
    <row r="7" spans="1:5">
      <c r="A7" s="620" t="s">
        <v>550</v>
      </c>
      <c r="B7" s="621" t="s">
        <v>506</v>
      </c>
      <c r="C7" s="621" t="s">
        <v>508</v>
      </c>
      <c r="D7" s="621" t="s">
        <v>507</v>
      </c>
      <c r="E7" s="622">
        <v>1071150000</v>
      </c>
    </row>
    <row r="8" spans="1:5">
      <c r="A8" s="620" t="s">
        <v>550</v>
      </c>
      <c r="B8" s="621" t="s">
        <v>506</v>
      </c>
      <c r="C8" s="621" t="s">
        <v>511</v>
      </c>
      <c r="D8" s="621" t="s">
        <v>510</v>
      </c>
      <c r="E8" s="622">
        <v>1082090000</v>
      </c>
    </row>
    <row r="9" spans="1:5">
      <c r="A9" s="620" t="s">
        <v>550</v>
      </c>
      <c r="B9" s="621" t="s">
        <v>506</v>
      </c>
      <c r="C9" s="621" t="s">
        <v>552</v>
      </c>
      <c r="D9" s="621" t="s">
        <v>551</v>
      </c>
      <c r="E9" s="622">
        <v>564270000</v>
      </c>
    </row>
    <row r="10" spans="1:5">
      <c r="A10" s="620" t="s">
        <v>553</v>
      </c>
      <c r="B10" s="621" t="s">
        <v>554</v>
      </c>
      <c r="C10" s="623" t="s">
        <v>555</v>
      </c>
      <c r="D10" s="623" t="s">
        <v>512</v>
      </c>
      <c r="E10" s="622">
        <v>1000000</v>
      </c>
    </row>
    <row r="11" spans="1:5">
      <c r="A11" s="620" t="s">
        <v>553</v>
      </c>
      <c r="B11" s="621" t="s">
        <v>554</v>
      </c>
      <c r="C11" s="621" t="s">
        <v>556</v>
      </c>
      <c r="D11" s="621" t="s">
        <v>507</v>
      </c>
      <c r="E11" s="622">
        <v>445650000</v>
      </c>
    </row>
    <row r="12" spans="1:5">
      <c r="A12" s="620" t="s">
        <v>557</v>
      </c>
      <c r="B12" s="621" t="s">
        <v>423</v>
      </c>
      <c r="C12" s="621" t="s">
        <v>558</v>
      </c>
      <c r="D12" s="621" t="s">
        <v>514</v>
      </c>
      <c r="E12" s="622">
        <v>602000000</v>
      </c>
    </row>
    <row r="13" spans="1:5">
      <c r="A13" s="620" t="s">
        <v>559</v>
      </c>
      <c r="B13" s="621" t="s">
        <v>385</v>
      </c>
      <c r="C13" s="621" t="s">
        <v>560</v>
      </c>
      <c r="D13" s="621" t="s">
        <v>512</v>
      </c>
      <c r="E13" s="622">
        <v>596040000</v>
      </c>
    </row>
    <row r="14" spans="1:5">
      <c r="A14" s="620" t="s">
        <v>561</v>
      </c>
      <c r="B14" s="621" t="s">
        <v>411</v>
      </c>
      <c r="C14" s="621" t="s">
        <v>562</v>
      </c>
      <c r="D14" s="621" t="s">
        <v>514</v>
      </c>
      <c r="E14" s="622">
        <v>476000000</v>
      </c>
    </row>
    <row r="15" spans="1:5">
      <c r="A15" s="620" t="s">
        <v>563</v>
      </c>
      <c r="B15" s="621" t="s">
        <v>564</v>
      </c>
      <c r="C15" s="621" t="s">
        <v>565</v>
      </c>
      <c r="D15" s="621" t="s">
        <v>512</v>
      </c>
      <c r="E15" s="622">
        <v>420940000</v>
      </c>
    </row>
    <row r="16" spans="1:5">
      <c r="A16" s="620" t="s">
        <v>566</v>
      </c>
      <c r="B16" s="621" t="s">
        <v>367</v>
      </c>
      <c r="C16" s="621" t="s">
        <v>567</v>
      </c>
      <c r="D16" s="621" t="s">
        <v>512</v>
      </c>
      <c r="E16" s="622">
        <v>508430000</v>
      </c>
    </row>
    <row r="17" spans="1:5">
      <c r="A17" s="620" t="s">
        <v>568</v>
      </c>
      <c r="B17" s="621" t="s">
        <v>429</v>
      </c>
      <c r="C17" s="621" t="s">
        <v>513</v>
      </c>
      <c r="D17" s="621" t="s">
        <v>512</v>
      </c>
      <c r="E17" s="622">
        <v>1141930000</v>
      </c>
    </row>
    <row r="18" spans="1:5">
      <c r="A18" s="620" t="s">
        <v>569</v>
      </c>
      <c r="B18" s="621" t="s">
        <v>570</v>
      </c>
      <c r="C18" s="621" t="s">
        <v>571</v>
      </c>
      <c r="D18" s="621" t="s">
        <v>514</v>
      </c>
      <c r="E18" s="622">
        <v>621350000</v>
      </c>
    </row>
    <row r="19" spans="1:5">
      <c r="A19" s="620" t="s">
        <v>572</v>
      </c>
      <c r="B19" s="621" t="s">
        <v>410</v>
      </c>
      <c r="C19" s="621" t="s">
        <v>573</v>
      </c>
      <c r="D19" s="621" t="s">
        <v>512</v>
      </c>
      <c r="E19" s="622">
        <v>904800000</v>
      </c>
    </row>
    <row r="20" spans="1:5">
      <c r="A20" s="620" t="s">
        <v>574</v>
      </c>
      <c r="B20" s="621" t="s">
        <v>575</v>
      </c>
      <c r="C20" s="621" t="s">
        <v>576</v>
      </c>
      <c r="D20" s="621" t="s">
        <v>514</v>
      </c>
      <c r="E20" s="622">
        <v>743350000</v>
      </c>
    </row>
    <row r="21" spans="1:5">
      <c r="A21" s="620" t="s">
        <v>577</v>
      </c>
      <c r="B21" s="621" t="s">
        <v>578</v>
      </c>
      <c r="C21" s="621" t="s">
        <v>579</v>
      </c>
      <c r="D21" s="621" t="s">
        <v>514</v>
      </c>
      <c r="E21" s="622">
        <v>648120000</v>
      </c>
    </row>
    <row r="22" spans="1:5">
      <c r="A22" s="620" t="s">
        <v>580</v>
      </c>
      <c r="B22" s="621" t="s">
        <v>399</v>
      </c>
      <c r="C22" s="621" t="s">
        <v>581</v>
      </c>
      <c r="D22" s="621" t="s">
        <v>512</v>
      </c>
      <c r="E22" s="622">
        <v>390230000</v>
      </c>
    </row>
    <row r="23" spans="1:5">
      <c r="A23" s="620" t="s">
        <v>582</v>
      </c>
      <c r="B23" s="621" t="s">
        <v>375</v>
      </c>
      <c r="C23" s="621" t="s">
        <v>583</v>
      </c>
      <c r="D23" s="621" t="s">
        <v>512</v>
      </c>
      <c r="E23" s="622">
        <v>369500000</v>
      </c>
    </row>
    <row r="24" spans="1:5">
      <c r="A24" s="620" t="s">
        <v>584</v>
      </c>
      <c r="B24" s="621" t="s">
        <v>391</v>
      </c>
      <c r="C24" s="621" t="s">
        <v>585</v>
      </c>
      <c r="D24" s="621" t="s">
        <v>512</v>
      </c>
      <c r="E24" s="622">
        <v>293210000</v>
      </c>
    </row>
    <row r="25" spans="1:5">
      <c r="A25" s="620" t="s">
        <v>586</v>
      </c>
      <c r="B25" s="621" t="s">
        <v>359</v>
      </c>
      <c r="C25" s="621" t="s">
        <v>587</v>
      </c>
      <c r="D25" s="621" t="s">
        <v>512</v>
      </c>
      <c r="E25" s="622">
        <v>444910000</v>
      </c>
    </row>
    <row r="26" spans="1:5">
      <c r="A26" s="620" t="s">
        <v>588</v>
      </c>
      <c r="B26" s="621" t="s">
        <v>372</v>
      </c>
      <c r="C26" s="621" t="s">
        <v>589</v>
      </c>
      <c r="D26" s="621" t="s">
        <v>512</v>
      </c>
      <c r="E26" s="622">
        <v>701290000</v>
      </c>
    </row>
    <row r="27" spans="1:5">
      <c r="A27" s="620" t="s">
        <v>590</v>
      </c>
      <c r="B27" s="621" t="s">
        <v>382</v>
      </c>
      <c r="C27" s="621" t="s">
        <v>591</v>
      </c>
      <c r="D27" s="621" t="s">
        <v>512</v>
      </c>
      <c r="E27" s="622">
        <v>461670000</v>
      </c>
    </row>
    <row r="28" spans="1:5">
      <c r="A28" s="620" t="s">
        <v>592</v>
      </c>
      <c r="B28" s="621" t="s">
        <v>388</v>
      </c>
      <c r="C28" s="621" t="s">
        <v>593</v>
      </c>
      <c r="D28" s="621" t="s">
        <v>512</v>
      </c>
      <c r="E28" s="622">
        <v>741450000</v>
      </c>
    </row>
    <row r="29" spans="1:5">
      <c r="A29" s="620" t="s">
        <v>594</v>
      </c>
      <c r="B29" s="621" t="s">
        <v>389</v>
      </c>
      <c r="C29" s="621" t="s">
        <v>595</v>
      </c>
      <c r="D29" s="621" t="s">
        <v>514</v>
      </c>
      <c r="E29" s="622">
        <v>635100000</v>
      </c>
    </row>
    <row r="30" spans="1:5">
      <c r="A30" s="620" t="s">
        <v>596</v>
      </c>
      <c r="B30" s="621" t="s">
        <v>368</v>
      </c>
      <c r="C30" s="621" t="s">
        <v>597</v>
      </c>
      <c r="D30" s="621" t="s">
        <v>512</v>
      </c>
      <c r="E30" s="622">
        <v>456930000</v>
      </c>
    </row>
    <row r="31" spans="1:5">
      <c r="A31" s="620" t="s">
        <v>598</v>
      </c>
      <c r="B31" s="621" t="s">
        <v>416</v>
      </c>
      <c r="C31" s="621" t="s">
        <v>599</v>
      </c>
      <c r="D31" s="621" t="s">
        <v>512</v>
      </c>
      <c r="E31" s="622">
        <v>598120000</v>
      </c>
    </row>
    <row r="32" spans="1:5">
      <c r="A32" s="620" t="s">
        <v>600</v>
      </c>
      <c r="B32" s="621" t="s">
        <v>363</v>
      </c>
      <c r="C32" s="621" t="s">
        <v>515</v>
      </c>
      <c r="D32" s="621" t="s">
        <v>514</v>
      </c>
      <c r="E32" s="622">
        <v>831350000</v>
      </c>
    </row>
    <row r="33" spans="1:5">
      <c r="A33" s="620" t="s">
        <v>601</v>
      </c>
      <c r="B33" s="621" t="s">
        <v>421</v>
      </c>
      <c r="C33" s="621" t="s">
        <v>602</v>
      </c>
      <c r="D33" s="621" t="s">
        <v>514</v>
      </c>
      <c r="E33" s="622">
        <v>754850000</v>
      </c>
    </row>
    <row r="34" spans="1:5">
      <c r="A34" s="620" t="s">
        <v>603</v>
      </c>
      <c r="B34" s="621" t="s">
        <v>415</v>
      </c>
      <c r="C34" s="621" t="s">
        <v>604</v>
      </c>
      <c r="D34" s="621" t="s">
        <v>512</v>
      </c>
      <c r="E34" s="622">
        <v>406460000</v>
      </c>
    </row>
    <row r="35" spans="1:5">
      <c r="A35" s="620" t="s">
        <v>605</v>
      </c>
      <c r="B35" s="621" t="s">
        <v>606</v>
      </c>
      <c r="C35" s="621" t="s">
        <v>607</v>
      </c>
      <c r="D35" s="621" t="s">
        <v>514</v>
      </c>
      <c r="E35" s="622">
        <v>327700000</v>
      </c>
    </row>
    <row r="36" spans="1:5">
      <c r="A36" s="620" t="s">
        <v>608</v>
      </c>
      <c r="B36" s="621" t="s">
        <v>609</v>
      </c>
      <c r="C36" s="621" t="s">
        <v>610</v>
      </c>
      <c r="D36" s="621" t="s">
        <v>514</v>
      </c>
      <c r="E36" s="622">
        <v>501300000</v>
      </c>
    </row>
    <row r="37" spans="1:5">
      <c r="A37" s="620" t="s">
        <v>611</v>
      </c>
      <c r="B37" s="621" t="s">
        <v>612</v>
      </c>
      <c r="C37" s="621" t="s">
        <v>613</v>
      </c>
      <c r="D37" s="621" t="s">
        <v>507</v>
      </c>
      <c r="E37" s="622">
        <v>653800000</v>
      </c>
    </row>
    <row r="38" spans="1:5">
      <c r="A38" s="620" t="s">
        <v>614</v>
      </c>
      <c r="B38" s="621" t="s">
        <v>615</v>
      </c>
      <c r="C38" s="621" t="s">
        <v>616</v>
      </c>
      <c r="D38" s="621" t="s">
        <v>512</v>
      </c>
      <c r="E38" s="622">
        <v>417640000</v>
      </c>
    </row>
    <row r="39" spans="1:5">
      <c r="A39" s="620" t="s">
        <v>617</v>
      </c>
      <c r="B39" s="621" t="s">
        <v>618</v>
      </c>
      <c r="C39" s="621" t="s">
        <v>619</v>
      </c>
      <c r="D39" s="621" t="s">
        <v>512</v>
      </c>
      <c r="E39" s="622">
        <v>686630000</v>
      </c>
    </row>
    <row r="40" spans="1:5">
      <c r="A40" s="620" t="s">
        <v>620</v>
      </c>
      <c r="B40" s="621" t="s">
        <v>621</v>
      </c>
      <c r="C40" s="621" t="s">
        <v>622</v>
      </c>
      <c r="D40" s="621" t="s">
        <v>514</v>
      </c>
      <c r="E40" s="622">
        <v>470000000</v>
      </c>
    </row>
    <row r="41" spans="1:5">
      <c r="A41" s="620" t="s">
        <v>623</v>
      </c>
      <c r="B41" s="621" t="s">
        <v>419</v>
      </c>
      <c r="C41" s="621" t="s">
        <v>516</v>
      </c>
      <c r="D41" s="621" t="s">
        <v>512</v>
      </c>
      <c r="E41" s="622">
        <v>983860000</v>
      </c>
    </row>
    <row r="42" spans="1:5">
      <c r="A42" s="620" t="s">
        <v>624</v>
      </c>
      <c r="B42" s="621" t="s">
        <v>625</v>
      </c>
      <c r="C42" s="621" t="s">
        <v>626</v>
      </c>
      <c r="D42" s="621" t="s">
        <v>514</v>
      </c>
      <c r="E42" s="622">
        <v>451100000</v>
      </c>
    </row>
    <row r="43" spans="1:5">
      <c r="A43" s="620" t="s">
        <v>627</v>
      </c>
      <c r="B43" s="621" t="s">
        <v>628</v>
      </c>
      <c r="C43" s="621" t="s">
        <v>629</v>
      </c>
      <c r="D43" s="621" t="s">
        <v>514</v>
      </c>
      <c r="E43" s="622">
        <v>627400000</v>
      </c>
    </row>
    <row r="44" spans="1:5">
      <c r="A44" s="620" t="s">
        <v>630</v>
      </c>
      <c r="B44" s="621" t="s">
        <v>422</v>
      </c>
      <c r="C44" s="621" t="s">
        <v>631</v>
      </c>
      <c r="D44" s="621" t="s">
        <v>512</v>
      </c>
      <c r="E44" s="622">
        <v>210100000</v>
      </c>
    </row>
    <row r="45" spans="1:5">
      <c r="A45" s="620" t="s">
        <v>632</v>
      </c>
      <c r="B45" s="621" t="s">
        <v>365</v>
      </c>
      <c r="C45" s="621" t="s">
        <v>633</v>
      </c>
      <c r="D45" s="621" t="s">
        <v>512</v>
      </c>
      <c r="E45" s="624">
        <v>645670000</v>
      </c>
    </row>
    <row r="46" spans="1:5">
      <c r="A46" s="620" t="s">
        <v>634</v>
      </c>
      <c r="B46" s="621" t="s">
        <v>400</v>
      </c>
      <c r="C46" s="621" t="s">
        <v>517</v>
      </c>
      <c r="D46" s="621" t="s">
        <v>512</v>
      </c>
      <c r="E46" s="622">
        <v>1131980000</v>
      </c>
    </row>
    <row r="47" spans="1:5">
      <c r="A47" s="620" t="s">
        <v>635</v>
      </c>
      <c r="B47" s="621" t="s">
        <v>432</v>
      </c>
      <c r="C47" s="621" t="s">
        <v>636</v>
      </c>
      <c r="D47" s="621" t="s">
        <v>512</v>
      </c>
      <c r="E47" s="622">
        <v>900960000</v>
      </c>
    </row>
    <row r="48" spans="1:5">
      <c r="A48" s="620" t="s">
        <v>637</v>
      </c>
      <c r="B48" s="621" t="s">
        <v>638</v>
      </c>
      <c r="C48" s="621" t="s">
        <v>639</v>
      </c>
      <c r="D48" s="621" t="s">
        <v>514</v>
      </c>
      <c r="E48" s="622">
        <v>710450000</v>
      </c>
    </row>
    <row r="49" spans="1:5">
      <c r="A49" s="620" t="s">
        <v>640</v>
      </c>
      <c r="B49" s="621" t="s">
        <v>641</v>
      </c>
      <c r="C49" s="621" t="s">
        <v>642</v>
      </c>
      <c r="D49" s="621" t="s">
        <v>512</v>
      </c>
      <c r="E49" s="622">
        <v>300140000</v>
      </c>
    </row>
    <row r="50" spans="1:5">
      <c r="A50" s="620" t="s">
        <v>643</v>
      </c>
      <c r="B50" s="621" t="s">
        <v>426</v>
      </c>
      <c r="C50" s="621" t="s">
        <v>644</v>
      </c>
      <c r="D50" s="621" t="s">
        <v>512</v>
      </c>
      <c r="E50" s="622">
        <v>554190000</v>
      </c>
    </row>
    <row r="51" spans="1:5">
      <c r="A51" s="620" t="s">
        <v>645</v>
      </c>
      <c r="B51" s="621" t="s">
        <v>413</v>
      </c>
      <c r="C51" s="621" t="s">
        <v>646</v>
      </c>
      <c r="D51" s="621" t="s">
        <v>512</v>
      </c>
      <c r="E51" s="622">
        <v>699910000</v>
      </c>
    </row>
    <row r="52" spans="1:5">
      <c r="A52" s="620" t="s">
        <v>647</v>
      </c>
      <c r="B52" s="621" t="s">
        <v>407</v>
      </c>
      <c r="C52" s="621" t="s">
        <v>648</v>
      </c>
      <c r="D52" s="621" t="s">
        <v>514</v>
      </c>
      <c r="E52" s="622">
        <v>895750000</v>
      </c>
    </row>
    <row r="53" spans="1:5">
      <c r="A53" s="620" t="s">
        <v>649</v>
      </c>
      <c r="B53" s="621" t="s">
        <v>380</v>
      </c>
      <c r="C53" s="621" t="s">
        <v>650</v>
      </c>
      <c r="D53" s="621" t="s">
        <v>512</v>
      </c>
      <c r="E53" s="622">
        <v>917010000</v>
      </c>
    </row>
    <row r="54" spans="1:5">
      <c r="A54" s="620" t="s">
        <v>651</v>
      </c>
      <c r="B54" s="621" t="s">
        <v>652</v>
      </c>
      <c r="C54" s="621" t="s">
        <v>653</v>
      </c>
      <c r="D54" s="621" t="s">
        <v>514</v>
      </c>
      <c r="E54" s="622">
        <v>445700000</v>
      </c>
    </row>
    <row r="55" spans="1:5">
      <c r="A55" s="620" t="s">
        <v>654</v>
      </c>
      <c r="B55" s="621" t="s">
        <v>655</v>
      </c>
      <c r="C55" s="621" t="s">
        <v>656</v>
      </c>
      <c r="D55" s="621" t="s">
        <v>512</v>
      </c>
      <c r="E55" s="622">
        <v>397150000</v>
      </c>
    </row>
    <row r="56" spans="1:5">
      <c r="A56" s="620" t="s">
        <v>657</v>
      </c>
      <c r="B56" s="621" t="s">
        <v>427</v>
      </c>
      <c r="C56" s="621" t="s">
        <v>658</v>
      </c>
      <c r="D56" s="621" t="s">
        <v>512</v>
      </c>
      <c r="E56" s="622">
        <v>401100000</v>
      </c>
    </row>
    <row r="57" spans="1:5">
      <c r="A57" s="620" t="s">
        <v>659</v>
      </c>
      <c r="B57" s="621" t="s">
        <v>384</v>
      </c>
      <c r="C57" s="621" t="s">
        <v>660</v>
      </c>
      <c r="D57" s="621" t="s">
        <v>512</v>
      </c>
      <c r="E57" s="622">
        <v>573630000</v>
      </c>
    </row>
    <row r="58" spans="1:5">
      <c r="A58" s="620" t="s">
        <v>661</v>
      </c>
      <c r="B58" s="621" t="s">
        <v>662</v>
      </c>
      <c r="C58" s="621" t="s">
        <v>663</v>
      </c>
      <c r="D58" s="621" t="s">
        <v>512</v>
      </c>
      <c r="E58" s="622">
        <v>917920000</v>
      </c>
    </row>
    <row r="59" spans="1:5">
      <c r="A59" s="620" t="s">
        <v>664</v>
      </c>
      <c r="B59" s="621" t="s">
        <v>398</v>
      </c>
      <c r="C59" s="621" t="s">
        <v>665</v>
      </c>
      <c r="D59" s="621" t="s">
        <v>512</v>
      </c>
      <c r="E59" s="622">
        <v>807200000</v>
      </c>
    </row>
    <row r="60" spans="1:5">
      <c r="A60" s="620" t="s">
        <v>666</v>
      </c>
      <c r="B60" s="621" t="s">
        <v>667</v>
      </c>
      <c r="C60" s="621" t="s">
        <v>668</v>
      </c>
      <c r="D60" s="621" t="s">
        <v>514</v>
      </c>
      <c r="E60" s="622">
        <v>261500000</v>
      </c>
    </row>
    <row r="61" spans="1:5">
      <c r="A61" s="620" t="s">
        <v>669</v>
      </c>
      <c r="B61" s="621" t="s">
        <v>425</v>
      </c>
      <c r="C61" s="621" t="s">
        <v>518</v>
      </c>
      <c r="D61" s="621" t="s">
        <v>512</v>
      </c>
      <c r="E61" s="622">
        <v>970150000</v>
      </c>
    </row>
    <row r="62" spans="1:5">
      <c r="A62" s="620" t="s">
        <v>670</v>
      </c>
      <c r="B62" s="621" t="s">
        <v>379</v>
      </c>
      <c r="C62" s="621" t="s">
        <v>519</v>
      </c>
      <c r="D62" s="621" t="s">
        <v>512</v>
      </c>
      <c r="E62" s="622">
        <v>1117520000</v>
      </c>
    </row>
    <row r="63" spans="1:5">
      <c r="A63" s="620" t="s">
        <v>671</v>
      </c>
      <c r="B63" s="621" t="s">
        <v>362</v>
      </c>
      <c r="C63" s="621" t="s">
        <v>672</v>
      </c>
      <c r="D63" s="621" t="s">
        <v>512</v>
      </c>
      <c r="E63" s="622">
        <v>910250000</v>
      </c>
    </row>
    <row r="64" spans="1:5">
      <c r="A64" s="620" t="s">
        <v>673</v>
      </c>
      <c r="B64" s="621" t="s">
        <v>674</v>
      </c>
      <c r="C64" s="621" t="s">
        <v>675</v>
      </c>
      <c r="D64" s="621" t="s">
        <v>514</v>
      </c>
      <c r="E64" s="622">
        <v>395050000</v>
      </c>
    </row>
    <row r="65" spans="1:5">
      <c r="A65" s="620" t="s">
        <v>676</v>
      </c>
      <c r="B65" s="621" t="s">
        <v>374</v>
      </c>
      <c r="C65" s="621" t="s">
        <v>677</v>
      </c>
      <c r="D65" s="621" t="s">
        <v>512</v>
      </c>
      <c r="E65" s="622">
        <v>807340000</v>
      </c>
    </row>
    <row r="66" spans="1:5">
      <c r="A66" s="620" t="s">
        <v>678</v>
      </c>
      <c r="B66" s="621" t="s">
        <v>394</v>
      </c>
      <c r="C66" s="621" t="s">
        <v>679</v>
      </c>
      <c r="D66" s="621" t="s">
        <v>512</v>
      </c>
      <c r="E66" s="622">
        <v>921130000</v>
      </c>
    </row>
    <row r="67" spans="1:5">
      <c r="A67" s="620" t="s">
        <v>680</v>
      </c>
      <c r="B67" s="621" t="s">
        <v>681</v>
      </c>
      <c r="C67" s="621" t="s">
        <v>682</v>
      </c>
      <c r="D67" s="621" t="s">
        <v>514</v>
      </c>
      <c r="E67" s="622">
        <v>862600000</v>
      </c>
    </row>
    <row r="68" spans="1:5">
      <c r="A68" s="620" t="s">
        <v>683</v>
      </c>
      <c r="B68" s="621" t="s">
        <v>369</v>
      </c>
      <c r="C68" s="621" t="s">
        <v>684</v>
      </c>
      <c r="D68" s="621" t="s">
        <v>512</v>
      </c>
      <c r="E68" s="622">
        <v>901870000</v>
      </c>
    </row>
    <row r="69" spans="1:5">
      <c r="A69" s="620" t="s">
        <v>685</v>
      </c>
      <c r="B69" s="621" t="s">
        <v>377</v>
      </c>
      <c r="C69" s="621" t="s">
        <v>520</v>
      </c>
      <c r="D69" s="621" t="s">
        <v>512</v>
      </c>
      <c r="E69" s="622">
        <v>1355530000</v>
      </c>
    </row>
    <row r="70" spans="1:5">
      <c r="A70" s="620" t="s">
        <v>686</v>
      </c>
      <c r="B70" s="621" t="s">
        <v>360</v>
      </c>
      <c r="C70" s="621" t="s">
        <v>687</v>
      </c>
      <c r="D70" s="621" t="s">
        <v>514</v>
      </c>
      <c r="E70" s="622">
        <v>525320000</v>
      </c>
    </row>
    <row r="71" spans="1:5">
      <c r="A71" s="620" t="s">
        <v>688</v>
      </c>
      <c r="B71" s="621" t="s">
        <v>390</v>
      </c>
      <c r="C71" s="621" t="s">
        <v>689</v>
      </c>
      <c r="D71" s="621" t="s">
        <v>512</v>
      </c>
      <c r="E71" s="622">
        <v>913080000</v>
      </c>
    </row>
    <row r="72" spans="1:5">
      <c r="A72" s="620" t="s">
        <v>690</v>
      </c>
      <c r="B72" s="621" t="s">
        <v>436</v>
      </c>
      <c r="C72" s="621" t="s">
        <v>521</v>
      </c>
      <c r="D72" s="621" t="s">
        <v>512</v>
      </c>
      <c r="E72" s="622">
        <v>1264790000</v>
      </c>
    </row>
    <row r="73" spans="1:5">
      <c r="A73" s="620" t="s">
        <v>690</v>
      </c>
      <c r="B73" s="621" t="s">
        <v>436</v>
      </c>
      <c r="C73" s="621" t="s">
        <v>691</v>
      </c>
      <c r="D73" s="621" t="s">
        <v>510</v>
      </c>
      <c r="E73" s="622">
        <v>626540000</v>
      </c>
    </row>
    <row r="74" spans="1:5">
      <c r="A74" s="620" t="s">
        <v>690</v>
      </c>
      <c r="B74" s="621" t="s">
        <v>436</v>
      </c>
      <c r="C74" s="621" t="s">
        <v>692</v>
      </c>
      <c r="D74" s="621" t="s">
        <v>551</v>
      </c>
      <c r="E74" s="622">
        <v>427200000</v>
      </c>
    </row>
    <row r="75" spans="1:5">
      <c r="A75" s="620" t="s">
        <v>690</v>
      </c>
      <c r="B75" s="621" t="s">
        <v>436</v>
      </c>
      <c r="C75" s="621" t="s">
        <v>694</v>
      </c>
      <c r="D75" s="621" t="s">
        <v>693</v>
      </c>
      <c r="E75" s="622">
        <v>657900000</v>
      </c>
    </row>
    <row r="76" spans="1:5">
      <c r="A76" s="620" t="s">
        <v>695</v>
      </c>
      <c r="B76" s="621" t="s">
        <v>435</v>
      </c>
      <c r="C76" s="621" t="s">
        <v>696</v>
      </c>
      <c r="D76" s="621" t="s">
        <v>512</v>
      </c>
      <c r="E76" s="622">
        <v>387340000</v>
      </c>
    </row>
    <row r="77" spans="1:5">
      <c r="A77" s="620" t="s">
        <v>697</v>
      </c>
      <c r="B77" s="621" t="s">
        <v>409</v>
      </c>
      <c r="C77" s="621" t="s">
        <v>698</v>
      </c>
      <c r="D77" s="621" t="s">
        <v>512</v>
      </c>
      <c r="E77" s="622">
        <v>466350000</v>
      </c>
    </row>
    <row r="78" spans="1:5">
      <c r="A78" s="620" t="s">
        <v>699</v>
      </c>
      <c r="B78" s="621" t="s">
        <v>431</v>
      </c>
      <c r="C78" s="621" t="s">
        <v>700</v>
      </c>
      <c r="D78" s="621" t="s">
        <v>512</v>
      </c>
      <c r="E78" s="622">
        <v>404950000</v>
      </c>
    </row>
    <row r="79" spans="1:5">
      <c r="A79" s="620" t="s">
        <v>701</v>
      </c>
      <c r="B79" s="621" t="s">
        <v>702</v>
      </c>
      <c r="C79" s="621" t="s">
        <v>703</v>
      </c>
      <c r="D79" s="621" t="s">
        <v>512</v>
      </c>
      <c r="E79" s="622">
        <v>511580000</v>
      </c>
    </row>
    <row r="80" spans="1:5">
      <c r="A80" s="620" t="s">
        <v>704</v>
      </c>
      <c r="B80" s="621" t="s">
        <v>705</v>
      </c>
      <c r="C80" s="621" t="s">
        <v>706</v>
      </c>
      <c r="D80" s="621" t="s">
        <v>514</v>
      </c>
      <c r="E80" s="622">
        <v>215290000</v>
      </c>
    </row>
    <row r="81" spans="1:5">
      <c r="A81" s="620" t="s">
        <v>704</v>
      </c>
      <c r="B81" s="621" t="s">
        <v>705</v>
      </c>
      <c r="C81" s="621" t="s">
        <v>707</v>
      </c>
      <c r="D81" s="621" t="s">
        <v>507</v>
      </c>
      <c r="E81" s="622">
        <v>299400000</v>
      </c>
    </row>
    <row r="82" spans="1:5">
      <c r="A82" s="620" t="s">
        <v>708</v>
      </c>
      <c r="B82" s="621" t="s">
        <v>709</v>
      </c>
      <c r="C82" s="621" t="s">
        <v>710</v>
      </c>
      <c r="D82" s="621" t="s">
        <v>512</v>
      </c>
      <c r="E82" s="622">
        <v>785430000</v>
      </c>
    </row>
    <row r="83" spans="1:5">
      <c r="A83" s="620" t="s">
        <v>711</v>
      </c>
      <c r="B83" s="621" t="s">
        <v>366</v>
      </c>
      <c r="C83" s="621" t="s">
        <v>712</v>
      </c>
      <c r="D83" s="621" t="s">
        <v>512</v>
      </c>
      <c r="E83" s="622">
        <v>682210000</v>
      </c>
    </row>
    <row r="84" spans="1:5">
      <c r="A84" s="620" t="s">
        <v>713</v>
      </c>
      <c r="B84" s="621" t="s">
        <v>392</v>
      </c>
      <c r="C84" s="621" t="s">
        <v>522</v>
      </c>
      <c r="D84" s="621" t="s">
        <v>512</v>
      </c>
      <c r="E84" s="622">
        <v>943820000</v>
      </c>
    </row>
    <row r="85" spans="1:5">
      <c r="A85" s="620" t="s">
        <v>714</v>
      </c>
      <c r="B85" s="621" t="s">
        <v>373</v>
      </c>
      <c r="C85" s="621" t="s">
        <v>715</v>
      </c>
      <c r="D85" s="621" t="s">
        <v>512</v>
      </c>
      <c r="E85" s="622">
        <v>819830000</v>
      </c>
    </row>
    <row r="86" spans="1:5">
      <c r="A86" s="620" t="s">
        <v>716</v>
      </c>
      <c r="B86" s="621" t="s">
        <v>717</v>
      </c>
      <c r="C86" s="621" t="s">
        <v>718</v>
      </c>
      <c r="D86" s="621" t="s">
        <v>512</v>
      </c>
      <c r="E86" s="622">
        <v>604600000</v>
      </c>
    </row>
    <row r="87" spans="1:5">
      <c r="A87" s="620" t="s">
        <v>719</v>
      </c>
      <c r="B87" s="621" t="s">
        <v>720</v>
      </c>
      <c r="C87" s="621" t="s">
        <v>721</v>
      </c>
      <c r="D87" s="621" t="s">
        <v>512</v>
      </c>
      <c r="E87" s="622">
        <v>440140000</v>
      </c>
    </row>
    <row r="88" spans="1:5">
      <c r="A88" s="620" t="s">
        <v>722</v>
      </c>
      <c r="B88" s="621" t="s">
        <v>383</v>
      </c>
      <c r="C88" s="621" t="s">
        <v>523</v>
      </c>
      <c r="D88" s="621" t="s">
        <v>512</v>
      </c>
      <c r="E88" s="622">
        <v>1252140000</v>
      </c>
    </row>
    <row r="89" spans="1:5">
      <c r="A89" s="620" t="s">
        <v>723</v>
      </c>
      <c r="B89" s="621" t="s">
        <v>386</v>
      </c>
      <c r="C89" s="621" t="s">
        <v>524</v>
      </c>
      <c r="D89" s="621" t="s">
        <v>512</v>
      </c>
      <c r="E89" s="622">
        <v>995890000</v>
      </c>
    </row>
    <row r="90" spans="1:5">
      <c r="A90" s="620" t="s">
        <v>724</v>
      </c>
      <c r="B90" s="621" t="s">
        <v>412</v>
      </c>
      <c r="C90" s="621" t="s">
        <v>725</v>
      </c>
      <c r="D90" s="621" t="s">
        <v>512</v>
      </c>
      <c r="E90" s="622">
        <v>404490000</v>
      </c>
    </row>
    <row r="91" spans="1:5">
      <c r="A91" s="620" t="s">
        <v>726</v>
      </c>
      <c r="B91" s="621" t="s">
        <v>403</v>
      </c>
      <c r="C91" s="621" t="s">
        <v>727</v>
      </c>
      <c r="D91" s="621" t="s">
        <v>512</v>
      </c>
      <c r="E91" s="622">
        <v>659720000</v>
      </c>
    </row>
    <row r="92" spans="1:5">
      <c r="A92" s="620" t="s">
        <v>728</v>
      </c>
      <c r="B92" s="621" t="s">
        <v>371</v>
      </c>
      <c r="C92" s="621" t="s">
        <v>729</v>
      </c>
      <c r="D92" s="621" t="s">
        <v>512</v>
      </c>
      <c r="E92" s="622">
        <v>917190000</v>
      </c>
    </row>
    <row r="93" spans="1:5">
      <c r="A93" s="620" t="s">
        <v>730</v>
      </c>
      <c r="B93" s="621" t="s">
        <v>424</v>
      </c>
      <c r="C93" s="621" t="s">
        <v>731</v>
      </c>
      <c r="D93" s="621" t="s">
        <v>512</v>
      </c>
      <c r="E93" s="622">
        <v>482190000</v>
      </c>
    </row>
    <row r="94" spans="1:5">
      <c r="A94" s="620" t="s">
        <v>732</v>
      </c>
      <c r="B94" s="621" t="s">
        <v>406</v>
      </c>
      <c r="C94" s="621" t="s">
        <v>733</v>
      </c>
      <c r="D94" s="621" t="s">
        <v>512</v>
      </c>
      <c r="E94" s="622">
        <v>177230000</v>
      </c>
    </row>
    <row r="95" spans="1:5">
      <c r="A95" s="620" t="s">
        <v>734</v>
      </c>
      <c r="B95" s="621" t="s">
        <v>387</v>
      </c>
      <c r="C95" s="621" t="s">
        <v>735</v>
      </c>
      <c r="D95" s="621" t="s">
        <v>512</v>
      </c>
      <c r="E95" s="622">
        <v>859890000</v>
      </c>
    </row>
    <row r="96" spans="1:5">
      <c r="A96" s="620" t="s">
        <v>736</v>
      </c>
      <c r="B96" s="621" t="s">
        <v>737</v>
      </c>
      <c r="C96" s="621" t="s">
        <v>738</v>
      </c>
      <c r="D96" s="621" t="s">
        <v>512</v>
      </c>
      <c r="E96" s="622">
        <v>530740000</v>
      </c>
    </row>
    <row r="97" spans="1:5">
      <c r="A97" s="620" t="s">
        <v>739</v>
      </c>
      <c r="B97" s="621" t="s">
        <v>740</v>
      </c>
      <c r="C97" s="621" t="s">
        <v>741</v>
      </c>
      <c r="D97" s="621" t="s">
        <v>512</v>
      </c>
      <c r="E97" s="622">
        <v>483910000</v>
      </c>
    </row>
    <row r="98" spans="1:5">
      <c r="A98" s="620" t="s">
        <v>742</v>
      </c>
      <c r="B98" s="621" t="s">
        <v>743</v>
      </c>
      <c r="C98" s="621" t="s">
        <v>744</v>
      </c>
      <c r="D98" s="621" t="s">
        <v>512</v>
      </c>
      <c r="E98" s="622">
        <v>313740000</v>
      </c>
    </row>
    <row r="99" spans="1:5">
      <c r="A99" s="620" t="s">
        <v>745</v>
      </c>
      <c r="B99" s="621" t="s">
        <v>525</v>
      </c>
      <c r="C99" s="621" t="s">
        <v>526</v>
      </c>
      <c r="D99" s="621" t="s">
        <v>512</v>
      </c>
      <c r="E99" s="622">
        <v>1172520000</v>
      </c>
    </row>
    <row r="100" spans="1:5">
      <c r="A100" s="620" t="s">
        <v>746</v>
      </c>
      <c r="B100" s="621" t="s">
        <v>395</v>
      </c>
      <c r="C100" s="621" t="s">
        <v>747</v>
      </c>
      <c r="D100" s="621" t="s">
        <v>512</v>
      </c>
      <c r="E100" s="622">
        <v>193440000</v>
      </c>
    </row>
    <row r="101" spans="1:5">
      <c r="A101" s="620" t="s">
        <v>748</v>
      </c>
      <c r="B101" s="621" t="s">
        <v>433</v>
      </c>
      <c r="C101" s="621" t="s">
        <v>749</v>
      </c>
      <c r="D101" s="621" t="s">
        <v>512</v>
      </c>
      <c r="E101" s="622">
        <v>437690000</v>
      </c>
    </row>
    <row r="102" spans="1:5">
      <c r="A102" s="620" t="s">
        <v>750</v>
      </c>
      <c r="B102" s="621" t="s">
        <v>370</v>
      </c>
      <c r="C102" s="621" t="s">
        <v>751</v>
      </c>
      <c r="D102" s="621" t="s">
        <v>512</v>
      </c>
      <c r="E102" s="622">
        <v>284890000</v>
      </c>
    </row>
    <row r="103" spans="1:5">
      <c r="A103" s="620" t="s">
        <v>752</v>
      </c>
      <c r="B103" s="621" t="s">
        <v>414</v>
      </c>
      <c r="C103" s="621" t="s">
        <v>753</v>
      </c>
      <c r="D103" s="621" t="s">
        <v>512</v>
      </c>
      <c r="E103" s="622">
        <v>354140000</v>
      </c>
    </row>
    <row r="104" spans="1:5">
      <c r="A104" s="620" t="s">
        <v>754</v>
      </c>
      <c r="B104" s="621" t="s">
        <v>404</v>
      </c>
      <c r="C104" s="621" t="s">
        <v>755</v>
      </c>
      <c r="D104" s="621" t="s">
        <v>512</v>
      </c>
      <c r="E104" s="622">
        <v>518680000</v>
      </c>
    </row>
    <row r="105" spans="1:5">
      <c r="A105" s="620" t="s">
        <v>756</v>
      </c>
      <c r="B105" s="621" t="s">
        <v>401</v>
      </c>
      <c r="C105" s="621" t="s">
        <v>757</v>
      </c>
      <c r="D105" s="621" t="s">
        <v>512</v>
      </c>
      <c r="E105" s="622">
        <v>424670000</v>
      </c>
    </row>
    <row r="106" spans="1:5">
      <c r="A106" s="620" t="s">
        <v>758</v>
      </c>
      <c r="B106" s="621" t="s">
        <v>420</v>
      </c>
      <c r="C106" s="621" t="s">
        <v>759</v>
      </c>
      <c r="D106" s="621" t="s">
        <v>512</v>
      </c>
      <c r="E106" s="622">
        <v>632750000</v>
      </c>
    </row>
    <row r="107" spans="1:5">
      <c r="A107" s="620" t="s">
        <v>760</v>
      </c>
      <c r="B107" s="621" t="s">
        <v>405</v>
      </c>
      <c r="C107" s="621" t="s">
        <v>527</v>
      </c>
      <c r="D107" s="621" t="s">
        <v>512</v>
      </c>
      <c r="E107" s="622">
        <v>1607050000</v>
      </c>
    </row>
    <row r="108" spans="1:5">
      <c r="A108" s="620" t="s">
        <v>761</v>
      </c>
      <c r="B108" s="621" t="s">
        <v>393</v>
      </c>
      <c r="C108" s="621" t="s">
        <v>762</v>
      </c>
      <c r="D108" s="621" t="s">
        <v>512</v>
      </c>
      <c r="E108" s="622">
        <v>216790000</v>
      </c>
    </row>
    <row r="109" spans="1:5">
      <c r="A109" s="620" t="s">
        <v>763</v>
      </c>
      <c r="B109" s="621" t="s">
        <v>408</v>
      </c>
      <c r="C109" s="621" t="s">
        <v>528</v>
      </c>
      <c r="D109" s="621" t="s">
        <v>512</v>
      </c>
      <c r="E109" s="622">
        <v>1264130000</v>
      </c>
    </row>
    <row r="110" spans="1:5">
      <c r="A110" s="620" t="s">
        <v>764</v>
      </c>
      <c r="B110" s="621" t="s">
        <v>397</v>
      </c>
      <c r="C110" s="621" t="s">
        <v>765</v>
      </c>
      <c r="D110" s="621" t="s">
        <v>512</v>
      </c>
      <c r="E110" s="622">
        <v>363830000</v>
      </c>
    </row>
    <row r="111" spans="1:5">
      <c r="A111" s="620" t="s">
        <v>766</v>
      </c>
      <c r="B111" s="621" t="s">
        <v>434</v>
      </c>
      <c r="C111" s="621" t="s">
        <v>767</v>
      </c>
      <c r="D111" s="621" t="s">
        <v>512</v>
      </c>
      <c r="E111" s="622">
        <v>563300000</v>
      </c>
    </row>
    <row r="112" spans="1:5">
      <c r="A112" s="620" t="s">
        <v>768</v>
      </c>
      <c r="B112" s="621" t="s">
        <v>364</v>
      </c>
      <c r="C112" s="621" t="s">
        <v>769</v>
      </c>
      <c r="D112" s="621" t="s">
        <v>512</v>
      </c>
      <c r="E112" s="622">
        <v>435800000</v>
      </c>
    </row>
    <row r="113" spans="1:5">
      <c r="A113" s="620" t="s">
        <v>770</v>
      </c>
      <c r="B113" s="621" t="s">
        <v>378</v>
      </c>
      <c r="C113" s="621" t="s">
        <v>771</v>
      </c>
      <c r="D113" s="621" t="s">
        <v>512</v>
      </c>
      <c r="E113" s="622">
        <v>284530000</v>
      </c>
    </row>
    <row r="114" spans="1:5">
      <c r="A114" s="620" t="s">
        <v>772</v>
      </c>
      <c r="B114" s="621" t="s">
        <v>773</v>
      </c>
      <c r="C114" s="621" t="s">
        <v>774</v>
      </c>
      <c r="D114" s="621" t="s">
        <v>512</v>
      </c>
      <c r="E114" s="622">
        <v>267250000</v>
      </c>
    </row>
    <row r="115" spans="1:5">
      <c r="A115" s="620" t="s">
        <v>775</v>
      </c>
      <c r="B115" s="621" t="s">
        <v>361</v>
      </c>
      <c r="C115" s="621" t="s">
        <v>776</v>
      </c>
      <c r="D115" s="621" t="s">
        <v>512</v>
      </c>
      <c r="E115" s="622">
        <v>383290000</v>
      </c>
    </row>
    <row r="116" spans="1:5">
      <c r="A116" s="620" t="s">
        <v>777</v>
      </c>
      <c r="B116" s="621" t="s">
        <v>381</v>
      </c>
      <c r="C116" s="621" t="s">
        <v>529</v>
      </c>
      <c r="D116" s="621" t="s">
        <v>512</v>
      </c>
      <c r="E116" s="622">
        <v>835370000</v>
      </c>
    </row>
    <row r="117" spans="1:5">
      <c r="A117" s="620" t="s">
        <v>778</v>
      </c>
      <c r="B117" s="621" t="s">
        <v>779</v>
      </c>
      <c r="C117" s="621" t="s">
        <v>780</v>
      </c>
      <c r="D117" s="621" t="s">
        <v>512</v>
      </c>
      <c r="E117" s="622">
        <v>464490000</v>
      </c>
    </row>
    <row r="118" spans="1:5">
      <c r="A118" s="620" t="s">
        <v>781</v>
      </c>
      <c r="B118" s="621" t="s">
        <v>336</v>
      </c>
      <c r="C118" s="621" t="s">
        <v>782</v>
      </c>
      <c r="D118" s="621" t="s">
        <v>512</v>
      </c>
      <c r="E118" s="622">
        <v>123150000</v>
      </c>
    </row>
    <row r="119" spans="1:5">
      <c r="A119" s="620" t="s">
        <v>783</v>
      </c>
      <c r="B119" s="621" t="s">
        <v>430</v>
      </c>
      <c r="C119" s="621" t="s">
        <v>784</v>
      </c>
      <c r="D119" s="621" t="s">
        <v>512</v>
      </c>
      <c r="E119" s="622">
        <v>461370000</v>
      </c>
    </row>
    <row r="120" spans="1:5">
      <c r="A120" s="620" t="s">
        <v>785</v>
      </c>
      <c r="B120" s="621" t="s">
        <v>418</v>
      </c>
      <c r="C120" s="621" t="s">
        <v>786</v>
      </c>
      <c r="D120" s="621" t="s">
        <v>512</v>
      </c>
      <c r="E120" s="622">
        <v>444170000</v>
      </c>
    </row>
    <row r="121" spans="1:5">
      <c r="A121" s="620" t="s">
        <v>787</v>
      </c>
      <c r="B121" s="621" t="s">
        <v>417</v>
      </c>
      <c r="C121" s="621" t="s">
        <v>788</v>
      </c>
      <c r="D121" s="621" t="s">
        <v>512</v>
      </c>
      <c r="E121" s="622">
        <v>69000000</v>
      </c>
    </row>
    <row r="122" spans="1:5">
      <c r="A122" s="620" t="s">
        <v>789</v>
      </c>
      <c r="B122" s="621" t="s">
        <v>402</v>
      </c>
      <c r="C122" s="621" t="s">
        <v>790</v>
      </c>
      <c r="D122" s="621" t="s">
        <v>512</v>
      </c>
      <c r="E122" s="622">
        <v>313840000</v>
      </c>
    </row>
    <row r="123" spans="1:5">
      <c r="A123" s="620" t="s">
        <v>791</v>
      </c>
      <c r="B123" s="621" t="s">
        <v>376</v>
      </c>
      <c r="C123" s="621" t="s">
        <v>530</v>
      </c>
      <c r="D123" s="621" t="s">
        <v>512</v>
      </c>
      <c r="E123" s="622">
        <v>369590000</v>
      </c>
    </row>
    <row r="124" spans="1:5">
      <c r="A124" s="620" t="s">
        <v>792</v>
      </c>
      <c r="B124" s="621" t="s">
        <v>793</v>
      </c>
      <c r="C124" s="621" t="s">
        <v>794</v>
      </c>
      <c r="D124" s="621" t="s">
        <v>512</v>
      </c>
      <c r="E124" s="622">
        <v>608800000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tabColor theme="5" tint="0.39997558519241921"/>
  </sheetPr>
  <dimension ref="A1:L77"/>
  <sheetViews>
    <sheetView zoomScaleNormal="100" workbookViewId="0">
      <selection activeCell="C17" sqref="C17"/>
    </sheetView>
  </sheetViews>
  <sheetFormatPr defaultColWidth="8.6328125" defaultRowHeight="13"/>
  <cols>
    <col min="1" max="1" width="17.6328125" style="100" customWidth="1"/>
    <col min="2" max="2" width="19.6328125" style="100" customWidth="1"/>
    <col min="3" max="3" width="17" style="100" bestFit="1" customWidth="1"/>
    <col min="4" max="4" width="17.6328125" style="100" customWidth="1"/>
    <col min="5" max="6" width="17" style="100" bestFit="1" customWidth="1"/>
    <col min="7" max="7" width="17" style="100" customWidth="1"/>
    <col min="8" max="8" width="16.54296875" style="100" customWidth="1"/>
    <col min="9" max="9" width="16.90625" style="100" customWidth="1"/>
    <col min="10" max="11" width="8.6328125" style="100"/>
    <col min="12" max="12" width="9.36328125" style="100" bestFit="1" customWidth="1"/>
    <col min="13" max="16384" width="8.6328125" style="100"/>
  </cols>
  <sheetData>
    <row r="1" spans="1:7" ht="15.9" customHeight="1">
      <c r="A1" s="463" t="s">
        <v>36</v>
      </c>
      <c r="B1" s="509" t="s">
        <v>222</v>
      </c>
      <c r="C1" s="96"/>
      <c r="D1" s="97"/>
      <c r="E1" s="98"/>
      <c r="F1" s="98"/>
      <c r="G1" s="99"/>
    </row>
    <row r="2" spans="1:7" ht="15.9" customHeight="1">
      <c r="A2" s="464" t="s">
        <v>38</v>
      </c>
      <c r="B2" s="510" t="str">
        <f>'C101 - Leadsheet'!B2</f>
        <v>31/12/2023</v>
      </c>
      <c r="C2" s="102"/>
      <c r="D2" s="102"/>
      <c r="E2" s="102"/>
      <c r="F2" s="102"/>
      <c r="G2" s="103"/>
    </row>
    <row r="3" spans="1:7" ht="15.9" customHeight="1">
      <c r="A3" s="464" t="s">
        <v>40</v>
      </c>
      <c r="B3" s="511" t="s">
        <v>41</v>
      </c>
      <c r="C3" s="1002" t="s">
        <v>62</v>
      </c>
      <c r="D3" s="1007"/>
      <c r="E3" s="1007"/>
      <c r="F3" s="1008"/>
      <c r="G3" s="104"/>
    </row>
    <row r="4" spans="1:7">
      <c r="A4" s="101"/>
      <c r="B4" s="105"/>
      <c r="C4" s="106"/>
      <c r="D4" s="106"/>
      <c r="E4" s="102"/>
      <c r="F4" s="102"/>
      <c r="G4" s="103" t="str">
        <f>'C101 - Leadsheet'!G4</f>
        <v>Prepared by: HHPN - Jan 2024</v>
      </c>
    </row>
    <row r="5" spans="1:7" ht="13.5" thickBot="1">
      <c r="A5" s="107"/>
      <c r="B5" s="609"/>
      <c r="C5" s="625"/>
      <c r="D5" s="626"/>
      <c r="E5" s="626"/>
      <c r="F5" s="626"/>
      <c r="G5" s="108" t="str">
        <f>'C101 - Leadsheet'!G5</f>
        <v>Reviewed by: NHD - Jan 2024</v>
      </c>
    </row>
    <row r="7" spans="1:7" ht="13.5" thickBot="1">
      <c r="A7" s="627" t="s">
        <v>269</v>
      </c>
      <c r="B7" s="456"/>
      <c r="C7" s="611"/>
      <c r="D7" s="456"/>
      <c r="E7" s="456"/>
      <c r="F7" s="456"/>
      <c r="G7" s="456"/>
    </row>
    <row r="8" spans="1:7">
      <c r="B8" s="100" t="s">
        <v>993</v>
      </c>
      <c r="C8" s="109"/>
    </row>
    <row r="10" spans="1:7" ht="13.5" thickBot="1">
      <c r="A10" s="627" t="s">
        <v>274</v>
      </c>
      <c r="B10" s="456"/>
      <c r="C10" s="611"/>
      <c r="D10" s="456"/>
      <c r="E10" s="456"/>
      <c r="F10" s="456"/>
      <c r="G10" s="456"/>
    </row>
    <row r="11" spans="1:7">
      <c r="A11" s="110" t="s">
        <v>275</v>
      </c>
      <c r="B11" s="110" t="s">
        <v>276</v>
      </c>
    </row>
    <row r="12" spans="1:7">
      <c r="A12" s="100" t="s">
        <v>277</v>
      </c>
      <c r="B12" s="100" t="s">
        <v>278</v>
      </c>
    </row>
    <row r="13" spans="1:7">
      <c r="A13" s="100" t="s">
        <v>279</v>
      </c>
      <c r="B13" s="100" t="s">
        <v>994</v>
      </c>
    </row>
    <row r="14" spans="1:7" s="574" customFormat="1">
      <c r="A14" s="100" t="s">
        <v>995</v>
      </c>
      <c r="B14" s="100" t="s">
        <v>996</v>
      </c>
      <c r="C14" s="100"/>
      <c r="D14" s="100"/>
      <c r="E14" s="100"/>
      <c r="F14" s="100"/>
      <c r="G14" s="100"/>
    </row>
    <row r="15" spans="1:7">
      <c r="A15" s="100" t="s">
        <v>281</v>
      </c>
      <c r="B15" s="100" t="s">
        <v>997</v>
      </c>
    </row>
    <row r="17" spans="1:7" ht="13.5" thickBot="1">
      <c r="A17" s="627" t="s">
        <v>283</v>
      </c>
      <c r="B17" s="456"/>
      <c r="C17" s="611"/>
      <c r="D17" s="456"/>
      <c r="E17" s="456"/>
      <c r="F17" s="456"/>
      <c r="G17" s="456"/>
    </row>
    <row r="19" spans="1:7">
      <c r="A19" s="100" t="s">
        <v>998</v>
      </c>
    </row>
    <row r="20" spans="1:7">
      <c r="A20" s="119" t="s">
        <v>999</v>
      </c>
    </row>
    <row r="21" spans="1:7">
      <c r="A21" s="100" t="s">
        <v>315</v>
      </c>
      <c r="B21" s="123">
        <v>24115</v>
      </c>
    </row>
    <row r="22" spans="1:7">
      <c r="A22" s="100" t="s">
        <v>326</v>
      </c>
      <c r="B22" s="123">
        <v>27000</v>
      </c>
    </row>
    <row r="23" spans="1:7">
      <c r="A23" s="100" t="s">
        <v>453</v>
      </c>
      <c r="B23" s="123">
        <v>30938</v>
      </c>
    </row>
    <row r="24" spans="1:7">
      <c r="A24" s="100" t="s">
        <v>455</v>
      </c>
      <c r="B24" s="123">
        <v>3103</v>
      </c>
    </row>
    <row r="25" spans="1:7">
      <c r="A25" s="100" t="s">
        <v>358</v>
      </c>
      <c r="B25" s="123">
        <v>28768</v>
      </c>
    </row>
    <row r="26" spans="1:7">
      <c r="A26" s="100" t="s">
        <v>458</v>
      </c>
      <c r="B26" s="124">
        <v>172.54</v>
      </c>
    </row>
    <row r="27" spans="1:7">
      <c r="A27" s="100" t="s">
        <v>460</v>
      </c>
      <c r="B27" s="123">
        <v>710</v>
      </c>
    </row>
    <row r="28" spans="1:7">
      <c r="A28" s="100" t="s">
        <v>356</v>
      </c>
      <c r="B28" s="123">
        <v>16580</v>
      </c>
    </row>
    <row r="29" spans="1:7">
      <c r="A29" s="100" t="s">
        <v>357</v>
      </c>
      <c r="B29" s="123">
        <v>18313</v>
      </c>
    </row>
    <row r="30" spans="1:7">
      <c r="A30" s="100" t="s">
        <v>464</v>
      </c>
      <c r="B30" s="123">
        <v>18403</v>
      </c>
    </row>
    <row r="31" spans="1:7">
      <c r="A31" s="100" t="s">
        <v>178</v>
      </c>
      <c r="B31" s="100">
        <v>1</v>
      </c>
    </row>
    <row r="33" spans="1:9">
      <c r="A33" s="111" t="s">
        <v>284</v>
      </c>
      <c r="B33" s="111" t="s">
        <v>1000</v>
      </c>
      <c r="C33" s="111"/>
      <c r="D33" s="111"/>
      <c r="E33" s="111"/>
      <c r="F33" s="111"/>
      <c r="G33" s="111"/>
      <c r="H33" s="111"/>
      <c r="I33" s="111"/>
    </row>
    <row r="35" spans="1:9">
      <c r="C35" s="109"/>
      <c r="E35" s="112"/>
    </row>
    <row r="36" spans="1:9" ht="13.5" thickBot="1">
      <c r="B36" s="503" t="s">
        <v>286</v>
      </c>
      <c r="C36" s="503" t="s">
        <v>308</v>
      </c>
      <c r="D36" s="504" t="s">
        <v>287</v>
      </c>
      <c r="E36" s="505" t="s">
        <v>236</v>
      </c>
      <c r="F36" s="504" t="s">
        <v>97</v>
      </c>
      <c r="G36" s="504" t="s">
        <v>288</v>
      </c>
    </row>
    <row r="37" spans="1:9" ht="13.5" thickTop="1">
      <c r="B37" s="196">
        <v>1113</v>
      </c>
      <c r="C37" s="109" t="s">
        <v>178</v>
      </c>
      <c r="D37" s="137">
        <f>SUMIFS('C501.01'!$F$20:$F$52,'C501.01'!$D$20:$D$52,'C501'!B37)</f>
        <v>1838781472646</v>
      </c>
      <c r="E37" s="114" t="s">
        <v>1001</v>
      </c>
      <c r="F37" s="494">
        <f>'C101 - Leadsheet'!E29</f>
        <v>1838781472646</v>
      </c>
      <c r="G37" s="115">
        <f>D37-F37</f>
        <v>0</v>
      </c>
    </row>
    <row r="38" spans="1:9">
      <c r="B38" s="122" t="s">
        <v>249</v>
      </c>
      <c r="C38" s="109" t="s">
        <v>178</v>
      </c>
      <c r="D38" s="137">
        <f>SUMIFS('C501.01'!$F$20:$F$52,'C501.01'!$D$20:$D$52,'C501'!B38)</f>
        <v>24048525797</v>
      </c>
      <c r="E38" s="114" t="s">
        <v>1001</v>
      </c>
      <c r="F38" s="116">
        <f>'C101 - Leadsheet'!E30/B21*24115</f>
        <v>24048525797</v>
      </c>
      <c r="G38" s="115">
        <f>D38-F38</f>
        <v>0</v>
      </c>
    </row>
    <row r="39" spans="1:9">
      <c r="D39" s="114"/>
      <c r="E39" s="116"/>
      <c r="F39" s="116"/>
      <c r="G39" s="116"/>
    </row>
    <row r="40" spans="1:9">
      <c r="D40" s="114"/>
      <c r="E40" s="116"/>
      <c r="F40" s="116"/>
      <c r="G40" s="116"/>
    </row>
    <row r="42" spans="1:9">
      <c r="A42" s="111" t="s">
        <v>290</v>
      </c>
      <c r="B42" s="111" t="s">
        <v>1002</v>
      </c>
      <c r="C42" s="111"/>
      <c r="D42" s="111"/>
      <c r="E42" s="111"/>
      <c r="F42" s="111"/>
      <c r="G42" s="111"/>
      <c r="H42" s="111"/>
      <c r="I42" s="111"/>
    </row>
    <row r="44" spans="1:9">
      <c r="B44" s="117"/>
    </row>
    <row r="45" spans="1:9" ht="13.5" thickBot="1">
      <c r="B45" s="503" t="s">
        <v>504</v>
      </c>
      <c r="C45" s="504" t="s">
        <v>287</v>
      </c>
      <c r="D45" s="504" t="s">
        <v>1003</v>
      </c>
      <c r="E45" s="505" t="s">
        <v>236</v>
      </c>
      <c r="F45" s="504" t="s">
        <v>288</v>
      </c>
    </row>
    <row r="46" spans="1:9" ht="13.5" thickTop="1">
      <c r="B46" s="196" t="s">
        <v>248</v>
      </c>
      <c r="C46" s="137">
        <f>D37</f>
        <v>1838781472646</v>
      </c>
      <c r="D46" s="116">
        <f>SUM('C501.01'!I21:I52)</f>
        <v>1839198473716</v>
      </c>
      <c r="E46" s="114" t="s">
        <v>1001</v>
      </c>
      <c r="F46" s="116">
        <f>C46-D46</f>
        <v>-417001070</v>
      </c>
      <c r="G46" s="1074" t="s">
        <v>1004</v>
      </c>
    </row>
    <row r="47" spans="1:9">
      <c r="B47" s="122" t="s">
        <v>249</v>
      </c>
      <c r="C47" s="137">
        <f>D38</f>
        <v>24048525797</v>
      </c>
      <c r="D47" s="116">
        <f>'C501.01'!I20</f>
        <v>24033765005.25</v>
      </c>
      <c r="E47" s="114" t="s">
        <v>1001</v>
      </c>
      <c r="F47" s="116">
        <f>C47-D47</f>
        <v>14760791.75</v>
      </c>
      <c r="G47" s="1074"/>
    </row>
    <row r="48" spans="1:9">
      <c r="D48" s="113"/>
      <c r="E48" s="114"/>
      <c r="F48" s="137"/>
    </row>
    <row r="50" spans="1:12">
      <c r="A50" s="111" t="s">
        <v>293</v>
      </c>
      <c r="B50" s="111" t="s">
        <v>1005</v>
      </c>
      <c r="C50" s="111"/>
      <c r="D50" s="111"/>
      <c r="E50" s="111"/>
      <c r="F50" s="111"/>
      <c r="G50" s="111"/>
      <c r="H50" s="111"/>
      <c r="I50" s="111"/>
    </row>
    <row r="51" spans="1:12">
      <c r="A51" s="119"/>
      <c r="B51" s="119"/>
      <c r="C51" s="119"/>
      <c r="D51" s="119"/>
      <c r="E51" s="119"/>
      <c r="F51" s="119"/>
      <c r="G51" s="119"/>
      <c r="H51" s="119"/>
      <c r="I51" s="119"/>
    </row>
    <row r="52" spans="1:12" s="573" customFormat="1" ht="10.5">
      <c r="A52" s="10"/>
      <c r="B52" s="1" t="s">
        <v>4516</v>
      </c>
      <c r="C52" s="1"/>
      <c r="D52" s="1"/>
      <c r="E52" s="1"/>
      <c r="F52" s="1"/>
      <c r="G52" s="1"/>
      <c r="H52" s="65"/>
      <c r="I52" s="65"/>
      <c r="J52" s="64"/>
      <c r="K52" s="1"/>
    </row>
    <row r="53" spans="1:12" s="573" customFormat="1" ht="15.75" customHeight="1" thickBot="1">
      <c r="A53" s="10"/>
      <c r="B53" s="1"/>
      <c r="C53" s="1"/>
      <c r="D53" s="1"/>
      <c r="E53" s="644" t="s">
        <v>4517</v>
      </c>
      <c r="F53" s="645"/>
      <c r="G53" s="645"/>
      <c r="H53" s="645"/>
      <c r="I53" s="646"/>
      <c r="J53" s="1"/>
      <c r="K53" s="1"/>
    </row>
    <row r="54" spans="1:12" s="575" customFormat="1" ht="54" customHeight="1" thickBot="1">
      <c r="A54" s="634"/>
      <c r="B54" s="647" t="s">
        <v>1006</v>
      </c>
      <c r="C54" s="648" t="s">
        <v>236</v>
      </c>
      <c r="D54" s="648" t="s">
        <v>1007</v>
      </c>
      <c r="E54" s="648" t="s">
        <v>1008</v>
      </c>
      <c r="F54" s="649" t="s">
        <v>1009</v>
      </c>
      <c r="G54" s="647" t="s">
        <v>4518</v>
      </c>
      <c r="H54" s="648" t="s">
        <v>4519</v>
      </c>
      <c r="I54" s="648" t="s">
        <v>4520</v>
      </c>
      <c r="J54" s="649" t="s">
        <v>1010</v>
      </c>
      <c r="K54" s="634"/>
    </row>
    <row r="55" spans="1:12" s="573" customFormat="1" ht="10.5">
      <c r="A55" s="1"/>
      <c r="B55" s="539" t="s">
        <v>178</v>
      </c>
      <c r="C55" s="11" t="s">
        <v>1001</v>
      </c>
      <c r="D55" s="656">
        <v>1697870.42</v>
      </c>
      <c r="E55" s="221">
        <v>5.0000000000000001E-3</v>
      </c>
      <c r="F55" s="576">
        <f>G55*E55*10^6*31/365</f>
        <v>670425674.38356161</v>
      </c>
      <c r="G55" s="655">
        <v>1578744.33</v>
      </c>
      <c r="H55" s="656">
        <v>1697870.42</v>
      </c>
      <c r="I55" s="656">
        <f>H55-G55</f>
        <v>119126.08999999985</v>
      </c>
      <c r="J55" s="635">
        <f>D55-H55</f>
        <v>0</v>
      </c>
      <c r="K55" s="1"/>
    </row>
    <row r="56" spans="1:12" s="573" customFormat="1" ht="11" thickBot="1">
      <c r="A56" s="1"/>
      <c r="B56" s="636" t="s">
        <v>315</v>
      </c>
      <c r="C56" s="803" t="s">
        <v>1001</v>
      </c>
      <c r="D56" s="658">
        <v>996.63</v>
      </c>
      <c r="E56" s="637">
        <v>0</v>
      </c>
      <c r="F56" s="577">
        <v>0</v>
      </c>
      <c r="G56" s="657">
        <v>602.32000000000005</v>
      </c>
      <c r="H56" s="658">
        <v>996.63</v>
      </c>
      <c r="I56" s="658">
        <f>H56-G56</f>
        <v>394.30999999999995</v>
      </c>
      <c r="J56" s="659">
        <f>D56-H56</f>
        <v>0</v>
      </c>
      <c r="K56" s="1"/>
    </row>
    <row r="57" spans="1:12" s="573" customFormat="1" ht="10.5">
      <c r="A57" s="1"/>
      <c r="B57" s="1"/>
      <c r="C57" s="1"/>
      <c r="D57" s="64"/>
      <c r="E57" s="1"/>
      <c r="F57" s="64">
        <f>SUM(F55:F56)</f>
        <v>670425674.38356161</v>
      </c>
      <c r="G57" s="65"/>
      <c r="H57" s="1"/>
      <c r="I57" s="1"/>
      <c r="J57" s="1"/>
      <c r="K57" s="1"/>
    </row>
    <row r="58" spans="1:12" s="573" customFormat="1" ht="11.25" customHeight="1">
      <c r="A58" s="1"/>
      <c r="B58" s="638"/>
      <c r="C58" s="638"/>
      <c r="D58" s="639"/>
      <c r="E58" s="1"/>
      <c r="F58" s="64"/>
      <c r="G58" s="65"/>
      <c r="H58" s="1"/>
      <c r="I58" s="1"/>
      <c r="J58" s="1"/>
      <c r="K58" s="1"/>
    </row>
    <row r="59" spans="1:12" s="573" customFormat="1" ht="10.5">
      <c r="A59" s="1"/>
      <c r="B59" s="1"/>
      <c r="C59" s="1"/>
      <c r="D59" s="1"/>
      <c r="E59" s="1"/>
      <c r="F59" s="1"/>
      <c r="G59" s="1"/>
      <c r="H59" s="1"/>
      <c r="I59" s="1"/>
      <c r="J59" s="1"/>
      <c r="K59" s="1"/>
    </row>
    <row r="60" spans="1:12" s="573" customFormat="1">
      <c r="A60" s="1"/>
      <c r="B60" s="1"/>
      <c r="C60" s="640"/>
      <c r="D60" s="837" t="s">
        <v>82</v>
      </c>
      <c r="E60" s="837" t="s">
        <v>83</v>
      </c>
      <c r="F60" s="837" t="s">
        <v>4525</v>
      </c>
      <c r="G60" s="100" t="s">
        <v>1011</v>
      </c>
      <c r="H60" s="1"/>
      <c r="I60" s="1"/>
      <c r="J60" s="1"/>
      <c r="K60" s="1"/>
    </row>
    <row r="61" spans="1:12" s="573" customFormat="1" ht="10.5">
      <c r="A61" s="1"/>
      <c r="B61" s="1"/>
      <c r="C61" s="640"/>
      <c r="D61" s="641" t="s">
        <v>4526</v>
      </c>
      <c r="E61" s="641" t="s">
        <v>4526</v>
      </c>
      <c r="F61" s="641" t="s">
        <v>4526</v>
      </c>
      <c r="G61" s="1"/>
      <c r="H61" s="1"/>
      <c r="I61" s="1"/>
      <c r="J61" s="1"/>
      <c r="K61" s="1"/>
    </row>
    <row r="62" spans="1:12" s="573" customFormat="1" ht="10.5">
      <c r="A62" s="2"/>
      <c r="B62" s="1"/>
      <c r="C62" s="642" t="s">
        <v>4521</v>
      </c>
      <c r="D62" s="641" t="s">
        <v>1012</v>
      </c>
      <c r="E62" s="641" t="s">
        <v>1012</v>
      </c>
      <c r="F62" s="641" t="s">
        <v>1012</v>
      </c>
      <c r="G62" s="1"/>
      <c r="H62" s="1"/>
      <c r="I62" s="1"/>
      <c r="J62" s="1"/>
      <c r="K62" s="1"/>
    </row>
    <row r="63" spans="1:12" s="573" customFormat="1" ht="10.5" customHeight="1">
      <c r="A63" s="1"/>
      <c r="B63" s="1"/>
      <c r="C63" s="642" t="s">
        <v>4522</v>
      </c>
      <c r="D63" s="641" t="s">
        <v>1013</v>
      </c>
      <c r="E63" s="641" t="s">
        <v>1013</v>
      </c>
      <c r="F63" s="641" t="s">
        <v>1013</v>
      </c>
      <c r="G63" s="1"/>
      <c r="H63" s="1"/>
      <c r="I63" s="1"/>
      <c r="J63" s="1"/>
      <c r="K63" s="1"/>
      <c r="L63"/>
    </row>
    <row r="64" spans="1:12" s="573" customFormat="1" ht="10.5">
      <c r="A64" s="1"/>
      <c r="B64" s="1"/>
      <c r="C64" s="642" t="s">
        <v>4523</v>
      </c>
      <c r="D64" s="641" t="s">
        <v>1013</v>
      </c>
      <c r="E64" s="641" t="s">
        <v>1013</v>
      </c>
      <c r="F64" s="641" t="s">
        <v>1013</v>
      </c>
      <c r="G64" s="1"/>
      <c r="H64" s="1"/>
      <c r="I64" s="1"/>
      <c r="J64" s="1"/>
      <c r="K64" s="1"/>
    </row>
    <row r="65" spans="1:11" s="573" customFormat="1" ht="10.5">
      <c r="A65" s="1"/>
      <c r="B65" s="1"/>
      <c r="C65" s="642" t="s">
        <v>4524</v>
      </c>
      <c r="D65" s="641" t="s">
        <v>1013</v>
      </c>
      <c r="E65" s="641" t="s">
        <v>1013</v>
      </c>
      <c r="F65" s="643" t="s">
        <v>1014</v>
      </c>
      <c r="G65" s="1"/>
      <c r="H65" s="1"/>
      <c r="I65" s="1"/>
      <c r="J65" s="1"/>
      <c r="K65" s="1"/>
    </row>
    <row r="68" spans="1:11">
      <c r="A68" s="111" t="s">
        <v>1015</v>
      </c>
      <c r="B68" s="111" t="s">
        <v>294</v>
      </c>
      <c r="C68" s="111"/>
      <c r="D68" s="111"/>
      <c r="E68" s="111"/>
      <c r="F68" s="111"/>
      <c r="G68" s="111"/>
      <c r="H68" s="111"/>
      <c r="I68" s="111"/>
    </row>
    <row r="69" spans="1:11">
      <c r="A69" s="119"/>
    </row>
    <row r="71" spans="1:11">
      <c r="B71" s="118" t="s">
        <v>295</v>
      </c>
    </row>
    <row r="73" spans="1:11" ht="13.5" thickBot="1">
      <c r="A73" s="627" t="s">
        <v>238</v>
      </c>
      <c r="B73" s="456"/>
      <c r="C73" s="611"/>
      <c r="D73" s="456"/>
      <c r="E73" s="456"/>
      <c r="F73" s="456"/>
      <c r="G73" s="456"/>
    </row>
    <row r="74" spans="1:11">
      <c r="C74" s="109"/>
    </row>
    <row r="75" spans="1:11">
      <c r="C75" s="109"/>
    </row>
    <row r="76" spans="1:11">
      <c r="C76" s="109"/>
    </row>
    <row r="77" spans="1:11" ht="13.5" thickBot="1">
      <c r="A77" s="627" t="s">
        <v>296</v>
      </c>
      <c r="B77" s="456"/>
      <c r="C77" s="611"/>
      <c r="D77" s="456"/>
      <c r="E77" s="456"/>
      <c r="F77" s="456"/>
      <c r="G77" s="456"/>
    </row>
  </sheetData>
  <mergeCells count="2">
    <mergeCell ref="C3:F3"/>
    <mergeCell ref="G46:G47"/>
  </mergeCells>
  <dataValidations count="1">
    <dataValidation allowBlank="1" showInputMessage="1" showErrorMessage="1" prompt="Link từ TB qua đây" sqref="F36" xr:uid="{00000000-0002-0000-0800-000000000000}"/>
  </dataValidations>
  <hyperlinks>
    <hyperlink ref="G46:G47" location="C501.01!J55" display="(*)" xr:uid="{2834109E-7711-49AE-879C-8657A7A58352}"/>
  </hyperlinks>
  <pageMargins left="0.7" right="0.7" top="0.75" bottom="0.75" header="0.3" footer="0.3"/>
  <pageSetup paperSize="9" orientation="portrait" horizont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9094C-CAE1-4B40-A4BF-575EC3B068B5}">
  <sheetPr codeName="Sheet14">
    <tabColor theme="5" tint="0.39997558519241921"/>
  </sheetPr>
  <dimension ref="A1:Q63"/>
  <sheetViews>
    <sheetView topLeftCell="A34" zoomScaleNormal="100" workbookViewId="0">
      <selection activeCell="A19" sqref="A19:XFD19"/>
    </sheetView>
  </sheetViews>
  <sheetFormatPr defaultColWidth="8.90625" defaultRowHeight="13"/>
  <cols>
    <col min="1" max="1" width="10" style="100" customWidth="1"/>
    <col min="2" max="2" width="22.90625" style="100" customWidth="1"/>
    <col min="3" max="3" width="13.08984375" style="100" customWidth="1"/>
    <col min="4" max="4" width="11.90625" style="100" customWidth="1"/>
    <col min="5" max="5" width="38.6328125" style="100" customWidth="1"/>
    <col min="6" max="6" width="25.36328125" style="100" customWidth="1"/>
    <col min="7" max="7" width="26.08984375" style="100" customWidth="1"/>
    <col min="8" max="8" width="4.90625" style="100" bestFit="1" customWidth="1"/>
    <col min="9" max="9" width="27" style="100" customWidth="1"/>
    <col min="10" max="10" width="33.36328125" style="100" customWidth="1"/>
    <col min="11" max="11" width="15.6328125" style="168" customWidth="1"/>
    <col min="12" max="12" width="14.54296875" style="168" customWidth="1"/>
    <col min="13" max="13" width="16.90625" style="100" customWidth="1"/>
    <col min="14" max="14" width="17.36328125" style="100" customWidth="1"/>
    <col min="15" max="15" width="50.36328125" style="100" customWidth="1"/>
    <col min="16" max="16384" width="8.90625" style="100"/>
  </cols>
  <sheetData>
    <row r="1" spans="1:9" ht="14.4" customHeight="1">
      <c r="A1" s="463" t="s">
        <v>36</v>
      </c>
      <c r="B1" s="509" t="s">
        <v>222</v>
      </c>
      <c r="C1" s="181"/>
      <c r="D1" s="176"/>
      <c r="E1" s="160"/>
      <c r="F1" s="185"/>
      <c r="G1" s="99"/>
      <c r="H1" s="186"/>
    </row>
    <row r="2" spans="1:9">
      <c r="A2" s="464" t="s">
        <v>38</v>
      </c>
      <c r="B2" s="510" t="str">
        <f>'C101 - Leadsheet'!B2</f>
        <v>31/12/2023</v>
      </c>
      <c r="C2" s="183"/>
      <c r="D2" s="178"/>
      <c r="E2" s="162"/>
      <c r="F2" s="164"/>
      <c r="G2" s="184"/>
      <c r="H2" s="187"/>
    </row>
    <row r="3" spans="1:9" ht="14.4" customHeight="1">
      <c r="A3" s="464" t="s">
        <v>40</v>
      </c>
      <c r="B3" s="511" t="s">
        <v>41</v>
      </c>
      <c r="C3" s="1002" t="s">
        <v>297</v>
      </c>
      <c r="D3" s="1075"/>
      <c r="E3" s="1075"/>
      <c r="F3" s="1076"/>
      <c r="G3" s="184"/>
      <c r="H3" s="188"/>
    </row>
    <row r="4" spans="1:9">
      <c r="A4" s="101"/>
      <c r="B4" s="105"/>
      <c r="C4" s="166"/>
      <c r="D4" s="165"/>
      <c r="E4" s="165"/>
      <c r="F4" s="105"/>
      <c r="G4" s="103" t="str">
        <f>'C101 - Leadsheet'!G4</f>
        <v>Prepared by: HHPN - Jan 2024</v>
      </c>
      <c r="H4" s="187"/>
    </row>
    <row r="5" spans="1:9" ht="13.5" thickBot="1">
      <c r="A5" s="107"/>
      <c r="B5" s="609"/>
      <c r="C5" s="167"/>
      <c r="D5" s="614"/>
      <c r="E5" s="614"/>
      <c r="F5" s="609"/>
      <c r="G5" s="108" t="str">
        <f>'C101 - Leadsheet'!G5</f>
        <v>Reviewed by: NHD - Jan 2024</v>
      </c>
      <c r="H5" s="187"/>
    </row>
    <row r="7" spans="1:9" ht="13.5" thickBot="1">
      <c r="A7" s="610" t="s">
        <v>269</v>
      </c>
      <c r="B7" s="456"/>
      <c r="C7" s="456"/>
      <c r="D7" s="456"/>
      <c r="E7" s="456"/>
      <c r="F7" s="611"/>
      <c r="G7" s="456"/>
      <c r="H7" s="456"/>
      <c r="I7" s="456"/>
    </row>
    <row r="8" spans="1:9">
      <c r="B8" s="100" t="s">
        <v>273</v>
      </c>
      <c r="F8" s="109"/>
    </row>
    <row r="9" spans="1:9">
      <c r="F9" s="109"/>
    </row>
    <row r="10" spans="1:9" ht="13.5" thickBot="1">
      <c r="A10" s="610" t="s">
        <v>274</v>
      </c>
      <c r="B10" s="456"/>
      <c r="C10" s="456"/>
      <c r="D10" s="456"/>
      <c r="E10" s="456"/>
      <c r="F10" s="611"/>
      <c r="G10" s="456"/>
      <c r="H10" s="456"/>
      <c r="I10" s="456"/>
    </row>
    <row r="11" spans="1:9">
      <c r="A11" s="110" t="s">
        <v>275</v>
      </c>
      <c r="B11" s="110" t="s">
        <v>276</v>
      </c>
      <c r="C11" s="110"/>
      <c r="D11" s="110"/>
      <c r="E11" s="110"/>
    </row>
    <row r="12" spans="1:9">
      <c r="A12" s="100" t="s">
        <v>277</v>
      </c>
      <c r="B12" s="100" t="s">
        <v>278</v>
      </c>
    </row>
    <row r="13" spans="1:9">
      <c r="A13" s="100" t="s">
        <v>277</v>
      </c>
      <c r="B13" s="100" t="s">
        <v>4496</v>
      </c>
    </row>
    <row r="15" spans="1:9" ht="13.5" thickBot="1">
      <c r="A15" s="610" t="s">
        <v>283</v>
      </c>
      <c r="B15" s="456"/>
      <c r="C15" s="456"/>
      <c r="D15" s="456"/>
      <c r="E15" s="456"/>
      <c r="F15" s="611"/>
      <c r="G15" s="456"/>
      <c r="H15" s="456"/>
      <c r="I15" s="456"/>
    </row>
    <row r="18" spans="1:17" ht="13.5" thickBot="1">
      <c r="B18" s="168" t="s">
        <v>450</v>
      </c>
      <c r="C18" s="168"/>
      <c r="D18" s="168"/>
      <c r="I18" s="190"/>
      <c r="J18" s="169"/>
    </row>
    <row r="19" spans="1:17" ht="42" customHeight="1">
      <c r="B19" s="532" t="s">
        <v>303</v>
      </c>
      <c r="C19" s="533" t="s">
        <v>304</v>
      </c>
      <c r="D19" s="533" t="s">
        <v>305</v>
      </c>
      <c r="E19" s="533" t="s">
        <v>1268</v>
      </c>
      <c r="F19" s="498" t="s">
        <v>1016</v>
      </c>
      <c r="G19" s="531" t="s">
        <v>308</v>
      </c>
      <c r="I19" s="497" t="s">
        <v>1017</v>
      </c>
      <c r="J19" s="498" t="s">
        <v>288</v>
      </c>
      <c r="K19" s="498" t="s">
        <v>1018</v>
      </c>
      <c r="L19" s="498" t="s">
        <v>1019</v>
      </c>
      <c r="M19" s="707" t="s">
        <v>236</v>
      </c>
      <c r="N19" s="706" t="s">
        <v>1020</v>
      </c>
      <c r="O19" s="742" t="s">
        <v>1021</v>
      </c>
      <c r="Q19" s="137"/>
    </row>
    <row r="20" spans="1:17">
      <c r="A20" s="116"/>
      <c r="B20" s="365" t="s">
        <v>355</v>
      </c>
      <c r="C20" s="170">
        <v>112300002</v>
      </c>
      <c r="D20" s="170" t="str">
        <f t="shared" ref="D20:D52" si="0">LEFT(C20,4)</f>
        <v>1123</v>
      </c>
      <c r="E20" s="100" t="s">
        <v>1022</v>
      </c>
      <c r="F20" s="455">
        <v>24048525797</v>
      </c>
      <c r="G20" s="495" t="s">
        <v>315</v>
      </c>
      <c r="I20" s="499">
        <f>996631.35*24115</f>
        <v>24033765005.25</v>
      </c>
      <c r="J20" s="191">
        <f t="shared" ref="J20:J52" si="1">F20-I20</f>
        <v>14760791.75</v>
      </c>
      <c r="K20" s="191">
        <f>612.1*24115</f>
        <v>14760791.5</v>
      </c>
      <c r="L20" s="740">
        <f>J20-K20</f>
        <v>0.25</v>
      </c>
      <c r="M20" s="792" t="s">
        <v>1001</v>
      </c>
      <c r="N20" s="801">
        <v>45232</v>
      </c>
      <c r="O20" s="500" t="s">
        <v>4489</v>
      </c>
      <c r="Q20" s="137"/>
    </row>
    <row r="21" spans="1:17">
      <c r="B21" s="365" t="s">
        <v>334</v>
      </c>
      <c r="C21" s="170">
        <v>111300001</v>
      </c>
      <c r="D21" s="170" t="str">
        <f t="shared" si="0"/>
        <v>1113</v>
      </c>
      <c r="E21" s="100" t="s">
        <v>1023</v>
      </c>
      <c r="F21" s="455">
        <v>595063054</v>
      </c>
      <c r="G21" s="495" t="s">
        <v>178</v>
      </c>
      <c r="I21" s="499">
        <f t="shared" ref="I21:I41" si="2">F21</f>
        <v>595063054</v>
      </c>
      <c r="J21" s="191">
        <f t="shared" si="1"/>
        <v>0</v>
      </c>
      <c r="K21" s="191"/>
      <c r="L21" s="191"/>
      <c r="M21" s="792" t="s">
        <v>1024</v>
      </c>
      <c r="N21" s="801">
        <v>45292</v>
      </c>
      <c r="O21" s="500"/>
      <c r="Q21" s="137"/>
    </row>
    <row r="22" spans="1:17">
      <c r="B22" s="365" t="s">
        <v>327</v>
      </c>
      <c r="C22" s="170">
        <v>111300001</v>
      </c>
      <c r="D22" s="170" t="str">
        <f t="shared" si="0"/>
        <v>1113</v>
      </c>
      <c r="E22" s="100" t="s">
        <v>1023</v>
      </c>
      <c r="F22" s="455">
        <v>274518088</v>
      </c>
      <c r="G22" s="495" t="s">
        <v>178</v>
      </c>
      <c r="I22" s="499">
        <f t="shared" si="2"/>
        <v>274518088</v>
      </c>
      <c r="J22" s="191">
        <f t="shared" si="1"/>
        <v>0</v>
      </c>
      <c r="K22" s="191"/>
      <c r="L22" s="191"/>
      <c r="M22" s="792" t="s">
        <v>1025</v>
      </c>
      <c r="N22" s="801">
        <v>45292</v>
      </c>
      <c r="O22" s="500"/>
      <c r="Q22" s="137"/>
    </row>
    <row r="23" spans="1:17">
      <c r="B23" s="365" t="s">
        <v>325</v>
      </c>
      <c r="C23" s="170">
        <v>111300001</v>
      </c>
      <c r="D23" s="170" t="str">
        <f t="shared" si="0"/>
        <v>1113</v>
      </c>
      <c r="E23" s="100" t="s">
        <v>1023</v>
      </c>
      <c r="F23" s="455">
        <v>151040529</v>
      </c>
      <c r="G23" s="495" t="s">
        <v>178</v>
      </c>
      <c r="I23" s="499">
        <f t="shared" si="2"/>
        <v>151040529</v>
      </c>
      <c r="J23" s="191">
        <f t="shared" si="1"/>
        <v>0</v>
      </c>
      <c r="K23" s="191"/>
      <c r="L23" s="191"/>
      <c r="M23" s="792" t="s">
        <v>1026</v>
      </c>
      <c r="N23" s="801">
        <v>45292</v>
      </c>
      <c r="O23" s="500"/>
      <c r="P23" s="223"/>
      <c r="Q23" s="137"/>
    </row>
    <row r="24" spans="1:17">
      <c r="B24" s="365" t="s">
        <v>328</v>
      </c>
      <c r="C24" s="170">
        <v>111300001</v>
      </c>
      <c r="D24" s="170" t="str">
        <f t="shared" si="0"/>
        <v>1113</v>
      </c>
      <c r="E24" s="100" t="s">
        <v>1023</v>
      </c>
      <c r="F24" s="455">
        <v>26627333</v>
      </c>
      <c r="G24" s="495" t="s">
        <v>178</v>
      </c>
      <c r="H24" s="169"/>
      <c r="I24" s="499">
        <f t="shared" si="2"/>
        <v>26627333</v>
      </c>
      <c r="J24" s="191">
        <f t="shared" si="1"/>
        <v>0</v>
      </c>
      <c r="K24" s="191"/>
      <c r="L24" s="191"/>
      <c r="M24" s="792" t="s">
        <v>1027</v>
      </c>
      <c r="N24" s="801">
        <v>45291</v>
      </c>
      <c r="O24" s="500"/>
      <c r="Q24" s="137"/>
    </row>
    <row r="25" spans="1:17">
      <c r="B25" s="365" t="s">
        <v>354</v>
      </c>
      <c r="C25" s="170">
        <v>111300001</v>
      </c>
      <c r="D25" s="170" t="str">
        <f t="shared" si="0"/>
        <v>1113</v>
      </c>
      <c r="E25" s="100" t="s">
        <v>1023</v>
      </c>
      <c r="F25" s="455">
        <v>501197355</v>
      </c>
      <c r="G25" s="495" t="s">
        <v>178</v>
      </c>
      <c r="I25" s="499">
        <f t="shared" si="2"/>
        <v>501197355</v>
      </c>
      <c r="J25" s="191">
        <f t="shared" si="1"/>
        <v>0</v>
      </c>
      <c r="K25" s="191"/>
      <c r="L25" s="191"/>
      <c r="M25" s="792" t="s">
        <v>1028</v>
      </c>
      <c r="N25" s="801">
        <v>45290</v>
      </c>
      <c r="O25" s="500"/>
      <c r="Q25" s="137"/>
    </row>
    <row r="26" spans="1:17">
      <c r="B26" s="365" t="s">
        <v>321</v>
      </c>
      <c r="C26" s="170">
        <v>111300001</v>
      </c>
      <c r="D26" s="170" t="str">
        <f t="shared" si="0"/>
        <v>1113</v>
      </c>
      <c r="E26" s="100" t="s">
        <v>1023</v>
      </c>
      <c r="F26" s="455">
        <v>108464679</v>
      </c>
      <c r="G26" s="495" t="s">
        <v>178</v>
      </c>
      <c r="I26" s="499">
        <f t="shared" si="2"/>
        <v>108464679</v>
      </c>
      <c r="J26" s="191">
        <f t="shared" si="1"/>
        <v>0</v>
      </c>
      <c r="K26" s="191"/>
      <c r="L26" s="191"/>
      <c r="M26" s="792" t="s">
        <v>1029</v>
      </c>
      <c r="N26" s="801">
        <v>45290</v>
      </c>
      <c r="O26" s="500"/>
      <c r="Q26" s="137"/>
    </row>
    <row r="27" spans="1:17">
      <c r="B27" s="365" t="s">
        <v>339</v>
      </c>
      <c r="C27" s="170">
        <v>111300001</v>
      </c>
      <c r="D27" s="170" t="str">
        <f t="shared" si="0"/>
        <v>1113</v>
      </c>
      <c r="E27" s="100" t="s">
        <v>1023</v>
      </c>
      <c r="F27" s="455">
        <v>307470004</v>
      </c>
      <c r="G27" s="495" t="s">
        <v>178</v>
      </c>
      <c r="I27" s="499">
        <f t="shared" si="2"/>
        <v>307470004</v>
      </c>
      <c r="J27" s="191">
        <f t="shared" si="1"/>
        <v>0</v>
      </c>
      <c r="K27" s="191"/>
      <c r="L27" s="191"/>
      <c r="M27" s="792" t="s">
        <v>1030</v>
      </c>
      <c r="N27" s="801">
        <v>45290</v>
      </c>
      <c r="O27" s="500"/>
      <c r="Q27" s="137"/>
    </row>
    <row r="28" spans="1:17">
      <c r="B28" s="365" t="s">
        <v>346</v>
      </c>
      <c r="C28" s="170">
        <v>111300001</v>
      </c>
      <c r="D28" s="170" t="str">
        <f t="shared" si="0"/>
        <v>1113</v>
      </c>
      <c r="E28" s="100" t="s">
        <v>1023</v>
      </c>
      <c r="F28" s="455">
        <v>6640255761</v>
      </c>
      <c r="G28" s="495" t="s">
        <v>178</v>
      </c>
      <c r="I28" s="499">
        <f t="shared" si="2"/>
        <v>6640255761</v>
      </c>
      <c r="J28" s="191">
        <f t="shared" si="1"/>
        <v>0</v>
      </c>
      <c r="K28" s="191"/>
      <c r="L28" s="191"/>
      <c r="M28" s="792" t="s">
        <v>1031</v>
      </c>
      <c r="N28" s="801">
        <v>45291</v>
      </c>
      <c r="O28" s="500"/>
      <c r="Q28" s="137"/>
    </row>
    <row r="29" spans="1:17">
      <c r="B29" s="365" t="s">
        <v>353</v>
      </c>
      <c r="C29" s="170">
        <v>111300001</v>
      </c>
      <c r="D29" s="170" t="str">
        <f t="shared" si="0"/>
        <v>1113</v>
      </c>
      <c r="E29" s="100" t="s">
        <v>1023</v>
      </c>
      <c r="F29" s="455">
        <v>5418738606</v>
      </c>
      <c r="G29" s="495" t="s">
        <v>178</v>
      </c>
      <c r="I29" s="499">
        <f t="shared" si="2"/>
        <v>5418738606</v>
      </c>
      <c r="J29" s="191">
        <f t="shared" si="1"/>
        <v>0</v>
      </c>
      <c r="K29" s="191"/>
      <c r="L29" s="191"/>
      <c r="M29" s="792" t="s">
        <v>1032</v>
      </c>
      <c r="N29" s="801">
        <v>45290</v>
      </c>
      <c r="O29" s="500"/>
    </row>
    <row r="30" spans="1:17">
      <c r="B30" s="365" t="s">
        <v>313</v>
      </c>
      <c r="C30" s="170">
        <v>111300001</v>
      </c>
      <c r="D30" s="170" t="str">
        <f t="shared" si="0"/>
        <v>1113</v>
      </c>
      <c r="E30" s="100" t="s">
        <v>1023</v>
      </c>
      <c r="F30" s="455">
        <v>35818005</v>
      </c>
      <c r="G30" s="495" t="s">
        <v>178</v>
      </c>
      <c r="I30" s="499">
        <f t="shared" si="2"/>
        <v>35818005</v>
      </c>
      <c r="J30" s="191">
        <f t="shared" si="1"/>
        <v>0</v>
      </c>
      <c r="K30" s="191"/>
      <c r="L30" s="191"/>
      <c r="M30" s="792" t="s">
        <v>1033</v>
      </c>
      <c r="N30" s="801">
        <v>45290</v>
      </c>
      <c r="O30" s="500"/>
      <c r="P30" s="223"/>
    </row>
    <row r="31" spans="1:17">
      <c r="B31" s="365" t="s">
        <v>330</v>
      </c>
      <c r="C31" s="170">
        <v>111300001</v>
      </c>
      <c r="D31" s="170" t="str">
        <f t="shared" si="0"/>
        <v>1113</v>
      </c>
      <c r="E31" s="100" t="s">
        <v>1023</v>
      </c>
      <c r="F31" s="455">
        <v>24559600</v>
      </c>
      <c r="G31" s="495" t="s">
        <v>178</v>
      </c>
      <c r="I31" s="499">
        <f t="shared" si="2"/>
        <v>24559600</v>
      </c>
      <c r="J31" s="191">
        <f t="shared" si="1"/>
        <v>0</v>
      </c>
      <c r="K31" s="191"/>
      <c r="L31" s="191"/>
      <c r="M31" s="792" t="s">
        <v>1034</v>
      </c>
      <c r="N31" s="801">
        <v>45290</v>
      </c>
      <c r="O31" s="500"/>
    </row>
    <row r="32" spans="1:17">
      <c r="B32" s="365" t="s">
        <v>343</v>
      </c>
      <c r="C32" s="170">
        <v>111300001</v>
      </c>
      <c r="D32" s="170" t="str">
        <f t="shared" si="0"/>
        <v>1113</v>
      </c>
      <c r="E32" s="100" t="s">
        <v>1023</v>
      </c>
      <c r="F32" s="455">
        <v>28853325</v>
      </c>
      <c r="G32" s="495" t="s">
        <v>178</v>
      </c>
      <c r="H32" s="169"/>
      <c r="I32" s="499">
        <f t="shared" si="2"/>
        <v>28853325</v>
      </c>
      <c r="J32" s="191">
        <f t="shared" si="1"/>
        <v>0</v>
      </c>
      <c r="K32" s="191"/>
      <c r="L32" s="191"/>
      <c r="M32" s="792" t="s">
        <v>1035</v>
      </c>
      <c r="N32" s="801">
        <v>45291</v>
      </c>
      <c r="O32" s="500"/>
    </row>
    <row r="33" spans="1:15">
      <c r="B33" s="365" t="s">
        <v>323</v>
      </c>
      <c r="C33" s="170">
        <v>111300001</v>
      </c>
      <c r="D33" s="170" t="str">
        <f t="shared" si="0"/>
        <v>1113</v>
      </c>
      <c r="E33" s="100" t="s">
        <v>1023</v>
      </c>
      <c r="F33" s="455">
        <v>375652909</v>
      </c>
      <c r="G33" s="495" t="s">
        <v>178</v>
      </c>
      <c r="I33" s="499">
        <f t="shared" si="2"/>
        <v>375652909</v>
      </c>
      <c r="J33" s="191">
        <f t="shared" si="1"/>
        <v>0</v>
      </c>
      <c r="K33" s="191"/>
      <c r="L33" s="191"/>
      <c r="M33" s="792" t="s">
        <v>1036</v>
      </c>
      <c r="N33" s="114"/>
      <c r="O33" s="500"/>
    </row>
    <row r="34" spans="1:15">
      <c r="B34" s="365" t="s">
        <v>324</v>
      </c>
      <c r="C34" s="170">
        <v>111300001</v>
      </c>
      <c r="D34" s="170" t="str">
        <f t="shared" si="0"/>
        <v>1113</v>
      </c>
      <c r="E34" s="100" t="s">
        <v>1023</v>
      </c>
      <c r="F34" s="455">
        <v>10507798</v>
      </c>
      <c r="G34" s="495" t="s">
        <v>178</v>
      </c>
      <c r="I34" s="499">
        <f t="shared" si="2"/>
        <v>10507798</v>
      </c>
      <c r="J34" s="191">
        <f t="shared" si="1"/>
        <v>0</v>
      </c>
      <c r="K34" s="191"/>
      <c r="L34" s="191"/>
      <c r="M34" s="792" t="s">
        <v>1037</v>
      </c>
      <c r="N34" s="114"/>
      <c r="O34" s="500"/>
    </row>
    <row r="35" spans="1:15">
      <c r="B35" s="365" t="s">
        <v>337</v>
      </c>
      <c r="C35" s="170">
        <v>111300001</v>
      </c>
      <c r="D35" s="170" t="str">
        <f t="shared" si="0"/>
        <v>1113</v>
      </c>
      <c r="E35" s="100" t="s">
        <v>1023</v>
      </c>
      <c r="F35" s="455">
        <v>12919969</v>
      </c>
      <c r="G35" s="495" t="s">
        <v>178</v>
      </c>
      <c r="I35" s="499">
        <f t="shared" si="2"/>
        <v>12919969</v>
      </c>
      <c r="J35" s="191">
        <f t="shared" si="1"/>
        <v>0</v>
      </c>
      <c r="K35" s="191"/>
      <c r="L35" s="191"/>
      <c r="M35" s="792" t="s">
        <v>1038</v>
      </c>
      <c r="N35" s="801">
        <v>45292</v>
      </c>
      <c r="O35" s="500"/>
    </row>
    <row r="36" spans="1:15">
      <c r="B36" s="365" t="s">
        <v>335</v>
      </c>
      <c r="C36" s="170">
        <v>111300001</v>
      </c>
      <c r="D36" s="170" t="str">
        <f t="shared" si="0"/>
        <v>1113</v>
      </c>
      <c r="E36" s="100" t="s">
        <v>1023</v>
      </c>
      <c r="F36" s="455">
        <v>1216900</v>
      </c>
      <c r="G36" s="495" t="s">
        <v>178</v>
      </c>
      <c r="I36" s="499">
        <f t="shared" si="2"/>
        <v>1216900</v>
      </c>
      <c r="J36" s="191">
        <f t="shared" si="1"/>
        <v>0</v>
      </c>
      <c r="K36" s="191"/>
      <c r="L36" s="191"/>
      <c r="M36" s="792" t="s">
        <v>1039</v>
      </c>
      <c r="N36" s="801">
        <v>45299</v>
      </c>
      <c r="O36" s="500"/>
    </row>
    <row r="37" spans="1:15">
      <c r="B37" s="365" t="s">
        <v>344</v>
      </c>
      <c r="C37" s="170">
        <v>111300001</v>
      </c>
      <c r="D37" s="170" t="str">
        <f t="shared" si="0"/>
        <v>1113</v>
      </c>
      <c r="E37" s="100" t="s">
        <v>1023</v>
      </c>
      <c r="F37" s="455">
        <v>14924330</v>
      </c>
      <c r="G37" s="495" t="s">
        <v>178</v>
      </c>
      <c r="I37" s="499">
        <f t="shared" si="2"/>
        <v>14924330</v>
      </c>
      <c r="J37" s="191">
        <f t="shared" si="1"/>
        <v>0</v>
      </c>
      <c r="K37" s="191"/>
      <c r="L37" s="191"/>
      <c r="M37" s="792" t="s">
        <v>1040</v>
      </c>
      <c r="N37" s="801">
        <v>45290</v>
      </c>
      <c r="O37" s="500"/>
    </row>
    <row r="38" spans="1:15">
      <c r="B38" s="365" t="s">
        <v>345</v>
      </c>
      <c r="C38" s="170">
        <v>111300001</v>
      </c>
      <c r="D38" s="170" t="str">
        <f t="shared" si="0"/>
        <v>1113</v>
      </c>
      <c r="E38" s="100" t="s">
        <v>1023</v>
      </c>
      <c r="F38" s="455">
        <v>1066796269</v>
      </c>
      <c r="G38" s="495" t="s">
        <v>178</v>
      </c>
      <c r="I38" s="499">
        <f t="shared" si="2"/>
        <v>1066796269</v>
      </c>
      <c r="J38" s="191">
        <f t="shared" si="1"/>
        <v>0</v>
      </c>
      <c r="K38" s="191"/>
      <c r="L38" s="191"/>
      <c r="M38" s="792" t="s">
        <v>1041</v>
      </c>
      <c r="N38" s="114"/>
      <c r="O38" s="500"/>
    </row>
    <row r="39" spans="1:15">
      <c r="B39" s="365" t="s">
        <v>333</v>
      </c>
      <c r="C39" s="170">
        <v>111300001</v>
      </c>
      <c r="D39" s="170" t="str">
        <f t="shared" si="0"/>
        <v>1113</v>
      </c>
      <c r="E39" s="100" t="s">
        <v>1023</v>
      </c>
      <c r="F39" s="455">
        <v>7952082</v>
      </c>
      <c r="G39" s="495" t="s">
        <v>178</v>
      </c>
      <c r="I39" s="499">
        <f t="shared" si="2"/>
        <v>7952082</v>
      </c>
      <c r="J39" s="191">
        <f t="shared" si="1"/>
        <v>0</v>
      </c>
      <c r="K39" s="191"/>
      <c r="L39" s="191"/>
      <c r="M39" s="792" t="s">
        <v>1042</v>
      </c>
      <c r="N39" s="801">
        <v>45291</v>
      </c>
      <c r="O39" s="500"/>
    </row>
    <row r="40" spans="1:15">
      <c r="B40" s="365" t="s">
        <v>318</v>
      </c>
      <c r="C40" s="170">
        <v>111300001</v>
      </c>
      <c r="D40" s="170" t="str">
        <f t="shared" si="0"/>
        <v>1113</v>
      </c>
      <c r="E40" s="100" t="s">
        <v>1023</v>
      </c>
      <c r="F40" s="455">
        <v>203294850</v>
      </c>
      <c r="G40" s="495" t="s">
        <v>178</v>
      </c>
      <c r="H40" s="169"/>
      <c r="I40" s="499">
        <f t="shared" si="2"/>
        <v>203294850</v>
      </c>
      <c r="J40" s="191">
        <f t="shared" si="1"/>
        <v>0</v>
      </c>
      <c r="K40" s="191"/>
      <c r="L40" s="191"/>
      <c r="M40" s="792" t="s">
        <v>1043</v>
      </c>
      <c r="N40" s="801">
        <v>45290</v>
      </c>
      <c r="O40" s="500"/>
    </row>
    <row r="41" spans="1:15">
      <c r="B41" s="365" t="s">
        <v>342</v>
      </c>
      <c r="C41" s="170">
        <v>111300001</v>
      </c>
      <c r="D41" s="170" t="str">
        <f t="shared" si="0"/>
        <v>1113</v>
      </c>
      <c r="E41" s="100" t="s">
        <v>1023</v>
      </c>
      <c r="F41" s="455">
        <v>8261285</v>
      </c>
      <c r="G41" s="495" t="s">
        <v>178</v>
      </c>
      <c r="H41" s="169"/>
      <c r="I41" s="499">
        <f t="shared" si="2"/>
        <v>8261285</v>
      </c>
      <c r="J41" s="191">
        <f t="shared" si="1"/>
        <v>0</v>
      </c>
      <c r="K41" s="191"/>
      <c r="L41" s="191"/>
      <c r="M41" s="792" t="s">
        <v>1044</v>
      </c>
      <c r="N41" s="801">
        <v>45290</v>
      </c>
      <c r="O41" s="500"/>
    </row>
    <row r="42" spans="1:15" ht="27" customHeight="1">
      <c r="A42" s="116"/>
      <c r="B42" s="797" t="s">
        <v>355</v>
      </c>
      <c r="C42" s="798">
        <v>111300001</v>
      </c>
      <c r="D42" s="798" t="str">
        <f t="shared" si="0"/>
        <v>1113</v>
      </c>
      <c r="E42" s="799" t="s">
        <v>1023</v>
      </c>
      <c r="F42" s="738">
        <v>30179120782</v>
      </c>
      <c r="G42" s="800" t="s">
        <v>178</v>
      </c>
      <c r="I42" s="739">
        <v>29956295150</v>
      </c>
      <c r="J42" s="740">
        <f t="shared" si="1"/>
        <v>222825632</v>
      </c>
      <c r="K42" s="740">
        <f>100000+222725632</f>
        <v>222825632</v>
      </c>
      <c r="L42" s="740">
        <f>J42-K42</f>
        <v>0</v>
      </c>
      <c r="M42" s="792" t="s">
        <v>1045</v>
      </c>
      <c r="N42" s="794">
        <v>45290</v>
      </c>
      <c r="O42" s="741" t="s">
        <v>1046</v>
      </c>
    </row>
    <row r="43" spans="1:15" ht="77.25" customHeight="1">
      <c r="B43" s="797" t="s">
        <v>355</v>
      </c>
      <c r="C43" s="798">
        <v>111300002</v>
      </c>
      <c r="D43" s="798" t="str">
        <f t="shared" si="0"/>
        <v>1113</v>
      </c>
      <c r="E43" s="799" t="s">
        <v>1022</v>
      </c>
      <c r="F43" s="738">
        <v>1780243514856</v>
      </c>
      <c r="G43" s="800" t="s">
        <v>178</v>
      </c>
      <c r="I43" s="739">
        <v>1780883714058</v>
      </c>
      <c r="J43" s="740">
        <f t="shared" si="1"/>
        <v>-640199202</v>
      </c>
      <c r="K43" s="740">
        <f>670425674-18000000-1446667-4119908-5863825-796072</f>
        <v>640199202</v>
      </c>
      <c r="L43" s="740">
        <f>J43+K43</f>
        <v>0</v>
      </c>
      <c r="M43" s="792" t="s">
        <v>1047</v>
      </c>
      <c r="N43" s="794">
        <v>45290</v>
      </c>
      <c r="O43" s="741" t="s">
        <v>1048</v>
      </c>
    </row>
    <row r="44" spans="1:15">
      <c r="B44" s="365" t="s">
        <v>332</v>
      </c>
      <c r="C44" s="170">
        <v>111300001</v>
      </c>
      <c r="D44" s="170" t="str">
        <f t="shared" si="0"/>
        <v>1113</v>
      </c>
      <c r="E44" s="100" t="s">
        <v>1023</v>
      </c>
      <c r="F44" s="455">
        <v>71117300</v>
      </c>
      <c r="G44" s="495" t="s">
        <v>178</v>
      </c>
      <c r="I44" s="499">
        <f>F44</f>
        <v>71117300</v>
      </c>
      <c r="J44" s="191">
        <f t="shared" si="1"/>
        <v>0</v>
      </c>
      <c r="K44" s="191"/>
      <c r="L44" s="191"/>
      <c r="M44" s="792" t="s">
        <v>1049</v>
      </c>
      <c r="N44" s="801">
        <v>45292</v>
      </c>
      <c r="O44" s="500"/>
    </row>
    <row r="45" spans="1:15">
      <c r="B45" s="365" t="s">
        <v>350</v>
      </c>
      <c r="C45" s="170">
        <v>111300001</v>
      </c>
      <c r="D45" s="170" t="str">
        <f t="shared" si="0"/>
        <v>1113</v>
      </c>
      <c r="E45" s="100" t="s">
        <v>1023</v>
      </c>
      <c r="F45" s="455">
        <v>21797800</v>
      </c>
      <c r="G45" s="495" t="s">
        <v>178</v>
      </c>
      <c r="I45" s="499">
        <f>F45</f>
        <v>21797800</v>
      </c>
      <c r="J45" s="191">
        <f t="shared" si="1"/>
        <v>0</v>
      </c>
      <c r="K45" s="191"/>
      <c r="L45" s="191"/>
      <c r="M45" s="792" t="s">
        <v>1050</v>
      </c>
      <c r="N45" s="801">
        <v>45290</v>
      </c>
      <c r="O45" s="500"/>
    </row>
    <row r="46" spans="1:15">
      <c r="B46" s="365" t="s">
        <v>338</v>
      </c>
      <c r="C46" s="170">
        <v>111300001</v>
      </c>
      <c r="D46" s="170" t="str">
        <f t="shared" si="0"/>
        <v>1113</v>
      </c>
      <c r="E46" s="100" t="s">
        <v>1023</v>
      </c>
      <c r="F46" s="455">
        <v>7662229</v>
      </c>
      <c r="G46" s="495" t="s">
        <v>178</v>
      </c>
      <c r="I46" s="499">
        <v>7289729</v>
      </c>
      <c r="J46" s="191">
        <f t="shared" si="1"/>
        <v>372500</v>
      </c>
      <c r="K46" s="804" t="s">
        <v>289</v>
      </c>
      <c r="L46" s="191"/>
      <c r="M46" s="792" t="s">
        <v>1051</v>
      </c>
      <c r="N46" s="801">
        <v>45291</v>
      </c>
      <c r="O46" s="500"/>
    </row>
    <row r="47" spans="1:15">
      <c r="B47" s="365" t="s">
        <v>320</v>
      </c>
      <c r="C47" s="170">
        <v>111300001</v>
      </c>
      <c r="D47" s="170" t="str">
        <f t="shared" si="0"/>
        <v>1113</v>
      </c>
      <c r="E47" s="100" t="s">
        <v>1023</v>
      </c>
      <c r="F47" s="455">
        <v>95418353</v>
      </c>
      <c r="G47" s="495" t="s">
        <v>178</v>
      </c>
      <c r="I47" s="499">
        <f t="shared" ref="I47:I52" si="3">F47</f>
        <v>95418353</v>
      </c>
      <c r="J47" s="191">
        <f t="shared" si="1"/>
        <v>0</v>
      </c>
      <c r="K47" s="191"/>
      <c r="L47" s="191"/>
      <c r="M47" s="792" t="s">
        <v>1052</v>
      </c>
      <c r="N47" s="801">
        <v>45292</v>
      </c>
      <c r="O47" s="500"/>
    </row>
    <row r="48" spans="1:15">
      <c r="B48" s="365" t="s">
        <v>322</v>
      </c>
      <c r="C48" s="170">
        <v>111300001</v>
      </c>
      <c r="D48" s="170" t="str">
        <f t="shared" si="0"/>
        <v>1113</v>
      </c>
      <c r="E48" s="100" t="s">
        <v>1023</v>
      </c>
      <c r="F48" s="455">
        <v>18939598</v>
      </c>
      <c r="G48" s="495" t="s">
        <v>178</v>
      </c>
      <c r="I48" s="499">
        <f t="shared" si="3"/>
        <v>18939598</v>
      </c>
      <c r="J48" s="191">
        <f t="shared" si="1"/>
        <v>0</v>
      </c>
      <c r="K48" s="191"/>
      <c r="L48" s="191"/>
      <c r="M48" s="792" t="s">
        <v>1053</v>
      </c>
      <c r="N48" s="801">
        <v>45290</v>
      </c>
      <c r="O48" s="500"/>
    </row>
    <row r="49" spans="1:16">
      <c r="B49" s="365" t="s">
        <v>329</v>
      </c>
      <c r="C49" s="170">
        <v>111300001</v>
      </c>
      <c r="D49" s="170" t="str">
        <f t="shared" si="0"/>
        <v>1113</v>
      </c>
      <c r="E49" s="100" t="s">
        <v>1023</v>
      </c>
      <c r="F49" s="455">
        <v>38812630</v>
      </c>
      <c r="G49" s="495" t="s">
        <v>178</v>
      </c>
      <c r="I49" s="499">
        <f t="shared" si="3"/>
        <v>38812630</v>
      </c>
      <c r="J49" s="191">
        <f t="shared" si="1"/>
        <v>0</v>
      </c>
      <c r="K49" s="191"/>
      <c r="L49" s="191"/>
      <c r="M49" s="792" t="s">
        <v>1054</v>
      </c>
      <c r="N49" s="801">
        <v>45291</v>
      </c>
      <c r="O49" s="500"/>
    </row>
    <row r="50" spans="1:16">
      <c r="B50" s="365" t="s">
        <v>317</v>
      </c>
      <c r="C50" s="170">
        <v>111300001</v>
      </c>
      <c r="D50" s="170" t="str">
        <f t="shared" si="0"/>
        <v>1113</v>
      </c>
      <c r="E50" s="100" t="s">
        <v>1023</v>
      </c>
      <c r="F50" s="455">
        <v>2157607612</v>
      </c>
      <c r="G50" s="495" t="s">
        <v>178</v>
      </c>
      <c r="I50" s="499">
        <f t="shared" si="3"/>
        <v>2157607612</v>
      </c>
      <c r="J50" s="191">
        <f t="shared" si="1"/>
        <v>0</v>
      </c>
      <c r="K50" s="191"/>
      <c r="L50" s="191"/>
      <c r="M50" s="792" t="s">
        <v>1055</v>
      </c>
      <c r="N50" s="801">
        <v>45290</v>
      </c>
      <c r="O50" s="500"/>
    </row>
    <row r="51" spans="1:16">
      <c r="B51" s="365" t="s">
        <v>348</v>
      </c>
      <c r="C51" s="170">
        <v>111300001</v>
      </c>
      <c r="D51" s="170" t="str">
        <f t="shared" si="0"/>
        <v>1113</v>
      </c>
      <c r="E51" s="100" t="s">
        <v>1023</v>
      </c>
      <c r="F51" s="455">
        <v>34872755</v>
      </c>
      <c r="G51" s="495" t="s">
        <v>178</v>
      </c>
      <c r="I51" s="499">
        <f t="shared" si="3"/>
        <v>34872755</v>
      </c>
      <c r="J51" s="191">
        <f t="shared" si="1"/>
        <v>0</v>
      </c>
      <c r="K51" s="191"/>
      <c r="L51" s="191"/>
      <c r="M51" s="792" t="s">
        <v>1056</v>
      </c>
      <c r="N51" s="801">
        <v>45290</v>
      </c>
      <c r="O51" s="500"/>
    </row>
    <row r="52" spans="1:16" ht="13.5" thickBot="1">
      <c r="B52" s="612" t="s">
        <v>336</v>
      </c>
      <c r="C52" s="457">
        <v>111300001</v>
      </c>
      <c r="D52" s="457" t="str">
        <f t="shared" si="0"/>
        <v>1113</v>
      </c>
      <c r="E52" s="456" t="s">
        <v>1023</v>
      </c>
      <c r="F52" s="458">
        <v>10098476000</v>
      </c>
      <c r="G52" s="496" t="s">
        <v>178</v>
      </c>
      <c r="I52" s="795">
        <f t="shared" si="3"/>
        <v>10098476000</v>
      </c>
      <c r="J52" s="501">
        <f t="shared" si="1"/>
        <v>0</v>
      </c>
      <c r="K52" s="501"/>
      <c r="L52" s="501"/>
      <c r="M52" s="796" t="s">
        <v>1057</v>
      </c>
      <c r="N52" s="802">
        <v>45290</v>
      </c>
      <c r="O52" s="502"/>
      <c r="P52" s="364"/>
    </row>
    <row r="53" spans="1:16">
      <c r="C53" s="170"/>
      <c r="D53" s="170"/>
      <c r="E53" s="112" t="s">
        <v>180</v>
      </c>
      <c r="F53" s="189">
        <f>SUM(F20:F52)</f>
        <v>1862829998443</v>
      </c>
      <c r="G53" s="173"/>
      <c r="H53" s="169"/>
      <c r="I53" s="793">
        <f>SUM(I20:I52)</f>
        <v>1863232238721.25</v>
      </c>
      <c r="J53" s="192"/>
    </row>
    <row r="54" spans="1:16">
      <c r="C54" s="170"/>
      <c r="D54" s="170"/>
      <c r="E54" s="112" t="s">
        <v>97</v>
      </c>
      <c r="F54" s="189">
        <f>SUM('C101 - Leadsheet'!E29:E30)</f>
        <v>1862829998443</v>
      </c>
      <c r="G54" s="173"/>
      <c r="H54" s="169"/>
      <c r="I54" s="192">
        <f>F54</f>
        <v>1862829998443</v>
      </c>
      <c r="J54" s="191"/>
    </row>
    <row r="55" spans="1:16">
      <c r="C55" s="170"/>
      <c r="D55" s="170"/>
      <c r="E55" s="112" t="s">
        <v>288</v>
      </c>
      <c r="F55" s="189">
        <f>F53-F54</f>
        <v>0</v>
      </c>
      <c r="G55" s="173"/>
      <c r="H55" s="169"/>
      <c r="I55" s="192">
        <f>I53-I54</f>
        <v>402240278.25</v>
      </c>
      <c r="J55" s="168" t="s">
        <v>1004</v>
      </c>
    </row>
    <row r="56" spans="1:16">
      <c r="C56" s="170"/>
      <c r="D56" s="170"/>
      <c r="F56" s="171"/>
      <c r="G56" s="173"/>
      <c r="H56" s="169"/>
      <c r="I56" s="113"/>
      <c r="J56" s="743"/>
    </row>
    <row r="57" spans="1:16">
      <c r="C57" s="170"/>
      <c r="D57" s="170"/>
      <c r="F57" s="171"/>
      <c r="G57" s="173"/>
      <c r="H57" s="169"/>
      <c r="I57" s="113"/>
      <c r="J57" s="113"/>
    </row>
    <row r="58" spans="1:16">
      <c r="C58" s="170"/>
      <c r="D58" s="170"/>
      <c r="F58" s="171"/>
      <c r="G58" s="173"/>
      <c r="H58" s="169"/>
      <c r="I58" s="113"/>
      <c r="J58" s="113"/>
    </row>
    <row r="59" spans="1:16" ht="13.5" thickBot="1">
      <c r="A59" s="610" t="s">
        <v>238</v>
      </c>
      <c r="B59" s="456"/>
      <c r="C59" s="456"/>
      <c r="D59" s="456"/>
      <c r="E59" s="611"/>
      <c r="F59" s="456"/>
      <c r="G59" s="456"/>
      <c r="H59" s="456"/>
      <c r="I59" s="456"/>
    </row>
    <row r="61" spans="1:16">
      <c r="B61" s="157"/>
      <c r="C61" s="157"/>
      <c r="D61" s="157"/>
      <c r="E61" s="158"/>
      <c r="F61" s="158"/>
      <c r="G61" s="159"/>
    </row>
    <row r="62" spans="1:16" ht="13.5" thickBot="1">
      <c r="A62" s="610" t="s">
        <v>296</v>
      </c>
      <c r="B62" s="456"/>
      <c r="C62" s="456"/>
      <c r="D62" s="456"/>
      <c r="E62" s="456"/>
      <c r="F62" s="611"/>
      <c r="G62" s="456"/>
      <c r="H62" s="456"/>
      <c r="I62" s="456"/>
    </row>
    <row r="63" spans="1:16">
      <c r="B63" s="100" t="s">
        <v>1058</v>
      </c>
    </row>
  </sheetData>
  <mergeCells count="1">
    <mergeCell ref="C3:F3"/>
  </mergeCells>
  <phoneticPr fontId="27" type="noConversion"/>
  <pageMargins left="0.7" right="0.7" top="0.75" bottom="0.75" header="0.3" footer="0.3"/>
  <pageSetup paperSize="9" orientation="portrait" horizontalDpi="300"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FFBAB-5F9F-49A0-8B2B-2CEFD07FEBC6}">
  <dimension ref="A1:B24"/>
  <sheetViews>
    <sheetView workbookViewId="0">
      <selection activeCell="A2" sqref="A2"/>
    </sheetView>
  </sheetViews>
  <sheetFormatPr defaultRowHeight="14.5"/>
  <cols>
    <col min="1" max="1" width="56" bestFit="1" customWidth="1"/>
    <col min="2" max="2" width="22" style="244" bestFit="1" customWidth="1"/>
  </cols>
  <sheetData>
    <row r="1" spans="1:2">
      <c r="A1" s="1077" t="s">
        <v>1059</v>
      </c>
      <c r="B1" s="1077"/>
    </row>
    <row r="3" spans="1:2">
      <c r="A3" s="744" t="s">
        <v>1060</v>
      </c>
      <c r="B3" s="244" t="s">
        <v>1061</v>
      </c>
    </row>
    <row r="4" spans="1:2">
      <c r="A4" s="134" t="s">
        <v>1062</v>
      </c>
      <c r="B4" s="244">
        <v>500000000000</v>
      </c>
    </row>
    <row r="5" spans="1:2">
      <c r="A5" s="134" t="s">
        <v>1063</v>
      </c>
      <c r="B5" s="244">
        <v>100000000000</v>
      </c>
    </row>
    <row r="6" spans="1:2">
      <c r="A6" s="134" t="s">
        <v>1064</v>
      </c>
      <c r="B6" s="244">
        <v>241150000000</v>
      </c>
    </row>
    <row r="7" spans="1:2">
      <c r="A7" s="134" t="s">
        <v>1065</v>
      </c>
      <c r="B7" s="244">
        <v>1000000000000</v>
      </c>
    </row>
    <row r="8" spans="1:2">
      <c r="A8" s="134" t="s">
        <v>1066</v>
      </c>
      <c r="B8" s="244">
        <v>500000000000</v>
      </c>
    </row>
    <row r="9" spans="1:2">
      <c r="A9" s="134" t="s">
        <v>1067</v>
      </c>
      <c r="B9" s="244">
        <v>1500000000000</v>
      </c>
    </row>
    <row r="10" spans="1:2">
      <c r="A10" s="134" t="s">
        <v>1068</v>
      </c>
      <c r="B10" s="244">
        <v>2000000000000</v>
      </c>
    </row>
    <row r="11" spans="1:2">
      <c r="A11" s="134" t="s">
        <v>1069</v>
      </c>
      <c r="B11" s="244">
        <v>1500000000000</v>
      </c>
    </row>
    <row r="12" spans="1:2">
      <c r="A12" s="134" t="s">
        <v>1070</v>
      </c>
      <c r="B12" s="244">
        <v>1400000000000</v>
      </c>
    </row>
    <row r="13" spans="1:2">
      <c r="A13" s="134" t="s">
        <v>1071</v>
      </c>
      <c r="B13" s="244">
        <v>8741150000000</v>
      </c>
    </row>
    <row r="15" spans="1:2">
      <c r="A15" s="745" t="s">
        <v>1060</v>
      </c>
      <c r="B15" s="748" t="s">
        <v>1061</v>
      </c>
    </row>
    <row r="16" spans="1:2">
      <c r="A16" s="134" t="s">
        <v>1068</v>
      </c>
      <c r="B16" s="244">
        <v>2000000000000</v>
      </c>
    </row>
    <row r="17" spans="1:2">
      <c r="A17" s="134" t="s">
        <v>1067</v>
      </c>
      <c r="B17" s="244">
        <v>1500000000000</v>
      </c>
    </row>
    <row r="18" spans="1:2">
      <c r="A18" s="134" t="s">
        <v>1069</v>
      </c>
      <c r="B18" s="244">
        <v>1500000000000</v>
      </c>
    </row>
    <row r="19" spans="1:2">
      <c r="A19" s="134" t="s">
        <v>1070</v>
      </c>
      <c r="B19" s="244">
        <v>1400000000000</v>
      </c>
    </row>
    <row r="20" spans="1:2">
      <c r="A20" s="134" t="s">
        <v>1065</v>
      </c>
      <c r="B20" s="244">
        <v>1000000000000</v>
      </c>
    </row>
    <row r="21" spans="1:2">
      <c r="A21" s="134" t="s">
        <v>1062</v>
      </c>
      <c r="B21" s="244">
        <v>500000000000</v>
      </c>
    </row>
    <row r="22" spans="1:2">
      <c r="A22" s="134" t="s">
        <v>1066</v>
      </c>
      <c r="B22" s="244">
        <v>500000000000</v>
      </c>
    </row>
    <row r="23" spans="1:2">
      <c r="A23" s="134" t="s">
        <v>1064</v>
      </c>
      <c r="B23" s="244">
        <v>241150000000</v>
      </c>
    </row>
    <row r="24" spans="1:2">
      <c r="A24" s="134" t="s">
        <v>1063</v>
      </c>
      <c r="B24" s="244">
        <v>100000000000</v>
      </c>
    </row>
  </sheetData>
  <autoFilter ref="A15:B15" xr:uid="{7A3FFBAB-5F9F-49A0-8B2B-2CEFD07FEBC6}">
    <sortState xmlns:xlrd2="http://schemas.microsoft.com/office/spreadsheetml/2017/richdata2" ref="A16:B24">
      <sortCondition descending="1" ref="B15"/>
    </sortState>
  </autoFilter>
  <mergeCells count="1">
    <mergeCell ref="A1:B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7899A-3B8A-4393-99B7-CE56580E501E}">
  <dimension ref="A2:B23"/>
  <sheetViews>
    <sheetView workbookViewId="0">
      <selection activeCell="B8" sqref="B8"/>
    </sheetView>
  </sheetViews>
  <sheetFormatPr defaultRowHeight="14.5"/>
  <cols>
    <col min="1" max="1" width="56.08984375" customWidth="1"/>
    <col min="2" max="2" width="23.6328125" customWidth="1"/>
  </cols>
  <sheetData>
    <row r="2" spans="1:2">
      <c r="A2" s="1077" t="s">
        <v>1072</v>
      </c>
      <c r="B2" s="1077"/>
    </row>
    <row r="4" spans="1:2">
      <c r="A4" s="746" t="s">
        <v>1073</v>
      </c>
      <c r="B4" s="747">
        <v>-638215088784</v>
      </c>
    </row>
    <row r="5" spans="1:2">
      <c r="A5" s="746" t="s">
        <v>1074</v>
      </c>
      <c r="B5" s="747">
        <v>-502416579376</v>
      </c>
    </row>
    <row r="6" spans="1:2">
      <c r="A6" s="746" t="s">
        <v>1075</v>
      </c>
      <c r="B6" s="747">
        <v>-308033993089.51996</v>
      </c>
    </row>
    <row r="7" spans="1:2">
      <c r="A7" s="746" t="s">
        <v>1076</v>
      </c>
      <c r="B7" s="747">
        <v>-210474731663</v>
      </c>
    </row>
    <row r="8" spans="1:2">
      <c r="A8" s="746" t="s">
        <v>1077</v>
      </c>
      <c r="B8" s="747">
        <v>-27350592578.23</v>
      </c>
    </row>
    <row r="9" spans="1:2">
      <c r="A9" s="746" t="s">
        <v>1078</v>
      </c>
      <c r="B9" s="747">
        <v>-21134047775</v>
      </c>
    </row>
    <row r="10" spans="1:2">
      <c r="A10" s="134" t="s">
        <v>1079</v>
      </c>
      <c r="B10" s="244">
        <v>-6103693758</v>
      </c>
    </row>
    <row r="11" spans="1:2">
      <c r="A11" s="134" t="s">
        <v>1080</v>
      </c>
      <c r="B11" s="244">
        <v>-2514597677</v>
      </c>
    </row>
    <row r="12" spans="1:2">
      <c r="A12" s="134" t="s">
        <v>1081</v>
      </c>
      <c r="B12" s="244">
        <v>-708920550.02999997</v>
      </c>
    </row>
    <row r="13" spans="1:2">
      <c r="A13" s="134" t="s">
        <v>1082</v>
      </c>
      <c r="B13" s="244">
        <v>-636701983</v>
      </c>
    </row>
    <row r="14" spans="1:2">
      <c r="A14" s="134" t="s">
        <v>1083</v>
      </c>
      <c r="B14" s="244">
        <v>-378682560</v>
      </c>
    </row>
    <row r="15" spans="1:2">
      <c r="A15" s="134" t="s">
        <v>1084</v>
      </c>
      <c r="B15" s="244">
        <v>-146600820</v>
      </c>
    </row>
    <row r="16" spans="1:2">
      <c r="A16" s="134" t="s">
        <v>1085</v>
      </c>
      <c r="B16" s="244">
        <v>-116539355</v>
      </c>
    </row>
    <row r="17" spans="1:2">
      <c r="A17" s="134" t="s">
        <v>1086</v>
      </c>
      <c r="B17" s="244">
        <v>-79500000</v>
      </c>
    </row>
    <row r="18" spans="1:2">
      <c r="A18" s="134" t="s">
        <v>1087</v>
      </c>
      <c r="B18" s="244">
        <v>-73988920</v>
      </c>
    </row>
    <row r="19" spans="1:2">
      <c r="A19" s="134" t="s">
        <v>1088</v>
      </c>
      <c r="B19" s="244">
        <v>-65042763</v>
      </c>
    </row>
    <row r="20" spans="1:2">
      <c r="A20" s="134" t="s">
        <v>1068</v>
      </c>
      <c r="B20" s="244">
        <v>-27726608</v>
      </c>
    </row>
    <row r="21" spans="1:2">
      <c r="A21" s="134" t="s">
        <v>1089</v>
      </c>
      <c r="B21" s="244">
        <v>-3251750</v>
      </c>
    </row>
    <row r="22" spans="1:2">
      <c r="A22" s="134" t="s">
        <v>1090</v>
      </c>
      <c r="B22" s="244">
        <v>-2164321</v>
      </c>
    </row>
    <row r="23" spans="1:2">
      <c r="A23" s="134" t="s">
        <v>1091</v>
      </c>
      <c r="B23" s="244"/>
    </row>
  </sheetData>
  <autoFilter ref="A3:B3" xr:uid="{8637899A-3B8A-4393-99B7-CE56580E501E}">
    <sortState xmlns:xlrd2="http://schemas.microsoft.com/office/spreadsheetml/2017/richdata2" ref="A4:B23">
      <sortCondition ref="B3"/>
    </sortState>
  </autoFilter>
  <mergeCells count="1">
    <mergeCell ref="A2:B2"/>
  </mergeCells>
  <pageMargins left="0.7" right="0.7" top="0.75" bottom="0.75" header="0.3" footer="0.3"/>
  <pageSetup paperSize="9" orientation="portrait" horizontalDpi="300"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C46EF-0484-4318-A473-FDAD91F374FD}">
  <sheetPr codeName="Sheet17">
    <tabColor rgb="FFFFC000"/>
  </sheetPr>
  <dimension ref="A1:AW122"/>
  <sheetViews>
    <sheetView topLeftCell="U37" zoomScale="89" zoomScaleNormal="89" workbookViewId="0">
      <selection activeCell="AF39" sqref="AF39"/>
    </sheetView>
  </sheetViews>
  <sheetFormatPr defaultColWidth="8.90625" defaultRowHeight="14.5"/>
  <cols>
    <col min="1" max="1" width="13.90625" customWidth="1"/>
    <col min="2" max="2" width="15.36328125" bestFit="1" customWidth="1"/>
    <col min="3" max="3" width="17.36328125" customWidth="1"/>
    <col min="4" max="4" width="18.36328125" bestFit="1" customWidth="1"/>
    <col min="5" max="5" width="55.453125" customWidth="1"/>
    <col min="6" max="6" width="40.08984375" customWidth="1"/>
    <col min="7" max="7" width="31.453125" customWidth="1"/>
    <col min="8" max="8" width="28.90625" customWidth="1"/>
    <col min="9" max="9" width="37.08984375" customWidth="1"/>
    <col min="10" max="10" width="26.6328125" customWidth="1"/>
    <col min="11" max="11" width="18.90625" customWidth="1"/>
    <col min="12" max="12" width="44.6328125" customWidth="1"/>
    <col min="13" max="13" width="9.90625" customWidth="1"/>
    <col min="14" max="14" width="15.54296875" customWidth="1"/>
    <col min="15" max="15" width="19.453125" customWidth="1"/>
    <col min="16" max="16" width="23.08984375" customWidth="1"/>
    <col min="17" max="17" width="19.36328125" customWidth="1"/>
    <col min="18" max="18" width="17.54296875" customWidth="1"/>
    <col min="19" max="19" width="18.54296875" customWidth="1"/>
    <col min="20" max="20" width="16.6328125" customWidth="1"/>
    <col min="21" max="22" width="14.36328125" customWidth="1"/>
    <col min="23" max="23" width="10.54296875" customWidth="1"/>
    <col min="24" max="24" width="24.08984375" customWidth="1"/>
    <col min="25" max="25" width="10.90625" bestFit="1" customWidth="1"/>
    <col min="26" max="26" width="9.6328125" bestFit="1" customWidth="1"/>
    <col min="27" max="27" width="27" customWidth="1"/>
    <col min="28" max="28" width="21.36328125" customWidth="1"/>
    <col min="29" max="29" width="21" style="244" customWidth="1"/>
    <col min="30" max="30" width="19.08984375" customWidth="1"/>
    <col min="31" max="31" width="19.6328125" customWidth="1"/>
    <col min="32" max="32" width="12.6328125" style="152" customWidth="1"/>
    <col min="33" max="33" width="27.36328125" customWidth="1"/>
    <col min="34" max="34" width="29.08984375" customWidth="1"/>
    <col min="35" max="35" width="20.54296875" bestFit="1" customWidth="1"/>
    <col min="36" max="36" width="25.6328125" customWidth="1"/>
    <col min="37" max="37" width="20.6328125" customWidth="1"/>
    <col min="38" max="38" width="17.6328125" customWidth="1"/>
    <col min="39" max="39" width="17.453125" customWidth="1"/>
    <col min="40" max="40" width="24.36328125" customWidth="1"/>
    <col min="41" max="41" width="21.54296875" customWidth="1"/>
    <col min="42" max="42" width="27.6328125" customWidth="1"/>
    <col min="43" max="43" width="19.6328125" customWidth="1"/>
    <col min="44" max="44" width="17.6328125" customWidth="1"/>
    <col min="45" max="45" width="18.6328125" customWidth="1"/>
    <col min="46" max="46" width="17.90625" customWidth="1"/>
    <col min="47" max="47" width="8.90625" customWidth="1"/>
  </cols>
  <sheetData>
    <row r="1" spans="1:12" s="100" customFormat="1" ht="15.9" customHeight="1">
      <c r="A1" s="463" t="s">
        <v>36</v>
      </c>
      <c r="B1" s="509" t="s">
        <v>222</v>
      </c>
      <c r="C1" s="96"/>
      <c r="D1" s="97"/>
      <c r="E1" s="98"/>
      <c r="F1" s="98"/>
      <c r="G1" s="99"/>
    </row>
    <row r="2" spans="1:12" s="100" customFormat="1" ht="15.9" customHeight="1">
      <c r="A2" s="464" t="s">
        <v>38</v>
      </c>
      <c r="B2" s="510" t="str">
        <f>'C101 - Leadsheet'!B2</f>
        <v>31/12/2023</v>
      </c>
      <c r="C2" s="102"/>
      <c r="D2" s="102"/>
      <c r="E2" s="102"/>
      <c r="F2" s="102"/>
      <c r="G2" s="103"/>
    </row>
    <row r="3" spans="1:12" s="100" customFormat="1" ht="15.9" customHeight="1">
      <c r="A3" s="464" t="s">
        <v>40</v>
      </c>
      <c r="B3" s="511" t="s">
        <v>41</v>
      </c>
      <c r="C3" s="1002" t="s">
        <v>64</v>
      </c>
      <c r="D3" s="1007"/>
      <c r="E3" s="1007"/>
      <c r="F3" s="1008"/>
      <c r="G3" s="104"/>
    </row>
    <row r="4" spans="1:12" s="100" customFormat="1" ht="15.9" customHeight="1">
      <c r="A4" s="101"/>
      <c r="B4" s="105"/>
      <c r="C4" s="106"/>
      <c r="D4" s="295"/>
      <c r="E4" s="102"/>
      <c r="F4" s="102"/>
      <c r="G4" s="103" t="str">
        <f>'C101 - Leadsheet'!G4</f>
        <v>Prepared by: HHPN - Jan 2024</v>
      </c>
    </row>
    <row r="5" spans="1:12" s="100" customFormat="1" ht="15.9" customHeight="1" thickBot="1">
      <c r="A5" s="107"/>
      <c r="B5" s="609"/>
      <c r="C5" s="625"/>
      <c r="D5" s="626"/>
      <c r="E5" s="626"/>
      <c r="F5" s="626"/>
      <c r="G5" s="108" t="str">
        <f>'C101 - Leadsheet'!G5</f>
        <v>Reviewed by: NHD - Jan 2024</v>
      </c>
    </row>
    <row r="6" spans="1:12" s="100" customFormat="1" ht="13"/>
    <row r="7" spans="1:12" s="100" customFormat="1" ht="13.5" thickBot="1">
      <c r="A7" s="627" t="s">
        <v>269</v>
      </c>
      <c r="B7" s="456"/>
      <c r="C7" s="611"/>
      <c r="D7" s="456"/>
      <c r="E7" s="456"/>
      <c r="F7" s="456"/>
      <c r="G7" s="456"/>
    </row>
    <row r="8" spans="1:12" s="100" customFormat="1" ht="13">
      <c r="B8" s="100" t="s">
        <v>1092</v>
      </c>
      <c r="C8" s="109"/>
    </row>
    <row r="9" spans="1:12" s="100" customFormat="1" ht="13"/>
    <row r="10" spans="1:12" s="100" customFormat="1" ht="13.5" thickBot="1">
      <c r="A10" s="627" t="s">
        <v>274</v>
      </c>
      <c r="B10" s="456"/>
      <c r="C10" s="611"/>
      <c r="D10" s="456"/>
      <c r="E10" s="456"/>
      <c r="F10" s="456"/>
      <c r="G10" s="456"/>
    </row>
    <row r="11" spans="1:12" s="100" customFormat="1" ht="13">
      <c r="A11" s="110" t="s">
        <v>275</v>
      </c>
      <c r="B11" s="110" t="s">
        <v>276</v>
      </c>
      <c r="F11" s="110"/>
    </row>
    <row r="12" spans="1:12" s="100" customFormat="1" ht="13">
      <c r="A12" s="100" t="s">
        <v>277</v>
      </c>
      <c r="B12" s="100" t="s">
        <v>278</v>
      </c>
      <c r="C12" s="119"/>
      <c r="D12" s="119"/>
      <c r="E12" s="119"/>
      <c r="F12" s="119"/>
      <c r="G12" s="119"/>
    </row>
    <row r="13" spans="1:12" s="100" customFormat="1" ht="13">
      <c r="A13" s="100" t="s">
        <v>1093</v>
      </c>
      <c r="B13" s="100" t="s">
        <v>4495</v>
      </c>
      <c r="C13" s="119"/>
      <c r="D13" s="119"/>
      <c r="E13" s="119"/>
      <c r="F13" s="119"/>
      <c r="G13" s="119"/>
    </row>
    <row r="14" spans="1:12" s="100" customFormat="1" ht="13">
      <c r="A14" s="100" t="s">
        <v>277</v>
      </c>
      <c r="B14" s="100" t="s">
        <v>4498</v>
      </c>
      <c r="C14" s="119"/>
      <c r="D14" s="119"/>
      <c r="E14" s="119"/>
      <c r="F14" s="119"/>
      <c r="G14" s="119"/>
    </row>
    <row r="15" spans="1:12" s="100" customFormat="1" ht="13">
      <c r="A15" s="100" t="s">
        <v>277</v>
      </c>
      <c r="B15" s="100" t="s">
        <v>4497</v>
      </c>
      <c r="H15" s="861"/>
      <c r="K15" s="168"/>
      <c r="L15" s="168"/>
    </row>
    <row r="16" spans="1:12" s="100" customFormat="1" ht="13">
      <c r="B16" s="100" t="s">
        <v>4691</v>
      </c>
      <c r="H16" s="861"/>
      <c r="K16" s="168"/>
      <c r="L16" s="168"/>
    </row>
    <row r="17" spans="1:36" s="100" customFormat="1" ht="13">
      <c r="A17" s="100" t="s">
        <v>281</v>
      </c>
      <c r="B17" s="100" t="s">
        <v>4690</v>
      </c>
      <c r="C17" s="119"/>
      <c r="D17" s="119"/>
      <c r="E17" s="119"/>
      <c r="F17" s="119"/>
      <c r="G17" s="119"/>
      <c r="H17" s="404"/>
    </row>
    <row r="18" spans="1:36" s="100" customFormat="1" ht="13"/>
    <row r="19" spans="1:36" s="100" customFormat="1" ht="13.5" thickBot="1">
      <c r="A19" s="627" t="s">
        <v>283</v>
      </c>
      <c r="B19" s="456"/>
      <c r="C19" s="611"/>
      <c r="D19" s="456"/>
      <c r="E19" s="456"/>
      <c r="F19" s="456"/>
      <c r="G19" s="456"/>
      <c r="H19" s="456"/>
      <c r="I19" s="456"/>
      <c r="J19" s="456"/>
    </row>
    <row r="20" spans="1:36">
      <c r="AC20"/>
    </row>
    <row r="21" spans="1:36" ht="15" thickBot="1">
      <c r="D21" s="512" t="s">
        <v>326</v>
      </c>
      <c r="E21" s="512" t="s">
        <v>315</v>
      </c>
      <c r="F21" s="512" t="s">
        <v>4528</v>
      </c>
      <c r="G21" s="512" t="s">
        <v>178</v>
      </c>
      <c r="H21" s="512" t="s">
        <v>180</v>
      </c>
      <c r="I21" s="513" t="s">
        <v>98</v>
      </c>
      <c r="AC21"/>
    </row>
    <row r="22" spans="1:36" ht="15" thickTop="1">
      <c r="C22" s="197" t="s">
        <v>1094</v>
      </c>
      <c r="D22" s="360">
        <f>-SUMIFS($P$30:$P$63,$M$30:$M$63,"EUR")</f>
        <v>675601290</v>
      </c>
      <c r="E22" s="360">
        <f>-SUMIFS($P$30:$P$63,$M$30:$M$63,"USD")</f>
        <v>968010798109.80005</v>
      </c>
      <c r="F22" s="360">
        <f>-SUM(P30:P63)-D22-E22-G22</f>
        <v>8859958000.9802246</v>
      </c>
      <c r="G22" s="360">
        <f>-SUMIFS($P$30:$P$63,$M$30:$M$63,"VND")</f>
        <v>740936086930</v>
      </c>
      <c r="H22" s="361">
        <f>SUM(D22:G22)</f>
        <v>1718482444330.7803</v>
      </c>
      <c r="I22" s="361">
        <f>'C101 - Leadsheet'!E33+'C101 - Leadsheet'!E35+'C101 - Leadsheet'!E37</f>
        <v>1718482444330</v>
      </c>
      <c r="J22" s="194">
        <f>I22-H22</f>
        <v>-0.7802734375</v>
      </c>
      <c r="AC22"/>
    </row>
    <row r="23" spans="1:36">
      <c r="C23" s="197" t="s">
        <v>4529</v>
      </c>
      <c r="D23" s="360">
        <f>SUMIFS($P$71:$P$94,$N$71:$N$94,"EUR")</f>
        <v>0</v>
      </c>
      <c r="E23" s="360">
        <f>SUMIFS($P$71:$P$102,$N$71:$N$102,"USD")</f>
        <v>241150000000</v>
      </c>
      <c r="F23" s="360">
        <v>0</v>
      </c>
      <c r="G23" s="360">
        <f>SUMIFS($P$71:$P$102,$N$71:$N$102,"VND")</f>
        <v>8500000000000</v>
      </c>
      <c r="H23" s="361">
        <f t="shared" ref="H23:H24" si="0">SUM(D23:G23)</f>
        <v>8741150000000</v>
      </c>
      <c r="I23" s="361">
        <f>'C101 - Leadsheet'!E34+'C101 - Leadsheet'!E36</f>
        <v>8741150000000</v>
      </c>
      <c r="J23" s="194">
        <f>I23-H23</f>
        <v>0</v>
      </c>
      <c r="AC23"/>
    </row>
    <row r="24" spans="1:36">
      <c r="C24" s="197" t="s">
        <v>4530</v>
      </c>
      <c r="D24" s="360">
        <f>SUMIFS($P$111:$P$115,$N$111:$N$115,"EUR")</f>
        <v>0</v>
      </c>
      <c r="E24" s="360">
        <f>SUMIFS($P$111:$P$115,$N$111:$N$115,"USD")</f>
        <v>0</v>
      </c>
      <c r="F24" s="360">
        <v>0</v>
      </c>
      <c r="G24" s="360">
        <f>SUMIFS($P$111:$P$115,$N$111:$N$115,"VND")</f>
        <v>900000000000</v>
      </c>
      <c r="H24" s="361">
        <f t="shared" si="0"/>
        <v>900000000000</v>
      </c>
      <c r="I24" s="361">
        <f>'C101 - Leadsheet'!E38</f>
        <v>900000000000</v>
      </c>
      <c r="J24" s="194">
        <f>I24-H24</f>
        <v>0</v>
      </c>
      <c r="AC24"/>
    </row>
    <row r="25" spans="1:36">
      <c r="D25" s="359">
        <f>ROUND(SUM(D22:D24)/10^6,)</f>
        <v>676</v>
      </c>
      <c r="E25" s="359">
        <f t="shared" ref="E25:H25" si="1">ROUND(SUM(E22:E24)/10^6,)</f>
        <v>1209161</v>
      </c>
      <c r="F25" s="359">
        <f t="shared" si="1"/>
        <v>8860</v>
      </c>
      <c r="G25" s="359">
        <f>ROUND(SUM(G22:G24)/10^6,)</f>
        <v>10140936</v>
      </c>
      <c r="H25" s="359">
        <f t="shared" si="1"/>
        <v>11359632</v>
      </c>
      <c r="AC25"/>
    </row>
    <row r="26" spans="1:36">
      <c r="D26" s="359"/>
      <c r="E26" s="359"/>
      <c r="F26" s="359"/>
      <c r="G26" s="359"/>
      <c r="H26" s="359"/>
      <c r="AC26"/>
    </row>
    <row r="27" spans="1:36">
      <c r="B27" s="204" t="s">
        <v>1094</v>
      </c>
      <c r="C27" s="204"/>
      <c r="D27" s="204"/>
      <c r="E27" s="204"/>
      <c r="F27" s="204"/>
      <c r="G27" s="204"/>
      <c r="H27" s="204"/>
      <c r="I27" s="204"/>
      <c r="J27" s="204"/>
      <c r="K27" s="204"/>
      <c r="L27" s="204"/>
      <c r="M27" s="204"/>
      <c r="N27" s="204"/>
      <c r="O27" s="204"/>
      <c r="P27" s="204"/>
      <c r="Q27" s="204"/>
      <c r="R27" s="204"/>
      <c r="S27" s="204"/>
      <c r="T27" s="204"/>
      <c r="U27" s="204"/>
      <c r="V27" s="204"/>
      <c r="W27" s="204"/>
      <c r="X27" s="204"/>
      <c r="Y27" s="204"/>
      <c r="Z27" s="204"/>
      <c r="AA27" s="204"/>
      <c r="AB27" s="204"/>
      <c r="AC27" s="204"/>
      <c r="AD27" s="204"/>
      <c r="AE27" s="204"/>
      <c r="AF27" s="208"/>
      <c r="AG27" s="204"/>
      <c r="AH27" s="204"/>
      <c r="AI27" s="204"/>
      <c r="AJ27" s="204"/>
    </row>
    <row r="28" spans="1:36" ht="15" thickBot="1">
      <c r="P28" s="194">
        <f>SUBTOTAL(9,P30:P63)</f>
        <v>-1718482444330.7803</v>
      </c>
      <c r="Q28" s="194">
        <f>'C101 - Leadsheet'!E33+'C101 - Leadsheet'!E35+'C101 - Leadsheet'!E37</f>
        <v>1718482444330</v>
      </c>
      <c r="Z28" s="67" t="s">
        <v>300</v>
      </c>
      <c r="AC28"/>
      <c r="AD28" s="194">
        <f>SUM(AD30:AD63)</f>
        <v>365010258.15999997</v>
      </c>
    </row>
    <row r="29" spans="1:36" s="666" customFormat="1" ht="52.5" customHeight="1">
      <c r="B29" s="355" t="s">
        <v>4527</v>
      </c>
      <c r="C29" s="356" t="s">
        <v>1095</v>
      </c>
      <c r="D29" s="356" t="s">
        <v>1096</v>
      </c>
      <c r="E29" s="356" t="s">
        <v>1097</v>
      </c>
      <c r="F29" s="356" t="s">
        <v>1098</v>
      </c>
      <c r="G29" s="356" t="s">
        <v>1099</v>
      </c>
      <c r="H29" s="356" t="s">
        <v>1100</v>
      </c>
      <c r="I29" s="356" t="s">
        <v>1101</v>
      </c>
      <c r="J29" s="356" t="s">
        <v>1102</v>
      </c>
      <c r="K29" s="356" t="s">
        <v>1103</v>
      </c>
      <c r="L29" s="356" t="s">
        <v>1104</v>
      </c>
      <c r="M29" s="356" t="s">
        <v>1105</v>
      </c>
      <c r="N29" s="356" t="s">
        <v>1106</v>
      </c>
      <c r="O29" s="356" t="s">
        <v>1107</v>
      </c>
      <c r="P29" s="356" t="s">
        <v>1108</v>
      </c>
      <c r="Q29" s="356" t="s">
        <v>1109</v>
      </c>
      <c r="R29" s="356" t="s">
        <v>1110</v>
      </c>
      <c r="S29" s="356" t="s">
        <v>1111</v>
      </c>
      <c r="T29" s="356" t="s">
        <v>1112</v>
      </c>
      <c r="U29" s="356" t="s">
        <v>1113</v>
      </c>
      <c r="V29" s="356" t="s">
        <v>1114</v>
      </c>
      <c r="W29" s="356" t="s">
        <v>1115</v>
      </c>
      <c r="X29" s="356" t="s">
        <v>1116</v>
      </c>
      <c r="Y29" s="356"/>
      <c r="Z29" s="362" t="s">
        <v>310</v>
      </c>
      <c r="AA29" s="363" t="s">
        <v>1117</v>
      </c>
      <c r="AB29" s="713" t="s">
        <v>98</v>
      </c>
      <c r="AC29" s="714" t="s">
        <v>1118</v>
      </c>
      <c r="AD29" s="714" t="s">
        <v>288</v>
      </c>
      <c r="AE29" s="727" t="s">
        <v>4488</v>
      </c>
      <c r="AF29" s="715" t="s">
        <v>236</v>
      </c>
      <c r="AG29" s="727" t="s">
        <v>4532</v>
      </c>
      <c r="AH29" s="716" t="s">
        <v>4531</v>
      </c>
    </row>
    <row r="30" spans="1:36">
      <c r="B30" s="227" t="s">
        <v>1119</v>
      </c>
      <c r="C30" t="s">
        <v>355</v>
      </c>
      <c r="D30" t="s">
        <v>1120</v>
      </c>
      <c r="E30" s="732" t="s">
        <v>1080</v>
      </c>
      <c r="F30" s="732" t="s">
        <v>1121</v>
      </c>
      <c r="G30" s="732" t="s">
        <v>1122</v>
      </c>
      <c r="H30" s="732" t="s">
        <v>1123</v>
      </c>
      <c r="I30" s="732" t="s">
        <v>1124</v>
      </c>
      <c r="J30" s="732" t="s">
        <v>1125</v>
      </c>
      <c r="K30" s="732" t="s">
        <v>1126</v>
      </c>
      <c r="L30" s="732" t="s">
        <v>1127</v>
      </c>
      <c r="M30" s="732" t="s">
        <v>178</v>
      </c>
      <c r="N30" s="732">
        <v>0</v>
      </c>
      <c r="O30" s="733">
        <v>-2514597677</v>
      </c>
      <c r="P30" s="731">
        <v>-2514597677</v>
      </c>
      <c r="Q30" s="236">
        <v>-2514561067</v>
      </c>
      <c r="R30" s="236">
        <v>0</v>
      </c>
      <c r="S30" s="236">
        <v>0</v>
      </c>
      <c r="T30" t="s">
        <v>1128</v>
      </c>
      <c r="U30" t="str">
        <f>LEFT(T30,4)</f>
        <v>1311</v>
      </c>
      <c r="V30" t="s">
        <v>1129</v>
      </c>
      <c r="W30">
        <v>0</v>
      </c>
      <c r="Z30" s="199">
        <f>VLOOKUP(M30,'Fx rate'!$A$2:$B$12,2,0)</f>
        <v>1</v>
      </c>
      <c r="AA30" s="202">
        <f>ROUND(Z30*O30,0)</f>
        <v>-2514597677</v>
      </c>
      <c r="AB30" s="717">
        <f>ROUND(AA30-P30,0)</f>
        <v>0</v>
      </c>
      <c r="AC30" s="542">
        <v>-2514542677</v>
      </c>
      <c r="AD30" s="194">
        <f>AC30-O30</f>
        <v>55000</v>
      </c>
      <c r="AE30" s="194">
        <f>AD30-55000</f>
        <v>0</v>
      </c>
      <c r="AF30" s="718" t="s">
        <v>68</v>
      </c>
      <c r="AG30" s="810"/>
      <c r="AH30" s="719" t="s">
        <v>1130</v>
      </c>
    </row>
    <row r="31" spans="1:36">
      <c r="B31" s="227" t="s">
        <v>1119</v>
      </c>
      <c r="C31" t="s">
        <v>355</v>
      </c>
      <c r="D31" t="s">
        <v>1131</v>
      </c>
      <c r="E31" s="732" t="s">
        <v>1074</v>
      </c>
      <c r="F31" s="732" t="s">
        <v>1121</v>
      </c>
      <c r="G31" s="732" t="s">
        <v>1122</v>
      </c>
      <c r="H31" s="732" t="s">
        <v>1132</v>
      </c>
      <c r="I31" s="732" t="s">
        <v>1133</v>
      </c>
      <c r="J31" s="732" t="s">
        <v>1134</v>
      </c>
      <c r="K31" s="732" t="s">
        <v>1126</v>
      </c>
      <c r="L31" s="732" t="s">
        <v>1127</v>
      </c>
      <c r="M31" s="732" t="s">
        <v>178</v>
      </c>
      <c r="N31" s="732">
        <v>0</v>
      </c>
      <c r="O31" s="733">
        <v>-502416579376</v>
      </c>
      <c r="P31" s="731">
        <v>-502416579376</v>
      </c>
      <c r="Q31" s="236">
        <v>-502387156100</v>
      </c>
      <c r="R31" s="236">
        <v>0</v>
      </c>
      <c r="S31" s="236">
        <v>0</v>
      </c>
      <c r="T31" t="s">
        <v>1128</v>
      </c>
      <c r="U31" t="str">
        <f t="shared" ref="U31:U53" si="2">LEFT(T31,4)</f>
        <v>1311</v>
      </c>
      <c r="V31" t="s">
        <v>1135</v>
      </c>
      <c r="W31">
        <v>0</v>
      </c>
      <c r="Z31" s="199">
        <f>VLOOKUP(M31,'Fx rate'!$A$2:$B$12,2,0)</f>
        <v>1</v>
      </c>
      <c r="AA31" s="202">
        <f t="shared" ref="AA31:AA49" si="3">Z31*O31</f>
        <v>-502416579376</v>
      </c>
      <c r="AB31" s="717">
        <f t="shared" ref="AB31:AB60" si="4">ROUND(AA31-P31,0)</f>
        <v>0</v>
      </c>
      <c r="AC31" s="542">
        <v>-502499168403</v>
      </c>
      <c r="AD31" s="194">
        <f t="shared" ref="AD31:AD51" si="5">AC31-O31</f>
        <v>-82589027</v>
      </c>
      <c r="AE31" s="194">
        <f>AD31+82589027</f>
        <v>0</v>
      </c>
      <c r="AF31" s="718" t="s">
        <v>70</v>
      </c>
      <c r="AG31" s="810"/>
      <c r="AH31" s="719" t="s">
        <v>1136</v>
      </c>
    </row>
    <row r="32" spans="1:36" ht="43.5">
      <c r="B32" s="227" t="s">
        <v>1119</v>
      </c>
      <c r="C32" t="s">
        <v>355</v>
      </c>
      <c r="D32" t="s">
        <v>1137</v>
      </c>
      <c r="E32" s="732" t="s">
        <v>1068</v>
      </c>
      <c r="F32" s="732" t="s">
        <v>1121</v>
      </c>
      <c r="G32" s="732" t="s">
        <v>1122</v>
      </c>
      <c r="H32" s="732" t="s">
        <v>1132</v>
      </c>
      <c r="I32" s="732" t="s">
        <v>1133</v>
      </c>
      <c r="J32" s="732" t="s">
        <v>1138</v>
      </c>
      <c r="K32" s="732" t="s">
        <v>1126</v>
      </c>
      <c r="L32" s="732" t="s">
        <v>1127</v>
      </c>
      <c r="M32" s="732" t="s">
        <v>178</v>
      </c>
      <c r="N32" s="732">
        <v>0</v>
      </c>
      <c r="O32" s="733">
        <v>-27726608</v>
      </c>
      <c r="P32" s="731">
        <v>-27726608</v>
      </c>
      <c r="Q32" s="236">
        <v>-19180287</v>
      </c>
      <c r="R32" s="236">
        <v>0</v>
      </c>
      <c r="S32" s="236">
        <v>0</v>
      </c>
      <c r="T32" t="s">
        <v>1128</v>
      </c>
      <c r="U32" t="str">
        <f t="shared" si="2"/>
        <v>1311</v>
      </c>
      <c r="V32" t="s">
        <v>1139</v>
      </c>
      <c r="W32">
        <v>0</v>
      </c>
      <c r="Z32" s="199">
        <f>VLOOKUP(M32,'Fx rate'!$A$2:$B$12,2,0)</f>
        <v>1</v>
      </c>
      <c r="AA32" s="202">
        <f t="shared" si="3"/>
        <v>-27726608</v>
      </c>
      <c r="AB32" s="717">
        <f t="shared" si="4"/>
        <v>0</v>
      </c>
      <c r="AC32" s="542">
        <f>-26631134</f>
        <v>-26631134</v>
      </c>
      <c r="AD32" s="194">
        <f t="shared" si="5"/>
        <v>1095474</v>
      </c>
      <c r="AE32" s="194">
        <f>1095474+4526-1100000</f>
        <v>0</v>
      </c>
      <c r="AF32" s="718" t="s">
        <v>72</v>
      </c>
      <c r="AG32" s="810"/>
      <c r="AH32" s="720" t="s">
        <v>1140</v>
      </c>
    </row>
    <row r="33" spans="2:34">
      <c r="B33" s="227" t="s">
        <v>699</v>
      </c>
      <c r="C33" t="s">
        <v>431</v>
      </c>
      <c r="D33" t="s">
        <v>1141</v>
      </c>
      <c r="E33" s="732" t="s">
        <v>1079</v>
      </c>
      <c r="F33" s="732" t="s">
        <v>1121</v>
      </c>
      <c r="G33" s="732" t="s">
        <v>1122</v>
      </c>
      <c r="H33" s="732" t="s">
        <v>1132</v>
      </c>
      <c r="I33" s="732" t="s">
        <v>1133</v>
      </c>
      <c r="J33" s="732" t="s">
        <v>1142</v>
      </c>
      <c r="K33" s="732" t="s">
        <v>1126</v>
      </c>
      <c r="L33" s="732" t="s">
        <v>1127</v>
      </c>
      <c r="M33" s="732" t="s">
        <v>178</v>
      </c>
      <c r="N33" s="732">
        <v>0</v>
      </c>
      <c r="O33" s="733">
        <v>-5901431607</v>
      </c>
      <c r="P33" s="731">
        <v>-5901431607</v>
      </c>
      <c r="Q33" s="236">
        <v>-6575704162</v>
      </c>
      <c r="R33" s="236">
        <v>0</v>
      </c>
      <c r="S33" s="236">
        <v>0</v>
      </c>
      <c r="T33" t="s">
        <v>1128</v>
      </c>
      <c r="U33" t="str">
        <f t="shared" si="2"/>
        <v>1311</v>
      </c>
      <c r="V33" t="s">
        <v>1143</v>
      </c>
      <c r="W33">
        <v>0</v>
      </c>
      <c r="Z33" s="199">
        <f>VLOOKUP(M33,'Fx rate'!$A$2:$B$12,2,0)</f>
        <v>1</v>
      </c>
      <c r="AA33" s="202">
        <f t="shared" si="3"/>
        <v>-5901431607</v>
      </c>
      <c r="AB33" s="717">
        <f t="shared" si="4"/>
        <v>0</v>
      </c>
      <c r="AC33" s="542">
        <v>-5901431607</v>
      </c>
      <c r="AD33" s="194">
        <f t="shared" si="5"/>
        <v>0</v>
      </c>
      <c r="AE33" s="194"/>
      <c r="AF33" s="718" t="s">
        <v>1435</v>
      </c>
      <c r="AG33" s="811">
        <v>45323</v>
      </c>
      <c r="AH33" s="228"/>
    </row>
    <row r="34" spans="2:34">
      <c r="B34" s="227" t="s">
        <v>1119</v>
      </c>
      <c r="C34" t="s">
        <v>355</v>
      </c>
      <c r="D34" t="s">
        <v>1144</v>
      </c>
      <c r="E34" s="732" t="s">
        <v>1088</v>
      </c>
      <c r="F34" s="732" t="s">
        <v>1121</v>
      </c>
      <c r="G34" s="732" t="s">
        <v>1122</v>
      </c>
      <c r="H34" s="732" t="s">
        <v>1132</v>
      </c>
      <c r="I34" s="732" t="s">
        <v>1133</v>
      </c>
      <c r="J34" s="732" t="s">
        <v>1145</v>
      </c>
      <c r="K34" s="732" t="s">
        <v>1126</v>
      </c>
      <c r="L34" s="732" t="s">
        <v>1127</v>
      </c>
      <c r="M34" s="732" t="s">
        <v>178</v>
      </c>
      <c r="N34" s="732">
        <v>0</v>
      </c>
      <c r="O34" s="733">
        <v>-65042763</v>
      </c>
      <c r="P34" s="731">
        <v>-65042763</v>
      </c>
      <c r="Q34" s="236">
        <v>-65046557</v>
      </c>
      <c r="R34" s="236">
        <v>0</v>
      </c>
      <c r="S34" s="236">
        <v>0</v>
      </c>
      <c r="T34" t="s">
        <v>1128</v>
      </c>
      <c r="U34" t="str">
        <f t="shared" si="2"/>
        <v>1311</v>
      </c>
      <c r="V34" t="s">
        <v>1146</v>
      </c>
      <c r="W34">
        <v>0</v>
      </c>
      <c r="Z34" s="199">
        <f>VLOOKUP(M34,'Fx rate'!$A$2:$B$12,2,0)</f>
        <v>1</v>
      </c>
      <c r="AA34" s="202">
        <f t="shared" si="3"/>
        <v>-65042763</v>
      </c>
      <c r="AB34" s="717">
        <f t="shared" si="4"/>
        <v>0</v>
      </c>
      <c r="AC34" s="542">
        <v>-65031763</v>
      </c>
      <c r="AD34" s="194">
        <f t="shared" si="5"/>
        <v>11000</v>
      </c>
      <c r="AE34" s="194">
        <f>AD34-11000</f>
        <v>0</v>
      </c>
      <c r="AF34" s="718" t="s">
        <v>1147</v>
      </c>
      <c r="AG34" s="810" t="s">
        <v>1148</v>
      </c>
      <c r="AH34" s="719" t="s">
        <v>1149</v>
      </c>
    </row>
    <row r="35" spans="2:34" ht="43.5">
      <c r="B35" s="227" t="s">
        <v>1119</v>
      </c>
      <c r="C35" t="s">
        <v>355</v>
      </c>
      <c r="D35" t="s">
        <v>1150</v>
      </c>
      <c r="E35" s="732" t="s">
        <v>1076</v>
      </c>
      <c r="F35" s="732" t="s">
        <v>1121</v>
      </c>
      <c r="G35" s="732" t="s">
        <v>1122</v>
      </c>
      <c r="H35" s="732" t="s">
        <v>1132</v>
      </c>
      <c r="I35" s="732" t="s">
        <v>1133</v>
      </c>
      <c r="J35" s="732" t="s">
        <v>1151</v>
      </c>
      <c r="K35" s="732" t="s">
        <v>1126</v>
      </c>
      <c r="L35" s="732" t="s">
        <v>1127</v>
      </c>
      <c r="M35" s="732" t="s">
        <v>178</v>
      </c>
      <c r="N35" s="732">
        <v>0</v>
      </c>
      <c r="O35" s="733">
        <v>-210474731663</v>
      </c>
      <c r="P35" s="731">
        <v>-210474731663</v>
      </c>
      <c r="Q35" s="236">
        <v>-208960941469</v>
      </c>
      <c r="R35" s="236">
        <v>0</v>
      </c>
      <c r="S35" s="236">
        <v>0</v>
      </c>
      <c r="T35" t="s">
        <v>1128</v>
      </c>
      <c r="U35" t="str">
        <f t="shared" si="2"/>
        <v>1311</v>
      </c>
      <c r="V35" t="s">
        <v>1152</v>
      </c>
      <c r="W35">
        <v>0</v>
      </c>
      <c r="Z35" s="199">
        <f>VLOOKUP(M35,'Fx rate'!$A$2:$B$12,2,0)</f>
        <v>1</v>
      </c>
      <c r="AA35" s="202">
        <f t="shared" si="3"/>
        <v>-210474731663</v>
      </c>
      <c r="AB35" s="717">
        <f t="shared" si="4"/>
        <v>0</v>
      </c>
      <c r="AC35" s="542">
        <v>-210526292684</v>
      </c>
      <c r="AD35" s="194">
        <f t="shared" si="5"/>
        <v>-51561021</v>
      </c>
      <c r="AE35" s="194">
        <f>AD35-66000+51627021</f>
        <v>0</v>
      </c>
      <c r="AF35" s="718" t="s">
        <v>1153</v>
      </c>
      <c r="AG35" s="810"/>
      <c r="AH35" s="720" t="s">
        <v>1154</v>
      </c>
    </row>
    <row r="36" spans="2:34" ht="87">
      <c r="B36" s="227" t="s">
        <v>1119</v>
      </c>
      <c r="C36" t="s">
        <v>355</v>
      </c>
      <c r="D36" t="s">
        <v>1155</v>
      </c>
      <c r="E36" s="732" t="s">
        <v>1082</v>
      </c>
      <c r="F36" s="732" t="s">
        <v>1121</v>
      </c>
      <c r="G36" s="732" t="s">
        <v>1122</v>
      </c>
      <c r="H36" s="732" t="s">
        <v>1132</v>
      </c>
      <c r="I36" s="732" t="s">
        <v>1133</v>
      </c>
      <c r="J36" s="732" t="s">
        <v>1156</v>
      </c>
      <c r="K36" s="732" t="s">
        <v>1126</v>
      </c>
      <c r="L36" s="732" t="s">
        <v>1127</v>
      </c>
      <c r="M36" s="732" t="s">
        <v>178</v>
      </c>
      <c r="N36" s="732">
        <v>0</v>
      </c>
      <c r="O36" s="733">
        <v>-636701983</v>
      </c>
      <c r="P36" s="731">
        <v>-636701983</v>
      </c>
      <c r="Q36" s="236">
        <v>-638930904</v>
      </c>
      <c r="R36" s="236">
        <v>0</v>
      </c>
      <c r="S36" s="236">
        <v>0</v>
      </c>
      <c r="T36" t="s">
        <v>1128</v>
      </c>
      <c r="U36" t="str">
        <f t="shared" si="2"/>
        <v>1311</v>
      </c>
      <c r="V36" t="s">
        <v>1157</v>
      </c>
      <c r="W36">
        <v>0</v>
      </c>
      <c r="Z36" s="199">
        <f>VLOOKUP(M36,'Fx rate'!$A$2:$B$12,2,0)</f>
        <v>1</v>
      </c>
      <c r="AA36" s="202">
        <f t="shared" si="3"/>
        <v>-636701983</v>
      </c>
      <c r="AB36" s="717">
        <f t="shared" si="4"/>
        <v>0</v>
      </c>
      <c r="AC36" s="542">
        <v>-142608903</v>
      </c>
      <c r="AD36" s="194">
        <f t="shared" si="5"/>
        <v>494093080</v>
      </c>
      <c r="AE36" s="194">
        <f>AD36-116561826-125484697-137801489-114241768+18700-22000</f>
        <v>0</v>
      </c>
      <c r="AF36" s="718" t="s">
        <v>1433</v>
      </c>
      <c r="AG36" s="810"/>
      <c r="AH36" s="720" t="s">
        <v>1158</v>
      </c>
    </row>
    <row r="37" spans="2:34" ht="103.5" customHeight="1">
      <c r="B37" s="227" t="s">
        <v>1119</v>
      </c>
      <c r="C37" t="s">
        <v>355</v>
      </c>
      <c r="D37" t="s">
        <v>1159</v>
      </c>
      <c r="E37" s="732" t="s">
        <v>1075</v>
      </c>
      <c r="F37" s="732" t="s">
        <v>1121</v>
      </c>
      <c r="G37" s="732" t="s">
        <v>1122</v>
      </c>
      <c r="H37" s="732" t="s">
        <v>1132</v>
      </c>
      <c r="I37" s="732" t="s">
        <v>1133</v>
      </c>
      <c r="J37" s="734" t="s">
        <v>1160</v>
      </c>
      <c r="K37" s="732" t="s">
        <v>1126</v>
      </c>
      <c r="L37" s="732" t="s">
        <v>1127</v>
      </c>
      <c r="M37" s="732" t="s">
        <v>178</v>
      </c>
      <c r="N37" s="732">
        <v>0</v>
      </c>
      <c r="O37" s="733">
        <v>-4590792143</v>
      </c>
      <c r="P37" s="731">
        <v>-4590792143</v>
      </c>
      <c r="Q37" s="236">
        <v>-4862531765</v>
      </c>
      <c r="R37" s="236">
        <v>0</v>
      </c>
      <c r="S37" s="236">
        <v>0</v>
      </c>
      <c r="T37" t="s">
        <v>1128</v>
      </c>
      <c r="U37" t="str">
        <f>LEFT(T37,4)</f>
        <v>1311</v>
      </c>
      <c r="V37" t="s">
        <v>1161</v>
      </c>
      <c r="W37">
        <v>0</v>
      </c>
      <c r="Z37" s="199">
        <f>VLOOKUP(M37,'Fx rate'!$A$2:$B$12,2,0)</f>
        <v>1</v>
      </c>
      <c r="AA37" s="202">
        <f t="shared" si="3"/>
        <v>-4590792143</v>
      </c>
      <c r="AB37" s="717">
        <f t="shared" si="4"/>
        <v>0</v>
      </c>
      <c r="AC37" s="542">
        <v>-4583761642</v>
      </c>
      <c r="AD37" s="194">
        <f t="shared" si="5"/>
        <v>7030501</v>
      </c>
      <c r="AE37" s="194">
        <f>AD37-3300000-165000-550841-55000-2959660</f>
        <v>0</v>
      </c>
      <c r="AF37" s="718" t="s">
        <v>1162</v>
      </c>
      <c r="AG37" s="810" t="s">
        <v>1148</v>
      </c>
      <c r="AH37" s="720" t="s">
        <v>1163</v>
      </c>
    </row>
    <row r="38" spans="2:34">
      <c r="B38" s="227" t="s">
        <v>699</v>
      </c>
      <c r="C38" t="s">
        <v>431</v>
      </c>
      <c r="D38" t="s">
        <v>1141</v>
      </c>
      <c r="E38" s="732" t="s">
        <v>1079</v>
      </c>
      <c r="F38" s="732" t="s">
        <v>1121</v>
      </c>
      <c r="G38" s="732" t="s">
        <v>1122</v>
      </c>
      <c r="H38" s="732" t="s">
        <v>1132</v>
      </c>
      <c r="I38" s="732" t="s">
        <v>1133</v>
      </c>
      <c r="J38" s="732" t="s">
        <v>1164</v>
      </c>
      <c r="K38" s="732" t="s">
        <v>1126</v>
      </c>
      <c r="L38" s="732" t="s">
        <v>1127</v>
      </c>
      <c r="M38" s="732" t="s">
        <v>315</v>
      </c>
      <c r="N38" s="732">
        <v>0</v>
      </c>
      <c r="O38" s="733">
        <v>-8387.4</v>
      </c>
      <c r="P38" s="731">
        <v>-202262151</v>
      </c>
      <c r="Q38" s="236">
        <v>-8387</v>
      </c>
      <c r="R38" s="236">
        <v>0</v>
      </c>
      <c r="S38" s="236">
        <v>0</v>
      </c>
      <c r="T38" t="s">
        <v>1165</v>
      </c>
      <c r="U38" t="str">
        <f t="shared" si="2"/>
        <v>1321</v>
      </c>
      <c r="V38" t="s">
        <v>1143</v>
      </c>
      <c r="W38">
        <v>0</v>
      </c>
      <c r="Z38" s="199">
        <f>VLOOKUP(M38,'Fx rate'!$A$2:$B$12,2,0)</f>
        <v>24115</v>
      </c>
      <c r="AA38" s="202">
        <f t="shared" si="3"/>
        <v>-202262151</v>
      </c>
      <c r="AB38" s="717">
        <f t="shared" si="4"/>
        <v>0</v>
      </c>
      <c r="AC38" s="542">
        <v>-8387.4</v>
      </c>
      <c r="AD38" s="194">
        <f>AC38-O38</f>
        <v>0</v>
      </c>
      <c r="AE38" s="194"/>
      <c r="AF38" s="718" t="s">
        <v>1434</v>
      </c>
      <c r="AG38" s="811">
        <v>45323</v>
      </c>
      <c r="AH38" s="228"/>
    </row>
    <row r="39" spans="2:34" ht="29">
      <c r="B39" s="227" t="s">
        <v>1119</v>
      </c>
      <c r="C39" t="s">
        <v>355</v>
      </c>
      <c r="D39" t="s">
        <v>1159</v>
      </c>
      <c r="E39" s="732" t="s">
        <v>1075</v>
      </c>
      <c r="F39" s="732" t="s">
        <v>1121</v>
      </c>
      <c r="G39" s="732" t="s">
        <v>1122</v>
      </c>
      <c r="H39" s="732" t="s">
        <v>1132</v>
      </c>
      <c r="I39" s="732" t="s">
        <v>1133</v>
      </c>
      <c r="J39" s="732" t="s">
        <v>1166</v>
      </c>
      <c r="K39" s="732" t="s">
        <v>1126</v>
      </c>
      <c r="L39" s="732" t="s">
        <v>1127</v>
      </c>
      <c r="M39" s="732" t="s">
        <v>356</v>
      </c>
      <c r="N39" s="732">
        <v>0</v>
      </c>
      <c r="O39" s="733">
        <v>-212193.02</v>
      </c>
      <c r="P39" s="731">
        <v>-3518372464.6199999</v>
      </c>
      <c r="Q39" s="236">
        <v>-573642</v>
      </c>
      <c r="R39" s="236">
        <v>0</v>
      </c>
      <c r="S39" s="236">
        <v>0</v>
      </c>
      <c r="T39" t="s">
        <v>1165</v>
      </c>
      <c r="U39" t="str">
        <f t="shared" si="2"/>
        <v>1321</v>
      </c>
      <c r="V39" t="s">
        <v>1167</v>
      </c>
      <c r="W39">
        <v>0</v>
      </c>
      <c r="Z39" s="199">
        <f>VLOOKUP(M39,'Fx rate'!$A$2:$B$12,2,0)</f>
        <v>16581</v>
      </c>
      <c r="AA39" s="202">
        <f t="shared" si="3"/>
        <v>-3518372464.6199999</v>
      </c>
      <c r="AB39" s="717">
        <f t="shared" si="4"/>
        <v>0</v>
      </c>
      <c r="AC39" s="542">
        <v>-212167.76</v>
      </c>
      <c r="AD39" s="722">
        <f t="shared" si="5"/>
        <v>25.259999999980209</v>
      </c>
      <c r="AE39" s="194">
        <f>AD39-4.4-20.86</f>
        <v>-1.978861519091879E-11</v>
      </c>
      <c r="AF39" s="718" t="s">
        <v>1168</v>
      </c>
      <c r="AG39" s="810" t="s">
        <v>1169</v>
      </c>
      <c r="AH39" s="720" t="s">
        <v>4693</v>
      </c>
    </row>
    <row r="40" spans="2:34" ht="72.5">
      <c r="B40" s="227" t="s">
        <v>1119</v>
      </c>
      <c r="C40" t="s">
        <v>355</v>
      </c>
      <c r="D40" t="s">
        <v>1159</v>
      </c>
      <c r="E40" s="732" t="s">
        <v>1075</v>
      </c>
      <c r="F40" s="732" t="s">
        <v>1121</v>
      </c>
      <c r="G40" s="732" t="s">
        <v>1122</v>
      </c>
      <c r="H40" s="732" t="s">
        <v>1132</v>
      </c>
      <c r="I40" s="732" t="s">
        <v>1133</v>
      </c>
      <c r="J40" s="732" t="s">
        <v>1170</v>
      </c>
      <c r="K40" s="732" t="s">
        <v>1126</v>
      </c>
      <c r="L40" s="732" t="s">
        <v>1127</v>
      </c>
      <c r="M40" s="732" t="s">
        <v>315</v>
      </c>
      <c r="N40" s="732">
        <v>0</v>
      </c>
      <c r="O40" s="733">
        <v>-12269247.35</v>
      </c>
      <c r="P40" s="731">
        <v>-295872899845.25</v>
      </c>
      <c r="Q40" s="236">
        <v>-4668008</v>
      </c>
      <c r="R40" s="236">
        <v>0</v>
      </c>
      <c r="S40" s="236">
        <v>0</v>
      </c>
      <c r="T40" t="s">
        <v>1165</v>
      </c>
      <c r="U40" t="str">
        <f t="shared" si="2"/>
        <v>1321</v>
      </c>
      <c r="V40" t="s">
        <v>1161</v>
      </c>
      <c r="W40">
        <v>0</v>
      </c>
      <c r="Z40" s="199">
        <f>VLOOKUP(M40,'Fx rate'!$A$2:$B$12,2,0)</f>
        <v>24115</v>
      </c>
      <c r="AA40" s="202">
        <f t="shared" si="3"/>
        <v>-295872899845.25</v>
      </c>
      <c r="AB40" s="717">
        <f t="shared" si="4"/>
        <v>0</v>
      </c>
      <c r="AC40" s="542">
        <v>-12216288.220000001</v>
      </c>
      <c r="AD40" s="721">
        <f t="shared" si="5"/>
        <v>52959.129999998957</v>
      </c>
      <c r="AE40" s="806">
        <f>AD40-8.8-42.02-57366+4460.99-3.3</f>
        <v>-1.0430083463575102E-9</v>
      </c>
      <c r="AF40" s="718" t="s">
        <v>1171</v>
      </c>
      <c r="AG40" s="810"/>
      <c r="AH40" s="720" t="s">
        <v>1172</v>
      </c>
    </row>
    <row r="41" spans="2:34">
      <c r="B41" s="227" t="s">
        <v>1119</v>
      </c>
      <c r="C41" t="s">
        <v>355</v>
      </c>
      <c r="D41" t="s">
        <v>1159</v>
      </c>
      <c r="E41" s="732" t="s">
        <v>1075</v>
      </c>
      <c r="F41" s="732" t="s">
        <v>1121</v>
      </c>
      <c r="G41" s="732" t="s">
        <v>1122</v>
      </c>
      <c r="H41" s="732" t="s">
        <v>1132</v>
      </c>
      <c r="I41" s="732" t="s">
        <v>1133</v>
      </c>
      <c r="J41" s="732" t="s">
        <v>1173</v>
      </c>
      <c r="K41" s="732" t="s">
        <v>1126</v>
      </c>
      <c r="L41" s="732" t="s">
        <v>1127</v>
      </c>
      <c r="M41" s="732" t="s">
        <v>464</v>
      </c>
      <c r="N41" s="732">
        <v>0</v>
      </c>
      <c r="O41" s="733">
        <v>-1864.31</v>
      </c>
      <c r="P41" s="731">
        <v>-34308896.93</v>
      </c>
      <c r="Q41" s="236">
        <v>-1867</v>
      </c>
      <c r="R41" s="236">
        <v>0</v>
      </c>
      <c r="S41" s="236">
        <v>0</v>
      </c>
      <c r="T41" t="s">
        <v>1165</v>
      </c>
      <c r="U41" t="str">
        <f t="shared" si="2"/>
        <v>1321</v>
      </c>
      <c r="V41" t="s">
        <v>1161</v>
      </c>
      <c r="W41">
        <v>0</v>
      </c>
      <c r="Z41" s="199">
        <f>VLOOKUP(M41,'Fx rate'!$A$2:$B$12,2,0)</f>
        <v>18403</v>
      </c>
      <c r="AA41" s="202">
        <f t="shared" si="3"/>
        <v>-34308896.93</v>
      </c>
      <c r="AB41" s="717">
        <f t="shared" si="4"/>
        <v>0</v>
      </c>
      <c r="AC41" s="542">
        <v>-1858.81</v>
      </c>
      <c r="AD41" s="194">
        <f t="shared" si="5"/>
        <v>5.5</v>
      </c>
      <c r="AE41" s="223" t="s">
        <v>289</v>
      </c>
      <c r="AF41" s="718" t="s">
        <v>1174</v>
      </c>
      <c r="AG41" s="810" t="s">
        <v>1169</v>
      </c>
      <c r="AH41" s="228"/>
    </row>
    <row r="42" spans="2:34">
      <c r="B42" s="227" t="s">
        <v>1119</v>
      </c>
      <c r="C42" t="s">
        <v>355</v>
      </c>
      <c r="D42" t="s">
        <v>1159</v>
      </c>
      <c r="E42" s="732" t="s">
        <v>1075</v>
      </c>
      <c r="F42" s="732" t="s">
        <v>1121</v>
      </c>
      <c r="G42" s="732" t="s">
        <v>1122</v>
      </c>
      <c r="H42" s="732" t="s">
        <v>1132</v>
      </c>
      <c r="I42" s="732" t="s">
        <v>1133</v>
      </c>
      <c r="J42" s="732" t="s">
        <v>1175</v>
      </c>
      <c r="K42" s="732" t="s">
        <v>1126</v>
      </c>
      <c r="L42" s="732" t="s">
        <v>1127</v>
      </c>
      <c r="M42" s="732" t="s">
        <v>453</v>
      </c>
      <c r="N42" s="732">
        <v>0</v>
      </c>
      <c r="O42" s="733">
        <v>-12942.56</v>
      </c>
      <c r="P42" s="731">
        <v>-400416921.27999997</v>
      </c>
      <c r="Q42" s="236">
        <v>-11481</v>
      </c>
      <c r="R42" s="236">
        <v>0</v>
      </c>
      <c r="S42" s="236">
        <v>0</v>
      </c>
      <c r="T42" t="s">
        <v>1165</v>
      </c>
      <c r="U42" t="str">
        <f t="shared" si="2"/>
        <v>1321</v>
      </c>
      <c r="V42" t="s">
        <v>1161</v>
      </c>
      <c r="W42">
        <v>0</v>
      </c>
      <c r="Z42" s="199">
        <f>VLOOKUP(M42,'Fx rate'!$A$2:$B$12,2,0)</f>
        <v>30938</v>
      </c>
      <c r="AA42" s="202">
        <f t="shared" si="3"/>
        <v>-400416921.27999997</v>
      </c>
      <c r="AB42" s="717">
        <f t="shared" si="4"/>
        <v>0</v>
      </c>
      <c r="AC42" s="236">
        <v>-12940.36</v>
      </c>
      <c r="AD42" s="194">
        <f t="shared" si="5"/>
        <v>2.1999999999989086</v>
      </c>
      <c r="AE42" s="223" t="s">
        <v>289</v>
      </c>
      <c r="AF42" s="718" t="s">
        <v>1176</v>
      </c>
      <c r="AG42" s="810" t="s">
        <v>1169</v>
      </c>
      <c r="AH42" s="228"/>
    </row>
    <row r="43" spans="2:34">
      <c r="B43" s="227" t="s">
        <v>1119</v>
      </c>
      <c r="C43" t="s">
        <v>355</v>
      </c>
      <c r="D43" t="s">
        <v>1159</v>
      </c>
      <c r="E43" s="732" t="s">
        <v>1075</v>
      </c>
      <c r="F43" s="732" t="s">
        <v>1121</v>
      </c>
      <c r="G43" s="732" t="s">
        <v>1122</v>
      </c>
      <c r="H43" s="732" t="s">
        <v>1132</v>
      </c>
      <c r="I43" s="732" t="s">
        <v>1133</v>
      </c>
      <c r="J43" s="732" t="s">
        <v>1177</v>
      </c>
      <c r="K43" s="732" t="s">
        <v>1126</v>
      </c>
      <c r="L43" s="732" t="s">
        <v>1127</v>
      </c>
      <c r="M43" s="732" t="s">
        <v>460</v>
      </c>
      <c r="N43" s="732">
        <v>0</v>
      </c>
      <c r="O43" s="733">
        <v>-821928.67</v>
      </c>
      <c r="P43" s="731">
        <v>-584391284.37</v>
      </c>
      <c r="Q43" s="236">
        <v>-821955</v>
      </c>
      <c r="R43" s="236">
        <v>0</v>
      </c>
      <c r="S43" s="236">
        <v>0</v>
      </c>
      <c r="T43" t="s">
        <v>1165</v>
      </c>
      <c r="U43" t="str">
        <f t="shared" si="2"/>
        <v>1321</v>
      </c>
      <c r="V43" t="s">
        <v>1161</v>
      </c>
      <c r="W43">
        <v>0</v>
      </c>
      <c r="Z43" s="199">
        <f>VLOOKUP(M43,'Fx rate'!$A$2:$B$12,2,0)</f>
        <v>711</v>
      </c>
      <c r="AA43" s="202">
        <f>Z43*O43</f>
        <v>-584391284.37</v>
      </c>
      <c r="AB43" s="717">
        <f>ROUND(AA43-P43,0)</f>
        <v>0</v>
      </c>
      <c r="AC43" s="236">
        <v>-821818.67</v>
      </c>
      <c r="AD43" s="194">
        <f t="shared" si="5"/>
        <v>110</v>
      </c>
      <c r="AE43" s="194">
        <f>AD43-110</f>
        <v>0</v>
      </c>
      <c r="AF43" s="718" t="s">
        <v>1178</v>
      </c>
      <c r="AG43" s="810" t="s">
        <v>1169</v>
      </c>
      <c r="AH43" s="719" t="s">
        <v>1179</v>
      </c>
    </row>
    <row r="44" spans="2:34" ht="29">
      <c r="B44" s="227" t="s">
        <v>1119</v>
      </c>
      <c r="C44" t="s">
        <v>355</v>
      </c>
      <c r="D44" t="s">
        <v>1159</v>
      </c>
      <c r="E44" s="732" t="s">
        <v>1075</v>
      </c>
      <c r="F44" s="732" t="s">
        <v>1121</v>
      </c>
      <c r="G44" s="732" t="s">
        <v>1122</v>
      </c>
      <c r="H44" s="732" t="s">
        <v>1132</v>
      </c>
      <c r="I44" s="732" t="s">
        <v>1133</v>
      </c>
      <c r="J44" s="732" t="s">
        <v>1180</v>
      </c>
      <c r="K44" s="732" t="s">
        <v>1126</v>
      </c>
      <c r="L44" s="732" t="s">
        <v>1127</v>
      </c>
      <c r="M44" s="732" t="s">
        <v>358</v>
      </c>
      <c r="N44" s="732">
        <v>0</v>
      </c>
      <c r="O44" s="733">
        <v>-7734.87</v>
      </c>
      <c r="P44" s="731">
        <v>-222516740.16</v>
      </c>
      <c r="Q44" s="236">
        <v>-14117</v>
      </c>
      <c r="R44" s="236">
        <v>0</v>
      </c>
      <c r="S44" s="236">
        <v>0</v>
      </c>
      <c r="T44" t="s">
        <v>1165</v>
      </c>
      <c r="U44" t="str">
        <f t="shared" si="2"/>
        <v>1321</v>
      </c>
      <c r="V44" t="s">
        <v>1161</v>
      </c>
      <c r="W44">
        <v>0</v>
      </c>
      <c r="Z44" s="199">
        <f>VLOOKUP(M44,'Fx rate'!$A$2:$B$12,2,0)</f>
        <v>28768</v>
      </c>
      <c r="AA44" s="202">
        <f t="shared" si="3"/>
        <v>-222516740.16</v>
      </c>
      <c r="AB44" s="717">
        <f t="shared" si="4"/>
        <v>0</v>
      </c>
      <c r="AC44" s="236">
        <v>-7730.18</v>
      </c>
      <c r="AD44" s="722">
        <f>AC44-O44</f>
        <v>4.6899999999995998</v>
      </c>
      <c r="AE44" s="194">
        <f>AD44-4.4-0.29</f>
        <v>-4.0051295613352522E-13</v>
      </c>
      <c r="AF44" s="718" t="s">
        <v>1181</v>
      </c>
      <c r="AG44" s="811">
        <v>45287</v>
      </c>
      <c r="AH44" s="720" t="s">
        <v>4694</v>
      </c>
    </row>
    <row r="45" spans="2:34">
      <c r="B45" s="227" t="s">
        <v>1119</v>
      </c>
      <c r="C45" t="s">
        <v>355</v>
      </c>
      <c r="D45" t="s">
        <v>1159</v>
      </c>
      <c r="E45" s="732" t="s">
        <v>1075</v>
      </c>
      <c r="F45" s="732" t="s">
        <v>1121</v>
      </c>
      <c r="G45" s="732" t="s">
        <v>1122</v>
      </c>
      <c r="H45" s="732" t="s">
        <v>1132</v>
      </c>
      <c r="I45" s="732" t="s">
        <v>1133</v>
      </c>
      <c r="J45" s="732" t="s">
        <v>1182</v>
      </c>
      <c r="K45" s="732" t="s">
        <v>1126</v>
      </c>
      <c r="L45" s="732" t="s">
        <v>1127</v>
      </c>
      <c r="M45" s="732" t="s">
        <v>326</v>
      </c>
      <c r="N45" s="732">
        <v>0</v>
      </c>
      <c r="O45" s="733">
        <v>-5567.33</v>
      </c>
      <c r="P45" s="731">
        <v>-150317910</v>
      </c>
      <c r="Q45" s="236">
        <v>-9981</v>
      </c>
      <c r="R45" s="236">
        <v>0</v>
      </c>
      <c r="S45" s="236">
        <v>0</v>
      </c>
      <c r="T45" t="s">
        <v>1165</v>
      </c>
      <c r="U45" t="str">
        <f t="shared" si="2"/>
        <v>1321</v>
      </c>
      <c r="V45" t="s">
        <v>1161</v>
      </c>
      <c r="W45">
        <v>0</v>
      </c>
      <c r="Z45" s="199">
        <f>VLOOKUP(M45,'Fx rate'!$A$2:$B$12,2,0)</f>
        <v>27000</v>
      </c>
      <c r="AA45" s="202">
        <f t="shared" si="3"/>
        <v>-150317910</v>
      </c>
      <c r="AB45" s="717">
        <f t="shared" si="4"/>
        <v>0</v>
      </c>
      <c r="AC45" s="236">
        <v>-5564.03</v>
      </c>
      <c r="AD45" s="722">
        <f t="shared" si="5"/>
        <v>3.3000000000001819</v>
      </c>
      <c r="AE45" s="223" t="s">
        <v>289</v>
      </c>
      <c r="AF45" s="718" t="s">
        <v>1183</v>
      </c>
      <c r="AG45" s="810" t="s">
        <v>1169</v>
      </c>
      <c r="AH45" s="719" t="s">
        <v>1184</v>
      </c>
    </row>
    <row r="46" spans="2:34" ht="43.5">
      <c r="B46" s="227" t="s">
        <v>1119</v>
      </c>
      <c r="C46" t="s">
        <v>355</v>
      </c>
      <c r="D46" t="s">
        <v>1159</v>
      </c>
      <c r="E46" s="732" t="s">
        <v>1075</v>
      </c>
      <c r="F46" s="732" t="s">
        <v>1121</v>
      </c>
      <c r="G46" s="732" t="s">
        <v>1122</v>
      </c>
      <c r="H46" s="732" t="s">
        <v>1132</v>
      </c>
      <c r="I46" s="732" t="s">
        <v>1133</v>
      </c>
      <c r="J46" s="732" t="s">
        <v>1185</v>
      </c>
      <c r="K46" s="732" t="s">
        <v>1126</v>
      </c>
      <c r="L46" s="732" t="s">
        <v>1127</v>
      </c>
      <c r="M46" s="732" t="s">
        <v>458</v>
      </c>
      <c r="N46" s="732">
        <v>0</v>
      </c>
      <c r="O46" s="733">
        <v>-1779639</v>
      </c>
      <c r="P46" s="731">
        <v>-307058913.06</v>
      </c>
      <c r="Q46" s="236">
        <v>-24224704</v>
      </c>
      <c r="R46" s="236">
        <v>0</v>
      </c>
      <c r="S46" s="236">
        <v>0</v>
      </c>
      <c r="T46" t="s">
        <v>1165</v>
      </c>
      <c r="U46" t="str">
        <f t="shared" si="2"/>
        <v>1321</v>
      </c>
      <c r="V46" t="s">
        <v>1161</v>
      </c>
      <c r="W46">
        <v>0</v>
      </c>
      <c r="Z46" s="199">
        <f>VLOOKUP(M46,'Fx rate'!$A$2:$B$12,2,0)</f>
        <v>172.54</v>
      </c>
      <c r="AA46" s="202">
        <f t="shared" si="3"/>
        <v>-307058913.06</v>
      </c>
      <c r="AB46" s="717">
        <f t="shared" si="4"/>
        <v>0</v>
      </c>
      <c r="AC46" s="236">
        <v>-1778607</v>
      </c>
      <c r="AD46" s="194">
        <f t="shared" si="5"/>
        <v>1032</v>
      </c>
      <c r="AE46" s="194">
        <f>AD46-297-639-96</f>
        <v>0</v>
      </c>
      <c r="AF46" s="718" t="s">
        <v>1186</v>
      </c>
      <c r="AG46" s="810" t="s">
        <v>1148</v>
      </c>
      <c r="AH46" s="720" t="s">
        <v>1187</v>
      </c>
    </row>
    <row r="47" spans="2:34" ht="29">
      <c r="B47" s="227" t="s">
        <v>1119</v>
      </c>
      <c r="C47" t="s">
        <v>355</v>
      </c>
      <c r="D47" t="s">
        <v>1159</v>
      </c>
      <c r="E47" s="732" t="s">
        <v>1075</v>
      </c>
      <c r="F47" s="732" t="s">
        <v>1121</v>
      </c>
      <c r="G47" s="732" t="s">
        <v>1122</v>
      </c>
      <c r="H47" s="732" t="s">
        <v>1132</v>
      </c>
      <c r="I47" s="732" t="s">
        <v>1133</v>
      </c>
      <c r="J47" s="732" t="s">
        <v>1188</v>
      </c>
      <c r="K47" s="732" t="s">
        <v>1126</v>
      </c>
      <c r="L47" s="732" t="s">
        <v>1127</v>
      </c>
      <c r="M47" s="732" t="s">
        <v>357</v>
      </c>
      <c r="N47" s="732">
        <v>0</v>
      </c>
      <c r="O47" s="733">
        <v>-128210.45</v>
      </c>
      <c r="P47" s="731">
        <v>-2347917970.8499999</v>
      </c>
      <c r="Q47" s="236">
        <v>-211186</v>
      </c>
      <c r="R47" s="236">
        <v>0</v>
      </c>
      <c r="S47" s="236">
        <v>0</v>
      </c>
      <c r="T47" t="s">
        <v>1165</v>
      </c>
      <c r="U47" t="str">
        <f t="shared" si="2"/>
        <v>1321</v>
      </c>
      <c r="V47" t="s">
        <v>1161</v>
      </c>
      <c r="W47">
        <v>0</v>
      </c>
      <c r="Z47" s="199">
        <f>VLOOKUP(M47,'Fx rate'!$A$2:$B$12,2,0)</f>
        <v>18313</v>
      </c>
      <c r="AA47" s="202">
        <f t="shared" si="3"/>
        <v>-2347917970.8499999</v>
      </c>
      <c r="AB47" s="717">
        <f t="shared" si="4"/>
        <v>0</v>
      </c>
      <c r="AC47" s="236">
        <v>-128197.05</v>
      </c>
      <c r="AD47" s="722">
        <f t="shared" si="5"/>
        <v>13.399999999994179</v>
      </c>
      <c r="AE47" s="722">
        <f>AD47-4.4-9</f>
        <v>-5.8211213627146208E-12</v>
      </c>
      <c r="AF47" s="718" t="s">
        <v>1189</v>
      </c>
      <c r="AG47" s="810" t="s">
        <v>1148</v>
      </c>
      <c r="AH47" s="720" t="s">
        <v>1190</v>
      </c>
    </row>
    <row r="48" spans="2:34" ht="30" customHeight="1">
      <c r="B48" s="227" t="s">
        <v>1119</v>
      </c>
      <c r="C48" t="s">
        <v>355</v>
      </c>
      <c r="D48" t="s">
        <v>1191</v>
      </c>
      <c r="E48" s="732" t="s">
        <v>1083</v>
      </c>
      <c r="F48" s="732" t="s">
        <v>1121</v>
      </c>
      <c r="G48" s="732" t="s">
        <v>1122</v>
      </c>
      <c r="H48" s="732" t="s">
        <v>1192</v>
      </c>
      <c r="I48" s="732" t="s">
        <v>1192</v>
      </c>
      <c r="J48" s="732" t="s">
        <v>1193</v>
      </c>
      <c r="K48" s="732" t="s">
        <v>1194</v>
      </c>
      <c r="L48" s="732" t="s">
        <v>1195</v>
      </c>
      <c r="M48" s="732" t="s">
        <v>326</v>
      </c>
      <c r="N48" s="732">
        <v>0</v>
      </c>
      <c r="O48" s="733">
        <v>-14025.28</v>
      </c>
      <c r="P48" s="731">
        <v>-378682560</v>
      </c>
      <c r="Q48" s="236">
        <v>-50305</v>
      </c>
      <c r="R48" s="236">
        <v>0</v>
      </c>
      <c r="S48" s="236">
        <v>0</v>
      </c>
      <c r="T48" t="s">
        <v>1196</v>
      </c>
      <c r="U48" t="str">
        <f t="shared" si="2"/>
        <v>1331</v>
      </c>
      <c r="V48" t="s">
        <v>1197</v>
      </c>
      <c r="W48">
        <v>0</v>
      </c>
      <c r="Z48" s="199">
        <f>VLOOKUP(M48,'Fx rate'!$A$2:$B$12,2,0)</f>
        <v>27000</v>
      </c>
      <c r="AA48" s="202">
        <f t="shared" si="3"/>
        <v>-378682560</v>
      </c>
      <c r="AB48" s="717">
        <f t="shared" si="4"/>
        <v>0</v>
      </c>
      <c r="AC48" s="236">
        <v>-13269.28</v>
      </c>
      <c r="AD48" s="194">
        <f t="shared" si="5"/>
        <v>756</v>
      </c>
      <c r="AE48" s="194">
        <f>AD48+42-798</f>
        <v>0</v>
      </c>
      <c r="AF48" s="718" t="s">
        <v>1198</v>
      </c>
      <c r="AG48" s="810" t="s">
        <v>1148</v>
      </c>
      <c r="AH48" s="720" t="s">
        <v>1199</v>
      </c>
    </row>
    <row r="49" spans="1:36" ht="31.5" customHeight="1">
      <c r="B49" s="227" t="s">
        <v>1119</v>
      </c>
      <c r="C49" t="s">
        <v>355</v>
      </c>
      <c r="D49" t="s">
        <v>1200</v>
      </c>
      <c r="E49" s="732" t="s">
        <v>1077</v>
      </c>
      <c r="F49" s="732" t="s">
        <v>1121</v>
      </c>
      <c r="G49" s="732" t="s">
        <v>1122</v>
      </c>
      <c r="H49" s="732" t="s">
        <v>1201</v>
      </c>
      <c r="I49" s="732" t="s">
        <v>1202</v>
      </c>
      <c r="J49" s="732" t="s">
        <v>1203</v>
      </c>
      <c r="K49" s="732" t="s">
        <v>1194</v>
      </c>
      <c r="L49" s="732" t="s">
        <v>1195</v>
      </c>
      <c r="M49" s="732" t="s">
        <v>458</v>
      </c>
      <c r="N49" s="732">
        <v>0</v>
      </c>
      <c r="O49" s="733">
        <v>-4265992</v>
      </c>
      <c r="P49" s="236">
        <v>-736054259.67999995</v>
      </c>
      <c r="Q49" s="236">
        <v>-1051774</v>
      </c>
      <c r="R49" s="236">
        <v>0</v>
      </c>
      <c r="S49" s="236">
        <v>0</v>
      </c>
      <c r="T49" t="s">
        <v>1196</v>
      </c>
      <c r="U49" t="str">
        <f t="shared" si="2"/>
        <v>1331</v>
      </c>
      <c r="V49" t="s">
        <v>1204</v>
      </c>
      <c r="W49">
        <v>0</v>
      </c>
      <c r="Z49" s="199">
        <f>VLOOKUP(M49,'Fx rate'!$A$2:$B$12,2,0)</f>
        <v>172.54</v>
      </c>
      <c r="AA49" s="202">
        <f t="shared" si="3"/>
        <v>-736054259.67999995</v>
      </c>
      <c r="AB49" s="717">
        <f t="shared" si="4"/>
        <v>0</v>
      </c>
      <c r="AC49" s="236">
        <v>-4618852</v>
      </c>
      <c r="AD49" s="194">
        <f t="shared" si="5"/>
        <v>-352860</v>
      </c>
      <c r="AE49" s="194">
        <f>AD49+357029-4169</f>
        <v>0</v>
      </c>
      <c r="AF49" s="718" t="s">
        <v>1205</v>
      </c>
      <c r="AG49" s="810" t="s">
        <v>1206</v>
      </c>
      <c r="AH49" s="720" t="s">
        <v>1207</v>
      </c>
    </row>
    <row r="50" spans="1:36" ht="29">
      <c r="B50" s="227" t="s">
        <v>1119</v>
      </c>
      <c r="C50" t="s">
        <v>355</v>
      </c>
      <c r="D50" t="s">
        <v>1200</v>
      </c>
      <c r="E50" s="732" t="s">
        <v>1077</v>
      </c>
      <c r="F50" s="732" t="s">
        <v>1121</v>
      </c>
      <c r="G50" s="732" t="s">
        <v>1122</v>
      </c>
      <c r="H50" s="732" t="s">
        <v>1201</v>
      </c>
      <c r="I50" s="732" t="s">
        <v>1202</v>
      </c>
      <c r="J50" s="732" t="s">
        <v>1208</v>
      </c>
      <c r="K50" s="732" t="s">
        <v>1194</v>
      </c>
      <c r="L50" s="732" t="s">
        <v>1195</v>
      </c>
      <c r="M50" s="732" t="s">
        <v>315</v>
      </c>
      <c r="N50" s="732">
        <v>0</v>
      </c>
      <c r="O50" s="733">
        <v>-1103650.77</v>
      </c>
      <c r="P50" s="236">
        <v>-26614538318.549999</v>
      </c>
      <c r="Q50">
        <v>-889882</v>
      </c>
      <c r="R50">
        <v>0</v>
      </c>
      <c r="S50">
        <v>0</v>
      </c>
      <c r="T50" t="s">
        <v>1196</v>
      </c>
      <c r="U50" t="str">
        <f t="shared" si="2"/>
        <v>1331</v>
      </c>
      <c r="V50" t="s">
        <v>1204</v>
      </c>
      <c r="W50">
        <v>0</v>
      </c>
      <c r="Z50" s="199">
        <f>VLOOKUP(M50,'Fx rate'!$A$2:$B$12,2,0)</f>
        <v>24115</v>
      </c>
      <c r="AA50" s="202">
        <f>O50*Z50</f>
        <v>-26614538318.549999</v>
      </c>
      <c r="AB50" s="717">
        <f t="shared" si="4"/>
        <v>0</v>
      </c>
      <c r="AC50" s="236">
        <v>-1103740.77</v>
      </c>
      <c r="AD50" s="194">
        <f t="shared" si="5"/>
        <v>-90</v>
      </c>
      <c r="AE50" s="194">
        <f>AD50+(99-9)</f>
        <v>0</v>
      </c>
      <c r="AF50" s="718" t="s">
        <v>1209</v>
      </c>
      <c r="AG50" s="810" t="s">
        <v>1206</v>
      </c>
      <c r="AH50" s="720" t="s">
        <v>1210</v>
      </c>
    </row>
    <row r="51" spans="1:36" ht="15" customHeight="1">
      <c r="A51" s="807"/>
      <c r="B51" s="227" t="s">
        <v>1119</v>
      </c>
      <c r="C51" t="s">
        <v>355</v>
      </c>
      <c r="D51" t="s">
        <v>1211</v>
      </c>
      <c r="E51" s="732" t="s">
        <v>1084</v>
      </c>
      <c r="F51" s="732" t="s">
        <v>1121</v>
      </c>
      <c r="G51" s="732" t="s">
        <v>1122</v>
      </c>
      <c r="H51" s="732" t="s">
        <v>1192</v>
      </c>
      <c r="I51" s="732" t="s">
        <v>1192</v>
      </c>
      <c r="J51" s="732" t="s">
        <v>1212</v>
      </c>
      <c r="K51" s="732" t="s">
        <v>1194</v>
      </c>
      <c r="L51" s="732" t="s">
        <v>1195</v>
      </c>
      <c r="M51" s="732" t="s">
        <v>326</v>
      </c>
      <c r="N51" s="732">
        <v>0</v>
      </c>
      <c r="O51" s="808">
        <v>-5429.66</v>
      </c>
      <c r="P51" s="229">
        <v>-146600820</v>
      </c>
      <c r="Q51">
        <v>-4999</v>
      </c>
      <c r="R51">
        <v>0</v>
      </c>
      <c r="S51">
        <v>0</v>
      </c>
      <c r="T51" t="s">
        <v>1196</v>
      </c>
      <c r="U51" t="str">
        <f t="shared" si="2"/>
        <v>1331</v>
      </c>
      <c r="V51" t="s">
        <v>1213</v>
      </c>
      <c r="W51">
        <v>0</v>
      </c>
      <c r="Z51" s="344">
        <f>VLOOKUP(M51,'Fx rate'!$A$2:$B$12,2,0)</f>
        <v>27000</v>
      </c>
      <c r="AA51" s="202">
        <f>O51*Z51</f>
        <v>-146600820</v>
      </c>
      <c r="AB51" s="717">
        <f t="shared" si="4"/>
        <v>0</v>
      </c>
      <c r="AC51" s="229">
        <v>-5429.66</v>
      </c>
      <c r="AD51">
        <f t="shared" si="5"/>
        <v>0</v>
      </c>
      <c r="AE51" s="223"/>
      <c r="AF51" s="718" t="s">
        <v>4692</v>
      </c>
      <c r="AG51" s="810"/>
      <c r="AH51" s="228"/>
    </row>
    <row r="52" spans="1:36" ht="78.75" customHeight="1">
      <c r="A52" s="807"/>
      <c r="B52" s="227" t="s">
        <v>1119</v>
      </c>
      <c r="C52" t="s">
        <v>355</v>
      </c>
      <c r="D52" t="s">
        <v>1214</v>
      </c>
      <c r="E52" s="732" t="s">
        <v>1073</v>
      </c>
      <c r="F52" s="732" t="s">
        <v>1121</v>
      </c>
      <c r="G52" s="732" t="s">
        <v>1122</v>
      </c>
      <c r="H52" s="732" t="s">
        <v>1192</v>
      </c>
      <c r="I52" s="732" t="s">
        <v>1192</v>
      </c>
      <c r="J52" s="732" t="s">
        <v>1215</v>
      </c>
      <c r="K52" s="732" t="s">
        <v>1194</v>
      </c>
      <c r="L52" s="732" t="s">
        <v>1195</v>
      </c>
      <c r="M52" s="732" t="s">
        <v>315</v>
      </c>
      <c r="N52" s="732">
        <v>0</v>
      </c>
      <c r="O52" s="808">
        <v>-26465481.600000001</v>
      </c>
      <c r="P52" s="229">
        <v>-638215088784</v>
      </c>
      <c r="Q52">
        <v>-47562827</v>
      </c>
      <c r="R52">
        <v>0</v>
      </c>
      <c r="S52">
        <v>0</v>
      </c>
      <c r="T52" t="s">
        <v>1196</v>
      </c>
      <c r="U52" t="str">
        <f t="shared" si="2"/>
        <v>1331</v>
      </c>
      <c r="V52" t="s">
        <v>1216</v>
      </c>
      <c r="W52">
        <v>0</v>
      </c>
      <c r="Z52" s="344">
        <f>VLOOKUP(M52,'Fx rate'!$A$2:$B$12,2,0)</f>
        <v>24115</v>
      </c>
      <c r="AA52" s="202">
        <f>O52*Z52</f>
        <v>-638215088784</v>
      </c>
      <c r="AB52" s="717">
        <f t="shared" si="4"/>
        <v>0</v>
      </c>
      <c r="AC52" s="229">
        <f>-26316836.86-35000</f>
        <v>-26351836.859999999</v>
      </c>
      <c r="AD52" s="809">
        <f>O52-AC52</f>
        <v>-113644.74000000209</v>
      </c>
      <c r="AE52" s="809">
        <f>AD52+113644.740000002</f>
        <v>0</v>
      </c>
      <c r="AF52" s="718" t="s">
        <v>1217</v>
      </c>
      <c r="AG52" s="810" t="s">
        <v>1148</v>
      </c>
      <c r="AH52" s="720" t="s">
        <v>4491</v>
      </c>
    </row>
    <row r="53" spans="1:36">
      <c r="A53" s="807"/>
      <c r="B53" s="227" t="s">
        <v>1119</v>
      </c>
      <c r="C53" t="s">
        <v>355</v>
      </c>
      <c r="D53" t="s">
        <v>1218</v>
      </c>
      <c r="E53" s="732" t="s">
        <v>1081</v>
      </c>
      <c r="F53" s="732" t="s">
        <v>1121</v>
      </c>
      <c r="G53" s="732" t="s">
        <v>1122</v>
      </c>
      <c r="H53" s="732" t="s">
        <v>1192</v>
      </c>
      <c r="I53" s="732" t="s">
        <v>1192</v>
      </c>
      <c r="J53" s="732" t="s">
        <v>1219</v>
      </c>
      <c r="K53" s="732" t="s">
        <v>1194</v>
      </c>
      <c r="L53" s="732" t="s">
        <v>1195</v>
      </c>
      <c r="M53" s="732" t="s">
        <v>464</v>
      </c>
      <c r="N53" s="732">
        <v>0</v>
      </c>
      <c r="O53" s="808">
        <v>-38522.01</v>
      </c>
      <c r="P53" s="229">
        <v>-708920550.02999997</v>
      </c>
      <c r="Q53">
        <v>-33207</v>
      </c>
      <c r="R53">
        <v>0</v>
      </c>
      <c r="S53">
        <v>0</v>
      </c>
      <c r="T53" t="s">
        <v>1196</v>
      </c>
      <c r="U53" t="str">
        <f t="shared" si="2"/>
        <v>1331</v>
      </c>
      <c r="V53" t="s">
        <v>1220</v>
      </c>
      <c r="W53">
        <v>0</v>
      </c>
      <c r="Z53" s="344">
        <f>VLOOKUP(M53,'Fx rate'!$A$2:$B$12,2,0)</f>
        <v>18403</v>
      </c>
      <c r="AA53" s="202">
        <f>O53*Z53</f>
        <v>-708920550.03000009</v>
      </c>
      <c r="AB53" s="717">
        <f t="shared" si="4"/>
        <v>0</v>
      </c>
      <c r="AC53" s="229">
        <v>-38522.01</v>
      </c>
      <c r="AD53" s="194">
        <f t="shared" ref="AD53" si="6">AC53-O53</f>
        <v>0</v>
      </c>
      <c r="AE53" s="194"/>
      <c r="AF53" s="718" t="s">
        <v>1221</v>
      </c>
      <c r="AG53" s="811">
        <v>45290</v>
      </c>
      <c r="AH53" s="228"/>
    </row>
    <row r="54" spans="1:36" ht="13.5" customHeight="1">
      <c r="A54" s="1080" t="s">
        <v>1222</v>
      </c>
      <c r="B54" s="227"/>
      <c r="C54" t="s">
        <v>328</v>
      </c>
      <c r="E54" s="732"/>
      <c r="F54" s="732"/>
      <c r="G54" s="732"/>
      <c r="H54" s="732"/>
      <c r="I54" s="732"/>
      <c r="J54" s="732"/>
      <c r="K54" s="732"/>
      <c r="L54" s="732" t="s">
        <v>1223</v>
      </c>
      <c r="M54" s="732" t="s">
        <v>178</v>
      </c>
      <c r="N54" s="732"/>
      <c r="O54" s="733">
        <v>-3251750</v>
      </c>
      <c r="P54" s="236">
        <v>-3251750</v>
      </c>
      <c r="U54" t="s">
        <v>250</v>
      </c>
      <c r="Z54" s="199">
        <f>VLOOKUP(M54,'Fx rate'!$A$2:$B$12,2,0)</f>
        <v>1</v>
      </c>
      <c r="AA54" s="202">
        <f>O54*Z54</f>
        <v>-3251750</v>
      </c>
      <c r="AB54" s="717">
        <f t="shared" si="4"/>
        <v>0</v>
      </c>
      <c r="AC54" s="236">
        <f>-3251750</f>
        <v>-3251750</v>
      </c>
      <c r="AD54" s="194">
        <f>AC54-O54</f>
        <v>0</v>
      </c>
      <c r="AF54" s="718" t="s">
        <v>1439</v>
      </c>
      <c r="AG54" s="811">
        <v>45293</v>
      </c>
      <c r="AH54" s="228"/>
    </row>
    <row r="55" spans="1:36">
      <c r="A55" s="1080"/>
      <c r="B55" s="227"/>
      <c r="C55" t="s">
        <v>313</v>
      </c>
      <c r="E55" s="732"/>
      <c r="F55" s="732"/>
      <c r="G55" s="732"/>
      <c r="H55" s="732"/>
      <c r="I55" s="732"/>
      <c r="J55" s="732"/>
      <c r="K55" s="732"/>
      <c r="L55" s="732" t="s">
        <v>1224</v>
      </c>
      <c r="M55" s="732" t="s">
        <v>178</v>
      </c>
      <c r="N55" s="732"/>
      <c r="O55" s="733">
        <v>-79500000</v>
      </c>
      <c r="P55" s="236">
        <v>-79500000</v>
      </c>
      <c r="U55" t="s">
        <v>250</v>
      </c>
      <c r="Z55" s="199">
        <f>VLOOKUP(M55,'Fx rate'!$A$2:$B$12,2,0)</f>
        <v>1</v>
      </c>
      <c r="AA55" s="202">
        <f t="shared" ref="AA55:AA62" si="7">O55*Z55</f>
        <v>-79500000</v>
      </c>
      <c r="AB55" s="717">
        <f t="shared" si="4"/>
        <v>0</v>
      </c>
      <c r="AC55" s="236">
        <v>-79506800</v>
      </c>
      <c r="AD55" s="194">
        <f>AC55-O55</f>
        <v>-6800</v>
      </c>
      <c r="AE55" s="223" t="s">
        <v>289</v>
      </c>
      <c r="AF55" s="718" t="s">
        <v>4487</v>
      </c>
      <c r="AG55" s="811">
        <v>45294</v>
      </c>
      <c r="AH55" s="228"/>
    </row>
    <row r="56" spans="1:36">
      <c r="A56" s="1080"/>
      <c r="B56" s="227"/>
      <c r="C56" t="s">
        <v>324</v>
      </c>
      <c r="E56" s="732"/>
      <c r="F56" s="732"/>
      <c r="G56" s="732"/>
      <c r="H56" s="732"/>
      <c r="I56" s="732"/>
      <c r="J56" s="732"/>
      <c r="K56" s="732"/>
      <c r="L56" s="732" t="s">
        <v>1225</v>
      </c>
      <c r="M56" s="732" t="s">
        <v>178</v>
      </c>
      <c r="N56" s="732"/>
      <c r="O56" s="733">
        <v>-1336016</v>
      </c>
      <c r="P56" s="236">
        <v>-1336016</v>
      </c>
      <c r="U56" t="s">
        <v>250</v>
      </c>
      <c r="Z56" s="199">
        <f>VLOOKUP(M56,'Fx rate'!$A$2:$B$12,2,0)</f>
        <v>1</v>
      </c>
      <c r="AA56" s="202">
        <f t="shared" si="7"/>
        <v>-1336016</v>
      </c>
      <c r="AB56" s="717">
        <f t="shared" si="4"/>
        <v>0</v>
      </c>
      <c r="AC56" s="236">
        <v>-1336016</v>
      </c>
      <c r="AD56" s="194">
        <f>AC56-O56</f>
        <v>0</v>
      </c>
      <c r="AF56" s="718" t="s">
        <v>4492</v>
      </c>
      <c r="AG56" s="811">
        <v>45296</v>
      </c>
      <c r="AH56" s="228"/>
    </row>
    <row r="57" spans="1:36" ht="42.75" customHeight="1">
      <c r="A57" s="1080"/>
      <c r="B57" s="227"/>
      <c r="C57" t="s">
        <v>355</v>
      </c>
      <c r="D57" t="s">
        <v>9</v>
      </c>
      <c r="E57" s="732"/>
      <c r="F57" s="732"/>
      <c r="G57" s="732"/>
      <c r="H57" s="732"/>
      <c r="I57" s="732"/>
      <c r="J57" s="732"/>
      <c r="K57" s="732"/>
      <c r="L57" s="732" t="s">
        <v>1225</v>
      </c>
      <c r="M57" s="732" t="s">
        <v>178</v>
      </c>
      <c r="N57" s="732"/>
      <c r="O57" s="733">
        <v>-14214562114</v>
      </c>
      <c r="P57" s="236">
        <v>-14214562114</v>
      </c>
      <c r="U57" t="s">
        <v>250</v>
      </c>
      <c r="Z57" s="199">
        <f>VLOOKUP(M57,'Fx rate'!$A$2:$B$12,2,0)</f>
        <v>1</v>
      </c>
      <c r="AA57" s="202">
        <f t="shared" si="7"/>
        <v>-14214562114</v>
      </c>
      <c r="AB57" s="717">
        <f t="shared" si="4"/>
        <v>0</v>
      </c>
      <c r="AC57" s="236">
        <v>-14217268114</v>
      </c>
      <c r="AD57" s="194">
        <f t="shared" ref="AD57:AD59" si="8">AC57-O57</f>
        <v>-2706000</v>
      </c>
      <c r="AE57" s="194">
        <f>AD57+(17446000-14740000)</f>
        <v>0</v>
      </c>
      <c r="AF57" s="718" t="s">
        <v>1226</v>
      </c>
      <c r="AG57" s="810"/>
      <c r="AH57" s="720" t="s">
        <v>1227</v>
      </c>
    </row>
    <row r="58" spans="1:36">
      <c r="A58" s="1080"/>
      <c r="B58" s="227"/>
      <c r="C58" t="s">
        <v>355</v>
      </c>
      <c r="D58" t="s">
        <v>9</v>
      </c>
      <c r="E58" s="732"/>
      <c r="F58" s="732"/>
      <c r="G58" s="732"/>
      <c r="H58" s="732"/>
      <c r="I58" s="732"/>
      <c r="J58" s="732"/>
      <c r="K58" s="732"/>
      <c r="L58" s="732" t="s">
        <v>1228</v>
      </c>
      <c r="M58" s="732" t="s">
        <v>178</v>
      </c>
      <c r="N58" s="732"/>
      <c r="O58" s="733">
        <v>-5000000</v>
      </c>
      <c r="P58" s="236">
        <v>-5000000</v>
      </c>
      <c r="U58" t="s">
        <v>250</v>
      </c>
      <c r="Z58" s="199">
        <f>VLOOKUP(M58,'Fx rate'!$A$2:$B$12,2,0)</f>
        <v>1</v>
      </c>
      <c r="AA58" s="202">
        <f t="shared" si="7"/>
        <v>-5000000</v>
      </c>
      <c r="AB58" s="717">
        <f t="shared" si="4"/>
        <v>0</v>
      </c>
      <c r="AC58" s="236">
        <v>-5000000</v>
      </c>
      <c r="AD58" s="194">
        <f t="shared" si="8"/>
        <v>0</v>
      </c>
      <c r="AE58" s="194"/>
      <c r="AF58" s="718" t="s">
        <v>1229</v>
      </c>
      <c r="AG58" s="810" t="s">
        <v>1148</v>
      </c>
      <c r="AH58" s="228"/>
    </row>
    <row r="59" spans="1:36">
      <c r="A59" s="1080"/>
      <c r="B59" s="227"/>
      <c r="C59" t="s">
        <v>355</v>
      </c>
      <c r="D59" t="s">
        <v>9</v>
      </c>
      <c r="E59" s="732"/>
      <c r="F59" s="732"/>
      <c r="G59" s="732"/>
      <c r="H59" s="732"/>
      <c r="I59" s="732"/>
      <c r="J59" s="732"/>
      <c r="K59" s="732"/>
      <c r="L59" s="732" t="s">
        <v>1230</v>
      </c>
      <c r="M59" s="732" t="s">
        <v>178</v>
      </c>
      <c r="N59" s="732"/>
      <c r="O59" s="733">
        <v>-4833230</v>
      </c>
      <c r="P59" s="236">
        <v>-4833230</v>
      </c>
      <c r="U59" t="s">
        <v>250</v>
      </c>
      <c r="Z59" s="199">
        <f>VLOOKUP(M59,'Fx rate'!$A$2:$B$12,2,0)</f>
        <v>1</v>
      </c>
      <c r="AA59" s="202">
        <f t="shared" si="7"/>
        <v>-4833230</v>
      </c>
      <c r="AB59" s="717">
        <f t="shared" si="4"/>
        <v>0</v>
      </c>
      <c r="AC59" s="236">
        <v>-4833230</v>
      </c>
      <c r="AD59" s="194">
        <f t="shared" si="8"/>
        <v>0</v>
      </c>
      <c r="AE59" s="194"/>
      <c r="AF59" s="718" t="s">
        <v>1231</v>
      </c>
      <c r="AG59" s="810"/>
      <c r="AH59" s="228"/>
    </row>
    <row r="60" spans="1:36">
      <c r="A60" s="1080"/>
      <c r="B60" s="227"/>
      <c r="C60" t="s">
        <v>334</v>
      </c>
      <c r="E60" s="732"/>
      <c r="F60" s="732"/>
      <c r="G60" s="732"/>
      <c r="H60" s="732"/>
      <c r="I60" s="732"/>
      <c r="J60" s="732"/>
      <c r="K60" s="732"/>
      <c r="L60" s="732" t="s">
        <v>1232</v>
      </c>
      <c r="M60" s="732" t="s">
        <v>315</v>
      </c>
      <c r="N60" s="732"/>
      <c r="O60" s="735">
        <v>-4832.6499999999996</v>
      </c>
      <c r="P60" s="236">
        <v>-116539355</v>
      </c>
      <c r="U60" t="s">
        <v>252</v>
      </c>
      <c r="Z60" s="199">
        <f>VLOOKUP(M60,'Fx rate'!$A$2:$B$12,2,0)</f>
        <v>24115</v>
      </c>
      <c r="AA60" s="202">
        <f>O60*Z60</f>
        <v>-116539354.74999999</v>
      </c>
      <c r="AB60" s="717">
        <f t="shared" si="4"/>
        <v>0</v>
      </c>
      <c r="AC60" s="236">
        <f>-4832.65</f>
        <v>-4832.6499999999996</v>
      </c>
      <c r="AD60" s="297">
        <f>AC60-O60</f>
        <v>0</v>
      </c>
      <c r="AF60" s="718" t="s">
        <v>4493</v>
      </c>
      <c r="AG60" s="810" t="s">
        <v>1169</v>
      </c>
      <c r="AH60" s="228"/>
    </row>
    <row r="61" spans="1:36">
      <c r="A61" s="1080"/>
      <c r="B61" s="227"/>
      <c r="C61" t="s">
        <v>328</v>
      </c>
      <c r="E61" s="732"/>
      <c r="F61" s="732"/>
      <c r="G61" s="732"/>
      <c r="H61" s="732"/>
      <c r="I61" s="732"/>
      <c r="J61" s="732"/>
      <c r="K61" s="732"/>
      <c r="L61" s="732" t="s">
        <v>1233</v>
      </c>
      <c r="M61" s="732" t="s">
        <v>315</v>
      </c>
      <c r="N61" s="732"/>
      <c r="O61" s="735">
        <v>-89.75</v>
      </c>
      <c r="P61" s="236">
        <v>-2164321</v>
      </c>
      <c r="U61" t="s">
        <v>252</v>
      </c>
      <c r="Z61" s="199">
        <f>VLOOKUP(M61,'Fx rate'!$A$2:$B$12,2,0)</f>
        <v>24115</v>
      </c>
      <c r="AA61" s="202">
        <f>O61*Z61</f>
        <v>-2164321.25</v>
      </c>
      <c r="AB61" s="717">
        <f t="shared" ref="AB61:AB63" si="9">ROUND(AA61-P61,0)</f>
        <v>0</v>
      </c>
      <c r="AC61" s="236">
        <v>-89.75</v>
      </c>
      <c r="AD61" s="297">
        <f>AC61-O61</f>
        <v>0</v>
      </c>
      <c r="AF61" s="718" t="s">
        <v>4494</v>
      </c>
      <c r="AG61" s="811">
        <v>45363</v>
      </c>
      <c r="AH61" s="228"/>
    </row>
    <row r="62" spans="1:36">
      <c r="A62" s="1080"/>
      <c r="B62" s="227"/>
      <c r="C62" t="s">
        <v>343</v>
      </c>
      <c r="E62" s="732"/>
      <c r="F62" s="732"/>
      <c r="G62" s="732"/>
      <c r="H62" s="732"/>
      <c r="I62" s="732"/>
      <c r="J62" s="732"/>
      <c r="K62" s="732"/>
      <c r="L62" s="732" t="s">
        <v>1223</v>
      </c>
      <c r="M62" s="732" t="s">
        <v>315</v>
      </c>
      <c r="N62" s="732"/>
      <c r="O62" s="735">
        <v>-3068.17</v>
      </c>
      <c r="P62" s="236">
        <v>-73988920</v>
      </c>
      <c r="U62" t="s">
        <v>252</v>
      </c>
      <c r="Z62" s="199">
        <f>VLOOKUP(M62,'Fx rate'!$A$2:$B$12,2,0)</f>
        <v>24115</v>
      </c>
      <c r="AA62" s="202">
        <f t="shared" si="7"/>
        <v>-73988919.549999997</v>
      </c>
      <c r="AB62" s="717">
        <f t="shared" si="9"/>
        <v>0</v>
      </c>
      <c r="AC62" s="236">
        <f>-3062.87</f>
        <v>-3062.87</v>
      </c>
      <c r="AD62" s="194">
        <f>AC62-O62</f>
        <v>5.3000000000001819</v>
      </c>
      <c r="AE62" s="805" t="s">
        <v>289</v>
      </c>
      <c r="AF62" s="718" t="s">
        <v>4490</v>
      </c>
      <c r="AG62" s="152"/>
      <c r="AH62" s="228"/>
    </row>
    <row r="63" spans="1:36" ht="29.5" thickBot="1">
      <c r="A63" s="1080"/>
      <c r="B63" s="203"/>
      <c r="C63" s="230" t="s">
        <v>355</v>
      </c>
      <c r="D63" s="230" t="s">
        <v>9</v>
      </c>
      <c r="E63" s="736"/>
      <c r="F63" s="736"/>
      <c r="G63" s="736"/>
      <c r="H63" s="736"/>
      <c r="I63" s="736"/>
      <c r="J63" s="736"/>
      <c r="K63" s="736"/>
      <c r="L63" s="736" t="s">
        <v>1225</v>
      </c>
      <c r="M63" s="736" t="s">
        <v>315</v>
      </c>
      <c r="N63" s="736"/>
      <c r="O63" s="737">
        <v>-286681.17</v>
      </c>
      <c r="P63" s="239">
        <v>-6913316415</v>
      </c>
      <c r="Q63" s="230"/>
      <c r="R63" s="230"/>
      <c r="S63" s="230"/>
      <c r="T63" s="230"/>
      <c r="U63" t="s">
        <v>252</v>
      </c>
      <c r="V63" s="230"/>
      <c r="W63" s="230"/>
      <c r="X63" s="230"/>
      <c r="Y63" s="230"/>
      <c r="Z63" s="200">
        <f>VLOOKUP(M62,'Fx rate'!$A$2:$B$12,2,0)</f>
        <v>24115</v>
      </c>
      <c r="AA63" s="592">
        <f>O63*Z63</f>
        <v>-6913316414.5499992</v>
      </c>
      <c r="AB63" s="723">
        <f t="shared" si="9"/>
        <v>0</v>
      </c>
      <c r="AC63" s="239">
        <v>-286952.05</v>
      </c>
      <c r="AD63" s="724">
        <f t="shared" ref="AD63" si="10">AC63-O63</f>
        <v>-270.88000000000466</v>
      </c>
      <c r="AE63" s="239">
        <f>AD63+(309.16-38.28)</f>
        <v>-4.6611603465862572E-12</v>
      </c>
      <c r="AF63" s="725" t="s">
        <v>1234</v>
      </c>
      <c r="AG63" s="544"/>
      <c r="AH63" s="726" t="s">
        <v>1235</v>
      </c>
    </row>
    <row r="64" spans="1:36">
      <c r="P64" s="194"/>
      <c r="AI64" s="67"/>
      <c r="AJ64" s="201"/>
    </row>
    <row r="65" spans="1:49">
      <c r="AI65" s="67"/>
      <c r="AJ65" s="201"/>
    </row>
    <row r="66" spans="1:49">
      <c r="B66" s="204" t="s">
        <v>1236</v>
      </c>
      <c r="C66" s="204"/>
      <c r="D66" s="204"/>
      <c r="E66" s="204"/>
      <c r="F66" s="204"/>
      <c r="G66" s="204"/>
      <c r="H66" s="204"/>
      <c r="I66" s="204"/>
      <c r="J66" s="204"/>
      <c r="K66" s="204"/>
      <c r="L66" s="204"/>
      <c r="M66" s="204"/>
      <c r="N66" s="204"/>
      <c r="O66" s="204"/>
      <c r="P66" s="204"/>
      <c r="Q66" s="204"/>
      <c r="R66" s="204"/>
      <c r="S66" s="204"/>
      <c r="T66" s="204"/>
      <c r="U66" s="204"/>
      <c r="V66" s="204"/>
      <c r="W66" s="204"/>
      <c r="X66" s="204"/>
      <c r="Y66" s="204"/>
      <c r="Z66" s="204"/>
      <c r="AA66" s="204"/>
      <c r="AB66" s="204"/>
      <c r="AC66" s="667"/>
      <c r="AD66" s="204"/>
      <c r="AE66" s="204"/>
      <c r="AF66" s="208"/>
      <c r="AG66" s="204"/>
      <c r="AH66" s="204"/>
      <c r="AI66" s="204"/>
      <c r="AJ66" s="204"/>
    </row>
    <row r="67" spans="1:49">
      <c r="B67" s="197"/>
      <c r="C67" s="197"/>
      <c r="D67" s="197"/>
      <c r="E67" s="197"/>
      <c r="F67" s="197"/>
      <c r="G67" s="197"/>
      <c r="H67" s="197"/>
      <c r="I67" s="197"/>
      <c r="J67" s="197"/>
      <c r="K67" s="197"/>
      <c r="L67" s="197"/>
      <c r="M67" s="197"/>
      <c r="N67" s="197"/>
      <c r="O67" s="197"/>
      <c r="P67" s="197"/>
      <c r="Q67" s="197"/>
      <c r="R67" s="197"/>
      <c r="S67" s="197"/>
      <c r="T67" s="197"/>
      <c r="U67" s="197"/>
      <c r="V67" s="197"/>
      <c r="W67" s="197"/>
      <c r="X67" s="197"/>
      <c r="Y67" s="197"/>
      <c r="Z67" s="197"/>
      <c r="AA67" s="197"/>
      <c r="AB67" s="197"/>
      <c r="AC67" s="359"/>
      <c r="AD67" s="197"/>
      <c r="AE67" s="197"/>
      <c r="AF67" s="209"/>
      <c r="AG67" s="197"/>
      <c r="AH67" s="197"/>
      <c r="AI67" s="197"/>
      <c r="AJ67" s="197"/>
    </row>
    <row r="68" spans="1:49">
      <c r="C68" s="197"/>
      <c r="D68" s="197"/>
      <c r="E68" s="197"/>
      <c r="F68" s="197"/>
      <c r="G68" s="197"/>
      <c r="H68" s="197"/>
      <c r="I68" s="197"/>
      <c r="J68" s="197"/>
      <c r="K68" s="197"/>
      <c r="L68" s="197"/>
      <c r="M68" s="197"/>
      <c r="N68" s="197"/>
      <c r="O68" s="197"/>
      <c r="P68" s="197"/>
      <c r="Q68" s="197"/>
      <c r="R68" s="197"/>
      <c r="S68" s="197"/>
      <c r="T68" s="197"/>
      <c r="U68" s="197"/>
      <c r="V68" s="197"/>
      <c r="W68" s="197"/>
      <c r="X68" s="197"/>
      <c r="Y68" s="197"/>
      <c r="Z68" s="197"/>
      <c r="AC68" s="359"/>
      <c r="AD68" s="197"/>
      <c r="AE68" s="197"/>
      <c r="AF68" s="209"/>
      <c r="AG68" s="197"/>
      <c r="AH68" s="197"/>
      <c r="AI68" s="197"/>
      <c r="AJ68" s="197"/>
    </row>
    <row r="69" spans="1:49" ht="15" thickBot="1">
      <c r="AA69" s="197" t="s">
        <v>1237</v>
      </c>
      <c r="AB69" s="205">
        <v>45291</v>
      </c>
      <c r="AD69" s="67" t="s">
        <v>300</v>
      </c>
      <c r="AJ69" s="369" t="s">
        <v>1238</v>
      </c>
      <c r="AK69" s="205">
        <v>45291</v>
      </c>
      <c r="AO69" s="197" t="s">
        <v>4537</v>
      </c>
    </row>
    <row r="70" spans="1:49" ht="29.5" thickBot="1">
      <c r="A70" t="s">
        <v>80</v>
      </c>
      <c r="B70" s="709" t="s">
        <v>439</v>
      </c>
      <c r="C70" s="710" t="s">
        <v>1239</v>
      </c>
      <c r="D70" s="710" t="s">
        <v>1240</v>
      </c>
      <c r="E70" s="710" t="s">
        <v>1241</v>
      </c>
      <c r="F70" s="710" t="s">
        <v>1242</v>
      </c>
      <c r="G70" s="710" t="s">
        <v>1243</v>
      </c>
      <c r="H70" s="710" t="s">
        <v>1244</v>
      </c>
      <c r="I70" s="356" t="s">
        <v>1101</v>
      </c>
      <c r="J70" s="356" t="s">
        <v>1102</v>
      </c>
      <c r="K70" s="710" t="s">
        <v>1245</v>
      </c>
      <c r="L70" s="710" t="s">
        <v>1246</v>
      </c>
      <c r="M70" s="710" t="s">
        <v>1247</v>
      </c>
      <c r="N70" s="710" t="s">
        <v>1248</v>
      </c>
      <c r="O70" s="710" t="s">
        <v>1249</v>
      </c>
      <c r="P70" s="710" t="s">
        <v>1250</v>
      </c>
      <c r="Q70" s="710" t="s">
        <v>1251</v>
      </c>
      <c r="R70" s="710" t="s">
        <v>1252</v>
      </c>
      <c r="S70" s="710" t="s">
        <v>1253</v>
      </c>
      <c r="T70" s="710" t="s">
        <v>1254</v>
      </c>
      <c r="U70" s="710" t="s">
        <v>1255</v>
      </c>
      <c r="V70" s="710" t="s">
        <v>1256</v>
      </c>
      <c r="W70" s="710" t="s">
        <v>1257</v>
      </c>
      <c r="X70" s="710" t="s">
        <v>1258</v>
      </c>
      <c r="Y70" s="710" t="s">
        <v>1259</v>
      </c>
      <c r="Z70" s="710" t="s">
        <v>1260</v>
      </c>
      <c r="AA70" s="710" t="s">
        <v>1261</v>
      </c>
      <c r="AB70" s="712" t="s">
        <v>1262</v>
      </c>
      <c r="AD70" s="550" t="s">
        <v>4533</v>
      </c>
      <c r="AE70" s="551" t="s">
        <v>4534</v>
      </c>
      <c r="AF70" s="551" t="s">
        <v>310</v>
      </c>
      <c r="AG70" s="552" t="s">
        <v>1117</v>
      </c>
      <c r="AH70" s="572" t="s">
        <v>1263</v>
      </c>
      <c r="AI70" s="553" t="s">
        <v>1264</v>
      </c>
      <c r="AJ70" s="554" t="s">
        <v>1265</v>
      </c>
      <c r="AL70" s="366"/>
      <c r="AM70" s="368" t="s">
        <v>4535</v>
      </c>
      <c r="AN70" s="367" t="s">
        <v>4536</v>
      </c>
      <c r="AP70" s="248" t="s">
        <v>1266</v>
      </c>
      <c r="AQ70" s="249" t="s">
        <v>855</v>
      </c>
      <c r="AS70" s="370" t="s">
        <v>1267</v>
      </c>
      <c r="AT70" s="370" t="s">
        <v>1268</v>
      </c>
      <c r="AU70" s="381"/>
      <c r="AV70" s="1078"/>
      <c r="AW70" s="1079"/>
    </row>
    <row r="71" spans="1:49">
      <c r="B71" s="227" t="s">
        <v>251</v>
      </c>
      <c r="C71" t="s">
        <v>1269</v>
      </c>
      <c r="D71" s="682" t="s">
        <v>1270</v>
      </c>
      <c r="E71" t="s">
        <v>1070</v>
      </c>
      <c r="F71" t="s">
        <v>1271</v>
      </c>
      <c r="G71" t="s">
        <v>1272</v>
      </c>
      <c r="H71" t="s">
        <v>1273</v>
      </c>
      <c r="K71" s="139">
        <v>45251</v>
      </c>
      <c r="L71" s="139">
        <v>45341</v>
      </c>
      <c r="M71">
        <v>90</v>
      </c>
      <c r="N71" t="s">
        <v>178</v>
      </c>
      <c r="O71" s="236">
        <v>250000000000</v>
      </c>
      <c r="P71" s="236">
        <v>250000000000</v>
      </c>
      <c r="Q71">
        <v>3.1</v>
      </c>
      <c r="R71" s="236">
        <v>870547945</v>
      </c>
      <c r="S71" s="236">
        <v>870547945</v>
      </c>
      <c r="T71" t="s">
        <v>119</v>
      </c>
      <c r="U71" t="s">
        <v>119</v>
      </c>
      <c r="V71">
        <v>391100001</v>
      </c>
      <c r="W71" t="s">
        <v>1274</v>
      </c>
      <c r="X71" t="s">
        <v>1275</v>
      </c>
      <c r="Y71" t="s">
        <v>119</v>
      </c>
      <c r="Z71" t="s">
        <v>1276</v>
      </c>
      <c r="AA71" t="s">
        <v>436</v>
      </c>
      <c r="AB71" s="198">
        <v>250000000000</v>
      </c>
      <c r="AD71" s="206">
        <f t="shared" ref="AD71:AD90" si="11">K71</f>
        <v>45251</v>
      </c>
      <c r="AE71" s="139">
        <f t="shared" ref="AE71:AE90" si="12">L71</f>
        <v>45341</v>
      </c>
      <c r="AF71" s="236">
        <f>VLOOKUP(N71,'Fx rate'!$A$2:$B$12,2,0)</f>
        <v>1</v>
      </c>
      <c r="AG71" s="229">
        <f>AF71*O71</f>
        <v>250000000000</v>
      </c>
      <c r="AH71">
        <f t="shared" ref="AH71:AH102" si="13">($AB$69-AD71)+1</f>
        <v>41</v>
      </c>
      <c r="AI71" s="152">
        <f t="shared" ref="AI71:AI101" si="14">P71*Q71/100/365*AH71</f>
        <v>870547945.20547938</v>
      </c>
      <c r="AJ71" s="207">
        <f t="shared" ref="AJ71:AJ101" si="15">S71-AI71</f>
        <v>-0.20547938346862793</v>
      </c>
      <c r="AL71" s="365">
        <f>AE71-$AK$69</f>
        <v>50</v>
      </c>
      <c r="AM71" s="100" t="str">
        <f>VLOOKUP(AL71,$AS$79:$AU$85,3,1)</f>
        <v>1M - 3M</v>
      </c>
      <c r="AN71" s="228" t="str">
        <f t="shared" ref="AN71:AN102" si="16">VLOOKUP(AL71,$AS$79:$AU$85,2,1)</f>
        <v>1M - 3M</v>
      </c>
      <c r="AP71" s="227" t="str">
        <f t="shared" ref="AP71:AP102" si="17">VLOOKUP(M71,$AS$70:$AT$76,2,1)</f>
        <v>1M - 3M</v>
      </c>
      <c r="AQ71" s="198">
        <f>O71</f>
        <v>250000000000</v>
      </c>
      <c r="AS71" s="246">
        <v>0</v>
      </c>
      <c r="AT71" s="246" t="s">
        <v>1277</v>
      </c>
      <c r="AV71" s="1078"/>
      <c r="AW71" s="1079"/>
    </row>
    <row r="72" spans="1:49">
      <c r="B72" s="227" t="s">
        <v>251</v>
      </c>
      <c r="C72" t="s">
        <v>1269</v>
      </c>
      <c r="D72" s="682" t="s">
        <v>1270</v>
      </c>
      <c r="E72" t="s">
        <v>1070</v>
      </c>
      <c r="F72" t="s">
        <v>1271</v>
      </c>
      <c r="G72" t="s">
        <v>1278</v>
      </c>
      <c r="H72" t="s">
        <v>1279</v>
      </c>
      <c r="K72" s="139">
        <v>45251</v>
      </c>
      <c r="L72" s="139">
        <v>45341</v>
      </c>
      <c r="M72">
        <v>90</v>
      </c>
      <c r="N72" t="s">
        <v>178</v>
      </c>
      <c r="O72" s="236">
        <v>250000000000</v>
      </c>
      <c r="P72" s="236">
        <v>250000000000</v>
      </c>
      <c r="Q72">
        <v>3.25</v>
      </c>
      <c r="R72" s="236">
        <v>912671233</v>
      </c>
      <c r="S72" s="236">
        <v>912671233</v>
      </c>
      <c r="T72" t="s">
        <v>119</v>
      </c>
      <c r="U72" t="s">
        <v>119</v>
      </c>
      <c r="V72">
        <v>391100001</v>
      </c>
      <c r="W72" t="s">
        <v>1280</v>
      </c>
      <c r="X72" t="s">
        <v>1275</v>
      </c>
      <c r="Y72" t="s">
        <v>119</v>
      </c>
      <c r="Z72" t="s">
        <v>1276</v>
      </c>
      <c r="AA72" t="s">
        <v>436</v>
      </c>
      <c r="AB72" s="198">
        <v>250000000000</v>
      </c>
      <c r="AD72" s="206">
        <f t="shared" si="11"/>
        <v>45251</v>
      </c>
      <c r="AE72" s="139">
        <f t="shared" si="12"/>
        <v>45341</v>
      </c>
      <c r="AF72" s="236">
        <f>VLOOKUP(N72,'Fx rate'!$A$2:$B$12,2,0)</f>
        <v>1</v>
      </c>
      <c r="AG72" s="229">
        <f t="shared" ref="AG72:AG100" si="18">AF72*O72</f>
        <v>250000000000</v>
      </c>
      <c r="AH72">
        <f t="shared" si="13"/>
        <v>41</v>
      </c>
      <c r="AI72" s="152">
        <f t="shared" si="14"/>
        <v>912671232.87671232</v>
      </c>
      <c r="AJ72" s="207">
        <f t="shared" si="15"/>
        <v>0.12328767776489258</v>
      </c>
      <c r="AL72" s="365">
        <f t="shared" ref="AL72:AL102" si="19">AE72-$AK$69</f>
        <v>50</v>
      </c>
      <c r="AM72" s="100" t="str">
        <f t="shared" ref="AM72:AM102" si="20">VLOOKUP(AL72,$AS$79:$AU$85,3,1)</f>
        <v>1M - 3M</v>
      </c>
      <c r="AN72" s="228" t="str">
        <f t="shared" si="16"/>
        <v>1M - 3M</v>
      </c>
      <c r="AP72" s="227" t="str">
        <f t="shared" si="17"/>
        <v>1M - 3M</v>
      </c>
      <c r="AQ72" s="198">
        <f t="shared" ref="AQ72:AQ102" si="21">P72</f>
        <v>250000000000</v>
      </c>
      <c r="AS72" s="246">
        <v>31</v>
      </c>
      <c r="AT72" s="246" t="s">
        <v>1281</v>
      </c>
      <c r="AV72" s="191"/>
      <c r="AW72" s="191"/>
    </row>
    <row r="73" spans="1:49">
      <c r="B73" s="227" t="s">
        <v>251</v>
      </c>
      <c r="C73" t="s">
        <v>1269</v>
      </c>
      <c r="D73" s="682" t="s">
        <v>1270</v>
      </c>
      <c r="E73" t="s">
        <v>1070</v>
      </c>
      <c r="F73" t="s">
        <v>1271</v>
      </c>
      <c r="G73" t="s">
        <v>1282</v>
      </c>
      <c r="H73" t="s">
        <v>1283</v>
      </c>
      <c r="K73" s="139">
        <v>45252</v>
      </c>
      <c r="L73" s="139">
        <v>45342</v>
      </c>
      <c r="M73">
        <v>90</v>
      </c>
      <c r="N73" t="s">
        <v>178</v>
      </c>
      <c r="O73" s="236">
        <v>250000000000</v>
      </c>
      <c r="P73" s="236">
        <v>250000000000</v>
      </c>
      <c r="Q73">
        <v>3</v>
      </c>
      <c r="R73" s="236">
        <v>821917808</v>
      </c>
      <c r="S73" s="236">
        <v>821917808</v>
      </c>
      <c r="T73" t="s">
        <v>119</v>
      </c>
      <c r="U73" t="s">
        <v>119</v>
      </c>
      <c r="V73">
        <v>391100001</v>
      </c>
      <c r="W73" t="s">
        <v>1284</v>
      </c>
      <c r="X73" t="s">
        <v>1275</v>
      </c>
      <c r="Y73" t="s">
        <v>119</v>
      </c>
      <c r="Z73" t="s">
        <v>1285</v>
      </c>
      <c r="AA73" t="s">
        <v>436</v>
      </c>
      <c r="AB73" s="198">
        <v>250000000000</v>
      </c>
      <c r="AD73" s="206">
        <f t="shared" si="11"/>
        <v>45252</v>
      </c>
      <c r="AE73" s="139">
        <f t="shared" si="12"/>
        <v>45342</v>
      </c>
      <c r="AF73" s="236">
        <f>VLOOKUP(N73,'Fx rate'!$A$2:$B$12,2,0)</f>
        <v>1</v>
      </c>
      <c r="AG73" s="229">
        <f t="shared" si="18"/>
        <v>250000000000</v>
      </c>
      <c r="AH73">
        <f t="shared" si="13"/>
        <v>40</v>
      </c>
      <c r="AI73" s="152">
        <f t="shared" si="14"/>
        <v>821917808.21917796</v>
      </c>
      <c r="AJ73" s="207">
        <f t="shared" si="15"/>
        <v>-0.2191779613494873</v>
      </c>
      <c r="AL73" s="365">
        <f t="shared" si="19"/>
        <v>51</v>
      </c>
      <c r="AM73" s="100" t="str">
        <f t="shared" si="20"/>
        <v>1M - 3M</v>
      </c>
      <c r="AN73" s="228" t="str">
        <f t="shared" si="16"/>
        <v>1M - 3M</v>
      </c>
      <c r="AP73" s="227" t="str">
        <f t="shared" si="17"/>
        <v>1M - 3M</v>
      </c>
      <c r="AQ73" s="198">
        <f t="shared" si="21"/>
        <v>250000000000</v>
      </c>
      <c r="AS73" s="246">
        <v>91</v>
      </c>
      <c r="AT73" s="246" t="s">
        <v>1286</v>
      </c>
      <c r="AV73" s="191"/>
      <c r="AW73" s="191"/>
    </row>
    <row r="74" spans="1:49">
      <c r="B74" s="227" t="s">
        <v>251</v>
      </c>
      <c r="C74" t="s">
        <v>1269</v>
      </c>
      <c r="D74" s="682" t="s">
        <v>1270</v>
      </c>
      <c r="E74" t="s">
        <v>1070</v>
      </c>
      <c r="F74" t="s">
        <v>1271</v>
      </c>
      <c r="G74" t="s">
        <v>1287</v>
      </c>
      <c r="H74" t="s">
        <v>1288</v>
      </c>
      <c r="K74" s="139">
        <v>45252</v>
      </c>
      <c r="L74" s="139">
        <v>45342</v>
      </c>
      <c r="M74">
        <v>90</v>
      </c>
      <c r="N74" t="s">
        <v>178</v>
      </c>
      <c r="O74" s="236">
        <v>250000000000</v>
      </c>
      <c r="P74" s="236">
        <v>250000000000</v>
      </c>
      <c r="Q74">
        <v>3.2</v>
      </c>
      <c r="R74" s="236">
        <v>876712329</v>
      </c>
      <c r="S74" s="236">
        <v>876712329</v>
      </c>
      <c r="T74" t="s">
        <v>119</v>
      </c>
      <c r="U74" t="s">
        <v>119</v>
      </c>
      <c r="V74">
        <v>391100001</v>
      </c>
      <c r="W74" t="s">
        <v>1289</v>
      </c>
      <c r="X74" t="s">
        <v>1275</v>
      </c>
      <c r="Y74" t="s">
        <v>119</v>
      </c>
      <c r="Z74" t="s">
        <v>1285</v>
      </c>
      <c r="AA74" t="s">
        <v>436</v>
      </c>
      <c r="AB74" s="198">
        <v>250000000000</v>
      </c>
      <c r="AD74" s="206">
        <f t="shared" si="11"/>
        <v>45252</v>
      </c>
      <c r="AE74" s="139">
        <f t="shared" si="12"/>
        <v>45342</v>
      </c>
      <c r="AF74" s="236">
        <f>VLOOKUP(N74,'Fx rate'!$A$2:$B$12,2,0)</f>
        <v>1</v>
      </c>
      <c r="AG74" s="229">
        <f t="shared" si="18"/>
        <v>250000000000</v>
      </c>
      <c r="AH74">
        <f t="shared" si="13"/>
        <v>40</v>
      </c>
      <c r="AI74" s="152">
        <f t="shared" si="14"/>
        <v>876712328.76712322</v>
      </c>
      <c r="AJ74" s="207">
        <f t="shared" si="15"/>
        <v>0.23287677764892578</v>
      </c>
      <c r="AL74" s="365">
        <f t="shared" si="19"/>
        <v>51</v>
      </c>
      <c r="AM74" s="100" t="str">
        <f t="shared" si="20"/>
        <v>1M - 3M</v>
      </c>
      <c r="AN74" s="228" t="str">
        <f t="shared" si="16"/>
        <v>1M - 3M</v>
      </c>
      <c r="AP74" s="227" t="str">
        <f t="shared" si="17"/>
        <v>1M - 3M</v>
      </c>
      <c r="AQ74" s="198">
        <f t="shared" si="21"/>
        <v>250000000000</v>
      </c>
      <c r="AS74" s="246">
        <v>181</v>
      </c>
      <c r="AT74" s="246" t="s">
        <v>1290</v>
      </c>
      <c r="AV74" s="380"/>
      <c r="AW74" s="191"/>
    </row>
    <row r="75" spans="1:49">
      <c r="B75" s="227" t="s">
        <v>251</v>
      </c>
      <c r="C75" t="s">
        <v>1269</v>
      </c>
      <c r="D75" s="682" t="s">
        <v>1270</v>
      </c>
      <c r="E75" t="s">
        <v>1070</v>
      </c>
      <c r="F75" t="s">
        <v>1271</v>
      </c>
      <c r="G75" t="s">
        <v>1291</v>
      </c>
      <c r="H75" t="s">
        <v>1292</v>
      </c>
      <c r="K75" s="139">
        <v>45253</v>
      </c>
      <c r="L75" s="139">
        <v>45343</v>
      </c>
      <c r="M75">
        <v>90</v>
      </c>
      <c r="N75" t="s">
        <v>178</v>
      </c>
      <c r="O75" s="236">
        <v>200000000000</v>
      </c>
      <c r="P75" s="236">
        <v>200000000000</v>
      </c>
      <c r="Q75">
        <v>3.1</v>
      </c>
      <c r="R75" s="236">
        <v>662465753</v>
      </c>
      <c r="S75" s="236">
        <v>662465753</v>
      </c>
      <c r="T75" t="s">
        <v>119</v>
      </c>
      <c r="U75" t="s">
        <v>119</v>
      </c>
      <c r="V75">
        <v>391100001</v>
      </c>
      <c r="W75" t="s">
        <v>1293</v>
      </c>
      <c r="X75" t="s">
        <v>1275</v>
      </c>
      <c r="Y75" t="s">
        <v>119</v>
      </c>
      <c r="Z75" t="s">
        <v>1294</v>
      </c>
      <c r="AA75" t="s">
        <v>436</v>
      </c>
      <c r="AB75" s="198">
        <v>200000000000</v>
      </c>
      <c r="AD75" s="206">
        <f t="shared" si="11"/>
        <v>45253</v>
      </c>
      <c r="AE75" s="139">
        <f t="shared" si="12"/>
        <v>45343</v>
      </c>
      <c r="AF75" s="236">
        <f>VLOOKUP(N75,'Fx rate'!$A$2:$B$12,2,0)</f>
        <v>1</v>
      </c>
      <c r="AG75" s="229">
        <f t="shared" si="18"/>
        <v>200000000000</v>
      </c>
      <c r="AH75">
        <f t="shared" si="13"/>
        <v>39</v>
      </c>
      <c r="AI75" s="152">
        <f t="shared" si="14"/>
        <v>662465753.42465758</v>
      </c>
      <c r="AJ75" s="207">
        <f t="shared" si="15"/>
        <v>-0.42465758323669434</v>
      </c>
      <c r="AL75" s="365">
        <f t="shared" si="19"/>
        <v>52</v>
      </c>
      <c r="AM75" s="100" t="str">
        <f t="shared" si="20"/>
        <v>1M - 3M</v>
      </c>
      <c r="AN75" s="228" t="str">
        <f t="shared" si="16"/>
        <v>1M - 3M</v>
      </c>
      <c r="AP75" s="227" t="str">
        <f t="shared" si="17"/>
        <v>1M - 3M</v>
      </c>
      <c r="AQ75" s="198">
        <f t="shared" si="21"/>
        <v>200000000000</v>
      </c>
      <c r="AS75" s="246">
        <v>366</v>
      </c>
      <c r="AT75" s="246" t="s">
        <v>1295</v>
      </c>
      <c r="AV75" s="100"/>
      <c r="AW75" s="191"/>
    </row>
    <row r="76" spans="1:49">
      <c r="B76" s="227" t="s">
        <v>251</v>
      </c>
      <c r="C76" t="s">
        <v>1269</v>
      </c>
      <c r="D76" s="682" t="s">
        <v>1270</v>
      </c>
      <c r="E76" t="s">
        <v>1070</v>
      </c>
      <c r="F76" t="s">
        <v>1271</v>
      </c>
      <c r="G76" t="s">
        <v>1296</v>
      </c>
      <c r="H76" t="s">
        <v>1297</v>
      </c>
      <c r="K76" s="139">
        <v>45253</v>
      </c>
      <c r="L76" s="139">
        <v>45343</v>
      </c>
      <c r="M76">
        <v>90</v>
      </c>
      <c r="N76" t="s">
        <v>178</v>
      </c>
      <c r="O76" s="236">
        <v>200000000000</v>
      </c>
      <c r="P76" s="236">
        <v>200000000000</v>
      </c>
      <c r="Q76">
        <v>3.1</v>
      </c>
      <c r="R76" s="236">
        <v>662465753</v>
      </c>
      <c r="S76" s="236">
        <v>662465753</v>
      </c>
      <c r="T76" t="s">
        <v>119</v>
      </c>
      <c r="U76" t="s">
        <v>119</v>
      </c>
      <c r="V76">
        <v>391100001</v>
      </c>
      <c r="W76" t="s">
        <v>1298</v>
      </c>
      <c r="X76" t="s">
        <v>1275</v>
      </c>
      <c r="Y76" t="s">
        <v>119</v>
      </c>
      <c r="Z76" t="s">
        <v>1294</v>
      </c>
      <c r="AA76" t="s">
        <v>436</v>
      </c>
      <c r="AB76" s="198">
        <v>200000000000</v>
      </c>
      <c r="AD76" s="206">
        <f t="shared" si="11"/>
        <v>45253</v>
      </c>
      <c r="AE76" s="139">
        <f t="shared" si="12"/>
        <v>45343</v>
      </c>
      <c r="AF76" s="236">
        <f>VLOOKUP(N76,'Fx rate'!$A$2:$B$12,2,0)</f>
        <v>1</v>
      </c>
      <c r="AG76" s="229">
        <f t="shared" si="18"/>
        <v>200000000000</v>
      </c>
      <c r="AH76">
        <f t="shared" si="13"/>
        <v>39</v>
      </c>
      <c r="AI76" s="152">
        <f t="shared" si="14"/>
        <v>662465753.42465758</v>
      </c>
      <c r="AJ76" s="207">
        <f t="shared" si="15"/>
        <v>-0.42465758323669434</v>
      </c>
      <c r="AL76" s="365">
        <f t="shared" si="19"/>
        <v>52</v>
      </c>
      <c r="AM76" s="100" t="str">
        <f t="shared" si="20"/>
        <v>1M - 3M</v>
      </c>
      <c r="AN76" s="228" t="str">
        <f t="shared" si="16"/>
        <v>1M - 3M</v>
      </c>
      <c r="AP76" s="227" t="str">
        <f t="shared" si="17"/>
        <v>1M - 3M</v>
      </c>
      <c r="AQ76" s="198">
        <f t="shared" si="21"/>
        <v>200000000000</v>
      </c>
      <c r="AS76" s="246">
        <v>1826</v>
      </c>
      <c r="AT76" s="246" t="s">
        <v>1299</v>
      </c>
      <c r="AV76" s="100"/>
      <c r="AW76" s="191"/>
    </row>
    <row r="77" spans="1:49">
      <c r="B77" s="227" t="s">
        <v>251</v>
      </c>
      <c r="C77" t="s">
        <v>1269</v>
      </c>
      <c r="D77" s="682" t="s">
        <v>1300</v>
      </c>
      <c r="E77" t="s">
        <v>1065</v>
      </c>
      <c r="F77" t="s">
        <v>1271</v>
      </c>
      <c r="G77" t="s">
        <v>1301</v>
      </c>
      <c r="H77" t="s">
        <v>1302</v>
      </c>
      <c r="K77" s="139">
        <v>45254</v>
      </c>
      <c r="L77" s="139">
        <v>45341</v>
      </c>
      <c r="M77">
        <v>87</v>
      </c>
      <c r="N77" t="s">
        <v>178</v>
      </c>
      <c r="O77" s="236">
        <v>250000000000</v>
      </c>
      <c r="P77" s="236">
        <v>250000000000</v>
      </c>
      <c r="Q77">
        <v>3.2</v>
      </c>
      <c r="R77" s="236">
        <v>832876712</v>
      </c>
      <c r="S77" s="236">
        <v>832876712</v>
      </c>
      <c r="T77" t="s">
        <v>119</v>
      </c>
      <c r="U77" t="s">
        <v>119</v>
      </c>
      <c r="V77">
        <v>391100001</v>
      </c>
      <c r="W77" t="s">
        <v>1303</v>
      </c>
      <c r="X77" t="s">
        <v>1275</v>
      </c>
      <c r="Y77" t="s">
        <v>119</v>
      </c>
      <c r="Z77" t="s">
        <v>1304</v>
      </c>
      <c r="AA77" t="s">
        <v>355</v>
      </c>
      <c r="AB77" s="198">
        <v>250000000000</v>
      </c>
      <c r="AD77" s="206">
        <f t="shared" si="11"/>
        <v>45254</v>
      </c>
      <c r="AE77" s="139">
        <f t="shared" si="12"/>
        <v>45341</v>
      </c>
      <c r="AF77" s="236">
        <f>VLOOKUP(N77,'Fx rate'!$A$2:$B$12,2,0)</f>
        <v>1</v>
      </c>
      <c r="AG77" s="229">
        <f t="shared" si="18"/>
        <v>250000000000</v>
      </c>
      <c r="AH77">
        <f t="shared" si="13"/>
        <v>38</v>
      </c>
      <c r="AI77" s="152">
        <f t="shared" si="14"/>
        <v>832876712.32876706</v>
      </c>
      <c r="AJ77" s="207">
        <f t="shared" si="15"/>
        <v>-0.32876706123352051</v>
      </c>
      <c r="AL77" s="365">
        <f t="shared" si="19"/>
        <v>50</v>
      </c>
      <c r="AM77" s="100" t="str">
        <f t="shared" si="20"/>
        <v>1M - 3M</v>
      </c>
      <c r="AN77" s="228" t="str">
        <f t="shared" si="16"/>
        <v>1M - 3M</v>
      </c>
      <c r="AP77" s="227" t="str">
        <f t="shared" si="17"/>
        <v>1M - 3M</v>
      </c>
      <c r="AQ77" s="198">
        <f t="shared" si="21"/>
        <v>250000000000</v>
      </c>
      <c r="AV77" s="100"/>
      <c r="AW77" s="191"/>
    </row>
    <row r="78" spans="1:49">
      <c r="B78" s="227" t="s">
        <v>251</v>
      </c>
      <c r="C78" t="s">
        <v>1269</v>
      </c>
      <c r="D78" s="682" t="s">
        <v>1300</v>
      </c>
      <c r="E78" t="s">
        <v>1065</v>
      </c>
      <c r="F78" t="s">
        <v>1271</v>
      </c>
      <c r="G78" t="s">
        <v>1305</v>
      </c>
      <c r="H78" t="s">
        <v>1306</v>
      </c>
      <c r="K78" s="139">
        <v>45254</v>
      </c>
      <c r="L78" s="139">
        <v>45341</v>
      </c>
      <c r="M78">
        <v>87</v>
      </c>
      <c r="N78" t="s">
        <v>178</v>
      </c>
      <c r="O78" s="236">
        <v>250000000000</v>
      </c>
      <c r="P78" s="236">
        <v>250000000000</v>
      </c>
      <c r="Q78">
        <v>3.2</v>
      </c>
      <c r="R78" s="236">
        <v>832876712</v>
      </c>
      <c r="S78" s="236">
        <v>832876712</v>
      </c>
      <c r="T78" t="s">
        <v>119</v>
      </c>
      <c r="U78" t="s">
        <v>119</v>
      </c>
      <c r="V78">
        <v>391100001</v>
      </c>
      <c r="W78" t="s">
        <v>1307</v>
      </c>
      <c r="X78" t="s">
        <v>1275</v>
      </c>
      <c r="Y78" t="s">
        <v>119</v>
      </c>
      <c r="Z78" t="s">
        <v>1304</v>
      </c>
      <c r="AA78" t="s">
        <v>355</v>
      </c>
      <c r="AB78" s="198">
        <v>250000000000</v>
      </c>
      <c r="AD78" s="206">
        <f t="shared" si="11"/>
        <v>45254</v>
      </c>
      <c r="AE78" s="139">
        <f t="shared" si="12"/>
        <v>45341</v>
      </c>
      <c r="AF78" s="236">
        <f>VLOOKUP(N78,'Fx rate'!$A$2:$B$12,2,0)</f>
        <v>1</v>
      </c>
      <c r="AG78" s="229">
        <f t="shared" si="18"/>
        <v>250000000000</v>
      </c>
      <c r="AH78">
        <f t="shared" si="13"/>
        <v>38</v>
      </c>
      <c r="AI78" s="152">
        <f t="shared" si="14"/>
        <v>832876712.32876706</v>
      </c>
      <c r="AJ78" s="207">
        <f t="shared" si="15"/>
        <v>-0.32876706123352051</v>
      </c>
      <c r="AL78" s="365">
        <f t="shared" si="19"/>
        <v>50</v>
      </c>
      <c r="AM78" s="100" t="str">
        <f t="shared" si="20"/>
        <v>1M - 3M</v>
      </c>
      <c r="AN78" s="228" t="str">
        <f t="shared" si="16"/>
        <v>1M - 3M</v>
      </c>
      <c r="AP78" s="227" t="str">
        <f t="shared" si="17"/>
        <v>1M - 3M</v>
      </c>
      <c r="AQ78" s="198">
        <f t="shared" si="21"/>
        <v>250000000000</v>
      </c>
      <c r="AV78" s="191"/>
      <c r="AW78" s="191"/>
    </row>
    <row r="79" spans="1:49">
      <c r="B79" s="227" t="s">
        <v>251</v>
      </c>
      <c r="C79" t="s">
        <v>1269</v>
      </c>
      <c r="D79" s="682" t="s">
        <v>1300</v>
      </c>
      <c r="E79" t="s">
        <v>1065</v>
      </c>
      <c r="F79" t="s">
        <v>1271</v>
      </c>
      <c r="G79" t="s">
        <v>1308</v>
      </c>
      <c r="H79" t="s">
        <v>1309</v>
      </c>
      <c r="K79" s="139">
        <v>45258</v>
      </c>
      <c r="L79" s="139">
        <v>45344</v>
      </c>
      <c r="M79">
        <v>86</v>
      </c>
      <c r="N79" t="s">
        <v>178</v>
      </c>
      <c r="O79" s="236">
        <v>150000000000</v>
      </c>
      <c r="P79" s="236">
        <v>150000000000</v>
      </c>
      <c r="Q79">
        <v>3.3</v>
      </c>
      <c r="R79" s="236">
        <v>461095890</v>
      </c>
      <c r="S79" s="236">
        <v>461095890</v>
      </c>
      <c r="T79" t="s">
        <v>119</v>
      </c>
      <c r="U79" t="s">
        <v>119</v>
      </c>
      <c r="V79">
        <v>391100001</v>
      </c>
      <c r="W79" t="s">
        <v>1310</v>
      </c>
      <c r="X79" t="s">
        <v>1275</v>
      </c>
      <c r="Y79" t="s">
        <v>119</v>
      </c>
      <c r="Z79" t="s">
        <v>1311</v>
      </c>
      <c r="AA79" t="s">
        <v>355</v>
      </c>
      <c r="AB79" s="198">
        <v>150000000000</v>
      </c>
      <c r="AD79" s="206">
        <f t="shared" si="11"/>
        <v>45258</v>
      </c>
      <c r="AE79" s="139">
        <f t="shared" si="12"/>
        <v>45344</v>
      </c>
      <c r="AF79" s="236">
        <f>VLOOKUP(N79,'Fx rate'!$A$2:$B$12,2,0)</f>
        <v>1</v>
      </c>
      <c r="AG79" s="229">
        <f t="shared" si="18"/>
        <v>150000000000</v>
      </c>
      <c r="AH79">
        <f t="shared" si="13"/>
        <v>34</v>
      </c>
      <c r="AI79" s="152">
        <f t="shared" si="14"/>
        <v>461095890.41095889</v>
      </c>
      <c r="AJ79" s="207">
        <f t="shared" si="15"/>
        <v>-0.41095888614654541</v>
      </c>
      <c r="AL79" s="365">
        <f t="shared" si="19"/>
        <v>53</v>
      </c>
      <c r="AM79" s="100" t="str">
        <f t="shared" si="20"/>
        <v>1M - 3M</v>
      </c>
      <c r="AN79" s="228" t="str">
        <f t="shared" si="16"/>
        <v>1M - 3M</v>
      </c>
      <c r="AP79" s="227" t="str">
        <f t="shared" si="17"/>
        <v>1M - 3M</v>
      </c>
      <c r="AQ79" s="198">
        <f t="shared" si="21"/>
        <v>150000000000</v>
      </c>
      <c r="AS79" s="371" t="s">
        <v>1267</v>
      </c>
      <c r="AT79" s="377" t="s">
        <v>1312</v>
      </c>
      <c r="AU79" s="374" t="s">
        <v>1313</v>
      </c>
      <c r="AV79" s="191"/>
      <c r="AW79" s="191"/>
    </row>
    <row r="80" spans="1:49">
      <c r="B80" s="227" t="s">
        <v>251</v>
      </c>
      <c r="C80" t="s">
        <v>1269</v>
      </c>
      <c r="D80" s="682" t="s">
        <v>1300</v>
      </c>
      <c r="E80" t="s">
        <v>1065</v>
      </c>
      <c r="F80" t="s">
        <v>1271</v>
      </c>
      <c r="G80" t="s">
        <v>1314</v>
      </c>
      <c r="H80" t="s">
        <v>1315</v>
      </c>
      <c r="K80" s="139">
        <v>45258</v>
      </c>
      <c r="L80" s="139">
        <v>45344</v>
      </c>
      <c r="M80">
        <v>86</v>
      </c>
      <c r="N80" t="s">
        <v>178</v>
      </c>
      <c r="O80" s="236">
        <v>350000000000</v>
      </c>
      <c r="P80" s="236">
        <v>350000000000</v>
      </c>
      <c r="Q80">
        <v>3.3</v>
      </c>
      <c r="R80" s="236">
        <v>1075890411</v>
      </c>
      <c r="S80" s="236">
        <v>1075890411</v>
      </c>
      <c r="T80" t="s">
        <v>119</v>
      </c>
      <c r="U80" t="s">
        <v>119</v>
      </c>
      <c r="V80">
        <v>391100001</v>
      </c>
      <c r="W80" t="s">
        <v>1316</v>
      </c>
      <c r="X80" t="s">
        <v>1275</v>
      </c>
      <c r="Y80" t="s">
        <v>119</v>
      </c>
      <c r="Z80" t="s">
        <v>1311</v>
      </c>
      <c r="AA80" t="s">
        <v>355</v>
      </c>
      <c r="AB80" s="198">
        <v>350000000000</v>
      </c>
      <c r="AD80" s="206">
        <f t="shared" si="11"/>
        <v>45258</v>
      </c>
      <c r="AE80" s="139">
        <f t="shared" si="12"/>
        <v>45344</v>
      </c>
      <c r="AF80" s="236">
        <f>VLOOKUP(N80,'Fx rate'!$A$2:$B$12,2,0)</f>
        <v>1</v>
      </c>
      <c r="AG80" s="229">
        <f t="shared" si="18"/>
        <v>350000000000</v>
      </c>
      <c r="AH80">
        <f t="shared" si="13"/>
        <v>34</v>
      </c>
      <c r="AI80" s="152">
        <f t="shared" si="14"/>
        <v>1075890410.958904</v>
      </c>
      <c r="AJ80" s="207">
        <f t="shared" si="15"/>
        <v>4.1095972061157227E-2</v>
      </c>
      <c r="AL80" s="365">
        <f t="shared" si="19"/>
        <v>53</v>
      </c>
      <c r="AM80" s="100" t="str">
        <f t="shared" si="20"/>
        <v>1M - 3M</v>
      </c>
      <c r="AN80" s="228" t="str">
        <f t="shared" si="16"/>
        <v>1M - 3M</v>
      </c>
      <c r="AP80" s="227" t="str">
        <f t="shared" si="17"/>
        <v>1M - 3M</v>
      </c>
      <c r="AQ80" s="198">
        <f t="shared" si="21"/>
        <v>350000000000</v>
      </c>
      <c r="AS80" s="372">
        <v>0</v>
      </c>
      <c r="AT80" s="378" t="s">
        <v>1277</v>
      </c>
      <c r="AU80" s="375" t="s">
        <v>1277</v>
      </c>
      <c r="AV80" s="100"/>
      <c r="AW80" s="191"/>
    </row>
    <row r="81" spans="2:47">
      <c r="B81" s="227" t="s">
        <v>251</v>
      </c>
      <c r="C81" t="s">
        <v>1269</v>
      </c>
      <c r="D81" s="682" t="s">
        <v>1137</v>
      </c>
      <c r="E81" t="s">
        <v>1068</v>
      </c>
      <c r="F81" t="s">
        <v>1271</v>
      </c>
      <c r="G81" t="s">
        <v>1317</v>
      </c>
      <c r="H81" t="s">
        <v>1318</v>
      </c>
      <c r="K81" s="139">
        <v>45261</v>
      </c>
      <c r="L81" s="139">
        <v>45321</v>
      </c>
      <c r="M81">
        <v>60</v>
      </c>
      <c r="N81" t="s">
        <v>178</v>
      </c>
      <c r="O81" s="236">
        <v>350000000000</v>
      </c>
      <c r="P81" s="236">
        <v>350000000000</v>
      </c>
      <c r="Q81">
        <v>2.7</v>
      </c>
      <c r="R81" s="236">
        <v>802602740</v>
      </c>
      <c r="S81" s="236">
        <v>802602740</v>
      </c>
      <c r="T81" t="s">
        <v>119</v>
      </c>
      <c r="U81" t="s">
        <v>119</v>
      </c>
      <c r="V81">
        <v>391100001</v>
      </c>
      <c r="W81" t="s">
        <v>1319</v>
      </c>
      <c r="X81" t="s">
        <v>1275</v>
      </c>
      <c r="Y81" t="s">
        <v>119</v>
      </c>
      <c r="Z81" t="s">
        <v>1320</v>
      </c>
      <c r="AA81" t="s">
        <v>436</v>
      </c>
      <c r="AB81" s="198">
        <v>350000000000</v>
      </c>
      <c r="AD81" s="206">
        <f t="shared" si="11"/>
        <v>45261</v>
      </c>
      <c r="AE81" s="139">
        <f t="shared" si="12"/>
        <v>45321</v>
      </c>
      <c r="AF81" s="236">
        <f>VLOOKUP(N81,'Fx rate'!$A$2:$B$12,2,0)</f>
        <v>1</v>
      </c>
      <c r="AG81" s="229">
        <f t="shared" si="18"/>
        <v>350000000000</v>
      </c>
      <c r="AH81">
        <f t="shared" si="13"/>
        <v>31</v>
      </c>
      <c r="AI81" s="152">
        <f t="shared" si="14"/>
        <v>802602739.72602749</v>
      </c>
      <c r="AJ81" s="207">
        <f t="shared" si="15"/>
        <v>0.27397251129150391</v>
      </c>
      <c r="AL81" s="365">
        <f t="shared" si="19"/>
        <v>30</v>
      </c>
      <c r="AM81" s="100" t="str">
        <f t="shared" si="20"/>
        <v>1M</v>
      </c>
      <c r="AN81" s="228" t="str">
        <f t="shared" si="16"/>
        <v>1M</v>
      </c>
      <c r="AP81" s="227" t="str">
        <f t="shared" si="17"/>
        <v>1M - 3M</v>
      </c>
      <c r="AQ81" s="198">
        <f t="shared" si="21"/>
        <v>350000000000</v>
      </c>
      <c r="AS81" s="372">
        <v>32</v>
      </c>
      <c r="AT81" s="378" t="s">
        <v>1281</v>
      </c>
      <c r="AU81" s="375" t="s">
        <v>1281</v>
      </c>
    </row>
    <row r="82" spans="2:47">
      <c r="B82" s="227" t="s">
        <v>251</v>
      </c>
      <c r="C82" t="s">
        <v>1269</v>
      </c>
      <c r="D82" s="682" t="s">
        <v>1137</v>
      </c>
      <c r="E82" t="s">
        <v>1068</v>
      </c>
      <c r="F82" t="s">
        <v>1271</v>
      </c>
      <c r="G82" t="s">
        <v>1321</v>
      </c>
      <c r="H82" t="s">
        <v>1322</v>
      </c>
      <c r="K82" s="139">
        <v>45261</v>
      </c>
      <c r="L82" s="139">
        <v>45321</v>
      </c>
      <c r="M82">
        <v>60</v>
      </c>
      <c r="N82" t="s">
        <v>178</v>
      </c>
      <c r="O82" s="236">
        <v>200000000000</v>
      </c>
      <c r="P82" s="236">
        <v>200000000000</v>
      </c>
      <c r="Q82">
        <v>2.7</v>
      </c>
      <c r="R82" s="236">
        <v>458630137</v>
      </c>
      <c r="S82" s="236">
        <v>458630137</v>
      </c>
      <c r="T82" t="s">
        <v>119</v>
      </c>
      <c r="U82" t="s">
        <v>119</v>
      </c>
      <c r="V82">
        <v>391100001</v>
      </c>
      <c r="W82" t="s">
        <v>1323</v>
      </c>
      <c r="X82" t="s">
        <v>1275</v>
      </c>
      <c r="Y82" t="s">
        <v>119</v>
      </c>
      <c r="Z82" t="s">
        <v>1320</v>
      </c>
      <c r="AA82" t="s">
        <v>436</v>
      </c>
      <c r="AB82" s="198">
        <v>200000000000</v>
      </c>
      <c r="AD82" s="206">
        <f t="shared" si="11"/>
        <v>45261</v>
      </c>
      <c r="AE82" s="139">
        <f t="shared" si="12"/>
        <v>45321</v>
      </c>
      <c r="AF82" s="236">
        <f>VLOOKUP(N82,'Fx rate'!$A$2:$B$12,2,0)</f>
        <v>1</v>
      </c>
      <c r="AG82" s="229">
        <f t="shared" si="18"/>
        <v>200000000000</v>
      </c>
      <c r="AH82">
        <f t="shared" si="13"/>
        <v>31</v>
      </c>
      <c r="AI82" s="152">
        <f t="shared" si="14"/>
        <v>458630136.98630148</v>
      </c>
      <c r="AJ82" s="207">
        <f t="shared" si="15"/>
        <v>1.36985182762146E-2</v>
      </c>
      <c r="AL82" s="365">
        <f t="shared" si="19"/>
        <v>30</v>
      </c>
      <c r="AM82" s="100" t="str">
        <f t="shared" si="20"/>
        <v>1M</v>
      </c>
      <c r="AN82" s="228" t="str">
        <f t="shared" si="16"/>
        <v>1M</v>
      </c>
      <c r="AP82" s="227" t="str">
        <f t="shared" si="17"/>
        <v>1M - 3M</v>
      </c>
      <c r="AQ82" s="198">
        <f t="shared" si="21"/>
        <v>200000000000</v>
      </c>
      <c r="AS82" s="372">
        <v>92</v>
      </c>
      <c r="AT82" s="378" t="s">
        <v>1324</v>
      </c>
      <c r="AU82" s="375" t="s">
        <v>1286</v>
      </c>
    </row>
    <row r="83" spans="2:47">
      <c r="B83" s="227" t="s">
        <v>251</v>
      </c>
      <c r="C83" t="s">
        <v>1269</v>
      </c>
      <c r="D83" s="682" t="s">
        <v>1137</v>
      </c>
      <c r="E83" t="s">
        <v>1068</v>
      </c>
      <c r="F83" t="s">
        <v>1271</v>
      </c>
      <c r="G83" t="s">
        <v>1325</v>
      </c>
      <c r="H83" t="s">
        <v>1326</v>
      </c>
      <c r="K83" s="139">
        <v>45261</v>
      </c>
      <c r="L83" s="139">
        <v>45321</v>
      </c>
      <c r="M83">
        <v>60</v>
      </c>
      <c r="N83" t="s">
        <v>178</v>
      </c>
      <c r="O83" s="236">
        <v>500000000000</v>
      </c>
      <c r="P83" s="236">
        <v>500000000000</v>
      </c>
      <c r="Q83">
        <v>2.9</v>
      </c>
      <c r="R83" s="236">
        <v>1231506849</v>
      </c>
      <c r="S83" s="236">
        <v>1231506849</v>
      </c>
      <c r="T83" t="s">
        <v>119</v>
      </c>
      <c r="U83" t="s">
        <v>119</v>
      </c>
      <c r="V83">
        <v>391100001</v>
      </c>
      <c r="W83" t="s">
        <v>1327</v>
      </c>
      <c r="X83" t="s">
        <v>1275</v>
      </c>
      <c r="Y83" t="s">
        <v>119</v>
      </c>
      <c r="Z83" t="s">
        <v>1320</v>
      </c>
      <c r="AA83" t="s">
        <v>436</v>
      </c>
      <c r="AB83" s="198">
        <v>500000000000</v>
      </c>
      <c r="AD83" s="206">
        <f t="shared" si="11"/>
        <v>45261</v>
      </c>
      <c r="AE83" s="139">
        <f t="shared" si="12"/>
        <v>45321</v>
      </c>
      <c r="AF83" s="236">
        <f>VLOOKUP(N83,'Fx rate'!$A$2:$B$12,2,0)</f>
        <v>1</v>
      </c>
      <c r="AG83" s="229">
        <f t="shared" si="18"/>
        <v>500000000000</v>
      </c>
      <c r="AH83">
        <f t="shared" si="13"/>
        <v>31</v>
      </c>
      <c r="AI83" s="152">
        <f t="shared" si="14"/>
        <v>1231506849.3150685</v>
      </c>
      <c r="AJ83" s="207">
        <f t="shared" si="15"/>
        <v>-0.31506848335266113</v>
      </c>
      <c r="AL83" s="365">
        <f t="shared" si="19"/>
        <v>30</v>
      </c>
      <c r="AM83" s="100" t="str">
        <f t="shared" si="20"/>
        <v>1M</v>
      </c>
      <c r="AN83" s="228" t="str">
        <f t="shared" si="16"/>
        <v>1M</v>
      </c>
      <c r="AP83" s="227" t="str">
        <f t="shared" si="17"/>
        <v>1M - 3M</v>
      </c>
      <c r="AQ83" s="198">
        <f t="shared" si="21"/>
        <v>500000000000</v>
      </c>
      <c r="AS83" s="372">
        <v>182</v>
      </c>
      <c r="AT83" s="378" t="s">
        <v>1324</v>
      </c>
      <c r="AU83" s="375" t="s">
        <v>1290</v>
      </c>
    </row>
    <row r="84" spans="2:47">
      <c r="B84" s="227" t="s">
        <v>251</v>
      </c>
      <c r="C84" t="s">
        <v>1269</v>
      </c>
      <c r="D84" s="682" t="s">
        <v>1137</v>
      </c>
      <c r="E84" t="s">
        <v>1068</v>
      </c>
      <c r="F84" t="s">
        <v>1271</v>
      </c>
      <c r="G84" t="s">
        <v>1328</v>
      </c>
      <c r="H84" t="s">
        <v>1329</v>
      </c>
      <c r="K84" s="139">
        <v>45261</v>
      </c>
      <c r="L84" s="139">
        <v>45321</v>
      </c>
      <c r="M84">
        <v>60</v>
      </c>
      <c r="N84" t="s">
        <v>178</v>
      </c>
      <c r="O84" s="236">
        <v>500000000000</v>
      </c>
      <c r="P84" s="236">
        <v>500000000000</v>
      </c>
      <c r="Q84">
        <v>2.9</v>
      </c>
      <c r="R84" s="236">
        <v>1231506849</v>
      </c>
      <c r="S84" s="236">
        <v>1231506849</v>
      </c>
      <c r="T84" t="s">
        <v>119</v>
      </c>
      <c r="U84" t="s">
        <v>119</v>
      </c>
      <c r="V84">
        <v>391100001</v>
      </c>
      <c r="W84" t="s">
        <v>1330</v>
      </c>
      <c r="X84" t="s">
        <v>1275</v>
      </c>
      <c r="Y84" t="s">
        <v>119</v>
      </c>
      <c r="Z84" t="s">
        <v>1320</v>
      </c>
      <c r="AA84" t="s">
        <v>436</v>
      </c>
      <c r="AB84" s="198">
        <v>500000000000</v>
      </c>
      <c r="AD84" s="206">
        <f t="shared" si="11"/>
        <v>45261</v>
      </c>
      <c r="AE84" s="139">
        <f t="shared" si="12"/>
        <v>45321</v>
      </c>
      <c r="AF84" s="236">
        <f>VLOOKUP(N84,'Fx rate'!$A$2:$B$12,2,0)</f>
        <v>1</v>
      </c>
      <c r="AG84" s="229">
        <f t="shared" si="18"/>
        <v>500000000000</v>
      </c>
      <c r="AH84">
        <f t="shared" si="13"/>
        <v>31</v>
      </c>
      <c r="AI84" s="152">
        <f t="shared" si="14"/>
        <v>1231506849.3150685</v>
      </c>
      <c r="AJ84" s="207">
        <f t="shared" si="15"/>
        <v>-0.31506848335266113</v>
      </c>
      <c r="AL84" s="365">
        <f t="shared" si="19"/>
        <v>30</v>
      </c>
      <c r="AM84" s="100" t="str">
        <f t="shared" si="20"/>
        <v>1M</v>
      </c>
      <c r="AN84" s="228" t="str">
        <f t="shared" si="16"/>
        <v>1M</v>
      </c>
      <c r="AP84" s="227" t="str">
        <f t="shared" si="17"/>
        <v>1M - 3M</v>
      </c>
      <c r="AQ84" s="198">
        <f t="shared" si="21"/>
        <v>500000000000</v>
      </c>
      <c r="AS84" s="373">
        <v>367</v>
      </c>
      <c r="AT84" s="379" t="s">
        <v>1295</v>
      </c>
      <c r="AU84" s="376" t="s">
        <v>1295</v>
      </c>
    </row>
    <row r="85" spans="2:47">
      <c r="B85" s="227" t="s">
        <v>251</v>
      </c>
      <c r="C85" t="s">
        <v>1269</v>
      </c>
      <c r="D85" s="682" t="s">
        <v>1137</v>
      </c>
      <c r="E85" t="s">
        <v>1068</v>
      </c>
      <c r="F85" t="s">
        <v>1271</v>
      </c>
      <c r="G85" t="s">
        <v>1331</v>
      </c>
      <c r="H85" t="s">
        <v>1332</v>
      </c>
      <c r="K85" s="139">
        <v>45261</v>
      </c>
      <c r="L85" s="139">
        <v>45321</v>
      </c>
      <c r="M85">
        <v>60</v>
      </c>
      <c r="N85" t="s">
        <v>178</v>
      </c>
      <c r="O85" s="236">
        <v>450000000000</v>
      </c>
      <c r="P85" s="236">
        <v>450000000000</v>
      </c>
      <c r="Q85">
        <v>2.9</v>
      </c>
      <c r="R85" s="236">
        <v>1108356164</v>
      </c>
      <c r="S85" s="236">
        <v>1108356164</v>
      </c>
      <c r="T85" t="s">
        <v>119</v>
      </c>
      <c r="U85" t="s">
        <v>119</v>
      </c>
      <c r="V85">
        <v>391100001</v>
      </c>
      <c r="W85" t="s">
        <v>1333</v>
      </c>
      <c r="X85" t="s">
        <v>1275</v>
      </c>
      <c r="Y85" t="s">
        <v>119</v>
      </c>
      <c r="Z85" t="s">
        <v>1320</v>
      </c>
      <c r="AA85" t="s">
        <v>436</v>
      </c>
      <c r="AB85" s="198">
        <v>450000000000</v>
      </c>
      <c r="AD85" s="206">
        <f t="shared" si="11"/>
        <v>45261</v>
      </c>
      <c r="AE85" s="139">
        <f t="shared" si="12"/>
        <v>45321</v>
      </c>
      <c r="AF85" s="236">
        <f>VLOOKUP(N85,'Fx rate'!$A$2:$B$12,2,0)</f>
        <v>1</v>
      </c>
      <c r="AG85" s="229">
        <f t="shared" si="18"/>
        <v>450000000000</v>
      </c>
      <c r="AH85">
        <f t="shared" si="13"/>
        <v>31</v>
      </c>
      <c r="AI85" s="152">
        <f t="shared" si="14"/>
        <v>1108356164.3835616</v>
      </c>
      <c r="AJ85" s="207">
        <f t="shared" si="15"/>
        <v>-0.38356161117553711</v>
      </c>
      <c r="AL85" s="365">
        <f t="shared" si="19"/>
        <v>30</v>
      </c>
      <c r="AM85" s="100" t="str">
        <f t="shared" si="20"/>
        <v>1M</v>
      </c>
      <c r="AN85" s="228" t="str">
        <f t="shared" si="16"/>
        <v>1M</v>
      </c>
      <c r="AP85" s="227" t="str">
        <f t="shared" si="17"/>
        <v>1M - 3M</v>
      </c>
      <c r="AQ85" s="198">
        <f t="shared" si="21"/>
        <v>450000000000</v>
      </c>
      <c r="AS85" s="373">
        <v>1827</v>
      </c>
      <c r="AT85" s="379" t="s">
        <v>1299</v>
      </c>
      <c r="AU85" s="376" t="s">
        <v>1299</v>
      </c>
    </row>
    <row r="86" spans="2:47">
      <c r="B86" s="227" t="s">
        <v>251</v>
      </c>
      <c r="C86" t="s">
        <v>1269</v>
      </c>
      <c r="D86" s="682" t="s">
        <v>1334</v>
      </c>
      <c r="E86" t="s">
        <v>1067</v>
      </c>
      <c r="F86" t="s">
        <v>1271</v>
      </c>
      <c r="G86" t="s">
        <v>1335</v>
      </c>
      <c r="H86" t="s">
        <v>1336</v>
      </c>
      <c r="K86" s="139">
        <v>45264</v>
      </c>
      <c r="L86" s="139">
        <v>45321</v>
      </c>
      <c r="M86">
        <v>57</v>
      </c>
      <c r="N86" t="s">
        <v>178</v>
      </c>
      <c r="O86" s="236">
        <v>500000000000</v>
      </c>
      <c r="P86" s="236">
        <v>500000000000</v>
      </c>
      <c r="Q86">
        <v>2.9</v>
      </c>
      <c r="R86" s="236">
        <v>1112328767</v>
      </c>
      <c r="S86" s="236">
        <v>1112328767</v>
      </c>
      <c r="T86" t="s">
        <v>119</v>
      </c>
      <c r="U86" t="s">
        <v>119</v>
      </c>
      <c r="V86">
        <v>391100001</v>
      </c>
      <c r="W86" t="s">
        <v>1337</v>
      </c>
      <c r="X86" t="s">
        <v>1275</v>
      </c>
      <c r="Y86" t="s">
        <v>119</v>
      </c>
      <c r="Z86" t="s">
        <v>1338</v>
      </c>
      <c r="AA86" t="s">
        <v>436</v>
      </c>
      <c r="AB86" s="198">
        <v>500000000000</v>
      </c>
      <c r="AD86" s="206">
        <f t="shared" si="11"/>
        <v>45264</v>
      </c>
      <c r="AE86" s="139">
        <f t="shared" si="12"/>
        <v>45321</v>
      </c>
      <c r="AF86" s="236">
        <f>VLOOKUP(N86,'Fx rate'!$A$2:$B$12,2,0)</f>
        <v>1</v>
      </c>
      <c r="AG86" s="229">
        <f t="shared" si="18"/>
        <v>500000000000</v>
      </c>
      <c r="AH86">
        <f t="shared" si="13"/>
        <v>28</v>
      </c>
      <c r="AI86" s="152">
        <f t="shared" si="14"/>
        <v>1112328767.1232877</v>
      </c>
      <c r="AJ86" s="207">
        <f t="shared" si="15"/>
        <v>-0.12328767776489258</v>
      </c>
      <c r="AL86" s="365">
        <f t="shared" si="19"/>
        <v>30</v>
      </c>
      <c r="AM86" s="100" t="str">
        <f t="shared" si="20"/>
        <v>1M</v>
      </c>
      <c r="AN86" s="228" t="str">
        <f t="shared" si="16"/>
        <v>1M</v>
      </c>
      <c r="AP86" s="227" t="str">
        <f t="shared" si="17"/>
        <v>1M - 3M</v>
      </c>
      <c r="AQ86" s="198">
        <f t="shared" si="21"/>
        <v>500000000000</v>
      </c>
    </row>
    <row r="87" spans="2:47">
      <c r="B87" s="227" t="s">
        <v>251</v>
      </c>
      <c r="C87" t="s">
        <v>1269</v>
      </c>
      <c r="D87" s="682" t="s">
        <v>1334</v>
      </c>
      <c r="E87" t="s">
        <v>1067</v>
      </c>
      <c r="F87" t="s">
        <v>1271</v>
      </c>
      <c r="G87" t="s">
        <v>1339</v>
      </c>
      <c r="H87" t="s">
        <v>1340</v>
      </c>
      <c r="K87" s="139">
        <v>45264</v>
      </c>
      <c r="L87" s="139">
        <v>45321</v>
      </c>
      <c r="M87">
        <v>57</v>
      </c>
      <c r="N87" t="s">
        <v>178</v>
      </c>
      <c r="O87" s="236">
        <v>500000000000</v>
      </c>
      <c r="P87" s="236">
        <v>500000000000</v>
      </c>
      <c r="Q87">
        <v>2.9</v>
      </c>
      <c r="R87" s="236">
        <v>1112328767</v>
      </c>
      <c r="S87" s="236">
        <v>1112328767</v>
      </c>
      <c r="T87" t="s">
        <v>119</v>
      </c>
      <c r="U87" t="s">
        <v>119</v>
      </c>
      <c r="V87">
        <v>391100001</v>
      </c>
      <c r="W87" t="s">
        <v>1341</v>
      </c>
      <c r="X87" t="s">
        <v>1275</v>
      </c>
      <c r="Y87" t="s">
        <v>119</v>
      </c>
      <c r="Z87" t="s">
        <v>1338</v>
      </c>
      <c r="AA87" t="s">
        <v>436</v>
      </c>
      <c r="AB87" s="198">
        <v>500000000000</v>
      </c>
      <c r="AD87" s="206">
        <f t="shared" si="11"/>
        <v>45264</v>
      </c>
      <c r="AE87" s="139">
        <f t="shared" si="12"/>
        <v>45321</v>
      </c>
      <c r="AF87" s="236">
        <f>VLOOKUP(N87,'Fx rate'!$A$2:$B$12,2,0)</f>
        <v>1</v>
      </c>
      <c r="AG87" s="229">
        <f t="shared" si="18"/>
        <v>500000000000</v>
      </c>
      <c r="AH87">
        <f t="shared" si="13"/>
        <v>28</v>
      </c>
      <c r="AI87" s="152">
        <f t="shared" si="14"/>
        <v>1112328767.1232877</v>
      </c>
      <c r="AJ87" s="207">
        <f t="shared" si="15"/>
        <v>-0.12328767776489258</v>
      </c>
      <c r="AL87" s="365">
        <f t="shared" si="19"/>
        <v>30</v>
      </c>
      <c r="AM87" s="100" t="str">
        <f t="shared" si="20"/>
        <v>1M</v>
      </c>
      <c r="AN87" s="228" t="str">
        <f t="shared" si="16"/>
        <v>1M</v>
      </c>
      <c r="AP87" s="227" t="str">
        <f t="shared" si="17"/>
        <v>1M - 3M</v>
      </c>
      <c r="AQ87" s="198">
        <f t="shared" si="21"/>
        <v>500000000000</v>
      </c>
    </row>
    <row r="88" spans="2:47">
      <c r="B88" s="227" t="s">
        <v>251</v>
      </c>
      <c r="C88" t="s">
        <v>1269</v>
      </c>
      <c r="D88" s="682" t="s">
        <v>1334</v>
      </c>
      <c r="E88" t="s">
        <v>1067</v>
      </c>
      <c r="F88" t="s">
        <v>1271</v>
      </c>
      <c r="G88" t="s">
        <v>1342</v>
      </c>
      <c r="H88" t="s">
        <v>1343</v>
      </c>
      <c r="K88" s="139">
        <v>45264</v>
      </c>
      <c r="L88" s="139">
        <v>45321</v>
      </c>
      <c r="M88">
        <v>57</v>
      </c>
      <c r="N88" t="s">
        <v>178</v>
      </c>
      <c r="O88" s="236">
        <v>500000000000</v>
      </c>
      <c r="P88" s="236">
        <v>500000000000</v>
      </c>
      <c r="Q88">
        <v>2.9</v>
      </c>
      <c r="R88" s="236">
        <v>1112328767</v>
      </c>
      <c r="S88" s="236">
        <v>1112328767</v>
      </c>
      <c r="T88" t="s">
        <v>119</v>
      </c>
      <c r="U88" t="s">
        <v>119</v>
      </c>
      <c r="V88">
        <v>391100001</v>
      </c>
      <c r="W88" t="s">
        <v>1344</v>
      </c>
      <c r="X88" t="s">
        <v>1275</v>
      </c>
      <c r="Y88" t="s">
        <v>119</v>
      </c>
      <c r="Z88" t="s">
        <v>1338</v>
      </c>
      <c r="AA88" t="s">
        <v>436</v>
      </c>
      <c r="AB88" s="198">
        <v>500000000000</v>
      </c>
      <c r="AD88" s="206">
        <f t="shared" si="11"/>
        <v>45264</v>
      </c>
      <c r="AE88" s="139">
        <f t="shared" si="12"/>
        <v>45321</v>
      </c>
      <c r="AF88" s="236">
        <f>VLOOKUP(N88,'Fx rate'!$A$2:$B$12,2,0)</f>
        <v>1</v>
      </c>
      <c r="AG88" s="229">
        <f t="shared" si="18"/>
        <v>500000000000</v>
      </c>
      <c r="AH88">
        <f t="shared" si="13"/>
        <v>28</v>
      </c>
      <c r="AI88" s="152">
        <f t="shared" si="14"/>
        <v>1112328767.1232877</v>
      </c>
      <c r="AJ88" s="207">
        <f t="shared" si="15"/>
        <v>-0.12328767776489258</v>
      </c>
      <c r="AL88" s="365">
        <f t="shared" si="19"/>
        <v>30</v>
      </c>
      <c r="AM88" s="100" t="str">
        <f t="shared" si="20"/>
        <v>1M</v>
      </c>
      <c r="AN88" s="228" t="str">
        <f t="shared" si="16"/>
        <v>1M</v>
      </c>
      <c r="AP88" s="227" t="str">
        <f t="shared" si="17"/>
        <v>1M - 3M</v>
      </c>
      <c r="AQ88" s="198">
        <f t="shared" si="21"/>
        <v>500000000000</v>
      </c>
    </row>
    <row r="89" spans="2:47">
      <c r="B89" s="227" t="s">
        <v>251</v>
      </c>
      <c r="C89" t="s">
        <v>1269</v>
      </c>
      <c r="D89" s="682" t="s">
        <v>1345</v>
      </c>
      <c r="E89" t="s">
        <v>1069</v>
      </c>
      <c r="F89" t="s">
        <v>1271</v>
      </c>
      <c r="G89" t="s">
        <v>1346</v>
      </c>
      <c r="H89" t="s">
        <v>1347</v>
      </c>
      <c r="K89" s="139">
        <v>45265</v>
      </c>
      <c r="L89" s="139">
        <v>45299</v>
      </c>
      <c r="M89">
        <v>34</v>
      </c>
      <c r="N89" t="s">
        <v>178</v>
      </c>
      <c r="O89" s="236">
        <v>200000000000</v>
      </c>
      <c r="P89" s="236">
        <v>200000000000</v>
      </c>
      <c r="Q89">
        <v>0.95</v>
      </c>
      <c r="R89" s="236">
        <v>140547945</v>
      </c>
      <c r="S89" s="236">
        <v>140547945</v>
      </c>
      <c r="T89" t="s">
        <v>119</v>
      </c>
      <c r="U89" t="s">
        <v>119</v>
      </c>
      <c r="V89">
        <v>391100001</v>
      </c>
      <c r="W89" t="s">
        <v>1348</v>
      </c>
      <c r="X89" t="s">
        <v>1275</v>
      </c>
      <c r="Y89" t="s">
        <v>119</v>
      </c>
      <c r="Z89" t="s">
        <v>1349</v>
      </c>
      <c r="AA89" t="s">
        <v>355</v>
      </c>
      <c r="AB89" s="198">
        <v>200000000000</v>
      </c>
      <c r="AD89" s="206">
        <f t="shared" si="11"/>
        <v>45265</v>
      </c>
      <c r="AE89" s="139">
        <f t="shared" si="12"/>
        <v>45299</v>
      </c>
      <c r="AF89" s="236">
        <f>VLOOKUP(N89,'Fx rate'!$A$2:$B$12,2,0)</f>
        <v>1</v>
      </c>
      <c r="AG89" s="229">
        <f t="shared" si="18"/>
        <v>200000000000</v>
      </c>
      <c r="AH89">
        <f t="shared" si="13"/>
        <v>27</v>
      </c>
      <c r="AI89" s="152">
        <f t="shared" si="14"/>
        <v>140547945.20547947</v>
      </c>
      <c r="AJ89" s="207">
        <f t="shared" si="15"/>
        <v>-0.20547947287559509</v>
      </c>
      <c r="AL89" s="365">
        <f t="shared" si="19"/>
        <v>8</v>
      </c>
      <c r="AM89" s="100" t="str">
        <f t="shared" si="20"/>
        <v>1M</v>
      </c>
      <c r="AN89" s="228" t="str">
        <f t="shared" si="16"/>
        <v>1M</v>
      </c>
      <c r="AP89" s="227" t="str">
        <f t="shared" si="17"/>
        <v>1M - 3M</v>
      </c>
      <c r="AQ89" s="198">
        <f t="shared" si="21"/>
        <v>200000000000</v>
      </c>
    </row>
    <row r="90" spans="2:47">
      <c r="B90" s="227" t="s">
        <v>251</v>
      </c>
      <c r="C90" t="s">
        <v>1269</v>
      </c>
      <c r="D90" s="682" t="s">
        <v>1345</v>
      </c>
      <c r="E90" t="s">
        <v>1069</v>
      </c>
      <c r="F90" t="s">
        <v>1271</v>
      </c>
      <c r="G90" t="s">
        <v>1350</v>
      </c>
      <c r="H90" t="s">
        <v>1351</v>
      </c>
      <c r="K90" s="139">
        <v>45265</v>
      </c>
      <c r="L90" s="139">
        <v>45299</v>
      </c>
      <c r="M90">
        <v>34</v>
      </c>
      <c r="N90" t="s">
        <v>178</v>
      </c>
      <c r="O90" s="236">
        <v>200000000000</v>
      </c>
      <c r="P90" s="236">
        <v>200000000000</v>
      </c>
      <c r="Q90">
        <v>0.9</v>
      </c>
      <c r="R90" s="236">
        <v>133150685</v>
      </c>
      <c r="S90" s="236">
        <v>133150685</v>
      </c>
      <c r="T90" t="s">
        <v>119</v>
      </c>
      <c r="U90" t="s">
        <v>119</v>
      </c>
      <c r="V90">
        <v>391100001</v>
      </c>
      <c r="W90" t="s">
        <v>1352</v>
      </c>
      <c r="X90" t="s">
        <v>1275</v>
      </c>
      <c r="Y90" t="s">
        <v>119</v>
      </c>
      <c r="Z90" t="s">
        <v>1349</v>
      </c>
      <c r="AA90" t="s">
        <v>355</v>
      </c>
      <c r="AB90" s="198">
        <v>200000000000</v>
      </c>
      <c r="AD90" s="206">
        <f t="shared" si="11"/>
        <v>45265</v>
      </c>
      <c r="AE90" s="139">
        <f t="shared" si="12"/>
        <v>45299</v>
      </c>
      <c r="AF90" s="236">
        <f>VLOOKUP(N90,'Fx rate'!$A$2:$B$12,2,0)</f>
        <v>1</v>
      </c>
      <c r="AG90" s="229">
        <f t="shared" si="18"/>
        <v>200000000000</v>
      </c>
      <c r="AH90">
        <f t="shared" si="13"/>
        <v>27</v>
      </c>
      <c r="AI90" s="152">
        <f t="shared" si="14"/>
        <v>133150684.93150686</v>
      </c>
      <c r="AJ90" s="207">
        <f t="shared" si="15"/>
        <v>6.849314272403717E-2</v>
      </c>
      <c r="AL90" s="365">
        <f t="shared" si="19"/>
        <v>8</v>
      </c>
      <c r="AM90" s="100" t="str">
        <f t="shared" si="20"/>
        <v>1M</v>
      </c>
      <c r="AN90" s="228" t="str">
        <f t="shared" si="16"/>
        <v>1M</v>
      </c>
      <c r="AP90" s="227" t="str">
        <f t="shared" si="17"/>
        <v>1M - 3M</v>
      </c>
      <c r="AQ90" s="198">
        <f t="shared" si="21"/>
        <v>200000000000</v>
      </c>
    </row>
    <row r="91" spans="2:47">
      <c r="B91" s="227" t="s">
        <v>251</v>
      </c>
      <c r="C91" t="s">
        <v>1269</v>
      </c>
      <c r="D91" s="682" t="s">
        <v>1345</v>
      </c>
      <c r="E91" t="s">
        <v>1069</v>
      </c>
      <c r="F91" t="s">
        <v>1271</v>
      </c>
      <c r="G91" t="s">
        <v>1353</v>
      </c>
      <c r="H91" t="s">
        <v>1354</v>
      </c>
      <c r="K91" s="139">
        <v>45265</v>
      </c>
      <c r="L91" s="139">
        <v>45299</v>
      </c>
      <c r="M91">
        <v>34</v>
      </c>
      <c r="N91" t="s">
        <v>178</v>
      </c>
      <c r="O91" s="236">
        <v>200000000000</v>
      </c>
      <c r="P91" s="236">
        <v>200000000000</v>
      </c>
      <c r="Q91">
        <v>0.9</v>
      </c>
      <c r="R91" s="236">
        <v>133150685</v>
      </c>
      <c r="S91" s="236">
        <v>133150685</v>
      </c>
      <c r="T91" t="s">
        <v>119</v>
      </c>
      <c r="U91" t="s">
        <v>119</v>
      </c>
      <c r="V91">
        <v>391100001</v>
      </c>
      <c r="W91" t="s">
        <v>1355</v>
      </c>
      <c r="X91" t="s">
        <v>1275</v>
      </c>
      <c r="Y91" t="s">
        <v>119</v>
      </c>
      <c r="Z91" t="s">
        <v>1349</v>
      </c>
      <c r="AA91" t="s">
        <v>355</v>
      </c>
      <c r="AB91" s="198">
        <v>200000000000</v>
      </c>
      <c r="AD91" s="206">
        <f t="shared" ref="AD91:AD102" si="22">K91</f>
        <v>45265</v>
      </c>
      <c r="AE91" s="139">
        <f t="shared" ref="AE91:AE102" si="23">L91</f>
        <v>45299</v>
      </c>
      <c r="AF91" s="236">
        <f>VLOOKUP(N91,'Fx rate'!$A$2:$B$12,2,0)</f>
        <v>1</v>
      </c>
      <c r="AG91" s="229">
        <f t="shared" si="18"/>
        <v>200000000000</v>
      </c>
      <c r="AH91">
        <f t="shared" si="13"/>
        <v>27</v>
      </c>
      <c r="AI91" s="152">
        <f t="shared" si="14"/>
        <v>133150684.93150686</v>
      </c>
      <c r="AJ91" s="207">
        <f t="shared" si="15"/>
        <v>6.849314272403717E-2</v>
      </c>
      <c r="AL91" s="365">
        <f t="shared" si="19"/>
        <v>8</v>
      </c>
      <c r="AM91" s="100" t="str">
        <f t="shared" si="20"/>
        <v>1M</v>
      </c>
      <c r="AN91" s="228" t="str">
        <f t="shared" si="16"/>
        <v>1M</v>
      </c>
      <c r="AP91" s="227" t="str">
        <f t="shared" si="17"/>
        <v>1M - 3M</v>
      </c>
      <c r="AQ91" s="198">
        <f t="shared" si="21"/>
        <v>200000000000</v>
      </c>
    </row>
    <row r="92" spans="2:47">
      <c r="B92" s="227" t="s">
        <v>251</v>
      </c>
      <c r="C92" t="s">
        <v>1269</v>
      </c>
      <c r="D92" s="682" t="s">
        <v>1345</v>
      </c>
      <c r="E92" t="s">
        <v>1069</v>
      </c>
      <c r="F92" t="s">
        <v>1271</v>
      </c>
      <c r="G92" t="s">
        <v>1356</v>
      </c>
      <c r="H92" t="s">
        <v>1357</v>
      </c>
      <c r="K92" s="139">
        <v>45265</v>
      </c>
      <c r="L92" s="139">
        <v>45299</v>
      </c>
      <c r="M92">
        <v>34</v>
      </c>
      <c r="N92" t="s">
        <v>178</v>
      </c>
      <c r="O92" s="236">
        <v>200000000000</v>
      </c>
      <c r="P92" s="236">
        <v>200000000000</v>
      </c>
      <c r="Q92">
        <v>0.9</v>
      </c>
      <c r="R92" s="236">
        <v>133150685</v>
      </c>
      <c r="S92" s="236">
        <v>133150685</v>
      </c>
      <c r="T92" t="s">
        <v>119</v>
      </c>
      <c r="U92" t="s">
        <v>119</v>
      </c>
      <c r="V92">
        <v>391100001</v>
      </c>
      <c r="W92" t="s">
        <v>1358</v>
      </c>
      <c r="X92" t="s">
        <v>1275</v>
      </c>
      <c r="Y92" t="s">
        <v>119</v>
      </c>
      <c r="Z92" t="s">
        <v>1349</v>
      </c>
      <c r="AA92" t="s">
        <v>355</v>
      </c>
      <c r="AB92" s="198">
        <v>200000000000</v>
      </c>
      <c r="AD92" s="206">
        <f t="shared" si="22"/>
        <v>45265</v>
      </c>
      <c r="AE92" s="139">
        <f t="shared" si="23"/>
        <v>45299</v>
      </c>
      <c r="AF92" s="236">
        <f>VLOOKUP(N92,'Fx rate'!$A$2:$B$12,2,0)</f>
        <v>1</v>
      </c>
      <c r="AG92" s="229">
        <f t="shared" si="18"/>
        <v>200000000000</v>
      </c>
      <c r="AH92">
        <f t="shared" si="13"/>
        <v>27</v>
      </c>
      <c r="AI92" s="152">
        <f t="shared" si="14"/>
        <v>133150684.93150686</v>
      </c>
      <c r="AJ92" s="207">
        <f t="shared" si="15"/>
        <v>6.849314272403717E-2</v>
      </c>
      <c r="AL92" s="365">
        <f t="shared" si="19"/>
        <v>8</v>
      </c>
      <c r="AM92" s="100" t="str">
        <f t="shared" si="20"/>
        <v>1M</v>
      </c>
      <c r="AN92" s="228" t="str">
        <f t="shared" si="16"/>
        <v>1M</v>
      </c>
      <c r="AP92" s="227" t="str">
        <f t="shared" si="17"/>
        <v>1M - 3M</v>
      </c>
      <c r="AQ92" s="198">
        <f t="shared" si="21"/>
        <v>200000000000</v>
      </c>
    </row>
    <row r="93" spans="2:47">
      <c r="B93" s="227" t="s">
        <v>251</v>
      </c>
      <c r="C93" t="s">
        <v>1269</v>
      </c>
      <c r="D93" s="682" t="s">
        <v>1345</v>
      </c>
      <c r="E93" t="s">
        <v>1069</v>
      </c>
      <c r="F93" t="s">
        <v>1271</v>
      </c>
      <c r="G93" t="s">
        <v>1359</v>
      </c>
      <c r="H93" t="s">
        <v>1360</v>
      </c>
      <c r="K93" s="139">
        <v>45265</v>
      </c>
      <c r="L93" s="139">
        <v>45299</v>
      </c>
      <c r="M93">
        <v>34</v>
      </c>
      <c r="N93" t="s">
        <v>178</v>
      </c>
      <c r="O93" s="236">
        <v>200000000000</v>
      </c>
      <c r="P93" s="236">
        <v>200000000000</v>
      </c>
      <c r="Q93">
        <v>0.95</v>
      </c>
      <c r="R93" s="236">
        <v>140547945</v>
      </c>
      <c r="S93" s="236">
        <v>140547945</v>
      </c>
      <c r="T93" t="s">
        <v>119</v>
      </c>
      <c r="U93" t="s">
        <v>119</v>
      </c>
      <c r="V93">
        <v>391100001</v>
      </c>
      <c r="W93" t="s">
        <v>1361</v>
      </c>
      <c r="X93" t="s">
        <v>1275</v>
      </c>
      <c r="Y93" t="s">
        <v>119</v>
      </c>
      <c r="Z93" t="s">
        <v>1349</v>
      </c>
      <c r="AA93" t="s">
        <v>355</v>
      </c>
      <c r="AB93" s="198">
        <v>200000000000</v>
      </c>
      <c r="AD93" s="206">
        <f t="shared" si="22"/>
        <v>45265</v>
      </c>
      <c r="AE93" s="139">
        <f t="shared" si="23"/>
        <v>45299</v>
      </c>
      <c r="AF93" s="236">
        <f>VLOOKUP(N93,'Fx rate'!$A$2:$B$12,2,0)</f>
        <v>1</v>
      </c>
      <c r="AG93" s="229">
        <f t="shared" si="18"/>
        <v>200000000000</v>
      </c>
      <c r="AH93">
        <f t="shared" si="13"/>
        <v>27</v>
      </c>
      <c r="AI93" s="152">
        <f t="shared" si="14"/>
        <v>140547945.20547947</v>
      </c>
      <c r="AJ93" s="207">
        <f t="shared" si="15"/>
        <v>-0.20547947287559509</v>
      </c>
      <c r="AL93" s="365">
        <f t="shared" si="19"/>
        <v>8</v>
      </c>
      <c r="AM93" s="100" t="str">
        <f t="shared" si="20"/>
        <v>1M</v>
      </c>
      <c r="AN93" s="228" t="str">
        <f t="shared" si="16"/>
        <v>1M</v>
      </c>
      <c r="AP93" s="227" t="str">
        <f t="shared" si="17"/>
        <v>1M - 3M</v>
      </c>
      <c r="AQ93" s="198">
        <f t="shared" si="21"/>
        <v>200000000000</v>
      </c>
    </row>
    <row r="94" spans="2:47">
      <c r="B94" s="227" t="s">
        <v>251</v>
      </c>
      <c r="C94" t="s">
        <v>1269</v>
      </c>
      <c r="D94" s="682" t="s">
        <v>1345</v>
      </c>
      <c r="E94" t="s">
        <v>1069</v>
      </c>
      <c r="F94" t="s">
        <v>1271</v>
      </c>
      <c r="G94" t="s">
        <v>1362</v>
      </c>
      <c r="H94" t="s">
        <v>1363</v>
      </c>
      <c r="K94" s="139">
        <v>45265</v>
      </c>
      <c r="L94" s="139">
        <v>45299</v>
      </c>
      <c r="M94">
        <v>34</v>
      </c>
      <c r="N94" t="s">
        <v>178</v>
      </c>
      <c r="O94" s="236">
        <v>200000000000</v>
      </c>
      <c r="P94" s="236">
        <v>200000000000</v>
      </c>
      <c r="Q94">
        <v>0.95</v>
      </c>
      <c r="R94" s="236">
        <v>140547945</v>
      </c>
      <c r="S94" s="236">
        <v>140547945</v>
      </c>
      <c r="T94" t="s">
        <v>119</v>
      </c>
      <c r="U94" t="s">
        <v>119</v>
      </c>
      <c r="V94">
        <v>391100001</v>
      </c>
      <c r="W94" t="s">
        <v>1364</v>
      </c>
      <c r="X94" t="s">
        <v>1275</v>
      </c>
      <c r="Y94" t="s">
        <v>119</v>
      </c>
      <c r="Z94" t="s">
        <v>1349</v>
      </c>
      <c r="AA94" t="s">
        <v>355</v>
      </c>
      <c r="AB94" s="198">
        <v>200000000000</v>
      </c>
      <c r="AD94" s="206">
        <f t="shared" si="22"/>
        <v>45265</v>
      </c>
      <c r="AE94" s="139">
        <f t="shared" si="23"/>
        <v>45299</v>
      </c>
      <c r="AF94" s="236">
        <f>VLOOKUP(N94,'Fx rate'!$A$2:$B$12,2,0)</f>
        <v>1</v>
      </c>
      <c r="AG94" s="229">
        <f t="shared" si="18"/>
        <v>200000000000</v>
      </c>
      <c r="AH94">
        <f t="shared" si="13"/>
        <v>27</v>
      </c>
      <c r="AI94" s="152">
        <f t="shared" si="14"/>
        <v>140547945.20547947</v>
      </c>
      <c r="AJ94" s="207">
        <f t="shared" si="15"/>
        <v>-0.20547947287559509</v>
      </c>
      <c r="AL94" s="365">
        <f t="shared" si="19"/>
        <v>8</v>
      </c>
      <c r="AM94" s="100" t="str">
        <f t="shared" si="20"/>
        <v>1M</v>
      </c>
      <c r="AN94" s="228" t="str">
        <f t="shared" si="16"/>
        <v>1M</v>
      </c>
      <c r="AP94" s="227" t="str">
        <f t="shared" si="17"/>
        <v>1M - 3M</v>
      </c>
      <c r="AQ94" s="198">
        <f t="shared" si="21"/>
        <v>200000000000</v>
      </c>
    </row>
    <row r="95" spans="2:47">
      <c r="B95" s="227" t="s">
        <v>251</v>
      </c>
      <c r="C95" t="s">
        <v>1269</v>
      </c>
      <c r="D95" s="682" t="s">
        <v>1345</v>
      </c>
      <c r="E95" t="s">
        <v>1069</v>
      </c>
      <c r="F95" t="s">
        <v>1271</v>
      </c>
      <c r="G95" t="s">
        <v>1365</v>
      </c>
      <c r="H95" t="s">
        <v>1366</v>
      </c>
      <c r="K95" s="139">
        <v>45265</v>
      </c>
      <c r="L95" s="139">
        <v>45299</v>
      </c>
      <c r="M95">
        <v>34</v>
      </c>
      <c r="N95" t="s">
        <v>178</v>
      </c>
      <c r="O95" s="236">
        <v>200000000000</v>
      </c>
      <c r="P95" s="236">
        <v>200000000000</v>
      </c>
      <c r="Q95">
        <v>1</v>
      </c>
      <c r="R95" s="236">
        <v>147945205</v>
      </c>
      <c r="S95" s="236">
        <v>147945205</v>
      </c>
      <c r="V95">
        <v>391100001</v>
      </c>
      <c r="W95" t="s">
        <v>1367</v>
      </c>
      <c r="X95" t="s">
        <v>1275</v>
      </c>
      <c r="Z95" t="s">
        <v>1349</v>
      </c>
      <c r="AA95" t="s">
        <v>355</v>
      </c>
      <c r="AB95" s="198">
        <v>200000000000</v>
      </c>
      <c r="AD95" s="206">
        <f t="shared" si="22"/>
        <v>45265</v>
      </c>
      <c r="AE95" s="139">
        <f t="shared" si="23"/>
        <v>45299</v>
      </c>
      <c r="AF95" s="236">
        <f>VLOOKUP(N95,'Fx rate'!$A$2:$B$12,2,0)</f>
        <v>1</v>
      </c>
      <c r="AG95" s="229">
        <f t="shared" si="18"/>
        <v>200000000000</v>
      </c>
      <c r="AH95">
        <f t="shared" si="13"/>
        <v>27</v>
      </c>
      <c r="AI95" s="152">
        <f t="shared" si="14"/>
        <v>147945205.47945204</v>
      </c>
      <c r="AJ95" s="207">
        <f t="shared" si="15"/>
        <v>-0.47945204377174377</v>
      </c>
      <c r="AL95" s="365">
        <f t="shared" si="19"/>
        <v>8</v>
      </c>
      <c r="AM95" s="100" t="str">
        <f t="shared" si="20"/>
        <v>1M</v>
      </c>
      <c r="AN95" s="228" t="str">
        <f t="shared" si="16"/>
        <v>1M</v>
      </c>
      <c r="AP95" s="227" t="str">
        <f t="shared" si="17"/>
        <v>1M - 3M</v>
      </c>
      <c r="AQ95" s="198">
        <f t="shared" si="21"/>
        <v>200000000000</v>
      </c>
    </row>
    <row r="96" spans="2:47">
      <c r="B96" s="227" t="s">
        <v>251</v>
      </c>
      <c r="C96" t="s">
        <v>1269</v>
      </c>
      <c r="D96" s="682" t="s">
        <v>1345</v>
      </c>
      <c r="E96" t="s">
        <v>1069</v>
      </c>
      <c r="F96" t="s">
        <v>1271</v>
      </c>
      <c r="G96" t="s">
        <v>1368</v>
      </c>
      <c r="H96" t="s">
        <v>1369</v>
      </c>
      <c r="K96" s="139">
        <v>45265</v>
      </c>
      <c r="L96" s="139">
        <v>45299</v>
      </c>
      <c r="M96">
        <v>34</v>
      </c>
      <c r="N96" t="s">
        <v>178</v>
      </c>
      <c r="O96" s="236">
        <v>100000000000</v>
      </c>
      <c r="P96" s="236">
        <v>100000000000</v>
      </c>
      <c r="Q96">
        <v>0.95</v>
      </c>
      <c r="R96" s="236">
        <v>70273973</v>
      </c>
      <c r="S96" s="236">
        <v>70273973</v>
      </c>
      <c r="V96">
        <v>391100001</v>
      </c>
      <c r="W96" t="s">
        <v>1370</v>
      </c>
      <c r="X96" t="s">
        <v>1275</v>
      </c>
      <c r="Z96" t="s">
        <v>1349</v>
      </c>
      <c r="AA96" t="s">
        <v>355</v>
      </c>
      <c r="AB96" s="198">
        <v>100000000000</v>
      </c>
      <c r="AD96" s="206">
        <f t="shared" si="22"/>
        <v>45265</v>
      </c>
      <c r="AE96" s="139">
        <f t="shared" si="23"/>
        <v>45299</v>
      </c>
      <c r="AF96" s="236">
        <f>VLOOKUP(N96,'Fx rate'!$A$2:$B$12,2,0)</f>
        <v>1</v>
      </c>
      <c r="AG96" s="229">
        <f t="shared" si="18"/>
        <v>100000000000</v>
      </c>
      <c r="AH96">
        <f t="shared" si="13"/>
        <v>27</v>
      </c>
      <c r="AI96" s="152">
        <f t="shared" si="14"/>
        <v>70273972.602739736</v>
      </c>
      <c r="AJ96" s="207">
        <f t="shared" si="15"/>
        <v>0.39726026356220245</v>
      </c>
      <c r="AL96" s="365">
        <f t="shared" si="19"/>
        <v>8</v>
      </c>
      <c r="AM96" s="100" t="str">
        <f t="shared" si="20"/>
        <v>1M</v>
      </c>
      <c r="AN96" s="228" t="str">
        <f t="shared" si="16"/>
        <v>1M</v>
      </c>
      <c r="AP96" s="227" t="str">
        <f t="shared" si="17"/>
        <v>1M - 3M</v>
      </c>
      <c r="AQ96" s="198">
        <f t="shared" si="21"/>
        <v>100000000000</v>
      </c>
    </row>
    <row r="97" spans="2:43">
      <c r="B97" s="227" t="s">
        <v>251</v>
      </c>
      <c r="C97" t="s">
        <v>1269</v>
      </c>
      <c r="D97" s="682" t="s">
        <v>1371</v>
      </c>
      <c r="E97" t="s">
        <v>1062</v>
      </c>
      <c r="F97" t="s">
        <v>1271</v>
      </c>
      <c r="G97" t="s">
        <v>1372</v>
      </c>
      <c r="H97" t="s">
        <v>1373</v>
      </c>
      <c r="K97" s="139">
        <v>45275</v>
      </c>
      <c r="L97" s="139">
        <v>45293</v>
      </c>
      <c r="M97">
        <v>18</v>
      </c>
      <c r="N97" t="s">
        <v>178</v>
      </c>
      <c r="O97" s="236">
        <v>300000000000</v>
      </c>
      <c r="P97" s="236">
        <v>300000000000</v>
      </c>
      <c r="Q97">
        <v>0.8</v>
      </c>
      <c r="R97" s="236">
        <v>111780822</v>
      </c>
      <c r="S97" s="236">
        <v>111780822</v>
      </c>
      <c r="V97">
        <v>391100001</v>
      </c>
      <c r="W97" t="s">
        <v>1374</v>
      </c>
      <c r="X97" t="s">
        <v>1275</v>
      </c>
      <c r="Z97" t="s">
        <v>1375</v>
      </c>
      <c r="AA97" t="s">
        <v>334</v>
      </c>
      <c r="AB97" s="198">
        <v>300000000000</v>
      </c>
      <c r="AD97" s="206">
        <f t="shared" si="22"/>
        <v>45275</v>
      </c>
      <c r="AE97" s="139">
        <f t="shared" si="23"/>
        <v>45293</v>
      </c>
      <c r="AF97" s="236">
        <f>VLOOKUP(N97,'Fx rate'!$A$2:$B$12,2,0)</f>
        <v>1</v>
      </c>
      <c r="AG97" s="229">
        <f t="shared" si="18"/>
        <v>300000000000</v>
      </c>
      <c r="AH97">
        <f t="shared" si="13"/>
        <v>17</v>
      </c>
      <c r="AI97" s="152">
        <f t="shared" si="14"/>
        <v>111780821.91780822</v>
      </c>
      <c r="AJ97" s="207">
        <f t="shared" si="15"/>
        <v>8.2191780209541321E-2</v>
      </c>
      <c r="AL97" s="365">
        <f t="shared" si="19"/>
        <v>2</v>
      </c>
      <c r="AM97" s="100" t="str">
        <f t="shared" si="20"/>
        <v>1M</v>
      </c>
      <c r="AN97" s="228" t="str">
        <f t="shared" si="16"/>
        <v>1M</v>
      </c>
      <c r="AP97" s="227" t="str">
        <f t="shared" si="17"/>
        <v>1M</v>
      </c>
      <c r="AQ97" s="198">
        <f t="shared" si="21"/>
        <v>300000000000</v>
      </c>
    </row>
    <row r="98" spans="2:43">
      <c r="B98" s="227" t="s">
        <v>251</v>
      </c>
      <c r="C98" t="s">
        <v>1269</v>
      </c>
      <c r="D98" s="682" t="s">
        <v>1371</v>
      </c>
      <c r="E98" t="s">
        <v>1062</v>
      </c>
      <c r="F98" t="s">
        <v>1271</v>
      </c>
      <c r="G98" t="s">
        <v>1376</v>
      </c>
      <c r="H98" t="s">
        <v>1377</v>
      </c>
      <c r="K98" s="139">
        <v>45275</v>
      </c>
      <c r="L98" s="139">
        <v>45293</v>
      </c>
      <c r="M98">
        <v>18</v>
      </c>
      <c r="N98" t="s">
        <v>178</v>
      </c>
      <c r="O98" s="236">
        <v>200000000000</v>
      </c>
      <c r="P98" s="236">
        <v>200000000000</v>
      </c>
      <c r="Q98">
        <v>0.8</v>
      </c>
      <c r="R98" s="236">
        <v>74520548</v>
      </c>
      <c r="S98" s="236">
        <v>74520548</v>
      </c>
      <c r="V98">
        <v>391100001</v>
      </c>
      <c r="W98" t="s">
        <v>1378</v>
      </c>
      <c r="X98" t="s">
        <v>1275</v>
      </c>
      <c r="Z98" t="s">
        <v>1379</v>
      </c>
      <c r="AA98" t="s">
        <v>334</v>
      </c>
      <c r="AB98" s="198">
        <v>200000000000</v>
      </c>
      <c r="AD98" s="206">
        <f t="shared" si="22"/>
        <v>45275</v>
      </c>
      <c r="AE98" s="139">
        <f t="shared" si="23"/>
        <v>45293</v>
      </c>
      <c r="AF98" s="236">
        <f>VLOOKUP(N98,'Fx rate'!$A$2:$B$12,2,0)</f>
        <v>1</v>
      </c>
      <c r="AG98" s="229">
        <f t="shared" si="18"/>
        <v>200000000000</v>
      </c>
      <c r="AH98">
        <f t="shared" si="13"/>
        <v>17</v>
      </c>
      <c r="AI98" s="152">
        <f t="shared" si="14"/>
        <v>74520547.94520548</v>
      </c>
      <c r="AJ98" s="207">
        <f t="shared" si="15"/>
        <v>5.4794520139694214E-2</v>
      </c>
      <c r="AL98" s="365">
        <f t="shared" si="19"/>
        <v>2</v>
      </c>
      <c r="AM98" s="100" t="str">
        <f t="shared" si="20"/>
        <v>1M</v>
      </c>
      <c r="AN98" s="228" t="str">
        <f t="shared" si="16"/>
        <v>1M</v>
      </c>
      <c r="AP98" s="227" t="str">
        <f t="shared" si="17"/>
        <v>1M</v>
      </c>
      <c r="AQ98" s="198">
        <f t="shared" si="21"/>
        <v>200000000000</v>
      </c>
    </row>
    <row r="99" spans="2:43">
      <c r="B99" s="227" t="s">
        <v>251</v>
      </c>
      <c r="C99" t="s">
        <v>1269</v>
      </c>
      <c r="D99" s="682" t="s">
        <v>1380</v>
      </c>
      <c r="E99" t="s">
        <v>1066</v>
      </c>
      <c r="F99" t="s">
        <v>1271</v>
      </c>
      <c r="G99" t="s">
        <v>1381</v>
      </c>
      <c r="H99" t="s">
        <v>1382</v>
      </c>
      <c r="K99" s="139">
        <v>45288</v>
      </c>
      <c r="L99" s="139">
        <v>45295</v>
      </c>
      <c r="M99">
        <v>7</v>
      </c>
      <c r="N99" t="s">
        <v>178</v>
      </c>
      <c r="O99" s="236">
        <v>200000000000</v>
      </c>
      <c r="P99" s="236">
        <v>200000000000</v>
      </c>
      <c r="Q99">
        <v>2.0499999999999998</v>
      </c>
      <c r="R99" s="236">
        <v>44931507</v>
      </c>
      <c r="S99" s="236">
        <v>44931507</v>
      </c>
      <c r="V99">
        <v>391100001</v>
      </c>
      <c r="W99" t="s">
        <v>1383</v>
      </c>
      <c r="X99" t="s">
        <v>1275</v>
      </c>
      <c r="Z99" t="s">
        <v>1384</v>
      </c>
      <c r="AA99" t="s">
        <v>436</v>
      </c>
      <c r="AB99" s="198">
        <v>200000000000</v>
      </c>
      <c r="AD99" s="206">
        <f t="shared" si="22"/>
        <v>45288</v>
      </c>
      <c r="AE99" s="139">
        <f t="shared" si="23"/>
        <v>45295</v>
      </c>
      <c r="AF99" s="236">
        <f>VLOOKUP(N99,'Fx rate'!$A$2:$B$12,2,0)</f>
        <v>1</v>
      </c>
      <c r="AG99" s="229">
        <f t="shared" si="18"/>
        <v>200000000000</v>
      </c>
      <c r="AH99">
        <f t="shared" si="13"/>
        <v>4</v>
      </c>
      <c r="AI99" s="152">
        <f t="shared" si="14"/>
        <v>44931506.849315062</v>
      </c>
      <c r="AJ99" s="207">
        <f t="shared" si="15"/>
        <v>0.15068493783473969</v>
      </c>
      <c r="AL99" s="365">
        <f t="shared" si="19"/>
        <v>4</v>
      </c>
      <c r="AM99" s="100" t="str">
        <f t="shared" si="20"/>
        <v>1M</v>
      </c>
      <c r="AN99" s="228" t="str">
        <f t="shared" si="16"/>
        <v>1M</v>
      </c>
      <c r="AP99" s="227" t="str">
        <f t="shared" si="17"/>
        <v>1M</v>
      </c>
      <c r="AQ99" s="198">
        <f t="shared" si="21"/>
        <v>200000000000</v>
      </c>
    </row>
    <row r="100" spans="2:43">
      <c r="B100" s="227" t="s">
        <v>251</v>
      </c>
      <c r="C100" t="s">
        <v>1269</v>
      </c>
      <c r="D100" s="682" t="s">
        <v>1380</v>
      </c>
      <c r="E100" t="s">
        <v>1066</v>
      </c>
      <c r="F100" t="s">
        <v>1271</v>
      </c>
      <c r="G100" t="s">
        <v>1385</v>
      </c>
      <c r="H100" t="s">
        <v>1386</v>
      </c>
      <c r="K100" s="139">
        <v>45288</v>
      </c>
      <c r="L100" s="139">
        <v>45295</v>
      </c>
      <c r="M100">
        <v>7</v>
      </c>
      <c r="N100" t="s">
        <v>178</v>
      </c>
      <c r="O100" s="236">
        <v>300000000000</v>
      </c>
      <c r="P100" s="236">
        <v>300000000000</v>
      </c>
      <c r="Q100">
        <v>2.0499999999999998</v>
      </c>
      <c r="R100" s="236">
        <v>67397260</v>
      </c>
      <c r="S100" s="236">
        <v>67397260</v>
      </c>
      <c r="V100">
        <v>391100001</v>
      </c>
      <c r="W100" t="s">
        <v>1387</v>
      </c>
      <c r="X100" t="s">
        <v>1275</v>
      </c>
      <c r="Z100" t="s">
        <v>1384</v>
      </c>
      <c r="AA100" t="s">
        <v>436</v>
      </c>
      <c r="AB100" s="198">
        <v>300000000000</v>
      </c>
      <c r="AD100" s="206">
        <f t="shared" si="22"/>
        <v>45288</v>
      </c>
      <c r="AE100" s="139">
        <f t="shared" si="23"/>
        <v>45295</v>
      </c>
      <c r="AF100" s="236">
        <f>VLOOKUP(N100,'Fx rate'!$A$2:$B$12,2,0)</f>
        <v>1</v>
      </c>
      <c r="AG100" s="229">
        <f t="shared" si="18"/>
        <v>300000000000</v>
      </c>
      <c r="AH100">
        <f t="shared" si="13"/>
        <v>4</v>
      </c>
      <c r="AI100" s="152">
        <f t="shared" si="14"/>
        <v>67397260.273972601</v>
      </c>
      <c r="AJ100" s="207">
        <f t="shared" si="15"/>
        <v>-0.27397260069847107</v>
      </c>
      <c r="AL100" s="365">
        <f t="shared" si="19"/>
        <v>4</v>
      </c>
      <c r="AM100" s="100" t="str">
        <f t="shared" si="20"/>
        <v>1M</v>
      </c>
      <c r="AN100" s="228" t="str">
        <f t="shared" si="16"/>
        <v>1M</v>
      </c>
      <c r="AP100" s="227" t="str">
        <f t="shared" si="17"/>
        <v>1M</v>
      </c>
      <c r="AQ100" s="198">
        <f t="shared" si="21"/>
        <v>300000000000</v>
      </c>
    </row>
    <row r="101" spans="2:43">
      <c r="B101" s="227" t="s">
        <v>251</v>
      </c>
      <c r="C101" t="s">
        <v>1269</v>
      </c>
      <c r="D101" s="682" t="s">
        <v>1388</v>
      </c>
      <c r="E101" t="s">
        <v>1063</v>
      </c>
      <c r="F101" t="s">
        <v>1271</v>
      </c>
      <c r="G101" t="s">
        <v>1389</v>
      </c>
      <c r="H101" t="s">
        <v>1390</v>
      </c>
      <c r="K101" s="139">
        <v>45288</v>
      </c>
      <c r="L101" s="139">
        <v>45293</v>
      </c>
      <c r="M101">
        <v>5</v>
      </c>
      <c r="N101" t="s">
        <v>178</v>
      </c>
      <c r="O101" s="236">
        <v>100000000000</v>
      </c>
      <c r="P101" s="236">
        <v>100000000000</v>
      </c>
      <c r="Q101">
        <v>2</v>
      </c>
      <c r="R101" s="236">
        <v>21917808</v>
      </c>
      <c r="S101" s="236">
        <v>21917808</v>
      </c>
      <c r="V101">
        <v>391100001</v>
      </c>
      <c r="W101" t="s">
        <v>1391</v>
      </c>
      <c r="X101" t="s">
        <v>1275</v>
      </c>
      <c r="AA101" t="s">
        <v>355</v>
      </c>
      <c r="AB101" s="198">
        <v>100000000000</v>
      </c>
      <c r="AD101" s="206">
        <f t="shared" si="22"/>
        <v>45288</v>
      </c>
      <c r="AE101" s="139">
        <f t="shared" si="23"/>
        <v>45293</v>
      </c>
      <c r="AF101" s="236">
        <f>VLOOKUP(N101,'Fx rate'!$A$2:$B$12,2,0)</f>
        <v>1</v>
      </c>
      <c r="AG101" s="229">
        <f>AF101*O101</f>
        <v>100000000000</v>
      </c>
      <c r="AH101">
        <f t="shared" si="13"/>
        <v>4</v>
      </c>
      <c r="AI101" s="152">
        <f t="shared" si="14"/>
        <v>21917808.219178081</v>
      </c>
      <c r="AJ101" s="207">
        <f t="shared" si="15"/>
        <v>-0.21917808055877686</v>
      </c>
      <c r="AL101" s="365">
        <f t="shared" si="19"/>
        <v>2</v>
      </c>
      <c r="AM101" s="100" t="str">
        <f t="shared" si="20"/>
        <v>1M</v>
      </c>
      <c r="AN101" s="228" t="str">
        <f t="shared" si="16"/>
        <v>1M</v>
      </c>
      <c r="AP101" s="227" t="str">
        <f t="shared" si="17"/>
        <v>1M</v>
      </c>
      <c r="AQ101" s="198">
        <f t="shared" si="21"/>
        <v>100000000000</v>
      </c>
    </row>
    <row r="102" spans="2:43" ht="15" thickBot="1">
      <c r="B102" s="203" t="s">
        <v>253</v>
      </c>
      <c r="C102" s="230" t="s">
        <v>1269</v>
      </c>
      <c r="D102" s="749" t="s">
        <v>1392</v>
      </c>
      <c r="E102" s="230" t="s">
        <v>1064</v>
      </c>
      <c r="F102" s="230" t="s">
        <v>1271</v>
      </c>
      <c r="G102" s="230" t="s">
        <v>1393</v>
      </c>
      <c r="H102" s="230" t="s">
        <v>1394</v>
      </c>
      <c r="I102" s="230"/>
      <c r="J102" s="230"/>
      <c r="K102" s="234">
        <v>45288</v>
      </c>
      <c r="L102" s="234">
        <v>45320</v>
      </c>
      <c r="M102" s="230">
        <v>32</v>
      </c>
      <c r="N102" s="230" t="s">
        <v>315</v>
      </c>
      <c r="O102" s="239">
        <v>10000000</v>
      </c>
      <c r="P102" s="239">
        <v>241150000000</v>
      </c>
      <c r="Q102" s="230">
        <v>5</v>
      </c>
      <c r="R102" s="239">
        <v>5479.45</v>
      </c>
      <c r="S102" s="239">
        <v>132321868</v>
      </c>
      <c r="T102" s="230"/>
      <c r="U102" s="230"/>
      <c r="V102" s="230">
        <v>391200001</v>
      </c>
      <c r="W102" s="230" t="s">
        <v>1395</v>
      </c>
      <c r="X102" s="230" t="s">
        <v>1275</v>
      </c>
      <c r="Y102" s="230"/>
      <c r="Z102" s="230" t="s">
        <v>1396</v>
      </c>
      <c r="AA102" s="230" t="s">
        <v>436</v>
      </c>
      <c r="AB102" s="242">
        <v>226020000000</v>
      </c>
      <c r="AD102" s="628">
        <f t="shared" si="22"/>
        <v>45288</v>
      </c>
      <c r="AE102" s="234">
        <f t="shared" si="23"/>
        <v>45320</v>
      </c>
      <c r="AF102" s="239">
        <f>VLOOKUP(N102,'Fx rate'!$A$2:$B$12,2,0)</f>
        <v>24115</v>
      </c>
      <c r="AG102" s="543">
        <f>AF102*O102</f>
        <v>241150000000</v>
      </c>
      <c r="AH102" s="230">
        <f t="shared" si="13"/>
        <v>4</v>
      </c>
      <c r="AI102" s="544">
        <f>P102*Q102/100/365*AH102</f>
        <v>132136986.30136986</v>
      </c>
      <c r="AJ102" s="545">
        <f>S102-AI102</f>
        <v>184881.69863013923</v>
      </c>
      <c r="AL102" s="612">
        <f t="shared" si="19"/>
        <v>29</v>
      </c>
      <c r="AM102" s="456" t="str">
        <f t="shared" si="20"/>
        <v>1M</v>
      </c>
      <c r="AN102" s="546" t="str">
        <f t="shared" si="16"/>
        <v>1M</v>
      </c>
      <c r="AP102" s="203" t="str">
        <f t="shared" si="17"/>
        <v>1M - 3M</v>
      </c>
      <c r="AQ102" s="242">
        <f t="shared" si="21"/>
        <v>241150000000</v>
      </c>
    </row>
    <row r="103" spans="2:43">
      <c r="P103" s="194"/>
      <c r="R103" s="194"/>
      <c r="S103" s="194">
        <f>SUM(S71:S102)</f>
        <v>17671294467</v>
      </c>
      <c r="AA103" s="67"/>
      <c r="AB103" s="201"/>
      <c r="AF103" s="67" t="s">
        <v>300</v>
      </c>
      <c r="AG103" s="201">
        <f>SUM(AG71:AG102)</f>
        <v>8741150000000</v>
      </c>
      <c r="AI103" s="210">
        <f>SUM(AI70:AI102)</f>
        <v>17671109589.041096</v>
      </c>
    </row>
    <row r="104" spans="2:43">
      <c r="R104" s="194"/>
      <c r="S104" s="194">
        <f>'C101 - Leadsheet'!E41+'C101 - Leadsheet'!E42</f>
        <v>17671109536</v>
      </c>
      <c r="AA104" s="67"/>
      <c r="AB104" s="201"/>
      <c r="AF104" s="67" t="s">
        <v>97</v>
      </c>
      <c r="AG104" s="201">
        <f>I23</f>
        <v>8741150000000</v>
      </c>
      <c r="AI104" s="210">
        <f>SUM('C101 - Leadsheet'!E41:E42)</f>
        <v>17671109536</v>
      </c>
    </row>
    <row r="105" spans="2:43">
      <c r="R105" s="194"/>
      <c r="S105" s="194">
        <f>S103-S104</f>
        <v>184931</v>
      </c>
      <c r="AA105" s="67"/>
      <c r="AB105" s="201"/>
      <c r="AF105" s="67" t="s">
        <v>288</v>
      </c>
      <c r="AG105" s="201">
        <f>AG103-AG104</f>
        <v>0</v>
      </c>
      <c r="AI105" s="210">
        <f>AI103-AI104</f>
        <v>53.041095733642578</v>
      </c>
    </row>
    <row r="106" spans="2:43">
      <c r="AA106" s="194"/>
    </row>
    <row r="107" spans="2:43">
      <c r="B107" s="204" t="s">
        <v>1397</v>
      </c>
      <c r="C107" s="204"/>
      <c r="D107" s="204"/>
      <c r="E107" s="204"/>
      <c r="F107" s="204"/>
      <c r="G107" s="204"/>
      <c r="H107" s="204"/>
      <c r="I107" s="204"/>
      <c r="J107" s="204"/>
      <c r="K107" s="204"/>
      <c r="L107" s="204"/>
      <c r="M107" s="204"/>
      <c r="N107" s="204"/>
      <c r="O107" s="204"/>
      <c r="P107" s="204"/>
      <c r="Q107" s="204"/>
      <c r="R107" s="204"/>
      <c r="S107" s="204"/>
      <c r="T107" s="204"/>
      <c r="U107" s="204"/>
      <c r="V107" s="204"/>
      <c r="W107" s="204"/>
      <c r="X107" s="204"/>
      <c r="Y107" s="204"/>
      <c r="Z107" s="204"/>
      <c r="AA107" s="204"/>
      <c r="AB107" s="204"/>
      <c r="AC107" s="667"/>
      <c r="AD107" s="204"/>
      <c r="AE107" s="204"/>
      <c r="AF107" s="208"/>
      <c r="AG107" s="204"/>
      <c r="AH107" s="204"/>
      <c r="AI107" s="204"/>
      <c r="AJ107" s="204"/>
    </row>
    <row r="109" spans="2:43" ht="15" thickBot="1">
      <c r="AA109" s="197" t="s">
        <v>1237</v>
      </c>
      <c r="AB109" s="205">
        <v>45291</v>
      </c>
      <c r="AH109" s="205"/>
      <c r="AJ109" s="100"/>
      <c r="AK109" s="119" t="s">
        <v>1398</v>
      </c>
      <c r="AL109" s="119" t="s">
        <v>1399</v>
      </c>
      <c r="AM109" s="119"/>
      <c r="AN109" s="119"/>
    </row>
    <row r="110" spans="2:43" s="197" customFormat="1" ht="41" customHeight="1">
      <c r="B110" s="355" t="s">
        <v>439</v>
      </c>
      <c r="C110" s="356" t="s">
        <v>1239</v>
      </c>
      <c r="D110" s="356" t="s">
        <v>1240</v>
      </c>
      <c r="E110" s="356" t="s">
        <v>1241</v>
      </c>
      <c r="F110" s="356" t="s">
        <v>1242</v>
      </c>
      <c r="G110" s="356" t="s">
        <v>1243</v>
      </c>
      <c r="H110" s="356" t="s">
        <v>1244</v>
      </c>
      <c r="I110" s="356" t="s">
        <v>1101</v>
      </c>
      <c r="J110" s="356" t="s">
        <v>1102</v>
      </c>
      <c r="K110" s="356" t="s">
        <v>1245</v>
      </c>
      <c r="L110" s="356" t="s">
        <v>1246</v>
      </c>
      <c r="M110" s="356" t="s">
        <v>1247</v>
      </c>
      <c r="N110" s="356" t="s">
        <v>1248</v>
      </c>
      <c r="O110" s="356" t="s">
        <v>1249</v>
      </c>
      <c r="P110" s="356" t="s">
        <v>1250</v>
      </c>
      <c r="Q110" s="356" t="s">
        <v>1251</v>
      </c>
      <c r="R110" s="356" t="s">
        <v>1252</v>
      </c>
      <c r="S110" s="356" t="s">
        <v>1400</v>
      </c>
      <c r="T110" s="356" t="s">
        <v>1254</v>
      </c>
      <c r="U110" s="356" t="s">
        <v>1255</v>
      </c>
      <c r="V110" s="356" t="s">
        <v>1256</v>
      </c>
      <c r="W110" s="356" t="s">
        <v>1257</v>
      </c>
      <c r="X110" s="356" t="s">
        <v>1258</v>
      </c>
      <c r="Y110" s="356" t="s">
        <v>1259</v>
      </c>
      <c r="Z110" s="356" t="s">
        <v>1260</v>
      </c>
      <c r="AA110" s="356" t="s">
        <v>1261</v>
      </c>
      <c r="AB110" s="357" t="s">
        <v>1262</v>
      </c>
      <c r="AC110" s="359"/>
      <c r="AD110" s="709" t="s">
        <v>4533</v>
      </c>
      <c r="AE110" s="710" t="s">
        <v>4534</v>
      </c>
      <c r="AF110" s="708" t="s">
        <v>1401</v>
      </c>
      <c r="AG110" s="711" t="s">
        <v>1402</v>
      </c>
      <c r="AH110" s="712" t="s">
        <v>1265</v>
      </c>
      <c r="AJ110" s="245" t="s">
        <v>1403</v>
      </c>
      <c r="AK110" s="245" t="s">
        <v>1404</v>
      </c>
      <c r="AL110" s="245" t="s">
        <v>1404</v>
      </c>
    </row>
    <row r="111" spans="2:43">
      <c r="B111" s="227">
        <v>201100001</v>
      </c>
      <c r="C111" t="s">
        <v>1405</v>
      </c>
      <c r="D111">
        <v>275315</v>
      </c>
      <c r="E111" t="s">
        <v>1406</v>
      </c>
      <c r="F111" t="s">
        <v>1407</v>
      </c>
      <c r="G111" t="s">
        <v>1408</v>
      </c>
      <c r="H111" t="s">
        <v>1409</v>
      </c>
      <c r="K111" s="139">
        <v>45138</v>
      </c>
      <c r="L111" s="139">
        <v>45317</v>
      </c>
      <c r="M111">
        <v>179</v>
      </c>
      <c r="N111" t="s">
        <v>178</v>
      </c>
      <c r="O111" s="236">
        <v>200000000000</v>
      </c>
      <c r="P111" s="236">
        <v>200000000000</v>
      </c>
      <c r="Q111">
        <v>9.1999999999999993</v>
      </c>
      <c r="R111" s="236">
        <v>7763287671</v>
      </c>
      <c r="S111" s="236">
        <v>7763287671</v>
      </c>
      <c r="T111" t="s">
        <v>119</v>
      </c>
      <c r="U111" t="s">
        <v>119</v>
      </c>
      <c r="V111">
        <v>394100003</v>
      </c>
      <c r="W111" t="s">
        <v>1410</v>
      </c>
      <c r="X111" t="s">
        <v>1112</v>
      </c>
      <c r="Y111" t="s">
        <v>119</v>
      </c>
      <c r="Z111" t="s">
        <v>119</v>
      </c>
      <c r="AA111" t="s">
        <v>355</v>
      </c>
      <c r="AB111" s="198">
        <v>200000000000</v>
      </c>
      <c r="AD111" s="206">
        <f t="shared" ref="AD111:AE115" si="24">K111</f>
        <v>45138</v>
      </c>
      <c r="AE111" s="139">
        <f t="shared" si="24"/>
        <v>45317</v>
      </c>
      <c r="AF111">
        <f>$AB$109-AD111+1</f>
        <v>154</v>
      </c>
      <c r="AG111" s="152">
        <f>P111*Q111/100*AF111/365</f>
        <v>7763287671.2328758</v>
      </c>
      <c r="AH111" s="222">
        <f>AG111-S111</f>
        <v>0.23287582397460938</v>
      </c>
      <c r="AJ111" s="246">
        <f>AE111-$AB$109</f>
        <v>26</v>
      </c>
      <c r="AK111" s="246" t="str">
        <f>VLOOKUP(AJ111,$AN$111:$AP$115,2,1)</f>
        <v>Đến 1 tháng</v>
      </c>
      <c r="AL111" s="246" t="str">
        <f>VLOOKUP(AJ111,$AN$111:$AP$115,3,1)</f>
        <v>Đến 1 tháng</v>
      </c>
      <c r="AN111" s="382" t="s">
        <v>1267</v>
      </c>
      <c r="AO111" s="382" t="s">
        <v>1312</v>
      </c>
      <c r="AP111" s="382" t="s">
        <v>1313</v>
      </c>
    </row>
    <row r="112" spans="2:43">
      <c r="B112" s="227">
        <v>201100001</v>
      </c>
      <c r="C112" t="s">
        <v>1405</v>
      </c>
      <c r="D112">
        <v>93719</v>
      </c>
      <c r="E112" t="s">
        <v>1062</v>
      </c>
      <c r="F112" t="s">
        <v>1407</v>
      </c>
      <c r="G112" t="s">
        <v>1411</v>
      </c>
      <c r="H112" t="s">
        <v>1412</v>
      </c>
      <c r="K112" s="139">
        <v>45153</v>
      </c>
      <c r="L112" s="139">
        <v>45341</v>
      </c>
      <c r="M112">
        <v>188</v>
      </c>
      <c r="N112" t="s">
        <v>178</v>
      </c>
      <c r="O112" s="236">
        <v>200000000000</v>
      </c>
      <c r="P112" s="236">
        <v>200000000000</v>
      </c>
      <c r="Q112">
        <v>12.4</v>
      </c>
      <c r="R112" s="236">
        <v>9444383562</v>
      </c>
      <c r="S112" s="236">
        <v>9444383562</v>
      </c>
      <c r="T112" t="s">
        <v>119</v>
      </c>
      <c r="U112" t="s">
        <v>119</v>
      </c>
      <c r="V112">
        <v>394100003</v>
      </c>
      <c r="W112" t="s">
        <v>1413</v>
      </c>
      <c r="X112" t="s">
        <v>1112</v>
      </c>
      <c r="Y112" t="s">
        <v>119</v>
      </c>
      <c r="Z112" t="s">
        <v>119</v>
      </c>
      <c r="AA112" t="s">
        <v>334</v>
      </c>
      <c r="AB112" s="198">
        <v>200000000000</v>
      </c>
      <c r="AD112" s="206">
        <f t="shared" si="24"/>
        <v>45153</v>
      </c>
      <c r="AE112" s="139">
        <f t="shared" si="24"/>
        <v>45341</v>
      </c>
      <c r="AF112">
        <f t="shared" ref="AF112:AF115" si="25">$AB$109-AD112+1</f>
        <v>139</v>
      </c>
      <c r="AG112" s="152">
        <f>P112*Q112/100*AF112/365</f>
        <v>9444383561.6438351</v>
      </c>
      <c r="AH112" s="222">
        <f>AG112-S112</f>
        <v>-0.35616493225097656</v>
      </c>
      <c r="AI112" s="223"/>
      <c r="AJ112" s="246">
        <f t="shared" ref="AJ112:AJ115" si="26">AE112-$AB$109</f>
        <v>50</v>
      </c>
      <c r="AK112" s="246" t="str">
        <f>VLOOKUP(AJ112,$AN$111:$AP$115,2,1)</f>
        <v>Từ 1 - 3 tháng</v>
      </c>
      <c r="AL112" s="246" t="str">
        <f>VLOOKUP(AJ112,$AN$111:$AP$115,3,1)</f>
        <v>Từ 1 - 3 tháng</v>
      </c>
      <c r="AN112" s="247">
        <v>0</v>
      </c>
      <c r="AO112" s="247" t="s">
        <v>161</v>
      </c>
      <c r="AP112" s="247" t="s">
        <v>161</v>
      </c>
    </row>
    <row r="113" spans="2:42">
      <c r="B113" s="227">
        <v>201100001</v>
      </c>
      <c r="C113" t="s">
        <v>1405</v>
      </c>
      <c r="D113">
        <v>275315</v>
      </c>
      <c r="E113" t="s">
        <v>1406</v>
      </c>
      <c r="F113" t="s">
        <v>1407</v>
      </c>
      <c r="G113" t="s">
        <v>1414</v>
      </c>
      <c r="H113" t="s">
        <v>1415</v>
      </c>
      <c r="K113" s="139">
        <v>45160</v>
      </c>
      <c r="L113" s="139">
        <v>45344</v>
      </c>
      <c r="M113">
        <v>184</v>
      </c>
      <c r="N113" t="s">
        <v>178</v>
      </c>
      <c r="O113" s="229">
        <v>100000000000</v>
      </c>
      <c r="P113" s="229">
        <v>100000000000</v>
      </c>
      <c r="Q113">
        <v>9</v>
      </c>
      <c r="R113" s="229">
        <v>3254794521</v>
      </c>
      <c r="S113" s="229">
        <v>3254794521</v>
      </c>
      <c r="T113" t="s">
        <v>119</v>
      </c>
      <c r="U113" t="s">
        <v>119</v>
      </c>
      <c r="V113">
        <v>394100003</v>
      </c>
      <c r="W113" t="s">
        <v>1416</v>
      </c>
      <c r="X113" t="s">
        <v>1112</v>
      </c>
      <c r="Y113" t="s">
        <v>119</v>
      </c>
      <c r="Z113" t="s">
        <v>119</v>
      </c>
      <c r="AA113" t="s">
        <v>355</v>
      </c>
      <c r="AB113" s="345">
        <v>100000000000</v>
      </c>
      <c r="AD113" s="206">
        <f t="shared" si="24"/>
        <v>45160</v>
      </c>
      <c r="AE113" s="139">
        <f t="shared" si="24"/>
        <v>45344</v>
      </c>
      <c r="AF113">
        <f t="shared" si="25"/>
        <v>132</v>
      </c>
      <c r="AG113" s="152">
        <f>P113*Q113/100*AF113/365</f>
        <v>3254794520.547945</v>
      </c>
      <c r="AH113" s="222">
        <f>AG113-S113</f>
        <v>-0.45205497741699219</v>
      </c>
      <c r="AJ113" s="246">
        <f>AE113-$AB$109</f>
        <v>53</v>
      </c>
      <c r="AK113" s="246" t="str">
        <f>VLOOKUP(AJ113,$AN$111:$AP$115,2,1)</f>
        <v>Từ 1 - 3 tháng</v>
      </c>
      <c r="AL113" s="246" t="str">
        <f>VLOOKUP(AJ113,$AN$111:$AP$115,3,1)</f>
        <v>Từ 1 - 3 tháng</v>
      </c>
      <c r="AN113" s="247">
        <v>32</v>
      </c>
      <c r="AO113" s="247" t="s">
        <v>162</v>
      </c>
      <c r="AP113" s="247" t="s">
        <v>162</v>
      </c>
    </row>
    <row r="114" spans="2:42">
      <c r="B114" s="227">
        <v>201100001</v>
      </c>
      <c r="C114" t="s">
        <v>1405</v>
      </c>
      <c r="D114">
        <v>275315</v>
      </c>
      <c r="E114" t="s">
        <v>1406</v>
      </c>
      <c r="F114" t="s">
        <v>1407</v>
      </c>
      <c r="G114" t="s">
        <v>1417</v>
      </c>
      <c r="H114" t="s">
        <v>1418</v>
      </c>
      <c r="K114" s="139">
        <v>45191</v>
      </c>
      <c r="L114" s="139">
        <v>45373</v>
      </c>
      <c r="M114">
        <v>182</v>
      </c>
      <c r="N114" t="s">
        <v>178</v>
      </c>
      <c r="O114" s="229">
        <v>200000000000</v>
      </c>
      <c r="P114" s="229">
        <v>200000000000</v>
      </c>
      <c r="Q114">
        <v>8.1999999999999993</v>
      </c>
      <c r="R114" s="229">
        <v>4538082192</v>
      </c>
      <c r="S114" s="229">
        <v>4538082192</v>
      </c>
      <c r="T114" t="s">
        <v>119</v>
      </c>
      <c r="U114" t="s">
        <v>119</v>
      </c>
      <c r="V114">
        <v>394100003</v>
      </c>
      <c r="W114" t="s">
        <v>1419</v>
      </c>
      <c r="X114" t="s">
        <v>1112</v>
      </c>
      <c r="Y114" t="s">
        <v>119</v>
      </c>
      <c r="Z114" t="s">
        <v>119</v>
      </c>
      <c r="AA114" t="s">
        <v>355</v>
      </c>
      <c r="AB114" s="345">
        <v>200000000000</v>
      </c>
      <c r="AD114" s="206">
        <f t="shared" si="24"/>
        <v>45191</v>
      </c>
      <c r="AE114" s="139">
        <f t="shared" si="24"/>
        <v>45373</v>
      </c>
      <c r="AF114">
        <f t="shared" si="25"/>
        <v>101</v>
      </c>
      <c r="AG114" s="152">
        <f>P114*Q114/100*AF114/365</f>
        <v>4538082191.7808208</v>
      </c>
      <c r="AH114" s="222">
        <f>AG114-S114</f>
        <v>-0.21917915344238281</v>
      </c>
      <c r="AJ114" s="246">
        <f t="shared" si="26"/>
        <v>82</v>
      </c>
      <c r="AK114" s="246" t="str">
        <f>VLOOKUP(AJ114,$AN$111:$AP$115,2,1)</f>
        <v>Từ 1 - 3 tháng</v>
      </c>
      <c r="AL114" s="246" t="str">
        <f>VLOOKUP(AJ114,$AN$111:$AP$115,3,1)</f>
        <v>Từ 1 - 3 tháng</v>
      </c>
      <c r="AN114" s="247">
        <v>92</v>
      </c>
      <c r="AO114" s="247" t="s">
        <v>189</v>
      </c>
      <c r="AP114" s="247" t="s">
        <v>163</v>
      </c>
    </row>
    <row r="115" spans="2:42" ht="15.75" customHeight="1" thickBot="1">
      <c r="B115" s="203">
        <v>201100001</v>
      </c>
      <c r="C115" s="230" t="s">
        <v>1405</v>
      </c>
      <c r="D115" s="230">
        <v>93719</v>
      </c>
      <c r="E115" s="230" t="s">
        <v>1062</v>
      </c>
      <c r="F115" s="230" t="s">
        <v>1407</v>
      </c>
      <c r="G115" s="230" t="s">
        <v>1420</v>
      </c>
      <c r="H115" s="230" t="s">
        <v>1421</v>
      </c>
      <c r="I115" s="230"/>
      <c r="J115" s="230"/>
      <c r="K115" s="234">
        <v>45264</v>
      </c>
      <c r="L115" s="234">
        <v>45447</v>
      </c>
      <c r="M115" s="230">
        <v>183</v>
      </c>
      <c r="N115" s="230" t="s">
        <v>178</v>
      </c>
      <c r="O115" s="543">
        <v>200000000000</v>
      </c>
      <c r="P115" s="543">
        <v>200000000000</v>
      </c>
      <c r="Q115" s="230">
        <v>9.5</v>
      </c>
      <c r="R115" s="543">
        <v>1457534247</v>
      </c>
      <c r="S115" s="543">
        <v>1457534247</v>
      </c>
      <c r="T115" s="230" t="s">
        <v>119</v>
      </c>
      <c r="U115" s="230" t="s">
        <v>119</v>
      </c>
      <c r="V115" s="230">
        <v>394100003</v>
      </c>
      <c r="W115" s="230" t="s">
        <v>1422</v>
      </c>
      <c r="X115" s="230" t="s">
        <v>1112</v>
      </c>
      <c r="Y115" s="230" t="s">
        <v>119</v>
      </c>
      <c r="Z115" s="230" t="s">
        <v>119</v>
      </c>
      <c r="AA115" s="230" t="s">
        <v>334</v>
      </c>
      <c r="AB115" s="548">
        <v>200000000000</v>
      </c>
      <c r="AD115" s="628">
        <f t="shared" si="24"/>
        <v>45264</v>
      </c>
      <c r="AE115" s="234">
        <f t="shared" si="24"/>
        <v>45447</v>
      </c>
      <c r="AF115" s="230">
        <f t="shared" si="25"/>
        <v>28</v>
      </c>
      <c r="AG115" s="544">
        <f>P115*Q115/100*AF115/365</f>
        <v>1457534246.5753424</v>
      </c>
      <c r="AH115" s="547">
        <f>AG115-S115</f>
        <v>-0.42465758323669434</v>
      </c>
      <c r="AJ115" s="246">
        <f t="shared" si="26"/>
        <v>156</v>
      </c>
      <c r="AK115" s="246" t="str">
        <f>VLOOKUP(AJ115,$AN$111:$AP$115,2,1)</f>
        <v>Từ 3 - 12 tháng</v>
      </c>
      <c r="AL115" s="246" t="str">
        <f>VLOOKUP(AJ115,$AN$111:$AP$115,3,1)</f>
        <v>Từ 3 - 6 tháng</v>
      </c>
      <c r="AN115" s="247">
        <v>182</v>
      </c>
      <c r="AO115" s="247" t="s">
        <v>189</v>
      </c>
      <c r="AP115" s="247" t="s">
        <v>164</v>
      </c>
    </row>
    <row r="116" spans="2:42">
      <c r="Z116" s="67" t="s">
        <v>287</v>
      </c>
      <c r="AA116" s="201">
        <f>SUM(AB111:AB115)</f>
        <v>900000000000</v>
      </c>
      <c r="AG116" s="152"/>
    </row>
    <row r="117" spans="2:42">
      <c r="Z117" s="67" t="s">
        <v>97</v>
      </c>
      <c r="AA117" s="201">
        <f>'C101 - Leadsheet'!E38</f>
        <v>900000000000</v>
      </c>
    </row>
    <row r="118" spans="2:42">
      <c r="Z118" s="67" t="s">
        <v>288</v>
      </c>
      <c r="AA118" s="201">
        <f>AA116-AA117</f>
        <v>0</v>
      </c>
    </row>
    <row r="121" spans="2:42">
      <c r="AB121" s="194"/>
    </row>
    <row r="122" spans="2:42">
      <c r="P122" s="194"/>
      <c r="AB122" s="194"/>
    </row>
  </sheetData>
  <autoFilter ref="A70:AW70" xr:uid="{BFAC46EF-0484-4318-A473-FDAD91F374FD}"/>
  <mergeCells count="4">
    <mergeCell ref="C3:F3"/>
    <mergeCell ref="AV70:AV71"/>
    <mergeCell ref="AW70:AW71"/>
    <mergeCell ref="A54:A63"/>
  </mergeCells>
  <phoneticPr fontId="27" type="noConversion"/>
  <pageMargins left="0.7" right="0.7" top="0.75" bottom="0.75" header="0.3" footer="0.3"/>
  <pageSetup paperSize="9" orientation="portrait" horizontalDpi="300"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1AB9-37EB-4B0E-ADB5-A8FE53838320}">
  <sheetPr codeName="Sheet19">
    <tabColor theme="9" tint="0.39997558519241921"/>
  </sheetPr>
  <dimension ref="B1:F48"/>
  <sheetViews>
    <sheetView topLeftCell="B1" zoomScale="86" zoomScaleNormal="86" workbookViewId="0">
      <selection activeCell="C19" sqref="C19"/>
    </sheetView>
  </sheetViews>
  <sheetFormatPr defaultRowHeight="14.5"/>
  <cols>
    <col min="2" max="2" width="38.08984375" bestFit="1" customWidth="1"/>
    <col min="3" max="3" width="51.453125" customWidth="1"/>
    <col min="4" max="4" width="41.90625" customWidth="1"/>
    <col min="5" max="5" width="38.6328125" customWidth="1"/>
    <col min="6" max="6" width="34.08984375" customWidth="1"/>
  </cols>
  <sheetData>
    <row r="1" spans="2:6" ht="15" thickBot="1"/>
    <row r="2" spans="2:6">
      <c r="B2" s="233" t="s">
        <v>1449</v>
      </c>
      <c r="C2" s="240" t="s">
        <v>1450</v>
      </c>
      <c r="D2" s="231" t="s">
        <v>1451</v>
      </c>
      <c r="E2" s="231" t="s">
        <v>1452</v>
      </c>
      <c r="F2" s="750" t="s">
        <v>1453</v>
      </c>
    </row>
    <row r="3" spans="2:6">
      <c r="B3" s="227" t="s">
        <v>1120</v>
      </c>
      <c r="C3" s="732" t="s">
        <v>1080</v>
      </c>
      <c r="D3" s="236">
        <f>-SUMIFS('C601.01'!$P$30:$P$63,'C601.01'!$D$30:$D$63,SUMMARY!B3)</f>
        <v>2514597677</v>
      </c>
      <c r="E3" s="236">
        <f>SUMIFS('C601.01'!$P$70:$P$102,'C601.01'!$D$70:$D$102,SUMMARY!B3)</f>
        <v>0</v>
      </c>
      <c r="F3" s="198">
        <f>SUMIFS('C601.01'!$P$110:$P$115,'C601.01'!$D$110:$D$115,SUMMARY!B3)</f>
        <v>0</v>
      </c>
    </row>
    <row r="4" spans="2:6">
      <c r="B4" s="227" t="s">
        <v>1131</v>
      </c>
      <c r="C4" s="732" t="s">
        <v>1074</v>
      </c>
      <c r="D4" s="236">
        <f>-SUMIFS('C601.01'!$P$30:$P$63,'C601.01'!$D$30:$D$63,SUMMARY!B4)</f>
        <v>502416579376</v>
      </c>
      <c r="E4" s="236">
        <f>SUMIFS('C601.01'!$P$70:$P$102,'C601.01'!$D$70:$D$102,SUMMARY!B4)</f>
        <v>0</v>
      </c>
      <c r="F4" s="198">
        <f>SUMIFS('C601.01'!$P$110:$P$115,'C601.01'!$D$110:$D$115,SUMMARY!B4)</f>
        <v>0</v>
      </c>
    </row>
    <row r="5" spans="2:6">
      <c r="B5" s="227" t="s">
        <v>1137</v>
      </c>
      <c r="C5" s="732" t="s">
        <v>1068</v>
      </c>
      <c r="D5" s="236">
        <f>-SUMIFS('C601.01'!$P$30:$P$63,'C601.01'!$D$30:$D$63,SUMMARY!B5)</f>
        <v>27726608</v>
      </c>
      <c r="E5" s="236">
        <f>SUMIFS('C601.01'!$P$70:$P$102,'C601.01'!$D$70:$D$102,SUMMARY!B5)</f>
        <v>2000000000000</v>
      </c>
      <c r="F5" s="198">
        <f>SUMIFS('C601.01'!$P$110:$P$115,'C601.01'!$D$110:$D$115,SUMMARY!B5)</f>
        <v>0</v>
      </c>
    </row>
    <row r="6" spans="2:6">
      <c r="B6" s="227" t="s">
        <v>1141</v>
      </c>
      <c r="C6" s="732" t="s">
        <v>1079</v>
      </c>
      <c r="D6" s="236">
        <f>-SUMIFS('C601.01'!$P$30:$P$63,'C601.01'!$D$30:$D$63,SUMMARY!B6)</f>
        <v>6103693758</v>
      </c>
      <c r="E6" s="236">
        <f>SUMIFS('C601.01'!$P$70:$P$102,'C601.01'!$D$70:$D$102,SUMMARY!B6)</f>
        <v>0</v>
      </c>
      <c r="F6" s="198">
        <f>SUMIFS('C601.01'!$P$110:$P$115,'C601.01'!$D$110:$D$115,SUMMARY!B6)</f>
        <v>0</v>
      </c>
    </row>
    <row r="7" spans="2:6">
      <c r="B7" s="227" t="s">
        <v>1144</v>
      </c>
      <c r="C7" s="732" t="s">
        <v>1088</v>
      </c>
      <c r="D7" s="236">
        <f>-SUMIFS('C601.01'!$P$30:$P$63,'C601.01'!$D$30:$D$63,SUMMARY!B7)</f>
        <v>65042763</v>
      </c>
      <c r="E7" s="236">
        <f>SUMIFS('C601.01'!$P$70:$P$102,'C601.01'!$D$70:$D$102,SUMMARY!B7)</f>
        <v>0</v>
      </c>
      <c r="F7" s="198">
        <f>SUMIFS('C601.01'!$P$110:$P$115,'C601.01'!$D$110:$D$115,SUMMARY!B7)</f>
        <v>0</v>
      </c>
    </row>
    <row r="8" spans="2:6">
      <c r="B8" s="227" t="s">
        <v>1150</v>
      </c>
      <c r="C8" s="732" t="s">
        <v>1076</v>
      </c>
      <c r="D8" s="236">
        <f>-SUMIFS('C601.01'!$P$30:$P$63,'C601.01'!$D$30:$D$63,SUMMARY!B8)</f>
        <v>210474731663</v>
      </c>
      <c r="E8" s="236">
        <f>SUMIFS('C601.01'!$P$70:$P$102,'C601.01'!$D$70:$D$102,SUMMARY!B8)</f>
        <v>0</v>
      </c>
      <c r="F8" s="198">
        <f>SUMIFS('C601.01'!$P$110:$P$115,'C601.01'!$D$110:$D$115,SUMMARY!B8)</f>
        <v>0</v>
      </c>
    </row>
    <row r="9" spans="2:6">
      <c r="B9" s="227" t="s">
        <v>1155</v>
      </c>
      <c r="C9" s="732" t="s">
        <v>1082</v>
      </c>
      <c r="D9" s="236">
        <f>-SUMIFS('C601.01'!$P$30:$P$63,'C601.01'!$D$30:$D$63,SUMMARY!B9)</f>
        <v>636701983</v>
      </c>
      <c r="E9" s="236">
        <f>SUMIFS('C601.01'!$P$70:$P$102,'C601.01'!$D$70:$D$102,SUMMARY!B9)</f>
        <v>0</v>
      </c>
      <c r="F9" s="198">
        <f>SUMIFS('C601.01'!$P$110:$P$115,'C601.01'!$D$110:$D$115,SUMMARY!B9)</f>
        <v>0</v>
      </c>
    </row>
    <row r="10" spans="2:6">
      <c r="B10" s="227" t="s">
        <v>1159</v>
      </c>
      <c r="C10" s="732" t="s">
        <v>1075</v>
      </c>
      <c r="D10" s="236">
        <f>-SUMIFS('C601.01'!$P$30:$P$63,'C601.01'!$D$30:$D$63,SUMMARY!B10)</f>
        <v>308028993089.51996</v>
      </c>
      <c r="E10" s="236">
        <f>SUMIFS('C601.01'!$P$70:$P$102,'C601.01'!$D$70:$D$102,SUMMARY!B10)</f>
        <v>0</v>
      </c>
      <c r="F10" s="198">
        <f>SUMIFS('C601.01'!$P$110:$P$115,'C601.01'!$D$110:$D$115,SUMMARY!B10)</f>
        <v>0</v>
      </c>
    </row>
    <row r="11" spans="2:6">
      <c r="B11" s="227" t="s">
        <v>1191</v>
      </c>
      <c r="C11" s="732" t="s">
        <v>1083</v>
      </c>
      <c r="D11" s="236">
        <f>-SUMIFS('C601.01'!$P$30:$P$63,'C601.01'!$D$30:$D$63,SUMMARY!B11)</f>
        <v>378682560</v>
      </c>
      <c r="E11" s="236">
        <f>SUMIFS('C601.01'!$P$70:$P$102,'C601.01'!$D$70:$D$102,SUMMARY!B11)</f>
        <v>0</v>
      </c>
      <c r="F11" s="198">
        <f>SUMIFS('C601.01'!$P$110:$P$115,'C601.01'!$D$110:$D$115,SUMMARY!B11)</f>
        <v>0</v>
      </c>
    </row>
    <row r="12" spans="2:6">
      <c r="B12" s="227" t="s">
        <v>1200</v>
      </c>
      <c r="C12" s="732" t="s">
        <v>1077</v>
      </c>
      <c r="D12" s="236">
        <f>-SUMIFS('C601.01'!$P$30:$P$63,'C601.01'!$D$30:$D$63,SUMMARY!B12)</f>
        <v>27350592578.23</v>
      </c>
      <c r="E12" s="236">
        <f>SUMIFS('C601.01'!$P$70:$P$102,'C601.01'!$D$70:$D$102,SUMMARY!B12)</f>
        <v>0</v>
      </c>
      <c r="F12" s="198">
        <f>SUMIFS('C601.01'!$P$110:$P$115,'C601.01'!$D$110:$D$115,SUMMARY!B12)</f>
        <v>0</v>
      </c>
    </row>
    <row r="13" spans="2:6">
      <c r="B13" s="227" t="s">
        <v>1211</v>
      </c>
      <c r="C13" s="732" t="s">
        <v>1084</v>
      </c>
      <c r="D13" s="236">
        <f>-SUMIFS('C601.01'!$P$30:$P$63,'C601.01'!$D$30:$D$63,SUMMARY!B13)</f>
        <v>146600820</v>
      </c>
      <c r="E13" s="236">
        <f>SUMIFS('C601.01'!$P$70:$P$102,'C601.01'!$D$70:$D$102,SUMMARY!B13)</f>
        <v>0</v>
      </c>
      <c r="F13" s="198">
        <f>SUMIFS('C601.01'!$P$110:$P$115,'C601.01'!$D$110:$D$115,SUMMARY!B13)</f>
        <v>0</v>
      </c>
    </row>
    <row r="14" spans="2:6">
      <c r="B14" s="227" t="s">
        <v>1214</v>
      </c>
      <c r="C14" s="732" t="s">
        <v>1073</v>
      </c>
      <c r="D14" s="236">
        <f>-SUMIFS('C601.01'!$P$30:$P$63,'C601.01'!$D$30:$D$63,SUMMARY!B14)</f>
        <v>638215088784</v>
      </c>
      <c r="E14" s="236">
        <f>SUMIFS('C601.01'!$P$70:$P$102,'C601.01'!$D$70:$D$102,SUMMARY!B14)</f>
        <v>0</v>
      </c>
      <c r="F14" s="198">
        <f>SUMIFS('C601.01'!$P$110:$P$115,'C601.01'!$D$110:$D$115,SUMMARY!B14)</f>
        <v>0</v>
      </c>
    </row>
    <row r="15" spans="2:6">
      <c r="B15" s="227" t="s">
        <v>1218</v>
      </c>
      <c r="C15" s="732" t="s">
        <v>1081</v>
      </c>
      <c r="D15" s="236">
        <f>-SUMIFS('C601.01'!$P$30:$P$63,'C601.01'!$D$30:$D$63,SUMMARY!B15)</f>
        <v>708920550.02999997</v>
      </c>
      <c r="E15" s="236">
        <f>SUMIFS('C601.01'!$P$70:$P$102,'C601.01'!$D$70:$D$102,SUMMARY!B15)</f>
        <v>0</v>
      </c>
      <c r="F15" s="198">
        <f>SUMIFS('C601.01'!$P$110:$P$115,'C601.01'!$D$110:$D$115,SUMMARY!B15)</f>
        <v>0</v>
      </c>
    </row>
    <row r="16" spans="2:6">
      <c r="B16" s="751" t="s">
        <v>1270</v>
      </c>
      <c r="C16" t="s">
        <v>1070</v>
      </c>
      <c r="D16" s="236">
        <f>-SUMIFS('C601.01'!$P$30:$P$63,'C601.01'!$D$30:$D$63,SUMMARY!B16)</f>
        <v>0</v>
      </c>
      <c r="E16" s="236">
        <f>SUMIFS('C601.01'!$P$70:$P$102,'C601.01'!$D$70:$D$102,SUMMARY!B16)</f>
        <v>1400000000000</v>
      </c>
      <c r="F16" s="198">
        <f>SUMIFS('C601.01'!$P$110:$P$115,'C601.01'!$D$110:$D$115,SUMMARY!B16)</f>
        <v>0</v>
      </c>
    </row>
    <row r="17" spans="2:6">
      <c r="B17" s="751" t="s">
        <v>1300</v>
      </c>
      <c r="C17" t="s">
        <v>1065</v>
      </c>
      <c r="D17" s="236">
        <f>-SUMIFS('C601.01'!$P$30:$P$63,'C601.01'!$D$30:$D$63,SUMMARY!B17)</f>
        <v>0</v>
      </c>
      <c r="E17" s="236">
        <f>SUMIFS('C601.01'!$P$70:$P$102,'C601.01'!$D$70:$D$102,SUMMARY!B17)</f>
        <v>1000000000000</v>
      </c>
      <c r="F17" s="198">
        <f>SUMIFS('C601.01'!$P$110:$P$115,'C601.01'!$D$110:$D$115,SUMMARY!B17)</f>
        <v>0</v>
      </c>
    </row>
    <row r="18" spans="2:6">
      <c r="B18" s="751" t="s">
        <v>1334</v>
      </c>
      <c r="C18" t="s">
        <v>1067</v>
      </c>
      <c r="D18" s="236">
        <f>-SUMIFS('C601.01'!$P$30:$P$63,'C601.01'!$D$30:$D$63,SUMMARY!B18)</f>
        <v>0</v>
      </c>
      <c r="E18" s="236">
        <f>SUMIFS('C601.01'!$P$70:$P$102,'C601.01'!$D$70:$D$102,SUMMARY!B18)</f>
        <v>1500000000000</v>
      </c>
      <c r="F18" s="198">
        <f>SUMIFS('C601.01'!$P$110:$P$115,'C601.01'!$D$110:$D$115,SUMMARY!B18)</f>
        <v>0</v>
      </c>
    </row>
    <row r="19" spans="2:6">
      <c r="B19" s="751" t="s">
        <v>1345</v>
      </c>
      <c r="C19" t="s">
        <v>1069</v>
      </c>
      <c r="D19" s="236">
        <f>-SUMIFS('C601.01'!$P$30:$P$63,'C601.01'!$D$30:$D$63,SUMMARY!B19)</f>
        <v>0</v>
      </c>
      <c r="E19" s="236">
        <f>SUMIFS('C601.01'!$P$70:$P$102,'C601.01'!$D$70:$D$102,SUMMARY!B19)</f>
        <v>1500000000000</v>
      </c>
      <c r="F19" s="198">
        <f>SUMIFS('C601.01'!$P$110:$P$115,'C601.01'!$D$110:$D$115,SUMMARY!B19)</f>
        <v>0</v>
      </c>
    </row>
    <row r="20" spans="2:6">
      <c r="B20" s="751" t="s">
        <v>1371</v>
      </c>
      <c r="C20" t="s">
        <v>1062</v>
      </c>
      <c r="D20" s="236">
        <f>-SUMIFS('C601.01'!$P$30:$P$63,'C601.01'!$D$30:$D$63,SUMMARY!B20)</f>
        <v>0</v>
      </c>
      <c r="E20" s="236">
        <f>SUMIFS('C601.01'!$P$70:$P$102,'C601.01'!$D$70:$D$102,SUMMARY!B20)</f>
        <v>500000000000</v>
      </c>
      <c r="F20" s="198">
        <f>SUMIFS('C601.01'!$P$110:$P$115,'C601.01'!$D$110:$D$115,SUMMARY!B20)</f>
        <v>400000000000</v>
      </c>
    </row>
    <row r="21" spans="2:6">
      <c r="B21" s="751" t="s">
        <v>1380</v>
      </c>
      <c r="C21" t="s">
        <v>1066</v>
      </c>
      <c r="D21" s="236">
        <f>-SUMIFS('C601.01'!$P$30:$P$63,'C601.01'!$D$30:$D$63,SUMMARY!B21)</f>
        <v>0</v>
      </c>
      <c r="E21" s="236">
        <f>SUMIFS('C601.01'!$P$70:$P$102,'C601.01'!$D$70:$D$102,SUMMARY!B21)</f>
        <v>500000000000</v>
      </c>
      <c r="F21" s="198">
        <f>SUMIFS('C601.01'!$P$110:$P$115,'C601.01'!$D$110:$D$115,SUMMARY!B21)</f>
        <v>0</v>
      </c>
    </row>
    <row r="22" spans="2:6">
      <c r="B22" s="751" t="s">
        <v>1388</v>
      </c>
      <c r="C22" t="s">
        <v>1063</v>
      </c>
      <c r="D22" s="236">
        <f>-SUMIFS('C601.01'!$P$30:$P$63,'C601.01'!$D$30:$D$63,SUMMARY!B22)</f>
        <v>0</v>
      </c>
      <c r="E22" s="236">
        <f>SUMIFS('C601.01'!$P$70:$P$102,'C601.01'!$D$70:$D$102,SUMMARY!B22)</f>
        <v>100000000000</v>
      </c>
      <c r="F22" s="198">
        <f>SUMIFS('C601.01'!$P$110:$P$115,'C601.01'!$D$110:$D$115,SUMMARY!B22)</f>
        <v>0</v>
      </c>
    </row>
    <row r="23" spans="2:6">
      <c r="B23" s="751" t="s">
        <v>1392</v>
      </c>
      <c r="C23" t="s">
        <v>1064</v>
      </c>
      <c r="D23" s="236">
        <f>-SUMIFS('C601.01'!$P$30:$P$63,'C601.01'!$D$30:$D$63,SUMMARY!B23)</f>
        <v>0</v>
      </c>
      <c r="E23" s="236">
        <f>SUMIFS('C601.01'!$P$70:$P$102,'C601.01'!$D$70:$D$102,SUMMARY!B23)</f>
        <v>241150000000</v>
      </c>
      <c r="F23" s="198">
        <f>SUMIFS('C601.01'!$P$110:$P$115,'C601.01'!$D$110:$D$115,SUMMARY!B23)</f>
        <v>0</v>
      </c>
    </row>
    <row r="24" spans="2:6" ht="15" thickBot="1">
      <c r="B24" s="752" t="s">
        <v>1454</v>
      </c>
      <c r="C24" s="230" t="s">
        <v>1406</v>
      </c>
      <c r="D24" s="239">
        <f>-SUMIFS('C601.01'!$P$30:$P$63,'C601.01'!$D$30:$D$63,SUMMARY!B24)</f>
        <v>0</v>
      </c>
      <c r="E24" s="239">
        <f>SUMIFS('C601.01'!$P$70:$P$102,'C601.01'!$D$70:$D$102,SUMMARY!B24)</f>
        <v>0</v>
      </c>
      <c r="F24" s="242">
        <f>SUMIFS('C601.01'!$P$110:$P$115,'C601.01'!$D$110:$D$115,SUMMARY!B24)</f>
        <v>500000000000</v>
      </c>
    </row>
    <row r="25" spans="2:6">
      <c r="B25" s="682"/>
      <c r="D25" s="236"/>
      <c r="E25" s="236"/>
      <c r="F25" s="236"/>
    </row>
    <row r="26" spans="2:6">
      <c r="B26" s="682"/>
      <c r="D26" s="236"/>
      <c r="E26" s="236"/>
      <c r="F26" s="236"/>
    </row>
    <row r="27" spans="2:6">
      <c r="C27" s="684" t="s">
        <v>299</v>
      </c>
      <c r="D27" s="236">
        <f>SUM(D3:D24)</f>
        <v>1697067952209.78</v>
      </c>
      <c r="E27" s="236">
        <f>SUM(E3:E24)</f>
        <v>8741150000000</v>
      </c>
      <c r="F27" s="236">
        <f>SUM(F3:F24)</f>
        <v>900000000000</v>
      </c>
    </row>
    <row r="28" spans="2:6">
      <c r="C28" s="684" t="s">
        <v>97</v>
      </c>
      <c r="D28" s="236">
        <f>'C601.01'!I22</f>
        <v>1718482444330</v>
      </c>
      <c r="E28" s="236">
        <f>'C601.01'!I23</f>
        <v>8741150000000</v>
      </c>
      <c r="F28" s="236">
        <f>'C601.01'!I24</f>
        <v>900000000000</v>
      </c>
    </row>
    <row r="29" spans="2:6">
      <c r="D29" s="236">
        <f>D27-D28</f>
        <v>-21414492120.219971</v>
      </c>
      <c r="E29" s="236">
        <f>E27-E28</f>
        <v>0</v>
      </c>
      <c r="F29" s="236">
        <f t="shared" ref="F29" si="0">F27-F28</f>
        <v>0</v>
      </c>
    </row>
    <row r="30" spans="2:6">
      <c r="B30" s="243" t="s">
        <v>1455</v>
      </c>
      <c r="D30" s="236"/>
      <c r="E30" s="236"/>
      <c r="F30" s="236"/>
    </row>
    <row r="31" spans="2:6">
      <c r="D31" s="236"/>
      <c r="E31" s="236"/>
      <c r="F31" s="236"/>
    </row>
    <row r="32" spans="2:6">
      <c r="B32" s="241" t="s">
        <v>1456</v>
      </c>
      <c r="D32" s="236"/>
      <c r="E32" s="236"/>
      <c r="F32" s="236"/>
    </row>
    <row r="33" spans="2:6" ht="15" thickBot="1">
      <c r="D33" s="236"/>
      <c r="E33" s="236"/>
      <c r="F33" s="236"/>
    </row>
    <row r="34" spans="2:6">
      <c r="B34" s="237"/>
      <c r="C34" s="232" t="s">
        <v>1451</v>
      </c>
      <c r="D34" s="238" t="s">
        <v>1457</v>
      </c>
      <c r="E34" s="236"/>
      <c r="F34" s="236"/>
    </row>
    <row r="35" spans="2:6">
      <c r="B35" s="227" t="s">
        <v>1074</v>
      </c>
      <c r="C35" s="236">
        <v>501910331136</v>
      </c>
      <c r="D35" s="198">
        <v>500085462223</v>
      </c>
      <c r="E35" s="236"/>
      <c r="F35" s="236"/>
    </row>
    <row r="36" spans="2:6">
      <c r="B36" s="227" t="s">
        <v>1088</v>
      </c>
      <c r="C36" s="236">
        <v>65086763</v>
      </c>
      <c r="D36" s="198">
        <v>2512422745</v>
      </c>
      <c r="E36" s="236"/>
      <c r="F36" s="236"/>
    </row>
    <row r="37" spans="2:6">
      <c r="B37" s="227" t="s">
        <v>1068</v>
      </c>
      <c r="C37" s="236">
        <v>502145824045</v>
      </c>
      <c r="D37" s="198">
        <v>504566490100</v>
      </c>
      <c r="E37" s="236"/>
      <c r="F37" s="236"/>
    </row>
    <row r="38" spans="2:6" ht="15" thickBot="1">
      <c r="B38" s="203" t="s">
        <v>1076</v>
      </c>
      <c r="C38" s="239">
        <v>191289193357</v>
      </c>
      <c r="D38" s="242">
        <v>400000000000</v>
      </c>
      <c r="E38" s="194"/>
      <c r="F38" s="194"/>
    </row>
    <row r="39" spans="2:6">
      <c r="D39" s="194"/>
      <c r="E39" s="194"/>
      <c r="F39" s="194"/>
    </row>
    <row r="40" spans="2:6">
      <c r="B40" s="241" t="s">
        <v>1458</v>
      </c>
      <c r="D40" s="194"/>
      <c r="E40" s="194"/>
      <c r="F40" s="194"/>
    </row>
    <row r="41" spans="2:6" ht="15" thickBot="1">
      <c r="B41" s="197"/>
      <c r="D41" s="194"/>
      <c r="E41" s="194"/>
      <c r="F41" s="194"/>
    </row>
    <row r="42" spans="2:6">
      <c r="B42" s="237"/>
      <c r="C42" s="232" t="s">
        <v>1452</v>
      </c>
      <c r="D42" s="238" t="s">
        <v>1459</v>
      </c>
    </row>
    <row r="43" spans="2:6">
      <c r="B43" s="227" t="s">
        <v>1406</v>
      </c>
      <c r="C43" s="236">
        <v>1500000000000</v>
      </c>
      <c r="D43" s="198">
        <v>1500000000000</v>
      </c>
    </row>
    <row r="44" spans="2:6">
      <c r="B44" s="227" t="s">
        <v>1062</v>
      </c>
      <c r="C44" s="236">
        <v>400000000000</v>
      </c>
      <c r="D44" s="198">
        <v>200000000000</v>
      </c>
    </row>
    <row r="45" spans="2:6">
      <c r="B45" s="227" t="s">
        <v>1070</v>
      </c>
      <c r="C45" s="236">
        <v>1400000000000</v>
      </c>
      <c r="D45" s="198">
        <v>1400000000000</v>
      </c>
    </row>
    <row r="46" spans="2:6">
      <c r="B46" s="227" t="s">
        <v>1069</v>
      </c>
      <c r="C46" s="236">
        <v>1000000000000</v>
      </c>
      <c r="D46" s="198">
        <v>1500000000000</v>
      </c>
    </row>
    <row r="47" spans="2:6">
      <c r="B47" s="227" t="s">
        <v>1074</v>
      </c>
      <c r="C47" s="236">
        <v>300000000000</v>
      </c>
      <c r="D47" s="198">
        <v>500000000000</v>
      </c>
    </row>
    <row r="48" spans="2:6" ht="15" thickBot="1">
      <c r="B48" s="203" t="s">
        <v>1067</v>
      </c>
      <c r="C48" s="239">
        <v>1000000000000</v>
      </c>
      <c r="D48" s="242">
        <v>1300000000000</v>
      </c>
    </row>
  </sheetData>
  <autoFilter ref="B2:G30" xr:uid="{EA831AB9-37EB-4B0E-ADB5-A8FE53838320}"/>
  <conditionalFormatting sqref="D3:F26">
    <cfRule type="dataBar" priority="61">
      <dataBar>
        <cfvo type="min"/>
        <cfvo type="max"/>
        <color rgb="FF008AEF"/>
      </dataBar>
      <extLst>
        <ext xmlns:x14="http://schemas.microsoft.com/office/spreadsheetml/2009/9/main" uri="{B025F937-C7B1-47D3-B67F-A62EFF666E3E}">
          <x14:id>{99392825-AA17-4452-B7AF-7684E03440DB}</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99392825-AA17-4452-B7AF-7684E03440DB}">
            <x14:dataBar minLength="0" maxLength="100" border="1" negativeBarBorderColorSameAsPositive="0">
              <x14:cfvo type="autoMin"/>
              <x14:cfvo type="autoMax"/>
              <x14:borderColor rgb="FF008AEF"/>
              <x14:negativeFillColor rgb="FFFF0000"/>
              <x14:negativeBorderColor rgb="FFFF0000"/>
              <x14:axisColor rgb="FF000000"/>
            </x14:dataBar>
          </x14:cfRule>
          <xm:sqref>D3:F26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22DA8-0A1F-4299-B18E-889754278321}">
  <sheetPr codeName="Sheet23">
    <tabColor rgb="FFFFC000"/>
  </sheetPr>
  <dimension ref="A1:K29"/>
  <sheetViews>
    <sheetView topLeftCell="A3" workbookViewId="0">
      <selection activeCell="B9" sqref="B9"/>
    </sheetView>
  </sheetViews>
  <sheetFormatPr defaultColWidth="8.90625" defaultRowHeight="14.5"/>
  <cols>
    <col min="1" max="1" width="21.36328125" customWidth="1"/>
    <col min="2" max="2" width="17.90625" bestFit="1" customWidth="1"/>
    <col min="3" max="3" width="21.453125" customWidth="1"/>
    <col min="4" max="4" width="17.90625" customWidth="1"/>
    <col min="5" max="5" width="16.08984375" bestFit="1" customWidth="1"/>
    <col min="6" max="6" width="17.54296875" customWidth="1"/>
    <col min="7" max="7" width="24.54296875" customWidth="1"/>
    <col min="8" max="8" width="28" customWidth="1"/>
    <col min="9" max="9" width="19.90625" customWidth="1"/>
    <col min="10" max="10" width="10.90625" customWidth="1"/>
  </cols>
  <sheetData>
    <row r="1" spans="1:10" s="100" customFormat="1" ht="15.9" customHeight="1">
      <c r="A1" s="463" t="s">
        <v>36</v>
      </c>
      <c r="B1" s="509" t="s">
        <v>222</v>
      </c>
      <c r="C1" s="96"/>
      <c r="D1" s="97"/>
      <c r="E1" s="98"/>
      <c r="F1" s="98"/>
      <c r="G1" s="99"/>
    </row>
    <row r="2" spans="1:10" s="100" customFormat="1" ht="15.9" customHeight="1">
      <c r="A2" s="464" t="s">
        <v>38</v>
      </c>
      <c r="B2" s="510" t="str">
        <f>'C101 - Leadsheet'!B2</f>
        <v>31/12/2023</v>
      </c>
      <c r="C2" s="102"/>
      <c r="D2" s="102"/>
      <c r="E2" s="102"/>
      <c r="F2" s="102"/>
      <c r="G2" s="103"/>
    </row>
    <row r="3" spans="1:10" s="100" customFormat="1" ht="15.9" customHeight="1">
      <c r="A3" s="464" t="s">
        <v>40</v>
      </c>
      <c r="B3" s="511" t="s">
        <v>41</v>
      </c>
      <c r="C3" s="996" t="s">
        <v>64</v>
      </c>
      <c r="D3" s="1081"/>
      <c r="E3" s="1081"/>
      <c r="F3" s="1082"/>
      <c r="G3" s="104"/>
    </row>
    <row r="4" spans="1:10" s="100" customFormat="1" ht="15.9" customHeight="1">
      <c r="A4" s="101"/>
      <c r="B4" s="105"/>
      <c r="C4" s="106"/>
      <c r="D4" s="295"/>
      <c r="E4" s="102"/>
      <c r="F4" s="102"/>
      <c r="G4" s="103" t="str">
        <f>'C101 - Leadsheet'!G4</f>
        <v>Prepared by: HHPN - Jan 2024</v>
      </c>
    </row>
    <row r="5" spans="1:10" s="100" customFormat="1" ht="15.9" customHeight="1" thickBot="1">
      <c r="A5" s="107"/>
      <c r="B5" s="609"/>
      <c r="C5" s="625"/>
      <c r="D5" s="626"/>
      <c r="E5" s="626"/>
      <c r="F5" s="626"/>
      <c r="G5" s="108" t="str">
        <f>'C101 - Leadsheet'!G5</f>
        <v>Reviewed by: NHD - Jan 2024</v>
      </c>
    </row>
    <row r="6" spans="1:10" s="100" customFormat="1" ht="13"/>
    <row r="7" spans="1:10" s="100" customFormat="1" ht="13.5" thickBot="1">
      <c r="A7" s="627" t="s">
        <v>269</v>
      </c>
      <c r="B7" s="456"/>
      <c r="C7" s="611"/>
      <c r="D7" s="456"/>
      <c r="E7" s="456"/>
      <c r="F7" s="456"/>
      <c r="G7" s="456"/>
    </row>
    <row r="8" spans="1:10" s="100" customFormat="1" ht="13">
      <c r="B8" s="100" t="s">
        <v>1092</v>
      </c>
      <c r="C8" s="109"/>
    </row>
    <row r="9" spans="1:10" s="100" customFormat="1" ht="13"/>
    <row r="10" spans="1:10" s="100" customFormat="1" ht="13.5" thickBot="1">
      <c r="A10" s="627" t="s">
        <v>274</v>
      </c>
      <c r="B10" s="456"/>
      <c r="C10" s="611"/>
      <c r="D10" s="456"/>
      <c r="E10" s="456"/>
      <c r="F10" s="456"/>
      <c r="G10" s="456"/>
    </row>
    <row r="11" spans="1:10" s="100" customFormat="1" ht="13">
      <c r="A11" s="110" t="s">
        <v>275</v>
      </c>
      <c r="B11" s="110" t="s">
        <v>276</v>
      </c>
      <c r="F11" s="110"/>
    </row>
    <row r="12" spans="1:10" s="100" customFormat="1" ht="13">
      <c r="A12" s="100" t="s">
        <v>279</v>
      </c>
      <c r="B12" s="100" t="s">
        <v>1460</v>
      </c>
      <c r="C12" s="119"/>
      <c r="D12" s="119"/>
      <c r="E12" s="119"/>
      <c r="F12" s="119"/>
      <c r="G12" s="119"/>
    </row>
    <row r="13" spans="1:10" s="100" customFormat="1" ht="13"/>
    <row r="14" spans="1:10" s="100" customFormat="1" ht="13.5" thickBot="1">
      <c r="A14" s="627" t="s">
        <v>283</v>
      </c>
      <c r="B14" s="456"/>
      <c r="C14" s="611"/>
      <c r="D14" s="456"/>
      <c r="E14" s="456"/>
      <c r="F14" s="456"/>
      <c r="G14" s="456"/>
      <c r="H14" s="456"/>
      <c r="I14" s="456"/>
      <c r="J14" s="456"/>
    </row>
    <row r="16" spans="1:10">
      <c r="A16" s="195">
        <v>45291</v>
      </c>
      <c r="B16" s="143" t="s">
        <v>97</v>
      </c>
      <c r="C16" s="143"/>
      <c r="D16" s="143"/>
      <c r="E16" s="143"/>
      <c r="F16" s="143"/>
    </row>
    <row r="17" spans="1:11">
      <c r="A17" s="140" t="s">
        <v>1461</v>
      </c>
      <c r="B17" s="141" t="s">
        <v>250</v>
      </c>
      <c r="C17" s="193" t="s">
        <v>251</v>
      </c>
      <c r="D17" s="193" t="s">
        <v>252</v>
      </c>
      <c r="E17" s="549" t="s">
        <v>253</v>
      </c>
      <c r="F17" s="193" t="s">
        <v>254</v>
      </c>
    </row>
    <row r="18" spans="1:11">
      <c r="A18" s="134" t="s">
        <v>313</v>
      </c>
      <c r="B18" s="130">
        <f>-SUMIFS('C601.01'!$AA$30:$AA$63,'C601.01'!$U$30:$U$63,'C601.02'!$B$17,'C601.01'!$C$30:$C$63,'C601.02'!A18)</f>
        <v>79500000</v>
      </c>
      <c r="C18" s="138">
        <v>0</v>
      </c>
      <c r="D18" s="130">
        <f>-SUMIFS('C601.01'!$AA$30:$AA$63,'C601.01'!$U$30:$U$63,'C601.02'!$D$17,'C601.01'!$C$30:$C$63,'C601.02'!A18)</f>
        <v>0</v>
      </c>
      <c r="E18" s="138">
        <v>0</v>
      </c>
      <c r="F18" s="130">
        <f>-SUMIFS('C601.01'!$AA$30:$AA$63,'C601.01'!$U$30:$U$63,'C601.02'!$F$17,'C601.01'!$C$30:$C$63,'C601.02'!A18)</f>
        <v>0</v>
      </c>
      <c r="K18" s="364"/>
    </row>
    <row r="19" spans="1:11">
      <c r="A19" s="134" t="s">
        <v>324</v>
      </c>
      <c r="B19" s="130">
        <f>-SUMIFS('C601.01'!$AA$30:$AA$63,'C601.01'!$U$30:$U$63,'C601.02'!$B$17,'C601.01'!$C$30:$C$63,'C601.02'!A19)</f>
        <v>1336016</v>
      </c>
      <c r="C19" s="138">
        <v>0</v>
      </c>
      <c r="D19" s="130">
        <f>-SUMIFS('C601.01'!$AA$30:$AA$63,'C601.01'!$U$30:$U$63,'C601.02'!$D$17,'C601.01'!$C$30:$C$63,'C601.02'!A19)</f>
        <v>0</v>
      </c>
      <c r="E19" s="138">
        <v>0</v>
      </c>
      <c r="F19" s="130">
        <f>-SUMIFS('C601.01'!$AA$30:$AA$63,'C601.01'!$U$30:$U$63,'C601.02'!$F$17,'C601.01'!$C$30:$C$63,'C601.02'!A19)</f>
        <v>0</v>
      </c>
    </row>
    <row r="20" spans="1:11">
      <c r="A20" s="134" t="s">
        <v>328</v>
      </c>
      <c r="B20" s="130">
        <f>-SUMIFS('C601.01'!$AA$30:$AA$63,'C601.01'!$U$30:$U$63,'C601.02'!$B$17,'C601.01'!$C$30:$C$63,'C601.02'!A20)</f>
        <v>3251750</v>
      </c>
      <c r="C20" s="138">
        <v>0</v>
      </c>
      <c r="D20" s="130">
        <f>-SUMIFS('C601.01'!$AA$30:$AA$63,'C601.01'!$U$30:$U$63,'C601.02'!$D$17,'C601.01'!$C$30:$C$63,'C601.02'!A20)</f>
        <v>2164321.25</v>
      </c>
      <c r="E20" s="130">
        <v>0</v>
      </c>
      <c r="F20" s="130">
        <f>-SUMIFS('C601.01'!$AA$30:$AA$63,'C601.01'!$U$30:$U$63,'C601.02'!$F$17,'C601.01'!$C$30:$C$63,'C601.02'!A20)</f>
        <v>0</v>
      </c>
    </row>
    <row r="21" spans="1:11">
      <c r="A21" s="134" t="s">
        <v>355</v>
      </c>
      <c r="B21" s="130">
        <f>-SUMIFS('C601.01'!$AA$30:$AA$63,'C601.01'!$U$30:$U$63,'C601.02'!$B$17,'C601.01'!$C$30:$C$63,'C601.02'!A21)</f>
        <v>734950567557</v>
      </c>
      <c r="C21" s="130">
        <f>SUMIFS('C601.01'!AG71:AG102,'C601.01'!B71:B102,'C601.02'!C17,'C601.01'!AA71:AA102,A21)+SUMIFS('C601.01'!AG71:AG102,'C601.01'!B71:B102,'C601.02'!C17,'C601.01'!AA71:AA102,"TTKD")</f>
        <v>8000000000000</v>
      </c>
      <c r="D21" s="130">
        <f>-SUMIFS('C601.01'!$AA$30:$AA$63,'C601.01'!$U$30:$U$63,'C601.02'!$D$17,'C601.01'!$C$30:$C$63,'C601.02'!A21)</f>
        <v>310351517361.06995</v>
      </c>
      <c r="E21" s="130">
        <f>'C601.01'!AG102</f>
        <v>241150000000</v>
      </c>
      <c r="F21" s="130">
        <f>-SUMIFS('C601.01'!$AA$30:$AA$63,'C601.01'!$U$30:$U$63,'C601.02'!$F$17,'C601.01'!$C$30:$C$63,'C601.02'!A21)</f>
        <v>666799885292.26001</v>
      </c>
    </row>
    <row r="22" spans="1:11">
      <c r="A22" s="134" t="s">
        <v>431</v>
      </c>
      <c r="B22" s="130">
        <f>-SUMIFS('C601.01'!$AA$30:$AA$63,'C601.01'!$U$30:$U$63,'C601.02'!$B$17,'C601.01'!$C$30:$C$63,'C601.02'!A22)</f>
        <v>5901431607</v>
      </c>
      <c r="C22" s="138">
        <v>0</v>
      </c>
      <c r="D22" s="130">
        <f>-SUMIFS('C601.01'!$AA$30:$AA$63,'C601.01'!$U$30:$U$63,'C601.02'!$D$17,'C601.01'!$C$30:$C$63,'C601.02'!A22)</f>
        <v>202262151</v>
      </c>
      <c r="E22" s="130">
        <v>0</v>
      </c>
      <c r="F22" s="130">
        <f>-SUMIFS('C601.01'!$AA$30:$AA$63,'C601.01'!$U$30:$U$63,'C601.02'!$F$17,'C601.01'!$C$30:$C$63,'C601.02'!A22)</f>
        <v>0</v>
      </c>
    </row>
    <row r="23" spans="1:11">
      <c r="A23" s="134" t="s">
        <v>334</v>
      </c>
      <c r="B23" s="130">
        <f>-SUMIFS('C601.01'!$AA$30:$AA$63,'C601.01'!$U$30:$U$63,'C601.02'!$B$17,'C601.01'!$C$30:$C$63,'C601.02'!A23)</f>
        <v>0</v>
      </c>
      <c r="C23" s="138">
        <f>SUMIFS('C601.01'!AG71:AG102,'C601.01'!B71:B102,'C601.02'!C17,'C601.01'!AA71:AA102,A23)</f>
        <v>500000000000</v>
      </c>
      <c r="D23" s="130">
        <f>-SUMIFS('C601.01'!$AA$30:$AA$63,'C601.01'!$U$30:$U$63,'C601.02'!$D$17,'C601.01'!$C$30:$C$63,'C601.02'!A23)</f>
        <v>116539354.74999999</v>
      </c>
      <c r="E23" s="130">
        <v>0</v>
      </c>
      <c r="F23" s="130">
        <f>-SUMIFS('C601.01'!$AA$30:$AA$63,'C601.01'!$U$30:$U$63,'C601.02'!$F$17,'C601.01'!$C$30:$C$63,'C601.02'!A23)</f>
        <v>0</v>
      </c>
    </row>
    <row r="24" spans="1:11">
      <c r="A24" s="134" t="s">
        <v>343</v>
      </c>
      <c r="B24" s="130">
        <f>-SUMIFS('C601.01'!$AA$30:$AA$63,'C601.01'!$U$30:$U$63,'C601.02'!$B$17,'C601.01'!$C$30:$C$63,'C601.02'!A24)</f>
        <v>0</v>
      </c>
      <c r="C24" s="138">
        <v>0</v>
      </c>
      <c r="D24" s="130">
        <f>-SUMIFS('C601.01'!$AA$30:$AA$63,'C601.01'!$U$30:$U$63,'C601.02'!$D$17,'C601.01'!$C$30:$C$63,'C601.02'!A24)</f>
        <v>73988919.549999997</v>
      </c>
      <c r="E24" s="130">
        <v>0</v>
      </c>
      <c r="F24" s="130">
        <f>-SUMIFS('C601.01'!$AA$30:$AA$63,'C601.01'!$U$30:$U$63,'C601.02'!$F$17,'C601.01'!$C$30:$C$63,'C601.02'!A24)</f>
        <v>0</v>
      </c>
    </row>
    <row r="25" spans="1:11">
      <c r="A25" s="135" t="s">
        <v>180</v>
      </c>
      <c r="B25" s="136">
        <f t="shared" ref="B25:C25" si="0">SUM(B18:B24)</f>
        <v>740936086930</v>
      </c>
      <c r="C25" s="136">
        <f t="shared" si="0"/>
        <v>8500000000000</v>
      </c>
      <c r="D25" s="136">
        <f>SUM(D18:D24)</f>
        <v>310746472107.61993</v>
      </c>
      <c r="E25" s="136">
        <f>SUM(E18:E24)</f>
        <v>241150000000</v>
      </c>
      <c r="F25" s="136">
        <f>SUM(F18:F24)</f>
        <v>666799885292.26001</v>
      </c>
    </row>
    <row r="26" spans="1:11">
      <c r="A26" s="134" t="s">
        <v>97</v>
      </c>
      <c r="B26" s="194">
        <f>'C101 - Leadsheet'!E33</f>
        <v>740936086930</v>
      </c>
      <c r="C26" s="194">
        <f>'C101 - Leadsheet'!E34</f>
        <v>8500000000000</v>
      </c>
      <c r="D26" s="194">
        <f>'C101 - Leadsheet'!E35</f>
        <v>310746472107</v>
      </c>
      <c r="E26" s="194">
        <f>'C101 - Leadsheet'!E36</f>
        <v>241150000000</v>
      </c>
      <c r="F26" s="194">
        <f>'C101 - Leadsheet'!E37</f>
        <v>666799885293</v>
      </c>
    </row>
    <row r="27" spans="1:11">
      <c r="B27" s="152">
        <f>B25-B26</f>
        <v>0</v>
      </c>
      <c r="C27" s="152">
        <f t="shared" ref="C27:F27" si="1">C25-C26</f>
        <v>0</v>
      </c>
      <c r="D27" s="152">
        <f>D25-D26</f>
        <v>0.61993408203125</v>
      </c>
      <c r="E27" s="152">
        <f>E25-E26</f>
        <v>0</v>
      </c>
      <c r="F27" s="152">
        <f t="shared" si="1"/>
        <v>-0.739990234375</v>
      </c>
    </row>
    <row r="28" spans="1:11">
      <c r="B28" s="194"/>
      <c r="C28" s="194"/>
      <c r="D28" s="194"/>
      <c r="E28" s="194"/>
      <c r="F28" s="194"/>
      <c r="I28" s="244"/>
    </row>
    <row r="29" spans="1:11">
      <c r="H29" s="244"/>
    </row>
  </sheetData>
  <mergeCells count="1">
    <mergeCell ref="C3:F3"/>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EBD21-FC57-47DE-A206-0D5B997FFF4C}">
  <sheetPr codeName="Sheet21">
    <tabColor theme="8"/>
  </sheetPr>
  <dimension ref="A1:E56"/>
  <sheetViews>
    <sheetView workbookViewId="0">
      <selection activeCell="E7" sqref="E7"/>
    </sheetView>
  </sheetViews>
  <sheetFormatPr defaultRowHeight="14.5"/>
  <cols>
    <col min="1" max="1" width="14.08984375" customWidth="1"/>
    <col min="2" max="2" width="42.6328125" customWidth="1"/>
    <col min="3" max="3" width="34.6328125" customWidth="1"/>
    <col min="4" max="4" width="22.54296875" customWidth="1"/>
    <col min="5" max="5" width="27.6328125" customWidth="1"/>
  </cols>
  <sheetData>
    <row r="1" spans="1:5">
      <c r="C1" s="144" t="s">
        <v>1462</v>
      </c>
      <c r="D1" s="144" t="s">
        <v>1463</v>
      </c>
      <c r="E1" s="144" t="s">
        <v>1464</v>
      </c>
    </row>
    <row r="2" spans="1:5">
      <c r="A2" t="s">
        <v>1465</v>
      </c>
      <c r="B2" t="s">
        <v>1466</v>
      </c>
      <c r="C2" s="244">
        <v>57890521</v>
      </c>
      <c r="D2" s="244">
        <v>0</v>
      </c>
      <c r="E2" s="244">
        <v>0</v>
      </c>
    </row>
    <row r="3" spans="1:5">
      <c r="A3" t="s">
        <v>1467</v>
      </c>
      <c r="B3" t="s">
        <v>1468</v>
      </c>
      <c r="C3" s="244">
        <v>396213278</v>
      </c>
      <c r="D3" s="244">
        <v>0</v>
      </c>
      <c r="E3" s="244">
        <v>0</v>
      </c>
    </row>
    <row r="4" spans="1:5">
      <c r="A4" t="s">
        <v>1469</v>
      </c>
      <c r="B4" t="s">
        <v>1470</v>
      </c>
      <c r="C4" s="244">
        <v>1761729443</v>
      </c>
      <c r="D4" s="244">
        <v>0</v>
      </c>
      <c r="E4" s="244">
        <v>0</v>
      </c>
    </row>
    <row r="5" spans="1:5">
      <c r="A5" t="s">
        <v>1471</v>
      </c>
      <c r="B5" t="s">
        <v>1472</v>
      </c>
      <c r="C5" s="244">
        <v>2502581770</v>
      </c>
      <c r="D5" s="244">
        <v>10500000000</v>
      </c>
      <c r="E5" s="244">
        <v>0</v>
      </c>
    </row>
    <row r="6" spans="1:5">
      <c r="A6" t="s">
        <v>1473</v>
      </c>
      <c r="B6" t="s">
        <v>1474</v>
      </c>
      <c r="C6" s="244">
        <v>330</v>
      </c>
      <c r="D6" s="244">
        <v>0</v>
      </c>
      <c r="E6" s="244">
        <v>0</v>
      </c>
    </row>
    <row r="7" spans="1:5">
      <c r="A7" t="s">
        <v>1475</v>
      </c>
      <c r="B7" t="s">
        <v>1476</v>
      </c>
      <c r="C7" s="244">
        <v>14410002</v>
      </c>
      <c r="D7" s="244">
        <v>0</v>
      </c>
      <c r="E7" s="244">
        <v>0</v>
      </c>
    </row>
    <row r="8" spans="1:5">
      <c r="A8" t="s">
        <v>1454</v>
      </c>
      <c r="B8" t="s">
        <v>1406</v>
      </c>
      <c r="C8" s="244">
        <v>299935972</v>
      </c>
      <c r="D8" s="244">
        <v>1500000000000</v>
      </c>
      <c r="E8" s="244">
        <v>0</v>
      </c>
    </row>
    <row r="9" spans="1:5">
      <c r="A9" t="s">
        <v>1477</v>
      </c>
      <c r="B9" t="s">
        <v>1478</v>
      </c>
      <c r="C9" s="244">
        <v>88456</v>
      </c>
      <c r="D9" s="244">
        <v>0</v>
      </c>
      <c r="E9" s="244">
        <v>0</v>
      </c>
    </row>
    <row r="10" spans="1:5">
      <c r="A10" t="s">
        <v>1479</v>
      </c>
      <c r="B10" t="s">
        <v>1480</v>
      </c>
      <c r="C10" s="244">
        <v>6011558596</v>
      </c>
      <c r="D10" s="244">
        <v>0</v>
      </c>
      <c r="E10" s="244">
        <v>0</v>
      </c>
    </row>
    <row r="11" spans="1:5">
      <c r="A11" t="s">
        <v>1481</v>
      </c>
      <c r="B11" t="s">
        <v>1482</v>
      </c>
      <c r="C11" s="244">
        <v>3006448417</v>
      </c>
      <c r="D11" s="244">
        <v>0</v>
      </c>
      <c r="E11" s="244">
        <v>0</v>
      </c>
    </row>
    <row r="12" spans="1:5">
      <c r="A12" t="s">
        <v>1483</v>
      </c>
      <c r="B12" t="s">
        <v>1484</v>
      </c>
      <c r="C12" s="244">
        <v>1289887</v>
      </c>
      <c r="D12" s="244">
        <v>0</v>
      </c>
      <c r="E12" s="244">
        <v>0</v>
      </c>
    </row>
    <row r="13" spans="1:5">
      <c r="A13" t="s">
        <v>1485</v>
      </c>
      <c r="B13" t="s">
        <v>1486</v>
      </c>
      <c r="C13" s="244">
        <v>1715524</v>
      </c>
      <c r="D13" s="244">
        <v>0</v>
      </c>
      <c r="E13" s="244">
        <v>0</v>
      </c>
    </row>
    <row r="14" spans="1:5">
      <c r="A14" t="s">
        <v>1487</v>
      </c>
      <c r="B14" t="s">
        <v>1488</v>
      </c>
      <c r="C14" s="244">
        <v>1780377507</v>
      </c>
      <c r="D14" s="244">
        <v>0</v>
      </c>
      <c r="E14" s="244">
        <v>0</v>
      </c>
    </row>
    <row r="15" spans="1:5">
      <c r="A15" t="s">
        <v>1489</v>
      </c>
      <c r="B15" t="s">
        <v>1062</v>
      </c>
      <c r="C15" s="244">
        <v>21060927924</v>
      </c>
      <c r="D15" s="244">
        <v>0</v>
      </c>
      <c r="E15" s="244">
        <v>0</v>
      </c>
    </row>
    <row r="16" spans="1:5">
      <c r="A16" t="s">
        <v>1490</v>
      </c>
      <c r="B16" t="s">
        <v>1491</v>
      </c>
      <c r="C16" s="244">
        <v>4955215</v>
      </c>
      <c r="D16" s="244">
        <v>0</v>
      </c>
      <c r="E16" s="244">
        <v>0</v>
      </c>
    </row>
    <row r="17" spans="1:5">
      <c r="A17" t="s">
        <v>1492</v>
      </c>
      <c r="B17" t="s">
        <v>1493</v>
      </c>
      <c r="C17" s="244">
        <v>1207508386</v>
      </c>
      <c r="D17" s="244">
        <v>0</v>
      </c>
      <c r="E17" s="244">
        <v>0</v>
      </c>
    </row>
    <row r="18" spans="1:5">
      <c r="A18" t="s">
        <v>1494</v>
      </c>
      <c r="B18" t="s">
        <v>1495</v>
      </c>
      <c r="C18" s="244">
        <v>1046632</v>
      </c>
      <c r="D18" s="244">
        <v>0</v>
      </c>
      <c r="E18" s="244">
        <v>0</v>
      </c>
    </row>
    <row r="19" spans="1:5">
      <c r="A19" t="s">
        <v>1496</v>
      </c>
      <c r="B19" t="s">
        <v>1497</v>
      </c>
      <c r="C19" s="244">
        <v>1049375</v>
      </c>
      <c r="D19" s="244">
        <v>0</v>
      </c>
      <c r="E19" s="244">
        <v>0</v>
      </c>
    </row>
    <row r="20" spans="1:5">
      <c r="A20" t="s">
        <v>1498</v>
      </c>
      <c r="B20" t="s">
        <v>1499</v>
      </c>
      <c r="C20" s="244">
        <v>1645768466</v>
      </c>
      <c r="D20" s="244">
        <v>0</v>
      </c>
      <c r="E20" s="244">
        <v>0</v>
      </c>
    </row>
    <row r="21" spans="1:5">
      <c r="A21" t="s">
        <v>1500</v>
      </c>
      <c r="B21" t="s">
        <v>1501</v>
      </c>
      <c r="C21" s="244">
        <v>38485878</v>
      </c>
      <c r="D21" s="244">
        <v>0</v>
      </c>
      <c r="E21" s="244">
        <v>0</v>
      </c>
    </row>
    <row r="22" spans="1:5">
      <c r="A22" t="s">
        <v>1502</v>
      </c>
      <c r="B22" t="s">
        <v>1503</v>
      </c>
      <c r="C22" s="244">
        <v>1126366</v>
      </c>
      <c r="D22" s="244">
        <v>0</v>
      </c>
      <c r="E22" s="244">
        <v>0</v>
      </c>
    </row>
    <row r="23" spans="1:5">
      <c r="A23" t="s">
        <v>1504</v>
      </c>
      <c r="B23" t="s">
        <v>1505</v>
      </c>
      <c r="C23" s="244">
        <v>1398705</v>
      </c>
      <c r="D23" s="244">
        <v>0</v>
      </c>
      <c r="E23" s="244">
        <v>0</v>
      </c>
    </row>
    <row r="24" spans="1:5">
      <c r="A24" t="s">
        <v>1506</v>
      </c>
      <c r="B24" t="s">
        <v>1507</v>
      </c>
      <c r="C24" s="244">
        <v>22085939</v>
      </c>
      <c r="D24" s="244">
        <v>0</v>
      </c>
      <c r="E24" s="244">
        <v>0</v>
      </c>
    </row>
    <row r="25" spans="1:5">
      <c r="A25" t="s">
        <v>1508</v>
      </c>
      <c r="B25" t="s">
        <v>1509</v>
      </c>
      <c r="C25" s="244">
        <v>1005476</v>
      </c>
      <c r="D25" s="244">
        <v>0</v>
      </c>
      <c r="E25" s="244">
        <v>0</v>
      </c>
    </row>
    <row r="26" spans="1:5">
      <c r="A26" t="s">
        <v>1510</v>
      </c>
      <c r="B26" t="s">
        <v>1511</v>
      </c>
      <c r="C26" s="244">
        <v>11735682</v>
      </c>
      <c r="D26" s="244">
        <v>0</v>
      </c>
      <c r="E26" s="244">
        <v>0</v>
      </c>
    </row>
    <row r="27" spans="1:5">
      <c r="A27" t="s">
        <v>1512</v>
      </c>
      <c r="B27" t="s">
        <v>1513</v>
      </c>
      <c r="C27" s="244">
        <v>9051919</v>
      </c>
      <c r="D27" s="244">
        <v>0</v>
      </c>
      <c r="E27" s="244">
        <v>0</v>
      </c>
    </row>
    <row r="28" spans="1:5">
      <c r="A28" t="s">
        <v>1514</v>
      </c>
      <c r="B28" t="s">
        <v>1515</v>
      </c>
      <c r="C28" s="244">
        <v>1400218</v>
      </c>
      <c r="D28" s="244">
        <v>0</v>
      </c>
      <c r="E28" s="244">
        <v>0</v>
      </c>
    </row>
    <row r="29" spans="1:5">
      <c r="A29" t="s">
        <v>1388</v>
      </c>
      <c r="B29" t="s">
        <v>1063</v>
      </c>
      <c r="C29" s="244">
        <v>916097813</v>
      </c>
      <c r="D29" s="244">
        <v>300000000000</v>
      </c>
      <c r="E29" s="244">
        <v>0</v>
      </c>
    </row>
    <row r="30" spans="1:5">
      <c r="A30" t="s">
        <v>1516</v>
      </c>
      <c r="B30" t="s">
        <v>1517</v>
      </c>
      <c r="C30" s="244">
        <v>1544002</v>
      </c>
      <c r="D30" s="244">
        <v>0</v>
      </c>
      <c r="E30" s="244">
        <v>0</v>
      </c>
    </row>
    <row r="31" spans="1:5">
      <c r="A31" t="s">
        <v>1137</v>
      </c>
      <c r="B31" t="s">
        <v>1068</v>
      </c>
      <c r="C31" s="244">
        <v>504566490100</v>
      </c>
      <c r="D31" s="244">
        <v>100000000000</v>
      </c>
      <c r="E31" s="244">
        <v>0</v>
      </c>
    </row>
    <row r="32" spans="1:5">
      <c r="A32" t="s">
        <v>1131</v>
      </c>
      <c r="B32" t="s">
        <v>1074</v>
      </c>
      <c r="C32" s="244">
        <v>500085462223</v>
      </c>
      <c r="D32" s="244">
        <v>500000000000</v>
      </c>
      <c r="E32" s="244">
        <v>0</v>
      </c>
    </row>
    <row r="33" spans="1:5">
      <c r="A33" t="s">
        <v>1144</v>
      </c>
      <c r="B33" t="s">
        <v>1088</v>
      </c>
      <c r="C33" s="244">
        <v>2512422745</v>
      </c>
      <c r="D33" s="244">
        <v>0</v>
      </c>
      <c r="E33" s="244">
        <v>0</v>
      </c>
    </row>
    <row r="34" spans="1:5">
      <c r="A34" t="s">
        <v>1518</v>
      </c>
      <c r="B34" t="s">
        <v>1519</v>
      </c>
      <c r="C34" s="244">
        <v>1867827</v>
      </c>
      <c r="D34" s="244">
        <v>0</v>
      </c>
      <c r="E34" s="244">
        <v>0</v>
      </c>
    </row>
    <row r="35" spans="1:5">
      <c r="A35" t="s">
        <v>1520</v>
      </c>
      <c r="B35" t="s">
        <v>1521</v>
      </c>
      <c r="C35" s="244">
        <v>18107809</v>
      </c>
      <c r="D35" s="244">
        <v>0</v>
      </c>
      <c r="E35" s="244">
        <v>0</v>
      </c>
    </row>
    <row r="36" spans="1:5">
      <c r="A36" t="s">
        <v>1522</v>
      </c>
      <c r="B36" t="s">
        <v>1523</v>
      </c>
      <c r="C36" s="244">
        <v>1288208303</v>
      </c>
      <c r="D36" s="244">
        <v>0</v>
      </c>
      <c r="E36" s="244">
        <v>0</v>
      </c>
    </row>
    <row r="37" spans="1:5">
      <c r="A37" t="s">
        <v>1524</v>
      </c>
      <c r="B37" t="s">
        <v>1525</v>
      </c>
      <c r="C37" s="244">
        <v>39939623</v>
      </c>
      <c r="D37" s="244">
        <v>0</v>
      </c>
      <c r="E37" s="244">
        <v>0</v>
      </c>
    </row>
    <row r="38" spans="1:5">
      <c r="A38" t="s">
        <v>1526</v>
      </c>
      <c r="B38" t="s">
        <v>1527</v>
      </c>
      <c r="C38" s="244">
        <v>1647740</v>
      </c>
      <c r="D38" s="244">
        <v>0</v>
      </c>
      <c r="E38" s="244">
        <v>0</v>
      </c>
    </row>
    <row r="39" spans="1:5">
      <c r="A39" s="235" t="s">
        <v>1270</v>
      </c>
      <c r="B39" s="235" t="s">
        <v>1070</v>
      </c>
      <c r="C39" s="244">
        <v>0</v>
      </c>
      <c r="D39" s="244">
        <v>1400000000000</v>
      </c>
      <c r="E39" s="244">
        <v>0</v>
      </c>
    </row>
    <row r="40" spans="1:5">
      <c r="A40" s="235" t="s">
        <v>1528</v>
      </c>
      <c r="B40" s="235" t="s">
        <v>1529</v>
      </c>
      <c r="C40" s="244">
        <v>0</v>
      </c>
      <c r="D40" s="244">
        <v>755000000000</v>
      </c>
      <c r="E40" s="244">
        <v>0</v>
      </c>
    </row>
    <row r="41" spans="1:5">
      <c r="A41" s="235" t="s">
        <v>1334</v>
      </c>
      <c r="B41" s="235" t="s">
        <v>1067</v>
      </c>
      <c r="C41" s="244">
        <v>0</v>
      </c>
      <c r="D41" s="244">
        <v>1300000000000</v>
      </c>
      <c r="E41" s="244">
        <v>0</v>
      </c>
    </row>
    <row r="42" spans="1:5">
      <c r="A42" s="235" t="s">
        <v>1345</v>
      </c>
      <c r="B42" s="235" t="s">
        <v>1069</v>
      </c>
      <c r="C42" s="244">
        <v>0</v>
      </c>
      <c r="D42" s="244">
        <v>1500000000000</v>
      </c>
      <c r="E42" s="244">
        <v>0</v>
      </c>
    </row>
    <row r="43" spans="1:5">
      <c r="A43" s="235" t="s">
        <v>1530</v>
      </c>
      <c r="B43" s="235" t="s">
        <v>1531</v>
      </c>
      <c r="C43" s="244">
        <v>0</v>
      </c>
      <c r="D43" s="244">
        <v>150000000000</v>
      </c>
      <c r="E43" s="244">
        <v>0</v>
      </c>
    </row>
    <row r="44" spans="1:5">
      <c r="A44" s="235" t="s">
        <v>1150</v>
      </c>
      <c r="B44" s="235" t="s">
        <v>1076</v>
      </c>
      <c r="C44" s="244">
        <v>0</v>
      </c>
      <c r="D44" s="244">
        <v>400000000000</v>
      </c>
      <c r="E44" s="244">
        <v>0</v>
      </c>
    </row>
    <row r="45" spans="1:5">
      <c r="A45" s="235" t="s">
        <v>1380</v>
      </c>
      <c r="B45" s="235" t="s">
        <v>1066</v>
      </c>
      <c r="C45" s="244">
        <v>0</v>
      </c>
      <c r="D45" s="244">
        <v>500000000000</v>
      </c>
      <c r="E45" s="244">
        <v>1086936500000</v>
      </c>
    </row>
    <row r="46" spans="1:5">
      <c r="A46" s="235" t="s">
        <v>1371</v>
      </c>
      <c r="B46" s="235" t="s">
        <v>1062</v>
      </c>
      <c r="C46" s="244">
        <v>0</v>
      </c>
      <c r="D46" s="244">
        <v>200000000000</v>
      </c>
      <c r="E46" s="244">
        <v>0</v>
      </c>
    </row>
    <row r="47" spans="1:5">
      <c r="A47" s="235" t="s">
        <v>1532</v>
      </c>
      <c r="B47" s="235" t="s">
        <v>1533</v>
      </c>
      <c r="C47" s="244">
        <v>0</v>
      </c>
      <c r="D47" s="244">
        <v>0</v>
      </c>
      <c r="E47" s="244">
        <v>1705699000000</v>
      </c>
    </row>
    <row r="48" spans="1:5">
      <c r="A48" s="235" t="s">
        <v>1392</v>
      </c>
      <c r="B48" s="235" t="s">
        <v>1064</v>
      </c>
      <c r="C48" s="244">
        <v>0</v>
      </c>
      <c r="D48" s="244">
        <v>0</v>
      </c>
      <c r="E48" s="244">
        <v>780814000000</v>
      </c>
    </row>
    <row r="49" spans="1:5">
      <c r="A49" s="235" t="s">
        <v>1534</v>
      </c>
      <c r="B49" s="235" t="s">
        <v>1535</v>
      </c>
      <c r="C49" s="244">
        <v>0</v>
      </c>
      <c r="D49" s="244">
        <v>0</v>
      </c>
      <c r="E49" s="244">
        <v>23625000000</v>
      </c>
    </row>
    <row r="50" spans="1:5">
      <c r="A50" s="235" t="s">
        <v>1536</v>
      </c>
      <c r="B50" s="235" t="s">
        <v>1537</v>
      </c>
      <c r="C50" s="244">
        <v>0</v>
      </c>
      <c r="D50" s="244">
        <v>0</v>
      </c>
      <c r="E50" s="244">
        <v>41343750000</v>
      </c>
    </row>
    <row r="51" spans="1:5">
      <c r="A51" s="235" t="s">
        <v>1538</v>
      </c>
      <c r="B51" s="235" t="s">
        <v>1539</v>
      </c>
      <c r="C51" s="244">
        <v>0</v>
      </c>
      <c r="D51" s="244">
        <v>0</v>
      </c>
      <c r="E51" s="244">
        <v>76781250000</v>
      </c>
    </row>
    <row r="52" spans="1:5">
      <c r="A52" s="235" t="s">
        <v>1540</v>
      </c>
      <c r="B52" s="235" t="s">
        <v>1541</v>
      </c>
      <c r="C52" s="244">
        <v>0</v>
      </c>
      <c r="D52" s="244">
        <v>0</v>
      </c>
      <c r="E52" s="244">
        <v>23625000000</v>
      </c>
    </row>
    <row r="53" spans="1:5">
      <c r="A53" s="235" t="s">
        <v>1542</v>
      </c>
      <c r="B53" s="235" t="s">
        <v>1543</v>
      </c>
      <c r="C53" s="244">
        <v>0</v>
      </c>
      <c r="D53" s="244">
        <v>0</v>
      </c>
      <c r="E53" s="244">
        <v>70875000000</v>
      </c>
    </row>
    <row r="54" spans="1:5">
      <c r="A54" s="235" t="s">
        <v>1544</v>
      </c>
      <c r="B54" s="235" t="s">
        <v>1545</v>
      </c>
      <c r="C54" s="244">
        <v>0</v>
      </c>
      <c r="D54" s="244">
        <v>0</v>
      </c>
      <c r="E54" s="244">
        <v>118125000000</v>
      </c>
    </row>
    <row r="55" spans="1:5">
      <c r="C55" s="194"/>
      <c r="D55" s="194"/>
      <c r="E55" s="194"/>
    </row>
    <row r="56" spans="1:5">
      <c r="C56" s="244"/>
      <c r="D56" s="244"/>
      <c r="E56" s="244"/>
    </row>
  </sheetData>
  <autoFilter ref="A1:E1" xr:uid="{EBDEBD21-FC57-47DE-A206-0D5B997FFF4C}"/>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4">
    <tabColor rgb="FF7030A0"/>
  </sheetPr>
  <dimension ref="A1:U127"/>
  <sheetViews>
    <sheetView topLeftCell="A91" zoomScale="120" zoomScaleNormal="120" workbookViewId="0">
      <selection activeCell="C41" sqref="C41"/>
    </sheetView>
  </sheetViews>
  <sheetFormatPr defaultColWidth="8.6328125" defaultRowHeight="10.5"/>
  <cols>
    <col min="1" max="1" width="17.6328125" style="1" customWidth="1"/>
    <col min="2" max="2" width="19.6328125" style="1" customWidth="1"/>
    <col min="3" max="3" width="15.08984375" style="1" customWidth="1"/>
    <col min="4" max="5" width="15.54296875" style="1" customWidth="1"/>
    <col min="6" max="6" width="14.90625" style="1" customWidth="1"/>
    <col min="7" max="7" width="21.36328125" style="1" customWidth="1"/>
    <col min="8" max="8" width="16" style="1" customWidth="1"/>
    <col min="9" max="9" width="15.6328125" style="1" customWidth="1"/>
    <col min="10" max="11" width="15.6328125" style="1" bestFit="1" customWidth="1"/>
    <col min="12" max="14" width="14.90625" style="1" bestFit="1" customWidth="1"/>
    <col min="15" max="16" width="15.6328125" style="1" bestFit="1" customWidth="1"/>
    <col min="17" max="19" width="8.6328125" style="1"/>
    <col min="20" max="20" width="14" style="1" customWidth="1"/>
    <col min="21" max="21" width="13" style="1" customWidth="1"/>
    <col min="22" max="22" width="13.453125" style="1" customWidth="1"/>
    <col min="23" max="16384" width="8.6328125" style="1"/>
  </cols>
  <sheetData>
    <row r="1" spans="1:7" s="47" customFormat="1" ht="15.9" customHeight="1">
      <c r="A1" s="465" t="s">
        <v>36</v>
      </c>
      <c r="B1" s="506" t="str">
        <f>'C101 - Leadsheet'!B1</f>
        <v>BVB</v>
      </c>
      <c r="C1" s="43"/>
      <c r="D1" s="44"/>
      <c r="E1" s="45"/>
      <c r="F1" s="45"/>
      <c r="G1" s="46"/>
    </row>
    <row r="2" spans="1:7" s="47" customFormat="1" ht="15.9" customHeight="1">
      <c r="A2" s="467" t="s">
        <v>38</v>
      </c>
      <c r="B2" s="507" t="str">
        <f>'C601.02'!B2</f>
        <v>31/12/2023</v>
      </c>
      <c r="C2" s="50"/>
      <c r="D2" s="50"/>
      <c r="E2" s="50"/>
      <c r="F2" s="50"/>
      <c r="G2" s="51"/>
    </row>
    <row r="3" spans="1:7" s="47" customFormat="1" ht="15.9" customHeight="1">
      <c r="A3" s="467" t="s">
        <v>40</v>
      </c>
      <c r="B3" s="508" t="s">
        <v>41</v>
      </c>
      <c r="C3" s="1002" t="s">
        <v>74</v>
      </c>
      <c r="D3" s="1007"/>
      <c r="E3" s="1007"/>
      <c r="F3" s="1008"/>
      <c r="G3" s="53"/>
    </row>
    <row r="4" spans="1:7" s="47" customFormat="1" ht="14.5">
      <c r="A4" s="48"/>
      <c r="B4" s="54"/>
      <c r="C4" s="996" t="s">
        <v>1546</v>
      </c>
      <c r="D4" s="1083"/>
      <c r="E4" s="1083"/>
      <c r="F4" s="1084"/>
      <c r="G4" s="51" t="str">
        <f>'C601.02'!G4</f>
        <v>Prepared by: HHPN - Jan 2024</v>
      </c>
    </row>
    <row r="5" spans="1:7" s="47" customFormat="1" ht="15" thickBot="1">
      <c r="A5" s="56"/>
      <c r="B5" s="579"/>
      <c r="C5" s="580"/>
      <c r="D5" s="581"/>
      <c r="E5" s="581"/>
      <c r="F5" s="581"/>
      <c r="G5" s="57" t="str">
        <f>'C601.02'!G5</f>
        <v>Reviewed by: NHD - Jan 2024</v>
      </c>
    </row>
    <row r="7" spans="1:7" ht="11" thickBot="1">
      <c r="A7" s="603" t="s">
        <v>269</v>
      </c>
      <c r="B7" s="604"/>
      <c r="C7" s="605"/>
      <c r="D7" s="604"/>
      <c r="E7" s="604"/>
      <c r="F7" s="604"/>
      <c r="G7" s="604"/>
    </row>
    <row r="8" spans="1:7">
      <c r="B8" s="1" t="s">
        <v>1547</v>
      </c>
      <c r="C8" s="4"/>
    </row>
    <row r="10" spans="1:7" ht="11" thickBot="1">
      <c r="A10" s="603" t="s">
        <v>274</v>
      </c>
      <c r="B10" s="604"/>
      <c r="C10" s="605"/>
      <c r="D10" s="604"/>
      <c r="E10" s="604"/>
      <c r="F10" s="604"/>
      <c r="G10" s="604"/>
    </row>
    <row r="11" spans="1:7">
      <c r="A11" s="12" t="s">
        <v>275</v>
      </c>
      <c r="B11" s="12" t="s">
        <v>276</v>
      </c>
    </row>
    <row r="12" spans="1:7">
      <c r="A12" s="1" t="s">
        <v>496</v>
      </c>
      <c r="B12" s="1" t="s">
        <v>1548</v>
      </c>
    </row>
    <row r="13" spans="1:7">
      <c r="A13" s="1" t="s">
        <v>1549</v>
      </c>
      <c r="B13" s="1" t="s">
        <v>1550</v>
      </c>
    </row>
    <row r="14" spans="1:7">
      <c r="A14" s="1" t="s">
        <v>1551</v>
      </c>
      <c r="B14" s="1" t="s">
        <v>1552</v>
      </c>
    </row>
    <row r="15" spans="1:7">
      <c r="A15" s="1" t="s">
        <v>281</v>
      </c>
      <c r="B15" s="1" t="s">
        <v>997</v>
      </c>
    </row>
    <row r="17" spans="1:7" ht="11" thickBot="1">
      <c r="A17" s="603" t="s">
        <v>283</v>
      </c>
      <c r="B17" s="604"/>
      <c r="C17" s="605"/>
      <c r="D17" s="604"/>
      <c r="E17" s="604"/>
      <c r="F17" s="604"/>
      <c r="G17" s="604"/>
    </row>
    <row r="19" spans="1:7">
      <c r="A19" s="13" t="s">
        <v>284</v>
      </c>
      <c r="B19" s="13" t="s">
        <v>1553</v>
      </c>
      <c r="C19" s="13"/>
      <c r="D19" s="13"/>
      <c r="E19" s="13"/>
      <c r="F19" s="13"/>
      <c r="G19" s="13"/>
    </row>
    <row r="21" spans="1:7">
      <c r="B21" s="2" t="s">
        <v>1554</v>
      </c>
      <c r="C21" s="62" t="s">
        <v>1555</v>
      </c>
      <c r="D21" s="2"/>
    </row>
    <row r="22" spans="1:7">
      <c r="B22" s="1">
        <v>1</v>
      </c>
      <c r="C22" s="59">
        <f>-SUMIFS('GL7010'!M:M,'GL7010'!F:F,'C701 - ARP'!B22)</f>
        <v>19790508316</v>
      </c>
      <c r="D22" s="226"/>
    </row>
    <row r="23" spans="1:7">
      <c r="B23" s="1">
        <v>2</v>
      </c>
      <c r="C23" s="59">
        <f>-SUMIFS('GL7010'!M:M,'GL7010'!F:F,'C701 - ARP'!B23)</f>
        <v>19693521297</v>
      </c>
      <c r="D23" s="226"/>
    </row>
    <row r="24" spans="1:7">
      <c r="B24" s="1">
        <v>3</v>
      </c>
      <c r="C24" s="59">
        <f>-SUMIFS('GL7010'!M:M,'GL7010'!F:F,'C701 - ARP'!B24)</f>
        <v>23667558214</v>
      </c>
      <c r="D24" s="226"/>
    </row>
    <row r="25" spans="1:7">
      <c r="B25" s="1">
        <v>4</v>
      </c>
      <c r="C25" s="59">
        <f>-SUMIFS('GL7010'!M:M,'GL7010'!F:F,'C701 - ARP'!B25)</f>
        <v>23934763615</v>
      </c>
      <c r="D25" s="226"/>
    </row>
    <row r="26" spans="1:7">
      <c r="B26" s="1">
        <v>5</v>
      </c>
      <c r="C26" s="59">
        <f>-SUMIFS('GL7010'!M:M,'GL7010'!F:F,'C701 - ARP'!B26)</f>
        <v>23690184461</v>
      </c>
      <c r="D26" s="226"/>
    </row>
    <row r="27" spans="1:7">
      <c r="B27" s="1">
        <v>6</v>
      </c>
      <c r="C27" s="59">
        <f>-SUMIFS('GL7010'!M:M,'GL7010'!F:F,'C701 - ARP'!B27)</f>
        <v>21886288947</v>
      </c>
      <c r="D27" s="226"/>
    </row>
    <row r="28" spans="1:7">
      <c r="B28" s="1">
        <v>7</v>
      </c>
      <c r="C28" s="59">
        <f>-SUMIFS('GL7010'!M:M,'GL7010'!F:F,'C701 - ARP'!B28)</f>
        <v>16881706279</v>
      </c>
      <c r="D28" s="226"/>
    </row>
    <row r="29" spans="1:7">
      <c r="B29" s="1">
        <v>8</v>
      </c>
      <c r="C29" s="59">
        <f>-SUMIFS('GL7010'!M:M,'GL7010'!F:F,'C701 - ARP'!B29)</f>
        <v>5388510129</v>
      </c>
      <c r="D29" s="226"/>
    </row>
    <row r="30" spans="1:7">
      <c r="B30" s="1">
        <v>9</v>
      </c>
      <c r="C30" s="59">
        <f>-SUMIFS('GL7010'!M:M,'GL7010'!F:F,'C701 - ARP'!B30)</f>
        <v>10917260134</v>
      </c>
      <c r="D30" s="226"/>
    </row>
    <row r="31" spans="1:7">
      <c r="B31" s="1">
        <v>10</v>
      </c>
      <c r="C31" s="59">
        <f>-SUMIFS('GL7010'!M:M,'GL7010'!F:F,'C701 - ARP'!B31)</f>
        <v>14495328539</v>
      </c>
      <c r="D31" s="226"/>
    </row>
    <row r="32" spans="1:7">
      <c r="B32" s="1">
        <v>11</v>
      </c>
      <c r="C32" s="59">
        <f>-SUMIFS('GL7010'!M:M,'GL7010'!F:F,'C701 - ARP'!B32)</f>
        <v>15801282632</v>
      </c>
      <c r="D32" s="226"/>
    </row>
    <row r="33" spans="1:7">
      <c r="B33" s="1">
        <v>12</v>
      </c>
      <c r="C33" s="59">
        <f>-SUMIFS('GL7010'!M:M,'GL7010'!F:F,'C701 - ARP'!B33)</f>
        <v>18895243687</v>
      </c>
      <c r="D33" s="226"/>
    </row>
    <row r="34" spans="1:7">
      <c r="B34" s="10" t="s">
        <v>180</v>
      </c>
      <c r="C34" s="60">
        <f>SUM(C22:C33)</f>
        <v>215042156250</v>
      </c>
      <c r="D34" s="66"/>
    </row>
    <row r="35" spans="1:7">
      <c r="B35" s="10" t="s">
        <v>232</v>
      </c>
      <c r="C35" s="60">
        <f>'C101 - Leadsheet'!E45</f>
        <v>-215042156250</v>
      </c>
      <c r="D35" s="66"/>
    </row>
    <row r="36" spans="1:7">
      <c r="B36" s="10" t="s">
        <v>288</v>
      </c>
      <c r="C36" s="60">
        <f>C34+C35</f>
        <v>0</v>
      </c>
      <c r="D36" s="66"/>
    </row>
    <row r="38" spans="1:7">
      <c r="A38" s="13" t="s">
        <v>290</v>
      </c>
      <c r="B38" s="13" t="s">
        <v>1556</v>
      </c>
      <c r="C38" s="13"/>
      <c r="D38" s="13"/>
      <c r="E38" s="13"/>
      <c r="F38" s="13"/>
      <c r="G38" s="13"/>
    </row>
    <row r="40" spans="1:7">
      <c r="A40" s="1" t="s">
        <v>1557</v>
      </c>
      <c r="B40" s="14" t="s">
        <v>1455</v>
      </c>
      <c r="C40" s="1" t="s">
        <v>1558</v>
      </c>
    </row>
    <row r="41" spans="1:7">
      <c r="B41" s="14"/>
      <c r="C41" s="1" t="s">
        <v>1559</v>
      </c>
    </row>
    <row r="43" spans="1:7" ht="11" thickBot="1">
      <c r="B43" s="215">
        <v>7010</v>
      </c>
      <c r="C43" s="216" t="s">
        <v>261</v>
      </c>
    </row>
    <row r="44" spans="1:7" ht="11" thickBot="1">
      <c r="B44" s="677" t="s">
        <v>1554</v>
      </c>
      <c r="C44" s="678">
        <v>2023</v>
      </c>
      <c r="D44" s="678">
        <v>2022</v>
      </c>
      <c r="E44" s="681" t="s">
        <v>1560</v>
      </c>
      <c r="F44" s="214" t="s">
        <v>1561</v>
      </c>
    </row>
    <row r="45" spans="1:7">
      <c r="B45" s="675">
        <v>1</v>
      </c>
      <c r="C45" s="128">
        <f>D60</f>
        <v>19790508316</v>
      </c>
      <c r="D45" s="128">
        <f>D72</f>
        <v>6175297782.9999962</v>
      </c>
      <c r="E45" s="679">
        <f t="shared" ref="E45:E56" si="0">C45-D45</f>
        <v>13615210533.000004</v>
      </c>
      <c r="F45" s="672">
        <f>E45/D45</f>
        <v>2.2047860704760467</v>
      </c>
    </row>
    <row r="46" spans="1:7">
      <c r="B46" s="675">
        <v>2</v>
      </c>
      <c r="C46" s="128">
        <f>E60</f>
        <v>19693521297</v>
      </c>
      <c r="D46" s="128">
        <f>E72</f>
        <v>5862038533.0000048</v>
      </c>
      <c r="E46" s="679">
        <f t="shared" si="0"/>
        <v>13831482763.999996</v>
      </c>
      <c r="F46" s="672">
        <f t="shared" ref="F46:F56" si="1">E46/D46</f>
        <v>2.3595004853919792</v>
      </c>
    </row>
    <row r="47" spans="1:7">
      <c r="B47" s="675">
        <v>3</v>
      </c>
      <c r="C47" s="128">
        <f>F60</f>
        <v>23667558214</v>
      </c>
      <c r="D47" s="128">
        <f>F72</f>
        <v>15332755523.999981</v>
      </c>
      <c r="E47" s="679">
        <f t="shared" si="0"/>
        <v>8334802690.0000191</v>
      </c>
      <c r="F47" s="672">
        <f t="shared" si="1"/>
        <v>0.54359457287072499</v>
      </c>
    </row>
    <row r="48" spans="1:7">
      <c r="B48" s="675">
        <v>4</v>
      </c>
      <c r="C48" s="128">
        <f>G60</f>
        <v>23934763615</v>
      </c>
      <c r="D48" s="128">
        <f>G72</f>
        <v>16072101415.000004</v>
      </c>
      <c r="E48" s="679">
        <f t="shared" si="0"/>
        <v>7862662199.9999962</v>
      </c>
      <c r="F48" s="672">
        <f t="shared" si="1"/>
        <v>0.4892118334110197</v>
      </c>
    </row>
    <row r="49" spans="2:17">
      <c r="B49" s="675">
        <v>5</v>
      </c>
      <c r="C49" s="128">
        <f>H60</f>
        <v>23690184461</v>
      </c>
      <c r="D49" s="128">
        <f>H72</f>
        <v>17530988653.000008</v>
      </c>
      <c r="E49" s="679">
        <f t="shared" si="0"/>
        <v>6159195807.9999924</v>
      </c>
      <c r="F49" s="672">
        <f t="shared" si="1"/>
        <v>0.3513319145834935</v>
      </c>
    </row>
    <row r="50" spans="2:17">
      <c r="B50" s="675">
        <v>6</v>
      </c>
      <c r="C50" s="128">
        <f>I60</f>
        <v>21886288947</v>
      </c>
      <c r="D50" s="128">
        <f>I72</f>
        <v>14758293314.999996</v>
      </c>
      <c r="E50" s="679">
        <f t="shared" si="0"/>
        <v>7127995632.0000038</v>
      </c>
      <c r="F50" s="672">
        <f t="shared" si="1"/>
        <v>0.48298238013437977</v>
      </c>
    </row>
    <row r="51" spans="2:17">
      <c r="B51" s="675">
        <v>7</v>
      </c>
      <c r="C51" s="64">
        <f>J60</f>
        <v>16881706279</v>
      </c>
      <c r="D51" s="671">
        <f>J72</f>
        <v>17772328916</v>
      </c>
      <c r="E51" s="679">
        <f t="shared" si="0"/>
        <v>-890622637</v>
      </c>
      <c r="F51" s="672">
        <f t="shared" si="1"/>
        <v>-5.0112882853422427E-2</v>
      </c>
    </row>
    <row r="52" spans="2:17">
      <c r="B52" s="675">
        <v>8</v>
      </c>
      <c r="C52" s="673">
        <f>K60</f>
        <v>5388510129</v>
      </c>
      <c r="D52" s="671">
        <f>K72</f>
        <v>14765243871</v>
      </c>
      <c r="E52" s="679">
        <f t="shared" si="0"/>
        <v>-9376733742</v>
      </c>
      <c r="F52" s="672">
        <f t="shared" si="1"/>
        <v>-0.63505444433712188</v>
      </c>
    </row>
    <row r="53" spans="2:17">
      <c r="B53" s="675">
        <v>9</v>
      </c>
      <c r="C53" s="64">
        <f>L60</f>
        <v>10917260134</v>
      </c>
      <c r="D53" s="671">
        <f>L72</f>
        <v>16618152921</v>
      </c>
      <c r="E53" s="679">
        <f t="shared" si="0"/>
        <v>-5700892787</v>
      </c>
      <c r="F53" s="672">
        <f t="shared" si="1"/>
        <v>-0.34305213185250599</v>
      </c>
    </row>
    <row r="54" spans="2:17">
      <c r="B54" s="675">
        <v>10</v>
      </c>
      <c r="C54" s="64">
        <f>M60</f>
        <v>14495328539</v>
      </c>
      <c r="D54" s="671">
        <f>M72</f>
        <v>23044375511</v>
      </c>
      <c r="E54" s="679">
        <f t="shared" si="0"/>
        <v>-8549046972</v>
      </c>
      <c r="F54" s="672">
        <f t="shared" si="1"/>
        <v>-0.37098193300656807</v>
      </c>
    </row>
    <row r="55" spans="2:17">
      <c r="B55" s="675">
        <v>11</v>
      </c>
      <c r="C55" s="64">
        <f>N60</f>
        <v>15801282632</v>
      </c>
      <c r="D55" s="671">
        <f>N72</f>
        <v>11873519239</v>
      </c>
      <c r="E55" s="679">
        <f t="shared" si="0"/>
        <v>3927763393</v>
      </c>
      <c r="F55" s="672">
        <f t="shared" si="1"/>
        <v>0.33080027192770189</v>
      </c>
    </row>
    <row r="56" spans="2:17">
      <c r="B56" s="675">
        <v>12</v>
      </c>
      <c r="C56" s="64">
        <f>O60</f>
        <v>18895243687</v>
      </c>
      <c r="D56" s="671">
        <f>O72</f>
        <v>13435997035</v>
      </c>
      <c r="E56" s="679">
        <f t="shared" si="0"/>
        <v>5459246652</v>
      </c>
      <c r="F56" s="672">
        <f t="shared" si="1"/>
        <v>0.4063149640312495</v>
      </c>
    </row>
    <row r="57" spans="2:17" ht="11" thickBot="1">
      <c r="B57" s="676" t="s">
        <v>180</v>
      </c>
      <c r="C57" s="664">
        <f>SUM(C45:C56)</f>
        <v>215042156250</v>
      </c>
      <c r="D57" s="664">
        <f>SUM(D45:D56)</f>
        <v>173241092716</v>
      </c>
      <c r="E57" s="680">
        <f>C57-D57</f>
        <v>41801063534</v>
      </c>
      <c r="F57" s="674">
        <f>E57/D57</f>
        <v>0.24128838532856578</v>
      </c>
    </row>
    <row r="58" spans="2:17" ht="11" thickBot="1">
      <c r="B58" s="6"/>
      <c r="C58" s="17"/>
      <c r="D58" s="17"/>
      <c r="E58" s="64"/>
      <c r="F58" s="120"/>
    </row>
    <row r="59" spans="2:17" ht="11" thickBot="1">
      <c r="B59" s="217" t="s">
        <v>1554</v>
      </c>
      <c r="C59" s="212">
        <v>44926</v>
      </c>
      <c r="D59" s="213">
        <v>1</v>
      </c>
      <c r="E59" s="213">
        <v>2</v>
      </c>
      <c r="F59" s="213">
        <v>3</v>
      </c>
      <c r="G59" s="213">
        <v>4</v>
      </c>
      <c r="H59" s="213">
        <v>5</v>
      </c>
      <c r="I59" s="213">
        <v>6</v>
      </c>
      <c r="J59" s="213">
        <v>7</v>
      </c>
      <c r="K59" s="213">
        <v>8</v>
      </c>
      <c r="L59" s="213">
        <v>9</v>
      </c>
      <c r="M59" s="213">
        <v>10</v>
      </c>
      <c r="N59" s="213">
        <v>11</v>
      </c>
      <c r="O59" s="213">
        <v>12</v>
      </c>
      <c r="P59" s="214" t="s">
        <v>180</v>
      </c>
    </row>
    <row r="60" spans="2:17">
      <c r="B60" s="218" t="s">
        <v>260</v>
      </c>
      <c r="D60" s="128">
        <f>C22</f>
        <v>19790508316</v>
      </c>
      <c r="E60" s="128">
        <f>C23</f>
        <v>19693521297</v>
      </c>
      <c r="F60" s="128">
        <f>C24</f>
        <v>23667558214</v>
      </c>
      <c r="G60" s="128">
        <f>C25</f>
        <v>23934763615</v>
      </c>
      <c r="H60" s="128">
        <f>C26</f>
        <v>23690184461</v>
      </c>
      <c r="I60" s="128">
        <f>C27</f>
        <v>21886288947</v>
      </c>
      <c r="J60" s="128">
        <f>C28</f>
        <v>16881706279</v>
      </c>
      <c r="K60" s="128">
        <f>C29</f>
        <v>5388510129</v>
      </c>
      <c r="L60" s="128">
        <f>C30</f>
        <v>10917260134</v>
      </c>
      <c r="M60" s="128">
        <f>C31</f>
        <v>14495328539</v>
      </c>
      <c r="N60" s="128">
        <f>C32</f>
        <v>15801282632</v>
      </c>
      <c r="O60" s="128">
        <f>C33</f>
        <v>18895243687</v>
      </c>
      <c r="P60" s="155">
        <f>SUM(D60:O60)</f>
        <v>215042156250</v>
      </c>
    </row>
    <row r="61" spans="2:17">
      <c r="B61" s="218" t="s">
        <v>248</v>
      </c>
      <c r="C61" s="128">
        <f>SUMIFS('TBM by account balance'!$D:$D,'TBM by account balance'!$B:$B,'C701 - ARP'!$B61)</f>
        <v>2388839341240</v>
      </c>
      <c r="D61" s="128">
        <f>SUMIFS('TBM by account balance'!$E:$E,'TBM by account balance'!$B:$B,'C701 - ARP'!$B61)</f>
        <v>2992834351144</v>
      </c>
      <c r="E61" s="128">
        <f>SUMIFS('TBM by account balance'!$F:$F,'TBM by account balance'!$B:$B,'C701 - ARP'!$B61)</f>
        <v>1688906124369</v>
      </c>
      <c r="F61" s="128">
        <f>SUMIFS('TBM by account balance'!$G:$G,'TBM by account balance'!$B:$B,'C701 - ARP'!$B61)</f>
        <v>1626956112887</v>
      </c>
      <c r="G61" s="128">
        <f>SUMIFS('TBM by account balance'!$H:$H,'TBM by account balance'!$B:$B,'C701 - ARP'!$B61)</f>
        <v>2151658614413</v>
      </c>
      <c r="H61" s="128">
        <f>SUMIFS('TBM by account balance'!$I:$I,'TBM by account balance'!$B:$B,'C701 - ARP'!$B61)</f>
        <v>917826774806</v>
      </c>
      <c r="I61" s="128">
        <f>SUMIFS('TBM by account balance'!$J:$J,'TBM by account balance'!$B:$B,'C701 - ARP'!$B61)</f>
        <v>2322703923426</v>
      </c>
      <c r="J61" s="128">
        <f>SUMIFS('TBM by account balance'!$K:$K,'TBM by account balance'!$B:$B,'C701 - ARP'!B61)</f>
        <v>1360657984628</v>
      </c>
      <c r="K61" s="128">
        <f>SUMIFS('TBM by account balance'!L:L,'TBM by account balance'!$B:$B,'C701 - ARP'!$B$61)</f>
        <v>2493631832876</v>
      </c>
      <c r="L61" s="128">
        <f>SUMIFS('TBM by account balance'!M:M,'TBM by account balance'!$B:$B,'C701 - ARP'!$B$61)</f>
        <v>3583512822455</v>
      </c>
      <c r="M61" s="128">
        <f>SUMIFS('TBM by account balance'!N:N,'TBM by account balance'!$B:$B,'C701 - ARP'!$B$61)</f>
        <v>1792916391512</v>
      </c>
      <c r="N61" s="128">
        <f>SUMIFS('TBM by account balance'!O:O,'TBM by account balance'!$B:$B,'C701 - ARP'!$B$61)</f>
        <v>1593688524388</v>
      </c>
      <c r="O61" s="128">
        <f>SUMIFS('TBM by account balance'!P:P,'TBM by account balance'!$B:$B,'C701 - ARP'!$B$61)</f>
        <v>1838781472646</v>
      </c>
      <c r="P61" s="155">
        <f>VLOOKUP(B61,'C101 - Leadsheet'!$B$20:$K$45,4,0)</f>
        <v>1838781472646</v>
      </c>
      <c r="Q61" s="64"/>
    </row>
    <row r="62" spans="2:17">
      <c r="B62" s="218" t="s">
        <v>249</v>
      </c>
      <c r="C62" s="128">
        <f>SUMIFS('TBM by account balance'!$D:$D,'TBM by account balance'!$B:$B,'C701 - ARP'!$B62)</f>
        <v>15373540905</v>
      </c>
      <c r="D62" s="128">
        <f>SUMIFS('TBM by account balance'!$E:$E,'TBM by account balance'!$B:$B,'C701 - ARP'!$B62)</f>
        <v>15383353803</v>
      </c>
      <c r="E62" s="128">
        <f>SUMIFS('TBM by account balance'!$F:$F,'TBM by account balance'!$B:$B,'C701 - ARP'!$B62)</f>
        <v>15541125646</v>
      </c>
      <c r="F62" s="128">
        <f>SUMIFS('TBM by account balance'!$G:$G,'TBM by account balance'!$B:$B,'C701 - ARP'!$B62)</f>
        <v>15348683943</v>
      </c>
      <c r="G62" s="128">
        <f>SUMIFS('TBM by account balance'!$H:$H,'TBM by account balance'!$B:$B,'C701 - ARP'!$B62)</f>
        <v>23541911182</v>
      </c>
      <c r="H62" s="128">
        <f>SUMIFS('TBM by account balance'!$I:$I,'TBM by account balance'!$B:$B,'C701 - ARP'!$B62)</f>
        <v>23561925559</v>
      </c>
      <c r="I62" s="128">
        <f>SUMIFS('TBM by account balance'!$J:$J,'TBM by account balance'!$B:$B,'C701 - ARP'!$B62)</f>
        <v>23641983068</v>
      </c>
      <c r="J62" s="128">
        <f>SUMIFS('TBM by account balance'!$K:$K,'TBM by account balance'!$B:$B,'C701 - ARP'!B62)</f>
        <v>23702197695</v>
      </c>
      <c r="K62" s="128">
        <f>SUMIFS('TBM by account balance'!L:L,'TBM by account balance'!$B:$B,'C701 - ARP'!$B$62)</f>
        <v>24086746625</v>
      </c>
      <c r="L62" s="128">
        <f>SUMIFS('TBM by account balance'!M:M,'TBM by account balance'!$B:$B,'C701 - ARP'!$B$62)</f>
        <v>24316464495</v>
      </c>
      <c r="M62" s="128">
        <f>SUMIFS('TBM by account balance'!N:N,'TBM by account balance'!$B:$B,'C701 - ARP'!$B$62)</f>
        <v>24512256783</v>
      </c>
      <c r="N62" s="128">
        <f>SUMIFS('TBM by account balance'!O:O,'TBM by account balance'!$B:$B,'C701 - ARP'!$B$62)</f>
        <v>24133291490</v>
      </c>
      <c r="O62" s="128">
        <f>SUMIFS('TBM by account balance'!P:P,'TBM by account balance'!$B:$B,'C701 - ARP'!$B$62)</f>
        <v>24048525797</v>
      </c>
      <c r="P62" s="155">
        <f>VLOOKUP(B62,'C101 - Leadsheet'!$B$20:$K$45,4,0)</f>
        <v>24048525797</v>
      </c>
      <c r="Q62" s="64"/>
    </row>
    <row r="63" spans="2:17">
      <c r="B63" s="218" t="s">
        <v>250</v>
      </c>
      <c r="C63" s="128">
        <f>SUMIFS('TBM by account balance'!$D:$D,'TBM by account balance'!$B:$B,'C701 - ARP'!$B63)</f>
        <v>1209667130910</v>
      </c>
      <c r="D63" s="128">
        <f>SUMIFS('TBM by account balance'!$E:$E,'TBM by account balance'!$B:$B,'C701 - ARP'!$B63)</f>
        <v>1318902138628</v>
      </c>
      <c r="E63" s="128">
        <f>SUMIFS('TBM by account balance'!$F:$F,'TBM by account balance'!$B:$B,'C701 - ARP'!$B63)</f>
        <v>1228895960622</v>
      </c>
      <c r="F63" s="128">
        <f>SUMIFS('TBM by account balance'!$G:$G,'TBM by account balance'!$B:$B,'C701 - ARP'!$B63)</f>
        <v>1218386575907</v>
      </c>
      <c r="G63" s="128">
        <f>SUMIFS('TBM by account balance'!$H:$H,'TBM by account balance'!$B:$B,'C701 - ARP'!$B63)</f>
        <v>1217892606053</v>
      </c>
      <c r="H63" s="128">
        <f>SUMIFS('TBM by account balance'!$I:$I,'TBM by account balance'!$B:$B,'C701 - ARP'!$B63)</f>
        <v>2021863061164</v>
      </c>
      <c r="I63" s="128">
        <f>SUMIFS('TBM by account balance'!$J:$J,'TBM by account balance'!$B:$B,'C701 - ARP'!$B63)</f>
        <v>1249204992178</v>
      </c>
      <c r="J63" s="128">
        <f>SUMIFS('TBM by account balance'!$K:$K,'TBM by account balance'!$B:$B,'C701 - ARP'!B63)</f>
        <v>1240782705705</v>
      </c>
      <c r="K63" s="128">
        <f>SUMIFS('TBM by account balance'!L:L,'TBM by account balance'!$B:$B,'C701 - ARP'!$B$63)</f>
        <v>1622745838278</v>
      </c>
      <c r="L63" s="128">
        <f>SUMIFS('TBM by account balance'!M:M,'TBM by account balance'!$B:$B,'C701 - ARP'!$B$63)</f>
        <v>1246428210380</v>
      </c>
      <c r="M63" s="128">
        <f>SUMIFS('TBM by account balance'!N:N,'TBM by account balance'!$B:$B,'C701 - ARP'!$B$63)</f>
        <v>1257293727283</v>
      </c>
      <c r="N63" s="128">
        <f>SUMIFS('TBM by account balance'!O:O,'TBM by account balance'!$B:$B,'C701 - ARP'!$B$63)</f>
        <v>783553398879</v>
      </c>
      <c r="O63" s="128">
        <f>SUMIFS('TBM by account balance'!P:P,'TBM by account balance'!$B:$B,'C701 - ARP'!$B$63)</f>
        <v>740936086930</v>
      </c>
      <c r="P63" s="155">
        <f>VLOOKUP(B63,'C101 - Leadsheet'!$B$20:$K$45,4,0)</f>
        <v>740936086930</v>
      </c>
      <c r="Q63" s="64"/>
    </row>
    <row r="64" spans="2:17">
      <c r="B64" s="218" t="s">
        <v>251</v>
      </c>
      <c r="C64" s="128">
        <f>SUMIFS('TBM by account balance'!$D:$D,'TBM by account balance'!$B:$B,'C701 - ARP'!$B64)</f>
        <v>7000000000000</v>
      </c>
      <c r="D64" s="128">
        <f>SUMIFS('TBM by account balance'!$E:$E,'TBM by account balance'!$B:$B,'C701 - ARP'!$B64)</f>
        <v>2500000000000</v>
      </c>
      <c r="E64" s="128">
        <f>SUMIFS('TBM by account balance'!$F:$F,'TBM by account balance'!$B:$B,'C701 - ARP'!$B64)</f>
        <v>3630000000000</v>
      </c>
      <c r="F64" s="128">
        <f>SUMIFS('TBM by account balance'!$G:$G,'TBM by account balance'!$B:$B,'C701 - ARP'!$B64)</f>
        <v>5050000000000</v>
      </c>
      <c r="G64" s="128">
        <f>SUMIFS('TBM by account balance'!$H:$H,'TBM by account balance'!$B:$B,'C701 - ARP'!$B64)</f>
        <v>3600000000000</v>
      </c>
      <c r="H64" s="128">
        <f>SUMIFS('TBM by account balance'!$I:$I,'TBM by account balance'!$B:$B,'C701 - ARP'!$B64)</f>
        <v>3300000000000</v>
      </c>
      <c r="I64" s="128">
        <f>SUMIFS('TBM by account balance'!$J:$J,'TBM by account balance'!$B:$B,'C701 - ARP'!$B64)</f>
        <v>5600000000000</v>
      </c>
      <c r="J64" s="128">
        <f>SUMIFS('TBM by account balance'!$K:$K,'TBM by account balance'!$B:$B,'C701 - ARP'!B64)</f>
        <v>1400000000000</v>
      </c>
      <c r="K64" s="128">
        <f>SUMIFS('TBM by account balance'!L:L,'TBM by account balance'!$B:$B,'C701 - ARP'!$B$64)</f>
        <v>4050000000000</v>
      </c>
      <c r="L64" s="128">
        <f>SUMIFS('TBM by account balance'!M:M,'TBM by account balance'!$B:$B,'C701 - ARP'!$B$64)</f>
        <v>8200000000000</v>
      </c>
      <c r="M64" s="128">
        <f>SUMIFS('TBM by account balance'!N:N,'TBM by account balance'!$B:$B,'C701 - ARP'!$B$64)</f>
        <v>5850000000000</v>
      </c>
      <c r="N64" s="128">
        <f>SUMIFS('TBM by account balance'!O:O,'TBM by account balance'!$B:$B,'C701 - ARP'!$B$64)</f>
        <v>6200000000000</v>
      </c>
      <c r="O64" s="128">
        <f>SUMIFS('TBM by account balance'!P:P,'TBM by account balance'!$B:$B,'C701 - ARP'!$B$64)</f>
        <v>8500000000000</v>
      </c>
      <c r="P64" s="155">
        <f>VLOOKUP(B64,'C101 - Leadsheet'!$B$20:$K$45,4,0)</f>
        <v>8500000000000</v>
      </c>
      <c r="Q64" s="64"/>
    </row>
    <row r="65" spans="2:21">
      <c r="B65" s="218" t="s">
        <v>252</v>
      </c>
      <c r="C65" s="128">
        <f>SUMIFS('TBM by account balance'!$D:$D,'TBM by account balance'!$B:$B,'C701 - ARP'!$B65)</f>
        <v>52193457795</v>
      </c>
      <c r="D65" s="128">
        <f>SUMIFS('TBM by account balance'!$E:$E,'TBM by account balance'!$B:$B,'C701 - ARP'!$B65)</f>
        <v>37325911188</v>
      </c>
      <c r="E65" s="128">
        <f>SUMIFS('TBM by account balance'!$F:$F,'TBM by account balance'!$B:$B,'C701 - ARP'!$B65)</f>
        <v>86154451930</v>
      </c>
      <c r="F65" s="128">
        <f>SUMIFS('TBM by account balance'!$G:$G,'TBM by account balance'!$B:$B,'C701 - ARP'!$B65)</f>
        <v>62615018914</v>
      </c>
      <c r="G65" s="128">
        <f>SUMIFS('TBM by account balance'!$H:$H,'TBM by account balance'!$B:$B,'C701 - ARP'!$B65)</f>
        <v>37149268687</v>
      </c>
      <c r="H65" s="128">
        <f>SUMIFS('TBM by account balance'!$I:$I,'TBM by account balance'!$B:$B,'C701 - ARP'!$B65)</f>
        <v>49507236817</v>
      </c>
      <c r="I65" s="128">
        <f>SUMIFS('TBM by account balance'!$J:$J,'TBM by account balance'!$B:$B,'C701 - ARP'!$B65)</f>
        <v>36396755584</v>
      </c>
      <c r="J65" s="128">
        <f>SUMIFS('TBM by account balance'!$K:$K,'TBM by account balance'!$B:$B,'C701 - ARP'!B65)</f>
        <v>48106539467</v>
      </c>
      <c r="K65" s="128">
        <f>SUMIFS('TBM by account balance'!L:L,'TBM by account balance'!$B:$B,'C701 - ARP'!$B$65)</f>
        <v>96457708372</v>
      </c>
      <c r="L65" s="128">
        <f>SUMIFS('TBM by account balance'!M:M,'TBM by account balance'!$B:$B,'C701 - ARP'!$B$65)</f>
        <v>125572072085</v>
      </c>
      <c r="M65" s="128">
        <f>SUMIFS('TBM by account balance'!N:N,'TBM by account balance'!$B:$B,'C701 - ARP'!$B$65)</f>
        <v>192616143126</v>
      </c>
      <c r="N65" s="128">
        <f>SUMIFS('TBM by account balance'!O:O,'TBM by account balance'!$B:$B,'C701 - ARP'!$B$65)</f>
        <v>116403493355</v>
      </c>
      <c r="O65" s="128">
        <f>SUMIFS('TBM by account balance'!P:P,'TBM by account balance'!$B:$B,'C701 - ARP'!$B$65)</f>
        <v>310746472107</v>
      </c>
      <c r="P65" s="155">
        <f>VLOOKUP(B65,'C101 - Leadsheet'!$B$20:$K$45,4,0)</f>
        <v>310746472107</v>
      </c>
      <c r="Q65" s="64"/>
    </row>
    <row r="66" spans="2:21">
      <c r="B66" s="218" t="s">
        <v>254</v>
      </c>
      <c r="C66" s="128">
        <f>SUMIFS('TBM by account balance'!$D:$D,'TBM by account balance'!$B:$B,'C701 - ARP'!$B66)</f>
        <v>116492692723</v>
      </c>
      <c r="D66" s="128">
        <f>SUMIFS('TBM by account balance'!$E:$E,'TBM by account balance'!$B:$B,'C701 - ARP'!$B66)</f>
        <v>98018811314</v>
      </c>
      <c r="E66" s="128">
        <f>SUMIFS('TBM by account balance'!$F:$F,'TBM by account balance'!$B:$B,'C701 - ARP'!$B66)</f>
        <v>1186188047221</v>
      </c>
      <c r="F66" s="128">
        <f>SUMIFS('TBM by account balance'!$G:$G,'TBM by account balance'!$B:$B,'C701 - ARP'!$B66)</f>
        <v>106119858341</v>
      </c>
      <c r="G66" s="128">
        <f>SUMIFS('TBM by account balance'!$H:$H,'TBM by account balance'!$B:$B,'C701 - ARP'!$B66)</f>
        <v>59013193723</v>
      </c>
      <c r="H66" s="128">
        <f>SUMIFS('TBM by account balance'!$I:$I,'TBM by account balance'!$B:$B,'C701 - ARP'!$B66)</f>
        <v>22172718341</v>
      </c>
      <c r="I66" s="128">
        <f>SUMIFS('TBM by account balance'!$J:$J,'TBM by account balance'!$B:$B,'C701 - ARP'!$B66)</f>
        <v>51725863739</v>
      </c>
      <c r="J66" s="128">
        <f>SUMIFS('TBM by account balance'!$K:$K,'TBM by account balance'!$B:$B,'C701 - ARP'!B66)</f>
        <v>599868421055</v>
      </c>
      <c r="K66" s="128">
        <f>SUMIFS('TBM by account balance'!L:L,'TBM by account balance'!$B:$B,'C701 - ARP'!$B$66)</f>
        <v>837667220012</v>
      </c>
      <c r="L66" s="128">
        <f>SUMIFS('TBM by account balance'!M:M,'TBM by account balance'!$B:$B,'C701 - ARP'!$B$66)</f>
        <v>492411544752</v>
      </c>
      <c r="M66" s="128">
        <f>SUMIFS('TBM by account balance'!N:N,'TBM by account balance'!$B:$B,'C701 - ARP'!$B$66)</f>
        <v>1872579794518</v>
      </c>
      <c r="N66" s="128">
        <f>SUMIFS('TBM by account balance'!O:O,'TBM by account balance'!$B:$B,'C701 - ARP'!$B$66)</f>
        <v>1421056960058</v>
      </c>
      <c r="O66" s="128">
        <f>SUMIFS('TBM by account balance'!P:P,'TBM by account balance'!$B:$B,'C701 - ARP'!$B$66)</f>
        <v>666799885293</v>
      </c>
      <c r="P66" s="155">
        <f>VLOOKUP(B66,'C101 - Leadsheet'!$B$20:$K$45,4,0)</f>
        <v>666799885293</v>
      </c>
      <c r="Q66" s="64"/>
    </row>
    <row r="67" spans="2:21">
      <c r="B67" s="219" t="s">
        <v>180</v>
      </c>
      <c r="C67" s="156">
        <f t="shared" ref="C67" si="2">SUM(C61:C66)</f>
        <v>10782566163573</v>
      </c>
      <c r="D67" s="156">
        <f t="shared" ref="D67:I67" si="3">SUM(D61:D66)</f>
        <v>6962464566077</v>
      </c>
      <c r="E67" s="156">
        <f t="shared" si="3"/>
        <v>7835685709788</v>
      </c>
      <c r="F67" s="156">
        <f t="shared" si="3"/>
        <v>8079426249992</v>
      </c>
      <c r="G67" s="156">
        <f t="shared" si="3"/>
        <v>7089255594058</v>
      </c>
      <c r="H67" s="156">
        <f t="shared" si="3"/>
        <v>6334931716687</v>
      </c>
      <c r="I67" s="156">
        <f t="shared" si="3"/>
        <v>9283673517995</v>
      </c>
      <c r="J67" s="156">
        <f t="shared" ref="J67:O67" si="4">SUM(J61:J66)</f>
        <v>4673117848550</v>
      </c>
      <c r="K67" s="156">
        <f t="shared" si="4"/>
        <v>9124589346163</v>
      </c>
      <c r="L67" s="156">
        <f t="shared" si="4"/>
        <v>13672241114167</v>
      </c>
      <c r="M67" s="156">
        <f t="shared" si="4"/>
        <v>10989918313222</v>
      </c>
      <c r="N67" s="156">
        <f t="shared" si="4"/>
        <v>10138835668170</v>
      </c>
      <c r="O67" s="156">
        <f t="shared" si="4"/>
        <v>12081312442773</v>
      </c>
      <c r="P67" s="129"/>
    </row>
    <row r="68" spans="2:21">
      <c r="B68" s="219" t="s">
        <v>1562</v>
      </c>
      <c r="D68" s="156">
        <f>AVERAGE(C67:D67)</f>
        <v>8872515364825</v>
      </c>
      <c r="E68" s="156">
        <f>AVERAGE(D67:E67)</f>
        <v>7399075137932.5</v>
      </c>
      <c r="F68" s="156">
        <f t="shared" ref="F68:I68" si="5">AVERAGE(E67:F67)</f>
        <v>7957555979890</v>
      </c>
      <c r="G68" s="156">
        <f t="shared" si="5"/>
        <v>7584340922025</v>
      </c>
      <c r="H68" s="156">
        <f t="shared" si="5"/>
        <v>6712093655372.5</v>
      </c>
      <c r="I68" s="156">
        <f t="shared" si="5"/>
        <v>7809302617341</v>
      </c>
      <c r="J68" s="156">
        <f t="shared" ref="J68" si="6">AVERAGE(I67:J67)</f>
        <v>6978395683272.5</v>
      </c>
      <c r="K68" s="156">
        <f t="shared" ref="K68" si="7">AVERAGE(J67:K67)</f>
        <v>6898853597356.5</v>
      </c>
      <c r="L68" s="156">
        <f t="shared" ref="L68" si="8">AVERAGE(K67:L67)</f>
        <v>11398415230165</v>
      </c>
      <c r="M68" s="156">
        <f t="shared" ref="M68" si="9">AVERAGE(L67:M67)</f>
        <v>12331079713694.5</v>
      </c>
      <c r="N68" s="156">
        <f t="shared" ref="N68" si="10">AVERAGE(M67:N67)</f>
        <v>10564376990696</v>
      </c>
      <c r="O68" s="156">
        <f t="shared" ref="O68" si="11">AVERAGE(N67:O67)</f>
        <v>11110074055471.5</v>
      </c>
      <c r="P68" s="211">
        <f>SUM(D68:I68)</f>
        <v>46334883677386</v>
      </c>
      <c r="T68" s="17"/>
      <c r="U68" s="17"/>
    </row>
    <row r="69" spans="2:21" ht="11" thickBot="1">
      <c r="B69" s="220" t="s">
        <v>1563</v>
      </c>
      <c r="C69" s="629"/>
      <c r="D69" s="630">
        <f>D60/D68*12</f>
        <v>2.67664906767602E-2</v>
      </c>
      <c r="E69" s="630">
        <f t="shared" ref="E69:O69" si="12">E60/E68*12</f>
        <v>3.1939431774717017E-2</v>
      </c>
      <c r="F69" s="630">
        <f t="shared" si="12"/>
        <v>3.5690694389802581E-2</v>
      </c>
      <c r="G69" s="630">
        <f t="shared" si="12"/>
        <v>3.7869759064484899E-2</v>
      </c>
      <c r="H69" s="630">
        <f t="shared" si="12"/>
        <v>4.23537316563595E-2</v>
      </c>
      <c r="I69" s="630">
        <f t="shared" si="12"/>
        <v>3.3631103855650699E-2</v>
      </c>
      <c r="J69" s="630">
        <f t="shared" si="12"/>
        <v>2.9029663054732431E-2</v>
      </c>
      <c r="K69" s="630">
        <f t="shared" si="12"/>
        <v>9.3728792234085388E-3</v>
      </c>
      <c r="L69" s="630">
        <f t="shared" si="12"/>
        <v>1.1493450533482941E-2</v>
      </c>
      <c r="M69" s="630">
        <f t="shared" si="12"/>
        <v>1.4106140460256976E-2</v>
      </c>
      <c r="N69" s="630">
        <f t="shared" si="12"/>
        <v>1.7948563531100171E-2</v>
      </c>
      <c r="O69" s="630">
        <f t="shared" si="12"/>
        <v>2.0408768034478893E-2</v>
      </c>
      <c r="P69" s="631">
        <f>AVERAGE(C69:I69)</f>
        <v>3.4708535236295822E-2</v>
      </c>
      <c r="Q69" s="221"/>
      <c r="T69" s="17"/>
      <c r="U69" s="17"/>
    </row>
    <row r="70" spans="2:21" ht="11" thickBot="1">
      <c r="Q70" s="221"/>
      <c r="T70" s="17"/>
      <c r="U70" s="17"/>
    </row>
    <row r="71" spans="2:21" ht="11" thickBot="1">
      <c r="B71" s="217" t="s">
        <v>1554</v>
      </c>
      <c r="C71" s="212">
        <v>44561</v>
      </c>
      <c r="D71" s="213">
        <v>1</v>
      </c>
      <c r="E71" s="213">
        <v>2</v>
      </c>
      <c r="F71" s="213">
        <v>3</v>
      </c>
      <c r="G71" s="213">
        <v>4</v>
      </c>
      <c r="H71" s="213">
        <v>5</v>
      </c>
      <c r="I71" s="213">
        <v>6</v>
      </c>
      <c r="J71" s="213">
        <v>7</v>
      </c>
      <c r="K71" s="213">
        <v>8</v>
      </c>
      <c r="L71" s="213">
        <v>9</v>
      </c>
      <c r="M71" s="213">
        <v>10</v>
      </c>
      <c r="N71" s="213">
        <v>11</v>
      </c>
      <c r="O71" s="213">
        <v>12</v>
      </c>
      <c r="P71" s="213" t="s">
        <v>180</v>
      </c>
    </row>
    <row r="72" spans="2:21">
      <c r="B72" s="218" t="s">
        <v>260</v>
      </c>
      <c r="D72" s="128">
        <v>6175297782.9999962</v>
      </c>
      <c r="E72" s="128">
        <v>5862038533.0000048</v>
      </c>
      <c r="F72" s="128">
        <v>15332755523.999981</v>
      </c>
      <c r="G72" s="128">
        <v>16072101415.000004</v>
      </c>
      <c r="H72" s="128">
        <v>17530988653.000008</v>
      </c>
      <c r="I72" s="128">
        <v>14758293314.999996</v>
      </c>
      <c r="J72" s="671">
        <v>17772328916</v>
      </c>
      <c r="K72" s="671">
        <v>14765243871</v>
      </c>
      <c r="L72" s="671">
        <v>16618152921</v>
      </c>
      <c r="M72" s="671">
        <v>23044375511</v>
      </c>
      <c r="N72" s="671">
        <v>11873519239</v>
      </c>
      <c r="O72" s="671">
        <v>13435997035</v>
      </c>
      <c r="P72" s="155">
        <f>SUM(D72:I72)</f>
        <v>75731475222.999985</v>
      </c>
    </row>
    <row r="73" spans="2:21">
      <c r="B73" s="218" t="s">
        <v>248</v>
      </c>
      <c r="C73" s="128"/>
      <c r="D73" s="128">
        <v>3194161680851</v>
      </c>
      <c r="E73" s="128">
        <v>1118192977945</v>
      </c>
      <c r="F73" s="128">
        <v>995138847069</v>
      </c>
      <c r="G73" s="128">
        <v>1886263652566</v>
      </c>
      <c r="H73" s="128">
        <v>1290571416967</v>
      </c>
      <c r="I73" s="128">
        <v>740986623277</v>
      </c>
      <c r="J73" s="671">
        <v>1208882394863</v>
      </c>
      <c r="K73" s="671">
        <v>579910935997</v>
      </c>
      <c r="L73" s="671">
        <v>193585984969</v>
      </c>
      <c r="M73" s="671">
        <v>1574938593863</v>
      </c>
      <c r="N73" s="671">
        <v>919146840469</v>
      </c>
      <c r="O73" s="671">
        <v>2388839341240</v>
      </c>
      <c r="P73" s="155">
        <f>I73</f>
        <v>740986623277</v>
      </c>
    </row>
    <row r="74" spans="2:21">
      <c r="B74" s="218" t="s">
        <v>249</v>
      </c>
      <c r="C74" s="128"/>
      <c r="D74" s="128">
        <v>14754511772</v>
      </c>
      <c r="E74" s="128">
        <v>30832300951</v>
      </c>
      <c r="F74" s="128">
        <v>30864243605</v>
      </c>
      <c r="G74" s="128">
        <v>30996545802</v>
      </c>
      <c r="H74" s="128">
        <v>31287107504</v>
      </c>
      <c r="I74" s="128">
        <v>31380966950</v>
      </c>
      <c r="J74" s="671">
        <v>31488793411</v>
      </c>
      <c r="K74" s="671">
        <v>31586433034</v>
      </c>
      <c r="L74" s="671">
        <v>32165383000</v>
      </c>
      <c r="M74" s="671">
        <v>15944404247</v>
      </c>
      <c r="N74" s="671">
        <v>16125999188</v>
      </c>
      <c r="O74" s="671">
        <v>15373540905</v>
      </c>
      <c r="P74" s="155">
        <f>VLOOKUP(B74,'C101 - Leadsheet'!$B$20:$K$45,4,0)</f>
        <v>24048525797</v>
      </c>
    </row>
    <row r="75" spans="2:21">
      <c r="B75" s="218" t="s">
        <v>250</v>
      </c>
      <c r="C75" s="128"/>
      <c r="D75" s="128">
        <v>2161150862836</v>
      </c>
      <c r="E75" s="128">
        <v>2124697048155</v>
      </c>
      <c r="F75" s="128">
        <v>2173713669487</v>
      </c>
      <c r="G75" s="128">
        <v>2149484681423</v>
      </c>
      <c r="H75" s="128">
        <v>2140544493173</v>
      </c>
      <c r="I75" s="128">
        <v>2158253189194</v>
      </c>
      <c r="J75" s="671">
        <v>2195789466376</v>
      </c>
      <c r="K75" s="671">
        <v>3150663589229</v>
      </c>
      <c r="L75" s="671">
        <v>2166527166098</v>
      </c>
      <c r="M75" s="671">
        <v>2213012022585</v>
      </c>
      <c r="N75" s="671">
        <v>1232703951713</v>
      </c>
      <c r="O75" s="671">
        <v>1209667130910</v>
      </c>
      <c r="P75" s="155">
        <f>I75</f>
        <v>2158253189194</v>
      </c>
    </row>
    <row r="76" spans="2:21">
      <c r="B76" s="218" t="s">
        <v>251</v>
      </c>
      <c r="C76" s="128"/>
      <c r="D76" s="128">
        <v>2941000000000</v>
      </c>
      <c r="E76" s="128">
        <v>3854265000000</v>
      </c>
      <c r="F76" s="128">
        <v>7133725000000</v>
      </c>
      <c r="G76" s="128">
        <v>6880425000000</v>
      </c>
      <c r="H76" s="128">
        <v>6364715000000</v>
      </c>
      <c r="I76" s="128">
        <v>9103045000000</v>
      </c>
      <c r="J76" s="671">
        <v>4684150000000</v>
      </c>
      <c r="K76" s="671">
        <v>5356950000000</v>
      </c>
      <c r="L76" s="671">
        <v>4599550000000</v>
      </c>
      <c r="M76" s="671">
        <v>2402600000000</v>
      </c>
      <c r="N76" s="671">
        <v>1182600000000</v>
      </c>
      <c r="O76" s="671">
        <v>7000000000000</v>
      </c>
      <c r="P76" s="155">
        <f>I76</f>
        <v>9103045000000</v>
      </c>
    </row>
    <row r="77" spans="2:21">
      <c r="B77" s="218" t="s">
        <v>252</v>
      </c>
      <c r="C77" s="128"/>
      <c r="D77" s="128">
        <v>115492157493</v>
      </c>
      <c r="E77" s="128">
        <v>247663133025</v>
      </c>
      <c r="F77" s="128">
        <v>94462295464</v>
      </c>
      <c r="G77" s="128">
        <v>127707070072</v>
      </c>
      <c r="H77" s="128">
        <v>177302695712</v>
      </c>
      <c r="I77" s="128">
        <v>103145133932</v>
      </c>
      <c r="J77" s="671">
        <v>91818513508</v>
      </c>
      <c r="K77" s="671">
        <v>66727518489</v>
      </c>
      <c r="L77" s="671">
        <v>93221935678</v>
      </c>
      <c r="M77" s="671">
        <v>21035120021</v>
      </c>
      <c r="N77" s="671">
        <v>32307056010</v>
      </c>
      <c r="O77" s="671">
        <v>52193457795</v>
      </c>
      <c r="P77" s="155">
        <f>I77</f>
        <v>103145133932</v>
      </c>
    </row>
    <row r="78" spans="2:21">
      <c r="B78" s="218" t="s">
        <v>254</v>
      </c>
      <c r="C78" s="128"/>
      <c r="D78" s="128">
        <v>297818659470</v>
      </c>
      <c r="E78" s="128">
        <v>201232911286</v>
      </c>
      <c r="F78" s="128">
        <v>123511107991</v>
      </c>
      <c r="G78" s="128">
        <v>429414698348</v>
      </c>
      <c r="H78" s="128">
        <v>190798331357</v>
      </c>
      <c r="I78" s="128">
        <v>322355663326</v>
      </c>
      <c r="J78" s="671">
        <v>242496217075</v>
      </c>
      <c r="K78" s="671">
        <v>201691763328</v>
      </c>
      <c r="L78" s="671">
        <v>266743516372</v>
      </c>
      <c r="M78" s="671">
        <v>199150652530</v>
      </c>
      <c r="N78" s="671">
        <v>167490138339</v>
      </c>
      <c r="O78" s="671">
        <v>116492692723</v>
      </c>
      <c r="P78" s="155">
        <f>I78</f>
        <v>322355663326</v>
      </c>
    </row>
    <row r="79" spans="2:21">
      <c r="B79" s="218" t="s">
        <v>253</v>
      </c>
      <c r="C79" s="128"/>
      <c r="D79" s="128">
        <v>1675360000000</v>
      </c>
      <c r="E79" s="128">
        <v>2212570000000</v>
      </c>
      <c r="F79" s="128">
        <v>2560320000000</v>
      </c>
      <c r="G79" s="128">
        <v>1882556000000</v>
      </c>
      <c r="H79" s="128">
        <v>2018400000000</v>
      </c>
      <c r="I79" s="128">
        <v>1559760000000</v>
      </c>
      <c r="J79" s="671">
        <v>1728640000000</v>
      </c>
      <c r="K79" s="671">
        <v>1102620000000</v>
      </c>
      <c r="L79" s="671">
        <v>931710000000</v>
      </c>
      <c r="M79" s="671">
        <v>544258000000</v>
      </c>
      <c r="N79" s="671">
        <v>295800000000</v>
      </c>
      <c r="O79" s="1" t="s">
        <v>1564</v>
      </c>
      <c r="P79" s="155">
        <f>I79</f>
        <v>1559760000000</v>
      </c>
    </row>
    <row r="80" spans="2:21">
      <c r="B80" s="219" t="s">
        <v>180</v>
      </c>
      <c r="C80" s="156"/>
      <c r="D80" s="156">
        <f>SUM(D73:D79)</f>
        <v>10399737872422</v>
      </c>
      <c r="E80" s="156">
        <f t="shared" ref="E80:O80" si="13">SUM(E73:E79)</f>
        <v>9789453371362</v>
      </c>
      <c r="F80" s="156">
        <f t="shared" si="13"/>
        <v>13111735163616</v>
      </c>
      <c r="G80" s="156">
        <f t="shared" si="13"/>
        <v>13386847648211</v>
      </c>
      <c r="H80" s="156">
        <f t="shared" si="13"/>
        <v>12213619044713</v>
      </c>
      <c r="I80" s="156">
        <f t="shared" si="13"/>
        <v>14018926576679</v>
      </c>
      <c r="J80" s="156">
        <f t="shared" si="13"/>
        <v>10183265385233</v>
      </c>
      <c r="K80" s="156">
        <f t="shared" si="13"/>
        <v>10490150240077</v>
      </c>
      <c r="L80" s="156">
        <f t="shared" si="13"/>
        <v>8283503986117</v>
      </c>
      <c r="M80" s="156">
        <f t="shared" si="13"/>
        <v>6970938793246</v>
      </c>
      <c r="N80" s="156">
        <f t="shared" si="13"/>
        <v>3846173985719</v>
      </c>
      <c r="O80" s="156">
        <f t="shared" si="13"/>
        <v>10782566163573</v>
      </c>
      <c r="P80" s="129"/>
    </row>
    <row r="81" spans="2:16">
      <c r="B81" s="219" t="s">
        <v>1562</v>
      </c>
      <c r="D81" s="156"/>
      <c r="E81" s="156">
        <f>AVERAGE(D80:E80)</f>
        <v>10094595621892</v>
      </c>
      <c r="F81" s="156">
        <f t="shared" ref="F81:J81" si="14">AVERAGE(E80:F80)</f>
        <v>11450594267489</v>
      </c>
      <c r="G81" s="156">
        <f t="shared" si="14"/>
        <v>13249291405913.5</v>
      </c>
      <c r="H81" s="156">
        <f t="shared" si="14"/>
        <v>12800233346462</v>
      </c>
      <c r="I81" s="156">
        <f t="shared" si="14"/>
        <v>13116272810696</v>
      </c>
      <c r="J81" s="156">
        <f t="shared" si="14"/>
        <v>12101095980956</v>
      </c>
      <c r="K81" s="156">
        <f t="shared" ref="K81:O81" si="15">AVERAGE(J80:K80)</f>
        <v>10336707812655</v>
      </c>
      <c r="L81" s="156">
        <f t="shared" si="15"/>
        <v>9386827113097</v>
      </c>
      <c r="M81" s="156">
        <f t="shared" si="15"/>
        <v>7627221389681.5</v>
      </c>
      <c r="N81" s="156">
        <f t="shared" si="15"/>
        <v>5408556389482.5</v>
      </c>
      <c r="O81" s="156">
        <f t="shared" si="15"/>
        <v>7314370074646</v>
      </c>
      <c r="P81" s="211">
        <f>SUM(D81:I81)</f>
        <v>60710987452452.5</v>
      </c>
    </row>
    <row r="82" spans="2:16" ht="11" thickBot="1">
      <c r="B82" s="220" t="s">
        <v>1563</v>
      </c>
      <c r="C82" s="629"/>
      <c r="D82" s="630"/>
      <c r="E82" s="630">
        <f t="shared" ref="E82:O82" si="16">E72/E81*12</f>
        <v>6.9685270248413976E-3</v>
      </c>
      <c r="F82" s="630">
        <f t="shared" si="16"/>
        <v>1.6068429462250747E-2</v>
      </c>
      <c r="G82" s="630">
        <f t="shared" si="16"/>
        <v>1.4556643904286029E-2</v>
      </c>
      <c r="H82" s="630">
        <f t="shared" si="16"/>
        <v>1.6435002248935342E-2</v>
      </c>
      <c r="I82" s="630">
        <f t="shared" si="16"/>
        <v>1.3502274795289378E-2</v>
      </c>
      <c r="J82" s="630">
        <f t="shared" si="16"/>
        <v>1.7623853849901585E-2</v>
      </c>
      <c r="K82" s="630">
        <f t="shared" si="16"/>
        <v>1.7141137165072897E-2</v>
      </c>
      <c r="L82" s="630">
        <f t="shared" si="16"/>
        <v>2.1244434636892549E-2</v>
      </c>
      <c r="M82" s="630">
        <f t="shared" si="16"/>
        <v>3.6255995729468068E-2</v>
      </c>
      <c r="N82" s="630">
        <f t="shared" si="16"/>
        <v>2.63438560324658E-2</v>
      </c>
      <c r="O82" s="630">
        <f t="shared" si="16"/>
        <v>2.204317839739648E-2</v>
      </c>
      <c r="P82" s="631">
        <f>AVERAGE(C82:I82)</f>
        <v>1.3506175487120579E-2</v>
      </c>
    </row>
    <row r="83" spans="2:16">
      <c r="D83" s="64"/>
      <c r="E83" s="64"/>
      <c r="F83" s="64"/>
      <c r="G83" s="64"/>
      <c r="H83" s="64"/>
      <c r="I83" s="64"/>
    </row>
    <row r="104" spans="2:2">
      <c r="B104" s="14" t="s">
        <v>1565</v>
      </c>
    </row>
    <row r="116" spans="1:19">
      <c r="B116" s="14" t="s">
        <v>296</v>
      </c>
    </row>
    <row r="119" spans="1:19">
      <c r="A119" s="2"/>
      <c r="B119" s="670"/>
      <c r="C119" s="2"/>
      <c r="D119" s="2"/>
      <c r="E119" s="2"/>
      <c r="F119" s="2"/>
      <c r="G119" s="2"/>
    </row>
    <row r="120" spans="1:19">
      <c r="A120" s="2"/>
      <c r="B120" s="2"/>
      <c r="C120" s="2"/>
      <c r="D120" s="2"/>
      <c r="E120" s="2"/>
      <c r="F120" s="2"/>
      <c r="G120" s="2"/>
    </row>
    <row r="121" spans="1:19" ht="11" thickBot="1">
      <c r="A121" s="603" t="s">
        <v>238</v>
      </c>
      <c r="B121" s="604"/>
      <c r="C121" s="605"/>
      <c r="D121" s="604"/>
      <c r="E121" s="604"/>
      <c r="F121" s="604"/>
      <c r="G121" s="604"/>
    </row>
    <row r="122" spans="1:19">
      <c r="C122" s="4"/>
    </row>
    <row r="123" spans="1:19">
      <c r="C123" s="4"/>
    </row>
    <row r="124" spans="1:19">
      <c r="C124" s="4"/>
    </row>
    <row r="125" spans="1:19" ht="14.5">
      <c r="C125" s="4"/>
      <c r="S125"/>
    </row>
    <row r="126" spans="1:19">
      <c r="C126" s="4"/>
    </row>
    <row r="127" spans="1:19" ht="11" thickBot="1">
      <c r="A127" s="603" t="s">
        <v>296</v>
      </c>
      <c r="B127" s="604"/>
      <c r="C127" s="605"/>
      <c r="D127" s="604"/>
      <c r="E127" s="604"/>
      <c r="F127" s="604"/>
      <c r="G127" s="604"/>
    </row>
  </sheetData>
  <mergeCells count="2">
    <mergeCell ref="C3:F3"/>
    <mergeCell ref="C4:F4"/>
  </mergeCells>
  <pageMargins left="0.7" right="0.7" top="0.75" bottom="0.75" header="0.3" footer="0.3"/>
  <pageSetup paperSize="9" orientation="portrait" horizontalDpi="300" verticalDpi="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5AB8-B38D-4D43-926E-CAF7504CC61F}">
  <sheetPr filterMode="1">
    <tabColor rgb="FF7030A0"/>
  </sheetPr>
  <dimension ref="A1:AG817"/>
  <sheetViews>
    <sheetView topLeftCell="A15" zoomScaleNormal="100" workbookViewId="0">
      <selection activeCell="Y47" sqref="Y47"/>
    </sheetView>
  </sheetViews>
  <sheetFormatPr defaultRowHeight="14.5"/>
  <cols>
    <col min="1" max="1" width="19.90625" customWidth="1"/>
    <col min="2" max="2" width="13.08984375" customWidth="1"/>
    <col min="3" max="3" width="17.36328125" customWidth="1"/>
    <col min="4" max="4" width="18.6328125" customWidth="1"/>
    <col min="5" max="5" width="17.6328125" customWidth="1"/>
    <col min="6" max="6" width="16" customWidth="1"/>
    <col min="7" max="7" width="23.6328125" customWidth="1"/>
    <col min="8" max="8" width="15.36328125" customWidth="1"/>
    <col min="11" max="11" width="14.36328125" bestFit="1" customWidth="1"/>
    <col min="12" max="12" width="18.90625" customWidth="1"/>
    <col min="13" max="13" width="19.08984375" customWidth="1"/>
    <col min="15" max="15" width="17.453125" customWidth="1"/>
    <col min="16" max="16" width="19.6328125" customWidth="1"/>
    <col min="17" max="17" width="14.54296875" customWidth="1"/>
    <col min="18" max="18" width="15" customWidth="1"/>
    <col min="21" max="21" width="18.453125" customWidth="1"/>
    <col min="22" max="22" width="12" bestFit="1" customWidth="1"/>
    <col min="23" max="24" width="10.6328125" bestFit="1" customWidth="1"/>
    <col min="25" max="25" width="23.08984375" customWidth="1"/>
    <col min="26" max="26" width="14.08984375" customWidth="1"/>
    <col min="27" max="27" width="17.54296875" bestFit="1" customWidth="1"/>
    <col min="30" max="30" width="16.36328125" bestFit="1" customWidth="1"/>
    <col min="31" max="31" width="21.6328125" bestFit="1" customWidth="1"/>
    <col min="32" max="32" width="17" customWidth="1"/>
    <col min="33" max="33" width="12.54296875" bestFit="1" customWidth="1"/>
  </cols>
  <sheetData>
    <row r="1" spans="1:18" s="47" customFormat="1">
      <c r="A1" s="812" t="s">
        <v>36</v>
      </c>
      <c r="B1" s="813" t="str">
        <f>'C701 - ARP'!B1</f>
        <v>BVB</v>
      </c>
      <c r="C1" s="1085" t="s">
        <v>1566</v>
      </c>
      <c r="D1" s="1086"/>
      <c r="E1" s="1086"/>
      <c r="F1" s="1087"/>
      <c r="G1" s="814"/>
    </row>
    <row r="2" spans="1:18" s="47" customFormat="1">
      <c r="A2" s="815" t="s">
        <v>38</v>
      </c>
      <c r="B2" s="816" t="str">
        <f>'C701 - ARP'!B2</f>
        <v>31/12/2023</v>
      </c>
      <c r="C2" s="1088"/>
      <c r="D2" s="1089"/>
      <c r="E2" s="1089"/>
      <c r="F2" s="1090"/>
      <c r="G2" s="817"/>
    </row>
    <row r="3" spans="1:18" s="47" customFormat="1">
      <c r="A3" s="815" t="s">
        <v>40</v>
      </c>
      <c r="B3" s="818" t="s">
        <v>41</v>
      </c>
      <c r="C3" s="1088"/>
      <c r="D3" s="1089"/>
      <c r="E3" s="1089"/>
      <c r="F3" s="1090"/>
      <c r="G3" s="819"/>
    </row>
    <row r="4" spans="1:18" s="47" customFormat="1">
      <c r="A4" s="820"/>
      <c r="B4" s="821"/>
      <c r="C4" s="1088"/>
      <c r="D4" s="1089"/>
      <c r="E4" s="1089"/>
      <c r="F4" s="1090"/>
      <c r="G4" s="817" t="str">
        <f>'C701 - ARP'!G4</f>
        <v>Prepared by: HHPN - Jan 2024</v>
      </c>
      <c r="O4" s="822"/>
      <c r="P4" s="822"/>
    </row>
    <row r="5" spans="1:18" s="47" customFormat="1" ht="15" thickBot="1">
      <c r="A5" s="823"/>
      <c r="B5" s="824"/>
      <c r="C5" s="1091"/>
      <c r="D5" s="1092"/>
      <c r="E5" s="1092"/>
      <c r="F5" s="1093"/>
      <c r="G5" s="825" t="str">
        <f>'C701 - ARP'!G5</f>
        <v>Reviewed by: NHD - Jan 2024</v>
      </c>
    </row>
    <row r="6" spans="1:18" s="47" customFormat="1"/>
    <row r="7" spans="1:18" s="47" customFormat="1" ht="15" thickBot="1">
      <c r="A7" s="826" t="s">
        <v>269</v>
      </c>
      <c r="B7" s="827"/>
      <c r="C7" s="828"/>
      <c r="D7" s="827"/>
      <c r="E7" s="827"/>
      <c r="F7" s="827"/>
      <c r="G7" s="827"/>
      <c r="R7" s="822"/>
    </row>
    <row r="8" spans="1:18" s="47" customFormat="1">
      <c r="B8" s="47" t="s">
        <v>1567</v>
      </c>
      <c r="C8" s="829"/>
    </row>
    <row r="9" spans="1:18" s="47" customFormat="1"/>
    <row r="10" spans="1:18" s="47" customFormat="1" ht="15" thickBot="1">
      <c r="A10" s="826" t="s">
        <v>274</v>
      </c>
      <c r="B10" s="827"/>
      <c r="C10" s="828"/>
      <c r="D10" s="827"/>
      <c r="E10" s="827"/>
      <c r="F10" s="827"/>
      <c r="G10" s="827"/>
    </row>
    <row r="11" spans="1:18" s="47" customFormat="1">
      <c r="A11" s="830" t="s">
        <v>275</v>
      </c>
      <c r="B11" s="830" t="s">
        <v>276</v>
      </c>
    </row>
    <row r="12" spans="1:18" s="47" customFormat="1">
      <c r="A12" s="47" t="s">
        <v>277</v>
      </c>
      <c r="B12" s="47" t="s">
        <v>4675</v>
      </c>
    </row>
    <row r="13" spans="1:18" s="47" customFormat="1">
      <c r="A13" s="47" t="s">
        <v>4678</v>
      </c>
      <c r="B13" s="47" t="s">
        <v>4676</v>
      </c>
    </row>
    <row r="14" spans="1:18" s="47" customFormat="1">
      <c r="A14" s="47" t="s">
        <v>4678</v>
      </c>
      <c r="B14" t="s">
        <v>4677</v>
      </c>
    </row>
    <row r="15" spans="1:18">
      <c r="A15" t="s">
        <v>281</v>
      </c>
      <c r="B15" t="s">
        <v>997</v>
      </c>
    </row>
    <row r="16" spans="1:18">
      <c r="K16" s="244"/>
    </row>
    <row r="17" spans="1:33">
      <c r="A17" s="241" t="s">
        <v>1568</v>
      </c>
      <c r="B17" t="s">
        <v>1569</v>
      </c>
      <c r="K17" s="244"/>
      <c r="Y17" s="139"/>
    </row>
    <row r="18" spans="1:33">
      <c r="A18" s="684" t="s">
        <v>1004</v>
      </c>
      <c r="B18" t="s">
        <v>1570</v>
      </c>
      <c r="K18" s="244"/>
      <c r="Y18" s="139"/>
    </row>
    <row r="19" spans="1:33" ht="15" thickBot="1">
      <c r="K19" s="244"/>
    </row>
    <row r="20" spans="1:33">
      <c r="B20" s="865">
        <v>701</v>
      </c>
      <c r="C20" s="866" t="s">
        <v>1571</v>
      </c>
      <c r="D20" s="866" t="s">
        <v>4658</v>
      </c>
      <c r="E20" s="867" t="s">
        <v>288</v>
      </c>
    </row>
    <row r="21" spans="1:33" ht="29">
      <c r="B21" s="868" t="s">
        <v>4655</v>
      </c>
      <c r="C21" s="864">
        <f>AE752</f>
        <v>-193289002979</v>
      </c>
      <c r="D21" s="864">
        <f>AE751</f>
        <v>193252967726.02759</v>
      </c>
      <c r="E21" s="869">
        <f>D21+C21</f>
        <v>-36035252.972412109</v>
      </c>
      <c r="F21" s="223" t="s">
        <v>289</v>
      </c>
      <c r="Y21" s="205"/>
    </row>
    <row r="22" spans="1:33" ht="43.5">
      <c r="B22" s="868" t="s">
        <v>4656</v>
      </c>
      <c r="C22" s="777">
        <f>SUMIFS('GL7010'!M:M,'GL7010'!T:T,"KKH")</f>
        <v>-14306502609</v>
      </c>
      <c r="D22" s="864">
        <f>-C22</f>
        <v>14306502609</v>
      </c>
      <c r="E22" s="869">
        <f t="shared" ref="E22:E23" si="0">D22+C22</f>
        <v>0</v>
      </c>
      <c r="Y22" s="205"/>
    </row>
    <row r="23" spans="1:33" ht="29">
      <c r="B23" s="868" t="s">
        <v>4657</v>
      </c>
      <c r="C23" s="777">
        <f>-G771</f>
        <v>-7479286702</v>
      </c>
      <c r="D23" s="864">
        <f>F771</f>
        <v>7479286701.7808228</v>
      </c>
      <c r="E23" s="869">
        <f t="shared" si="0"/>
        <v>-0.21917724609375</v>
      </c>
      <c r="Y23" s="205"/>
    </row>
    <row r="24" spans="1:33">
      <c r="B24" s="868" t="s">
        <v>4661</v>
      </c>
      <c r="C24" s="864">
        <f>SUM(C21:C23)</f>
        <v>-215074792290</v>
      </c>
      <c r="D24" s="864">
        <f>SUM(D21:D23)</f>
        <v>215038757036.80841</v>
      </c>
      <c r="E24" s="776"/>
      <c r="Y24" s="205"/>
    </row>
    <row r="25" spans="1:33" ht="15" thickBot="1">
      <c r="B25" s="870" t="s">
        <v>97</v>
      </c>
      <c r="C25" s="871">
        <f>'C101 - Leadsheet'!E45</f>
        <v>-215042156250</v>
      </c>
      <c r="D25" s="779"/>
      <c r="E25" s="783"/>
      <c r="W25" s="67" t="s">
        <v>300</v>
      </c>
      <c r="Y25" s="205">
        <v>44927</v>
      </c>
    </row>
    <row r="26" spans="1:33" ht="15" thickBot="1">
      <c r="Y26" s="205">
        <v>45291</v>
      </c>
    </row>
    <row r="27" spans="1:33" s="666" customFormat="1" ht="21.5" thickBot="1">
      <c r="A27" s="839" t="s">
        <v>4548</v>
      </c>
      <c r="B27" s="839" t="s">
        <v>4549</v>
      </c>
      <c r="C27" s="839" t="s">
        <v>4550</v>
      </c>
      <c r="D27" s="839" t="s">
        <v>4539</v>
      </c>
      <c r="E27" s="839" t="s">
        <v>4551</v>
      </c>
      <c r="F27" s="839" t="s">
        <v>4552</v>
      </c>
      <c r="G27" s="839" t="s">
        <v>4553</v>
      </c>
      <c r="H27" s="839" t="s">
        <v>4533</v>
      </c>
      <c r="I27" s="839" t="s">
        <v>4534</v>
      </c>
      <c r="J27" s="839" t="s">
        <v>4540</v>
      </c>
      <c r="K27" s="839" t="s">
        <v>4541</v>
      </c>
      <c r="L27" s="839" t="s">
        <v>4542</v>
      </c>
      <c r="M27" s="839" t="s">
        <v>4544</v>
      </c>
      <c r="N27" s="839" t="s">
        <v>4545</v>
      </c>
      <c r="O27" s="839" t="s">
        <v>1252</v>
      </c>
      <c r="P27" s="839" t="s">
        <v>1400</v>
      </c>
      <c r="Q27" s="668" t="s">
        <v>1254</v>
      </c>
      <c r="R27" s="668" t="s">
        <v>1255</v>
      </c>
      <c r="S27" s="839" t="s">
        <v>1256</v>
      </c>
      <c r="T27" s="839" t="s">
        <v>1257</v>
      </c>
      <c r="U27" s="668" t="s">
        <v>1262</v>
      </c>
      <c r="W27" s="840" t="s">
        <v>4558</v>
      </c>
      <c r="X27" s="841" t="s">
        <v>4534</v>
      </c>
      <c r="Y27" s="841" t="s">
        <v>4557</v>
      </c>
      <c r="Z27" s="841" t="s">
        <v>4556</v>
      </c>
      <c r="AA27" s="841" t="s">
        <v>4555</v>
      </c>
      <c r="AB27" s="841" t="s">
        <v>4541</v>
      </c>
      <c r="AC27" s="841" t="s">
        <v>4554</v>
      </c>
      <c r="AD27" s="839" t="s">
        <v>4544</v>
      </c>
      <c r="AE27" s="841" t="s">
        <v>4559</v>
      </c>
      <c r="AF27" s="685" t="s">
        <v>1571</v>
      </c>
      <c r="AG27" s="686" t="s">
        <v>288</v>
      </c>
    </row>
    <row r="28" spans="1:33" ht="70.5" hidden="1" thickBot="1">
      <c r="A28" s="701">
        <v>131200001</v>
      </c>
      <c r="B28" s="701" t="s">
        <v>1269</v>
      </c>
      <c r="C28" s="701" t="s">
        <v>1271</v>
      </c>
      <c r="D28" s="701" t="s">
        <v>1278</v>
      </c>
      <c r="E28" s="701" t="s">
        <v>1279</v>
      </c>
      <c r="F28" s="701">
        <v>21485</v>
      </c>
      <c r="G28" s="701" t="s">
        <v>1070</v>
      </c>
      <c r="H28" s="701" t="s">
        <v>1572</v>
      </c>
      <c r="I28" s="701" t="s">
        <v>1573</v>
      </c>
      <c r="J28" s="701">
        <v>90</v>
      </c>
      <c r="K28" s="701" t="s">
        <v>178</v>
      </c>
      <c r="L28" s="702">
        <v>250000000000</v>
      </c>
      <c r="M28" s="703">
        <v>250000000000</v>
      </c>
      <c r="N28" s="701">
        <v>3.25</v>
      </c>
      <c r="O28" s="702">
        <v>912671233</v>
      </c>
      <c r="P28" s="702">
        <v>912671233</v>
      </c>
      <c r="Q28" s="702">
        <v>22260273.969999999</v>
      </c>
      <c r="R28" s="702">
        <v>22260273.969999999</v>
      </c>
      <c r="S28" s="701">
        <v>491100002</v>
      </c>
      <c r="T28" s="701" t="s">
        <v>1280</v>
      </c>
      <c r="U28" s="702">
        <v>250000000000</v>
      </c>
      <c r="W28" s="687" t="str">
        <f t="shared" ref="W28:W91" si="1">H28</f>
        <v>21/11/2023</v>
      </c>
      <c r="X28" s="688" t="str">
        <f t="shared" ref="X28:X91" si="2">I28</f>
        <v>19/02/2024</v>
      </c>
      <c r="Y28" s="689">
        <f t="shared" ref="Y28:Y59" si="3">$Y$26-W28+1</f>
        <v>41</v>
      </c>
      <c r="Z28" s="690">
        <f t="shared" ref="Z28:Z91" si="4">N28%/365</f>
        <v>8.9041095890410958E-5</v>
      </c>
      <c r="AA28" s="691">
        <f t="shared" ref="AA28:AA91" si="5">L28</f>
        <v>250000000000</v>
      </c>
      <c r="AB28" s="689" t="str">
        <f t="shared" ref="AB28:AB91" si="6">K28</f>
        <v>VND</v>
      </c>
      <c r="AC28" s="689">
        <f>VLOOKUP(AB28,'Fx rate'!$A$2:$B$12,2,0)</f>
        <v>1</v>
      </c>
      <c r="AD28" s="691">
        <f t="shared" ref="AD28:AD91" si="7">AA28*AC28</f>
        <v>250000000000</v>
      </c>
      <c r="AE28" s="691">
        <f>(AD28*Z28*Y28)</f>
        <v>912671232.87671232</v>
      </c>
      <c r="AF28" s="692">
        <f>SUMIFS('GL7010'!M:M,'GL7010'!I:I,'C701- Recalculate'!D28)</f>
        <v>-912671233</v>
      </c>
      <c r="AG28" s="693">
        <f t="shared" ref="AG28:AG91" si="8">AE28+AF28</f>
        <v>-0.12328767776489258</v>
      </c>
    </row>
    <row r="29" spans="1:33" ht="70.5" hidden="1" thickBot="1">
      <c r="A29" s="701">
        <v>131200001</v>
      </c>
      <c r="B29" s="701" t="s">
        <v>1269</v>
      </c>
      <c r="C29" s="701" t="s">
        <v>1271</v>
      </c>
      <c r="D29" s="701" t="s">
        <v>1272</v>
      </c>
      <c r="E29" s="701" t="s">
        <v>1574</v>
      </c>
      <c r="F29" s="701">
        <v>21485</v>
      </c>
      <c r="G29" s="701" t="s">
        <v>1070</v>
      </c>
      <c r="H29" s="701" t="s">
        <v>1572</v>
      </c>
      <c r="I29" s="701" t="s">
        <v>1573</v>
      </c>
      <c r="J29" s="701">
        <v>90</v>
      </c>
      <c r="K29" s="701" t="s">
        <v>178</v>
      </c>
      <c r="L29" s="702">
        <v>250000000000</v>
      </c>
      <c r="M29" s="703">
        <v>250000000000</v>
      </c>
      <c r="N29" s="701">
        <v>3.1</v>
      </c>
      <c r="O29" s="702">
        <v>870547945</v>
      </c>
      <c r="P29" s="702">
        <v>870547945</v>
      </c>
      <c r="Q29" s="702">
        <v>21232876.710000001</v>
      </c>
      <c r="R29" s="702">
        <v>21232876.710000001</v>
      </c>
      <c r="S29" s="701">
        <v>491100002</v>
      </c>
      <c r="T29" s="701" t="s">
        <v>1274</v>
      </c>
      <c r="U29" s="702">
        <v>250000000000</v>
      </c>
      <c r="W29" s="687" t="str">
        <f t="shared" si="1"/>
        <v>21/11/2023</v>
      </c>
      <c r="X29" s="688" t="str">
        <f t="shared" si="2"/>
        <v>19/02/2024</v>
      </c>
      <c r="Y29" s="689">
        <f t="shared" si="3"/>
        <v>41</v>
      </c>
      <c r="Z29" s="690">
        <f t="shared" si="4"/>
        <v>8.4931506849315072E-5</v>
      </c>
      <c r="AA29" s="691">
        <f t="shared" si="5"/>
        <v>250000000000</v>
      </c>
      <c r="AB29" s="689" t="str">
        <f t="shared" si="6"/>
        <v>VND</v>
      </c>
      <c r="AC29" s="689">
        <f>VLOOKUP(AB29,'Fx rate'!$A$2:$B$12,2,0)</f>
        <v>1</v>
      </c>
      <c r="AD29" s="691">
        <f t="shared" si="7"/>
        <v>250000000000</v>
      </c>
      <c r="AE29" s="691">
        <f>(AD29*Z29*Y29)</f>
        <v>870547945.2054795</v>
      </c>
      <c r="AF29" s="692">
        <f>SUMIFS('GL7010'!M:M,'GL7010'!I:I,'C701- Recalculate'!D29)</f>
        <v>-870547945</v>
      </c>
      <c r="AG29" s="693">
        <f t="shared" si="8"/>
        <v>0.20547950267791748</v>
      </c>
    </row>
    <row r="30" spans="1:33" ht="70.5" hidden="1" thickBot="1">
      <c r="A30" s="701">
        <v>131200001</v>
      </c>
      <c r="B30" s="701" t="s">
        <v>1269</v>
      </c>
      <c r="C30" s="701" t="s">
        <v>1271</v>
      </c>
      <c r="D30" s="701" t="s">
        <v>1282</v>
      </c>
      <c r="E30" s="701" t="s">
        <v>1575</v>
      </c>
      <c r="F30" s="701">
        <v>21485</v>
      </c>
      <c r="G30" s="701" t="s">
        <v>1070</v>
      </c>
      <c r="H30" s="701" t="s">
        <v>1576</v>
      </c>
      <c r="I30" s="701" t="s">
        <v>1577</v>
      </c>
      <c r="J30" s="701">
        <v>90</v>
      </c>
      <c r="K30" s="701" t="s">
        <v>178</v>
      </c>
      <c r="L30" s="702">
        <v>250000000000</v>
      </c>
      <c r="M30" s="703">
        <v>250000000000</v>
      </c>
      <c r="N30" s="701">
        <v>3</v>
      </c>
      <c r="O30" s="702">
        <v>821917808</v>
      </c>
      <c r="P30" s="702">
        <v>821917808</v>
      </c>
      <c r="Q30" s="702">
        <v>20547945.210000001</v>
      </c>
      <c r="R30" s="702">
        <v>20547945.210000001</v>
      </c>
      <c r="S30" s="701">
        <v>491100002</v>
      </c>
      <c r="T30" s="701" t="s">
        <v>1284</v>
      </c>
      <c r="U30" s="702">
        <v>250000000000</v>
      </c>
      <c r="W30" s="687" t="str">
        <f t="shared" si="1"/>
        <v>22/11/2023</v>
      </c>
      <c r="X30" s="688" t="str">
        <f t="shared" si="2"/>
        <v>20/02/2024</v>
      </c>
      <c r="Y30" s="689">
        <f t="shared" si="3"/>
        <v>40</v>
      </c>
      <c r="Z30" s="690">
        <f t="shared" si="4"/>
        <v>8.219178082191781E-5</v>
      </c>
      <c r="AA30" s="691">
        <f t="shared" si="5"/>
        <v>250000000000</v>
      </c>
      <c r="AB30" s="689" t="str">
        <f t="shared" si="6"/>
        <v>VND</v>
      </c>
      <c r="AC30" s="689">
        <f>VLOOKUP(AB30,'Fx rate'!$A$2:$B$12,2,0)</f>
        <v>1</v>
      </c>
      <c r="AD30" s="691">
        <f t="shared" si="7"/>
        <v>250000000000</v>
      </c>
      <c r="AE30" s="691">
        <f t="shared" ref="AE30:AE91" si="9">(AD30*Z30*Y30)</f>
        <v>821917808.2191782</v>
      </c>
      <c r="AF30" s="692">
        <f>SUMIFS('GL7010'!M:M,'GL7010'!I:I,'C701- Recalculate'!D30)</f>
        <v>-821917808</v>
      </c>
      <c r="AG30" s="693">
        <f t="shared" si="8"/>
        <v>0.21917819976806641</v>
      </c>
    </row>
    <row r="31" spans="1:33" ht="70.5" hidden="1" thickBot="1">
      <c r="A31" s="701">
        <v>131200001</v>
      </c>
      <c r="B31" s="701" t="s">
        <v>1269</v>
      </c>
      <c r="C31" s="701" t="s">
        <v>1271</v>
      </c>
      <c r="D31" s="701" t="s">
        <v>1287</v>
      </c>
      <c r="E31" s="701" t="s">
        <v>1578</v>
      </c>
      <c r="F31" s="701">
        <v>21485</v>
      </c>
      <c r="G31" s="701" t="s">
        <v>1070</v>
      </c>
      <c r="H31" s="701" t="s">
        <v>1576</v>
      </c>
      <c r="I31" s="701" t="s">
        <v>1577</v>
      </c>
      <c r="J31" s="701">
        <v>90</v>
      </c>
      <c r="K31" s="701" t="s">
        <v>178</v>
      </c>
      <c r="L31" s="702">
        <v>250000000000</v>
      </c>
      <c r="M31" s="703">
        <v>250000000000</v>
      </c>
      <c r="N31" s="701">
        <v>3.2</v>
      </c>
      <c r="O31" s="702">
        <v>876712329</v>
      </c>
      <c r="P31" s="702">
        <v>876712329</v>
      </c>
      <c r="Q31" s="702">
        <v>21917808.219999999</v>
      </c>
      <c r="R31" s="702">
        <v>21917808.219999999</v>
      </c>
      <c r="S31" s="701">
        <v>491100002</v>
      </c>
      <c r="T31" s="701" t="s">
        <v>1289</v>
      </c>
      <c r="U31" s="702">
        <v>250000000000</v>
      </c>
      <c r="W31" s="687" t="str">
        <f t="shared" si="1"/>
        <v>22/11/2023</v>
      </c>
      <c r="X31" s="688" t="str">
        <f t="shared" si="2"/>
        <v>20/02/2024</v>
      </c>
      <c r="Y31" s="689">
        <f t="shared" si="3"/>
        <v>40</v>
      </c>
      <c r="Z31" s="690">
        <f t="shared" si="4"/>
        <v>8.7671232876712334E-5</v>
      </c>
      <c r="AA31" s="691">
        <f t="shared" si="5"/>
        <v>250000000000</v>
      </c>
      <c r="AB31" s="689" t="str">
        <f t="shared" si="6"/>
        <v>VND</v>
      </c>
      <c r="AC31" s="689">
        <f>VLOOKUP(AB31,'Fx rate'!$A$2:$B$12,2,0)</f>
        <v>1</v>
      </c>
      <c r="AD31" s="691">
        <f t="shared" si="7"/>
        <v>250000000000</v>
      </c>
      <c r="AE31" s="691">
        <f t="shared" si="9"/>
        <v>876712328.76712334</v>
      </c>
      <c r="AF31" s="692">
        <f>SUMIFS('GL7010'!M:M,'GL7010'!I:I,'C701- Recalculate'!D31)</f>
        <v>-876712329</v>
      </c>
      <c r="AG31" s="693">
        <f t="shared" si="8"/>
        <v>-0.23287665843963623</v>
      </c>
    </row>
    <row r="32" spans="1:33" ht="70.5" hidden="1" thickBot="1">
      <c r="A32" s="701">
        <v>131200001</v>
      </c>
      <c r="B32" s="701" t="s">
        <v>1269</v>
      </c>
      <c r="C32" s="701" t="s">
        <v>1271</v>
      </c>
      <c r="D32" s="701" t="s">
        <v>1291</v>
      </c>
      <c r="E32" s="701" t="s">
        <v>1579</v>
      </c>
      <c r="F32" s="701">
        <v>21485</v>
      </c>
      <c r="G32" s="701" t="s">
        <v>1070</v>
      </c>
      <c r="H32" s="701" t="s">
        <v>1580</v>
      </c>
      <c r="I32" s="701" t="s">
        <v>1581</v>
      </c>
      <c r="J32" s="701">
        <v>90</v>
      </c>
      <c r="K32" s="701" t="s">
        <v>178</v>
      </c>
      <c r="L32" s="702">
        <v>200000000000</v>
      </c>
      <c r="M32" s="703">
        <v>200000000000</v>
      </c>
      <c r="N32" s="701">
        <v>3.1</v>
      </c>
      <c r="O32" s="702">
        <v>662465753</v>
      </c>
      <c r="P32" s="702">
        <v>662465753</v>
      </c>
      <c r="Q32" s="702">
        <v>16986301.370000001</v>
      </c>
      <c r="R32" s="702">
        <v>16986301.370000001</v>
      </c>
      <c r="S32" s="701">
        <v>491100002</v>
      </c>
      <c r="T32" s="701" t="s">
        <v>1293</v>
      </c>
      <c r="U32" s="702">
        <v>200000000000</v>
      </c>
      <c r="W32" s="687" t="str">
        <f t="shared" si="1"/>
        <v>23/11/2023</v>
      </c>
      <c r="X32" s="688" t="str">
        <f t="shared" si="2"/>
        <v>21/02/2024</v>
      </c>
      <c r="Y32" s="689">
        <f t="shared" si="3"/>
        <v>39</v>
      </c>
      <c r="Z32" s="690">
        <f t="shared" si="4"/>
        <v>8.4931506849315072E-5</v>
      </c>
      <c r="AA32" s="691">
        <f t="shared" si="5"/>
        <v>200000000000</v>
      </c>
      <c r="AB32" s="689" t="str">
        <f t="shared" si="6"/>
        <v>VND</v>
      </c>
      <c r="AC32" s="689">
        <f>VLOOKUP(AB32,'Fx rate'!$A$2:$B$12,2,0)</f>
        <v>1</v>
      </c>
      <c r="AD32" s="691">
        <f t="shared" si="7"/>
        <v>200000000000</v>
      </c>
      <c r="AE32" s="691">
        <f t="shared" si="9"/>
        <v>662465753.42465758</v>
      </c>
      <c r="AF32" s="692">
        <f>SUMIFS('GL7010'!M:M,'GL7010'!I:I,'C701- Recalculate'!D32)</f>
        <v>-662465753</v>
      </c>
      <c r="AG32" s="693">
        <f t="shared" si="8"/>
        <v>0.42465758323669434</v>
      </c>
    </row>
    <row r="33" spans="1:33" ht="70.5" hidden="1" thickBot="1">
      <c r="A33" s="701">
        <v>131200001</v>
      </c>
      <c r="B33" s="701" t="s">
        <v>1269</v>
      </c>
      <c r="C33" s="701" t="s">
        <v>1271</v>
      </c>
      <c r="D33" s="701" t="s">
        <v>1296</v>
      </c>
      <c r="E33" s="701" t="s">
        <v>1297</v>
      </c>
      <c r="F33" s="701">
        <v>21485</v>
      </c>
      <c r="G33" s="701" t="s">
        <v>1070</v>
      </c>
      <c r="H33" s="701" t="s">
        <v>1580</v>
      </c>
      <c r="I33" s="701" t="s">
        <v>1581</v>
      </c>
      <c r="J33" s="701">
        <v>90</v>
      </c>
      <c r="K33" s="701" t="s">
        <v>178</v>
      </c>
      <c r="L33" s="702">
        <v>200000000000</v>
      </c>
      <c r="M33" s="703">
        <v>200000000000</v>
      </c>
      <c r="N33" s="701">
        <v>3.1</v>
      </c>
      <c r="O33" s="702">
        <v>662465753</v>
      </c>
      <c r="P33" s="702">
        <v>662465753</v>
      </c>
      <c r="Q33" s="702">
        <v>16986301.370000001</v>
      </c>
      <c r="R33" s="702">
        <v>16986301.370000001</v>
      </c>
      <c r="S33" s="701">
        <v>491100002</v>
      </c>
      <c r="T33" s="701" t="s">
        <v>1298</v>
      </c>
      <c r="U33" s="702">
        <v>200000000000</v>
      </c>
      <c r="W33" s="687" t="str">
        <f t="shared" si="1"/>
        <v>23/11/2023</v>
      </c>
      <c r="X33" s="688" t="str">
        <f t="shared" si="2"/>
        <v>21/02/2024</v>
      </c>
      <c r="Y33" s="689">
        <f t="shared" si="3"/>
        <v>39</v>
      </c>
      <c r="Z33" s="690">
        <f t="shared" si="4"/>
        <v>8.4931506849315072E-5</v>
      </c>
      <c r="AA33" s="691">
        <f t="shared" si="5"/>
        <v>200000000000</v>
      </c>
      <c r="AB33" s="689" t="str">
        <f t="shared" si="6"/>
        <v>VND</v>
      </c>
      <c r="AC33" s="689">
        <f>VLOOKUP(AB33,'Fx rate'!$A$2:$B$12,2,0)</f>
        <v>1</v>
      </c>
      <c r="AD33" s="691">
        <f t="shared" si="7"/>
        <v>200000000000</v>
      </c>
      <c r="AE33" s="691">
        <f t="shared" si="9"/>
        <v>662465753.42465758</v>
      </c>
      <c r="AF33" s="692">
        <f>SUMIFS('GL7010'!M:M,'GL7010'!I:I,'C701- Recalculate'!D33)</f>
        <v>-662465753</v>
      </c>
      <c r="AG33" s="693">
        <f t="shared" si="8"/>
        <v>0.42465758323669434</v>
      </c>
    </row>
    <row r="34" spans="1:33" ht="70.5" hidden="1" thickBot="1">
      <c r="A34" s="701">
        <v>131200001</v>
      </c>
      <c r="B34" s="701" t="s">
        <v>1269</v>
      </c>
      <c r="C34" s="701" t="s">
        <v>1271</v>
      </c>
      <c r="D34" s="701" t="s">
        <v>1305</v>
      </c>
      <c r="E34" s="701" t="s">
        <v>1582</v>
      </c>
      <c r="F34" s="701">
        <v>24538</v>
      </c>
      <c r="G34" s="701" t="s">
        <v>1065</v>
      </c>
      <c r="H34" s="701" t="s">
        <v>1583</v>
      </c>
      <c r="I34" s="701" t="s">
        <v>1573</v>
      </c>
      <c r="J34" s="701">
        <v>87</v>
      </c>
      <c r="K34" s="701" t="s">
        <v>178</v>
      </c>
      <c r="L34" s="702">
        <v>250000000000</v>
      </c>
      <c r="M34" s="703">
        <v>250000000000</v>
      </c>
      <c r="N34" s="701">
        <v>3.2</v>
      </c>
      <c r="O34" s="702">
        <v>832876712</v>
      </c>
      <c r="P34" s="702">
        <v>832876712</v>
      </c>
      <c r="Q34" s="702">
        <v>21917808.219999999</v>
      </c>
      <c r="R34" s="702">
        <v>21917808.219999999</v>
      </c>
      <c r="S34" s="701">
        <v>491100002</v>
      </c>
      <c r="T34" s="701" t="s">
        <v>1307</v>
      </c>
      <c r="U34" s="702">
        <v>250000000000</v>
      </c>
      <c r="W34" s="687" t="str">
        <f t="shared" si="1"/>
        <v>24/11/2023</v>
      </c>
      <c r="X34" s="688" t="str">
        <f t="shared" si="2"/>
        <v>19/02/2024</v>
      </c>
      <c r="Y34" s="689">
        <f t="shared" si="3"/>
        <v>38</v>
      </c>
      <c r="Z34" s="690">
        <f t="shared" si="4"/>
        <v>8.7671232876712334E-5</v>
      </c>
      <c r="AA34" s="691">
        <f t="shared" si="5"/>
        <v>250000000000</v>
      </c>
      <c r="AB34" s="689" t="str">
        <f t="shared" si="6"/>
        <v>VND</v>
      </c>
      <c r="AC34" s="689">
        <f>VLOOKUP(AB34,'Fx rate'!$A$2:$B$12,2,0)</f>
        <v>1</v>
      </c>
      <c r="AD34" s="691">
        <f t="shared" si="7"/>
        <v>250000000000</v>
      </c>
      <c r="AE34" s="691">
        <f t="shared" si="9"/>
        <v>832876712.32876718</v>
      </c>
      <c r="AF34" s="692">
        <f>SUMIFS('GL7010'!M:M,'GL7010'!I:I,'C701- Recalculate'!D34)</f>
        <v>-832876712</v>
      </c>
      <c r="AG34" s="693">
        <f t="shared" si="8"/>
        <v>0.32876718044281006</v>
      </c>
    </row>
    <row r="35" spans="1:33" ht="70.5" hidden="1" thickBot="1">
      <c r="A35" s="701">
        <v>131200001</v>
      </c>
      <c r="B35" s="701" t="s">
        <v>1269</v>
      </c>
      <c r="C35" s="701" t="s">
        <v>1271</v>
      </c>
      <c r="D35" s="701" t="s">
        <v>1301</v>
      </c>
      <c r="E35" s="701" t="s">
        <v>1302</v>
      </c>
      <c r="F35" s="701">
        <v>24538</v>
      </c>
      <c r="G35" s="701" t="s">
        <v>1065</v>
      </c>
      <c r="H35" s="701" t="s">
        <v>1583</v>
      </c>
      <c r="I35" s="701" t="s">
        <v>1573</v>
      </c>
      <c r="J35" s="701">
        <v>87</v>
      </c>
      <c r="K35" s="701" t="s">
        <v>178</v>
      </c>
      <c r="L35" s="702">
        <v>250000000000</v>
      </c>
      <c r="M35" s="703">
        <v>250000000000</v>
      </c>
      <c r="N35" s="701">
        <v>3.2</v>
      </c>
      <c r="O35" s="702">
        <v>832876712</v>
      </c>
      <c r="P35" s="702">
        <v>832876712</v>
      </c>
      <c r="Q35" s="702">
        <v>21917808.219999999</v>
      </c>
      <c r="R35" s="702">
        <v>21917808.219999999</v>
      </c>
      <c r="S35" s="701">
        <v>491100002</v>
      </c>
      <c r="T35" s="701" t="s">
        <v>1303</v>
      </c>
      <c r="U35" s="702">
        <v>250000000000</v>
      </c>
      <c r="W35" s="687" t="str">
        <f t="shared" si="1"/>
        <v>24/11/2023</v>
      </c>
      <c r="X35" s="688" t="str">
        <f t="shared" si="2"/>
        <v>19/02/2024</v>
      </c>
      <c r="Y35" s="689">
        <f t="shared" si="3"/>
        <v>38</v>
      </c>
      <c r="Z35" s="690">
        <f t="shared" si="4"/>
        <v>8.7671232876712334E-5</v>
      </c>
      <c r="AA35" s="691">
        <f t="shared" si="5"/>
        <v>250000000000</v>
      </c>
      <c r="AB35" s="689" t="str">
        <f t="shared" si="6"/>
        <v>VND</v>
      </c>
      <c r="AC35" s="689">
        <f>VLOOKUP(AB35,'Fx rate'!$A$2:$B$12,2,0)</f>
        <v>1</v>
      </c>
      <c r="AD35" s="691">
        <f t="shared" si="7"/>
        <v>250000000000</v>
      </c>
      <c r="AE35" s="691">
        <f t="shared" si="9"/>
        <v>832876712.32876718</v>
      </c>
      <c r="AF35" s="692">
        <f>SUMIFS('GL7010'!M:M,'GL7010'!I:I,'C701- Recalculate'!D35)</f>
        <v>-832876712</v>
      </c>
      <c r="AG35" s="693">
        <f t="shared" si="8"/>
        <v>0.32876718044281006</v>
      </c>
    </row>
    <row r="36" spans="1:33" ht="70.5" hidden="1" thickBot="1">
      <c r="A36" s="701">
        <v>131200001</v>
      </c>
      <c r="B36" s="701" t="s">
        <v>1269</v>
      </c>
      <c r="C36" s="701" t="s">
        <v>1271</v>
      </c>
      <c r="D36" s="701" t="s">
        <v>1308</v>
      </c>
      <c r="E36" s="701" t="s">
        <v>1309</v>
      </c>
      <c r="F36" s="701">
        <v>24538</v>
      </c>
      <c r="G36" s="701" t="s">
        <v>1065</v>
      </c>
      <c r="H36" s="701" t="s">
        <v>1584</v>
      </c>
      <c r="I36" s="701" t="s">
        <v>1585</v>
      </c>
      <c r="J36" s="701">
        <v>86</v>
      </c>
      <c r="K36" s="701" t="s">
        <v>178</v>
      </c>
      <c r="L36" s="702">
        <v>150000000000</v>
      </c>
      <c r="M36" s="703">
        <v>150000000000</v>
      </c>
      <c r="N36" s="701">
        <v>3.3</v>
      </c>
      <c r="O36" s="702">
        <v>461095890</v>
      </c>
      <c r="P36" s="702">
        <v>461095890</v>
      </c>
      <c r="Q36" s="702">
        <v>13561643.84</v>
      </c>
      <c r="R36" s="702">
        <v>13561643.84</v>
      </c>
      <c r="S36" s="701">
        <v>491100002</v>
      </c>
      <c r="T36" s="701" t="s">
        <v>1310</v>
      </c>
      <c r="U36" s="702">
        <v>150000000000</v>
      </c>
      <c r="W36" s="687" t="str">
        <f t="shared" si="1"/>
        <v>28/11/2023</v>
      </c>
      <c r="X36" s="688" t="str">
        <f t="shared" si="2"/>
        <v>22/02/2024</v>
      </c>
      <c r="Y36" s="689">
        <f t="shared" si="3"/>
        <v>34</v>
      </c>
      <c r="Z36" s="690">
        <f t="shared" si="4"/>
        <v>9.0410958904109596E-5</v>
      </c>
      <c r="AA36" s="691">
        <f t="shared" si="5"/>
        <v>150000000000</v>
      </c>
      <c r="AB36" s="689" t="str">
        <f t="shared" si="6"/>
        <v>VND</v>
      </c>
      <c r="AC36" s="689">
        <f>VLOOKUP(AB36,'Fx rate'!$A$2:$B$12,2,0)</f>
        <v>1</v>
      </c>
      <c r="AD36" s="691">
        <f t="shared" si="7"/>
        <v>150000000000</v>
      </c>
      <c r="AE36" s="691">
        <f t="shared" si="9"/>
        <v>461095890.41095895</v>
      </c>
      <c r="AF36" s="692">
        <f>SUMIFS('GL7010'!M:M,'GL7010'!I:I,'C701- Recalculate'!D36)</f>
        <v>-461095890</v>
      </c>
      <c r="AG36" s="693">
        <f t="shared" si="8"/>
        <v>0.41095894575119019</v>
      </c>
    </row>
    <row r="37" spans="1:33" ht="70.5" hidden="1" thickBot="1">
      <c r="A37" s="701">
        <v>131200001</v>
      </c>
      <c r="B37" s="701" t="s">
        <v>1269</v>
      </c>
      <c r="C37" s="701" t="s">
        <v>1271</v>
      </c>
      <c r="D37" s="701" t="s">
        <v>1314</v>
      </c>
      <c r="E37" s="701" t="s">
        <v>1315</v>
      </c>
      <c r="F37" s="701">
        <v>24538</v>
      </c>
      <c r="G37" s="701" t="s">
        <v>1065</v>
      </c>
      <c r="H37" s="701" t="s">
        <v>1584</v>
      </c>
      <c r="I37" s="701" t="s">
        <v>1585</v>
      </c>
      <c r="J37" s="701">
        <v>86</v>
      </c>
      <c r="K37" s="701" t="s">
        <v>178</v>
      </c>
      <c r="L37" s="702">
        <v>350000000000</v>
      </c>
      <c r="M37" s="703">
        <v>350000000000</v>
      </c>
      <c r="N37" s="701">
        <v>3.3</v>
      </c>
      <c r="O37" s="702">
        <v>1075890411</v>
      </c>
      <c r="P37" s="702">
        <v>1075890411</v>
      </c>
      <c r="Q37" s="702">
        <v>31643835.620000001</v>
      </c>
      <c r="R37" s="702">
        <v>31643835.620000001</v>
      </c>
      <c r="S37" s="701">
        <v>491100002</v>
      </c>
      <c r="T37" s="701" t="s">
        <v>1316</v>
      </c>
      <c r="U37" s="702">
        <v>350000000000</v>
      </c>
      <c r="W37" s="687" t="str">
        <f t="shared" si="1"/>
        <v>28/11/2023</v>
      </c>
      <c r="X37" s="688" t="str">
        <f t="shared" si="2"/>
        <v>22/02/2024</v>
      </c>
      <c r="Y37" s="689">
        <f t="shared" si="3"/>
        <v>34</v>
      </c>
      <c r="Z37" s="690">
        <f t="shared" si="4"/>
        <v>9.0410958904109596E-5</v>
      </c>
      <c r="AA37" s="691">
        <f t="shared" si="5"/>
        <v>350000000000</v>
      </c>
      <c r="AB37" s="689" t="str">
        <f t="shared" si="6"/>
        <v>VND</v>
      </c>
      <c r="AC37" s="689">
        <f>VLOOKUP(AB37,'Fx rate'!$A$2:$B$12,2,0)</f>
        <v>1</v>
      </c>
      <c r="AD37" s="691">
        <f t="shared" si="7"/>
        <v>350000000000</v>
      </c>
      <c r="AE37" s="691">
        <f t="shared" si="9"/>
        <v>1075890410.9589043</v>
      </c>
      <c r="AF37" s="692">
        <f>SUMIFS('GL7010'!M:M,'GL7010'!I:I,'C701- Recalculate'!D37)</f>
        <v>-1075890411</v>
      </c>
      <c r="AG37" s="693">
        <f t="shared" si="8"/>
        <v>-4.1095733642578125E-2</v>
      </c>
    </row>
    <row r="38" spans="1:33" ht="60.5" hidden="1" thickBot="1">
      <c r="A38" s="701">
        <v>131200001</v>
      </c>
      <c r="B38" s="701" t="s">
        <v>1269</v>
      </c>
      <c r="C38" s="701" t="s">
        <v>1271</v>
      </c>
      <c r="D38" s="701" t="s">
        <v>1328</v>
      </c>
      <c r="E38" s="701" t="s">
        <v>1329</v>
      </c>
      <c r="F38" s="701">
        <v>12385</v>
      </c>
      <c r="G38" s="701" t="s">
        <v>1068</v>
      </c>
      <c r="H38" s="704">
        <v>45261</v>
      </c>
      <c r="I38" s="701" t="s">
        <v>1586</v>
      </c>
      <c r="J38" s="701">
        <v>60</v>
      </c>
      <c r="K38" s="701" t="s">
        <v>178</v>
      </c>
      <c r="L38" s="702">
        <v>500000000000</v>
      </c>
      <c r="M38" s="703">
        <v>500000000000</v>
      </c>
      <c r="N38" s="701">
        <v>2.9</v>
      </c>
      <c r="O38" s="702">
        <v>1231506849</v>
      </c>
      <c r="P38" s="702">
        <v>1231506849</v>
      </c>
      <c r="Q38" s="702">
        <v>39726027.399999999</v>
      </c>
      <c r="R38" s="702">
        <v>39726027.399999999</v>
      </c>
      <c r="S38" s="701">
        <v>491100002</v>
      </c>
      <c r="T38" s="701" t="s">
        <v>1330</v>
      </c>
      <c r="U38" s="702">
        <v>500000000000</v>
      </c>
      <c r="W38" s="687">
        <f t="shared" si="1"/>
        <v>45261</v>
      </c>
      <c r="X38" s="688" t="str">
        <f t="shared" si="2"/>
        <v>30/01/2024</v>
      </c>
      <c r="Y38" s="689">
        <f t="shared" si="3"/>
        <v>31</v>
      </c>
      <c r="Z38" s="690">
        <f t="shared" si="4"/>
        <v>7.9452054794520549E-5</v>
      </c>
      <c r="AA38" s="691">
        <f t="shared" si="5"/>
        <v>500000000000</v>
      </c>
      <c r="AB38" s="689" t="str">
        <f t="shared" si="6"/>
        <v>VND</v>
      </c>
      <c r="AC38" s="689">
        <f>VLOOKUP(AB38,'Fx rate'!$A$2:$B$12,2,0)</f>
        <v>1</v>
      </c>
      <c r="AD38" s="691">
        <f t="shared" si="7"/>
        <v>500000000000</v>
      </c>
      <c r="AE38" s="691">
        <f t="shared" si="9"/>
        <v>1231506849.3150685</v>
      </c>
      <c r="AF38" s="692">
        <f>SUMIFS('GL7010'!M:M,'GL7010'!I:I,'C701- Recalculate'!D38)</f>
        <v>-1231506849</v>
      </c>
      <c r="AG38" s="693">
        <f t="shared" si="8"/>
        <v>0.31506848335266113</v>
      </c>
    </row>
    <row r="39" spans="1:33" ht="60.5" hidden="1" thickBot="1">
      <c r="A39" s="701">
        <v>131200001</v>
      </c>
      <c r="B39" s="701" t="s">
        <v>1269</v>
      </c>
      <c r="C39" s="701" t="s">
        <v>1271</v>
      </c>
      <c r="D39" s="701" t="s">
        <v>1325</v>
      </c>
      <c r="E39" s="701" t="s">
        <v>1326</v>
      </c>
      <c r="F39" s="701">
        <v>12385</v>
      </c>
      <c r="G39" s="701" t="s">
        <v>1068</v>
      </c>
      <c r="H39" s="704">
        <v>45261</v>
      </c>
      <c r="I39" s="701" t="s">
        <v>1586</v>
      </c>
      <c r="J39" s="701">
        <v>60</v>
      </c>
      <c r="K39" s="701" t="s">
        <v>178</v>
      </c>
      <c r="L39" s="702">
        <v>500000000000</v>
      </c>
      <c r="M39" s="703">
        <v>500000000000</v>
      </c>
      <c r="N39" s="701">
        <v>2.9</v>
      </c>
      <c r="O39" s="702">
        <v>1231506849</v>
      </c>
      <c r="P39" s="702">
        <v>1231506849</v>
      </c>
      <c r="Q39" s="702">
        <v>39726027.399999999</v>
      </c>
      <c r="R39" s="702">
        <v>39726027.399999999</v>
      </c>
      <c r="S39" s="701">
        <v>491100002</v>
      </c>
      <c r="T39" s="701" t="s">
        <v>1327</v>
      </c>
      <c r="U39" s="702">
        <v>500000000000</v>
      </c>
      <c r="W39" s="687">
        <f t="shared" si="1"/>
        <v>45261</v>
      </c>
      <c r="X39" s="688" t="str">
        <f t="shared" si="2"/>
        <v>30/01/2024</v>
      </c>
      <c r="Y39" s="689">
        <f t="shared" si="3"/>
        <v>31</v>
      </c>
      <c r="Z39" s="690">
        <f t="shared" si="4"/>
        <v>7.9452054794520549E-5</v>
      </c>
      <c r="AA39" s="691">
        <f t="shared" si="5"/>
        <v>500000000000</v>
      </c>
      <c r="AB39" s="689" t="str">
        <f t="shared" si="6"/>
        <v>VND</v>
      </c>
      <c r="AC39" s="689">
        <f>VLOOKUP(AB39,'Fx rate'!$A$2:$B$12,2,0)</f>
        <v>1</v>
      </c>
      <c r="AD39" s="691">
        <f t="shared" si="7"/>
        <v>500000000000</v>
      </c>
      <c r="AE39" s="691">
        <f t="shared" si="9"/>
        <v>1231506849.3150685</v>
      </c>
      <c r="AF39" s="692">
        <f>SUMIFS('GL7010'!M:M,'GL7010'!I:I,'C701- Recalculate'!D39)</f>
        <v>-1231506849</v>
      </c>
      <c r="AG39" s="693">
        <f t="shared" si="8"/>
        <v>0.31506848335266113</v>
      </c>
    </row>
    <row r="40" spans="1:33" ht="60.5" hidden="1" thickBot="1">
      <c r="A40" s="701">
        <v>131200001</v>
      </c>
      <c r="B40" s="701" t="s">
        <v>1269</v>
      </c>
      <c r="C40" s="701" t="s">
        <v>1271</v>
      </c>
      <c r="D40" s="701" t="s">
        <v>1317</v>
      </c>
      <c r="E40" s="701" t="s">
        <v>1587</v>
      </c>
      <c r="F40" s="701">
        <v>12385</v>
      </c>
      <c r="G40" s="701" t="s">
        <v>1068</v>
      </c>
      <c r="H40" s="704">
        <v>45261</v>
      </c>
      <c r="I40" s="701" t="s">
        <v>1586</v>
      </c>
      <c r="J40" s="701">
        <v>60</v>
      </c>
      <c r="K40" s="701" t="s">
        <v>178</v>
      </c>
      <c r="L40" s="702">
        <v>350000000000</v>
      </c>
      <c r="M40" s="703">
        <v>350000000000</v>
      </c>
      <c r="N40" s="701">
        <v>2.7</v>
      </c>
      <c r="O40" s="702">
        <v>802602740</v>
      </c>
      <c r="P40" s="702">
        <v>802602740</v>
      </c>
      <c r="Q40" s="702">
        <v>25890410.960000001</v>
      </c>
      <c r="R40" s="702">
        <v>25890410.960000001</v>
      </c>
      <c r="S40" s="701">
        <v>491100002</v>
      </c>
      <c r="T40" s="701" t="s">
        <v>1319</v>
      </c>
      <c r="U40" s="702">
        <v>350000000000</v>
      </c>
      <c r="W40" s="687">
        <f t="shared" si="1"/>
        <v>45261</v>
      </c>
      <c r="X40" s="688" t="str">
        <f t="shared" si="2"/>
        <v>30/01/2024</v>
      </c>
      <c r="Y40" s="689">
        <f t="shared" si="3"/>
        <v>31</v>
      </c>
      <c r="Z40" s="690">
        <f t="shared" si="4"/>
        <v>7.3972602739726039E-5</v>
      </c>
      <c r="AA40" s="691">
        <f t="shared" si="5"/>
        <v>350000000000</v>
      </c>
      <c r="AB40" s="689" t="str">
        <f t="shared" si="6"/>
        <v>VND</v>
      </c>
      <c r="AC40" s="689">
        <f>VLOOKUP(AB40,'Fx rate'!$A$2:$B$12,2,0)</f>
        <v>1</v>
      </c>
      <c r="AD40" s="691">
        <f t="shared" si="7"/>
        <v>350000000000</v>
      </c>
      <c r="AE40" s="691">
        <f t="shared" si="9"/>
        <v>802602739.72602749</v>
      </c>
      <c r="AF40" s="692">
        <f>SUMIFS('GL7010'!M:M,'GL7010'!I:I,'C701- Recalculate'!D40)</f>
        <v>-802602740</v>
      </c>
      <c r="AG40" s="693">
        <f t="shared" si="8"/>
        <v>-0.27397251129150391</v>
      </c>
    </row>
    <row r="41" spans="1:33" ht="60.5" hidden="1" thickBot="1">
      <c r="A41" s="701">
        <v>131200001</v>
      </c>
      <c r="B41" s="701" t="s">
        <v>1269</v>
      </c>
      <c r="C41" s="701" t="s">
        <v>1271</v>
      </c>
      <c r="D41" s="701" t="s">
        <v>1321</v>
      </c>
      <c r="E41" s="701" t="s">
        <v>1588</v>
      </c>
      <c r="F41" s="701">
        <v>12385</v>
      </c>
      <c r="G41" s="701" t="s">
        <v>1068</v>
      </c>
      <c r="H41" s="704">
        <v>45261</v>
      </c>
      <c r="I41" s="701" t="s">
        <v>1586</v>
      </c>
      <c r="J41" s="701">
        <v>60</v>
      </c>
      <c r="K41" s="701" t="s">
        <v>178</v>
      </c>
      <c r="L41" s="702">
        <v>200000000000</v>
      </c>
      <c r="M41" s="703">
        <v>200000000000</v>
      </c>
      <c r="N41" s="701">
        <v>2.7</v>
      </c>
      <c r="O41" s="702">
        <v>458630137</v>
      </c>
      <c r="P41" s="702">
        <v>458630137</v>
      </c>
      <c r="Q41" s="702">
        <v>14794520.550000001</v>
      </c>
      <c r="R41" s="702">
        <v>14794520.550000001</v>
      </c>
      <c r="S41" s="701">
        <v>491100002</v>
      </c>
      <c r="T41" s="701" t="s">
        <v>1323</v>
      </c>
      <c r="U41" s="702">
        <v>200000000000</v>
      </c>
      <c r="W41" s="687">
        <f t="shared" si="1"/>
        <v>45261</v>
      </c>
      <c r="X41" s="688" t="str">
        <f t="shared" si="2"/>
        <v>30/01/2024</v>
      </c>
      <c r="Y41" s="689">
        <f t="shared" si="3"/>
        <v>31</v>
      </c>
      <c r="Z41" s="690">
        <f t="shared" si="4"/>
        <v>7.3972602739726039E-5</v>
      </c>
      <c r="AA41" s="691">
        <f t="shared" si="5"/>
        <v>200000000000</v>
      </c>
      <c r="AB41" s="689" t="str">
        <f t="shared" si="6"/>
        <v>VND</v>
      </c>
      <c r="AC41" s="689">
        <f>VLOOKUP(AB41,'Fx rate'!$A$2:$B$12,2,0)</f>
        <v>1</v>
      </c>
      <c r="AD41" s="691">
        <f t="shared" si="7"/>
        <v>200000000000</v>
      </c>
      <c r="AE41" s="691">
        <f t="shared" si="9"/>
        <v>458630136.98630142</v>
      </c>
      <c r="AF41" s="692">
        <f>SUMIFS('GL7010'!M:M,'GL7010'!I:I,'C701- Recalculate'!D41)</f>
        <v>-458630137</v>
      </c>
      <c r="AG41" s="693">
        <f t="shared" si="8"/>
        <v>-1.3698577880859375E-2</v>
      </c>
    </row>
    <row r="42" spans="1:33" ht="60.5" hidden="1" thickBot="1">
      <c r="A42" s="701">
        <v>131200001</v>
      </c>
      <c r="B42" s="701" t="s">
        <v>1269</v>
      </c>
      <c r="C42" s="701" t="s">
        <v>1271</v>
      </c>
      <c r="D42" s="701" t="s">
        <v>1331</v>
      </c>
      <c r="E42" s="701" t="s">
        <v>1332</v>
      </c>
      <c r="F42" s="701">
        <v>12385</v>
      </c>
      <c r="G42" s="701" t="s">
        <v>1068</v>
      </c>
      <c r="H42" s="704">
        <v>45261</v>
      </c>
      <c r="I42" s="701" t="s">
        <v>1586</v>
      </c>
      <c r="J42" s="701">
        <v>60</v>
      </c>
      <c r="K42" s="701" t="s">
        <v>178</v>
      </c>
      <c r="L42" s="702">
        <v>450000000000</v>
      </c>
      <c r="M42" s="703">
        <v>450000000000</v>
      </c>
      <c r="N42" s="701">
        <v>2.9</v>
      </c>
      <c r="O42" s="702">
        <v>1108356164</v>
      </c>
      <c r="P42" s="702">
        <v>1108356164</v>
      </c>
      <c r="Q42" s="702">
        <v>35753424.659999996</v>
      </c>
      <c r="R42" s="702">
        <v>35753424.659999996</v>
      </c>
      <c r="S42" s="701">
        <v>491100002</v>
      </c>
      <c r="T42" s="701" t="s">
        <v>1333</v>
      </c>
      <c r="U42" s="702">
        <v>450000000000</v>
      </c>
      <c r="W42" s="687">
        <f t="shared" si="1"/>
        <v>45261</v>
      </c>
      <c r="X42" s="688" t="str">
        <f t="shared" si="2"/>
        <v>30/01/2024</v>
      </c>
      <c r="Y42" s="689">
        <f t="shared" si="3"/>
        <v>31</v>
      </c>
      <c r="Z42" s="690">
        <f t="shared" si="4"/>
        <v>7.9452054794520549E-5</v>
      </c>
      <c r="AA42" s="691">
        <f t="shared" si="5"/>
        <v>450000000000</v>
      </c>
      <c r="AB42" s="689" t="str">
        <f t="shared" si="6"/>
        <v>VND</v>
      </c>
      <c r="AC42" s="689">
        <f>VLOOKUP(AB42,'Fx rate'!$A$2:$B$12,2,0)</f>
        <v>1</v>
      </c>
      <c r="AD42" s="691">
        <f t="shared" si="7"/>
        <v>450000000000</v>
      </c>
      <c r="AE42" s="691">
        <f t="shared" si="9"/>
        <v>1108356164.3835616</v>
      </c>
      <c r="AF42" s="692">
        <f>SUMIFS('GL7010'!M:M,'GL7010'!I:I,'C701- Recalculate'!D42)</f>
        <v>-1108356164</v>
      </c>
      <c r="AG42" s="693">
        <f t="shared" si="8"/>
        <v>0.38356161117553711</v>
      </c>
    </row>
    <row r="43" spans="1:33" ht="60.5" hidden="1" thickBot="1">
      <c r="A43" s="701">
        <v>131200001</v>
      </c>
      <c r="B43" s="701" t="s">
        <v>1269</v>
      </c>
      <c r="C43" s="701" t="s">
        <v>1271</v>
      </c>
      <c r="D43" s="701" t="s">
        <v>1335</v>
      </c>
      <c r="E43" s="701" t="s">
        <v>1589</v>
      </c>
      <c r="F43" s="701">
        <v>11695</v>
      </c>
      <c r="G43" s="701" t="s">
        <v>1067</v>
      </c>
      <c r="H43" s="704">
        <v>45264</v>
      </c>
      <c r="I43" s="701" t="s">
        <v>1586</v>
      </c>
      <c r="J43" s="701">
        <v>57</v>
      </c>
      <c r="K43" s="701" t="s">
        <v>178</v>
      </c>
      <c r="L43" s="702">
        <v>500000000000</v>
      </c>
      <c r="M43" s="703">
        <v>500000000000</v>
      </c>
      <c r="N43" s="701">
        <v>2.9</v>
      </c>
      <c r="O43" s="702">
        <v>1112328767</v>
      </c>
      <c r="P43" s="702">
        <v>1112328767</v>
      </c>
      <c r="Q43" s="702">
        <v>39726027.399999999</v>
      </c>
      <c r="R43" s="702">
        <v>39726027.399999999</v>
      </c>
      <c r="S43" s="701">
        <v>491100002</v>
      </c>
      <c r="T43" s="701" t="s">
        <v>1337</v>
      </c>
      <c r="U43" s="702">
        <v>500000000000</v>
      </c>
      <c r="W43" s="687">
        <f t="shared" si="1"/>
        <v>45264</v>
      </c>
      <c r="X43" s="688" t="str">
        <f t="shared" si="2"/>
        <v>30/01/2024</v>
      </c>
      <c r="Y43" s="689">
        <f t="shared" si="3"/>
        <v>28</v>
      </c>
      <c r="Z43" s="690">
        <f t="shared" si="4"/>
        <v>7.9452054794520549E-5</v>
      </c>
      <c r="AA43" s="691">
        <f t="shared" si="5"/>
        <v>500000000000</v>
      </c>
      <c r="AB43" s="689" t="str">
        <f t="shared" si="6"/>
        <v>VND</v>
      </c>
      <c r="AC43" s="689">
        <f>VLOOKUP(AB43,'Fx rate'!$A$2:$B$12,2,0)</f>
        <v>1</v>
      </c>
      <c r="AD43" s="691">
        <f t="shared" si="7"/>
        <v>500000000000</v>
      </c>
      <c r="AE43" s="691">
        <f t="shared" si="9"/>
        <v>1112328767.1232877</v>
      </c>
      <c r="AF43" s="692">
        <f>SUMIFS('GL7010'!M:M,'GL7010'!I:I,'C701- Recalculate'!D43)</f>
        <v>-1112328767</v>
      </c>
      <c r="AG43" s="693">
        <f t="shared" si="8"/>
        <v>0.12328767776489258</v>
      </c>
    </row>
    <row r="44" spans="1:33" ht="60.5" hidden="1" thickBot="1">
      <c r="A44" s="701">
        <v>131200001</v>
      </c>
      <c r="B44" s="701" t="s">
        <v>1269</v>
      </c>
      <c r="C44" s="701" t="s">
        <v>1271</v>
      </c>
      <c r="D44" s="701" t="s">
        <v>1339</v>
      </c>
      <c r="E44" s="701" t="s">
        <v>1340</v>
      </c>
      <c r="F44" s="701">
        <v>11695</v>
      </c>
      <c r="G44" s="701" t="s">
        <v>1067</v>
      </c>
      <c r="H44" s="704">
        <v>45264</v>
      </c>
      <c r="I44" s="701" t="s">
        <v>1586</v>
      </c>
      <c r="J44" s="701">
        <v>57</v>
      </c>
      <c r="K44" s="701" t="s">
        <v>178</v>
      </c>
      <c r="L44" s="702">
        <v>500000000000</v>
      </c>
      <c r="M44" s="703">
        <v>500000000000</v>
      </c>
      <c r="N44" s="701">
        <v>2.9</v>
      </c>
      <c r="O44" s="702">
        <v>1112328767</v>
      </c>
      <c r="P44" s="702">
        <v>1112328767</v>
      </c>
      <c r="Q44" s="702">
        <v>39726027.399999999</v>
      </c>
      <c r="R44" s="702">
        <v>39726027.399999999</v>
      </c>
      <c r="S44" s="701">
        <v>491100002</v>
      </c>
      <c r="T44" s="701" t="s">
        <v>1341</v>
      </c>
      <c r="U44" s="702">
        <v>500000000000</v>
      </c>
      <c r="W44" s="687">
        <f t="shared" si="1"/>
        <v>45264</v>
      </c>
      <c r="X44" s="688" t="str">
        <f t="shared" si="2"/>
        <v>30/01/2024</v>
      </c>
      <c r="Y44" s="689">
        <f t="shared" si="3"/>
        <v>28</v>
      </c>
      <c r="Z44" s="690">
        <f t="shared" si="4"/>
        <v>7.9452054794520549E-5</v>
      </c>
      <c r="AA44" s="691">
        <f t="shared" si="5"/>
        <v>500000000000</v>
      </c>
      <c r="AB44" s="689" t="str">
        <f t="shared" si="6"/>
        <v>VND</v>
      </c>
      <c r="AC44" s="689">
        <f>VLOOKUP(AB44,'Fx rate'!$A$2:$B$12,2,0)</f>
        <v>1</v>
      </c>
      <c r="AD44" s="691">
        <f t="shared" si="7"/>
        <v>500000000000</v>
      </c>
      <c r="AE44" s="691">
        <f t="shared" si="9"/>
        <v>1112328767.1232877</v>
      </c>
      <c r="AF44" s="692">
        <f>SUMIFS('GL7010'!M:M,'GL7010'!I:I,'C701- Recalculate'!D44)</f>
        <v>-1112328767</v>
      </c>
      <c r="AG44" s="693">
        <f t="shared" si="8"/>
        <v>0.12328767776489258</v>
      </c>
    </row>
    <row r="45" spans="1:33" ht="60.5" hidden="1" thickBot="1">
      <c r="A45" s="701">
        <v>131200001</v>
      </c>
      <c r="B45" s="701" t="s">
        <v>1269</v>
      </c>
      <c r="C45" s="701" t="s">
        <v>1271</v>
      </c>
      <c r="D45" s="701" t="s">
        <v>1342</v>
      </c>
      <c r="E45" s="701" t="s">
        <v>1343</v>
      </c>
      <c r="F45" s="701">
        <v>11695</v>
      </c>
      <c r="G45" s="701" t="s">
        <v>1067</v>
      </c>
      <c r="H45" s="704">
        <v>45264</v>
      </c>
      <c r="I45" s="701" t="s">
        <v>1586</v>
      </c>
      <c r="J45" s="701">
        <v>57</v>
      </c>
      <c r="K45" s="701" t="s">
        <v>178</v>
      </c>
      <c r="L45" s="702">
        <v>500000000000</v>
      </c>
      <c r="M45" s="703">
        <v>500000000000</v>
      </c>
      <c r="N45" s="701">
        <v>2.9</v>
      </c>
      <c r="O45" s="702">
        <v>1112328767</v>
      </c>
      <c r="P45" s="702">
        <v>1112328767</v>
      </c>
      <c r="Q45" s="702">
        <v>39726027.399999999</v>
      </c>
      <c r="R45" s="702">
        <v>39726027.399999999</v>
      </c>
      <c r="S45" s="701">
        <v>491100002</v>
      </c>
      <c r="T45" s="701" t="s">
        <v>1344</v>
      </c>
      <c r="U45" s="702">
        <v>500000000000</v>
      </c>
      <c r="W45" s="687">
        <f t="shared" si="1"/>
        <v>45264</v>
      </c>
      <c r="X45" s="688" t="str">
        <f t="shared" si="2"/>
        <v>30/01/2024</v>
      </c>
      <c r="Y45" s="689">
        <f t="shared" si="3"/>
        <v>28</v>
      </c>
      <c r="Z45" s="690">
        <f t="shared" si="4"/>
        <v>7.9452054794520549E-5</v>
      </c>
      <c r="AA45" s="691">
        <f t="shared" si="5"/>
        <v>500000000000</v>
      </c>
      <c r="AB45" s="689" t="str">
        <f t="shared" si="6"/>
        <v>VND</v>
      </c>
      <c r="AC45" s="689">
        <f>VLOOKUP(AB45,'Fx rate'!$A$2:$B$12,2,0)</f>
        <v>1</v>
      </c>
      <c r="AD45" s="691">
        <f t="shared" si="7"/>
        <v>500000000000</v>
      </c>
      <c r="AE45" s="691">
        <f t="shared" si="9"/>
        <v>1112328767.1232877</v>
      </c>
      <c r="AF45" s="692">
        <f>SUMIFS('GL7010'!M:M,'GL7010'!I:I,'C701- Recalculate'!D45)</f>
        <v>-1112328767</v>
      </c>
      <c r="AG45" s="693">
        <f t="shared" si="8"/>
        <v>0.12328767776489258</v>
      </c>
    </row>
    <row r="46" spans="1:33" ht="60.5" thickBot="1">
      <c r="A46" s="701">
        <v>131200001</v>
      </c>
      <c r="B46" s="701" t="s">
        <v>1269</v>
      </c>
      <c r="C46" s="701" t="s">
        <v>1271</v>
      </c>
      <c r="D46" s="701" t="s">
        <v>1346</v>
      </c>
      <c r="E46" s="701" t="s">
        <v>1347</v>
      </c>
      <c r="F46" s="701">
        <v>12092</v>
      </c>
      <c r="G46" s="701" t="s">
        <v>1069</v>
      </c>
      <c r="H46" s="704">
        <v>45265</v>
      </c>
      <c r="I46" s="704">
        <v>45299</v>
      </c>
      <c r="J46" s="701">
        <v>34</v>
      </c>
      <c r="K46" s="701" t="s">
        <v>178</v>
      </c>
      <c r="L46" s="702">
        <v>200000000000</v>
      </c>
      <c r="M46" s="703">
        <v>200000000000</v>
      </c>
      <c r="N46" s="701">
        <v>0.95</v>
      </c>
      <c r="O46" s="702">
        <v>140547945</v>
      </c>
      <c r="P46" s="702">
        <v>140547945</v>
      </c>
      <c r="Q46" s="702">
        <v>5205479.45</v>
      </c>
      <c r="R46" s="702">
        <v>5205479.45</v>
      </c>
      <c r="S46" s="701">
        <v>491100002</v>
      </c>
      <c r="T46" s="701" t="s">
        <v>1348</v>
      </c>
      <c r="U46" s="702">
        <v>200000000000</v>
      </c>
      <c r="W46" s="687">
        <f t="shared" si="1"/>
        <v>45265</v>
      </c>
      <c r="X46" s="688">
        <f t="shared" si="2"/>
        <v>45299</v>
      </c>
      <c r="Y46" s="689">
        <f>$Y$26-W46+1</f>
        <v>27</v>
      </c>
      <c r="Z46" s="690">
        <f t="shared" si="4"/>
        <v>2.6027397260273973E-5</v>
      </c>
      <c r="AA46" s="691">
        <f t="shared" si="5"/>
        <v>200000000000</v>
      </c>
      <c r="AB46" s="689" t="str">
        <f t="shared" si="6"/>
        <v>VND</v>
      </c>
      <c r="AC46" s="689">
        <f>VLOOKUP(AB46,'Fx rate'!$A$2:$B$12,2,0)</f>
        <v>1</v>
      </c>
      <c r="AD46" s="691">
        <f t="shared" si="7"/>
        <v>200000000000</v>
      </c>
      <c r="AE46" s="691">
        <f>(AD46*Z46*Y46)</f>
        <v>140547945.20547947</v>
      </c>
      <c r="AF46" s="692">
        <f>SUMIFS('GL7010'!M:M,'GL7010'!I:I,'C701- Recalculate'!D46)</f>
        <v>-140547945</v>
      </c>
      <c r="AG46" s="693">
        <f t="shared" si="8"/>
        <v>0.20547947287559509</v>
      </c>
    </row>
    <row r="47" spans="1:33" ht="60.5" thickBot="1">
      <c r="A47" s="701">
        <v>131200001</v>
      </c>
      <c r="B47" s="701" t="s">
        <v>1269</v>
      </c>
      <c r="C47" s="701" t="s">
        <v>1271</v>
      </c>
      <c r="D47" s="701" t="s">
        <v>1365</v>
      </c>
      <c r="E47" s="701" t="s">
        <v>1366</v>
      </c>
      <c r="F47" s="701">
        <v>12092</v>
      </c>
      <c r="G47" s="701" t="s">
        <v>1069</v>
      </c>
      <c r="H47" s="704">
        <v>45265</v>
      </c>
      <c r="I47" s="704">
        <v>45299</v>
      </c>
      <c r="J47" s="701">
        <v>34</v>
      </c>
      <c r="K47" s="701" t="s">
        <v>178</v>
      </c>
      <c r="L47" s="702">
        <v>200000000000</v>
      </c>
      <c r="M47" s="703">
        <v>200000000000</v>
      </c>
      <c r="N47" s="701">
        <v>1</v>
      </c>
      <c r="O47" s="702">
        <v>147945205</v>
      </c>
      <c r="P47" s="702">
        <v>147945205</v>
      </c>
      <c r="Q47" s="702">
        <v>5479452.0499999998</v>
      </c>
      <c r="R47" s="702">
        <v>5479452.0499999998</v>
      </c>
      <c r="S47" s="701">
        <v>491100002</v>
      </c>
      <c r="T47" s="701" t="s">
        <v>1367</v>
      </c>
      <c r="U47" s="702">
        <v>200000000000</v>
      </c>
      <c r="W47" s="687">
        <f t="shared" si="1"/>
        <v>45265</v>
      </c>
      <c r="X47" s="688">
        <f t="shared" si="2"/>
        <v>45299</v>
      </c>
      <c r="Y47" s="689">
        <f t="shared" si="3"/>
        <v>27</v>
      </c>
      <c r="Z47" s="690">
        <f t="shared" si="4"/>
        <v>2.7397260273972603E-5</v>
      </c>
      <c r="AA47" s="691">
        <f t="shared" si="5"/>
        <v>200000000000</v>
      </c>
      <c r="AB47" s="689" t="str">
        <f t="shared" si="6"/>
        <v>VND</v>
      </c>
      <c r="AC47" s="689">
        <f>VLOOKUP(AB47,'Fx rate'!$A$2:$B$12,2,0)</f>
        <v>1</v>
      </c>
      <c r="AD47" s="691">
        <f t="shared" si="7"/>
        <v>200000000000</v>
      </c>
      <c r="AE47" s="691">
        <f t="shared" si="9"/>
        <v>147945205.47945207</v>
      </c>
      <c r="AF47" s="692">
        <f>SUMIFS('GL7010'!M:M,'GL7010'!I:I,'C701- Recalculate'!D47)</f>
        <v>-147945205</v>
      </c>
      <c r="AG47" s="693">
        <f t="shared" si="8"/>
        <v>0.47945207357406616</v>
      </c>
    </row>
    <row r="48" spans="1:33" ht="60.5" thickBot="1">
      <c r="A48" s="701">
        <v>131200001</v>
      </c>
      <c r="B48" s="701" t="s">
        <v>1269</v>
      </c>
      <c r="C48" s="701" t="s">
        <v>1271</v>
      </c>
      <c r="D48" s="701" t="s">
        <v>1356</v>
      </c>
      <c r="E48" s="701" t="s">
        <v>1357</v>
      </c>
      <c r="F48" s="701">
        <v>12092</v>
      </c>
      <c r="G48" s="701" t="s">
        <v>1069</v>
      </c>
      <c r="H48" s="704">
        <v>45265</v>
      </c>
      <c r="I48" s="704">
        <v>45299</v>
      </c>
      <c r="J48" s="701">
        <v>34</v>
      </c>
      <c r="K48" s="701" t="s">
        <v>178</v>
      </c>
      <c r="L48" s="702">
        <v>200000000000</v>
      </c>
      <c r="M48" s="703">
        <v>200000000000</v>
      </c>
      <c r="N48" s="701">
        <v>0.9</v>
      </c>
      <c r="O48" s="702">
        <v>133150685</v>
      </c>
      <c r="P48" s="702">
        <v>133150685</v>
      </c>
      <c r="Q48" s="702">
        <v>4931506.8499999996</v>
      </c>
      <c r="R48" s="702">
        <v>4931506.8499999996</v>
      </c>
      <c r="S48" s="701">
        <v>491100002</v>
      </c>
      <c r="T48" s="701" t="s">
        <v>1358</v>
      </c>
      <c r="U48" s="702">
        <v>200000000000</v>
      </c>
      <c r="W48" s="687">
        <f t="shared" si="1"/>
        <v>45265</v>
      </c>
      <c r="X48" s="688">
        <f t="shared" si="2"/>
        <v>45299</v>
      </c>
      <c r="Y48" s="689">
        <f t="shared" si="3"/>
        <v>27</v>
      </c>
      <c r="Z48" s="690">
        <f t="shared" si="4"/>
        <v>2.4657534246575345E-5</v>
      </c>
      <c r="AA48" s="691">
        <f t="shared" si="5"/>
        <v>200000000000</v>
      </c>
      <c r="AB48" s="689" t="str">
        <f t="shared" si="6"/>
        <v>VND</v>
      </c>
      <c r="AC48" s="689">
        <f>VLOOKUP(AB48,'Fx rate'!$A$2:$B$12,2,0)</f>
        <v>1</v>
      </c>
      <c r="AD48" s="691">
        <f t="shared" si="7"/>
        <v>200000000000</v>
      </c>
      <c r="AE48" s="691">
        <f t="shared" si="9"/>
        <v>133150684.93150686</v>
      </c>
      <c r="AF48" s="692">
        <f>SUMIFS('GL7010'!M:M,'GL7010'!I:I,'C701- Recalculate'!D48)</f>
        <v>-133150685</v>
      </c>
      <c r="AG48" s="693">
        <f t="shared" si="8"/>
        <v>-6.849314272403717E-2</v>
      </c>
    </row>
    <row r="49" spans="1:33" ht="60.5" thickBot="1">
      <c r="A49" s="701">
        <v>131200001</v>
      </c>
      <c r="B49" s="701" t="s">
        <v>1269</v>
      </c>
      <c r="C49" s="701" t="s">
        <v>1271</v>
      </c>
      <c r="D49" s="701" t="s">
        <v>1350</v>
      </c>
      <c r="E49" s="701" t="s">
        <v>1590</v>
      </c>
      <c r="F49" s="701">
        <v>12092</v>
      </c>
      <c r="G49" s="701" t="s">
        <v>1069</v>
      </c>
      <c r="H49" s="704">
        <v>45265</v>
      </c>
      <c r="I49" s="704">
        <v>45299</v>
      </c>
      <c r="J49" s="701">
        <v>34</v>
      </c>
      <c r="K49" s="701" t="s">
        <v>178</v>
      </c>
      <c r="L49" s="702">
        <v>200000000000</v>
      </c>
      <c r="M49" s="703">
        <v>200000000000</v>
      </c>
      <c r="N49" s="701">
        <v>0.9</v>
      </c>
      <c r="O49" s="702">
        <v>133150685</v>
      </c>
      <c r="P49" s="702">
        <v>133150685</v>
      </c>
      <c r="Q49" s="702">
        <v>4931506.8499999996</v>
      </c>
      <c r="R49" s="702">
        <v>4931506.8499999996</v>
      </c>
      <c r="S49" s="701">
        <v>491100002</v>
      </c>
      <c r="T49" s="701" t="s">
        <v>1352</v>
      </c>
      <c r="U49" s="702">
        <v>200000000000</v>
      </c>
      <c r="W49" s="687">
        <f t="shared" si="1"/>
        <v>45265</v>
      </c>
      <c r="X49" s="688">
        <f t="shared" si="2"/>
        <v>45299</v>
      </c>
      <c r="Y49" s="689">
        <f t="shared" si="3"/>
        <v>27</v>
      </c>
      <c r="Z49" s="690">
        <f t="shared" si="4"/>
        <v>2.4657534246575345E-5</v>
      </c>
      <c r="AA49" s="691">
        <f t="shared" si="5"/>
        <v>200000000000</v>
      </c>
      <c r="AB49" s="689" t="str">
        <f t="shared" si="6"/>
        <v>VND</v>
      </c>
      <c r="AC49" s="689">
        <f>VLOOKUP(AB49,'Fx rate'!$A$2:$B$12,2,0)</f>
        <v>1</v>
      </c>
      <c r="AD49" s="691">
        <f t="shared" si="7"/>
        <v>200000000000</v>
      </c>
      <c r="AE49" s="691">
        <f t="shared" si="9"/>
        <v>133150684.93150686</v>
      </c>
      <c r="AF49" s="692">
        <f>SUMIFS('GL7010'!M:M,'GL7010'!I:I,'C701- Recalculate'!D49)</f>
        <v>-133150685</v>
      </c>
      <c r="AG49" s="693">
        <f t="shared" si="8"/>
        <v>-6.849314272403717E-2</v>
      </c>
    </row>
    <row r="50" spans="1:33" ht="60.5" thickBot="1">
      <c r="A50" s="701">
        <v>131200001</v>
      </c>
      <c r="B50" s="701" t="s">
        <v>1269</v>
      </c>
      <c r="C50" s="701" t="s">
        <v>1271</v>
      </c>
      <c r="D50" s="701" t="s">
        <v>1353</v>
      </c>
      <c r="E50" s="701" t="s">
        <v>1354</v>
      </c>
      <c r="F50" s="701">
        <v>12092</v>
      </c>
      <c r="G50" s="701" t="s">
        <v>1069</v>
      </c>
      <c r="H50" s="704">
        <v>45265</v>
      </c>
      <c r="I50" s="704">
        <v>45299</v>
      </c>
      <c r="J50" s="701">
        <v>34</v>
      </c>
      <c r="K50" s="701" t="s">
        <v>178</v>
      </c>
      <c r="L50" s="702">
        <v>200000000000</v>
      </c>
      <c r="M50" s="703">
        <v>200000000000</v>
      </c>
      <c r="N50" s="701">
        <v>0.9</v>
      </c>
      <c r="O50" s="702">
        <v>133150685</v>
      </c>
      <c r="P50" s="702">
        <v>133150685</v>
      </c>
      <c r="Q50" s="702">
        <v>4931506.8499999996</v>
      </c>
      <c r="R50" s="702">
        <v>4931506.8499999996</v>
      </c>
      <c r="S50" s="701">
        <v>491100002</v>
      </c>
      <c r="T50" s="701" t="s">
        <v>1355</v>
      </c>
      <c r="U50" s="702">
        <v>200000000000</v>
      </c>
      <c r="W50" s="687">
        <f t="shared" si="1"/>
        <v>45265</v>
      </c>
      <c r="X50" s="688">
        <f t="shared" si="2"/>
        <v>45299</v>
      </c>
      <c r="Y50" s="689">
        <f t="shared" si="3"/>
        <v>27</v>
      </c>
      <c r="Z50" s="690">
        <f t="shared" si="4"/>
        <v>2.4657534246575345E-5</v>
      </c>
      <c r="AA50" s="691">
        <f t="shared" si="5"/>
        <v>200000000000</v>
      </c>
      <c r="AB50" s="689" t="str">
        <f t="shared" si="6"/>
        <v>VND</v>
      </c>
      <c r="AC50" s="689">
        <f>VLOOKUP(AB50,'Fx rate'!$A$2:$B$12,2,0)</f>
        <v>1</v>
      </c>
      <c r="AD50" s="691">
        <f t="shared" si="7"/>
        <v>200000000000</v>
      </c>
      <c r="AE50" s="691">
        <f t="shared" si="9"/>
        <v>133150684.93150686</v>
      </c>
      <c r="AF50" s="692">
        <f>SUMIFS('GL7010'!M:M,'GL7010'!I:I,'C701- Recalculate'!D50)</f>
        <v>-133150685</v>
      </c>
      <c r="AG50" s="693">
        <f t="shared" si="8"/>
        <v>-6.849314272403717E-2</v>
      </c>
    </row>
    <row r="51" spans="1:33" ht="60.5" thickBot="1">
      <c r="A51" s="701">
        <v>131200001</v>
      </c>
      <c r="B51" s="701" t="s">
        <v>1269</v>
      </c>
      <c r="C51" s="701" t="s">
        <v>1271</v>
      </c>
      <c r="D51" s="701" t="s">
        <v>1362</v>
      </c>
      <c r="E51" s="701" t="s">
        <v>1591</v>
      </c>
      <c r="F51" s="701">
        <v>12092</v>
      </c>
      <c r="G51" s="701" t="s">
        <v>1069</v>
      </c>
      <c r="H51" s="704">
        <v>45265</v>
      </c>
      <c r="I51" s="704">
        <v>45299</v>
      </c>
      <c r="J51" s="701">
        <v>34</v>
      </c>
      <c r="K51" s="701" t="s">
        <v>178</v>
      </c>
      <c r="L51" s="702">
        <v>200000000000</v>
      </c>
      <c r="M51" s="703">
        <v>200000000000</v>
      </c>
      <c r="N51" s="701">
        <v>0.95</v>
      </c>
      <c r="O51" s="702">
        <v>140547945</v>
      </c>
      <c r="P51" s="702">
        <v>140547945</v>
      </c>
      <c r="Q51" s="702">
        <v>5205479.45</v>
      </c>
      <c r="R51" s="702">
        <v>5205479.45</v>
      </c>
      <c r="S51" s="701">
        <v>491100002</v>
      </c>
      <c r="T51" s="701" t="s">
        <v>1364</v>
      </c>
      <c r="U51" s="702">
        <v>200000000000</v>
      </c>
      <c r="W51" s="687">
        <f t="shared" si="1"/>
        <v>45265</v>
      </c>
      <c r="X51" s="688">
        <f t="shared" si="2"/>
        <v>45299</v>
      </c>
      <c r="Y51" s="689">
        <f t="shared" si="3"/>
        <v>27</v>
      </c>
      <c r="Z51" s="690">
        <f t="shared" si="4"/>
        <v>2.6027397260273973E-5</v>
      </c>
      <c r="AA51" s="691">
        <f t="shared" si="5"/>
        <v>200000000000</v>
      </c>
      <c r="AB51" s="689" t="str">
        <f t="shared" si="6"/>
        <v>VND</v>
      </c>
      <c r="AC51" s="689">
        <f>VLOOKUP(AB51,'Fx rate'!$A$2:$B$12,2,0)</f>
        <v>1</v>
      </c>
      <c r="AD51" s="691">
        <f t="shared" si="7"/>
        <v>200000000000</v>
      </c>
      <c r="AE51" s="691">
        <f t="shared" si="9"/>
        <v>140547945.20547947</v>
      </c>
      <c r="AF51" s="692">
        <f>SUMIFS('GL7010'!M:M,'GL7010'!I:I,'C701- Recalculate'!D51)</f>
        <v>-140547945</v>
      </c>
      <c r="AG51" s="693">
        <f t="shared" si="8"/>
        <v>0.20547947287559509</v>
      </c>
    </row>
    <row r="52" spans="1:33" ht="60.5" thickBot="1">
      <c r="A52" s="701">
        <v>131200001</v>
      </c>
      <c r="B52" s="701" t="s">
        <v>1269</v>
      </c>
      <c r="C52" s="701" t="s">
        <v>1271</v>
      </c>
      <c r="D52" s="701" t="s">
        <v>1368</v>
      </c>
      <c r="E52" s="701" t="s">
        <v>1369</v>
      </c>
      <c r="F52" s="701">
        <v>12092</v>
      </c>
      <c r="G52" s="701" t="s">
        <v>1069</v>
      </c>
      <c r="H52" s="704">
        <v>45265</v>
      </c>
      <c r="I52" s="704">
        <v>45299</v>
      </c>
      <c r="J52" s="701">
        <v>34</v>
      </c>
      <c r="K52" s="701" t="s">
        <v>178</v>
      </c>
      <c r="L52" s="702">
        <v>100000000000</v>
      </c>
      <c r="M52" s="703">
        <v>100000000000</v>
      </c>
      <c r="N52" s="701">
        <v>0.95</v>
      </c>
      <c r="O52" s="702">
        <v>70273973</v>
      </c>
      <c r="P52" s="702">
        <v>70273973</v>
      </c>
      <c r="Q52" s="702">
        <v>2602739.73</v>
      </c>
      <c r="R52" s="702">
        <v>2602739.73</v>
      </c>
      <c r="S52" s="701">
        <v>491100002</v>
      </c>
      <c r="T52" s="701" t="s">
        <v>1370</v>
      </c>
      <c r="U52" s="702">
        <v>100000000000</v>
      </c>
      <c r="W52" s="687">
        <f t="shared" si="1"/>
        <v>45265</v>
      </c>
      <c r="X52" s="688">
        <f t="shared" si="2"/>
        <v>45299</v>
      </c>
      <c r="Y52" s="689">
        <f t="shared" si="3"/>
        <v>27</v>
      </c>
      <c r="Z52" s="690">
        <f t="shared" si="4"/>
        <v>2.6027397260273973E-5</v>
      </c>
      <c r="AA52" s="691">
        <f t="shared" si="5"/>
        <v>100000000000</v>
      </c>
      <c r="AB52" s="689" t="str">
        <f t="shared" si="6"/>
        <v>VND</v>
      </c>
      <c r="AC52" s="689">
        <f>VLOOKUP(AB52,'Fx rate'!$A$2:$B$12,2,0)</f>
        <v>1</v>
      </c>
      <c r="AD52" s="691">
        <f t="shared" si="7"/>
        <v>100000000000</v>
      </c>
      <c r="AE52" s="691">
        <f t="shared" si="9"/>
        <v>70273972.602739736</v>
      </c>
      <c r="AF52" s="692">
        <f>SUMIFS('GL7010'!M:M,'GL7010'!I:I,'C701- Recalculate'!D52)</f>
        <v>-70273973</v>
      </c>
      <c r="AG52" s="693">
        <f t="shared" si="8"/>
        <v>-0.39726026356220245</v>
      </c>
    </row>
    <row r="53" spans="1:33" ht="60.5" thickBot="1">
      <c r="A53" s="701">
        <v>131200001</v>
      </c>
      <c r="B53" s="701" t="s">
        <v>1269</v>
      </c>
      <c r="C53" s="701" t="s">
        <v>1271</v>
      </c>
      <c r="D53" s="701" t="s">
        <v>1359</v>
      </c>
      <c r="E53" s="701" t="s">
        <v>1592</v>
      </c>
      <c r="F53" s="701">
        <v>12092</v>
      </c>
      <c r="G53" s="701" t="s">
        <v>1069</v>
      </c>
      <c r="H53" s="704">
        <v>45265</v>
      </c>
      <c r="I53" s="704">
        <v>45299</v>
      </c>
      <c r="J53" s="701">
        <v>34</v>
      </c>
      <c r="K53" s="701" t="s">
        <v>178</v>
      </c>
      <c r="L53" s="702">
        <v>200000000000</v>
      </c>
      <c r="M53" s="703">
        <v>200000000000</v>
      </c>
      <c r="N53" s="701">
        <v>0.95</v>
      </c>
      <c r="O53" s="702">
        <v>140547945</v>
      </c>
      <c r="P53" s="702">
        <v>140547945</v>
      </c>
      <c r="Q53" s="702">
        <v>5205479.45</v>
      </c>
      <c r="R53" s="702">
        <v>5205479.45</v>
      </c>
      <c r="S53" s="701">
        <v>491100002</v>
      </c>
      <c r="T53" s="701" t="s">
        <v>1361</v>
      </c>
      <c r="U53" s="702">
        <v>200000000000</v>
      </c>
      <c r="W53" s="687">
        <f t="shared" si="1"/>
        <v>45265</v>
      </c>
      <c r="X53" s="688">
        <f t="shared" si="2"/>
        <v>45299</v>
      </c>
      <c r="Y53" s="689">
        <f t="shared" si="3"/>
        <v>27</v>
      </c>
      <c r="Z53" s="690">
        <f t="shared" si="4"/>
        <v>2.6027397260273973E-5</v>
      </c>
      <c r="AA53" s="691">
        <f t="shared" si="5"/>
        <v>200000000000</v>
      </c>
      <c r="AB53" s="689" t="str">
        <f t="shared" si="6"/>
        <v>VND</v>
      </c>
      <c r="AC53" s="689">
        <f>VLOOKUP(AB53,'Fx rate'!$A$2:$B$12,2,0)</f>
        <v>1</v>
      </c>
      <c r="AD53" s="691">
        <f t="shared" si="7"/>
        <v>200000000000</v>
      </c>
      <c r="AE53" s="691">
        <f t="shared" si="9"/>
        <v>140547945.20547947</v>
      </c>
      <c r="AF53" s="692">
        <f>SUMIFS('GL7010'!M:M,'GL7010'!I:I,'C701- Recalculate'!D53)</f>
        <v>-140547945</v>
      </c>
      <c r="AG53" s="693">
        <f t="shared" si="8"/>
        <v>0.20547947287559509</v>
      </c>
    </row>
    <row r="54" spans="1:33" ht="90.5" thickBot="1">
      <c r="A54" s="701">
        <v>131200001</v>
      </c>
      <c r="B54" s="701" t="s">
        <v>1269</v>
      </c>
      <c r="C54" s="701" t="s">
        <v>1271</v>
      </c>
      <c r="D54" s="701" t="s">
        <v>1372</v>
      </c>
      <c r="E54" s="701" t="s">
        <v>1373</v>
      </c>
      <c r="F54" s="701">
        <v>93719</v>
      </c>
      <c r="G54" s="701" t="s">
        <v>1062</v>
      </c>
      <c r="H54" s="701" t="s">
        <v>1593</v>
      </c>
      <c r="I54" s="704">
        <v>45293</v>
      </c>
      <c r="J54" s="701">
        <v>18</v>
      </c>
      <c r="K54" s="701" t="s">
        <v>178</v>
      </c>
      <c r="L54" s="702">
        <v>300000000000</v>
      </c>
      <c r="M54" s="703">
        <v>300000000000</v>
      </c>
      <c r="N54" s="701">
        <v>0.8</v>
      </c>
      <c r="O54" s="702">
        <v>111780822</v>
      </c>
      <c r="P54" s="702">
        <v>111780822</v>
      </c>
      <c r="Q54" s="702">
        <v>6575342.4699999997</v>
      </c>
      <c r="R54" s="702">
        <v>6575342.4699999997</v>
      </c>
      <c r="S54" s="701">
        <v>491100002</v>
      </c>
      <c r="T54" s="701" t="s">
        <v>1374</v>
      </c>
      <c r="U54" s="702">
        <v>300000000000</v>
      </c>
      <c r="W54" s="687" t="str">
        <f t="shared" si="1"/>
        <v>15/12/2023</v>
      </c>
      <c r="X54" s="688">
        <f t="shared" si="2"/>
        <v>45293</v>
      </c>
      <c r="Y54" s="689">
        <f t="shared" si="3"/>
        <v>17</v>
      </c>
      <c r="Z54" s="690">
        <f t="shared" si="4"/>
        <v>2.1917808219178083E-5</v>
      </c>
      <c r="AA54" s="691">
        <f t="shared" si="5"/>
        <v>300000000000</v>
      </c>
      <c r="AB54" s="689" t="str">
        <f t="shared" si="6"/>
        <v>VND</v>
      </c>
      <c r="AC54" s="689">
        <f>VLOOKUP(AB54,'Fx rate'!$A$2:$B$12,2,0)</f>
        <v>1</v>
      </c>
      <c r="AD54" s="691">
        <f t="shared" si="7"/>
        <v>300000000000</v>
      </c>
      <c r="AE54" s="691">
        <f t="shared" si="9"/>
        <v>111780821.91780822</v>
      </c>
      <c r="AF54" s="692">
        <f>SUMIFS('GL7010'!M:M,'GL7010'!I:I,'C701- Recalculate'!D54)</f>
        <v>-111780822</v>
      </c>
      <c r="AG54" s="693">
        <f t="shared" si="8"/>
        <v>-8.2191780209541321E-2</v>
      </c>
    </row>
    <row r="55" spans="1:33" ht="90.5" thickBot="1">
      <c r="A55" s="701">
        <v>131200001</v>
      </c>
      <c r="B55" s="701" t="s">
        <v>1269</v>
      </c>
      <c r="C55" s="701" t="s">
        <v>1271</v>
      </c>
      <c r="D55" s="701" t="s">
        <v>1376</v>
      </c>
      <c r="E55" s="701" t="s">
        <v>1377</v>
      </c>
      <c r="F55" s="701">
        <v>93719</v>
      </c>
      <c r="G55" s="701" t="s">
        <v>1062</v>
      </c>
      <c r="H55" s="701" t="s">
        <v>1593</v>
      </c>
      <c r="I55" s="704">
        <v>45293</v>
      </c>
      <c r="J55" s="701">
        <v>18</v>
      </c>
      <c r="K55" s="701" t="s">
        <v>178</v>
      </c>
      <c r="L55" s="702">
        <v>200000000000</v>
      </c>
      <c r="M55" s="703">
        <v>200000000000</v>
      </c>
      <c r="N55" s="701">
        <v>0.8</v>
      </c>
      <c r="O55" s="702">
        <v>74520548</v>
      </c>
      <c r="P55" s="702">
        <v>74520548</v>
      </c>
      <c r="Q55" s="702">
        <v>4383561.6399999997</v>
      </c>
      <c r="R55" s="702">
        <v>4383561.6399999997</v>
      </c>
      <c r="S55" s="701">
        <v>491100002</v>
      </c>
      <c r="T55" s="701" t="s">
        <v>1378</v>
      </c>
      <c r="U55" s="702">
        <v>200000000000</v>
      </c>
      <c r="W55" s="687" t="str">
        <f t="shared" si="1"/>
        <v>15/12/2023</v>
      </c>
      <c r="X55" s="688">
        <f t="shared" si="2"/>
        <v>45293</v>
      </c>
      <c r="Y55" s="689">
        <f t="shared" si="3"/>
        <v>17</v>
      </c>
      <c r="Z55" s="690">
        <f t="shared" si="4"/>
        <v>2.1917808219178083E-5</v>
      </c>
      <c r="AA55" s="691">
        <f t="shared" si="5"/>
        <v>200000000000</v>
      </c>
      <c r="AB55" s="689" t="str">
        <f t="shared" si="6"/>
        <v>VND</v>
      </c>
      <c r="AC55" s="689">
        <f>VLOOKUP(AB55,'Fx rate'!$A$2:$B$12,2,0)</f>
        <v>1</v>
      </c>
      <c r="AD55" s="691">
        <f t="shared" si="7"/>
        <v>200000000000</v>
      </c>
      <c r="AE55" s="691">
        <f t="shared" si="9"/>
        <v>74520547.94520548</v>
      </c>
      <c r="AF55" s="692">
        <f>SUMIFS('GL7010'!M:M,'GL7010'!I:I,'C701- Recalculate'!D55)</f>
        <v>-74520548</v>
      </c>
      <c r="AG55" s="693">
        <f t="shared" si="8"/>
        <v>-5.4794520139694214E-2</v>
      </c>
    </row>
    <row r="56" spans="1:33" ht="60.5" hidden="1" thickBot="1">
      <c r="A56" s="701">
        <v>132200001</v>
      </c>
      <c r="B56" s="701" t="s">
        <v>1269</v>
      </c>
      <c r="C56" s="701" t="s">
        <v>1271</v>
      </c>
      <c r="D56" s="701" t="s">
        <v>1393</v>
      </c>
      <c r="E56" s="701" t="s">
        <v>1594</v>
      </c>
      <c r="F56" s="701">
        <v>11995</v>
      </c>
      <c r="G56" s="701" t="s">
        <v>1064</v>
      </c>
      <c r="H56" s="701" t="s">
        <v>1595</v>
      </c>
      <c r="I56" s="701" t="s">
        <v>1596</v>
      </c>
      <c r="J56" s="701">
        <v>32</v>
      </c>
      <c r="K56" s="701" t="s">
        <v>315</v>
      </c>
      <c r="L56" s="702">
        <v>10000000</v>
      </c>
      <c r="M56" s="703">
        <v>241150000000</v>
      </c>
      <c r="N56" s="701">
        <v>5</v>
      </c>
      <c r="O56" s="702">
        <v>5479.45</v>
      </c>
      <c r="P56" s="702">
        <v>132321868</v>
      </c>
      <c r="Q56" s="702">
        <v>1369.86</v>
      </c>
      <c r="R56" s="702">
        <v>33034246.579999998</v>
      </c>
      <c r="S56" s="701">
        <v>491200002</v>
      </c>
      <c r="T56" s="701" t="s">
        <v>1395</v>
      </c>
      <c r="U56" s="702">
        <v>10000000</v>
      </c>
      <c r="W56" s="687" t="str">
        <f t="shared" si="1"/>
        <v>28/12/2023</v>
      </c>
      <c r="X56" s="688" t="str">
        <f>I56</f>
        <v>29/01/2024</v>
      </c>
      <c r="Y56" s="689">
        <f t="shared" si="3"/>
        <v>4</v>
      </c>
      <c r="Z56" s="690">
        <f t="shared" si="4"/>
        <v>1.3698630136986303E-4</v>
      </c>
      <c r="AA56" s="691">
        <f t="shared" si="5"/>
        <v>10000000</v>
      </c>
      <c r="AB56" s="689" t="str">
        <f t="shared" si="6"/>
        <v>USD</v>
      </c>
      <c r="AC56" s="689">
        <f>VLOOKUP(AB56,'Fx rate'!$A$2:$B$12,2,0)</f>
        <v>24115</v>
      </c>
      <c r="AD56" s="691">
        <f t="shared" si="7"/>
        <v>241150000000</v>
      </c>
      <c r="AE56" s="691">
        <f t="shared" si="9"/>
        <v>132136986.30136988</v>
      </c>
      <c r="AF56" s="692">
        <f>SUMIFS('GL7010'!M:M,'GL7010'!I:I,'C701- Recalculate'!D56)</f>
        <v>-132321868</v>
      </c>
      <c r="AG56" s="693">
        <f t="shared" si="8"/>
        <v>-184881.69863012433</v>
      </c>
    </row>
    <row r="57" spans="1:33" ht="60.5" thickBot="1">
      <c r="A57" s="701">
        <v>131200001</v>
      </c>
      <c r="B57" s="701" t="s">
        <v>1269</v>
      </c>
      <c r="C57" s="701" t="s">
        <v>1271</v>
      </c>
      <c r="D57" s="701" t="s">
        <v>1385</v>
      </c>
      <c r="E57" s="701" t="s">
        <v>1386</v>
      </c>
      <c r="F57" s="701">
        <v>21075</v>
      </c>
      <c r="G57" s="701" t="s">
        <v>1066</v>
      </c>
      <c r="H57" s="701" t="s">
        <v>1595</v>
      </c>
      <c r="I57" s="704">
        <v>45295</v>
      </c>
      <c r="J57" s="701">
        <v>7</v>
      </c>
      <c r="K57" s="701" t="s">
        <v>178</v>
      </c>
      <c r="L57" s="702">
        <v>300000000000</v>
      </c>
      <c r="M57" s="703">
        <v>300000000000</v>
      </c>
      <c r="N57" s="701">
        <v>2.0499999999999998</v>
      </c>
      <c r="O57" s="702">
        <v>67397260</v>
      </c>
      <c r="P57" s="702">
        <v>67397260</v>
      </c>
      <c r="Q57" s="702">
        <v>16849315.07</v>
      </c>
      <c r="R57" s="702">
        <v>16849315.07</v>
      </c>
      <c r="S57" s="701">
        <v>491100002</v>
      </c>
      <c r="T57" s="701" t="s">
        <v>1387</v>
      </c>
      <c r="U57" s="702">
        <v>300000000000</v>
      </c>
      <c r="W57" s="687" t="str">
        <f t="shared" si="1"/>
        <v>28/12/2023</v>
      </c>
      <c r="X57" s="688">
        <f t="shared" si="2"/>
        <v>45295</v>
      </c>
      <c r="Y57" s="689">
        <f t="shared" si="3"/>
        <v>4</v>
      </c>
      <c r="Z57" s="690">
        <f t="shared" si="4"/>
        <v>5.6164383561643831E-5</v>
      </c>
      <c r="AA57" s="691">
        <f t="shared" si="5"/>
        <v>300000000000</v>
      </c>
      <c r="AB57" s="689" t="str">
        <f t="shared" si="6"/>
        <v>VND</v>
      </c>
      <c r="AC57" s="689">
        <f>VLOOKUP(AB57,'Fx rate'!$A$2:$B$12,2,0)</f>
        <v>1</v>
      </c>
      <c r="AD57" s="691">
        <f t="shared" si="7"/>
        <v>300000000000</v>
      </c>
      <c r="AE57" s="691">
        <f t="shared" si="9"/>
        <v>67397260.273972601</v>
      </c>
      <c r="AF57" s="692">
        <f>SUMIFS('GL7010'!M:M,'GL7010'!I:I,'C701- Recalculate'!D57)</f>
        <v>-67397260</v>
      </c>
      <c r="AG57" s="693">
        <f t="shared" si="8"/>
        <v>0.27397260069847107</v>
      </c>
    </row>
    <row r="58" spans="1:33" ht="90.5" thickBot="1">
      <c r="A58" s="701">
        <v>131200001</v>
      </c>
      <c r="B58" s="701" t="s">
        <v>1269</v>
      </c>
      <c r="C58" s="701" t="s">
        <v>1271</v>
      </c>
      <c r="D58" s="701" t="s">
        <v>1389</v>
      </c>
      <c r="E58" s="701" t="s">
        <v>1390</v>
      </c>
      <c r="F58" s="701">
        <v>155757</v>
      </c>
      <c r="G58" s="701" t="s">
        <v>1063</v>
      </c>
      <c r="H58" s="701" t="s">
        <v>1595</v>
      </c>
      <c r="I58" s="704">
        <v>45293</v>
      </c>
      <c r="J58" s="701">
        <v>5</v>
      </c>
      <c r="K58" s="701" t="s">
        <v>178</v>
      </c>
      <c r="L58" s="702">
        <v>100000000000</v>
      </c>
      <c r="M58" s="703">
        <v>100000000000</v>
      </c>
      <c r="N58" s="701">
        <v>2</v>
      </c>
      <c r="O58" s="702">
        <v>21917808</v>
      </c>
      <c r="P58" s="702">
        <v>21917808</v>
      </c>
      <c r="Q58" s="702">
        <v>5479452.0499999998</v>
      </c>
      <c r="R58" s="702">
        <v>5479452.0499999998</v>
      </c>
      <c r="S58" s="701">
        <v>491100002</v>
      </c>
      <c r="T58" s="701" t="s">
        <v>1597</v>
      </c>
      <c r="U58" s="702">
        <v>100000000000</v>
      </c>
      <c r="W58" s="687" t="str">
        <f t="shared" si="1"/>
        <v>28/12/2023</v>
      </c>
      <c r="X58" s="688">
        <f t="shared" si="2"/>
        <v>45293</v>
      </c>
      <c r="Y58" s="689">
        <f t="shared" si="3"/>
        <v>4</v>
      </c>
      <c r="Z58" s="690">
        <f t="shared" si="4"/>
        <v>5.4794520547945207E-5</v>
      </c>
      <c r="AA58" s="691">
        <f t="shared" si="5"/>
        <v>100000000000</v>
      </c>
      <c r="AB58" s="689" t="str">
        <f t="shared" si="6"/>
        <v>VND</v>
      </c>
      <c r="AC58" s="689">
        <f>VLOOKUP(AB58,'Fx rate'!$A$2:$B$12,2,0)</f>
        <v>1</v>
      </c>
      <c r="AD58" s="691">
        <f t="shared" si="7"/>
        <v>100000000000</v>
      </c>
      <c r="AE58" s="691">
        <f t="shared" si="9"/>
        <v>21917808.219178084</v>
      </c>
      <c r="AF58" s="692">
        <f>SUMIFS('GL7010'!M:M,'GL7010'!I:I,'C701- Recalculate'!D58)</f>
        <v>-21917808</v>
      </c>
      <c r="AG58" s="693">
        <f t="shared" si="8"/>
        <v>0.21917808428406715</v>
      </c>
    </row>
    <row r="59" spans="1:33" ht="60.5" thickBot="1">
      <c r="A59" s="701">
        <v>131200001</v>
      </c>
      <c r="B59" s="701" t="s">
        <v>1269</v>
      </c>
      <c r="C59" s="701" t="s">
        <v>1271</v>
      </c>
      <c r="D59" s="701" t="s">
        <v>1381</v>
      </c>
      <c r="E59" s="701" t="s">
        <v>1598</v>
      </c>
      <c r="F59" s="701">
        <v>21075</v>
      </c>
      <c r="G59" s="701" t="s">
        <v>1066</v>
      </c>
      <c r="H59" s="701" t="s">
        <v>1595</v>
      </c>
      <c r="I59" s="704">
        <v>45295</v>
      </c>
      <c r="J59" s="701">
        <v>7</v>
      </c>
      <c r="K59" s="701" t="s">
        <v>178</v>
      </c>
      <c r="L59" s="702">
        <v>200000000000</v>
      </c>
      <c r="M59" s="703">
        <v>200000000000</v>
      </c>
      <c r="N59" s="701">
        <v>2.0499999999999998</v>
      </c>
      <c r="O59" s="702">
        <v>44931507</v>
      </c>
      <c r="P59" s="702">
        <v>44931507</v>
      </c>
      <c r="Q59" s="702">
        <v>11232876.710000001</v>
      </c>
      <c r="R59" s="702">
        <v>11232876.710000001</v>
      </c>
      <c r="S59" s="701">
        <v>491100002</v>
      </c>
      <c r="T59" s="701" t="s">
        <v>1383</v>
      </c>
      <c r="U59" s="702">
        <v>200000000000</v>
      </c>
      <c r="W59" s="687" t="str">
        <f t="shared" si="1"/>
        <v>28/12/2023</v>
      </c>
      <c r="X59" s="688">
        <f t="shared" si="2"/>
        <v>45295</v>
      </c>
      <c r="Y59" s="689">
        <f t="shared" si="3"/>
        <v>4</v>
      </c>
      <c r="Z59" s="690">
        <f t="shared" si="4"/>
        <v>5.6164383561643831E-5</v>
      </c>
      <c r="AA59" s="691">
        <f t="shared" si="5"/>
        <v>200000000000</v>
      </c>
      <c r="AB59" s="689" t="str">
        <f t="shared" si="6"/>
        <v>VND</v>
      </c>
      <c r="AC59" s="689">
        <f>VLOOKUP(AB59,'Fx rate'!$A$2:$B$12,2,0)</f>
        <v>1</v>
      </c>
      <c r="AD59" s="691">
        <f t="shared" si="7"/>
        <v>200000000000</v>
      </c>
      <c r="AE59" s="691">
        <f t="shared" si="9"/>
        <v>44931506.849315062</v>
      </c>
      <c r="AF59" s="692">
        <f>SUMIFS('GL7010'!M:M,'GL7010'!I:I,'C701- Recalculate'!D59)</f>
        <v>-44931507</v>
      </c>
      <c r="AG59" s="693">
        <f t="shared" si="8"/>
        <v>-0.15068493783473969</v>
      </c>
    </row>
    <row r="60" spans="1:33" ht="60.5" hidden="1" thickBot="1">
      <c r="A60" s="701">
        <v>131200001</v>
      </c>
      <c r="B60" s="701" t="s">
        <v>1269</v>
      </c>
      <c r="C60" s="701" t="s">
        <v>1271</v>
      </c>
      <c r="D60" s="701" t="s">
        <v>1599</v>
      </c>
      <c r="E60" s="701" t="s">
        <v>1600</v>
      </c>
      <c r="F60" s="701">
        <v>12092</v>
      </c>
      <c r="G60" s="701" t="s">
        <v>1069</v>
      </c>
      <c r="H60" s="701" t="s">
        <v>1601</v>
      </c>
      <c r="I60" s="704">
        <v>44937</v>
      </c>
      <c r="J60" s="701">
        <v>29</v>
      </c>
      <c r="K60" s="701" t="s">
        <v>178</v>
      </c>
      <c r="L60" s="702">
        <v>200000000000</v>
      </c>
      <c r="M60" s="703">
        <v>200000000000</v>
      </c>
      <c r="N60" s="701">
        <v>8</v>
      </c>
      <c r="O60" s="701">
        <v>0</v>
      </c>
      <c r="P60" s="701">
        <v>0</v>
      </c>
      <c r="Q60" s="701">
        <v>0</v>
      </c>
      <c r="R60" s="701">
        <v>0</v>
      </c>
      <c r="S60" s="701">
        <v>491100002</v>
      </c>
      <c r="T60" s="701" t="s">
        <v>1602</v>
      </c>
      <c r="U60" s="702">
        <v>200000000000</v>
      </c>
      <c r="W60" s="687" t="str">
        <f t="shared" si="1"/>
        <v>13/12/2022</v>
      </c>
      <c r="X60" s="688">
        <f t="shared" si="2"/>
        <v>44937</v>
      </c>
      <c r="Y60" s="689">
        <f t="shared" ref="Y60:Y98" si="10">X60-$Y$25</f>
        <v>10</v>
      </c>
      <c r="Z60" s="690">
        <f t="shared" si="4"/>
        <v>2.1917808219178083E-4</v>
      </c>
      <c r="AA60" s="691">
        <f t="shared" si="5"/>
        <v>200000000000</v>
      </c>
      <c r="AB60" s="689" t="str">
        <f t="shared" si="6"/>
        <v>VND</v>
      </c>
      <c r="AC60" s="689">
        <f>VLOOKUP(AB60,'Fx rate'!$A$2:$B$12,2,0)</f>
        <v>1</v>
      </c>
      <c r="AD60" s="691">
        <f t="shared" si="7"/>
        <v>200000000000</v>
      </c>
      <c r="AE60" s="691">
        <f>(AD60*Z60*Y60)</f>
        <v>438356164.38356167</v>
      </c>
      <c r="AF60" s="692">
        <f>SUMIFS('GL7010'!M:M,'GL7010'!I:I,'C701- Recalculate'!D60)</f>
        <v>-438356165</v>
      </c>
      <c r="AG60" s="693">
        <f t="shared" si="8"/>
        <v>-0.61643832921981812</v>
      </c>
    </row>
    <row r="61" spans="1:33" ht="60.5" hidden="1" thickBot="1">
      <c r="A61" s="701">
        <v>131200001</v>
      </c>
      <c r="B61" s="701" t="s">
        <v>1269</v>
      </c>
      <c r="C61" s="701" t="s">
        <v>1271</v>
      </c>
      <c r="D61" s="701" t="s">
        <v>1603</v>
      </c>
      <c r="E61" s="701" t="s">
        <v>1604</v>
      </c>
      <c r="F61" s="701">
        <v>12092</v>
      </c>
      <c r="G61" s="701" t="s">
        <v>1069</v>
      </c>
      <c r="H61" s="701" t="s">
        <v>1601</v>
      </c>
      <c r="I61" s="704">
        <v>44937</v>
      </c>
      <c r="J61" s="701">
        <v>29</v>
      </c>
      <c r="K61" s="701" t="s">
        <v>178</v>
      </c>
      <c r="L61" s="702">
        <v>200000000000</v>
      </c>
      <c r="M61" s="703">
        <v>200000000000</v>
      </c>
      <c r="N61" s="701">
        <v>7.95</v>
      </c>
      <c r="O61" s="701">
        <v>0</v>
      </c>
      <c r="P61" s="701">
        <v>0</v>
      </c>
      <c r="Q61" s="701">
        <v>0</v>
      </c>
      <c r="R61" s="701">
        <v>0</v>
      </c>
      <c r="S61" s="701">
        <v>491100002</v>
      </c>
      <c r="T61" s="701" t="s">
        <v>1605</v>
      </c>
      <c r="U61" s="702">
        <v>200000000000</v>
      </c>
      <c r="W61" s="687" t="str">
        <f t="shared" si="1"/>
        <v>13/12/2022</v>
      </c>
      <c r="X61" s="688">
        <f t="shared" si="2"/>
        <v>44937</v>
      </c>
      <c r="Y61" s="689">
        <f t="shared" si="10"/>
        <v>10</v>
      </c>
      <c r="Z61" s="690">
        <f t="shared" si="4"/>
        <v>2.178082191780822E-4</v>
      </c>
      <c r="AA61" s="691">
        <f t="shared" si="5"/>
        <v>200000000000</v>
      </c>
      <c r="AB61" s="689" t="str">
        <f t="shared" si="6"/>
        <v>VND</v>
      </c>
      <c r="AC61" s="689">
        <f>VLOOKUP(AB61,'Fx rate'!$A$2:$B$12,2,0)</f>
        <v>1</v>
      </c>
      <c r="AD61" s="691">
        <f t="shared" si="7"/>
        <v>200000000000</v>
      </c>
      <c r="AE61" s="691">
        <f t="shared" si="9"/>
        <v>435616438.3561644</v>
      </c>
      <c r="AF61" s="692">
        <f>SUMIFS('GL7010'!M:M,'GL7010'!I:I,'C701- Recalculate'!D61)</f>
        <v>-435616438</v>
      </c>
      <c r="AG61" s="693">
        <f t="shared" si="8"/>
        <v>0.35616439580917358</v>
      </c>
    </row>
    <row r="62" spans="1:33" ht="60.5" hidden="1" thickBot="1">
      <c r="A62" s="701">
        <v>131200001</v>
      </c>
      <c r="B62" s="701" t="s">
        <v>1269</v>
      </c>
      <c r="C62" s="701" t="s">
        <v>1271</v>
      </c>
      <c r="D62" s="701" t="s">
        <v>1606</v>
      </c>
      <c r="E62" s="701" t="s">
        <v>1607</v>
      </c>
      <c r="F62" s="701">
        <v>12092</v>
      </c>
      <c r="G62" s="701" t="s">
        <v>1069</v>
      </c>
      <c r="H62" s="701" t="s">
        <v>1601</v>
      </c>
      <c r="I62" s="704">
        <v>44937</v>
      </c>
      <c r="J62" s="701">
        <v>29</v>
      </c>
      <c r="K62" s="701" t="s">
        <v>178</v>
      </c>
      <c r="L62" s="702">
        <v>100000000000</v>
      </c>
      <c r="M62" s="703">
        <v>100000000000</v>
      </c>
      <c r="N62" s="701">
        <v>8</v>
      </c>
      <c r="O62" s="701">
        <v>0</v>
      </c>
      <c r="P62" s="701">
        <v>0</v>
      </c>
      <c r="Q62" s="701">
        <v>0</v>
      </c>
      <c r="R62" s="701">
        <v>0</v>
      </c>
      <c r="S62" s="701">
        <v>491100002</v>
      </c>
      <c r="T62" s="701" t="s">
        <v>1608</v>
      </c>
      <c r="U62" s="702">
        <v>100000000000</v>
      </c>
      <c r="W62" s="687" t="str">
        <f t="shared" si="1"/>
        <v>13/12/2022</v>
      </c>
      <c r="X62" s="688">
        <f t="shared" si="2"/>
        <v>44937</v>
      </c>
      <c r="Y62" s="689">
        <f t="shared" si="10"/>
        <v>10</v>
      </c>
      <c r="Z62" s="690">
        <f t="shared" si="4"/>
        <v>2.1917808219178083E-4</v>
      </c>
      <c r="AA62" s="691">
        <f t="shared" si="5"/>
        <v>100000000000</v>
      </c>
      <c r="AB62" s="689" t="str">
        <f t="shared" si="6"/>
        <v>VND</v>
      </c>
      <c r="AC62" s="689">
        <f>VLOOKUP(AB62,'Fx rate'!$A$2:$B$12,2,0)</f>
        <v>1</v>
      </c>
      <c r="AD62" s="691">
        <f t="shared" si="7"/>
        <v>100000000000</v>
      </c>
      <c r="AE62" s="691">
        <f t="shared" si="9"/>
        <v>219178082.19178084</v>
      </c>
      <c r="AF62" s="692">
        <f>SUMIFS('GL7010'!M:M,'GL7010'!I:I,'C701- Recalculate'!D62)</f>
        <v>-219178082</v>
      </c>
      <c r="AG62" s="693">
        <f t="shared" si="8"/>
        <v>0.19178083539009094</v>
      </c>
    </row>
    <row r="63" spans="1:33" ht="90.5" hidden="1" thickBot="1">
      <c r="A63" s="701">
        <v>131200001</v>
      </c>
      <c r="B63" s="701" t="s">
        <v>1269</v>
      </c>
      <c r="C63" s="701" t="s">
        <v>1271</v>
      </c>
      <c r="D63" s="701" t="s">
        <v>1609</v>
      </c>
      <c r="E63" s="701" t="s">
        <v>1610</v>
      </c>
      <c r="F63" s="701">
        <v>93719</v>
      </c>
      <c r="G63" s="701" t="s">
        <v>1062</v>
      </c>
      <c r="H63" s="701" t="s">
        <v>1601</v>
      </c>
      <c r="I63" s="701" t="s">
        <v>1611</v>
      </c>
      <c r="J63" s="701">
        <v>92</v>
      </c>
      <c r="K63" s="701" t="s">
        <v>178</v>
      </c>
      <c r="L63" s="701">
        <v>0</v>
      </c>
      <c r="M63" s="701">
        <v>0</v>
      </c>
      <c r="N63" s="701">
        <v>9</v>
      </c>
      <c r="O63" s="701">
        <v>0</v>
      </c>
      <c r="P63" s="701">
        <v>0</v>
      </c>
      <c r="Q63" s="701">
        <v>0</v>
      </c>
      <c r="R63" s="701">
        <v>0</v>
      </c>
      <c r="S63" s="701">
        <v>491100002</v>
      </c>
      <c r="T63" s="701" t="s">
        <v>1612</v>
      </c>
      <c r="U63" s="701">
        <v>0</v>
      </c>
      <c r="W63" s="687" t="str">
        <f t="shared" si="1"/>
        <v>13/12/2022</v>
      </c>
      <c r="X63" s="688" t="str">
        <f t="shared" si="2"/>
        <v>15/03/2023</v>
      </c>
      <c r="Y63" s="689">
        <f t="shared" si="10"/>
        <v>73</v>
      </c>
      <c r="Z63" s="690">
        <f t="shared" si="4"/>
        <v>2.4657534246575342E-4</v>
      </c>
      <c r="AA63" s="691">
        <f>L63</f>
        <v>0</v>
      </c>
      <c r="AB63" s="689" t="str">
        <f t="shared" si="6"/>
        <v>VND</v>
      </c>
      <c r="AC63" s="689">
        <f>VLOOKUP(AB63,'Fx rate'!$A$2:$B$12,2,0)</f>
        <v>1</v>
      </c>
      <c r="AD63" s="691">
        <f>AA63*AC63</f>
        <v>0</v>
      </c>
      <c r="AE63" s="691">
        <f>(AD63*Z63*Y63)</f>
        <v>0</v>
      </c>
      <c r="AF63" s="692">
        <f>SUMIFS('GL7010'!M:M,'GL7010'!I:I,'C701- Recalculate'!D63)</f>
        <v>0</v>
      </c>
      <c r="AG63" s="693">
        <f t="shared" si="8"/>
        <v>0</v>
      </c>
    </row>
    <row r="64" spans="1:33" ht="60.5" hidden="1" thickBot="1">
      <c r="A64" s="701">
        <v>131200001</v>
      </c>
      <c r="B64" s="701" t="s">
        <v>1269</v>
      </c>
      <c r="C64" s="701" t="s">
        <v>1271</v>
      </c>
      <c r="D64" s="701" t="s">
        <v>1613</v>
      </c>
      <c r="E64" s="701" t="s">
        <v>1614</v>
      </c>
      <c r="F64" s="701">
        <v>12092</v>
      </c>
      <c r="G64" s="701" t="s">
        <v>1069</v>
      </c>
      <c r="H64" s="701" t="s">
        <v>1615</v>
      </c>
      <c r="I64" s="704">
        <v>44936</v>
      </c>
      <c r="J64" s="701">
        <v>26</v>
      </c>
      <c r="K64" s="701" t="s">
        <v>178</v>
      </c>
      <c r="L64" s="702">
        <v>200000000000</v>
      </c>
      <c r="M64" s="703">
        <v>200000000000</v>
      </c>
      <c r="N64" s="701">
        <v>7.5</v>
      </c>
      <c r="O64" s="701">
        <v>0</v>
      </c>
      <c r="P64" s="701">
        <v>0</v>
      </c>
      <c r="Q64" s="701">
        <v>0</v>
      </c>
      <c r="R64" s="701">
        <v>0</v>
      </c>
      <c r="S64" s="701">
        <v>491100002</v>
      </c>
      <c r="T64" s="701" t="s">
        <v>1616</v>
      </c>
      <c r="U64" s="702">
        <v>200000000000</v>
      </c>
      <c r="W64" s="687" t="str">
        <f t="shared" si="1"/>
        <v>15/12/2022</v>
      </c>
      <c r="X64" s="688">
        <f t="shared" si="2"/>
        <v>44936</v>
      </c>
      <c r="Y64" s="689">
        <f t="shared" si="10"/>
        <v>9</v>
      </c>
      <c r="Z64" s="690">
        <f t="shared" si="4"/>
        <v>2.0547945205479451E-4</v>
      </c>
      <c r="AA64" s="691">
        <f t="shared" si="5"/>
        <v>200000000000</v>
      </c>
      <c r="AB64" s="689" t="str">
        <f t="shared" si="6"/>
        <v>VND</v>
      </c>
      <c r="AC64" s="689">
        <f>VLOOKUP(AB64,'Fx rate'!$A$2:$B$12,2,0)</f>
        <v>1</v>
      </c>
      <c r="AD64" s="691">
        <f t="shared" si="7"/>
        <v>200000000000</v>
      </c>
      <c r="AE64" s="691">
        <f t="shared" si="9"/>
        <v>369863013.69863009</v>
      </c>
      <c r="AF64" s="692">
        <f>SUMIFS('GL7010'!M:M,'GL7010'!I:I,'C701- Recalculate'!D64)</f>
        <v>-369863014</v>
      </c>
      <c r="AG64" s="693">
        <f t="shared" si="8"/>
        <v>-0.30136990547180176</v>
      </c>
    </row>
    <row r="65" spans="1:33" ht="60.5" hidden="1" thickBot="1">
      <c r="A65" s="701">
        <v>131200001</v>
      </c>
      <c r="B65" s="701" t="s">
        <v>1269</v>
      </c>
      <c r="C65" s="701" t="s">
        <v>1271</v>
      </c>
      <c r="D65" s="701" t="s">
        <v>1617</v>
      </c>
      <c r="E65" s="701" t="s">
        <v>1618</v>
      </c>
      <c r="F65" s="701">
        <v>12092</v>
      </c>
      <c r="G65" s="701" t="s">
        <v>1069</v>
      </c>
      <c r="H65" s="701" t="s">
        <v>1615</v>
      </c>
      <c r="I65" s="704">
        <v>44936</v>
      </c>
      <c r="J65" s="701">
        <v>26</v>
      </c>
      <c r="K65" s="701" t="s">
        <v>178</v>
      </c>
      <c r="L65" s="702">
        <v>180000000000</v>
      </c>
      <c r="M65" s="703">
        <v>180000000000</v>
      </c>
      <c r="N65" s="701">
        <v>7.5</v>
      </c>
      <c r="O65" s="701">
        <v>0</v>
      </c>
      <c r="P65" s="701">
        <v>0</v>
      </c>
      <c r="Q65" s="701">
        <v>0</v>
      </c>
      <c r="R65" s="701">
        <v>0</v>
      </c>
      <c r="S65" s="701">
        <v>491100002</v>
      </c>
      <c r="T65" s="701" t="s">
        <v>1619</v>
      </c>
      <c r="U65" s="702">
        <v>180000000000</v>
      </c>
      <c r="W65" s="687" t="str">
        <f t="shared" si="1"/>
        <v>15/12/2022</v>
      </c>
      <c r="X65" s="688">
        <f t="shared" si="2"/>
        <v>44936</v>
      </c>
      <c r="Y65" s="689">
        <f t="shared" si="10"/>
        <v>9</v>
      </c>
      <c r="Z65" s="690">
        <f t="shared" si="4"/>
        <v>2.0547945205479451E-4</v>
      </c>
      <c r="AA65" s="691">
        <f t="shared" si="5"/>
        <v>180000000000</v>
      </c>
      <c r="AB65" s="689" t="str">
        <f t="shared" si="6"/>
        <v>VND</v>
      </c>
      <c r="AC65" s="689">
        <f>VLOOKUP(AB65,'Fx rate'!$A$2:$B$12,2,0)</f>
        <v>1</v>
      </c>
      <c r="AD65" s="691">
        <f t="shared" si="7"/>
        <v>180000000000</v>
      </c>
      <c r="AE65" s="691">
        <f t="shared" si="9"/>
        <v>332876712.32876712</v>
      </c>
      <c r="AF65" s="692">
        <f>SUMIFS('GL7010'!M:M,'GL7010'!I:I,'C701- Recalculate'!D65)</f>
        <v>-332876713</v>
      </c>
      <c r="AG65" s="693">
        <f t="shared" si="8"/>
        <v>-0.67123287916183472</v>
      </c>
    </row>
    <row r="66" spans="1:33" ht="60.5" hidden="1" thickBot="1">
      <c r="A66" s="701">
        <v>131200001</v>
      </c>
      <c r="B66" s="701" t="s">
        <v>1269</v>
      </c>
      <c r="C66" s="701" t="s">
        <v>1271</v>
      </c>
      <c r="D66" s="701" t="s">
        <v>1620</v>
      </c>
      <c r="E66" s="701" t="s">
        <v>1621</v>
      </c>
      <c r="F66" s="701">
        <v>12092</v>
      </c>
      <c r="G66" s="701" t="s">
        <v>1069</v>
      </c>
      <c r="H66" s="701" t="s">
        <v>1615</v>
      </c>
      <c r="I66" s="704">
        <v>44936</v>
      </c>
      <c r="J66" s="701">
        <v>26</v>
      </c>
      <c r="K66" s="701" t="s">
        <v>178</v>
      </c>
      <c r="L66" s="702">
        <v>120000000000</v>
      </c>
      <c r="M66" s="703">
        <v>120000000000</v>
      </c>
      <c r="N66" s="701">
        <v>7.5</v>
      </c>
      <c r="O66" s="701">
        <v>0</v>
      </c>
      <c r="P66" s="701">
        <v>0</v>
      </c>
      <c r="Q66" s="701">
        <v>0</v>
      </c>
      <c r="R66" s="701">
        <v>0</v>
      </c>
      <c r="S66" s="701">
        <v>491100002</v>
      </c>
      <c r="T66" s="701" t="s">
        <v>1622</v>
      </c>
      <c r="U66" s="702">
        <v>120000000000</v>
      </c>
      <c r="W66" s="687" t="str">
        <f t="shared" si="1"/>
        <v>15/12/2022</v>
      </c>
      <c r="X66" s="688">
        <f t="shared" si="2"/>
        <v>44936</v>
      </c>
      <c r="Y66" s="689">
        <f t="shared" si="10"/>
        <v>9</v>
      </c>
      <c r="Z66" s="690">
        <f t="shared" si="4"/>
        <v>2.0547945205479451E-4</v>
      </c>
      <c r="AA66" s="691">
        <f t="shared" si="5"/>
        <v>120000000000</v>
      </c>
      <c r="AB66" s="689" t="str">
        <f t="shared" si="6"/>
        <v>VND</v>
      </c>
      <c r="AC66" s="689">
        <f>VLOOKUP(AB66,'Fx rate'!$A$2:$B$12,2,0)</f>
        <v>1</v>
      </c>
      <c r="AD66" s="691">
        <f t="shared" si="7"/>
        <v>120000000000</v>
      </c>
      <c r="AE66" s="691">
        <f t="shared" si="9"/>
        <v>221917808.21917808</v>
      </c>
      <c r="AF66" s="692">
        <f>SUMIFS('GL7010'!M:M,'GL7010'!I:I,'C701- Recalculate'!D66)</f>
        <v>-221917808</v>
      </c>
      <c r="AG66" s="693">
        <f t="shared" si="8"/>
        <v>0.21917808055877686</v>
      </c>
    </row>
    <row r="67" spans="1:33" ht="70.5" hidden="1" thickBot="1">
      <c r="A67" s="701">
        <v>131200001</v>
      </c>
      <c r="B67" s="701" t="s">
        <v>1269</v>
      </c>
      <c r="C67" s="701" t="s">
        <v>1271</v>
      </c>
      <c r="D67" s="701" t="s">
        <v>1623</v>
      </c>
      <c r="E67" s="701" t="s">
        <v>1624</v>
      </c>
      <c r="F67" s="701">
        <v>21485</v>
      </c>
      <c r="G67" s="701" t="s">
        <v>1070</v>
      </c>
      <c r="H67" s="701" t="s">
        <v>1625</v>
      </c>
      <c r="I67" s="704">
        <v>44966</v>
      </c>
      <c r="J67" s="701">
        <v>52</v>
      </c>
      <c r="K67" s="701" t="s">
        <v>178</v>
      </c>
      <c r="L67" s="702">
        <v>200000000000</v>
      </c>
      <c r="M67" s="703">
        <v>200000000000</v>
      </c>
      <c r="N67" s="701">
        <v>8.8000000000000007</v>
      </c>
      <c r="O67" s="701">
        <v>0</v>
      </c>
      <c r="P67" s="701">
        <v>0</v>
      </c>
      <c r="Q67" s="701">
        <v>0</v>
      </c>
      <c r="R67" s="701">
        <v>0</v>
      </c>
      <c r="S67" s="701">
        <v>491100002</v>
      </c>
      <c r="T67" s="701" t="s">
        <v>1626</v>
      </c>
      <c r="U67" s="702">
        <v>200000000000</v>
      </c>
      <c r="W67" s="687" t="str">
        <f t="shared" si="1"/>
        <v>19/12/2022</v>
      </c>
      <c r="X67" s="688">
        <f t="shared" si="2"/>
        <v>44966</v>
      </c>
      <c r="Y67" s="689">
        <f t="shared" si="10"/>
        <v>39</v>
      </c>
      <c r="Z67" s="690">
        <f t="shared" si="4"/>
        <v>2.4109589041095892E-4</v>
      </c>
      <c r="AA67" s="691">
        <f t="shared" si="5"/>
        <v>200000000000</v>
      </c>
      <c r="AB67" s="689" t="str">
        <f t="shared" si="6"/>
        <v>VND</v>
      </c>
      <c r="AC67" s="689">
        <f>VLOOKUP(AB67,'Fx rate'!$A$2:$B$12,2,0)</f>
        <v>1</v>
      </c>
      <c r="AD67" s="691">
        <f t="shared" si="7"/>
        <v>200000000000</v>
      </c>
      <c r="AE67" s="691">
        <f t="shared" si="9"/>
        <v>1880547945.2054796</v>
      </c>
      <c r="AF67" s="692">
        <f>SUMIFS('GL7010'!M:M,'GL7010'!I:I,'C701- Recalculate'!D67)</f>
        <v>-1880547945</v>
      </c>
      <c r="AG67" s="693">
        <f t="shared" si="8"/>
        <v>0.20547962188720703</v>
      </c>
    </row>
    <row r="68" spans="1:33" ht="70.5" hidden="1" thickBot="1">
      <c r="A68" s="701">
        <v>131200001</v>
      </c>
      <c r="B68" s="701" t="s">
        <v>1269</v>
      </c>
      <c r="C68" s="701" t="s">
        <v>1271</v>
      </c>
      <c r="D68" s="701" t="s">
        <v>1627</v>
      </c>
      <c r="E68" s="701" t="s">
        <v>1628</v>
      </c>
      <c r="F68" s="701">
        <v>21485</v>
      </c>
      <c r="G68" s="701" t="s">
        <v>1070</v>
      </c>
      <c r="H68" s="701" t="s">
        <v>1625</v>
      </c>
      <c r="I68" s="704">
        <v>44966</v>
      </c>
      <c r="J68" s="701">
        <v>52</v>
      </c>
      <c r="K68" s="701" t="s">
        <v>178</v>
      </c>
      <c r="L68" s="702">
        <v>200000000000</v>
      </c>
      <c r="M68" s="703">
        <v>200000000000</v>
      </c>
      <c r="N68" s="701">
        <v>8.8000000000000007</v>
      </c>
      <c r="O68" s="701">
        <v>0</v>
      </c>
      <c r="P68" s="701">
        <v>0</v>
      </c>
      <c r="Q68" s="701">
        <v>0</v>
      </c>
      <c r="R68" s="701">
        <v>0</v>
      </c>
      <c r="S68" s="701">
        <v>491100002</v>
      </c>
      <c r="T68" s="701" t="s">
        <v>1629</v>
      </c>
      <c r="U68" s="702">
        <v>200000000000</v>
      </c>
      <c r="W68" s="687" t="str">
        <f t="shared" si="1"/>
        <v>19/12/2022</v>
      </c>
      <c r="X68" s="688">
        <f t="shared" si="2"/>
        <v>44966</v>
      </c>
      <c r="Y68" s="689">
        <f t="shared" si="10"/>
        <v>39</v>
      </c>
      <c r="Z68" s="690">
        <f t="shared" si="4"/>
        <v>2.4109589041095892E-4</v>
      </c>
      <c r="AA68" s="691">
        <f t="shared" si="5"/>
        <v>200000000000</v>
      </c>
      <c r="AB68" s="689" t="str">
        <f t="shared" si="6"/>
        <v>VND</v>
      </c>
      <c r="AC68" s="689">
        <f>VLOOKUP(AB68,'Fx rate'!$A$2:$B$12,2,0)</f>
        <v>1</v>
      </c>
      <c r="AD68" s="691">
        <f t="shared" si="7"/>
        <v>200000000000</v>
      </c>
      <c r="AE68" s="691">
        <f t="shared" si="9"/>
        <v>1880547945.2054796</v>
      </c>
      <c r="AF68" s="692">
        <f>SUMIFS('GL7010'!M:M,'GL7010'!I:I,'C701- Recalculate'!D68)</f>
        <v>-1880547945</v>
      </c>
      <c r="AG68" s="693">
        <f t="shared" si="8"/>
        <v>0.20547962188720703</v>
      </c>
    </row>
    <row r="69" spans="1:33" ht="70.5" hidden="1" thickBot="1">
      <c r="A69" s="701">
        <v>131200001</v>
      </c>
      <c r="B69" s="701" t="s">
        <v>1269</v>
      </c>
      <c r="C69" s="701" t="s">
        <v>1271</v>
      </c>
      <c r="D69" s="701" t="s">
        <v>1630</v>
      </c>
      <c r="E69" s="701" t="s">
        <v>1631</v>
      </c>
      <c r="F69" s="701">
        <v>21485</v>
      </c>
      <c r="G69" s="701" t="s">
        <v>1070</v>
      </c>
      <c r="H69" s="701" t="s">
        <v>1632</v>
      </c>
      <c r="I69" s="704">
        <v>44930</v>
      </c>
      <c r="J69" s="701">
        <v>15</v>
      </c>
      <c r="K69" s="701" t="s">
        <v>178</v>
      </c>
      <c r="L69" s="702">
        <v>200000000000</v>
      </c>
      <c r="M69" s="703">
        <v>200000000000</v>
      </c>
      <c r="N69" s="701">
        <v>7.2</v>
      </c>
      <c r="O69" s="701">
        <v>0</v>
      </c>
      <c r="P69" s="701">
        <v>0</v>
      </c>
      <c r="Q69" s="701">
        <v>0</v>
      </c>
      <c r="R69" s="701">
        <v>0</v>
      </c>
      <c r="S69" s="701">
        <v>491100002</v>
      </c>
      <c r="T69" s="701" t="s">
        <v>1633</v>
      </c>
      <c r="U69" s="702">
        <v>200000000000</v>
      </c>
      <c r="W69" s="687" t="str">
        <f t="shared" si="1"/>
        <v>20/12/2022</v>
      </c>
      <c r="X69" s="688">
        <f t="shared" si="2"/>
        <v>44930</v>
      </c>
      <c r="Y69" s="689">
        <f t="shared" si="10"/>
        <v>3</v>
      </c>
      <c r="Z69" s="690">
        <f t="shared" si="4"/>
        <v>1.9726027397260276E-4</v>
      </c>
      <c r="AA69" s="691">
        <f t="shared" si="5"/>
        <v>200000000000</v>
      </c>
      <c r="AB69" s="689" t="str">
        <f t="shared" si="6"/>
        <v>VND</v>
      </c>
      <c r="AC69" s="689">
        <f>VLOOKUP(AB69,'Fx rate'!$A$2:$B$12,2,0)</f>
        <v>1</v>
      </c>
      <c r="AD69" s="691">
        <f t="shared" si="7"/>
        <v>200000000000</v>
      </c>
      <c r="AE69" s="691">
        <f t="shared" si="9"/>
        <v>118356164.38356164</v>
      </c>
      <c r="AF69" s="692">
        <f>SUMIFS('GL7010'!M:M,'GL7010'!I:I,'C701- Recalculate'!D69)</f>
        <v>-118356164</v>
      </c>
      <c r="AG69" s="693">
        <f t="shared" si="8"/>
        <v>0.3835616409778595</v>
      </c>
    </row>
    <row r="70" spans="1:33" ht="70.5" hidden="1" thickBot="1">
      <c r="A70" s="701">
        <v>131200001</v>
      </c>
      <c r="B70" s="701" t="s">
        <v>1269</v>
      </c>
      <c r="C70" s="701" t="s">
        <v>1271</v>
      </c>
      <c r="D70" s="701" t="s">
        <v>1634</v>
      </c>
      <c r="E70" s="701" t="s">
        <v>1635</v>
      </c>
      <c r="F70" s="701">
        <v>21485</v>
      </c>
      <c r="G70" s="701" t="s">
        <v>1070</v>
      </c>
      <c r="H70" s="701" t="s">
        <v>1632</v>
      </c>
      <c r="I70" s="704">
        <v>44930</v>
      </c>
      <c r="J70" s="701">
        <v>15</v>
      </c>
      <c r="K70" s="701" t="s">
        <v>178</v>
      </c>
      <c r="L70" s="702">
        <v>100000000000</v>
      </c>
      <c r="M70" s="703">
        <v>100000000000</v>
      </c>
      <c r="N70" s="701">
        <v>7.1</v>
      </c>
      <c r="O70" s="701">
        <v>0</v>
      </c>
      <c r="P70" s="701">
        <v>0</v>
      </c>
      <c r="Q70" s="701">
        <v>0</v>
      </c>
      <c r="R70" s="701">
        <v>0</v>
      </c>
      <c r="S70" s="701">
        <v>491100002</v>
      </c>
      <c r="T70" s="701" t="s">
        <v>1636</v>
      </c>
      <c r="U70" s="702">
        <v>100000000000</v>
      </c>
      <c r="W70" s="687" t="str">
        <f t="shared" si="1"/>
        <v>20/12/2022</v>
      </c>
      <c r="X70" s="688">
        <f t="shared" si="2"/>
        <v>44930</v>
      </c>
      <c r="Y70" s="689">
        <f t="shared" si="10"/>
        <v>3</v>
      </c>
      <c r="Z70" s="690">
        <f t="shared" si="4"/>
        <v>1.9452054794520546E-4</v>
      </c>
      <c r="AA70" s="691">
        <f t="shared" si="5"/>
        <v>100000000000</v>
      </c>
      <c r="AB70" s="689" t="str">
        <f t="shared" si="6"/>
        <v>VND</v>
      </c>
      <c r="AC70" s="689">
        <f>VLOOKUP(AB70,'Fx rate'!$A$2:$B$12,2,0)</f>
        <v>1</v>
      </c>
      <c r="AD70" s="691">
        <f t="shared" si="7"/>
        <v>100000000000</v>
      </c>
      <c r="AE70" s="691">
        <f t="shared" si="9"/>
        <v>58356164.383561641</v>
      </c>
      <c r="AF70" s="692">
        <f>SUMIFS('GL7010'!M:M,'GL7010'!I:I,'C701- Recalculate'!D70)</f>
        <v>-58356164</v>
      </c>
      <c r="AG70" s="693">
        <f t="shared" si="8"/>
        <v>0.3835616409778595</v>
      </c>
    </row>
    <row r="71" spans="1:33" ht="70.5" hidden="1" thickBot="1">
      <c r="A71" s="701">
        <v>131200001</v>
      </c>
      <c r="B71" s="701" t="s">
        <v>1269</v>
      </c>
      <c r="C71" s="701" t="s">
        <v>1271</v>
      </c>
      <c r="D71" s="701" t="s">
        <v>1637</v>
      </c>
      <c r="E71" s="701" t="s">
        <v>1638</v>
      </c>
      <c r="F71" s="701">
        <v>21485</v>
      </c>
      <c r="G71" s="701" t="s">
        <v>1070</v>
      </c>
      <c r="H71" s="701" t="s">
        <v>1632</v>
      </c>
      <c r="I71" s="704">
        <v>44930</v>
      </c>
      <c r="J71" s="701">
        <v>15</v>
      </c>
      <c r="K71" s="701" t="s">
        <v>178</v>
      </c>
      <c r="L71" s="702">
        <v>100000000000</v>
      </c>
      <c r="M71" s="703">
        <v>100000000000</v>
      </c>
      <c r="N71" s="701">
        <v>7.2</v>
      </c>
      <c r="O71" s="701">
        <v>0</v>
      </c>
      <c r="P71" s="701">
        <v>0</v>
      </c>
      <c r="Q71" s="701">
        <v>0</v>
      </c>
      <c r="R71" s="701">
        <v>0</v>
      </c>
      <c r="S71" s="701">
        <v>491100002</v>
      </c>
      <c r="T71" s="701" t="s">
        <v>1639</v>
      </c>
      <c r="U71" s="702">
        <v>100000000000</v>
      </c>
      <c r="W71" s="687" t="str">
        <f t="shared" si="1"/>
        <v>20/12/2022</v>
      </c>
      <c r="X71" s="688">
        <f t="shared" si="2"/>
        <v>44930</v>
      </c>
      <c r="Y71" s="689">
        <f t="shared" si="10"/>
        <v>3</v>
      </c>
      <c r="Z71" s="690">
        <f t="shared" si="4"/>
        <v>1.9726027397260276E-4</v>
      </c>
      <c r="AA71" s="691">
        <f t="shared" si="5"/>
        <v>100000000000</v>
      </c>
      <c r="AB71" s="689" t="str">
        <f t="shared" si="6"/>
        <v>VND</v>
      </c>
      <c r="AC71" s="689">
        <f>VLOOKUP(AB71,'Fx rate'!$A$2:$B$12,2,0)</f>
        <v>1</v>
      </c>
      <c r="AD71" s="691">
        <f t="shared" si="7"/>
        <v>100000000000</v>
      </c>
      <c r="AE71" s="691">
        <f t="shared" si="9"/>
        <v>59178082.19178082</v>
      </c>
      <c r="AF71" s="692">
        <f>SUMIFS('GL7010'!M:M,'GL7010'!I:I,'C701- Recalculate'!D71)</f>
        <v>-59178082</v>
      </c>
      <c r="AG71" s="693">
        <f t="shared" si="8"/>
        <v>0.19178082048892975</v>
      </c>
    </row>
    <row r="72" spans="1:33" ht="60.5" hidden="1" thickBot="1">
      <c r="A72" s="701">
        <v>131200001</v>
      </c>
      <c r="B72" s="701" t="s">
        <v>1269</v>
      </c>
      <c r="C72" s="701" t="s">
        <v>1271</v>
      </c>
      <c r="D72" s="701" t="s">
        <v>1640</v>
      </c>
      <c r="E72" s="701" t="s">
        <v>1641</v>
      </c>
      <c r="F72" s="701">
        <v>12092</v>
      </c>
      <c r="G72" s="701" t="s">
        <v>1069</v>
      </c>
      <c r="H72" s="701" t="s">
        <v>1642</v>
      </c>
      <c r="I72" s="704">
        <v>44938</v>
      </c>
      <c r="J72" s="701">
        <v>22</v>
      </c>
      <c r="K72" s="701" t="s">
        <v>178</v>
      </c>
      <c r="L72" s="702">
        <v>170000000000</v>
      </c>
      <c r="M72" s="703">
        <v>170000000000</v>
      </c>
      <c r="N72" s="701">
        <v>7.5</v>
      </c>
      <c r="O72" s="701">
        <v>0</v>
      </c>
      <c r="P72" s="701">
        <v>0</v>
      </c>
      <c r="Q72" s="701">
        <v>0</v>
      </c>
      <c r="R72" s="701">
        <v>0</v>
      </c>
      <c r="S72" s="701">
        <v>491100002</v>
      </c>
      <c r="T72" s="701" t="s">
        <v>1643</v>
      </c>
      <c r="U72" s="702">
        <v>170000000000</v>
      </c>
      <c r="W72" s="687" t="str">
        <f t="shared" si="1"/>
        <v>21/12/2022</v>
      </c>
      <c r="X72" s="688">
        <f t="shared" si="2"/>
        <v>44938</v>
      </c>
      <c r="Y72" s="689">
        <f t="shared" si="10"/>
        <v>11</v>
      </c>
      <c r="Z72" s="690">
        <f t="shared" si="4"/>
        <v>2.0547945205479451E-4</v>
      </c>
      <c r="AA72" s="691">
        <f t="shared" si="5"/>
        <v>170000000000</v>
      </c>
      <c r="AB72" s="689" t="str">
        <f t="shared" si="6"/>
        <v>VND</v>
      </c>
      <c r="AC72" s="689">
        <f>VLOOKUP(AB72,'Fx rate'!$A$2:$B$12,2,0)</f>
        <v>1</v>
      </c>
      <c r="AD72" s="691">
        <f t="shared" si="7"/>
        <v>170000000000</v>
      </c>
      <c r="AE72" s="691">
        <f t="shared" si="9"/>
        <v>384246575.34246576</v>
      </c>
      <c r="AF72" s="692">
        <f>SUMIFS('GL7010'!M:M,'GL7010'!I:I,'C701- Recalculate'!D72)</f>
        <v>-384246576</v>
      </c>
      <c r="AG72" s="693">
        <f t="shared" si="8"/>
        <v>-0.65753424167633057</v>
      </c>
    </row>
    <row r="73" spans="1:33" ht="60.5" hidden="1" thickBot="1">
      <c r="A73" s="701">
        <v>131200001</v>
      </c>
      <c r="B73" s="701" t="s">
        <v>1269</v>
      </c>
      <c r="C73" s="701" t="s">
        <v>1271</v>
      </c>
      <c r="D73" s="701" t="s">
        <v>1644</v>
      </c>
      <c r="E73" s="701" t="s">
        <v>1645</v>
      </c>
      <c r="F73" s="701">
        <v>12092</v>
      </c>
      <c r="G73" s="701" t="s">
        <v>1069</v>
      </c>
      <c r="H73" s="701" t="s">
        <v>1642</v>
      </c>
      <c r="I73" s="704">
        <v>44938</v>
      </c>
      <c r="J73" s="701">
        <v>22</v>
      </c>
      <c r="K73" s="701" t="s">
        <v>178</v>
      </c>
      <c r="L73" s="702">
        <v>130000000000</v>
      </c>
      <c r="M73" s="703">
        <v>130000000000</v>
      </c>
      <c r="N73" s="701">
        <v>7.5</v>
      </c>
      <c r="O73" s="701">
        <v>0</v>
      </c>
      <c r="P73" s="701">
        <v>0</v>
      </c>
      <c r="Q73" s="701">
        <v>0</v>
      </c>
      <c r="R73" s="701">
        <v>0</v>
      </c>
      <c r="S73" s="701">
        <v>491100002</v>
      </c>
      <c r="T73" s="701" t="s">
        <v>1646</v>
      </c>
      <c r="U73" s="702">
        <v>130000000000</v>
      </c>
      <c r="W73" s="687" t="str">
        <f t="shared" si="1"/>
        <v>21/12/2022</v>
      </c>
      <c r="X73" s="688">
        <f t="shared" si="2"/>
        <v>44938</v>
      </c>
      <c r="Y73" s="689">
        <f t="shared" si="10"/>
        <v>11</v>
      </c>
      <c r="Z73" s="690">
        <f t="shared" si="4"/>
        <v>2.0547945205479451E-4</v>
      </c>
      <c r="AA73" s="691">
        <f t="shared" si="5"/>
        <v>130000000000</v>
      </c>
      <c r="AB73" s="689" t="str">
        <f t="shared" si="6"/>
        <v>VND</v>
      </c>
      <c r="AC73" s="689">
        <f>VLOOKUP(AB73,'Fx rate'!$A$2:$B$12,2,0)</f>
        <v>1</v>
      </c>
      <c r="AD73" s="691">
        <f t="shared" si="7"/>
        <v>130000000000</v>
      </c>
      <c r="AE73" s="691">
        <f t="shared" si="9"/>
        <v>293835616.43835616</v>
      </c>
      <c r="AF73" s="692">
        <f>SUMIFS('GL7010'!M:M,'GL7010'!I:I,'C701- Recalculate'!D73)</f>
        <v>-293835617</v>
      </c>
      <c r="AG73" s="693">
        <f t="shared" si="8"/>
        <v>-0.56164383888244629</v>
      </c>
    </row>
    <row r="74" spans="1:33" ht="60.5" hidden="1" thickBot="1">
      <c r="A74" s="701">
        <v>131200001</v>
      </c>
      <c r="B74" s="701" t="s">
        <v>1269</v>
      </c>
      <c r="C74" s="701" t="s">
        <v>1271</v>
      </c>
      <c r="D74" s="701" t="s">
        <v>1647</v>
      </c>
      <c r="E74" s="701" t="s">
        <v>1648</v>
      </c>
      <c r="F74" s="701">
        <v>12092</v>
      </c>
      <c r="G74" s="701" t="s">
        <v>1069</v>
      </c>
      <c r="H74" s="701" t="s">
        <v>1642</v>
      </c>
      <c r="I74" s="704">
        <v>44938</v>
      </c>
      <c r="J74" s="701">
        <v>22</v>
      </c>
      <c r="K74" s="701" t="s">
        <v>178</v>
      </c>
      <c r="L74" s="702">
        <v>200000000000</v>
      </c>
      <c r="M74" s="703">
        <v>200000000000</v>
      </c>
      <c r="N74" s="701">
        <v>7.5</v>
      </c>
      <c r="O74" s="701">
        <v>0</v>
      </c>
      <c r="P74" s="701">
        <v>0</v>
      </c>
      <c r="Q74" s="701">
        <v>0</v>
      </c>
      <c r="R74" s="701">
        <v>0</v>
      </c>
      <c r="S74" s="701">
        <v>491100002</v>
      </c>
      <c r="T74" s="701" t="s">
        <v>1649</v>
      </c>
      <c r="U74" s="702">
        <v>200000000000</v>
      </c>
      <c r="W74" s="687" t="str">
        <f t="shared" si="1"/>
        <v>21/12/2022</v>
      </c>
      <c r="X74" s="688">
        <f t="shared" si="2"/>
        <v>44938</v>
      </c>
      <c r="Y74" s="689">
        <f t="shared" si="10"/>
        <v>11</v>
      </c>
      <c r="Z74" s="690">
        <f t="shared" si="4"/>
        <v>2.0547945205479451E-4</v>
      </c>
      <c r="AA74" s="691">
        <f t="shared" si="5"/>
        <v>200000000000</v>
      </c>
      <c r="AB74" s="689" t="str">
        <f t="shared" si="6"/>
        <v>VND</v>
      </c>
      <c r="AC74" s="689">
        <f>VLOOKUP(AB74,'Fx rate'!$A$2:$B$12,2,0)</f>
        <v>1</v>
      </c>
      <c r="AD74" s="691">
        <f t="shared" si="7"/>
        <v>200000000000</v>
      </c>
      <c r="AE74" s="691">
        <f t="shared" si="9"/>
        <v>452054794.52054793</v>
      </c>
      <c r="AF74" s="692">
        <f>SUMIFS('GL7010'!M:M,'GL7010'!I:I,'C701- Recalculate'!D74)</f>
        <v>-452054794</v>
      </c>
      <c r="AG74" s="693">
        <f t="shared" si="8"/>
        <v>0.52054792642593384</v>
      </c>
    </row>
    <row r="75" spans="1:33" ht="70.5" hidden="1" thickBot="1">
      <c r="A75" s="701">
        <v>131200001</v>
      </c>
      <c r="B75" s="701" t="s">
        <v>1269</v>
      </c>
      <c r="C75" s="701" t="s">
        <v>1271</v>
      </c>
      <c r="D75" s="701" t="s">
        <v>1650</v>
      </c>
      <c r="E75" s="701" t="s">
        <v>1651</v>
      </c>
      <c r="F75" s="701">
        <v>21485</v>
      </c>
      <c r="G75" s="701" t="s">
        <v>1070</v>
      </c>
      <c r="H75" s="701" t="s">
        <v>1652</v>
      </c>
      <c r="I75" s="704">
        <v>44959</v>
      </c>
      <c r="J75" s="701">
        <v>42</v>
      </c>
      <c r="K75" s="701" t="s">
        <v>178</v>
      </c>
      <c r="L75" s="702">
        <v>100000000000</v>
      </c>
      <c r="M75" s="703">
        <v>100000000000</v>
      </c>
      <c r="N75" s="701">
        <v>8.5</v>
      </c>
      <c r="O75" s="701">
        <v>0</v>
      </c>
      <c r="P75" s="701">
        <v>0</v>
      </c>
      <c r="Q75" s="701">
        <v>0</v>
      </c>
      <c r="R75" s="701">
        <v>0</v>
      </c>
      <c r="S75" s="701">
        <v>491100002</v>
      </c>
      <c r="T75" s="701" t="s">
        <v>1653</v>
      </c>
      <c r="U75" s="702">
        <v>100000000000</v>
      </c>
      <c r="W75" s="687" t="str">
        <f t="shared" si="1"/>
        <v>22/12/2022</v>
      </c>
      <c r="X75" s="688">
        <f t="shared" si="2"/>
        <v>44959</v>
      </c>
      <c r="Y75" s="689">
        <f t="shared" si="10"/>
        <v>32</v>
      </c>
      <c r="Z75" s="690">
        <f t="shared" si="4"/>
        <v>2.3287671232876715E-4</v>
      </c>
      <c r="AA75" s="691">
        <f t="shared" si="5"/>
        <v>100000000000</v>
      </c>
      <c r="AB75" s="689" t="str">
        <f t="shared" si="6"/>
        <v>VND</v>
      </c>
      <c r="AC75" s="689">
        <f>VLOOKUP(AB75,'Fx rate'!$A$2:$B$12,2,0)</f>
        <v>1</v>
      </c>
      <c r="AD75" s="691">
        <f t="shared" si="7"/>
        <v>100000000000</v>
      </c>
      <c r="AE75" s="691">
        <f t="shared" si="9"/>
        <v>745205479.45205486</v>
      </c>
      <c r="AF75" s="692">
        <f>SUMIFS('GL7010'!M:M,'GL7010'!I:I,'C701- Recalculate'!D75)</f>
        <v>-745205480</v>
      </c>
      <c r="AG75" s="693">
        <f t="shared" si="8"/>
        <v>-0.54794514179229736</v>
      </c>
    </row>
    <row r="76" spans="1:33" ht="70.5" hidden="1" thickBot="1">
      <c r="A76" s="701">
        <v>131200001</v>
      </c>
      <c r="B76" s="701" t="s">
        <v>1269</v>
      </c>
      <c r="C76" s="701" t="s">
        <v>1271</v>
      </c>
      <c r="D76" s="701" t="s">
        <v>1654</v>
      </c>
      <c r="E76" s="701" t="s">
        <v>1655</v>
      </c>
      <c r="F76" s="701">
        <v>21485</v>
      </c>
      <c r="G76" s="701" t="s">
        <v>1070</v>
      </c>
      <c r="H76" s="701" t="s">
        <v>1652</v>
      </c>
      <c r="I76" s="704">
        <v>44959</v>
      </c>
      <c r="J76" s="701">
        <v>42</v>
      </c>
      <c r="K76" s="701" t="s">
        <v>178</v>
      </c>
      <c r="L76" s="702">
        <v>100000000000</v>
      </c>
      <c r="M76" s="703">
        <v>100000000000</v>
      </c>
      <c r="N76" s="701">
        <v>8.5</v>
      </c>
      <c r="O76" s="701">
        <v>0</v>
      </c>
      <c r="P76" s="701">
        <v>0</v>
      </c>
      <c r="Q76" s="701">
        <v>0</v>
      </c>
      <c r="R76" s="701">
        <v>0</v>
      </c>
      <c r="S76" s="701">
        <v>491100002</v>
      </c>
      <c r="T76" s="701" t="s">
        <v>1656</v>
      </c>
      <c r="U76" s="702">
        <v>100000000000</v>
      </c>
      <c r="W76" s="687" t="str">
        <f t="shared" si="1"/>
        <v>22/12/2022</v>
      </c>
      <c r="X76" s="688">
        <f t="shared" si="2"/>
        <v>44959</v>
      </c>
      <c r="Y76" s="689">
        <f t="shared" si="10"/>
        <v>32</v>
      </c>
      <c r="Z76" s="690">
        <f t="shared" si="4"/>
        <v>2.3287671232876715E-4</v>
      </c>
      <c r="AA76" s="691">
        <f t="shared" si="5"/>
        <v>100000000000</v>
      </c>
      <c r="AB76" s="689" t="str">
        <f t="shared" si="6"/>
        <v>VND</v>
      </c>
      <c r="AC76" s="689">
        <f>VLOOKUP(AB76,'Fx rate'!$A$2:$B$12,2,0)</f>
        <v>1</v>
      </c>
      <c r="AD76" s="691">
        <f t="shared" si="7"/>
        <v>100000000000</v>
      </c>
      <c r="AE76" s="691">
        <f t="shared" si="9"/>
        <v>745205479.45205486</v>
      </c>
      <c r="AF76" s="692">
        <f>SUMIFS('GL7010'!M:M,'GL7010'!I:I,'C701- Recalculate'!D76)</f>
        <v>-745205480</v>
      </c>
      <c r="AG76" s="693">
        <f t="shared" si="8"/>
        <v>-0.54794514179229736</v>
      </c>
    </row>
    <row r="77" spans="1:33" ht="70.5" hidden="1" thickBot="1">
      <c r="A77" s="701">
        <v>131200001</v>
      </c>
      <c r="B77" s="701" t="s">
        <v>1269</v>
      </c>
      <c r="C77" s="701" t="s">
        <v>1271</v>
      </c>
      <c r="D77" s="701" t="s">
        <v>1657</v>
      </c>
      <c r="E77" s="701" t="s">
        <v>1658</v>
      </c>
      <c r="F77" s="701">
        <v>275315</v>
      </c>
      <c r="G77" s="701" t="s">
        <v>1406</v>
      </c>
      <c r="H77" s="701" t="s">
        <v>1659</v>
      </c>
      <c r="I77" s="704">
        <v>44960</v>
      </c>
      <c r="J77" s="701">
        <v>39</v>
      </c>
      <c r="K77" s="701" t="s">
        <v>178</v>
      </c>
      <c r="L77" s="702">
        <v>180000000000</v>
      </c>
      <c r="M77" s="703">
        <v>180000000000</v>
      </c>
      <c r="N77" s="701">
        <v>8.1</v>
      </c>
      <c r="O77" s="701">
        <v>0</v>
      </c>
      <c r="P77" s="701">
        <v>0</v>
      </c>
      <c r="Q77" s="701">
        <v>0</v>
      </c>
      <c r="R77" s="701">
        <v>0</v>
      </c>
      <c r="S77" s="701">
        <v>491100002</v>
      </c>
      <c r="T77" s="701" t="s">
        <v>1660</v>
      </c>
      <c r="U77" s="702">
        <v>180000000000</v>
      </c>
      <c r="W77" s="687" t="str">
        <f t="shared" si="1"/>
        <v>26/12/2022</v>
      </c>
      <c r="X77" s="688">
        <f t="shared" si="2"/>
        <v>44960</v>
      </c>
      <c r="Y77" s="689">
        <f t="shared" si="10"/>
        <v>33</v>
      </c>
      <c r="Z77" s="690">
        <f t="shared" si="4"/>
        <v>2.2191780821917808E-4</v>
      </c>
      <c r="AA77" s="691">
        <f t="shared" si="5"/>
        <v>180000000000</v>
      </c>
      <c r="AB77" s="689" t="str">
        <f t="shared" si="6"/>
        <v>VND</v>
      </c>
      <c r="AC77" s="689">
        <f>VLOOKUP(AB77,'Fx rate'!$A$2:$B$12,2,0)</f>
        <v>1</v>
      </c>
      <c r="AD77" s="691">
        <f t="shared" si="7"/>
        <v>180000000000</v>
      </c>
      <c r="AE77" s="691">
        <f t="shared" si="9"/>
        <v>1318191780.8219178</v>
      </c>
      <c r="AF77" s="692">
        <f>SUMIFS('GL7010'!M:M,'GL7010'!I:I,'C701- Recalculate'!D77)</f>
        <v>-1318191781</v>
      </c>
      <c r="AG77" s="693">
        <f t="shared" si="8"/>
        <v>-0.17808222770690918</v>
      </c>
    </row>
    <row r="78" spans="1:33" ht="70.5" hidden="1" thickBot="1">
      <c r="A78" s="701">
        <v>131200001</v>
      </c>
      <c r="B78" s="701" t="s">
        <v>1269</v>
      </c>
      <c r="C78" s="701" t="s">
        <v>1271</v>
      </c>
      <c r="D78" s="701" t="s">
        <v>1661</v>
      </c>
      <c r="E78" s="701" t="s">
        <v>1662</v>
      </c>
      <c r="F78" s="701">
        <v>275315</v>
      </c>
      <c r="G78" s="701" t="s">
        <v>1406</v>
      </c>
      <c r="H78" s="701" t="s">
        <v>1659</v>
      </c>
      <c r="I78" s="704">
        <v>44960</v>
      </c>
      <c r="J78" s="701">
        <v>39</v>
      </c>
      <c r="K78" s="701" t="s">
        <v>178</v>
      </c>
      <c r="L78" s="702">
        <v>120000000000</v>
      </c>
      <c r="M78" s="703">
        <v>120000000000</v>
      </c>
      <c r="N78" s="701">
        <v>8.1</v>
      </c>
      <c r="O78" s="701">
        <v>0</v>
      </c>
      <c r="P78" s="701">
        <v>0</v>
      </c>
      <c r="Q78" s="701">
        <v>0</v>
      </c>
      <c r="R78" s="701">
        <v>0</v>
      </c>
      <c r="S78" s="701">
        <v>491100002</v>
      </c>
      <c r="T78" s="701" t="s">
        <v>1663</v>
      </c>
      <c r="U78" s="702">
        <v>120000000000</v>
      </c>
      <c r="W78" s="687" t="str">
        <f t="shared" si="1"/>
        <v>26/12/2022</v>
      </c>
      <c r="X78" s="688">
        <f t="shared" si="2"/>
        <v>44960</v>
      </c>
      <c r="Y78" s="689">
        <f t="shared" si="10"/>
        <v>33</v>
      </c>
      <c r="Z78" s="690">
        <f t="shared" si="4"/>
        <v>2.2191780821917808E-4</v>
      </c>
      <c r="AA78" s="691">
        <f t="shared" si="5"/>
        <v>120000000000</v>
      </c>
      <c r="AB78" s="689" t="str">
        <f t="shared" si="6"/>
        <v>VND</v>
      </c>
      <c r="AC78" s="689">
        <f>VLOOKUP(AB78,'Fx rate'!$A$2:$B$12,2,0)</f>
        <v>1</v>
      </c>
      <c r="AD78" s="691">
        <f t="shared" si="7"/>
        <v>120000000000</v>
      </c>
      <c r="AE78" s="691">
        <f t="shared" si="9"/>
        <v>878794520.54794526</v>
      </c>
      <c r="AF78" s="692">
        <f>SUMIFS('GL7010'!M:M,'GL7010'!I:I,'C701- Recalculate'!D78)</f>
        <v>-878794520</v>
      </c>
      <c r="AG78" s="693">
        <f t="shared" si="8"/>
        <v>0.54794526100158691</v>
      </c>
    </row>
    <row r="79" spans="1:33" ht="70.5" hidden="1" thickBot="1">
      <c r="A79" s="701">
        <v>131200001</v>
      </c>
      <c r="B79" s="701" t="s">
        <v>1269</v>
      </c>
      <c r="C79" s="701" t="s">
        <v>1271</v>
      </c>
      <c r="D79" s="701" t="s">
        <v>1664</v>
      </c>
      <c r="E79" s="701" t="s">
        <v>1665</v>
      </c>
      <c r="F79" s="701">
        <v>275315</v>
      </c>
      <c r="G79" s="701" t="s">
        <v>1406</v>
      </c>
      <c r="H79" s="701" t="s">
        <v>1659</v>
      </c>
      <c r="I79" s="704">
        <v>44960</v>
      </c>
      <c r="J79" s="701">
        <v>39</v>
      </c>
      <c r="K79" s="701" t="s">
        <v>178</v>
      </c>
      <c r="L79" s="702">
        <v>200000000000</v>
      </c>
      <c r="M79" s="703">
        <v>200000000000</v>
      </c>
      <c r="N79" s="701">
        <v>8</v>
      </c>
      <c r="O79" s="701">
        <v>0</v>
      </c>
      <c r="P79" s="701">
        <v>0</v>
      </c>
      <c r="Q79" s="701">
        <v>0</v>
      </c>
      <c r="R79" s="701">
        <v>0</v>
      </c>
      <c r="S79" s="701">
        <v>491100002</v>
      </c>
      <c r="T79" s="701" t="s">
        <v>1666</v>
      </c>
      <c r="U79" s="702">
        <v>200000000000</v>
      </c>
      <c r="W79" s="687" t="str">
        <f t="shared" si="1"/>
        <v>26/12/2022</v>
      </c>
      <c r="X79" s="688">
        <f t="shared" si="2"/>
        <v>44960</v>
      </c>
      <c r="Y79" s="689">
        <f t="shared" si="10"/>
        <v>33</v>
      </c>
      <c r="Z79" s="690">
        <f t="shared" si="4"/>
        <v>2.1917808219178083E-4</v>
      </c>
      <c r="AA79" s="691">
        <f t="shared" si="5"/>
        <v>200000000000</v>
      </c>
      <c r="AB79" s="689" t="str">
        <f t="shared" si="6"/>
        <v>VND</v>
      </c>
      <c r="AC79" s="689">
        <f>VLOOKUP(AB79,'Fx rate'!$A$2:$B$12,2,0)</f>
        <v>1</v>
      </c>
      <c r="AD79" s="691">
        <f t="shared" si="7"/>
        <v>200000000000</v>
      </c>
      <c r="AE79" s="691">
        <f t="shared" si="9"/>
        <v>1446575342.4657536</v>
      </c>
      <c r="AF79" s="692">
        <f>SUMIFS('GL7010'!M:M,'GL7010'!I:I,'C701- Recalculate'!D79)</f>
        <v>-1446575342</v>
      </c>
      <c r="AG79" s="693">
        <f t="shared" si="8"/>
        <v>0.46575355529785156</v>
      </c>
    </row>
    <row r="80" spans="1:33" ht="80.5" hidden="1" thickBot="1">
      <c r="A80" s="701">
        <v>131200001</v>
      </c>
      <c r="B80" s="701" t="s">
        <v>1269</v>
      </c>
      <c r="C80" s="701" t="s">
        <v>1271</v>
      </c>
      <c r="D80" s="701" t="s">
        <v>1667</v>
      </c>
      <c r="E80" s="701" t="s">
        <v>1668</v>
      </c>
      <c r="F80" s="701">
        <v>93719</v>
      </c>
      <c r="G80" s="701" t="s">
        <v>1062</v>
      </c>
      <c r="H80" s="701" t="s">
        <v>1669</v>
      </c>
      <c r="I80" s="704">
        <v>44929</v>
      </c>
      <c r="J80" s="701">
        <v>5</v>
      </c>
      <c r="K80" s="701" t="s">
        <v>178</v>
      </c>
      <c r="L80" s="702">
        <v>100000000000</v>
      </c>
      <c r="M80" s="703">
        <v>100000000000</v>
      </c>
      <c r="N80" s="701">
        <v>4.5999999999999996</v>
      </c>
      <c r="O80" s="701">
        <v>0</v>
      </c>
      <c r="P80" s="701">
        <v>0</v>
      </c>
      <c r="Q80" s="701">
        <v>0</v>
      </c>
      <c r="R80" s="701">
        <v>0</v>
      </c>
      <c r="S80" s="701">
        <v>491100002</v>
      </c>
      <c r="T80" s="701" t="s">
        <v>1670</v>
      </c>
      <c r="U80" s="702">
        <v>100000000000</v>
      </c>
      <c r="W80" s="687" t="str">
        <f t="shared" si="1"/>
        <v>29/12/2022</v>
      </c>
      <c r="X80" s="688">
        <f t="shared" si="2"/>
        <v>44929</v>
      </c>
      <c r="Y80" s="689">
        <f t="shared" si="10"/>
        <v>2</v>
      </c>
      <c r="Z80" s="690">
        <f t="shared" si="4"/>
        <v>1.2602739726027396E-4</v>
      </c>
      <c r="AA80" s="691">
        <f t="shared" si="5"/>
        <v>100000000000</v>
      </c>
      <c r="AB80" s="689" t="str">
        <f t="shared" si="6"/>
        <v>VND</v>
      </c>
      <c r="AC80" s="689">
        <f>VLOOKUP(AB80,'Fx rate'!$A$2:$B$12,2,0)</f>
        <v>1</v>
      </c>
      <c r="AD80" s="691">
        <f t="shared" si="7"/>
        <v>100000000000</v>
      </c>
      <c r="AE80" s="691">
        <f t="shared" si="9"/>
        <v>25205479.452054791</v>
      </c>
      <c r="AF80" s="692">
        <f>SUMIFS('GL7010'!M:M,'GL7010'!I:I,'C701- Recalculate'!D80)</f>
        <v>-25205480</v>
      </c>
      <c r="AG80" s="693">
        <f t="shared" si="8"/>
        <v>-0.54794520884752274</v>
      </c>
    </row>
    <row r="81" spans="1:33" ht="80.5" hidden="1" thickBot="1">
      <c r="A81" s="701">
        <v>131200001</v>
      </c>
      <c r="B81" s="701" t="s">
        <v>1269</v>
      </c>
      <c r="C81" s="701" t="s">
        <v>1271</v>
      </c>
      <c r="D81" s="701" t="s">
        <v>1671</v>
      </c>
      <c r="E81" s="701" t="s">
        <v>1672</v>
      </c>
      <c r="F81" s="701">
        <v>93719</v>
      </c>
      <c r="G81" s="701" t="s">
        <v>1062</v>
      </c>
      <c r="H81" s="701" t="s">
        <v>1669</v>
      </c>
      <c r="I81" s="704">
        <v>44929</v>
      </c>
      <c r="J81" s="701">
        <v>5</v>
      </c>
      <c r="K81" s="701" t="s">
        <v>178</v>
      </c>
      <c r="L81" s="702">
        <v>100000000000</v>
      </c>
      <c r="M81" s="703">
        <v>100000000000</v>
      </c>
      <c r="N81" s="701">
        <v>4.4000000000000004</v>
      </c>
      <c r="O81" s="701">
        <v>0</v>
      </c>
      <c r="P81" s="701">
        <v>0</v>
      </c>
      <c r="Q81" s="701">
        <v>0</v>
      </c>
      <c r="R81" s="701">
        <v>0</v>
      </c>
      <c r="S81" s="701">
        <v>491100002</v>
      </c>
      <c r="T81" s="701" t="s">
        <v>1673</v>
      </c>
      <c r="U81" s="702">
        <v>100000000000</v>
      </c>
      <c r="W81" s="687" t="str">
        <f t="shared" si="1"/>
        <v>29/12/2022</v>
      </c>
      <c r="X81" s="688">
        <f t="shared" si="2"/>
        <v>44929</v>
      </c>
      <c r="Y81" s="689">
        <f t="shared" si="10"/>
        <v>2</v>
      </c>
      <c r="Z81" s="690">
        <f t="shared" si="4"/>
        <v>1.2054794520547946E-4</v>
      </c>
      <c r="AA81" s="691">
        <f t="shared" si="5"/>
        <v>100000000000</v>
      </c>
      <c r="AB81" s="689" t="str">
        <f t="shared" si="6"/>
        <v>VND</v>
      </c>
      <c r="AC81" s="689">
        <f>VLOOKUP(AB81,'Fx rate'!$A$2:$B$12,2,0)</f>
        <v>1</v>
      </c>
      <c r="AD81" s="691">
        <f t="shared" si="7"/>
        <v>100000000000</v>
      </c>
      <c r="AE81" s="691">
        <f t="shared" si="9"/>
        <v>24109589.041095894</v>
      </c>
      <c r="AF81" s="692">
        <f>SUMIFS('GL7010'!M:M,'GL7010'!I:I,'C701- Recalculate'!D81)</f>
        <v>-24109589</v>
      </c>
      <c r="AG81" s="693">
        <f t="shared" si="8"/>
        <v>4.1095893830060959E-2</v>
      </c>
    </row>
    <row r="82" spans="1:33" ht="70.5" hidden="1" thickBot="1">
      <c r="A82" s="701">
        <v>131200001</v>
      </c>
      <c r="B82" s="701" t="s">
        <v>1269</v>
      </c>
      <c r="C82" s="701" t="s">
        <v>1271</v>
      </c>
      <c r="D82" s="701" t="s">
        <v>1674</v>
      </c>
      <c r="E82" s="701" t="s">
        <v>1675</v>
      </c>
      <c r="F82" s="701">
        <v>12385</v>
      </c>
      <c r="G82" s="701" t="s">
        <v>1068</v>
      </c>
      <c r="H82" s="701" t="s">
        <v>1676</v>
      </c>
      <c r="I82" s="704">
        <v>44929</v>
      </c>
      <c r="J82" s="701">
        <v>4</v>
      </c>
      <c r="K82" s="701" t="s">
        <v>178</v>
      </c>
      <c r="L82" s="702">
        <v>300000000000</v>
      </c>
      <c r="M82" s="703">
        <v>300000000000</v>
      </c>
      <c r="N82" s="701">
        <v>5.0999999999999996</v>
      </c>
      <c r="O82" s="701">
        <v>0</v>
      </c>
      <c r="P82" s="701">
        <v>0</v>
      </c>
      <c r="Q82" s="701">
        <v>0</v>
      </c>
      <c r="R82" s="701">
        <v>0</v>
      </c>
      <c r="S82" s="701">
        <v>491100002</v>
      </c>
      <c r="T82" s="701" t="s">
        <v>1677</v>
      </c>
      <c r="U82" s="702">
        <v>300000000000</v>
      </c>
      <c r="W82" s="687" t="str">
        <f t="shared" si="1"/>
        <v>30/12/2022</v>
      </c>
      <c r="X82" s="688">
        <f t="shared" si="2"/>
        <v>44929</v>
      </c>
      <c r="Y82" s="689">
        <f t="shared" si="10"/>
        <v>2</v>
      </c>
      <c r="Z82" s="690">
        <f t="shared" si="4"/>
        <v>1.3972602739726025E-4</v>
      </c>
      <c r="AA82" s="691">
        <f t="shared" si="5"/>
        <v>300000000000</v>
      </c>
      <c r="AB82" s="689" t="str">
        <f t="shared" si="6"/>
        <v>VND</v>
      </c>
      <c r="AC82" s="689">
        <f>VLOOKUP(AB82,'Fx rate'!$A$2:$B$12,2,0)</f>
        <v>1</v>
      </c>
      <c r="AD82" s="691">
        <f t="shared" si="7"/>
        <v>300000000000</v>
      </c>
      <c r="AE82" s="691">
        <f t="shared" si="9"/>
        <v>83835616.438356146</v>
      </c>
      <c r="AF82" s="692">
        <f>SUMIFS('GL7010'!M:M,'GL7010'!I:I,'C701- Recalculate'!D82)</f>
        <v>-83835617</v>
      </c>
      <c r="AG82" s="693">
        <f t="shared" si="8"/>
        <v>-0.56164385378360748</v>
      </c>
    </row>
    <row r="83" spans="1:33" ht="80.5" hidden="1" thickBot="1">
      <c r="A83" s="701">
        <v>131200001</v>
      </c>
      <c r="B83" s="701" t="s">
        <v>1269</v>
      </c>
      <c r="C83" s="701" t="s">
        <v>1271</v>
      </c>
      <c r="D83" s="701" t="s">
        <v>1678</v>
      </c>
      <c r="E83" s="701" t="s">
        <v>1679</v>
      </c>
      <c r="F83" s="701">
        <v>93719</v>
      </c>
      <c r="G83" s="701" t="s">
        <v>1062</v>
      </c>
      <c r="H83" s="701" t="s">
        <v>1676</v>
      </c>
      <c r="I83" s="704">
        <v>44929</v>
      </c>
      <c r="J83" s="701">
        <v>4</v>
      </c>
      <c r="K83" s="701" t="s">
        <v>178</v>
      </c>
      <c r="L83" s="702">
        <v>150000000000</v>
      </c>
      <c r="M83" s="703">
        <v>150000000000</v>
      </c>
      <c r="N83" s="701">
        <v>5.3</v>
      </c>
      <c r="O83" s="701">
        <v>0</v>
      </c>
      <c r="P83" s="701">
        <v>0</v>
      </c>
      <c r="Q83" s="701">
        <v>0</v>
      </c>
      <c r="R83" s="701">
        <v>0</v>
      </c>
      <c r="S83" s="701">
        <v>491100002</v>
      </c>
      <c r="T83" s="701" t="s">
        <v>1680</v>
      </c>
      <c r="U83" s="702">
        <v>150000000000</v>
      </c>
      <c r="W83" s="687" t="str">
        <f t="shared" si="1"/>
        <v>30/12/2022</v>
      </c>
      <c r="X83" s="688">
        <f t="shared" si="2"/>
        <v>44929</v>
      </c>
      <c r="Y83" s="689">
        <f t="shared" si="10"/>
        <v>2</v>
      </c>
      <c r="Z83" s="690">
        <f t="shared" si="4"/>
        <v>1.452054794520548E-4</v>
      </c>
      <c r="AA83" s="691">
        <f t="shared" si="5"/>
        <v>150000000000</v>
      </c>
      <c r="AB83" s="689" t="str">
        <f t="shared" si="6"/>
        <v>VND</v>
      </c>
      <c r="AC83" s="689">
        <f>VLOOKUP(AB83,'Fx rate'!$A$2:$B$12,2,0)</f>
        <v>1</v>
      </c>
      <c r="AD83" s="691">
        <f t="shared" si="7"/>
        <v>150000000000</v>
      </c>
      <c r="AE83" s="691">
        <f t="shared" si="9"/>
        <v>43561643.83561644</v>
      </c>
      <c r="AF83" s="692">
        <f>SUMIFS('GL7010'!M:M,'GL7010'!I:I,'C701- Recalculate'!D83)</f>
        <v>-43561644</v>
      </c>
      <c r="AG83" s="693">
        <f t="shared" si="8"/>
        <v>-0.16438356041908264</v>
      </c>
    </row>
    <row r="84" spans="1:33" ht="70.5" hidden="1" thickBot="1">
      <c r="A84" s="701">
        <v>131200001</v>
      </c>
      <c r="B84" s="701" t="s">
        <v>1269</v>
      </c>
      <c r="C84" s="701" t="s">
        <v>1271</v>
      </c>
      <c r="D84" s="701" t="s">
        <v>1681</v>
      </c>
      <c r="E84" s="701" t="s">
        <v>1682</v>
      </c>
      <c r="F84" s="701">
        <v>12092</v>
      </c>
      <c r="G84" s="701" t="s">
        <v>1069</v>
      </c>
      <c r="H84" s="701" t="s">
        <v>1676</v>
      </c>
      <c r="I84" s="704">
        <v>44929</v>
      </c>
      <c r="J84" s="701">
        <v>4</v>
      </c>
      <c r="K84" s="701" t="s">
        <v>178</v>
      </c>
      <c r="L84" s="702">
        <v>200000000000</v>
      </c>
      <c r="M84" s="703">
        <v>200000000000</v>
      </c>
      <c r="N84" s="701">
        <v>5.0999999999999996</v>
      </c>
      <c r="O84" s="701">
        <v>0</v>
      </c>
      <c r="P84" s="701">
        <v>0</v>
      </c>
      <c r="Q84" s="701">
        <v>0</v>
      </c>
      <c r="R84" s="701">
        <v>0</v>
      </c>
      <c r="S84" s="701">
        <v>491100002</v>
      </c>
      <c r="T84" s="701" t="s">
        <v>1683</v>
      </c>
      <c r="U84" s="702">
        <v>200000000000</v>
      </c>
      <c r="W84" s="687" t="str">
        <f t="shared" si="1"/>
        <v>30/12/2022</v>
      </c>
      <c r="X84" s="688">
        <f t="shared" si="2"/>
        <v>44929</v>
      </c>
      <c r="Y84" s="689">
        <f t="shared" si="10"/>
        <v>2</v>
      </c>
      <c r="Z84" s="690">
        <f t="shared" si="4"/>
        <v>1.3972602739726025E-4</v>
      </c>
      <c r="AA84" s="691">
        <f t="shared" si="5"/>
        <v>200000000000</v>
      </c>
      <c r="AB84" s="689" t="str">
        <f t="shared" si="6"/>
        <v>VND</v>
      </c>
      <c r="AC84" s="689">
        <f>VLOOKUP(AB84,'Fx rate'!$A$2:$B$12,2,0)</f>
        <v>1</v>
      </c>
      <c r="AD84" s="691">
        <f t="shared" si="7"/>
        <v>200000000000</v>
      </c>
      <c r="AE84" s="691">
        <f t="shared" si="9"/>
        <v>55890410.958904102</v>
      </c>
      <c r="AF84" s="692">
        <f>SUMIFS('GL7010'!M:M,'GL7010'!I:I,'C701- Recalculate'!D84)</f>
        <v>-55890411</v>
      </c>
      <c r="AG84" s="693">
        <f t="shared" si="8"/>
        <v>-4.1095897555351257E-2</v>
      </c>
    </row>
    <row r="85" spans="1:33" ht="70.5" hidden="1" thickBot="1">
      <c r="A85" s="701">
        <v>131200001</v>
      </c>
      <c r="B85" s="701" t="s">
        <v>1269</v>
      </c>
      <c r="C85" s="701" t="s">
        <v>1271</v>
      </c>
      <c r="D85" s="701" t="s">
        <v>1684</v>
      </c>
      <c r="E85" s="701" t="s">
        <v>1685</v>
      </c>
      <c r="F85" s="701">
        <v>275315</v>
      </c>
      <c r="G85" s="701" t="s">
        <v>1406</v>
      </c>
      <c r="H85" s="701" t="s">
        <v>1676</v>
      </c>
      <c r="I85" s="704">
        <v>44929</v>
      </c>
      <c r="J85" s="701">
        <v>4</v>
      </c>
      <c r="K85" s="701" t="s">
        <v>178</v>
      </c>
      <c r="L85" s="702">
        <v>250000000000</v>
      </c>
      <c r="M85" s="703">
        <v>250000000000</v>
      </c>
      <c r="N85" s="701">
        <v>5.5</v>
      </c>
      <c r="O85" s="701">
        <v>0</v>
      </c>
      <c r="P85" s="701">
        <v>0</v>
      </c>
      <c r="Q85" s="701">
        <v>0</v>
      </c>
      <c r="R85" s="701">
        <v>0</v>
      </c>
      <c r="S85" s="701">
        <v>491100002</v>
      </c>
      <c r="T85" s="701" t="s">
        <v>1686</v>
      </c>
      <c r="U85" s="702">
        <v>250000000000</v>
      </c>
      <c r="W85" s="687" t="str">
        <f t="shared" si="1"/>
        <v>30/12/2022</v>
      </c>
      <c r="X85" s="688">
        <f t="shared" si="2"/>
        <v>44929</v>
      </c>
      <c r="Y85" s="689">
        <f t="shared" si="10"/>
        <v>2</v>
      </c>
      <c r="Z85" s="690">
        <f t="shared" si="4"/>
        <v>1.5068493150684933E-4</v>
      </c>
      <c r="AA85" s="691">
        <f t="shared" si="5"/>
        <v>250000000000</v>
      </c>
      <c r="AB85" s="689" t="str">
        <f t="shared" si="6"/>
        <v>VND</v>
      </c>
      <c r="AC85" s="689">
        <f>VLOOKUP(AB85,'Fx rate'!$A$2:$B$12,2,0)</f>
        <v>1</v>
      </c>
      <c r="AD85" s="691">
        <f t="shared" si="7"/>
        <v>250000000000</v>
      </c>
      <c r="AE85" s="691">
        <f t="shared" si="9"/>
        <v>75342465.753424659</v>
      </c>
      <c r="AF85" s="692">
        <f>SUMIFS('GL7010'!M:M,'GL7010'!I:I,'C701- Recalculate'!D85)</f>
        <v>-75342466</v>
      </c>
      <c r="AG85" s="693">
        <f t="shared" si="8"/>
        <v>-0.24657534062862396</v>
      </c>
    </row>
    <row r="86" spans="1:33" ht="70.5" hidden="1" thickBot="1">
      <c r="A86" s="701">
        <v>131200001</v>
      </c>
      <c r="B86" s="701" t="s">
        <v>1269</v>
      </c>
      <c r="C86" s="701" t="s">
        <v>1271</v>
      </c>
      <c r="D86" s="701" t="s">
        <v>1687</v>
      </c>
      <c r="E86" s="701" t="s">
        <v>1688</v>
      </c>
      <c r="F86" s="701">
        <v>275315</v>
      </c>
      <c r="G86" s="701" t="s">
        <v>1406</v>
      </c>
      <c r="H86" s="701" t="s">
        <v>1676</v>
      </c>
      <c r="I86" s="704">
        <v>44929</v>
      </c>
      <c r="J86" s="701">
        <v>4</v>
      </c>
      <c r="K86" s="701" t="s">
        <v>178</v>
      </c>
      <c r="L86" s="702">
        <v>100000000000</v>
      </c>
      <c r="M86" s="703">
        <v>100000000000</v>
      </c>
      <c r="N86" s="701">
        <v>5.6</v>
      </c>
      <c r="O86" s="701">
        <v>0</v>
      </c>
      <c r="P86" s="701">
        <v>0</v>
      </c>
      <c r="Q86" s="701">
        <v>0</v>
      </c>
      <c r="R86" s="701">
        <v>0</v>
      </c>
      <c r="S86" s="701">
        <v>491100002</v>
      </c>
      <c r="T86" s="701" t="s">
        <v>1689</v>
      </c>
      <c r="U86" s="702">
        <v>100000000000</v>
      </c>
      <c r="W86" s="687" t="str">
        <f t="shared" si="1"/>
        <v>30/12/2022</v>
      </c>
      <c r="X86" s="688">
        <f t="shared" si="2"/>
        <v>44929</v>
      </c>
      <c r="Y86" s="689">
        <f t="shared" si="10"/>
        <v>2</v>
      </c>
      <c r="Z86" s="690">
        <f t="shared" si="4"/>
        <v>1.5342465753424655E-4</v>
      </c>
      <c r="AA86" s="691">
        <f t="shared" si="5"/>
        <v>100000000000</v>
      </c>
      <c r="AB86" s="689" t="str">
        <f t="shared" si="6"/>
        <v>VND</v>
      </c>
      <c r="AC86" s="689">
        <f>VLOOKUP(AB86,'Fx rate'!$A$2:$B$12,2,0)</f>
        <v>1</v>
      </c>
      <c r="AD86" s="691">
        <f t="shared" si="7"/>
        <v>100000000000</v>
      </c>
      <c r="AE86" s="691">
        <f t="shared" si="9"/>
        <v>30684931.506849308</v>
      </c>
      <c r="AF86" s="692">
        <f>SUMIFS('GL7010'!M:M,'GL7010'!I:I,'C701- Recalculate'!D86)</f>
        <v>-30684931</v>
      </c>
      <c r="AG86" s="693">
        <f t="shared" si="8"/>
        <v>0.50684930756688118</v>
      </c>
    </row>
    <row r="87" spans="1:33" ht="70.5" hidden="1" thickBot="1">
      <c r="A87" s="701">
        <v>131200001</v>
      </c>
      <c r="B87" s="701" t="s">
        <v>1269</v>
      </c>
      <c r="C87" s="701" t="s">
        <v>1271</v>
      </c>
      <c r="D87" s="701" t="s">
        <v>1690</v>
      </c>
      <c r="E87" s="701" t="s">
        <v>1691</v>
      </c>
      <c r="F87" s="701">
        <v>275315</v>
      </c>
      <c r="G87" s="701" t="s">
        <v>1406</v>
      </c>
      <c r="H87" s="701" t="s">
        <v>1676</v>
      </c>
      <c r="I87" s="704">
        <v>44929</v>
      </c>
      <c r="J87" s="701">
        <v>4</v>
      </c>
      <c r="K87" s="701" t="s">
        <v>178</v>
      </c>
      <c r="L87" s="702">
        <v>250000000000</v>
      </c>
      <c r="M87" s="703">
        <v>250000000000</v>
      </c>
      <c r="N87" s="701">
        <v>5.5</v>
      </c>
      <c r="O87" s="701">
        <v>0</v>
      </c>
      <c r="P87" s="701">
        <v>0</v>
      </c>
      <c r="Q87" s="701">
        <v>0</v>
      </c>
      <c r="R87" s="701">
        <v>0</v>
      </c>
      <c r="S87" s="701">
        <v>491100002</v>
      </c>
      <c r="T87" s="701" t="s">
        <v>1692</v>
      </c>
      <c r="U87" s="702">
        <v>250000000000</v>
      </c>
      <c r="W87" s="687" t="str">
        <f t="shared" si="1"/>
        <v>30/12/2022</v>
      </c>
      <c r="X87" s="688">
        <f t="shared" si="2"/>
        <v>44929</v>
      </c>
      <c r="Y87" s="689">
        <f t="shared" si="10"/>
        <v>2</v>
      </c>
      <c r="Z87" s="690">
        <f t="shared" si="4"/>
        <v>1.5068493150684933E-4</v>
      </c>
      <c r="AA87" s="691">
        <f t="shared" si="5"/>
        <v>250000000000</v>
      </c>
      <c r="AB87" s="689" t="str">
        <f t="shared" si="6"/>
        <v>VND</v>
      </c>
      <c r="AC87" s="689">
        <f>VLOOKUP(AB87,'Fx rate'!$A$2:$B$12,2,0)</f>
        <v>1</v>
      </c>
      <c r="AD87" s="691">
        <f t="shared" si="7"/>
        <v>250000000000</v>
      </c>
      <c r="AE87" s="691">
        <f t="shared" si="9"/>
        <v>75342465.753424659</v>
      </c>
      <c r="AF87" s="692">
        <f>SUMIFS('GL7010'!M:M,'GL7010'!I:I,'C701- Recalculate'!D87)</f>
        <v>-75342466</v>
      </c>
      <c r="AG87" s="693">
        <f t="shared" si="8"/>
        <v>-0.24657534062862396</v>
      </c>
    </row>
    <row r="88" spans="1:33" ht="70.5" hidden="1" thickBot="1">
      <c r="A88" s="701">
        <v>131200001</v>
      </c>
      <c r="B88" s="701" t="s">
        <v>1269</v>
      </c>
      <c r="C88" s="701" t="s">
        <v>1271</v>
      </c>
      <c r="D88" s="701" t="s">
        <v>1693</v>
      </c>
      <c r="E88" s="701" t="s">
        <v>1694</v>
      </c>
      <c r="F88" s="701">
        <v>12092</v>
      </c>
      <c r="G88" s="701" t="s">
        <v>1069</v>
      </c>
      <c r="H88" s="701" t="s">
        <v>1676</v>
      </c>
      <c r="I88" s="704">
        <v>44929</v>
      </c>
      <c r="J88" s="701">
        <v>4</v>
      </c>
      <c r="K88" s="701" t="s">
        <v>178</v>
      </c>
      <c r="L88" s="702">
        <v>100000000000</v>
      </c>
      <c r="M88" s="703">
        <v>100000000000</v>
      </c>
      <c r="N88" s="701">
        <v>5.0999999999999996</v>
      </c>
      <c r="O88" s="701">
        <v>0</v>
      </c>
      <c r="P88" s="701">
        <v>0</v>
      </c>
      <c r="Q88" s="701">
        <v>0</v>
      </c>
      <c r="R88" s="701">
        <v>0</v>
      </c>
      <c r="S88" s="701">
        <v>491100002</v>
      </c>
      <c r="T88" s="701" t="s">
        <v>1695</v>
      </c>
      <c r="U88" s="702">
        <v>100000000000</v>
      </c>
      <c r="W88" s="687" t="str">
        <f t="shared" si="1"/>
        <v>30/12/2022</v>
      </c>
      <c r="X88" s="688">
        <f t="shared" si="2"/>
        <v>44929</v>
      </c>
      <c r="Y88" s="689">
        <f t="shared" si="10"/>
        <v>2</v>
      </c>
      <c r="Z88" s="690">
        <f t="shared" si="4"/>
        <v>1.3972602739726025E-4</v>
      </c>
      <c r="AA88" s="691">
        <f t="shared" si="5"/>
        <v>100000000000</v>
      </c>
      <c r="AB88" s="689" t="str">
        <f t="shared" si="6"/>
        <v>VND</v>
      </c>
      <c r="AC88" s="689">
        <f>VLOOKUP(AB88,'Fx rate'!$A$2:$B$12,2,0)</f>
        <v>1</v>
      </c>
      <c r="AD88" s="691">
        <f t="shared" si="7"/>
        <v>100000000000</v>
      </c>
      <c r="AE88" s="691">
        <f t="shared" si="9"/>
        <v>27945205.479452051</v>
      </c>
      <c r="AF88" s="692">
        <f>SUMIFS('GL7010'!M:M,'GL7010'!I:I,'C701- Recalculate'!D88)</f>
        <v>-27945206</v>
      </c>
      <c r="AG88" s="693">
        <f t="shared" si="8"/>
        <v>-0.52054794877767563</v>
      </c>
    </row>
    <row r="89" spans="1:33" ht="70.5" hidden="1" thickBot="1">
      <c r="A89" s="701">
        <v>131200001</v>
      </c>
      <c r="B89" s="701" t="s">
        <v>1269</v>
      </c>
      <c r="C89" s="701" t="s">
        <v>1271</v>
      </c>
      <c r="D89" s="701" t="s">
        <v>1696</v>
      </c>
      <c r="E89" s="701" t="s">
        <v>1697</v>
      </c>
      <c r="F89" s="701">
        <v>12385</v>
      </c>
      <c r="G89" s="701" t="s">
        <v>1068</v>
      </c>
      <c r="H89" s="701" t="s">
        <v>1676</v>
      </c>
      <c r="I89" s="704">
        <v>44929</v>
      </c>
      <c r="J89" s="701">
        <v>4</v>
      </c>
      <c r="K89" s="701" t="s">
        <v>178</v>
      </c>
      <c r="L89" s="702">
        <v>350000000000</v>
      </c>
      <c r="M89" s="703">
        <v>350000000000</v>
      </c>
      <c r="N89" s="701">
        <v>5.0999999999999996</v>
      </c>
      <c r="O89" s="701">
        <v>0</v>
      </c>
      <c r="P89" s="701">
        <v>0</v>
      </c>
      <c r="Q89" s="701">
        <v>0</v>
      </c>
      <c r="R89" s="701">
        <v>0</v>
      </c>
      <c r="S89" s="701">
        <v>491100002</v>
      </c>
      <c r="T89" s="701" t="s">
        <v>1698</v>
      </c>
      <c r="U89" s="702">
        <v>350000000000</v>
      </c>
      <c r="W89" s="687" t="str">
        <f t="shared" si="1"/>
        <v>30/12/2022</v>
      </c>
      <c r="X89" s="688">
        <f t="shared" si="2"/>
        <v>44929</v>
      </c>
      <c r="Y89" s="689">
        <f t="shared" si="10"/>
        <v>2</v>
      </c>
      <c r="Z89" s="690">
        <f t="shared" si="4"/>
        <v>1.3972602739726025E-4</v>
      </c>
      <c r="AA89" s="691">
        <f t="shared" si="5"/>
        <v>350000000000</v>
      </c>
      <c r="AB89" s="689" t="str">
        <f t="shared" si="6"/>
        <v>VND</v>
      </c>
      <c r="AC89" s="689">
        <f>VLOOKUP(AB89,'Fx rate'!$A$2:$B$12,2,0)</f>
        <v>1</v>
      </c>
      <c r="AD89" s="691">
        <f t="shared" si="7"/>
        <v>350000000000</v>
      </c>
      <c r="AE89" s="691">
        <f t="shared" si="9"/>
        <v>97808219.178082183</v>
      </c>
      <c r="AF89" s="692">
        <f>SUMIFS('GL7010'!M:M,'GL7010'!I:I,'C701- Recalculate'!D89)</f>
        <v>-97808219</v>
      </c>
      <c r="AG89" s="693">
        <f t="shared" si="8"/>
        <v>0.1780821830034256</v>
      </c>
    </row>
    <row r="90" spans="1:33" ht="80.5" hidden="1" thickBot="1">
      <c r="A90" s="701">
        <v>131200001</v>
      </c>
      <c r="B90" s="701" t="s">
        <v>1269</v>
      </c>
      <c r="C90" s="701" t="s">
        <v>1271</v>
      </c>
      <c r="D90" s="701" t="s">
        <v>1699</v>
      </c>
      <c r="E90" s="701" t="s">
        <v>1700</v>
      </c>
      <c r="F90" s="701">
        <v>147192</v>
      </c>
      <c r="G90" s="701" t="s">
        <v>1701</v>
      </c>
      <c r="H90" s="701" t="s">
        <v>1676</v>
      </c>
      <c r="I90" s="704">
        <v>44929</v>
      </c>
      <c r="J90" s="701">
        <v>4</v>
      </c>
      <c r="K90" s="701" t="s">
        <v>178</v>
      </c>
      <c r="L90" s="702">
        <v>300000000000</v>
      </c>
      <c r="M90" s="703">
        <v>300000000000</v>
      </c>
      <c r="N90" s="701">
        <v>5.3</v>
      </c>
      <c r="O90" s="701">
        <v>0</v>
      </c>
      <c r="P90" s="701">
        <v>0</v>
      </c>
      <c r="Q90" s="701">
        <v>0</v>
      </c>
      <c r="R90" s="701">
        <v>0</v>
      </c>
      <c r="S90" s="701">
        <v>491100002</v>
      </c>
      <c r="T90" s="701" t="s">
        <v>1702</v>
      </c>
      <c r="U90" s="702">
        <v>300000000000</v>
      </c>
      <c r="W90" s="687" t="str">
        <f t="shared" si="1"/>
        <v>30/12/2022</v>
      </c>
      <c r="X90" s="688">
        <f t="shared" si="2"/>
        <v>44929</v>
      </c>
      <c r="Y90" s="689">
        <f t="shared" si="10"/>
        <v>2</v>
      </c>
      <c r="Z90" s="690">
        <f t="shared" si="4"/>
        <v>1.452054794520548E-4</v>
      </c>
      <c r="AA90" s="691">
        <f t="shared" si="5"/>
        <v>300000000000</v>
      </c>
      <c r="AB90" s="689" t="str">
        <f t="shared" si="6"/>
        <v>VND</v>
      </c>
      <c r="AC90" s="689">
        <f>VLOOKUP(AB90,'Fx rate'!$A$2:$B$12,2,0)</f>
        <v>1</v>
      </c>
      <c r="AD90" s="691">
        <f t="shared" si="7"/>
        <v>300000000000</v>
      </c>
      <c r="AE90" s="691">
        <f t="shared" si="9"/>
        <v>87123287.671232879</v>
      </c>
      <c r="AF90" s="692">
        <f>SUMIFS('GL7010'!M:M,'GL7010'!I:I,'C701- Recalculate'!D90)</f>
        <v>-87123287</v>
      </c>
      <c r="AG90" s="693">
        <f t="shared" si="8"/>
        <v>0.67123287916183472</v>
      </c>
    </row>
    <row r="91" spans="1:33" ht="120.5" hidden="1" thickBot="1">
      <c r="A91" s="701">
        <v>131200001</v>
      </c>
      <c r="B91" s="701" t="s">
        <v>1269</v>
      </c>
      <c r="C91" s="701" t="s">
        <v>1271</v>
      </c>
      <c r="D91" s="701" t="s">
        <v>1703</v>
      </c>
      <c r="E91" s="701" t="s">
        <v>1704</v>
      </c>
      <c r="F91" s="701">
        <v>12441</v>
      </c>
      <c r="G91" s="701" t="s">
        <v>1705</v>
      </c>
      <c r="H91" s="701" t="s">
        <v>1676</v>
      </c>
      <c r="I91" s="704">
        <v>44930</v>
      </c>
      <c r="J91" s="701">
        <v>5</v>
      </c>
      <c r="K91" s="701" t="s">
        <v>178</v>
      </c>
      <c r="L91" s="702">
        <v>250000000000</v>
      </c>
      <c r="M91" s="703">
        <v>250000000000</v>
      </c>
      <c r="N91" s="701">
        <v>4</v>
      </c>
      <c r="O91" s="701">
        <v>0</v>
      </c>
      <c r="P91" s="701">
        <v>0</v>
      </c>
      <c r="Q91" s="701">
        <v>0</v>
      </c>
      <c r="R91" s="701">
        <v>0</v>
      </c>
      <c r="S91" s="701">
        <v>491100002</v>
      </c>
      <c r="T91" s="701" t="s">
        <v>1706</v>
      </c>
      <c r="U91" s="702">
        <v>250000000000</v>
      </c>
      <c r="W91" s="687" t="str">
        <f t="shared" si="1"/>
        <v>30/12/2022</v>
      </c>
      <c r="X91" s="688">
        <f t="shared" si="2"/>
        <v>44930</v>
      </c>
      <c r="Y91" s="689">
        <f t="shared" si="10"/>
        <v>3</v>
      </c>
      <c r="Z91" s="690">
        <f t="shared" si="4"/>
        <v>1.0958904109589041E-4</v>
      </c>
      <c r="AA91" s="691">
        <f t="shared" si="5"/>
        <v>250000000000</v>
      </c>
      <c r="AB91" s="689" t="str">
        <f t="shared" si="6"/>
        <v>VND</v>
      </c>
      <c r="AC91" s="689">
        <f>VLOOKUP(AB91,'Fx rate'!$A$2:$B$12,2,0)</f>
        <v>1</v>
      </c>
      <c r="AD91" s="691">
        <f t="shared" si="7"/>
        <v>250000000000</v>
      </c>
      <c r="AE91" s="691">
        <f t="shared" si="9"/>
        <v>82191780.821917817</v>
      </c>
      <c r="AF91" s="692">
        <f>SUMIFS('GL7010'!M:M,'GL7010'!I:I,'C701- Recalculate'!D91)</f>
        <v>-82191780</v>
      </c>
      <c r="AG91" s="693">
        <f t="shared" si="8"/>
        <v>0.8219178169965744</v>
      </c>
    </row>
    <row r="92" spans="1:33" ht="70.5" hidden="1" thickBot="1">
      <c r="A92" s="701">
        <v>131200001</v>
      </c>
      <c r="B92" s="701" t="s">
        <v>1269</v>
      </c>
      <c r="C92" s="701" t="s">
        <v>1271</v>
      </c>
      <c r="D92" s="701" t="s">
        <v>1707</v>
      </c>
      <c r="E92" s="701" t="s">
        <v>1708</v>
      </c>
      <c r="F92" s="701">
        <v>12092</v>
      </c>
      <c r="G92" s="701" t="s">
        <v>1069</v>
      </c>
      <c r="H92" s="701" t="s">
        <v>1676</v>
      </c>
      <c r="I92" s="704">
        <v>44929</v>
      </c>
      <c r="J92" s="701">
        <v>4</v>
      </c>
      <c r="K92" s="701" t="s">
        <v>178</v>
      </c>
      <c r="L92" s="702">
        <v>200000000000</v>
      </c>
      <c r="M92" s="703">
        <v>200000000000</v>
      </c>
      <c r="N92" s="701">
        <v>5.0999999999999996</v>
      </c>
      <c r="O92" s="701">
        <v>0</v>
      </c>
      <c r="P92" s="701">
        <v>0</v>
      </c>
      <c r="Q92" s="701">
        <v>0</v>
      </c>
      <c r="R92" s="701">
        <v>0</v>
      </c>
      <c r="S92" s="701">
        <v>491100002</v>
      </c>
      <c r="T92" s="701" t="s">
        <v>1709</v>
      </c>
      <c r="U92" s="702">
        <v>200000000000</v>
      </c>
      <c r="W92" s="687" t="str">
        <f t="shared" ref="W92:W155" si="11">H92</f>
        <v>30/12/2022</v>
      </c>
      <c r="X92" s="688">
        <f t="shared" ref="X92:X155" si="12">I92</f>
        <v>44929</v>
      </c>
      <c r="Y92" s="689">
        <f t="shared" si="10"/>
        <v>2</v>
      </c>
      <c r="Z92" s="690">
        <f t="shared" ref="Z92:Z155" si="13">N92%/365</f>
        <v>1.3972602739726025E-4</v>
      </c>
      <c r="AA92" s="691">
        <f t="shared" ref="AA92:AA155" si="14">L92</f>
        <v>200000000000</v>
      </c>
      <c r="AB92" s="689" t="str">
        <f t="shared" ref="AB92:AB155" si="15">K92</f>
        <v>VND</v>
      </c>
      <c r="AC92" s="689">
        <f>VLOOKUP(AB92,'Fx rate'!$A$2:$B$12,2,0)</f>
        <v>1</v>
      </c>
      <c r="AD92" s="691">
        <f t="shared" ref="AD92:AD155" si="16">AA92*AC92</f>
        <v>200000000000</v>
      </c>
      <c r="AE92" s="691">
        <f t="shared" ref="AE92:AE155" si="17">(AD92*Z92*Y92)</f>
        <v>55890410.958904102</v>
      </c>
      <c r="AF92" s="692">
        <f>SUMIFS('GL7010'!M:M,'GL7010'!I:I,'C701- Recalculate'!D92)</f>
        <v>-55890411</v>
      </c>
      <c r="AG92" s="693">
        <f t="shared" ref="AG92:AG155" si="18">AE92+AF92</f>
        <v>-4.1095897555351257E-2</v>
      </c>
    </row>
    <row r="93" spans="1:33" ht="70.5" hidden="1" thickBot="1">
      <c r="A93" s="701">
        <v>131200001</v>
      </c>
      <c r="B93" s="701" t="s">
        <v>1269</v>
      </c>
      <c r="C93" s="701" t="s">
        <v>1271</v>
      </c>
      <c r="D93" s="701" t="s">
        <v>1710</v>
      </c>
      <c r="E93" s="701" t="s">
        <v>1711</v>
      </c>
      <c r="F93" s="701">
        <v>12385</v>
      </c>
      <c r="G93" s="701" t="s">
        <v>1068</v>
      </c>
      <c r="H93" s="701" t="s">
        <v>1676</v>
      </c>
      <c r="I93" s="704">
        <v>44929</v>
      </c>
      <c r="J93" s="701">
        <v>4</v>
      </c>
      <c r="K93" s="701" t="s">
        <v>178</v>
      </c>
      <c r="L93" s="702">
        <v>350000000000</v>
      </c>
      <c r="M93" s="703">
        <v>350000000000</v>
      </c>
      <c r="N93" s="701">
        <v>5.0999999999999996</v>
      </c>
      <c r="O93" s="701">
        <v>0</v>
      </c>
      <c r="P93" s="701">
        <v>0</v>
      </c>
      <c r="Q93" s="701">
        <v>0</v>
      </c>
      <c r="R93" s="701">
        <v>0</v>
      </c>
      <c r="S93" s="701">
        <v>491100002</v>
      </c>
      <c r="T93" s="701" t="s">
        <v>1712</v>
      </c>
      <c r="U93" s="702">
        <v>350000000000</v>
      </c>
      <c r="W93" s="687" t="str">
        <f t="shared" si="11"/>
        <v>30/12/2022</v>
      </c>
      <c r="X93" s="688">
        <f t="shared" si="12"/>
        <v>44929</v>
      </c>
      <c r="Y93" s="689">
        <f t="shared" si="10"/>
        <v>2</v>
      </c>
      <c r="Z93" s="690">
        <f t="shared" si="13"/>
        <v>1.3972602739726025E-4</v>
      </c>
      <c r="AA93" s="691">
        <f t="shared" si="14"/>
        <v>350000000000</v>
      </c>
      <c r="AB93" s="689" t="str">
        <f t="shared" si="15"/>
        <v>VND</v>
      </c>
      <c r="AC93" s="689">
        <f>VLOOKUP(AB93,'Fx rate'!$A$2:$B$12,2,0)</f>
        <v>1</v>
      </c>
      <c r="AD93" s="691">
        <f t="shared" si="16"/>
        <v>350000000000</v>
      </c>
      <c r="AE93" s="691">
        <f t="shared" si="17"/>
        <v>97808219.178082183</v>
      </c>
      <c r="AF93" s="692">
        <f>SUMIFS('GL7010'!M:M,'GL7010'!I:I,'C701- Recalculate'!D93)</f>
        <v>-97808219</v>
      </c>
      <c r="AG93" s="693">
        <f t="shared" si="18"/>
        <v>0.1780821830034256</v>
      </c>
    </row>
    <row r="94" spans="1:33" ht="80.5" hidden="1" thickBot="1">
      <c r="A94" s="701">
        <v>131200001</v>
      </c>
      <c r="B94" s="701" t="s">
        <v>1269</v>
      </c>
      <c r="C94" s="701" t="s">
        <v>1271</v>
      </c>
      <c r="D94" s="701" t="s">
        <v>1713</v>
      </c>
      <c r="E94" s="701" t="s">
        <v>1714</v>
      </c>
      <c r="F94" s="701">
        <v>147192</v>
      </c>
      <c r="G94" s="701" t="s">
        <v>1701</v>
      </c>
      <c r="H94" s="701" t="s">
        <v>1676</v>
      </c>
      <c r="I94" s="704">
        <v>44929</v>
      </c>
      <c r="J94" s="701">
        <v>4</v>
      </c>
      <c r="K94" s="701" t="s">
        <v>178</v>
      </c>
      <c r="L94" s="702">
        <v>200000000000</v>
      </c>
      <c r="M94" s="703">
        <v>200000000000</v>
      </c>
      <c r="N94" s="701">
        <v>5.3</v>
      </c>
      <c r="O94" s="701">
        <v>0</v>
      </c>
      <c r="P94" s="701">
        <v>0</v>
      </c>
      <c r="Q94" s="701">
        <v>0</v>
      </c>
      <c r="R94" s="701">
        <v>0</v>
      </c>
      <c r="S94" s="701">
        <v>491100002</v>
      </c>
      <c r="T94" s="701" t="s">
        <v>1715</v>
      </c>
      <c r="U94" s="702">
        <v>200000000000</v>
      </c>
      <c r="W94" s="687" t="str">
        <f t="shared" si="11"/>
        <v>30/12/2022</v>
      </c>
      <c r="X94" s="688">
        <f t="shared" si="12"/>
        <v>44929</v>
      </c>
      <c r="Y94" s="689">
        <f t="shared" si="10"/>
        <v>2</v>
      </c>
      <c r="Z94" s="690">
        <f t="shared" si="13"/>
        <v>1.452054794520548E-4</v>
      </c>
      <c r="AA94" s="691">
        <f t="shared" si="14"/>
        <v>200000000000</v>
      </c>
      <c r="AB94" s="689" t="str">
        <f t="shared" si="15"/>
        <v>VND</v>
      </c>
      <c r="AC94" s="689">
        <f>VLOOKUP(AB94,'Fx rate'!$A$2:$B$12,2,0)</f>
        <v>1</v>
      </c>
      <c r="AD94" s="691">
        <f t="shared" si="16"/>
        <v>200000000000</v>
      </c>
      <c r="AE94" s="691">
        <f t="shared" si="17"/>
        <v>58082191.780821919</v>
      </c>
      <c r="AF94" s="692">
        <f>SUMIFS('GL7010'!M:M,'GL7010'!I:I,'C701- Recalculate'!D94)</f>
        <v>-58082192</v>
      </c>
      <c r="AG94" s="693">
        <f t="shared" si="18"/>
        <v>-0.21917808055877686</v>
      </c>
    </row>
    <row r="95" spans="1:33" ht="70.5" hidden="1" thickBot="1">
      <c r="A95" s="701">
        <v>131200001</v>
      </c>
      <c r="B95" s="701" t="s">
        <v>1269</v>
      </c>
      <c r="C95" s="701" t="s">
        <v>1271</v>
      </c>
      <c r="D95" s="701" t="s">
        <v>1716</v>
      </c>
      <c r="E95" s="701" t="s">
        <v>1717</v>
      </c>
      <c r="F95" s="701">
        <v>275315</v>
      </c>
      <c r="G95" s="701" t="s">
        <v>1406</v>
      </c>
      <c r="H95" s="701" t="s">
        <v>1676</v>
      </c>
      <c r="I95" s="704">
        <v>44929</v>
      </c>
      <c r="J95" s="701">
        <v>4</v>
      </c>
      <c r="K95" s="701" t="s">
        <v>178</v>
      </c>
      <c r="L95" s="702">
        <v>400000000000</v>
      </c>
      <c r="M95" s="703">
        <v>400000000000</v>
      </c>
      <c r="N95" s="701">
        <v>5.7</v>
      </c>
      <c r="O95" s="701">
        <v>0</v>
      </c>
      <c r="P95" s="701">
        <v>0</v>
      </c>
      <c r="Q95" s="701">
        <v>0</v>
      </c>
      <c r="R95" s="701">
        <v>0</v>
      </c>
      <c r="S95" s="701">
        <v>491100002</v>
      </c>
      <c r="T95" s="701" t="s">
        <v>1718</v>
      </c>
      <c r="U95" s="702">
        <v>400000000000</v>
      </c>
      <c r="W95" s="687" t="str">
        <f t="shared" si="11"/>
        <v>30/12/2022</v>
      </c>
      <c r="X95" s="688">
        <f t="shared" si="12"/>
        <v>44929</v>
      </c>
      <c r="Y95" s="689">
        <f t="shared" si="10"/>
        <v>2</v>
      </c>
      <c r="Z95" s="690">
        <f t="shared" si="13"/>
        <v>1.5616438356164385E-4</v>
      </c>
      <c r="AA95" s="691">
        <f t="shared" si="14"/>
        <v>400000000000</v>
      </c>
      <c r="AB95" s="689" t="str">
        <f t="shared" si="15"/>
        <v>VND</v>
      </c>
      <c r="AC95" s="689">
        <f>VLOOKUP(AB95,'Fx rate'!$A$2:$B$12,2,0)</f>
        <v>1</v>
      </c>
      <c r="AD95" s="691">
        <f t="shared" si="16"/>
        <v>400000000000</v>
      </c>
      <c r="AE95" s="691">
        <f t="shared" si="17"/>
        <v>124931506.84931508</v>
      </c>
      <c r="AF95" s="692">
        <f>SUMIFS('GL7010'!M:M,'GL7010'!I:I,'C701- Recalculate'!D95)</f>
        <v>-124931507</v>
      </c>
      <c r="AG95" s="693">
        <f t="shared" si="18"/>
        <v>-0.15068492293357849</v>
      </c>
    </row>
    <row r="96" spans="1:33" ht="120.5" hidden="1" thickBot="1">
      <c r="A96" s="701">
        <v>131200001</v>
      </c>
      <c r="B96" s="701" t="s">
        <v>1269</v>
      </c>
      <c r="C96" s="701" t="s">
        <v>1271</v>
      </c>
      <c r="D96" s="701" t="s">
        <v>1719</v>
      </c>
      <c r="E96" s="701" t="s">
        <v>1720</v>
      </c>
      <c r="F96" s="701">
        <v>12441</v>
      </c>
      <c r="G96" s="701" t="s">
        <v>1705</v>
      </c>
      <c r="H96" s="701" t="s">
        <v>1676</v>
      </c>
      <c r="I96" s="704">
        <v>44930</v>
      </c>
      <c r="J96" s="701">
        <v>5</v>
      </c>
      <c r="K96" s="701" t="s">
        <v>178</v>
      </c>
      <c r="L96" s="702">
        <v>150000000000</v>
      </c>
      <c r="M96" s="703">
        <v>150000000000</v>
      </c>
      <c r="N96" s="701">
        <v>4.2</v>
      </c>
      <c r="O96" s="701">
        <v>0</v>
      </c>
      <c r="P96" s="701">
        <v>0</v>
      </c>
      <c r="Q96" s="701">
        <v>0</v>
      </c>
      <c r="R96" s="701">
        <v>0</v>
      </c>
      <c r="S96" s="701">
        <v>491100002</v>
      </c>
      <c r="T96" s="701" t="s">
        <v>1721</v>
      </c>
      <c r="U96" s="702">
        <v>150000000000</v>
      </c>
      <c r="W96" s="687" t="str">
        <f t="shared" si="11"/>
        <v>30/12/2022</v>
      </c>
      <c r="X96" s="688">
        <f t="shared" si="12"/>
        <v>44930</v>
      </c>
      <c r="Y96" s="689">
        <f t="shared" si="10"/>
        <v>3</v>
      </c>
      <c r="Z96" s="690">
        <f t="shared" si="13"/>
        <v>1.1506849315068494E-4</v>
      </c>
      <c r="AA96" s="691">
        <f t="shared" si="14"/>
        <v>150000000000</v>
      </c>
      <c r="AB96" s="689" t="str">
        <f t="shared" si="15"/>
        <v>VND</v>
      </c>
      <c r="AC96" s="689">
        <f>VLOOKUP(AB96,'Fx rate'!$A$2:$B$12,2,0)</f>
        <v>1</v>
      </c>
      <c r="AD96" s="691">
        <f t="shared" si="16"/>
        <v>150000000000</v>
      </c>
      <c r="AE96" s="691">
        <f t="shared" si="17"/>
        <v>51780821.91780822</v>
      </c>
      <c r="AF96" s="692">
        <f>SUMIFS('GL7010'!M:M,'GL7010'!I:I,'C701- Recalculate'!D96)</f>
        <v>-51780822</v>
      </c>
      <c r="AG96" s="693">
        <f t="shared" si="18"/>
        <v>-8.2191780209541321E-2</v>
      </c>
    </row>
    <row r="97" spans="1:33" ht="80.5" hidden="1" thickBot="1">
      <c r="A97" s="701">
        <v>131200001</v>
      </c>
      <c r="B97" s="701" t="s">
        <v>1269</v>
      </c>
      <c r="C97" s="701" t="s">
        <v>1271</v>
      </c>
      <c r="D97" s="701" t="s">
        <v>1722</v>
      </c>
      <c r="E97" s="701" t="s">
        <v>1723</v>
      </c>
      <c r="F97" s="701">
        <v>93719</v>
      </c>
      <c r="G97" s="701" t="s">
        <v>1062</v>
      </c>
      <c r="H97" s="701" t="s">
        <v>1676</v>
      </c>
      <c r="I97" s="704">
        <v>44929</v>
      </c>
      <c r="J97" s="701">
        <v>4</v>
      </c>
      <c r="K97" s="701" t="s">
        <v>178</v>
      </c>
      <c r="L97" s="702">
        <v>150000000000</v>
      </c>
      <c r="M97" s="703">
        <v>150000000000</v>
      </c>
      <c r="N97" s="701">
        <v>5.4</v>
      </c>
      <c r="O97" s="701">
        <v>0</v>
      </c>
      <c r="P97" s="701">
        <v>0</v>
      </c>
      <c r="Q97" s="701">
        <v>0</v>
      </c>
      <c r="R97" s="701">
        <v>0</v>
      </c>
      <c r="S97" s="701">
        <v>491100002</v>
      </c>
      <c r="T97" s="701" t="s">
        <v>1724</v>
      </c>
      <c r="U97" s="702">
        <v>150000000000</v>
      </c>
      <c r="W97" s="687" t="str">
        <f t="shared" si="11"/>
        <v>30/12/2022</v>
      </c>
      <c r="X97" s="688">
        <f t="shared" si="12"/>
        <v>44929</v>
      </c>
      <c r="Y97" s="689">
        <f t="shared" si="10"/>
        <v>2</v>
      </c>
      <c r="Z97" s="690">
        <f t="shared" si="13"/>
        <v>1.4794520547945208E-4</v>
      </c>
      <c r="AA97" s="691">
        <f t="shared" si="14"/>
        <v>150000000000</v>
      </c>
      <c r="AB97" s="689" t="str">
        <f t="shared" si="15"/>
        <v>VND</v>
      </c>
      <c r="AC97" s="689">
        <f>VLOOKUP(AB97,'Fx rate'!$A$2:$B$12,2,0)</f>
        <v>1</v>
      </c>
      <c r="AD97" s="691">
        <f t="shared" si="16"/>
        <v>150000000000</v>
      </c>
      <c r="AE97" s="691">
        <f t="shared" si="17"/>
        <v>44383561.643835627</v>
      </c>
      <c r="AF97" s="692">
        <f>SUMIFS('GL7010'!M:M,'GL7010'!I:I,'C701- Recalculate'!D97)</f>
        <v>-44383561</v>
      </c>
      <c r="AG97" s="693">
        <f t="shared" si="18"/>
        <v>0.64383562654256821</v>
      </c>
    </row>
    <row r="98" spans="1:33" ht="120.5" hidden="1" thickBot="1">
      <c r="A98" s="701">
        <v>131200001</v>
      </c>
      <c r="B98" s="701" t="s">
        <v>1269</v>
      </c>
      <c r="C98" s="701" t="s">
        <v>1271</v>
      </c>
      <c r="D98" s="701" t="s">
        <v>1725</v>
      </c>
      <c r="E98" s="701" t="s">
        <v>1726</v>
      </c>
      <c r="F98" s="701">
        <v>12441</v>
      </c>
      <c r="G98" s="701" t="s">
        <v>1705</v>
      </c>
      <c r="H98" s="701" t="s">
        <v>1676</v>
      </c>
      <c r="I98" s="704">
        <v>44930</v>
      </c>
      <c r="J98" s="701">
        <v>5</v>
      </c>
      <c r="K98" s="701" t="s">
        <v>178</v>
      </c>
      <c r="L98" s="702">
        <v>100000000000</v>
      </c>
      <c r="M98" s="703">
        <v>100000000000</v>
      </c>
      <c r="N98" s="701">
        <v>4.2</v>
      </c>
      <c r="O98" s="701">
        <v>0</v>
      </c>
      <c r="P98" s="701">
        <v>0</v>
      </c>
      <c r="Q98" s="701">
        <v>0</v>
      </c>
      <c r="R98" s="701">
        <v>0</v>
      </c>
      <c r="S98" s="701">
        <v>491100002</v>
      </c>
      <c r="T98" s="701" t="s">
        <v>1727</v>
      </c>
      <c r="U98" s="702">
        <v>100000000000</v>
      </c>
      <c r="W98" s="687" t="str">
        <f t="shared" si="11"/>
        <v>30/12/2022</v>
      </c>
      <c r="X98" s="688">
        <f t="shared" si="12"/>
        <v>44930</v>
      </c>
      <c r="Y98" s="689">
        <f t="shared" si="10"/>
        <v>3</v>
      </c>
      <c r="Z98" s="690">
        <f t="shared" si="13"/>
        <v>1.1506849315068494E-4</v>
      </c>
      <c r="AA98" s="691">
        <f t="shared" si="14"/>
        <v>100000000000</v>
      </c>
      <c r="AB98" s="689" t="str">
        <f t="shared" si="15"/>
        <v>VND</v>
      </c>
      <c r="AC98" s="689">
        <f>VLOOKUP(AB98,'Fx rate'!$A$2:$B$12,2,0)</f>
        <v>1</v>
      </c>
      <c r="AD98" s="691">
        <f t="shared" si="16"/>
        <v>100000000000</v>
      </c>
      <c r="AE98" s="691">
        <f t="shared" si="17"/>
        <v>34520547.94520548</v>
      </c>
      <c r="AF98" s="692">
        <f>SUMIFS('GL7010'!M:M,'GL7010'!I:I,'C701- Recalculate'!D98)</f>
        <v>-34520548</v>
      </c>
      <c r="AG98" s="693">
        <f t="shared" si="18"/>
        <v>-5.4794520139694214E-2</v>
      </c>
    </row>
    <row r="99" spans="1:33" ht="70.5" hidden="1" thickBot="1">
      <c r="A99" s="701">
        <v>131200001</v>
      </c>
      <c r="B99" s="701" t="s">
        <v>1269</v>
      </c>
      <c r="C99" s="701" t="s">
        <v>1271</v>
      </c>
      <c r="D99" s="701" t="s">
        <v>1728</v>
      </c>
      <c r="E99" s="701" t="s">
        <v>1729</v>
      </c>
      <c r="F99" s="701">
        <v>21485</v>
      </c>
      <c r="G99" s="701" t="s">
        <v>1070</v>
      </c>
      <c r="H99" s="704">
        <v>44930</v>
      </c>
      <c r="I99" s="704">
        <v>44967</v>
      </c>
      <c r="J99" s="701">
        <v>37</v>
      </c>
      <c r="K99" s="701" t="s">
        <v>178</v>
      </c>
      <c r="L99" s="702">
        <v>200000000000</v>
      </c>
      <c r="M99" s="703">
        <v>200000000000</v>
      </c>
      <c r="N99" s="701">
        <v>8.1999999999999993</v>
      </c>
      <c r="O99" s="701">
        <v>0</v>
      </c>
      <c r="P99" s="701">
        <v>0</v>
      </c>
      <c r="Q99" s="701">
        <v>0</v>
      </c>
      <c r="R99" s="701">
        <v>0</v>
      </c>
      <c r="S99" s="701">
        <v>491100002</v>
      </c>
      <c r="T99" s="701" t="s">
        <v>1730</v>
      </c>
      <c r="U99" s="702">
        <v>200000000000</v>
      </c>
      <c r="W99" s="687">
        <f t="shared" si="11"/>
        <v>44930</v>
      </c>
      <c r="X99" s="688">
        <f t="shared" si="12"/>
        <v>44967</v>
      </c>
      <c r="Y99" s="689">
        <f>X99-W99</f>
        <v>37</v>
      </c>
      <c r="Z99" s="690">
        <f t="shared" si="13"/>
        <v>2.2465753424657532E-4</v>
      </c>
      <c r="AA99" s="691">
        <f t="shared" si="14"/>
        <v>200000000000</v>
      </c>
      <c r="AB99" s="689" t="str">
        <f t="shared" si="15"/>
        <v>VND</v>
      </c>
      <c r="AC99" s="689">
        <f>VLOOKUP(AB99,'Fx rate'!$A$2:$B$12,2,0)</f>
        <v>1</v>
      </c>
      <c r="AD99" s="691">
        <f t="shared" si="16"/>
        <v>200000000000</v>
      </c>
      <c r="AE99" s="691">
        <f t="shared" si="17"/>
        <v>1662465753.4246573</v>
      </c>
      <c r="AF99" s="692">
        <f>SUMIFS('GL7010'!M:M,'GL7010'!I:I,'C701- Recalculate'!D99)</f>
        <v>-1662465753</v>
      </c>
      <c r="AG99" s="693">
        <f t="shared" si="18"/>
        <v>0.42465734481811523</v>
      </c>
    </row>
    <row r="100" spans="1:33" ht="70.5" hidden="1" thickBot="1">
      <c r="A100" s="701">
        <v>131200001</v>
      </c>
      <c r="B100" s="701" t="s">
        <v>1269</v>
      </c>
      <c r="C100" s="701" t="s">
        <v>1271</v>
      </c>
      <c r="D100" s="701" t="s">
        <v>1731</v>
      </c>
      <c r="E100" s="701" t="s">
        <v>1732</v>
      </c>
      <c r="F100" s="701">
        <v>21485</v>
      </c>
      <c r="G100" s="701" t="s">
        <v>1070</v>
      </c>
      <c r="H100" s="704">
        <v>44930</v>
      </c>
      <c r="I100" s="704">
        <v>44967</v>
      </c>
      <c r="J100" s="701">
        <v>37</v>
      </c>
      <c r="K100" s="701" t="s">
        <v>178</v>
      </c>
      <c r="L100" s="702">
        <v>200000000000</v>
      </c>
      <c r="M100" s="703">
        <v>200000000000</v>
      </c>
      <c r="N100" s="701">
        <v>8.1999999999999993</v>
      </c>
      <c r="O100" s="701">
        <v>0</v>
      </c>
      <c r="P100" s="701">
        <v>0</v>
      </c>
      <c r="Q100" s="701">
        <v>0</v>
      </c>
      <c r="R100" s="701">
        <v>0</v>
      </c>
      <c r="S100" s="701">
        <v>491100002</v>
      </c>
      <c r="T100" s="701" t="s">
        <v>1733</v>
      </c>
      <c r="U100" s="702">
        <v>200000000000</v>
      </c>
      <c r="W100" s="687">
        <f t="shared" si="11"/>
        <v>44930</v>
      </c>
      <c r="X100" s="688">
        <f t="shared" si="12"/>
        <v>44967</v>
      </c>
      <c r="Y100" s="689">
        <f t="shared" ref="Y100:Y163" si="19">X100-W100</f>
        <v>37</v>
      </c>
      <c r="Z100" s="690">
        <f t="shared" si="13"/>
        <v>2.2465753424657532E-4</v>
      </c>
      <c r="AA100" s="691">
        <f t="shared" si="14"/>
        <v>200000000000</v>
      </c>
      <c r="AB100" s="689" t="str">
        <f t="shared" si="15"/>
        <v>VND</v>
      </c>
      <c r="AC100" s="689">
        <f>VLOOKUP(AB100,'Fx rate'!$A$2:$B$12,2,0)</f>
        <v>1</v>
      </c>
      <c r="AD100" s="691">
        <f t="shared" si="16"/>
        <v>200000000000</v>
      </c>
      <c r="AE100" s="691">
        <f t="shared" si="17"/>
        <v>1662465753.4246573</v>
      </c>
      <c r="AF100" s="692">
        <f>SUMIFS('GL7010'!M:M,'GL7010'!I:I,'C701- Recalculate'!D100)</f>
        <v>-1662465753</v>
      </c>
      <c r="AG100" s="693">
        <f t="shared" si="18"/>
        <v>0.42465734481811523</v>
      </c>
    </row>
    <row r="101" spans="1:33" ht="70.5" hidden="1" thickBot="1">
      <c r="A101" s="701">
        <v>131200001</v>
      </c>
      <c r="B101" s="701" t="s">
        <v>1269</v>
      </c>
      <c r="C101" s="701" t="s">
        <v>1271</v>
      </c>
      <c r="D101" s="701" t="s">
        <v>1734</v>
      </c>
      <c r="E101" s="701" t="s">
        <v>1735</v>
      </c>
      <c r="F101" s="701">
        <v>275315</v>
      </c>
      <c r="G101" s="701" t="s">
        <v>1406</v>
      </c>
      <c r="H101" s="704">
        <v>44936</v>
      </c>
      <c r="I101" s="704">
        <v>44967</v>
      </c>
      <c r="J101" s="701">
        <v>31</v>
      </c>
      <c r="K101" s="701" t="s">
        <v>178</v>
      </c>
      <c r="L101" s="702">
        <v>180000000000</v>
      </c>
      <c r="M101" s="703">
        <v>180000000000</v>
      </c>
      <c r="N101" s="701">
        <v>8.1</v>
      </c>
      <c r="O101" s="701">
        <v>0</v>
      </c>
      <c r="P101" s="701">
        <v>0</v>
      </c>
      <c r="Q101" s="701">
        <v>0</v>
      </c>
      <c r="R101" s="701">
        <v>0</v>
      </c>
      <c r="S101" s="701">
        <v>491100002</v>
      </c>
      <c r="T101" s="701" t="s">
        <v>1736</v>
      </c>
      <c r="U101" s="702">
        <v>180000000000</v>
      </c>
      <c r="W101" s="687">
        <f t="shared" si="11"/>
        <v>44936</v>
      </c>
      <c r="X101" s="688">
        <f t="shared" si="12"/>
        <v>44967</v>
      </c>
      <c r="Y101" s="689">
        <f t="shared" si="19"/>
        <v>31</v>
      </c>
      <c r="Z101" s="690">
        <f t="shared" si="13"/>
        <v>2.2191780821917808E-4</v>
      </c>
      <c r="AA101" s="691">
        <f t="shared" si="14"/>
        <v>180000000000</v>
      </c>
      <c r="AB101" s="689" t="str">
        <f t="shared" si="15"/>
        <v>VND</v>
      </c>
      <c r="AC101" s="689">
        <f>VLOOKUP(AB101,'Fx rate'!$A$2:$B$12,2,0)</f>
        <v>1</v>
      </c>
      <c r="AD101" s="691">
        <f t="shared" si="16"/>
        <v>180000000000</v>
      </c>
      <c r="AE101" s="691">
        <f t="shared" si="17"/>
        <v>1238301369.8630135</v>
      </c>
      <c r="AF101" s="692">
        <f>SUMIFS('GL7010'!M:M,'GL7010'!I:I,'C701- Recalculate'!D101)</f>
        <v>-1238301370</v>
      </c>
      <c r="AG101" s="693">
        <f t="shared" si="18"/>
        <v>-0.13698649406433105</v>
      </c>
    </row>
    <row r="102" spans="1:33" ht="70.5" hidden="1" thickBot="1">
      <c r="A102" s="701">
        <v>131200001</v>
      </c>
      <c r="B102" s="701" t="s">
        <v>1269</v>
      </c>
      <c r="C102" s="701" t="s">
        <v>1271</v>
      </c>
      <c r="D102" s="701" t="s">
        <v>1737</v>
      </c>
      <c r="E102" s="701" t="s">
        <v>1738</v>
      </c>
      <c r="F102" s="701">
        <v>275315</v>
      </c>
      <c r="G102" s="701" t="s">
        <v>1406</v>
      </c>
      <c r="H102" s="704">
        <v>44936</v>
      </c>
      <c r="I102" s="704">
        <v>44967</v>
      </c>
      <c r="J102" s="701">
        <v>31</v>
      </c>
      <c r="K102" s="701" t="s">
        <v>178</v>
      </c>
      <c r="L102" s="702">
        <v>200000000000</v>
      </c>
      <c r="M102" s="703">
        <v>200000000000</v>
      </c>
      <c r="N102" s="701">
        <v>8</v>
      </c>
      <c r="O102" s="701">
        <v>0</v>
      </c>
      <c r="P102" s="701">
        <v>0</v>
      </c>
      <c r="Q102" s="701">
        <v>0</v>
      </c>
      <c r="R102" s="701">
        <v>0</v>
      </c>
      <c r="S102" s="701">
        <v>491100002</v>
      </c>
      <c r="T102" s="701" t="s">
        <v>1739</v>
      </c>
      <c r="U102" s="702">
        <v>200000000000</v>
      </c>
      <c r="W102" s="687">
        <f t="shared" si="11"/>
        <v>44936</v>
      </c>
      <c r="X102" s="688">
        <f t="shared" si="12"/>
        <v>44967</v>
      </c>
      <c r="Y102" s="689">
        <f t="shared" si="19"/>
        <v>31</v>
      </c>
      <c r="Z102" s="690">
        <f t="shared" si="13"/>
        <v>2.1917808219178083E-4</v>
      </c>
      <c r="AA102" s="691">
        <f t="shared" si="14"/>
        <v>200000000000</v>
      </c>
      <c r="AB102" s="689" t="str">
        <f t="shared" si="15"/>
        <v>VND</v>
      </c>
      <c r="AC102" s="689">
        <f>VLOOKUP(AB102,'Fx rate'!$A$2:$B$12,2,0)</f>
        <v>1</v>
      </c>
      <c r="AD102" s="691">
        <f t="shared" si="16"/>
        <v>200000000000</v>
      </c>
      <c r="AE102" s="691">
        <f t="shared" si="17"/>
        <v>1358904109.5890412</v>
      </c>
      <c r="AF102" s="692">
        <f>SUMIFS('GL7010'!M:M,'GL7010'!I:I,'C701- Recalculate'!D102)</f>
        <v>-1358904110</v>
      </c>
      <c r="AG102" s="693">
        <f t="shared" si="18"/>
        <v>-0.41095876693725586</v>
      </c>
    </row>
    <row r="103" spans="1:33" ht="70.5" hidden="1" thickBot="1">
      <c r="A103" s="701">
        <v>131200001</v>
      </c>
      <c r="B103" s="701" t="s">
        <v>1269</v>
      </c>
      <c r="C103" s="701" t="s">
        <v>1271</v>
      </c>
      <c r="D103" s="701" t="s">
        <v>1740</v>
      </c>
      <c r="E103" s="701" t="s">
        <v>1741</v>
      </c>
      <c r="F103" s="701">
        <v>275315</v>
      </c>
      <c r="G103" s="701" t="s">
        <v>1406</v>
      </c>
      <c r="H103" s="704">
        <v>44936</v>
      </c>
      <c r="I103" s="704">
        <v>44967</v>
      </c>
      <c r="J103" s="701">
        <v>31</v>
      </c>
      <c r="K103" s="701" t="s">
        <v>178</v>
      </c>
      <c r="L103" s="702">
        <v>120000000000</v>
      </c>
      <c r="M103" s="703">
        <v>120000000000</v>
      </c>
      <c r="N103" s="701">
        <v>8.1</v>
      </c>
      <c r="O103" s="701">
        <v>0</v>
      </c>
      <c r="P103" s="701">
        <v>0</v>
      </c>
      <c r="Q103" s="701">
        <v>0</v>
      </c>
      <c r="R103" s="701">
        <v>0</v>
      </c>
      <c r="S103" s="701">
        <v>491100002</v>
      </c>
      <c r="T103" s="701" t="s">
        <v>1742</v>
      </c>
      <c r="U103" s="702">
        <v>120000000000</v>
      </c>
      <c r="W103" s="687">
        <f t="shared" si="11"/>
        <v>44936</v>
      </c>
      <c r="X103" s="688">
        <f t="shared" si="12"/>
        <v>44967</v>
      </c>
      <c r="Y103" s="689">
        <f t="shared" si="19"/>
        <v>31</v>
      </c>
      <c r="Z103" s="690">
        <f t="shared" si="13"/>
        <v>2.2191780821917808E-4</v>
      </c>
      <c r="AA103" s="691">
        <f t="shared" si="14"/>
        <v>120000000000</v>
      </c>
      <c r="AB103" s="689" t="str">
        <f t="shared" si="15"/>
        <v>VND</v>
      </c>
      <c r="AC103" s="689">
        <f>VLOOKUP(AB103,'Fx rate'!$A$2:$B$12,2,0)</f>
        <v>1</v>
      </c>
      <c r="AD103" s="691">
        <f t="shared" si="16"/>
        <v>120000000000</v>
      </c>
      <c r="AE103" s="691">
        <f t="shared" si="17"/>
        <v>825534246.57534242</v>
      </c>
      <c r="AF103" s="692">
        <f>SUMIFS('GL7010'!M:M,'GL7010'!I:I,'C701- Recalculate'!D103)</f>
        <v>-825534247</v>
      </c>
      <c r="AG103" s="693">
        <f t="shared" si="18"/>
        <v>-0.42465758323669434</v>
      </c>
    </row>
    <row r="104" spans="1:33" ht="70.5" hidden="1" thickBot="1">
      <c r="A104" s="701">
        <v>131200001</v>
      </c>
      <c r="B104" s="701" t="s">
        <v>1269</v>
      </c>
      <c r="C104" s="701" t="s">
        <v>1271</v>
      </c>
      <c r="D104" s="701" t="s">
        <v>1743</v>
      </c>
      <c r="E104" s="701" t="s">
        <v>1744</v>
      </c>
      <c r="F104" s="701">
        <v>275315</v>
      </c>
      <c r="G104" s="701" t="s">
        <v>1406</v>
      </c>
      <c r="H104" s="701" t="s">
        <v>1745</v>
      </c>
      <c r="I104" s="701" t="s">
        <v>1746</v>
      </c>
      <c r="J104" s="701">
        <v>3</v>
      </c>
      <c r="K104" s="701" t="s">
        <v>178</v>
      </c>
      <c r="L104" s="702">
        <v>200000000000</v>
      </c>
      <c r="M104" s="703">
        <v>200000000000</v>
      </c>
      <c r="N104" s="701">
        <v>6.2</v>
      </c>
      <c r="O104" s="701">
        <v>0</v>
      </c>
      <c r="P104" s="701">
        <v>0</v>
      </c>
      <c r="Q104" s="701">
        <v>0</v>
      </c>
      <c r="R104" s="701">
        <v>0</v>
      </c>
      <c r="S104" s="701">
        <v>491100002</v>
      </c>
      <c r="T104" s="701" t="s">
        <v>1747</v>
      </c>
      <c r="U104" s="702">
        <v>200000000000</v>
      </c>
      <c r="W104" s="687" t="str">
        <f t="shared" si="11"/>
        <v>13/01/2023</v>
      </c>
      <c r="X104" s="688" t="str">
        <f t="shared" si="12"/>
        <v>16/01/2023</v>
      </c>
      <c r="Y104" s="689">
        <f t="shared" si="19"/>
        <v>3</v>
      </c>
      <c r="Z104" s="690">
        <f t="shared" si="13"/>
        <v>1.6986301369863014E-4</v>
      </c>
      <c r="AA104" s="691">
        <f t="shared" si="14"/>
        <v>200000000000</v>
      </c>
      <c r="AB104" s="689" t="str">
        <f t="shared" si="15"/>
        <v>VND</v>
      </c>
      <c r="AC104" s="689">
        <f>VLOOKUP(AB104,'Fx rate'!$A$2:$B$12,2,0)</f>
        <v>1</v>
      </c>
      <c r="AD104" s="691">
        <f t="shared" si="16"/>
        <v>200000000000</v>
      </c>
      <c r="AE104" s="691">
        <f t="shared" si="17"/>
        <v>101917808.21917808</v>
      </c>
      <c r="AF104" s="692">
        <f>SUMIFS('GL7010'!M:M,'GL7010'!I:I,'C701- Recalculate'!D104)</f>
        <v>-101917808</v>
      </c>
      <c r="AG104" s="693">
        <f t="shared" si="18"/>
        <v>0.21917808055877686</v>
      </c>
    </row>
    <row r="105" spans="1:33" ht="70.5" hidden="1" thickBot="1">
      <c r="A105" s="701">
        <v>131200001</v>
      </c>
      <c r="B105" s="701" t="s">
        <v>1269</v>
      </c>
      <c r="C105" s="701" t="s">
        <v>1271</v>
      </c>
      <c r="D105" s="701" t="s">
        <v>1748</v>
      </c>
      <c r="E105" s="701" t="s">
        <v>1749</v>
      </c>
      <c r="F105" s="701">
        <v>275315</v>
      </c>
      <c r="G105" s="701" t="s">
        <v>1406</v>
      </c>
      <c r="H105" s="701" t="s">
        <v>1745</v>
      </c>
      <c r="I105" s="701" t="s">
        <v>1746</v>
      </c>
      <c r="J105" s="701">
        <v>3</v>
      </c>
      <c r="K105" s="701" t="s">
        <v>178</v>
      </c>
      <c r="L105" s="702">
        <v>100000000000</v>
      </c>
      <c r="M105" s="703">
        <v>100000000000</v>
      </c>
      <c r="N105" s="701">
        <v>6.2</v>
      </c>
      <c r="O105" s="701">
        <v>0</v>
      </c>
      <c r="P105" s="701">
        <v>0</v>
      </c>
      <c r="Q105" s="701">
        <v>0</v>
      </c>
      <c r="R105" s="701">
        <v>0</v>
      </c>
      <c r="S105" s="701">
        <v>491100002</v>
      </c>
      <c r="T105" s="701" t="s">
        <v>1750</v>
      </c>
      <c r="U105" s="702">
        <v>100000000000</v>
      </c>
      <c r="W105" s="687" t="str">
        <f t="shared" si="11"/>
        <v>13/01/2023</v>
      </c>
      <c r="X105" s="688" t="str">
        <f t="shared" si="12"/>
        <v>16/01/2023</v>
      </c>
      <c r="Y105" s="689">
        <f t="shared" si="19"/>
        <v>3</v>
      </c>
      <c r="Z105" s="690">
        <f t="shared" si="13"/>
        <v>1.6986301369863014E-4</v>
      </c>
      <c r="AA105" s="691">
        <f t="shared" si="14"/>
        <v>100000000000</v>
      </c>
      <c r="AB105" s="689" t="str">
        <f t="shared" si="15"/>
        <v>VND</v>
      </c>
      <c r="AC105" s="689">
        <f>VLOOKUP(AB105,'Fx rate'!$A$2:$B$12,2,0)</f>
        <v>1</v>
      </c>
      <c r="AD105" s="691">
        <f t="shared" si="16"/>
        <v>100000000000</v>
      </c>
      <c r="AE105" s="691">
        <f t="shared" si="17"/>
        <v>50958904.10958904</v>
      </c>
      <c r="AF105" s="692">
        <f>SUMIFS('GL7010'!M:M,'GL7010'!I:I,'C701- Recalculate'!D105)</f>
        <v>-50958904</v>
      </c>
      <c r="AG105" s="693">
        <f t="shared" si="18"/>
        <v>0.10958904027938843</v>
      </c>
    </row>
    <row r="106" spans="1:33" ht="70.5" hidden="1" thickBot="1">
      <c r="A106" s="701">
        <v>131200001</v>
      </c>
      <c r="B106" s="701" t="s">
        <v>1269</v>
      </c>
      <c r="C106" s="701" t="s">
        <v>1271</v>
      </c>
      <c r="D106" s="701" t="s">
        <v>1751</v>
      </c>
      <c r="E106" s="701" t="s">
        <v>1752</v>
      </c>
      <c r="F106" s="701">
        <v>275315</v>
      </c>
      <c r="G106" s="701" t="s">
        <v>1406</v>
      </c>
      <c r="H106" s="701" t="s">
        <v>1745</v>
      </c>
      <c r="I106" s="701" t="s">
        <v>1746</v>
      </c>
      <c r="J106" s="701">
        <v>3</v>
      </c>
      <c r="K106" s="701" t="s">
        <v>178</v>
      </c>
      <c r="L106" s="702">
        <v>200000000000</v>
      </c>
      <c r="M106" s="703">
        <v>200000000000</v>
      </c>
      <c r="N106" s="701">
        <v>6.2</v>
      </c>
      <c r="O106" s="701">
        <v>0</v>
      </c>
      <c r="P106" s="701">
        <v>0</v>
      </c>
      <c r="Q106" s="701">
        <v>0</v>
      </c>
      <c r="R106" s="701">
        <v>0</v>
      </c>
      <c r="S106" s="701">
        <v>491100002</v>
      </c>
      <c r="T106" s="701" t="s">
        <v>1753</v>
      </c>
      <c r="U106" s="702">
        <v>200000000000</v>
      </c>
      <c r="W106" s="687" t="str">
        <f t="shared" si="11"/>
        <v>13/01/2023</v>
      </c>
      <c r="X106" s="688" t="str">
        <f t="shared" si="12"/>
        <v>16/01/2023</v>
      </c>
      <c r="Y106" s="689">
        <f t="shared" si="19"/>
        <v>3</v>
      </c>
      <c r="Z106" s="690">
        <f t="shared" si="13"/>
        <v>1.6986301369863014E-4</v>
      </c>
      <c r="AA106" s="691">
        <f t="shared" si="14"/>
        <v>200000000000</v>
      </c>
      <c r="AB106" s="689" t="str">
        <f t="shared" si="15"/>
        <v>VND</v>
      </c>
      <c r="AC106" s="689">
        <f>VLOOKUP(AB106,'Fx rate'!$A$2:$B$12,2,0)</f>
        <v>1</v>
      </c>
      <c r="AD106" s="691">
        <f t="shared" si="16"/>
        <v>200000000000</v>
      </c>
      <c r="AE106" s="691">
        <f t="shared" si="17"/>
        <v>101917808.21917808</v>
      </c>
      <c r="AF106" s="692">
        <f>SUMIFS('GL7010'!M:M,'GL7010'!I:I,'C701- Recalculate'!D106)</f>
        <v>-101917808</v>
      </c>
      <c r="AG106" s="693">
        <f t="shared" si="18"/>
        <v>0.21917808055877686</v>
      </c>
    </row>
    <row r="107" spans="1:33" ht="70.5" hidden="1" thickBot="1">
      <c r="A107" s="701">
        <v>131200001</v>
      </c>
      <c r="B107" s="701" t="s">
        <v>1269</v>
      </c>
      <c r="C107" s="701" t="s">
        <v>1271</v>
      </c>
      <c r="D107" s="701" t="s">
        <v>1754</v>
      </c>
      <c r="E107" s="701" t="s">
        <v>1755</v>
      </c>
      <c r="F107" s="701">
        <v>275315</v>
      </c>
      <c r="G107" s="701" t="s">
        <v>1406</v>
      </c>
      <c r="H107" s="701" t="s">
        <v>1746</v>
      </c>
      <c r="I107" s="704">
        <v>44967</v>
      </c>
      <c r="J107" s="701">
        <v>25</v>
      </c>
      <c r="K107" s="701" t="s">
        <v>178</v>
      </c>
      <c r="L107" s="702">
        <v>180000000000</v>
      </c>
      <c r="M107" s="703">
        <v>180000000000</v>
      </c>
      <c r="N107" s="701">
        <v>8.1</v>
      </c>
      <c r="O107" s="701">
        <v>0</v>
      </c>
      <c r="P107" s="701">
        <v>0</v>
      </c>
      <c r="Q107" s="701">
        <v>0</v>
      </c>
      <c r="R107" s="701">
        <v>0</v>
      </c>
      <c r="S107" s="701">
        <v>491100002</v>
      </c>
      <c r="T107" s="701" t="s">
        <v>1756</v>
      </c>
      <c r="U107" s="702">
        <v>180000000000</v>
      </c>
      <c r="W107" s="687" t="str">
        <f t="shared" si="11"/>
        <v>16/01/2023</v>
      </c>
      <c r="X107" s="688">
        <f t="shared" si="12"/>
        <v>44967</v>
      </c>
      <c r="Y107" s="689">
        <f t="shared" si="19"/>
        <v>25</v>
      </c>
      <c r="Z107" s="690">
        <f t="shared" si="13"/>
        <v>2.2191780821917808E-4</v>
      </c>
      <c r="AA107" s="691">
        <f t="shared" si="14"/>
        <v>180000000000</v>
      </c>
      <c r="AB107" s="689" t="str">
        <f t="shared" si="15"/>
        <v>VND</v>
      </c>
      <c r="AC107" s="689">
        <f>VLOOKUP(AB107,'Fx rate'!$A$2:$B$12,2,0)</f>
        <v>1</v>
      </c>
      <c r="AD107" s="691">
        <f t="shared" si="16"/>
        <v>180000000000</v>
      </c>
      <c r="AE107" s="691">
        <f t="shared" si="17"/>
        <v>998630136.9863013</v>
      </c>
      <c r="AF107" s="692">
        <f>SUMIFS('GL7010'!M:M,'GL7010'!I:I,'C701- Recalculate'!D107)</f>
        <v>-998630137</v>
      </c>
      <c r="AG107" s="693">
        <f t="shared" si="18"/>
        <v>-1.3698697090148926E-2</v>
      </c>
    </row>
    <row r="108" spans="1:33" ht="70.5" hidden="1" thickBot="1">
      <c r="A108" s="701">
        <v>131200001</v>
      </c>
      <c r="B108" s="701" t="s">
        <v>1269</v>
      </c>
      <c r="C108" s="701" t="s">
        <v>1271</v>
      </c>
      <c r="D108" s="701" t="s">
        <v>1757</v>
      </c>
      <c r="E108" s="701" t="s">
        <v>1758</v>
      </c>
      <c r="F108" s="701">
        <v>275315</v>
      </c>
      <c r="G108" s="701" t="s">
        <v>1406</v>
      </c>
      <c r="H108" s="701" t="s">
        <v>1746</v>
      </c>
      <c r="I108" s="704">
        <v>44967</v>
      </c>
      <c r="J108" s="701">
        <v>25</v>
      </c>
      <c r="K108" s="701" t="s">
        <v>178</v>
      </c>
      <c r="L108" s="702">
        <v>120000000000</v>
      </c>
      <c r="M108" s="703">
        <v>120000000000</v>
      </c>
      <c r="N108" s="701">
        <v>8.1</v>
      </c>
      <c r="O108" s="701">
        <v>0</v>
      </c>
      <c r="P108" s="701">
        <v>0</v>
      </c>
      <c r="Q108" s="701">
        <v>0</v>
      </c>
      <c r="R108" s="701">
        <v>0</v>
      </c>
      <c r="S108" s="701">
        <v>491100002</v>
      </c>
      <c r="T108" s="701" t="s">
        <v>1759</v>
      </c>
      <c r="U108" s="702">
        <v>120000000000</v>
      </c>
      <c r="W108" s="687" t="str">
        <f t="shared" si="11"/>
        <v>16/01/2023</v>
      </c>
      <c r="X108" s="688">
        <f t="shared" si="12"/>
        <v>44967</v>
      </c>
      <c r="Y108" s="689">
        <f t="shared" si="19"/>
        <v>25</v>
      </c>
      <c r="Z108" s="690">
        <f t="shared" si="13"/>
        <v>2.2191780821917808E-4</v>
      </c>
      <c r="AA108" s="691">
        <f t="shared" si="14"/>
        <v>120000000000</v>
      </c>
      <c r="AB108" s="689" t="str">
        <f t="shared" si="15"/>
        <v>VND</v>
      </c>
      <c r="AC108" s="689">
        <f>VLOOKUP(AB108,'Fx rate'!$A$2:$B$12,2,0)</f>
        <v>1</v>
      </c>
      <c r="AD108" s="691">
        <f t="shared" si="16"/>
        <v>120000000000</v>
      </c>
      <c r="AE108" s="691">
        <f t="shared" si="17"/>
        <v>665753424.65753424</v>
      </c>
      <c r="AF108" s="692">
        <f>SUMIFS('GL7010'!M:M,'GL7010'!I:I,'C701- Recalculate'!D108)</f>
        <v>-665753425</v>
      </c>
      <c r="AG108" s="693">
        <f t="shared" si="18"/>
        <v>-0.34246575832366943</v>
      </c>
    </row>
    <row r="109" spans="1:33" ht="70.5" hidden="1" thickBot="1">
      <c r="A109" s="701">
        <v>131200001</v>
      </c>
      <c r="B109" s="701" t="s">
        <v>1269</v>
      </c>
      <c r="C109" s="701" t="s">
        <v>1271</v>
      </c>
      <c r="D109" s="701" t="s">
        <v>1760</v>
      </c>
      <c r="E109" s="701" t="s">
        <v>1761</v>
      </c>
      <c r="F109" s="701">
        <v>275315</v>
      </c>
      <c r="G109" s="701" t="s">
        <v>1406</v>
      </c>
      <c r="H109" s="701" t="s">
        <v>1746</v>
      </c>
      <c r="I109" s="704">
        <v>44967</v>
      </c>
      <c r="J109" s="701">
        <v>25</v>
      </c>
      <c r="K109" s="701" t="s">
        <v>178</v>
      </c>
      <c r="L109" s="702">
        <v>200000000000</v>
      </c>
      <c r="M109" s="703">
        <v>200000000000</v>
      </c>
      <c r="N109" s="701">
        <v>8</v>
      </c>
      <c r="O109" s="701">
        <v>0</v>
      </c>
      <c r="P109" s="701">
        <v>0</v>
      </c>
      <c r="Q109" s="701">
        <v>0</v>
      </c>
      <c r="R109" s="701">
        <v>0</v>
      </c>
      <c r="S109" s="701">
        <v>491100002</v>
      </c>
      <c r="T109" s="701" t="s">
        <v>1762</v>
      </c>
      <c r="U109" s="702">
        <v>200000000000</v>
      </c>
      <c r="W109" s="687" t="str">
        <f t="shared" si="11"/>
        <v>16/01/2023</v>
      </c>
      <c r="X109" s="688">
        <f t="shared" si="12"/>
        <v>44967</v>
      </c>
      <c r="Y109" s="689">
        <f t="shared" si="19"/>
        <v>25</v>
      </c>
      <c r="Z109" s="690">
        <f t="shared" si="13"/>
        <v>2.1917808219178083E-4</v>
      </c>
      <c r="AA109" s="691">
        <f t="shared" si="14"/>
        <v>200000000000</v>
      </c>
      <c r="AB109" s="689" t="str">
        <f t="shared" si="15"/>
        <v>VND</v>
      </c>
      <c r="AC109" s="689">
        <f>VLOOKUP(AB109,'Fx rate'!$A$2:$B$12,2,0)</f>
        <v>1</v>
      </c>
      <c r="AD109" s="691">
        <f t="shared" si="16"/>
        <v>200000000000</v>
      </c>
      <c r="AE109" s="691">
        <f t="shared" si="17"/>
        <v>1095890410.9589043</v>
      </c>
      <c r="AF109" s="692">
        <f>SUMIFS('GL7010'!M:M,'GL7010'!I:I,'C701- Recalculate'!D109)</f>
        <v>-1095890411</v>
      </c>
      <c r="AG109" s="693">
        <f t="shared" si="18"/>
        <v>-4.1095733642578125E-2</v>
      </c>
    </row>
    <row r="110" spans="1:33" ht="60.5" hidden="1" thickBot="1">
      <c r="A110" s="701">
        <v>131200001</v>
      </c>
      <c r="B110" s="701" t="s">
        <v>1269</v>
      </c>
      <c r="C110" s="701" t="s">
        <v>1271</v>
      </c>
      <c r="D110" s="701" t="s">
        <v>1763</v>
      </c>
      <c r="E110" s="701" t="s">
        <v>1764</v>
      </c>
      <c r="F110" s="701">
        <v>12092</v>
      </c>
      <c r="G110" s="701" t="s">
        <v>1069</v>
      </c>
      <c r="H110" s="701" t="s">
        <v>1765</v>
      </c>
      <c r="I110" s="701" t="s">
        <v>1766</v>
      </c>
      <c r="J110" s="701">
        <v>1</v>
      </c>
      <c r="K110" s="701" t="s">
        <v>178</v>
      </c>
      <c r="L110" s="702">
        <v>150000000000</v>
      </c>
      <c r="M110" s="703">
        <v>150000000000</v>
      </c>
      <c r="N110" s="701">
        <v>6.7</v>
      </c>
      <c r="O110" s="701">
        <v>0</v>
      </c>
      <c r="P110" s="701">
        <v>0</v>
      </c>
      <c r="Q110" s="701">
        <v>0</v>
      </c>
      <c r="R110" s="701">
        <v>0</v>
      </c>
      <c r="S110" s="701">
        <v>491100002</v>
      </c>
      <c r="T110" s="701" t="s">
        <v>1767</v>
      </c>
      <c r="U110" s="702">
        <v>150000000000</v>
      </c>
      <c r="W110" s="687" t="str">
        <f t="shared" si="11"/>
        <v>17/01/2023</v>
      </c>
      <c r="X110" s="688" t="str">
        <f t="shared" si="12"/>
        <v>18/01/2023</v>
      </c>
      <c r="Y110" s="689">
        <f t="shared" si="19"/>
        <v>1</v>
      </c>
      <c r="Z110" s="690">
        <f t="shared" si="13"/>
        <v>1.8356164383561644E-4</v>
      </c>
      <c r="AA110" s="691">
        <f t="shared" si="14"/>
        <v>150000000000</v>
      </c>
      <c r="AB110" s="689" t="str">
        <f t="shared" si="15"/>
        <v>VND</v>
      </c>
      <c r="AC110" s="689">
        <f>VLOOKUP(AB110,'Fx rate'!$A$2:$B$12,2,0)</f>
        <v>1</v>
      </c>
      <c r="AD110" s="691">
        <f t="shared" si="16"/>
        <v>150000000000</v>
      </c>
      <c r="AE110" s="691">
        <f t="shared" si="17"/>
        <v>27534246.575342465</v>
      </c>
      <c r="AF110" s="692">
        <f>SUMIFS('GL7010'!M:M,'GL7010'!I:I,'C701- Recalculate'!D110)</f>
        <v>-27534247</v>
      </c>
      <c r="AG110" s="693">
        <f t="shared" si="18"/>
        <v>-0.42465753480792046</v>
      </c>
    </row>
    <row r="111" spans="1:33" ht="70.5" hidden="1" thickBot="1">
      <c r="A111" s="701">
        <v>131200001</v>
      </c>
      <c r="B111" s="701" t="s">
        <v>1269</v>
      </c>
      <c r="C111" s="701" t="s">
        <v>1271</v>
      </c>
      <c r="D111" s="701" t="s">
        <v>1768</v>
      </c>
      <c r="E111" s="701" t="s">
        <v>1769</v>
      </c>
      <c r="F111" s="701">
        <v>12092</v>
      </c>
      <c r="G111" s="701" t="s">
        <v>1069</v>
      </c>
      <c r="H111" s="701" t="s">
        <v>1766</v>
      </c>
      <c r="I111" s="701" t="s">
        <v>1770</v>
      </c>
      <c r="J111" s="701">
        <v>1</v>
      </c>
      <c r="K111" s="701" t="s">
        <v>178</v>
      </c>
      <c r="L111" s="702">
        <v>100000000000</v>
      </c>
      <c r="M111" s="703">
        <v>100000000000</v>
      </c>
      <c r="N111" s="701">
        <v>7</v>
      </c>
      <c r="O111" s="701">
        <v>0</v>
      </c>
      <c r="P111" s="701">
        <v>0</v>
      </c>
      <c r="Q111" s="701">
        <v>0</v>
      </c>
      <c r="R111" s="701">
        <v>0</v>
      </c>
      <c r="S111" s="701">
        <v>491100002</v>
      </c>
      <c r="T111" s="701" t="s">
        <v>1771</v>
      </c>
      <c r="U111" s="702">
        <v>100000000000</v>
      </c>
      <c r="W111" s="687" t="str">
        <f t="shared" si="11"/>
        <v>18/01/2023</v>
      </c>
      <c r="X111" s="688" t="str">
        <f t="shared" si="12"/>
        <v>19/01/2023</v>
      </c>
      <c r="Y111" s="689">
        <f t="shared" si="19"/>
        <v>1</v>
      </c>
      <c r="Z111" s="690">
        <f t="shared" si="13"/>
        <v>1.9178082191780824E-4</v>
      </c>
      <c r="AA111" s="691">
        <f t="shared" si="14"/>
        <v>100000000000</v>
      </c>
      <c r="AB111" s="689" t="str">
        <f t="shared" si="15"/>
        <v>VND</v>
      </c>
      <c r="AC111" s="689">
        <f>VLOOKUP(AB111,'Fx rate'!$A$2:$B$12,2,0)</f>
        <v>1</v>
      </c>
      <c r="AD111" s="691">
        <f t="shared" si="16"/>
        <v>100000000000</v>
      </c>
      <c r="AE111" s="691">
        <f t="shared" si="17"/>
        <v>19178082.191780824</v>
      </c>
      <c r="AF111" s="692">
        <f>SUMIFS('GL7010'!M:M,'GL7010'!I:I,'C701- Recalculate'!D111)</f>
        <v>-19178082</v>
      </c>
      <c r="AG111" s="693">
        <f t="shared" si="18"/>
        <v>0.19178082421422005</v>
      </c>
    </row>
    <row r="112" spans="1:33" ht="70.5" hidden="1" thickBot="1">
      <c r="A112" s="701">
        <v>131200001</v>
      </c>
      <c r="B112" s="701" t="s">
        <v>1269</v>
      </c>
      <c r="C112" s="701" t="s">
        <v>1271</v>
      </c>
      <c r="D112" s="701" t="s">
        <v>1772</v>
      </c>
      <c r="E112" s="701" t="s">
        <v>1773</v>
      </c>
      <c r="F112" s="701">
        <v>275315</v>
      </c>
      <c r="G112" s="701" t="s">
        <v>1406</v>
      </c>
      <c r="H112" s="704">
        <v>44958</v>
      </c>
      <c r="I112" s="704">
        <v>44959</v>
      </c>
      <c r="J112" s="701">
        <v>1</v>
      </c>
      <c r="K112" s="701" t="s">
        <v>178</v>
      </c>
      <c r="L112" s="702">
        <v>100000000000</v>
      </c>
      <c r="M112" s="703">
        <v>100000000000</v>
      </c>
      <c r="N112" s="701">
        <v>6.4</v>
      </c>
      <c r="O112" s="701">
        <v>0</v>
      </c>
      <c r="P112" s="701">
        <v>0</v>
      </c>
      <c r="Q112" s="701">
        <v>0</v>
      </c>
      <c r="R112" s="701">
        <v>0</v>
      </c>
      <c r="S112" s="701">
        <v>491100002</v>
      </c>
      <c r="T112" s="701" t="s">
        <v>1774</v>
      </c>
      <c r="U112" s="702">
        <v>100000000000</v>
      </c>
      <c r="W112" s="687">
        <f t="shared" si="11"/>
        <v>44958</v>
      </c>
      <c r="X112" s="688">
        <f t="shared" si="12"/>
        <v>44959</v>
      </c>
      <c r="Y112" s="689">
        <f t="shared" si="19"/>
        <v>1</v>
      </c>
      <c r="Z112" s="690">
        <f t="shared" si="13"/>
        <v>1.7534246575342467E-4</v>
      </c>
      <c r="AA112" s="691">
        <f t="shared" si="14"/>
        <v>100000000000</v>
      </c>
      <c r="AB112" s="689" t="str">
        <f t="shared" si="15"/>
        <v>VND</v>
      </c>
      <c r="AC112" s="689">
        <f>VLOOKUP(AB112,'Fx rate'!$A$2:$B$12,2,0)</f>
        <v>1</v>
      </c>
      <c r="AD112" s="691">
        <f t="shared" si="16"/>
        <v>100000000000</v>
      </c>
      <c r="AE112" s="691">
        <f t="shared" si="17"/>
        <v>17534246.575342465</v>
      </c>
      <c r="AF112" s="692">
        <f>SUMIFS('GL7010'!M:M,'GL7010'!I:I,'C701- Recalculate'!D112)</f>
        <v>-17534247</v>
      </c>
      <c r="AG112" s="693">
        <f t="shared" si="18"/>
        <v>-0.42465753480792046</v>
      </c>
    </row>
    <row r="113" spans="1:33" ht="70.5" hidden="1" thickBot="1">
      <c r="A113" s="701">
        <v>131200001</v>
      </c>
      <c r="B113" s="701" t="s">
        <v>1269</v>
      </c>
      <c r="C113" s="701" t="s">
        <v>1271</v>
      </c>
      <c r="D113" s="701" t="s">
        <v>1775</v>
      </c>
      <c r="E113" s="701" t="s">
        <v>1776</v>
      </c>
      <c r="F113" s="701">
        <v>275315</v>
      </c>
      <c r="G113" s="701" t="s">
        <v>1406</v>
      </c>
      <c r="H113" s="704">
        <v>44958</v>
      </c>
      <c r="I113" s="704">
        <v>44959</v>
      </c>
      <c r="J113" s="701">
        <v>1</v>
      </c>
      <c r="K113" s="701" t="s">
        <v>178</v>
      </c>
      <c r="L113" s="702">
        <v>100000000000</v>
      </c>
      <c r="M113" s="703">
        <v>100000000000</v>
      </c>
      <c r="N113" s="701">
        <v>6.4</v>
      </c>
      <c r="O113" s="701">
        <v>0</v>
      </c>
      <c r="P113" s="701">
        <v>0</v>
      </c>
      <c r="Q113" s="701">
        <v>0</v>
      </c>
      <c r="R113" s="701">
        <v>0</v>
      </c>
      <c r="S113" s="701">
        <v>491100002</v>
      </c>
      <c r="T113" s="701" t="s">
        <v>1777</v>
      </c>
      <c r="U113" s="702">
        <v>100000000000</v>
      </c>
      <c r="W113" s="687">
        <f t="shared" si="11"/>
        <v>44958</v>
      </c>
      <c r="X113" s="688">
        <f t="shared" si="12"/>
        <v>44959</v>
      </c>
      <c r="Y113" s="689">
        <f t="shared" si="19"/>
        <v>1</v>
      </c>
      <c r="Z113" s="690">
        <f t="shared" si="13"/>
        <v>1.7534246575342467E-4</v>
      </c>
      <c r="AA113" s="691">
        <f t="shared" si="14"/>
        <v>100000000000</v>
      </c>
      <c r="AB113" s="689" t="str">
        <f t="shared" si="15"/>
        <v>VND</v>
      </c>
      <c r="AC113" s="689">
        <f>VLOOKUP(AB113,'Fx rate'!$A$2:$B$12,2,0)</f>
        <v>1</v>
      </c>
      <c r="AD113" s="691">
        <f t="shared" si="16"/>
        <v>100000000000</v>
      </c>
      <c r="AE113" s="691">
        <f t="shared" si="17"/>
        <v>17534246.575342465</v>
      </c>
      <c r="AF113" s="692">
        <f>SUMIFS('GL7010'!M:M,'GL7010'!I:I,'C701- Recalculate'!D113)</f>
        <v>-17534247</v>
      </c>
      <c r="AG113" s="693">
        <f t="shared" si="18"/>
        <v>-0.42465753480792046</v>
      </c>
    </row>
    <row r="114" spans="1:33" ht="70.5" hidden="1" thickBot="1">
      <c r="A114" s="701">
        <v>131200001</v>
      </c>
      <c r="B114" s="701" t="s">
        <v>1269</v>
      </c>
      <c r="C114" s="701" t="s">
        <v>1271</v>
      </c>
      <c r="D114" s="701" t="s">
        <v>1778</v>
      </c>
      <c r="E114" s="701" t="s">
        <v>1779</v>
      </c>
      <c r="F114" s="701">
        <v>275315</v>
      </c>
      <c r="G114" s="701" t="s">
        <v>1406</v>
      </c>
      <c r="H114" s="704">
        <v>44959</v>
      </c>
      <c r="I114" s="704">
        <v>44960</v>
      </c>
      <c r="J114" s="701">
        <v>1</v>
      </c>
      <c r="K114" s="701" t="s">
        <v>178</v>
      </c>
      <c r="L114" s="702">
        <v>100000000000</v>
      </c>
      <c r="M114" s="703">
        <v>100000000000</v>
      </c>
      <c r="N114" s="701">
        <v>6.3</v>
      </c>
      <c r="O114" s="701">
        <v>0</v>
      </c>
      <c r="P114" s="701">
        <v>0</v>
      </c>
      <c r="Q114" s="701">
        <v>0</v>
      </c>
      <c r="R114" s="701">
        <v>0</v>
      </c>
      <c r="S114" s="701">
        <v>491100002</v>
      </c>
      <c r="T114" s="701" t="s">
        <v>1780</v>
      </c>
      <c r="U114" s="702">
        <v>100000000000</v>
      </c>
      <c r="W114" s="687">
        <f t="shared" si="11"/>
        <v>44959</v>
      </c>
      <c r="X114" s="688">
        <f t="shared" si="12"/>
        <v>44960</v>
      </c>
      <c r="Y114" s="689">
        <f t="shared" si="19"/>
        <v>1</v>
      </c>
      <c r="Z114" s="690">
        <f t="shared" si="13"/>
        <v>1.7260273972602739E-4</v>
      </c>
      <c r="AA114" s="691">
        <f t="shared" si="14"/>
        <v>100000000000</v>
      </c>
      <c r="AB114" s="689" t="str">
        <f t="shared" si="15"/>
        <v>VND</v>
      </c>
      <c r="AC114" s="689">
        <f>VLOOKUP(AB114,'Fx rate'!$A$2:$B$12,2,0)</f>
        <v>1</v>
      </c>
      <c r="AD114" s="691">
        <f t="shared" si="16"/>
        <v>100000000000</v>
      </c>
      <c r="AE114" s="691">
        <f t="shared" si="17"/>
        <v>17260273.97260274</v>
      </c>
      <c r="AF114" s="692">
        <f>SUMIFS('GL7010'!M:M,'GL7010'!I:I,'C701- Recalculate'!D114)</f>
        <v>-17260274</v>
      </c>
      <c r="AG114" s="693">
        <f t="shared" si="18"/>
        <v>-2.7397260069847107E-2</v>
      </c>
    </row>
    <row r="115" spans="1:33" ht="70.5" hidden="1" thickBot="1">
      <c r="A115" s="701">
        <v>131200001</v>
      </c>
      <c r="B115" s="701" t="s">
        <v>1269</v>
      </c>
      <c r="C115" s="701" t="s">
        <v>1271</v>
      </c>
      <c r="D115" s="701" t="s">
        <v>1781</v>
      </c>
      <c r="E115" s="701" t="s">
        <v>1782</v>
      </c>
      <c r="F115" s="701">
        <v>275315</v>
      </c>
      <c r="G115" s="701" t="s">
        <v>1406</v>
      </c>
      <c r="H115" s="704">
        <v>44959</v>
      </c>
      <c r="I115" s="704">
        <v>44960</v>
      </c>
      <c r="J115" s="701">
        <v>1</v>
      </c>
      <c r="K115" s="701" t="s">
        <v>178</v>
      </c>
      <c r="L115" s="702">
        <v>100000000000</v>
      </c>
      <c r="M115" s="703">
        <v>100000000000</v>
      </c>
      <c r="N115" s="701">
        <v>6.3</v>
      </c>
      <c r="O115" s="701">
        <v>0</v>
      </c>
      <c r="P115" s="701">
        <v>0</v>
      </c>
      <c r="Q115" s="701">
        <v>0</v>
      </c>
      <c r="R115" s="701">
        <v>0</v>
      </c>
      <c r="S115" s="701">
        <v>491100002</v>
      </c>
      <c r="T115" s="701" t="s">
        <v>1783</v>
      </c>
      <c r="U115" s="702">
        <v>100000000000</v>
      </c>
      <c r="W115" s="687">
        <f t="shared" si="11"/>
        <v>44959</v>
      </c>
      <c r="X115" s="688">
        <f t="shared" si="12"/>
        <v>44960</v>
      </c>
      <c r="Y115" s="689">
        <f t="shared" si="19"/>
        <v>1</v>
      </c>
      <c r="Z115" s="690">
        <f t="shared" si="13"/>
        <v>1.7260273972602739E-4</v>
      </c>
      <c r="AA115" s="691">
        <f t="shared" si="14"/>
        <v>100000000000</v>
      </c>
      <c r="AB115" s="689" t="str">
        <f t="shared" si="15"/>
        <v>VND</v>
      </c>
      <c r="AC115" s="689">
        <f>VLOOKUP(AB115,'Fx rate'!$A$2:$B$12,2,0)</f>
        <v>1</v>
      </c>
      <c r="AD115" s="691">
        <f t="shared" si="16"/>
        <v>100000000000</v>
      </c>
      <c r="AE115" s="691">
        <f t="shared" si="17"/>
        <v>17260273.97260274</v>
      </c>
      <c r="AF115" s="692">
        <f>SUMIFS('GL7010'!M:M,'GL7010'!I:I,'C701- Recalculate'!D115)</f>
        <v>-17260274</v>
      </c>
      <c r="AG115" s="693">
        <f t="shared" si="18"/>
        <v>-2.7397260069847107E-2</v>
      </c>
    </row>
    <row r="116" spans="1:33" ht="70.5" hidden="1" thickBot="1">
      <c r="A116" s="701">
        <v>131200001</v>
      </c>
      <c r="B116" s="701" t="s">
        <v>1269</v>
      </c>
      <c r="C116" s="701" t="s">
        <v>1271</v>
      </c>
      <c r="D116" s="701" t="s">
        <v>1784</v>
      </c>
      <c r="E116" s="701" t="s">
        <v>1785</v>
      </c>
      <c r="F116" s="701">
        <v>275315</v>
      </c>
      <c r="G116" s="701" t="s">
        <v>1406</v>
      </c>
      <c r="H116" s="704">
        <v>44960</v>
      </c>
      <c r="I116" s="704">
        <v>44963</v>
      </c>
      <c r="J116" s="701">
        <v>3</v>
      </c>
      <c r="K116" s="701" t="s">
        <v>178</v>
      </c>
      <c r="L116" s="702">
        <v>100000000000</v>
      </c>
      <c r="M116" s="703">
        <v>100000000000</v>
      </c>
      <c r="N116" s="701">
        <v>6.5</v>
      </c>
      <c r="O116" s="701">
        <v>0</v>
      </c>
      <c r="P116" s="701">
        <v>0</v>
      </c>
      <c r="Q116" s="701">
        <v>0</v>
      </c>
      <c r="R116" s="701">
        <v>0</v>
      </c>
      <c r="S116" s="701">
        <v>491100002</v>
      </c>
      <c r="T116" s="701" t="s">
        <v>1786</v>
      </c>
      <c r="U116" s="702">
        <v>100000000000</v>
      </c>
      <c r="W116" s="687">
        <f t="shared" si="11"/>
        <v>44960</v>
      </c>
      <c r="X116" s="688">
        <f t="shared" si="12"/>
        <v>44963</v>
      </c>
      <c r="Y116" s="689">
        <f t="shared" si="19"/>
        <v>3</v>
      </c>
      <c r="Z116" s="690">
        <f t="shared" si="13"/>
        <v>1.7808219178082192E-4</v>
      </c>
      <c r="AA116" s="691">
        <f t="shared" si="14"/>
        <v>100000000000</v>
      </c>
      <c r="AB116" s="689" t="str">
        <f t="shared" si="15"/>
        <v>VND</v>
      </c>
      <c r="AC116" s="689">
        <f>VLOOKUP(AB116,'Fx rate'!$A$2:$B$12,2,0)</f>
        <v>1</v>
      </c>
      <c r="AD116" s="691">
        <f t="shared" si="16"/>
        <v>100000000000</v>
      </c>
      <c r="AE116" s="691">
        <f t="shared" si="17"/>
        <v>53424657.534246571</v>
      </c>
      <c r="AF116" s="692">
        <f>SUMIFS('GL7010'!M:M,'GL7010'!I:I,'C701- Recalculate'!D116)</f>
        <v>-53424658</v>
      </c>
      <c r="AG116" s="693">
        <f t="shared" si="18"/>
        <v>-0.46575342863798141</v>
      </c>
    </row>
    <row r="117" spans="1:33" ht="70.5" hidden="1" thickBot="1">
      <c r="A117" s="701">
        <v>131200001</v>
      </c>
      <c r="B117" s="701" t="s">
        <v>1269</v>
      </c>
      <c r="C117" s="701" t="s">
        <v>1271</v>
      </c>
      <c r="D117" s="701" t="s">
        <v>1787</v>
      </c>
      <c r="E117" s="701" t="s">
        <v>1788</v>
      </c>
      <c r="F117" s="701">
        <v>275315</v>
      </c>
      <c r="G117" s="701" t="s">
        <v>1406</v>
      </c>
      <c r="H117" s="704">
        <v>44960</v>
      </c>
      <c r="I117" s="704">
        <v>44963</v>
      </c>
      <c r="J117" s="701">
        <v>3</v>
      </c>
      <c r="K117" s="701" t="s">
        <v>178</v>
      </c>
      <c r="L117" s="702">
        <v>100000000000</v>
      </c>
      <c r="M117" s="703">
        <v>100000000000</v>
      </c>
      <c r="N117" s="701">
        <v>6.5</v>
      </c>
      <c r="O117" s="701">
        <v>0</v>
      </c>
      <c r="P117" s="701">
        <v>0</v>
      </c>
      <c r="Q117" s="701">
        <v>0</v>
      </c>
      <c r="R117" s="701">
        <v>0</v>
      </c>
      <c r="S117" s="701">
        <v>491100002</v>
      </c>
      <c r="T117" s="701" t="s">
        <v>1789</v>
      </c>
      <c r="U117" s="702">
        <v>100000000000</v>
      </c>
      <c r="W117" s="687">
        <f t="shared" si="11"/>
        <v>44960</v>
      </c>
      <c r="X117" s="688">
        <f t="shared" si="12"/>
        <v>44963</v>
      </c>
      <c r="Y117" s="689">
        <f t="shared" si="19"/>
        <v>3</v>
      </c>
      <c r="Z117" s="690">
        <f t="shared" si="13"/>
        <v>1.7808219178082192E-4</v>
      </c>
      <c r="AA117" s="691">
        <f t="shared" si="14"/>
        <v>100000000000</v>
      </c>
      <c r="AB117" s="689" t="str">
        <f t="shared" si="15"/>
        <v>VND</v>
      </c>
      <c r="AC117" s="689">
        <f>VLOOKUP(AB117,'Fx rate'!$A$2:$B$12,2,0)</f>
        <v>1</v>
      </c>
      <c r="AD117" s="691">
        <f t="shared" si="16"/>
        <v>100000000000</v>
      </c>
      <c r="AE117" s="691">
        <f t="shared" si="17"/>
        <v>53424657.534246571</v>
      </c>
      <c r="AF117" s="692">
        <f>SUMIFS('GL7010'!M:M,'GL7010'!I:I,'C701- Recalculate'!D117)</f>
        <v>-53424658</v>
      </c>
      <c r="AG117" s="693">
        <f t="shared" si="18"/>
        <v>-0.46575342863798141</v>
      </c>
    </row>
    <row r="118" spans="1:33" ht="60.5" hidden="1" thickBot="1">
      <c r="A118" s="701">
        <v>131200001</v>
      </c>
      <c r="B118" s="701" t="s">
        <v>1269</v>
      </c>
      <c r="C118" s="701" t="s">
        <v>1271</v>
      </c>
      <c r="D118" s="701" t="s">
        <v>1790</v>
      </c>
      <c r="E118" s="701" t="s">
        <v>1791</v>
      </c>
      <c r="F118" s="701">
        <v>12385</v>
      </c>
      <c r="G118" s="701" t="s">
        <v>1068</v>
      </c>
      <c r="H118" s="704">
        <v>44963</v>
      </c>
      <c r="I118" s="704">
        <v>44964</v>
      </c>
      <c r="J118" s="701">
        <v>1</v>
      </c>
      <c r="K118" s="701" t="s">
        <v>178</v>
      </c>
      <c r="L118" s="702">
        <v>160000000000</v>
      </c>
      <c r="M118" s="703">
        <v>160000000000</v>
      </c>
      <c r="N118" s="701">
        <v>6</v>
      </c>
      <c r="O118" s="701">
        <v>0</v>
      </c>
      <c r="P118" s="701">
        <v>0</v>
      </c>
      <c r="Q118" s="701">
        <v>0</v>
      </c>
      <c r="R118" s="701">
        <v>0</v>
      </c>
      <c r="S118" s="701">
        <v>491100002</v>
      </c>
      <c r="T118" s="701" t="s">
        <v>1792</v>
      </c>
      <c r="U118" s="702">
        <v>160000000000</v>
      </c>
      <c r="W118" s="687">
        <f t="shared" si="11"/>
        <v>44963</v>
      </c>
      <c r="X118" s="688">
        <f t="shared" si="12"/>
        <v>44964</v>
      </c>
      <c r="Y118" s="689">
        <f t="shared" si="19"/>
        <v>1</v>
      </c>
      <c r="Z118" s="690">
        <f t="shared" si="13"/>
        <v>1.6438356164383562E-4</v>
      </c>
      <c r="AA118" s="691">
        <f t="shared" si="14"/>
        <v>160000000000</v>
      </c>
      <c r="AB118" s="689" t="str">
        <f t="shared" si="15"/>
        <v>VND</v>
      </c>
      <c r="AC118" s="689">
        <f>VLOOKUP(AB118,'Fx rate'!$A$2:$B$12,2,0)</f>
        <v>1</v>
      </c>
      <c r="AD118" s="691">
        <f t="shared" si="16"/>
        <v>160000000000</v>
      </c>
      <c r="AE118" s="691">
        <f t="shared" si="17"/>
        <v>26301369.8630137</v>
      </c>
      <c r="AF118" s="692">
        <f>SUMIFS('GL7010'!M:M,'GL7010'!I:I,'C701- Recalculate'!D118)</f>
        <v>-26301370</v>
      </c>
      <c r="AG118" s="693">
        <f t="shared" si="18"/>
        <v>-0.13698630034923553</v>
      </c>
    </row>
    <row r="119" spans="1:33" ht="70.5" hidden="1" thickBot="1">
      <c r="A119" s="701">
        <v>131200001</v>
      </c>
      <c r="B119" s="701" t="s">
        <v>1269</v>
      </c>
      <c r="C119" s="701" t="s">
        <v>1271</v>
      </c>
      <c r="D119" s="701" t="s">
        <v>1793</v>
      </c>
      <c r="E119" s="701" t="s">
        <v>1794</v>
      </c>
      <c r="F119" s="701">
        <v>275315</v>
      </c>
      <c r="G119" s="701" t="s">
        <v>1406</v>
      </c>
      <c r="H119" s="704">
        <v>44963</v>
      </c>
      <c r="I119" s="701" t="s">
        <v>1795</v>
      </c>
      <c r="J119" s="701">
        <v>7</v>
      </c>
      <c r="K119" s="701" t="s">
        <v>178</v>
      </c>
      <c r="L119" s="702">
        <v>180000000000</v>
      </c>
      <c r="M119" s="703">
        <v>180000000000</v>
      </c>
      <c r="N119" s="701">
        <v>7.1</v>
      </c>
      <c r="O119" s="701">
        <v>0</v>
      </c>
      <c r="P119" s="701">
        <v>0</v>
      </c>
      <c r="Q119" s="701">
        <v>0</v>
      </c>
      <c r="R119" s="701">
        <v>0</v>
      </c>
      <c r="S119" s="701">
        <v>491100002</v>
      </c>
      <c r="T119" s="701" t="s">
        <v>1796</v>
      </c>
      <c r="U119" s="702">
        <v>180000000000</v>
      </c>
      <c r="W119" s="687">
        <f t="shared" si="11"/>
        <v>44963</v>
      </c>
      <c r="X119" s="688" t="str">
        <f t="shared" si="12"/>
        <v>13/02/2023</v>
      </c>
      <c r="Y119" s="689">
        <f t="shared" si="19"/>
        <v>7</v>
      </c>
      <c r="Z119" s="690">
        <f t="shared" si="13"/>
        <v>1.9452054794520546E-4</v>
      </c>
      <c r="AA119" s="691">
        <f t="shared" si="14"/>
        <v>180000000000</v>
      </c>
      <c r="AB119" s="689" t="str">
        <f t="shared" si="15"/>
        <v>VND</v>
      </c>
      <c r="AC119" s="689">
        <f>VLOOKUP(AB119,'Fx rate'!$A$2:$B$12,2,0)</f>
        <v>1</v>
      </c>
      <c r="AD119" s="691">
        <f t="shared" si="16"/>
        <v>180000000000</v>
      </c>
      <c r="AE119" s="691">
        <f t="shared" si="17"/>
        <v>245095890.41095889</v>
      </c>
      <c r="AF119" s="692">
        <f>SUMIFS('GL7010'!M:M,'GL7010'!I:I,'C701- Recalculate'!D119)</f>
        <v>-245095890</v>
      </c>
      <c r="AG119" s="693">
        <f t="shared" si="18"/>
        <v>0.41095888614654541</v>
      </c>
    </row>
    <row r="120" spans="1:33" ht="70.5" hidden="1" thickBot="1">
      <c r="A120" s="701">
        <v>131200001</v>
      </c>
      <c r="B120" s="701" t="s">
        <v>1269</v>
      </c>
      <c r="C120" s="701" t="s">
        <v>1271</v>
      </c>
      <c r="D120" s="701" t="s">
        <v>1797</v>
      </c>
      <c r="E120" s="701" t="s">
        <v>1798</v>
      </c>
      <c r="F120" s="701">
        <v>275315</v>
      </c>
      <c r="G120" s="701" t="s">
        <v>1406</v>
      </c>
      <c r="H120" s="704">
        <v>44963</v>
      </c>
      <c r="I120" s="701" t="s">
        <v>1795</v>
      </c>
      <c r="J120" s="701">
        <v>7</v>
      </c>
      <c r="K120" s="701" t="s">
        <v>178</v>
      </c>
      <c r="L120" s="702">
        <v>120000000000</v>
      </c>
      <c r="M120" s="703">
        <v>120000000000</v>
      </c>
      <c r="N120" s="701">
        <v>7.1</v>
      </c>
      <c r="O120" s="701">
        <v>0</v>
      </c>
      <c r="P120" s="701">
        <v>0</v>
      </c>
      <c r="Q120" s="701">
        <v>0</v>
      </c>
      <c r="R120" s="701">
        <v>0</v>
      </c>
      <c r="S120" s="701">
        <v>491100002</v>
      </c>
      <c r="T120" s="701" t="s">
        <v>1799</v>
      </c>
      <c r="U120" s="702">
        <v>120000000000</v>
      </c>
      <c r="W120" s="687">
        <f t="shared" si="11"/>
        <v>44963</v>
      </c>
      <c r="X120" s="688" t="str">
        <f t="shared" si="12"/>
        <v>13/02/2023</v>
      </c>
      <c r="Y120" s="689">
        <f t="shared" si="19"/>
        <v>7</v>
      </c>
      <c r="Z120" s="690">
        <f t="shared" si="13"/>
        <v>1.9452054794520546E-4</v>
      </c>
      <c r="AA120" s="691">
        <f t="shared" si="14"/>
        <v>120000000000</v>
      </c>
      <c r="AB120" s="689" t="str">
        <f t="shared" si="15"/>
        <v>VND</v>
      </c>
      <c r="AC120" s="689">
        <f>VLOOKUP(AB120,'Fx rate'!$A$2:$B$12,2,0)</f>
        <v>1</v>
      </c>
      <c r="AD120" s="691">
        <f t="shared" si="16"/>
        <v>120000000000</v>
      </c>
      <c r="AE120" s="691">
        <f t="shared" si="17"/>
        <v>163397260.2739726</v>
      </c>
      <c r="AF120" s="692">
        <f>SUMIFS('GL7010'!M:M,'GL7010'!I:I,'C701- Recalculate'!D120)</f>
        <v>-163397260</v>
      </c>
      <c r="AG120" s="693">
        <f t="shared" si="18"/>
        <v>0.27397260069847107</v>
      </c>
    </row>
    <row r="121" spans="1:33" ht="60.5" hidden="1" thickBot="1">
      <c r="A121" s="701">
        <v>131200001</v>
      </c>
      <c r="B121" s="701" t="s">
        <v>1269</v>
      </c>
      <c r="C121" s="701" t="s">
        <v>1271</v>
      </c>
      <c r="D121" s="701" t="s">
        <v>1800</v>
      </c>
      <c r="E121" s="701" t="s">
        <v>1801</v>
      </c>
      <c r="F121" s="701">
        <v>12385</v>
      </c>
      <c r="G121" s="701" t="s">
        <v>1068</v>
      </c>
      <c r="H121" s="704">
        <v>44963</v>
      </c>
      <c r="I121" s="704">
        <v>44964</v>
      </c>
      <c r="J121" s="701">
        <v>1</v>
      </c>
      <c r="K121" s="701" t="s">
        <v>178</v>
      </c>
      <c r="L121" s="702">
        <v>140000000000</v>
      </c>
      <c r="M121" s="703">
        <v>140000000000</v>
      </c>
      <c r="N121" s="701">
        <v>6</v>
      </c>
      <c r="O121" s="701">
        <v>0</v>
      </c>
      <c r="P121" s="701">
        <v>0</v>
      </c>
      <c r="Q121" s="701">
        <v>0</v>
      </c>
      <c r="R121" s="701">
        <v>0</v>
      </c>
      <c r="S121" s="701">
        <v>491100002</v>
      </c>
      <c r="T121" s="701" t="s">
        <v>1802</v>
      </c>
      <c r="U121" s="702">
        <v>140000000000</v>
      </c>
      <c r="W121" s="687">
        <f t="shared" si="11"/>
        <v>44963</v>
      </c>
      <c r="X121" s="688">
        <f t="shared" si="12"/>
        <v>44964</v>
      </c>
      <c r="Y121" s="689">
        <f t="shared" si="19"/>
        <v>1</v>
      </c>
      <c r="Z121" s="690">
        <f t="shared" si="13"/>
        <v>1.6438356164383562E-4</v>
      </c>
      <c r="AA121" s="691">
        <f t="shared" si="14"/>
        <v>140000000000</v>
      </c>
      <c r="AB121" s="689" t="str">
        <f t="shared" si="15"/>
        <v>VND</v>
      </c>
      <c r="AC121" s="689">
        <f>VLOOKUP(AB121,'Fx rate'!$A$2:$B$12,2,0)</f>
        <v>1</v>
      </c>
      <c r="AD121" s="691">
        <f t="shared" si="16"/>
        <v>140000000000</v>
      </c>
      <c r="AE121" s="691">
        <f t="shared" si="17"/>
        <v>23013698.630136985</v>
      </c>
      <c r="AF121" s="692">
        <f>SUMIFS('GL7010'!M:M,'GL7010'!I:I,'C701- Recalculate'!D121)</f>
        <v>-23013699</v>
      </c>
      <c r="AG121" s="693">
        <f t="shared" si="18"/>
        <v>-0.36986301466822624</v>
      </c>
    </row>
    <row r="122" spans="1:33" ht="70.5" hidden="1" thickBot="1">
      <c r="A122" s="701">
        <v>131200001</v>
      </c>
      <c r="B122" s="701" t="s">
        <v>1269</v>
      </c>
      <c r="C122" s="701" t="s">
        <v>1271</v>
      </c>
      <c r="D122" s="701" t="s">
        <v>1803</v>
      </c>
      <c r="E122" s="701" t="s">
        <v>1804</v>
      </c>
      <c r="F122" s="701">
        <v>275315</v>
      </c>
      <c r="G122" s="701" t="s">
        <v>1406</v>
      </c>
      <c r="H122" s="704">
        <v>44963</v>
      </c>
      <c r="I122" s="701" t="s">
        <v>1795</v>
      </c>
      <c r="J122" s="701">
        <v>7</v>
      </c>
      <c r="K122" s="701" t="s">
        <v>178</v>
      </c>
      <c r="L122" s="702">
        <v>200000000000</v>
      </c>
      <c r="M122" s="703">
        <v>200000000000</v>
      </c>
      <c r="N122" s="701">
        <v>7</v>
      </c>
      <c r="O122" s="701">
        <v>0</v>
      </c>
      <c r="P122" s="701">
        <v>0</v>
      </c>
      <c r="Q122" s="701">
        <v>0</v>
      </c>
      <c r="R122" s="701">
        <v>0</v>
      </c>
      <c r="S122" s="701">
        <v>491100002</v>
      </c>
      <c r="T122" s="701" t="s">
        <v>1805</v>
      </c>
      <c r="U122" s="702">
        <v>200000000000</v>
      </c>
      <c r="W122" s="687">
        <f t="shared" si="11"/>
        <v>44963</v>
      </c>
      <c r="X122" s="688" t="str">
        <f t="shared" si="12"/>
        <v>13/02/2023</v>
      </c>
      <c r="Y122" s="689">
        <f t="shared" si="19"/>
        <v>7</v>
      </c>
      <c r="Z122" s="690">
        <f t="shared" si="13"/>
        <v>1.9178082191780824E-4</v>
      </c>
      <c r="AA122" s="691">
        <f t="shared" si="14"/>
        <v>200000000000</v>
      </c>
      <c r="AB122" s="689" t="str">
        <f t="shared" si="15"/>
        <v>VND</v>
      </c>
      <c r="AC122" s="689">
        <f>VLOOKUP(AB122,'Fx rate'!$A$2:$B$12,2,0)</f>
        <v>1</v>
      </c>
      <c r="AD122" s="691">
        <f t="shared" si="16"/>
        <v>200000000000</v>
      </c>
      <c r="AE122" s="691">
        <f t="shared" si="17"/>
        <v>268493150.68493152</v>
      </c>
      <c r="AF122" s="692">
        <f>SUMIFS('GL7010'!M:M,'GL7010'!I:I,'C701- Recalculate'!D122)</f>
        <v>-268493151</v>
      </c>
      <c r="AG122" s="693">
        <f t="shared" si="18"/>
        <v>-0.31506848335266113</v>
      </c>
    </row>
    <row r="123" spans="1:33" ht="70.5" hidden="1" thickBot="1">
      <c r="A123" s="701">
        <v>131200001</v>
      </c>
      <c r="B123" s="701" t="s">
        <v>1269</v>
      </c>
      <c r="C123" s="701" t="s">
        <v>1271</v>
      </c>
      <c r="D123" s="701" t="s">
        <v>1806</v>
      </c>
      <c r="E123" s="701" t="s">
        <v>1807</v>
      </c>
      <c r="F123" s="701">
        <v>56460</v>
      </c>
      <c r="G123" s="701" t="s">
        <v>1808</v>
      </c>
      <c r="H123" s="704">
        <v>44963</v>
      </c>
      <c r="I123" s="704">
        <v>44964</v>
      </c>
      <c r="J123" s="701">
        <v>1</v>
      </c>
      <c r="K123" s="701" t="s">
        <v>178</v>
      </c>
      <c r="L123" s="702">
        <v>100000000000</v>
      </c>
      <c r="M123" s="703">
        <v>100000000000</v>
      </c>
      <c r="N123" s="701">
        <v>5.8</v>
      </c>
      <c r="O123" s="701">
        <v>0</v>
      </c>
      <c r="P123" s="701">
        <v>0</v>
      </c>
      <c r="Q123" s="701">
        <v>0</v>
      </c>
      <c r="R123" s="701">
        <v>0</v>
      </c>
      <c r="S123" s="701">
        <v>491100002</v>
      </c>
      <c r="T123" s="701" t="s">
        <v>1809</v>
      </c>
      <c r="U123" s="702">
        <v>100000000000</v>
      </c>
      <c r="W123" s="687">
        <f t="shared" si="11"/>
        <v>44963</v>
      </c>
      <c r="X123" s="688">
        <f t="shared" si="12"/>
        <v>44964</v>
      </c>
      <c r="Y123" s="689">
        <f t="shared" si="19"/>
        <v>1</v>
      </c>
      <c r="Z123" s="690">
        <f t="shared" si="13"/>
        <v>1.589041095890411E-4</v>
      </c>
      <c r="AA123" s="691">
        <f t="shared" si="14"/>
        <v>100000000000</v>
      </c>
      <c r="AB123" s="689" t="str">
        <f t="shared" si="15"/>
        <v>VND</v>
      </c>
      <c r="AC123" s="689">
        <f>VLOOKUP(AB123,'Fx rate'!$A$2:$B$12,2,0)</f>
        <v>1</v>
      </c>
      <c r="AD123" s="691">
        <f t="shared" si="16"/>
        <v>100000000000</v>
      </c>
      <c r="AE123" s="691">
        <f t="shared" si="17"/>
        <v>15890410.95890411</v>
      </c>
      <c r="AF123" s="692">
        <f>SUMIFS('GL7010'!M:M,'GL7010'!I:I,'C701- Recalculate'!D123)</f>
        <v>-15890411</v>
      </c>
      <c r="AG123" s="693">
        <f t="shared" si="18"/>
        <v>-4.109589010477066E-2</v>
      </c>
    </row>
    <row r="124" spans="1:33" ht="60.5" hidden="1" thickBot="1">
      <c r="A124" s="701">
        <v>131200001</v>
      </c>
      <c r="B124" s="701" t="s">
        <v>1269</v>
      </c>
      <c r="C124" s="701" t="s">
        <v>1271</v>
      </c>
      <c r="D124" s="701" t="s">
        <v>1810</v>
      </c>
      <c r="E124" s="701" t="s">
        <v>1811</v>
      </c>
      <c r="F124" s="701">
        <v>11695</v>
      </c>
      <c r="G124" s="701" t="s">
        <v>1067</v>
      </c>
      <c r="H124" s="704">
        <v>44963</v>
      </c>
      <c r="I124" s="704">
        <v>44964</v>
      </c>
      <c r="J124" s="701">
        <v>1</v>
      </c>
      <c r="K124" s="701" t="s">
        <v>178</v>
      </c>
      <c r="L124" s="702">
        <v>100000000000</v>
      </c>
      <c r="M124" s="703">
        <v>100000000000</v>
      </c>
      <c r="N124" s="701">
        <v>5.9</v>
      </c>
      <c r="O124" s="701">
        <v>0</v>
      </c>
      <c r="P124" s="701">
        <v>0</v>
      </c>
      <c r="Q124" s="701">
        <v>0</v>
      </c>
      <c r="R124" s="701">
        <v>0</v>
      </c>
      <c r="S124" s="701">
        <v>491100002</v>
      </c>
      <c r="T124" s="701" t="s">
        <v>1812</v>
      </c>
      <c r="U124" s="702">
        <v>100000000000</v>
      </c>
      <c r="W124" s="687">
        <f t="shared" si="11"/>
        <v>44963</v>
      </c>
      <c r="X124" s="688">
        <f t="shared" si="12"/>
        <v>44964</v>
      </c>
      <c r="Y124" s="689">
        <f t="shared" si="19"/>
        <v>1</v>
      </c>
      <c r="Z124" s="690">
        <f t="shared" si="13"/>
        <v>1.6164383561643837E-4</v>
      </c>
      <c r="AA124" s="691">
        <f t="shared" si="14"/>
        <v>100000000000</v>
      </c>
      <c r="AB124" s="689" t="str">
        <f t="shared" si="15"/>
        <v>VND</v>
      </c>
      <c r="AC124" s="689">
        <f>VLOOKUP(AB124,'Fx rate'!$A$2:$B$12,2,0)</f>
        <v>1</v>
      </c>
      <c r="AD124" s="691">
        <f t="shared" si="16"/>
        <v>100000000000</v>
      </c>
      <c r="AE124" s="691">
        <f t="shared" si="17"/>
        <v>16164383.561643837</v>
      </c>
      <c r="AF124" s="692">
        <f>SUMIFS('GL7010'!M:M,'GL7010'!I:I,'C701- Recalculate'!D124)</f>
        <v>-16164384</v>
      </c>
      <c r="AG124" s="693">
        <f t="shared" si="18"/>
        <v>-0.43835616298019886</v>
      </c>
    </row>
    <row r="125" spans="1:33" ht="60.5" hidden="1" thickBot="1">
      <c r="A125" s="701">
        <v>131200001</v>
      </c>
      <c r="B125" s="701" t="s">
        <v>1269</v>
      </c>
      <c r="C125" s="701" t="s">
        <v>1271</v>
      </c>
      <c r="D125" s="701" t="s">
        <v>1813</v>
      </c>
      <c r="E125" s="701" t="s">
        <v>1814</v>
      </c>
      <c r="F125" s="701">
        <v>21075</v>
      </c>
      <c r="G125" s="701" t="s">
        <v>1066</v>
      </c>
      <c r="H125" s="704">
        <v>44963</v>
      </c>
      <c r="I125" s="704">
        <v>44964</v>
      </c>
      <c r="J125" s="701">
        <v>1</v>
      </c>
      <c r="K125" s="701" t="s">
        <v>178</v>
      </c>
      <c r="L125" s="702">
        <v>100000000000</v>
      </c>
      <c r="M125" s="703">
        <v>100000000000</v>
      </c>
      <c r="N125" s="701">
        <v>5.8</v>
      </c>
      <c r="O125" s="701">
        <v>0</v>
      </c>
      <c r="P125" s="701">
        <v>0</v>
      </c>
      <c r="Q125" s="701">
        <v>0</v>
      </c>
      <c r="R125" s="701">
        <v>0</v>
      </c>
      <c r="S125" s="701">
        <v>491100002</v>
      </c>
      <c r="T125" s="701" t="s">
        <v>1815</v>
      </c>
      <c r="U125" s="702">
        <v>100000000000</v>
      </c>
      <c r="W125" s="687">
        <f t="shared" si="11"/>
        <v>44963</v>
      </c>
      <c r="X125" s="688">
        <f t="shared" si="12"/>
        <v>44964</v>
      </c>
      <c r="Y125" s="689">
        <f t="shared" si="19"/>
        <v>1</v>
      </c>
      <c r="Z125" s="690">
        <f t="shared" si="13"/>
        <v>1.589041095890411E-4</v>
      </c>
      <c r="AA125" s="691">
        <f t="shared" si="14"/>
        <v>100000000000</v>
      </c>
      <c r="AB125" s="689" t="str">
        <f t="shared" si="15"/>
        <v>VND</v>
      </c>
      <c r="AC125" s="689">
        <f>VLOOKUP(AB125,'Fx rate'!$A$2:$B$12,2,0)</f>
        <v>1</v>
      </c>
      <c r="AD125" s="691">
        <f t="shared" si="16"/>
        <v>100000000000</v>
      </c>
      <c r="AE125" s="691">
        <f t="shared" si="17"/>
        <v>15890410.95890411</v>
      </c>
      <c r="AF125" s="692">
        <f>SUMIFS('GL7010'!M:M,'GL7010'!I:I,'C701- Recalculate'!D125)</f>
        <v>-15890411</v>
      </c>
      <c r="AG125" s="693">
        <f t="shared" si="18"/>
        <v>-4.109589010477066E-2</v>
      </c>
    </row>
    <row r="126" spans="1:33" ht="60.5" hidden="1" thickBot="1">
      <c r="A126" s="701">
        <v>131200001</v>
      </c>
      <c r="B126" s="701" t="s">
        <v>1269</v>
      </c>
      <c r="C126" s="701" t="s">
        <v>1271</v>
      </c>
      <c r="D126" s="701" t="s">
        <v>1816</v>
      </c>
      <c r="E126" s="701" t="s">
        <v>1817</v>
      </c>
      <c r="F126" s="701">
        <v>11695</v>
      </c>
      <c r="G126" s="701" t="s">
        <v>1067</v>
      </c>
      <c r="H126" s="704">
        <v>44963</v>
      </c>
      <c r="I126" s="704">
        <v>44964</v>
      </c>
      <c r="J126" s="701">
        <v>1</v>
      </c>
      <c r="K126" s="701" t="s">
        <v>178</v>
      </c>
      <c r="L126" s="702">
        <v>150000000000</v>
      </c>
      <c r="M126" s="703">
        <v>150000000000</v>
      </c>
      <c r="N126" s="701">
        <v>5.9</v>
      </c>
      <c r="O126" s="701">
        <v>0</v>
      </c>
      <c r="P126" s="701">
        <v>0</v>
      </c>
      <c r="Q126" s="701">
        <v>0</v>
      </c>
      <c r="R126" s="701">
        <v>0</v>
      </c>
      <c r="S126" s="701">
        <v>491100002</v>
      </c>
      <c r="T126" s="701" t="s">
        <v>1818</v>
      </c>
      <c r="U126" s="702">
        <v>150000000000</v>
      </c>
      <c r="W126" s="687">
        <f t="shared" si="11"/>
        <v>44963</v>
      </c>
      <c r="X126" s="688">
        <f t="shared" si="12"/>
        <v>44964</v>
      </c>
      <c r="Y126" s="689">
        <f t="shared" si="19"/>
        <v>1</v>
      </c>
      <c r="Z126" s="690">
        <f t="shared" si="13"/>
        <v>1.6164383561643837E-4</v>
      </c>
      <c r="AA126" s="691">
        <f t="shared" si="14"/>
        <v>150000000000</v>
      </c>
      <c r="AB126" s="689" t="str">
        <f t="shared" si="15"/>
        <v>VND</v>
      </c>
      <c r="AC126" s="689">
        <f>VLOOKUP(AB126,'Fx rate'!$A$2:$B$12,2,0)</f>
        <v>1</v>
      </c>
      <c r="AD126" s="691">
        <f t="shared" si="16"/>
        <v>150000000000</v>
      </c>
      <c r="AE126" s="691">
        <f t="shared" si="17"/>
        <v>24246575.342465755</v>
      </c>
      <c r="AF126" s="692">
        <f>SUMIFS('GL7010'!M:M,'GL7010'!I:I,'C701- Recalculate'!D126)</f>
        <v>-24246575</v>
      </c>
      <c r="AG126" s="693">
        <f t="shared" si="18"/>
        <v>0.34246575459837914</v>
      </c>
    </row>
    <row r="127" spans="1:33" ht="60.5" hidden="1" thickBot="1">
      <c r="A127" s="701">
        <v>131200001</v>
      </c>
      <c r="B127" s="701" t="s">
        <v>1269</v>
      </c>
      <c r="C127" s="701" t="s">
        <v>1271</v>
      </c>
      <c r="D127" s="701" t="s">
        <v>1819</v>
      </c>
      <c r="E127" s="701" t="s">
        <v>1820</v>
      </c>
      <c r="F127" s="701">
        <v>11695</v>
      </c>
      <c r="G127" s="701" t="s">
        <v>1067</v>
      </c>
      <c r="H127" s="704">
        <v>44963</v>
      </c>
      <c r="I127" s="704">
        <v>44964</v>
      </c>
      <c r="J127" s="701">
        <v>1</v>
      </c>
      <c r="K127" s="701" t="s">
        <v>178</v>
      </c>
      <c r="L127" s="702">
        <v>100000000000</v>
      </c>
      <c r="M127" s="703">
        <v>100000000000</v>
      </c>
      <c r="N127" s="701">
        <v>5.9</v>
      </c>
      <c r="O127" s="701">
        <v>0</v>
      </c>
      <c r="P127" s="701">
        <v>0</v>
      </c>
      <c r="Q127" s="701">
        <v>0</v>
      </c>
      <c r="R127" s="701">
        <v>0</v>
      </c>
      <c r="S127" s="701">
        <v>491100002</v>
      </c>
      <c r="T127" s="701" t="s">
        <v>1821</v>
      </c>
      <c r="U127" s="702">
        <v>100000000000</v>
      </c>
      <c r="W127" s="687">
        <f t="shared" si="11"/>
        <v>44963</v>
      </c>
      <c r="X127" s="688">
        <f t="shared" si="12"/>
        <v>44964</v>
      </c>
      <c r="Y127" s="689">
        <f t="shared" si="19"/>
        <v>1</v>
      </c>
      <c r="Z127" s="690">
        <f t="shared" si="13"/>
        <v>1.6164383561643837E-4</v>
      </c>
      <c r="AA127" s="691">
        <f t="shared" si="14"/>
        <v>100000000000</v>
      </c>
      <c r="AB127" s="689" t="str">
        <f t="shared" si="15"/>
        <v>VND</v>
      </c>
      <c r="AC127" s="689">
        <f>VLOOKUP(AB127,'Fx rate'!$A$2:$B$12,2,0)</f>
        <v>1</v>
      </c>
      <c r="AD127" s="691">
        <f t="shared" si="16"/>
        <v>100000000000</v>
      </c>
      <c r="AE127" s="691">
        <f t="shared" si="17"/>
        <v>16164383.561643837</v>
      </c>
      <c r="AF127" s="692">
        <f>SUMIFS('GL7010'!M:M,'GL7010'!I:I,'C701- Recalculate'!D127)</f>
        <v>-16164384</v>
      </c>
      <c r="AG127" s="693">
        <f t="shared" si="18"/>
        <v>-0.43835616298019886</v>
      </c>
    </row>
    <row r="128" spans="1:33" ht="70.5" hidden="1" thickBot="1">
      <c r="A128" s="701">
        <v>131200001</v>
      </c>
      <c r="B128" s="701" t="s">
        <v>1269</v>
      </c>
      <c r="C128" s="701" t="s">
        <v>1271</v>
      </c>
      <c r="D128" s="701" t="s">
        <v>1822</v>
      </c>
      <c r="E128" s="701" t="s">
        <v>1823</v>
      </c>
      <c r="F128" s="701">
        <v>24538</v>
      </c>
      <c r="G128" s="701" t="s">
        <v>1065</v>
      </c>
      <c r="H128" s="704">
        <v>44963</v>
      </c>
      <c r="I128" s="704">
        <v>44964</v>
      </c>
      <c r="J128" s="701">
        <v>1</v>
      </c>
      <c r="K128" s="701" t="s">
        <v>178</v>
      </c>
      <c r="L128" s="702">
        <v>100000000000</v>
      </c>
      <c r="M128" s="703">
        <v>100000000000</v>
      </c>
      <c r="N128" s="701">
        <v>5.9</v>
      </c>
      <c r="O128" s="701">
        <v>0</v>
      </c>
      <c r="P128" s="701">
        <v>0</v>
      </c>
      <c r="Q128" s="701">
        <v>0</v>
      </c>
      <c r="R128" s="701">
        <v>0</v>
      </c>
      <c r="S128" s="701">
        <v>491100002</v>
      </c>
      <c r="T128" s="701" t="s">
        <v>1824</v>
      </c>
      <c r="U128" s="702">
        <v>100000000000</v>
      </c>
      <c r="W128" s="687">
        <f t="shared" si="11"/>
        <v>44963</v>
      </c>
      <c r="X128" s="688">
        <f t="shared" si="12"/>
        <v>44964</v>
      </c>
      <c r="Y128" s="689">
        <f t="shared" si="19"/>
        <v>1</v>
      </c>
      <c r="Z128" s="690">
        <f t="shared" si="13"/>
        <v>1.6164383561643837E-4</v>
      </c>
      <c r="AA128" s="691">
        <f t="shared" si="14"/>
        <v>100000000000</v>
      </c>
      <c r="AB128" s="689" t="str">
        <f t="shared" si="15"/>
        <v>VND</v>
      </c>
      <c r="AC128" s="689">
        <f>VLOOKUP(AB128,'Fx rate'!$A$2:$B$12,2,0)</f>
        <v>1</v>
      </c>
      <c r="AD128" s="691">
        <f t="shared" si="16"/>
        <v>100000000000</v>
      </c>
      <c r="AE128" s="691">
        <f t="shared" si="17"/>
        <v>16164383.561643837</v>
      </c>
      <c r="AF128" s="692">
        <f>SUMIFS('GL7010'!M:M,'GL7010'!I:I,'C701- Recalculate'!D128)</f>
        <v>-16164384</v>
      </c>
      <c r="AG128" s="693">
        <f t="shared" si="18"/>
        <v>-0.43835616298019886</v>
      </c>
    </row>
    <row r="129" spans="1:33" ht="70.5" hidden="1" thickBot="1">
      <c r="A129" s="701">
        <v>131200001</v>
      </c>
      <c r="B129" s="701" t="s">
        <v>1269</v>
      </c>
      <c r="C129" s="701" t="s">
        <v>1271</v>
      </c>
      <c r="D129" s="701" t="s">
        <v>1825</v>
      </c>
      <c r="E129" s="701" t="s">
        <v>1826</v>
      </c>
      <c r="F129" s="701">
        <v>24538</v>
      </c>
      <c r="G129" s="701" t="s">
        <v>1065</v>
      </c>
      <c r="H129" s="704">
        <v>44963</v>
      </c>
      <c r="I129" s="704">
        <v>44964</v>
      </c>
      <c r="J129" s="701">
        <v>1</v>
      </c>
      <c r="K129" s="701" t="s">
        <v>178</v>
      </c>
      <c r="L129" s="702">
        <v>100000000000</v>
      </c>
      <c r="M129" s="703">
        <v>100000000000</v>
      </c>
      <c r="N129" s="701">
        <v>5.9</v>
      </c>
      <c r="O129" s="701">
        <v>0</v>
      </c>
      <c r="P129" s="701">
        <v>0</v>
      </c>
      <c r="Q129" s="701">
        <v>0</v>
      </c>
      <c r="R129" s="701">
        <v>0</v>
      </c>
      <c r="S129" s="701">
        <v>491100002</v>
      </c>
      <c r="T129" s="701" t="s">
        <v>1827</v>
      </c>
      <c r="U129" s="702">
        <v>100000000000</v>
      </c>
      <c r="W129" s="687">
        <f t="shared" si="11"/>
        <v>44963</v>
      </c>
      <c r="X129" s="688">
        <f t="shared" si="12"/>
        <v>44964</v>
      </c>
      <c r="Y129" s="689">
        <f t="shared" si="19"/>
        <v>1</v>
      </c>
      <c r="Z129" s="690">
        <f t="shared" si="13"/>
        <v>1.6164383561643837E-4</v>
      </c>
      <c r="AA129" s="691">
        <f t="shared" si="14"/>
        <v>100000000000</v>
      </c>
      <c r="AB129" s="689" t="str">
        <f t="shared" si="15"/>
        <v>VND</v>
      </c>
      <c r="AC129" s="689">
        <f>VLOOKUP(AB129,'Fx rate'!$A$2:$B$12,2,0)</f>
        <v>1</v>
      </c>
      <c r="AD129" s="691">
        <f t="shared" si="16"/>
        <v>100000000000</v>
      </c>
      <c r="AE129" s="691">
        <f t="shared" si="17"/>
        <v>16164383.561643837</v>
      </c>
      <c r="AF129" s="692">
        <f>SUMIFS('GL7010'!M:M,'GL7010'!I:I,'C701- Recalculate'!D129)</f>
        <v>-16164384</v>
      </c>
      <c r="AG129" s="693">
        <f t="shared" si="18"/>
        <v>-0.43835616298019886</v>
      </c>
    </row>
    <row r="130" spans="1:33" ht="60.5" hidden="1" thickBot="1">
      <c r="A130" s="701">
        <v>131200001</v>
      </c>
      <c r="B130" s="701" t="s">
        <v>1269</v>
      </c>
      <c r="C130" s="701" t="s">
        <v>1271</v>
      </c>
      <c r="D130" s="701" t="s">
        <v>1828</v>
      </c>
      <c r="E130" s="701" t="s">
        <v>1829</v>
      </c>
      <c r="F130" s="701">
        <v>21075</v>
      </c>
      <c r="G130" s="701" t="s">
        <v>1066</v>
      </c>
      <c r="H130" s="704">
        <v>44963</v>
      </c>
      <c r="I130" s="704">
        <v>44964</v>
      </c>
      <c r="J130" s="701">
        <v>1</v>
      </c>
      <c r="K130" s="701" t="s">
        <v>178</v>
      </c>
      <c r="L130" s="702">
        <v>100000000000</v>
      </c>
      <c r="M130" s="703">
        <v>100000000000</v>
      </c>
      <c r="N130" s="701">
        <v>5.8</v>
      </c>
      <c r="O130" s="701">
        <v>0</v>
      </c>
      <c r="P130" s="701">
        <v>0</v>
      </c>
      <c r="Q130" s="701">
        <v>0</v>
      </c>
      <c r="R130" s="701">
        <v>0</v>
      </c>
      <c r="S130" s="701">
        <v>491100002</v>
      </c>
      <c r="T130" s="701" t="s">
        <v>1830</v>
      </c>
      <c r="U130" s="702">
        <v>100000000000</v>
      </c>
      <c r="W130" s="687">
        <f t="shared" si="11"/>
        <v>44963</v>
      </c>
      <c r="X130" s="688">
        <f t="shared" si="12"/>
        <v>44964</v>
      </c>
      <c r="Y130" s="689">
        <f t="shared" si="19"/>
        <v>1</v>
      </c>
      <c r="Z130" s="690">
        <f t="shared" si="13"/>
        <v>1.589041095890411E-4</v>
      </c>
      <c r="AA130" s="691">
        <f t="shared" si="14"/>
        <v>100000000000</v>
      </c>
      <c r="AB130" s="689" t="str">
        <f t="shared" si="15"/>
        <v>VND</v>
      </c>
      <c r="AC130" s="689">
        <f>VLOOKUP(AB130,'Fx rate'!$A$2:$B$12,2,0)</f>
        <v>1</v>
      </c>
      <c r="AD130" s="691">
        <f t="shared" si="16"/>
        <v>100000000000</v>
      </c>
      <c r="AE130" s="691">
        <f t="shared" si="17"/>
        <v>15890410.95890411</v>
      </c>
      <c r="AF130" s="692">
        <f>SUMIFS('GL7010'!M:M,'GL7010'!I:I,'C701- Recalculate'!D130)</f>
        <v>-15890411</v>
      </c>
      <c r="AG130" s="693">
        <f t="shared" si="18"/>
        <v>-4.109589010477066E-2</v>
      </c>
    </row>
    <row r="131" spans="1:33" ht="70.5" hidden="1" thickBot="1">
      <c r="A131" s="701">
        <v>131200001</v>
      </c>
      <c r="B131" s="701" t="s">
        <v>1269</v>
      </c>
      <c r="C131" s="701" t="s">
        <v>1271</v>
      </c>
      <c r="D131" s="701" t="s">
        <v>1831</v>
      </c>
      <c r="E131" s="701" t="s">
        <v>1832</v>
      </c>
      <c r="F131" s="701">
        <v>56460</v>
      </c>
      <c r="G131" s="701" t="s">
        <v>1808</v>
      </c>
      <c r="H131" s="704">
        <v>44963</v>
      </c>
      <c r="I131" s="704">
        <v>44964</v>
      </c>
      <c r="J131" s="701">
        <v>1</v>
      </c>
      <c r="K131" s="701" t="s">
        <v>178</v>
      </c>
      <c r="L131" s="702">
        <v>100000000000</v>
      </c>
      <c r="M131" s="703">
        <v>100000000000</v>
      </c>
      <c r="N131" s="701">
        <v>5.8</v>
      </c>
      <c r="O131" s="701">
        <v>0</v>
      </c>
      <c r="P131" s="701">
        <v>0</v>
      </c>
      <c r="Q131" s="701">
        <v>0</v>
      </c>
      <c r="R131" s="701">
        <v>0</v>
      </c>
      <c r="S131" s="701">
        <v>491100002</v>
      </c>
      <c r="T131" s="701" t="s">
        <v>1833</v>
      </c>
      <c r="U131" s="702">
        <v>100000000000</v>
      </c>
      <c r="W131" s="687">
        <f t="shared" si="11"/>
        <v>44963</v>
      </c>
      <c r="X131" s="688">
        <f t="shared" si="12"/>
        <v>44964</v>
      </c>
      <c r="Y131" s="689">
        <f t="shared" si="19"/>
        <v>1</v>
      </c>
      <c r="Z131" s="690">
        <f t="shared" si="13"/>
        <v>1.589041095890411E-4</v>
      </c>
      <c r="AA131" s="691">
        <f t="shared" si="14"/>
        <v>100000000000</v>
      </c>
      <c r="AB131" s="689" t="str">
        <f t="shared" si="15"/>
        <v>VND</v>
      </c>
      <c r="AC131" s="689">
        <f>VLOOKUP(AB131,'Fx rate'!$A$2:$B$12,2,0)</f>
        <v>1</v>
      </c>
      <c r="AD131" s="691">
        <f t="shared" si="16"/>
        <v>100000000000</v>
      </c>
      <c r="AE131" s="691">
        <f t="shared" si="17"/>
        <v>15890410.95890411</v>
      </c>
      <c r="AF131" s="692">
        <f>SUMIFS('GL7010'!M:M,'GL7010'!I:I,'C701- Recalculate'!D131)</f>
        <v>-15890411</v>
      </c>
      <c r="AG131" s="693">
        <f t="shared" si="18"/>
        <v>-4.109589010477066E-2</v>
      </c>
    </row>
    <row r="132" spans="1:33" ht="70.5" hidden="1" thickBot="1">
      <c r="A132" s="701">
        <v>131200001</v>
      </c>
      <c r="B132" s="701" t="s">
        <v>1269</v>
      </c>
      <c r="C132" s="701" t="s">
        <v>1271</v>
      </c>
      <c r="D132" s="701" t="s">
        <v>1834</v>
      </c>
      <c r="E132" s="701" t="s">
        <v>1835</v>
      </c>
      <c r="F132" s="701">
        <v>275315</v>
      </c>
      <c r="G132" s="701" t="s">
        <v>1406</v>
      </c>
      <c r="H132" s="704">
        <v>44963</v>
      </c>
      <c r="I132" s="704">
        <v>44964</v>
      </c>
      <c r="J132" s="701">
        <v>1</v>
      </c>
      <c r="K132" s="701" t="s">
        <v>178</v>
      </c>
      <c r="L132" s="702">
        <v>150000000000</v>
      </c>
      <c r="M132" s="703">
        <v>150000000000</v>
      </c>
      <c r="N132" s="701">
        <v>6.3</v>
      </c>
      <c r="O132" s="701">
        <v>0</v>
      </c>
      <c r="P132" s="701">
        <v>0</v>
      </c>
      <c r="Q132" s="701">
        <v>0</v>
      </c>
      <c r="R132" s="701">
        <v>0</v>
      </c>
      <c r="S132" s="701">
        <v>491100002</v>
      </c>
      <c r="T132" s="701" t="s">
        <v>1836</v>
      </c>
      <c r="U132" s="702">
        <v>150000000000</v>
      </c>
      <c r="W132" s="687">
        <f t="shared" si="11"/>
        <v>44963</v>
      </c>
      <c r="X132" s="688">
        <f t="shared" si="12"/>
        <v>44964</v>
      </c>
      <c r="Y132" s="689">
        <f t="shared" si="19"/>
        <v>1</v>
      </c>
      <c r="Z132" s="690">
        <f t="shared" si="13"/>
        <v>1.7260273972602739E-4</v>
      </c>
      <c r="AA132" s="691">
        <f t="shared" si="14"/>
        <v>150000000000</v>
      </c>
      <c r="AB132" s="689" t="str">
        <f t="shared" si="15"/>
        <v>VND</v>
      </c>
      <c r="AC132" s="689">
        <f>VLOOKUP(AB132,'Fx rate'!$A$2:$B$12,2,0)</f>
        <v>1</v>
      </c>
      <c r="AD132" s="691">
        <f t="shared" si="16"/>
        <v>150000000000</v>
      </c>
      <c r="AE132" s="691">
        <f t="shared" si="17"/>
        <v>25890410.95890411</v>
      </c>
      <c r="AF132" s="692">
        <f>SUMIFS('GL7010'!M:M,'GL7010'!I:I,'C701- Recalculate'!D132)</f>
        <v>-25890411</v>
      </c>
      <c r="AG132" s="693">
        <f t="shared" si="18"/>
        <v>-4.109589010477066E-2</v>
      </c>
    </row>
    <row r="133" spans="1:33" ht="70.5" hidden="1" thickBot="1">
      <c r="A133" s="701">
        <v>131200001</v>
      </c>
      <c r="B133" s="701" t="s">
        <v>1269</v>
      </c>
      <c r="C133" s="701" t="s">
        <v>1271</v>
      </c>
      <c r="D133" s="701" t="s">
        <v>1837</v>
      </c>
      <c r="E133" s="701" t="s">
        <v>1838</v>
      </c>
      <c r="F133" s="701">
        <v>275315</v>
      </c>
      <c r="G133" s="701" t="s">
        <v>1406</v>
      </c>
      <c r="H133" s="704">
        <v>44963</v>
      </c>
      <c r="I133" s="704">
        <v>44964</v>
      </c>
      <c r="J133" s="701">
        <v>1</v>
      </c>
      <c r="K133" s="701" t="s">
        <v>178</v>
      </c>
      <c r="L133" s="702">
        <v>150000000000</v>
      </c>
      <c r="M133" s="703">
        <v>150000000000</v>
      </c>
      <c r="N133" s="701">
        <v>6.3</v>
      </c>
      <c r="O133" s="701">
        <v>0</v>
      </c>
      <c r="P133" s="701">
        <v>0</v>
      </c>
      <c r="Q133" s="701">
        <v>0</v>
      </c>
      <c r="R133" s="701">
        <v>0</v>
      </c>
      <c r="S133" s="701">
        <v>491100002</v>
      </c>
      <c r="T133" s="701" t="s">
        <v>1839</v>
      </c>
      <c r="U133" s="702">
        <v>150000000000</v>
      </c>
      <c r="W133" s="687">
        <f t="shared" si="11"/>
        <v>44963</v>
      </c>
      <c r="X133" s="688">
        <f t="shared" si="12"/>
        <v>44964</v>
      </c>
      <c r="Y133" s="689">
        <f t="shared" si="19"/>
        <v>1</v>
      </c>
      <c r="Z133" s="690">
        <f t="shared" si="13"/>
        <v>1.7260273972602739E-4</v>
      </c>
      <c r="AA133" s="691">
        <f t="shared" si="14"/>
        <v>150000000000</v>
      </c>
      <c r="AB133" s="689" t="str">
        <f t="shared" si="15"/>
        <v>VND</v>
      </c>
      <c r="AC133" s="689">
        <f>VLOOKUP(AB133,'Fx rate'!$A$2:$B$12,2,0)</f>
        <v>1</v>
      </c>
      <c r="AD133" s="691">
        <f t="shared" si="16"/>
        <v>150000000000</v>
      </c>
      <c r="AE133" s="691">
        <f t="shared" si="17"/>
        <v>25890410.95890411</v>
      </c>
      <c r="AF133" s="692">
        <f>SUMIFS('GL7010'!M:M,'GL7010'!I:I,'C701- Recalculate'!D133)</f>
        <v>-25890411</v>
      </c>
      <c r="AG133" s="693">
        <f t="shared" si="18"/>
        <v>-4.109589010477066E-2</v>
      </c>
    </row>
    <row r="134" spans="1:33" ht="70.5" hidden="1" thickBot="1">
      <c r="A134" s="701">
        <v>131200001</v>
      </c>
      <c r="B134" s="701" t="s">
        <v>1269</v>
      </c>
      <c r="C134" s="701" t="s">
        <v>1271</v>
      </c>
      <c r="D134" s="701" t="s">
        <v>1840</v>
      </c>
      <c r="E134" s="701" t="s">
        <v>1841</v>
      </c>
      <c r="F134" s="701">
        <v>275315</v>
      </c>
      <c r="G134" s="701" t="s">
        <v>1406</v>
      </c>
      <c r="H134" s="704">
        <v>44964</v>
      </c>
      <c r="I134" s="704">
        <v>44965</v>
      </c>
      <c r="J134" s="701">
        <v>1</v>
      </c>
      <c r="K134" s="701" t="s">
        <v>178</v>
      </c>
      <c r="L134" s="702">
        <v>150000000000</v>
      </c>
      <c r="M134" s="703">
        <v>150000000000</v>
      </c>
      <c r="N134" s="701">
        <v>6.1</v>
      </c>
      <c r="O134" s="701">
        <v>0</v>
      </c>
      <c r="P134" s="701">
        <v>0</v>
      </c>
      <c r="Q134" s="701">
        <v>0</v>
      </c>
      <c r="R134" s="701">
        <v>0</v>
      </c>
      <c r="S134" s="701">
        <v>491100002</v>
      </c>
      <c r="T134" s="701" t="s">
        <v>1842</v>
      </c>
      <c r="U134" s="702">
        <v>150000000000</v>
      </c>
      <c r="W134" s="687">
        <f t="shared" si="11"/>
        <v>44964</v>
      </c>
      <c r="X134" s="688">
        <f t="shared" si="12"/>
        <v>44965</v>
      </c>
      <c r="Y134" s="689">
        <f t="shared" si="19"/>
        <v>1</v>
      </c>
      <c r="Z134" s="690">
        <f t="shared" si="13"/>
        <v>1.6712328767123287E-4</v>
      </c>
      <c r="AA134" s="691">
        <f t="shared" si="14"/>
        <v>150000000000</v>
      </c>
      <c r="AB134" s="689" t="str">
        <f t="shared" si="15"/>
        <v>VND</v>
      </c>
      <c r="AC134" s="689">
        <f>VLOOKUP(AB134,'Fx rate'!$A$2:$B$12,2,0)</f>
        <v>1</v>
      </c>
      <c r="AD134" s="691">
        <f t="shared" si="16"/>
        <v>150000000000</v>
      </c>
      <c r="AE134" s="691">
        <f t="shared" si="17"/>
        <v>25068493.15068493</v>
      </c>
      <c r="AF134" s="692">
        <f>SUMIFS('GL7010'!M:M,'GL7010'!I:I,'C701- Recalculate'!D134)</f>
        <v>-25068493</v>
      </c>
      <c r="AG134" s="693">
        <f t="shared" si="18"/>
        <v>0.15068493038415909</v>
      </c>
    </row>
    <row r="135" spans="1:33" ht="60.5" hidden="1" thickBot="1">
      <c r="A135" s="701">
        <v>131200001</v>
      </c>
      <c r="B135" s="701" t="s">
        <v>1269</v>
      </c>
      <c r="C135" s="701" t="s">
        <v>1271</v>
      </c>
      <c r="D135" s="701" t="s">
        <v>1843</v>
      </c>
      <c r="E135" s="701" t="s">
        <v>1844</v>
      </c>
      <c r="F135" s="701">
        <v>147192</v>
      </c>
      <c r="G135" s="701" t="s">
        <v>1701</v>
      </c>
      <c r="H135" s="704">
        <v>44964</v>
      </c>
      <c r="I135" s="704">
        <v>44965</v>
      </c>
      <c r="J135" s="701">
        <v>1</v>
      </c>
      <c r="K135" s="701" t="s">
        <v>178</v>
      </c>
      <c r="L135" s="702">
        <v>150000000000</v>
      </c>
      <c r="M135" s="703">
        <v>150000000000</v>
      </c>
      <c r="N135" s="701">
        <v>5.8</v>
      </c>
      <c r="O135" s="701">
        <v>0</v>
      </c>
      <c r="P135" s="701">
        <v>0</v>
      </c>
      <c r="Q135" s="701">
        <v>0</v>
      </c>
      <c r="R135" s="701">
        <v>0</v>
      </c>
      <c r="S135" s="701">
        <v>491100002</v>
      </c>
      <c r="T135" s="701" t="s">
        <v>1845</v>
      </c>
      <c r="U135" s="702">
        <v>150000000000</v>
      </c>
      <c r="W135" s="687">
        <f t="shared" si="11"/>
        <v>44964</v>
      </c>
      <c r="X135" s="688">
        <f t="shared" si="12"/>
        <v>44965</v>
      </c>
      <c r="Y135" s="689">
        <f t="shared" si="19"/>
        <v>1</v>
      </c>
      <c r="Z135" s="690">
        <f t="shared" si="13"/>
        <v>1.589041095890411E-4</v>
      </c>
      <c r="AA135" s="691">
        <f t="shared" si="14"/>
        <v>150000000000</v>
      </c>
      <c r="AB135" s="689" t="str">
        <f t="shared" si="15"/>
        <v>VND</v>
      </c>
      <c r="AC135" s="689">
        <f>VLOOKUP(AB135,'Fx rate'!$A$2:$B$12,2,0)</f>
        <v>1</v>
      </c>
      <c r="AD135" s="691">
        <f t="shared" si="16"/>
        <v>150000000000</v>
      </c>
      <c r="AE135" s="691">
        <f t="shared" si="17"/>
        <v>23835616.438356165</v>
      </c>
      <c r="AF135" s="692">
        <f>SUMIFS('GL7010'!M:M,'GL7010'!I:I,'C701- Recalculate'!D135)</f>
        <v>-23835616</v>
      </c>
      <c r="AG135" s="693">
        <f t="shared" si="18"/>
        <v>0.43835616484284401</v>
      </c>
    </row>
    <row r="136" spans="1:33" ht="70.5" hidden="1" thickBot="1">
      <c r="A136" s="701">
        <v>131200001</v>
      </c>
      <c r="B136" s="701" t="s">
        <v>1269</v>
      </c>
      <c r="C136" s="701" t="s">
        <v>1271</v>
      </c>
      <c r="D136" s="701" t="s">
        <v>1846</v>
      </c>
      <c r="E136" s="701" t="s">
        <v>1847</v>
      </c>
      <c r="F136" s="701">
        <v>20878</v>
      </c>
      <c r="G136" s="701" t="s">
        <v>1848</v>
      </c>
      <c r="H136" s="704">
        <v>44964</v>
      </c>
      <c r="I136" s="704">
        <v>44965</v>
      </c>
      <c r="J136" s="701">
        <v>1</v>
      </c>
      <c r="K136" s="701" t="s">
        <v>178</v>
      </c>
      <c r="L136" s="702">
        <v>100000000000</v>
      </c>
      <c r="M136" s="703">
        <v>100000000000</v>
      </c>
      <c r="N136" s="701">
        <v>5.8</v>
      </c>
      <c r="O136" s="701">
        <v>0</v>
      </c>
      <c r="P136" s="701">
        <v>0</v>
      </c>
      <c r="Q136" s="701">
        <v>0</v>
      </c>
      <c r="R136" s="701">
        <v>0</v>
      </c>
      <c r="S136" s="701">
        <v>491100002</v>
      </c>
      <c r="T136" s="701" t="s">
        <v>1849</v>
      </c>
      <c r="U136" s="702">
        <v>100000000000</v>
      </c>
      <c r="W136" s="687">
        <f t="shared" si="11"/>
        <v>44964</v>
      </c>
      <c r="X136" s="688">
        <f t="shared" si="12"/>
        <v>44965</v>
      </c>
      <c r="Y136" s="689">
        <f t="shared" si="19"/>
        <v>1</v>
      </c>
      <c r="Z136" s="690">
        <f t="shared" si="13"/>
        <v>1.589041095890411E-4</v>
      </c>
      <c r="AA136" s="691">
        <f t="shared" si="14"/>
        <v>100000000000</v>
      </c>
      <c r="AB136" s="689" t="str">
        <f t="shared" si="15"/>
        <v>VND</v>
      </c>
      <c r="AC136" s="689">
        <f>VLOOKUP(AB136,'Fx rate'!$A$2:$B$12,2,0)</f>
        <v>1</v>
      </c>
      <c r="AD136" s="691">
        <f t="shared" si="16"/>
        <v>100000000000</v>
      </c>
      <c r="AE136" s="691">
        <f t="shared" si="17"/>
        <v>15890410.95890411</v>
      </c>
      <c r="AF136" s="692">
        <f>SUMIFS('GL7010'!M:M,'GL7010'!I:I,'C701- Recalculate'!D136)</f>
        <v>-15890411</v>
      </c>
      <c r="AG136" s="693">
        <f t="shared" si="18"/>
        <v>-4.109589010477066E-2</v>
      </c>
    </row>
    <row r="137" spans="1:33" ht="70.5" hidden="1" thickBot="1">
      <c r="A137" s="701">
        <v>131200001</v>
      </c>
      <c r="B137" s="701" t="s">
        <v>1269</v>
      </c>
      <c r="C137" s="701" t="s">
        <v>1271</v>
      </c>
      <c r="D137" s="701" t="s">
        <v>1850</v>
      </c>
      <c r="E137" s="701" t="s">
        <v>1851</v>
      </c>
      <c r="F137" s="701">
        <v>23085</v>
      </c>
      <c r="G137" s="701" t="s">
        <v>1852</v>
      </c>
      <c r="H137" s="704">
        <v>44964</v>
      </c>
      <c r="I137" s="704">
        <v>44965</v>
      </c>
      <c r="J137" s="701">
        <v>1</v>
      </c>
      <c r="K137" s="701" t="s">
        <v>178</v>
      </c>
      <c r="L137" s="702">
        <v>150000000000</v>
      </c>
      <c r="M137" s="703">
        <v>150000000000</v>
      </c>
      <c r="N137" s="701">
        <v>5.8</v>
      </c>
      <c r="O137" s="701">
        <v>0</v>
      </c>
      <c r="P137" s="701">
        <v>0</v>
      </c>
      <c r="Q137" s="701">
        <v>0</v>
      </c>
      <c r="R137" s="701">
        <v>0</v>
      </c>
      <c r="S137" s="701">
        <v>491100002</v>
      </c>
      <c r="T137" s="701" t="s">
        <v>1853</v>
      </c>
      <c r="U137" s="702">
        <v>150000000000</v>
      </c>
      <c r="W137" s="687">
        <f t="shared" si="11"/>
        <v>44964</v>
      </c>
      <c r="X137" s="688">
        <f t="shared" si="12"/>
        <v>44965</v>
      </c>
      <c r="Y137" s="689">
        <f t="shared" si="19"/>
        <v>1</v>
      </c>
      <c r="Z137" s="690">
        <f t="shared" si="13"/>
        <v>1.589041095890411E-4</v>
      </c>
      <c r="AA137" s="691">
        <f t="shared" si="14"/>
        <v>150000000000</v>
      </c>
      <c r="AB137" s="689" t="str">
        <f t="shared" si="15"/>
        <v>VND</v>
      </c>
      <c r="AC137" s="689">
        <f>VLOOKUP(AB137,'Fx rate'!$A$2:$B$12,2,0)</f>
        <v>1</v>
      </c>
      <c r="AD137" s="691">
        <f t="shared" si="16"/>
        <v>150000000000</v>
      </c>
      <c r="AE137" s="691">
        <f t="shared" si="17"/>
        <v>23835616.438356165</v>
      </c>
      <c r="AF137" s="692">
        <f>SUMIFS('GL7010'!M:M,'GL7010'!I:I,'C701- Recalculate'!D137)</f>
        <v>-23835616</v>
      </c>
      <c r="AG137" s="693">
        <f t="shared" si="18"/>
        <v>0.43835616484284401</v>
      </c>
    </row>
    <row r="138" spans="1:33" ht="60.5" hidden="1" thickBot="1">
      <c r="A138" s="701">
        <v>131200001</v>
      </c>
      <c r="B138" s="701" t="s">
        <v>1269</v>
      </c>
      <c r="C138" s="701" t="s">
        <v>1271</v>
      </c>
      <c r="D138" s="701" t="s">
        <v>1854</v>
      </c>
      <c r="E138" s="701" t="s">
        <v>1855</v>
      </c>
      <c r="F138" s="701">
        <v>11995</v>
      </c>
      <c r="G138" s="701" t="s">
        <v>1064</v>
      </c>
      <c r="H138" s="704">
        <v>44964</v>
      </c>
      <c r="I138" s="704">
        <v>44965</v>
      </c>
      <c r="J138" s="701">
        <v>1</v>
      </c>
      <c r="K138" s="701" t="s">
        <v>178</v>
      </c>
      <c r="L138" s="702">
        <v>100000000000</v>
      </c>
      <c r="M138" s="703">
        <v>100000000000</v>
      </c>
      <c r="N138" s="701">
        <v>5.8</v>
      </c>
      <c r="O138" s="701">
        <v>0</v>
      </c>
      <c r="P138" s="701">
        <v>0</v>
      </c>
      <c r="Q138" s="701">
        <v>0</v>
      </c>
      <c r="R138" s="701">
        <v>0</v>
      </c>
      <c r="S138" s="701">
        <v>491100002</v>
      </c>
      <c r="T138" s="701" t="s">
        <v>1856</v>
      </c>
      <c r="U138" s="702">
        <v>100000000000</v>
      </c>
      <c r="W138" s="687">
        <f t="shared" si="11"/>
        <v>44964</v>
      </c>
      <c r="X138" s="688">
        <f t="shared" si="12"/>
        <v>44965</v>
      </c>
      <c r="Y138" s="689">
        <f t="shared" si="19"/>
        <v>1</v>
      </c>
      <c r="Z138" s="690">
        <f t="shared" si="13"/>
        <v>1.589041095890411E-4</v>
      </c>
      <c r="AA138" s="691">
        <f t="shared" si="14"/>
        <v>100000000000</v>
      </c>
      <c r="AB138" s="689" t="str">
        <f t="shared" si="15"/>
        <v>VND</v>
      </c>
      <c r="AC138" s="689">
        <f>VLOOKUP(AB138,'Fx rate'!$A$2:$B$12,2,0)</f>
        <v>1</v>
      </c>
      <c r="AD138" s="691">
        <f t="shared" si="16"/>
        <v>100000000000</v>
      </c>
      <c r="AE138" s="691">
        <f t="shared" si="17"/>
        <v>15890410.95890411</v>
      </c>
      <c r="AF138" s="692">
        <f>SUMIFS('GL7010'!M:M,'GL7010'!I:I,'C701- Recalculate'!D138)</f>
        <v>-15890411</v>
      </c>
      <c r="AG138" s="693">
        <f t="shared" si="18"/>
        <v>-4.109589010477066E-2</v>
      </c>
    </row>
    <row r="139" spans="1:33" ht="70.5" hidden="1" thickBot="1">
      <c r="A139" s="701">
        <v>131200001</v>
      </c>
      <c r="B139" s="701" t="s">
        <v>1269</v>
      </c>
      <c r="C139" s="701" t="s">
        <v>1271</v>
      </c>
      <c r="D139" s="701" t="s">
        <v>1857</v>
      </c>
      <c r="E139" s="701" t="s">
        <v>1858</v>
      </c>
      <c r="F139" s="701">
        <v>275315</v>
      </c>
      <c r="G139" s="701" t="s">
        <v>1406</v>
      </c>
      <c r="H139" s="704">
        <v>44964</v>
      </c>
      <c r="I139" s="704">
        <v>44965</v>
      </c>
      <c r="J139" s="701">
        <v>1</v>
      </c>
      <c r="K139" s="701" t="s">
        <v>178</v>
      </c>
      <c r="L139" s="702">
        <v>150000000000</v>
      </c>
      <c r="M139" s="703">
        <v>150000000000</v>
      </c>
      <c r="N139" s="701">
        <v>6.1</v>
      </c>
      <c r="O139" s="701">
        <v>0</v>
      </c>
      <c r="P139" s="701">
        <v>0</v>
      </c>
      <c r="Q139" s="701">
        <v>0</v>
      </c>
      <c r="R139" s="701">
        <v>0</v>
      </c>
      <c r="S139" s="701">
        <v>491100002</v>
      </c>
      <c r="T139" s="701" t="s">
        <v>1859</v>
      </c>
      <c r="U139" s="702">
        <v>150000000000</v>
      </c>
      <c r="W139" s="687">
        <f t="shared" si="11"/>
        <v>44964</v>
      </c>
      <c r="X139" s="688">
        <f t="shared" si="12"/>
        <v>44965</v>
      </c>
      <c r="Y139" s="689">
        <f t="shared" si="19"/>
        <v>1</v>
      </c>
      <c r="Z139" s="690">
        <f t="shared" si="13"/>
        <v>1.6712328767123287E-4</v>
      </c>
      <c r="AA139" s="691">
        <f t="shared" si="14"/>
        <v>150000000000</v>
      </c>
      <c r="AB139" s="689" t="str">
        <f t="shared" si="15"/>
        <v>VND</v>
      </c>
      <c r="AC139" s="689">
        <f>VLOOKUP(AB139,'Fx rate'!$A$2:$B$12,2,0)</f>
        <v>1</v>
      </c>
      <c r="AD139" s="691">
        <f t="shared" si="16"/>
        <v>150000000000</v>
      </c>
      <c r="AE139" s="691">
        <f t="shared" si="17"/>
        <v>25068493.15068493</v>
      </c>
      <c r="AF139" s="692">
        <f>SUMIFS('GL7010'!M:M,'GL7010'!I:I,'C701- Recalculate'!D139)</f>
        <v>-25068493</v>
      </c>
      <c r="AG139" s="693">
        <f t="shared" si="18"/>
        <v>0.15068493038415909</v>
      </c>
    </row>
    <row r="140" spans="1:33" ht="70.5" hidden="1" thickBot="1">
      <c r="A140" s="701">
        <v>131200001</v>
      </c>
      <c r="B140" s="701" t="s">
        <v>1269</v>
      </c>
      <c r="C140" s="701" t="s">
        <v>1271</v>
      </c>
      <c r="D140" s="701" t="s">
        <v>1860</v>
      </c>
      <c r="E140" s="701" t="s">
        <v>1861</v>
      </c>
      <c r="F140" s="701">
        <v>23085</v>
      </c>
      <c r="G140" s="701" t="s">
        <v>1852</v>
      </c>
      <c r="H140" s="704">
        <v>44964</v>
      </c>
      <c r="I140" s="704">
        <v>44965</v>
      </c>
      <c r="J140" s="701">
        <v>1</v>
      </c>
      <c r="K140" s="701" t="s">
        <v>178</v>
      </c>
      <c r="L140" s="702">
        <v>100000000000</v>
      </c>
      <c r="M140" s="703">
        <v>100000000000</v>
      </c>
      <c r="N140" s="701">
        <v>5.8</v>
      </c>
      <c r="O140" s="701">
        <v>0</v>
      </c>
      <c r="P140" s="701">
        <v>0</v>
      </c>
      <c r="Q140" s="701">
        <v>0</v>
      </c>
      <c r="R140" s="701">
        <v>0</v>
      </c>
      <c r="S140" s="701">
        <v>491100002</v>
      </c>
      <c r="T140" s="701" t="s">
        <v>1862</v>
      </c>
      <c r="U140" s="702">
        <v>100000000000</v>
      </c>
      <c r="W140" s="687">
        <f t="shared" si="11"/>
        <v>44964</v>
      </c>
      <c r="X140" s="688">
        <f t="shared" si="12"/>
        <v>44965</v>
      </c>
      <c r="Y140" s="689">
        <f t="shared" si="19"/>
        <v>1</v>
      </c>
      <c r="Z140" s="690">
        <f t="shared" si="13"/>
        <v>1.589041095890411E-4</v>
      </c>
      <c r="AA140" s="691">
        <f t="shared" si="14"/>
        <v>100000000000</v>
      </c>
      <c r="AB140" s="689" t="str">
        <f t="shared" si="15"/>
        <v>VND</v>
      </c>
      <c r="AC140" s="689">
        <f>VLOOKUP(AB140,'Fx rate'!$A$2:$B$12,2,0)</f>
        <v>1</v>
      </c>
      <c r="AD140" s="691">
        <f t="shared" si="16"/>
        <v>100000000000</v>
      </c>
      <c r="AE140" s="691">
        <f t="shared" si="17"/>
        <v>15890410.95890411</v>
      </c>
      <c r="AF140" s="692">
        <f>SUMIFS('GL7010'!M:M,'GL7010'!I:I,'C701- Recalculate'!D140)</f>
        <v>-15890411</v>
      </c>
      <c r="AG140" s="693">
        <f t="shared" si="18"/>
        <v>-4.109589010477066E-2</v>
      </c>
    </row>
    <row r="141" spans="1:33" ht="80.5" hidden="1" thickBot="1">
      <c r="A141" s="701">
        <v>131200001</v>
      </c>
      <c r="B141" s="701" t="s">
        <v>1269</v>
      </c>
      <c r="C141" s="701" t="s">
        <v>1271</v>
      </c>
      <c r="D141" s="701" t="s">
        <v>1863</v>
      </c>
      <c r="E141" s="701" t="s">
        <v>1864</v>
      </c>
      <c r="F141" s="701">
        <v>24538</v>
      </c>
      <c r="G141" s="701" t="s">
        <v>1065</v>
      </c>
      <c r="H141" s="704">
        <v>44964</v>
      </c>
      <c r="I141" s="704">
        <v>44965</v>
      </c>
      <c r="J141" s="701">
        <v>1</v>
      </c>
      <c r="K141" s="701" t="s">
        <v>178</v>
      </c>
      <c r="L141" s="702">
        <v>100000000000</v>
      </c>
      <c r="M141" s="703">
        <v>100000000000</v>
      </c>
      <c r="N141" s="701">
        <v>5.8</v>
      </c>
      <c r="O141" s="701">
        <v>0</v>
      </c>
      <c r="P141" s="701">
        <v>0</v>
      </c>
      <c r="Q141" s="701">
        <v>0</v>
      </c>
      <c r="R141" s="701">
        <v>0</v>
      </c>
      <c r="S141" s="701">
        <v>491100002</v>
      </c>
      <c r="T141" s="701" t="s">
        <v>1865</v>
      </c>
      <c r="U141" s="702">
        <v>100000000000</v>
      </c>
      <c r="W141" s="687">
        <f t="shared" si="11"/>
        <v>44964</v>
      </c>
      <c r="X141" s="688">
        <f t="shared" si="12"/>
        <v>44965</v>
      </c>
      <c r="Y141" s="689">
        <f t="shared" si="19"/>
        <v>1</v>
      </c>
      <c r="Z141" s="690">
        <f t="shared" si="13"/>
        <v>1.589041095890411E-4</v>
      </c>
      <c r="AA141" s="691">
        <f t="shared" si="14"/>
        <v>100000000000</v>
      </c>
      <c r="AB141" s="689" t="str">
        <f t="shared" si="15"/>
        <v>VND</v>
      </c>
      <c r="AC141" s="689">
        <f>VLOOKUP(AB141,'Fx rate'!$A$2:$B$12,2,0)</f>
        <v>1</v>
      </c>
      <c r="AD141" s="691">
        <f t="shared" si="16"/>
        <v>100000000000</v>
      </c>
      <c r="AE141" s="691">
        <f t="shared" si="17"/>
        <v>15890410.95890411</v>
      </c>
      <c r="AF141" s="692">
        <f>SUMIFS('GL7010'!M:M,'GL7010'!I:I,'C701- Recalculate'!D141)</f>
        <v>-15890411</v>
      </c>
      <c r="AG141" s="693">
        <f t="shared" si="18"/>
        <v>-4.109589010477066E-2</v>
      </c>
    </row>
    <row r="142" spans="1:33" ht="60.5" hidden="1" thickBot="1">
      <c r="A142" s="701">
        <v>131200001</v>
      </c>
      <c r="B142" s="701" t="s">
        <v>1269</v>
      </c>
      <c r="C142" s="701" t="s">
        <v>1271</v>
      </c>
      <c r="D142" s="701" t="s">
        <v>1866</v>
      </c>
      <c r="E142" s="701" t="s">
        <v>1867</v>
      </c>
      <c r="F142" s="701">
        <v>11695</v>
      </c>
      <c r="G142" s="701" t="s">
        <v>1067</v>
      </c>
      <c r="H142" s="704">
        <v>44964</v>
      </c>
      <c r="I142" s="704">
        <v>44965</v>
      </c>
      <c r="J142" s="701">
        <v>1</v>
      </c>
      <c r="K142" s="701" t="s">
        <v>178</v>
      </c>
      <c r="L142" s="702">
        <v>150000000000</v>
      </c>
      <c r="M142" s="703">
        <v>150000000000</v>
      </c>
      <c r="N142" s="701">
        <v>5.8</v>
      </c>
      <c r="O142" s="701">
        <v>0</v>
      </c>
      <c r="P142" s="701">
        <v>0</v>
      </c>
      <c r="Q142" s="701">
        <v>0</v>
      </c>
      <c r="R142" s="701">
        <v>0</v>
      </c>
      <c r="S142" s="701">
        <v>491100002</v>
      </c>
      <c r="T142" s="701" t="s">
        <v>1868</v>
      </c>
      <c r="U142" s="702">
        <v>150000000000</v>
      </c>
      <c r="W142" s="687">
        <f t="shared" si="11"/>
        <v>44964</v>
      </c>
      <c r="X142" s="688">
        <f t="shared" si="12"/>
        <v>44965</v>
      </c>
      <c r="Y142" s="689">
        <f t="shared" si="19"/>
        <v>1</v>
      </c>
      <c r="Z142" s="690">
        <f t="shared" si="13"/>
        <v>1.589041095890411E-4</v>
      </c>
      <c r="AA142" s="691">
        <f t="shared" si="14"/>
        <v>150000000000</v>
      </c>
      <c r="AB142" s="689" t="str">
        <f t="shared" si="15"/>
        <v>VND</v>
      </c>
      <c r="AC142" s="689">
        <f>VLOOKUP(AB142,'Fx rate'!$A$2:$B$12,2,0)</f>
        <v>1</v>
      </c>
      <c r="AD142" s="691">
        <f t="shared" si="16"/>
        <v>150000000000</v>
      </c>
      <c r="AE142" s="691">
        <f t="shared" si="17"/>
        <v>23835616.438356165</v>
      </c>
      <c r="AF142" s="692">
        <f>SUMIFS('GL7010'!M:M,'GL7010'!I:I,'C701- Recalculate'!D142)</f>
        <v>-23835616</v>
      </c>
      <c r="AG142" s="693">
        <f t="shared" si="18"/>
        <v>0.43835616484284401</v>
      </c>
    </row>
    <row r="143" spans="1:33" ht="60.5" hidden="1" thickBot="1">
      <c r="A143" s="701">
        <v>131200001</v>
      </c>
      <c r="B143" s="701" t="s">
        <v>1269</v>
      </c>
      <c r="C143" s="701" t="s">
        <v>1271</v>
      </c>
      <c r="D143" s="701" t="s">
        <v>1869</v>
      </c>
      <c r="E143" s="701" t="s">
        <v>1870</v>
      </c>
      <c r="F143" s="701">
        <v>12092</v>
      </c>
      <c r="G143" s="701" t="s">
        <v>1069</v>
      </c>
      <c r="H143" s="704">
        <v>44964</v>
      </c>
      <c r="I143" s="704">
        <v>44965</v>
      </c>
      <c r="J143" s="701">
        <v>1</v>
      </c>
      <c r="K143" s="701" t="s">
        <v>178</v>
      </c>
      <c r="L143" s="702">
        <v>100000000000</v>
      </c>
      <c r="M143" s="703">
        <v>100000000000</v>
      </c>
      <c r="N143" s="701">
        <v>5.8</v>
      </c>
      <c r="O143" s="701">
        <v>0</v>
      </c>
      <c r="P143" s="701">
        <v>0</v>
      </c>
      <c r="Q143" s="701">
        <v>0</v>
      </c>
      <c r="R143" s="701">
        <v>0</v>
      </c>
      <c r="S143" s="701">
        <v>491100002</v>
      </c>
      <c r="T143" s="701" t="s">
        <v>1871</v>
      </c>
      <c r="U143" s="702">
        <v>100000000000</v>
      </c>
      <c r="W143" s="687">
        <f t="shared" si="11"/>
        <v>44964</v>
      </c>
      <c r="X143" s="688">
        <f t="shared" si="12"/>
        <v>44965</v>
      </c>
      <c r="Y143" s="689">
        <f t="shared" si="19"/>
        <v>1</v>
      </c>
      <c r="Z143" s="690">
        <f t="shared" si="13"/>
        <v>1.589041095890411E-4</v>
      </c>
      <c r="AA143" s="691">
        <f t="shared" si="14"/>
        <v>100000000000</v>
      </c>
      <c r="AB143" s="689" t="str">
        <f t="shared" si="15"/>
        <v>VND</v>
      </c>
      <c r="AC143" s="689">
        <f>VLOOKUP(AB143,'Fx rate'!$A$2:$B$12,2,0)</f>
        <v>1</v>
      </c>
      <c r="AD143" s="691">
        <f t="shared" si="16"/>
        <v>100000000000</v>
      </c>
      <c r="AE143" s="691">
        <f t="shared" si="17"/>
        <v>15890410.95890411</v>
      </c>
      <c r="AF143" s="692">
        <f>SUMIFS('GL7010'!M:M,'GL7010'!I:I,'C701- Recalculate'!D143)</f>
        <v>-15890411</v>
      </c>
      <c r="AG143" s="693">
        <f t="shared" si="18"/>
        <v>-4.109589010477066E-2</v>
      </c>
    </row>
    <row r="144" spans="1:33" ht="70.5" hidden="1" thickBot="1">
      <c r="A144" s="701">
        <v>131200001</v>
      </c>
      <c r="B144" s="701" t="s">
        <v>1269</v>
      </c>
      <c r="C144" s="701" t="s">
        <v>1271</v>
      </c>
      <c r="D144" s="701" t="s">
        <v>1872</v>
      </c>
      <c r="E144" s="701" t="s">
        <v>1873</v>
      </c>
      <c r="F144" s="701">
        <v>20878</v>
      </c>
      <c r="G144" s="701" t="s">
        <v>1848</v>
      </c>
      <c r="H144" s="704">
        <v>44964</v>
      </c>
      <c r="I144" s="704">
        <v>44965</v>
      </c>
      <c r="J144" s="701">
        <v>1</v>
      </c>
      <c r="K144" s="701" t="s">
        <v>178</v>
      </c>
      <c r="L144" s="702">
        <v>100000000000</v>
      </c>
      <c r="M144" s="703">
        <v>100000000000</v>
      </c>
      <c r="N144" s="701">
        <v>5.8</v>
      </c>
      <c r="O144" s="701">
        <v>0</v>
      </c>
      <c r="P144" s="701">
        <v>0</v>
      </c>
      <c r="Q144" s="701">
        <v>0</v>
      </c>
      <c r="R144" s="701">
        <v>0</v>
      </c>
      <c r="S144" s="701">
        <v>491100002</v>
      </c>
      <c r="T144" s="701" t="s">
        <v>1874</v>
      </c>
      <c r="U144" s="702">
        <v>100000000000</v>
      </c>
      <c r="W144" s="687">
        <f t="shared" si="11"/>
        <v>44964</v>
      </c>
      <c r="X144" s="688">
        <f t="shared" si="12"/>
        <v>44965</v>
      </c>
      <c r="Y144" s="689">
        <f t="shared" si="19"/>
        <v>1</v>
      </c>
      <c r="Z144" s="690">
        <f t="shared" si="13"/>
        <v>1.589041095890411E-4</v>
      </c>
      <c r="AA144" s="691">
        <f t="shared" si="14"/>
        <v>100000000000</v>
      </c>
      <c r="AB144" s="689" t="str">
        <f t="shared" si="15"/>
        <v>VND</v>
      </c>
      <c r="AC144" s="689">
        <f>VLOOKUP(AB144,'Fx rate'!$A$2:$B$12,2,0)</f>
        <v>1</v>
      </c>
      <c r="AD144" s="691">
        <f t="shared" si="16"/>
        <v>100000000000</v>
      </c>
      <c r="AE144" s="691">
        <f t="shared" si="17"/>
        <v>15890410.95890411</v>
      </c>
      <c r="AF144" s="692">
        <f>SUMIFS('GL7010'!M:M,'GL7010'!I:I,'C701- Recalculate'!D144)</f>
        <v>-15890411</v>
      </c>
      <c r="AG144" s="693">
        <f t="shared" si="18"/>
        <v>-4.109589010477066E-2</v>
      </c>
    </row>
    <row r="145" spans="1:33" ht="60.5" hidden="1" thickBot="1">
      <c r="A145" s="701">
        <v>131200001</v>
      </c>
      <c r="B145" s="701" t="s">
        <v>1269</v>
      </c>
      <c r="C145" s="701" t="s">
        <v>1271</v>
      </c>
      <c r="D145" s="701" t="s">
        <v>1875</v>
      </c>
      <c r="E145" s="701" t="s">
        <v>1876</v>
      </c>
      <c r="F145" s="701">
        <v>11695</v>
      </c>
      <c r="G145" s="701" t="s">
        <v>1067</v>
      </c>
      <c r="H145" s="704">
        <v>44964</v>
      </c>
      <c r="I145" s="704">
        <v>44965</v>
      </c>
      <c r="J145" s="701">
        <v>1</v>
      </c>
      <c r="K145" s="701" t="s">
        <v>178</v>
      </c>
      <c r="L145" s="702">
        <v>150000000000</v>
      </c>
      <c r="M145" s="703">
        <v>150000000000</v>
      </c>
      <c r="N145" s="701">
        <v>5.8</v>
      </c>
      <c r="O145" s="701">
        <v>0</v>
      </c>
      <c r="P145" s="701">
        <v>0</v>
      </c>
      <c r="Q145" s="701">
        <v>0</v>
      </c>
      <c r="R145" s="701">
        <v>0</v>
      </c>
      <c r="S145" s="701">
        <v>491100002</v>
      </c>
      <c r="T145" s="701" t="s">
        <v>1877</v>
      </c>
      <c r="U145" s="702">
        <v>150000000000</v>
      </c>
      <c r="W145" s="687">
        <f t="shared" si="11"/>
        <v>44964</v>
      </c>
      <c r="X145" s="688">
        <f t="shared" si="12"/>
        <v>44965</v>
      </c>
      <c r="Y145" s="689">
        <f t="shared" si="19"/>
        <v>1</v>
      </c>
      <c r="Z145" s="690">
        <f t="shared" si="13"/>
        <v>1.589041095890411E-4</v>
      </c>
      <c r="AA145" s="691">
        <f t="shared" si="14"/>
        <v>150000000000</v>
      </c>
      <c r="AB145" s="689" t="str">
        <f t="shared" si="15"/>
        <v>VND</v>
      </c>
      <c r="AC145" s="689">
        <f>VLOOKUP(AB145,'Fx rate'!$A$2:$B$12,2,0)</f>
        <v>1</v>
      </c>
      <c r="AD145" s="691">
        <f t="shared" si="16"/>
        <v>150000000000</v>
      </c>
      <c r="AE145" s="691">
        <f t="shared" si="17"/>
        <v>23835616.438356165</v>
      </c>
      <c r="AF145" s="692">
        <f>SUMIFS('GL7010'!M:M,'GL7010'!I:I,'C701- Recalculate'!D145)</f>
        <v>-23835616</v>
      </c>
      <c r="AG145" s="693">
        <f t="shared" si="18"/>
        <v>0.43835616484284401</v>
      </c>
    </row>
    <row r="146" spans="1:33" ht="60.5" hidden="1" thickBot="1">
      <c r="A146" s="701">
        <v>131200001</v>
      </c>
      <c r="B146" s="701" t="s">
        <v>1269</v>
      </c>
      <c r="C146" s="701" t="s">
        <v>1271</v>
      </c>
      <c r="D146" s="701" t="s">
        <v>1878</v>
      </c>
      <c r="E146" s="701" t="s">
        <v>1879</v>
      </c>
      <c r="F146" s="701">
        <v>11695</v>
      </c>
      <c r="G146" s="701" t="s">
        <v>1067</v>
      </c>
      <c r="H146" s="704">
        <v>44964</v>
      </c>
      <c r="I146" s="704">
        <v>44965</v>
      </c>
      <c r="J146" s="701">
        <v>1</v>
      </c>
      <c r="K146" s="701" t="s">
        <v>178</v>
      </c>
      <c r="L146" s="702">
        <v>150000000000</v>
      </c>
      <c r="M146" s="703">
        <v>150000000000</v>
      </c>
      <c r="N146" s="701">
        <v>5.8</v>
      </c>
      <c r="O146" s="701">
        <v>0</v>
      </c>
      <c r="P146" s="701">
        <v>0</v>
      </c>
      <c r="Q146" s="701">
        <v>0</v>
      </c>
      <c r="R146" s="701">
        <v>0</v>
      </c>
      <c r="S146" s="701">
        <v>491100002</v>
      </c>
      <c r="T146" s="701" t="s">
        <v>1880</v>
      </c>
      <c r="U146" s="702">
        <v>150000000000</v>
      </c>
      <c r="W146" s="687">
        <f t="shared" si="11"/>
        <v>44964</v>
      </c>
      <c r="X146" s="688">
        <f t="shared" si="12"/>
        <v>44965</v>
      </c>
      <c r="Y146" s="689">
        <f t="shared" si="19"/>
        <v>1</v>
      </c>
      <c r="Z146" s="690">
        <f t="shared" si="13"/>
        <v>1.589041095890411E-4</v>
      </c>
      <c r="AA146" s="691">
        <f t="shared" si="14"/>
        <v>150000000000</v>
      </c>
      <c r="AB146" s="689" t="str">
        <f t="shared" si="15"/>
        <v>VND</v>
      </c>
      <c r="AC146" s="689">
        <f>VLOOKUP(AB146,'Fx rate'!$A$2:$B$12,2,0)</f>
        <v>1</v>
      </c>
      <c r="AD146" s="691">
        <f t="shared" si="16"/>
        <v>150000000000</v>
      </c>
      <c r="AE146" s="691">
        <f t="shared" si="17"/>
        <v>23835616.438356165</v>
      </c>
      <c r="AF146" s="692">
        <f>SUMIFS('GL7010'!M:M,'GL7010'!I:I,'C701- Recalculate'!D146)</f>
        <v>-23835616</v>
      </c>
      <c r="AG146" s="693">
        <f t="shared" si="18"/>
        <v>0.43835616484284401</v>
      </c>
    </row>
    <row r="147" spans="1:33" ht="70.5" hidden="1" thickBot="1">
      <c r="A147" s="701">
        <v>131200001</v>
      </c>
      <c r="B147" s="701" t="s">
        <v>1269</v>
      </c>
      <c r="C147" s="701" t="s">
        <v>1271</v>
      </c>
      <c r="D147" s="701" t="s">
        <v>1881</v>
      </c>
      <c r="E147" s="701" t="s">
        <v>1882</v>
      </c>
      <c r="F147" s="701">
        <v>23085</v>
      </c>
      <c r="G147" s="701" t="s">
        <v>1852</v>
      </c>
      <c r="H147" s="704">
        <v>44964</v>
      </c>
      <c r="I147" s="704">
        <v>44965</v>
      </c>
      <c r="J147" s="701">
        <v>1</v>
      </c>
      <c r="K147" s="701" t="s">
        <v>178</v>
      </c>
      <c r="L147" s="702">
        <v>150000000000</v>
      </c>
      <c r="M147" s="703">
        <v>150000000000</v>
      </c>
      <c r="N147" s="701">
        <v>5.8</v>
      </c>
      <c r="O147" s="701">
        <v>0</v>
      </c>
      <c r="P147" s="701">
        <v>0</v>
      </c>
      <c r="Q147" s="701">
        <v>0</v>
      </c>
      <c r="R147" s="701">
        <v>0</v>
      </c>
      <c r="S147" s="701">
        <v>491100002</v>
      </c>
      <c r="T147" s="701" t="s">
        <v>1883</v>
      </c>
      <c r="U147" s="702">
        <v>150000000000</v>
      </c>
      <c r="W147" s="687">
        <f t="shared" si="11"/>
        <v>44964</v>
      </c>
      <c r="X147" s="688">
        <f t="shared" si="12"/>
        <v>44965</v>
      </c>
      <c r="Y147" s="689">
        <f t="shared" si="19"/>
        <v>1</v>
      </c>
      <c r="Z147" s="690">
        <f t="shared" si="13"/>
        <v>1.589041095890411E-4</v>
      </c>
      <c r="AA147" s="691">
        <f t="shared" si="14"/>
        <v>150000000000</v>
      </c>
      <c r="AB147" s="689" t="str">
        <f t="shared" si="15"/>
        <v>VND</v>
      </c>
      <c r="AC147" s="689">
        <f>VLOOKUP(AB147,'Fx rate'!$A$2:$B$12,2,0)</f>
        <v>1</v>
      </c>
      <c r="AD147" s="691">
        <f t="shared" si="16"/>
        <v>150000000000</v>
      </c>
      <c r="AE147" s="691">
        <f t="shared" si="17"/>
        <v>23835616.438356165</v>
      </c>
      <c r="AF147" s="692">
        <f>SUMIFS('GL7010'!M:M,'GL7010'!I:I,'C701- Recalculate'!D147)</f>
        <v>-23835616</v>
      </c>
      <c r="AG147" s="693">
        <f t="shared" si="18"/>
        <v>0.43835616484284401</v>
      </c>
    </row>
    <row r="148" spans="1:33" ht="80.5" hidden="1" thickBot="1">
      <c r="A148" s="701">
        <v>131200001</v>
      </c>
      <c r="B148" s="701" t="s">
        <v>1269</v>
      </c>
      <c r="C148" s="701" t="s">
        <v>1271</v>
      </c>
      <c r="D148" s="701" t="s">
        <v>1884</v>
      </c>
      <c r="E148" s="701" t="s">
        <v>1885</v>
      </c>
      <c r="F148" s="701">
        <v>24538</v>
      </c>
      <c r="G148" s="701" t="s">
        <v>1065</v>
      </c>
      <c r="H148" s="704">
        <v>44964</v>
      </c>
      <c r="I148" s="704">
        <v>44965</v>
      </c>
      <c r="J148" s="701">
        <v>1</v>
      </c>
      <c r="K148" s="701" t="s">
        <v>178</v>
      </c>
      <c r="L148" s="702">
        <v>100000000000</v>
      </c>
      <c r="M148" s="703">
        <v>100000000000</v>
      </c>
      <c r="N148" s="701">
        <v>5.8</v>
      </c>
      <c r="O148" s="701">
        <v>0</v>
      </c>
      <c r="P148" s="701">
        <v>0</v>
      </c>
      <c r="Q148" s="701">
        <v>0</v>
      </c>
      <c r="R148" s="701">
        <v>0</v>
      </c>
      <c r="S148" s="701">
        <v>491100002</v>
      </c>
      <c r="T148" s="701" t="s">
        <v>1886</v>
      </c>
      <c r="U148" s="702">
        <v>100000000000</v>
      </c>
      <c r="W148" s="687">
        <f t="shared" si="11"/>
        <v>44964</v>
      </c>
      <c r="X148" s="688">
        <f t="shared" si="12"/>
        <v>44965</v>
      </c>
      <c r="Y148" s="689">
        <f t="shared" si="19"/>
        <v>1</v>
      </c>
      <c r="Z148" s="690">
        <f t="shared" si="13"/>
        <v>1.589041095890411E-4</v>
      </c>
      <c r="AA148" s="691">
        <f t="shared" si="14"/>
        <v>100000000000</v>
      </c>
      <c r="AB148" s="689" t="str">
        <f t="shared" si="15"/>
        <v>VND</v>
      </c>
      <c r="AC148" s="689">
        <f>VLOOKUP(AB148,'Fx rate'!$A$2:$B$12,2,0)</f>
        <v>1</v>
      </c>
      <c r="AD148" s="691">
        <f t="shared" si="16"/>
        <v>100000000000</v>
      </c>
      <c r="AE148" s="691">
        <f t="shared" si="17"/>
        <v>15890410.95890411</v>
      </c>
      <c r="AF148" s="692">
        <f>SUMIFS('GL7010'!M:M,'GL7010'!I:I,'C701- Recalculate'!D148)</f>
        <v>-15890411</v>
      </c>
      <c r="AG148" s="693">
        <f t="shared" si="18"/>
        <v>-4.109589010477066E-2</v>
      </c>
    </row>
    <row r="149" spans="1:33" ht="60.5" hidden="1" thickBot="1">
      <c r="A149" s="701">
        <v>131200001</v>
      </c>
      <c r="B149" s="701" t="s">
        <v>1269</v>
      </c>
      <c r="C149" s="701" t="s">
        <v>1271</v>
      </c>
      <c r="D149" s="701" t="s">
        <v>1887</v>
      </c>
      <c r="E149" s="701" t="s">
        <v>1888</v>
      </c>
      <c r="F149" s="701">
        <v>12092</v>
      </c>
      <c r="G149" s="701" t="s">
        <v>1069</v>
      </c>
      <c r="H149" s="704">
        <v>44964</v>
      </c>
      <c r="I149" s="704">
        <v>44965</v>
      </c>
      <c r="J149" s="701">
        <v>1</v>
      </c>
      <c r="K149" s="701" t="s">
        <v>178</v>
      </c>
      <c r="L149" s="702">
        <v>100000000000</v>
      </c>
      <c r="M149" s="703">
        <v>100000000000</v>
      </c>
      <c r="N149" s="701">
        <v>5.8</v>
      </c>
      <c r="O149" s="701">
        <v>0</v>
      </c>
      <c r="P149" s="701">
        <v>0</v>
      </c>
      <c r="Q149" s="701">
        <v>0</v>
      </c>
      <c r="R149" s="701">
        <v>0</v>
      </c>
      <c r="S149" s="701">
        <v>491100002</v>
      </c>
      <c r="T149" s="701" t="s">
        <v>1889</v>
      </c>
      <c r="U149" s="702">
        <v>100000000000</v>
      </c>
      <c r="W149" s="687">
        <f t="shared" si="11"/>
        <v>44964</v>
      </c>
      <c r="X149" s="688">
        <f t="shared" si="12"/>
        <v>44965</v>
      </c>
      <c r="Y149" s="689">
        <f t="shared" si="19"/>
        <v>1</v>
      </c>
      <c r="Z149" s="690">
        <f t="shared" si="13"/>
        <v>1.589041095890411E-4</v>
      </c>
      <c r="AA149" s="691">
        <f t="shared" si="14"/>
        <v>100000000000</v>
      </c>
      <c r="AB149" s="689" t="str">
        <f t="shared" si="15"/>
        <v>VND</v>
      </c>
      <c r="AC149" s="689">
        <f>VLOOKUP(AB149,'Fx rate'!$A$2:$B$12,2,0)</f>
        <v>1</v>
      </c>
      <c r="AD149" s="691">
        <f t="shared" si="16"/>
        <v>100000000000</v>
      </c>
      <c r="AE149" s="691">
        <f t="shared" si="17"/>
        <v>15890410.95890411</v>
      </c>
      <c r="AF149" s="692">
        <f>SUMIFS('GL7010'!M:M,'GL7010'!I:I,'C701- Recalculate'!D149)</f>
        <v>-15890411</v>
      </c>
      <c r="AG149" s="693">
        <f t="shared" si="18"/>
        <v>-4.109589010477066E-2</v>
      </c>
    </row>
    <row r="150" spans="1:33" ht="70.5" hidden="1" thickBot="1">
      <c r="A150" s="701">
        <v>131200001</v>
      </c>
      <c r="B150" s="701" t="s">
        <v>1269</v>
      </c>
      <c r="C150" s="701" t="s">
        <v>1271</v>
      </c>
      <c r="D150" s="701" t="s">
        <v>1890</v>
      </c>
      <c r="E150" s="701" t="s">
        <v>1891</v>
      </c>
      <c r="F150" s="701">
        <v>275315</v>
      </c>
      <c r="G150" s="701" t="s">
        <v>1406</v>
      </c>
      <c r="H150" s="704">
        <v>44965</v>
      </c>
      <c r="I150" s="704">
        <v>45055</v>
      </c>
      <c r="J150" s="701">
        <v>90</v>
      </c>
      <c r="K150" s="701" t="s">
        <v>178</v>
      </c>
      <c r="L150" s="702">
        <v>150000000000</v>
      </c>
      <c r="M150" s="703">
        <v>150000000000</v>
      </c>
      <c r="N150" s="701">
        <v>11.8</v>
      </c>
      <c r="O150" s="701">
        <v>0</v>
      </c>
      <c r="P150" s="701">
        <v>0</v>
      </c>
      <c r="Q150" s="701">
        <v>0</v>
      </c>
      <c r="R150" s="701">
        <v>0</v>
      </c>
      <c r="S150" s="701">
        <v>491100002</v>
      </c>
      <c r="T150" s="701" t="s">
        <v>1892</v>
      </c>
      <c r="U150" s="702">
        <v>150000000000</v>
      </c>
      <c r="W150" s="687">
        <f t="shared" si="11"/>
        <v>44965</v>
      </c>
      <c r="X150" s="688">
        <f t="shared" si="12"/>
        <v>45055</v>
      </c>
      <c r="Y150" s="689">
        <f t="shared" si="19"/>
        <v>90</v>
      </c>
      <c r="Z150" s="690">
        <f t="shared" si="13"/>
        <v>3.2328767123287675E-4</v>
      </c>
      <c r="AA150" s="691">
        <f t="shared" si="14"/>
        <v>150000000000</v>
      </c>
      <c r="AB150" s="689" t="str">
        <f t="shared" si="15"/>
        <v>VND</v>
      </c>
      <c r="AC150" s="689">
        <f>VLOOKUP(AB150,'Fx rate'!$A$2:$B$12,2,0)</f>
        <v>1</v>
      </c>
      <c r="AD150" s="691">
        <f t="shared" si="16"/>
        <v>150000000000</v>
      </c>
      <c r="AE150" s="691">
        <f t="shared" si="17"/>
        <v>4364383561.643836</v>
      </c>
      <c r="AF150" s="692">
        <f>SUMIFS('GL7010'!M:M,'GL7010'!I:I,'C701- Recalculate'!D150)</f>
        <v>-4364383562</v>
      </c>
      <c r="AG150" s="693">
        <f t="shared" si="18"/>
        <v>-0.35616397857666016</v>
      </c>
    </row>
    <row r="151" spans="1:33" ht="70.5" hidden="1" thickBot="1">
      <c r="A151" s="701">
        <v>131200001</v>
      </c>
      <c r="B151" s="701" t="s">
        <v>1269</v>
      </c>
      <c r="C151" s="701" t="s">
        <v>1271</v>
      </c>
      <c r="D151" s="701" t="s">
        <v>1893</v>
      </c>
      <c r="E151" s="701" t="s">
        <v>1894</v>
      </c>
      <c r="F151" s="701">
        <v>275315</v>
      </c>
      <c r="G151" s="701" t="s">
        <v>1406</v>
      </c>
      <c r="H151" s="704">
        <v>44965</v>
      </c>
      <c r="I151" s="704">
        <v>45055</v>
      </c>
      <c r="J151" s="701">
        <v>90</v>
      </c>
      <c r="K151" s="701" t="s">
        <v>178</v>
      </c>
      <c r="L151" s="702">
        <v>150000000000</v>
      </c>
      <c r="M151" s="703">
        <v>150000000000</v>
      </c>
      <c r="N151" s="701">
        <v>11.8</v>
      </c>
      <c r="O151" s="701">
        <v>0</v>
      </c>
      <c r="P151" s="701">
        <v>0</v>
      </c>
      <c r="Q151" s="701">
        <v>0</v>
      </c>
      <c r="R151" s="701">
        <v>0</v>
      </c>
      <c r="S151" s="701">
        <v>491100002</v>
      </c>
      <c r="T151" s="701" t="s">
        <v>1895</v>
      </c>
      <c r="U151" s="702">
        <v>150000000000</v>
      </c>
      <c r="W151" s="687">
        <f t="shared" si="11"/>
        <v>44965</v>
      </c>
      <c r="X151" s="688">
        <f t="shared" si="12"/>
        <v>45055</v>
      </c>
      <c r="Y151" s="689">
        <f t="shared" si="19"/>
        <v>90</v>
      </c>
      <c r="Z151" s="690">
        <f t="shared" si="13"/>
        <v>3.2328767123287675E-4</v>
      </c>
      <c r="AA151" s="691">
        <f t="shared" si="14"/>
        <v>150000000000</v>
      </c>
      <c r="AB151" s="689" t="str">
        <f t="shared" si="15"/>
        <v>VND</v>
      </c>
      <c r="AC151" s="689">
        <f>VLOOKUP(AB151,'Fx rate'!$A$2:$B$12,2,0)</f>
        <v>1</v>
      </c>
      <c r="AD151" s="691">
        <f t="shared" si="16"/>
        <v>150000000000</v>
      </c>
      <c r="AE151" s="691">
        <f t="shared" si="17"/>
        <v>4364383561.643836</v>
      </c>
      <c r="AF151" s="692">
        <f>SUMIFS('GL7010'!M:M,'GL7010'!I:I,'C701- Recalculate'!D151)</f>
        <v>-4364383562</v>
      </c>
      <c r="AG151" s="693">
        <f t="shared" si="18"/>
        <v>-0.35616397857666016</v>
      </c>
    </row>
    <row r="152" spans="1:33" ht="70.5" hidden="1" thickBot="1">
      <c r="A152" s="701">
        <v>131200001</v>
      </c>
      <c r="B152" s="701" t="s">
        <v>1269</v>
      </c>
      <c r="C152" s="701" t="s">
        <v>1271</v>
      </c>
      <c r="D152" s="701" t="s">
        <v>1896</v>
      </c>
      <c r="E152" s="701" t="s">
        <v>1897</v>
      </c>
      <c r="F152" s="701">
        <v>147192</v>
      </c>
      <c r="G152" s="701" t="s">
        <v>1701</v>
      </c>
      <c r="H152" s="704">
        <v>44965</v>
      </c>
      <c r="I152" s="704">
        <v>44966</v>
      </c>
      <c r="J152" s="701">
        <v>1</v>
      </c>
      <c r="K152" s="701" t="s">
        <v>178</v>
      </c>
      <c r="L152" s="702">
        <v>150000000000</v>
      </c>
      <c r="M152" s="703">
        <v>150000000000</v>
      </c>
      <c r="N152" s="701">
        <v>5.8</v>
      </c>
      <c r="O152" s="701">
        <v>0</v>
      </c>
      <c r="P152" s="701">
        <v>0</v>
      </c>
      <c r="Q152" s="701">
        <v>0</v>
      </c>
      <c r="R152" s="701">
        <v>0</v>
      </c>
      <c r="S152" s="701">
        <v>491100002</v>
      </c>
      <c r="T152" s="701" t="s">
        <v>1898</v>
      </c>
      <c r="U152" s="702">
        <v>150000000000</v>
      </c>
      <c r="W152" s="687">
        <f t="shared" si="11"/>
        <v>44965</v>
      </c>
      <c r="X152" s="688">
        <f t="shared" si="12"/>
        <v>44966</v>
      </c>
      <c r="Y152" s="689">
        <f t="shared" si="19"/>
        <v>1</v>
      </c>
      <c r="Z152" s="690">
        <f t="shared" si="13"/>
        <v>1.589041095890411E-4</v>
      </c>
      <c r="AA152" s="691">
        <f t="shared" si="14"/>
        <v>150000000000</v>
      </c>
      <c r="AB152" s="689" t="str">
        <f t="shared" si="15"/>
        <v>VND</v>
      </c>
      <c r="AC152" s="689">
        <f>VLOOKUP(AB152,'Fx rate'!$A$2:$B$12,2,0)</f>
        <v>1</v>
      </c>
      <c r="AD152" s="691">
        <f t="shared" si="16"/>
        <v>150000000000</v>
      </c>
      <c r="AE152" s="691">
        <f t="shared" si="17"/>
        <v>23835616.438356165</v>
      </c>
      <c r="AF152" s="692">
        <f>SUMIFS('GL7010'!M:M,'GL7010'!I:I,'C701- Recalculate'!D152)</f>
        <v>-23835616</v>
      </c>
      <c r="AG152" s="693">
        <f t="shared" si="18"/>
        <v>0.43835616484284401</v>
      </c>
    </row>
    <row r="153" spans="1:33" ht="60.5" hidden="1" thickBot="1">
      <c r="A153" s="701">
        <v>131200001</v>
      </c>
      <c r="B153" s="701" t="s">
        <v>1269</v>
      </c>
      <c r="C153" s="701" t="s">
        <v>1271</v>
      </c>
      <c r="D153" s="701" t="s">
        <v>1899</v>
      </c>
      <c r="E153" s="701" t="s">
        <v>1900</v>
      </c>
      <c r="F153" s="701">
        <v>12092</v>
      </c>
      <c r="G153" s="701" t="s">
        <v>1069</v>
      </c>
      <c r="H153" s="704">
        <v>44965</v>
      </c>
      <c r="I153" s="704">
        <v>44966</v>
      </c>
      <c r="J153" s="701">
        <v>1</v>
      </c>
      <c r="K153" s="701" t="s">
        <v>178</v>
      </c>
      <c r="L153" s="702">
        <v>100000000000</v>
      </c>
      <c r="M153" s="703">
        <v>100000000000</v>
      </c>
      <c r="N153" s="701">
        <v>5.8</v>
      </c>
      <c r="O153" s="701">
        <v>0</v>
      </c>
      <c r="P153" s="701">
        <v>0</v>
      </c>
      <c r="Q153" s="701">
        <v>0</v>
      </c>
      <c r="R153" s="701">
        <v>0</v>
      </c>
      <c r="S153" s="701">
        <v>491100002</v>
      </c>
      <c r="T153" s="701" t="s">
        <v>1901</v>
      </c>
      <c r="U153" s="702">
        <v>100000000000</v>
      </c>
      <c r="W153" s="687">
        <f t="shared" si="11"/>
        <v>44965</v>
      </c>
      <c r="X153" s="688">
        <f t="shared" si="12"/>
        <v>44966</v>
      </c>
      <c r="Y153" s="689">
        <f t="shared" si="19"/>
        <v>1</v>
      </c>
      <c r="Z153" s="690">
        <f t="shared" si="13"/>
        <v>1.589041095890411E-4</v>
      </c>
      <c r="AA153" s="691">
        <f t="shared" si="14"/>
        <v>100000000000</v>
      </c>
      <c r="AB153" s="689" t="str">
        <f t="shared" si="15"/>
        <v>VND</v>
      </c>
      <c r="AC153" s="689">
        <f>VLOOKUP(AB153,'Fx rate'!$A$2:$B$12,2,0)</f>
        <v>1</v>
      </c>
      <c r="AD153" s="691">
        <f t="shared" si="16"/>
        <v>100000000000</v>
      </c>
      <c r="AE153" s="691">
        <f t="shared" si="17"/>
        <v>15890410.95890411</v>
      </c>
      <c r="AF153" s="692">
        <f>SUMIFS('GL7010'!M:M,'GL7010'!I:I,'C701- Recalculate'!D153)</f>
        <v>-15890411</v>
      </c>
      <c r="AG153" s="693">
        <f t="shared" si="18"/>
        <v>-4.109589010477066E-2</v>
      </c>
    </row>
    <row r="154" spans="1:33" ht="60.5" hidden="1" thickBot="1">
      <c r="A154" s="701">
        <v>131200001</v>
      </c>
      <c r="B154" s="701" t="s">
        <v>1269</v>
      </c>
      <c r="C154" s="701" t="s">
        <v>1271</v>
      </c>
      <c r="D154" s="701" t="s">
        <v>1902</v>
      </c>
      <c r="E154" s="701" t="s">
        <v>1903</v>
      </c>
      <c r="F154" s="701">
        <v>21075</v>
      </c>
      <c r="G154" s="701" t="s">
        <v>1066</v>
      </c>
      <c r="H154" s="704">
        <v>44965</v>
      </c>
      <c r="I154" s="704">
        <v>44993</v>
      </c>
      <c r="J154" s="701">
        <v>28</v>
      </c>
      <c r="K154" s="701" t="s">
        <v>178</v>
      </c>
      <c r="L154" s="701">
        <v>0</v>
      </c>
      <c r="M154" s="701">
        <v>0</v>
      </c>
      <c r="N154" s="701">
        <v>8</v>
      </c>
      <c r="O154" s="701">
        <v>0</v>
      </c>
      <c r="P154" s="701">
        <v>0</v>
      </c>
      <c r="Q154" s="701">
        <v>0</v>
      </c>
      <c r="R154" s="701">
        <v>0</v>
      </c>
      <c r="S154" s="701">
        <v>491100002</v>
      </c>
      <c r="T154" s="701" t="s">
        <v>1904</v>
      </c>
      <c r="U154" s="701">
        <v>0</v>
      </c>
      <c r="W154" s="687">
        <f t="shared" si="11"/>
        <v>44965</v>
      </c>
      <c r="X154" s="688">
        <f t="shared" si="12"/>
        <v>44993</v>
      </c>
      <c r="Y154" s="689">
        <f t="shared" si="19"/>
        <v>28</v>
      </c>
      <c r="Z154" s="690">
        <f t="shared" si="13"/>
        <v>2.1917808219178083E-4</v>
      </c>
      <c r="AA154" s="691">
        <f t="shared" si="14"/>
        <v>0</v>
      </c>
      <c r="AB154" s="689" t="str">
        <f t="shared" si="15"/>
        <v>VND</v>
      </c>
      <c r="AC154" s="689">
        <f>VLOOKUP(AB154,'Fx rate'!$A$2:$B$12,2,0)</f>
        <v>1</v>
      </c>
      <c r="AD154" s="691">
        <f t="shared" si="16"/>
        <v>0</v>
      </c>
      <c r="AE154" s="691">
        <f t="shared" si="17"/>
        <v>0</v>
      </c>
      <c r="AF154" s="692">
        <f>SUMIFS('GL7010'!M:M,'GL7010'!I:I,'C701- Recalculate'!D154)</f>
        <v>0</v>
      </c>
      <c r="AG154" s="693">
        <f t="shared" si="18"/>
        <v>0</v>
      </c>
    </row>
    <row r="155" spans="1:33" ht="70.5" hidden="1" thickBot="1">
      <c r="A155" s="701">
        <v>131200001</v>
      </c>
      <c r="B155" s="701" t="s">
        <v>1269</v>
      </c>
      <c r="C155" s="701" t="s">
        <v>1271</v>
      </c>
      <c r="D155" s="701" t="s">
        <v>1905</v>
      </c>
      <c r="E155" s="701" t="s">
        <v>1906</v>
      </c>
      <c r="F155" s="701">
        <v>147192</v>
      </c>
      <c r="G155" s="701" t="s">
        <v>1701</v>
      </c>
      <c r="H155" s="704">
        <v>44965</v>
      </c>
      <c r="I155" s="704">
        <v>44966</v>
      </c>
      <c r="J155" s="701">
        <v>1</v>
      </c>
      <c r="K155" s="701" t="s">
        <v>178</v>
      </c>
      <c r="L155" s="702">
        <v>150000000000</v>
      </c>
      <c r="M155" s="703">
        <v>150000000000</v>
      </c>
      <c r="N155" s="701">
        <v>5.8</v>
      </c>
      <c r="O155" s="701">
        <v>0</v>
      </c>
      <c r="P155" s="701">
        <v>0</v>
      </c>
      <c r="Q155" s="701">
        <v>0</v>
      </c>
      <c r="R155" s="701">
        <v>0</v>
      </c>
      <c r="S155" s="701">
        <v>491100002</v>
      </c>
      <c r="T155" s="701" t="s">
        <v>1907</v>
      </c>
      <c r="U155" s="702">
        <v>150000000000</v>
      </c>
      <c r="W155" s="687">
        <f t="shared" si="11"/>
        <v>44965</v>
      </c>
      <c r="X155" s="688">
        <f t="shared" si="12"/>
        <v>44966</v>
      </c>
      <c r="Y155" s="689">
        <f t="shared" si="19"/>
        <v>1</v>
      </c>
      <c r="Z155" s="690">
        <f t="shared" si="13"/>
        <v>1.589041095890411E-4</v>
      </c>
      <c r="AA155" s="691">
        <f t="shared" si="14"/>
        <v>150000000000</v>
      </c>
      <c r="AB155" s="689" t="str">
        <f t="shared" si="15"/>
        <v>VND</v>
      </c>
      <c r="AC155" s="689">
        <f>VLOOKUP(AB155,'Fx rate'!$A$2:$B$12,2,0)</f>
        <v>1</v>
      </c>
      <c r="AD155" s="691">
        <f t="shared" si="16"/>
        <v>150000000000</v>
      </c>
      <c r="AE155" s="691">
        <f t="shared" si="17"/>
        <v>23835616.438356165</v>
      </c>
      <c r="AF155" s="692">
        <f>SUMIFS('GL7010'!M:M,'GL7010'!I:I,'C701- Recalculate'!D155)</f>
        <v>-23835616</v>
      </c>
      <c r="AG155" s="693">
        <f t="shared" si="18"/>
        <v>0.43835616484284401</v>
      </c>
    </row>
    <row r="156" spans="1:33" ht="80.5" hidden="1" thickBot="1">
      <c r="A156" s="701">
        <v>131200001</v>
      </c>
      <c r="B156" s="701" t="s">
        <v>1269</v>
      </c>
      <c r="C156" s="701" t="s">
        <v>1271</v>
      </c>
      <c r="D156" s="701" t="s">
        <v>1908</v>
      </c>
      <c r="E156" s="701" t="s">
        <v>1909</v>
      </c>
      <c r="F156" s="701">
        <v>20878</v>
      </c>
      <c r="G156" s="701" t="s">
        <v>1848</v>
      </c>
      <c r="H156" s="704">
        <v>44966</v>
      </c>
      <c r="I156" s="704">
        <v>44967</v>
      </c>
      <c r="J156" s="701">
        <v>1</v>
      </c>
      <c r="K156" s="701" t="s">
        <v>178</v>
      </c>
      <c r="L156" s="702">
        <v>100000000000</v>
      </c>
      <c r="M156" s="703">
        <v>100000000000</v>
      </c>
      <c r="N156" s="701">
        <v>5.2</v>
      </c>
      <c r="O156" s="701">
        <v>0</v>
      </c>
      <c r="P156" s="701">
        <v>0</v>
      </c>
      <c r="Q156" s="701">
        <v>0</v>
      </c>
      <c r="R156" s="701">
        <v>0</v>
      </c>
      <c r="S156" s="701">
        <v>491100002</v>
      </c>
      <c r="T156" s="701" t="s">
        <v>1910</v>
      </c>
      <c r="U156" s="702">
        <v>100000000000</v>
      </c>
      <c r="W156" s="687">
        <f t="shared" ref="W156:W219" si="20">H156</f>
        <v>44966</v>
      </c>
      <c r="X156" s="688">
        <f t="shared" ref="X156:X219" si="21">I156</f>
        <v>44967</v>
      </c>
      <c r="Y156" s="689">
        <f t="shared" si="19"/>
        <v>1</v>
      </c>
      <c r="Z156" s="690">
        <f t="shared" ref="Z156:Z219" si="22">N156%/365</f>
        <v>1.4246575342465755E-4</v>
      </c>
      <c r="AA156" s="691">
        <f t="shared" ref="AA156:AA219" si="23">L156</f>
        <v>100000000000</v>
      </c>
      <c r="AB156" s="689" t="str">
        <f t="shared" ref="AB156:AB219" si="24">K156</f>
        <v>VND</v>
      </c>
      <c r="AC156" s="689">
        <f>VLOOKUP(AB156,'Fx rate'!$A$2:$B$12,2,0)</f>
        <v>1</v>
      </c>
      <c r="AD156" s="691">
        <f t="shared" ref="AD156:AD219" si="25">AA156*AC156</f>
        <v>100000000000</v>
      </c>
      <c r="AE156" s="691">
        <f t="shared" ref="AE156:AE219" si="26">(AD156*Z156*Y156)</f>
        <v>14246575.342465755</v>
      </c>
      <c r="AF156" s="692">
        <f>SUMIFS('GL7010'!M:M,'GL7010'!I:I,'C701- Recalculate'!D156)</f>
        <v>-14246575</v>
      </c>
      <c r="AG156" s="693">
        <f t="shared" ref="AG156:AG219" si="27">AE156+AF156</f>
        <v>0.34246575459837914</v>
      </c>
    </row>
    <row r="157" spans="1:33" ht="70.5" hidden="1" thickBot="1">
      <c r="A157" s="701">
        <v>131200001</v>
      </c>
      <c r="B157" s="701" t="s">
        <v>1269</v>
      </c>
      <c r="C157" s="701" t="s">
        <v>1271</v>
      </c>
      <c r="D157" s="701" t="s">
        <v>1911</v>
      </c>
      <c r="E157" s="701" t="s">
        <v>1912</v>
      </c>
      <c r="F157" s="701">
        <v>147192</v>
      </c>
      <c r="G157" s="701" t="s">
        <v>1701</v>
      </c>
      <c r="H157" s="704">
        <v>44966</v>
      </c>
      <c r="I157" s="704">
        <v>44967</v>
      </c>
      <c r="J157" s="701">
        <v>1</v>
      </c>
      <c r="K157" s="701" t="s">
        <v>178</v>
      </c>
      <c r="L157" s="702">
        <v>150000000000</v>
      </c>
      <c r="M157" s="703">
        <v>150000000000</v>
      </c>
      <c r="N157" s="701">
        <v>5.6</v>
      </c>
      <c r="O157" s="701">
        <v>0</v>
      </c>
      <c r="P157" s="701">
        <v>0</v>
      </c>
      <c r="Q157" s="701">
        <v>0</v>
      </c>
      <c r="R157" s="701">
        <v>0</v>
      </c>
      <c r="S157" s="701">
        <v>491100002</v>
      </c>
      <c r="T157" s="701" t="s">
        <v>1913</v>
      </c>
      <c r="U157" s="702">
        <v>150000000000</v>
      </c>
      <c r="W157" s="687">
        <f t="shared" si="20"/>
        <v>44966</v>
      </c>
      <c r="X157" s="688">
        <f t="shared" si="21"/>
        <v>44967</v>
      </c>
      <c r="Y157" s="689">
        <f t="shared" si="19"/>
        <v>1</v>
      </c>
      <c r="Z157" s="690">
        <f t="shared" si="22"/>
        <v>1.5342465753424655E-4</v>
      </c>
      <c r="AA157" s="691">
        <f t="shared" si="23"/>
        <v>150000000000</v>
      </c>
      <c r="AB157" s="689" t="str">
        <f t="shared" si="24"/>
        <v>VND</v>
      </c>
      <c r="AC157" s="689">
        <f>VLOOKUP(AB157,'Fx rate'!$A$2:$B$12,2,0)</f>
        <v>1</v>
      </c>
      <c r="AD157" s="691">
        <f t="shared" si="25"/>
        <v>150000000000</v>
      </c>
      <c r="AE157" s="691">
        <f t="shared" si="26"/>
        <v>23013698.630136982</v>
      </c>
      <c r="AF157" s="692">
        <f>SUMIFS('GL7010'!M:M,'GL7010'!I:I,'C701- Recalculate'!D157)</f>
        <v>-23013699</v>
      </c>
      <c r="AG157" s="693">
        <f t="shared" si="27"/>
        <v>-0.36986301839351654</v>
      </c>
    </row>
    <row r="158" spans="1:33" ht="70.5" hidden="1" thickBot="1">
      <c r="A158" s="701">
        <v>131200001</v>
      </c>
      <c r="B158" s="701" t="s">
        <v>1269</v>
      </c>
      <c r="C158" s="701" t="s">
        <v>1271</v>
      </c>
      <c r="D158" s="701" t="s">
        <v>1914</v>
      </c>
      <c r="E158" s="701" t="s">
        <v>1915</v>
      </c>
      <c r="F158" s="701">
        <v>11695</v>
      </c>
      <c r="G158" s="701" t="s">
        <v>1067</v>
      </c>
      <c r="H158" s="704">
        <v>44966</v>
      </c>
      <c r="I158" s="704">
        <v>44967</v>
      </c>
      <c r="J158" s="701">
        <v>1</v>
      </c>
      <c r="K158" s="701" t="s">
        <v>178</v>
      </c>
      <c r="L158" s="702">
        <v>150000000000</v>
      </c>
      <c r="M158" s="703">
        <v>150000000000</v>
      </c>
      <c r="N158" s="701">
        <v>5.2</v>
      </c>
      <c r="O158" s="701">
        <v>0</v>
      </c>
      <c r="P158" s="701">
        <v>0</v>
      </c>
      <c r="Q158" s="701">
        <v>0</v>
      </c>
      <c r="R158" s="701">
        <v>0</v>
      </c>
      <c r="S158" s="701">
        <v>491100002</v>
      </c>
      <c r="T158" s="701" t="s">
        <v>1916</v>
      </c>
      <c r="U158" s="702">
        <v>150000000000</v>
      </c>
      <c r="W158" s="687">
        <f t="shared" si="20"/>
        <v>44966</v>
      </c>
      <c r="X158" s="688">
        <f t="shared" si="21"/>
        <v>44967</v>
      </c>
      <c r="Y158" s="689">
        <f t="shared" si="19"/>
        <v>1</v>
      </c>
      <c r="Z158" s="690">
        <f t="shared" si="22"/>
        <v>1.4246575342465755E-4</v>
      </c>
      <c r="AA158" s="691">
        <f t="shared" si="23"/>
        <v>150000000000</v>
      </c>
      <c r="AB158" s="689" t="str">
        <f t="shared" si="24"/>
        <v>VND</v>
      </c>
      <c r="AC158" s="689">
        <f>VLOOKUP(AB158,'Fx rate'!$A$2:$B$12,2,0)</f>
        <v>1</v>
      </c>
      <c r="AD158" s="691">
        <f t="shared" si="25"/>
        <v>150000000000</v>
      </c>
      <c r="AE158" s="691">
        <f t="shared" si="26"/>
        <v>21369863.013698634</v>
      </c>
      <c r="AF158" s="692">
        <f>SUMIFS('GL7010'!M:M,'GL7010'!I:I,'C701- Recalculate'!D158)</f>
        <v>-21369863</v>
      </c>
      <c r="AG158" s="693">
        <f t="shared" si="27"/>
        <v>1.3698633760213852E-2</v>
      </c>
    </row>
    <row r="159" spans="1:33" ht="60.5" hidden="1" thickBot="1">
      <c r="A159" s="701">
        <v>131200001</v>
      </c>
      <c r="B159" s="701" t="s">
        <v>1269</v>
      </c>
      <c r="C159" s="701" t="s">
        <v>1271</v>
      </c>
      <c r="D159" s="701" t="s">
        <v>1917</v>
      </c>
      <c r="E159" s="701" t="s">
        <v>1918</v>
      </c>
      <c r="F159" s="701">
        <v>21075</v>
      </c>
      <c r="G159" s="701" t="s">
        <v>1066</v>
      </c>
      <c r="H159" s="704">
        <v>44966</v>
      </c>
      <c r="I159" s="704">
        <v>44967</v>
      </c>
      <c r="J159" s="701">
        <v>1</v>
      </c>
      <c r="K159" s="701" t="s">
        <v>178</v>
      </c>
      <c r="L159" s="702">
        <v>100000000000</v>
      </c>
      <c r="M159" s="703">
        <v>100000000000</v>
      </c>
      <c r="N159" s="701">
        <v>5.2</v>
      </c>
      <c r="O159" s="701">
        <v>0</v>
      </c>
      <c r="P159" s="701">
        <v>0</v>
      </c>
      <c r="Q159" s="701">
        <v>0</v>
      </c>
      <c r="R159" s="701">
        <v>0</v>
      </c>
      <c r="S159" s="701">
        <v>491100002</v>
      </c>
      <c r="T159" s="701" t="s">
        <v>1919</v>
      </c>
      <c r="U159" s="702">
        <v>100000000000</v>
      </c>
      <c r="W159" s="687">
        <f t="shared" si="20"/>
        <v>44966</v>
      </c>
      <c r="X159" s="688">
        <f t="shared" si="21"/>
        <v>44967</v>
      </c>
      <c r="Y159" s="689">
        <f t="shared" si="19"/>
        <v>1</v>
      </c>
      <c r="Z159" s="690">
        <f t="shared" si="22"/>
        <v>1.4246575342465755E-4</v>
      </c>
      <c r="AA159" s="691">
        <f t="shared" si="23"/>
        <v>100000000000</v>
      </c>
      <c r="AB159" s="689" t="str">
        <f t="shared" si="24"/>
        <v>VND</v>
      </c>
      <c r="AC159" s="689">
        <f>VLOOKUP(AB159,'Fx rate'!$A$2:$B$12,2,0)</f>
        <v>1</v>
      </c>
      <c r="AD159" s="691">
        <f t="shared" si="25"/>
        <v>100000000000</v>
      </c>
      <c r="AE159" s="691">
        <f t="shared" si="26"/>
        <v>14246575.342465755</v>
      </c>
      <c r="AF159" s="692">
        <f>SUMIFS('GL7010'!M:M,'GL7010'!I:I,'C701- Recalculate'!D159)</f>
        <v>-14246575</v>
      </c>
      <c r="AG159" s="693">
        <f t="shared" si="27"/>
        <v>0.34246575459837914</v>
      </c>
    </row>
    <row r="160" spans="1:33" ht="70.5" hidden="1" thickBot="1">
      <c r="A160" s="701">
        <v>131200001</v>
      </c>
      <c r="B160" s="701" t="s">
        <v>1269</v>
      </c>
      <c r="C160" s="701" t="s">
        <v>1271</v>
      </c>
      <c r="D160" s="701" t="s">
        <v>1920</v>
      </c>
      <c r="E160" s="701" t="s">
        <v>1921</v>
      </c>
      <c r="F160" s="701">
        <v>11695</v>
      </c>
      <c r="G160" s="701" t="s">
        <v>1067</v>
      </c>
      <c r="H160" s="704">
        <v>44966</v>
      </c>
      <c r="I160" s="704">
        <v>44967</v>
      </c>
      <c r="J160" s="701">
        <v>1</v>
      </c>
      <c r="K160" s="701" t="s">
        <v>178</v>
      </c>
      <c r="L160" s="702">
        <v>150000000000</v>
      </c>
      <c r="M160" s="703">
        <v>150000000000</v>
      </c>
      <c r="N160" s="701">
        <v>5.2</v>
      </c>
      <c r="O160" s="701">
        <v>0</v>
      </c>
      <c r="P160" s="701">
        <v>0</v>
      </c>
      <c r="Q160" s="701">
        <v>0</v>
      </c>
      <c r="R160" s="701">
        <v>0</v>
      </c>
      <c r="S160" s="701">
        <v>491100002</v>
      </c>
      <c r="T160" s="701" t="s">
        <v>1922</v>
      </c>
      <c r="U160" s="702">
        <v>150000000000</v>
      </c>
      <c r="W160" s="687">
        <f t="shared" si="20"/>
        <v>44966</v>
      </c>
      <c r="X160" s="688">
        <f t="shared" si="21"/>
        <v>44967</v>
      </c>
      <c r="Y160" s="689">
        <f t="shared" si="19"/>
        <v>1</v>
      </c>
      <c r="Z160" s="690">
        <f t="shared" si="22"/>
        <v>1.4246575342465755E-4</v>
      </c>
      <c r="AA160" s="691">
        <f t="shared" si="23"/>
        <v>150000000000</v>
      </c>
      <c r="AB160" s="689" t="str">
        <f t="shared" si="24"/>
        <v>VND</v>
      </c>
      <c r="AC160" s="689">
        <f>VLOOKUP(AB160,'Fx rate'!$A$2:$B$12,2,0)</f>
        <v>1</v>
      </c>
      <c r="AD160" s="691">
        <f t="shared" si="25"/>
        <v>150000000000</v>
      </c>
      <c r="AE160" s="691">
        <f t="shared" si="26"/>
        <v>21369863.013698634</v>
      </c>
      <c r="AF160" s="692">
        <f>SUMIFS('GL7010'!M:M,'GL7010'!I:I,'C701- Recalculate'!D160)</f>
        <v>-21369863</v>
      </c>
      <c r="AG160" s="693">
        <f t="shared" si="27"/>
        <v>1.3698633760213852E-2</v>
      </c>
    </row>
    <row r="161" spans="1:33" ht="70.5" hidden="1" thickBot="1">
      <c r="A161" s="701">
        <v>131200001</v>
      </c>
      <c r="B161" s="701" t="s">
        <v>1269</v>
      </c>
      <c r="C161" s="701" t="s">
        <v>1271</v>
      </c>
      <c r="D161" s="701" t="s">
        <v>1923</v>
      </c>
      <c r="E161" s="701" t="s">
        <v>1924</v>
      </c>
      <c r="F161" s="701">
        <v>23085</v>
      </c>
      <c r="G161" s="701" t="s">
        <v>1852</v>
      </c>
      <c r="H161" s="704">
        <v>44966</v>
      </c>
      <c r="I161" s="704">
        <v>44967</v>
      </c>
      <c r="J161" s="701">
        <v>1</v>
      </c>
      <c r="K161" s="701" t="s">
        <v>178</v>
      </c>
      <c r="L161" s="702">
        <v>100000000000</v>
      </c>
      <c r="M161" s="703">
        <v>100000000000</v>
      </c>
      <c r="N161" s="701">
        <v>5.2</v>
      </c>
      <c r="O161" s="701">
        <v>0</v>
      </c>
      <c r="P161" s="701">
        <v>0</v>
      </c>
      <c r="Q161" s="701">
        <v>0</v>
      </c>
      <c r="R161" s="701">
        <v>0</v>
      </c>
      <c r="S161" s="701">
        <v>491100002</v>
      </c>
      <c r="T161" s="701" t="s">
        <v>1925</v>
      </c>
      <c r="U161" s="702">
        <v>100000000000</v>
      </c>
      <c r="W161" s="687">
        <f t="shared" si="20"/>
        <v>44966</v>
      </c>
      <c r="X161" s="688">
        <f t="shared" si="21"/>
        <v>44967</v>
      </c>
      <c r="Y161" s="689">
        <f t="shared" si="19"/>
        <v>1</v>
      </c>
      <c r="Z161" s="690">
        <f t="shared" si="22"/>
        <v>1.4246575342465755E-4</v>
      </c>
      <c r="AA161" s="691">
        <f t="shared" si="23"/>
        <v>100000000000</v>
      </c>
      <c r="AB161" s="689" t="str">
        <f t="shared" si="24"/>
        <v>VND</v>
      </c>
      <c r="AC161" s="689">
        <f>VLOOKUP(AB161,'Fx rate'!$A$2:$B$12,2,0)</f>
        <v>1</v>
      </c>
      <c r="AD161" s="691">
        <f t="shared" si="25"/>
        <v>100000000000</v>
      </c>
      <c r="AE161" s="691">
        <f t="shared" si="26"/>
        <v>14246575.342465755</v>
      </c>
      <c r="AF161" s="692">
        <f>SUMIFS('GL7010'!M:M,'GL7010'!I:I,'C701- Recalculate'!D161)</f>
        <v>-14246575</v>
      </c>
      <c r="AG161" s="693">
        <f t="shared" si="27"/>
        <v>0.34246575459837914</v>
      </c>
    </row>
    <row r="162" spans="1:33" ht="80.5" hidden="1" thickBot="1">
      <c r="A162" s="701">
        <v>131200001</v>
      </c>
      <c r="B162" s="701" t="s">
        <v>1269</v>
      </c>
      <c r="C162" s="701" t="s">
        <v>1271</v>
      </c>
      <c r="D162" s="701" t="s">
        <v>1926</v>
      </c>
      <c r="E162" s="701" t="s">
        <v>1927</v>
      </c>
      <c r="F162" s="701">
        <v>24538</v>
      </c>
      <c r="G162" s="701" t="s">
        <v>1065</v>
      </c>
      <c r="H162" s="704">
        <v>44966</v>
      </c>
      <c r="I162" s="704">
        <v>44967</v>
      </c>
      <c r="J162" s="701">
        <v>1</v>
      </c>
      <c r="K162" s="701" t="s">
        <v>178</v>
      </c>
      <c r="L162" s="702">
        <v>100000000000</v>
      </c>
      <c r="M162" s="703">
        <v>100000000000</v>
      </c>
      <c r="N162" s="701">
        <v>5.2</v>
      </c>
      <c r="O162" s="701">
        <v>0</v>
      </c>
      <c r="P162" s="701">
        <v>0</v>
      </c>
      <c r="Q162" s="701">
        <v>0</v>
      </c>
      <c r="R162" s="701">
        <v>0</v>
      </c>
      <c r="S162" s="701">
        <v>491100002</v>
      </c>
      <c r="T162" s="701" t="s">
        <v>1928</v>
      </c>
      <c r="U162" s="702">
        <v>100000000000</v>
      </c>
      <c r="W162" s="687">
        <f t="shared" si="20"/>
        <v>44966</v>
      </c>
      <c r="X162" s="688">
        <f t="shared" si="21"/>
        <v>44967</v>
      </c>
      <c r="Y162" s="689">
        <f t="shared" si="19"/>
        <v>1</v>
      </c>
      <c r="Z162" s="690">
        <f t="shared" si="22"/>
        <v>1.4246575342465755E-4</v>
      </c>
      <c r="AA162" s="691">
        <f t="shared" si="23"/>
        <v>100000000000</v>
      </c>
      <c r="AB162" s="689" t="str">
        <f t="shared" si="24"/>
        <v>VND</v>
      </c>
      <c r="AC162" s="689">
        <f>VLOOKUP(AB162,'Fx rate'!$A$2:$B$12,2,0)</f>
        <v>1</v>
      </c>
      <c r="AD162" s="691">
        <f t="shared" si="25"/>
        <v>100000000000</v>
      </c>
      <c r="AE162" s="691">
        <f t="shared" si="26"/>
        <v>14246575.342465755</v>
      </c>
      <c r="AF162" s="692">
        <f>SUMIFS('GL7010'!M:M,'GL7010'!I:I,'C701- Recalculate'!D162)</f>
        <v>-14246575</v>
      </c>
      <c r="AG162" s="693">
        <f t="shared" si="27"/>
        <v>0.34246575459837914</v>
      </c>
    </row>
    <row r="163" spans="1:33" ht="70.5" hidden="1" thickBot="1">
      <c r="A163" s="701">
        <v>131200001</v>
      </c>
      <c r="B163" s="701" t="s">
        <v>1269</v>
      </c>
      <c r="C163" s="701" t="s">
        <v>1271</v>
      </c>
      <c r="D163" s="701" t="s">
        <v>1929</v>
      </c>
      <c r="E163" s="701" t="s">
        <v>1930</v>
      </c>
      <c r="F163" s="701">
        <v>147192</v>
      </c>
      <c r="G163" s="701" t="s">
        <v>1701</v>
      </c>
      <c r="H163" s="704">
        <v>44966</v>
      </c>
      <c r="I163" s="704">
        <v>44967</v>
      </c>
      <c r="J163" s="701">
        <v>1</v>
      </c>
      <c r="K163" s="701" t="s">
        <v>178</v>
      </c>
      <c r="L163" s="702">
        <v>150000000000</v>
      </c>
      <c r="M163" s="703">
        <v>150000000000</v>
      </c>
      <c r="N163" s="701">
        <v>5.6</v>
      </c>
      <c r="O163" s="701">
        <v>0</v>
      </c>
      <c r="P163" s="701">
        <v>0</v>
      </c>
      <c r="Q163" s="701">
        <v>0</v>
      </c>
      <c r="R163" s="701">
        <v>0</v>
      </c>
      <c r="S163" s="701">
        <v>491100002</v>
      </c>
      <c r="T163" s="701" t="s">
        <v>1931</v>
      </c>
      <c r="U163" s="702">
        <v>150000000000</v>
      </c>
      <c r="W163" s="687">
        <f t="shared" si="20"/>
        <v>44966</v>
      </c>
      <c r="X163" s="688">
        <f t="shared" si="21"/>
        <v>44967</v>
      </c>
      <c r="Y163" s="689">
        <f t="shared" si="19"/>
        <v>1</v>
      </c>
      <c r="Z163" s="690">
        <f t="shared" si="22"/>
        <v>1.5342465753424655E-4</v>
      </c>
      <c r="AA163" s="691">
        <f t="shared" si="23"/>
        <v>150000000000</v>
      </c>
      <c r="AB163" s="689" t="str">
        <f t="shared" si="24"/>
        <v>VND</v>
      </c>
      <c r="AC163" s="689">
        <f>VLOOKUP(AB163,'Fx rate'!$A$2:$B$12,2,0)</f>
        <v>1</v>
      </c>
      <c r="AD163" s="691">
        <f t="shared" si="25"/>
        <v>150000000000</v>
      </c>
      <c r="AE163" s="691">
        <f t="shared" si="26"/>
        <v>23013698.630136982</v>
      </c>
      <c r="AF163" s="692">
        <f>SUMIFS('GL7010'!M:M,'GL7010'!I:I,'C701- Recalculate'!D163)</f>
        <v>-23013699</v>
      </c>
      <c r="AG163" s="693">
        <f t="shared" si="27"/>
        <v>-0.36986301839351654</v>
      </c>
    </row>
    <row r="164" spans="1:33" ht="60.5" hidden="1" thickBot="1">
      <c r="A164" s="701">
        <v>131200001</v>
      </c>
      <c r="B164" s="701" t="s">
        <v>1269</v>
      </c>
      <c r="C164" s="701" t="s">
        <v>1271</v>
      </c>
      <c r="D164" s="701" t="s">
        <v>1932</v>
      </c>
      <c r="E164" s="701" t="s">
        <v>1933</v>
      </c>
      <c r="F164" s="701">
        <v>21075</v>
      </c>
      <c r="G164" s="701" t="s">
        <v>1066</v>
      </c>
      <c r="H164" s="704">
        <v>44966</v>
      </c>
      <c r="I164" s="704">
        <v>44967</v>
      </c>
      <c r="J164" s="701">
        <v>1</v>
      </c>
      <c r="K164" s="701" t="s">
        <v>178</v>
      </c>
      <c r="L164" s="702">
        <v>100000000000</v>
      </c>
      <c r="M164" s="703">
        <v>100000000000</v>
      </c>
      <c r="N164" s="701">
        <v>5.2</v>
      </c>
      <c r="O164" s="701">
        <v>0</v>
      </c>
      <c r="P164" s="701">
        <v>0</v>
      </c>
      <c r="Q164" s="701">
        <v>0</v>
      </c>
      <c r="R164" s="701">
        <v>0</v>
      </c>
      <c r="S164" s="701">
        <v>491100002</v>
      </c>
      <c r="T164" s="701" t="s">
        <v>1934</v>
      </c>
      <c r="U164" s="702">
        <v>100000000000</v>
      </c>
      <c r="W164" s="687">
        <f t="shared" si="20"/>
        <v>44966</v>
      </c>
      <c r="X164" s="688">
        <f t="shared" si="21"/>
        <v>44967</v>
      </c>
      <c r="Y164" s="689">
        <f t="shared" ref="Y164:Y227" si="28">X164-W164</f>
        <v>1</v>
      </c>
      <c r="Z164" s="690">
        <f t="shared" si="22"/>
        <v>1.4246575342465755E-4</v>
      </c>
      <c r="AA164" s="691">
        <f t="shared" si="23"/>
        <v>100000000000</v>
      </c>
      <c r="AB164" s="689" t="str">
        <f t="shared" si="24"/>
        <v>VND</v>
      </c>
      <c r="AC164" s="689">
        <f>VLOOKUP(AB164,'Fx rate'!$A$2:$B$12,2,0)</f>
        <v>1</v>
      </c>
      <c r="AD164" s="691">
        <f t="shared" si="25"/>
        <v>100000000000</v>
      </c>
      <c r="AE164" s="691">
        <f t="shared" si="26"/>
        <v>14246575.342465755</v>
      </c>
      <c r="AF164" s="692">
        <f>SUMIFS('GL7010'!M:M,'GL7010'!I:I,'C701- Recalculate'!D164)</f>
        <v>-14246575</v>
      </c>
      <c r="AG164" s="693">
        <f t="shared" si="27"/>
        <v>0.34246575459837914</v>
      </c>
    </row>
    <row r="165" spans="1:33" ht="70.5" hidden="1" thickBot="1">
      <c r="A165" s="701">
        <v>131200001</v>
      </c>
      <c r="B165" s="701" t="s">
        <v>1269</v>
      </c>
      <c r="C165" s="701" t="s">
        <v>1271</v>
      </c>
      <c r="D165" s="701" t="s">
        <v>1935</v>
      </c>
      <c r="E165" s="701" t="s">
        <v>1936</v>
      </c>
      <c r="F165" s="701">
        <v>12092</v>
      </c>
      <c r="G165" s="701" t="s">
        <v>1069</v>
      </c>
      <c r="H165" s="704">
        <v>44966</v>
      </c>
      <c r="I165" s="704">
        <v>44967</v>
      </c>
      <c r="J165" s="701">
        <v>1</v>
      </c>
      <c r="K165" s="701" t="s">
        <v>178</v>
      </c>
      <c r="L165" s="702">
        <v>100000000000</v>
      </c>
      <c r="M165" s="703">
        <v>100000000000</v>
      </c>
      <c r="N165" s="701">
        <v>5.4</v>
      </c>
      <c r="O165" s="701">
        <v>0</v>
      </c>
      <c r="P165" s="701">
        <v>0</v>
      </c>
      <c r="Q165" s="701">
        <v>0</v>
      </c>
      <c r="R165" s="701">
        <v>0</v>
      </c>
      <c r="S165" s="701">
        <v>491100002</v>
      </c>
      <c r="T165" s="701" t="s">
        <v>1937</v>
      </c>
      <c r="U165" s="702">
        <v>100000000000</v>
      </c>
      <c r="W165" s="687">
        <f t="shared" si="20"/>
        <v>44966</v>
      </c>
      <c r="X165" s="688">
        <f t="shared" si="21"/>
        <v>44967</v>
      </c>
      <c r="Y165" s="689">
        <f t="shared" si="28"/>
        <v>1</v>
      </c>
      <c r="Z165" s="690">
        <f t="shared" si="22"/>
        <v>1.4794520547945208E-4</v>
      </c>
      <c r="AA165" s="691">
        <f t="shared" si="23"/>
        <v>100000000000</v>
      </c>
      <c r="AB165" s="689" t="str">
        <f t="shared" si="24"/>
        <v>VND</v>
      </c>
      <c r="AC165" s="689">
        <f>VLOOKUP(AB165,'Fx rate'!$A$2:$B$12,2,0)</f>
        <v>1</v>
      </c>
      <c r="AD165" s="691">
        <f t="shared" si="25"/>
        <v>100000000000</v>
      </c>
      <c r="AE165" s="691">
        <f t="shared" si="26"/>
        <v>14794520.547945207</v>
      </c>
      <c r="AF165" s="692">
        <f>SUMIFS('GL7010'!M:M,'GL7010'!I:I,'C701- Recalculate'!D165)</f>
        <v>-14794521</v>
      </c>
      <c r="AG165" s="693">
        <f t="shared" si="27"/>
        <v>-0.45205479301512241</v>
      </c>
    </row>
    <row r="166" spans="1:33" ht="70.5" hidden="1" thickBot="1">
      <c r="A166" s="701">
        <v>131200001</v>
      </c>
      <c r="B166" s="701" t="s">
        <v>1269</v>
      </c>
      <c r="C166" s="701" t="s">
        <v>1271</v>
      </c>
      <c r="D166" s="701" t="s">
        <v>1938</v>
      </c>
      <c r="E166" s="701" t="s">
        <v>1939</v>
      </c>
      <c r="F166" s="701">
        <v>12092</v>
      </c>
      <c r="G166" s="701" t="s">
        <v>1069</v>
      </c>
      <c r="H166" s="704">
        <v>44966</v>
      </c>
      <c r="I166" s="704">
        <v>44967</v>
      </c>
      <c r="J166" s="701">
        <v>1</v>
      </c>
      <c r="K166" s="701" t="s">
        <v>178</v>
      </c>
      <c r="L166" s="702">
        <v>100000000000</v>
      </c>
      <c r="M166" s="703">
        <v>100000000000</v>
      </c>
      <c r="N166" s="701">
        <v>5.4</v>
      </c>
      <c r="O166" s="701">
        <v>0</v>
      </c>
      <c r="P166" s="701">
        <v>0</v>
      </c>
      <c r="Q166" s="701">
        <v>0</v>
      </c>
      <c r="R166" s="701">
        <v>0</v>
      </c>
      <c r="S166" s="701">
        <v>491100002</v>
      </c>
      <c r="T166" s="701" t="s">
        <v>1940</v>
      </c>
      <c r="U166" s="702">
        <v>100000000000</v>
      </c>
      <c r="W166" s="687">
        <f t="shared" si="20"/>
        <v>44966</v>
      </c>
      <c r="X166" s="688">
        <f t="shared" si="21"/>
        <v>44967</v>
      </c>
      <c r="Y166" s="689">
        <f t="shared" si="28"/>
        <v>1</v>
      </c>
      <c r="Z166" s="690">
        <f t="shared" si="22"/>
        <v>1.4794520547945208E-4</v>
      </c>
      <c r="AA166" s="691">
        <f t="shared" si="23"/>
        <v>100000000000</v>
      </c>
      <c r="AB166" s="689" t="str">
        <f t="shared" si="24"/>
        <v>VND</v>
      </c>
      <c r="AC166" s="689">
        <f>VLOOKUP(AB166,'Fx rate'!$A$2:$B$12,2,0)</f>
        <v>1</v>
      </c>
      <c r="AD166" s="691">
        <f t="shared" si="25"/>
        <v>100000000000</v>
      </c>
      <c r="AE166" s="691">
        <f t="shared" si="26"/>
        <v>14794520.547945207</v>
      </c>
      <c r="AF166" s="692">
        <f>SUMIFS('GL7010'!M:M,'GL7010'!I:I,'C701- Recalculate'!D166)</f>
        <v>-14794521</v>
      </c>
      <c r="AG166" s="693">
        <f t="shared" si="27"/>
        <v>-0.45205479301512241</v>
      </c>
    </row>
    <row r="167" spans="1:33" ht="80.5" hidden="1" thickBot="1">
      <c r="A167" s="701">
        <v>131200001</v>
      </c>
      <c r="B167" s="701" t="s">
        <v>1269</v>
      </c>
      <c r="C167" s="701" t="s">
        <v>1271</v>
      </c>
      <c r="D167" s="701" t="s">
        <v>1941</v>
      </c>
      <c r="E167" s="701" t="s">
        <v>1942</v>
      </c>
      <c r="F167" s="701">
        <v>20878</v>
      </c>
      <c r="G167" s="701" t="s">
        <v>1848</v>
      </c>
      <c r="H167" s="704">
        <v>44966</v>
      </c>
      <c r="I167" s="704">
        <v>44967</v>
      </c>
      <c r="J167" s="701">
        <v>1</v>
      </c>
      <c r="K167" s="701" t="s">
        <v>178</v>
      </c>
      <c r="L167" s="702">
        <v>100000000000</v>
      </c>
      <c r="M167" s="703">
        <v>100000000000</v>
      </c>
      <c r="N167" s="701">
        <v>5.2</v>
      </c>
      <c r="O167" s="701">
        <v>0</v>
      </c>
      <c r="P167" s="701">
        <v>0</v>
      </c>
      <c r="Q167" s="701">
        <v>0</v>
      </c>
      <c r="R167" s="701">
        <v>0</v>
      </c>
      <c r="S167" s="701">
        <v>491100002</v>
      </c>
      <c r="T167" s="701" t="s">
        <v>1943</v>
      </c>
      <c r="U167" s="702">
        <v>100000000000</v>
      </c>
      <c r="W167" s="687">
        <f t="shared" si="20"/>
        <v>44966</v>
      </c>
      <c r="X167" s="688">
        <f t="shared" si="21"/>
        <v>44967</v>
      </c>
      <c r="Y167" s="689">
        <f t="shared" si="28"/>
        <v>1</v>
      </c>
      <c r="Z167" s="690">
        <f t="shared" si="22"/>
        <v>1.4246575342465755E-4</v>
      </c>
      <c r="AA167" s="691">
        <f t="shared" si="23"/>
        <v>100000000000</v>
      </c>
      <c r="AB167" s="689" t="str">
        <f t="shared" si="24"/>
        <v>VND</v>
      </c>
      <c r="AC167" s="689">
        <f>VLOOKUP(AB167,'Fx rate'!$A$2:$B$12,2,0)</f>
        <v>1</v>
      </c>
      <c r="AD167" s="691">
        <f t="shared" si="25"/>
        <v>100000000000</v>
      </c>
      <c r="AE167" s="691">
        <f t="shared" si="26"/>
        <v>14246575.342465755</v>
      </c>
      <c r="AF167" s="692">
        <f>SUMIFS('GL7010'!M:M,'GL7010'!I:I,'C701- Recalculate'!D167)</f>
        <v>-14246575</v>
      </c>
      <c r="AG167" s="693">
        <f t="shared" si="27"/>
        <v>0.34246575459837914</v>
      </c>
    </row>
    <row r="168" spans="1:33" ht="70.5" hidden="1" thickBot="1">
      <c r="A168" s="701">
        <v>131200001</v>
      </c>
      <c r="B168" s="701" t="s">
        <v>1269</v>
      </c>
      <c r="C168" s="701" t="s">
        <v>1271</v>
      </c>
      <c r="D168" s="701" t="s">
        <v>1944</v>
      </c>
      <c r="E168" s="701" t="s">
        <v>1945</v>
      </c>
      <c r="F168" s="701">
        <v>11695</v>
      </c>
      <c r="G168" s="701" t="s">
        <v>1067</v>
      </c>
      <c r="H168" s="704">
        <v>44966</v>
      </c>
      <c r="I168" s="704">
        <v>44967</v>
      </c>
      <c r="J168" s="701">
        <v>1</v>
      </c>
      <c r="K168" s="701" t="s">
        <v>178</v>
      </c>
      <c r="L168" s="702">
        <v>150000000000</v>
      </c>
      <c r="M168" s="703">
        <v>150000000000</v>
      </c>
      <c r="N168" s="701">
        <v>5.2</v>
      </c>
      <c r="O168" s="701">
        <v>0</v>
      </c>
      <c r="P168" s="701">
        <v>0</v>
      </c>
      <c r="Q168" s="701">
        <v>0</v>
      </c>
      <c r="R168" s="701">
        <v>0</v>
      </c>
      <c r="S168" s="701">
        <v>491100002</v>
      </c>
      <c r="T168" s="701" t="s">
        <v>1946</v>
      </c>
      <c r="U168" s="702">
        <v>150000000000</v>
      </c>
      <c r="W168" s="687">
        <f t="shared" si="20"/>
        <v>44966</v>
      </c>
      <c r="X168" s="688">
        <f t="shared" si="21"/>
        <v>44967</v>
      </c>
      <c r="Y168" s="689">
        <f t="shared" si="28"/>
        <v>1</v>
      </c>
      <c r="Z168" s="690">
        <f t="shared" si="22"/>
        <v>1.4246575342465755E-4</v>
      </c>
      <c r="AA168" s="691">
        <f t="shared" si="23"/>
        <v>150000000000</v>
      </c>
      <c r="AB168" s="689" t="str">
        <f t="shared" si="24"/>
        <v>VND</v>
      </c>
      <c r="AC168" s="689">
        <f>VLOOKUP(AB168,'Fx rate'!$A$2:$B$12,2,0)</f>
        <v>1</v>
      </c>
      <c r="AD168" s="691">
        <f t="shared" si="25"/>
        <v>150000000000</v>
      </c>
      <c r="AE168" s="691">
        <f t="shared" si="26"/>
        <v>21369863.013698634</v>
      </c>
      <c r="AF168" s="692">
        <f>SUMIFS('GL7010'!M:M,'GL7010'!I:I,'C701- Recalculate'!D168)</f>
        <v>-21369863</v>
      </c>
      <c r="AG168" s="693">
        <f t="shared" si="27"/>
        <v>1.3698633760213852E-2</v>
      </c>
    </row>
    <row r="169" spans="1:33" ht="70.5" hidden="1" thickBot="1">
      <c r="A169" s="701">
        <v>131200001</v>
      </c>
      <c r="B169" s="701" t="s">
        <v>1269</v>
      </c>
      <c r="C169" s="701" t="s">
        <v>1271</v>
      </c>
      <c r="D169" s="701" t="s">
        <v>1947</v>
      </c>
      <c r="E169" s="701" t="s">
        <v>1948</v>
      </c>
      <c r="F169" s="701">
        <v>23085</v>
      </c>
      <c r="G169" s="701" t="s">
        <v>1852</v>
      </c>
      <c r="H169" s="704">
        <v>44966</v>
      </c>
      <c r="I169" s="704">
        <v>44967</v>
      </c>
      <c r="J169" s="701">
        <v>1</v>
      </c>
      <c r="K169" s="701" t="s">
        <v>178</v>
      </c>
      <c r="L169" s="702">
        <v>100000000000</v>
      </c>
      <c r="M169" s="703">
        <v>100000000000</v>
      </c>
      <c r="N169" s="701">
        <v>5.2</v>
      </c>
      <c r="O169" s="701">
        <v>0</v>
      </c>
      <c r="P169" s="701">
        <v>0</v>
      </c>
      <c r="Q169" s="701">
        <v>0</v>
      </c>
      <c r="R169" s="701">
        <v>0</v>
      </c>
      <c r="S169" s="701">
        <v>491100002</v>
      </c>
      <c r="T169" s="701" t="s">
        <v>1949</v>
      </c>
      <c r="U169" s="702">
        <v>100000000000</v>
      </c>
      <c r="W169" s="687">
        <f t="shared" si="20"/>
        <v>44966</v>
      </c>
      <c r="X169" s="688">
        <f t="shared" si="21"/>
        <v>44967</v>
      </c>
      <c r="Y169" s="689">
        <f t="shared" si="28"/>
        <v>1</v>
      </c>
      <c r="Z169" s="690">
        <f t="shared" si="22"/>
        <v>1.4246575342465755E-4</v>
      </c>
      <c r="AA169" s="691">
        <f t="shared" si="23"/>
        <v>100000000000</v>
      </c>
      <c r="AB169" s="689" t="str">
        <f t="shared" si="24"/>
        <v>VND</v>
      </c>
      <c r="AC169" s="689">
        <f>VLOOKUP(AB169,'Fx rate'!$A$2:$B$12,2,0)</f>
        <v>1</v>
      </c>
      <c r="AD169" s="691">
        <f t="shared" si="25"/>
        <v>100000000000</v>
      </c>
      <c r="AE169" s="691">
        <f t="shared" si="26"/>
        <v>14246575.342465755</v>
      </c>
      <c r="AF169" s="692">
        <f>SUMIFS('GL7010'!M:M,'GL7010'!I:I,'C701- Recalculate'!D169)</f>
        <v>-14246575</v>
      </c>
      <c r="AG169" s="693">
        <f t="shared" si="27"/>
        <v>0.34246575459837914</v>
      </c>
    </row>
    <row r="170" spans="1:33" ht="80.5" hidden="1" thickBot="1">
      <c r="A170" s="701">
        <v>131200001</v>
      </c>
      <c r="B170" s="701" t="s">
        <v>1269</v>
      </c>
      <c r="C170" s="701" t="s">
        <v>1271</v>
      </c>
      <c r="D170" s="701" t="s">
        <v>1950</v>
      </c>
      <c r="E170" s="701" t="s">
        <v>1951</v>
      </c>
      <c r="F170" s="701">
        <v>24538</v>
      </c>
      <c r="G170" s="701" t="s">
        <v>1065</v>
      </c>
      <c r="H170" s="704">
        <v>44966</v>
      </c>
      <c r="I170" s="704">
        <v>44967</v>
      </c>
      <c r="J170" s="701">
        <v>1</v>
      </c>
      <c r="K170" s="701" t="s">
        <v>178</v>
      </c>
      <c r="L170" s="702">
        <v>100000000000</v>
      </c>
      <c r="M170" s="703">
        <v>100000000000</v>
      </c>
      <c r="N170" s="701">
        <v>5.2</v>
      </c>
      <c r="O170" s="701">
        <v>0</v>
      </c>
      <c r="P170" s="701">
        <v>0</v>
      </c>
      <c r="Q170" s="701">
        <v>0</v>
      </c>
      <c r="R170" s="701">
        <v>0</v>
      </c>
      <c r="S170" s="701">
        <v>491100002</v>
      </c>
      <c r="T170" s="701" t="s">
        <v>1952</v>
      </c>
      <c r="U170" s="702">
        <v>100000000000</v>
      </c>
      <c r="W170" s="687">
        <f t="shared" si="20"/>
        <v>44966</v>
      </c>
      <c r="X170" s="688">
        <f t="shared" si="21"/>
        <v>44967</v>
      </c>
      <c r="Y170" s="689">
        <f t="shared" si="28"/>
        <v>1</v>
      </c>
      <c r="Z170" s="690">
        <f t="shared" si="22"/>
        <v>1.4246575342465755E-4</v>
      </c>
      <c r="AA170" s="691">
        <f t="shared" si="23"/>
        <v>100000000000</v>
      </c>
      <c r="AB170" s="689" t="str">
        <f t="shared" si="24"/>
        <v>VND</v>
      </c>
      <c r="AC170" s="689">
        <f>VLOOKUP(AB170,'Fx rate'!$A$2:$B$12,2,0)</f>
        <v>1</v>
      </c>
      <c r="AD170" s="691">
        <f t="shared" si="25"/>
        <v>100000000000</v>
      </c>
      <c r="AE170" s="691">
        <f t="shared" si="26"/>
        <v>14246575.342465755</v>
      </c>
      <c r="AF170" s="692">
        <f>SUMIFS('GL7010'!M:M,'GL7010'!I:I,'C701- Recalculate'!D170)</f>
        <v>-14246575</v>
      </c>
      <c r="AG170" s="693">
        <f t="shared" si="27"/>
        <v>0.34246575459837914</v>
      </c>
    </row>
    <row r="171" spans="1:33" ht="70.5" hidden="1" thickBot="1">
      <c r="A171" s="701">
        <v>131200001</v>
      </c>
      <c r="B171" s="701" t="s">
        <v>1269</v>
      </c>
      <c r="C171" s="701" t="s">
        <v>1271</v>
      </c>
      <c r="D171" s="701" t="s">
        <v>1953</v>
      </c>
      <c r="E171" s="701" t="s">
        <v>1954</v>
      </c>
      <c r="F171" s="701">
        <v>275315</v>
      </c>
      <c r="G171" s="701" t="s">
        <v>1406</v>
      </c>
      <c r="H171" s="704">
        <v>44966</v>
      </c>
      <c r="I171" s="704">
        <v>44967</v>
      </c>
      <c r="J171" s="701">
        <v>1</v>
      </c>
      <c r="K171" s="701" t="s">
        <v>178</v>
      </c>
      <c r="L171" s="702">
        <v>100000000000</v>
      </c>
      <c r="M171" s="703">
        <v>100000000000</v>
      </c>
      <c r="N171" s="701">
        <v>5.4</v>
      </c>
      <c r="O171" s="701">
        <v>0</v>
      </c>
      <c r="P171" s="701">
        <v>0</v>
      </c>
      <c r="Q171" s="701">
        <v>0</v>
      </c>
      <c r="R171" s="701">
        <v>0</v>
      </c>
      <c r="S171" s="701">
        <v>491100002</v>
      </c>
      <c r="T171" s="701" t="s">
        <v>1955</v>
      </c>
      <c r="U171" s="702">
        <v>100000000000</v>
      </c>
      <c r="W171" s="687">
        <f t="shared" si="20"/>
        <v>44966</v>
      </c>
      <c r="X171" s="688">
        <f t="shared" si="21"/>
        <v>44967</v>
      </c>
      <c r="Y171" s="689">
        <f t="shared" si="28"/>
        <v>1</v>
      </c>
      <c r="Z171" s="690">
        <f t="shared" si="22"/>
        <v>1.4794520547945208E-4</v>
      </c>
      <c r="AA171" s="691">
        <f t="shared" si="23"/>
        <v>100000000000</v>
      </c>
      <c r="AB171" s="689" t="str">
        <f t="shared" si="24"/>
        <v>VND</v>
      </c>
      <c r="AC171" s="689">
        <f>VLOOKUP(AB171,'Fx rate'!$A$2:$B$12,2,0)</f>
        <v>1</v>
      </c>
      <c r="AD171" s="691">
        <f t="shared" si="25"/>
        <v>100000000000</v>
      </c>
      <c r="AE171" s="691">
        <f t="shared" si="26"/>
        <v>14794520.547945207</v>
      </c>
      <c r="AF171" s="692">
        <f>SUMIFS('GL7010'!M:M,'GL7010'!I:I,'C701- Recalculate'!D171)</f>
        <v>-14794521</v>
      </c>
      <c r="AG171" s="693">
        <f t="shared" si="27"/>
        <v>-0.45205479301512241</v>
      </c>
    </row>
    <row r="172" spans="1:33" ht="70.5" hidden="1" thickBot="1">
      <c r="A172" s="701">
        <v>131200001</v>
      </c>
      <c r="B172" s="701" t="s">
        <v>1269</v>
      </c>
      <c r="C172" s="701" t="s">
        <v>1271</v>
      </c>
      <c r="D172" s="701" t="s">
        <v>1956</v>
      </c>
      <c r="E172" s="701" t="s">
        <v>1957</v>
      </c>
      <c r="F172" s="701">
        <v>23085</v>
      </c>
      <c r="G172" s="701" t="s">
        <v>1852</v>
      </c>
      <c r="H172" s="704">
        <v>44967</v>
      </c>
      <c r="I172" s="701" t="s">
        <v>1795</v>
      </c>
      <c r="J172" s="701">
        <v>3</v>
      </c>
      <c r="K172" s="701" t="s">
        <v>178</v>
      </c>
      <c r="L172" s="702">
        <v>200000000000</v>
      </c>
      <c r="M172" s="703">
        <v>200000000000</v>
      </c>
      <c r="N172" s="701">
        <v>4.7</v>
      </c>
      <c r="O172" s="701">
        <v>0</v>
      </c>
      <c r="P172" s="701">
        <v>0</v>
      </c>
      <c r="Q172" s="701">
        <v>0</v>
      </c>
      <c r="R172" s="701">
        <v>0</v>
      </c>
      <c r="S172" s="701">
        <v>491100002</v>
      </c>
      <c r="T172" s="701" t="s">
        <v>1958</v>
      </c>
      <c r="U172" s="702">
        <v>200000000000</v>
      </c>
      <c r="W172" s="687">
        <f t="shared" si="20"/>
        <v>44967</v>
      </c>
      <c r="X172" s="688" t="str">
        <f t="shared" si="21"/>
        <v>13/02/2023</v>
      </c>
      <c r="Y172" s="689">
        <f t="shared" si="28"/>
        <v>3</v>
      </c>
      <c r="Z172" s="690">
        <f t="shared" si="22"/>
        <v>1.2876712328767123E-4</v>
      </c>
      <c r="AA172" s="691">
        <f t="shared" si="23"/>
        <v>200000000000</v>
      </c>
      <c r="AB172" s="689" t="str">
        <f t="shared" si="24"/>
        <v>VND</v>
      </c>
      <c r="AC172" s="689">
        <f>VLOOKUP(AB172,'Fx rate'!$A$2:$B$12,2,0)</f>
        <v>1</v>
      </c>
      <c r="AD172" s="691">
        <f t="shared" si="25"/>
        <v>200000000000</v>
      </c>
      <c r="AE172" s="691">
        <f t="shared" si="26"/>
        <v>77260273.97260274</v>
      </c>
      <c r="AF172" s="692">
        <f>SUMIFS('GL7010'!M:M,'GL7010'!I:I,'C701- Recalculate'!D172)</f>
        <v>-77260274</v>
      </c>
      <c r="AG172" s="693">
        <f t="shared" si="27"/>
        <v>-2.7397260069847107E-2</v>
      </c>
    </row>
    <row r="173" spans="1:33" ht="70.5" hidden="1" thickBot="1">
      <c r="A173" s="701">
        <v>131200001</v>
      </c>
      <c r="B173" s="701" t="s">
        <v>1269</v>
      </c>
      <c r="C173" s="701" t="s">
        <v>1271</v>
      </c>
      <c r="D173" s="701" t="s">
        <v>1959</v>
      </c>
      <c r="E173" s="701" t="s">
        <v>1960</v>
      </c>
      <c r="F173" s="701">
        <v>275315</v>
      </c>
      <c r="G173" s="701" t="s">
        <v>1406</v>
      </c>
      <c r="H173" s="704">
        <v>44967</v>
      </c>
      <c r="I173" s="701" t="s">
        <v>1795</v>
      </c>
      <c r="J173" s="701">
        <v>3</v>
      </c>
      <c r="K173" s="701" t="s">
        <v>178</v>
      </c>
      <c r="L173" s="702">
        <v>100000000000</v>
      </c>
      <c r="M173" s="703">
        <v>100000000000</v>
      </c>
      <c r="N173" s="701">
        <v>5.2</v>
      </c>
      <c r="O173" s="701">
        <v>0</v>
      </c>
      <c r="P173" s="701">
        <v>0</v>
      </c>
      <c r="Q173" s="701">
        <v>0</v>
      </c>
      <c r="R173" s="701">
        <v>0</v>
      </c>
      <c r="S173" s="701">
        <v>491100002</v>
      </c>
      <c r="T173" s="701" t="s">
        <v>1961</v>
      </c>
      <c r="U173" s="702">
        <v>100000000000</v>
      </c>
      <c r="W173" s="687">
        <f t="shared" si="20"/>
        <v>44967</v>
      </c>
      <c r="X173" s="688" t="str">
        <f t="shared" si="21"/>
        <v>13/02/2023</v>
      </c>
      <c r="Y173" s="689">
        <f t="shared" si="28"/>
        <v>3</v>
      </c>
      <c r="Z173" s="690">
        <f t="shared" si="22"/>
        <v>1.4246575342465755E-4</v>
      </c>
      <c r="AA173" s="691">
        <f t="shared" si="23"/>
        <v>100000000000</v>
      </c>
      <c r="AB173" s="689" t="str">
        <f t="shared" si="24"/>
        <v>VND</v>
      </c>
      <c r="AC173" s="689">
        <f>VLOOKUP(AB173,'Fx rate'!$A$2:$B$12,2,0)</f>
        <v>1</v>
      </c>
      <c r="AD173" s="691">
        <f t="shared" si="25"/>
        <v>100000000000</v>
      </c>
      <c r="AE173" s="691">
        <f t="shared" si="26"/>
        <v>42739726.02739726</v>
      </c>
      <c r="AF173" s="692">
        <f>SUMIFS('GL7010'!M:M,'GL7010'!I:I,'C701- Recalculate'!D173)</f>
        <v>-42739726</v>
      </c>
      <c r="AG173" s="693">
        <f t="shared" si="27"/>
        <v>2.7397260069847107E-2</v>
      </c>
    </row>
    <row r="174" spans="1:33" ht="70.5" hidden="1" thickBot="1">
      <c r="A174" s="701">
        <v>131200001</v>
      </c>
      <c r="B174" s="701" t="s">
        <v>1269</v>
      </c>
      <c r="C174" s="701" t="s">
        <v>1271</v>
      </c>
      <c r="D174" s="701" t="s">
        <v>1962</v>
      </c>
      <c r="E174" s="701" t="s">
        <v>1963</v>
      </c>
      <c r="F174" s="701">
        <v>275315</v>
      </c>
      <c r="G174" s="701" t="s">
        <v>1406</v>
      </c>
      <c r="H174" s="704">
        <v>44967</v>
      </c>
      <c r="I174" s="701" t="s">
        <v>1964</v>
      </c>
      <c r="J174" s="701">
        <v>7</v>
      </c>
      <c r="K174" s="701" t="s">
        <v>178</v>
      </c>
      <c r="L174" s="702">
        <v>200000000000</v>
      </c>
      <c r="M174" s="703">
        <v>200000000000</v>
      </c>
      <c r="N174" s="701">
        <v>5.7</v>
      </c>
      <c r="O174" s="701">
        <v>0</v>
      </c>
      <c r="P174" s="701">
        <v>0</v>
      </c>
      <c r="Q174" s="701">
        <v>0</v>
      </c>
      <c r="R174" s="701">
        <v>0</v>
      </c>
      <c r="S174" s="701">
        <v>491100002</v>
      </c>
      <c r="T174" s="701" t="s">
        <v>1965</v>
      </c>
      <c r="U174" s="702">
        <v>200000000000</v>
      </c>
      <c r="W174" s="687">
        <f t="shared" si="20"/>
        <v>44967</v>
      </c>
      <c r="X174" s="688" t="str">
        <f t="shared" si="21"/>
        <v>17/02/2023</v>
      </c>
      <c r="Y174" s="689">
        <f t="shared" si="28"/>
        <v>7</v>
      </c>
      <c r="Z174" s="690">
        <f t="shared" si="22"/>
        <v>1.5616438356164385E-4</v>
      </c>
      <c r="AA174" s="691">
        <f t="shared" si="23"/>
        <v>200000000000</v>
      </c>
      <c r="AB174" s="689" t="str">
        <f t="shared" si="24"/>
        <v>VND</v>
      </c>
      <c r="AC174" s="689">
        <f>VLOOKUP(AB174,'Fx rate'!$A$2:$B$12,2,0)</f>
        <v>1</v>
      </c>
      <c r="AD174" s="691">
        <f t="shared" si="25"/>
        <v>200000000000</v>
      </c>
      <c r="AE174" s="691">
        <f t="shared" si="26"/>
        <v>218630136.98630139</v>
      </c>
      <c r="AF174" s="692">
        <f>SUMIFS('GL7010'!M:M,'GL7010'!I:I,'C701- Recalculate'!D174)</f>
        <v>-218630137</v>
      </c>
      <c r="AG174" s="693">
        <f t="shared" si="27"/>
        <v>-1.3698607683181763E-2</v>
      </c>
    </row>
    <row r="175" spans="1:33" ht="70.5" hidden="1" thickBot="1">
      <c r="A175" s="701">
        <v>131200001</v>
      </c>
      <c r="B175" s="701" t="s">
        <v>1269</v>
      </c>
      <c r="C175" s="701" t="s">
        <v>1271</v>
      </c>
      <c r="D175" s="701" t="s">
        <v>1966</v>
      </c>
      <c r="E175" s="701" t="s">
        <v>1967</v>
      </c>
      <c r="F175" s="701">
        <v>275315</v>
      </c>
      <c r="G175" s="701" t="s">
        <v>1406</v>
      </c>
      <c r="H175" s="704">
        <v>44967</v>
      </c>
      <c r="I175" s="701" t="s">
        <v>1964</v>
      </c>
      <c r="J175" s="701">
        <v>7</v>
      </c>
      <c r="K175" s="701" t="s">
        <v>178</v>
      </c>
      <c r="L175" s="702">
        <v>100000000000</v>
      </c>
      <c r="M175" s="703">
        <v>100000000000</v>
      </c>
      <c r="N175" s="701">
        <v>5.7</v>
      </c>
      <c r="O175" s="701">
        <v>0</v>
      </c>
      <c r="P175" s="701">
        <v>0</v>
      </c>
      <c r="Q175" s="701">
        <v>0</v>
      </c>
      <c r="R175" s="701">
        <v>0</v>
      </c>
      <c r="S175" s="701">
        <v>491100002</v>
      </c>
      <c r="T175" s="701" t="s">
        <v>1968</v>
      </c>
      <c r="U175" s="702">
        <v>100000000000</v>
      </c>
      <c r="W175" s="687">
        <f t="shared" si="20"/>
        <v>44967</v>
      </c>
      <c r="X175" s="688" t="str">
        <f t="shared" si="21"/>
        <v>17/02/2023</v>
      </c>
      <c r="Y175" s="689">
        <f t="shared" si="28"/>
        <v>7</v>
      </c>
      <c r="Z175" s="690">
        <f t="shared" si="22"/>
        <v>1.5616438356164385E-4</v>
      </c>
      <c r="AA175" s="691">
        <f t="shared" si="23"/>
        <v>100000000000</v>
      </c>
      <c r="AB175" s="689" t="str">
        <f t="shared" si="24"/>
        <v>VND</v>
      </c>
      <c r="AC175" s="689">
        <f>VLOOKUP(AB175,'Fx rate'!$A$2:$B$12,2,0)</f>
        <v>1</v>
      </c>
      <c r="AD175" s="691">
        <f t="shared" si="25"/>
        <v>100000000000</v>
      </c>
      <c r="AE175" s="691">
        <f t="shared" si="26"/>
        <v>109315068.4931507</v>
      </c>
      <c r="AF175" s="692">
        <f>SUMIFS('GL7010'!M:M,'GL7010'!I:I,'C701- Recalculate'!D175)</f>
        <v>-109315068</v>
      </c>
      <c r="AG175" s="693">
        <f t="shared" si="27"/>
        <v>0.49315069615840912</v>
      </c>
    </row>
    <row r="176" spans="1:33" ht="70.5" hidden="1" thickBot="1">
      <c r="A176" s="701">
        <v>131200001</v>
      </c>
      <c r="B176" s="701" t="s">
        <v>1269</v>
      </c>
      <c r="C176" s="701" t="s">
        <v>1271</v>
      </c>
      <c r="D176" s="701" t="s">
        <v>1969</v>
      </c>
      <c r="E176" s="701" t="s">
        <v>1970</v>
      </c>
      <c r="F176" s="701">
        <v>147192</v>
      </c>
      <c r="G176" s="701" t="s">
        <v>1701</v>
      </c>
      <c r="H176" s="704">
        <v>44967</v>
      </c>
      <c r="I176" s="701" t="s">
        <v>1795</v>
      </c>
      <c r="J176" s="701">
        <v>3</v>
      </c>
      <c r="K176" s="701" t="s">
        <v>178</v>
      </c>
      <c r="L176" s="702">
        <v>300000000000</v>
      </c>
      <c r="M176" s="703">
        <v>300000000000</v>
      </c>
      <c r="N176" s="701">
        <v>5.2</v>
      </c>
      <c r="O176" s="701">
        <v>0</v>
      </c>
      <c r="P176" s="701">
        <v>0</v>
      </c>
      <c r="Q176" s="701">
        <v>0</v>
      </c>
      <c r="R176" s="701">
        <v>0</v>
      </c>
      <c r="S176" s="701">
        <v>491100002</v>
      </c>
      <c r="T176" s="701" t="s">
        <v>1971</v>
      </c>
      <c r="U176" s="702">
        <v>300000000000</v>
      </c>
      <c r="W176" s="687">
        <f t="shared" si="20"/>
        <v>44967</v>
      </c>
      <c r="X176" s="688" t="str">
        <f t="shared" si="21"/>
        <v>13/02/2023</v>
      </c>
      <c r="Y176" s="689">
        <f t="shared" si="28"/>
        <v>3</v>
      </c>
      <c r="Z176" s="690">
        <f t="shared" si="22"/>
        <v>1.4246575342465755E-4</v>
      </c>
      <c r="AA176" s="691">
        <f t="shared" si="23"/>
        <v>300000000000</v>
      </c>
      <c r="AB176" s="689" t="str">
        <f t="shared" si="24"/>
        <v>VND</v>
      </c>
      <c r="AC176" s="689">
        <f>VLOOKUP(AB176,'Fx rate'!$A$2:$B$12,2,0)</f>
        <v>1</v>
      </c>
      <c r="AD176" s="691">
        <f t="shared" si="25"/>
        <v>300000000000</v>
      </c>
      <c r="AE176" s="691">
        <f t="shared" si="26"/>
        <v>128219178.0821918</v>
      </c>
      <c r="AF176" s="692">
        <f>SUMIFS('GL7010'!M:M,'GL7010'!I:I,'C701- Recalculate'!D176)</f>
        <v>-128219178</v>
      </c>
      <c r="AG176" s="693">
        <f t="shared" si="27"/>
        <v>8.2191795110702515E-2</v>
      </c>
    </row>
    <row r="177" spans="1:33" ht="70.5" hidden="1" thickBot="1">
      <c r="A177" s="701">
        <v>131200001</v>
      </c>
      <c r="B177" s="701" t="s">
        <v>1269</v>
      </c>
      <c r="C177" s="701" t="s">
        <v>1271</v>
      </c>
      <c r="D177" s="701" t="s">
        <v>1972</v>
      </c>
      <c r="E177" s="701" t="s">
        <v>1973</v>
      </c>
      <c r="F177" s="701">
        <v>275315</v>
      </c>
      <c r="G177" s="701" t="s">
        <v>1406</v>
      </c>
      <c r="H177" s="704">
        <v>44967</v>
      </c>
      <c r="I177" s="701" t="s">
        <v>1964</v>
      </c>
      <c r="J177" s="701">
        <v>7</v>
      </c>
      <c r="K177" s="701" t="s">
        <v>178</v>
      </c>
      <c r="L177" s="702">
        <v>200000000000</v>
      </c>
      <c r="M177" s="703">
        <v>200000000000</v>
      </c>
      <c r="N177" s="701">
        <v>5.6</v>
      </c>
      <c r="O177" s="701">
        <v>0</v>
      </c>
      <c r="P177" s="701">
        <v>0</v>
      </c>
      <c r="Q177" s="701">
        <v>0</v>
      </c>
      <c r="R177" s="701">
        <v>0</v>
      </c>
      <c r="S177" s="701">
        <v>491100002</v>
      </c>
      <c r="T177" s="701" t="s">
        <v>1974</v>
      </c>
      <c r="U177" s="702">
        <v>200000000000</v>
      </c>
      <c r="W177" s="687">
        <f t="shared" si="20"/>
        <v>44967</v>
      </c>
      <c r="X177" s="688" t="str">
        <f t="shared" si="21"/>
        <v>17/02/2023</v>
      </c>
      <c r="Y177" s="689">
        <f t="shared" si="28"/>
        <v>7</v>
      </c>
      <c r="Z177" s="690">
        <f t="shared" si="22"/>
        <v>1.5342465753424655E-4</v>
      </c>
      <c r="AA177" s="691">
        <f t="shared" si="23"/>
        <v>200000000000</v>
      </c>
      <c r="AB177" s="689" t="str">
        <f t="shared" si="24"/>
        <v>VND</v>
      </c>
      <c r="AC177" s="689">
        <f>VLOOKUP(AB177,'Fx rate'!$A$2:$B$12,2,0)</f>
        <v>1</v>
      </c>
      <c r="AD177" s="691">
        <f t="shared" si="25"/>
        <v>200000000000</v>
      </c>
      <c r="AE177" s="691">
        <f t="shared" si="26"/>
        <v>214794520.54794514</v>
      </c>
      <c r="AF177" s="692">
        <f>SUMIFS('GL7010'!M:M,'GL7010'!I:I,'C701- Recalculate'!D177)</f>
        <v>-214794521</v>
      </c>
      <c r="AG177" s="693">
        <f t="shared" si="27"/>
        <v>-0.45205485820770264</v>
      </c>
    </row>
    <row r="178" spans="1:33" ht="60.5" hidden="1" thickBot="1">
      <c r="A178" s="701">
        <v>131200001</v>
      </c>
      <c r="B178" s="701" t="s">
        <v>1269</v>
      </c>
      <c r="C178" s="701" t="s">
        <v>1271</v>
      </c>
      <c r="D178" s="701" t="s">
        <v>1975</v>
      </c>
      <c r="E178" s="701" t="s">
        <v>1976</v>
      </c>
      <c r="F178" s="701">
        <v>11695</v>
      </c>
      <c r="G178" s="701" t="s">
        <v>1067</v>
      </c>
      <c r="H178" s="704">
        <v>44967</v>
      </c>
      <c r="I178" s="701" t="s">
        <v>1795</v>
      </c>
      <c r="J178" s="701">
        <v>3</v>
      </c>
      <c r="K178" s="701" t="s">
        <v>178</v>
      </c>
      <c r="L178" s="702">
        <v>450000000000</v>
      </c>
      <c r="M178" s="703">
        <v>450000000000</v>
      </c>
      <c r="N178" s="701">
        <v>4.8</v>
      </c>
      <c r="O178" s="701">
        <v>0</v>
      </c>
      <c r="P178" s="701">
        <v>0</v>
      </c>
      <c r="Q178" s="701">
        <v>0</v>
      </c>
      <c r="R178" s="701">
        <v>0</v>
      </c>
      <c r="S178" s="701">
        <v>491100002</v>
      </c>
      <c r="T178" s="701" t="s">
        <v>1977</v>
      </c>
      <c r="U178" s="702">
        <v>450000000000</v>
      </c>
      <c r="W178" s="687">
        <f t="shared" si="20"/>
        <v>44967</v>
      </c>
      <c r="X178" s="688" t="str">
        <f t="shared" si="21"/>
        <v>13/02/2023</v>
      </c>
      <c r="Y178" s="689">
        <f t="shared" si="28"/>
        <v>3</v>
      </c>
      <c r="Z178" s="690">
        <f t="shared" si="22"/>
        <v>1.3150684931506851E-4</v>
      </c>
      <c r="AA178" s="691">
        <f t="shared" si="23"/>
        <v>450000000000</v>
      </c>
      <c r="AB178" s="689" t="str">
        <f t="shared" si="24"/>
        <v>VND</v>
      </c>
      <c r="AC178" s="689">
        <f>VLOOKUP(AB178,'Fx rate'!$A$2:$B$12,2,0)</f>
        <v>1</v>
      </c>
      <c r="AD178" s="691">
        <f t="shared" si="25"/>
        <v>450000000000</v>
      </c>
      <c r="AE178" s="691">
        <f t="shared" si="26"/>
        <v>177534246.57534248</v>
      </c>
      <c r="AF178" s="692">
        <f>SUMIFS('GL7010'!M:M,'GL7010'!I:I,'C701- Recalculate'!D178)</f>
        <v>-177534247</v>
      </c>
      <c r="AG178" s="693">
        <f t="shared" si="27"/>
        <v>-0.42465752363204956</v>
      </c>
    </row>
    <row r="179" spans="1:33" ht="70.5" hidden="1" thickBot="1">
      <c r="A179" s="701">
        <v>131200001</v>
      </c>
      <c r="B179" s="701" t="s">
        <v>1269</v>
      </c>
      <c r="C179" s="701" t="s">
        <v>1271</v>
      </c>
      <c r="D179" s="701" t="s">
        <v>1978</v>
      </c>
      <c r="E179" s="701" t="s">
        <v>1979</v>
      </c>
      <c r="F179" s="701">
        <v>275315</v>
      </c>
      <c r="G179" s="701" t="s">
        <v>1406</v>
      </c>
      <c r="H179" s="704">
        <v>44967</v>
      </c>
      <c r="I179" s="701" t="s">
        <v>1964</v>
      </c>
      <c r="J179" s="701">
        <v>7</v>
      </c>
      <c r="K179" s="701" t="s">
        <v>178</v>
      </c>
      <c r="L179" s="702">
        <v>200000000000</v>
      </c>
      <c r="M179" s="703">
        <v>200000000000</v>
      </c>
      <c r="N179" s="701">
        <v>5.6</v>
      </c>
      <c r="O179" s="701">
        <v>0</v>
      </c>
      <c r="P179" s="701">
        <v>0</v>
      </c>
      <c r="Q179" s="701">
        <v>0</v>
      </c>
      <c r="R179" s="701">
        <v>0</v>
      </c>
      <c r="S179" s="701">
        <v>491100002</v>
      </c>
      <c r="T179" s="701" t="s">
        <v>1980</v>
      </c>
      <c r="U179" s="702">
        <v>200000000000</v>
      </c>
      <c r="W179" s="687">
        <f t="shared" si="20"/>
        <v>44967</v>
      </c>
      <c r="X179" s="688" t="str">
        <f t="shared" si="21"/>
        <v>17/02/2023</v>
      </c>
      <c r="Y179" s="689">
        <f t="shared" si="28"/>
        <v>7</v>
      </c>
      <c r="Z179" s="690">
        <f t="shared" si="22"/>
        <v>1.5342465753424655E-4</v>
      </c>
      <c r="AA179" s="691">
        <f t="shared" si="23"/>
        <v>200000000000</v>
      </c>
      <c r="AB179" s="689" t="str">
        <f t="shared" si="24"/>
        <v>VND</v>
      </c>
      <c r="AC179" s="689">
        <f>VLOOKUP(AB179,'Fx rate'!$A$2:$B$12,2,0)</f>
        <v>1</v>
      </c>
      <c r="AD179" s="691">
        <f t="shared" si="25"/>
        <v>200000000000</v>
      </c>
      <c r="AE179" s="691">
        <f t="shared" si="26"/>
        <v>214794520.54794514</v>
      </c>
      <c r="AF179" s="692">
        <f>SUMIFS('GL7010'!M:M,'GL7010'!I:I,'C701- Recalculate'!D179)</f>
        <v>-214794521</v>
      </c>
      <c r="AG179" s="693">
        <f t="shared" si="27"/>
        <v>-0.45205485820770264</v>
      </c>
    </row>
    <row r="180" spans="1:33" ht="70.5" hidden="1" thickBot="1">
      <c r="A180" s="701">
        <v>131200001</v>
      </c>
      <c r="B180" s="701" t="s">
        <v>1269</v>
      </c>
      <c r="C180" s="701" t="s">
        <v>1271</v>
      </c>
      <c r="D180" s="701" t="s">
        <v>1981</v>
      </c>
      <c r="E180" s="701" t="s">
        <v>1982</v>
      </c>
      <c r="F180" s="701">
        <v>23085</v>
      </c>
      <c r="G180" s="701" t="s">
        <v>1852</v>
      </c>
      <c r="H180" s="704">
        <v>44967</v>
      </c>
      <c r="I180" s="701" t="s">
        <v>1795</v>
      </c>
      <c r="J180" s="701">
        <v>3</v>
      </c>
      <c r="K180" s="701" t="s">
        <v>178</v>
      </c>
      <c r="L180" s="702">
        <v>300000000000</v>
      </c>
      <c r="M180" s="703">
        <v>300000000000</v>
      </c>
      <c r="N180" s="701">
        <v>4.7</v>
      </c>
      <c r="O180" s="701">
        <v>0</v>
      </c>
      <c r="P180" s="701">
        <v>0</v>
      </c>
      <c r="Q180" s="701">
        <v>0</v>
      </c>
      <c r="R180" s="701">
        <v>0</v>
      </c>
      <c r="S180" s="701">
        <v>491100002</v>
      </c>
      <c r="T180" s="701" t="s">
        <v>1983</v>
      </c>
      <c r="U180" s="702">
        <v>300000000000</v>
      </c>
      <c r="W180" s="687">
        <f t="shared" si="20"/>
        <v>44967</v>
      </c>
      <c r="X180" s="688" t="str">
        <f t="shared" si="21"/>
        <v>13/02/2023</v>
      </c>
      <c r="Y180" s="689">
        <f t="shared" si="28"/>
        <v>3</v>
      </c>
      <c r="Z180" s="690">
        <f t="shared" si="22"/>
        <v>1.2876712328767123E-4</v>
      </c>
      <c r="AA180" s="691">
        <f t="shared" si="23"/>
        <v>300000000000</v>
      </c>
      <c r="AB180" s="689" t="str">
        <f t="shared" si="24"/>
        <v>VND</v>
      </c>
      <c r="AC180" s="689">
        <f>VLOOKUP(AB180,'Fx rate'!$A$2:$B$12,2,0)</f>
        <v>1</v>
      </c>
      <c r="AD180" s="691">
        <f t="shared" si="25"/>
        <v>300000000000</v>
      </c>
      <c r="AE180" s="691">
        <f t="shared" si="26"/>
        <v>115890410.95890412</v>
      </c>
      <c r="AF180" s="692">
        <f>SUMIFS('GL7010'!M:M,'GL7010'!I:I,'C701- Recalculate'!D180)</f>
        <v>-115890411</v>
      </c>
      <c r="AG180" s="693">
        <f t="shared" si="27"/>
        <v>-4.1095882654190063E-2</v>
      </c>
    </row>
    <row r="181" spans="1:33" ht="70.5" hidden="1" thickBot="1">
      <c r="A181" s="701">
        <v>131200001</v>
      </c>
      <c r="B181" s="701" t="s">
        <v>1269</v>
      </c>
      <c r="C181" s="701" t="s">
        <v>1271</v>
      </c>
      <c r="D181" s="701" t="s">
        <v>1984</v>
      </c>
      <c r="E181" s="701" t="s">
        <v>1985</v>
      </c>
      <c r="F181" s="701">
        <v>275315</v>
      </c>
      <c r="G181" s="701" t="s">
        <v>1406</v>
      </c>
      <c r="H181" s="704">
        <v>44967</v>
      </c>
      <c r="I181" s="701" t="s">
        <v>1964</v>
      </c>
      <c r="J181" s="701">
        <v>7</v>
      </c>
      <c r="K181" s="701" t="s">
        <v>178</v>
      </c>
      <c r="L181" s="702">
        <v>170000000000</v>
      </c>
      <c r="M181" s="703">
        <v>170000000000</v>
      </c>
      <c r="N181" s="701">
        <v>5.7</v>
      </c>
      <c r="O181" s="701">
        <v>0</v>
      </c>
      <c r="P181" s="701">
        <v>0</v>
      </c>
      <c r="Q181" s="701">
        <v>0</v>
      </c>
      <c r="R181" s="701">
        <v>0</v>
      </c>
      <c r="S181" s="701">
        <v>491100002</v>
      </c>
      <c r="T181" s="701" t="s">
        <v>1986</v>
      </c>
      <c r="U181" s="702">
        <v>170000000000</v>
      </c>
      <c r="W181" s="687">
        <f t="shared" si="20"/>
        <v>44967</v>
      </c>
      <c r="X181" s="688" t="str">
        <f t="shared" si="21"/>
        <v>17/02/2023</v>
      </c>
      <c r="Y181" s="689">
        <f t="shared" si="28"/>
        <v>7</v>
      </c>
      <c r="Z181" s="690">
        <f t="shared" si="22"/>
        <v>1.5616438356164385E-4</v>
      </c>
      <c r="AA181" s="691">
        <f t="shared" si="23"/>
        <v>170000000000</v>
      </c>
      <c r="AB181" s="689" t="str">
        <f t="shared" si="24"/>
        <v>VND</v>
      </c>
      <c r="AC181" s="689">
        <f>VLOOKUP(AB181,'Fx rate'!$A$2:$B$12,2,0)</f>
        <v>1</v>
      </c>
      <c r="AD181" s="691">
        <f t="shared" si="25"/>
        <v>170000000000</v>
      </c>
      <c r="AE181" s="691">
        <f t="shared" si="26"/>
        <v>185835616.43835619</v>
      </c>
      <c r="AF181" s="692">
        <f>SUMIFS('GL7010'!M:M,'GL7010'!I:I,'C701- Recalculate'!D181)</f>
        <v>-185835616</v>
      </c>
      <c r="AG181" s="693">
        <f t="shared" si="27"/>
        <v>0.4383561909198761</v>
      </c>
    </row>
    <row r="182" spans="1:33" ht="60.5" hidden="1" thickBot="1">
      <c r="A182" s="701">
        <v>131200001</v>
      </c>
      <c r="B182" s="701" t="s">
        <v>1269</v>
      </c>
      <c r="C182" s="701" t="s">
        <v>1271</v>
      </c>
      <c r="D182" s="701" t="s">
        <v>1987</v>
      </c>
      <c r="E182" s="701" t="s">
        <v>1988</v>
      </c>
      <c r="F182" s="701">
        <v>12092</v>
      </c>
      <c r="G182" s="701" t="s">
        <v>1069</v>
      </c>
      <c r="H182" s="704">
        <v>44967</v>
      </c>
      <c r="I182" s="701" t="s">
        <v>1795</v>
      </c>
      <c r="J182" s="701">
        <v>3</v>
      </c>
      <c r="K182" s="701" t="s">
        <v>178</v>
      </c>
      <c r="L182" s="702">
        <v>200000000000</v>
      </c>
      <c r="M182" s="703">
        <v>200000000000</v>
      </c>
      <c r="N182" s="701">
        <v>5.2</v>
      </c>
      <c r="O182" s="701">
        <v>0</v>
      </c>
      <c r="P182" s="701">
        <v>0</v>
      </c>
      <c r="Q182" s="701">
        <v>0</v>
      </c>
      <c r="R182" s="701">
        <v>0</v>
      </c>
      <c r="S182" s="701">
        <v>491100002</v>
      </c>
      <c r="T182" s="701" t="s">
        <v>1989</v>
      </c>
      <c r="U182" s="702">
        <v>200000000000</v>
      </c>
      <c r="W182" s="687">
        <f t="shared" si="20"/>
        <v>44967</v>
      </c>
      <c r="X182" s="688" t="str">
        <f t="shared" si="21"/>
        <v>13/02/2023</v>
      </c>
      <c r="Y182" s="689">
        <f t="shared" si="28"/>
        <v>3</v>
      </c>
      <c r="Z182" s="690">
        <f t="shared" si="22"/>
        <v>1.4246575342465755E-4</v>
      </c>
      <c r="AA182" s="691">
        <f t="shared" si="23"/>
        <v>200000000000</v>
      </c>
      <c r="AB182" s="689" t="str">
        <f t="shared" si="24"/>
        <v>VND</v>
      </c>
      <c r="AC182" s="689">
        <f>VLOOKUP(AB182,'Fx rate'!$A$2:$B$12,2,0)</f>
        <v>1</v>
      </c>
      <c r="AD182" s="691">
        <f t="shared" si="25"/>
        <v>200000000000</v>
      </c>
      <c r="AE182" s="691">
        <f t="shared" si="26"/>
        <v>85479452.05479452</v>
      </c>
      <c r="AF182" s="692">
        <f>SUMIFS('GL7010'!M:M,'GL7010'!I:I,'C701- Recalculate'!D182)</f>
        <v>-85479452</v>
      </c>
      <c r="AG182" s="693">
        <f t="shared" si="27"/>
        <v>5.4794520139694214E-2</v>
      </c>
    </row>
    <row r="183" spans="1:33" ht="60.5" hidden="1" thickBot="1">
      <c r="A183" s="701">
        <v>131200001</v>
      </c>
      <c r="B183" s="701" t="s">
        <v>1269</v>
      </c>
      <c r="C183" s="701" t="s">
        <v>1271</v>
      </c>
      <c r="D183" s="701" t="s">
        <v>1990</v>
      </c>
      <c r="E183" s="701" t="s">
        <v>1991</v>
      </c>
      <c r="F183" s="701">
        <v>12092</v>
      </c>
      <c r="G183" s="701" t="s">
        <v>1069</v>
      </c>
      <c r="H183" s="704">
        <v>44967</v>
      </c>
      <c r="I183" s="701" t="s">
        <v>1795</v>
      </c>
      <c r="J183" s="701">
        <v>3</v>
      </c>
      <c r="K183" s="701" t="s">
        <v>178</v>
      </c>
      <c r="L183" s="701">
        <v>0</v>
      </c>
      <c r="M183" s="701">
        <v>0</v>
      </c>
      <c r="N183" s="701">
        <v>5.2</v>
      </c>
      <c r="O183" s="701">
        <v>0</v>
      </c>
      <c r="P183" s="701">
        <v>0</v>
      </c>
      <c r="Q183" s="701">
        <v>0</v>
      </c>
      <c r="R183" s="701">
        <v>0</v>
      </c>
      <c r="S183" s="701">
        <v>491100002</v>
      </c>
      <c r="T183" s="701" t="s">
        <v>1992</v>
      </c>
      <c r="U183" s="701">
        <v>0</v>
      </c>
      <c r="W183" s="687">
        <f t="shared" si="20"/>
        <v>44967</v>
      </c>
      <c r="X183" s="688" t="str">
        <f t="shared" si="21"/>
        <v>13/02/2023</v>
      </c>
      <c r="Y183" s="689">
        <f t="shared" si="28"/>
        <v>3</v>
      </c>
      <c r="Z183" s="690">
        <f t="shared" si="22"/>
        <v>1.4246575342465755E-4</v>
      </c>
      <c r="AA183" s="691">
        <f t="shared" si="23"/>
        <v>0</v>
      </c>
      <c r="AB183" s="689" t="str">
        <f t="shared" si="24"/>
        <v>VND</v>
      </c>
      <c r="AC183" s="689">
        <f>VLOOKUP(AB183,'Fx rate'!$A$2:$B$12,2,0)</f>
        <v>1</v>
      </c>
      <c r="AD183" s="691">
        <f t="shared" si="25"/>
        <v>0</v>
      </c>
      <c r="AE183" s="691">
        <f t="shared" si="26"/>
        <v>0</v>
      </c>
      <c r="AF183" s="692">
        <f>SUMIFS('GL7010'!M:M,'GL7010'!I:I,'C701- Recalculate'!D183)</f>
        <v>0</v>
      </c>
      <c r="AG183" s="693">
        <f t="shared" si="27"/>
        <v>0</v>
      </c>
    </row>
    <row r="184" spans="1:33" ht="70.5" hidden="1" thickBot="1">
      <c r="A184" s="701">
        <v>131200001</v>
      </c>
      <c r="B184" s="701" t="s">
        <v>1269</v>
      </c>
      <c r="C184" s="701" t="s">
        <v>1271</v>
      </c>
      <c r="D184" s="701" t="s">
        <v>1993</v>
      </c>
      <c r="E184" s="701" t="s">
        <v>1994</v>
      </c>
      <c r="F184" s="701">
        <v>275315</v>
      </c>
      <c r="G184" s="701" t="s">
        <v>1406</v>
      </c>
      <c r="H184" s="704">
        <v>44967</v>
      </c>
      <c r="I184" s="701" t="s">
        <v>1964</v>
      </c>
      <c r="J184" s="701">
        <v>7</v>
      </c>
      <c r="K184" s="701" t="s">
        <v>178</v>
      </c>
      <c r="L184" s="702">
        <v>130000000000</v>
      </c>
      <c r="M184" s="703">
        <v>130000000000</v>
      </c>
      <c r="N184" s="701">
        <v>5.7</v>
      </c>
      <c r="O184" s="701">
        <v>0</v>
      </c>
      <c r="P184" s="701">
        <v>0</v>
      </c>
      <c r="Q184" s="701">
        <v>0</v>
      </c>
      <c r="R184" s="701">
        <v>0</v>
      </c>
      <c r="S184" s="701">
        <v>491100002</v>
      </c>
      <c r="T184" s="701" t="s">
        <v>1995</v>
      </c>
      <c r="U184" s="702">
        <v>130000000000</v>
      </c>
      <c r="W184" s="687">
        <f t="shared" si="20"/>
        <v>44967</v>
      </c>
      <c r="X184" s="688" t="str">
        <f t="shared" si="21"/>
        <v>17/02/2023</v>
      </c>
      <c r="Y184" s="689">
        <f t="shared" si="28"/>
        <v>7</v>
      </c>
      <c r="Z184" s="690">
        <f t="shared" si="22"/>
        <v>1.5616438356164385E-4</v>
      </c>
      <c r="AA184" s="691">
        <f t="shared" si="23"/>
        <v>130000000000</v>
      </c>
      <c r="AB184" s="689" t="str">
        <f t="shared" si="24"/>
        <v>VND</v>
      </c>
      <c r="AC184" s="689">
        <f>VLOOKUP(AB184,'Fx rate'!$A$2:$B$12,2,0)</f>
        <v>1</v>
      </c>
      <c r="AD184" s="691">
        <f t="shared" si="25"/>
        <v>130000000000</v>
      </c>
      <c r="AE184" s="691">
        <f t="shared" si="26"/>
        <v>142109589.04109591</v>
      </c>
      <c r="AF184" s="692">
        <f>SUMIFS('GL7010'!M:M,'GL7010'!I:I,'C701- Recalculate'!D184)</f>
        <v>-142109589</v>
      </c>
      <c r="AG184" s="693">
        <f t="shared" si="27"/>
        <v>4.1095912456512451E-2</v>
      </c>
    </row>
    <row r="185" spans="1:33" ht="80.5" hidden="1" thickBot="1">
      <c r="A185" s="701">
        <v>131200001</v>
      </c>
      <c r="B185" s="701" t="s">
        <v>1269</v>
      </c>
      <c r="C185" s="701" t="s">
        <v>1271</v>
      </c>
      <c r="D185" s="701" t="s">
        <v>1996</v>
      </c>
      <c r="E185" s="701" t="s">
        <v>1997</v>
      </c>
      <c r="F185" s="701">
        <v>12092</v>
      </c>
      <c r="G185" s="701" t="s">
        <v>1069</v>
      </c>
      <c r="H185" s="701" t="s">
        <v>1795</v>
      </c>
      <c r="I185" s="701" t="s">
        <v>1998</v>
      </c>
      <c r="J185" s="701">
        <v>1</v>
      </c>
      <c r="K185" s="701" t="s">
        <v>178</v>
      </c>
      <c r="L185" s="702">
        <v>200000000000</v>
      </c>
      <c r="M185" s="703">
        <v>200000000000</v>
      </c>
      <c r="N185" s="701">
        <v>4.9000000000000004</v>
      </c>
      <c r="O185" s="701">
        <v>0</v>
      </c>
      <c r="P185" s="701">
        <v>0</v>
      </c>
      <c r="Q185" s="701">
        <v>0</v>
      </c>
      <c r="R185" s="701">
        <v>0</v>
      </c>
      <c r="S185" s="701">
        <v>491100002</v>
      </c>
      <c r="T185" s="701" t="s">
        <v>1999</v>
      </c>
      <c r="U185" s="702">
        <v>200000000000</v>
      </c>
      <c r="W185" s="687" t="str">
        <f t="shared" si="20"/>
        <v>13/02/2023</v>
      </c>
      <c r="X185" s="688" t="str">
        <f t="shared" si="21"/>
        <v>14/02/2023</v>
      </c>
      <c r="Y185" s="689">
        <f t="shared" si="28"/>
        <v>1</v>
      </c>
      <c r="Z185" s="690">
        <f t="shared" si="22"/>
        <v>1.3424657534246576E-4</v>
      </c>
      <c r="AA185" s="691">
        <f t="shared" si="23"/>
        <v>200000000000</v>
      </c>
      <c r="AB185" s="689" t="str">
        <f t="shared" si="24"/>
        <v>VND</v>
      </c>
      <c r="AC185" s="689">
        <f>VLOOKUP(AB185,'Fx rate'!$A$2:$B$12,2,0)</f>
        <v>1</v>
      </c>
      <c r="AD185" s="691">
        <f t="shared" si="25"/>
        <v>200000000000</v>
      </c>
      <c r="AE185" s="691">
        <f t="shared" si="26"/>
        <v>26849315.06849315</v>
      </c>
      <c r="AF185" s="692">
        <f>SUMIFS('GL7010'!M:M,'GL7010'!I:I,'C701- Recalculate'!D185)</f>
        <v>-26849315</v>
      </c>
      <c r="AG185" s="693">
        <f t="shared" si="27"/>
        <v>6.8493150174617767E-2</v>
      </c>
    </row>
    <row r="186" spans="1:33" ht="70.5" hidden="1" thickBot="1">
      <c r="A186" s="701">
        <v>131200001</v>
      </c>
      <c r="B186" s="701" t="s">
        <v>1269</v>
      </c>
      <c r="C186" s="701" t="s">
        <v>1271</v>
      </c>
      <c r="D186" s="701" t="s">
        <v>2000</v>
      </c>
      <c r="E186" s="701" t="s">
        <v>2001</v>
      </c>
      <c r="F186" s="701">
        <v>275315</v>
      </c>
      <c r="G186" s="701" t="s">
        <v>1406</v>
      </c>
      <c r="H186" s="701" t="s">
        <v>1795</v>
      </c>
      <c r="I186" s="701" t="s">
        <v>2002</v>
      </c>
      <c r="J186" s="701">
        <v>7</v>
      </c>
      <c r="K186" s="701" t="s">
        <v>178</v>
      </c>
      <c r="L186" s="702">
        <v>200000000000</v>
      </c>
      <c r="M186" s="703">
        <v>200000000000</v>
      </c>
      <c r="N186" s="701">
        <v>5.2</v>
      </c>
      <c r="O186" s="701">
        <v>0</v>
      </c>
      <c r="P186" s="701">
        <v>0</v>
      </c>
      <c r="Q186" s="701">
        <v>0</v>
      </c>
      <c r="R186" s="701">
        <v>0</v>
      </c>
      <c r="S186" s="701">
        <v>491100002</v>
      </c>
      <c r="T186" s="701" t="s">
        <v>2003</v>
      </c>
      <c r="U186" s="702">
        <v>200000000000</v>
      </c>
      <c r="W186" s="687" t="str">
        <f t="shared" si="20"/>
        <v>13/02/2023</v>
      </c>
      <c r="X186" s="688" t="str">
        <f t="shared" si="21"/>
        <v>20/02/2023</v>
      </c>
      <c r="Y186" s="689">
        <f t="shared" si="28"/>
        <v>7</v>
      </c>
      <c r="Z186" s="690">
        <f t="shared" si="22"/>
        <v>1.4246575342465755E-4</v>
      </c>
      <c r="AA186" s="691">
        <f t="shared" si="23"/>
        <v>200000000000</v>
      </c>
      <c r="AB186" s="689" t="str">
        <f t="shared" si="24"/>
        <v>VND</v>
      </c>
      <c r="AC186" s="689">
        <f>VLOOKUP(AB186,'Fx rate'!$A$2:$B$12,2,0)</f>
        <v>1</v>
      </c>
      <c r="AD186" s="691">
        <f t="shared" si="25"/>
        <v>200000000000</v>
      </c>
      <c r="AE186" s="691">
        <f t="shared" si="26"/>
        <v>199452054.79452056</v>
      </c>
      <c r="AF186" s="692">
        <f>SUMIFS('GL7010'!M:M,'GL7010'!I:I,'C701- Recalculate'!D186)</f>
        <v>-199452055</v>
      </c>
      <c r="AG186" s="693">
        <f t="shared" si="27"/>
        <v>-0.20547944307327271</v>
      </c>
    </row>
    <row r="187" spans="1:33" ht="70.5" hidden="1" thickBot="1">
      <c r="A187" s="701">
        <v>131200001</v>
      </c>
      <c r="B187" s="701" t="s">
        <v>1269</v>
      </c>
      <c r="C187" s="701" t="s">
        <v>1271</v>
      </c>
      <c r="D187" s="701" t="s">
        <v>2004</v>
      </c>
      <c r="E187" s="701" t="s">
        <v>2005</v>
      </c>
      <c r="F187" s="701">
        <v>23085</v>
      </c>
      <c r="G187" s="701" t="s">
        <v>1852</v>
      </c>
      <c r="H187" s="701" t="s">
        <v>1795</v>
      </c>
      <c r="I187" s="701" t="s">
        <v>1998</v>
      </c>
      <c r="J187" s="701">
        <v>1</v>
      </c>
      <c r="K187" s="701" t="s">
        <v>178</v>
      </c>
      <c r="L187" s="702">
        <v>300000000000</v>
      </c>
      <c r="M187" s="703">
        <v>300000000000</v>
      </c>
      <c r="N187" s="701">
        <v>4.5</v>
      </c>
      <c r="O187" s="701">
        <v>0</v>
      </c>
      <c r="P187" s="701">
        <v>0</v>
      </c>
      <c r="Q187" s="701">
        <v>0</v>
      </c>
      <c r="R187" s="701">
        <v>0</v>
      </c>
      <c r="S187" s="701">
        <v>491100002</v>
      </c>
      <c r="T187" s="701" t="s">
        <v>2006</v>
      </c>
      <c r="U187" s="702">
        <v>300000000000</v>
      </c>
      <c r="W187" s="687" t="str">
        <f t="shared" si="20"/>
        <v>13/02/2023</v>
      </c>
      <c r="X187" s="688" t="str">
        <f t="shared" si="21"/>
        <v>14/02/2023</v>
      </c>
      <c r="Y187" s="689">
        <f t="shared" si="28"/>
        <v>1</v>
      </c>
      <c r="Z187" s="690">
        <f t="shared" si="22"/>
        <v>1.2328767123287671E-4</v>
      </c>
      <c r="AA187" s="691">
        <f t="shared" si="23"/>
        <v>300000000000</v>
      </c>
      <c r="AB187" s="689" t="str">
        <f t="shared" si="24"/>
        <v>VND</v>
      </c>
      <c r="AC187" s="689">
        <f>VLOOKUP(AB187,'Fx rate'!$A$2:$B$12,2,0)</f>
        <v>1</v>
      </c>
      <c r="AD187" s="691">
        <f t="shared" si="25"/>
        <v>300000000000</v>
      </c>
      <c r="AE187" s="691">
        <f t="shared" si="26"/>
        <v>36986301.369863011</v>
      </c>
      <c r="AF187" s="692">
        <f>SUMIFS('GL7010'!M:M,'GL7010'!I:I,'C701- Recalculate'!D187)</f>
        <v>-36986301</v>
      </c>
      <c r="AG187" s="693">
        <f t="shared" si="27"/>
        <v>0.36986301094293594</v>
      </c>
    </row>
    <row r="188" spans="1:33" ht="70.5" hidden="1" thickBot="1">
      <c r="A188" s="701">
        <v>131200001</v>
      </c>
      <c r="B188" s="701" t="s">
        <v>1269</v>
      </c>
      <c r="C188" s="701" t="s">
        <v>1271</v>
      </c>
      <c r="D188" s="701" t="s">
        <v>2007</v>
      </c>
      <c r="E188" s="701" t="s">
        <v>2008</v>
      </c>
      <c r="F188" s="701">
        <v>275315</v>
      </c>
      <c r="G188" s="701" t="s">
        <v>1406</v>
      </c>
      <c r="H188" s="701" t="s">
        <v>1795</v>
      </c>
      <c r="I188" s="701" t="s">
        <v>2002</v>
      </c>
      <c r="J188" s="701">
        <v>7</v>
      </c>
      <c r="K188" s="701" t="s">
        <v>178</v>
      </c>
      <c r="L188" s="702">
        <v>150000000000</v>
      </c>
      <c r="M188" s="703">
        <v>150000000000</v>
      </c>
      <c r="N188" s="701">
        <v>5.3</v>
      </c>
      <c r="O188" s="701">
        <v>0</v>
      </c>
      <c r="P188" s="701">
        <v>0</v>
      </c>
      <c r="Q188" s="701">
        <v>0</v>
      </c>
      <c r="R188" s="701">
        <v>0</v>
      </c>
      <c r="S188" s="701">
        <v>491100002</v>
      </c>
      <c r="T188" s="701" t="s">
        <v>2009</v>
      </c>
      <c r="U188" s="702">
        <v>150000000000</v>
      </c>
      <c r="W188" s="687" t="str">
        <f t="shared" si="20"/>
        <v>13/02/2023</v>
      </c>
      <c r="X188" s="688" t="str">
        <f t="shared" si="21"/>
        <v>20/02/2023</v>
      </c>
      <c r="Y188" s="689">
        <f t="shared" si="28"/>
        <v>7</v>
      </c>
      <c r="Z188" s="690">
        <f t="shared" si="22"/>
        <v>1.452054794520548E-4</v>
      </c>
      <c r="AA188" s="691">
        <f t="shared" si="23"/>
        <v>150000000000</v>
      </c>
      <c r="AB188" s="689" t="str">
        <f t="shared" si="24"/>
        <v>VND</v>
      </c>
      <c r="AC188" s="689">
        <f>VLOOKUP(AB188,'Fx rate'!$A$2:$B$12,2,0)</f>
        <v>1</v>
      </c>
      <c r="AD188" s="691">
        <f t="shared" si="25"/>
        <v>150000000000</v>
      </c>
      <c r="AE188" s="691">
        <f t="shared" si="26"/>
        <v>152465753.42465752</v>
      </c>
      <c r="AF188" s="692">
        <f>SUMIFS('GL7010'!M:M,'GL7010'!I:I,'C701- Recalculate'!D188)</f>
        <v>-152465753</v>
      </c>
      <c r="AG188" s="693">
        <f t="shared" si="27"/>
        <v>0.42465752363204956</v>
      </c>
    </row>
    <row r="189" spans="1:33" ht="70.5" hidden="1" thickBot="1">
      <c r="A189" s="701">
        <v>131200001</v>
      </c>
      <c r="B189" s="701" t="s">
        <v>1269</v>
      </c>
      <c r="C189" s="701" t="s">
        <v>1271</v>
      </c>
      <c r="D189" s="701" t="s">
        <v>2010</v>
      </c>
      <c r="E189" s="701" t="s">
        <v>2011</v>
      </c>
      <c r="F189" s="701">
        <v>275315</v>
      </c>
      <c r="G189" s="701" t="s">
        <v>1406</v>
      </c>
      <c r="H189" s="701" t="s">
        <v>1795</v>
      </c>
      <c r="I189" s="701" t="s">
        <v>2002</v>
      </c>
      <c r="J189" s="701">
        <v>7</v>
      </c>
      <c r="K189" s="701" t="s">
        <v>178</v>
      </c>
      <c r="L189" s="702">
        <v>150000000000</v>
      </c>
      <c r="M189" s="703">
        <v>150000000000</v>
      </c>
      <c r="N189" s="701">
        <v>5.0999999999999996</v>
      </c>
      <c r="O189" s="701">
        <v>0</v>
      </c>
      <c r="P189" s="701">
        <v>0</v>
      </c>
      <c r="Q189" s="701">
        <v>0</v>
      </c>
      <c r="R189" s="701">
        <v>0</v>
      </c>
      <c r="S189" s="701">
        <v>491100002</v>
      </c>
      <c r="T189" s="701" t="s">
        <v>2012</v>
      </c>
      <c r="U189" s="702">
        <v>150000000000</v>
      </c>
      <c r="W189" s="687" t="str">
        <f t="shared" si="20"/>
        <v>13/02/2023</v>
      </c>
      <c r="X189" s="688" t="str">
        <f t="shared" si="21"/>
        <v>20/02/2023</v>
      </c>
      <c r="Y189" s="689">
        <f t="shared" si="28"/>
        <v>7</v>
      </c>
      <c r="Z189" s="690">
        <f t="shared" si="22"/>
        <v>1.3972602739726025E-4</v>
      </c>
      <c r="AA189" s="691">
        <f t="shared" si="23"/>
        <v>150000000000</v>
      </c>
      <c r="AB189" s="689" t="str">
        <f t="shared" si="24"/>
        <v>VND</v>
      </c>
      <c r="AC189" s="689">
        <f>VLOOKUP(AB189,'Fx rate'!$A$2:$B$12,2,0)</f>
        <v>1</v>
      </c>
      <c r="AD189" s="691">
        <f t="shared" si="25"/>
        <v>150000000000</v>
      </c>
      <c r="AE189" s="691">
        <f t="shared" si="26"/>
        <v>146712328.76712325</v>
      </c>
      <c r="AF189" s="692">
        <f>SUMIFS('GL7010'!M:M,'GL7010'!I:I,'C701- Recalculate'!D189)</f>
        <v>-146712329</v>
      </c>
      <c r="AG189" s="693">
        <f t="shared" si="27"/>
        <v>-0.23287674784660339</v>
      </c>
    </row>
    <row r="190" spans="1:33" ht="70.5" hidden="1" thickBot="1">
      <c r="A190" s="701">
        <v>131200001</v>
      </c>
      <c r="B190" s="701" t="s">
        <v>1269</v>
      </c>
      <c r="C190" s="701" t="s">
        <v>1271</v>
      </c>
      <c r="D190" s="701" t="s">
        <v>2013</v>
      </c>
      <c r="E190" s="701" t="s">
        <v>2014</v>
      </c>
      <c r="F190" s="701">
        <v>155815</v>
      </c>
      <c r="G190" s="701" t="s">
        <v>2015</v>
      </c>
      <c r="H190" s="701" t="s">
        <v>1795</v>
      </c>
      <c r="I190" s="701" t="s">
        <v>1998</v>
      </c>
      <c r="J190" s="701">
        <v>1</v>
      </c>
      <c r="K190" s="701" t="s">
        <v>178</v>
      </c>
      <c r="L190" s="702">
        <v>20000000000</v>
      </c>
      <c r="M190" s="703">
        <v>20000000000</v>
      </c>
      <c r="N190" s="701">
        <v>4.8</v>
      </c>
      <c r="O190" s="701">
        <v>0</v>
      </c>
      <c r="P190" s="701">
        <v>0</v>
      </c>
      <c r="Q190" s="701">
        <v>0</v>
      </c>
      <c r="R190" s="701">
        <v>0</v>
      </c>
      <c r="S190" s="701">
        <v>491100002</v>
      </c>
      <c r="T190" s="701" t="s">
        <v>2016</v>
      </c>
      <c r="U190" s="702">
        <v>20000000000</v>
      </c>
      <c r="W190" s="687" t="str">
        <f t="shared" si="20"/>
        <v>13/02/2023</v>
      </c>
      <c r="X190" s="688" t="str">
        <f t="shared" si="21"/>
        <v>14/02/2023</v>
      </c>
      <c r="Y190" s="689">
        <f t="shared" si="28"/>
        <v>1</v>
      </c>
      <c r="Z190" s="690">
        <f t="shared" si="22"/>
        <v>1.3150684931506851E-4</v>
      </c>
      <c r="AA190" s="691">
        <f t="shared" si="23"/>
        <v>20000000000</v>
      </c>
      <c r="AB190" s="689" t="str">
        <f t="shared" si="24"/>
        <v>VND</v>
      </c>
      <c r="AC190" s="689">
        <f>VLOOKUP(AB190,'Fx rate'!$A$2:$B$12,2,0)</f>
        <v>1</v>
      </c>
      <c r="AD190" s="691">
        <f t="shared" si="25"/>
        <v>20000000000</v>
      </c>
      <c r="AE190" s="691">
        <f t="shared" si="26"/>
        <v>2630136.98630137</v>
      </c>
      <c r="AF190" s="692">
        <f>SUMIFS('GL7010'!M:M,'GL7010'!I:I,'C701- Recalculate'!D190)</f>
        <v>-2630137</v>
      </c>
      <c r="AG190" s="693">
        <f t="shared" si="27"/>
        <v>-1.3698630034923553E-2</v>
      </c>
    </row>
    <row r="191" spans="1:33" ht="100.5" hidden="1" thickBot="1">
      <c r="A191" s="701">
        <v>131200001</v>
      </c>
      <c r="B191" s="701" t="s">
        <v>1269</v>
      </c>
      <c r="C191" s="701" t="s">
        <v>1271</v>
      </c>
      <c r="D191" s="701" t="s">
        <v>2017</v>
      </c>
      <c r="E191" s="701" t="s">
        <v>2018</v>
      </c>
      <c r="F191" s="701">
        <v>147192</v>
      </c>
      <c r="G191" s="701" t="s">
        <v>1701</v>
      </c>
      <c r="H191" s="701" t="s">
        <v>1795</v>
      </c>
      <c r="I191" s="701" t="s">
        <v>1998</v>
      </c>
      <c r="J191" s="701">
        <v>1</v>
      </c>
      <c r="K191" s="701" t="s">
        <v>178</v>
      </c>
      <c r="L191" s="702">
        <v>300000000000</v>
      </c>
      <c r="M191" s="703">
        <v>300000000000</v>
      </c>
      <c r="N191" s="701">
        <v>4.7</v>
      </c>
      <c r="O191" s="701">
        <v>0</v>
      </c>
      <c r="P191" s="701">
        <v>0</v>
      </c>
      <c r="Q191" s="701">
        <v>0</v>
      </c>
      <c r="R191" s="701">
        <v>0</v>
      </c>
      <c r="S191" s="701">
        <v>491100002</v>
      </c>
      <c r="T191" s="701" t="s">
        <v>2019</v>
      </c>
      <c r="U191" s="702">
        <v>300000000000</v>
      </c>
      <c r="W191" s="687" t="str">
        <f t="shared" si="20"/>
        <v>13/02/2023</v>
      </c>
      <c r="X191" s="688" t="str">
        <f t="shared" si="21"/>
        <v>14/02/2023</v>
      </c>
      <c r="Y191" s="689">
        <f t="shared" si="28"/>
        <v>1</v>
      </c>
      <c r="Z191" s="690">
        <f t="shared" si="22"/>
        <v>1.2876712328767123E-4</v>
      </c>
      <c r="AA191" s="691">
        <f t="shared" si="23"/>
        <v>300000000000</v>
      </c>
      <c r="AB191" s="689" t="str">
        <f t="shared" si="24"/>
        <v>VND</v>
      </c>
      <c r="AC191" s="689">
        <f>VLOOKUP(AB191,'Fx rate'!$A$2:$B$12,2,0)</f>
        <v>1</v>
      </c>
      <c r="AD191" s="691">
        <f t="shared" si="25"/>
        <v>300000000000</v>
      </c>
      <c r="AE191" s="691">
        <f t="shared" si="26"/>
        <v>38630136.98630137</v>
      </c>
      <c r="AF191" s="692">
        <f>SUMIFS('GL7010'!M:M,'GL7010'!I:I,'C701- Recalculate'!D191)</f>
        <v>-38630137</v>
      </c>
      <c r="AG191" s="693">
        <f t="shared" si="27"/>
        <v>-1.3698630034923553E-2</v>
      </c>
    </row>
    <row r="192" spans="1:33" ht="90.5" hidden="1" thickBot="1">
      <c r="A192" s="701">
        <v>131200001</v>
      </c>
      <c r="B192" s="701" t="s">
        <v>1269</v>
      </c>
      <c r="C192" s="701" t="s">
        <v>1271</v>
      </c>
      <c r="D192" s="701" t="s">
        <v>2020</v>
      </c>
      <c r="E192" s="701" t="s">
        <v>2021</v>
      </c>
      <c r="F192" s="701">
        <v>275315</v>
      </c>
      <c r="G192" s="701" t="s">
        <v>1406</v>
      </c>
      <c r="H192" s="701" t="s">
        <v>1795</v>
      </c>
      <c r="I192" s="701" t="s">
        <v>1998</v>
      </c>
      <c r="J192" s="701">
        <v>1</v>
      </c>
      <c r="K192" s="701" t="s">
        <v>178</v>
      </c>
      <c r="L192" s="702">
        <v>100000000000</v>
      </c>
      <c r="M192" s="703">
        <v>100000000000</v>
      </c>
      <c r="N192" s="701">
        <v>4.8</v>
      </c>
      <c r="O192" s="701">
        <v>0</v>
      </c>
      <c r="P192" s="701">
        <v>0</v>
      </c>
      <c r="Q192" s="701">
        <v>0</v>
      </c>
      <c r="R192" s="701">
        <v>0</v>
      </c>
      <c r="S192" s="701">
        <v>491100002</v>
      </c>
      <c r="T192" s="701" t="s">
        <v>2022</v>
      </c>
      <c r="U192" s="702">
        <v>100000000000</v>
      </c>
      <c r="W192" s="687" t="str">
        <f t="shared" si="20"/>
        <v>13/02/2023</v>
      </c>
      <c r="X192" s="688" t="str">
        <f t="shared" si="21"/>
        <v>14/02/2023</v>
      </c>
      <c r="Y192" s="689">
        <f t="shared" si="28"/>
        <v>1</v>
      </c>
      <c r="Z192" s="690">
        <f t="shared" si="22"/>
        <v>1.3150684931506851E-4</v>
      </c>
      <c r="AA192" s="691">
        <f t="shared" si="23"/>
        <v>100000000000</v>
      </c>
      <c r="AB192" s="689" t="str">
        <f t="shared" si="24"/>
        <v>VND</v>
      </c>
      <c r="AC192" s="689">
        <f>VLOOKUP(AB192,'Fx rate'!$A$2:$B$12,2,0)</f>
        <v>1</v>
      </c>
      <c r="AD192" s="691">
        <f t="shared" si="25"/>
        <v>100000000000</v>
      </c>
      <c r="AE192" s="691">
        <f t="shared" si="26"/>
        <v>13150684.931506852</v>
      </c>
      <c r="AF192" s="692">
        <f>SUMIFS('GL7010'!M:M,'GL7010'!I:I,'C701- Recalculate'!D192)</f>
        <v>-13150685</v>
      </c>
      <c r="AG192" s="693">
        <f t="shared" si="27"/>
        <v>-6.8493148311972618E-2</v>
      </c>
    </row>
    <row r="193" spans="1:33" ht="80.5" hidden="1" thickBot="1">
      <c r="A193" s="701">
        <v>131200001</v>
      </c>
      <c r="B193" s="701" t="s">
        <v>1269</v>
      </c>
      <c r="C193" s="701" t="s">
        <v>1271</v>
      </c>
      <c r="D193" s="701" t="s">
        <v>2023</v>
      </c>
      <c r="E193" s="701" t="s">
        <v>2024</v>
      </c>
      <c r="F193" s="701">
        <v>20878</v>
      </c>
      <c r="G193" s="701" t="s">
        <v>1848</v>
      </c>
      <c r="H193" s="701" t="s">
        <v>1998</v>
      </c>
      <c r="I193" s="701" t="s">
        <v>2025</v>
      </c>
      <c r="J193" s="701">
        <v>1</v>
      </c>
      <c r="K193" s="701" t="s">
        <v>178</v>
      </c>
      <c r="L193" s="702">
        <v>200000000000</v>
      </c>
      <c r="M193" s="703">
        <v>200000000000</v>
      </c>
      <c r="N193" s="701">
        <v>4</v>
      </c>
      <c r="O193" s="701">
        <v>0</v>
      </c>
      <c r="P193" s="701">
        <v>0</v>
      </c>
      <c r="Q193" s="701">
        <v>0</v>
      </c>
      <c r="R193" s="701">
        <v>0</v>
      </c>
      <c r="S193" s="701">
        <v>491100002</v>
      </c>
      <c r="T193" s="701" t="s">
        <v>2026</v>
      </c>
      <c r="U193" s="702">
        <v>200000000000</v>
      </c>
      <c r="W193" s="687" t="str">
        <f t="shared" si="20"/>
        <v>14/02/2023</v>
      </c>
      <c r="X193" s="688" t="str">
        <f t="shared" si="21"/>
        <v>15/02/2023</v>
      </c>
      <c r="Y193" s="689">
        <f t="shared" si="28"/>
        <v>1</v>
      </c>
      <c r="Z193" s="690">
        <f t="shared" si="22"/>
        <v>1.0958904109589041E-4</v>
      </c>
      <c r="AA193" s="691">
        <f t="shared" si="23"/>
        <v>200000000000</v>
      </c>
      <c r="AB193" s="689" t="str">
        <f t="shared" si="24"/>
        <v>VND</v>
      </c>
      <c r="AC193" s="689">
        <f>VLOOKUP(AB193,'Fx rate'!$A$2:$B$12,2,0)</f>
        <v>1</v>
      </c>
      <c r="AD193" s="691">
        <f t="shared" si="25"/>
        <v>200000000000</v>
      </c>
      <c r="AE193" s="691">
        <f t="shared" si="26"/>
        <v>21917808.219178084</v>
      </c>
      <c r="AF193" s="692">
        <f>SUMIFS('GL7010'!M:M,'GL7010'!I:I,'C701- Recalculate'!D193)</f>
        <v>-21917808</v>
      </c>
      <c r="AG193" s="693">
        <f t="shared" si="27"/>
        <v>0.21917808428406715</v>
      </c>
    </row>
    <row r="194" spans="1:33" ht="70.5" hidden="1" thickBot="1">
      <c r="A194" s="701">
        <v>131200001</v>
      </c>
      <c r="B194" s="701" t="s">
        <v>1269</v>
      </c>
      <c r="C194" s="701" t="s">
        <v>1271</v>
      </c>
      <c r="D194" s="701" t="s">
        <v>2027</v>
      </c>
      <c r="E194" s="701" t="s">
        <v>2028</v>
      </c>
      <c r="F194" s="701">
        <v>23085</v>
      </c>
      <c r="G194" s="701" t="s">
        <v>1852</v>
      </c>
      <c r="H194" s="701" t="s">
        <v>1998</v>
      </c>
      <c r="I194" s="701" t="s">
        <v>2025</v>
      </c>
      <c r="J194" s="701">
        <v>1</v>
      </c>
      <c r="K194" s="701" t="s">
        <v>178</v>
      </c>
      <c r="L194" s="702">
        <v>200000000000</v>
      </c>
      <c r="M194" s="703">
        <v>200000000000</v>
      </c>
      <c r="N194" s="701">
        <v>4</v>
      </c>
      <c r="O194" s="701">
        <v>0</v>
      </c>
      <c r="P194" s="701">
        <v>0</v>
      </c>
      <c r="Q194" s="701">
        <v>0</v>
      </c>
      <c r="R194" s="701">
        <v>0</v>
      </c>
      <c r="S194" s="701">
        <v>491100002</v>
      </c>
      <c r="T194" s="701" t="s">
        <v>2029</v>
      </c>
      <c r="U194" s="702">
        <v>200000000000</v>
      </c>
      <c r="W194" s="687" t="str">
        <f t="shared" si="20"/>
        <v>14/02/2023</v>
      </c>
      <c r="X194" s="688" t="str">
        <f t="shared" si="21"/>
        <v>15/02/2023</v>
      </c>
      <c r="Y194" s="689">
        <f t="shared" si="28"/>
        <v>1</v>
      </c>
      <c r="Z194" s="690">
        <f t="shared" si="22"/>
        <v>1.0958904109589041E-4</v>
      </c>
      <c r="AA194" s="691">
        <f t="shared" si="23"/>
        <v>200000000000</v>
      </c>
      <c r="AB194" s="689" t="str">
        <f t="shared" si="24"/>
        <v>VND</v>
      </c>
      <c r="AC194" s="689">
        <f>VLOOKUP(AB194,'Fx rate'!$A$2:$B$12,2,0)</f>
        <v>1</v>
      </c>
      <c r="AD194" s="691">
        <f t="shared" si="25"/>
        <v>200000000000</v>
      </c>
      <c r="AE194" s="691">
        <f t="shared" si="26"/>
        <v>21917808.219178084</v>
      </c>
      <c r="AF194" s="692">
        <f>SUMIFS('GL7010'!M:M,'GL7010'!I:I,'C701- Recalculate'!D194)</f>
        <v>-21917808</v>
      </c>
      <c r="AG194" s="693">
        <f t="shared" si="27"/>
        <v>0.21917808428406715</v>
      </c>
    </row>
    <row r="195" spans="1:33" ht="70.5" hidden="1" thickBot="1">
      <c r="A195" s="701">
        <v>131200001</v>
      </c>
      <c r="B195" s="701" t="s">
        <v>1269</v>
      </c>
      <c r="C195" s="701" t="s">
        <v>1271</v>
      </c>
      <c r="D195" s="701" t="s">
        <v>2030</v>
      </c>
      <c r="E195" s="701" t="s">
        <v>2031</v>
      </c>
      <c r="F195" s="701">
        <v>147192</v>
      </c>
      <c r="G195" s="701" t="s">
        <v>1701</v>
      </c>
      <c r="H195" s="704">
        <v>44971</v>
      </c>
      <c r="I195" s="701" t="s">
        <v>2025</v>
      </c>
      <c r="J195" s="701">
        <v>1</v>
      </c>
      <c r="K195" s="701" t="s">
        <v>178</v>
      </c>
      <c r="L195" s="702">
        <v>300000000000</v>
      </c>
      <c r="M195" s="703">
        <v>300000000000</v>
      </c>
      <c r="N195" s="701">
        <v>4.2</v>
      </c>
      <c r="O195" s="701">
        <v>0</v>
      </c>
      <c r="P195" s="701">
        <v>0</v>
      </c>
      <c r="Q195" s="701">
        <v>0</v>
      </c>
      <c r="R195" s="701">
        <v>0</v>
      </c>
      <c r="S195" s="701">
        <v>491100002</v>
      </c>
      <c r="T195" s="701" t="s">
        <v>2032</v>
      </c>
      <c r="U195" s="702">
        <v>300000000000</v>
      </c>
      <c r="W195" s="687">
        <f t="shared" si="20"/>
        <v>44971</v>
      </c>
      <c r="X195" s="688" t="str">
        <f t="shared" si="21"/>
        <v>15/02/2023</v>
      </c>
      <c r="Y195" s="689">
        <f t="shared" si="28"/>
        <v>1</v>
      </c>
      <c r="Z195" s="690">
        <f t="shared" si="22"/>
        <v>1.1506849315068494E-4</v>
      </c>
      <c r="AA195" s="691">
        <f t="shared" si="23"/>
        <v>300000000000</v>
      </c>
      <c r="AB195" s="689" t="str">
        <f t="shared" si="24"/>
        <v>VND</v>
      </c>
      <c r="AC195" s="689">
        <f>VLOOKUP(AB195,'Fx rate'!$A$2:$B$12,2,0)</f>
        <v>1</v>
      </c>
      <c r="AD195" s="691">
        <f t="shared" si="25"/>
        <v>300000000000</v>
      </c>
      <c r="AE195" s="691">
        <f t="shared" si="26"/>
        <v>34520547.94520548</v>
      </c>
      <c r="AF195" s="692">
        <f>SUMIFS('GL7010'!M:M,'GL7010'!I:I,'C701- Recalculate'!D195)</f>
        <v>-34520548</v>
      </c>
      <c r="AG195" s="693">
        <f t="shared" si="27"/>
        <v>-5.4794520139694214E-2</v>
      </c>
    </row>
    <row r="196" spans="1:33" ht="70.5" hidden="1" thickBot="1">
      <c r="A196" s="701">
        <v>131200001</v>
      </c>
      <c r="B196" s="701" t="s">
        <v>1269</v>
      </c>
      <c r="C196" s="701" t="s">
        <v>1271</v>
      </c>
      <c r="D196" s="701" t="s">
        <v>2033</v>
      </c>
      <c r="E196" s="701" t="s">
        <v>2034</v>
      </c>
      <c r="F196" s="701">
        <v>24538</v>
      </c>
      <c r="G196" s="701" t="s">
        <v>1065</v>
      </c>
      <c r="H196" s="701" t="s">
        <v>1998</v>
      </c>
      <c r="I196" s="701" t="s">
        <v>2025</v>
      </c>
      <c r="J196" s="701">
        <v>1</v>
      </c>
      <c r="K196" s="701" t="s">
        <v>178</v>
      </c>
      <c r="L196" s="702">
        <v>100000000000</v>
      </c>
      <c r="M196" s="703">
        <v>100000000000</v>
      </c>
      <c r="N196" s="701">
        <v>4</v>
      </c>
      <c r="O196" s="701">
        <v>0</v>
      </c>
      <c r="P196" s="701">
        <v>0</v>
      </c>
      <c r="Q196" s="701">
        <v>0</v>
      </c>
      <c r="R196" s="701">
        <v>0</v>
      </c>
      <c r="S196" s="701">
        <v>491100002</v>
      </c>
      <c r="T196" s="701" t="s">
        <v>2035</v>
      </c>
      <c r="U196" s="702">
        <v>100000000000</v>
      </c>
      <c r="W196" s="687" t="str">
        <f t="shared" si="20"/>
        <v>14/02/2023</v>
      </c>
      <c r="X196" s="688" t="str">
        <f t="shared" si="21"/>
        <v>15/02/2023</v>
      </c>
      <c r="Y196" s="689">
        <f t="shared" si="28"/>
        <v>1</v>
      </c>
      <c r="Z196" s="690">
        <f t="shared" si="22"/>
        <v>1.0958904109589041E-4</v>
      </c>
      <c r="AA196" s="691">
        <f t="shared" si="23"/>
        <v>100000000000</v>
      </c>
      <c r="AB196" s="689" t="str">
        <f t="shared" si="24"/>
        <v>VND</v>
      </c>
      <c r="AC196" s="689">
        <f>VLOOKUP(AB196,'Fx rate'!$A$2:$B$12,2,0)</f>
        <v>1</v>
      </c>
      <c r="AD196" s="691">
        <f t="shared" si="25"/>
        <v>100000000000</v>
      </c>
      <c r="AE196" s="691">
        <f t="shared" si="26"/>
        <v>10958904.109589042</v>
      </c>
      <c r="AF196" s="692">
        <f>SUMIFS('GL7010'!M:M,'GL7010'!I:I,'C701- Recalculate'!D196)</f>
        <v>-10958904</v>
      </c>
      <c r="AG196" s="693">
        <f t="shared" si="27"/>
        <v>0.10958904214203358</v>
      </c>
    </row>
    <row r="197" spans="1:33" ht="70.5" hidden="1" thickBot="1">
      <c r="A197" s="701">
        <v>131200001</v>
      </c>
      <c r="B197" s="701" t="s">
        <v>1269</v>
      </c>
      <c r="C197" s="701" t="s">
        <v>1271</v>
      </c>
      <c r="D197" s="701" t="s">
        <v>2036</v>
      </c>
      <c r="E197" s="701" t="s">
        <v>2037</v>
      </c>
      <c r="F197" s="701">
        <v>23085</v>
      </c>
      <c r="G197" s="701" t="s">
        <v>1852</v>
      </c>
      <c r="H197" s="701" t="s">
        <v>1998</v>
      </c>
      <c r="I197" s="701" t="s">
        <v>2025</v>
      </c>
      <c r="J197" s="701">
        <v>1</v>
      </c>
      <c r="K197" s="701" t="s">
        <v>178</v>
      </c>
      <c r="L197" s="702">
        <v>200000000000</v>
      </c>
      <c r="M197" s="703">
        <v>200000000000</v>
      </c>
      <c r="N197" s="701">
        <v>4</v>
      </c>
      <c r="O197" s="701">
        <v>0</v>
      </c>
      <c r="P197" s="701">
        <v>0</v>
      </c>
      <c r="Q197" s="701">
        <v>0</v>
      </c>
      <c r="R197" s="701">
        <v>0</v>
      </c>
      <c r="S197" s="701">
        <v>491100002</v>
      </c>
      <c r="T197" s="701" t="s">
        <v>2038</v>
      </c>
      <c r="U197" s="702">
        <v>200000000000</v>
      </c>
      <c r="W197" s="687" t="str">
        <f t="shared" si="20"/>
        <v>14/02/2023</v>
      </c>
      <c r="X197" s="688" t="str">
        <f t="shared" si="21"/>
        <v>15/02/2023</v>
      </c>
      <c r="Y197" s="689">
        <f t="shared" si="28"/>
        <v>1</v>
      </c>
      <c r="Z197" s="690">
        <f t="shared" si="22"/>
        <v>1.0958904109589041E-4</v>
      </c>
      <c r="AA197" s="691">
        <f t="shared" si="23"/>
        <v>200000000000</v>
      </c>
      <c r="AB197" s="689" t="str">
        <f t="shared" si="24"/>
        <v>VND</v>
      </c>
      <c r="AC197" s="689">
        <f>VLOOKUP(AB197,'Fx rate'!$A$2:$B$12,2,0)</f>
        <v>1</v>
      </c>
      <c r="AD197" s="691">
        <f t="shared" si="25"/>
        <v>200000000000</v>
      </c>
      <c r="AE197" s="691">
        <f t="shared" si="26"/>
        <v>21917808.219178084</v>
      </c>
      <c r="AF197" s="692">
        <f>SUMIFS('GL7010'!M:M,'GL7010'!I:I,'C701- Recalculate'!D197)</f>
        <v>-21917808</v>
      </c>
      <c r="AG197" s="693">
        <f t="shared" si="27"/>
        <v>0.21917808428406715</v>
      </c>
    </row>
    <row r="198" spans="1:33" ht="70.5" hidden="1" thickBot="1">
      <c r="A198" s="701">
        <v>131200001</v>
      </c>
      <c r="B198" s="701" t="s">
        <v>1269</v>
      </c>
      <c r="C198" s="701" t="s">
        <v>1271</v>
      </c>
      <c r="D198" s="701" t="s">
        <v>2039</v>
      </c>
      <c r="E198" s="701" t="s">
        <v>2040</v>
      </c>
      <c r="F198" s="701">
        <v>24538</v>
      </c>
      <c r="G198" s="701" t="s">
        <v>1065</v>
      </c>
      <c r="H198" s="701" t="s">
        <v>1998</v>
      </c>
      <c r="I198" s="701" t="s">
        <v>2025</v>
      </c>
      <c r="J198" s="701">
        <v>1</v>
      </c>
      <c r="K198" s="701" t="s">
        <v>178</v>
      </c>
      <c r="L198" s="702">
        <v>100000000000</v>
      </c>
      <c r="M198" s="703">
        <v>100000000000</v>
      </c>
      <c r="N198" s="701">
        <v>4</v>
      </c>
      <c r="O198" s="701">
        <v>0</v>
      </c>
      <c r="P198" s="701">
        <v>0</v>
      </c>
      <c r="Q198" s="701">
        <v>0</v>
      </c>
      <c r="R198" s="701">
        <v>0</v>
      </c>
      <c r="S198" s="701">
        <v>491100002</v>
      </c>
      <c r="T198" s="701" t="s">
        <v>2041</v>
      </c>
      <c r="U198" s="702">
        <v>100000000000</v>
      </c>
      <c r="W198" s="687" t="str">
        <f t="shared" si="20"/>
        <v>14/02/2023</v>
      </c>
      <c r="X198" s="688" t="str">
        <f t="shared" si="21"/>
        <v>15/02/2023</v>
      </c>
      <c r="Y198" s="689">
        <f t="shared" si="28"/>
        <v>1</v>
      </c>
      <c r="Z198" s="690">
        <f t="shared" si="22"/>
        <v>1.0958904109589041E-4</v>
      </c>
      <c r="AA198" s="691">
        <f t="shared" si="23"/>
        <v>100000000000</v>
      </c>
      <c r="AB198" s="689" t="str">
        <f t="shared" si="24"/>
        <v>VND</v>
      </c>
      <c r="AC198" s="689">
        <f>VLOOKUP(AB198,'Fx rate'!$A$2:$B$12,2,0)</f>
        <v>1</v>
      </c>
      <c r="AD198" s="691">
        <f t="shared" si="25"/>
        <v>100000000000</v>
      </c>
      <c r="AE198" s="691">
        <f t="shared" si="26"/>
        <v>10958904.109589042</v>
      </c>
      <c r="AF198" s="692">
        <f>SUMIFS('GL7010'!M:M,'GL7010'!I:I,'C701- Recalculate'!D198)</f>
        <v>-10958904</v>
      </c>
      <c r="AG198" s="693">
        <f t="shared" si="27"/>
        <v>0.10958904214203358</v>
      </c>
    </row>
    <row r="199" spans="1:33" ht="70.5" hidden="1" thickBot="1">
      <c r="A199" s="701">
        <v>131200001</v>
      </c>
      <c r="B199" s="701" t="s">
        <v>1269</v>
      </c>
      <c r="C199" s="701" t="s">
        <v>1271</v>
      </c>
      <c r="D199" s="701" t="s">
        <v>2042</v>
      </c>
      <c r="E199" s="701" t="s">
        <v>2043</v>
      </c>
      <c r="F199" s="701">
        <v>11695</v>
      </c>
      <c r="G199" s="701" t="s">
        <v>1067</v>
      </c>
      <c r="H199" s="701" t="s">
        <v>1998</v>
      </c>
      <c r="I199" s="701" t="s">
        <v>2025</v>
      </c>
      <c r="J199" s="701">
        <v>1</v>
      </c>
      <c r="K199" s="701" t="s">
        <v>178</v>
      </c>
      <c r="L199" s="702">
        <v>450000000000</v>
      </c>
      <c r="M199" s="703">
        <v>450000000000</v>
      </c>
      <c r="N199" s="701">
        <v>4</v>
      </c>
      <c r="O199" s="701">
        <v>0</v>
      </c>
      <c r="P199" s="701">
        <v>0</v>
      </c>
      <c r="Q199" s="701">
        <v>0</v>
      </c>
      <c r="R199" s="701">
        <v>0</v>
      </c>
      <c r="S199" s="701">
        <v>491100002</v>
      </c>
      <c r="T199" s="701" t="s">
        <v>2044</v>
      </c>
      <c r="U199" s="702">
        <v>450000000000</v>
      </c>
      <c r="W199" s="687" t="str">
        <f t="shared" si="20"/>
        <v>14/02/2023</v>
      </c>
      <c r="X199" s="688" t="str">
        <f t="shared" si="21"/>
        <v>15/02/2023</v>
      </c>
      <c r="Y199" s="689">
        <f t="shared" si="28"/>
        <v>1</v>
      </c>
      <c r="Z199" s="690">
        <f t="shared" si="22"/>
        <v>1.0958904109589041E-4</v>
      </c>
      <c r="AA199" s="691">
        <f t="shared" si="23"/>
        <v>450000000000</v>
      </c>
      <c r="AB199" s="689" t="str">
        <f t="shared" si="24"/>
        <v>VND</v>
      </c>
      <c r="AC199" s="689">
        <f>VLOOKUP(AB199,'Fx rate'!$A$2:$B$12,2,0)</f>
        <v>1</v>
      </c>
      <c r="AD199" s="691">
        <f t="shared" si="25"/>
        <v>450000000000</v>
      </c>
      <c r="AE199" s="691">
        <f t="shared" si="26"/>
        <v>49315068.493150689</v>
      </c>
      <c r="AF199" s="692">
        <f>SUMIFS('GL7010'!M:M,'GL7010'!I:I,'C701- Recalculate'!D199)</f>
        <v>-49315068</v>
      </c>
      <c r="AG199" s="693">
        <f t="shared" si="27"/>
        <v>0.49315068870782852</v>
      </c>
    </row>
    <row r="200" spans="1:33" ht="70.5" hidden="1" thickBot="1">
      <c r="A200" s="701">
        <v>131200001</v>
      </c>
      <c r="B200" s="701" t="s">
        <v>1269</v>
      </c>
      <c r="C200" s="701" t="s">
        <v>1271</v>
      </c>
      <c r="D200" s="701" t="s">
        <v>2045</v>
      </c>
      <c r="E200" s="701" t="s">
        <v>2046</v>
      </c>
      <c r="F200" s="701">
        <v>23085</v>
      </c>
      <c r="G200" s="701" t="s">
        <v>1852</v>
      </c>
      <c r="H200" s="701" t="s">
        <v>1998</v>
      </c>
      <c r="I200" s="701" t="s">
        <v>2025</v>
      </c>
      <c r="J200" s="701">
        <v>1</v>
      </c>
      <c r="K200" s="701" t="s">
        <v>178</v>
      </c>
      <c r="L200" s="702">
        <v>200000000000</v>
      </c>
      <c r="M200" s="703">
        <v>200000000000</v>
      </c>
      <c r="N200" s="701">
        <v>4</v>
      </c>
      <c r="O200" s="701">
        <v>0</v>
      </c>
      <c r="P200" s="701">
        <v>0</v>
      </c>
      <c r="Q200" s="701">
        <v>0</v>
      </c>
      <c r="R200" s="701">
        <v>0</v>
      </c>
      <c r="S200" s="701">
        <v>491100002</v>
      </c>
      <c r="T200" s="701" t="s">
        <v>2047</v>
      </c>
      <c r="U200" s="702">
        <v>200000000000</v>
      </c>
      <c r="W200" s="687" t="str">
        <f t="shared" si="20"/>
        <v>14/02/2023</v>
      </c>
      <c r="X200" s="688" t="str">
        <f t="shared" si="21"/>
        <v>15/02/2023</v>
      </c>
      <c r="Y200" s="689">
        <f t="shared" si="28"/>
        <v>1</v>
      </c>
      <c r="Z200" s="690">
        <f t="shared" si="22"/>
        <v>1.0958904109589041E-4</v>
      </c>
      <c r="AA200" s="691">
        <f t="shared" si="23"/>
        <v>200000000000</v>
      </c>
      <c r="AB200" s="689" t="str">
        <f t="shared" si="24"/>
        <v>VND</v>
      </c>
      <c r="AC200" s="689">
        <f>VLOOKUP(AB200,'Fx rate'!$A$2:$B$12,2,0)</f>
        <v>1</v>
      </c>
      <c r="AD200" s="691">
        <f t="shared" si="25"/>
        <v>200000000000</v>
      </c>
      <c r="AE200" s="691">
        <f t="shared" si="26"/>
        <v>21917808.219178084</v>
      </c>
      <c r="AF200" s="692">
        <f>SUMIFS('GL7010'!M:M,'GL7010'!I:I,'C701- Recalculate'!D200)</f>
        <v>-21917808</v>
      </c>
      <c r="AG200" s="693">
        <f t="shared" si="27"/>
        <v>0.21917808428406715</v>
      </c>
    </row>
    <row r="201" spans="1:33" ht="70.5" hidden="1" thickBot="1">
      <c r="A201" s="701">
        <v>131200001</v>
      </c>
      <c r="B201" s="701" t="s">
        <v>1269</v>
      </c>
      <c r="C201" s="701" t="s">
        <v>1271</v>
      </c>
      <c r="D201" s="701" t="s">
        <v>2048</v>
      </c>
      <c r="E201" s="701" t="s">
        <v>2049</v>
      </c>
      <c r="F201" s="701">
        <v>21485</v>
      </c>
      <c r="G201" s="701" t="s">
        <v>1070</v>
      </c>
      <c r="H201" s="701" t="s">
        <v>2025</v>
      </c>
      <c r="I201" s="704">
        <v>45055</v>
      </c>
      <c r="J201" s="701">
        <v>83</v>
      </c>
      <c r="K201" s="701" t="s">
        <v>178</v>
      </c>
      <c r="L201" s="702">
        <v>250000000000</v>
      </c>
      <c r="M201" s="703">
        <v>250000000000</v>
      </c>
      <c r="N201" s="701">
        <v>7.9</v>
      </c>
      <c r="O201" s="701">
        <v>0</v>
      </c>
      <c r="P201" s="701">
        <v>0</v>
      </c>
      <c r="Q201" s="701">
        <v>0</v>
      </c>
      <c r="R201" s="701">
        <v>0</v>
      </c>
      <c r="S201" s="701">
        <v>491100002</v>
      </c>
      <c r="T201" s="701" t="s">
        <v>2050</v>
      </c>
      <c r="U201" s="702">
        <v>250000000000</v>
      </c>
      <c r="W201" s="687" t="str">
        <f t="shared" si="20"/>
        <v>15/02/2023</v>
      </c>
      <c r="X201" s="688">
        <f t="shared" si="21"/>
        <v>45055</v>
      </c>
      <c r="Y201" s="689">
        <f t="shared" si="28"/>
        <v>83</v>
      </c>
      <c r="Z201" s="690">
        <f t="shared" si="22"/>
        <v>2.1643835616438355E-4</v>
      </c>
      <c r="AA201" s="691">
        <f t="shared" si="23"/>
        <v>250000000000</v>
      </c>
      <c r="AB201" s="689" t="str">
        <f t="shared" si="24"/>
        <v>VND</v>
      </c>
      <c r="AC201" s="689">
        <f>VLOOKUP(AB201,'Fx rate'!$A$2:$B$12,2,0)</f>
        <v>1</v>
      </c>
      <c r="AD201" s="691">
        <f t="shared" si="25"/>
        <v>250000000000</v>
      </c>
      <c r="AE201" s="691">
        <f t="shared" si="26"/>
        <v>4491095890.4109592</v>
      </c>
      <c r="AF201" s="692">
        <f>SUMIFS('GL7010'!M:M,'GL7010'!I:I,'C701- Recalculate'!D201)</f>
        <v>-4491095890</v>
      </c>
      <c r="AG201" s="693">
        <f t="shared" si="27"/>
        <v>0.41095924377441406</v>
      </c>
    </row>
    <row r="202" spans="1:33" ht="80.5" hidden="1" thickBot="1">
      <c r="A202" s="701">
        <v>131200001</v>
      </c>
      <c r="B202" s="701" t="s">
        <v>1269</v>
      </c>
      <c r="C202" s="701" t="s">
        <v>1271</v>
      </c>
      <c r="D202" s="701" t="s">
        <v>2051</v>
      </c>
      <c r="E202" s="701" t="s">
        <v>2052</v>
      </c>
      <c r="F202" s="701">
        <v>12092</v>
      </c>
      <c r="G202" s="701" t="s">
        <v>1069</v>
      </c>
      <c r="H202" s="701" t="s">
        <v>2025</v>
      </c>
      <c r="I202" s="701" t="s">
        <v>2053</v>
      </c>
      <c r="J202" s="701">
        <v>1</v>
      </c>
      <c r="K202" s="701" t="s">
        <v>178</v>
      </c>
      <c r="L202" s="702">
        <v>200000000000</v>
      </c>
      <c r="M202" s="703">
        <v>200000000000</v>
      </c>
      <c r="N202" s="701">
        <v>3.8</v>
      </c>
      <c r="O202" s="701">
        <v>0</v>
      </c>
      <c r="P202" s="701">
        <v>0</v>
      </c>
      <c r="Q202" s="701">
        <v>0</v>
      </c>
      <c r="R202" s="701">
        <v>0</v>
      </c>
      <c r="S202" s="701">
        <v>491100002</v>
      </c>
      <c r="T202" s="701" t="s">
        <v>2054</v>
      </c>
      <c r="U202" s="702">
        <v>200000000000</v>
      </c>
      <c r="W202" s="687" t="str">
        <f t="shared" si="20"/>
        <v>15/02/2023</v>
      </c>
      <c r="X202" s="688" t="str">
        <f t="shared" si="21"/>
        <v>16/02/2023</v>
      </c>
      <c r="Y202" s="689">
        <f t="shared" si="28"/>
        <v>1</v>
      </c>
      <c r="Z202" s="690">
        <f t="shared" si="22"/>
        <v>1.0410958904109589E-4</v>
      </c>
      <c r="AA202" s="691">
        <f t="shared" si="23"/>
        <v>200000000000</v>
      </c>
      <c r="AB202" s="689" t="str">
        <f t="shared" si="24"/>
        <v>VND</v>
      </c>
      <c r="AC202" s="689">
        <f>VLOOKUP(AB202,'Fx rate'!$A$2:$B$12,2,0)</f>
        <v>1</v>
      </c>
      <c r="AD202" s="691">
        <f t="shared" si="25"/>
        <v>200000000000</v>
      </c>
      <c r="AE202" s="691">
        <f t="shared" si="26"/>
        <v>20821917.80821918</v>
      </c>
      <c r="AF202" s="692">
        <f>SUMIFS('GL7010'!M:M,'GL7010'!I:I,'C701- Recalculate'!D202)</f>
        <v>-20821918</v>
      </c>
      <c r="AG202" s="693">
        <f t="shared" si="27"/>
        <v>-0.19178082048892975</v>
      </c>
    </row>
    <row r="203" spans="1:33" ht="70.5" hidden="1" thickBot="1">
      <c r="A203" s="701">
        <v>131200001</v>
      </c>
      <c r="B203" s="701" t="s">
        <v>1269</v>
      </c>
      <c r="C203" s="701" t="s">
        <v>1271</v>
      </c>
      <c r="D203" s="701" t="s">
        <v>2055</v>
      </c>
      <c r="E203" s="701" t="s">
        <v>2056</v>
      </c>
      <c r="F203" s="701">
        <v>21485</v>
      </c>
      <c r="G203" s="701" t="s">
        <v>1070</v>
      </c>
      <c r="H203" s="701" t="s">
        <v>2025</v>
      </c>
      <c r="I203" s="704">
        <v>45055</v>
      </c>
      <c r="J203" s="701">
        <v>83</v>
      </c>
      <c r="K203" s="701" t="s">
        <v>178</v>
      </c>
      <c r="L203" s="702">
        <v>250000000000</v>
      </c>
      <c r="M203" s="703">
        <v>250000000000</v>
      </c>
      <c r="N203" s="701">
        <v>7.9</v>
      </c>
      <c r="O203" s="701">
        <v>0</v>
      </c>
      <c r="P203" s="701">
        <v>0</v>
      </c>
      <c r="Q203" s="701">
        <v>0</v>
      </c>
      <c r="R203" s="701">
        <v>0</v>
      </c>
      <c r="S203" s="701">
        <v>491100002</v>
      </c>
      <c r="T203" s="701" t="s">
        <v>2057</v>
      </c>
      <c r="U203" s="702">
        <v>250000000000</v>
      </c>
      <c r="W203" s="687" t="str">
        <f t="shared" si="20"/>
        <v>15/02/2023</v>
      </c>
      <c r="X203" s="688">
        <f t="shared" si="21"/>
        <v>45055</v>
      </c>
      <c r="Y203" s="689">
        <f t="shared" si="28"/>
        <v>83</v>
      </c>
      <c r="Z203" s="690">
        <f t="shared" si="22"/>
        <v>2.1643835616438355E-4</v>
      </c>
      <c r="AA203" s="691">
        <f t="shared" si="23"/>
        <v>250000000000</v>
      </c>
      <c r="AB203" s="689" t="str">
        <f t="shared" si="24"/>
        <v>VND</v>
      </c>
      <c r="AC203" s="689">
        <f>VLOOKUP(AB203,'Fx rate'!$A$2:$B$12,2,0)</f>
        <v>1</v>
      </c>
      <c r="AD203" s="691">
        <f t="shared" si="25"/>
        <v>250000000000</v>
      </c>
      <c r="AE203" s="691">
        <f t="shared" si="26"/>
        <v>4491095890.4109592</v>
      </c>
      <c r="AF203" s="692">
        <f>SUMIFS('GL7010'!M:M,'GL7010'!I:I,'C701- Recalculate'!D203)</f>
        <v>-4491095890</v>
      </c>
      <c r="AG203" s="693">
        <f t="shared" si="27"/>
        <v>0.41095924377441406</v>
      </c>
    </row>
    <row r="204" spans="1:33" ht="70.5" hidden="1" thickBot="1">
      <c r="A204" s="701">
        <v>131200001</v>
      </c>
      <c r="B204" s="701" t="s">
        <v>1269</v>
      </c>
      <c r="C204" s="701" t="s">
        <v>1271</v>
      </c>
      <c r="D204" s="701" t="s">
        <v>2058</v>
      </c>
      <c r="E204" s="701" t="s">
        <v>2059</v>
      </c>
      <c r="F204" s="701">
        <v>275315</v>
      </c>
      <c r="G204" s="701" t="s">
        <v>1406</v>
      </c>
      <c r="H204" s="701" t="s">
        <v>2025</v>
      </c>
      <c r="I204" s="701" t="s">
        <v>2053</v>
      </c>
      <c r="J204" s="701">
        <v>1</v>
      </c>
      <c r="K204" s="701" t="s">
        <v>178</v>
      </c>
      <c r="L204" s="702">
        <v>100000000000</v>
      </c>
      <c r="M204" s="703">
        <v>100000000000</v>
      </c>
      <c r="N204" s="701">
        <v>3.9</v>
      </c>
      <c r="O204" s="701">
        <v>0</v>
      </c>
      <c r="P204" s="701">
        <v>0</v>
      </c>
      <c r="Q204" s="701">
        <v>0</v>
      </c>
      <c r="R204" s="701">
        <v>0</v>
      </c>
      <c r="S204" s="701">
        <v>491100002</v>
      </c>
      <c r="T204" s="701" t="s">
        <v>2060</v>
      </c>
      <c r="U204" s="702">
        <v>100000000000</v>
      </c>
      <c r="W204" s="687" t="str">
        <f t="shared" si="20"/>
        <v>15/02/2023</v>
      </c>
      <c r="X204" s="688" t="str">
        <f t="shared" si="21"/>
        <v>16/02/2023</v>
      </c>
      <c r="Y204" s="689">
        <f t="shared" si="28"/>
        <v>1</v>
      </c>
      <c r="Z204" s="690">
        <f t="shared" si="22"/>
        <v>1.0684931506849315E-4</v>
      </c>
      <c r="AA204" s="691">
        <f t="shared" si="23"/>
        <v>100000000000</v>
      </c>
      <c r="AB204" s="689" t="str">
        <f t="shared" si="24"/>
        <v>VND</v>
      </c>
      <c r="AC204" s="689">
        <f>VLOOKUP(AB204,'Fx rate'!$A$2:$B$12,2,0)</f>
        <v>1</v>
      </c>
      <c r="AD204" s="691">
        <f t="shared" si="25"/>
        <v>100000000000</v>
      </c>
      <c r="AE204" s="691">
        <f t="shared" si="26"/>
        <v>10684931.506849315</v>
      </c>
      <c r="AF204" s="692">
        <f>SUMIFS('GL7010'!M:M,'GL7010'!I:I,'C701- Recalculate'!D204)</f>
        <v>-10684932</v>
      </c>
      <c r="AG204" s="693">
        <f t="shared" si="27"/>
        <v>-0.49315068498253822</v>
      </c>
    </row>
    <row r="205" spans="1:33" ht="70.5" hidden="1" thickBot="1">
      <c r="A205" s="701">
        <v>131200001</v>
      </c>
      <c r="B205" s="701" t="s">
        <v>1269</v>
      </c>
      <c r="C205" s="701" t="s">
        <v>1271</v>
      </c>
      <c r="D205" s="701" t="s">
        <v>2061</v>
      </c>
      <c r="E205" s="701" t="s">
        <v>2062</v>
      </c>
      <c r="F205" s="701">
        <v>147192</v>
      </c>
      <c r="G205" s="701" t="s">
        <v>1701</v>
      </c>
      <c r="H205" s="701" t="s">
        <v>2025</v>
      </c>
      <c r="I205" s="701" t="s">
        <v>2053</v>
      </c>
      <c r="J205" s="701">
        <v>1</v>
      </c>
      <c r="K205" s="701" t="s">
        <v>178</v>
      </c>
      <c r="L205" s="702">
        <v>300000000000</v>
      </c>
      <c r="M205" s="703">
        <v>300000000000</v>
      </c>
      <c r="N205" s="701">
        <v>3.9</v>
      </c>
      <c r="O205" s="701">
        <v>0</v>
      </c>
      <c r="P205" s="701">
        <v>0</v>
      </c>
      <c r="Q205" s="701">
        <v>0</v>
      </c>
      <c r="R205" s="701">
        <v>0</v>
      </c>
      <c r="S205" s="701">
        <v>491100002</v>
      </c>
      <c r="T205" s="701" t="s">
        <v>2063</v>
      </c>
      <c r="U205" s="702">
        <v>300000000000</v>
      </c>
      <c r="W205" s="687" t="str">
        <f t="shared" si="20"/>
        <v>15/02/2023</v>
      </c>
      <c r="X205" s="688" t="str">
        <f t="shared" si="21"/>
        <v>16/02/2023</v>
      </c>
      <c r="Y205" s="689">
        <f t="shared" si="28"/>
        <v>1</v>
      </c>
      <c r="Z205" s="690">
        <f t="shared" si="22"/>
        <v>1.0684931506849315E-4</v>
      </c>
      <c r="AA205" s="691">
        <f t="shared" si="23"/>
        <v>300000000000</v>
      </c>
      <c r="AB205" s="689" t="str">
        <f t="shared" si="24"/>
        <v>VND</v>
      </c>
      <c r="AC205" s="689">
        <f>VLOOKUP(AB205,'Fx rate'!$A$2:$B$12,2,0)</f>
        <v>1</v>
      </c>
      <c r="AD205" s="691">
        <f t="shared" si="25"/>
        <v>300000000000</v>
      </c>
      <c r="AE205" s="691">
        <f t="shared" si="26"/>
        <v>32054794.520547945</v>
      </c>
      <c r="AF205" s="692">
        <f>SUMIFS('GL7010'!M:M,'GL7010'!I:I,'C701- Recalculate'!D205)</f>
        <v>-32054795</v>
      </c>
      <c r="AG205" s="693">
        <f t="shared" si="27"/>
        <v>-0.47945205494761467</v>
      </c>
    </row>
    <row r="206" spans="1:33" ht="60.5" hidden="1" thickBot="1">
      <c r="A206" s="701">
        <v>131200001</v>
      </c>
      <c r="B206" s="701" t="s">
        <v>1269</v>
      </c>
      <c r="C206" s="701" t="s">
        <v>1271</v>
      </c>
      <c r="D206" s="701" t="s">
        <v>2064</v>
      </c>
      <c r="E206" s="701" t="s">
        <v>2065</v>
      </c>
      <c r="F206" s="701">
        <v>12092</v>
      </c>
      <c r="G206" s="701" t="s">
        <v>1069</v>
      </c>
      <c r="H206" s="701" t="s">
        <v>2053</v>
      </c>
      <c r="I206" s="701" t="s">
        <v>1964</v>
      </c>
      <c r="J206" s="701">
        <v>1</v>
      </c>
      <c r="K206" s="701" t="s">
        <v>178</v>
      </c>
      <c r="L206" s="702">
        <v>200000000000</v>
      </c>
      <c r="M206" s="703">
        <v>200000000000</v>
      </c>
      <c r="N206" s="701">
        <v>4.5</v>
      </c>
      <c r="O206" s="701">
        <v>0</v>
      </c>
      <c r="P206" s="701">
        <v>0</v>
      </c>
      <c r="Q206" s="701">
        <v>0</v>
      </c>
      <c r="R206" s="701">
        <v>0</v>
      </c>
      <c r="S206" s="701">
        <v>491100002</v>
      </c>
      <c r="T206" s="701" t="s">
        <v>2066</v>
      </c>
      <c r="U206" s="702">
        <v>200000000000</v>
      </c>
      <c r="W206" s="687" t="str">
        <f t="shared" si="20"/>
        <v>16/02/2023</v>
      </c>
      <c r="X206" s="688" t="str">
        <f t="shared" si="21"/>
        <v>17/02/2023</v>
      </c>
      <c r="Y206" s="689">
        <f t="shared" si="28"/>
        <v>1</v>
      </c>
      <c r="Z206" s="690">
        <f t="shared" si="22"/>
        <v>1.2328767123287671E-4</v>
      </c>
      <c r="AA206" s="691">
        <f t="shared" si="23"/>
        <v>200000000000</v>
      </c>
      <c r="AB206" s="689" t="str">
        <f t="shared" si="24"/>
        <v>VND</v>
      </c>
      <c r="AC206" s="689">
        <f>VLOOKUP(AB206,'Fx rate'!$A$2:$B$12,2,0)</f>
        <v>1</v>
      </c>
      <c r="AD206" s="691">
        <f t="shared" si="25"/>
        <v>200000000000</v>
      </c>
      <c r="AE206" s="691">
        <f t="shared" si="26"/>
        <v>24657534.246575341</v>
      </c>
      <c r="AF206" s="692">
        <f>SUMIFS('GL7010'!M:M,'GL7010'!I:I,'C701- Recalculate'!D206)</f>
        <v>-24657534</v>
      </c>
      <c r="AG206" s="693">
        <f t="shared" si="27"/>
        <v>0.24657534062862396</v>
      </c>
    </row>
    <row r="207" spans="1:33" ht="70.5" hidden="1" thickBot="1">
      <c r="A207" s="701">
        <v>131200001</v>
      </c>
      <c r="B207" s="701" t="s">
        <v>1269</v>
      </c>
      <c r="C207" s="701" t="s">
        <v>1271</v>
      </c>
      <c r="D207" s="701" t="s">
        <v>2067</v>
      </c>
      <c r="E207" s="701" t="s">
        <v>2068</v>
      </c>
      <c r="F207" s="701">
        <v>24538</v>
      </c>
      <c r="G207" s="701" t="s">
        <v>1065</v>
      </c>
      <c r="H207" s="701" t="s">
        <v>2053</v>
      </c>
      <c r="I207" s="701" t="s">
        <v>1964</v>
      </c>
      <c r="J207" s="701">
        <v>1</v>
      </c>
      <c r="K207" s="701" t="s">
        <v>178</v>
      </c>
      <c r="L207" s="702">
        <v>200000000000</v>
      </c>
      <c r="M207" s="703">
        <v>200000000000</v>
      </c>
      <c r="N207" s="701">
        <v>4.5</v>
      </c>
      <c r="O207" s="701">
        <v>0</v>
      </c>
      <c r="P207" s="701">
        <v>0</v>
      </c>
      <c r="Q207" s="701">
        <v>0</v>
      </c>
      <c r="R207" s="701">
        <v>0</v>
      </c>
      <c r="S207" s="701">
        <v>491100002</v>
      </c>
      <c r="T207" s="701" t="s">
        <v>2069</v>
      </c>
      <c r="U207" s="702">
        <v>200000000000</v>
      </c>
      <c r="W207" s="687" t="str">
        <f t="shared" si="20"/>
        <v>16/02/2023</v>
      </c>
      <c r="X207" s="688" t="str">
        <f t="shared" si="21"/>
        <v>17/02/2023</v>
      </c>
      <c r="Y207" s="689">
        <f t="shared" si="28"/>
        <v>1</v>
      </c>
      <c r="Z207" s="690">
        <f t="shared" si="22"/>
        <v>1.2328767123287671E-4</v>
      </c>
      <c r="AA207" s="691">
        <f t="shared" si="23"/>
        <v>200000000000</v>
      </c>
      <c r="AB207" s="689" t="str">
        <f t="shared" si="24"/>
        <v>VND</v>
      </c>
      <c r="AC207" s="689">
        <f>VLOOKUP(AB207,'Fx rate'!$A$2:$B$12,2,0)</f>
        <v>1</v>
      </c>
      <c r="AD207" s="691">
        <f t="shared" si="25"/>
        <v>200000000000</v>
      </c>
      <c r="AE207" s="691">
        <f t="shared" si="26"/>
        <v>24657534.246575341</v>
      </c>
      <c r="AF207" s="692">
        <f>SUMIFS('GL7010'!M:M,'GL7010'!I:I,'C701- Recalculate'!D207)</f>
        <v>-24657534</v>
      </c>
      <c r="AG207" s="693">
        <f t="shared" si="27"/>
        <v>0.24657534062862396</v>
      </c>
    </row>
    <row r="208" spans="1:33" ht="70.5" hidden="1" thickBot="1">
      <c r="A208" s="701">
        <v>131200001</v>
      </c>
      <c r="B208" s="701" t="s">
        <v>1269</v>
      </c>
      <c r="C208" s="701" t="s">
        <v>1271</v>
      </c>
      <c r="D208" s="701" t="s">
        <v>2070</v>
      </c>
      <c r="E208" s="701" t="s">
        <v>2071</v>
      </c>
      <c r="F208" s="701">
        <v>21485</v>
      </c>
      <c r="G208" s="701" t="s">
        <v>1070</v>
      </c>
      <c r="H208" s="701" t="s">
        <v>2053</v>
      </c>
      <c r="I208" s="701" t="s">
        <v>2072</v>
      </c>
      <c r="J208" s="701">
        <v>5</v>
      </c>
      <c r="K208" s="701" t="s">
        <v>178</v>
      </c>
      <c r="L208" s="702">
        <v>200000000000</v>
      </c>
      <c r="M208" s="703">
        <v>200000000000</v>
      </c>
      <c r="N208" s="701">
        <v>4.8</v>
      </c>
      <c r="O208" s="701">
        <v>0</v>
      </c>
      <c r="P208" s="701">
        <v>0</v>
      </c>
      <c r="Q208" s="701">
        <v>0</v>
      </c>
      <c r="R208" s="701">
        <v>0</v>
      </c>
      <c r="S208" s="701">
        <v>491100002</v>
      </c>
      <c r="T208" s="701" t="s">
        <v>2073</v>
      </c>
      <c r="U208" s="702">
        <v>200000000000</v>
      </c>
      <c r="W208" s="687" t="str">
        <f t="shared" si="20"/>
        <v>16/02/2023</v>
      </c>
      <c r="X208" s="688" t="str">
        <f t="shared" si="21"/>
        <v>21/02/2023</v>
      </c>
      <c r="Y208" s="689">
        <f t="shared" si="28"/>
        <v>5</v>
      </c>
      <c r="Z208" s="690">
        <f t="shared" si="22"/>
        <v>1.3150684931506851E-4</v>
      </c>
      <c r="AA208" s="691">
        <f t="shared" si="23"/>
        <v>200000000000</v>
      </c>
      <c r="AB208" s="689" t="str">
        <f t="shared" si="24"/>
        <v>VND</v>
      </c>
      <c r="AC208" s="689">
        <f>VLOOKUP(AB208,'Fx rate'!$A$2:$B$12,2,0)</f>
        <v>1</v>
      </c>
      <c r="AD208" s="691">
        <f t="shared" si="25"/>
        <v>200000000000</v>
      </c>
      <c r="AE208" s="691">
        <f t="shared" si="26"/>
        <v>131506849.31506851</v>
      </c>
      <c r="AF208" s="692">
        <f>SUMIFS('GL7010'!M:M,'GL7010'!I:I,'C701- Recalculate'!D208)</f>
        <v>-131506849</v>
      </c>
      <c r="AG208" s="693">
        <f t="shared" si="27"/>
        <v>0.31506851315498352</v>
      </c>
    </row>
    <row r="209" spans="1:33" ht="80.5" hidden="1" thickBot="1">
      <c r="A209" s="701">
        <v>131200001</v>
      </c>
      <c r="B209" s="701" t="s">
        <v>1269</v>
      </c>
      <c r="C209" s="701" t="s">
        <v>1271</v>
      </c>
      <c r="D209" s="701" t="s">
        <v>2074</v>
      </c>
      <c r="E209" s="701" t="s">
        <v>2075</v>
      </c>
      <c r="F209" s="701">
        <v>20878</v>
      </c>
      <c r="G209" s="701" t="s">
        <v>1848</v>
      </c>
      <c r="H209" s="701" t="s">
        <v>2053</v>
      </c>
      <c r="I209" s="701" t="s">
        <v>1964</v>
      </c>
      <c r="J209" s="701">
        <v>1</v>
      </c>
      <c r="K209" s="701" t="s">
        <v>178</v>
      </c>
      <c r="L209" s="702">
        <v>200000000000</v>
      </c>
      <c r="M209" s="703">
        <v>200000000000</v>
      </c>
      <c r="N209" s="701">
        <v>4</v>
      </c>
      <c r="O209" s="701">
        <v>0</v>
      </c>
      <c r="P209" s="701">
        <v>0</v>
      </c>
      <c r="Q209" s="701">
        <v>0</v>
      </c>
      <c r="R209" s="701">
        <v>0</v>
      </c>
      <c r="S209" s="701">
        <v>491100002</v>
      </c>
      <c r="T209" s="701" t="s">
        <v>2076</v>
      </c>
      <c r="U209" s="702">
        <v>200000000000</v>
      </c>
      <c r="W209" s="687" t="str">
        <f t="shared" si="20"/>
        <v>16/02/2023</v>
      </c>
      <c r="X209" s="688" t="str">
        <f t="shared" si="21"/>
        <v>17/02/2023</v>
      </c>
      <c r="Y209" s="689">
        <f t="shared" si="28"/>
        <v>1</v>
      </c>
      <c r="Z209" s="690">
        <f t="shared" si="22"/>
        <v>1.0958904109589041E-4</v>
      </c>
      <c r="AA209" s="691">
        <f t="shared" si="23"/>
        <v>200000000000</v>
      </c>
      <c r="AB209" s="689" t="str">
        <f t="shared" si="24"/>
        <v>VND</v>
      </c>
      <c r="AC209" s="689">
        <f>VLOOKUP(AB209,'Fx rate'!$A$2:$B$12,2,0)</f>
        <v>1</v>
      </c>
      <c r="AD209" s="691">
        <f t="shared" si="25"/>
        <v>200000000000</v>
      </c>
      <c r="AE209" s="691">
        <f t="shared" si="26"/>
        <v>21917808.219178084</v>
      </c>
      <c r="AF209" s="692">
        <f>SUMIFS('GL7010'!M:M,'GL7010'!I:I,'C701- Recalculate'!D209)</f>
        <v>-21917808</v>
      </c>
      <c r="AG209" s="693">
        <f t="shared" si="27"/>
        <v>0.21917808428406715</v>
      </c>
    </row>
    <row r="210" spans="1:33" ht="60.5" hidden="1" thickBot="1">
      <c r="A210" s="701">
        <v>131200001</v>
      </c>
      <c r="B210" s="701" t="s">
        <v>1269</v>
      </c>
      <c r="C210" s="701" t="s">
        <v>1271</v>
      </c>
      <c r="D210" s="701" t="s">
        <v>2077</v>
      </c>
      <c r="E210" s="701" t="s">
        <v>2078</v>
      </c>
      <c r="F210" s="701">
        <v>155815</v>
      </c>
      <c r="G210" s="701" t="s">
        <v>2015</v>
      </c>
      <c r="H210" s="701" t="s">
        <v>2053</v>
      </c>
      <c r="I210" s="701" t="s">
        <v>1964</v>
      </c>
      <c r="J210" s="701">
        <v>1</v>
      </c>
      <c r="K210" s="701" t="s">
        <v>178</v>
      </c>
      <c r="L210" s="702">
        <v>50000000000</v>
      </c>
      <c r="M210" s="703">
        <v>50000000000</v>
      </c>
      <c r="N210" s="701">
        <v>4.5999999999999996</v>
      </c>
      <c r="O210" s="701">
        <v>0</v>
      </c>
      <c r="P210" s="701">
        <v>0</v>
      </c>
      <c r="Q210" s="701">
        <v>0</v>
      </c>
      <c r="R210" s="701">
        <v>0</v>
      </c>
      <c r="S210" s="701">
        <v>491100002</v>
      </c>
      <c r="T210" s="701" t="s">
        <v>2079</v>
      </c>
      <c r="U210" s="702">
        <v>50000000000</v>
      </c>
      <c r="W210" s="687" t="str">
        <f t="shared" si="20"/>
        <v>16/02/2023</v>
      </c>
      <c r="X210" s="688" t="str">
        <f t="shared" si="21"/>
        <v>17/02/2023</v>
      </c>
      <c r="Y210" s="689">
        <f t="shared" si="28"/>
        <v>1</v>
      </c>
      <c r="Z210" s="690">
        <f t="shared" si="22"/>
        <v>1.2602739726027396E-4</v>
      </c>
      <c r="AA210" s="691">
        <f t="shared" si="23"/>
        <v>50000000000</v>
      </c>
      <c r="AB210" s="689" t="str">
        <f t="shared" si="24"/>
        <v>VND</v>
      </c>
      <c r="AC210" s="689">
        <f>VLOOKUP(AB210,'Fx rate'!$A$2:$B$12,2,0)</f>
        <v>1</v>
      </c>
      <c r="AD210" s="691">
        <f t="shared" si="25"/>
        <v>50000000000</v>
      </c>
      <c r="AE210" s="691">
        <f t="shared" si="26"/>
        <v>6301369.8630136978</v>
      </c>
      <c r="AF210" s="692">
        <f>SUMIFS('GL7010'!M:M,'GL7010'!I:I,'C701- Recalculate'!D210)</f>
        <v>-6301370</v>
      </c>
      <c r="AG210" s="693">
        <f t="shared" si="27"/>
        <v>-0.13698630221188068</v>
      </c>
    </row>
    <row r="211" spans="1:33" ht="70.5" hidden="1" thickBot="1">
      <c r="A211" s="701">
        <v>131200001</v>
      </c>
      <c r="B211" s="701" t="s">
        <v>1269</v>
      </c>
      <c r="C211" s="701" t="s">
        <v>1271</v>
      </c>
      <c r="D211" s="701" t="s">
        <v>2080</v>
      </c>
      <c r="E211" s="701" t="s">
        <v>2081</v>
      </c>
      <c r="F211" s="701">
        <v>21485</v>
      </c>
      <c r="G211" s="701" t="s">
        <v>1070</v>
      </c>
      <c r="H211" s="701" t="s">
        <v>2053</v>
      </c>
      <c r="I211" s="701" t="s">
        <v>2072</v>
      </c>
      <c r="J211" s="701">
        <v>5</v>
      </c>
      <c r="K211" s="701" t="s">
        <v>178</v>
      </c>
      <c r="L211" s="702">
        <v>120000000000</v>
      </c>
      <c r="M211" s="703">
        <v>120000000000</v>
      </c>
      <c r="N211" s="701">
        <v>4.9000000000000004</v>
      </c>
      <c r="O211" s="701">
        <v>0</v>
      </c>
      <c r="P211" s="701">
        <v>0</v>
      </c>
      <c r="Q211" s="701">
        <v>0</v>
      </c>
      <c r="R211" s="701">
        <v>0</v>
      </c>
      <c r="S211" s="701">
        <v>491100002</v>
      </c>
      <c r="T211" s="701" t="s">
        <v>2082</v>
      </c>
      <c r="U211" s="702">
        <v>120000000000</v>
      </c>
      <c r="W211" s="687" t="str">
        <f t="shared" si="20"/>
        <v>16/02/2023</v>
      </c>
      <c r="X211" s="688" t="str">
        <f t="shared" si="21"/>
        <v>21/02/2023</v>
      </c>
      <c r="Y211" s="689">
        <f t="shared" si="28"/>
        <v>5</v>
      </c>
      <c r="Z211" s="690">
        <f t="shared" si="22"/>
        <v>1.3424657534246576E-4</v>
      </c>
      <c r="AA211" s="691">
        <f t="shared" si="23"/>
        <v>120000000000</v>
      </c>
      <c r="AB211" s="689" t="str">
        <f t="shared" si="24"/>
        <v>VND</v>
      </c>
      <c r="AC211" s="689">
        <f>VLOOKUP(AB211,'Fx rate'!$A$2:$B$12,2,0)</f>
        <v>1</v>
      </c>
      <c r="AD211" s="691">
        <f t="shared" si="25"/>
        <v>120000000000</v>
      </c>
      <c r="AE211" s="691">
        <f t="shared" si="26"/>
        <v>80547945.205479443</v>
      </c>
      <c r="AF211" s="692">
        <f>SUMIFS('GL7010'!M:M,'GL7010'!I:I,'C701- Recalculate'!D211)</f>
        <v>-80547945</v>
      </c>
      <c r="AG211" s="693">
        <f t="shared" si="27"/>
        <v>0.20547944307327271</v>
      </c>
    </row>
    <row r="212" spans="1:33" ht="60.5" hidden="1" thickBot="1">
      <c r="A212" s="701">
        <v>131200001</v>
      </c>
      <c r="B212" s="701" t="s">
        <v>1269</v>
      </c>
      <c r="C212" s="701" t="s">
        <v>1271</v>
      </c>
      <c r="D212" s="701" t="s">
        <v>2083</v>
      </c>
      <c r="E212" s="701" t="s">
        <v>2084</v>
      </c>
      <c r="F212" s="701">
        <v>155815</v>
      </c>
      <c r="G212" s="701" t="s">
        <v>2015</v>
      </c>
      <c r="H212" s="701" t="s">
        <v>2053</v>
      </c>
      <c r="I212" s="701" t="s">
        <v>1964</v>
      </c>
      <c r="J212" s="701">
        <v>1</v>
      </c>
      <c r="K212" s="701" t="s">
        <v>178</v>
      </c>
      <c r="L212" s="701">
        <v>0</v>
      </c>
      <c r="M212" s="701">
        <v>0</v>
      </c>
      <c r="N212" s="701">
        <v>4.5999999999999996</v>
      </c>
      <c r="O212" s="701">
        <v>0</v>
      </c>
      <c r="P212" s="701">
        <v>0</v>
      </c>
      <c r="Q212" s="701">
        <v>0</v>
      </c>
      <c r="R212" s="701">
        <v>0</v>
      </c>
      <c r="S212" s="701">
        <v>491100002</v>
      </c>
      <c r="T212" s="701" t="s">
        <v>2079</v>
      </c>
      <c r="U212" s="701">
        <v>0</v>
      </c>
      <c r="W212" s="687" t="str">
        <f t="shared" si="20"/>
        <v>16/02/2023</v>
      </c>
      <c r="X212" s="688" t="str">
        <f t="shared" si="21"/>
        <v>17/02/2023</v>
      </c>
      <c r="Y212" s="689">
        <f t="shared" si="28"/>
        <v>1</v>
      </c>
      <c r="Z212" s="690">
        <f t="shared" si="22"/>
        <v>1.2602739726027396E-4</v>
      </c>
      <c r="AA212" s="691">
        <f t="shared" si="23"/>
        <v>0</v>
      </c>
      <c r="AB212" s="689" t="str">
        <f t="shared" si="24"/>
        <v>VND</v>
      </c>
      <c r="AC212" s="689">
        <f>VLOOKUP(AB212,'Fx rate'!$A$2:$B$12,2,0)</f>
        <v>1</v>
      </c>
      <c r="AD212" s="691">
        <f t="shared" si="25"/>
        <v>0</v>
      </c>
      <c r="AE212" s="691">
        <f t="shared" si="26"/>
        <v>0</v>
      </c>
      <c r="AF212" s="692">
        <f>SUMIFS('GL7010'!M:M,'GL7010'!I:I,'C701- Recalculate'!D212)</f>
        <v>0</v>
      </c>
      <c r="AG212" s="693">
        <f t="shared" si="27"/>
        <v>0</v>
      </c>
    </row>
    <row r="213" spans="1:33" ht="70.5" hidden="1" thickBot="1">
      <c r="A213" s="701">
        <v>131200001</v>
      </c>
      <c r="B213" s="701" t="s">
        <v>1269</v>
      </c>
      <c r="C213" s="701" t="s">
        <v>1271</v>
      </c>
      <c r="D213" s="701" t="s">
        <v>2085</v>
      </c>
      <c r="E213" s="701" t="s">
        <v>2086</v>
      </c>
      <c r="F213" s="701">
        <v>21075</v>
      </c>
      <c r="G213" s="701" t="s">
        <v>1066</v>
      </c>
      <c r="H213" s="701" t="s">
        <v>2053</v>
      </c>
      <c r="I213" s="701" t="s">
        <v>1964</v>
      </c>
      <c r="J213" s="701">
        <v>1</v>
      </c>
      <c r="K213" s="701" t="s">
        <v>178</v>
      </c>
      <c r="L213" s="702">
        <v>200000000000</v>
      </c>
      <c r="M213" s="703">
        <v>200000000000</v>
      </c>
      <c r="N213" s="701">
        <v>4.5999999999999996</v>
      </c>
      <c r="O213" s="701">
        <v>0</v>
      </c>
      <c r="P213" s="701">
        <v>0</v>
      </c>
      <c r="Q213" s="701">
        <v>0</v>
      </c>
      <c r="R213" s="701">
        <v>0</v>
      </c>
      <c r="S213" s="701">
        <v>491100002</v>
      </c>
      <c r="T213" s="701" t="s">
        <v>2087</v>
      </c>
      <c r="U213" s="702">
        <v>200000000000</v>
      </c>
      <c r="W213" s="687" t="str">
        <f t="shared" si="20"/>
        <v>16/02/2023</v>
      </c>
      <c r="X213" s="688" t="str">
        <f t="shared" si="21"/>
        <v>17/02/2023</v>
      </c>
      <c r="Y213" s="689">
        <f t="shared" si="28"/>
        <v>1</v>
      </c>
      <c r="Z213" s="690">
        <f t="shared" si="22"/>
        <v>1.2602739726027396E-4</v>
      </c>
      <c r="AA213" s="691">
        <f t="shared" si="23"/>
        <v>200000000000</v>
      </c>
      <c r="AB213" s="689" t="str">
        <f t="shared" si="24"/>
        <v>VND</v>
      </c>
      <c r="AC213" s="689">
        <f>VLOOKUP(AB213,'Fx rate'!$A$2:$B$12,2,0)</f>
        <v>1</v>
      </c>
      <c r="AD213" s="691">
        <f t="shared" si="25"/>
        <v>200000000000</v>
      </c>
      <c r="AE213" s="691">
        <f t="shared" si="26"/>
        <v>25205479.452054791</v>
      </c>
      <c r="AF213" s="692">
        <f>SUMIFS('GL7010'!M:M,'GL7010'!I:I,'C701- Recalculate'!D213)</f>
        <v>-25205479</v>
      </c>
      <c r="AG213" s="693">
        <f t="shared" si="27"/>
        <v>0.45205479115247726</v>
      </c>
    </row>
    <row r="214" spans="1:33" ht="70.5" hidden="1" thickBot="1">
      <c r="A214" s="701">
        <v>131200001</v>
      </c>
      <c r="B214" s="701" t="s">
        <v>1269</v>
      </c>
      <c r="C214" s="701" t="s">
        <v>1271</v>
      </c>
      <c r="D214" s="701" t="s">
        <v>2088</v>
      </c>
      <c r="E214" s="701" t="s">
        <v>2089</v>
      </c>
      <c r="F214" s="701">
        <v>21485</v>
      </c>
      <c r="G214" s="701" t="s">
        <v>1070</v>
      </c>
      <c r="H214" s="701" t="s">
        <v>2053</v>
      </c>
      <c r="I214" s="701" t="s">
        <v>2072</v>
      </c>
      <c r="J214" s="701">
        <v>5</v>
      </c>
      <c r="K214" s="701" t="s">
        <v>178</v>
      </c>
      <c r="L214" s="702">
        <v>180000000000</v>
      </c>
      <c r="M214" s="703">
        <v>180000000000</v>
      </c>
      <c r="N214" s="701">
        <v>4.8</v>
      </c>
      <c r="O214" s="701">
        <v>0</v>
      </c>
      <c r="P214" s="701">
        <v>0</v>
      </c>
      <c r="Q214" s="701">
        <v>0</v>
      </c>
      <c r="R214" s="701">
        <v>0</v>
      </c>
      <c r="S214" s="701">
        <v>491100002</v>
      </c>
      <c r="T214" s="701" t="s">
        <v>2090</v>
      </c>
      <c r="U214" s="702">
        <v>180000000000</v>
      </c>
      <c r="W214" s="687" t="str">
        <f t="shared" si="20"/>
        <v>16/02/2023</v>
      </c>
      <c r="X214" s="688" t="str">
        <f t="shared" si="21"/>
        <v>21/02/2023</v>
      </c>
      <c r="Y214" s="689">
        <f t="shared" si="28"/>
        <v>5</v>
      </c>
      <c r="Z214" s="690">
        <f t="shared" si="22"/>
        <v>1.3150684931506851E-4</v>
      </c>
      <c r="AA214" s="691">
        <f t="shared" si="23"/>
        <v>180000000000</v>
      </c>
      <c r="AB214" s="689" t="str">
        <f t="shared" si="24"/>
        <v>VND</v>
      </c>
      <c r="AC214" s="689">
        <f>VLOOKUP(AB214,'Fx rate'!$A$2:$B$12,2,0)</f>
        <v>1</v>
      </c>
      <c r="AD214" s="691">
        <f t="shared" si="25"/>
        <v>180000000000</v>
      </c>
      <c r="AE214" s="691">
        <f t="shared" si="26"/>
        <v>118356164.38356164</v>
      </c>
      <c r="AF214" s="692">
        <f>SUMIFS('GL7010'!M:M,'GL7010'!I:I,'C701- Recalculate'!D214)</f>
        <v>-118356164</v>
      </c>
      <c r="AG214" s="693">
        <f t="shared" si="27"/>
        <v>0.3835616409778595</v>
      </c>
    </row>
    <row r="215" spans="1:33" ht="80.5" hidden="1" thickBot="1">
      <c r="A215" s="701">
        <v>131200001</v>
      </c>
      <c r="B215" s="701" t="s">
        <v>1269</v>
      </c>
      <c r="C215" s="701" t="s">
        <v>1271</v>
      </c>
      <c r="D215" s="701" t="s">
        <v>2091</v>
      </c>
      <c r="E215" s="701" t="s">
        <v>2092</v>
      </c>
      <c r="F215" s="701">
        <v>23085</v>
      </c>
      <c r="G215" s="701" t="s">
        <v>1852</v>
      </c>
      <c r="H215" s="701" t="s">
        <v>2053</v>
      </c>
      <c r="I215" s="701" t="s">
        <v>1964</v>
      </c>
      <c r="J215" s="701">
        <v>1</v>
      </c>
      <c r="K215" s="701" t="s">
        <v>178</v>
      </c>
      <c r="L215" s="702">
        <v>300000000000</v>
      </c>
      <c r="M215" s="703">
        <v>300000000000</v>
      </c>
      <c r="N215" s="701">
        <v>4.5</v>
      </c>
      <c r="O215" s="701">
        <v>0</v>
      </c>
      <c r="P215" s="701">
        <v>0</v>
      </c>
      <c r="Q215" s="701">
        <v>0</v>
      </c>
      <c r="R215" s="701">
        <v>0</v>
      </c>
      <c r="S215" s="701">
        <v>491100002</v>
      </c>
      <c r="T215" s="701" t="s">
        <v>2093</v>
      </c>
      <c r="U215" s="702">
        <v>300000000000</v>
      </c>
      <c r="W215" s="687" t="str">
        <f t="shared" si="20"/>
        <v>16/02/2023</v>
      </c>
      <c r="X215" s="688" t="str">
        <f t="shared" si="21"/>
        <v>17/02/2023</v>
      </c>
      <c r="Y215" s="689">
        <f t="shared" si="28"/>
        <v>1</v>
      </c>
      <c r="Z215" s="690">
        <f t="shared" si="22"/>
        <v>1.2328767123287671E-4</v>
      </c>
      <c r="AA215" s="691">
        <f t="shared" si="23"/>
        <v>300000000000</v>
      </c>
      <c r="AB215" s="689" t="str">
        <f t="shared" si="24"/>
        <v>VND</v>
      </c>
      <c r="AC215" s="689">
        <f>VLOOKUP(AB215,'Fx rate'!$A$2:$B$12,2,0)</f>
        <v>1</v>
      </c>
      <c r="AD215" s="691">
        <f t="shared" si="25"/>
        <v>300000000000</v>
      </c>
      <c r="AE215" s="691">
        <f t="shared" si="26"/>
        <v>36986301.369863011</v>
      </c>
      <c r="AF215" s="692">
        <f>SUMIFS('GL7010'!M:M,'GL7010'!I:I,'C701- Recalculate'!D215)</f>
        <v>-36986301</v>
      </c>
      <c r="AG215" s="693">
        <f t="shared" si="27"/>
        <v>0.36986301094293594</v>
      </c>
    </row>
    <row r="216" spans="1:33" ht="80.5" hidden="1" thickBot="1">
      <c r="A216" s="701">
        <v>131200001</v>
      </c>
      <c r="B216" s="701" t="s">
        <v>1269</v>
      </c>
      <c r="C216" s="701" t="s">
        <v>1271</v>
      </c>
      <c r="D216" s="701" t="s">
        <v>2094</v>
      </c>
      <c r="E216" s="701" t="s">
        <v>2095</v>
      </c>
      <c r="F216" s="701">
        <v>23085</v>
      </c>
      <c r="G216" s="701" t="s">
        <v>1852</v>
      </c>
      <c r="H216" s="701" t="s">
        <v>2053</v>
      </c>
      <c r="I216" s="701" t="s">
        <v>1964</v>
      </c>
      <c r="J216" s="701">
        <v>1</v>
      </c>
      <c r="K216" s="701" t="s">
        <v>178</v>
      </c>
      <c r="L216" s="702">
        <v>300000000000</v>
      </c>
      <c r="M216" s="703">
        <v>300000000000</v>
      </c>
      <c r="N216" s="701">
        <v>4.5</v>
      </c>
      <c r="O216" s="701">
        <v>0</v>
      </c>
      <c r="P216" s="701">
        <v>0</v>
      </c>
      <c r="Q216" s="701">
        <v>0</v>
      </c>
      <c r="R216" s="701">
        <v>0</v>
      </c>
      <c r="S216" s="701">
        <v>491100002</v>
      </c>
      <c r="T216" s="701" t="s">
        <v>2096</v>
      </c>
      <c r="U216" s="702">
        <v>300000000000</v>
      </c>
      <c r="W216" s="687" t="str">
        <f t="shared" si="20"/>
        <v>16/02/2023</v>
      </c>
      <c r="X216" s="688" t="str">
        <f t="shared" si="21"/>
        <v>17/02/2023</v>
      </c>
      <c r="Y216" s="689">
        <f t="shared" si="28"/>
        <v>1</v>
      </c>
      <c r="Z216" s="690">
        <f t="shared" si="22"/>
        <v>1.2328767123287671E-4</v>
      </c>
      <c r="AA216" s="691">
        <f t="shared" si="23"/>
        <v>300000000000</v>
      </c>
      <c r="AB216" s="689" t="str">
        <f t="shared" si="24"/>
        <v>VND</v>
      </c>
      <c r="AC216" s="689">
        <f>VLOOKUP(AB216,'Fx rate'!$A$2:$B$12,2,0)</f>
        <v>1</v>
      </c>
      <c r="AD216" s="691">
        <f t="shared" si="25"/>
        <v>300000000000</v>
      </c>
      <c r="AE216" s="691">
        <f t="shared" si="26"/>
        <v>36986301.369863011</v>
      </c>
      <c r="AF216" s="692">
        <f>SUMIFS('GL7010'!M:M,'GL7010'!I:I,'C701- Recalculate'!D216)</f>
        <v>-36986301</v>
      </c>
      <c r="AG216" s="693">
        <f t="shared" si="27"/>
        <v>0.36986301094293594</v>
      </c>
    </row>
    <row r="217" spans="1:33" ht="70.5" hidden="1" thickBot="1">
      <c r="A217" s="701">
        <v>131200001</v>
      </c>
      <c r="B217" s="701" t="s">
        <v>1269</v>
      </c>
      <c r="C217" s="701" t="s">
        <v>1271</v>
      </c>
      <c r="D217" s="701" t="s">
        <v>2097</v>
      </c>
      <c r="E217" s="701" t="s">
        <v>2098</v>
      </c>
      <c r="F217" s="701">
        <v>147192</v>
      </c>
      <c r="G217" s="701" t="s">
        <v>1701</v>
      </c>
      <c r="H217" s="701" t="s">
        <v>2053</v>
      </c>
      <c r="I217" s="701" t="s">
        <v>2002</v>
      </c>
      <c r="J217" s="701">
        <v>4</v>
      </c>
      <c r="K217" s="701" t="s">
        <v>178</v>
      </c>
      <c r="L217" s="702">
        <v>300000000000</v>
      </c>
      <c r="M217" s="703">
        <v>300000000000</v>
      </c>
      <c r="N217" s="701">
        <v>4.2</v>
      </c>
      <c r="O217" s="701">
        <v>0</v>
      </c>
      <c r="P217" s="701">
        <v>0</v>
      </c>
      <c r="Q217" s="701">
        <v>0</v>
      </c>
      <c r="R217" s="701">
        <v>0</v>
      </c>
      <c r="S217" s="701">
        <v>491100002</v>
      </c>
      <c r="T217" s="701" t="s">
        <v>2099</v>
      </c>
      <c r="U217" s="702">
        <v>300000000000</v>
      </c>
      <c r="W217" s="687" t="str">
        <f t="shared" si="20"/>
        <v>16/02/2023</v>
      </c>
      <c r="X217" s="688" t="str">
        <f t="shared" si="21"/>
        <v>20/02/2023</v>
      </c>
      <c r="Y217" s="689">
        <f t="shared" si="28"/>
        <v>4</v>
      </c>
      <c r="Z217" s="690">
        <f t="shared" si="22"/>
        <v>1.1506849315068494E-4</v>
      </c>
      <c r="AA217" s="691">
        <f t="shared" si="23"/>
        <v>300000000000</v>
      </c>
      <c r="AB217" s="689" t="str">
        <f t="shared" si="24"/>
        <v>VND</v>
      </c>
      <c r="AC217" s="689">
        <f>VLOOKUP(AB217,'Fx rate'!$A$2:$B$12,2,0)</f>
        <v>1</v>
      </c>
      <c r="AD217" s="691">
        <f t="shared" si="25"/>
        <v>300000000000</v>
      </c>
      <c r="AE217" s="691">
        <f t="shared" si="26"/>
        <v>138082191.78082192</v>
      </c>
      <c r="AF217" s="692">
        <f>SUMIFS('GL7010'!M:M,'GL7010'!I:I,'C701- Recalculate'!D217)</f>
        <v>-138082192</v>
      </c>
      <c r="AG217" s="693">
        <f t="shared" si="27"/>
        <v>-0.21917808055877686</v>
      </c>
    </row>
    <row r="218" spans="1:33" ht="60.5" hidden="1" thickBot="1">
      <c r="A218" s="701">
        <v>131200001</v>
      </c>
      <c r="B218" s="701" t="s">
        <v>1269</v>
      </c>
      <c r="C218" s="701" t="s">
        <v>1271</v>
      </c>
      <c r="D218" s="701" t="s">
        <v>2100</v>
      </c>
      <c r="E218" s="701" t="s">
        <v>2101</v>
      </c>
      <c r="F218" s="701">
        <v>155815</v>
      </c>
      <c r="G218" s="701" t="s">
        <v>2015</v>
      </c>
      <c r="H218" s="701" t="s">
        <v>2053</v>
      </c>
      <c r="I218" s="701" t="s">
        <v>1964</v>
      </c>
      <c r="J218" s="701">
        <v>1</v>
      </c>
      <c r="K218" s="701" t="s">
        <v>178</v>
      </c>
      <c r="L218" s="702">
        <v>50000000000</v>
      </c>
      <c r="M218" s="703">
        <v>50000000000</v>
      </c>
      <c r="N218" s="701">
        <v>4.5999999999999996</v>
      </c>
      <c r="O218" s="701">
        <v>0</v>
      </c>
      <c r="P218" s="701">
        <v>0</v>
      </c>
      <c r="Q218" s="701">
        <v>0</v>
      </c>
      <c r="R218" s="701">
        <v>0</v>
      </c>
      <c r="S218" s="701">
        <v>491100002</v>
      </c>
      <c r="T218" s="701" t="s">
        <v>2102</v>
      </c>
      <c r="U218" s="702">
        <v>50000000000</v>
      </c>
      <c r="W218" s="687" t="str">
        <f t="shared" si="20"/>
        <v>16/02/2023</v>
      </c>
      <c r="X218" s="688" t="str">
        <f t="shared" si="21"/>
        <v>17/02/2023</v>
      </c>
      <c r="Y218" s="689">
        <f t="shared" si="28"/>
        <v>1</v>
      </c>
      <c r="Z218" s="690">
        <f t="shared" si="22"/>
        <v>1.2602739726027396E-4</v>
      </c>
      <c r="AA218" s="691">
        <f t="shared" si="23"/>
        <v>50000000000</v>
      </c>
      <c r="AB218" s="689" t="str">
        <f t="shared" si="24"/>
        <v>VND</v>
      </c>
      <c r="AC218" s="689">
        <f>VLOOKUP(AB218,'Fx rate'!$A$2:$B$12,2,0)</f>
        <v>1</v>
      </c>
      <c r="AD218" s="691">
        <f t="shared" si="25"/>
        <v>50000000000</v>
      </c>
      <c r="AE218" s="691">
        <f t="shared" si="26"/>
        <v>6301369.8630136978</v>
      </c>
      <c r="AF218" s="692">
        <f>SUMIFS('GL7010'!M:M,'GL7010'!I:I,'C701- Recalculate'!D218)</f>
        <v>-6301370</v>
      </c>
      <c r="AG218" s="693">
        <f t="shared" si="27"/>
        <v>-0.13698630221188068</v>
      </c>
    </row>
    <row r="219" spans="1:33" ht="70.5" hidden="1" thickBot="1">
      <c r="A219" s="701">
        <v>131200001</v>
      </c>
      <c r="B219" s="701" t="s">
        <v>1269</v>
      </c>
      <c r="C219" s="701" t="s">
        <v>1271</v>
      </c>
      <c r="D219" s="701" t="s">
        <v>2103</v>
      </c>
      <c r="E219" s="701" t="s">
        <v>2104</v>
      </c>
      <c r="F219" s="701">
        <v>155815</v>
      </c>
      <c r="G219" s="701" t="s">
        <v>2015</v>
      </c>
      <c r="H219" s="701" t="s">
        <v>1964</v>
      </c>
      <c r="I219" s="701" t="s">
        <v>2002</v>
      </c>
      <c r="J219" s="701">
        <v>3</v>
      </c>
      <c r="K219" s="701" t="s">
        <v>178</v>
      </c>
      <c r="L219" s="702">
        <v>80000000000</v>
      </c>
      <c r="M219" s="703">
        <v>80000000000</v>
      </c>
      <c r="N219" s="701">
        <v>4.5999999999999996</v>
      </c>
      <c r="O219" s="701">
        <v>0</v>
      </c>
      <c r="P219" s="701">
        <v>0</v>
      </c>
      <c r="Q219" s="701">
        <v>0</v>
      </c>
      <c r="R219" s="701">
        <v>0</v>
      </c>
      <c r="S219" s="701">
        <v>491100002</v>
      </c>
      <c r="T219" s="701" t="s">
        <v>2105</v>
      </c>
      <c r="U219" s="702">
        <v>80000000000</v>
      </c>
      <c r="W219" s="687" t="str">
        <f t="shared" si="20"/>
        <v>17/02/2023</v>
      </c>
      <c r="X219" s="688" t="str">
        <f t="shared" si="21"/>
        <v>20/02/2023</v>
      </c>
      <c r="Y219" s="689">
        <f t="shared" si="28"/>
        <v>3</v>
      </c>
      <c r="Z219" s="690">
        <f t="shared" si="22"/>
        <v>1.2602739726027396E-4</v>
      </c>
      <c r="AA219" s="691">
        <f t="shared" si="23"/>
        <v>80000000000</v>
      </c>
      <c r="AB219" s="689" t="str">
        <f t="shared" si="24"/>
        <v>VND</v>
      </c>
      <c r="AC219" s="689">
        <f>VLOOKUP(AB219,'Fx rate'!$A$2:$B$12,2,0)</f>
        <v>1</v>
      </c>
      <c r="AD219" s="691">
        <f t="shared" si="25"/>
        <v>80000000000</v>
      </c>
      <c r="AE219" s="691">
        <f t="shared" si="26"/>
        <v>30246575.342465747</v>
      </c>
      <c r="AF219" s="692">
        <f>SUMIFS('GL7010'!M:M,'GL7010'!I:I,'C701- Recalculate'!D219)</f>
        <v>-30246575</v>
      </c>
      <c r="AG219" s="693">
        <f t="shared" si="27"/>
        <v>0.34246574714779854</v>
      </c>
    </row>
    <row r="220" spans="1:33" ht="80.5" hidden="1" thickBot="1">
      <c r="A220" s="701">
        <v>131200001</v>
      </c>
      <c r="B220" s="701" t="s">
        <v>1269</v>
      </c>
      <c r="C220" s="701" t="s">
        <v>1271</v>
      </c>
      <c r="D220" s="701" t="s">
        <v>2106</v>
      </c>
      <c r="E220" s="701" t="s">
        <v>2107</v>
      </c>
      <c r="F220" s="701">
        <v>24538</v>
      </c>
      <c r="G220" s="701" t="s">
        <v>1065</v>
      </c>
      <c r="H220" s="701" t="s">
        <v>1964</v>
      </c>
      <c r="I220" s="701" t="s">
        <v>2002</v>
      </c>
      <c r="J220" s="701">
        <v>3</v>
      </c>
      <c r="K220" s="701" t="s">
        <v>178</v>
      </c>
      <c r="L220" s="702">
        <v>200000000000</v>
      </c>
      <c r="M220" s="703">
        <v>200000000000</v>
      </c>
      <c r="N220" s="701">
        <v>4.5</v>
      </c>
      <c r="O220" s="701">
        <v>0</v>
      </c>
      <c r="P220" s="701">
        <v>0</v>
      </c>
      <c r="Q220" s="701">
        <v>0</v>
      </c>
      <c r="R220" s="701">
        <v>0</v>
      </c>
      <c r="S220" s="701">
        <v>491100002</v>
      </c>
      <c r="T220" s="701" t="s">
        <v>2108</v>
      </c>
      <c r="U220" s="702">
        <v>200000000000</v>
      </c>
      <c r="W220" s="687" t="str">
        <f t="shared" ref="W220:W283" si="29">H220</f>
        <v>17/02/2023</v>
      </c>
      <c r="X220" s="688" t="str">
        <f t="shared" ref="X220:X283" si="30">I220</f>
        <v>20/02/2023</v>
      </c>
      <c r="Y220" s="689">
        <f t="shared" si="28"/>
        <v>3</v>
      </c>
      <c r="Z220" s="690">
        <f t="shared" ref="Z220:Z283" si="31">N220%/365</f>
        <v>1.2328767123287671E-4</v>
      </c>
      <c r="AA220" s="691">
        <f t="shared" ref="AA220:AA283" si="32">L220</f>
        <v>200000000000</v>
      </c>
      <c r="AB220" s="689" t="str">
        <f t="shared" ref="AB220:AB283" si="33">K220</f>
        <v>VND</v>
      </c>
      <c r="AC220" s="689">
        <f>VLOOKUP(AB220,'Fx rate'!$A$2:$B$12,2,0)</f>
        <v>1</v>
      </c>
      <c r="AD220" s="691">
        <f t="shared" ref="AD220:AD283" si="34">AA220*AC220</f>
        <v>200000000000</v>
      </c>
      <c r="AE220" s="691">
        <f t="shared" ref="AE220:AE283" si="35">(AD220*Z220*Y220)</f>
        <v>73972602.739726022</v>
      </c>
      <c r="AF220" s="692">
        <f>SUMIFS('GL7010'!M:M,'GL7010'!I:I,'C701- Recalculate'!D220)</f>
        <v>-73972603</v>
      </c>
      <c r="AG220" s="693">
        <f t="shared" ref="AG220:AG283" si="36">AE220+AF220</f>
        <v>-0.26027397811412811</v>
      </c>
    </row>
    <row r="221" spans="1:33" ht="70.5" hidden="1" thickBot="1">
      <c r="A221" s="701">
        <v>131200001</v>
      </c>
      <c r="B221" s="701" t="s">
        <v>1269</v>
      </c>
      <c r="C221" s="701" t="s">
        <v>1271</v>
      </c>
      <c r="D221" s="701" t="s">
        <v>2109</v>
      </c>
      <c r="E221" s="701" t="s">
        <v>2110</v>
      </c>
      <c r="F221" s="701">
        <v>275315</v>
      </c>
      <c r="G221" s="701" t="s">
        <v>1406</v>
      </c>
      <c r="H221" s="701" t="s">
        <v>1964</v>
      </c>
      <c r="I221" s="701" t="s">
        <v>2111</v>
      </c>
      <c r="J221" s="701">
        <v>28</v>
      </c>
      <c r="K221" s="701" t="s">
        <v>178</v>
      </c>
      <c r="L221" s="702">
        <v>400000000000</v>
      </c>
      <c r="M221" s="703">
        <v>400000000000</v>
      </c>
      <c r="N221" s="701">
        <v>6.7</v>
      </c>
      <c r="O221" s="701">
        <v>0</v>
      </c>
      <c r="P221" s="701">
        <v>0</v>
      </c>
      <c r="Q221" s="701">
        <v>0</v>
      </c>
      <c r="R221" s="701">
        <v>0</v>
      </c>
      <c r="S221" s="701">
        <v>491100002</v>
      </c>
      <c r="T221" s="701" t="s">
        <v>2112</v>
      </c>
      <c r="U221" s="702">
        <v>400000000000</v>
      </c>
      <c r="W221" s="687" t="str">
        <f t="shared" si="29"/>
        <v>17/02/2023</v>
      </c>
      <c r="X221" s="688" t="str">
        <f t="shared" si="30"/>
        <v>17/03/2023</v>
      </c>
      <c r="Y221" s="689">
        <f t="shared" si="28"/>
        <v>28</v>
      </c>
      <c r="Z221" s="690">
        <f t="shared" si="31"/>
        <v>1.8356164383561644E-4</v>
      </c>
      <c r="AA221" s="691">
        <f t="shared" si="32"/>
        <v>400000000000</v>
      </c>
      <c r="AB221" s="689" t="str">
        <f t="shared" si="33"/>
        <v>VND</v>
      </c>
      <c r="AC221" s="689">
        <f>VLOOKUP(AB221,'Fx rate'!$A$2:$B$12,2,0)</f>
        <v>1</v>
      </c>
      <c r="AD221" s="691">
        <f t="shared" si="34"/>
        <v>400000000000</v>
      </c>
      <c r="AE221" s="691">
        <f t="shared" si="35"/>
        <v>2055890410.9589043</v>
      </c>
      <c r="AF221" s="692">
        <f>SUMIFS('GL7010'!M:M,'GL7010'!I:I,'C701- Recalculate'!D221)</f>
        <v>-2055890411</v>
      </c>
      <c r="AG221" s="693">
        <f t="shared" si="36"/>
        <v>-4.1095733642578125E-2</v>
      </c>
    </row>
    <row r="222" spans="1:33" ht="70.5" hidden="1" thickBot="1">
      <c r="A222" s="701">
        <v>131200001</v>
      </c>
      <c r="B222" s="701" t="s">
        <v>1269</v>
      </c>
      <c r="C222" s="701" t="s">
        <v>1271</v>
      </c>
      <c r="D222" s="701" t="s">
        <v>2113</v>
      </c>
      <c r="E222" s="701" t="s">
        <v>2114</v>
      </c>
      <c r="F222" s="701">
        <v>275315</v>
      </c>
      <c r="G222" s="701" t="s">
        <v>1406</v>
      </c>
      <c r="H222" s="701" t="s">
        <v>1964</v>
      </c>
      <c r="I222" s="701" t="s">
        <v>2111</v>
      </c>
      <c r="J222" s="701">
        <v>28</v>
      </c>
      <c r="K222" s="701" t="s">
        <v>178</v>
      </c>
      <c r="L222" s="702">
        <v>100000000000</v>
      </c>
      <c r="M222" s="703">
        <v>100000000000</v>
      </c>
      <c r="N222" s="701">
        <v>6.6</v>
      </c>
      <c r="O222" s="701">
        <v>0</v>
      </c>
      <c r="P222" s="701">
        <v>0</v>
      </c>
      <c r="Q222" s="701">
        <v>0</v>
      </c>
      <c r="R222" s="701">
        <v>0</v>
      </c>
      <c r="S222" s="701">
        <v>491100002</v>
      </c>
      <c r="T222" s="701" t="s">
        <v>2115</v>
      </c>
      <c r="U222" s="702">
        <v>100000000000</v>
      </c>
      <c r="W222" s="687" t="str">
        <f t="shared" si="29"/>
        <v>17/02/2023</v>
      </c>
      <c r="X222" s="688" t="str">
        <f t="shared" si="30"/>
        <v>17/03/2023</v>
      </c>
      <c r="Y222" s="689">
        <f t="shared" si="28"/>
        <v>28</v>
      </c>
      <c r="Z222" s="690">
        <f t="shared" si="31"/>
        <v>1.8082191780821919E-4</v>
      </c>
      <c r="AA222" s="691">
        <f t="shared" si="32"/>
        <v>100000000000</v>
      </c>
      <c r="AB222" s="689" t="str">
        <f t="shared" si="33"/>
        <v>VND</v>
      </c>
      <c r="AC222" s="689">
        <f>VLOOKUP(AB222,'Fx rate'!$A$2:$B$12,2,0)</f>
        <v>1</v>
      </c>
      <c r="AD222" s="691">
        <f t="shared" si="34"/>
        <v>100000000000</v>
      </c>
      <c r="AE222" s="691">
        <f t="shared" si="35"/>
        <v>506301369.86301374</v>
      </c>
      <c r="AF222" s="692">
        <f>SUMIFS('GL7010'!M:M,'GL7010'!I:I,'C701- Recalculate'!D222)</f>
        <v>-506301370</v>
      </c>
      <c r="AG222" s="693">
        <f t="shared" si="36"/>
        <v>-0.13698625564575195</v>
      </c>
    </row>
    <row r="223" spans="1:33" ht="80.5" hidden="1" thickBot="1">
      <c r="A223" s="701">
        <v>131200001</v>
      </c>
      <c r="B223" s="701" t="s">
        <v>1269</v>
      </c>
      <c r="C223" s="701" t="s">
        <v>1271</v>
      </c>
      <c r="D223" s="701" t="s">
        <v>2116</v>
      </c>
      <c r="E223" s="701" t="s">
        <v>2117</v>
      </c>
      <c r="F223" s="701">
        <v>23085</v>
      </c>
      <c r="G223" s="701" t="s">
        <v>1852</v>
      </c>
      <c r="H223" s="701" t="s">
        <v>1964</v>
      </c>
      <c r="I223" s="701" t="s">
        <v>2118</v>
      </c>
      <c r="J223" s="701">
        <v>11</v>
      </c>
      <c r="K223" s="701" t="s">
        <v>178</v>
      </c>
      <c r="L223" s="702">
        <v>300000000000</v>
      </c>
      <c r="M223" s="703">
        <v>300000000000</v>
      </c>
      <c r="N223" s="701">
        <v>5</v>
      </c>
      <c r="O223" s="701">
        <v>0</v>
      </c>
      <c r="P223" s="701">
        <v>0</v>
      </c>
      <c r="Q223" s="701">
        <v>0</v>
      </c>
      <c r="R223" s="701">
        <v>0</v>
      </c>
      <c r="S223" s="701">
        <v>491100002</v>
      </c>
      <c r="T223" s="701" t="s">
        <v>2119</v>
      </c>
      <c r="U223" s="702">
        <v>300000000000</v>
      </c>
      <c r="W223" s="687" t="str">
        <f t="shared" si="29"/>
        <v>17/02/2023</v>
      </c>
      <c r="X223" s="688" t="str">
        <f t="shared" si="30"/>
        <v>28/02/2023</v>
      </c>
      <c r="Y223" s="689">
        <f t="shared" si="28"/>
        <v>11</v>
      </c>
      <c r="Z223" s="690">
        <f t="shared" si="31"/>
        <v>1.3698630136986303E-4</v>
      </c>
      <c r="AA223" s="691">
        <f t="shared" si="32"/>
        <v>300000000000</v>
      </c>
      <c r="AB223" s="689" t="str">
        <f t="shared" si="33"/>
        <v>VND</v>
      </c>
      <c r="AC223" s="689">
        <f>VLOOKUP(AB223,'Fx rate'!$A$2:$B$12,2,0)</f>
        <v>1</v>
      </c>
      <c r="AD223" s="691">
        <f t="shared" si="34"/>
        <v>300000000000</v>
      </c>
      <c r="AE223" s="691">
        <f t="shared" si="35"/>
        <v>452054794.52054799</v>
      </c>
      <c r="AF223" s="692">
        <f>SUMIFS('GL7010'!M:M,'GL7010'!I:I,'C701- Recalculate'!D223)</f>
        <v>-452054795</v>
      </c>
      <c r="AG223" s="693">
        <f t="shared" si="36"/>
        <v>-0.47945201396942139</v>
      </c>
    </row>
    <row r="224" spans="1:33" ht="80.5" hidden="1" thickBot="1">
      <c r="A224" s="701">
        <v>131200001</v>
      </c>
      <c r="B224" s="701" t="s">
        <v>1269</v>
      </c>
      <c r="C224" s="701" t="s">
        <v>1271</v>
      </c>
      <c r="D224" s="701" t="s">
        <v>2120</v>
      </c>
      <c r="E224" s="701" t="s">
        <v>2121</v>
      </c>
      <c r="F224" s="701">
        <v>23085</v>
      </c>
      <c r="G224" s="701" t="s">
        <v>1852</v>
      </c>
      <c r="H224" s="701" t="s">
        <v>1964</v>
      </c>
      <c r="I224" s="704">
        <v>44988</v>
      </c>
      <c r="J224" s="701">
        <v>14</v>
      </c>
      <c r="K224" s="701" t="s">
        <v>178</v>
      </c>
      <c r="L224" s="702">
        <v>300000000000</v>
      </c>
      <c r="M224" s="703">
        <v>300000000000</v>
      </c>
      <c r="N224" s="701">
        <v>5.2</v>
      </c>
      <c r="O224" s="701">
        <v>0</v>
      </c>
      <c r="P224" s="701">
        <v>0</v>
      </c>
      <c r="Q224" s="701">
        <v>0</v>
      </c>
      <c r="R224" s="701">
        <v>0</v>
      </c>
      <c r="S224" s="701">
        <v>491100002</v>
      </c>
      <c r="T224" s="701" t="s">
        <v>2122</v>
      </c>
      <c r="U224" s="702">
        <v>300000000000</v>
      </c>
      <c r="W224" s="687" t="str">
        <f t="shared" si="29"/>
        <v>17/02/2023</v>
      </c>
      <c r="X224" s="688">
        <f t="shared" si="30"/>
        <v>44988</v>
      </c>
      <c r="Y224" s="689">
        <f t="shared" si="28"/>
        <v>14</v>
      </c>
      <c r="Z224" s="690">
        <f t="shared" si="31"/>
        <v>1.4246575342465755E-4</v>
      </c>
      <c r="AA224" s="691">
        <f t="shared" si="32"/>
        <v>300000000000</v>
      </c>
      <c r="AB224" s="689" t="str">
        <f t="shared" si="33"/>
        <v>VND</v>
      </c>
      <c r="AC224" s="689">
        <f>VLOOKUP(AB224,'Fx rate'!$A$2:$B$12,2,0)</f>
        <v>1</v>
      </c>
      <c r="AD224" s="691">
        <f t="shared" si="34"/>
        <v>300000000000</v>
      </c>
      <c r="AE224" s="691">
        <f t="shared" si="35"/>
        <v>598356164.38356173</v>
      </c>
      <c r="AF224" s="692">
        <f>SUMIFS('GL7010'!M:M,'GL7010'!I:I,'C701- Recalculate'!D224)</f>
        <v>-598356164</v>
      </c>
      <c r="AG224" s="693">
        <f t="shared" si="36"/>
        <v>0.38356173038482666</v>
      </c>
    </row>
    <row r="225" spans="1:33" ht="70.5" hidden="1" thickBot="1">
      <c r="A225" s="701">
        <v>131200001</v>
      </c>
      <c r="B225" s="701" t="s">
        <v>1269</v>
      </c>
      <c r="C225" s="701" t="s">
        <v>1271</v>
      </c>
      <c r="D225" s="701" t="s">
        <v>2123</v>
      </c>
      <c r="E225" s="701" t="s">
        <v>2124</v>
      </c>
      <c r="F225" s="701">
        <v>147192</v>
      </c>
      <c r="G225" s="701" t="s">
        <v>1701</v>
      </c>
      <c r="H225" s="701" t="s">
        <v>1964</v>
      </c>
      <c r="I225" s="701" t="s">
        <v>2002</v>
      </c>
      <c r="J225" s="701">
        <v>3</v>
      </c>
      <c r="K225" s="701" t="s">
        <v>178</v>
      </c>
      <c r="L225" s="702">
        <v>200000000000</v>
      </c>
      <c r="M225" s="703">
        <v>200000000000</v>
      </c>
      <c r="N225" s="701">
        <v>4.7</v>
      </c>
      <c r="O225" s="701">
        <v>0</v>
      </c>
      <c r="P225" s="701">
        <v>0</v>
      </c>
      <c r="Q225" s="701">
        <v>0</v>
      </c>
      <c r="R225" s="701">
        <v>0</v>
      </c>
      <c r="S225" s="701">
        <v>491100002</v>
      </c>
      <c r="T225" s="701" t="s">
        <v>2125</v>
      </c>
      <c r="U225" s="702">
        <v>200000000000</v>
      </c>
      <c r="W225" s="687" t="str">
        <f t="shared" si="29"/>
        <v>17/02/2023</v>
      </c>
      <c r="X225" s="688" t="str">
        <f t="shared" si="30"/>
        <v>20/02/2023</v>
      </c>
      <c r="Y225" s="689">
        <f t="shared" si="28"/>
        <v>3</v>
      </c>
      <c r="Z225" s="690">
        <f t="shared" si="31"/>
        <v>1.2876712328767123E-4</v>
      </c>
      <c r="AA225" s="691">
        <f t="shared" si="32"/>
        <v>200000000000</v>
      </c>
      <c r="AB225" s="689" t="str">
        <f t="shared" si="33"/>
        <v>VND</v>
      </c>
      <c r="AC225" s="689">
        <f>VLOOKUP(AB225,'Fx rate'!$A$2:$B$12,2,0)</f>
        <v>1</v>
      </c>
      <c r="AD225" s="691">
        <f t="shared" si="34"/>
        <v>200000000000</v>
      </c>
      <c r="AE225" s="691">
        <f t="shared" si="35"/>
        <v>77260273.97260274</v>
      </c>
      <c r="AF225" s="692">
        <f>SUMIFS('GL7010'!M:M,'GL7010'!I:I,'C701- Recalculate'!D225)</f>
        <v>-77260274</v>
      </c>
      <c r="AG225" s="693">
        <f t="shared" si="36"/>
        <v>-2.7397260069847107E-2</v>
      </c>
    </row>
    <row r="226" spans="1:33" ht="70.5" hidden="1" thickBot="1">
      <c r="A226" s="701">
        <v>131200001</v>
      </c>
      <c r="B226" s="701" t="s">
        <v>1269</v>
      </c>
      <c r="C226" s="701" t="s">
        <v>1271</v>
      </c>
      <c r="D226" s="701" t="s">
        <v>2126</v>
      </c>
      <c r="E226" s="701" t="s">
        <v>2127</v>
      </c>
      <c r="F226" s="701">
        <v>12092</v>
      </c>
      <c r="G226" s="701" t="s">
        <v>1069</v>
      </c>
      <c r="H226" s="701" t="s">
        <v>1964</v>
      </c>
      <c r="I226" s="701" t="s">
        <v>2002</v>
      </c>
      <c r="J226" s="701">
        <v>3</v>
      </c>
      <c r="K226" s="701" t="s">
        <v>178</v>
      </c>
      <c r="L226" s="702">
        <v>200000000000</v>
      </c>
      <c r="M226" s="703">
        <v>200000000000</v>
      </c>
      <c r="N226" s="701">
        <v>4.5999999999999996</v>
      </c>
      <c r="O226" s="701">
        <v>0</v>
      </c>
      <c r="P226" s="701">
        <v>0</v>
      </c>
      <c r="Q226" s="701">
        <v>0</v>
      </c>
      <c r="R226" s="701">
        <v>0</v>
      </c>
      <c r="S226" s="701">
        <v>491100002</v>
      </c>
      <c r="T226" s="701" t="s">
        <v>2128</v>
      </c>
      <c r="U226" s="702">
        <v>200000000000</v>
      </c>
      <c r="W226" s="687" t="str">
        <f t="shared" si="29"/>
        <v>17/02/2023</v>
      </c>
      <c r="X226" s="688" t="str">
        <f t="shared" si="30"/>
        <v>20/02/2023</v>
      </c>
      <c r="Y226" s="689">
        <f t="shared" si="28"/>
        <v>3</v>
      </c>
      <c r="Z226" s="690">
        <f t="shared" si="31"/>
        <v>1.2602739726027396E-4</v>
      </c>
      <c r="AA226" s="691">
        <f t="shared" si="32"/>
        <v>200000000000</v>
      </c>
      <c r="AB226" s="689" t="str">
        <f t="shared" si="33"/>
        <v>VND</v>
      </c>
      <c r="AC226" s="689">
        <f>VLOOKUP(AB226,'Fx rate'!$A$2:$B$12,2,0)</f>
        <v>1</v>
      </c>
      <c r="AD226" s="691">
        <f t="shared" si="34"/>
        <v>200000000000</v>
      </c>
      <c r="AE226" s="691">
        <f t="shared" si="35"/>
        <v>75616438.356164366</v>
      </c>
      <c r="AF226" s="692">
        <f>SUMIFS('GL7010'!M:M,'GL7010'!I:I,'C701- Recalculate'!D226)</f>
        <v>-75616438</v>
      </c>
      <c r="AG226" s="693">
        <f t="shared" si="36"/>
        <v>0.3561643660068512</v>
      </c>
    </row>
    <row r="227" spans="1:33" ht="80.5" hidden="1" thickBot="1">
      <c r="A227" s="701">
        <v>131200001</v>
      </c>
      <c r="B227" s="701" t="s">
        <v>1269</v>
      </c>
      <c r="C227" s="701" t="s">
        <v>1271</v>
      </c>
      <c r="D227" s="701" t="s">
        <v>2129</v>
      </c>
      <c r="E227" s="701" t="s">
        <v>2130</v>
      </c>
      <c r="F227" s="701">
        <v>21075</v>
      </c>
      <c r="G227" s="701" t="s">
        <v>1066</v>
      </c>
      <c r="H227" s="701" t="s">
        <v>1964</v>
      </c>
      <c r="I227" s="701" t="s">
        <v>2002</v>
      </c>
      <c r="J227" s="701">
        <v>3</v>
      </c>
      <c r="K227" s="701" t="s">
        <v>178</v>
      </c>
      <c r="L227" s="702">
        <v>200000000000</v>
      </c>
      <c r="M227" s="703">
        <v>200000000000</v>
      </c>
      <c r="N227" s="701">
        <v>4.5</v>
      </c>
      <c r="O227" s="701">
        <v>0</v>
      </c>
      <c r="P227" s="701">
        <v>0</v>
      </c>
      <c r="Q227" s="701">
        <v>0</v>
      </c>
      <c r="R227" s="701">
        <v>0</v>
      </c>
      <c r="S227" s="701">
        <v>491100002</v>
      </c>
      <c r="T227" s="701" t="s">
        <v>2131</v>
      </c>
      <c r="U227" s="702">
        <v>200000000000</v>
      </c>
      <c r="W227" s="687" t="str">
        <f t="shared" si="29"/>
        <v>17/02/2023</v>
      </c>
      <c r="X227" s="688" t="str">
        <f t="shared" si="30"/>
        <v>20/02/2023</v>
      </c>
      <c r="Y227" s="689">
        <f t="shared" si="28"/>
        <v>3</v>
      </c>
      <c r="Z227" s="690">
        <f t="shared" si="31"/>
        <v>1.2328767123287671E-4</v>
      </c>
      <c r="AA227" s="691">
        <f t="shared" si="32"/>
        <v>200000000000</v>
      </c>
      <c r="AB227" s="689" t="str">
        <f t="shared" si="33"/>
        <v>VND</v>
      </c>
      <c r="AC227" s="689">
        <f>VLOOKUP(AB227,'Fx rate'!$A$2:$B$12,2,0)</f>
        <v>1</v>
      </c>
      <c r="AD227" s="691">
        <f t="shared" si="34"/>
        <v>200000000000</v>
      </c>
      <c r="AE227" s="691">
        <f t="shared" si="35"/>
        <v>73972602.739726022</v>
      </c>
      <c r="AF227" s="692">
        <f>SUMIFS('GL7010'!M:M,'GL7010'!I:I,'C701- Recalculate'!D227)</f>
        <v>-73972603</v>
      </c>
      <c r="AG227" s="693">
        <f t="shared" si="36"/>
        <v>-0.26027397811412811</v>
      </c>
    </row>
    <row r="228" spans="1:33" ht="70.5" hidden="1" thickBot="1">
      <c r="A228" s="701">
        <v>131200001</v>
      </c>
      <c r="B228" s="701" t="s">
        <v>1269</v>
      </c>
      <c r="C228" s="701" t="s">
        <v>1271</v>
      </c>
      <c r="D228" s="701" t="s">
        <v>2132</v>
      </c>
      <c r="E228" s="701" t="s">
        <v>2133</v>
      </c>
      <c r="F228" s="701">
        <v>275315</v>
      </c>
      <c r="G228" s="701" t="s">
        <v>1406</v>
      </c>
      <c r="H228" s="701" t="s">
        <v>1964</v>
      </c>
      <c r="I228" s="701" t="s">
        <v>2111</v>
      </c>
      <c r="J228" s="701">
        <v>28</v>
      </c>
      <c r="K228" s="701" t="s">
        <v>178</v>
      </c>
      <c r="L228" s="702">
        <v>250000000000</v>
      </c>
      <c r="M228" s="703">
        <v>250000000000</v>
      </c>
      <c r="N228" s="701">
        <v>6.5</v>
      </c>
      <c r="O228" s="701">
        <v>0</v>
      </c>
      <c r="P228" s="701">
        <v>0</v>
      </c>
      <c r="Q228" s="701">
        <v>0</v>
      </c>
      <c r="R228" s="701">
        <v>0</v>
      </c>
      <c r="S228" s="701">
        <v>491100002</v>
      </c>
      <c r="T228" s="701" t="s">
        <v>2134</v>
      </c>
      <c r="U228" s="702">
        <v>250000000000</v>
      </c>
      <c r="W228" s="687" t="str">
        <f t="shared" si="29"/>
        <v>17/02/2023</v>
      </c>
      <c r="X228" s="688" t="str">
        <f t="shared" si="30"/>
        <v>17/03/2023</v>
      </c>
      <c r="Y228" s="689">
        <f t="shared" ref="Y228:Y291" si="37">X228-W228</f>
        <v>28</v>
      </c>
      <c r="Z228" s="690">
        <f t="shared" si="31"/>
        <v>1.7808219178082192E-4</v>
      </c>
      <c r="AA228" s="691">
        <f t="shared" si="32"/>
        <v>250000000000</v>
      </c>
      <c r="AB228" s="689" t="str">
        <f t="shared" si="33"/>
        <v>VND</v>
      </c>
      <c r="AC228" s="689">
        <f>VLOOKUP(AB228,'Fx rate'!$A$2:$B$12,2,0)</f>
        <v>1</v>
      </c>
      <c r="AD228" s="691">
        <f t="shared" si="34"/>
        <v>250000000000</v>
      </c>
      <c r="AE228" s="691">
        <f t="shared" si="35"/>
        <v>1246575342.4657536</v>
      </c>
      <c r="AF228" s="692">
        <f>SUMIFS('GL7010'!M:M,'GL7010'!I:I,'C701- Recalculate'!D228)</f>
        <v>-1246575342</v>
      </c>
      <c r="AG228" s="693">
        <f t="shared" si="36"/>
        <v>0.46575355529785156</v>
      </c>
    </row>
    <row r="229" spans="1:33" ht="70.5" hidden="1" thickBot="1">
      <c r="A229" s="701">
        <v>131200001</v>
      </c>
      <c r="B229" s="701" t="s">
        <v>1269</v>
      </c>
      <c r="C229" s="701" t="s">
        <v>1271</v>
      </c>
      <c r="D229" s="701" t="s">
        <v>2135</v>
      </c>
      <c r="E229" s="701" t="s">
        <v>2136</v>
      </c>
      <c r="F229" s="701">
        <v>275315</v>
      </c>
      <c r="G229" s="701" t="s">
        <v>1406</v>
      </c>
      <c r="H229" s="701" t="s">
        <v>1964</v>
      </c>
      <c r="I229" s="701" t="s">
        <v>2111</v>
      </c>
      <c r="J229" s="701">
        <v>28</v>
      </c>
      <c r="K229" s="701" t="s">
        <v>178</v>
      </c>
      <c r="L229" s="702">
        <v>250000000000</v>
      </c>
      <c r="M229" s="703">
        <v>250000000000</v>
      </c>
      <c r="N229" s="701">
        <v>6.5</v>
      </c>
      <c r="O229" s="701">
        <v>0</v>
      </c>
      <c r="P229" s="701">
        <v>0</v>
      </c>
      <c r="Q229" s="701">
        <v>0</v>
      </c>
      <c r="R229" s="701">
        <v>0</v>
      </c>
      <c r="S229" s="701">
        <v>491100002</v>
      </c>
      <c r="T229" s="701" t="s">
        <v>2137</v>
      </c>
      <c r="U229" s="702">
        <v>250000000000</v>
      </c>
      <c r="W229" s="687" t="str">
        <f t="shared" si="29"/>
        <v>17/02/2023</v>
      </c>
      <c r="X229" s="688" t="str">
        <f t="shared" si="30"/>
        <v>17/03/2023</v>
      </c>
      <c r="Y229" s="689">
        <f t="shared" si="37"/>
        <v>28</v>
      </c>
      <c r="Z229" s="690">
        <f t="shared" si="31"/>
        <v>1.7808219178082192E-4</v>
      </c>
      <c r="AA229" s="691">
        <f t="shared" si="32"/>
        <v>250000000000</v>
      </c>
      <c r="AB229" s="689" t="str">
        <f t="shared" si="33"/>
        <v>VND</v>
      </c>
      <c r="AC229" s="689">
        <f>VLOOKUP(AB229,'Fx rate'!$A$2:$B$12,2,0)</f>
        <v>1</v>
      </c>
      <c r="AD229" s="691">
        <f t="shared" si="34"/>
        <v>250000000000</v>
      </c>
      <c r="AE229" s="691">
        <f t="shared" si="35"/>
        <v>1246575342.4657536</v>
      </c>
      <c r="AF229" s="692">
        <f>SUMIFS('GL7010'!M:M,'GL7010'!I:I,'C701- Recalculate'!D229)</f>
        <v>-1246575342</v>
      </c>
      <c r="AG229" s="693">
        <f t="shared" si="36"/>
        <v>0.46575355529785156</v>
      </c>
    </row>
    <row r="230" spans="1:33" ht="80.5" hidden="1" thickBot="1">
      <c r="A230" s="701">
        <v>131200001</v>
      </c>
      <c r="B230" s="701" t="s">
        <v>1269</v>
      </c>
      <c r="C230" s="701" t="s">
        <v>1271</v>
      </c>
      <c r="D230" s="701" t="s">
        <v>2138</v>
      </c>
      <c r="E230" s="701" t="s">
        <v>2139</v>
      </c>
      <c r="F230" s="701">
        <v>25325</v>
      </c>
      <c r="G230" s="701" t="s">
        <v>2140</v>
      </c>
      <c r="H230" s="701" t="s">
        <v>1964</v>
      </c>
      <c r="I230" s="701" t="s">
        <v>2002</v>
      </c>
      <c r="J230" s="701">
        <v>3</v>
      </c>
      <c r="K230" s="701" t="s">
        <v>178</v>
      </c>
      <c r="L230" s="702">
        <v>200000000000</v>
      </c>
      <c r="M230" s="703">
        <v>200000000000</v>
      </c>
      <c r="N230" s="701">
        <v>4.5999999999999996</v>
      </c>
      <c r="O230" s="701">
        <v>0</v>
      </c>
      <c r="P230" s="701">
        <v>0</v>
      </c>
      <c r="Q230" s="701">
        <v>0</v>
      </c>
      <c r="R230" s="701">
        <v>0</v>
      </c>
      <c r="S230" s="701">
        <v>491100002</v>
      </c>
      <c r="T230" s="701" t="s">
        <v>2141</v>
      </c>
      <c r="U230" s="702">
        <v>200000000000</v>
      </c>
      <c r="W230" s="687" t="str">
        <f t="shared" si="29"/>
        <v>17/02/2023</v>
      </c>
      <c r="X230" s="688" t="str">
        <f t="shared" si="30"/>
        <v>20/02/2023</v>
      </c>
      <c r="Y230" s="689">
        <f t="shared" si="37"/>
        <v>3</v>
      </c>
      <c r="Z230" s="690">
        <f t="shared" si="31"/>
        <v>1.2602739726027396E-4</v>
      </c>
      <c r="AA230" s="691">
        <f t="shared" si="32"/>
        <v>200000000000</v>
      </c>
      <c r="AB230" s="689" t="str">
        <f t="shared" si="33"/>
        <v>VND</v>
      </c>
      <c r="AC230" s="689">
        <f>VLOOKUP(AB230,'Fx rate'!$A$2:$B$12,2,0)</f>
        <v>1</v>
      </c>
      <c r="AD230" s="691">
        <f t="shared" si="34"/>
        <v>200000000000</v>
      </c>
      <c r="AE230" s="691">
        <f t="shared" si="35"/>
        <v>75616438.356164366</v>
      </c>
      <c r="AF230" s="692">
        <f>SUMIFS('GL7010'!M:M,'GL7010'!I:I,'C701- Recalculate'!D230)</f>
        <v>-75616438</v>
      </c>
      <c r="AG230" s="693">
        <f t="shared" si="36"/>
        <v>0.3561643660068512</v>
      </c>
    </row>
    <row r="231" spans="1:33" ht="80.5" hidden="1" thickBot="1">
      <c r="A231" s="701">
        <v>131200001</v>
      </c>
      <c r="B231" s="701" t="s">
        <v>1269</v>
      </c>
      <c r="C231" s="701" t="s">
        <v>1271</v>
      </c>
      <c r="D231" s="701" t="s">
        <v>2142</v>
      </c>
      <c r="E231" s="701" t="s">
        <v>2143</v>
      </c>
      <c r="F231" s="701">
        <v>147192</v>
      </c>
      <c r="G231" s="701" t="s">
        <v>1701</v>
      </c>
      <c r="H231" s="701" t="s">
        <v>2002</v>
      </c>
      <c r="I231" s="701" t="s">
        <v>2072</v>
      </c>
      <c r="J231" s="701">
        <v>1</v>
      </c>
      <c r="K231" s="701" t="s">
        <v>178</v>
      </c>
      <c r="L231" s="702">
        <v>300000000000</v>
      </c>
      <c r="M231" s="703">
        <v>300000000000</v>
      </c>
      <c r="N231" s="701">
        <v>4.5999999999999996</v>
      </c>
      <c r="O231" s="701">
        <v>0</v>
      </c>
      <c r="P231" s="701">
        <v>0</v>
      </c>
      <c r="Q231" s="701">
        <v>0</v>
      </c>
      <c r="R231" s="701">
        <v>0</v>
      </c>
      <c r="S231" s="701">
        <v>491100002</v>
      </c>
      <c r="T231" s="701" t="s">
        <v>2144</v>
      </c>
      <c r="U231" s="702">
        <v>300000000000</v>
      </c>
      <c r="W231" s="687" t="str">
        <f t="shared" si="29"/>
        <v>20/02/2023</v>
      </c>
      <c r="X231" s="688" t="str">
        <f t="shared" si="30"/>
        <v>21/02/2023</v>
      </c>
      <c r="Y231" s="689">
        <f t="shared" si="37"/>
        <v>1</v>
      </c>
      <c r="Z231" s="690">
        <f t="shared" si="31"/>
        <v>1.2602739726027396E-4</v>
      </c>
      <c r="AA231" s="691">
        <f t="shared" si="32"/>
        <v>300000000000</v>
      </c>
      <c r="AB231" s="689" t="str">
        <f t="shared" si="33"/>
        <v>VND</v>
      </c>
      <c r="AC231" s="689">
        <f>VLOOKUP(AB231,'Fx rate'!$A$2:$B$12,2,0)</f>
        <v>1</v>
      </c>
      <c r="AD231" s="691">
        <f t="shared" si="34"/>
        <v>300000000000</v>
      </c>
      <c r="AE231" s="691">
        <f t="shared" si="35"/>
        <v>37808219.17808219</v>
      </c>
      <c r="AF231" s="692">
        <f>SUMIFS('GL7010'!M:M,'GL7010'!I:I,'C701- Recalculate'!D231)</f>
        <v>-37808219</v>
      </c>
      <c r="AG231" s="693">
        <f t="shared" si="36"/>
        <v>0.1780821904540062</v>
      </c>
    </row>
    <row r="232" spans="1:33" ht="70.5" hidden="1" thickBot="1">
      <c r="A232" s="701">
        <v>131200001</v>
      </c>
      <c r="B232" s="701" t="s">
        <v>1269</v>
      </c>
      <c r="C232" s="701" t="s">
        <v>1271</v>
      </c>
      <c r="D232" s="701" t="s">
        <v>2145</v>
      </c>
      <c r="E232" s="701" t="s">
        <v>2146</v>
      </c>
      <c r="F232" s="701">
        <v>275315</v>
      </c>
      <c r="G232" s="701" t="s">
        <v>1406</v>
      </c>
      <c r="H232" s="701" t="s">
        <v>2002</v>
      </c>
      <c r="I232" s="701" t="s">
        <v>2147</v>
      </c>
      <c r="J232" s="701">
        <v>28</v>
      </c>
      <c r="K232" s="701" t="s">
        <v>178</v>
      </c>
      <c r="L232" s="702">
        <v>150000000000</v>
      </c>
      <c r="M232" s="703">
        <v>150000000000</v>
      </c>
      <c r="N232" s="701">
        <v>6.7</v>
      </c>
      <c r="O232" s="701">
        <v>0</v>
      </c>
      <c r="P232" s="701">
        <v>0</v>
      </c>
      <c r="Q232" s="701">
        <v>0</v>
      </c>
      <c r="R232" s="701">
        <v>0</v>
      </c>
      <c r="S232" s="701">
        <v>491100002</v>
      </c>
      <c r="T232" s="701" t="s">
        <v>2148</v>
      </c>
      <c r="U232" s="702">
        <v>150000000000</v>
      </c>
      <c r="W232" s="687" t="str">
        <f t="shared" si="29"/>
        <v>20/02/2023</v>
      </c>
      <c r="X232" s="688" t="str">
        <f t="shared" si="30"/>
        <v>20/03/2023</v>
      </c>
      <c r="Y232" s="689">
        <f t="shared" si="37"/>
        <v>28</v>
      </c>
      <c r="Z232" s="690">
        <f t="shared" si="31"/>
        <v>1.8356164383561644E-4</v>
      </c>
      <c r="AA232" s="691">
        <f t="shared" si="32"/>
        <v>150000000000</v>
      </c>
      <c r="AB232" s="689" t="str">
        <f t="shared" si="33"/>
        <v>VND</v>
      </c>
      <c r="AC232" s="689">
        <f>VLOOKUP(AB232,'Fx rate'!$A$2:$B$12,2,0)</f>
        <v>1</v>
      </c>
      <c r="AD232" s="691">
        <f t="shared" si="34"/>
        <v>150000000000</v>
      </c>
      <c r="AE232" s="691">
        <f t="shared" si="35"/>
        <v>770958904.10958898</v>
      </c>
      <c r="AF232" s="692">
        <f>SUMIFS('GL7010'!M:M,'GL7010'!I:I,'C701- Recalculate'!D232)</f>
        <v>-770958904</v>
      </c>
      <c r="AG232" s="693">
        <f t="shared" si="36"/>
        <v>0.10958898067474365</v>
      </c>
    </row>
    <row r="233" spans="1:33" ht="80.5" hidden="1" thickBot="1">
      <c r="A233" s="701">
        <v>131200001</v>
      </c>
      <c r="B233" s="701" t="s">
        <v>1269</v>
      </c>
      <c r="C233" s="701" t="s">
        <v>1271</v>
      </c>
      <c r="D233" s="701" t="s">
        <v>2149</v>
      </c>
      <c r="E233" s="701" t="s">
        <v>2150</v>
      </c>
      <c r="F233" s="701">
        <v>20878</v>
      </c>
      <c r="G233" s="701" t="s">
        <v>1848</v>
      </c>
      <c r="H233" s="701" t="s">
        <v>2002</v>
      </c>
      <c r="I233" s="701" t="s">
        <v>2072</v>
      </c>
      <c r="J233" s="701">
        <v>1</v>
      </c>
      <c r="K233" s="701" t="s">
        <v>178</v>
      </c>
      <c r="L233" s="702">
        <v>200000000000</v>
      </c>
      <c r="M233" s="703">
        <v>200000000000</v>
      </c>
      <c r="N233" s="701">
        <v>4.5999999999999996</v>
      </c>
      <c r="O233" s="701">
        <v>0</v>
      </c>
      <c r="P233" s="701">
        <v>0</v>
      </c>
      <c r="Q233" s="701">
        <v>0</v>
      </c>
      <c r="R233" s="701">
        <v>0</v>
      </c>
      <c r="S233" s="701">
        <v>491100002</v>
      </c>
      <c r="T233" s="701" t="s">
        <v>2151</v>
      </c>
      <c r="U233" s="702">
        <v>200000000000</v>
      </c>
      <c r="W233" s="687" t="str">
        <f t="shared" si="29"/>
        <v>20/02/2023</v>
      </c>
      <c r="X233" s="688" t="str">
        <f t="shared" si="30"/>
        <v>21/02/2023</v>
      </c>
      <c r="Y233" s="689">
        <f t="shared" si="37"/>
        <v>1</v>
      </c>
      <c r="Z233" s="690">
        <f t="shared" si="31"/>
        <v>1.2602739726027396E-4</v>
      </c>
      <c r="AA233" s="691">
        <f t="shared" si="32"/>
        <v>200000000000</v>
      </c>
      <c r="AB233" s="689" t="str">
        <f t="shared" si="33"/>
        <v>VND</v>
      </c>
      <c r="AC233" s="689">
        <f>VLOOKUP(AB233,'Fx rate'!$A$2:$B$12,2,0)</f>
        <v>1</v>
      </c>
      <c r="AD233" s="691">
        <f t="shared" si="34"/>
        <v>200000000000</v>
      </c>
      <c r="AE233" s="691">
        <f t="shared" si="35"/>
        <v>25205479.452054791</v>
      </c>
      <c r="AF233" s="692">
        <f>SUMIFS('GL7010'!M:M,'GL7010'!I:I,'C701- Recalculate'!D233)</f>
        <v>-25205479</v>
      </c>
      <c r="AG233" s="693">
        <f t="shared" si="36"/>
        <v>0.45205479115247726</v>
      </c>
    </row>
    <row r="234" spans="1:33" ht="70.5" hidden="1" thickBot="1">
      <c r="A234" s="701">
        <v>131200001</v>
      </c>
      <c r="B234" s="701" t="s">
        <v>1269</v>
      </c>
      <c r="C234" s="701" t="s">
        <v>1271</v>
      </c>
      <c r="D234" s="701" t="s">
        <v>2152</v>
      </c>
      <c r="E234" s="701" t="s">
        <v>2153</v>
      </c>
      <c r="F234" s="701">
        <v>155815</v>
      </c>
      <c r="G234" s="701" t="s">
        <v>2015</v>
      </c>
      <c r="H234" s="701" t="s">
        <v>2002</v>
      </c>
      <c r="I234" s="701" t="s">
        <v>2072</v>
      </c>
      <c r="J234" s="701">
        <v>1</v>
      </c>
      <c r="K234" s="701" t="s">
        <v>178</v>
      </c>
      <c r="L234" s="702">
        <v>40000000000</v>
      </c>
      <c r="M234" s="703">
        <v>40000000000</v>
      </c>
      <c r="N234" s="701">
        <v>4.5999999999999996</v>
      </c>
      <c r="O234" s="701">
        <v>0</v>
      </c>
      <c r="P234" s="701">
        <v>0</v>
      </c>
      <c r="Q234" s="701">
        <v>0</v>
      </c>
      <c r="R234" s="701">
        <v>0</v>
      </c>
      <c r="S234" s="701">
        <v>491100002</v>
      </c>
      <c r="T234" s="701" t="s">
        <v>2154</v>
      </c>
      <c r="U234" s="702">
        <v>40000000000</v>
      </c>
      <c r="W234" s="687" t="str">
        <f t="shared" si="29"/>
        <v>20/02/2023</v>
      </c>
      <c r="X234" s="688" t="str">
        <f t="shared" si="30"/>
        <v>21/02/2023</v>
      </c>
      <c r="Y234" s="689">
        <f t="shared" si="37"/>
        <v>1</v>
      </c>
      <c r="Z234" s="690">
        <f t="shared" si="31"/>
        <v>1.2602739726027396E-4</v>
      </c>
      <c r="AA234" s="691">
        <f t="shared" si="32"/>
        <v>40000000000</v>
      </c>
      <c r="AB234" s="689" t="str">
        <f t="shared" si="33"/>
        <v>VND</v>
      </c>
      <c r="AC234" s="689">
        <f>VLOOKUP(AB234,'Fx rate'!$A$2:$B$12,2,0)</f>
        <v>1</v>
      </c>
      <c r="AD234" s="691">
        <f t="shared" si="34"/>
        <v>40000000000</v>
      </c>
      <c r="AE234" s="691">
        <f t="shared" si="35"/>
        <v>5041095.8904109579</v>
      </c>
      <c r="AF234" s="692">
        <f>SUMIFS('GL7010'!M:M,'GL7010'!I:I,'C701- Recalculate'!D234)</f>
        <v>-5041096</v>
      </c>
      <c r="AG234" s="693">
        <f t="shared" si="36"/>
        <v>-0.10958904214203358</v>
      </c>
    </row>
    <row r="235" spans="1:33" ht="80.5" hidden="1" thickBot="1">
      <c r="A235" s="701">
        <v>131200001</v>
      </c>
      <c r="B235" s="701" t="s">
        <v>1269</v>
      </c>
      <c r="C235" s="701" t="s">
        <v>1271</v>
      </c>
      <c r="D235" s="701" t="s">
        <v>2155</v>
      </c>
      <c r="E235" s="701" t="s">
        <v>2156</v>
      </c>
      <c r="F235" s="701">
        <v>24538</v>
      </c>
      <c r="G235" s="701" t="s">
        <v>1065</v>
      </c>
      <c r="H235" s="701" t="s">
        <v>2002</v>
      </c>
      <c r="I235" s="701" t="s">
        <v>2072</v>
      </c>
      <c r="J235" s="701">
        <v>1</v>
      </c>
      <c r="K235" s="701" t="s">
        <v>178</v>
      </c>
      <c r="L235" s="702">
        <v>200000000000</v>
      </c>
      <c r="M235" s="703">
        <v>200000000000</v>
      </c>
      <c r="N235" s="701">
        <v>4.5</v>
      </c>
      <c r="O235" s="701">
        <v>0</v>
      </c>
      <c r="P235" s="701">
        <v>0</v>
      </c>
      <c r="Q235" s="701">
        <v>0</v>
      </c>
      <c r="R235" s="701">
        <v>0</v>
      </c>
      <c r="S235" s="701">
        <v>491100002</v>
      </c>
      <c r="T235" s="701" t="s">
        <v>2157</v>
      </c>
      <c r="U235" s="702">
        <v>200000000000</v>
      </c>
      <c r="W235" s="687" t="str">
        <f t="shared" si="29"/>
        <v>20/02/2023</v>
      </c>
      <c r="X235" s="688" t="str">
        <f t="shared" si="30"/>
        <v>21/02/2023</v>
      </c>
      <c r="Y235" s="689">
        <f t="shared" si="37"/>
        <v>1</v>
      </c>
      <c r="Z235" s="690">
        <f t="shared" si="31"/>
        <v>1.2328767123287671E-4</v>
      </c>
      <c r="AA235" s="691">
        <f t="shared" si="32"/>
        <v>200000000000</v>
      </c>
      <c r="AB235" s="689" t="str">
        <f t="shared" si="33"/>
        <v>VND</v>
      </c>
      <c r="AC235" s="689">
        <f>VLOOKUP(AB235,'Fx rate'!$A$2:$B$12,2,0)</f>
        <v>1</v>
      </c>
      <c r="AD235" s="691">
        <f t="shared" si="34"/>
        <v>200000000000</v>
      </c>
      <c r="AE235" s="691">
        <f t="shared" si="35"/>
        <v>24657534.246575341</v>
      </c>
      <c r="AF235" s="692">
        <f>SUMIFS('GL7010'!M:M,'GL7010'!I:I,'C701- Recalculate'!D235)</f>
        <v>-24657534</v>
      </c>
      <c r="AG235" s="693">
        <f t="shared" si="36"/>
        <v>0.24657534062862396</v>
      </c>
    </row>
    <row r="236" spans="1:33" ht="70.5" hidden="1" thickBot="1">
      <c r="A236" s="701">
        <v>131200001</v>
      </c>
      <c r="B236" s="701" t="s">
        <v>1269</v>
      </c>
      <c r="C236" s="701" t="s">
        <v>1271</v>
      </c>
      <c r="D236" s="701" t="s">
        <v>2158</v>
      </c>
      <c r="E236" s="701" t="s">
        <v>2159</v>
      </c>
      <c r="F236" s="701">
        <v>275315</v>
      </c>
      <c r="G236" s="701" t="s">
        <v>1406</v>
      </c>
      <c r="H236" s="701" t="s">
        <v>2002</v>
      </c>
      <c r="I236" s="701" t="s">
        <v>2147</v>
      </c>
      <c r="J236" s="701">
        <v>28</v>
      </c>
      <c r="K236" s="701" t="s">
        <v>178</v>
      </c>
      <c r="L236" s="702">
        <v>150000000000</v>
      </c>
      <c r="M236" s="703">
        <v>150000000000</v>
      </c>
      <c r="N236" s="701">
        <v>6.9</v>
      </c>
      <c r="O236" s="701">
        <v>0</v>
      </c>
      <c r="P236" s="701">
        <v>0</v>
      </c>
      <c r="Q236" s="701">
        <v>0</v>
      </c>
      <c r="R236" s="701">
        <v>0</v>
      </c>
      <c r="S236" s="701">
        <v>491100002</v>
      </c>
      <c r="T236" s="701" t="s">
        <v>2160</v>
      </c>
      <c r="U236" s="702">
        <v>150000000000</v>
      </c>
      <c r="W236" s="687" t="str">
        <f t="shared" si="29"/>
        <v>20/02/2023</v>
      </c>
      <c r="X236" s="688" t="str">
        <f t="shared" si="30"/>
        <v>20/03/2023</v>
      </c>
      <c r="Y236" s="689">
        <f t="shared" si="37"/>
        <v>28</v>
      </c>
      <c r="Z236" s="690">
        <f t="shared" si="31"/>
        <v>1.8904109589041096E-4</v>
      </c>
      <c r="AA236" s="691">
        <f t="shared" si="32"/>
        <v>150000000000</v>
      </c>
      <c r="AB236" s="689" t="str">
        <f t="shared" si="33"/>
        <v>VND</v>
      </c>
      <c r="AC236" s="689">
        <f>VLOOKUP(AB236,'Fx rate'!$A$2:$B$12,2,0)</f>
        <v>1</v>
      </c>
      <c r="AD236" s="691">
        <f t="shared" si="34"/>
        <v>150000000000</v>
      </c>
      <c r="AE236" s="691">
        <f t="shared" si="35"/>
        <v>793972602.73972607</v>
      </c>
      <c r="AF236" s="692">
        <f>SUMIFS('GL7010'!M:M,'GL7010'!I:I,'C701- Recalculate'!D236)</f>
        <v>-793972603</v>
      </c>
      <c r="AG236" s="693">
        <f t="shared" si="36"/>
        <v>-0.26027393341064453</v>
      </c>
    </row>
    <row r="237" spans="1:33" ht="70.5" hidden="1" thickBot="1">
      <c r="A237" s="701">
        <v>131200001</v>
      </c>
      <c r="B237" s="701" t="s">
        <v>1269</v>
      </c>
      <c r="C237" s="701" t="s">
        <v>1271</v>
      </c>
      <c r="D237" s="701" t="s">
        <v>2161</v>
      </c>
      <c r="E237" s="701" t="s">
        <v>2162</v>
      </c>
      <c r="F237" s="701">
        <v>275315</v>
      </c>
      <c r="G237" s="701" t="s">
        <v>1406</v>
      </c>
      <c r="H237" s="701" t="s">
        <v>2002</v>
      </c>
      <c r="I237" s="701" t="s">
        <v>2147</v>
      </c>
      <c r="J237" s="701">
        <v>28</v>
      </c>
      <c r="K237" s="701" t="s">
        <v>178</v>
      </c>
      <c r="L237" s="702">
        <v>200000000000</v>
      </c>
      <c r="M237" s="703">
        <v>200000000000</v>
      </c>
      <c r="N237" s="701">
        <v>6.8</v>
      </c>
      <c r="O237" s="701">
        <v>0</v>
      </c>
      <c r="P237" s="701">
        <v>0</v>
      </c>
      <c r="Q237" s="701">
        <v>0</v>
      </c>
      <c r="R237" s="701">
        <v>0</v>
      </c>
      <c r="S237" s="701">
        <v>491100002</v>
      </c>
      <c r="T237" s="701" t="s">
        <v>2163</v>
      </c>
      <c r="U237" s="702">
        <v>200000000000</v>
      </c>
      <c r="W237" s="687" t="str">
        <f t="shared" si="29"/>
        <v>20/02/2023</v>
      </c>
      <c r="X237" s="688" t="str">
        <f t="shared" si="30"/>
        <v>20/03/2023</v>
      </c>
      <c r="Y237" s="689">
        <f t="shared" si="37"/>
        <v>28</v>
      </c>
      <c r="Z237" s="690">
        <f t="shared" si="31"/>
        <v>1.8630136986301371E-4</v>
      </c>
      <c r="AA237" s="691">
        <f t="shared" si="32"/>
        <v>200000000000</v>
      </c>
      <c r="AB237" s="689" t="str">
        <f t="shared" si="33"/>
        <v>VND</v>
      </c>
      <c r="AC237" s="689">
        <f>VLOOKUP(AB237,'Fx rate'!$A$2:$B$12,2,0)</f>
        <v>1</v>
      </c>
      <c r="AD237" s="691">
        <f t="shared" si="34"/>
        <v>200000000000</v>
      </c>
      <c r="AE237" s="691">
        <f t="shared" si="35"/>
        <v>1043287671.2328768</v>
      </c>
      <c r="AF237" s="692">
        <f>SUMIFS('GL7010'!M:M,'GL7010'!I:I,'C701- Recalculate'!D237)</f>
        <v>-1043287671</v>
      </c>
      <c r="AG237" s="693">
        <f t="shared" si="36"/>
        <v>0.23287677764892578</v>
      </c>
    </row>
    <row r="238" spans="1:33" ht="60.5" hidden="1" thickBot="1">
      <c r="A238" s="701">
        <v>131200001</v>
      </c>
      <c r="B238" s="701" t="s">
        <v>1269</v>
      </c>
      <c r="C238" s="701" t="s">
        <v>1271</v>
      </c>
      <c r="D238" s="701" t="s">
        <v>2164</v>
      </c>
      <c r="E238" s="701" t="s">
        <v>2165</v>
      </c>
      <c r="F238" s="701">
        <v>155815</v>
      </c>
      <c r="G238" s="701" t="s">
        <v>2015</v>
      </c>
      <c r="H238" s="701" t="s">
        <v>2072</v>
      </c>
      <c r="I238" s="701" t="s">
        <v>2166</v>
      </c>
      <c r="J238" s="701">
        <v>1</v>
      </c>
      <c r="K238" s="701" t="s">
        <v>178</v>
      </c>
      <c r="L238" s="702">
        <v>70000000000</v>
      </c>
      <c r="M238" s="703">
        <v>70000000000</v>
      </c>
      <c r="N238" s="701">
        <v>4.8</v>
      </c>
      <c r="O238" s="701">
        <v>0</v>
      </c>
      <c r="P238" s="701">
        <v>0</v>
      </c>
      <c r="Q238" s="701">
        <v>0</v>
      </c>
      <c r="R238" s="701">
        <v>0</v>
      </c>
      <c r="S238" s="701">
        <v>491100002</v>
      </c>
      <c r="T238" s="701" t="s">
        <v>2167</v>
      </c>
      <c r="U238" s="702">
        <v>70000000000</v>
      </c>
      <c r="W238" s="687" t="str">
        <f t="shared" si="29"/>
        <v>21/02/2023</v>
      </c>
      <c r="X238" s="688" t="str">
        <f t="shared" si="30"/>
        <v>22/02/2023</v>
      </c>
      <c r="Y238" s="689">
        <f t="shared" si="37"/>
        <v>1</v>
      </c>
      <c r="Z238" s="690">
        <f t="shared" si="31"/>
        <v>1.3150684931506851E-4</v>
      </c>
      <c r="AA238" s="691">
        <f t="shared" si="32"/>
        <v>70000000000</v>
      </c>
      <c r="AB238" s="689" t="str">
        <f t="shared" si="33"/>
        <v>VND</v>
      </c>
      <c r="AC238" s="689">
        <f>VLOOKUP(AB238,'Fx rate'!$A$2:$B$12,2,0)</f>
        <v>1</v>
      </c>
      <c r="AD238" s="691">
        <f t="shared" si="34"/>
        <v>70000000000</v>
      </c>
      <c r="AE238" s="691">
        <f t="shared" si="35"/>
        <v>9205479.4520547949</v>
      </c>
      <c r="AF238" s="692">
        <f>SUMIFS('GL7010'!M:M,'GL7010'!I:I,'C701- Recalculate'!D238)</f>
        <v>-9205479</v>
      </c>
      <c r="AG238" s="693">
        <f t="shared" si="36"/>
        <v>0.45205479487776756</v>
      </c>
    </row>
    <row r="239" spans="1:33" ht="60.5" hidden="1" thickBot="1">
      <c r="A239" s="701">
        <v>131200001</v>
      </c>
      <c r="B239" s="701" t="s">
        <v>1269</v>
      </c>
      <c r="C239" s="701" t="s">
        <v>1271</v>
      </c>
      <c r="D239" s="701" t="s">
        <v>2168</v>
      </c>
      <c r="E239" s="701" t="s">
        <v>2169</v>
      </c>
      <c r="F239" s="701">
        <v>155815</v>
      </c>
      <c r="G239" s="701" t="s">
        <v>2015</v>
      </c>
      <c r="H239" s="701" t="s">
        <v>2072</v>
      </c>
      <c r="I239" s="701" t="s">
        <v>2166</v>
      </c>
      <c r="J239" s="701">
        <v>1</v>
      </c>
      <c r="K239" s="701" t="s">
        <v>178</v>
      </c>
      <c r="L239" s="702">
        <v>50000000000</v>
      </c>
      <c r="M239" s="703">
        <v>50000000000</v>
      </c>
      <c r="N239" s="701">
        <v>4.8</v>
      </c>
      <c r="O239" s="701">
        <v>0</v>
      </c>
      <c r="P239" s="701">
        <v>0</v>
      </c>
      <c r="Q239" s="701">
        <v>0</v>
      </c>
      <c r="R239" s="701">
        <v>0</v>
      </c>
      <c r="S239" s="701">
        <v>491100002</v>
      </c>
      <c r="T239" s="701" t="s">
        <v>2170</v>
      </c>
      <c r="U239" s="702">
        <v>50000000000</v>
      </c>
      <c r="W239" s="687" t="str">
        <f t="shared" si="29"/>
        <v>21/02/2023</v>
      </c>
      <c r="X239" s="688" t="str">
        <f t="shared" si="30"/>
        <v>22/02/2023</v>
      </c>
      <c r="Y239" s="689">
        <f t="shared" si="37"/>
        <v>1</v>
      </c>
      <c r="Z239" s="690">
        <f t="shared" si="31"/>
        <v>1.3150684931506851E-4</v>
      </c>
      <c r="AA239" s="691">
        <f t="shared" si="32"/>
        <v>50000000000</v>
      </c>
      <c r="AB239" s="689" t="str">
        <f t="shared" si="33"/>
        <v>VND</v>
      </c>
      <c r="AC239" s="689">
        <f>VLOOKUP(AB239,'Fx rate'!$A$2:$B$12,2,0)</f>
        <v>1</v>
      </c>
      <c r="AD239" s="691">
        <f t="shared" si="34"/>
        <v>50000000000</v>
      </c>
      <c r="AE239" s="691">
        <f t="shared" si="35"/>
        <v>6575342.4657534258</v>
      </c>
      <c r="AF239" s="692">
        <f>SUMIFS('GL7010'!M:M,'GL7010'!I:I,'C701- Recalculate'!D239)</f>
        <v>-6575342</v>
      </c>
      <c r="AG239" s="693">
        <f t="shared" si="36"/>
        <v>0.46575342584401369</v>
      </c>
    </row>
    <row r="240" spans="1:33" ht="70.5" hidden="1" thickBot="1">
      <c r="A240" s="701">
        <v>131200001</v>
      </c>
      <c r="B240" s="701" t="s">
        <v>1269</v>
      </c>
      <c r="C240" s="701" t="s">
        <v>1271</v>
      </c>
      <c r="D240" s="701" t="s">
        <v>2171</v>
      </c>
      <c r="E240" s="701" t="s">
        <v>2172</v>
      </c>
      <c r="F240" s="701">
        <v>21485</v>
      </c>
      <c r="G240" s="701" t="s">
        <v>1070</v>
      </c>
      <c r="H240" s="701" t="s">
        <v>2072</v>
      </c>
      <c r="I240" s="704">
        <v>45056</v>
      </c>
      <c r="J240" s="701">
        <v>78</v>
      </c>
      <c r="K240" s="701" t="s">
        <v>178</v>
      </c>
      <c r="L240" s="702">
        <v>250000000000</v>
      </c>
      <c r="M240" s="703">
        <v>250000000000</v>
      </c>
      <c r="N240" s="701">
        <v>8.1999999999999993</v>
      </c>
      <c r="O240" s="701">
        <v>0</v>
      </c>
      <c r="P240" s="701">
        <v>0</v>
      </c>
      <c r="Q240" s="701">
        <v>0</v>
      </c>
      <c r="R240" s="701">
        <v>0</v>
      </c>
      <c r="S240" s="701">
        <v>491100002</v>
      </c>
      <c r="T240" s="701" t="s">
        <v>2173</v>
      </c>
      <c r="U240" s="702">
        <v>250000000000</v>
      </c>
      <c r="W240" s="687" t="str">
        <f t="shared" si="29"/>
        <v>21/02/2023</v>
      </c>
      <c r="X240" s="688">
        <f t="shared" si="30"/>
        <v>45056</v>
      </c>
      <c r="Y240" s="689">
        <f t="shared" si="37"/>
        <v>78</v>
      </c>
      <c r="Z240" s="690">
        <f t="shared" si="31"/>
        <v>2.2465753424657532E-4</v>
      </c>
      <c r="AA240" s="691">
        <f t="shared" si="32"/>
        <v>250000000000</v>
      </c>
      <c r="AB240" s="689" t="str">
        <f t="shared" si="33"/>
        <v>VND</v>
      </c>
      <c r="AC240" s="689">
        <f>VLOOKUP(AB240,'Fx rate'!$A$2:$B$12,2,0)</f>
        <v>1</v>
      </c>
      <c r="AD240" s="691">
        <f t="shared" si="34"/>
        <v>250000000000</v>
      </c>
      <c r="AE240" s="691">
        <f t="shared" si="35"/>
        <v>4380821917.808219</v>
      </c>
      <c r="AF240" s="692">
        <f>SUMIFS('GL7010'!M:M,'GL7010'!I:I,'C701- Recalculate'!D240)</f>
        <v>-4380821918</v>
      </c>
      <c r="AG240" s="693">
        <f t="shared" si="36"/>
        <v>-0.19178104400634766</v>
      </c>
    </row>
    <row r="241" spans="1:33" ht="70.5" hidden="1" thickBot="1">
      <c r="A241" s="701">
        <v>131200001</v>
      </c>
      <c r="B241" s="701" t="s">
        <v>1269</v>
      </c>
      <c r="C241" s="701" t="s">
        <v>1271</v>
      </c>
      <c r="D241" s="701" t="s">
        <v>2174</v>
      </c>
      <c r="E241" s="701" t="s">
        <v>2175</v>
      </c>
      <c r="F241" s="701">
        <v>147192</v>
      </c>
      <c r="G241" s="701" t="s">
        <v>1701</v>
      </c>
      <c r="H241" s="701" t="s">
        <v>2072</v>
      </c>
      <c r="I241" s="701" t="s">
        <v>2166</v>
      </c>
      <c r="J241" s="701">
        <v>1</v>
      </c>
      <c r="K241" s="701" t="s">
        <v>178</v>
      </c>
      <c r="L241" s="702">
        <v>300000000000</v>
      </c>
      <c r="M241" s="703">
        <v>300000000000</v>
      </c>
      <c r="N241" s="701">
        <v>4.8</v>
      </c>
      <c r="O241" s="701">
        <v>0</v>
      </c>
      <c r="P241" s="701">
        <v>0</v>
      </c>
      <c r="Q241" s="701">
        <v>0</v>
      </c>
      <c r="R241" s="701">
        <v>0</v>
      </c>
      <c r="S241" s="701">
        <v>491100002</v>
      </c>
      <c r="T241" s="701" t="s">
        <v>2176</v>
      </c>
      <c r="U241" s="702">
        <v>300000000000</v>
      </c>
      <c r="W241" s="687" t="str">
        <f t="shared" si="29"/>
        <v>21/02/2023</v>
      </c>
      <c r="X241" s="688" t="str">
        <f t="shared" si="30"/>
        <v>22/02/2023</v>
      </c>
      <c r="Y241" s="689">
        <f t="shared" si="37"/>
        <v>1</v>
      </c>
      <c r="Z241" s="690">
        <f t="shared" si="31"/>
        <v>1.3150684931506851E-4</v>
      </c>
      <c r="AA241" s="691">
        <f t="shared" si="32"/>
        <v>300000000000</v>
      </c>
      <c r="AB241" s="689" t="str">
        <f t="shared" si="33"/>
        <v>VND</v>
      </c>
      <c r="AC241" s="689">
        <f>VLOOKUP(AB241,'Fx rate'!$A$2:$B$12,2,0)</f>
        <v>1</v>
      </c>
      <c r="AD241" s="691">
        <f t="shared" si="34"/>
        <v>300000000000</v>
      </c>
      <c r="AE241" s="691">
        <f t="shared" si="35"/>
        <v>39452054.794520549</v>
      </c>
      <c r="AF241" s="692">
        <f>SUMIFS('GL7010'!M:M,'GL7010'!I:I,'C701- Recalculate'!D241)</f>
        <v>-39452055</v>
      </c>
      <c r="AG241" s="693">
        <f t="shared" si="36"/>
        <v>-0.2054794505238533</v>
      </c>
    </row>
    <row r="242" spans="1:33" ht="70.5" hidden="1" thickBot="1">
      <c r="A242" s="701">
        <v>131200001</v>
      </c>
      <c r="B242" s="701" t="s">
        <v>1269</v>
      </c>
      <c r="C242" s="701" t="s">
        <v>1271</v>
      </c>
      <c r="D242" s="701" t="s">
        <v>2177</v>
      </c>
      <c r="E242" s="701" t="s">
        <v>2178</v>
      </c>
      <c r="F242" s="701">
        <v>275315</v>
      </c>
      <c r="G242" s="701" t="s">
        <v>1406</v>
      </c>
      <c r="H242" s="701" t="s">
        <v>2072</v>
      </c>
      <c r="I242" s="701" t="s">
        <v>2166</v>
      </c>
      <c r="J242" s="701">
        <v>1</v>
      </c>
      <c r="K242" s="701" t="s">
        <v>178</v>
      </c>
      <c r="L242" s="702">
        <v>150000000000</v>
      </c>
      <c r="M242" s="703">
        <v>150000000000</v>
      </c>
      <c r="N242" s="701">
        <v>4.9000000000000004</v>
      </c>
      <c r="O242" s="701">
        <v>0</v>
      </c>
      <c r="P242" s="701">
        <v>0</v>
      </c>
      <c r="Q242" s="701">
        <v>0</v>
      </c>
      <c r="R242" s="701">
        <v>0</v>
      </c>
      <c r="S242" s="701">
        <v>491100002</v>
      </c>
      <c r="T242" s="701" t="s">
        <v>2179</v>
      </c>
      <c r="U242" s="702">
        <v>150000000000</v>
      </c>
      <c r="W242" s="687" t="str">
        <f t="shared" si="29"/>
        <v>21/02/2023</v>
      </c>
      <c r="X242" s="688" t="str">
        <f t="shared" si="30"/>
        <v>22/02/2023</v>
      </c>
      <c r="Y242" s="689">
        <f t="shared" si="37"/>
        <v>1</v>
      </c>
      <c r="Z242" s="690">
        <f t="shared" si="31"/>
        <v>1.3424657534246576E-4</v>
      </c>
      <c r="AA242" s="691">
        <f t="shared" si="32"/>
        <v>150000000000</v>
      </c>
      <c r="AB242" s="689" t="str">
        <f t="shared" si="33"/>
        <v>VND</v>
      </c>
      <c r="AC242" s="689">
        <f>VLOOKUP(AB242,'Fx rate'!$A$2:$B$12,2,0)</f>
        <v>1</v>
      </c>
      <c r="AD242" s="691">
        <f t="shared" si="34"/>
        <v>150000000000</v>
      </c>
      <c r="AE242" s="691">
        <f t="shared" si="35"/>
        <v>20136986.301369864</v>
      </c>
      <c r="AF242" s="692">
        <f>SUMIFS('GL7010'!M:M,'GL7010'!I:I,'C701- Recalculate'!D242)</f>
        <v>-20136986</v>
      </c>
      <c r="AG242" s="693">
        <f t="shared" si="36"/>
        <v>0.30136986449360847</v>
      </c>
    </row>
    <row r="243" spans="1:33" ht="70.5" hidden="1" thickBot="1">
      <c r="A243" s="701">
        <v>131200001</v>
      </c>
      <c r="B243" s="701" t="s">
        <v>1269</v>
      </c>
      <c r="C243" s="701" t="s">
        <v>1271</v>
      </c>
      <c r="D243" s="701" t="s">
        <v>2180</v>
      </c>
      <c r="E243" s="701" t="s">
        <v>2181</v>
      </c>
      <c r="F243" s="701">
        <v>24538</v>
      </c>
      <c r="G243" s="701" t="s">
        <v>1065</v>
      </c>
      <c r="H243" s="701" t="s">
        <v>2072</v>
      </c>
      <c r="I243" s="701" t="s">
        <v>2166</v>
      </c>
      <c r="J243" s="701">
        <v>1</v>
      </c>
      <c r="K243" s="701" t="s">
        <v>178</v>
      </c>
      <c r="L243" s="702">
        <v>200000000000</v>
      </c>
      <c r="M243" s="703">
        <v>200000000000</v>
      </c>
      <c r="N243" s="701">
        <v>4.8</v>
      </c>
      <c r="O243" s="701">
        <v>0</v>
      </c>
      <c r="P243" s="701">
        <v>0</v>
      </c>
      <c r="Q243" s="701">
        <v>0</v>
      </c>
      <c r="R243" s="701">
        <v>0</v>
      </c>
      <c r="S243" s="701">
        <v>491100002</v>
      </c>
      <c r="T243" s="701" t="s">
        <v>2182</v>
      </c>
      <c r="U243" s="702">
        <v>200000000000</v>
      </c>
      <c r="W243" s="687" t="str">
        <f t="shared" si="29"/>
        <v>21/02/2023</v>
      </c>
      <c r="X243" s="688" t="str">
        <f t="shared" si="30"/>
        <v>22/02/2023</v>
      </c>
      <c r="Y243" s="689">
        <f t="shared" si="37"/>
        <v>1</v>
      </c>
      <c r="Z243" s="690">
        <f t="shared" si="31"/>
        <v>1.3150684931506851E-4</v>
      </c>
      <c r="AA243" s="691">
        <f t="shared" si="32"/>
        <v>200000000000</v>
      </c>
      <c r="AB243" s="689" t="str">
        <f t="shared" si="33"/>
        <v>VND</v>
      </c>
      <c r="AC243" s="689">
        <f>VLOOKUP(AB243,'Fx rate'!$A$2:$B$12,2,0)</f>
        <v>1</v>
      </c>
      <c r="AD243" s="691">
        <f t="shared" si="34"/>
        <v>200000000000</v>
      </c>
      <c r="AE243" s="691">
        <f t="shared" si="35"/>
        <v>26301369.863013703</v>
      </c>
      <c r="AF243" s="692">
        <f>SUMIFS('GL7010'!M:M,'GL7010'!I:I,'C701- Recalculate'!D243)</f>
        <v>-26301370</v>
      </c>
      <c r="AG243" s="693">
        <f t="shared" si="36"/>
        <v>-0.13698629662394524</v>
      </c>
    </row>
    <row r="244" spans="1:33" ht="70.5" hidden="1" thickBot="1">
      <c r="A244" s="701">
        <v>131200001</v>
      </c>
      <c r="B244" s="701" t="s">
        <v>1269</v>
      </c>
      <c r="C244" s="701" t="s">
        <v>1271</v>
      </c>
      <c r="D244" s="701" t="s">
        <v>2183</v>
      </c>
      <c r="E244" s="701" t="s">
        <v>2184</v>
      </c>
      <c r="F244" s="701">
        <v>21485</v>
      </c>
      <c r="G244" s="701" t="s">
        <v>1070</v>
      </c>
      <c r="H244" s="701" t="s">
        <v>2072</v>
      </c>
      <c r="I244" s="704">
        <v>45056</v>
      </c>
      <c r="J244" s="701">
        <v>78</v>
      </c>
      <c r="K244" s="701" t="s">
        <v>178</v>
      </c>
      <c r="L244" s="702">
        <v>250000000000</v>
      </c>
      <c r="M244" s="703">
        <v>250000000000</v>
      </c>
      <c r="N244" s="701">
        <v>8.1999999999999993</v>
      </c>
      <c r="O244" s="701">
        <v>0</v>
      </c>
      <c r="P244" s="701">
        <v>0</v>
      </c>
      <c r="Q244" s="701">
        <v>0</v>
      </c>
      <c r="R244" s="701">
        <v>0</v>
      </c>
      <c r="S244" s="701">
        <v>491100002</v>
      </c>
      <c r="T244" s="701" t="s">
        <v>2185</v>
      </c>
      <c r="U244" s="702">
        <v>250000000000</v>
      </c>
      <c r="W244" s="687" t="str">
        <f t="shared" si="29"/>
        <v>21/02/2023</v>
      </c>
      <c r="X244" s="688">
        <f t="shared" si="30"/>
        <v>45056</v>
      </c>
      <c r="Y244" s="689">
        <f t="shared" si="37"/>
        <v>78</v>
      </c>
      <c r="Z244" s="690">
        <f t="shared" si="31"/>
        <v>2.2465753424657532E-4</v>
      </c>
      <c r="AA244" s="691">
        <f t="shared" si="32"/>
        <v>250000000000</v>
      </c>
      <c r="AB244" s="689" t="str">
        <f t="shared" si="33"/>
        <v>VND</v>
      </c>
      <c r="AC244" s="689">
        <f>VLOOKUP(AB244,'Fx rate'!$A$2:$B$12,2,0)</f>
        <v>1</v>
      </c>
      <c r="AD244" s="691">
        <f t="shared" si="34"/>
        <v>250000000000</v>
      </c>
      <c r="AE244" s="691">
        <f t="shared" si="35"/>
        <v>4380821917.808219</v>
      </c>
      <c r="AF244" s="692">
        <f>SUMIFS('GL7010'!M:M,'GL7010'!I:I,'C701- Recalculate'!D244)</f>
        <v>-4380821918</v>
      </c>
      <c r="AG244" s="693">
        <f t="shared" si="36"/>
        <v>-0.19178104400634766</v>
      </c>
    </row>
    <row r="245" spans="1:33" ht="60.5" hidden="1" thickBot="1">
      <c r="A245" s="701">
        <v>131200001</v>
      </c>
      <c r="B245" s="701" t="s">
        <v>1269</v>
      </c>
      <c r="C245" s="701" t="s">
        <v>1271</v>
      </c>
      <c r="D245" s="701" t="s">
        <v>2186</v>
      </c>
      <c r="E245" s="701" t="s">
        <v>2187</v>
      </c>
      <c r="F245" s="701">
        <v>12385</v>
      </c>
      <c r="G245" s="701" t="s">
        <v>1068</v>
      </c>
      <c r="H245" s="701" t="s">
        <v>2118</v>
      </c>
      <c r="I245" s="704">
        <v>44986</v>
      </c>
      <c r="J245" s="701">
        <v>1</v>
      </c>
      <c r="K245" s="701" t="s">
        <v>178</v>
      </c>
      <c r="L245" s="702">
        <v>330000000000</v>
      </c>
      <c r="M245" s="703">
        <v>330000000000</v>
      </c>
      <c r="N245" s="701">
        <v>5.2</v>
      </c>
      <c r="O245" s="701">
        <v>0</v>
      </c>
      <c r="P245" s="701">
        <v>0</v>
      </c>
      <c r="Q245" s="701">
        <v>0</v>
      </c>
      <c r="R245" s="701">
        <v>0</v>
      </c>
      <c r="S245" s="701">
        <v>491100002</v>
      </c>
      <c r="T245" s="701" t="s">
        <v>2188</v>
      </c>
      <c r="U245" s="702">
        <v>330000000000</v>
      </c>
      <c r="W245" s="687" t="str">
        <f t="shared" si="29"/>
        <v>28/02/2023</v>
      </c>
      <c r="X245" s="688">
        <f t="shared" si="30"/>
        <v>44986</v>
      </c>
      <c r="Y245" s="689">
        <f t="shared" si="37"/>
        <v>1</v>
      </c>
      <c r="Z245" s="690">
        <f t="shared" si="31"/>
        <v>1.4246575342465755E-4</v>
      </c>
      <c r="AA245" s="691">
        <f t="shared" si="32"/>
        <v>330000000000</v>
      </c>
      <c r="AB245" s="689" t="str">
        <f t="shared" si="33"/>
        <v>VND</v>
      </c>
      <c r="AC245" s="689">
        <f>VLOOKUP(AB245,'Fx rate'!$A$2:$B$12,2,0)</f>
        <v>1</v>
      </c>
      <c r="AD245" s="691">
        <f t="shared" si="34"/>
        <v>330000000000</v>
      </c>
      <c r="AE245" s="691">
        <f t="shared" si="35"/>
        <v>47013698.630136997</v>
      </c>
      <c r="AF245" s="692">
        <f>SUMIFS('GL7010'!M:M,'GL7010'!I:I,'C701- Recalculate'!D245)</f>
        <v>-47013699</v>
      </c>
      <c r="AG245" s="693">
        <f t="shared" si="36"/>
        <v>-0.36986300349235535</v>
      </c>
    </row>
    <row r="246" spans="1:33" ht="60.5" hidden="1" thickBot="1">
      <c r="A246" s="701">
        <v>131200001</v>
      </c>
      <c r="B246" s="701" t="s">
        <v>1269</v>
      </c>
      <c r="C246" s="701" t="s">
        <v>1271</v>
      </c>
      <c r="D246" s="701" t="s">
        <v>2189</v>
      </c>
      <c r="E246" s="701" t="s">
        <v>2190</v>
      </c>
      <c r="F246" s="701">
        <v>21075</v>
      </c>
      <c r="G246" s="701" t="s">
        <v>1066</v>
      </c>
      <c r="H246" s="701" t="s">
        <v>2118</v>
      </c>
      <c r="I246" s="704">
        <v>44986</v>
      </c>
      <c r="J246" s="701">
        <v>1</v>
      </c>
      <c r="K246" s="701" t="s">
        <v>178</v>
      </c>
      <c r="L246" s="702">
        <v>200000000000</v>
      </c>
      <c r="M246" s="703">
        <v>200000000000</v>
      </c>
      <c r="N246" s="701">
        <v>5.0999999999999996</v>
      </c>
      <c r="O246" s="701">
        <v>0</v>
      </c>
      <c r="P246" s="701">
        <v>0</v>
      </c>
      <c r="Q246" s="701">
        <v>0</v>
      </c>
      <c r="R246" s="701">
        <v>0</v>
      </c>
      <c r="S246" s="701">
        <v>491100002</v>
      </c>
      <c r="T246" s="701" t="s">
        <v>2191</v>
      </c>
      <c r="U246" s="702">
        <v>200000000000</v>
      </c>
      <c r="W246" s="687" t="str">
        <f t="shared" si="29"/>
        <v>28/02/2023</v>
      </c>
      <c r="X246" s="688">
        <f t="shared" si="30"/>
        <v>44986</v>
      </c>
      <c r="Y246" s="689">
        <f t="shared" si="37"/>
        <v>1</v>
      </c>
      <c r="Z246" s="690">
        <f t="shared" si="31"/>
        <v>1.3972602739726025E-4</v>
      </c>
      <c r="AA246" s="691">
        <f t="shared" si="32"/>
        <v>200000000000</v>
      </c>
      <c r="AB246" s="689" t="str">
        <f t="shared" si="33"/>
        <v>VND</v>
      </c>
      <c r="AC246" s="689">
        <f>VLOOKUP(AB246,'Fx rate'!$A$2:$B$12,2,0)</f>
        <v>1</v>
      </c>
      <c r="AD246" s="691">
        <f t="shared" si="34"/>
        <v>200000000000</v>
      </c>
      <c r="AE246" s="691">
        <f t="shared" si="35"/>
        <v>27945205.479452051</v>
      </c>
      <c r="AF246" s="692">
        <f>SUMIFS('GL7010'!M:M,'GL7010'!I:I,'C701- Recalculate'!D246)</f>
        <v>-27945205</v>
      </c>
      <c r="AG246" s="693">
        <f t="shared" si="36"/>
        <v>0.47945205122232437</v>
      </c>
    </row>
    <row r="247" spans="1:33" ht="80.5" hidden="1" thickBot="1">
      <c r="A247" s="701">
        <v>131200001</v>
      </c>
      <c r="B247" s="701" t="s">
        <v>1269</v>
      </c>
      <c r="C247" s="701" t="s">
        <v>1271</v>
      </c>
      <c r="D247" s="701" t="s">
        <v>2192</v>
      </c>
      <c r="E247" s="701" t="s">
        <v>2193</v>
      </c>
      <c r="F247" s="701">
        <v>12092</v>
      </c>
      <c r="G247" s="701" t="s">
        <v>1069</v>
      </c>
      <c r="H247" s="704">
        <v>44986</v>
      </c>
      <c r="I247" s="704">
        <v>44987</v>
      </c>
      <c r="J247" s="701">
        <v>1</v>
      </c>
      <c r="K247" s="701" t="s">
        <v>178</v>
      </c>
      <c r="L247" s="702">
        <v>100000000000</v>
      </c>
      <c r="M247" s="703">
        <v>100000000000</v>
      </c>
      <c r="N247" s="701">
        <v>5.9</v>
      </c>
      <c r="O247" s="701">
        <v>0</v>
      </c>
      <c r="P247" s="701">
        <v>0</v>
      </c>
      <c r="Q247" s="701">
        <v>0</v>
      </c>
      <c r="R247" s="701">
        <v>0</v>
      </c>
      <c r="S247" s="701">
        <v>491100002</v>
      </c>
      <c r="T247" s="701" t="s">
        <v>2194</v>
      </c>
      <c r="U247" s="702">
        <v>100000000000</v>
      </c>
      <c r="W247" s="687">
        <f t="shared" si="29"/>
        <v>44986</v>
      </c>
      <c r="X247" s="688">
        <f t="shared" si="30"/>
        <v>44987</v>
      </c>
      <c r="Y247" s="689">
        <f>X247-W247</f>
        <v>1</v>
      </c>
      <c r="Z247" s="690">
        <f t="shared" si="31"/>
        <v>1.6164383561643837E-4</v>
      </c>
      <c r="AA247" s="691">
        <f t="shared" si="32"/>
        <v>100000000000</v>
      </c>
      <c r="AB247" s="689" t="str">
        <f t="shared" si="33"/>
        <v>VND</v>
      </c>
      <c r="AC247" s="689">
        <f>VLOOKUP(AB247,'Fx rate'!$A$2:$B$12,2,0)</f>
        <v>1</v>
      </c>
      <c r="AD247" s="691">
        <f t="shared" si="34"/>
        <v>100000000000</v>
      </c>
      <c r="AE247" s="691">
        <f t="shared" si="35"/>
        <v>16164383.561643837</v>
      </c>
      <c r="AF247" s="692">
        <f>SUMIFS('GL7010'!M:M,'GL7010'!I:I,'C701- Recalculate'!D247)</f>
        <v>-16164384</v>
      </c>
      <c r="AG247" s="693">
        <f t="shared" si="36"/>
        <v>-0.43835616298019886</v>
      </c>
    </row>
    <row r="248" spans="1:33" ht="80.5" hidden="1" thickBot="1">
      <c r="A248" s="701">
        <v>131200001</v>
      </c>
      <c r="B248" s="701" t="s">
        <v>1269</v>
      </c>
      <c r="C248" s="701" t="s">
        <v>1271</v>
      </c>
      <c r="D248" s="701" t="s">
        <v>2195</v>
      </c>
      <c r="E248" s="701" t="s">
        <v>2196</v>
      </c>
      <c r="F248" s="701">
        <v>12092</v>
      </c>
      <c r="G248" s="701" t="s">
        <v>1069</v>
      </c>
      <c r="H248" s="704">
        <v>44986</v>
      </c>
      <c r="I248" s="704">
        <v>44987</v>
      </c>
      <c r="J248" s="701">
        <v>1</v>
      </c>
      <c r="K248" s="701" t="s">
        <v>178</v>
      </c>
      <c r="L248" s="702">
        <v>100000000000</v>
      </c>
      <c r="M248" s="703">
        <v>100000000000</v>
      </c>
      <c r="N248" s="701">
        <v>5.9</v>
      </c>
      <c r="O248" s="701">
        <v>0</v>
      </c>
      <c r="P248" s="701">
        <v>0</v>
      </c>
      <c r="Q248" s="701">
        <v>0</v>
      </c>
      <c r="R248" s="701">
        <v>0</v>
      </c>
      <c r="S248" s="701">
        <v>491100002</v>
      </c>
      <c r="T248" s="701" t="s">
        <v>2197</v>
      </c>
      <c r="U248" s="702">
        <v>100000000000</v>
      </c>
      <c r="W248" s="687">
        <f t="shared" si="29"/>
        <v>44986</v>
      </c>
      <c r="X248" s="688">
        <f t="shared" si="30"/>
        <v>44987</v>
      </c>
      <c r="Y248" s="689">
        <f>X248-W248</f>
        <v>1</v>
      </c>
      <c r="Z248" s="690">
        <f t="shared" si="31"/>
        <v>1.6164383561643837E-4</v>
      </c>
      <c r="AA248" s="691">
        <f t="shared" si="32"/>
        <v>100000000000</v>
      </c>
      <c r="AB248" s="689" t="str">
        <f t="shared" si="33"/>
        <v>VND</v>
      </c>
      <c r="AC248" s="689">
        <f>VLOOKUP(AB248,'Fx rate'!$A$2:$B$12,2,0)</f>
        <v>1</v>
      </c>
      <c r="AD248" s="691">
        <f t="shared" si="34"/>
        <v>100000000000</v>
      </c>
      <c r="AE248" s="691">
        <f t="shared" si="35"/>
        <v>16164383.561643837</v>
      </c>
      <c r="AF248" s="692">
        <f>SUMIFS('GL7010'!M:M,'GL7010'!I:I,'C701- Recalculate'!D248)</f>
        <v>-16164384</v>
      </c>
      <c r="AG248" s="693">
        <f t="shared" si="36"/>
        <v>-0.43835616298019886</v>
      </c>
    </row>
    <row r="249" spans="1:33" ht="60.5" hidden="1" thickBot="1">
      <c r="A249" s="701">
        <v>131200001</v>
      </c>
      <c r="B249" s="701" t="s">
        <v>1269</v>
      </c>
      <c r="C249" s="701" t="s">
        <v>1271</v>
      </c>
      <c r="D249" s="701" t="s">
        <v>2198</v>
      </c>
      <c r="E249" s="701" t="s">
        <v>2199</v>
      </c>
      <c r="F249" s="701">
        <v>12385</v>
      </c>
      <c r="G249" s="701" t="s">
        <v>1068</v>
      </c>
      <c r="H249" s="704">
        <v>44986</v>
      </c>
      <c r="I249" s="704">
        <v>44987</v>
      </c>
      <c r="J249" s="701">
        <v>1</v>
      </c>
      <c r="K249" s="701" t="s">
        <v>178</v>
      </c>
      <c r="L249" s="702">
        <v>150000000000</v>
      </c>
      <c r="M249" s="703">
        <v>150000000000</v>
      </c>
      <c r="N249" s="701">
        <v>5.9</v>
      </c>
      <c r="O249" s="701">
        <v>0</v>
      </c>
      <c r="P249" s="701">
        <v>0</v>
      </c>
      <c r="Q249" s="701">
        <v>0</v>
      </c>
      <c r="R249" s="701">
        <v>0</v>
      </c>
      <c r="S249" s="701">
        <v>491100002</v>
      </c>
      <c r="T249" s="701" t="s">
        <v>2200</v>
      </c>
      <c r="U249" s="702">
        <v>150000000000</v>
      </c>
      <c r="W249" s="687">
        <f t="shared" si="29"/>
        <v>44986</v>
      </c>
      <c r="X249" s="688">
        <f t="shared" si="30"/>
        <v>44987</v>
      </c>
      <c r="Y249" s="689">
        <f t="shared" si="37"/>
        <v>1</v>
      </c>
      <c r="Z249" s="690">
        <f t="shared" si="31"/>
        <v>1.6164383561643837E-4</v>
      </c>
      <c r="AA249" s="691">
        <f t="shared" si="32"/>
        <v>150000000000</v>
      </c>
      <c r="AB249" s="689" t="str">
        <f t="shared" si="33"/>
        <v>VND</v>
      </c>
      <c r="AC249" s="689">
        <f>VLOOKUP(AB249,'Fx rate'!$A$2:$B$12,2,0)</f>
        <v>1</v>
      </c>
      <c r="AD249" s="691">
        <f t="shared" si="34"/>
        <v>150000000000</v>
      </c>
      <c r="AE249" s="691">
        <f t="shared" si="35"/>
        <v>24246575.342465755</v>
      </c>
      <c r="AF249" s="692">
        <f>SUMIFS('GL7010'!M:M,'GL7010'!I:I,'C701- Recalculate'!D249)</f>
        <v>-24246575</v>
      </c>
      <c r="AG249" s="693">
        <f t="shared" si="36"/>
        <v>0.34246575459837914</v>
      </c>
    </row>
    <row r="250" spans="1:33" ht="90.5" hidden="1" thickBot="1">
      <c r="A250" s="701">
        <v>131200001</v>
      </c>
      <c r="B250" s="701" t="s">
        <v>1269</v>
      </c>
      <c r="C250" s="701" t="s">
        <v>1271</v>
      </c>
      <c r="D250" s="701" t="s">
        <v>2201</v>
      </c>
      <c r="E250" s="701" t="s">
        <v>2202</v>
      </c>
      <c r="F250" s="701">
        <v>330680</v>
      </c>
      <c r="G250" s="701" t="s">
        <v>1529</v>
      </c>
      <c r="H250" s="701" t="s">
        <v>2118</v>
      </c>
      <c r="I250" s="701" t="s">
        <v>2203</v>
      </c>
      <c r="J250" s="701">
        <v>27</v>
      </c>
      <c r="K250" s="701" t="s">
        <v>178</v>
      </c>
      <c r="L250" s="701">
        <v>0</v>
      </c>
      <c r="M250" s="701">
        <v>0</v>
      </c>
      <c r="N250" s="701">
        <v>6</v>
      </c>
      <c r="O250" s="701">
        <v>0</v>
      </c>
      <c r="P250" s="701">
        <v>0</v>
      </c>
      <c r="Q250" s="701">
        <v>0</v>
      </c>
      <c r="R250" s="701">
        <v>0</v>
      </c>
      <c r="S250" s="701">
        <v>491100002</v>
      </c>
      <c r="T250" s="701" t="s">
        <v>2204</v>
      </c>
      <c r="U250" s="701">
        <v>0</v>
      </c>
      <c r="W250" s="687" t="str">
        <f t="shared" si="29"/>
        <v>28/02/2023</v>
      </c>
      <c r="X250" s="688" t="str">
        <f t="shared" si="30"/>
        <v>28/03/2023</v>
      </c>
      <c r="Y250" s="689">
        <f t="shared" si="37"/>
        <v>28</v>
      </c>
      <c r="Z250" s="690">
        <f t="shared" si="31"/>
        <v>1.6438356164383562E-4</v>
      </c>
      <c r="AA250" s="691">
        <f t="shared" si="32"/>
        <v>0</v>
      </c>
      <c r="AB250" s="689" t="str">
        <f t="shared" si="33"/>
        <v>VND</v>
      </c>
      <c r="AC250" s="689">
        <f>VLOOKUP(AB250,'Fx rate'!$A$2:$B$12,2,0)</f>
        <v>1</v>
      </c>
      <c r="AD250" s="691">
        <f t="shared" si="34"/>
        <v>0</v>
      </c>
      <c r="AE250" s="691">
        <f t="shared" si="35"/>
        <v>0</v>
      </c>
      <c r="AF250" s="692">
        <f>SUMIFS('GL7010'!M:M,'GL7010'!I:I,'C701- Recalculate'!D250)</f>
        <v>0</v>
      </c>
      <c r="AG250" s="693">
        <f t="shared" si="36"/>
        <v>0</v>
      </c>
    </row>
    <row r="251" spans="1:33" ht="80.5" hidden="1" thickBot="1">
      <c r="A251" s="701">
        <v>131200001</v>
      </c>
      <c r="B251" s="701" t="s">
        <v>1269</v>
      </c>
      <c r="C251" s="701" t="s">
        <v>1271</v>
      </c>
      <c r="D251" s="701" t="s">
        <v>2205</v>
      </c>
      <c r="E251" s="701" t="s">
        <v>2206</v>
      </c>
      <c r="F251" s="701">
        <v>275315</v>
      </c>
      <c r="G251" s="701" t="s">
        <v>1406</v>
      </c>
      <c r="H251" s="704">
        <v>44986</v>
      </c>
      <c r="I251" s="704">
        <v>44987</v>
      </c>
      <c r="J251" s="701">
        <v>1</v>
      </c>
      <c r="K251" s="701" t="s">
        <v>178</v>
      </c>
      <c r="L251" s="702">
        <v>150000000000</v>
      </c>
      <c r="M251" s="703">
        <v>150000000000</v>
      </c>
      <c r="N251" s="701">
        <v>6</v>
      </c>
      <c r="O251" s="701">
        <v>0</v>
      </c>
      <c r="P251" s="701">
        <v>0</v>
      </c>
      <c r="Q251" s="701">
        <v>0</v>
      </c>
      <c r="R251" s="701">
        <v>0</v>
      </c>
      <c r="S251" s="701">
        <v>491100002</v>
      </c>
      <c r="T251" s="701" t="s">
        <v>2207</v>
      </c>
      <c r="U251" s="702">
        <v>150000000000</v>
      </c>
      <c r="W251" s="687">
        <f t="shared" si="29"/>
        <v>44986</v>
      </c>
      <c r="X251" s="688">
        <f t="shared" si="30"/>
        <v>44987</v>
      </c>
      <c r="Y251" s="689">
        <f t="shared" si="37"/>
        <v>1</v>
      </c>
      <c r="Z251" s="690">
        <f t="shared" si="31"/>
        <v>1.6438356164383562E-4</v>
      </c>
      <c r="AA251" s="691">
        <f t="shared" si="32"/>
        <v>150000000000</v>
      </c>
      <c r="AB251" s="689" t="str">
        <f t="shared" si="33"/>
        <v>VND</v>
      </c>
      <c r="AC251" s="689">
        <f>VLOOKUP(AB251,'Fx rate'!$A$2:$B$12,2,0)</f>
        <v>1</v>
      </c>
      <c r="AD251" s="691">
        <f t="shared" si="34"/>
        <v>150000000000</v>
      </c>
      <c r="AE251" s="691">
        <f t="shared" si="35"/>
        <v>24657534.246575344</v>
      </c>
      <c r="AF251" s="692">
        <f>SUMIFS('GL7010'!M:M,'GL7010'!I:I,'C701- Recalculate'!D251)</f>
        <v>-24657534</v>
      </c>
      <c r="AG251" s="693">
        <f t="shared" si="36"/>
        <v>0.24657534435391426</v>
      </c>
    </row>
    <row r="252" spans="1:33" ht="80.5" hidden="1" thickBot="1">
      <c r="A252" s="701">
        <v>131200001</v>
      </c>
      <c r="B252" s="701" t="s">
        <v>1269</v>
      </c>
      <c r="C252" s="701" t="s">
        <v>1271</v>
      </c>
      <c r="D252" s="701" t="s">
        <v>2208</v>
      </c>
      <c r="E252" s="701" t="s">
        <v>2209</v>
      </c>
      <c r="F252" s="701">
        <v>20878</v>
      </c>
      <c r="G252" s="701" t="s">
        <v>1848</v>
      </c>
      <c r="H252" s="704">
        <v>44986</v>
      </c>
      <c r="I252" s="704">
        <v>44987</v>
      </c>
      <c r="J252" s="701">
        <v>1</v>
      </c>
      <c r="K252" s="701" t="s">
        <v>178</v>
      </c>
      <c r="L252" s="702">
        <v>150000000000</v>
      </c>
      <c r="M252" s="703">
        <v>150000000000</v>
      </c>
      <c r="N252" s="701">
        <v>6</v>
      </c>
      <c r="O252" s="701">
        <v>0</v>
      </c>
      <c r="P252" s="701">
        <v>0</v>
      </c>
      <c r="Q252" s="701">
        <v>0</v>
      </c>
      <c r="R252" s="701">
        <v>0</v>
      </c>
      <c r="S252" s="701">
        <v>491100002</v>
      </c>
      <c r="T252" s="701" t="s">
        <v>2210</v>
      </c>
      <c r="U252" s="702">
        <v>150000000000</v>
      </c>
      <c r="W252" s="687">
        <f t="shared" si="29"/>
        <v>44986</v>
      </c>
      <c r="X252" s="688">
        <f t="shared" si="30"/>
        <v>44987</v>
      </c>
      <c r="Y252" s="689">
        <f t="shared" si="37"/>
        <v>1</v>
      </c>
      <c r="Z252" s="690">
        <f t="shared" si="31"/>
        <v>1.6438356164383562E-4</v>
      </c>
      <c r="AA252" s="691">
        <f t="shared" si="32"/>
        <v>150000000000</v>
      </c>
      <c r="AB252" s="689" t="str">
        <f t="shared" si="33"/>
        <v>VND</v>
      </c>
      <c r="AC252" s="689">
        <f>VLOOKUP(AB252,'Fx rate'!$A$2:$B$12,2,0)</f>
        <v>1</v>
      </c>
      <c r="AD252" s="691">
        <f t="shared" si="34"/>
        <v>150000000000</v>
      </c>
      <c r="AE252" s="691">
        <f t="shared" si="35"/>
        <v>24657534.246575344</v>
      </c>
      <c r="AF252" s="692">
        <f>SUMIFS('GL7010'!M:M,'GL7010'!I:I,'C701- Recalculate'!D252)</f>
        <v>-24657534</v>
      </c>
      <c r="AG252" s="693">
        <f t="shared" si="36"/>
        <v>0.24657534435391426</v>
      </c>
    </row>
    <row r="253" spans="1:33" ht="70.5" hidden="1" thickBot="1">
      <c r="A253" s="701">
        <v>131200001</v>
      </c>
      <c r="B253" s="701" t="s">
        <v>1269</v>
      </c>
      <c r="C253" s="701" t="s">
        <v>1271</v>
      </c>
      <c r="D253" s="701" t="s">
        <v>2211</v>
      </c>
      <c r="E253" s="701" t="s">
        <v>2212</v>
      </c>
      <c r="F253" s="701">
        <v>147192</v>
      </c>
      <c r="G253" s="701" t="s">
        <v>1701</v>
      </c>
      <c r="H253" s="704">
        <v>44986</v>
      </c>
      <c r="I253" s="704">
        <v>44987</v>
      </c>
      <c r="J253" s="701">
        <v>1</v>
      </c>
      <c r="K253" s="701" t="s">
        <v>178</v>
      </c>
      <c r="L253" s="702">
        <v>100000000000</v>
      </c>
      <c r="M253" s="703">
        <v>100000000000</v>
      </c>
      <c r="N253" s="701">
        <v>5.9</v>
      </c>
      <c r="O253" s="701">
        <v>0</v>
      </c>
      <c r="P253" s="701">
        <v>0</v>
      </c>
      <c r="Q253" s="701">
        <v>0</v>
      </c>
      <c r="R253" s="701">
        <v>0</v>
      </c>
      <c r="S253" s="701">
        <v>491100002</v>
      </c>
      <c r="T253" s="701" t="s">
        <v>2213</v>
      </c>
      <c r="U253" s="702">
        <v>100000000000</v>
      </c>
      <c r="W253" s="687">
        <f t="shared" si="29"/>
        <v>44986</v>
      </c>
      <c r="X253" s="688">
        <f t="shared" si="30"/>
        <v>44987</v>
      </c>
      <c r="Y253" s="689">
        <f t="shared" si="37"/>
        <v>1</v>
      </c>
      <c r="Z253" s="690">
        <f t="shared" si="31"/>
        <v>1.6164383561643837E-4</v>
      </c>
      <c r="AA253" s="691">
        <f t="shared" si="32"/>
        <v>100000000000</v>
      </c>
      <c r="AB253" s="689" t="str">
        <f t="shared" si="33"/>
        <v>VND</v>
      </c>
      <c r="AC253" s="689">
        <f>VLOOKUP(AB253,'Fx rate'!$A$2:$B$12,2,0)</f>
        <v>1</v>
      </c>
      <c r="AD253" s="691">
        <f t="shared" si="34"/>
        <v>100000000000</v>
      </c>
      <c r="AE253" s="691">
        <f t="shared" si="35"/>
        <v>16164383.561643837</v>
      </c>
      <c r="AF253" s="692">
        <f>SUMIFS('GL7010'!M:M,'GL7010'!I:I,'C701- Recalculate'!D253)</f>
        <v>-16164384</v>
      </c>
      <c r="AG253" s="693">
        <f t="shared" si="36"/>
        <v>-0.43835616298019886</v>
      </c>
    </row>
    <row r="254" spans="1:33" ht="80.5" hidden="1" thickBot="1">
      <c r="A254" s="701">
        <v>131200001</v>
      </c>
      <c r="B254" s="701" t="s">
        <v>1269</v>
      </c>
      <c r="C254" s="701" t="s">
        <v>1271</v>
      </c>
      <c r="D254" s="701" t="s">
        <v>2214</v>
      </c>
      <c r="E254" s="701" t="s">
        <v>2215</v>
      </c>
      <c r="F254" s="701">
        <v>20878</v>
      </c>
      <c r="G254" s="701" t="s">
        <v>1848</v>
      </c>
      <c r="H254" s="704">
        <v>44986</v>
      </c>
      <c r="I254" s="704">
        <v>44987</v>
      </c>
      <c r="J254" s="701">
        <v>1</v>
      </c>
      <c r="K254" s="701" t="s">
        <v>178</v>
      </c>
      <c r="L254" s="702">
        <v>150000000000</v>
      </c>
      <c r="M254" s="703">
        <v>150000000000</v>
      </c>
      <c r="N254" s="701">
        <v>6</v>
      </c>
      <c r="O254" s="701">
        <v>0</v>
      </c>
      <c r="P254" s="701">
        <v>0</v>
      </c>
      <c r="Q254" s="701">
        <v>0</v>
      </c>
      <c r="R254" s="701">
        <v>0</v>
      </c>
      <c r="S254" s="701">
        <v>491100002</v>
      </c>
      <c r="T254" s="701" t="s">
        <v>2216</v>
      </c>
      <c r="U254" s="702">
        <v>150000000000</v>
      </c>
      <c r="W254" s="687">
        <f t="shared" si="29"/>
        <v>44986</v>
      </c>
      <c r="X254" s="688">
        <f t="shared" si="30"/>
        <v>44987</v>
      </c>
      <c r="Y254" s="689">
        <f t="shared" si="37"/>
        <v>1</v>
      </c>
      <c r="Z254" s="690">
        <f t="shared" si="31"/>
        <v>1.6438356164383562E-4</v>
      </c>
      <c r="AA254" s="691">
        <f t="shared" si="32"/>
        <v>150000000000</v>
      </c>
      <c r="AB254" s="689" t="str">
        <f t="shared" si="33"/>
        <v>VND</v>
      </c>
      <c r="AC254" s="689">
        <f>VLOOKUP(AB254,'Fx rate'!$A$2:$B$12,2,0)</f>
        <v>1</v>
      </c>
      <c r="AD254" s="691">
        <f t="shared" si="34"/>
        <v>150000000000</v>
      </c>
      <c r="AE254" s="691">
        <f t="shared" si="35"/>
        <v>24657534.246575344</v>
      </c>
      <c r="AF254" s="692">
        <f>SUMIFS('GL7010'!M:M,'GL7010'!I:I,'C701- Recalculate'!D254)</f>
        <v>-24657534</v>
      </c>
      <c r="AG254" s="693">
        <f t="shared" si="36"/>
        <v>0.24657534435391426</v>
      </c>
    </row>
    <row r="255" spans="1:33" ht="60.5" hidden="1" thickBot="1">
      <c r="A255" s="701">
        <v>131200001</v>
      </c>
      <c r="B255" s="701" t="s">
        <v>1269</v>
      </c>
      <c r="C255" s="701" t="s">
        <v>1271</v>
      </c>
      <c r="D255" s="701" t="s">
        <v>2217</v>
      </c>
      <c r="E255" s="701" t="s">
        <v>2218</v>
      </c>
      <c r="F255" s="701">
        <v>12385</v>
      </c>
      <c r="G255" s="701" t="s">
        <v>1068</v>
      </c>
      <c r="H255" s="704">
        <v>44986</v>
      </c>
      <c r="I255" s="704">
        <v>44987</v>
      </c>
      <c r="J255" s="701">
        <v>1</v>
      </c>
      <c r="K255" s="701" t="s">
        <v>178</v>
      </c>
      <c r="L255" s="702">
        <v>150000000000</v>
      </c>
      <c r="M255" s="703">
        <v>150000000000</v>
      </c>
      <c r="N255" s="701">
        <v>5.9</v>
      </c>
      <c r="O255" s="701">
        <v>0</v>
      </c>
      <c r="P255" s="701">
        <v>0</v>
      </c>
      <c r="Q255" s="701">
        <v>0</v>
      </c>
      <c r="R255" s="701">
        <v>0</v>
      </c>
      <c r="S255" s="701">
        <v>491100002</v>
      </c>
      <c r="T255" s="701" t="s">
        <v>2219</v>
      </c>
      <c r="U255" s="702">
        <v>150000000000</v>
      </c>
      <c r="W255" s="687">
        <f t="shared" si="29"/>
        <v>44986</v>
      </c>
      <c r="X255" s="688">
        <f t="shared" si="30"/>
        <v>44987</v>
      </c>
      <c r="Y255" s="689">
        <f t="shared" si="37"/>
        <v>1</v>
      </c>
      <c r="Z255" s="690">
        <f t="shared" si="31"/>
        <v>1.6164383561643837E-4</v>
      </c>
      <c r="AA255" s="691">
        <f t="shared" si="32"/>
        <v>150000000000</v>
      </c>
      <c r="AB255" s="689" t="str">
        <f t="shared" si="33"/>
        <v>VND</v>
      </c>
      <c r="AC255" s="689">
        <f>VLOOKUP(AB255,'Fx rate'!$A$2:$B$12,2,0)</f>
        <v>1</v>
      </c>
      <c r="AD255" s="691">
        <f t="shared" si="34"/>
        <v>150000000000</v>
      </c>
      <c r="AE255" s="691">
        <f t="shared" si="35"/>
        <v>24246575.342465755</v>
      </c>
      <c r="AF255" s="692">
        <f>SUMIFS('GL7010'!M:M,'GL7010'!I:I,'C701- Recalculate'!D255)</f>
        <v>-24246575</v>
      </c>
      <c r="AG255" s="693">
        <f t="shared" si="36"/>
        <v>0.34246575459837914</v>
      </c>
    </row>
    <row r="256" spans="1:33" ht="80.5" hidden="1" thickBot="1">
      <c r="A256" s="701">
        <v>131200001</v>
      </c>
      <c r="B256" s="701" t="s">
        <v>1269</v>
      </c>
      <c r="C256" s="701" t="s">
        <v>1271</v>
      </c>
      <c r="D256" s="701" t="s">
        <v>2220</v>
      </c>
      <c r="E256" s="701" t="s">
        <v>2221</v>
      </c>
      <c r="F256" s="701">
        <v>23085</v>
      </c>
      <c r="G256" s="701" t="s">
        <v>1852</v>
      </c>
      <c r="H256" s="704">
        <v>44986</v>
      </c>
      <c r="I256" s="704">
        <v>44987</v>
      </c>
      <c r="J256" s="701">
        <v>1</v>
      </c>
      <c r="K256" s="701" t="s">
        <v>178</v>
      </c>
      <c r="L256" s="702">
        <v>150000000000</v>
      </c>
      <c r="M256" s="703">
        <v>150000000000</v>
      </c>
      <c r="N256" s="701">
        <v>5.8</v>
      </c>
      <c r="O256" s="701">
        <v>0</v>
      </c>
      <c r="P256" s="701">
        <v>0</v>
      </c>
      <c r="Q256" s="701">
        <v>0</v>
      </c>
      <c r="R256" s="701">
        <v>0</v>
      </c>
      <c r="S256" s="701">
        <v>491100002</v>
      </c>
      <c r="T256" s="701" t="s">
        <v>2222</v>
      </c>
      <c r="U256" s="702">
        <v>150000000000</v>
      </c>
      <c r="W256" s="687">
        <f t="shared" si="29"/>
        <v>44986</v>
      </c>
      <c r="X256" s="688">
        <f t="shared" si="30"/>
        <v>44987</v>
      </c>
      <c r="Y256" s="689">
        <f t="shared" si="37"/>
        <v>1</v>
      </c>
      <c r="Z256" s="690">
        <f t="shared" si="31"/>
        <v>1.589041095890411E-4</v>
      </c>
      <c r="AA256" s="691">
        <f t="shared" si="32"/>
        <v>150000000000</v>
      </c>
      <c r="AB256" s="689" t="str">
        <f t="shared" si="33"/>
        <v>VND</v>
      </c>
      <c r="AC256" s="689">
        <f>VLOOKUP(AB256,'Fx rate'!$A$2:$B$12,2,0)</f>
        <v>1</v>
      </c>
      <c r="AD256" s="691">
        <f t="shared" si="34"/>
        <v>150000000000</v>
      </c>
      <c r="AE256" s="691">
        <f t="shared" si="35"/>
        <v>23835616.438356165</v>
      </c>
      <c r="AF256" s="692">
        <f>SUMIFS('GL7010'!M:M,'GL7010'!I:I,'C701- Recalculate'!D256)</f>
        <v>-23835616</v>
      </c>
      <c r="AG256" s="693">
        <f t="shared" si="36"/>
        <v>0.43835616484284401</v>
      </c>
    </row>
    <row r="257" spans="1:33" ht="70.5" hidden="1" thickBot="1">
      <c r="A257" s="701">
        <v>131200001</v>
      </c>
      <c r="B257" s="701" t="s">
        <v>1269</v>
      </c>
      <c r="C257" s="701" t="s">
        <v>1271</v>
      </c>
      <c r="D257" s="701" t="s">
        <v>2223</v>
      </c>
      <c r="E257" s="701" t="s">
        <v>2224</v>
      </c>
      <c r="F257" s="701">
        <v>147192</v>
      </c>
      <c r="G257" s="701" t="s">
        <v>1701</v>
      </c>
      <c r="H257" s="704">
        <v>44986</v>
      </c>
      <c r="I257" s="704">
        <v>44987</v>
      </c>
      <c r="J257" s="701">
        <v>1</v>
      </c>
      <c r="K257" s="701" t="s">
        <v>178</v>
      </c>
      <c r="L257" s="702">
        <v>100000000000</v>
      </c>
      <c r="M257" s="703">
        <v>100000000000</v>
      </c>
      <c r="N257" s="701">
        <v>5.9</v>
      </c>
      <c r="O257" s="701">
        <v>0</v>
      </c>
      <c r="P257" s="701">
        <v>0</v>
      </c>
      <c r="Q257" s="701">
        <v>0</v>
      </c>
      <c r="R257" s="701">
        <v>0</v>
      </c>
      <c r="S257" s="701">
        <v>491100002</v>
      </c>
      <c r="T257" s="701" t="s">
        <v>2225</v>
      </c>
      <c r="U257" s="702">
        <v>100000000000</v>
      </c>
      <c r="W257" s="687">
        <f t="shared" si="29"/>
        <v>44986</v>
      </c>
      <c r="X257" s="688">
        <f t="shared" si="30"/>
        <v>44987</v>
      </c>
      <c r="Y257" s="689">
        <f t="shared" si="37"/>
        <v>1</v>
      </c>
      <c r="Z257" s="690">
        <f t="shared" si="31"/>
        <v>1.6164383561643837E-4</v>
      </c>
      <c r="AA257" s="691">
        <f t="shared" si="32"/>
        <v>100000000000</v>
      </c>
      <c r="AB257" s="689" t="str">
        <f t="shared" si="33"/>
        <v>VND</v>
      </c>
      <c r="AC257" s="689">
        <f>VLOOKUP(AB257,'Fx rate'!$A$2:$B$12,2,0)</f>
        <v>1</v>
      </c>
      <c r="AD257" s="691">
        <f t="shared" si="34"/>
        <v>100000000000</v>
      </c>
      <c r="AE257" s="691">
        <f t="shared" si="35"/>
        <v>16164383.561643837</v>
      </c>
      <c r="AF257" s="692">
        <f>SUMIFS('GL7010'!M:M,'GL7010'!I:I,'C701- Recalculate'!D257)</f>
        <v>-16164384</v>
      </c>
      <c r="AG257" s="693">
        <f t="shared" si="36"/>
        <v>-0.43835616298019886</v>
      </c>
    </row>
    <row r="258" spans="1:33" ht="80.5" hidden="1" thickBot="1">
      <c r="A258" s="701">
        <v>131200001</v>
      </c>
      <c r="B258" s="701" t="s">
        <v>1269</v>
      </c>
      <c r="C258" s="701" t="s">
        <v>1271</v>
      </c>
      <c r="D258" s="701" t="s">
        <v>2226</v>
      </c>
      <c r="E258" s="701" t="s">
        <v>2227</v>
      </c>
      <c r="F258" s="701">
        <v>23085</v>
      </c>
      <c r="G258" s="701" t="s">
        <v>1852</v>
      </c>
      <c r="H258" s="704">
        <v>44986</v>
      </c>
      <c r="I258" s="704">
        <v>44987</v>
      </c>
      <c r="J258" s="701">
        <v>1</v>
      </c>
      <c r="K258" s="701" t="s">
        <v>178</v>
      </c>
      <c r="L258" s="702">
        <v>150000000000</v>
      </c>
      <c r="M258" s="703">
        <v>150000000000</v>
      </c>
      <c r="N258" s="701">
        <v>5.8</v>
      </c>
      <c r="O258" s="701">
        <v>0</v>
      </c>
      <c r="P258" s="701">
        <v>0</v>
      </c>
      <c r="Q258" s="701">
        <v>0</v>
      </c>
      <c r="R258" s="701">
        <v>0</v>
      </c>
      <c r="S258" s="701">
        <v>491100002</v>
      </c>
      <c r="T258" s="701" t="s">
        <v>2228</v>
      </c>
      <c r="U258" s="702">
        <v>150000000000</v>
      </c>
      <c r="W258" s="687">
        <f t="shared" si="29"/>
        <v>44986</v>
      </c>
      <c r="X258" s="688">
        <f t="shared" si="30"/>
        <v>44987</v>
      </c>
      <c r="Y258" s="689">
        <f t="shared" si="37"/>
        <v>1</v>
      </c>
      <c r="Z258" s="690">
        <f t="shared" si="31"/>
        <v>1.589041095890411E-4</v>
      </c>
      <c r="AA258" s="691">
        <f t="shared" si="32"/>
        <v>150000000000</v>
      </c>
      <c r="AB258" s="689" t="str">
        <f t="shared" si="33"/>
        <v>VND</v>
      </c>
      <c r="AC258" s="689">
        <f>VLOOKUP(AB258,'Fx rate'!$A$2:$B$12,2,0)</f>
        <v>1</v>
      </c>
      <c r="AD258" s="691">
        <f t="shared" si="34"/>
        <v>150000000000</v>
      </c>
      <c r="AE258" s="691">
        <f t="shared" si="35"/>
        <v>23835616.438356165</v>
      </c>
      <c r="AF258" s="692">
        <f>SUMIFS('GL7010'!M:M,'GL7010'!I:I,'C701- Recalculate'!D258)</f>
        <v>-23835616</v>
      </c>
      <c r="AG258" s="693">
        <f t="shared" si="36"/>
        <v>0.43835616484284401</v>
      </c>
    </row>
    <row r="259" spans="1:33" ht="70.5" hidden="1" thickBot="1">
      <c r="A259" s="701">
        <v>131200001</v>
      </c>
      <c r="B259" s="701" t="s">
        <v>1269</v>
      </c>
      <c r="C259" s="701" t="s">
        <v>1271</v>
      </c>
      <c r="D259" s="701" t="s">
        <v>2229</v>
      </c>
      <c r="E259" s="701" t="s">
        <v>2230</v>
      </c>
      <c r="F259" s="701">
        <v>20878</v>
      </c>
      <c r="G259" s="701" t="s">
        <v>1848</v>
      </c>
      <c r="H259" s="704">
        <v>44987</v>
      </c>
      <c r="I259" s="704">
        <v>44988</v>
      </c>
      <c r="J259" s="701">
        <v>1</v>
      </c>
      <c r="K259" s="701" t="s">
        <v>178</v>
      </c>
      <c r="L259" s="702">
        <v>100000000000</v>
      </c>
      <c r="M259" s="703">
        <v>100000000000</v>
      </c>
      <c r="N259" s="701">
        <v>6.5</v>
      </c>
      <c r="O259" s="701">
        <v>0</v>
      </c>
      <c r="P259" s="701">
        <v>0</v>
      </c>
      <c r="Q259" s="701">
        <v>0</v>
      </c>
      <c r="R259" s="701">
        <v>0</v>
      </c>
      <c r="S259" s="701">
        <v>491100002</v>
      </c>
      <c r="T259" s="701" t="s">
        <v>2231</v>
      </c>
      <c r="U259" s="702">
        <v>100000000000</v>
      </c>
      <c r="W259" s="687">
        <f t="shared" si="29"/>
        <v>44987</v>
      </c>
      <c r="X259" s="688">
        <f t="shared" si="30"/>
        <v>44988</v>
      </c>
      <c r="Y259" s="689">
        <f t="shared" si="37"/>
        <v>1</v>
      </c>
      <c r="Z259" s="690">
        <f t="shared" si="31"/>
        <v>1.7808219178082192E-4</v>
      </c>
      <c r="AA259" s="691">
        <f t="shared" si="32"/>
        <v>100000000000</v>
      </c>
      <c r="AB259" s="689" t="str">
        <f t="shared" si="33"/>
        <v>VND</v>
      </c>
      <c r="AC259" s="689">
        <f>VLOOKUP(AB259,'Fx rate'!$A$2:$B$12,2,0)</f>
        <v>1</v>
      </c>
      <c r="AD259" s="691">
        <f t="shared" si="34"/>
        <v>100000000000</v>
      </c>
      <c r="AE259" s="691">
        <f t="shared" si="35"/>
        <v>17808219.17808219</v>
      </c>
      <c r="AF259" s="692">
        <f>SUMIFS('GL7010'!M:M,'GL7010'!I:I,'C701- Recalculate'!D259)</f>
        <v>-17808219</v>
      </c>
      <c r="AG259" s="693">
        <f t="shared" si="36"/>
        <v>0.1780821904540062</v>
      </c>
    </row>
    <row r="260" spans="1:33" ht="70.5" hidden="1" thickBot="1">
      <c r="A260" s="701">
        <v>131200001</v>
      </c>
      <c r="B260" s="701" t="s">
        <v>1269</v>
      </c>
      <c r="C260" s="701" t="s">
        <v>1271</v>
      </c>
      <c r="D260" s="701" t="s">
        <v>2232</v>
      </c>
      <c r="E260" s="701" t="s">
        <v>2233</v>
      </c>
      <c r="F260" s="701">
        <v>275315</v>
      </c>
      <c r="G260" s="701" t="s">
        <v>1406</v>
      </c>
      <c r="H260" s="704">
        <v>44987</v>
      </c>
      <c r="I260" s="704">
        <v>44988</v>
      </c>
      <c r="J260" s="701">
        <v>1</v>
      </c>
      <c r="K260" s="701" t="s">
        <v>178</v>
      </c>
      <c r="L260" s="702">
        <v>100000000000</v>
      </c>
      <c r="M260" s="703">
        <v>100000000000</v>
      </c>
      <c r="N260" s="701">
        <v>6.6</v>
      </c>
      <c r="O260" s="701">
        <v>0</v>
      </c>
      <c r="P260" s="701">
        <v>0</v>
      </c>
      <c r="Q260" s="701">
        <v>0</v>
      </c>
      <c r="R260" s="701">
        <v>0</v>
      </c>
      <c r="S260" s="701">
        <v>491100002</v>
      </c>
      <c r="T260" s="701" t="s">
        <v>2234</v>
      </c>
      <c r="U260" s="702">
        <v>100000000000</v>
      </c>
      <c r="W260" s="687">
        <f t="shared" si="29"/>
        <v>44987</v>
      </c>
      <c r="X260" s="688">
        <f t="shared" si="30"/>
        <v>44988</v>
      </c>
      <c r="Y260" s="689">
        <f t="shared" si="37"/>
        <v>1</v>
      </c>
      <c r="Z260" s="690">
        <f t="shared" si="31"/>
        <v>1.8082191780821919E-4</v>
      </c>
      <c r="AA260" s="691">
        <f t="shared" si="32"/>
        <v>100000000000</v>
      </c>
      <c r="AB260" s="689" t="str">
        <f t="shared" si="33"/>
        <v>VND</v>
      </c>
      <c r="AC260" s="689">
        <f>VLOOKUP(AB260,'Fx rate'!$A$2:$B$12,2,0)</f>
        <v>1</v>
      </c>
      <c r="AD260" s="691">
        <f t="shared" si="34"/>
        <v>100000000000</v>
      </c>
      <c r="AE260" s="691">
        <f t="shared" si="35"/>
        <v>18082191.780821919</v>
      </c>
      <c r="AF260" s="692">
        <f>SUMIFS('GL7010'!M:M,'GL7010'!I:I,'C701- Recalculate'!D260)</f>
        <v>-18082192</v>
      </c>
      <c r="AG260" s="693">
        <f t="shared" si="36"/>
        <v>-0.21917808055877686</v>
      </c>
    </row>
    <row r="261" spans="1:33" ht="70.5" hidden="1" thickBot="1">
      <c r="A261" s="701">
        <v>131200001</v>
      </c>
      <c r="B261" s="701" t="s">
        <v>1269</v>
      </c>
      <c r="C261" s="701" t="s">
        <v>1271</v>
      </c>
      <c r="D261" s="701" t="s">
        <v>2235</v>
      </c>
      <c r="E261" s="701" t="s">
        <v>2236</v>
      </c>
      <c r="F261" s="701">
        <v>275315</v>
      </c>
      <c r="G261" s="701" t="s">
        <v>1406</v>
      </c>
      <c r="H261" s="704">
        <v>44988</v>
      </c>
      <c r="I261" s="704">
        <v>44991</v>
      </c>
      <c r="J261" s="701">
        <v>3</v>
      </c>
      <c r="K261" s="701" t="s">
        <v>178</v>
      </c>
      <c r="L261" s="702">
        <v>100000000000</v>
      </c>
      <c r="M261" s="703">
        <v>100000000000</v>
      </c>
      <c r="N261" s="701">
        <v>6.6</v>
      </c>
      <c r="O261" s="701">
        <v>0</v>
      </c>
      <c r="P261" s="701">
        <v>0</v>
      </c>
      <c r="Q261" s="701">
        <v>0</v>
      </c>
      <c r="R261" s="701">
        <v>0</v>
      </c>
      <c r="S261" s="701">
        <v>491100002</v>
      </c>
      <c r="T261" s="701" t="s">
        <v>2237</v>
      </c>
      <c r="U261" s="702">
        <v>100000000000</v>
      </c>
      <c r="W261" s="687">
        <f t="shared" si="29"/>
        <v>44988</v>
      </c>
      <c r="X261" s="688">
        <f t="shared" si="30"/>
        <v>44991</v>
      </c>
      <c r="Y261" s="689">
        <f t="shared" si="37"/>
        <v>3</v>
      </c>
      <c r="Z261" s="690">
        <f t="shared" si="31"/>
        <v>1.8082191780821919E-4</v>
      </c>
      <c r="AA261" s="691">
        <f t="shared" si="32"/>
        <v>100000000000</v>
      </c>
      <c r="AB261" s="689" t="str">
        <f t="shared" si="33"/>
        <v>VND</v>
      </c>
      <c r="AC261" s="689">
        <f>VLOOKUP(AB261,'Fx rate'!$A$2:$B$12,2,0)</f>
        <v>1</v>
      </c>
      <c r="AD261" s="691">
        <f t="shared" si="34"/>
        <v>100000000000</v>
      </c>
      <c r="AE261" s="691">
        <f t="shared" si="35"/>
        <v>54246575.342465758</v>
      </c>
      <c r="AF261" s="692">
        <f>SUMIFS('GL7010'!M:M,'GL7010'!I:I,'C701- Recalculate'!D261)</f>
        <v>-54246575</v>
      </c>
      <c r="AG261" s="693">
        <f t="shared" si="36"/>
        <v>0.34246575832366943</v>
      </c>
    </row>
    <row r="262" spans="1:33" ht="70.5" hidden="1" thickBot="1">
      <c r="A262" s="701">
        <v>131200001</v>
      </c>
      <c r="B262" s="701" t="s">
        <v>1269</v>
      </c>
      <c r="C262" s="701" t="s">
        <v>1271</v>
      </c>
      <c r="D262" s="701" t="s">
        <v>2238</v>
      </c>
      <c r="E262" s="701" t="s">
        <v>2239</v>
      </c>
      <c r="F262" s="701">
        <v>275315</v>
      </c>
      <c r="G262" s="701" t="s">
        <v>1406</v>
      </c>
      <c r="H262" s="704">
        <v>44993</v>
      </c>
      <c r="I262" s="704">
        <v>44994</v>
      </c>
      <c r="J262" s="701">
        <v>1</v>
      </c>
      <c r="K262" s="701" t="s">
        <v>178</v>
      </c>
      <c r="L262" s="702">
        <v>100000000000</v>
      </c>
      <c r="M262" s="703">
        <v>100000000000</v>
      </c>
      <c r="N262" s="701">
        <v>6.1</v>
      </c>
      <c r="O262" s="701">
        <v>0</v>
      </c>
      <c r="P262" s="701">
        <v>0</v>
      </c>
      <c r="Q262" s="701">
        <v>0</v>
      </c>
      <c r="R262" s="701">
        <v>0</v>
      </c>
      <c r="S262" s="701">
        <v>491100002</v>
      </c>
      <c r="T262" s="701" t="s">
        <v>2240</v>
      </c>
      <c r="U262" s="702">
        <v>100000000000</v>
      </c>
      <c r="W262" s="687">
        <f t="shared" si="29"/>
        <v>44993</v>
      </c>
      <c r="X262" s="688">
        <f t="shared" si="30"/>
        <v>44994</v>
      </c>
      <c r="Y262" s="689">
        <f t="shared" si="37"/>
        <v>1</v>
      </c>
      <c r="Z262" s="690">
        <f t="shared" si="31"/>
        <v>1.6712328767123287E-4</v>
      </c>
      <c r="AA262" s="691">
        <f t="shared" si="32"/>
        <v>100000000000</v>
      </c>
      <c r="AB262" s="689" t="str">
        <f t="shared" si="33"/>
        <v>VND</v>
      </c>
      <c r="AC262" s="689">
        <f>VLOOKUP(AB262,'Fx rate'!$A$2:$B$12,2,0)</f>
        <v>1</v>
      </c>
      <c r="AD262" s="691">
        <f t="shared" si="34"/>
        <v>100000000000</v>
      </c>
      <c r="AE262" s="691">
        <f t="shared" si="35"/>
        <v>16712328.767123288</v>
      </c>
      <c r="AF262" s="692">
        <f>SUMIFS('GL7010'!M:M,'GL7010'!I:I,'C701- Recalculate'!D262)</f>
        <v>-16712329</v>
      </c>
      <c r="AG262" s="693">
        <f t="shared" si="36"/>
        <v>-0.23287671245634556</v>
      </c>
    </row>
    <row r="263" spans="1:33" ht="70.5" hidden="1" thickBot="1">
      <c r="A263" s="701">
        <v>131200001</v>
      </c>
      <c r="B263" s="701" t="s">
        <v>1269</v>
      </c>
      <c r="C263" s="701" t="s">
        <v>1271</v>
      </c>
      <c r="D263" s="701" t="s">
        <v>2241</v>
      </c>
      <c r="E263" s="701" t="s">
        <v>2242</v>
      </c>
      <c r="F263" s="701">
        <v>275315</v>
      </c>
      <c r="G263" s="701" t="s">
        <v>1406</v>
      </c>
      <c r="H263" s="704">
        <v>44993</v>
      </c>
      <c r="I263" s="704">
        <v>44994</v>
      </c>
      <c r="J263" s="701">
        <v>1</v>
      </c>
      <c r="K263" s="701" t="s">
        <v>178</v>
      </c>
      <c r="L263" s="702">
        <v>100000000000</v>
      </c>
      <c r="M263" s="703">
        <v>100000000000</v>
      </c>
      <c r="N263" s="701">
        <v>6.1</v>
      </c>
      <c r="O263" s="701">
        <v>0</v>
      </c>
      <c r="P263" s="701">
        <v>0</v>
      </c>
      <c r="Q263" s="701">
        <v>0</v>
      </c>
      <c r="R263" s="701">
        <v>0</v>
      </c>
      <c r="S263" s="701">
        <v>491100002</v>
      </c>
      <c r="T263" s="701" t="s">
        <v>2243</v>
      </c>
      <c r="U263" s="702">
        <v>100000000000</v>
      </c>
      <c r="W263" s="687">
        <f t="shared" si="29"/>
        <v>44993</v>
      </c>
      <c r="X263" s="688">
        <f t="shared" si="30"/>
        <v>44994</v>
      </c>
      <c r="Y263" s="689">
        <f t="shared" si="37"/>
        <v>1</v>
      </c>
      <c r="Z263" s="690">
        <f t="shared" si="31"/>
        <v>1.6712328767123287E-4</v>
      </c>
      <c r="AA263" s="691">
        <f t="shared" si="32"/>
        <v>100000000000</v>
      </c>
      <c r="AB263" s="689" t="str">
        <f t="shared" si="33"/>
        <v>VND</v>
      </c>
      <c r="AC263" s="689">
        <f>VLOOKUP(AB263,'Fx rate'!$A$2:$B$12,2,0)</f>
        <v>1</v>
      </c>
      <c r="AD263" s="691">
        <f t="shared" si="34"/>
        <v>100000000000</v>
      </c>
      <c r="AE263" s="691">
        <f t="shared" si="35"/>
        <v>16712328.767123288</v>
      </c>
      <c r="AF263" s="692">
        <f>SUMIFS('GL7010'!M:M,'GL7010'!I:I,'C701- Recalculate'!D263)</f>
        <v>-16712329</v>
      </c>
      <c r="AG263" s="693">
        <f t="shared" si="36"/>
        <v>-0.23287671245634556</v>
      </c>
    </row>
    <row r="264" spans="1:33" ht="70.5" hidden="1" thickBot="1">
      <c r="A264" s="701">
        <v>131200001</v>
      </c>
      <c r="B264" s="701" t="s">
        <v>1269</v>
      </c>
      <c r="C264" s="701" t="s">
        <v>1271</v>
      </c>
      <c r="D264" s="701" t="s">
        <v>2244</v>
      </c>
      <c r="E264" s="701" t="s">
        <v>2245</v>
      </c>
      <c r="F264" s="701">
        <v>275315</v>
      </c>
      <c r="G264" s="701" t="s">
        <v>1406</v>
      </c>
      <c r="H264" s="704">
        <v>44994</v>
      </c>
      <c r="I264" s="704">
        <v>44995</v>
      </c>
      <c r="J264" s="701">
        <v>1</v>
      </c>
      <c r="K264" s="701" t="s">
        <v>178</v>
      </c>
      <c r="L264" s="702">
        <v>200000000000</v>
      </c>
      <c r="M264" s="703">
        <v>200000000000</v>
      </c>
      <c r="N264" s="701">
        <v>6.2</v>
      </c>
      <c r="O264" s="701">
        <v>0</v>
      </c>
      <c r="P264" s="701">
        <v>0</v>
      </c>
      <c r="Q264" s="701">
        <v>0</v>
      </c>
      <c r="R264" s="701">
        <v>0</v>
      </c>
      <c r="S264" s="701">
        <v>491100002</v>
      </c>
      <c r="T264" s="701" t="s">
        <v>2246</v>
      </c>
      <c r="U264" s="702">
        <v>200000000000</v>
      </c>
      <c r="W264" s="687">
        <f t="shared" si="29"/>
        <v>44994</v>
      </c>
      <c r="X264" s="688">
        <f t="shared" si="30"/>
        <v>44995</v>
      </c>
      <c r="Y264" s="689">
        <f t="shared" si="37"/>
        <v>1</v>
      </c>
      <c r="Z264" s="690">
        <f t="shared" si="31"/>
        <v>1.6986301369863014E-4</v>
      </c>
      <c r="AA264" s="691">
        <f t="shared" si="32"/>
        <v>200000000000</v>
      </c>
      <c r="AB264" s="689" t="str">
        <f t="shared" si="33"/>
        <v>VND</v>
      </c>
      <c r="AC264" s="689">
        <f>VLOOKUP(AB264,'Fx rate'!$A$2:$B$12,2,0)</f>
        <v>1</v>
      </c>
      <c r="AD264" s="691">
        <f t="shared" si="34"/>
        <v>200000000000</v>
      </c>
      <c r="AE264" s="691">
        <f t="shared" si="35"/>
        <v>33972602.739726029</v>
      </c>
      <c r="AF264" s="692">
        <f>SUMIFS('GL7010'!M:M,'GL7010'!I:I,'C701- Recalculate'!D264)</f>
        <v>-33972603</v>
      </c>
      <c r="AG264" s="693">
        <f t="shared" si="36"/>
        <v>-0.26027397066354752</v>
      </c>
    </row>
    <row r="265" spans="1:33" ht="70.5" hidden="1" thickBot="1">
      <c r="A265" s="701">
        <v>131200001</v>
      </c>
      <c r="B265" s="701" t="s">
        <v>1269</v>
      </c>
      <c r="C265" s="701" t="s">
        <v>1271</v>
      </c>
      <c r="D265" s="701" t="s">
        <v>2247</v>
      </c>
      <c r="E265" s="701" t="s">
        <v>2248</v>
      </c>
      <c r="F265" s="701">
        <v>275315</v>
      </c>
      <c r="G265" s="701" t="s">
        <v>1406</v>
      </c>
      <c r="H265" s="704">
        <v>44995</v>
      </c>
      <c r="I265" s="701" t="s">
        <v>2249</v>
      </c>
      <c r="J265" s="701">
        <v>3</v>
      </c>
      <c r="K265" s="701" t="s">
        <v>178</v>
      </c>
      <c r="L265" s="702">
        <v>100000000000</v>
      </c>
      <c r="M265" s="703">
        <v>100000000000</v>
      </c>
      <c r="N265" s="701">
        <v>6.3</v>
      </c>
      <c r="O265" s="701">
        <v>0</v>
      </c>
      <c r="P265" s="701">
        <v>0</v>
      </c>
      <c r="Q265" s="701">
        <v>0</v>
      </c>
      <c r="R265" s="701">
        <v>0</v>
      </c>
      <c r="S265" s="701">
        <v>491100002</v>
      </c>
      <c r="T265" s="701" t="s">
        <v>2250</v>
      </c>
      <c r="U265" s="702">
        <v>100000000000</v>
      </c>
      <c r="W265" s="687">
        <f t="shared" si="29"/>
        <v>44995</v>
      </c>
      <c r="X265" s="688" t="str">
        <f t="shared" si="30"/>
        <v>13/03/2023</v>
      </c>
      <c r="Y265" s="689">
        <f t="shared" si="37"/>
        <v>3</v>
      </c>
      <c r="Z265" s="690">
        <f t="shared" si="31"/>
        <v>1.7260273972602739E-4</v>
      </c>
      <c r="AA265" s="691">
        <f t="shared" si="32"/>
        <v>100000000000</v>
      </c>
      <c r="AB265" s="689" t="str">
        <f t="shared" si="33"/>
        <v>VND</v>
      </c>
      <c r="AC265" s="689">
        <f>VLOOKUP(AB265,'Fx rate'!$A$2:$B$12,2,0)</f>
        <v>1</v>
      </c>
      <c r="AD265" s="691">
        <f t="shared" si="34"/>
        <v>100000000000</v>
      </c>
      <c r="AE265" s="691">
        <f t="shared" si="35"/>
        <v>51780821.91780822</v>
      </c>
      <c r="AF265" s="692">
        <f>SUMIFS('GL7010'!M:M,'GL7010'!I:I,'C701- Recalculate'!D265)</f>
        <v>-51780822</v>
      </c>
      <c r="AG265" s="693">
        <f t="shared" si="36"/>
        <v>-8.2191780209541321E-2</v>
      </c>
    </row>
    <row r="266" spans="1:33" ht="70.5" hidden="1" thickBot="1">
      <c r="A266" s="701">
        <v>131200001</v>
      </c>
      <c r="B266" s="701" t="s">
        <v>1269</v>
      </c>
      <c r="C266" s="701" t="s">
        <v>1271</v>
      </c>
      <c r="D266" s="701" t="s">
        <v>2251</v>
      </c>
      <c r="E266" s="701" t="s">
        <v>2252</v>
      </c>
      <c r="F266" s="701">
        <v>275315</v>
      </c>
      <c r="G266" s="701" t="s">
        <v>1406</v>
      </c>
      <c r="H266" s="704">
        <v>44995</v>
      </c>
      <c r="I266" s="701" t="s">
        <v>2249</v>
      </c>
      <c r="J266" s="701">
        <v>3</v>
      </c>
      <c r="K266" s="701" t="s">
        <v>178</v>
      </c>
      <c r="L266" s="702">
        <v>100000000000</v>
      </c>
      <c r="M266" s="703">
        <v>100000000000</v>
      </c>
      <c r="N266" s="701">
        <v>6.3</v>
      </c>
      <c r="O266" s="701">
        <v>0</v>
      </c>
      <c r="P266" s="701">
        <v>0</v>
      </c>
      <c r="Q266" s="701">
        <v>0</v>
      </c>
      <c r="R266" s="701">
        <v>0</v>
      </c>
      <c r="S266" s="701">
        <v>491100002</v>
      </c>
      <c r="T266" s="701" t="s">
        <v>2253</v>
      </c>
      <c r="U266" s="702">
        <v>100000000000</v>
      </c>
      <c r="W266" s="687">
        <f t="shared" si="29"/>
        <v>44995</v>
      </c>
      <c r="X266" s="688" t="str">
        <f t="shared" si="30"/>
        <v>13/03/2023</v>
      </c>
      <c r="Y266" s="689">
        <f t="shared" si="37"/>
        <v>3</v>
      </c>
      <c r="Z266" s="690">
        <f t="shared" si="31"/>
        <v>1.7260273972602739E-4</v>
      </c>
      <c r="AA266" s="691">
        <f t="shared" si="32"/>
        <v>100000000000</v>
      </c>
      <c r="AB266" s="689" t="str">
        <f t="shared" si="33"/>
        <v>VND</v>
      </c>
      <c r="AC266" s="689">
        <f>VLOOKUP(AB266,'Fx rate'!$A$2:$B$12,2,0)</f>
        <v>1</v>
      </c>
      <c r="AD266" s="691">
        <f t="shared" si="34"/>
        <v>100000000000</v>
      </c>
      <c r="AE266" s="691">
        <f t="shared" si="35"/>
        <v>51780821.91780822</v>
      </c>
      <c r="AF266" s="692">
        <f>SUMIFS('GL7010'!M:M,'GL7010'!I:I,'C701- Recalculate'!D266)</f>
        <v>-51780822</v>
      </c>
      <c r="AG266" s="693">
        <f t="shared" si="36"/>
        <v>-8.2191780209541321E-2</v>
      </c>
    </row>
    <row r="267" spans="1:33" ht="70.5" hidden="1" thickBot="1">
      <c r="A267" s="701">
        <v>131200001</v>
      </c>
      <c r="B267" s="701" t="s">
        <v>1269</v>
      </c>
      <c r="C267" s="701" t="s">
        <v>1271</v>
      </c>
      <c r="D267" s="701" t="s">
        <v>2254</v>
      </c>
      <c r="E267" s="701" t="s">
        <v>2255</v>
      </c>
      <c r="F267" s="701">
        <v>275315</v>
      </c>
      <c r="G267" s="701" t="s">
        <v>1406</v>
      </c>
      <c r="H267" s="701" t="s">
        <v>2249</v>
      </c>
      <c r="I267" s="701" t="s">
        <v>2256</v>
      </c>
      <c r="J267" s="701">
        <v>1</v>
      </c>
      <c r="K267" s="701" t="s">
        <v>178</v>
      </c>
      <c r="L267" s="702">
        <v>100000000000</v>
      </c>
      <c r="M267" s="703">
        <v>100000000000</v>
      </c>
      <c r="N267" s="701">
        <v>6.2</v>
      </c>
      <c r="O267" s="701">
        <v>0</v>
      </c>
      <c r="P267" s="701">
        <v>0</v>
      </c>
      <c r="Q267" s="701">
        <v>0</v>
      </c>
      <c r="R267" s="701">
        <v>0</v>
      </c>
      <c r="S267" s="701">
        <v>491100002</v>
      </c>
      <c r="T267" s="701" t="s">
        <v>2257</v>
      </c>
      <c r="U267" s="702">
        <v>100000000000</v>
      </c>
      <c r="W267" s="687" t="str">
        <f t="shared" si="29"/>
        <v>13/03/2023</v>
      </c>
      <c r="X267" s="688" t="str">
        <f t="shared" si="30"/>
        <v>14/03/2023</v>
      </c>
      <c r="Y267" s="689">
        <f t="shared" si="37"/>
        <v>1</v>
      </c>
      <c r="Z267" s="690">
        <f t="shared" si="31"/>
        <v>1.6986301369863014E-4</v>
      </c>
      <c r="AA267" s="691">
        <f t="shared" si="32"/>
        <v>100000000000</v>
      </c>
      <c r="AB267" s="689" t="str">
        <f t="shared" si="33"/>
        <v>VND</v>
      </c>
      <c r="AC267" s="689">
        <f>VLOOKUP(AB267,'Fx rate'!$A$2:$B$12,2,0)</f>
        <v>1</v>
      </c>
      <c r="AD267" s="691">
        <f t="shared" si="34"/>
        <v>100000000000</v>
      </c>
      <c r="AE267" s="691">
        <f t="shared" si="35"/>
        <v>16986301.369863015</v>
      </c>
      <c r="AF267" s="692">
        <f>SUMIFS('GL7010'!M:M,'GL7010'!I:I,'C701- Recalculate'!D267)</f>
        <v>-16986301</v>
      </c>
      <c r="AG267" s="693">
        <f t="shared" si="36"/>
        <v>0.36986301466822624</v>
      </c>
    </row>
    <row r="268" spans="1:33" ht="70.5" hidden="1" thickBot="1">
      <c r="A268" s="701">
        <v>131200001</v>
      </c>
      <c r="B268" s="701" t="s">
        <v>1269</v>
      </c>
      <c r="C268" s="701" t="s">
        <v>1271</v>
      </c>
      <c r="D268" s="701" t="s">
        <v>2258</v>
      </c>
      <c r="E268" s="701" t="s">
        <v>2259</v>
      </c>
      <c r="F268" s="701">
        <v>275315</v>
      </c>
      <c r="G268" s="701" t="s">
        <v>1406</v>
      </c>
      <c r="H268" s="701" t="s">
        <v>2249</v>
      </c>
      <c r="I268" s="701" t="s">
        <v>2256</v>
      </c>
      <c r="J268" s="701">
        <v>1</v>
      </c>
      <c r="K268" s="701" t="s">
        <v>178</v>
      </c>
      <c r="L268" s="702">
        <v>100000000000</v>
      </c>
      <c r="M268" s="703">
        <v>100000000000</v>
      </c>
      <c r="N268" s="701">
        <v>6.2</v>
      </c>
      <c r="O268" s="701">
        <v>0</v>
      </c>
      <c r="P268" s="701">
        <v>0</v>
      </c>
      <c r="Q268" s="701">
        <v>0</v>
      </c>
      <c r="R268" s="701">
        <v>0</v>
      </c>
      <c r="S268" s="701">
        <v>491100002</v>
      </c>
      <c r="T268" s="701" t="s">
        <v>2260</v>
      </c>
      <c r="U268" s="702">
        <v>100000000000</v>
      </c>
      <c r="W268" s="687" t="str">
        <f t="shared" si="29"/>
        <v>13/03/2023</v>
      </c>
      <c r="X268" s="688" t="str">
        <f t="shared" si="30"/>
        <v>14/03/2023</v>
      </c>
      <c r="Y268" s="689">
        <f t="shared" si="37"/>
        <v>1</v>
      </c>
      <c r="Z268" s="690">
        <f t="shared" si="31"/>
        <v>1.6986301369863014E-4</v>
      </c>
      <c r="AA268" s="691">
        <f t="shared" si="32"/>
        <v>100000000000</v>
      </c>
      <c r="AB268" s="689" t="str">
        <f t="shared" si="33"/>
        <v>VND</v>
      </c>
      <c r="AC268" s="689">
        <f>VLOOKUP(AB268,'Fx rate'!$A$2:$B$12,2,0)</f>
        <v>1</v>
      </c>
      <c r="AD268" s="691">
        <f t="shared" si="34"/>
        <v>100000000000</v>
      </c>
      <c r="AE268" s="691">
        <f t="shared" si="35"/>
        <v>16986301.369863015</v>
      </c>
      <c r="AF268" s="692">
        <f>SUMIFS('GL7010'!M:M,'GL7010'!I:I,'C701- Recalculate'!D268)</f>
        <v>-16986301</v>
      </c>
      <c r="AG268" s="693">
        <f t="shared" si="36"/>
        <v>0.36986301466822624</v>
      </c>
    </row>
    <row r="269" spans="1:33" ht="80.5" hidden="1" thickBot="1">
      <c r="A269" s="701">
        <v>131200001</v>
      </c>
      <c r="B269" s="701" t="s">
        <v>1269</v>
      </c>
      <c r="C269" s="701" t="s">
        <v>1271</v>
      </c>
      <c r="D269" s="701" t="s">
        <v>2261</v>
      </c>
      <c r="E269" s="701" t="s">
        <v>2262</v>
      </c>
      <c r="F269" s="701">
        <v>93719</v>
      </c>
      <c r="G269" s="701" t="s">
        <v>1062</v>
      </c>
      <c r="H269" s="701" t="s">
        <v>2256</v>
      </c>
      <c r="I269" s="701" t="s">
        <v>2263</v>
      </c>
      <c r="J269" s="701">
        <v>31</v>
      </c>
      <c r="K269" s="701" t="s">
        <v>178</v>
      </c>
      <c r="L269" s="702">
        <v>100000000000</v>
      </c>
      <c r="M269" s="703">
        <v>100000000000</v>
      </c>
      <c r="N269" s="701">
        <v>10.7</v>
      </c>
      <c r="O269" s="701">
        <v>0</v>
      </c>
      <c r="P269" s="701">
        <v>0</v>
      </c>
      <c r="Q269" s="701">
        <v>0</v>
      </c>
      <c r="R269" s="701">
        <v>0</v>
      </c>
      <c r="S269" s="701">
        <v>491100002</v>
      </c>
      <c r="T269" s="701" t="s">
        <v>2264</v>
      </c>
      <c r="U269" s="702">
        <v>100000000000</v>
      </c>
      <c r="W269" s="687" t="str">
        <f t="shared" si="29"/>
        <v>14/03/2023</v>
      </c>
      <c r="X269" s="688" t="str">
        <f t="shared" si="30"/>
        <v>14/04/2023</v>
      </c>
      <c r="Y269" s="689">
        <f t="shared" si="37"/>
        <v>31</v>
      </c>
      <c r="Z269" s="690">
        <f t="shared" si="31"/>
        <v>2.9315068493150685E-4</v>
      </c>
      <c r="AA269" s="691">
        <f t="shared" si="32"/>
        <v>100000000000</v>
      </c>
      <c r="AB269" s="689" t="str">
        <f t="shared" si="33"/>
        <v>VND</v>
      </c>
      <c r="AC269" s="689">
        <f>VLOOKUP(AB269,'Fx rate'!$A$2:$B$12,2,0)</f>
        <v>1</v>
      </c>
      <c r="AD269" s="691">
        <f t="shared" si="34"/>
        <v>100000000000</v>
      </c>
      <c r="AE269" s="691">
        <f t="shared" si="35"/>
        <v>908767123.28767121</v>
      </c>
      <c r="AF269" s="692">
        <f>SUMIFS('GL7010'!M:M,'GL7010'!I:I,'C701- Recalculate'!D269)</f>
        <v>-908767123</v>
      </c>
      <c r="AG269" s="693">
        <f t="shared" si="36"/>
        <v>0.28767120838165283</v>
      </c>
    </row>
    <row r="270" spans="1:33" ht="80.5" hidden="1" thickBot="1">
      <c r="A270" s="701">
        <v>131200001</v>
      </c>
      <c r="B270" s="701" t="s">
        <v>1269</v>
      </c>
      <c r="C270" s="701" t="s">
        <v>1271</v>
      </c>
      <c r="D270" s="701" t="s">
        <v>2265</v>
      </c>
      <c r="E270" s="701" t="s">
        <v>2266</v>
      </c>
      <c r="F270" s="701">
        <v>93719</v>
      </c>
      <c r="G270" s="701" t="s">
        <v>1062</v>
      </c>
      <c r="H270" s="701" t="s">
        <v>1611</v>
      </c>
      <c r="I270" s="701" t="s">
        <v>2267</v>
      </c>
      <c r="J270" s="701">
        <v>33</v>
      </c>
      <c r="K270" s="701" t="s">
        <v>178</v>
      </c>
      <c r="L270" s="702">
        <v>100000000000</v>
      </c>
      <c r="M270" s="703">
        <v>100000000000</v>
      </c>
      <c r="N270" s="701">
        <v>10.7</v>
      </c>
      <c r="O270" s="701">
        <v>0</v>
      </c>
      <c r="P270" s="701">
        <v>0</v>
      </c>
      <c r="Q270" s="701">
        <v>0</v>
      </c>
      <c r="R270" s="701">
        <v>0</v>
      </c>
      <c r="S270" s="701">
        <v>491100002</v>
      </c>
      <c r="T270" s="701" t="s">
        <v>2268</v>
      </c>
      <c r="U270" s="702">
        <v>100000000000</v>
      </c>
      <c r="W270" s="687" t="str">
        <f t="shared" si="29"/>
        <v>15/03/2023</v>
      </c>
      <c r="X270" s="688" t="str">
        <f t="shared" si="30"/>
        <v>17/04/2023</v>
      </c>
      <c r="Y270" s="689">
        <f t="shared" si="37"/>
        <v>33</v>
      </c>
      <c r="Z270" s="690">
        <f t="shared" si="31"/>
        <v>2.9315068493150685E-4</v>
      </c>
      <c r="AA270" s="691">
        <f t="shared" si="32"/>
        <v>100000000000</v>
      </c>
      <c r="AB270" s="689" t="str">
        <f t="shared" si="33"/>
        <v>VND</v>
      </c>
      <c r="AC270" s="689">
        <f>VLOOKUP(AB270,'Fx rate'!$A$2:$B$12,2,0)</f>
        <v>1</v>
      </c>
      <c r="AD270" s="691">
        <f t="shared" si="34"/>
        <v>100000000000</v>
      </c>
      <c r="AE270" s="691">
        <f t="shared" si="35"/>
        <v>967397260.27397263</v>
      </c>
      <c r="AF270" s="692">
        <f>SUMIFS('GL7010'!M:M,'GL7010'!I:I,'C701- Recalculate'!D270)</f>
        <v>-967397260</v>
      </c>
      <c r="AG270" s="693">
        <f t="shared" si="36"/>
        <v>0.27397263050079346</v>
      </c>
    </row>
    <row r="271" spans="1:33" ht="70.5" hidden="1" thickBot="1">
      <c r="A271" s="701">
        <v>131200001</v>
      </c>
      <c r="B271" s="701" t="s">
        <v>1269</v>
      </c>
      <c r="C271" s="701" t="s">
        <v>1271</v>
      </c>
      <c r="D271" s="701" t="s">
        <v>2269</v>
      </c>
      <c r="E271" s="701" t="s">
        <v>2270</v>
      </c>
      <c r="F271" s="701">
        <v>275315</v>
      </c>
      <c r="G271" s="701" t="s">
        <v>1406</v>
      </c>
      <c r="H271" s="701" t="s">
        <v>2271</v>
      </c>
      <c r="I271" s="701" t="s">
        <v>2111</v>
      </c>
      <c r="J271" s="701">
        <v>1</v>
      </c>
      <c r="K271" s="701" t="s">
        <v>178</v>
      </c>
      <c r="L271" s="702">
        <v>100000000000</v>
      </c>
      <c r="M271" s="703">
        <v>100000000000</v>
      </c>
      <c r="N271" s="701">
        <v>4.7</v>
      </c>
      <c r="O271" s="701">
        <v>0</v>
      </c>
      <c r="P271" s="701">
        <v>0</v>
      </c>
      <c r="Q271" s="701">
        <v>0</v>
      </c>
      <c r="R271" s="701">
        <v>0</v>
      </c>
      <c r="S271" s="701">
        <v>491100002</v>
      </c>
      <c r="T271" s="701" t="s">
        <v>2272</v>
      </c>
      <c r="U271" s="702">
        <v>100000000000</v>
      </c>
      <c r="W271" s="687" t="str">
        <f t="shared" si="29"/>
        <v>16/03/2023</v>
      </c>
      <c r="X271" s="688" t="str">
        <f t="shared" si="30"/>
        <v>17/03/2023</v>
      </c>
      <c r="Y271" s="689">
        <f t="shared" si="37"/>
        <v>1</v>
      </c>
      <c r="Z271" s="690">
        <f t="shared" si="31"/>
        <v>1.2876712328767123E-4</v>
      </c>
      <c r="AA271" s="691">
        <f t="shared" si="32"/>
        <v>100000000000</v>
      </c>
      <c r="AB271" s="689" t="str">
        <f t="shared" si="33"/>
        <v>VND</v>
      </c>
      <c r="AC271" s="689">
        <f>VLOOKUP(AB271,'Fx rate'!$A$2:$B$12,2,0)</f>
        <v>1</v>
      </c>
      <c r="AD271" s="691">
        <f t="shared" si="34"/>
        <v>100000000000</v>
      </c>
      <c r="AE271" s="691">
        <f t="shared" si="35"/>
        <v>12876712.328767123</v>
      </c>
      <c r="AF271" s="692">
        <f>SUMIFS('GL7010'!M:M,'GL7010'!I:I,'C701- Recalculate'!D271)</f>
        <v>-12876712</v>
      </c>
      <c r="AG271" s="693">
        <f t="shared" si="36"/>
        <v>0.32876712270081043</v>
      </c>
    </row>
    <row r="272" spans="1:33" ht="70.5" hidden="1" thickBot="1">
      <c r="A272" s="701">
        <v>131200001</v>
      </c>
      <c r="B272" s="701" t="s">
        <v>1269</v>
      </c>
      <c r="C272" s="701" t="s">
        <v>1271</v>
      </c>
      <c r="D272" s="701" t="s">
        <v>2273</v>
      </c>
      <c r="E272" s="701" t="s">
        <v>2274</v>
      </c>
      <c r="F272" s="701">
        <v>275315</v>
      </c>
      <c r="G272" s="701" t="s">
        <v>1406</v>
      </c>
      <c r="H272" s="701" t="s">
        <v>2111</v>
      </c>
      <c r="I272" s="701" t="s">
        <v>2267</v>
      </c>
      <c r="J272" s="701">
        <v>31</v>
      </c>
      <c r="K272" s="701" t="s">
        <v>178</v>
      </c>
      <c r="L272" s="702">
        <v>250000000000</v>
      </c>
      <c r="M272" s="703">
        <v>250000000000</v>
      </c>
      <c r="N272" s="701">
        <v>7.3</v>
      </c>
      <c r="O272" s="701">
        <v>0</v>
      </c>
      <c r="P272" s="701">
        <v>0</v>
      </c>
      <c r="Q272" s="701">
        <v>0</v>
      </c>
      <c r="R272" s="701">
        <v>0</v>
      </c>
      <c r="S272" s="701">
        <v>491100002</v>
      </c>
      <c r="T272" s="701" t="s">
        <v>2275</v>
      </c>
      <c r="U272" s="702">
        <v>250000000000</v>
      </c>
      <c r="W272" s="687" t="str">
        <f t="shared" si="29"/>
        <v>17/03/2023</v>
      </c>
      <c r="X272" s="688" t="str">
        <f t="shared" si="30"/>
        <v>17/04/2023</v>
      </c>
      <c r="Y272" s="689">
        <f t="shared" si="37"/>
        <v>31</v>
      </c>
      <c r="Z272" s="690">
        <f t="shared" si="31"/>
        <v>1.9999999999999998E-4</v>
      </c>
      <c r="AA272" s="691">
        <f t="shared" si="32"/>
        <v>250000000000</v>
      </c>
      <c r="AB272" s="689" t="str">
        <f t="shared" si="33"/>
        <v>VND</v>
      </c>
      <c r="AC272" s="689">
        <f>VLOOKUP(AB272,'Fx rate'!$A$2:$B$12,2,0)</f>
        <v>1</v>
      </c>
      <c r="AD272" s="691">
        <f t="shared" si="34"/>
        <v>250000000000</v>
      </c>
      <c r="AE272" s="691">
        <f t="shared" si="35"/>
        <v>1549999999.9999998</v>
      </c>
      <c r="AF272" s="692">
        <f>SUMIFS('GL7010'!M:M,'GL7010'!I:I,'C701- Recalculate'!D272)</f>
        <v>-1550000000</v>
      </c>
      <c r="AG272" s="693">
        <f t="shared" si="36"/>
        <v>0</v>
      </c>
    </row>
    <row r="273" spans="1:33" ht="70.5" hidden="1" thickBot="1">
      <c r="A273" s="701">
        <v>131200001</v>
      </c>
      <c r="B273" s="701" t="s">
        <v>1269</v>
      </c>
      <c r="C273" s="701" t="s">
        <v>1271</v>
      </c>
      <c r="D273" s="701" t="s">
        <v>2276</v>
      </c>
      <c r="E273" s="701" t="s">
        <v>2277</v>
      </c>
      <c r="F273" s="701">
        <v>275315</v>
      </c>
      <c r="G273" s="701" t="s">
        <v>1406</v>
      </c>
      <c r="H273" s="701" t="s">
        <v>2111</v>
      </c>
      <c r="I273" s="701" t="s">
        <v>2267</v>
      </c>
      <c r="J273" s="701">
        <v>31</v>
      </c>
      <c r="K273" s="701" t="s">
        <v>178</v>
      </c>
      <c r="L273" s="702">
        <v>250000000000</v>
      </c>
      <c r="M273" s="703">
        <v>250000000000</v>
      </c>
      <c r="N273" s="701">
        <v>7.4</v>
      </c>
      <c r="O273" s="701">
        <v>0</v>
      </c>
      <c r="P273" s="701">
        <v>0</v>
      </c>
      <c r="Q273" s="701">
        <v>0</v>
      </c>
      <c r="R273" s="701">
        <v>0</v>
      </c>
      <c r="S273" s="701">
        <v>491100002</v>
      </c>
      <c r="T273" s="701" t="s">
        <v>2278</v>
      </c>
      <c r="U273" s="702">
        <v>250000000000</v>
      </c>
      <c r="W273" s="687" t="str">
        <f t="shared" si="29"/>
        <v>17/03/2023</v>
      </c>
      <c r="X273" s="688" t="str">
        <f t="shared" si="30"/>
        <v>17/04/2023</v>
      </c>
      <c r="Y273" s="689">
        <f t="shared" si="37"/>
        <v>31</v>
      </c>
      <c r="Z273" s="690">
        <f t="shared" si="31"/>
        <v>2.0273972602739728E-4</v>
      </c>
      <c r="AA273" s="691">
        <f t="shared" si="32"/>
        <v>250000000000</v>
      </c>
      <c r="AB273" s="689" t="str">
        <f t="shared" si="33"/>
        <v>VND</v>
      </c>
      <c r="AC273" s="689">
        <f>VLOOKUP(AB273,'Fx rate'!$A$2:$B$12,2,0)</f>
        <v>1</v>
      </c>
      <c r="AD273" s="691">
        <f t="shared" si="34"/>
        <v>250000000000</v>
      </c>
      <c r="AE273" s="691">
        <f t="shared" si="35"/>
        <v>1571232876.7123289</v>
      </c>
      <c r="AF273" s="692">
        <f>SUMIFS('GL7010'!M:M,'GL7010'!I:I,'C701- Recalculate'!D273)</f>
        <v>-1571232877</v>
      </c>
      <c r="AG273" s="693">
        <f t="shared" si="36"/>
        <v>-0.28767108917236328</v>
      </c>
    </row>
    <row r="274" spans="1:33" ht="70.5" hidden="1" thickBot="1">
      <c r="A274" s="701">
        <v>131200001</v>
      </c>
      <c r="B274" s="701" t="s">
        <v>1269</v>
      </c>
      <c r="C274" s="701" t="s">
        <v>1271</v>
      </c>
      <c r="D274" s="701" t="s">
        <v>2279</v>
      </c>
      <c r="E274" s="701" t="s">
        <v>2280</v>
      </c>
      <c r="F274" s="701">
        <v>275315</v>
      </c>
      <c r="G274" s="701" t="s">
        <v>1406</v>
      </c>
      <c r="H274" s="701" t="s">
        <v>2111</v>
      </c>
      <c r="I274" s="701" t="s">
        <v>2267</v>
      </c>
      <c r="J274" s="701">
        <v>31</v>
      </c>
      <c r="K274" s="701" t="s">
        <v>178</v>
      </c>
      <c r="L274" s="702">
        <v>100000000000</v>
      </c>
      <c r="M274" s="703">
        <v>100000000000</v>
      </c>
      <c r="N274" s="701">
        <v>7.4</v>
      </c>
      <c r="O274" s="701">
        <v>0</v>
      </c>
      <c r="P274" s="701">
        <v>0</v>
      </c>
      <c r="Q274" s="701">
        <v>0</v>
      </c>
      <c r="R274" s="701">
        <v>0</v>
      </c>
      <c r="S274" s="701">
        <v>491100002</v>
      </c>
      <c r="T274" s="701" t="s">
        <v>2281</v>
      </c>
      <c r="U274" s="702">
        <v>100000000000</v>
      </c>
      <c r="W274" s="687" t="str">
        <f t="shared" si="29"/>
        <v>17/03/2023</v>
      </c>
      <c r="X274" s="688" t="str">
        <f t="shared" si="30"/>
        <v>17/04/2023</v>
      </c>
      <c r="Y274" s="689">
        <f t="shared" si="37"/>
        <v>31</v>
      </c>
      <c r="Z274" s="690">
        <f t="shared" si="31"/>
        <v>2.0273972602739728E-4</v>
      </c>
      <c r="AA274" s="691">
        <f t="shared" si="32"/>
        <v>100000000000</v>
      </c>
      <c r="AB274" s="689" t="str">
        <f t="shared" si="33"/>
        <v>VND</v>
      </c>
      <c r="AC274" s="689">
        <f>VLOOKUP(AB274,'Fx rate'!$A$2:$B$12,2,0)</f>
        <v>1</v>
      </c>
      <c r="AD274" s="691">
        <f t="shared" si="34"/>
        <v>100000000000</v>
      </c>
      <c r="AE274" s="691">
        <f t="shared" si="35"/>
        <v>628493150.68493164</v>
      </c>
      <c r="AF274" s="692">
        <f>SUMIFS('GL7010'!M:M,'GL7010'!I:I,'C701- Recalculate'!D274)</f>
        <v>-628493151</v>
      </c>
      <c r="AG274" s="693">
        <f t="shared" si="36"/>
        <v>-0.31506836414337158</v>
      </c>
    </row>
    <row r="275" spans="1:33" ht="70.5" hidden="1" thickBot="1">
      <c r="A275" s="701">
        <v>131200001</v>
      </c>
      <c r="B275" s="701" t="s">
        <v>1269</v>
      </c>
      <c r="C275" s="701" t="s">
        <v>1271</v>
      </c>
      <c r="D275" s="701" t="s">
        <v>2282</v>
      </c>
      <c r="E275" s="701" t="s">
        <v>2283</v>
      </c>
      <c r="F275" s="701">
        <v>275315</v>
      </c>
      <c r="G275" s="701" t="s">
        <v>1406</v>
      </c>
      <c r="H275" s="701" t="s">
        <v>2111</v>
      </c>
      <c r="I275" s="701" t="s">
        <v>2267</v>
      </c>
      <c r="J275" s="701">
        <v>31</v>
      </c>
      <c r="K275" s="701" t="s">
        <v>178</v>
      </c>
      <c r="L275" s="702">
        <v>400000000000</v>
      </c>
      <c r="M275" s="703">
        <v>400000000000</v>
      </c>
      <c r="N275" s="701">
        <v>7.1</v>
      </c>
      <c r="O275" s="701">
        <v>0</v>
      </c>
      <c r="P275" s="701">
        <v>0</v>
      </c>
      <c r="Q275" s="701">
        <v>0</v>
      </c>
      <c r="R275" s="701">
        <v>0</v>
      </c>
      <c r="S275" s="701">
        <v>491100002</v>
      </c>
      <c r="T275" s="701" t="s">
        <v>2284</v>
      </c>
      <c r="U275" s="702">
        <v>400000000000</v>
      </c>
      <c r="W275" s="687" t="str">
        <f t="shared" si="29"/>
        <v>17/03/2023</v>
      </c>
      <c r="X275" s="688" t="str">
        <f t="shared" si="30"/>
        <v>17/04/2023</v>
      </c>
      <c r="Y275" s="689">
        <f t="shared" si="37"/>
        <v>31</v>
      </c>
      <c r="Z275" s="690">
        <f t="shared" si="31"/>
        <v>1.9452054794520546E-4</v>
      </c>
      <c r="AA275" s="691">
        <f t="shared" si="32"/>
        <v>400000000000</v>
      </c>
      <c r="AB275" s="689" t="str">
        <f t="shared" si="33"/>
        <v>VND</v>
      </c>
      <c r="AC275" s="689">
        <f>VLOOKUP(AB275,'Fx rate'!$A$2:$B$12,2,0)</f>
        <v>1</v>
      </c>
      <c r="AD275" s="691">
        <f t="shared" si="34"/>
        <v>400000000000</v>
      </c>
      <c r="AE275" s="691">
        <f t="shared" si="35"/>
        <v>2412054794.5205479</v>
      </c>
      <c r="AF275" s="692">
        <f>SUMIFS('GL7010'!M:M,'GL7010'!I:I,'C701- Recalculate'!D275)</f>
        <v>-2412054795</v>
      </c>
      <c r="AG275" s="693">
        <f t="shared" si="36"/>
        <v>-0.47945213317871094</v>
      </c>
    </row>
    <row r="276" spans="1:33" ht="70.5" hidden="1" thickBot="1">
      <c r="A276" s="701">
        <v>131200001</v>
      </c>
      <c r="B276" s="701" t="s">
        <v>1269</v>
      </c>
      <c r="C276" s="701" t="s">
        <v>1271</v>
      </c>
      <c r="D276" s="701" t="s">
        <v>2285</v>
      </c>
      <c r="E276" s="701" t="s">
        <v>2286</v>
      </c>
      <c r="F276" s="701">
        <v>275315</v>
      </c>
      <c r="G276" s="701" t="s">
        <v>1406</v>
      </c>
      <c r="H276" s="701" t="s">
        <v>2147</v>
      </c>
      <c r="I276" s="701" t="s">
        <v>2287</v>
      </c>
      <c r="J276" s="701">
        <v>31</v>
      </c>
      <c r="K276" s="701" t="s">
        <v>178</v>
      </c>
      <c r="L276" s="702">
        <v>250000000000</v>
      </c>
      <c r="M276" s="703">
        <v>250000000000</v>
      </c>
      <c r="N276" s="701">
        <v>5.6</v>
      </c>
      <c r="O276" s="701">
        <v>0</v>
      </c>
      <c r="P276" s="701">
        <v>0</v>
      </c>
      <c r="Q276" s="701">
        <v>0</v>
      </c>
      <c r="R276" s="701">
        <v>0</v>
      </c>
      <c r="S276" s="701">
        <v>491100002</v>
      </c>
      <c r="T276" s="701" t="s">
        <v>2288</v>
      </c>
      <c r="U276" s="702">
        <v>250000000000</v>
      </c>
      <c r="W276" s="687" t="str">
        <f t="shared" si="29"/>
        <v>20/03/2023</v>
      </c>
      <c r="X276" s="688" t="str">
        <f t="shared" si="30"/>
        <v>20/04/2023</v>
      </c>
      <c r="Y276" s="689">
        <f t="shared" si="37"/>
        <v>31</v>
      </c>
      <c r="Z276" s="690">
        <f t="shared" si="31"/>
        <v>1.5342465753424655E-4</v>
      </c>
      <c r="AA276" s="691">
        <f t="shared" si="32"/>
        <v>250000000000</v>
      </c>
      <c r="AB276" s="689" t="str">
        <f t="shared" si="33"/>
        <v>VND</v>
      </c>
      <c r="AC276" s="689">
        <f>VLOOKUP(AB276,'Fx rate'!$A$2:$B$12,2,0)</f>
        <v>1</v>
      </c>
      <c r="AD276" s="691">
        <f t="shared" si="34"/>
        <v>250000000000</v>
      </c>
      <c r="AE276" s="691">
        <f t="shared" si="35"/>
        <v>1189041095.8904107</v>
      </c>
      <c r="AF276" s="692">
        <f>SUMIFS('GL7010'!M:M,'GL7010'!I:I,'C701- Recalculate'!D276)</f>
        <v>-1189041096</v>
      </c>
      <c r="AG276" s="693">
        <f t="shared" si="36"/>
        <v>-0.1095893383026123</v>
      </c>
    </row>
    <row r="277" spans="1:33" ht="70.5" hidden="1" thickBot="1">
      <c r="A277" s="701">
        <v>131200001</v>
      </c>
      <c r="B277" s="701" t="s">
        <v>1269</v>
      </c>
      <c r="C277" s="701" t="s">
        <v>1271</v>
      </c>
      <c r="D277" s="701" t="s">
        <v>2289</v>
      </c>
      <c r="E277" s="701" t="s">
        <v>2290</v>
      </c>
      <c r="F277" s="701">
        <v>275315</v>
      </c>
      <c r="G277" s="701" t="s">
        <v>1406</v>
      </c>
      <c r="H277" s="701" t="s">
        <v>2147</v>
      </c>
      <c r="I277" s="701" t="s">
        <v>2287</v>
      </c>
      <c r="J277" s="701">
        <v>31</v>
      </c>
      <c r="K277" s="701" t="s">
        <v>178</v>
      </c>
      <c r="L277" s="702">
        <v>250000000000</v>
      </c>
      <c r="M277" s="703">
        <v>250000000000</v>
      </c>
      <c r="N277" s="701">
        <v>5.4</v>
      </c>
      <c r="O277" s="701">
        <v>0</v>
      </c>
      <c r="P277" s="701">
        <v>0</v>
      </c>
      <c r="Q277" s="701">
        <v>0</v>
      </c>
      <c r="R277" s="701">
        <v>0</v>
      </c>
      <c r="S277" s="701">
        <v>491100002</v>
      </c>
      <c r="T277" s="701" t="s">
        <v>2291</v>
      </c>
      <c r="U277" s="702">
        <v>250000000000</v>
      </c>
      <c r="W277" s="687" t="str">
        <f t="shared" si="29"/>
        <v>20/03/2023</v>
      </c>
      <c r="X277" s="688" t="str">
        <f t="shared" si="30"/>
        <v>20/04/2023</v>
      </c>
      <c r="Y277" s="689">
        <f t="shared" si="37"/>
        <v>31</v>
      </c>
      <c r="Z277" s="690">
        <f t="shared" si="31"/>
        <v>1.4794520547945208E-4</v>
      </c>
      <c r="AA277" s="691">
        <f t="shared" si="32"/>
        <v>250000000000</v>
      </c>
      <c r="AB277" s="689" t="str">
        <f t="shared" si="33"/>
        <v>VND</v>
      </c>
      <c r="AC277" s="689">
        <f>VLOOKUP(AB277,'Fx rate'!$A$2:$B$12,2,0)</f>
        <v>1</v>
      </c>
      <c r="AD277" s="691">
        <f t="shared" si="34"/>
        <v>250000000000</v>
      </c>
      <c r="AE277" s="691">
        <f t="shared" si="35"/>
        <v>1146575342.4657536</v>
      </c>
      <c r="AF277" s="692">
        <f>SUMIFS('GL7010'!M:M,'GL7010'!I:I,'C701- Recalculate'!D277)</f>
        <v>-1146575342</v>
      </c>
      <c r="AG277" s="693">
        <f t="shared" si="36"/>
        <v>0.46575355529785156</v>
      </c>
    </row>
    <row r="278" spans="1:33" ht="70.5" hidden="1" thickBot="1">
      <c r="A278" s="701">
        <v>131200001</v>
      </c>
      <c r="B278" s="701" t="s">
        <v>1269</v>
      </c>
      <c r="C278" s="701" t="s">
        <v>1271</v>
      </c>
      <c r="D278" s="701" t="s">
        <v>2292</v>
      </c>
      <c r="E278" s="701" t="s">
        <v>2293</v>
      </c>
      <c r="F278" s="701">
        <v>21485</v>
      </c>
      <c r="G278" s="701" t="s">
        <v>1070</v>
      </c>
      <c r="H278" s="701" t="s">
        <v>2294</v>
      </c>
      <c r="I278" s="701" t="s">
        <v>2295</v>
      </c>
      <c r="J278" s="701">
        <v>1</v>
      </c>
      <c r="K278" s="701" t="s">
        <v>178</v>
      </c>
      <c r="L278" s="702">
        <v>200000000000</v>
      </c>
      <c r="M278" s="703">
        <v>200000000000</v>
      </c>
      <c r="N278" s="701">
        <v>2.5</v>
      </c>
      <c r="O278" s="701">
        <v>0</v>
      </c>
      <c r="P278" s="701">
        <v>0</v>
      </c>
      <c r="Q278" s="701">
        <v>0</v>
      </c>
      <c r="R278" s="701">
        <v>0</v>
      </c>
      <c r="S278" s="701">
        <v>491100002</v>
      </c>
      <c r="T278" s="701" t="s">
        <v>2296</v>
      </c>
      <c r="U278" s="702">
        <v>200000000000</v>
      </c>
      <c r="W278" s="687" t="str">
        <f t="shared" si="29"/>
        <v>21/03/2023</v>
      </c>
      <c r="X278" s="688" t="str">
        <f t="shared" si="30"/>
        <v>22/03/2023</v>
      </c>
      <c r="Y278" s="689">
        <f t="shared" si="37"/>
        <v>1</v>
      </c>
      <c r="Z278" s="690">
        <f t="shared" si="31"/>
        <v>6.8493150684931516E-5</v>
      </c>
      <c r="AA278" s="691">
        <f t="shared" si="32"/>
        <v>200000000000</v>
      </c>
      <c r="AB278" s="689" t="str">
        <f t="shared" si="33"/>
        <v>VND</v>
      </c>
      <c r="AC278" s="689">
        <f>VLOOKUP(AB278,'Fx rate'!$A$2:$B$12,2,0)</f>
        <v>1</v>
      </c>
      <c r="AD278" s="691">
        <f t="shared" si="34"/>
        <v>200000000000</v>
      </c>
      <c r="AE278" s="691">
        <f t="shared" si="35"/>
        <v>13698630.136986302</v>
      </c>
      <c r="AF278" s="692">
        <f>SUMIFS('GL7010'!M:M,'GL7010'!I:I,'C701- Recalculate'!D278)</f>
        <v>-13698630</v>
      </c>
      <c r="AG278" s="693">
        <f t="shared" si="36"/>
        <v>0.13698630221188068</v>
      </c>
    </row>
    <row r="279" spans="1:33" ht="70.5" hidden="1" thickBot="1">
      <c r="A279" s="701">
        <v>131200001</v>
      </c>
      <c r="B279" s="701" t="s">
        <v>1269</v>
      </c>
      <c r="C279" s="701" t="s">
        <v>1271</v>
      </c>
      <c r="D279" s="701" t="s">
        <v>2297</v>
      </c>
      <c r="E279" s="701" t="s">
        <v>2298</v>
      </c>
      <c r="F279" s="701">
        <v>21485</v>
      </c>
      <c r="G279" s="701" t="s">
        <v>1070</v>
      </c>
      <c r="H279" s="701" t="s">
        <v>2294</v>
      </c>
      <c r="I279" s="701" t="s">
        <v>2295</v>
      </c>
      <c r="J279" s="701">
        <v>1</v>
      </c>
      <c r="K279" s="701" t="s">
        <v>178</v>
      </c>
      <c r="L279" s="702">
        <v>200000000000</v>
      </c>
      <c r="M279" s="703">
        <v>200000000000</v>
      </c>
      <c r="N279" s="701">
        <v>2.6</v>
      </c>
      <c r="O279" s="701">
        <v>0</v>
      </c>
      <c r="P279" s="701">
        <v>0</v>
      </c>
      <c r="Q279" s="701">
        <v>0</v>
      </c>
      <c r="R279" s="701">
        <v>0</v>
      </c>
      <c r="S279" s="701">
        <v>491100002</v>
      </c>
      <c r="T279" s="701" t="s">
        <v>2299</v>
      </c>
      <c r="U279" s="702">
        <v>200000000000</v>
      </c>
      <c r="W279" s="687" t="str">
        <f t="shared" si="29"/>
        <v>21/03/2023</v>
      </c>
      <c r="X279" s="688" t="str">
        <f t="shared" si="30"/>
        <v>22/03/2023</v>
      </c>
      <c r="Y279" s="689">
        <f t="shared" si="37"/>
        <v>1</v>
      </c>
      <c r="Z279" s="690">
        <f t="shared" si="31"/>
        <v>7.1232876712328777E-5</v>
      </c>
      <c r="AA279" s="691">
        <f t="shared" si="32"/>
        <v>200000000000</v>
      </c>
      <c r="AB279" s="689" t="str">
        <f t="shared" si="33"/>
        <v>VND</v>
      </c>
      <c r="AC279" s="689">
        <f>VLOOKUP(AB279,'Fx rate'!$A$2:$B$12,2,0)</f>
        <v>1</v>
      </c>
      <c r="AD279" s="691">
        <f t="shared" si="34"/>
        <v>200000000000</v>
      </c>
      <c r="AE279" s="691">
        <f t="shared" si="35"/>
        <v>14246575.342465755</v>
      </c>
      <c r="AF279" s="692">
        <f>SUMIFS('GL7010'!M:M,'GL7010'!I:I,'C701- Recalculate'!D279)</f>
        <v>-14246575</v>
      </c>
      <c r="AG279" s="693">
        <f t="shared" si="36"/>
        <v>0.34246575459837914</v>
      </c>
    </row>
    <row r="280" spans="1:33" ht="70.5" hidden="1" thickBot="1">
      <c r="A280" s="701">
        <v>131200001</v>
      </c>
      <c r="B280" s="701" t="s">
        <v>1269</v>
      </c>
      <c r="C280" s="701" t="s">
        <v>1271</v>
      </c>
      <c r="D280" s="701" t="s">
        <v>2300</v>
      </c>
      <c r="E280" s="701" t="s">
        <v>2301</v>
      </c>
      <c r="F280" s="701">
        <v>21485</v>
      </c>
      <c r="G280" s="701" t="s">
        <v>1070</v>
      </c>
      <c r="H280" s="701" t="s">
        <v>2295</v>
      </c>
      <c r="I280" s="704">
        <v>45027</v>
      </c>
      <c r="J280" s="701">
        <v>20</v>
      </c>
      <c r="K280" s="701" t="s">
        <v>178</v>
      </c>
      <c r="L280" s="702">
        <v>100000000000</v>
      </c>
      <c r="M280" s="703">
        <v>100000000000</v>
      </c>
      <c r="N280" s="701">
        <v>5.0999999999999996</v>
      </c>
      <c r="O280" s="701">
        <v>0</v>
      </c>
      <c r="P280" s="701">
        <v>0</v>
      </c>
      <c r="Q280" s="701">
        <v>0</v>
      </c>
      <c r="R280" s="701">
        <v>0</v>
      </c>
      <c r="S280" s="701">
        <v>491100002</v>
      </c>
      <c r="T280" s="701" t="s">
        <v>2302</v>
      </c>
      <c r="U280" s="702">
        <v>100000000000</v>
      </c>
      <c r="W280" s="687" t="str">
        <f t="shared" si="29"/>
        <v>22/03/2023</v>
      </c>
      <c r="X280" s="688">
        <f t="shared" si="30"/>
        <v>45027</v>
      </c>
      <c r="Y280" s="689">
        <f t="shared" si="37"/>
        <v>20</v>
      </c>
      <c r="Z280" s="690">
        <f t="shared" si="31"/>
        <v>1.3972602739726025E-4</v>
      </c>
      <c r="AA280" s="691">
        <f t="shared" si="32"/>
        <v>100000000000</v>
      </c>
      <c r="AB280" s="689" t="str">
        <f t="shared" si="33"/>
        <v>VND</v>
      </c>
      <c r="AC280" s="689">
        <f>VLOOKUP(AB280,'Fx rate'!$A$2:$B$12,2,0)</f>
        <v>1</v>
      </c>
      <c r="AD280" s="691">
        <f t="shared" si="34"/>
        <v>100000000000</v>
      </c>
      <c r="AE280" s="691">
        <f t="shared" si="35"/>
        <v>279452054.7945205</v>
      </c>
      <c r="AF280" s="692">
        <f>SUMIFS('GL7010'!M:M,'GL7010'!I:I,'C701- Recalculate'!D280)</f>
        <v>-279452055</v>
      </c>
      <c r="AG280" s="693">
        <f t="shared" si="36"/>
        <v>-0.20547950267791748</v>
      </c>
    </row>
    <row r="281" spans="1:33" ht="70.5" hidden="1" thickBot="1">
      <c r="A281" s="701">
        <v>131200001</v>
      </c>
      <c r="B281" s="701" t="s">
        <v>1269</v>
      </c>
      <c r="C281" s="701" t="s">
        <v>1271</v>
      </c>
      <c r="D281" s="701" t="s">
        <v>2303</v>
      </c>
      <c r="E281" s="701" t="s">
        <v>2304</v>
      </c>
      <c r="F281" s="701">
        <v>21485</v>
      </c>
      <c r="G281" s="701" t="s">
        <v>1070</v>
      </c>
      <c r="H281" s="701" t="s">
        <v>2295</v>
      </c>
      <c r="I281" s="704">
        <v>45027</v>
      </c>
      <c r="J281" s="701">
        <v>20</v>
      </c>
      <c r="K281" s="701" t="s">
        <v>178</v>
      </c>
      <c r="L281" s="702">
        <v>300000000000</v>
      </c>
      <c r="M281" s="703">
        <v>300000000000</v>
      </c>
      <c r="N281" s="701">
        <v>5.2</v>
      </c>
      <c r="O281" s="701">
        <v>0</v>
      </c>
      <c r="P281" s="701">
        <v>0</v>
      </c>
      <c r="Q281" s="701">
        <v>0</v>
      </c>
      <c r="R281" s="701">
        <v>0</v>
      </c>
      <c r="S281" s="701">
        <v>491100002</v>
      </c>
      <c r="T281" s="701" t="s">
        <v>2305</v>
      </c>
      <c r="U281" s="702">
        <v>300000000000</v>
      </c>
      <c r="W281" s="687" t="str">
        <f t="shared" si="29"/>
        <v>22/03/2023</v>
      </c>
      <c r="X281" s="688">
        <f t="shared" si="30"/>
        <v>45027</v>
      </c>
      <c r="Y281" s="689">
        <f t="shared" si="37"/>
        <v>20</v>
      </c>
      <c r="Z281" s="690">
        <f t="shared" si="31"/>
        <v>1.4246575342465755E-4</v>
      </c>
      <c r="AA281" s="691">
        <f t="shared" si="32"/>
        <v>300000000000</v>
      </c>
      <c r="AB281" s="689" t="str">
        <f t="shared" si="33"/>
        <v>VND</v>
      </c>
      <c r="AC281" s="689">
        <f>VLOOKUP(AB281,'Fx rate'!$A$2:$B$12,2,0)</f>
        <v>1</v>
      </c>
      <c r="AD281" s="691">
        <f t="shared" si="34"/>
        <v>300000000000</v>
      </c>
      <c r="AE281" s="691">
        <f t="shared" si="35"/>
        <v>854794520.54794538</v>
      </c>
      <c r="AF281" s="692">
        <f>SUMIFS('GL7010'!M:M,'GL7010'!I:I,'C701- Recalculate'!D281)</f>
        <v>-854794521</v>
      </c>
      <c r="AG281" s="693">
        <f t="shared" si="36"/>
        <v>-0.45205461978912354</v>
      </c>
    </row>
    <row r="282" spans="1:33" ht="60.5" hidden="1" thickBot="1">
      <c r="A282" s="701">
        <v>131200001</v>
      </c>
      <c r="B282" s="701" t="s">
        <v>1269</v>
      </c>
      <c r="C282" s="701" t="s">
        <v>1271</v>
      </c>
      <c r="D282" s="701" t="s">
        <v>2306</v>
      </c>
      <c r="E282" s="701" t="s">
        <v>2307</v>
      </c>
      <c r="F282" s="701">
        <v>11695</v>
      </c>
      <c r="G282" s="701" t="s">
        <v>1067</v>
      </c>
      <c r="H282" s="701" t="s">
        <v>2308</v>
      </c>
      <c r="I282" s="704">
        <v>45023</v>
      </c>
      <c r="J282" s="701">
        <v>15</v>
      </c>
      <c r="K282" s="701" t="s">
        <v>178</v>
      </c>
      <c r="L282" s="702">
        <v>250000000000</v>
      </c>
      <c r="M282" s="703">
        <v>250000000000</v>
      </c>
      <c r="N282" s="701">
        <v>3.1</v>
      </c>
      <c r="O282" s="701">
        <v>0</v>
      </c>
      <c r="P282" s="701">
        <v>0</v>
      </c>
      <c r="Q282" s="701">
        <v>0</v>
      </c>
      <c r="R282" s="701">
        <v>0</v>
      </c>
      <c r="S282" s="701">
        <v>491100002</v>
      </c>
      <c r="T282" s="701" t="s">
        <v>2309</v>
      </c>
      <c r="U282" s="702">
        <v>250000000000</v>
      </c>
      <c r="W282" s="687" t="str">
        <f t="shared" si="29"/>
        <v>23/03/2023</v>
      </c>
      <c r="X282" s="688">
        <f t="shared" si="30"/>
        <v>45023</v>
      </c>
      <c r="Y282" s="689">
        <f t="shared" si="37"/>
        <v>15</v>
      </c>
      <c r="Z282" s="690">
        <f t="shared" si="31"/>
        <v>8.4931506849315072E-5</v>
      </c>
      <c r="AA282" s="691">
        <f t="shared" si="32"/>
        <v>250000000000</v>
      </c>
      <c r="AB282" s="689" t="str">
        <f t="shared" si="33"/>
        <v>VND</v>
      </c>
      <c r="AC282" s="689">
        <f>VLOOKUP(AB282,'Fx rate'!$A$2:$B$12,2,0)</f>
        <v>1</v>
      </c>
      <c r="AD282" s="691">
        <f t="shared" si="34"/>
        <v>250000000000</v>
      </c>
      <c r="AE282" s="691">
        <f t="shared" si="35"/>
        <v>318493150.68493152</v>
      </c>
      <c r="AF282" s="692">
        <f>SUMIFS('GL7010'!M:M,'GL7010'!I:I,'C701- Recalculate'!D282)</f>
        <v>-318493151</v>
      </c>
      <c r="AG282" s="693">
        <f t="shared" si="36"/>
        <v>-0.31506848335266113</v>
      </c>
    </row>
    <row r="283" spans="1:33" ht="60.5" hidden="1" thickBot="1">
      <c r="A283" s="701">
        <v>131200001</v>
      </c>
      <c r="B283" s="701" t="s">
        <v>1269</v>
      </c>
      <c r="C283" s="701" t="s">
        <v>1271</v>
      </c>
      <c r="D283" s="701" t="s">
        <v>2310</v>
      </c>
      <c r="E283" s="701" t="s">
        <v>2311</v>
      </c>
      <c r="F283" s="701">
        <v>11695</v>
      </c>
      <c r="G283" s="701" t="s">
        <v>1067</v>
      </c>
      <c r="H283" s="701" t="s">
        <v>2308</v>
      </c>
      <c r="I283" s="704">
        <v>45023</v>
      </c>
      <c r="J283" s="701">
        <v>15</v>
      </c>
      <c r="K283" s="701" t="s">
        <v>178</v>
      </c>
      <c r="L283" s="702">
        <v>250000000000</v>
      </c>
      <c r="M283" s="703">
        <v>250000000000</v>
      </c>
      <c r="N283" s="701">
        <v>3.1</v>
      </c>
      <c r="O283" s="701">
        <v>0</v>
      </c>
      <c r="P283" s="701">
        <v>0</v>
      </c>
      <c r="Q283" s="701">
        <v>0</v>
      </c>
      <c r="R283" s="701">
        <v>0</v>
      </c>
      <c r="S283" s="701">
        <v>491100002</v>
      </c>
      <c r="T283" s="701" t="s">
        <v>2312</v>
      </c>
      <c r="U283" s="702">
        <v>250000000000</v>
      </c>
      <c r="W283" s="687" t="str">
        <f t="shared" si="29"/>
        <v>23/03/2023</v>
      </c>
      <c r="X283" s="688">
        <f t="shared" si="30"/>
        <v>45023</v>
      </c>
      <c r="Y283" s="689">
        <f t="shared" si="37"/>
        <v>15</v>
      </c>
      <c r="Z283" s="690">
        <f t="shared" si="31"/>
        <v>8.4931506849315072E-5</v>
      </c>
      <c r="AA283" s="691">
        <f t="shared" si="32"/>
        <v>250000000000</v>
      </c>
      <c r="AB283" s="689" t="str">
        <f t="shared" si="33"/>
        <v>VND</v>
      </c>
      <c r="AC283" s="689">
        <f>VLOOKUP(AB283,'Fx rate'!$A$2:$B$12,2,0)</f>
        <v>1</v>
      </c>
      <c r="AD283" s="691">
        <f t="shared" si="34"/>
        <v>250000000000</v>
      </c>
      <c r="AE283" s="691">
        <f t="shared" si="35"/>
        <v>318493150.68493152</v>
      </c>
      <c r="AF283" s="692">
        <f>SUMIFS('GL7010'!M:M,'GL7010'!I:I,'C701- Recalculate'!D283)</f>
        <v>-318493151</v>
      </c>
      <c r="AG283" s="693">
        <f t="shared" si="36"/>
        <v>-0.31506848335266113</v>
      </c>
    </row>
    <row r="284" spans="1:33" ht="60.5" hidden="1" thickBot="1">
      <c r="A284" s="701">
        <v>131200001</v>
      </c>
      <c r="B284" s="701" t="s">
        <v>1269</v>
      </c>
      <c r="C284" s="701" t="s">
        <v>1271</v>
      </c>
      <c r="D284" s="701" t="s">
        <v>2313</v>
      </c>
      <c r="E284" s="701" t="s">
        <v>2314</v>
      </c>
      <c r="F284" s="701">
        <v>155815</v>
      </c>
      <c r="G284" s="701" t="s">
        <v>2015</v>
      </c>
      <c r="H284" s="701" t="s">
        <v>2315</v>
      </c>
      <c r="I284" s="701" t="s">
        <v>2316</v>
      </c>
      <c r="J284" s="701">
        <v>3</v>
      </c>
      <c r="K284" s="701" t="s">
        <v>178</v>
      </c>
      <c r="L284" s="702">
        <v>60000000000</v>
      </c>
      <c r="M284" s="703">
        <v>60000000000</v>
      </c>
      <c r="N284" s="701">
        <v>1.1000000000000001</v>
      </c>
      <c r="O284" s="701">
        <v>0</v>
      </c>
      <c r="P284" s="701">
        <v>0</v>
      </c>
      <c r="Q284" s="701">
        <v>0</v>
      </c>
      <c r="R284" s="701">
        <v>0</v>
      </c>
      <c r="S284" s="701">
        <v>491100002</v>
      </c>
      <c r="T284" s="701" t="s">
        <v>2317</v>
      </c>
      <c r="U284" s="702">
        <v>60000000000</v>
      </c>
      <c r="W284" s="687" t="str">
        <f t="shared" ref="W284:W347" si="38">H284</f>
        <v>24/03/2023</v>
      </c>
      <c r="X284" s="688" t="str">
        <f t="shared" ref="X284:X347" si="39">I284</f>
        <v>27/03/2023</v>
      </c>
      <c r="Y284" s="689">
        <f t="shared" si="37"/>
        <v>3</v>
      </c>
      <c r="Z284" s="690">
        <f t="shared" ref="Z284:Z347" si="40">N284%/365</f>
        <v>3.0136986301369865E-5</v>
      </c>
      <c r="AA284" s="691">
        <f t="shared" ref="AA284:AA347" si="41">L284</f>
        <v>60000000000</v>
      </c>
      <c r="AB284" s="689" t="str">
        <f t="shared" ref="AB284:AB347" si="42">K284</f>
        <v>VND</v>
      </c>
      <c r="AC284" s="689">
        <f>VLOOKUP(AB284,'Fx rate'!$A$2:$B$12,2,0)</f>
        <v>1</v>
      </c>
      <c r="AD284" s="691">
        <f t="shared" ref="AD284:AD347" si="43">AA284*AC284</f>
        <v>60000000000</v>
      </c>
      <c r="AE284" s="691">
        <f t="shared" ref="AE284:AE347" si="44">(AD284*Z284*Y284)</f>
        <v>5424657.5342465751</v>
      </c>
      <c r="AF284" s="692">
        <f>SUMIFS('GL7010'!M:M,'GL7010'!I:I,'C701- Recalculate'!D284)</f>
        <v>-5424658</v>
      </c>
      <c r="AG284" s="693">
        <f t="shared" ref="AG284:AG347" si="45">AE284+AF284</f>
        <v>-0.46575342491269112</v>
      </c>
    </row>
    <row r="285" spans="1:33" ht="80.5" hidden="1" thickBot="1">
      <c r="A285" s="701">
        <v>131200001</v>
      </c>
      <c r="B285" s="701" t="s">
        <v>1269</v>
      </c>
      <c r="C285" s="701" t="s">
        <v>1271</v>
      </c>
      <c r="D285" s="701" t="s">
        <v>2318</v>
      </c>
      <c r="E285" s="701" t="s">
        <v>2319</v>
      </c>
      <c r="F285" s="701">
        <v>92329</v>
      </c>
      <c r="G285" s="701" t="s">
        <v>2320</v>
      </c>
      <c r="H285" s="701" t="s">
        <v>2315</v>
      </c>
      <c r="I285" s="701" t="s">
        <v>2316</v>
      </c>
      <c r="J285" s="701">
        <v>3</v>
      </c>
      <c r="K285" s="701" t="s">
        <v>178</v>
      </c>
      <c r="L285" s="702">
        <v>200000000000</v>
      </c>
      <c r="M285" s="703">
        <v>200000000000</v>
      </c>
      <c r="N285" s="701">
        <v>1</v>
      </c>
      <c r="O285" s="701">
        <v>0</v>
      </c>
      <c r="P285" s="701">
        <v>0</v>
      </c>
      <c r="Q285" s="701">
        <v>0</v>
      </c>
      <c r="R285" s="701">
        <v>0</v>
      </c>
      <c r="S285" s="701">
        <v>491100002</v>
      </c>
      <c r="T285" s="701" t="s">
        <v>2321</v>
      </c>
      <c r="U285" s="702">
        <v>200000000000</v>
      </c>
      <c r="W285" s="687" t="str">
        <f t="shared" si="38"/>
        <v>24/03/2023</v>
      </c>
      <c r="X285" s="688" t="str">
        <f t="shared" si="39"/>
        <v>27/03/2023</v>
      </c>
      <c r="Y285" s="689">
        <f t="shared" si="37"/>
        <v>3</v>
      </c>
      <c r="Z285" s="690">
        <f t="shared" si="40"/>
        <v>2.7397260273972603E-5</v>
      </c>
      <c r="AA285" s="691">
        <f t="shared" si="41"/>
        <v>200000000000</v>
      </c>
      <c r="AB285" s="689" t="str">
        <f t="shared" si="42"/>
        <v>VND</v>
      </c>
      <c r="AC285" s="689">
        <f>VLOOKUP(AB285,'Fx rate'!$A$2:$B$12,2,0)</f>
        <v>1</v>
      </c>
      <c r="AD285" s="691">
        <f t="shared" si="43"/>
        <v>200000000000</v>
      </c>
      <c r="AE285" s="691">
        <f t="shared" si="44"/>
        <v>16438356.164383564</v>
      </c>
      <c r="AF285" s="692">
        <f>SUMIFS('GL7010'!M:M,'GL7010'!I:I,'C701- Recalculate'!D285)</f>
        <v>-16438356</v>
      </c>
      <c r="AG285" s="693">
        <f t="shared" si="45"/>
        <v>0.16438356414437294</v>
      </c>
    </row>
    <row r="286" spans="1:33" ht="60.5" hidden="1" thickBot="1">
      <c r="A286" s="701">
        <v>131200001</v>
      </c>
      <c r="B286" s="701" t="s">
        <v>1269</v>
      </c>
      <c r="C286" s="701" t="s">
        <v>1271</v>
      </c>
      <c r="D286" s="701" t="s">
        <v>2322</v>
      </c>
      <c r="E286" s="701" t="s">
        <v>2323</v>
      </c>
      <c r="F286" s="701">
        <v>20878</v>
      </c>
      <c r="G286" s="701" t="s">
        <v>1848</v>
      </c>
      <c r="H286" s="701" t="s">
        <v>2315</v>
      </c>
      <c r="I286" s="701" t="s">
        <v>2316</v>
      </c>
      <c r="J286" s="701">
        <v>3</v>
      </c>
      <c r="K286" s="701" t="s">
        <v>178</v>
      </c>
      <c r="L286" s="702">
        <v>200000000000</v>
      </c>
      <c r="M286" s="703">
        <v>200000000000</v>
      </c>
      <c r="N286" s="701">
        <v>1.1000000000000001</v>
      </c>
      <c r="O286" s="701">
        <v>0</v>
      </c>
      <c r="P286" s="701">
        <v>0</v>
      </c>
      <c r="Q286" s="701">
        <v>0</v>
      </c>
      <c r="R286" s="701">
        <v>0</v>
      </c>
      <c r="S286" s="701">
        <v>491100002</v>
      </c>
      <c r="T286" s="701" t="s">
        <v>2324</v>
      </c>
      <c r="U286" s="702">
        <v>200000000000</v>
      </c>
      <c r="W286" s="687" t="str">
        <f t="shared" si="38"/>
        <v>24/03/2023</v>
      </c>
      <c r="X286" s="688" t="str">
        <f t="shared" si="39"/>
        <v>27/03/2023</v>
      </c>
      <c r="Y286" s="689">
        <f t="shared" si="37"/>
        <v>3</v>
      </c>
      <c r="Z286" s="690">
        <f t="shared" si="40"/>
        <v>3.0136986301369865E-5</v>
      </c>
      <c r="AA286" s="691">
        <f t="shared" si="41"/>
        <v>200000000000</v>
      </c>
      <c r="AB286" s="689" t="str">
        <f t="shared" si="42"/>
        <v>VND</v>
      </c>
      <c r="AC286" s="689">
        <f>VLOOKUP(AB286,'Fx rate'!$A$2:$B$12,2,0)</f>
        <v>1</v>
      </c>
      <c r="AD286" s="691">
        <f t="shared" si="43"/>
        <v>200000000000</v>
      </c>
      <c r="AE286" s="691">
        <f t="shared" si="44"/>
        <v>18082191.780821919</v>
      </c>
      <c r="AF286" s="692">
        <f>SUMIFS('GL7010'!M:M,'GL7010'!I:I,'C701- Recalculate'!D286)</f>
        <v>-18082192</v>
      </c>
      <c r="AG286" s="693">
        <f t="shared" si="45"/>
        <v>-0.21917808055877686</v>
      </c>
    </row>
    <row r="287" spans="1:33" ht="70.5" hidden="1" thickBot="1">
      <c r="A287" s="701">
        <v>131200001</v>
      </c>
      <c r="B287" s="701" t="s">
        <v>1269</v>
      </c>
      <c r="C287" s="701" t="s">
        <v>1271</v>
      </c>
      <c r="D287" s="701" t="s">
        <v>2325</v>
      </c>
      <c r="E287" s="701" t="s">
        <v>2326</v>
      </c>
      <c r="F287" s="701">
        <v>24538</v>
      </c>
      <c r="G287" s="701" t="s">
        <v>1065</v>
      </c>
      <c r="H287" s="701" t="s">
        <v>2315</v>
      </c>
      <c r="I287" s="701" t="s">
        <v>2316</v>
      </c>
      <c r="J287" s="701">
        <v>3</v>
      </c>
      <c r="K287" s="701" t="s">
        <v>178</v>
      </c>
      <c r="L287" s="702">
        <v>200000000000</v>
      </c>
      <c r="M287" s="703">
        <v>200000000000</v>
      </c>
      <c r="N287" s="701">
        <v>1.1000000000000001</v>
      </c>
      <c r="O287" s="701">
        <v>0</v>
      </c>
      <c r="P287" s="701">
        <v>0</v>
      </c>
      <c r="Q287" s="701">
        <v>0</v>
      </c>
      <c r="R287" s="701">
        <v>0</v>
      </c>
      <c r="S287" s="701">
        <v>491100002</v>
      </c>
      <c r="T287" s="701" t="s">
        <v>2327</v>
      </c>
      <c r="U287" s="702">
        <v>200000000000</v>
      </c>
      <c r="W287" s="687" t="str">
        <f t="shared" si="38"/>
        <v>24/03/2023</v>
      </c>
      <c r="X287" s="688" t="str">
        <f t="shared" si="39"/>
        <v>27/03/2023</v>
      </c>
      <c r="Y287" s="689">
        <f t="shared" si="37"/>
        <v>3</v>
      </c>
      <c r="Z287" s="690">
        <f t="shared" si="40"/>
        <v>3.0136986301369865E-5</v>
      </c>
      <c r="AA287" s="691">
        <f t="shared" si="41"/>
        <v>200000000000</v>
      </c>
      <c r="AB287" s="689" t="str">
        <f t="shared" si="42"/>
        <v>VND</v>
      </c>
      <c r="AC287" s="689">
        <f>VLOOKUP(AB287,'Fx rate'!$A$2:$B$12,2,0)</f>
        <v>1</v>
      </c>
      <c r="AD287" s="691">
        <f t="shared" si="43"/>
        <v>200000000000</v>
      </c>
      <c r="AE287" s="691">
        <f t="shared" si="44"/>
        <v>18082191.780821919</v>
      </c>
      <c r="AF287" s="692">
        <f>SUMIFS('GL7010'!M:M,'GL7010'!I:I,'C701- Recalculate'!D287)</f>
        <v>-18082192</v>
      </c>
      <c r="AG287" s="693">
        <f t="shared" si="45"/>
        <v>-0.21917808055877686</v>
      </c>
    </row>
    <row r="288" spans="1:33" ht="60.5" hidden="1" thickBot="1">
      <c r="A288" s="701">
        <v>131200001</v>
      </c>
      <c r="B288" s="701" t="s">
        <v>1269</v>
      </c>
      <c r="C288" s="701" t="s">
        <v>1271</v>
      </c>
      <c r="D288" s="701" t="s">
        <v>2328</v>
      </c>
      <c r="E288" s="701" t="s">
        <v>2329</v>
      </c>
      <c r="F288" s="701">
        <v>155815</v>
      </c>
      <c r="G288" s="701" t="s">
        <v>2015</v>
      </c>
      <c r="H288" s="701" t="s">
        <v>2315</v>
      </c>
      <c r="I288" s="701" t="s">
        <v>2316</v>
      </c>
      <c r="J288" s="701">
        <v>3</v>
      </c>
      <c r="K288" s="701" t="s">
        <v>178</v>
      </c>
      <c r="L288" s="702">
        <v>50000000000</v>
      </c>
      <c r="M288" s="703">
        <v>50000000000</v>
      </c>
      <c r="N288" s="701">
        <v>1.1000000000000001</v>
      </c>
      <c r="O288" s="701">
        <v>0</v>
      </c>
      <c r="P288" s="701">
        <v>0</v>
      </c>
      <c r="Q288" s="701">
        <v>0</v>
      </c>
      <c r="R288" s="701">
        <v>0</v>
      </c>
      <c r="S288" s="701">
        <v>491100002</v>
      </c>
      <c r="T288" s="701" t="s">
        <v>2330</v>
      </c>
      <c r="U288" s="702">
        <v>50000000000</v>
      </c>
      <c r="W288" s="687" t="str">
        <f t="shared" si="38"/>
        <v>24/03/2023</v>
      </c>
      <c r="X288" s="688" t="str">
        <f t="shared" si="39"/>
        <v>27/03/2023</v>
      </c>
      <c r="Y288" s="689">
        <f t="shared" si="37"/>
        <v>3</v>
      </c>
      <c r="Z288" s="690">
        <f t="shared" si="40"/>
        <v>3.0136986301369865E-5</v>
      </c>
      <c r="AA288" s="691">
        <f t="shared" si="41"/>
        <v>50000000000</v>
      </c>
      <c r="AB288" s="689" t="str">
        <f t="shared" si="42"/>
        <v>VND</v>
      </c>
      <c r="AC288" s="689">
        <f>VLOOKUP(AB288,'Fx rate'!$A$2:$B$12,2,0)</f>
        <v>1</v>
      </c>
      <c r="AD288" s="691">
        <f t="shared" si="43"/>
        <v>50000000000</v>
      </c>
      <c r="AE288" s="691">
        <f t="shared" si="44"/>
        <v>4520547.9452054799</v>
      </c>
      <c r="AF288" s="692">
        <f>SUMIFS('GL7010'!M:M,'GL7010'!I:I,'C701- Recalculate'!D288)</f>
        <v>-4520548</v>
      </c>
      <c r="AG288" s="693">
        <f t="shared" si="45"/>
        <v>-5.4794520139694214E-2</v>
      </c>
    </row>
    <row r="289" spans="1:33" ht="70.5" hidden="1" thickBot="1">
      <c r="A289" s="701">
        <v>131200001</v>
      </c>
      <c r="B289" s="701" t="s">
        <v>1269</v>
      </c>
      <c r="C289" s="701" t="s">
        <v>1271</v>
      </c>
      <c r="D289" s="701" t="s">
        <v>2331</v>
      </c>
      <c r="E289" s="701" t="s">
        <v>2332</v>
      </c>
      <c r="F289" s="701">
        <v>147192</v>
      </c>
      <c r="G289" s="701" t="s">
        <v>1701</v>
      </c>
      <c r="H289" s="701" t="s">
        <v>2315</v>
      </c>
      <c r="I289" s="701" t="s">
        <v>2316</v>
      </c>
      <c r="J289" s="701">
        <v>3</v>
      </c>
      <c r="K289" s="701" t="s">
        <v>178</v>
      </c>
      <c r="L289" s="702">
        <v>200000000000</v>
      </c>
      <c r="M289" s="703">
        <v>200000000000</v>
      </c>
      <c r="N289" s="701">
        <v>1.1000000000000001</v>
      </c>
      <c r="O289" s="701">
        <v>0</v>
      </c>
      <c r="P289" s="701">
        <v>0</v>
      </c>
      <c r="Q289" s="701">
        <v>0</v>
      </c>
      <c r="R289" s="701">
        <v>0</v>
      </c>
      <c r="S289" s="701">
        <v>491100002</v>
      </c>
      <c r="T289" s="701" t="s">
        <v>2333</v>
      </c>
      <c r="U289" s="702">
        <v>200000000000</v>
      </c>
      <c r="W289" s="687" t="str">
        <f t="shared" si="38"/>
        <v>24/03/2023</v>
      </c>
      <c r="X289" s="688" t="str">
        <f t="shared" si="39"/>
        <v>27/03/2023</v>
      </c>
      <c r="Y289" s="689">
        <f t="shared" si="37"/>
        <v>3</v>
      </c>
      <c r="Z289" s="690">
        <f t="shared" si="40"/>
        <v>3.0136986301369865E-5</v>
      </c>
      <c r="AA289" s="691">
        <f t="shared" si="41"/>
        <v>200000000000</v>
      </c>
      <c r="AB289" s="689" t="str">
        <f t="shared" si="42"/>
        <v>VND</v>
      </c>
      <c r="AC289" s="689">
        <f>VLOOKUP(AB289,'Fx rate'!$A$2:$B$12,2,0)</f>
        <v>1</v>
      </c>
      <c r="AD289" s="691">
        <f t="shared" si="43"/>
        <v>200000000000</v>
      </c>
      <c r="AE289" s="691">
        <f t="shared" si="44"/>
        <v>18082191.780821919</v>
      </c>
      <c r="AF289" s="692">
        <f>SUMIFS('GL7010'!M:M,'GL7010'!I:I,'C701- Recalculate'!D289)</f>
        <v>-18082192</v>
      </c>
      <c r="AG289" s="693">
        <f t="shared" si="45"/>
        <v>-0.21917808055877686</v>
      </c>
    </row>
    <row r="290" spans="1:33" ht="60.5" hidden="1" thickBot="1">
      <c r="A290" s="701">
        <v>131200001</v>
      </c>
      <c r="B290" s="701" t="s">
        <v>1269</v>
      </c>
      <c r="C290" s="701" t="s">
        <v>1271</v>
      </c>
      <c r="D290" s="701" t="s">
        <v>2334</v>
      </c>
      <c r="E290" s="701" t="s">
        <v>2335</v>
      </c>
      <c r="F290" s="701">
        <v>12204</v>
      </c>
      <c r="G290" s="701" t="s">
        <v>2336</v>
      </c>
      <c r="H290" s="701" t="s">
        <v>2315</v>
      </c>
      <c r="I290" s="701" t="s">
        <v>2337</v>
      </c>
      <c r="J290" s="701">
        <v>7</v>
      </c>
      <c r="K290" s="701" t="s">
        <v>178</v>
      </c>
      <c r="L290" s="702">
        <v>100000000000</v>
      </c>
      <c r="M290" s="703">
        <v>100000000000</v>
      </c>
      <c r="N290" s="701">
        <v>1.4</v>
      </c>
      <c r="O290" s="701">
        <v>0</v>
      </c>
      <c r="P290" s="701">
        <v>0</v>
      </c>
      <c r="Q290" s="701">
        <v>0</v>
      </c>
      <c r="R290" s="701">
        <v>0</v>
      </c>
      <c r="S290" s="701">
        <v>491100002</v>
      </c>
      <c r="T290" s="701" t="s">
        <v>2338</v>
      </c>
      <c r="U290" s="702">
        <v>100000000000</v>
      </c>
      <c r="W290" s="687" t="str">
        <f t="shared" si="38"/>
        <v>24/03/2023</v>
      </c>
      <c r="X290" s="688" t="str">
        <f t="shared" si="39"/>
        <v>31/03/2023</v>
      </c>
      <c r="Y290" s="689">
        <f t="shared" si="37"/>
        <v>7</v>
      </c>
      <c r="Z290" s="690">
        <f t="shared" si="40"/>
        <v>3.8356164383561637E-5</v>
      </c>
      <c r="AA290" s="691">
        <f t="shared" si="41"/>
        <v>100000000000</v>
      </c>
      <c r="AB290" s="689" t="str">
        <f t="shared" si="42"/>
        <v>VND</v>
      </c>
      <c r="AC290" s="689">
        <f>VLOOKUP(AB290,'Fx rate'!$A$2:$B$12,2,0)</f>
        <v>1</v>
      </c>
      <c r="AD290" s="691">
        <f t="shared" si="43"/>
        <v>100000000000</v>
      </c>
      <c r="AE290" s="691">
        <f t="shared" si="44"/>
        <v>26849315.068493143</v>
      </c>
      <c r="AF290" s="692">
        <f>SUMIFS('GL7010'!M:M,'GL7010'!I:I,'C701- Recalculate'!D290)</f>
        <v>-26849315</v>
      </c>
      <c r="AG290" s="693">
        <f t="shared" si="45"/>
        <v>6.849314272403717E-2</v>
      </c>
    </row>
    <row r="291" spans="1:33" ht="70.5" hidden="1" thickBot="1">
      <c r="A291" s="701">
        <v>131200001</v>
      </c>
      <c r="B291" s="701" t="s">
        <v>1269</v>
      </c>
      <c r="C291" s="701" t="s">
        <v>1271</v>
      </c>
      <c r="D291" s="701" t="s">
        <v>2339</v>
      </c>
      <c r="E291" s="701" t="s">
        <v>2340</v>
      </c>
      <c r="F291" s="701">
        <v>23085</v>
      </c>
      <c r="G291" s="701" t="s">
        <v>1852</v>
      </c>
      <c r="H291" s="701" t="s">
        <v>2315</v>
      </c>
      <c r="I291" s="701" t="s">
        <v>2337</v>
      </c>
      <c r="J291" s="701">
        <v>7</v>
      </c>
      <c r="K291" s="701" t="s">
        <v>178</v>
      </c>
      <c r="L291" s="702">
        <v>200000000000</v>
      </c>
      <c r="M291" s="703">
        <v>200000000000</v>
      </c>
      <c r="N291" s="701">
        <v>1.4</v>
      </c>
      <c r="O291" s="701">
        <v>0</v>
      </c>
      <c r="P291" s="701">
        <v>0</v>
      </c>
      <c r="Q291" s="701">
        <v>0</v>
      </c>
      <c r="R291" s="701">
        <v>0</v>
      </c>
      <c r="S291" s="701">
        <v>491100002</v>
      </c>
      <c r="T291" s="701" t="s">
        <v>2341</v>
      </c>
      <c r="U291" s="702">
        <v>200000000000</v>
      </c>
      <c r="W291" s="687" t="str">
        <f t="shared" si="38"/>
        <v>24/03/2023</v>
      </c>
      <c r="X291" s="688" t="str">
        <f t="shared" si="39"/>
        <v>31/03/2023</v>
      </c>
      <c r="Y291" s="689">
        <f t="shared" si="37"/>
        <v>7</v>
      </c>
      <c r="Z291" s="690">
        <f t="shared" si="40"/>
        <v>3.8356164383561637E-5</v>
      </c>
      <c r="AA291" s="691">
        <f t="shared" si="41"/>
        <v>200000000000</v>
      </c>
      <c r="AB291" s="689" t="str">
        <f t="shared" si="42"/>
        <v>VND</v>
      </c>
      <c r="AC291" s="689">
        <f>VLOOKUP(AB291,'Fx rate'!$A$2:$B$12,2,0)</f>
        <v>1</v>
      </c>
      <c r="AD291" s="691">
        <f t="shared" si="43"/>
        <v>200000000000</v>
      </c>
      <c r="AE291" s="691">
        <f t="shared" si="44"/>
        <v>53698630.136986285</v>
      </c>
      <c r="AF291" s="692">
        <f>SUMIFS('GL7010'!M:M,'GL7010'!I:I,'C701- Recalculate'!D291)</f>
        <v>-53698630</v>
      </c>
      <c r="AG291" s="693">
        <f t="shared" si="45"/>
        <v>0.13698628544807434</v>
      </c>
    </row>
    <row r="292" spans="1:33" ht="60.5" hidden="1" thickBot="1">
      <c r="A292" s="701">
        <v>131200001</v>
      </c>
      <c r="B292" s="701" t="s">
        <v>1269</v>
      </c>
      <c r="C292" s="701" t="s">
        <v>1271</v>
      </c>
      <c r="D292" s="701" t="s">
        <v>2342</v>
      </c>
      <c r="E292" s="701" t="s">
        <v>2343</v>
      </c>
      <c r="F292" s="701">
        <v>12092</v>
      </c>
      <c r="G292" s="701" t="s">
        <v>1069</v>
      </c>
      <c r="H292" s="701" t="s">
        <v>2315</v>
      </c>
      <c r="I292" s="701" t="s">
        <v>2316</v>
      </c>
      <c r="J292" s="701">
        <v>3</v>
      </c>
      <c r="K292" s="701" t="s">
        <v>178</v>
      </c>
      <c r="L292" s="702">
        <v>100000000000</v>
      </c>
      <c r="M292" s="703">
        <v>100000000000</v>
      </c>
      <c r="N292" s="701">
        <v>1</v>
      </c>
      <c r="O292" s="701">
        <v>0</v>
      </c>
      <c r="P292" s="701">
        <v>0</v>
      </c>
      <c r="Q292" s="701">
        <v>0</v>
      </c>
      <c r="R292" s="701">
        <v>0</v>
      </c>
      <c r="S292" s="701">
        <v>491100002</v>
      </c>
      <c r="T292" s="701" t="s">
        <v>2344</v>
      </c>
      <c r="U292" s="702">
        <v>100000000000</v>
      </c>
      <c r="W292" s="687" t="str">
        <f t="shared" si="38"/>
        <v>24/03/2023</v>
      </c>
      <c r="X292" s="688" t="str">
        <f t="shared" si="39"/>
        <v>27/03/2023</v>
      </c>
      <c r="Y292" s="689">
        <f t="shared" ref="Y292:Y355" si="46">X292-W292</f>
        <v>3</v>
      </c>
      <c r="Z292" s="690">
        <f t="shared" si="40"/>
        <v>2.7397260273972603E-5</v>
      </c>
      <c r="AA292" s="691">
        <f t="shared" si="41"/>
        <v>100000000000</v>
      </c>
      <c r="AB292" s="689" t="str">
        <f t="shared" si="42"/>
        <v>VND</v>
      </c>
      <c r="AC292" s="689">
        <f>VLOOKUP(AB292,'Fx rate'!$A$2:$B$12,2,0)</f>
        <v>1</v>
      </c>
      <c r="AD292" s="691">
        <f t="shared" si="43"/>
        <v>100000000000</v>
      </c>
      <c r="AE292" s="691">
        <f t="shared" si="44"/>
        <v>8219178.0821917821</v>
      </c>
      <c r="AF292" s="692">
        <f>SUMIFS('GL7010'!M:M,'GL7010'!I:I,'C701- Recalculate'!D292)</f>
        <v>-8219178</v>
      </c>
      <c r="AG292" s="693">
        <f t="shared" si="45"/>
        <v>8.219178207218647E-2</v>
      </c>
    </row>
    <row r="293" spans="1:33" ht="60.5" hidden="1" thickBot="1">
      <c r="A293" s="701">
        <v>131200001</v>
      </c>
      <c r="B293" s="701" t="s">
        <v>1269</v>
      </c>
      <c r="C293" s="701" t="s">
        <v>1271</v>
      </c>
      <c r="D293" s="701" t="s">
        <v>2345</v>
      </c>
      <c r="E293" s="701" t="s">
        <v>2346</v>
      </c>
      <c r="F293" s="701">
        <v>11695</v>
      </c>
      <c r="G293" s="701" t="s">
        <v>1067</v>
      </c>
      <c r="H293" s="701" t="s">
        <v>2315</v>
      </c>
      <c r="I293" s="701" t="s">
        <v>2316</v>
      </c>
      <c r="J293" s="701">
        <v>3</v>
      </c>
      <c r="K293" s="701" t="s">
        <v>178</v>
      </c>
      <c r="L293" s="702">
        <v>200000000000</v>
      </c>
      <c r="M293" s="703">
        <v>200000000000</v>
      </c>
      <c r="N293" s="701">
        <v>1.1000000000000001</v>
      </c>
      <c r="O293" s="701">
        <v>0</v>
      </c>
      <c r="P293" s="701">
        <v>0</v>
      </c>
      <c r="Q293" s="701">
        <v>0</v>
      </c>
      <c r="R293" s="701">
        <v>0</v>
      </c>
      <c r="S293" s="701">
        <v>491100002</v>
      </c>
      <c r="T293" s="701" t="s">
        <v>2347</v>
      </c>
      <c r="U293" s="702">
        <v>200000000000</v>
      </c>
      <c r="W293" s="687" t="str">
        <f t="shared" si="38"/>
        <v>24/03/2023</v>
      </c>
      <c r="X293" s="688" t="str">
        <f t="shared" si="39"/>
        <v>27/03/2023</v>
      </c>
      <c r="Y293" s="689">
        <f t="shared" si="46"/>
        <v>3</v>
      </c>
      <c r="Z293" s="690">
        <f t="shared" si="40"/>
        <v>3.0136986301369865E-5</v>
      </c>
      <c r="AA293" s="691">
        <f t="shared" si="41"/>
        <v>200000000000</v>
      </c>
      <c r="AB293" s="689" t="str">
        <f t="shared" si="42"/>
        <v>VND</v>
      </c>
      <c r="AC293" s="689">
        <f>VLOOKUP(AB293,'Fx rate'!$A$2:$B$12,2,0)</f>
        <v>1</v>
      </c>
      <c r="AD293" s="691">
        <f t="shared" si="43"/>
        <v>200000000000</v>
      </c>
      <c r="AE293" s="691">
        <f t="shared" si="44"/>
        <v>18082191.780821919</v>
      </c>
      <c r="AF293" s="692">
        <f>SUMIFS('GL7010'!M:M,'GL7010'!I:I,'C701- Recalculate'!D293)</f>
        <v>-18082192</v>
      </c>
      <c r="AG293" s="693">
        <f t="shared" si="45"/>
        <v>-0.21917808055877686</v>
      </c>
    </row>
    <row r="294" spans="1:33" ht="70.5" hidden="1" thickBot="1">
      <c r="A294" s="701">
        <v>131200001</v>
      </c>
      <c r="B294" s="701" t="s">
        <v>1269</v>
      </c>
      <c r="C294" s="701" t="s">
        <v>1271</v>
      </c>
      <c r="D294" s="701" t="s">
        <v>2348</v>
      </c>
      <c r="E294" s="701" t="s">
        <v>2349</v>
      </c>
      <c r="F294" s="701">
        <v>12014</v>
      </c>
      <c r="G294" s="701" t="s">
        <v>1076</v>
      </c>
      <c r="H294" s="701" t="s">
        <v>2315</v>
      </c>
      <c r="I294" s="701" t="s">
        <v>2316</v>
      </c>
      <c r="J294" s="701">
        <v>3</v>
      </c>
      <c r="K294" s="701" t="s">
        <v>178</v>
      </c>
      <c r="L294" s="702">
        <v>150000000000</v>
      </c>
      <c r="M294" s="703">
        <v>150000000000</v>
      </c>
      <c r="N294" s="701">
        <v>1</v>
      </c>
      <c r="O294" s="701">
        <v>0</v>
      </c>
      <c r="P294" s="701">
        <v>0</v>
      </c>
      <c r="Q294" s="701">
        <v>0</v>
      </c>
      <c r="R294" s="701">
        <v>0</v>
      </c>
      <c r="S294" s="701">
        <v>491100002</v>
      </c>
      <c r="T294" s="701" t="s">
        <v>2350</v>
      </c>
      <c r="U294" s="702">
        <v>150000000000</v>
      </c>
      <c r="W294" s="687" t="str">
        <f t="shared" si="38"/>
        <v>24/03/2023</v>
      </c>
      <c r="X294" s="688" t="str">
        <f t="shared" si="39"/>
        <v>27/03/2023</v>
      </c>
      <c r="Y294" s="689">
        <f t="shared" si="46"/>
        <v>3</v>
      </c>
      <c r="Z294" s="690">
        <f t="shared" si="40"/>
        <v>2.7397260273972603E-5</v>
      </c>
      <c r="AA294" s="691">
        <f t="shared" si="41"/>
        <v>150000000000</v>
      </c>
      <c r="AB294" s="689" t="str">
        <f t="shared" si="42"/>
        <v>VND</v>
      </c>
      <c r="AC294" s="689">
        <f>VLOOKUP(AB294,'Fx rate'!$A$2:$B$12,2,0)</f>
        <v>1</v>
      </c>
      <c r="AD294" s="691">
        <f t="shared" si="43"/>
        <v>150000000000</v>
      </c>
      <c r="AE294" s="691">
        <f t="shared" si="44"/>
        <v>12328767.123287672</v>
      </c>
      <c r="AF294" s="692">
        <f>SUMIFS('GL7010'!M:M,'GL7010'!I:I,'C701- Recalculate'!D294)</f>
        <v>-12328767</v>
      </c>
      <c r="AG294" s="693">
        <f t="shared" si="45"/>
        <v>0.12328767217695713</v>
      </c>
    </row>
    <row r="295" spans="1:33" ht="70.5" hidden="1" thickBot="1">
      <c r="A295" s="701">
        <v>131200001</v>
      </c>
      <c r="B295" s="701" t="s">
        <v>1269</v>
      </c>
      <c r="C295" s="701" t="s">
        <v>1271</v>
      </c>
      <c r="D295" s="701" t="s">
        <v>2351</v>
      </c>
      <c r="E295" s="701" t="s">
        <v>2352</v>
      </c>
      <c r="F295" s="701">
        <v>12014</v>
      </c>
      <c r="G295" s="701" t="s">
        <v>1076</v>
      </c>
      <c r="H295" s="701" t="s">
        <v>2315</v>
      </c>
      <c r="I295" s="701" t="s">
        <v>2316</v>
      </c>
      <c r="J295" s="701">
        <v>3</v>
      </c>
      <c r="K295" s="701" t="s">
        <v>178</v>
      </c>
      <c r="L295" s="702">
        <v>150000000000</v>
      </c>
      <c r="M295" s="703">
        <v>150000000000</v>
      </c>
      <c r="N295" s="701">
        <v>1</v>
      </c>
      <c r="O295" s="701">
        <v>0</v>
      </c>
      <c r="P295" s="701">
        <v>0</v>
      </c>
      <c r="Q295" s="701">
        <v>0</v>
      </c>
      <c r="R295" s="701">
        <v>0</v>
      </c>
      <c r="S295" s="701">
        <v>491100002</v>
      </c>
      <c r="T295" s="701" t="s">
        <v>2353</v>
      </c>
      <c r="U295" s="702">
        <v>150000000000</v>
      </c>
      <c r="W295" s="687" t="str">
        <f t="shared" si="38"/>
        <v>24/03/2023</v>
      </c>
      <c r="X295" s="688" t="str">
        <f t="shared" si="39"/>
        <v>27/03/2023</v>
      </c>
      <c r="Y295" s="689">
        <f t="shared" si="46"/>
        <v>3</v>
      </c>
      <c r="Z295" s="690">
        <f t="shared" si="40"/>
        <v>2.7397260273972603E-5</v>
      </c>
      <c r="AA295" s="691">
        <f t="shared" si="41"/>
        <v>150000000000</v>
      </c>
      <c r="AB295" s="689" t="str">
        <f t="shared" si="42"/>
        <v>VND</v>
      </c>
      <c r="AC295" s="689">
        <f>VLOOKUP(AB295,'Fx rate'!$A$2:$B$12,2,0)</f>
        <v>1</v>
      </c>
      <c r="AD295" s="691">
        <f t="shared" si="43"/>
        <v>150000000000</v>
      </c>
      <c r="AE295" s="691">
        <f t="shared" si="44"/>
        <v>12328767.123287672</v>
      </c>
      <c r="AF295" s="692">
        <f>SUMIFS('GL7010'!M:M,'GL7010'!I:I,'C701- Recalculate'!D295)</f>
        <v>-12328767</v>
      </c>
      <c r="AG295" s="693">
        <f t="shared" si="45"/>
        <v>0.12328767217695713</v>
      </c>
    </row>
    <row r="296" spans="1:33" ht="60.5" hidden="1" thickBot="1">
      <c r="A296" s="701">
        <v>131200001</v>
      </c>
      <c r="B296" s="701" t="s">
        <v>1269</v>
      </c>
      <c r="C296" s="701" t="s">
        <v>1271</v>
      </c>
      <c r="D296" s="701" t="s">
        <v>2354</v>
      </c>
      <c r="E296" s="701" t="s">
        <v>2355</v>
      </c>
      <c r="F296" s="701">
        <v>21075</v>
      </c>
      <c r="G296" s="701" t="s">
        <v>1066</v>
      </c>
      <c r="H296" s="701" t="s">
        <v>2337</v>
      </c>
      <c r="I296" s="704">
        <v>45019</v>
      </c>
      <c r="J296" s="701">
        <v>3</v>
      </c>
      <c r="K296" s="701" t="s">
        <v>178</v>
      </c>
      <c r="L296" s="702">
        <v>300000000000</v>
      </c>
      <c r="M296" s="703">
        <v>300000000000</v>
      </c>
      <c r="N296" s="701">
        <v>1.5</v>
      </c>
      <c r="O296" s="701">
        <v>0</v>
      </c>
      <c r="P296" s="701">
        <v>0</v>
      </c>
      <c r="Q296" s="701">
        <v>0</v>
      </c>
      <c r="R296" s="701">
        <v>0</v>
      </c>
      <c r="S296" s="701">
        <v>491100002</v>
      </c>
      <c r="T296" s="701" t="s">
        <v>2356</v>
      </c>
      <c r="U296" s="702">
        <v>300000000000</v>
      </c>
      <c r="W296" s="687" t="str">
        <f t="shared" si="38"/>
        <v>31/03/2023</v>
      </c>
      <c r="X296" s="688">
        <f t="shared" si="39"/>
        <v>45019</v>
      </c>
      <c r="Y296" s="689">
        <f t="shared" si="46"/>
        <v>3</v>
      </c>
      <c r="Z296" s="690">
        <f t="shared" si="40"/>
        <v>4.1095890410958905E-5</v>
      </c>
      <c r="AA296" s="691">
        <f t="shared" si="41"/>
        <v>300000000000</v>
      </c>
      <c r="AB296" s="689" t="str">
        <f t="shared" si="42"/>
        <v>VND</v>
      </c>
      <c r="AC296" s="689">
        <f>VLOOKUP(AB296,'Fx rate'!$A$2:$B$12,2,0)</f>
        <v>1</v>
      </c>
      <c r="AD296" s="691">
        <f t="shared" si="43"/>
        <v>300000000000</v>
      </c>
      <c r="AE296" s="691">
        <f t="shared" si="44"/>
        <v>36986301.369863018</v>
      </c>
      <c r="AF296" s="692">
        <f>SUMIFS('GL7010'!M:M,'GL7010'!I:I,'C701- Recalculate'!D296)</f>
        <v>-36986301</v>
      </c>
      <c r="AG296" s="693">
        <f t="shared" si="45"/>
        <v>0.36986301839351654</v>
      </c>
    </row>
    <row r="297" spans="1:33" ht="80.5" hidden="1" thickBot="1">
      <c r="A297" s="701">
        <v>131200001</v>
      </c>
      <c r="B297" s="701" t="s">
        <v>1269</v>
      </c>
      <c r="C297" s="701" t="s">
        <v>1271</v>
      </c>
      <c r="D297" s="701" t="s">
        <v>2357</v>
      </c>
      <c r="E297" s="701" t="s">
        <v>2358</v>
      </c>
      <c r="F297" s="701">
        <v>93719</v>
      </c>
      <c r="G297" s="701" t="s">
        <v>1062</v>
      </c>
      <c r="H297" s="701" t="s">
        <v>2337</v>
      </c>
      <c r="I297" s="704">
        <v>45019</v>
      </c>
      <c r="J297" s="701">
        <v>3</v>
      </c>
      <c r="K297" s="701" t="s">
        <v>178</v>
      </c>
      <c r="L297" s="702">
        <v>150000000000</v>
      </c>
      <c r="M297" s="703">
        <v>150000000000</v>
      </c>
      <c r="N297" s="701">
        <v>1.7</v>
      </c>
      <c r="O297" s="701">
        <v>0</v>
      </c>
      <c r="P297" s="701">
        <v>0</v>
      </c>
      <c r="Q297" s="701">
        <v>0</v>
      </c>
      <c r="R297" s="701">
        <v>0</v>
      </c>
      <c r="S297" s="701">
        <v>491100002</v>
      </c>
      <c r="T297" s="701" t="s">
        <v>2359</v>
      </c>
      <c r="U297" s="702">
        <v>150000000000</v>
      </c>
      <c r="W297" s="687" t="str">
        <f t="shared" si="38"/>
        <v>31/03/2023</v>
      </c>
      <c r="X297" s="688">
        <f t="shared" si="39"/>
        <v>45019</v>
      </c>
      <c r="Y297" s="689">
        <f t="shared" si="46"/>
        <v>3</v>
      </c>
      <c r="Z297" s="690">
        <f t="shared" si="40"/>
        <v>4.6575342465753429E-5</v>
      </c>
      <c r="AA297" s="691">
        <f t="shared" si="41"/>
        <v>150000000000</v>
      </c>
      <c r="AB297" s="689" t="str">
        <f t="shared" si="42"/>
        <v>VND</v>
      </c>
      <c r="AC297" s="689">
        <f>VLOOKUP(AB297,'Fx rate'!$A$2:$B$12,2,0)</f>
        <v>1</v>
      </c>
      <c r="AD297" s="691">
        <f t="shared" si="43"/>
        <v>150000000000</v>
      </c>
      <c r="AE297" s="691">
        <f t="shared" si="44"/>
        <v>20958904.109589044</v>
      </c>
      <c r="AF297" s="692">
        <f>SUMIFS('GL7010'!M:M,'GL7010'!I:I,'C701- Recalculate'!D297)</f>
        <v>-20958904</v>
      </c>
      <c r="AG297" s="693">
        <f t="shared" si="45"/>
        <v>0.10958904400467873</v>
      </c>
    </row>
    <row r="298" spans="1:33" ht="60.5" hidden="1" thickBot="1">
      <c r="A298" s="701">
        <v>131200001</v>
      </c>
      <c r="B298" s="701" t="s">
        <v>1269</v>
      </c>
      <c r="C298" s="701" t="s">
        <v>1271</v>
      </c>
      <c r="D298" s="701" t="s">
        <v>2360</v>
      </c>
      <c r="E298" s="701" t="s">
        <v>2361</v>
      </c>
      <c r="F298" s="701">
        <v>21075</v>
      </c>
      <c r="G298" s="701" t="s">
        <v>1066</v>
      </c>
      <c r="H298" s="701" t="s">
        <v>2337</v>
      </c>
      <c r="I298" s="704">
        <v>45019</v>
      </c>
      <c r="J298" s="701">
        <v>3</v>
      </c>
      <c r="K298" s="701" t="s">
        <v>178</v>
      </c>
      <c r="L298" s="702">
        <v>200000000000</v>
      </c>
      <c r="M298" s="703">
        <v>200000000000</v>
      </c>
      <c r="N298" s="701">
        <v>1.5</v>
      </c>
      <c r="O298" s="701">
        <v>0</v>
      </c>
      <c r="P298" s="701">
        <v>0</v>
      </c>
      <c r="Q298" s="701">
        <v>0</v>
      </c>
      <c r="R298" s="701">
        <v>0</v>
      </c>
      <c r="S298" s="701">
        <v>491100002</v>
      </c>
      <c r="T298" s="701" t="s">
        <v>2362</v>
      </c>
      <c r="U298" s="702">
        <v>200000000000</v>
      </c>
      <c r="W298" s="687" t="str">
        <f t="shared" si="38"/>
        <v>31/03/2023</v>
      </c>
      <c r="X298" s="688">
        <f t="shared" si="39"/>
        <v>45019</v>
      </c>
      <c r="Y298" s="689">
        <f t="shared" si="46"/>
        <v>3</v>
      </c>
      <c r="Z298" s="690">
        <f t="shared" si="40"/>
        <v>4.1095890410958905E-5</v>
      </c>
      <c r="AA298" s="691">
        <f t="shared" si="41"/>
        <v>200000000000</v>
      </c>
      <c r="AB298" s="689" t="str">
        <f t="shared" si="42"/>
        <v>VND</v>
      </c>
      <c r="AC298" s="689">
        <f>VLOOKUP(AB298,'Fx rate'!$A$2:$B$12,2,0)</f>
        <v>1</v>
      </c>
      <c r="AD298" s="691">
        <f t="shared" si="43"/>
        <v>200000000000</v>
      </c>
      <c r="AE298" s="691">
        <f t="shared" si="44"/>
        <v>24657534.246575344</v>
      </c>
      <c r="AF298" s="692">
        <f>SUMIFS('GL7010'!M:M,'GL7010'!I:I,'C701- Recalculate'!D298)</f>
        <v>-24657534</v>
      </c>
      <c r="AG298" s="693">
        <f t="shared" si="45"/>
        <v>0.24657534435391426</v>
      </c>
    </row>
    <row r="299" spans="1:33" ht="60.5" hidden="1" thickBot="1">
      <c r="A299" s="701">
        <v>131200001</v>
      </c>
      <c r="B299" s="701" t="s">
        <v>1269</v>
      </c>
      <c r="C299" s="701" t="s">
        <v>1271</v>
      </c>
      <c r="D299" s="701" t="s">
        <v>2363</v>
      </c>
      <c r="E299" s="701" t="s">
        <v>2364</v>
      </c>
      <c r="F299" s="701">
        <v>21075</v>
      </c>
      <c r="G299" s="701" t="s">
        <v>1066</v>
      </c>
      <c r="H299" s="701" t="s">
        <v>2337</v>
      </c>
      <c r="I299" s="704">
        <v>45019</v>
      </c>
      <c r="J299" s="701">
        <v>3</v>
      </c>
      <c r="K299" s="701" t="s">
        <v>178</v>
      </c>
      <c r="L299" s="702">
        <v>200000000000</v>
      </c>
      <c r="M299" s="703">
        <v>200000000000</v>
      </c>
      <c r="N299" s="701">
        <v>1.5</v>
      </c>
      <c r="O299" s="701">
        <v>0</v>
      </c>
      <c r="P299" s="701">
        <v>0</v>
      </c>
      <c r="Q299" s="701">
        <v>0</v>
      </c>
      <c r="R299" s="701">
        <v>0</v>
      </c>
      <c r="S299" s="701">
        <v>491100002</v>
      </c>
      <c r="T299" s="701" t="s">
        <v>2365</v>
      </c>
      <c r="U299" s="702">
        <v>200000000000</v>
      </c>
      <c r="W299" s="687" t="str">
        <f t="shared" si="38"/>
        <v>31/03/2023</v>
      </c>
      <c r="X299" s="688">
        <f t="shared" si="39"/>
        <v>45019</v>
      </c>
      <c r="Y299" s="689">
        <f t="shared" si="46"/>
        <v>3</v>
      </c>
      <c r="Z299" s="690">
        <f t="shared" si="40"/>
        <v>4.1095890410958905E-5</v>
      </c>
      <c r="AA299" s="691">
        <f t="shared" si="41"/>
        <v>200000000000</v>
      </c>
      <c r="AB299" s="689" t="str">
        <f t="shared" si="42"/>
        <v>VND</v>
      </c>
      <c r="AC299" s="689">
        <f>VLOOKUP(AB299,'Fx rate'!$A$2:$B$12,2,0)</f>
        <v>1</v>
      </c>
      <c r="AD299" s="691">
        <f t="shared" si="43"/>
        <v>200000000000</v>
      </c>
      <c r="AE299" s="691">
        <f t="shared" si="44"/>
        <v>24657534.246575344</v>
      </c>
      <c r="AF299" s="692">
        <f>SUMIFS('GL7010'!M:M,'GL7010'!I:I,'C701- Recalculate'!D299)</f>
        <v>-24657534</v>
      </c>
      <c r="AG299" s="693">
        <f t="shared" si="45"/>
        <v>0.24657534435391426</v>
      </c>
    </row>
    <row r="300" spans="1:33" ht="60.5" hidden="1" thickBot="1">
      <c r="A300" s="701">
        <v>131200001</v>
      </c>
      <c r="B300" s="701" t="s">
        <v>1269</v>
      </c>
      <c r="C300" s="701" t="s">
        <v>1271</v>
      </c>
      <c r="D300" s="701" t="s">
        <v>2366</v>
      </c>
      <c r="E300" s="701" t="s">
        <v>2367</v>
      </c>
      <c r="F300" s="701">
        <v>21075</v>
      </c>
      <c r="G300" s="701" t="s">
        <v>1066</v>
      </c>
      <c r="H300" s="701" t="s">
        <v>2337</v>
      </c>
      <c r="I300" s="704">
        <v>45019</v>
      </c>
      <c r="J300" s="701">
        <v>3</v>
      </c>
      <c r="K300" s="701" t="s">
        <v>178</v>
      </c>
      <c r="L300" s="702">
        <v>300000000000</v>
      </c>
      <c r="M300" s="703">
        <v>300000000000</v>
      </c>
      <c r="N300" s="701">
        <v>1.5</v>
      </c>
      <c r="O300" s="701">
        <v>0</v>
      </c>
      <c r="P300" s="701">
        <v>0</v>
      </c>
      <c r="Q300" s="701">
        <v>0</v>
      </c>
      <c r="R300" s="701">
        <v>0</v>
      </c>
      <c r="S300" s="701">
        <v>491100002</v>
      </c>
      <c r="T300" s="701" t="s">
        <v>2368</v>
      </c>
      <c r="U300" s="702">
        <v>300000000000</v>
      </c>
      <c r="W300" s="687" t="str">
        <f t="shared" si="38"/>
        <v>31/03/2023</v>
      </c>
      <c r="X300" s="688">
        <f t="shared" si="39"/>
        <v>45019</v>
      </c>
      <c r="Y300" s="689">
        <f t="shared" si="46"/>
        <v>3</v>
      </c>
      <c r="Z300" s="690">
        <f t="shared" si="40"/>
        <v>4.1095890410958905E-5</v>
      </c>
      <c r="AA300" s="691">
        <f t="shared" si="41"/>
        <v>300000000000</v>
      </c>
      <c r="AB300" s="689" t="str">
        <f t="shared" si="42"/>
        <v>VND</v>
      </c>
      <c r="AC300" s="689">
        <f>VLOOKUP(AB300,'Fx rate'!$A$2:$B$12,2,0)</f>
        <v>1</v>
      </c>
      <c r="AD300" s="691">
        <f t="shared" si="43"/>
        <v>300000000000</v>
      </c>
      <c r="AE300" s="691">
        <f t="shared" si="44"/>
        <v>36986301.369863018</v>
      </c>
      <c r="AF300" s="692">
        <f>SUMIFS('GL7010'!M:M,'GL7010'!I:I,'C701- Recalculate'!D300)</f>
        <v>-36986301</v>
      </c>
      <c r="AG300" s="693">
        <f t="shared" si="45"/>
        <v>0.36986301839351654</v>
      </c>
    </row>
    <row r="301" spans="1:33" ht="70.5" hidden="1" thickBot="1">
      <c r="A301" s="701">
        <v>131200001</v>
      </c>
      <c r="B301" s="701" t="s">
        <v>1269</v>
      </c>
      <c r="C301" s="701" t="s">
        <v>1271</v>
      </c>
      <c r="D301" s="701" t="s">
        <v>2369</v>
      </c>
      <c r="E301" s="701" t="s">
        <v>2370</v>
      </c>
      <c r="F301" s="701">
        <v>21485</v>
      </c>
      <c r="G301" s="701" t="s">
        <v>1070</v>
      </c>
      <c r="H301" s="701" t="s">
        <v>2371</v>
      </c>
      <c r="I301" s="701" t="s">
        <v>2263</v>
      </c>
      <c r="J301" s="701">
        <v>1</v>
      </c>
      <c r="K301" s="701" t="s">
        <v>178</v>
      </c>
      <c r="L301" s="702">
        <v>200000000000</v>
      </c>
      <c r="M301" s="703">
        <v>200000000000</v>
      </c>
      <c r="N301" s="701">
        <v>5.6</v>
      </c>
      <c r="O301" s="701">
        <v>0</v>
      </c>
      <c r="P301" s="701">
        <v>0</v>
      </c>
      <c r="Q301" s="701">
        <v>0</v>
      </c>
      <c r="R301" s="701">
        <v>0</v>
      </c>
      <c r="S301" s="701">
        <v>491100002</v>
      </c>
      <c r="T301" s="701" t="s">
        <v>2372</v>
      </c>
      <c r="U301" s="702">
        <v>200000000000</v>
      </c>
      <c r="W301" s="687" t="str">
        <f t="shared" si="38"/>
        <v>13/04/2023</v>
      </c>
      <c r="X301" s="688" t="str">
        <f t="shared" si="39"/>
        <v>14/04/2023</v>
      </c>
      <c r="Y301" s="689">
        <f t="shared" si="46"/>
        <v>1</v>
      </c>
      <c r="Z301" s="690">
        <f t="shared" si="40"/>
        <v>1.5342465753424655E-4</v>
      </c>
      <c r="AA301" s="691">
        <f t="shared" si="41"/>
        <v>200000000000</v>
      </c>
      <c r="AB301" s="689" t="str">
        <f t="shared" si="42"/>
        <v>VND</v>
      </c>
      <c r="AC301" s="689">
        <f>VLOOKUP(AB301,'Fx rate'!$A$2:$B$12,2,0)</f>
        <v>1</v>
      </c>
      <c r="AD301" s="691">
        <f t="shared" si="43"/>
        <v>200000000000</v>
      </c>
      <c r="AE301" s="691">
        <f t="shared" si="44"/>
        <v>30684931.506849308</v>
      </c>
      <c r="AF301" s="692">
        <f>SUMIFS('GL7010'!M:M,'GL7010'!I:I,'C701- Recalculate'!D301)</f>
        <v>-30684932</v>
      </c>
      <c r="AG301" s="693">
        <f t="shared" si="45"/>
        <v>-0.49315069243311882</v>
      </c>
    </row>
    <row r="302" spans="1:33" ht="70.5" hidden="1" thickBot="1">
      <c r="A302" s="701">
        <v>131200001</v>
      </c>
      <c r="B302" s="701" t="s">
        <v>1269</v>
      </c>
      <c r="C302" s="701" t="s">
        <v>1271</v>
      </c>
      <c r="D302" s="701" t="s">
        <v>2373</v>
      </c>
      <c r="E302" s="701" t="s">
        <v>2374</v>
      </c>
      <c r="F302" s="701">
        <v>21485</v>
      </c>
      <c r="G302" s="701" t="s">
        <v>1070</v>
      </c>
      <c r="H302" s="701" t="s">
        <v>2371</v>
      </c>
      <c r="I302" s="701" t="s">
        <v>2263</v>
      </c>
      <c r="J302" s="701">
        <v>1</v>
      </c>
      <c r="K302" s="701" t="s">
        <v>178</v>
      </c>
      <c r="L302" s="702">
        <v>200000000000</v>
      </c>
      <c r="M302" s="703">
        <v>200000000000</v>
      </c>
      <c r="N302" s="701">
        <v>5.7</v>
      </c>
      <c r="O302" s="701">
        <v>0</v>
      </c>
      <c r="P302" s="701">
        <v>0</v>
      </c>
      <c r="Q302" s="701">
        <v>0</v>
      </c>
      <c r="R302" s="701">
        <v>0</v>
      </c>
      <c r="S302" s="701">
        <v>491100002</v>
      </c>
      <c r="T302" s="701" t="s">
        <v>2375</v>
      </c>
      <c r="U302" s="702">
        <v>200000000000</v>
      </c>
      <c r="W302" s="687" t="str">
        <f t="shared" si="38"/>
        <v>13/04/2023</v>
      </c>
      <c r="X302" s="688" t="str">
        <f t="shared" si="39"/>
        <v>14/04/2023</v>
      </c>
      <c r="Y302" s="689">
        <f t="shared" si="46"/>
        <v>1</v>
      </c>
      <c r="Z302" s="690">
        <f t="shared" si="40"/>
        <v>1.5616438356164385E-4</v>
      </c>
      <c r="AA302" s="691">
        <f t="shared" si="41"/>
        <v>200000000000</v>
      </c>
      <c r="AB302" s="689" t="str">
        <f t="shared" si="42"/>
        <v>VND</v>
      </c>
      <c r="AC302" s="689">
        <f>VLOOKUP(AB302,'Fx rate'!$A$2:$B$12,2,0)</f>
        <v>1</v>
      </c>
      <c r="AD302" s="691">
        <f t="shared" si="43"/>
        <v>200000000000</v>
      </c>
      <c r="AE302" s="691">
        <f t="shared" si="44"/>
        <v>31232876.712328769</v>
      </c>
      <c r="AF302" s="692">
        <f>SUMIFS('GL7010'!M:M,'GL7010'!I:I,'C701- Recalculate'!D302)</f>
        <v>-31232877</v>
      </c>
      <c r="AG302" s="693">
        <f t="shared" si="45"/>
        <v>-0.28767123073339462</v>
      </c>
    </row>
    <row r="303" spans="1:33" ht="70.5" hidden="1" thickBot="1">
      <c r="A303" s="701">
        <v>131200001</v>
      </c>
      <c r="B303" s="701" t="s">
        <v>1269</v>
      </c>
      <c r="C303" s="701" t="s">
        <v>1271</v>
      </c>
      <c r="D303" s="701" t="s">
        <v>2376</v>
      </c>
      <c r="E303" s="701" t="s">
        <v>2377</v>
      </c>
      <c r="F303" s="701">
        <v>21485</v>
      </c>
      <c r="G303" s="701" t="s">
        <v>1070</v>
      </c>
      <c r="H303" s="701" t="s">
        <v>2263</v>
      </c>
      <c r="I303" s="704">
        <v>45050</v>
      </c>
      <c r="J303" s="701">
        <v>20</v>
      </c>
      <c r="K303" s="701" t="s">
        <v>178</v>
      </c>
      <c r="L303" s="702">
        <v>100000000000</v>
      </c>
      <c r="M303" s="703">
        <v>100000000000</v>
      </c>
      <c r="N303" s="701">
        <v>6.1</v>
      </c>
      <c r="O303" s="701">
        <v>0</v>
      </c>
      <c r="P303" s="701">
        <v>0</v>
      </c>
      <c r="Q303" s="701">
        <v>0</v>
      </c>
      <c r="R303" s="701">
        <v>0</v>
      </c>
      <c r="S303" s="701">
        <v>491100002</v>
      </c>
      <c r="T303" s="701" t="s">
        <v>2378</v>
      </c>
      <c r="U303" s="702">
        <v>100000000000</v>
      </c>
      <c r="W303" s="687" t="str">
        <f t="shared" si="38"/>
        <v>14/04/2023</v>
      </c>
      <c r="X303" s="688">
        <f t="shared" si="39"/>
        <v>45050</v>
      </c>
      <c r="Y303" s="689">
        <f t="shared" si="46"/>
        <v>20</v>
      </c>
      <c r="Z303" s="690">
        <f t="shared" si="40"/>
        <v>1.6712328767123287E-4</v>
      </c>
      <c r="AA303" s="691">
        <f t="shared" si="41"/>
        <v>100000000000</v>
      </c>
      <c r="AB303" s="689" t="str">
        <f t="shared" si="42"/>
        <v>VND</v>
      </c>
      <c r="AC303" s="689">
        <f>VLOOKUP(AB303,'Fx rate'!$A$2:$B$12,2,0)</f>
        <v>1</v>
      </c>
      <c r="AD303" s="691">
        <f t="shared" si="43"/>
        <v>100000000000</v>
      </c>
      <c r="AE303" s="691">
        <f t="shared" si="44"/>
        <v>334246575.34246576</v>
      </c>
      <c r="AF303" s="692">
        <f>SUMIFS('GL7010'!M:M,'GL7010'!I:I,'C701- Recalculate'!D303)</f>
        <v>-334246575</v>
      </c>
      <c r="AG303" s="693">
        <f t="shared" si="45"/>
        <v>0.34246575832366943</v>
      </c>
    </row>
    <row r="304" spans="1:33" ht="70.5" hidden="1" thickBot="1">
      <c r="A304" s="701">
        <v>131200001</v>
      </c>
      <c r="B304" s="701" t="s">
        <v>1269</v>
      </c>
      <c r="C304" s="701" t="s">
        <v>1271</v>
      </c>
      <c r="D304" s="701" t="s">
        <v>2379</v>
      </c>
      <c r="E304" s="701" t="s">
        <v>2380</v>
      </c>
      <c r="F304" s="701">
        <v>21485</v>
      </c>
      <c r="G304" s="701" t="s">
        <v>1070</v>
      </c>
      <c r="H304" s="701" t="s">
        <v>2263</v>
      </c>
      <c r="I304" s="701" t="s">
        <v>2287</v>
      </c>
      <c r="J304" s="701">
        <v>6</v>
      </c>
      <c r="K304" s="701" t="s">
        <v>178</v>
      </c>
      <c r="L304" s="701">
        <v>0</v>
      </c>
      <c r="M304" s="701">
        <v>0</v>
      </c>
      <c r="N304" s="701">
        <v>6.1</v>
      </c>
      <c r="O304" s="701">
        <v>0</v>
      </c>
      <c r="P304" s="701">
        <v>0</v>
      </c>
      <c r="Q304" s="701">
        <v>0</v>
      </c>
      <c r="R304" s="701">
        <v>0</v>
      </c>
      <c r="S304" s="701">
        <v>491100002</v>
      </c>
      <c r="T304" s="701" t="s">
        <v>2378</v>
      </c>
      <c r="U304" s="701">
        <v>0</v>
      </c>
      <c r="W304" s="687" t="str">
        <f t="shared" si="38"/>
        <v>14/04/2023</v>
      </c>
      <c r="X304" s="688" t="str">
        <f t="shared" si="39"/>
        <v>20/04/2023</v>
      </c>
      <c r="Y304" s="689">
        <f t="shared" si="46"/>
        <v>6</v>
      </c>
      <c r="Z304" s="690">
        <f t="shared" si="40"/>
        <v>1.6712328767123287E-4</v>
      </c>
      <c r="AA304" s="691">
        <f t="shared" si="41"/>
        <v>0</v>
      </c>
      <c r="AB304" s="689" t="str">
        <f t="shared" si="42"/>
        <v>VND</v>
      </c>
      <c r="AC304" s="689">
        <f>VLOOKUP(AB304,'Fx rate'!$A$2:$B$12,2,0)</f>
        <v>1</v>
      </c>
      <c r="AD304" s="691">
        <f t="shared" si="43"/>
        <v>0</v>
      </c>
      <c r="AE304" s="691">
        <f t="shared" si="44"/>
        <v>0</v>
      </c>
      <c r="AF304" s="692">
        <f>SUMIFS('GL7010'!M:M,'GL7010'!I:I,'C701- Recalculate'!D304)</f>
        <v>0</v>
      </c>
      <c r="AG304" s="693">
        <f t="shared" si="45"/>
        <v>0</v>
      </c>
    </row>
    <row r="305" spans="1:33" ht="70.5" hidden="1" thickBot="1">
      <c r="A305" s="701">
        <v>131200001</v>
      </c>
      <c r="B305" s="701" t="s">
        <v>1269</v>
      </c>
      <c r="C305" s="701" t="s">
        <v>1271</v>
      </c>
      <c r="D305" s="701" t="s">
        <v>2381</v>
      </c>
      <c r="E305" s="701" t="s">
        <v>2382</v>
      </c>
      <c r="F305" s="701">
        <v>21485</v>
      </c>
      <c r="G305" s="701" t="s">
        <v>1070</v>
      </c>
      <c r="H305" s="701" t="s">
        <v>2263</v>
      </c>
      <c r="I305" s="704">
        <v>45050</v>
      </c>
      <c r="J305" s="701">
        <v>20</v>
      </c>
      <c r="K305" s="701" t="s">
        <v>178</v>
      </c>
      <c r="L305" s="702">
        <v>300000000000</v>
      </c>
      <c r="M305" s="703">
        <v>300000000000</v>
      </c>
      <c r="N305" s="701">
        <v>6.2</v>
      </c>
      <c r="O305" s="701">
        <v>0</v>
      </c>
      <c r="P305" s="701">
        <v>0</v>
      </c>
      <c r="Q305" s="701">
        <v>0</v>
      </c>
      <c r="R305" s="701">
        <v>0</v>
      </c>
      <c r="S305" s="701">
        <v>491100002</v>
      </c>
      <c r="T305" s="701" t="s">
        <v>2383</v>
      </c>
      <c r="U305" s="702">
        <v>300000000000</v>
      </c>
      <c r="W305" s="687" t="str">
        <f t="shared" si="38"/>
        <v>14/04/2023</v>
      </c>
      <c r="X305" s="688">
        <f t="shared" si="39"/>
        <v>45050</v>
      </c>
      <c r="Y305" s="689">
        <f t="shared" si="46"/>
        <v>20</v>
      </c>
      <c r="Z305" s="690">
        <f t="shared" si="40"/>
        <v>1.6986301369863014E-4</v>
      </c>
      <c r="AA305" s="691">
        <f t="shared" si="41"/>
        <v>300000000000</v>
      </c>
      <c r="AB305" s="689" t="str">
        <f t="shared" si="42"/>
        <v>VND</v>
      </c>
      <c r="AC305" s="689">
        <f>VLOOKUP(AB305,'Fx rate'!$A$2:$B$12,2,0)</f>
        <v>1</v>
      </c>
      <c r="AD305" s="691">
        <f t="shared" si="43"/>
        <v>300000000000</v>
      </c>
      <c r="AE305" s="691">
        <f t="shared" si="44"/>
        <v>1019178082.1917808</v>
      </c>
      <c r="AF305" s="692">
        <f>SUMIFS('GL7010'!M:M,'GL7010'!I:I,'C701- Recalculate'!D305)</f>
        <v>-1019178082</v>
      </c>
      <c r="AG305" s="693">
        <f t="shared" si="45"/>
        <v>0.19178080558776855</v>
      </c>
    </row>
    <row r="306" spans="1:33" ht="70.5" hidden="1" thickBot="1">
      <c r="A306" s="701">
        <v>131200001</v>
      </c>
      <c r="B306" s="701" t="s">
        <v>1269</v>
      </c>
      <c r="C306" s="701" t="s">
        <v>1271</v>
      </c>
      <c r="D306" s="701" t="s">
        <v>2384</v>
      </c>
      <c r="E306" s="701" t="s">
        <v>2382</v>
      </c>
      <c r="F306" s="701">
        <v>21485</v>
      </c>
      <c r="G306" s="701" t="s">
        <v>1070</v>
      </c>
      <c r="H306" s="701" t="s">
        <v>2263</v>
      </c>
      <c r="I306" s="701" t="s">
        <v>2287</v>
      </c>
      <c r="J306" s="701">
        <v>6</v>
      </c>
      <c r="K306" s="701" t="s">
        <v>178</v>
      </c>
      <c r="L306" s="701">
        <v>0</v>
      </c>
      <c r="M306" s="701">
        <v>0</v>
      </c>
      <c r="N306" s="701">
        <v>6.2</v>
      </c>
      <c r="O306" s="701">
        <v>0</v>
      </c>
      <c r="P306" s="701">
        <v>0</v>
      </c>
      <c r="Q306" s="701">
        <v>0</v>
      </c>
      <c r="R306" s="701">
        <v>0</v>
      </c>
      <c r="S306" s="701">
        <v>491100002</v>
      </c>
      <c r="T306" s="701" t="s">
        <v>2383</v>
      </c>
      <c r="U306" s="701">
        <v>0</v>
      </c>
      <c r="W306" s="687" t="str">
        <f t="shared" si="38"/>
        <v>14/04/2023</v>
      </c>
      <c r="X306" s="688" t="str">
        <f t="shared" si="39"/>
        <v>20/04/2023</v>
      </c>
      <c r="Y306" s="689">
        <f t="shared" si="46"/>
        <v>6</v>
      </c>
      <c r="Z306" s="690">
        <f t="shared" si="40"/>
        <v>1.6986301369863014E-4</v>
      </c>
      <c r="AA306" s="691">
        <f t="shared" si="41"/>
        <v>0</v>
      </c>
      <c r="AB306" s="689" t="str">
        <f t="shared" si="42"/>
        <v>VND</v>
      </c>
      <c r="AC306" s="689">
        <f>VLOOKUP(AB306,'Fx rate'!$A$2:$B$12,2,0)</f>
        <v>1</v>
      </c>
      <c r="AD306" s="691">
        <f t="shared" si="43"/>
        <v>0</v>
      </c>
      <c r="AE306" s="691">
        <f t="shared" si="44"/>
        <v>0</v>
      </c>
      <c r="AF306" s="692">
        <f>SUMIFS('GL7010'!M:M,'GL7010'!I:I,'C701- Recalculate'!D306)</f>
        <v>0</v>
      </c>
      <c r="AG306" s="693">
        <f t="shared" si="45"/>
        <v>0</v>
      </c>
    </row>
    <row r="307" spans="1:33" ht="70.5" hidden="1" thickBot="1">
      <c r="A307" s="701">
        <v>131200001</v>
      </c>
      <c r="B307" s="701" t="s">
        <v>1269</v>
      </c>
      <c r="C307" s="701" t="s">
        <v>1271</v>
      </c>
      <c r="D307" s="701" t="s">
        <v>2385</v>
      </c>
      <c r="E307" s="701" t="s">
        <v>2386</v>
      </c>
      <c r="F307" s="701">
        <v>275315</v>
      </c>
      <c r="G307" s="701" t="s">
        <v>1406</v>
      </c>
      <c r="H307" s="701" t="s">
        <v>2387</v>
      </c>
      <c r="I307" s="701" t="s">
        <v>2388</v>
      </c>
      <c r="J307" s="701">
        <v>87</v>
      </c>
      <c r="K307" s="701" t="s">
        <v>178</v>
      </c>
      <c r="L307" s="702">
        <v>250000000000</v>
      </c>
      <c r="M307" s="703">
        <v>250000000000</v>
      </c>
      <c r="N307" s="701">
        <v>8.1999999999999993</v>
      </c>
      <c r="O307" s="701">
        <v>0</v>
      </c>
      <c r="P307" s="701">
        <v>0</v>
      </c>
      <c r="Q307" s="701">
        <v>0</v>
      </c>
      <c r="R307" s="701">
        <v>0</v>
      </c>
      <c r="S307" s="701">
        <v>491100002</v>
      </c>
      <c r="T307" s="701" t="s">
        <v>2389</v>
      </c>
      <c r="U307" s="702">
        <v>250000000000</v>
      </c>
      <c r="W307" s="687" t="str">
        <f t="shared" si="38"/>
        <v>18/04/2023</v>
      </c>
      <c r="X307" s="688" t="str">
        <f t="shared" si="39"/>
        <v>14/07/2023</v>
      </c>
      <c r="Y307" s="689">
        <f t="shared" si="46"/>
        <v>87</v>
      </c>
      <c r="Z307" s="690">
        <f t="shared" si="40"/>
        <v>2.2465753424657532E-4</v>
      </c>
      <c r="AA307" s="691">
        <f t="shared" si="41"/>
        <v>250000000000</v>
      </c>
      <c r="AB307" s="689" t="str">
        <f t="shared" si="42"/>
        <v>VND</v>
      </c>
      <c r="AC307" s="689">
        <f>VLOOKUP(AB307,'Fx rate'!$A$2:$B$12,2,0)</f>
        <v>1</v>
      </c>
      <c r="AD307" s="691">
        <f t="shared" si="43"/>
        <v>250000000000</v>
      </c>
      <c r="AE307" s="691">
        <f t="shared" si="44"/>
        <v>4886301369.8630133</v>
      </c>
      <c r="AF307" s="692">
        <f>SUMIFS('GL7010'!M:M,'GL7010'!I:I,'C701- Recalculate'!D307)</f>
        <v>-4886301370</v>
      </c>
      <c r="AG307" s="693">
        <f t="shared" si="45"/>
        <v>-0.13698673248291016</v>
      </c>
    </row>
    <row r="308" spans="1:33" ht="70.5" hidden="1" thickBot="1">
      <c r="A308" s="701">
        <v>131200001</v>
      </c>
      <c r="B308" s="701" t="s">
        <v>1269</v>
      </c>
      <c r="C308" s="701" t="s">
        <v>1271</v>
      </c>
      <c r="D308" s="701" t="s">
        <v>2390</v>
      </c>
      <c r="E308" s="701" t="s">
        <v>2391</v>
      </c>
      <c r="F308" s="701">
        <v>275315</v>
      </c>
      <c r="G308" s="701" t="s">
        <v>1406</v>
      </c>
      <c r="H308" s="701" t="s">
        <v>2387</v>
      </c>
      <c r="I308" s="701" t="s">
        <v>2388</v>
      </c>
      <c r="J308" s="701">
        <v>87</v>
      </c>
      <c r="K308" s="701" t="s">
        <v>178</v>
      </c>
      <c r="L308" s="702">
        <v>220000000000</v>
      </c>
      <c r="M308" s="703">
        <v>220000000000</v>
      </c>
      <c r="N308" s="701">
        <v>8.1999999999999993</v>
      </c>
      <c r="O308" s="701">
        <v>0</v>
      </c>
      <c r="P308" s="701">
        <v>0</v>
      </c>
      <c r="Q308" s="701">
        <v>0</v>
      </c>
      <c r="R308" s="701">
        <v>0</v>
      </c>
      <c r="S308" s="701">
        <v>491100002</v>
      </c>
      <c r="T308" s="701" t="s">
        <v>2392</v>
      </c>
      <c r="U308" s="702">
        <v>220000000000</v>
      </c>
      <c r="W308" s="687" t="str">
        <f t="shared" si="38"/>
        <v>18/04/2023</v>
      </c>
      <c r="X308" s="688" t="str">
        <f t="shared" si="39"/>
        <v>14/07/2023</v>
      </c>
      <c r="Y308" s="689">
        <f t="shared" si="46"/>
        <v>87</v>
      </c>
      <c r="Z308" s="690">
        <f t="shared" si="40"/>
        <v>2.2465753424657532E-4</v>
      </c>
      <c r="AA308" s="691">
        <f t="shared" si="41"/>
        <v>220000000000</v>
      </c>
      <c r="AB308" s="689" t="str">
        <f t="shared" si="42"/>
        <v>VND</v>
      </c>
      <c r="AC308" s="689">
        <f>VLOOKUP(AB308,'Fx rate'!$A$2:$B$12,2,0)</f>
        <v>1</v>
      </c>
      <c r="AD308" s="691">
        <f t="shared" si="43"/>
        <v>220000000000</v>
      </c>
      <c r="AE308" s="691">
        <f t="shared" si="44"/>
        <v>4299945205.4794521</v>
      </c>
      <c r="AF308" s="692">
        <f>SUMIFS('GL7010'!M:M,'GL7010'!I:I,'C701- Recalculate'!D308)</f>
        <v>-4299945205</v>
      </c>
      <c r="AG308" s="693">
        <f t="shared" si="45"/>
        <v>0.47945213317871094</v>
      </c>
    </row>
    <row r="309" spans="1:33" ht="70.5" hidden="1" thickBot="1">
      <c r="A309" s="701">
        <v>131200001</v>
      </c>
      <c r="B309" s="701" t="s">
        <v>1269</v>
      </c>
      <c r="C309" s="701" t="s">
        <v>1271</v>
      </c>
      <c r="D309" s="701" t="s">
        <v>2393</v>
      </c>
      <c r="E309" s="701" t="s">
        <v>2394</v>
      </c>
      <c r="F309" s="701">
        <v>275315</v>
      </c>
      <c r="G309" s="701" t="s">
        <v>1406</v>
      </c>
      <c r="H309" s="701" t="s">
        <v>2387</v>
      </c>
      <c r="I309" s="701" t="s">
        <v>2388</v>
      </c>
      <c r="J309" s="701">
        <v>87</v>
      </c>
      <c r="K309" s="701" t="s">
        <v>178</v>
      </c>
      <c r="L309" s="702">
        <v>280000000000</v>
      </c>
      <c r="M309" s="703">
        <v>280000000000</v>
      </c>
      <c r="N309" s="701">
        <v>8.1999999999999993</v>
      </c>
      <c r="O309" s="701">
        <v>0</v>
      </c>
      <c r="P309" s="701">
        <v>0</v>
      </c>
      <c r="Q309" s="701">
        <v>0</v>
      </c>
      <c r="R309" s="701">
        <v>0</v>
      </c>
      <c r="S309" s="701">
        <v>491100002</v>
      </c>
      <c r="T309" s="701" t="s">
        <v>2395</v>
      </c>
      <c r="U309" s="702">
        <v>280000000000</v>
      </c>
      <c r="W309" s="687" t="str">
        <f t="shared" si="38"/>
        <v>18/04/2023</v>
      </c>
      <c r="X309" s="688" t="str">
        <f t="shared" si="39"/>
        <v>14/07/2023</v>
      </c>
      <c r="Y309" s="689">
        <f t="shared" si="46"/>
        <v>87</v>
      </c>
      <c r="Z309" s="690">
        <f t="shared" si="40"/>
        <v>2.2465753424657532E-4</v>
      </c>
      <c r="AA309" s="691">
        <f t="shared" si="41"/>
        <v>280000000000</v>
      </c>
      <c r="AB309" s="689" t="str">
        <f t="shared" si="42"/>
        <v>VND</v>
      </c>
      <c r="AC309" s="689">
        <f>VLOOKUP(AB309,'Fx rate'!$A$2:$B$12,2,0)</f>
        <v>1</v>
      </c>
      <c r="AD309" s="691">
        <f t="shared" si="43"/>
        <v>280000000000</v>
      </c>
      <c r="AE309" s="691">
        <f t="shared" si="44"/>
        <v>5472657534.2465754</v>
      </c>
      <c r="AF309" s="692">
        <f>SUMIFS('GL7010'!M:M,'GL7010'!I:I,'C701- Recalculate'!D309)</f>
        <v>-5472657534</v>
      </c>
      <c r="AG309" s="693">
        <f t="shared" si="45"/>
        <v>0.24657535552978516</v>
      </c>
    </row>
    <row r="310" spans="1:33" ht="70.5" hidden="1" thickBot="1">
      <c r="A310" s="701">
        <v>131200001</v>
      </c>
      <c r="B310" s="701" t="s">
        <v>1269</v>
      </c>
      <c r="C310" s="701" t="s">
        <v>1271</v>
      </c>
      <c r="D310" s="701" t="s">
        <v>2396</v>
      </c>
      <c r="E310" s="701" t="s">
        <v>2397</v>
      </c>
      <c r="F310" s="701">
        <v>275315</v>
      </c>
      <c r="G310" s="701" t="s">
        <v>1406</v>
      </c>
      <c r="H310" s="701" t="s">
        <v>2387</v>
      </c>
      <c r="I310" s="701" t="s">
        <v>2388</v>
      </c>
      <c r="J310" s="701">
        <v>87</v>
      </c>
      <c r="K310" s="701" t="s">
        <v>178</v>
      </c>
      <c r="L310" s="702">
        <v>250000000000</v>
      </c>
      <c r="M310" s="703">
        <v>250000000000</v>
      </c>
      <c r="N310" s="701">
        <v>8.1</v>
      </c>
      <c r="O310" s="701">
        <v>0</v>
      </c>
      <c r="P310" s="701">
        <v>0</v>
      </c>
      <c r="Q310" s="701">
        <v>0</v>
      </c>
      <c r="R310" s="701">
        <v>0</v>
      </c>
      <c r="S310" s="701">
        <v>491100002</v>
      </c>
      <c r="T310" s="701" t="s">
        <v>2398</v>
      </c>
      <c r="U310" s="702">
        <v>250000000000</v>
      </c>
      <c r="W310" s="687" t="str">
        <f t="shared" si="38"/>
        <v>18/04/2023</v>
      </c>
      <c r="X310" s="688" t="str">
        <f t="shared" si="39"/>
        <v>14/07/2023</v>
      </c>
      <c r="Y310" s="689">
        <f t="shared" si="46"/>
        <v>87</v>
      </c>
      <c r="Z310" s="690">
        <f t="shared" si="40"/>
        <v>2.2191780821917808E-4</v>
      </c>
      <c r="AA310" s="691">
        <f t="shared" si="41"/>
        <v>250000000000</v>
      </c>
      <c r="AB310" s="689" t="str">
        <f t="shared" si="42"/>
        <v>VND</v>
      </c>
      <c r="AC310" s="689">
        <f>VLOOKUP(AB310,'Fx rate'!$A$2:$B$12,2,0)</f>
        <v>1</v>
      </c>
      <c r="AD310" s="691">
        <f t="shared" si="43"/>
        <v>250000000000</v>
      </c>
      <c r="AE310" s="691">
        <f t="shared" si="44"/>
        <v>4826712328.7671232</v>
      </c>
      <c r="AF310" s="692">
        <f>SUMIFS('GL7010'!M:M,'GL7010'!I:I,'C701- Recalculate'!D310)</f>
        <v>-4826712329</v>
      </c>
      <c r="AG310" s="693">
        <f t="shared" si="45"/>
        <v>-0.23287677764892578</v>
      </c>
    </row>
    <row r="311" spans="1:33" ht="70.5" hidden="1" thickBot="1">
      <c r="A311" s="701">
        <v>131200001</v>
      </c>
      <c r="B311" s="701" t="s">
        <v>1269</v>
      </c>
      <c r="C311" s="701" t="s">
        <v>1271</v>
      </c>
      <c r="D311" s="701" t="s">
        <v>2399</v>
      </c>
      <c r="E311" s="701" t="s">
        <v>2400</v>
      </c>
      <c r="F311" s="701">
        <v>275315</v>
      </c>
      <c r="G311" s="701" t="s">
        <v>1406</v>
      </c>
      <c r="H311" s="701" t="s">
        <v>2401</v>
      </c>
      <c r="I311" s="701" t="s">
        <v>2402</v>
      </c>
      <c r="J311" s="701">
        <v>30</v>
      </c>
      <c r="K311" s="701" t="s">
        <v>178</v>
      </c>
      <c r="L311" s="702">
        <v>200000000000</v>
      </c>
      <c r="M311" s="703">
        <v>200000000000</v>
      </c>
      <c r="N311" s="701">
        <v>9.1</v>
      </c>
      <c r="O311" s="701">
        <v>0</v>
      </c>
      <c r="P311" s="701">
        <v>0</v>
      </c>
      <c r="Q311" s="701">
        <v>0</v>
      </c>
      <c r="R311" s="701">
        <v>0</v>
      </c>
      <c r="S311" s="701">
        <v>491100002</v>
      </c>
      <c r="T311" s="701" t="s">
        <v>2403</v>
      </c>
      <c r="U311" s="702">
        <v>200000000000</v>
      </c>
      <c r="W311" s="687" t="str">
        <f t="shared" si="38"/>
        <v>19/04/2023</v>
      </c>
      <c r="X311" s="688" t="str">
        <f t="shared" si="39"/>
        <v>19/05/2023</v>
      </c>
      <c r="Y311" s="689">
        <f t="shared" si="46"/>
        <v>30</v>
      </c>
      <c r="Z311" s="690">
        <f t="shared" si="40"/>
        <v>2.4931506849315067E-4</v>
      </c>
      <c r="AA311" s="691">
        <f t="shared" si="41"/>
        <v>200000000000</v>
      </c>
      <c r="AB311" s="689" t="str">
        <f t="shared" si="42"/>
        <v>VND</v>
      </c>
      <c r="AC311" s="689">
        <f>VLOOKUP(AB311,'Fx rate'!$A$2:$B$12,2,0)</f>
        <v>1</v>
      </c>
      <c r="AD311" s="691">
        <f t="shared" si="43"/>
        <v>200000000000</v>
      </c>
      <c r="AE311" s="691">
        <f t="shared" si="44"/>
        <v>1495890410.958904</v>
      </c>
      <c r="AF311" s="692">
        <f>SUMIFS('GL7010'!M:M,'GL7010'!I:I,'C701- Recalculate'!D311)</f>
        <v>-1495890411</v>
      </c>
      <c r="AG311" s="693">
        <f t="shared" si="45"/>
        <v>-4.1095972061157227E-2</v>
      </c>
    </row>
    <row r="312" spans="1:33" ht="70.5" hidden="1" thickBot="1">
      <c r="A312" s="701">
        <v>131200001</v>
      </c>
      <c r="B312" s="701" t="s">
        <v>1269</v>
      </c>
      <c r="C312" s="701" t="s">
        <v>1271</v>
      </c>
      <c r="D312" s="701" t="s">
        <v>2404</v>
      </c>
      <c r="E312" s="701" t="s">
        <v>2405</v>
      </c>
      <c r="F312" s="701">
        <v>275315</v>
      </c>
      <c r="G312" s="701" t="s">
        <v>1406</v>
      </c>
      <c r="H312" s="701" t="s">
        <v>2287</v>
      </c>
      <c r="I312" s="701" t="s">
        <v>2406</v>
      </c>
      <c r="J312" s="701">
        <v>88</v>
      </c>
      <c r="K312" s="701" t="s">
        <v>178</v>
      </c>
      <c r="L312" s="702">
        <v>250000000000</v>
      </c>
      <c r="M312" s="703">
        <v>250000000000</v>
      </c>
      <c r="N312" s="701">
        <v>10.1</v>
      </c>
      <c r="O312" s="701">
        <v>0</v>
      </c>
      <c r="P312" s="701">
        <v>0</v>
      </c>
      <c r="Q312" s="701">
        <v>0</v>
      </c>
      <c r="R312" s="701">
        <v>0</v>
      </c>
      <c r="S312" s="701">
        <v>491100002</v>
      </c>
      <c r="T312" s="701" t="s">
        <v>2407</v>
      </c>
      <c r="U312" s="702">
        <v>250000000000</v>
      </c>
      <c r="W312" s="687" t="str">
        <f t="shared" si="38"/>
        <v>20/04/2023</v>
      </c>
      <c r="X312" s="688" t="str">
        <f t="shared" si="39"/>
        <v>17/07/2023</v>
      </c>
      <c r="Y312" s="689">
        <f t="shared" si="46"/>
        <v>88</v>
      </c>
      <c r="Z312" s="690">
        <f t="shared" si="40"/>
        <v>2.7671232876712326E-4</v>
      </c>
      <c r="AA312" s="691">
        <f t="shared" si="41"/>
        <v>250000000000</v>
      </c>
      <c r="AB312" s="689" t="str">
        <f t="shared" si="42"/>
        <v>VND</v>
      </c>
      <c r="AC312" s="689">
        <f>VLOOKUP(AB312,'Fx rate'!$A$2:$B$12,2,0)</f>
        <v>1</v>
      </c>
      <c r="AD312" s="691">
        <f t="shared" si="43"/>
        <v>250000000000</v>
      </c>
      <c r="AE312" s="691">
        <f t="shared" si="44"/>
        <v>6087671232.8767118</v>
      </c>
      <c r="AF312" s="692">
        <f>SUMIFS('GL7010'!M:M,'GL7010'!I:I,'C701- Recalculate'!D312)</f>
        <v>-6087671233</v>
      </c>
      <c r="AG312" s="693">
        <f t="shared" si="45"/>
        <v>-0.12328815460205078</v>
      </c>
    </row>
    <row r="313" spans="1:33" ht="70.5" hidden="1" thickBot="1">
      <c r="A313" s="701">
        <v>131200001</v>
      </c>
      <c r="B313" s="701" t="s">
        <v>1269</v>
      </c>
      <c r="C313" s="701" t="s">
        <v>1271</v>
      </c>
      <c r="D313" s="701" t="s">
        <v>2408</v>
      </c>
      <c r="E313" s="701" t="s">
        <v>2409</v>
      </c>
      <c r="F313" s="701">
        <v>275315</v>
      </c>
      <c r="G313" s="701" t="s">
        <v>1406</v>
      </c>
      <c r="H313" s="701" t="s">
        <v>2287</v>
      </c>
      <c r="I313" s="701" t="s">
        <v>2406</v>
      </c>
      <c r="J313" s="701">
        <v>88</v>
      </c>
      <c r="K313" s="701" t="s">
        <v>178</v>
      </c>
      <c r="L313" s="702">
        <v>250000000000</v>
      </c>
      <c r="M313" s="703">
        <v>250000000000</v>
      </c>
      <c r="N313" s="701">
        <v>10.3</v>
      </c>
      <c r="O313" s="701">
        <v>0</v>
      </c>
      <c r="P313" s="701">
        <v>0</v>
      </c>
      <c r="Q313" s="701">
        <v>0</v>
      </c>
      <c r="R313" s="701">
        <v>0</v>
      </c>
      <c r="S313" s="701">
        <v>491100002</v>
      </c>
      <c r="T313" s="701" t="s">
        <v>2410</v>
      </c>
      <c r="U313" s="702">
        <v>250000000000</v>
      </c>
      <c r="W313" s="687" t="str">
        <f t="shared" si="38"/>
        <v>20/04/2023</v>
      </c>
      <c r="X313" s="688" t="str">
        <f t="shared" si="39"/>
        <v>17/07/2023</v>
      </c>
      <c r="Y313" s="689">
        <f t="shared" si="46"/>
        <v>88</v>
      </c>
      <c r="Z313" s="690">
        <f t="shared" si="40"/>
        <v>2.8219178082191781E-4</v>
      </c>
      <c r="AA313" s="691">
        <f t="shared" si="41"/>
        <v>250000000000</v>
      </c>
      <c r="AB313" s="689" t="str">
        <f t="shared" si="42"/>
        <v>VND</v>
      </c>
      <c r="AC313" s="689">
        <f>VLOOKUP(AB313,'Fx rate'!$A$2:$B$12,2,0)</f>
        <v>1</v>
      </c>
      <c r="AD313" s="691">
        <f t="shared" si="43"/>
        <v>250000000000</v>
      </c>
      <c r="AE313" s="691">
        <f t="shared" si="44"/>
        <v>6208219178.0821924</v>
      </c>
      <c r="AF313" s="692">
        <f>SUMIFS('GL7010'!M:M,'GL7010'!I:I,'C701- Recalculate'!D313)</f>
        <v>-6208219178</v>
      </c>
      <c r="AG313" s="693">
        <f t="shared" si="45"/>
        <v>8.2192420959472656E-2</v>
      </c>
    </row>
    <row r="314" spans="1:33" ht="70.5" hidden="1" thickBot="1">
      <c r="A314" s="701">
        <v>131200001</v>
      </c>
      <c r="B314" s="701" t="s">
        <v>1269</v>
      </c>
      <c r="C314" s="701" t="s">
        <v>1271</v>
      </c>
      <c r="D314" s="701" t="s">
        <v>2411</v>
      </c>
      <c r="E314" s="701" t="s">
        <v>2412</v>
      </c>
      <c r="F314" s="701">
        <v>24538</v>
      </c>
      <c r="G314" s="701" t="s">
        <v>1065</v>
      </c>
      <c r="H314" s="701" t="s">
        <v>2413</v>
      </c>
      <c r="I314" s="701" t="s">
        <v>2414</v>
      </c>
      <c r="J314" s="701">
        <v>3</v>
      </c>
      <c r="K314" s="701" t="s">
        <v>178</v>
      </c>
      <c r="L314" s="702">
        <v>50000000000</v>
      </c>
      <c r="M314" s="703">
        <v>50000000000</v>
      </c>
      <c r="N314" s="701">
        <v>3.7</v>
      </c>
      <c r="O314" s="701">
        <v>0</v>
      </c>
      <c r="P314" s="701">
        <v>0</v>
      </c>
      <c r="Q314" s="701">
        <v>0</v>
      </c>
      <c r="R314" s="701">
        <v>0</v>
      </c>
      <c r="S314" s="701">
        <v>491100002</v>
      </c>
      <c r="T314" s="701" t="s">
        <v>2415</v>
      </c>
      <c r="U314" s="702">
        <v>50000000000</v>
      </c>
      <c r="W314" s="687" t="str">
        <f t="shared" si="38"/>
        <v>21/04/2023</v>
      </c>
      <c r="X314" s="688" t="str">
        <f t="shared" si="39"/>
        <v>24/04/2023</v>
      </c>
      <c r="Y314" s="689">
        <f t="shared" si="46"/>
        <v>3</v>
      </c>
      <c r="Z314" s="690">
        <f t="shared" si="40"/>
        <v>1.0136986301369864E-4</v>
      </c>
      <c r="AA314" s="691">
        <f t="shared" si="41"/>
        <v>50000000000</v>
      </c>
      <c r="AB314" s="689" t="str">
        <f t="shared" si="42"/>
        <v>VND</v>
      </c>
      <c r="AC314" s="689">
        <f>VLOOKUP(AB314,'Fx rate'!$A$2:$B$12,2,0)</f>
        <v>1</v>
      </c>
      <c r="AD314" s="691">
        <f t="shared" si="43"/>
        <v>50000000000</v>
      </c>
      <c r="AE314" s="691">
        <f t="shared" si="44"/>
        <v>15205479.452054797</v>
      </c>
      <c r="AF314" s="692">
        <f>SUMIFS('GL7010'!M:M,'GL7010'!I:I,'C701- Recalculate'!D314)</f>
        <v>-15205479</v>
      </c>
      <c r="AG314" s="693">
        <f t="shared" si="45"/>
        <v>0.45205479674041271</v>
      </c>
    </row>
    <row r="315" spans="1:33" ht="80.5" hidden="1" thickBot="1">
      <c r="A315" s="701">
        <v>131200001</v>
      </c>
      <c r="B315" s="701" t="s">
        <v>1269</v>
      </c>
      <c r="C315" s="701" t="s">
        <v>1271</v>
      </c>
      <c r="D315" s="701" t="s">
        <v>2416</v>
      </c>
      <c r="E315" s="701" t="s">
        <v>2417</v>
      </c>
      <c r="F315" s="701">
        <v>93719</v>
      </c>
      <c r="G315" s="701" t="s">
        <v>1062</v>
      </c>
      <c r="H315" s="701" t="s">
        <v>2414</v>
      </c>
      <c r="I315" s="701" t="s">
        <v>2418</v>
      </c>
      <c r="J315" s="701">
        <v>88</v>
      </c>
      <c r="K315" s="701" t="s">
        <v>178</v>
      </c>
      <c r="L315" s="702">
        <v>200000000000</v>
      </c>
      <c r="M315" s="703">
        <v>200000000000</v>
      </c>
      <c r="N315" s="701">
        <v>10.3</v>
      </c>
      <c r="O315" s="701">
        <v>0</v>
      </c>
      <c r="P315" s="701">
        <v>0</v>
      </c>
      <c r="Q315" s="701">
        <v>0</v>
      </c>
      <c r="R315" s="701">
        <v>0</v>
      </c>
      <c r="S315" s="701">
        <v>491100002</v>
      </c>
      <c r="T315" s="701" t="s">
        <v>2419</v>
      </c>
      <c r="U315" s="702">
        <v>200000000000</v>
      </c>
      <c r="W315" s="687" t="str">
        <f t="shared" si="38"/>
        <v>24/04/2023</v>
      </c>
      <c r="X315" s="688" t="str">
        <f t="shared" si="39"/>
        <v>21/07/2023</v>
      </c>
      <c r="Y315" s="689">
        <f t="shared" si="46"/>
        <v>88</v>
      </c>
      <c r="Z315" s="690">
        <f t="shared" si="40"/>
        <v>2.8219178082191781E-4</v>
      </c>
      <c r="AA315" s="691">
        <f t="shared" si="41"/>
        <v>200000000000</v>
      </c>
      <c r="AB315" s="689" t="str">
        <f t="shared" si="42"/>
        <v>VND</v>
      </c>
      <c r="AC315" s="689">
        <f>VLOOKUP(AB315,'Fx rate'!$A$2:$B$12,2,0)</f>
        <v>1</v>
      </c>
      <c r="AD315" s="691">
        <f t="shared" si="43"/>
        <v>200000000000</v>
      </c>
      <c r="AE315" s="691">
        <f t="shared" si="44"/>
        <v>4966575342.4657536</v>
      </c>
      <c r="AF315" s="692">
        <f>SUMIFS('GL7010'!M:M,'GL7010'!I:I,'C701- Recalculate'!D315)</f>
        <v>-4966575342</v>
      </c>
      <c r="AG315" s="693">
        <f t="shared" si="45"/>
        <v>0.46575355529785156</v>
      </c>
    </row>
    <row r="316" spans="1:33" ht="80.5" hidden="1" thickBot="1">
      <c r="A316" s="701">
        <v>131200001</v>
      </c>
      <c r="B316" s="701" t="s">
        <v>1269</v>
      </c>
      <c r="C316" s="701" t="s">
        <v>1271</v>
      </c>
      <c r="D316" s="701" t="s">
        <v>2420</v>
      </c>
      <c r="E316" s="701" t="s">
        <v>2421</v>
      </c>
      <c r="F316" s="701">
        <v>155757</v>
      </c>
      <c r="G316" s="701" t="s">
        <v>1063</v>
      </c>
      <c r="H316" s="704">
        <v>45055</v>
      </c>
      <c r="I316" s="704">
        <v>45056</v>
      </c>
      <c r="J316" s="701">
        <v>1</v>
      </c>
      <c r="K316" s="701" t="s">
        <v>178</v>
      </c>
      <c r="L316" s="702">
        <v>200000000000</v>
      </c>
      <c r="M316" s="703">
        <v>200000000000</v>
      </c>
      <c r="N316" s="701">
        <v>5.2</v>
      </c>
      <c r="O316" s="701">
        <v>0</v>
      </c>
      <c r="P316" s="701">
        <v>0</v>
      </c>
      <c r="Q316" s="701">
        <v>0</v>
      </c>
      <c r="R316" s="701">
        <v>0</v>
      </c>
      <c r="S316" s="701">
        <v>491100002</v>
      </c>
      <c r="T316" s="701" t="s">
        <v>2422</v>
      </c>
      <c r="U316" s="702">
        <v>200000000000</v>
      </c>
      <c r="W316" s="687">
        <f t="shared" si="38"/>
        <v>45055</v>
      </c>
      <c r="X316" s="688">
        <f t="shared" si="39"/>
        <v>45056</v>
      </c>
      <c r="Y316" s="689">
        <f t="shared" si="46"/>
        <v>1</v>
      </c>
      <c r="Z316" s="690">
        <f t="shared" si="40"/>
        <v>1.4246575342465755E-4</v>
      </c>
      <c r="AA316" s="691">
        <f t="shared" si="41"/>
        <v>200000000000</v>
      </c>
      <c r="AB316" s="689" t="str">
        <f t="shared" si="42"/>
        <v>VND</v>
      </c>
      <c r="AC316" s="689">
        <f>VLOOKUP(AB316,'Fx rate'!$A$2:$B$12,2,0)</f>
        <v>1</v>
      </c>
      <c r="AD316" s="691">
        <f t="shared" si="43"/>
        <v>200000000000</v>
      </c>
      <c r="AE316" s="691">
        <f t="shared" si="44"/>
        <v>28493150.684931509</v>
      </c>
      <c r="AF316" s="692">
        <f>SUMIFS('GL7010'!M:M,'GL7010'!I:I,'C701- Recalculate'!D316)</f>
        <v>-28493151</v>
      </c>
      <c r="AG316" s="693">
        <f t="shared" si="45"/>
        <v>-0.31506849080324173</v>
      </c>
    </row>
    <row r="317" spans="1:33" ht="70.5" hidden="1" thickBot="1">
      <c r="A317" s="701">
        <v>131200001</v>
      </c>
      <c r="B317" s="701" t="s">
        <v>1269</v>
      </c>
      <c r="C317" s="701" t="s">
        <v>1271</v>
      </c>
      <c r="D317" s="701" t="s">
        <v>2423</v>
      </c>
      <c r="E317" s="701" t="s">
        <v>2424</v>
      </c>
      <c r="F317" s="701">
        <v>21485</v>
      </c>
      <c r="G317" s="701" t="s">
        <v>1070</v>
      </c>
      <c r="H317" s="704">
        <v>45057</v>
      </c>
      <c r="I317" s="704">
        <v>45145</v>
      </c>
      <c r="J317" s="701">
        <v>88</v>
      </c>
      <c r="K317" s="701" t="s">
        <v>178</v>
      </c>
      <c r="L317" s="702">
        <v>250000000000</v>
      </c>
      <c r="M317" s="703">
        <v>250000000000</v>
      </c>
      <c r="N317" s="701">
        <v>6.5</v>
      </c>
      <c r="O317" s="701">
        <v>0</v>
      </c>
      <c r="P317" s="701">
        <v>0</v>
      </c>
      <c r="Q317" s="701">
        <v>0</v>
      </c>
      <c r="R317" s="701">
        <v>0</v>
      </c>
      <c r="S317" s="701">
        <v>491100002</v>
      </c>
      <c r="T317" s="701" t="s">
        <v>2425</v>
      </c>
      <c r="U317" s="702">
        <v>250000000000</v>
      </c>
      <c r="W317" s="687">
        <f t="shared" si="38"/>
        <v>45057</v>
      </c>
      <c r="X317" s="688">
        <f t="shared" si="39"/>
        <v>45145</v>
      </c>
      <c r="Y317" s="689">
        <f t="shared" si="46"/>
        <v>88</v>
      </c>
      <c r="Z317" s="690">
        <f t="shared" si="40"/>
        <v>1.7808219178082192E-4</v>
      </c>
      <c r="AA317" s="691">
        <f t="shared" si="41"/>
        <v>250000000000</v>
      </c>
      <c r="AB317" s="689" t="str">
        <f t="shared" si="42"/>
        <v>VND</v>
      </c>
      <c r="AC317" s="689">
        <f>VLOOKUP(AB317,'Fx rate'!$A$2:$B$12,2,0)</f>
        <v>1</v>
      </c>
      <c r="AD317" s="691">
        <f t="shared" si="43"/>
        <v>250000000000</v>
      </c>
      <c r="AE317" s="691">
        <f t="shared" si="44"/>
        <v>3917808219.1780825</v>
      </c>
      <c r="AF317" s="692">
        <f>SUMIFS('GL7010'!M:M,'GL7010'!I:I,'C701- Recalculate'!D317)</f>
        <v>-3917808219</v>
      </c>
      <c r="AG317" s="693">
        <f t="shared" si="45"/>
        <v>0.17808246612548828</v>
      </c>
    </row>
    <row r="318" spans="1:33" ht="70.5" hidden="1" thickBot="1">
      <c r="A318" s="701">
        <v>131200001</v>
      </c>
      <c r="B318" s="701" t="s">
        <v>1269</v>
      </c>
      <c r="C318" s="701" t="s">
        <v>1271</v>
      </c>
      <c r="D318" s="701" t="s">
        <v>2426</v>
      </c>
      <c r="E318" s="701" t="s">
        <v>2427</v>
      </c>
      <c r="F318" s="701">
        <v>21485</v>
      </c>
      <c r="G318" s="701" t="s">
        <v>1070</v>
      </c>
      <c r="H318" s="704">
        <v>45057</v>
      </c>
      <c r="I318" s="704">
        <v>45145</v>
      </c>
      <c r="J318" s="701">
        <v>88</v>
      </c>
      <c r="K318" s="701" t="s">
        <v>178</v>
      </c>
      <c r="L318" s="702">
        <v>250000000000</v>
      </c>
      <c r="M318" s="703">
        <v>250000000000</v>
      </c>
      <c r="N318" s="701">
        <v>6.5</v>
      </c>
      <c r="O318" s="701">
        <v>0</v>
      </c>
      <c r="P318" s="701">
        <v>0</v>
      </c>
      <c r="Q318" s="701">
        <v>0</v>
      </c>
      <c r="R318" s="701">
        <v>0</v>
      </c>
      <c r="S318" s="701">
        <v>491100002</v>
      </c>
      <c r="T318" s="701" t="s">
        <v>2428</v>
      </c>
      <c r="U318" s="702">
        <v>250000000000</v>
      </c>
      <c r="W318" s="687">
        <f t="shared" si="38"/>
        <v>45057</v>
      </c>
      <c r="X318" s="688">
        <f t="shared" si="39"/>
        <v>45145</v>
      </c>
      <c r="Y318" s="689">
        <f t="shared" si="46"/>
        <v>88</v>
      </c>
      <c r="Z318" s="690">
        <f t="shared" si="40"/>
        <v>1.7808219178082192E-4</v>
      </c>
      <c r="AA318" s="691">
        <f t="shared" si="41"/>
        <v>250000000000</v>
      </c>
      <c r="AB318" s="689" t="str">
        <f t="shared" si="42"/>
        <v>VND</v>
      </c>
      <c r="AC318" s="689">
        <f>VLOOKUP(AB318,'Fx rate'!$A$2:$B$12,2,0)</f>
        <v>1</v>
      </c>
      <c r="AD318" s="691">
        <f t="shared" si="43"/>
        <v>250000000000</v>
      </c>
      <c r="AE318" s="691">
        <f t="shared" si="44"/>
        <v>3917808219.1780825</v>
      </c>
      <c r="AF318" s="692">
        <f>SUMIFS('GL7010'!M:M,'GL7010'!I:I,'C701- Recalculate'!D318)</f>
        <v>-3917808219</v>
      </c>
      <c r="AG318" s="693">
        <f t="shared" si="45"/>
        <v>0.17808246612548828</v>
      </c>
    </row>
    <row r="319" spans="1:33" ht="70.5" hidden="1" thickBot="1">
      <c r="A319" s="701">
        <v>131200001</v>
      </c>
      <c r="B319" s="701" t="s">
        <v>1269</v>
      </c>
      <c r="C319" s="701" t="s">
        <v>1271</v>
      </c>
      <c r="D319" s="701" t="s">
        <v>2429</v>
      </c>
      <c r="E319" s="701" t="s">
        <v>2430</v>
      </c>
      <c r="F319" s="701">
        <v>21485</v>
      </c>
      <c r="G319" s="701" t="s">
        <v>1070</v>
      </c>
      <c r="H319" s="704">
        <v>45058</v>
      </c>
      <c r="I319" s="701" t="s">
        <v>2431</v>
      </c>
      <c r="J319" s="701">
        <v>5</v>
      </c>
      <c r="K319" s="701" t="s">
        <v>178</v>
      </c>
      <c r="L319" s="702">
        <v>270000000000</v>
      </c>
      <c r="M319" s="703">
        <v>270000000000</v>
      </c>
      <c r="N319" s="701">
        <v>4.9000000000000004</v>
      </c>
      <c r="O319" s="701">
        <v>0</v>
      </c>
      <c r="P319" s="701">
        <v>0</v>
      </c>
      <c r="Q319" s="701">
        <v>0</v>
      </c>
      <c r="R319" s="701">
        <v>0</v>
      </c>
      <c r="S319" s="701">
        <v>491100002</v>
      </c>
      <c r="T319" s="701" t="s">
        <v>2432</v>
      </c>
      <c r="U319" s="702">
        <v>270000000000</v>
      </c>
      <c r="W319" s="687">
        <f t="shared" si="38"/>
        <v>45058</v>
      </c>
      <c r="X319" s="688" t="str">
        <f t="shared" si="39"/>
        <v>17/05/2023</v>
      </c>
      <c r="Y319" s="689">
        <f t="shared" si="46"/>
        <v>5</v>
      </c>
      <c r="Z319" s="690">
        <f t="shared" si="40"/>
        <v>1.3424657534246576E-4</v>
      </c>
      <c r="AA319" s="691">
        <f t="shared" si="41"/>
        <v>270000000000</v>
      </c>
      <c r="AB319" s="689" t="str">
        <f t="shared" si="42"/>
        <v>VND</v>
      </c>
      <c r="AC319" s="689">
        <f>VLOOKUP(AB319,'Fx rate'!$A$2:$B$12,2,0)</f>
        <v>1</v>
      </c>
      <c r="AD319" s="691">
        <f t="shared" si="43"/>
        <v>270000000000</v>
      </c>
      <c r="AE319" s="691">
        <f t="shared" si="44"/>
        <v>181232876.71232876</v>
      </c>
      <c r="AF319" s="692">
        <f>SUMIFS('GL7010'!M:M,'GL7010'!I:I,'C701- Recalculate'!D319)</f>
        <v>-181232877</v>
      </c>
      <c r="AG319" s="693">
        <f t="shared" si="45"/>
        <v>-0.28767123818397522</v>
      </c>
    </row>
    <row r="320" spans="1:33" ht="70.5" hidden="1" thickBot="1">
      <c r="A320" s="701">
        <v>131200001</v>
      </c>
      <c r="B320" s="701" t="s">
        <v>1269</v>
      </c>
      <c r="C320" s="701" t="s">
        <v>1271</v>
      </c>
      <c r="D320" s="701" t="s">
        <v>2433</v>
      </c>
      <c r="E320" s="701" t="s">
        <v>2434</v>
      </c>
      <c r="F320" s="701">
        <v>21485</v>
      </c>
      <c r="G320" s="701" t="s">
        <v>1070</v>
      </c>
      <c r="H320" s="704">
        <v>45058</v>
      </c>
      <c r="I320" s="701" t="s">
        <v>2431</v>
      </c>
      <c r="J320" s="701">
        <v>5</v>
      </c>
      <c r="K320" s="701" t="s">
        <v>178</v>
      </c>
      <c r="L320" s="702">
        <v>230000000000</v>
      </c>
      <c r="M320" s="703">
        <v>230000000000</v>
      </c>
      <c r="N320" s="701">
        <v>4.9000000000000004</v>
      </c>
      <c r="O320" s="701">
        <v>0</v>
      </c>
      <c r="P320" s="701">
        <v>0</v>
      </c>
      <c r="Q320" s="701">
        <v>0</v>
      </c>
      <c r="R320" s="701">
        <v>0</v>
      </c>
      <c r="S320" s="701">
        <v>491100002</v>
      </c>
      <c r="T320" s="701" t="s">
        <v>2435</v>
      </c>
      <c r="U320" s="702">
        <v>230000000000</v>
      </c>
      <c r="W320" s="687">
        <f t="shared" si="38"/>
        <v>45058</v>
      </c>
      <c r="X320" s="688" t="str">
        <f t="shared" si="39"/>
        <v>17/05/2023</v>
      </c>
      <c r="Y320" s="689">
        <f t="shared" si="46"/>
        <v>5</v>
      </c>
      <c r="Z320" s="690">
        <f t="shared" si="40"/>
        <v>1.3424657534246576E-4</v>
      </c>
      <c r="AA320" s="691">
        <f t="shared" si="41"/>
        <v>230000000000</v>
      </c>
      <c r="AB320" s="689" t="str">
        <f t="shared" si="42"/>
        <v>VND</v>
      </c>
      <c r="AC320" s="689">
        <f>VLOOKUP(AB320,'Fx rate'!$A$2:$B$12,2,0)</f>
        <v>1</v>
      </c>
      <c r="AD320" s="691">
        <f t="shared" si="43"/>
        <v>230000000000</v>
      </c>
      <c r="AE320" s="691">
        <f t="shared" si="44"/>
        <v>154383561.64383563</v>
      </c>
      <c r="AF320" s="692">
        <f>SUMIFS('GL7010'!M:M,'GL7010'!I:I,'C701- Recalculate'!D320)</f>
        <v>-154383562</v>
      </c>
      <c r="AG320" s="693">
        <f t="shared" si="45"/>
        <v>-0.3561643660068512</v>
      </c>
    </row>
    <row r="321" spans="1:33" ht="70.5" hidden="1" thickBot="1">
      <c r="A321" s="701">
        <v>131200001</v>
      </c>
      <c r="B321" s="701" t="s">
        <v>1269</v>
      </c>
      <c r="C321" s="701" t="s">
        <v>1271</v>
      </c>
      <c r="D321" s="701" t="s">
        <v>2436</v>
      </c>
      <c r="E321" s="701" t="s">
        <v>2437</v>
      </c>
      <c r="F321" s="701">
        <v>21485</v>
      </c>
      <c r="G321" s="701" t="s">
        <v>1070</v>
      </c>
      <c r="H321" s="701" t="s">
        <v>2438</v>
      </c>
      <c r="I321" s="701" t="s">
        <v>2402</v>
      </c>
      <c r="J321" s="701">
        <v>4</v>
      </c>
      <c r="K321" s="701" t="s">
        <v>178</v>
      </c>
      <c r="L321" s="702">
        <v>200000000000</v>
      </c>
      <c r="M321" s="703">
        <v>200000000000</v>
      </c>
      <c r="N321" s="701">
        <v>4.9000000000000004</v>
      </c>
      <c r="O321" s="701">
        <v>0</v>
      </c>
      <c r="P321" s="701">
        <v>0</v>
      </c>
      <c r="Q321" s="701">
        <v>0</v>
      </c>
      <c r="R321" s="701">
        <v>0</v>
      </c>
      <c r="S321" s="701">
        <v>491100002</v>
      </c>
      <c r="T321" s="701" t="s">
        <v>2439</v>
      </c>
      <c r="U321" s="702">
        <v>200000000000</v>
      </c>
      <c r="W321" s="687" t="str">
        <f t="shared" si="38"/>
        <v>15/05/2023</v>
      </c>
      <c r="X321" s="688" t="str">
        <f t="shared" si="39"/>
        <v>19/05/2023</v>
      </c>
      <c r="Y321" s="689">
        <f t="shared" si="46"/>
        <v>4</v>
      </c>
      <c r="Z321" s="690">
        <f t="shared" si="40"/>
        <v>1.3424657534246576E-4</v>
      </c>
      <c r="AA321" s="691">
        <f t="shared" si="41"/>
        <v>200000000000</v>
      </c>
      <c r="AB321" s="689" t="str">
        <f t="shared" si="42"/>
        <v>VND</v>
      </c>
      <c r="AC321" s="689">
        <f>VLOOKUP(AB321,'Fx rate'!$A$2:$B$12,2,0)</f>
        <v>1</v>
      </c>
      <c r="AD321" s="691">
        <f t="shared" si="43"/>
        <v>200000000000</v>
      </c>
      <c r="AE321" s="691">
        <f t="shared" si="44"/>
        <v>107397260.2739726</v>
      </c>
      <c r="AF321" s="692">
        <f>SUMIFS('GL7010'!M:M,'GL7010'!I:I,'C701- Recalculate'!D321)</f>
        <v>-107397260</v>
      </c>
      <c r="AG321" s="693">
        <f t="shared" si="45"/>
        <v>0.27397260069847107</v>
      </c>
    </row>
    <row r="322" spans="1:33" ht="70.5" hidden="1" thickBot="1">
      <c r="A322" s="701">
        <v>131200001</v>
      </c>
      <c r="B322" s="701" t="s">
        <v>1269</v>
      </c>
      <c r="C322" s="701" t="s">
        <v>1271</v>
      </c>
      <c r="D322" s="701" t="s">
        <v>2440</v>
      </c>
      <c r="E322" s="701" t="s">
        <v>2441</v>
      </c>
      <c r="F322" s="701">
        <v>21485</v>
      </c>
      <c r="G322" s="701" t="s">
        <v>1070</v>
      </c>
      <c r="H322" s="701" t="s">
        <v>2438</v>
      </c>
      <c r="I322" s="701" t="s">
        <v>2402</v>
      </c>
      <c r="J322" s="701">
        <v>4</v>
      </c>
      <c r="K322" s="701" t="s">
        <v>178</v>
      </c>
      <c r="L322" s="702">
        <v>200000000000</v>
      </c>
      <c r="M322" s="703">
        <v>200000000000</v>
      </c>
      <c r="N322" s="701">
        <v>4.95</v>
      </c>
      <c r="O322" s="701">
        <v>0</v>
      </c>
      <c r="P322" s="701">
        <v>0</v>
      </c>
      <c r="Q322" s="701">
        <v>0</v>
      </c>
      <c r="R322" s="701">
        <v>0</v>
      </c>
      <c r="S322" s="701">
        <v>491100002</v>
      </c>
      <c r="T322" s="701" t="s">
        <v>2442</v>
      </c>
      <c r="U322" s="702">
        <v>200000000000</v>
      </c>
      <c r="W322" s="687" t="str">
        <f t="shared" si="38"/>
        <v>15/05/2023</v>
      </c>
      <c r="X322" s="688" t="str">
        <f t="shared" si="39"/>
        <v>19/05/2023</v>
      </c>
      <c r="Y322" s="689">
        <f t="shared" si="46"/>
        <v>4</v>
      </c>
      <c r="Z322" s="690">
        <f t="shared" si="40"/>
        <v>1.3561643835616438E-4</v>
      </c>
      <c r="AA322" s="691">
        <f t="shared" si="41"/>
        <v>200000000000</v>
      </c>
      <c r="AB322" s="689" t="str">
        <f t="shared" si="42"/>
        <v>VND</v>
      </c>
      <c r="AC322" s="689">
        <f>VLOOKUP(AB322,'Fx rate'!$A$2:$B$12,2,0)</f>
        <v>1</v>
      </c>
      <c r="AD322" s="691">
        <f t="shared" si="43"/>
        <v>200000000000</v>
      </c>
      <c r="AE322" s="691">
        <f t="shared" si="44"/>
        <v>108493150.6849315</v>
      </c>
      <c r="AF322" s="692">
        <f>SUMIFS('GL7010'!M:M,'GL7010'!I:I,'C701- Recalculate'!D322)</f>
        <v>-108493151</v>
      </c>
      <c r="AG322" s="693">
        <f t="shared" si="45"/>
        <v>-0.31506849825382233</v>
      </c>
    </row>
    <row r="323" spans="1:33" ht="70.5" hidden="1" thickBot="1">
      <c r="A323" s="701">
        <v>131200001</v>
      </c>
      <c r="B323" s="701" t="s">
        <v>1269</v>
      </c>
      <c r="C323" s="701" t="s">
        <v>1271</v>
      </c>
      <c r="D323" s="701" t="s">
        <v>2443</v>
      </c>
      <c r="E323" s="701" t="s">
        <v>2444</v>
      </c>
      <c r="F323" s="701">
        <v>21485</v>
      </c>
      <c r="G323" s="701" t="s">
        <v>1070</v>
      </c>
      <c r="H323" s="701" t="s">
        <v>2431</v>
      </c>
      <c r="I323" s="704">
        <v>45146</v>
      </c>
      <c r="J323" s="701">
        <v>83</v>
      </c>
      <c r="K323" s="701" t="s">
        <v>178</v>
      </c>
      <c r="L323" s="702">
        <v>200000000000</v>
      </c>
      <c r="M323" s="703">
        <v>200000000000</v>
      </c>
      <c r="N323" s="701">
        <v>6.4</v>
      </c>
      <c r="O323" s="701">
        <v>0</v>
      </c>
      <c r="P323" s="701">
        <v>0</v>
      </c>
      <c r="Q323" s="701">
        <v>0</v>
      </c>
      <c r="R323" s="701">
        <v>0</v>
      </c>
      <c r="S323" s="701">
        <v>491100002</v>
      </c>
      <c r="T323" s="701" t="s">
        <v>2445</v>
      </c>
      <c r="U323" s="702">
        <v>200000000000</v>
      </c>
      <c r="W323" s="687" t="str">
        <f t="shared" si="38"/>
        <v>17/05/2023</v>
      </c>
      <c r="X323" s="688">
        <f t="shared" si="39"/>
        <v>45146</v>
      </c>
      <c r="Y323" s="689">
        <f t="shared" si="46"/>
        <v>83</v>
      </c>
      <c r="Z323" s="690">
        <f t="shared" si="40"/>
        <v>1.7534246575342467E-4</v>
      </c>
      <c r="AA323" s="691">
        <f t="shared" si="41"/>
        <v>200000000000</v>
      </c>
      <c r="AB323" s="689" t="str">
        <f t="shared" si="42"/>
        <v>VND</v>
      </c>
      <c r="AC323" s="689">
        <f>VLOOKUP(AB323,'Fx rate'!$A$2:$B$12,2,0)</f>
        <v>1</v>
      </c>
      <c r="AD323" s="691">
        <f t="shared" si="43"/>
        <v>200000000000</v>
      </c>
      <c r="AE323" s="691">
        <f t="shared" si="44"/>
        <v>2910684931.5068493</v>
      </c>
      <c r="AF323" s="692">
        <f>SUMIFS('GL7010'!M:M,'GL7010'!I:I,'C701- Recalculate'!D323)</f>
        <v>-2910684932</v>
      </c>
      <c r="AG323" s="693">
        <f t="shared" si="45"/>
        <v>-0.49315071105957031</v>
      </c>
    </row>
    <row r="324" spans="1:33" ht="70.5" hidden="1" thickBot="1">
      <c r="A324" s="701">
        <v>131200001</v>
      </c>
      <c r="B324" s="701" t="s">
        <v>1269</v>
      </c>
      <c r="C324" s="701" t="s">
        <v>1271</v>
      </c>
      <c r="D324" s="701" t="s">
        <v>2446</v>
      </c>
      <c r="E324" s="701" t="s">
        <v>2447</v>
      </c>
      <c r="F324" s="701">
        <v>21485</v>
      </c>
      <c r="G324" s="701" t="s">
        <v>1070</v>
      </c>
      <c r="H324" s="701" t="s">
        <v>2431</v>
      </c>
      <c r="I324" s="704">
        <v>45146</v>
      </c>
      <c r="J324" s="701">
        <v>83</v>
      </c>
      <c r="K324" s="701" t="s">
        <v>178</v>
      </c>
      <c r="L324" s="702">
        <v>300000000000</v>
      </c>
      <c r="M324" s="703">
        <v>300000000000</v>
      </c>
      <c r="N324" s="701">
        <v>6.4</v>
      </c>
      <c r="O324" s="701">
        <v>0</v>
      </c>
      <c r="P324" s="701">
        <v>0</v>
      </c>
      <c r="Q324" s="701">
        <v>0</v>
      </c>
      <c r="R324" s="701">
        <v>0</v>
      </c>
      <c r="S324" s="701">
        <v>491100002</v>
      </c>
      <c r="T324" s="701" t="s">
        <v>2448</v>
      </c>
      <c r="U324" s="702">
        <v>300000000000</v>
      </c>
      <c r="W324" s="687" t="str">
        <f t="shared" si="38"/>
        <v>17/05/2023</v>
      </c>
      <c r="X324" s="688">
        <f t="shared" si="39"/>
        <v>45146</v>
      </c>
      <c r="Y324" s="689">
        <f t="shared" si="46"/>
        <v>83</v>
      </c>
      <c r="Z324" s="690">
        <f t="shared" si="40"/>
        <v>1.7534246575342467E-4</v>
      </c>
      <c r="AA324" s="691">
        <f t="shared" si="41"/>
        <v>300000000000</v>
      </c>
      <c r="AB324" s="689" t="str">
        <f t="shared" si="42"/>
        <v>VND</v>
      </c>
      <c r="AC324" s="689">
        <f>VLOOKUP(AB324,'Fx rate'!$A$2:$B$12,2,0)</f>
        <v>1</v>
      </c>
      <c r="AD324" s="691">
        <f t="shared" si="43"/>
        <v>300000000000</v>
      </c>
      <c r="AE324" s="691">
        <f t="shared" si="44"/>
        <v>4366027397.2602739</v>
      </c>
      <c r="AF324" s="692">
        <f>SUMIFS('GL7010'!M:M,'GL7010'!I:I,'C701- Recalculate'!D324)</f>
        <v>-4366027397</v>
      </c>
      <c r="AG324" s="693">
        <f t="shared" si="45"/>
        <v>0.26027393341064453</v>
      </c>
    </row>
    <row r="325" spans="1:33" ht="70.5" hidden="1" thickBot="1">
      <c r="A325" s="701">
        <v>131200001</v>
      </c>
      <c r="B325" s="701" t="s">
        <v>1269</v>
      </c>
      <c r="C325" s="701" t="s">
        <v>1271</v>
      </c>
      <c r="D325" s="701" t="s">
        <v>2449</v>
      </c>
      <c r="E325" s="701" t="s">
        <v>2450</v>
      </c>
      <c r="F325" s="701">
        <v>21485</v>
      </c>
      <c r="G325" s="701" t="s">
        <v>1070</v>
      </c>
      <c r="H325" s="701" t="s">
        <v>2402</v>
      </c>
      <c r="I325" s="704">
        <v>45149</v>
      </c>
      <c r="J325" s="701">
        <v>84</v>
      </c>
      <c r="K325" s="701" t="s">
        <v>178</v>
      </c>
      <c r="L325" s="702">
        <v>300000000000</v>
      </c>
      <c r="M325" s="703">
        <v>300000000000</v>
      </c>
      <c r="N325" s="701">
        <v>6.6</v>
      </c>
      <c r="O325" s="701">
        <v>0</v>
      </c>
      <c r="P325" s="701">
        <v>0</v>
      </c>
      <c r="Q325" s="701">
        <v>0</v>
      </c>
      <c r="R325" s="701">
        <v>0</v>
      </c>
      <c r="S325" s="701">
        <v>491100002</v>
      </c>
      <c r="T325" s="701" t="s">
        <v>2451</v>
      </c>
      <c r="U325" s="702">
        <v>300000000000</v>
      </c>
      <c r="W325" s="687" t="str">
        <f t="shared" si="38"/>
        <v>19/05/2023</v>
      </c>
      <c r="X325" s="688">
        <f t="shared" si="39"/>
        <v>45149</v>
      </c>
      <c r="Y325" s="689">
        <f t="shared" si="46"/>
        <v>84</v>
      </c>
      <c r="Z325" s="690">
        <f t="shared" si="40"/>
        <v>1.8082191780821919E-4</v>
      </c>
      <c r="AA325" s="691">
        <f t="shared" si="41"/>
        <v>300000000000</v>
      </c>
      <c r="AB325" s="689" t="str">
        <f t="shared" si="42"/>
        <v>VND</v>
      </c>
      <c r="AC325" s="689">
        <f>VLOOKUP(AB325,'Fx rate'!$A$2:$B$12,2,0)</f>
        <v>1</v>
      </c>
      <c r="AD325" s="691">
        <f t="shared" si="43"/>
        <v>300000000000</v>
      </c>
      <c r="AE325" s="691">
        <f t="shared" si="44"/>
        <v>4556712328.7671242</v>
      </c>
      <c r="AF325" s="692">
        <f>SUMIFS('GL7010'!M:M,'GL7010'!I:I,'C701- Recalculate'!D325)</f>
        <v>-4556712329</v>
      </c>
      <c r="AG325" s="693">
        <f t="shared" si="45"/>
        <v>-0.23287582397460938</v>
      </c>
    </row>
    <row r="326" spans="1:33" ht="70.5" hidden="1" thickBot="1">
      <c r="A326" s="701">
        <v>131200001</v>
      </c>
      <c r="B326" s="701" t="s">
        <v>1269</v>
      </c>
      <c r="C326" s="701" t="s">
        <v>1271</v>
      </c>
      <c r="D326" s="701" t="s">
        <v>2452</v>
      </c>
      <c r="E326" s="701" t="s">
        <v>2453</v>
      </c>
      <c r="F326" s="701">
        <v>21485</v>
      </c>
      <c r="G326" s="701" t="s">
        <v>1070</v>
      </c>
      <c r="H326" s="701" t="s">
        <v>2402</v>
      </c>
      <c r="I326" s="704">
        <v>45149</v>
      </c>
      <c r="J326" s="701">
        <v>84</v>
      </c>
      <c r="K326" s="701" t="s">
        <v>178</v>
      </c>
      <c r="L326" s="702">
        <v>100000000000</v>
      </c>
      <c r="M326" s="703">
        <v>100000000000</v>
      </c>
      <c r="N326" s="701">
        <v>6.5</v>
      </c>
      <c r="O326" s="701">
        <v>0</v>
      </c>
      <c r="P326" s="701">
        <v>0</v>
      </c>
      <c r="Q326" s="701">
        <v>0</v>
      </c>
      <c r="R326" s="701">
        <v>0</v>
      </c>
      <c r="S326" s="701">
        <v>491100002</v>
      </c>
      <c r="T326" s="701" t="s">
        <v>2454</v>
      </c>
      <c r="U326" s="702">
        <v>100000000000</v>
      </c>
      <c r="W326" s="687" t="str">
        <f t="shared" si="38"/>
        <v>19/05/2023</v>
      </c>
      <c r="X326" s="688">
        <f t="shared" si="39"/>
        <v>45149</v>
      </c>
      <c r="Y326" s="689">
        <f t="shared" si="46"/>
        <v>84</v>
      </c>
      <c r="Z326" s="690">
        <f t="shared" si="40"/>
        <v>1.7808219178082192E-4</v>
      </c>
      <c r="AA326" s="691">
        <f t="shared" si="41"/>
        <v>100000000000</v>
      </c>
      <c r="AB326" s="689" t="str">
        <f t="shared" si="42"/>
        <v>VND</v>
      </c>
      <c r="AC326" s="689">
        <f>VLOOKUP(AB326,'Fx rate'!$A$2:$B$12,2,0)</f>
        <v>1</v>
      </c>
      <c r="AD326" s="691">
        <f t="shared" si="43"/>
        <v>100000000000</v>
      </c>
      <c r="AE326" s="691">
        <f t="shared" si="44"/>
        <v>1495890410.958904</v>
      </c>
      <c r="AF326" s="692">
        <f>SUMIFS('GL7010'!M:M,'GL7010'!I:I,'C701- Recalculate'!D326)</f>
        <v>-1495890411</v>
      </c>
      <c r="AG326" s="693">
        <f t="shared" si="45"/>
        <v>-4.1095972061157227E-2</v>
      </c>
    </row>
    <row r="327" spans="1:33" ht="70.5" hidden="1" thickBot="1">
      <c r="A327" s="701">
        <v>131200001</v>
      </c>
      <c r="B327" s="701" t="s">
        <v>1269</v>
      </c>
      <c r="C327" s="701" t="s">
        <v>1271</v>
      </c>
      <c r="D327" s="701" t="s">
        <v>2455</v>
      </c>
      <c r="E327" s="701" t="s">
        <v>2456</v>
      </c>
      <c r="F327" s="701">
        <v>275315</v>
      </c>
      <c r="G327" s="701" t="s">
        <v>1406</v>
      </c>
      <c r="H327" s="701" t="s">
        <v>2457</v>
      </c>
      <c r="I327" s="701" t="s">
        <v>2458</v>
      </c>
      <c r="J327" s="701">
        <v>31</v>
      </c>
      <c r="K327" s="701" t="s">
        <v>178</v>
      </c>
      <c r="L327" s="702">
        <v>200000000000</v>
      </c>
      <c r="M327" s="703">
        <v>200000000000</v>
      </c>
      <c r="N327" s="701">
        <v>8.8000000000000007</v>
      </c>
      <c r="O327" s="701">
        <v>0</v>
      </c>
      <c r="P327" s="701">
        <v>0</v>
      </c>
      <c r="Q327" s="701">
        <v>0</v>
      </c>
      <c r="R327" s="701">
        <v>0</v>
      </c>
      <c r="S327" s="701">
        <v>491100002</v>
      </c>
      <c r="T327" s="701" t="s">
        <v>2459</v>
      </c>
      <c r="U327" s="702">
        <v>200000000000</v>
      </c>
      <c r="W327" s="687" t="str">
        <f t="shared" si="38"/>
        <v>23/05/2023</v>
      </c>
      <c r="X327" s="688" t="str">
        <f t="shared" si="39"/>
        <v>23/06/2023</v>
      </c>
      <c r="Y327" s="689">
        <f t="shared" si="46"/>
        <v>31</v>
      </c>
      <c r="Z327" s="690">
        <f t="shared" si="40"/>
        <v>2.4109589041095892E-4</v>
      </c>
      <c r="AA327" s="691">
        <f t="shared" si="41"/>
        <v>200000000000</v>
      </c>
      <c r="AB327" s="689" t="str">
        <f t="shared" si="42"/>
        <v>VND</v>
      </c>
      <c r="AC327" s="689">
        <f>VLOOKUP(AB327,'Fx rate'!$A$2:$B$12,2,0)</f>
        <v>1</v>
      </c>
      <c r="AD327" s="691">
        <f t="shared" si="43"/>
        <v>200000000000</v>
      </c>
      <c r="AE327" s="691">
        <f t="shared" si="44"/>
        <v>1494794520.5479455</v>
      </c>
      <c r="AF327" s="692">
        <f>SUMIFS('GL7010'!M:M,'GL7010'!I:I,'C701- Recalculate'!D327)</f>
        <v>-1494794521</v>
      </c>
      <c r="AG327" s="693">
        <f t="shared" si="45"/>
        <v>-0.45205450057983398</v>
      </c>
    </row>
    <row r="328" spans="1:33" ht="70.5" hidden="1" thickBot="1">
      <c r="A328" s="701">
        <v>131200001</v>
      </c>
      <c r="B328" s="701" t="s">
        <v>1269</v>
      </c>
      <c r="C328" s="701" t="s">
        <v>1271</v>
      </c>
      <c r="D328" s="701" t="s">
        <v>2460</v>
      </c>
      <c r="E328" s="701" t="s">
        <v>2461</v>
      </c>
      <c r="F328" s="701">
        <v>275315</v>
      </c>
      <c r="G328" s="701" t="s">
        <v>1406</v>
      </c>
      <c r="H328" s="704">
        <v>45089</v>
      </c>
      <c r="I328" s="701" t="s">
        <v>2462</v>
      </c>
      <c r="J328" s="701">
        <v>1</v>
      </c>
      <c r="K328" s="701" t="s">
        <v>178</v>
      </c>
      <c r="L328" s="702">
        <v>150000000000</v>
      </c>
      <c r="M328" s="703">
        <v>150000000000</v>
      </c>
      <c r="N328" s="701">
        <v>2.9</v>
      </c>
      <c r="O328" s="701">
        <v>0</v>
      </c>
      <c r="P328" s="701">
        <v>0</v>
      </c>
      <c r="Q328" s="701">
        <v>0</v>
      </c>
      <c r="R328" s="701">
        <v>0</v>
      </c>
      <c r="S328" s="701">
        <v>491100002</v>
      </c>
      <c r="T328" s="701" t="s">
        <v>2463</v>
      </c>
      <c r="U328" s="702">
        <v>150000000000</v>
      </c>
      <c r="W328" s="687">
        <f t="shared" si="38"/>
        <v>45089</v>
      </c>
      <c r="X328" s="688" t="str">
        <f t="shared" si="39"/>
        <v>13/06/2023</v>
      </c>
      <c r="Y328" s="689">
        <f t="shared" si="46"/>
        <v>1</v>
      </c>
      <c r="Z328" s="690">
        <f t="shared" si="40"/>
        <v>7.9452054794520549E-5</v>
      </c>
      <c r="AA328" s="691">
        <f t="shared" si="41"/>
        <v>150000000000</v>
      </c>
      <c r="AB328" s="689" t="str">
        <f t="shared" si="42"/>
        <v>VND</v>
      </c>
      <c r="AC328" s="689">
        <f>VLOOKUP(AB328,'Fx rate'!$A$2:$B$12,2,0)</f>
        <v>1</v>
      </c>
      <c r="AD328" s="691">
        <f t="shared" si="43"/>
        <v>150000000000</v>
      </c>
      <c r="AE328" s="691">
        <f t="shared" si="44"/>
        <v>11917808.219178082</v>
      </c>
      <c r="AF328" s="692">
        <f>SUMIFS('GL7010'!M:M,'GL7010'!I:I,'C701- Recalculate'!D328)</f>
        <v>-11917808</v>
      </c>
      <c r="AG328" s="693">
        <f t="shared" si="45"/>
        <v>0.219178082421422</v>
      </c>
    </row>
    <row r="329" spans="1:33" ht="70.5" hidden="1" thickBot="1">
      <c r="A329" s="701">
        <v>131200001</v>
      </c>
      <c r="B329" s="701" t="s">
        <v>1269</v>
      </c>
      <c r="C329" s="701" t="s">
        <v>1271</v>
      </c>
      <c r="D329" s="701" t="s">
        <v>2464</v>
      </c>
      <c r="E329" s="701" t="s">
        <v>2465</v>
      </c>
      <c r="F329" s="701">
        <v>275315</v>
      </c>
      <c r="G329" s="701" t="s">
        <v>1406</v>
      </c>
      <c r="H329" s="704">
        <v>45089</v>
      </c>
      <c r="I329" s="701" t="s">
        <v>2462</v>
      </c>
      <c r="J329" s="701">
        <v>1</v>
      </c>
      <c r="K329" s="701" t="s">
        <v>178</v>
      </c>
      <c r="L329" s="702">
        <v>150000000000</v>
      </c>
      <c r="M329" s="703">
        <v>150000000000</v>
      </c>
      <c r="N329" s="701">
        <v>2.9</v>
      </c>
      <c r="O329" s="701">
        <v>0</v>
      </c>
      <c r="P329" s="701">
        <v>0</v>
      </c>
      <c r="Q329" s="701">
        <v>0</v>
      </c>
      <c r="R329" s="701">
        <v>0</v>
      </c>
      <c r="S329" s="701">
        <v>491100002</v>
      </c>
      <c r="T329" s="701" t="s">
        <v>2466</v>
      </c>
      <c r="U329" s="702">
        <v>150000000000</v>
      </c>
      <c r="W329" s="687">
        <f t="shared" si="38"/>
        <v>45089</v>
      </c>
      <c r="X329" s="688" t="str">
        <f t="shared" si="39"/>
        <v>13/06/2023</v>
      </c>
      <c r="Y329" s="689">
        <f t="shared" si="46"/>
        <v>1</v>
      </c>
      <c r="Z329" s="690">
        <f t="shared" si="40"/>
        <v>7.9452054794520549E-5</v>
      </c>
      <c r="AA329" s="691">
        <f t="shared" si="41"/>
        <v>150000000000</v>
      </c>
      <c r="AB329" s="689" t="str">
        <f t="shared" si="42"/>
        <v>VND</v>
      </c>
      <c r="AC329" s="689">
        <f>VLOOKUP(AB329,'Fx rate'!$A$2:$B$12,2,0)</f>
        <v>1</v>
      </c>
      <c r="AD329" s="691">
        <f t="shared" si="43"/>
        <v>150000000000</v>
      </c>
      <c r="AE329" s="691">
        <f t="shared" si="44"/>
        <v>11917808.219178082</v>
      </c>
      <c r="AF329" s="692">
        <f>SUMIFS('GL7010'!M:M,'GL7010'!I:I,'C701- Recalculate'!D329)</f>
        <v>-11917808</v>
      </c>
      <c r="AG329" s="693">
        <f t="shared" si="45"/>
        <v>0.219178082421422</v>
      </c>
    </row>
    <row r="330" spans="1:33" ht="60.5" hidden="1" thickBot="1">
      <c r="A330" s="701">
        <v>131200001</v>
      </c>
      <c r="B330" s="701" t="s">
        <v>1269</v>
      </c>
      <c r="C330" s="701" t="s">
        <v>1271</v>
      </c>
      <c r="D330" s="701" t="s">
        <v>2467</v>
      </c>
      <c r="E330" s="701" t="s">
        <v>2468</v>
      </c>
      <c r="F330" s="701">
        <v>11695</v>
      </c>
      <c r="G330" s="701" t="s">
        <v>1067</v>
      </c>
      <c r="H330" s="701" t="s">
        <v>2469</v>
      </c>
      <c r="I330" s="701" t="s">
        <v>2458</v>
      </c>
      <c r="J330" s="701">
        <v>1</v>
      </c>
      <c r="K330" s="701" t="s">
        <v>178</v>
      </c>
      <c r="L330" s="702">
        <v>350000000000</v>
      </c>
      <c r="M330" s="703">
        <v>350000000000</v>
      </c>
      <c r="N330" s="701">
        <v>0.8</v>
      </c>
      <c r="O330" s="701">
        <v>0</v>
      </c>
      <c r="P330" s="701">
        <v>0</v>
      </c>
      <c r="Q330" s="701">
        <v>0</v>
      </c>
      <c r="R330" s="701">
        <v>0</v>
      </c>
      <c r="S330" s="701">
        <v>491100002</v>
      </c>
      <c r="T330" s="701" t="s">
        <v>2470</v>
      </c>
      <c r="U330" s="702">
        <v>350000000000</v>
      </c>
      <c r="W330" s="687" t="str">
        <f t="shared" si="38"/>
        <v>22/06/2023</v>
      </c>
      <c r="X330" s="688" t="str">
        <f t="shared" si="39"/>
        <v>23/06/2023</v>
      </c>
      <c r="Y330" s="689">
        <f t="shared" si="46"/>
        <v>1</v>
      </c>
      <c r="Z330" s="690">
        <f t="shared" si="40"/>
        <v>2.1917808219178083E-5</v>
      </c>
      <c r="AA330" s="691">
        <f t="shared" si="41"/>
        <v>350000000000</v>
      </c>
      <c r="AB330" s="689" t="str">
        <f t="shared" si="42"/>
        <v>VND</v>
      </c>
      <c r="AC330" s="689">
        <f>VLOOKUP(AB330,'Fx rate'!$A$2:$B$12,2,0)</f>
        <v>1</v>
      </c>
      <c r="AD330" s="691">
        <f t="shared" si="43"/>
        <v>350000000000</v>
      </c>
      <c r="AE330" s="691">
        <f t="shared" si="44"/>
        <v>7671232.8767123288</v>
      </c>
      <c r="AF330" s="692">
        <f>SUMIFS('GL7010'!M:M,'GL7010'!I:I,'C701- Recalculate'!D330)</f>
        <v>-7671233</v>
      </c>
      <c r="AG330" s="693">
        <f t="shared" si="45"/>
        <v>-0.12328767124563456</v>
      </c>
    </row>
    <row r="331" spans="1:33" ht="60.5" hidden="1" thickBot="1">
      <c r="A331" s="701">
        <v>131200001</v>
      </c>
      <c r="B331" s="701" t="s">
        <v>1269</v>
      </c>
      <c r="C331" s="701" t="s">
        <v>1271</v>
      </c>
      <c r="D331" s="701" t="s">
        <v>2471</v>
      </c>
      <c r="E331" s="701" t="s">
        <v>2472</v>
      </c>
      <c r="F331" s="701">
        <v>11695</v>
      </c>
      <c r="G331" s="701" t="s">
        <v>1067</v>
      </c>
      <c r="H331" s="701" t="s">
        <v>2469</v>
      </c>
      <c r="I331" s="701" t="s">
        <v>2458</v>
      </c>
      <c r="J331" s="701">
        <v>1</v>
      </c>
      <c r="K331" s="701" t="s">
        <v>178</v>
      </c>
      <c r="L331" s="702">
        <v>300000000000</v>
      </c>
      <c r="M331" s="703">
        <v>300000000000</v>
      </c>
      <c r="N331" s="701">
        <v>0.8</v>
      </c>
      <c r="O331" s="701">
        <v>0</v>
      </c>
      <c r="P331" s="701">
        <v>0</v>
      </c>
      <c r="Q331" s="701">
        <v>0</v>
      </c>
      <c r="R331" s="701">
        <v>0</v>
      </c>
      <c r="S331" s="701">
        <v>491100002</v>
      </c>
      <c r="T331" s="701" t="s">
        <v>2473</v>
      </c>
      <c r="U331" s="702">
        <v>300000000000</v>
      </c>
      <c r="W331" s="687" t="str">
        <f t="shared" si="38"/>
        <v>22/06/2023</v>
      </c>
      <c r="X331" s="688" t="str">
        <f t="shared" si="39"/>
        <v>23/06/2023</v>
      </c>
      <c r="Y331" s="689">
        <f t="shared" si="46"/>
        <v>1</v>
      </c>
      <c r="Z331" s="690">
        <f t="shared" si="40"/>
        <v>2.1917808219178083E-5</v>
      </c>
      <c r="AA331" s="691">
        <f t="shared" si="41"/>
        <v>300000000000</v>
      </c>
      <c r="AB331" s="689" t="str">
        <f t="shared" si="42"/>
        <v>VND</v>
      </c>
      <c r="AC331" s="689">
        <f>VLOOKUP(AB331,'Fx rate'!$A$2:$B$12,2,0)</f>
        <v>1</v>
      </c>
      <c r="AD331" s="691">
        <f t="shared" si="43"/>
        <v>300000000000</v>
      </c>
      <c r="AE331" s="691">
        <f t="shared" si="44"/>
        <v>6575342.4657534249</v>
      </c>
      <c r="AF331" s="692">
        <f>SUMIFS('GL7010'!M:M,'GL7010'!I:I,'C701- Recalculate'!D331)</f>
        <v>-6575342</v>
      </c>
      <c r="AG331" s="693">
        <f t="shared" si="45"/>
        <v>0.46575342491269112</v>
      </c>
    </row>
    <row r="332" spans="1:33" ht="60.5" hidden="1" thickBot="1">
      <c r="A332" s="701">
        <v>131200001</v>
      </c>
      <c r="B332" s="701" t="s">
        <v>1269</v>
      </c>
      <c r="C332" s="701" t="s">
        <v>1271</v>
      </c>
      <c r="D332" s="701" t="s">
        <v>2474</v>
      </c>
      <c r="E332" s="701" t="s">
        <v>2475</v>
      </c>
      <c r="F332" s="701">
        <v>11695</v>
      </c>
      <c r="G332" s="701" t="s">
        <v>1067</v>
      </c>
      <c r="H332" s="701" t="s">
        <v>2469</v>
      </c>
      <c r="I332" s="701" t="s">
        <v>2458</v>
      </c>
      <c r="J332" s="701">
        <v>1</v>
      </c>
      <c r="K332" s="701" t="s">
        <v>178</v>
      </c>
      <c r="L332" s="702">
        <v>350000000000</v>
      </c>
      <c r="M332" s="703">
        <v>350000000000</v>
      </c>
      <c r="N332" s="701">
        <v>0.8</v>
      </c>
      <c r="O332" s="701">
        <v>0</v>
      </c>
      <c r="P332" s="701">
        <v>0</v>
      </c>
      <c r="Q332" s="701">
        <v>0</v>
      </c>
      <c r="R332" s="701">
        <v>0</v>
      </c>
      <c r="S332" s="701">
        <v>491100002</v>
      </c>
      <c r="T332" s="701" t="s">
        <v>2476</v>
      </c>
      <c r="U332" s="702">
        <v>350000000000</v>
      </c>
      <c r="W332" s="687" t="str">
        <f t="shared" si="38"/>
        <v>22/06/2023</v>
      </c>
      <c r="X332" s="688" t="str">
        <f t="shared" si="39"/>
        <v>23/06/2023</v>
      </c>
      <c r="Y332" s="689">
        <f t="shared" si="46"/>
        <v>1</v>
      </c>
      <c r="Z332" s="690">
        <f t="shared" si="40"/>
        <v>2.1917808219178083E-5</v>
      </c>
      <c r="AA332" s="691">
        <f t="shared" si="41"/>
        <v>350000000000</v>
      </c>
      <c r="AB332" s="689" t="str">
        <f t="shared" si="42"/>
        <v>VND</v>
      </c>
      <c r="AC332" s="689">
        <f>VLOOKUP(AB332,'Fx rate'!$A$2:$B$12,2,0)</f>
        <v>1</v>
      </c>
      <c r="AD332" s="691">
        <f t="shared" si="43"/>
        <v>350000000000</v>
      </c>
      <c r="AE332" s="691">
        <f t="shared" si="44"/>
        <v>7671232.8767123288</v>
      </c>
      <c r="AF332" s="692">
        <f>SUMIFS('GL7010'!M:M,'GL7010'!I:I,'C701- Recalculate'!D332)</f>
        <v>-7671233</v>
      </c>
      <c r="AG332" s="693">
        <f t="shared" si="45"/>
        <v>-0.12328767124563456</v>
      </c>
    </row>
    <row r="333" spans="1:33" ht="60.5" hidden="1" thickBot="1">
      <c r="A333" s="701">
        <v>131200001</v>
      </c>
      <c r="B333" s="701" t="s">
        <v>1269</v>
      </c>
      <c r="C333" s="701" t="s">
        <v>1271</v>
      </c>
      <c r="D333" s="701" t="s">
        <v>2477</v>
      </c>
      <c r="E333" s="701" t="s">
        <v>2478</v>
      </c>
      <c r="F333" s="701">
        <v>11695</v>
      </c>
      <c r="G333" s="701" t="s">
        <v>1067</v>
      </c>
      <c r="H333" s="701" t="s">
        <v>2458</v>
      </c>
      <c r="I333" s="701" t="s">
        <v>2479</v>
      </c>
      <c r="J333" s="701">
        <v>3</v>
      </c>
      <c r="K333" s="701" t="s">
        <v>178</v>
      </c>
      <c r="L333" s="702">
        <v>500000000000</v>
      </c>
      <c r="M333" s="703">
        <v>500000000000</v>
      </c>
      <c r="N333" s="701">
        <v>1.1000000000000001</v>
      </c>
      <c r="O333" s="701">
        <v>0</v>
      </c>
      <c r="P333" s="701">
        <v>0</v>
      </c>
      <c r="Q333" s="701">
        <v>0</v>
      </c>
      <c r="R333" s="701">
        <v>0</v>
      </c>
      <c r="S333" s="701">
        <v>491100002</v>
      </c>
      <c r="T333" s="701" t="s">
        <v>2480</v>
      </c>
      <c r="U333" s="702">
        <v>500000000000</v>
      </c>
      <c r="W333" s="687" t="str">
        <f t="shared" si="38"/>
        <v>23/06/2023</v>
      </c>
      <c r="X333" s="688" t="str">
        <f t="shared" si="39"/>
        <v>26/06/2023</v>
      </c>
      <c r="Y333" s="689">
        <f t="shared" si="46"/>
        <v>3</v>
      </c>
      <c r="Z333" s="690">
        <f t="shared" si="40"/>
        <v>3.0136986301369865E-5</v>
      </c>
      <c r="AA333" s="691">
        <f t="shared" si="41"/>
        <v>500000000000</v>
      </c>
      <c r="AB333" s="689" t="str">
        <f t="shared" si="42"/>
        <v>VND</v>
      </c>
      <c r="AC333" s="689">
        <f>VLOOKUP(AB333,'Fx rate'!$A$2:$B$12,2,0)</f>
        <v>1</v>
      </c>
      <c r="AD333" s="691">
        <f t="shared" si="43"/>
        <v>500000000000</v>
      </c>
      <c r="AE333" s="691">
        <f t="shared" si="44"/>
        <v>45205479.452054799</v>
      </c>
      <c r="AF333" s="692">
        <f>SUMIFS('GL7010'!M:M,'GL7010'!I:I,'C701- Recalculate'!D333)</f>
        <v>-45205479</v>
      </c>
      <c r="AG333" s="693">
        <f t="shared" si="45"/>
        <v>0.45205479860305786</v>
      </c>
    </row>
    <row r="334" spans="1:33" ht="60.5" hidden="1" thickBot="1">
      <c r="A334" s="701">
        <v>131200001</v>
      </c>
      <c r="B334" s="701" t="s">
        <v>1269</v>
      </c>
      <c r="C334" s="701" t="s">
        <v>1271</v>
      </c>
      <c r="D334" s="701" t="s">
        <v>2481</v>
      </c>
      <c r="E334" s="701" t="s">
        <v>2482</v>
      </c>
      <c r="F334" s="701">
        <v>12092</v>
      </c>
      <c r="G334" s="701" t="s">
        <v>1069</v>
      </c>
      <c r="H334" s="701" t="s">
        <v>2479</v>
      </c>
      <c r="I334" s="704">
        <v>45117</v>
      </c>
      <c r="J334" s="701">
        <v>14</v>
      </c>
      <c r="K334" s="701" t="s">
        <v>178</v>
      </c>
      <c r="L334" s="702">
        <v>150000000000</v>
      </c>
      <c r="M334" s="703">
        <v>150000000000</v>
      </c>
      <c r="N334" s="701">
        <v>2.1</v>
      </c>
      <c r="O334" s="701">
        <v>0</v>
      </c>
      <c r="P334" s="701">
        <v>0</v>
      </c>
      <c r="Q334" s="701">
        <v>0</v>
      </c>
      <c r="R334" s="701">
        <v>0</v>
      </c>
      <c r="S334" s="701">
        <v>491100002</v>
      </c>
      <c r="T334" s="701" t="s">
        <v>2483</v>
      </c>
      <c r="U334" s="702">
        <v>150000000000</v>
      </c>
      <c r="W334" s="687" t="str">
        <f t="shared" si="38"/>
        <v>26/06/2023</v>
      </c>
      <c r="X334" s="688">
        <f t="shared" si="39"/>
        <v>45117</v>
      </c>
      <c r="Y334" s="689">
        <f t="shared" si="46"/>
        <v>14</v>
      </c>
      <c r="Z334" s="690">
        <f t="shared" si="40"/>
        <v>5.7534246575342469E-5</v>
      </c>
      <c r="AA334" s="691">
        <f t="shared" si="41"/>
        <v>150000000000</v>
      </c>
      <c r="AB334" s="689" t="str">
        <f t="shared" si="42"/>
        <v>VND</v>
      </c>
      <c r="AC334" s="689">
        <f>VLOOKUP(AB334,'Fx rate'!$A$2:$B$12,2,0)</f>
        <v>1</v>
      </c>
      <c r="AD334" s="691">
        <f t="shared" si="43"/>
        <v>150000000000</v>
      </c>
      <c r="AE334" s="691">
        <f t="shared" si="44"/>
        <v>120821917.80821918</v>
      </c>
      <c r="AF334" s="692">
        <f>SUMIFS('GL7010'!M:M,'GL7010'!I:I,'C701- Recalculate'!D334)</f>
        <v>-120821918</v>
      </c>
      <c r="AG334" s="693">
        <f t="shared" si="45"/>
        <v>-0.19178082048892975</v>
      </c>
    </row>
    <row r="335" spans="1:33" ht="60.5" hidden="1" thickBot="1">
      <c r="A335" s="701">
        <v>131200001</v>
      </c>
      <c r="B335" s="701" t="s">
        <v>1269</v>
      </c>
      <c r="C335" s="701" t="s">
        <v>1271</v>
      </c>
      <c r="D335" s="701" t="s">
        <v>2484</v>
      </c>
      <c r="E335" s="701" t="s">
        <v>2485</v>
      </c>
      <c r="F335" s="701">
        <v>12092</v>
      </c>
      <c r="G335" s="701" t="s">
        <v>1069</v>
      </c>
      <c r="H335" s="701" t="s">
        <v>2479</v>
      </c>
      <c r="I335" s="704">
        <v>45117</v>
      </c>
      <c r="J335" s="701">
        <v>14</v>
      </c>
      <c r="K335" s="701" t="s">
        <v>178</v>
      </c>
      <c r="L335" s="702">
        <v>150000000000</v>
      </c>
      <c r="M335" s="703">
        <v>150000000000</v>
      </c>
      <c r="N335" s="701">
        <v>2</v>
      </c>
      <c r="O335" s="701">
        <v>0</v>
      </c>
      <c r="P335" s="701">
        <v>0</v>
      </c>
      <c r="Q335" s="701">
        <v>0</v>
      </c>
      <c r="R335" s="701">
        <v>0</v>
      </c>
      <c r="S335" s="701">
        <v>491100002</v>
      </c>
      <c r="T335" s="701" t="s">
        <v>2486</v>
      </c>
      <c r="U335" s="702">
        <v>150000000000</v>
      </c>
      <c r="W335" s="687" t="str">
        <f t="shared" si="38"/>
        <v>26/06/2023</v>
      </c>
      <c r="X335" s="688">
        <f t="shared" si="39"/>
        <v>45117</v>
      </c>
      <c r="Y335" s="689">
        <f t="shared" si="46"/>
        <v>14</v>
      </c>
      <c r="Z335" s="690">
        <f t="shared" si="40"/>
        <v>5.4794520547945207E-5</v>
      </c>
      <c r="AA335" s="691">
        <f t="shared" si="41"/>
        <v>150000000000</v>
      </c>
      <c r="AB335" s="689" t="str">
        <f t="shared" si="42"/>
        <v>VND</v>
      </c>
      <c r="AC335" s="689">
        <f>VLOOKUP(AB335,'Fx rate'!$A$2:$B$12,2,0)</f>
        <v>1</v>
      </c>
      <c r="AD335" s="691">
        <f t="shared" si="43"/>
        <v>150000000000</v>
      </c>
      <c r="AE335" s="691">
        <f t="shared" si="44"/>
        <v>115068493.15068494</v>
      </c>
      <c r="AF335" s="692">
        <f>SUMIFS('GL7010'!M:M,'GL7010'!I:I,'C701- Recalculate'!D335)</f>
        <v>-115068493</v>
      </c>
      <c r="AG335" s="693">
        <f t="shared" si="45"/>
        <v>0.15068493783473969</v>
      </c>
    </row>
    <row r="336" spans="1:33" ht="60.5" hidden="1" thickBot="1">
      <c r="A336" s="701">
        <v>131200001</v>
      </c>
      <c r="B336" s="701" t="s">
        <v>1269</v>
      </c>
      <c r="C336" s="701" t="s">
        <v>1271</v>
      </c>
      <c r="D336" s="701" t="s">
        <v>2487</v>
      </c>
      <c r="E336" s="701" t="s">
        <v>2488</v>
      </c>
      <c r="F336" s="701">
        <v>12092</v>
      </c>
      <c r="G336" s="701" t="s">
        <v>1069</v>
      </c>
      <c r="H336" s="701" t="s">
        <v>2479</v>
      </c>
      <c r="I336" s="704">
        <v>45117</v>
      </c>
      <c r="J336" s="701">
        <v>14</v>
      </c>
      <c r="K336" s="701" t="s">
        <v>178</v>
      </c>
      <c r="L336" s="702">
        <v>200000000000</v>
      </c>
      <c r="M336" s="703">
        <v>200000000000</v>
      </c>
      <c r="N336" s="701">
        <v>2.1</v>
      </c>
      <c r="O336" s="701">
        <v>0</v>
      </c>
      <c r="P336" s="701">
        <v>0</v>
      </c>
      <c r="Q336" s="701">
        <v>0</v>
      </c>
      <c r="R336" s="701">
        <v>0</v>
      </c>
      <c r="S336" s="701">
        <v>491100002</v>
      </c>
      <c r="T336" s="701" t="s">
        <v>2489</v>
      </c>
      <c r="U336" s="702">
        <v>200000000000</v>
      </c>
      <c r="W336" s="687" t="str">
        <f t="shared" si="38"/>
        <v>26/06/2023</v>
      </c>
      <c r="X336" s="688">
        <f t="shared" si="39"/>
        <v>45117</v>
      </c>
      <c r="Y336" s="689">
        <f t="shared" si="46"/>
        <v>14</v>
      </c>
      <c r="Z336" s="690">
        <f t="shared" si="40"/>
        <v>5.7534246575342469E-5</v>
      </c>
      <c r="AA336" s="691">
        <f t="shared" si="41"/>
        <v>200000000000</v>
      </c>
      <c r="AB336" s="689" t="str">
        <f t="shared" si="42"/>
        <v>VND</v>
      </c>
      <c r="AC336" s="689">
        <f>VLOOKUP(AB336,'Fx rate'!$A$2:$B$12,2,0)</f>
        <v>1</v>
      </c>
      <c r="AD336" s="691">
        <f t="shared" si="43"/>
        <v>200000000000</v>
      </c>
      <c r="AE336" s="691">
        <f t="shared" si="44"/>
        <v>161095890.41095892</v>
      </c>
      <c r="AF336" s="692">
        <f>SUMIFS('GL7010'!M:M,'GL7010'!I:I,'C701- Recalculate'!D336)</f>
        <v>-161095890</v>
      </c>
      <c r="AG336" s="693">
        <f t="shared" si="45"/>
        <v>0.4109589159488678</v>
      </c>
    </row>
    <row r="337" spans="1:33" ht="60.5" hidden="1" thickBot="1">
      <c r="A337" s="701">
        <v>131200001</v>
      </c>
      <c r="B337" s="701" t="s">
        <v>1269</v>
      </c>
      <c r="C337" s="701" t="s">
        <v>1271</v>
      </c>
      <c r="D337" s="701" t="s">
        <v>2490</v>
      </c>
      <c r="E337" s="701" t="s">
        <v>2491</v>
      </c>
      <c r="F337" s="701">
        <v>12092</v>
      </c>
      <c r="G337" s="701" t="s">
        <v>1069</v>
      </c>
      <c r="H337" s="701" t="s">
        <v>2492</v>
      </c>
      <c r="I337" s="704">
        <v>45118</v>
      </c>
      <c r="J337" s="701">
        <v>14</v>
      </c>
      <c r="K337" s="701" t="s">
        <v>178</v>
      </c>
      <c r="L337" s="702">
        <v>200000000000</v>
      </c>
      <c r="M337" s="703">
        <v>200000000000</v>
      </c>
      <c r="N337" s="701">
        <v>2.1</v>
      </c>
      <c r="O337" s="701">
        <v>0</v>
      </c>
      <c r="P337" s="701">
        <v>0</v>
      </c>
      <c r="Q337" s="701">
        <v>0</v>
      </c>
      <c r="R337" s="701">
        <v>0</v>
      </c>
      <c r="S337" s="701">
        <v>491100002</v>
      </c>
      <c r="T337" s="701" t="s">
        <v>2493</v>
      </c>
      <c r="U337" s="702">
        <v>200000000000</v>
      </c>
      <c r="W337" s="687" t="str">
        <f t="shared" si="38"/>
        <v>27/06/2023</v>
      </c>
      <c r="X337" s="688">
        <f t="shared" si="39"/>
        <v>45118</v>
      </c>
      <c r="Y337" s="689">
        <f t="shared" si="46"/>
        <v>14</v>
      </c>
      <c r="Z337" s="690">
        <f t="shared" si="40"/>
        <v>5.7534246575342469E-5</v>
      </c>
      <c r="AA337" s="691">
        <f t="shared" si="41"/>
        <v>200000000000</v>
      </c>
      <c r="AB337" s="689" t="str">
        <f t="shared" si="42"/>
        <v>VND</v>
      </c>
      <c r="AC337" s="689">
        <f>VLOOKUP(AB337,'Fx rate'!$A$2:$B$12,2,0)</f>
        <v>1</v>
      </c>
      <c r="AD337" s="691">
        <f t="shared" si="43"/>
        <v>200000000000</v>
      </c>
      <c r="AE337" s="691">
        <f t="shared" si="44"/>
        <v>161095890.41095892</v>
      </c>
      <c r="AF337" s="692">
        <f>SUMIFS('GL7010'!M:M,'GL7010'!I:I,'C701- Recalculate'!D337)</f>
        <v>-161095890</v>
      </c>
      <c r="AG337" s="693">
        <f t="shared" si="45"/>
        <v>0.4109589159488678</v>
      </c>
    </row>
    <row r="338" spans="1:33" ht="60.5" hidden="1" thickBot="1">
      <c r="A338" s="701">
        <v>131200001</v>
      </c>
      <c r="B338" s="701" t="s">
        <v>1269</v>
      </c>
      <c r="C338" s="701" t="s">
        <v>1271</v>
      </c>
      <c r="D338" s="701" t="s">
        <v>2494</v>
      </c>
      <c r="E338" s="701" t="s">
        <v>2495</v>
      </c>
      <c r="F338" s="701">
        <v>12092</v>
      </c>
      <c r="G338" s="701" t="s">
        <v>1069</v>
      </c>
      <c r="H338" s="701" t="s">
        <v>2492</v>
      </c>
      <c r="I338" s="704">
        <v>45118</v>
      </c>
      <c r="J338" s="701">
        <v>14</v>
      </c>
      <c r="K338" s="701" t="s">
        <v>178</v>
      </c>
      <c r="L338" s="702">
        <v>100000000000</v>
      </c>
      <c r="M338" s="703">
        <v>100000000000</v>
      </c>
      <c r="N338" s="701">
        <v>2</v>
      </c>
      <c r="O338" s="701">
        <v>0</v>
      </c>
      <c r="P338" s="701">
        <v>0</v>
      </c>
      <c r="Q338" s="701">
        <v>0</v>
      </c>
      <c r="R338" s="701">
        <v>0</v>
      </c>
      <c r="S338" s="701">
        <v>491100002</v>
      </c>
      <c r="T338" s="701" t="s">
        <v>2496</v>
      </c>
      <c r="U338" s="702">
        <v>100000000000</v>
      </c>
      <c r="W338" s="687" t="str">
        <f t="shared" si="38"/>
        <v>27/06/2023</v>
      </c>
      <c r="X338" s="688">
        <f t="shared" si="39"/>
        <v>45118</v>
      </c>
      <c r="Y338" s="689">
        <f t="shared" si="46"/>
        <v>14</v>
      </c>
      <c r="Z338" s="690">
        <f t="shared" si="40"/>
        <v>5.4794520547945207E-5</v>
      </c>
      <c r="AA338" s="691">
        <f t="shared" si="41"/>
        <v>100000000000</v>
      </c>
      <c r="AB338" s="689" t="str">
        <f t="shared" si="42"/>
        <v>VND</v>
      </c>
      <c r="AC338" s="689">
        <f>VLOOKUP(AB338,'Fx rate'!$A$2:$B$12,2,0)</f>
        <v>1</v>
      </c>
      <c r="AD338" s="691">
        <f t="shared" si="43"/>
        <v>100000000000</v>
      </c>
      <c r="AE338" s="691">
        <f t="shared" si="44"/>
        <v>76712328.767123297</v>
      </c>
      <c r="AF338" s="692">
        <f>SUMIFS('GL7010'!M:M,'GL7010'!I:I,'C701- Recalculate'!D338)</f>
        <v>-76712329</v>
      </c>
      <c r="AG338" s="693">
        <f t="shared" si="45"/>
        <v>-0.23287670314311981</v>
      </c>
    </row>
    <row r="339" spans="1:33" ht="60.5" hidden="1" thickBot="1">
      <c r="A339" s="701">
        <v>131200001</v>
      </c>
      <c r="B339" s="701" t="s">
        <v>1269</v>
      </c>
      <c r="C339" s="701" t="s">
        <v>1271</v>
      </c>
      <c r="D339" s="701" t="s">
        <v>2497</v>
      </c>
      <c r="E339" s="701" t="s">
        <v>2498</v>
      </c>
      <c r="F339" s="701">
        <v>12092</v>
      </c>
      <c r="G339" s="701" t="s">
        <v>1069</v>
      </c>
      <c r="H339" s="701" t="s">
        <v>2492</v>
      </c>
      <c r="I339" s="704">
        <v>45118</v>
      </c>
      <c r="J339" s="701">
        <v>14</v>
      </c>
      <c r="K339" s="701" t="s">
        <v>178</v>
      </c>
      <c r="L339" s="702">
        <v>200000000000</v>
      </c>
      <c r="M339" s="703">
        <v>200000000000</v>
      </c>
      <c r="N339" s="701">
        <v>2.1</v>
      </c>
      <c r="O339" s="701">
        <v>0</v>
      </c>
      <c r="P339" s="701">
        <v>0</v>
      </c>
      <c r="Q339" s="701">
        <v>0</v>
      </c>
      <c r="R339" s="701">
        <v>0</v>
      </c>
      <c r="S339" s="701">
        <v>491100002</v>
      </c>
      <c r="T339" s="701" t="s">
        <v>2499</v>
      </c>
      <c r="U339" s="702">
        <v>200000000000</v>
      </c>
      <c r="W339" s="687" t="str">
        <f t="shared" si="38"/>
        <v>27/06/2023</v>
      </c>
      <c r="X339" s="688">
        <f t="shared" si="39"/>
        <v>45118</v>
      </c>
      <c r="Y339" s="689">
        <f t="shared" si="46"/>
        <v>14</v>
      </c>
      <c r="Z339" s="690">
        <f t="shared" si="40"/>
        <v>5.7534246575342469E-5</v>
      </c>
      <c r="AA339" s="691">
        <f t="shared" si="41"/>
        <v>200000000000</v>
      </c>
      <c r="AB339" s="689" t="str">
        <f t="shared" si="42"/>
        <v>VND</v>
      </c>
      <c r="AC339" s="689">
        <f>VLOOKUP(AB339,'Fx rate'!$A$2:$B$12,2,0)</f>
        <v>1</v>
      </c>
      <c r="AD339" s="691">
        <f t="shared" si="43"/>
        <v>200000000000</v>
      </c>
      <c r="AE339" s="691">
        <f t="shared" si="44"/>
        <v>161095890.41095892</v>
      </c>
      <c r="AF339" s="692">
        <f>SUMIFS('GL7010'!M:M,'GL7010'!I:I,'C701- Recalculate'!D339)</f>
        <v>-161095890</v>
      </c>
      <c r="AG339" s="693">
        <f t="shared" si="45"/>
        <v>0.4109589159488678</v>
      </c>
    </row>
    <row r="340" spans="1:33" ht="60.5" hidden="1" thickBot="1">
      <c r="A340" s="701">
        <v>131200001</v>
      </c>
      <c r="B340" s="701" t="s">
        <v>1269</v>
      </c>
      <c r="C340" s="701" t="s">
        <v>1271</v>
      </c>
      <c r="D340" s="701" t="s">
        <v>2500</v>
      </c>
      <c r="E340" s="701" t="s">
        <v>2501</v>
      </c>
      <c r="F340" s="701">
        <v>11695</v>
      </c>
      <c r="G340" s="701" t="s">
        <v>1067</v>
      </c>
      <c r="H340" s="701" t="s">
        <v>2502</v>
      </c>
      <c r="I340" s="701" t="s">
        <v>2503</v>
      </c>
      <c r="J340" s="701">
        <v>1</v>
      </c>
      <c r="K340" s="701" t="s">
        <v>178</v>
      </c>
      <c r="L340" s="702">
        <v>200000000000</v>
      </c>
      <c r="M340" s="703">
        <v>200000000000</v>
      </c>
      <c r="N340" s="701">
        <v>0.9</v>
      </c>
      <c r="O340" s="701">
        <v>0</v>
      </c>
      <c r="P340" s="701">
        <v>0</v>
      </c>
      <c r="Q340" s="701">
        <v>0</v>
      </c>
      <c r="R340" s="701">
        <v>0</v>
      </c>
      <c r="S340" s="701">
        <v>491100002</v>
      </c>
      <c r="T340" s="701" t="s">
        <v>2504</v>
      </c>
      <c r="U340" s="702">
        <v>200000000000</v>
      </c>
      <c r="W340" s="687" t="str">
        <f t="shared" si="38"/>
        <v>28/06/2023</v>
      </c>
      <c r="X340" s="688" t="str">
        <f t="shared" si="39"/>
        <v>29/06/2023</v>
      </c>
      <c r="Y340" s="689">
        <f t="shared" si="46"/>
        <v>1</v>
      </c>
      <c r="Z340" s="690">
        <f t="shared" si="40"/>
        <v>2.4657534246575345E-5</v>
      </c>
      <c r="AA340" s="691">
        <f t="shared" si="41"/>
        <v>200000000000</v>
      </c>
      <c r="AB340" s="689" t="str">
        <f t="shared" si="42"/>
        <v>VND</v>
      </c>
      <c r="AC340" s="689">
        <f>VLOOKUP(AB340,'Fx rate'!$A$2:$B$12,2,0)</f>
        <v>1</v>
      </c>
      <c r="AD340" s="691">
        <f t="shared" si="43"/>
        <v>200000000000</v>
      </c>
      <c r="AE340" s="691">
        <f t="shared" si="44"/>
        <v>4931506.8493150687</v>
      </c>
      <c r="AF340" s="692">
        <f>SUMIFS('GL7010'!M:M,'GL7010'!I:I,'C701- Recalculate'!D340)</f>
        <v>-4931507</v>
      </c>
      <c r="AG340" s="693">
        <f t="shared" si="45"/>
        <v>-0.15068493131548166</v>
      </c>
    </row>
    <row r="341" spans="1:33" ht="60.5" hidden="1" thickBot="1">
      <c r="A341" s="701">
        <v>131200001</v>
      </c>
      <c r="B341" s="701" t="s">
        <v>1269</v>
      </c>
      <c r="C341" s="701" t="s">
        <v>1271</v>
      </c>
      <c r="D341" s="701" t="s">
        <v>2505</v>
      </c>
      <c r="E341" s="701" t="s">
        <v>2506</v>
      </c>
      <c r="F341" s="701">
        <v>11695</v>
      </c>
      <c r="G341" s="701" t="s">
        <v>1067</v>
      </c>
      <c r="H341" s="701" t="s">
        <v>2502</v>
      </c>
      <c r="I341" s="701" t="s">
        <v>2503</v>
      </c>
      <c r="J341" s="701">
        <v>1</v>
      </c>
      <c r="K341" s="701" t="s">
        <v>178</v>
      </c>
      <c r="L341" s="702">
        <v>200000000000</v>
      </c>
      <c r="M341" s="703">
        <v>200000000000</v>
      </c>
      <c r="N341" s="701">
        <v>0.9</v>
      </c>
      <c r="O341" s="701">
        <v>0</v>
      </c>
      <c r="P341" s="701">
        <v>0</v>
      </c>
      <c r="Q341" s="701">
        <v>0</v>
      </c>
      <c r="R341" s="701">
        <v>0</v>
      </c>
      <c r="S341" s="701">
        <v>491100002</v>
      </c>
      <c r="T341" s="701" t="s">
        <v>2507</v>
      </c>
      <c r="U341" s="702">
        <v>200000000000</v>
      </c>
      <c r="W341" s="687" t="str">
        <f t="shared" si="38"/>
        <v>28/06/2023</v>
      </c>
      <c r="X341" s="688" t="str">
        <f t="shared" si="39"/>
        <v>29/06/2023</v>
      </c>
      <c r="Y341" s="689">
        <f t="shared" si="46"/>
        <v>1</v>
      </c>
      <c r="Z341" s="690">
        <f t="shared" si="40"/>
        <v>2.4657534246575345E-5</v>
      </c>
      <c r="AA341" s="691">
        <f t="shared" si="41"/>
        <v>200000000000</v>
      </c>
      <c r="AB341" s="689" t="str">
        <f t="shared" si="42"/>
        <v>VND</v>
      </c>
      <c r="AC341" s="689">
        <f>VLOOKUP(AB341,'Fx rate'!$A$2:$B$12,2,0)</f>
        <v>1</v>
      </c>
      <c r="AD341" s="691">
        <f t="shared" si="43"/>
        <v>200000000000</v>
      </c>
      <c r="AE341" s="691">
        <f t="shared" si="44"/>
        <v>4931506.8493150687</v>
      </c>
      <c r="AF341" s="692">
        <f>SUMIFS('GL7010'!M:M,'GL7010'!I:I,'C701- Recalculate'!D341)</f>
        <v>-4931507</v>
      </c>
      <c r="AG341" s="693">
        <f t="shared" si="45"/>
        <v>-0.15068493131548166</v>
      </c>
    </row>
    <row r="342" spans="1:33" ht="60.5" hidden="1" thickBot="1">
      <c r="A342" s="701">
        <v>131200001</v>
      </c>
      <c r="B342" s="701" t="s">
        <v>1269</v>
      </c>
      <c r="C342" s="701" t="s">
        <v>1271</v>
      </c>
      <c r="D342" s="701" t="s">
        <v>2508</v>
      </c>
      <c r="E342" s="701" t="s">
        <v>2509</v>
      </c>
      <c r="F342" s="701">
        <v>11695</v>
      </c>
      <c r="G342" s="701" t="s">
        <v>1067</v>
      </c>
      <c r="H342" s="701" t="s">
        <v>2502</v>
      </c>
      <c r="I342" s="701" t="s">
        <v>2503</v>
      </c>
      <c r="J342" s="701">
        <v>1</v>
      </c>
      <c r="K342" s="701" t="s">
        <v>178</v>
      </c>
      <c r="L342" s="702">
        <v>100000000000</v>
      </c>
      <c r="M342" s="703">
        <v>100000000000</v>
      </c>
      <c r="N342" s="701">
        <v>0.9</v>
      </c>
      <c r="O342" s="701">
        <v>0</v>
      </c>
      <c r="P342" s="701">
        <v>0</v>
      </c>
      <c r="Q342" s="701">
        <v>0</v>
      </c>
      <c r="R342" s="701">
        <v>0</v>
      </c>
      <c r="S342" s="701">
        <v>491100002</v>
      </c>
      <c r="T342" s="701" t="s">
        <v>2510</v>
      </c>
      <c r="U342" s="702">
        <v>100000000000</v>
      </c>
      <c r="W342" s="687" t="str">
        <f t="shared" si="38"/>
        <v>28/06/2023</v>
      </c>
      <c r="X342" s="688" t="str">
        <f t="shared" si="39"/>
        <v>29/06/2023</v>
      </c>
      <c r="Y342" s="689">
        <f t="shared" si="46"/>
        <v>1</v>
      </c>
      <c r="Z342" s="690">
        <f t="shared" si="40"/>
        <v>2.4657534246575345E-5</v>
      </c>
      <c r="AA342" s="691">
        <f t="shared" si="41"/>
        <v>100000000000</v>
      </c>
      <c r="AB342" s="689" t="str">
        <f t="shared" si="42"/>
        <v>VND</v>
      </c>
      <c r="AC342" s="689">
        <f>VLOOKUP(AB342,'Fx rate'!$A$2:$B$12,2,0)</f>
        <v>1</v>
      </c>
      <c r="AD342" s="691">
        <f t="shared" si="43"/>
        <v>100000000000</v>
      </c>
      <c r="AE342" s="691">
        <f t="shared" si="44"/>
        <v>2465753.4246575343</v>
      </c>
      <c r="AF342" s="692">
        <f>SUMIFS('GL7010'!M:M,'GL7010'!I:I,'C701- Recalculate'!D342)</f>
        <v>-2465753</v>
      </c>
      <c r="AG342" s="693">
        <f t="shared" si="45"/>
        <v>0.42465753434225917</v>
      </c>
    </row>
    <row r="343" spans="1:33" ht="60.5" hidden="1" thickBot="1">
      <c r="A343" s="701">
        <v>131200001</v>
      </c>
      <c r="B343" s="701" t="s">
        <v>1269</v>
      </c>
      <c r="C343" s="701" t="s">
        <v>1271</v>
      </c>
      <c r="D343" s="701" t="s">
        <v>2511</v>
      </c>
      <c r="E343" s="701" t="s">
        <v>2512</v>
      </c>
      <c r="F343" s="701">
        <v>11695</v>
      </c>
      <c r="G343" s="701" t="s">
        <v>1067</v>
      </c>
      <c r="H343" s="701" t="s">
        <v>39</v>
      </c>
      <c r="I343" s="704">
        <v>45110</v>
      </c>
      <c r="J343" s="701">
        <v>3</v>
      </c>
      <c r="K343" s="701" t="s">
        <v>178</v>
      </c>
      <c r="L343" s="702">
        <v>400000000000</v>
      </c>
      <c r="M343" s="703">
        <v>400000000000</v>
      </c>
      <c r="N343" s="701">
        <v>0.5</v>
      </c>
      <c r="O343" s="701">
        <v>0</v>
      </c>
      <c r="P343" s="701">
        <v>0</v>
      </c>
      <c r="Q343" s="701">
        <v>0</v>
      </c>
      <c r="R343" s="701">
        <v>0</v>
      </c>
      <c r="S343" s="701">
        <v>491100002</v>
      </c>
      <c r="T343" s="701" t="s">
        <v>2513</v>
      </c>
      <c r="U343" s="702">
        <v>400000000000</v>
      </c>
      <c r="W343" s="687" t="str">
        <f t="shared" si="38"/>
        <v>30/06/2023</v>
      </c>
      <c r="X343" s="688">
        <f t="shared" si="39"/>
        <v>45110</v>
      </c>
      <c r="Y343" s="689">
        <f t="shared" si="46"/>
        <v>3</v>
      </c>
      <c r="Z343" s="690">
        <f t="shared" si="40"/>
        <v>1.3698630136986302E-5</v>
      </c>
      <c r="AA343" s="691">
        <f t="shared" si="41"/>
        <v>400000000000</v>
      </c>
      <c r="AB343" s="689" t="str">
        <f t="shared" si="42"/>
        <v>VND</v>
      </c>
      <c r="AC343" s="689">
        <f>VLOOKUP(AB343,'Fx rate'!$A$2:$B$12,2,0)</f>
        <v>1</v>
      </c>
      <c r="AD343" s="691">
        <f t="shared" si="43"/>
        <v>400000000000</v>
      </c>
      <c r="AE343" s="691">
        <f t="shared" si="44"/>
        <v>16438356.164383564</v>
      </c>
      <c r="AF343" s="692">
        <f>SUMIFS('GL7010'!M:M,'GL7010'!I:I,'C701- Recalculate'!D343)</f>
        <v>-16438356</v>
      </c>
      <c r="AG343" s="693">
        <f t="shared" si="45"/>
        <v>0.16438356414437294</v>
      </c>
    </row>
    <row r="344" spans="1:33" ht="60.5" hidden="1" thickBot="1">
      <c r="A344" s="701">
        <v>131200001</v>
      </c>
      <c r="B344" s="701" t="s">
        <v>1269</v>
      </c>
      <c r="C344" s="701" t="s">
        <v>1271</v>
      </c>
      <c r="D344" s="701" t="s">
        <v>2514</v>
      </c>
      <c r="E344" s="701" t="s">
        <v>2515</v>
      </c>
      <c r="F344" s="701">
        <v>11869</v>
      </c>
      <c r="G344" s="701" t="s">
        <v>1074</v>
      </c>
      <c r="H344" s="701" t="s">
        <v>39</v>
      </c>
      <c r="I344" s="704">
        <v>45110</v>
      </c>
      <c r="J344" s="701">
        <v>3</v>
      </c>
      <c r="K344" s="701" t="s">
        <v>178</v>
      </c>
      <c r="L344" s="702">
        <v>150000000000</v>
      </c>
      <c r="M344" s="703">
        <v>150000000000</v>
      </c>
      <c r="N344" s="701">
        <v>0.6</v>
      </c>
      <c r="O344" s="701">
        <v>0</v>
      </c>
      <c r="P344" s="701">
        <v>0</v>
      </c>
      <c r="Q344" s="701">
        <v>0</v>
      </c>
      <c r="R344" s="701">
        <v>0</v>
      </c>
      <c r="S344" s="701">
        <v>491100002</v>
      </c>
      <c r="T344" s="701" t="s">
        <v>2516</v>
      </c>
      <c r="U344" s="702">
        <v>150000000000</v>
      </c>
      <c r="W344" s="687" t="str">
        <f t="shared" si="38"/>
        <v>30/06/2023</v>
      </c>
      <c r="X344" s="688">
        <f t="shared" si="39"/>
        <v>45110</v>
      </c>
      <c r="Y344" s="689">
        <f t="shared" si="46"/>
        <v>3</v>
      </c>
      <c r="Z344" s="690">
        <f t="shared" si="40"/>
        <v>1.6438356164383563E-5</v>
      </c>
      <c r="AA344" s="691">
        <f t="shared" si="41"/>
        <v>150000000000</v>
      </c>
      <c r="AB344" s="689" t="str">
        <f t="shared" si="42"/>
        <v>VND</v>
      </c>
      <c r="AC344" s="689">
        <f>VLOOKUP(AB344,'Fx rate'!$A$2:$B$12,2,0)</f>
        <v>1</v>
      </c>
      <c r="AD344" s="691">
        <f t="shared" si="43"/>
        <v>150000000000</v>
      </c>
      <c r="AE344" s="691">
        <f t="shared" si="44"/>
        <v>7397260.2739726026</v>
      </c>
      <c r="AF344" s="692">
        <f>SUMIFS('GL7010'!M:M,'GL7010'!I:I,'C701- Recalculate'!D344)</f>
        <v>-7397260</v>
      </c>
      <c r="AG344" s="693">
        <f t="shared" si="45"/>
        <v>0.27397260256111622</v>
      </c>
    </row>
    <row r="345" spans="1:33" ht="90.5" hidden="1" thickBot="1">
      <c r="A345" s="701">
        <v>131200001</v>
      </c>
      <c r="B345" s="701" t="s">
        <v>1269</v>
      </c>
      <c r="C345" s="701" t="s">
        <v>1271</v>
      </c>
      <c r="D345" s="701" t="s">
        <v>2517</v>
      </c>
      <c r="E345" s="701" t="s">
        <v>2518</v>
      </c>
      <c r="F345" s="701">
        <v>93719</v>
      </c>
      <c r="G345" s="701" t="s">
        <v>1062</v>
      </c>
      <c r="H345" s="701" t="s">
        <v>39</v>
      </c>
      <c r="I345" s="701" t="s">
        <v>2519</v>
      </c>
      <c r="J345" s="701">
        <v>31</v>
      </c>
      <c r="K345" s="701" t="s">
        <v>178</v>
      </c>
      <c r="L345" s="702">
        <v>200000000000</v>
      </c>
      <c r="M345" s="703">
        <v>200000000000</v>
      </c>
      <c r="N345" s="701">
        <v>3</v>
      </c>
      <c r="O345" s="701">
        <v>0</v>
      </c>
      <c r="P345" s="701">
        <v>0</v>
      </c>
      <c r="Q345" s="701">
        <v>0</v>
      </c>
      <c r="R345" s="701">
        <v>0</v>
      </c>
      <c r="S345" s="701">
        <v>491100002</v>
      </c>
      <c r="T345" s="701" t="s">
        <v>2520</v>
      </c>
      <c r="U345" s="702">
        <v>200000000000</v>
      </c>
      <c r="W345" s="687" t="str">
        <f t="shared" si="38"/>
        <v>30/06/2023</v>
      </c>
      <c r="X345" s="688" t="str">
        <f t="shared" si="39"/>
        <v>31/07/2023</v>
      </c>
      <c r="Y345" s="689">
        <f t="shared" si="46"/>
        <v>31</v>
      </c>
      <c r="Z345" s="690">
        <f t="shared" si="40"/>
        <v>8.219178082191781E-5</v>
      </c>
      <c r="AA345" s="691">
        <f t="shared" si="41"/>
        <v>200000000000</v>
      </c>
      <c r="AB345" s="689" t="str">
        <f t="shared" si="42"/>
        <v>VND</v>
      </c>
      <c r="AC345" s="689">
        <f>VLOOKUP(AB345,'Fx rate'!$A$2:$B$12,2,0)</f>
        <v>1</v>
      </c>
      <c r="AD345" s="691">
        <f t="shared" si="43"/>
        <v>200000000000</v>
      </c>
      <c r="AE345" s="691">
        <f t="shared" si="44"/>
        <v>509589041.0958904</v>
      </c>
      <c r="AF345" s="692">
        <f>SUMIFS('GL7010'!M:M,'GL7010'!I:I,'C701- Recalculate'!D345)</f>
        <v>-509589041</v>
      </c>
      <c r="AG345" s="693">
        <f t="shared" si="45"/>
        <v>9.5890402793884277E-2</v>
      </c>
    </row>
    <row r="346" spans="1:33" ht="60.5" hidden="1" thickBot="1">
      <c r="A346" s="701">
        <v>131200001</v>
      </c>
      <c r="B346" s="701" t="s">
        <v>1269</v>
      </c>
      <c r="C346" s="701" t="s">
        <v>1271</v>
      </c>
      <c r="D346" s="701" t="s">
        <v>2521</v>
      </c>
      <c r="E346" s="701" t="s">
        <v>2522</v>
      </c>
      <c r="F346" s="701">
        <v>11869</v>
      </c>
      <c r="G346" s="701" t="s">
        <v>1074</v>
      </c>
      <c r="H346" s="701" t="s">
        <v>39</v>
      </c>
      <c r="I346" s="704">
        <v>45110</v>
      </c>
      <c r="J346" s="701">
        <v>3</v>
      </c>
      <c r="K346" s="701" t="s">
        <v>178</v>
      </c>
      <c r="L346" s="702">
        <v>150000000000</v>
      </c>
      <c r="M346" s="703">
        <v>150000000000</v>
      </c>
      <c r="N346" s="701">
        <v>0.4</v>
      </c>
      <c r="O346" s="701">
        <v>0</v>
      </c>
      <c r="P346" s="701">
        <v>0</v>
      </c>
      <c r="Q346" s="701">
        <v>0</v>
      </c>
      <c r="R346" s="701">
        <v>0</v>
      </c>
      <c r="S346" s="701">
        <v>491100002</v>
      </c>
      <c r="T346" s="701" t="s">
        <v>2523</v>
      </c>
      <c r="U346" s="702">
        <v>150000000000</v>
      </c>
      <c r="W346" s="687" t="str">
        <f t="shared" si="38"/>
        <v>30/06/2023</v>
      </c>
      <c r="X346" s="688">
        <f t="shared" si="39"/>
        <v>45110</v>
      </c>
      <c r="Y346" s="689">
        <f t="shared" si="46"/>
        <v>3</v>
      </c>
      <c r="Z346" s="690">
        <f t="shared" si="40"/>
        <v>1.0958904109589042E-5</v>
      </c>
      <c r="AA346" s="691">
        <f t="shared" si="41"/>
        <v>150000000000</v>
      </c>
      <c r="AB346" s="689" t="str">
        <f t="shared" si="42"/>
        <v>VND</v>
      </c>
      <c r="AC346" s="689">
        <f>VLOOKUP(AB346,'Fx rate'!$A$2:$B$12,2,0)</f>
        <v>1</v>
      </c>
      <c r="AD346" s="691">
        <f t="shared" si="43"/>
        <v>150000000000</v>
      </c>
      <c r="AE346" s="691">
        <f t="shared" si="44"/>
        <v>4931506.8493150687</v>
      </c>
      <c r="AF346" s="692">
        <f>SUMIFS('GL7010'!M:M,'GL7010'!I:I,'C701- Recalculate'!D346)</f>
        <v>-4931507</v>
      </c>
      <c r="AG346" s="693">
        <f t="shared" si="45"/>
        <v>-0.15068493131548166</v>
      </c>
    </row>
    <row r="347" spans="1:33" ht="60.5" hidden="1" thickBot="1">
      <c r="A347" s="701">
        <v>131200001</v>
      </c>
      <c r="B347" s="701" t="s">
        <v>1269</v>
      </c>
      <c r="C347" s="701" t="s">
        <v>1271</v>
      </c>
      <c r="D347" s="701" t="s">
        <v>2524</v>
      </c>
      <c r="E347" s="701" t="s">
        <v>2525</v>
      </c>
      <c r="F347" s="701">
        <v>11695</v>
      </c>
      <c r="G347" s="701" t="s">
        <v>1067</v>
      </c>
      <c r="H347" s="701" t="s">
        <v>39</v>
      </c>
      <c r="I347" s="704">
        <v>45110</v>
      </c>
      <c r="J347" s="701">
        <v>3</v>
      </c>
      <c r="K347" s="701" t="s">
        <v>178</v>
      </c>
      <c r="L347" s="702">
        <v>600000000000</v>
      </c>
      <c r="M347" s="703">
        <v>600000000000</v>
      </c>
      <c r="N347" s="701">
        <v>0.5</v>
      </c>
      <c r="O347" s="701">
        <v>0</v>
      </c>
      <c r="P347" s="701">
        <v>0</v>
      </c>
      <c r="Q347" s="701">
        <v>0</v>
      </c>
      <c r="R347" s="701">
        <v>0</v>
      </c>
      <c r="S347" s="701">
        <v>491100002</v>
      </c>
      <c r="T347" s="701" t="s">
        <v>2526</v>
      </c>
      <c r="U347" s="702">
        <v>600000000000</v>
      </c>
      <c r="W347" s="687" t="str">
        <f t="shared" si="38"/>
        <v>30/06/2023</v>
      </c>
      <c r="X347" s="688">
        <f t="shared" si="39"/>
        <v>45110</v>
      </c>
      <c r="Y347" s="689">
        <f t="shared" si="46"/>
        <v>3</v>
      </c>
      <c r="Z347" s="690">
        <f t="shared" si="40"/>
        <v>1.3698630136986302E-5</v>
      </c>
      <c r="AA347" s="691">
        <f t="shared" si="41"/>
        <v>600000000000</v>
      </c>
      <c r="AB347" s="689" t="str">
        <f t="shared" si="42"/>
        <v>VND</v>
      </c>
      <c r="AC347" s="689">
        <f>VLOOKUP(AB347,'Fx rate'!$A$2:$B$12,2,0)</f>
        <v>1</v>
      </c>
      <c r="AD347" s="691">
        <f t="shared" si="43"/>
        <v>600000000000</v>
      </c>
      <c r="AE347" s="691">
        <f t="shared" si="44"/>
        <v>24657534.246575344</v>
      </c>
      <c r="AF347" s="692">
        <f>SUMIFS('GL7010'!M:M,'GL7010'!I:I,'C701- Recalculate'!D347)</f>
        <v>-24657534</v>
      </c>
      <c r="AG347" s="693">
        <f t="shared" si="45"/>
        <v>0.24657534435391426</v>
      </c>
    </row>
    <row r="348" spans="1:33" ht="60.5" hidden="1" thickBot="1">
      <c r="A348" s="701">
        <v>131200001</v>
      </c>
      <c r="B348" s="701" t="s">
        <v>1269</v>
      </c>
      <c r="C348" s="701" t="s">
        <v>1271</v>
      </c>
      <c r="D348" s="701" t="s">
        <v>2527</v>
      </c>
      <c r="E348" s="701" t="s">
        <v>2528</v>
      </c>
      <c r="F348" s="701">
        <v>11695</v>
      </c>
      <c r="G348" s="701" t="s">
        <v>1067</v>
      </c>
      <c r="H348" s="704">
        <v>45110</v>
      </c>
      <c r="I348" s="704">
        <v>45111</v>
      </c>
      <c r="J348" s="701">
        <v>1</v>
      </c>
      <c r="K348" s="701" t="s">
        <v>178</v>
      </c>
      <c r="L348" s="702">
        <v>200000000000</v>
      </c>
      <c r="M348" s="703">
        <v>200000000000</v>
      </c>
      <c r="N348" s="701">
        <v>0.5</v>
      </c>
      <c r="O348" s="701">
        <v>0</v>
      </c>
      <c r="P348" s="701">
        <v>0</v>
      </c>
      <c r="Q348" s="701">
        <v>0</v>
      </c>
      <c r="R348" s="701">
        <v>0</v>
      </c>
      <c r="S348" s="701">
        <v>491100002</v>
      </c>
      <c r="T348" s="701" t="s">
        <v>2529</v>
      </c>
      <c r="U348" s="702">
        <v>200000000000</v>
      </c>
      <c r="W348" s="687">
        <f t="shared" ref="W348:W411" si="47">H348</f>
        <v>45110</v>
      </c>
      <c r="X348" s="688">
        <f t="shared" ref="X348:X411" si="48">I348</f>
        <v>45111</v>
      </c>
      <c r="Y348" s="689">
        <f t="shared" si="46"/>
        <v>1</v>
      </c>
      <c r="Z348" s="690">
        <f t="shared" ref="Z348:Z411" si="49">N348%/365</f>
        <v>1.3698630136986302E-5</v>
      </c>
      <c r="AA348" s="691">
        <f t="shared" ref="AA348:AA411" si="50">L348</f>
        <v>200000000000</v>
      </c>
      <c r="AB348" s="689" t="str">
        <f t="shared" ref="AB348:AB411" si="51">K348</f>
        <v>VND</v>
      </c>
      <c r="AC348" s="689">
        <f>VLOOKUP(AB348,'Fx rate'!$A$2:$B$12,2,0)</f>
        <v>1</v>
      </c>
      <c r="AD348" s="691">
        <f t="shared" ref="AD348:AD411" si="52">AA348*AC348</f>
        <v>200000000000</v>
      </c>
      <c r="AE348" s="691">
        <f t="shared" ref="AE348:AE411" si="53">(AD348*Z348*Y348)</f>
        <v>2739726.0273972605</v>
      </c>
      <c r="AF348" s="692">
        <f>SUMIFS('GL7010'!M:M,'GL7010'!I:I,'C701- Recalculate'!D348)</f>
        <v>-2739726</v>
      </c>
      <c r="AG348" s="693">
        <f t="shared" ref="AG348:AG411" si="54">AE348+AF348</f>
        <v>2.7397260535508394E-2</v>
      </c>
    </row>
    <row r="349" spans="1:33" ht="60.5" hidden="1" thickBot="1">
      <c r="A349" s="701">
        <v>131200001</v>
      </c>
      <c r="B349" s="701" t="s">
        <v>1269</v>
      </c>
      <c r="C349" s="701" t="s">
        <v>1271</v>
      </c>
      <c r="D349" s="701" t="s">
        <v>2530</v>
      </c>
      <c r="E349" s="701" t="s">
        <v>2531</v>
      </c>
      <c r="F349" s="701">
        <v>11695</v>
      </c>
      <c r="G349" s="701" t="s">
        <v>1067</v>
      </c>
      <c r="H349" s="704">
        <v>45110</v>
      </c>
      <c r="I349" s="704">
        <v>45111</v>
      </c>
      <c r="J349" s="701">
        <v>1</v>
      </c>
      <c r="K349" s="701" t="s">
        <v>178</v>
      </c>
      <c r="L349" s="702">
        <v>300000000000</v>
      </c>
      <c r="M349" s="703">
        <v>300000000000</v>
      </c>
      <c r="N349" s="701">
        <v>0.5</v>
      </c>
      <c r="O349" s="701">
        <v>0</v>
      </c>
      <c r="P349" s="701">
        <v>0</v>
      </c>
      <c r="Q349" s="701">
        <v>0</v>
      </c>
      <c r="R349" s="701">
        <v>0</v>
      </c>
      <c r="S349" s="701">
        <v>491100002</v>
      </c>
      <c r="T349" s="701" t="s">
        <v>2532</v>
      </c>
      <c r="U349" s="702">
        <v>300000000000</v>
      </c>
      <c r="W349" s="687">
        <f t="shared" si="47"/>
        <v>45110</v>
      </c>
      <c r="X349" s="688">
        <f t="shared" si="48"/>
        <v>45111</v>
      </c>
      <c r="Y349" s="689">
        <f t="shared" si="46"/>
        <v>1</v>
      </c>
      <c r="Z349" s="690">
        <f t="shared" si="49"/>
        <v>1.3698630136986302E-5</v>
      </c>
      <c r="AA349" s="691">
        <f t="shared" si="50"/>
        <v>300000000000</v>
      </c>
      <c r="AB349" s="689" t="str">
        <f t="shared" si="51"/>
        <v>VND</v>
      </c>
      <c r="AC349" s="689">
        <f>VLOOKUP(AB349,'Fx rate'!$A$2:$B$12,2,0)</f>
        <v>1</v>
      </c>
      <c r="AD349" s="691">
        <f t="shared" si="52"/>
        <v>300000000000</v>
      </c>
      <c r="AE349" s="691">
        <f t="shared" si="53"/>
        <v>4109589.0410958906</v>
      </c>
      <c r="AF349" s="692">
        <f>SUMIFS('GL7010'!M:M,'GL7010'!I:I,'C701- Recalculate'!D349)</f>
        <v>-4109589</v>
      </c>
      <c r="AG349" s="693">
        <f t="shared" si="54"/>
        <v>4.1095890570431948E-2</v>
      </c>
    </row>
    <row r="350" spans="1:33" ht="60.5" hidden="1" thickBot="1">
      <c r="A350" s="701">
        <v>131200001</v>
      </c>
      <c r="B350" s="701" t="s">
        <v>1269</v>
      </c>
      <c r="C350" s="701" t="s">
        <v>1271</v>
      </c>
      <c r="D350" s="701" t="s">
        <v>2533</v>
      </c>
      <c r="E350" s="701" t="s">
        <v>2534</v>
      </c>
      <c r="F350" s="701">
        <v>11695</v>
      </c>
      <c r="G350" s="701" t="s">
        <v>1067</v>
      </c>
      <c r="H350" s="704">
        <v>45110</v>
      </c>
      <c r="I350" s="704">
        <v>45111</v>
      </c>
      <c r="J350" s="701">
        <v>1</v>
      </c>
      <c r="K350" s="701" t="s">
        <v>178</v>
      </c>
      <c r="L350" s="702">
        <v>500000000000</v>
      </c>
      <c r="M350" s="703">
        <v>500000000000</v>
      </c>
      <c r="N350" s="701">
        <v>0.7</v>
      </c>
      <c r="O350" s="701">
        <v>0</v>
      </c>
      <c r="P350" s="701">
        <v>0</v>
      </c>
      <c r="Q350" s="701">
        <v>0</v>
      </c>
      <c r="R350" s="701">
        <v>0</v>
      </c>
      <c r="S350" s="701">
        <v>491100002</v>
      </c>
      <c r="T350" s="701" t="s">
        <v>2535</v>
      </c>
      <c r="U350" s="702">
        <v>500000000000</v>
      </c>
      <c r="W350" s="687">
        <f t="shared" si="47"/>
        <v>45110</v>
      </c>
      <c r="X350" s="688">
        <f t="shared" si="48"/>
        <v>45111</v>
      </c>
      <c r="Y350" s="689">
        <f t="shared" si="46"/>
        <v>1</v>
      </c>
      <c r="Z350" s="690">
        <f t="shared" si="49"/>
        <v>1.9178082191780818E-5</v>
      </c>
      <c r="AA350" s="691">
        <f t="shared" si="50"/>
        <v>500000000000</v>
      </c>
      <c r="AB350" s="689" t="str">
        <f t="shared" si="51"/>
        <v>VND</v>
      </c>
      <c r="AC350" s="689">
        <f>VLOOKUP(AB350,'Fx rate'!$A$2:$B$12,2,0)</f>
        <v>1</v>
      </c>
      <c r="AD350" s="691">
        <f t="shared" si="52"/>
        <v>500000000000</v>
      </c>
      <c r="AE350" s="691">
        <f t="shared" si="53"/>
        <v>9589041.0958904084</v>
      </c>
      <c r="AF350" s="692">
        <f>SUMIFS('GL7010'!M:M,'GL7010'!I:I,'C701- Recalculate'!D350)</f>
        <v>-9589041</v>
      </c>
      <c r="AG350" s="693">
        <f t="shared" si="54"/>
        <v>9.5890408381819725E-2</v>
      </c>
    </row>
    <row r="351" spans="1:33" ht="70.5" hidden="1" thickBot="1">
      <c r="A351" s="701">
        <v>131200001</v>
      </c>
      <c r="B351" s="701" t="s">
        <v>1269</v>
      </c>
      <c r="C351" s="701" t="s">
        <v>1271</v>
      </c>
      <c r="D351" s="701" t="s">
        <v>2536</v>
      </c>
      <c r="E351" s="701" t="s">
        <v>2537</v>
      </c>
      <c r="F351" s="701">
        <v>25391</v>
      </c>
      <c r="G351" s="701" t="s">
        <v>2538</v>
      </c>
      <c r="H351" s="704">
        <v>45117</v>
      </c>
      <c r="I351" s="704">
        <v>45118</v>
      </c>
      <c r="J351" s="701">
        <v>1</v>
      </c>
      <c r="K351" s="701" t="s">
        <v>178</v>
      </c>
      <c r="L351" s="702">
        <v>100000000000</v>
      </c>
      <c r="M351" s="703">
        <v>100000000000</v>
      </c>
      <c r="N351" s="701">
        <v>0.4</v>
      </c>
      <c r="O351" s="701">
        <v>0</v>
      </c>
      <c r="P351" s="701">
        <v>0</v>
      </c>
      <c r="Q351" s="701">
        <v>0</v>
      </c>
      <c r="R351" s="701">
        <v>0</v>
      </c>
      <c r="S351" s="701">
        <v>491100002</v>
      </c>
      <c r="T351" s="701" t="s">
        <v>2539</v>
      </c>
      <c r="U351" s="702">
        <v>100000000000</v>
      </c>
      <c r="W351" s="687">
        <f t="shared" si="47"/>
        <v>45117</v>
      </c>
      <c r="X351" s="688">
        <f t="shared" si="48"/>
        <v>45118</v>
      </c>
      <c r="Y351" s="689">
        <f t="shared" si="46"/>
        <v>1</v>
      </c>
      <c r="Z351" s="690">
        <f t="shared" si="49"/>
        <v>1.0958904109589042E-5</v>
      </c>
      <c r="AA351" s="691">
        <f t="shared" si="50"/>
        <v>100000000000</v>
      </c>
      <c r="AB351" s="689" t="str">
        <f t="shared" si="51"/>
        <v>VND</v>
      </c>
      <c r="AC351" s="689">
        <f>VLOOKUP(AB351,'Fx rate'!$A$2:$B$12,2,0)</f>
        <v>1</v>
      </c>
      <c r="AD351" s="691">
        <f t="shared" si="52"/>
        <v>100000000000</v>
      </c>
      <c r="AE351" s="691">
        <f t="shared" si="53"/>
        <v>1095890.4109589041</v>
      </c>
      <c r="AF351" s="692">
        <f>SUMIFS('GL7010'!M:M,'GL7010'!I:I,'C701- Recalculate'!D351)</f>
        <v>-1095890</v>
      </c>
      <c r="AG351" s="693">
        <f t="shared" si="54"/>
        <v>0.41095890407450497</v>
      </c>
    </row>
    <row r="352" spans="1:33" ht="70.5" hidden="1" thickBot="1">
      <c r="A352" s="701">
        <v>131200001</v>
      </c>
      <c r="B352" s="701" t="s">
        <v>1269</v>
      </c>
      <c r="C352" s="701" t="s">
        <v>1271</v>
      </c>
      <c r="D352" s="701" t="s">
        <v>2540</v>
      </c>
      <c r="E352" s="701" t="s">
        <v>2541</v>
      </c>
      <c r="F352" s="701">
        <v>25391</v>
      </c>
      <c r="G352" s="701" t="s">
        <v>2538</v>
      </c>
      <c r="H352" s="704">
        <v>45118</v>
      </c>
      <c r="I352" s="704">
        <v>45119</v>
      </c>
      <c r="J352" s="701">
        <v>1</v>
      </c>
      <c r="K352" s="701" t="s">
        <v>178</v>
      </c>
      <c r="L352" s="702">
        <v>100000000000</v>
      </c>
      <c r="M352" s="703">
        <v>100000000000</v>
      </c>
      <c r="N352" s="701">
        <v>0.4</v>
      </c>
      <c r="O352" s="701">
        <v>0</v>
      </c>
      <c r="P352" s="701">
        <v>0</v>
      </c>
      <c r="Q352" s="701">
        <v>0</v>
      </c>
      <c r="R352" s="701">
        <v>0</v>
      </c>
      <c r="S352" s="701">
        <v>491100002</v>
      </c>
      <c r="T352" s="701" t="s">
        <v>2542</v>
      </c>
      <c r="U352" s="702">
        <v>100000000000</v>
      </c>
      <c r="W352" s="687">
        <f t="shared" si="47"/>
        <v>45118</v>
      </c>
      <c r="X352" s="688">
        <f t="shared" si="48"/>
        <v>45119</v>
      </c>
      <c r="Y352" s="689">
        <f t="shared" si="46"/>
        <v>1</v>
      </c>
      <c r="Z352" s="690">
        <f t="shared" si="49"/>
        <v>1.0958904109589042E-5</v>
      </c>
      <c r="AA352" s="691">
        <f t="shared" si="50"/>
        <v>100000000000</v>
      </c>
      <c r="AB352" s="689" t="str">
        <f t="shared" si="51"/>
        <v>VND</v>
      </c>
      <c r="AC352" s="689">
        <f>VLOOKUP(AB352,'Fx rate'!$A$2:$B$12,2,0)</f>
        <v>1</v>
      </c>
      <c r="AD352" s="691">
        <f t="shared" si="52"/>
        <v>100000000000</v>
      </c>
      <c r="AE352" s="691">
        <f t="shared" si="53"/>
        <v>1095890.4109589041</v>
      </c>
      <c r="AF352" s="692">
        <f>SUMIFS('GL7010'!M:M,'GL7010'!I:I,'C701- Recalculate'!D352)</f>
        <v>-1095890</v>
      </c>
      <c r="AG352" s="693">
        <f t="shared" si="54"/>
        <v>0.41095890407450497</v>
      </c>
    </row>
    <row r="353" spans="1:33" ht="60.5" hidden="1" thickBot="1">
      <c r="A353" s="701">
        <v>131200001</v>
      </c>
      <c r="B353" s="701" t="s">
        <v>1269</v>
      </c>
      <c r="C353" s="701" t="s">
        <v>1271</v>
      </c>
      <c r="D353" s="701" t="s">
        <v>2543</v>
      </c>
      <c r="E353" s="701" t="s">
        <v>2544</v>
      </c>
      <c r="F353" s="701">
        <v>12092</v>
      </c>
      <c r="G353" s="701" t="s">
        <v>1069</v>
      </c>
      <c r="H353" s="704">
        <v>45118</v>
      </c>
      <c r="I353" s="701" t="s">
        <v>2545</v>
      </c>
      <c r="J353" s="701">
        <v>7</v>
      </c>
      <c r="K353" s="701" t="s">
        <v>178</v>
      </c>
      <c r="L353" s="702">
        <v>200000000000</v>
      </c>
      <c r="M353" s="703">
        <v>200000000000</v>
      </c>
      <c r="N353" s="701">
        <v>1.6</v>
      </c>
      <c r="O353" s="701">
        <v>0</v>
      </c>
      <c r="P353" s="701">
        <v>0</v>
      </c>
      <c r="Q353" s="701">
        <v>0</v>
      </c>
      <c r="R353" s="701">
        <v>0</v>
      </c>
      <c r="S353" s="701">
        <v>491100002</v>
      </c>
      <c r="T353" s="701" t="s">
        <v>2546</v>
      </c>
      <c r="U353" s="702">
        <v>200000000000</v>
      </c>
      <c r="W353" s="687">
        <f t="shared" si="47"/>
        <v>45118</v>
      </c>
      <c r="X353" s="688" t="str">
        <f t="shared" si="48"/>
        <v>18/07/2023</v>
      </c>
      <c r="Y353" s="689">
        <f t="shared" si="46"/>
        <v>7</v>
      </c>
      <c r="Z353" s="690">
        <f t="shared" si="49"/>
        <v>4.3835616438356167E-5</v>
      </c>
      <c r="AA353" s="691">
        <f t="shared" si="50"/>
        <v>200000000000</v>
      </c>
      <c r="AB353" s="689" t="str">
        <f t="shared" si="51"/>
        <v>VND</v>
      </c>
      <c r="AC353" s="689">
        <f>VLOOKUP(AB353,'Fx rate'!$A$2:$B$12,2,0)</f>
        <v>1</v>
      </c>
      <c r="AD353" s="691">
        <f t="shared" si="52"/>
        <v>200000000000</v>
      </c>
      <c r="AE353" s="691">
        <f t="shared" si="53"/>
        <v>61369863.01369863</v>
      </c>
      <c r="AF353" s="692">
        <f>SUMIFS('GL7010'!M:M,'GL7010'!I:I,'C701- Recalculate'!D353)</f>
        <v>-61369863</v>
      </c>
      <c r="AG353" s="693">
        <f t="shared" si="54"/>
        <v>1.3698630034923553E-2</v>
      </c>
    </row>
    <row r="354" spans="1:33" ht="60.5" hidden="1" thickBot="1">
      <c r="A354" s="701">
        <v>131200001</v>
      </c>
      <c r="B354" s="701" t="s">
        <v>1269</v>
      </c>
      <c r="C354" s="701" t="s">
        <v>1271</v>
      </c>
      <c r="D354" s="701" t="s">
        <v>2547</v>
      </c>
      <c r="E354" s="701" t="s">
        <v>2548</v>
      </c>
      <c r="F354" s="701">
        <v>12092</v>
      </c>
      <c r="G354" s="701" t="s">
        <v>1069</v>
      </c>
      <c r="H354" s="704">
        <v>45118</v>
      </c>
      <c r="I354" s="701" t="s">
        <v>2545</v>
      </c>
      <c r="J354" s="701">
        <v>7</v>
      </c>
      <c r="K354" s="701" t="s">
        <v>178</v>
      </c>
      <c r="L354" s="702">
        <v>100000000000</v>
      </c>
      <c r="M354" s="703">
        <v>100000000000</v>
      </c>
      <c r="N354" s="701">
        <v>1.6</v>
      </c>
      <c r="O354" s="701">
        <v>0</v>
      </c>
      <c r="P354" s="701">
        <v>0</v>
      </c>
      <c r="Q354" s="701">
        <v>0</v>
      </c>
      <c r="R354" s="701">
        <v>0</v>
      </c>
      <c r="S354" s="701">
        <v>491100002</v>
      </c>
      <c r="T354" s="701" t="s">
        <v>2549</v>
      </c>
      <c r="U354" s="702">
        <v>100000000000</v>
      </c>
      <c r="W354" s="687">
        <f t="shared" si="47"/>
        <v>45118</v>
      </c>
      <c r="X354" s="688" t="str">
        <f t="shared" si="48"/>
        <v>18/07/2023</v>
      </c>
      <c r="Y354" s="689">
        <f t="shared" si="46"/>
        <v>7</v>
      </c>
      <c r="Z354" s="690">
        <f t="shared" si="49"/>
        <v>4.3835616438356167E-5</v>
      </c>
      <c r="AA354" s="691">
        <f t="shared" si="50"/>
        <v>100000000000</v>
      </c>
      <c r="AB354" s="689" t="str">
        <f t="shared" si="51"/>
        <v>VND</v>
      </c>
      <c r="AC354" s="689">
        <f>VLOOKUP(AB354,'Fx rate'!$A$2:$B$12,2,0)</f>
        <v>1</v>
      </c>
      <c r="AD354" s="691">
        <f t="shared" si="52"/>
        <v>100000000000</v>
      </c>
      <c r="AE354" s="691">
        <f t="shared" si="53"/>
        <v>30684931.506849315</v>
      </c>
      <c r="AF354" s="692">
        <f>SUMIFS('GL7010'!M:M,'GL7010'!I:I,'C701- Recalculate'!D354)</f>
        <v>-30684932</v>
      </c>
      <c r="AG354" s="693">
        <f t="shared" si="54"/>
        <v>-0.49315068498253822</v>
      </c>
    </row>
    <row r="355" spans="1:33" ht="60.5" hidden="1" thickBot="1">
      <c r="A355" s="701">
        <v>131200001</v>
      </c>
      <c r="B355" s="701" t="s">
        <v>1269</v>
      </c>
      <c r="C355" s="701" t="s">
        <v>1271</v>
      </c>
      <c r="D355" s="701" t="s">
        <v>2550</v>
      </c>
      <c r="E355" s="701" t="s">
        <v>2551</v>
      </c>
      <c r="F355" s="701">
        <v>12092</v>
      </c>
      <c r="G355" s="701" t="s">
        <v>1069</v>
      </c>
      <c r="H355" s="704">
        <v>45118</v>
      </c>
      <c r="I355" s="701" t="s">
        <v>2545</v>
      </c>
      <c r="J355" s="701">
        <v>7</v>
      </c>
      <c r="K355" s="701" t="s">
        <v>178</v>
      </c>
      <c r="L355" s="702">
        <v>200000000000</v>
      </c>
      <c r="M355" s="703">
        <v>200000000000</v>
      </c>
      <c r="N355" s="701">
        <v>1.6</v>
      </c>
      <c r="O355" s="701">
        <v>0</v>
      </c>
      <c r="P355" s="701">
        <v>0</v>
      </c>
      <c r="Q355" s="701">
        <v>0</v>
      </c>
      <c r="R355" s="701">
        <v>0</v>
      </c>
      <c r="S355" s="701">
        <v>491100002</v>
      </c>
      <c r="T355" s="701" t="s">
        <v>2552</v>
      </c>
      <c r="U355" s="702">
        <v>200000000000</v>
      </c>
      <c r="W355" s="687">
        <f t="shared" si="47"/>
        <v>45118</v>
      </c>
      <c r="X355" s="688" t="str">
        <f t="shared" si="48"/>
        <v>18/07/2023</v>
      </c>
      <c r="Y355" s="689">
        <f t="shared" si="46"/>
        <v>7</v>
      </c>
      <c r="Z355" s="690">
        <f t="shared" si="49"/>
        <v>4.3835616438356167E-5</v>
      </c>
      <c r="AA355" s="691">
        <f t="shared" si="50"/>
        <v>200000000000</v>
      </c>
      <c r="AB355" s="689" t="str">
        <f t="shared" si="51"/>
        <v>VND</v>
      </c>
      <c r="AC355" s="689">
        <f>VLOOKUP(AB355,'Fx rate'!$A$2:$B$12,2,0)</f>
        <v>1</v>
      </c>
      <c r="AD355" s="691">
        <f t="shared" si="52"/>
        <v>200000000000</v>
      </c>
      <c r="AE355" s="691">
        <f t="shared" si="53"/>
        <v>61369863.01369863</v>
      </c>
      <c r="AF355" s="692">
        <f>SUMIFS('GL7010'!M:M,'GL7010'!I:I,'C701- Recalculate'!D355)</f>
        <v>-61369863</v>
      </c>
      <c r="AG355" s="693">
        <f t="shared" si="54"/>
        <v>1.3698630034923553E-2</v>
      </c>
    </row>
    <row r="356" spans="1:33" ht="60.5" hidden="1" thickBot="1">
      <c r="A356" s="701">
        <v>131200001</v>
      </c>
      <c r="B356" s="701" t="s">
        <v>1269</v>
      </c>
      <c r="C356" s="701" t="s">
        <v>1271</v>
      </c>
      <c r="D356" s="701" t="s">
        <v>2553</v>
      </c>
      <c r="E356" s="701" t="s">
        <v>2554</v>
      </c>
      <c r="F356" s="701">
        <v>11869</v>
      </c>
      <c r="G356" s="701" t="s">
        <v>1074</v>
      </c>
      <c r="H356" s="701" t="s">
        <v>2406</v>
      </c>
      <c r="I356" s="701" t="s">
        <v>2545</v>
      </c>
      <c r="J356" s="701">
        <v>1</v>
      </c>
      <c r="K356" s="701" t="s">
        <v>178</v>
      </c>
      <c r="L356" s="702">
        <v>150000000000</v>
      </c>
      <c r="M356" s="703">
        <v>150000000000</v>
      </c>
      <c r="N356" s="701">
        <v>0.1</v>
      </c>
      <c r="O356" s="701">
        <v>0</v>
      </c>
      <c r="P356" s="701">
        <v>0</v>
      </c>
      <c r="Q356" s="701">
        <v>0</v>
      </c>
      <c r="R356" s="701">
        <v>0</v>
      </c>
      <c r="S356" s="701">
        <v>491100002</v>
      </c>
      <c r="T356" s="701" t="s">
        <v>2555</v>
      </c>
      <c r="U356" s="702">
        <v>150000000000</v>
      </c>
      <c r="W356" s="687" t="str">
        <f t="shared" si="47"/>
        <v>17/07/2023</v>
      </c>
      <c r="X356" s="688" t="str">
        <f t="shared" si="48"/>
        <v>18/07/2023</v>
      </c>
      <c r="Y356" s="689">
        <f t="shared" ref="Y356:Y419" si="55">X356-W356</f>
        <v>1</v>
      </c>
      <c r="Z356" s="690">
        <f t="shared" si="49"/>
        <v>2.7397260273972604E-6</v>
      </c>
      <c r="AA356" s="691">
        <f t="shared" si="50"/>
        <v>150000000000</v>
      </c>
      <c r="AB356" s="689" t="str">
        <f t="shared" si="51"/>
        <v>VND</v>
      </c>
      <c r="AC356" s="689">
        <f>VLOOKUP(AB356,'Fx rate'!$A$2:$B$12,2,0)</f>
        <v>1</v>
      </c>
      <c r="AD356" s="691">
        <f t="shared" si="52"/>
        <v>150000000000</v>
      </c>
      <c r="AE356" s="691">
        <f t="shared" si="53"/>
        <v>410958.90410958906</v>
      </c>
      <c r="AF356" s="692">
        <f>SUMIFS('GL7010'!M:M,'GL7010'!I:I,'C701- Recalculate'!D356)</f>
        <v>-410959</v>
      </c>
      <c r="AG356" s="693">
        <f t="shared" si="54"/>
        <v>-9.5890410942956805E-2</v>
      </c>
    </row>
    <row r="357" spans="1:33" ht="80.5" hidden="1" thickBot="1">
      <c r="A357" s="701">
        <v>131200001</v>
      </c>
      <c r="B357" s="701" t="s">
        <v>1269</v>
      </c>
      <c r="C357" s="701" t="s">
        <v>1271</v>
      </c>
      <c r="D357" s="701" t="s">
        <v>2556</v>
      </c>
      <c r="E357" s="701" t="s">
        <v>2557</v>
      </c>
      <c r="F357" s="701">
        <v>275315</v>
      </c>
      <c r="G357" s="701" t="s">
        <v>1406</v>
      </c>
      <c r="H357" s="701" t="s">
        <v>2558</v>
      </c>
      <c r="I357" s="701" t="s">
        <v>2559</v>
      </c>
      <c r="J357" s="701">
        <v>1</v>
      </c>
      <c r="K357" s="701" t="s">
        <v>178</v>
      </c>
      <c r="L357" s="702">
        <v>150000000000</v>
      </c>
      <c r="M357" s="703">
        <v>150000000000</v>
      </c>
      <c r="N357" s="701">
        <v>0.2</v>
      </c>
      <c r="O357" s="701">
        <v>0</v>
      </c>
      <c r="P357" s="701">
        <v>0</v>
      </c>
      <c r="Q357" s="701">
        <v>0</v>
      </c>
      <c r="R357" s="701">
        <v>0</v>
      </c>
      <c r="S357" s="701">
        <v>491100002</v>
      </c>
      <c r="T357" s="701" t="s">
        <v>2560</v>
      </c>
      <c r="U357" s="702">
        <v>150000000000</v>
      </c>
      <c r="W357" s="687" t="str">
        <f t="shared" si="47"/>
        <v>25/07/2023</v>
      </c>
      <c r="X357" s="688" t="str">
        <f t="shared" si="48"/>
        <v>26/07/2023</v>
      </c>
      <c r="Y357" s="689">
        <f t="shared" si="55"/>
        <v>1</v>
      </c>
      <c r="Z357" s="690">
        <f t="shared" si="49"/>
        <v>5.4794520547945209E-6</v>
      </c>
      <c r="AA357" s="691">
        <f t="shared" si="50"/>
        <v>150000000000</v>
      </c>
      <c r="AB357" s="689" t="str">
        <f t="shared" si="51"/>
        <v>VND</v>
      </c>
      <c r="AC357" s="689">
        <f>VLOOKUP(AB357,'Fx rate'!$A$2:$B$12,2,0)</f>
        <v>1</v>
      </c>
      <c r="AD357" s="691">
        <f t="shared" si="52"/>
        <v>150000000000</v>
      </c>
      <c r="AE357" s="691">
        <f t="shared" si="53"/>
        <v>821917.80821917811</v>
      </c>
      <c r="AF357" s="692">
        <f>SUMIFS('GL7010'!M:M,'GL7010'!I:I,'C701- Recalculate'!D357)</f>
        <v>-821918</v>
      </c>
      <c r="AG357" s="693">
        <f t="shared" si="54"/>
        <v>-0.19178082188591361</v>
      </c>
    </row>
    <row r="358" spans="1:33" ht="80.5" hidden="1" thickBot="1">
      <c r="A358" s="701">
        <v>131200001</v>
      </c>
      <c r="B358" s="701" t="s">
        <v>1269</v>
      </c>
      <c r="C358" s="701" t="s">
        <v>1271</v>
      </c>
      <c r="D358" s="701" t="s">
        <v>2561</v>
      </c>
      <c r="E358" s="701" t="s">
        <v>2562</v>
      </c>
      <c r="F358" s="701">
        <v>275315</v>
      </c>
      <c r="G358" s="701" t="s">
        <v>1406</v>
      </c>
      <c r="H358" s="701" t="s">
        <v>2558</v>
      </c>
      <c r="I358" s="701" t="s">
        <v>2559</v>
      </c>
      <c r="J358" s="701">
        <v>1</v>
      </c>
      <c r="K358" s="701" t="s">
        <v>178</v>
      </c>
      <c r="L358" s="702">
        <v>200000000000</v>
      </c>
      <c r="M358" s="703">
        <v>200000000000</v>
      </c>
      <c r="N358" s="701">
        <v>0.2</v>
      </c>
      <c r="O358" s="701">
        <v>0</v>
      </c>
      <c r="P358" s="701">
        <v>0</v>
      </c>
      <c r="Q358" s="701">
        <v>0</v>
      </c>
      <c r="R358" s="701">
        <v>0</v>
      </c>
      <c r="S358" s="701">
        <v>491100002</v>
      </c>
      <c r="T358" s="701" t="s">
        <v>2563</v>
      </c>
      <c r="U358" s="702">
        <v>200000000000</v>
      </c>
      <c r="W358" s="687" t="str">
        <f t="shared" si="47"/>
        <v>25/07/2023</v>
      </c>
      <c r="X358" s="688" t="str">
        <f t="shared" si="48"/>
        <v>26/07/2023</v>
      </c>
      <c r="Y358" s="689">
        <f t="shared" si="55"/>
        <v>1</v>
      </c>
      <c r="Z358" s="690">
        <f t="shared" si="49"/>
        <v>5.4794520547945209E-6</v>
      </c>
      <c r="AA358" s="691">
        <f t="shared" si="50"/>
        <v>200000000000</v>
      </c>
      <c r="AB358" s="689" t="str">
        <f t="shared" si="51"/>
        <v>VND</v>
      </c>
      <c r="AC358" s="689">
        <f>VLOOKUP(AB358,'Fx rate'!$A$2:$B$12,2,0)</f>
        <v>1</v>
      </c>
      <c r="AD358" s="691">
        <f t="shared" si="52"/>
        <v>200000000000</v>
      </c>
      <c r="AE358" s="691">
        <f t="shared" si="53"/>
        <v>1095890.4109589041</v>
      </c>
      <c r="AF358" s="692">
        <f>SUMIFS('GL7010'!M:M,'GL7010'!I:I,'C701- Recalculate'!D358)</f>
        <v>-1095890</v>
      </c>
      <c r="AG358" s="693">
        <f t="shared" si="54"/>
        <v>0.41095890407450497</v>
      </c>
    </row>
    <row r="359" spans="1:33" ht="60.5" hidden="1" thickBot="1">
      <c r="A359" s="701">
        <v>131200001</v>
      </c>
      <c r="B359" s="701" t="s">
        <v>1269</v>
      </c>
      <c r="C359" s="701" t="s">
        <v>1271</v>
      </c>
      <c r="D359" s="701" t="s">
        <v>2564</v>
      </c>
      <c r="E359" s="701" t="s">
        <v>2565</v>
      </c>
      <c r="F359" s="701">
        <v>40038</v>
      </c>
      <c r="G359" s="701" t="s">
        <v>2566</v>
      </c>
      <c r="H359" s="704">
        <v>45140</v>
      </c>
      <c r="I359" s="704">
        <v>45141</v>
      </c>
      <c r="J359" s="701">
        <v>1</v>
      </c>
      <c r="K359" s="701" t="s">
        <v>178</v>
      </c>
      <c r="L359" s="702">
        <v>150000000000</v>
      </c>
      <c r="M359" s="703">
        <v>150000000000</v>
      </c>
      <c r="N359" s="701">
        <v>0.2</v>
      </c>
      <c r="O359" s="701">
        <v>0</v>
      </c>
      <c r="P359" s="701">
        <v>0</v>
      </c>
      <c r="Q359" s="701">
        <v>0</v>
      </c>
      <c r="R359" s="701">
        <v>0</v>
      </c>
      <c r="S359" s="701">
        <v>491100002</v>
      </c>
      <c r="T359" s="701" t="s">
        <v>2567</v>
      </c>
      <c r="U359" s="702">
        <v>150000000000</v>
      </c>
      <c r="W359" s="687">
        <f t="shared" si="47"/>
        <v>45140</v>
      </c>
      <c r="X359" s="688">
        <f t="shared" si="48"/>
        <v>45141</v>
      </c>
      <c r="Y359" s="689">
        <f t="shared" si="55"/>
        <v>1</v>
      </c>
      <c r="Z359" s="690">
        <f t="shared" si="49"/>
        <v>5.4794520547945209E-6</v>
      </c>
      <c r="AA359" s="691">
        <f t="shared" si="50"/>
        <v>150000000000</v>
      </c>
      <c r="AB359" s="689" t="str">
        <f t="shared" si="51"/>
        <v>VND</v>
      </c>
      <c r="AC359" s="689">
        <f>VLOOKUP(AB359,'Fx rate'!$A$2:$B$12,2,0)</f>
        <v>1</v>
      </c>
      <c r="AD359" s="691">
        <f t="shared" si="52"/>
        <v>150000000000</v>
      </c>
      <c r="AE359" s="691">
        <f t="shared" si="53"/>
        <v>821917.80821917811</v>
      </c>
      <c r="AF359" s="692">
        <f>SUMIFS('GL7010'!M:M,'GL7010'!I:I,'C701- Recalculate'!D359)</f>
        <v>-821918</v>
      </c>
      <c r="AG359" s="693">
        <f t="shared" si="54"/>
        <v>-0.19178082188591361</v>
      </c>
    </row>
    <row r="360" spans="1:33" ht="60.5" hidden="1" thickBot="1">
      <c r="A360" s="701">
        <v>132200001</v>
      </c>
      <c r="B360" s="701" t="s">
        <v>1269</v>
      </c>
      <c r="C360" s="701" t="s">
        <v>1271</v>
      </c>
      <c r="D360" s="701" t="s">
        <v>2568</v>
      </c>
      <c r="E360" s="701" t="s">
        <v>2569</v>
      </c>
      <c r="F360" s="701">
        <v>24538</v>
      </c>
      <c r="G360" s="701" t="s">
        <v>1065</v>
      </c>
      <c r="H360" s="704">
        <v>45142</v>
      </c>
      <c r="I360" s="704">
        <v>45145</v>
      </c>
      <c r="J360" s="701">
        <v>3</v>
      </c>
      <c r="K360" s="701" t="s">
        <v>315</v>
      </c>
      <c r="L360" s="702">
        <v>1500000</v>
      </c>
      <c r="M360" s="703">
        <v>35677500000</v>
      </c>
      <c r="N360" s="701">
        <v>4.9000000000000004</v>
      </c>
      <c r="O360" s="701">
        <v>0</v>
      </c>
      <c r="P360" s="702">
        <v>6041</v>
      </c>
      <c r="Q360" s="701">
        <v>0</v>
      </c>
      <c r="R360" s="701">
        <v>0</v>
      </c>
      <c r="S360" s="701">
        <v>491200002</v>
      </c>
      <c r="T360" s="701" t="s">
        <v>2570</v>
      </c>
      <c r="U360" s="702">
        <v>1500000</v>
      </c>
      <c r="W360" s="687">
        <f t="shared" si="47"/>
        <v>45142</v>
      </c>
      <c r="X360" s="688">
        <f t="shared" si="48"/>
        <v>45145</v>
      </c>
      <c r="Y360" s="689">
        <f t="shared" si="55"/>
        <v>3</v>
      </c>
      <c r="Z360" s="690">
        <f t="shared" si="49"/>
        <v>1.3424657534246576E-4</v>
      </c>
      <c r="AA360" s="691">
        <f t="shared" si="50"/>
        <v>1500000</v>
      </c>
      <c r="AB360" s="689" t="str">
        <f t="shared" si="51"/>
        <v>USD</v>
      </c>
      <c r="AC360" s="689">
        <f>VLOOKUP(AB360,'Fx rate'!$A$2:$B$12,2,0)</f>
        <v>24115</v>
      </c>
      <c r="AD360" s="691">
        <f t="shared" si="52"/>
        <v>36172500000</v>
      </c>
      <c r="AE360" s="691">
        <f t="shared" si="53"/>
        <v>14568102.739726027</v>
      </c>
      <c r="AF360" s="692">
        <f>SUMIFS('GL7010'!M:M,'GL7010'!I:I,'C701- Recalculate'!D360)</f>
        <v>-14368756</v>
      </c>
      <c r="AG360" s="693">
        <f t="shared" si="54"/>
        <v>199346.73972602747</v>
      </c>
    </row>
    <row r="361" spans="1:33" ht="70.5" hidden="1" thickBot="1">
      <c r="A361" s="701">
        <v>131200001</v>
      </c>
      <c r="B361" s="701" t="s">
        <v>1269</v>
      </c>
      <c r="C361" s="701" t="s">
        <v>1271</v>
      </c>
      <c r="D361" s="701" t="s">
        <v>2571</v>
      </c>
      <c r="E361" s="701" t="s">
        <v>2572</v>
      </c>
      <c r="F361" s="701">
        <v>25325</v>
      </c>
      <c r="G361" s="701" t="s">
        <v>2140</v>
      </c>
      <c r="H361" s="704">
        <v>45148</v>
      </c>
      <c r="I361" s="704">
        <v>45149</v>
      </c>
      <c r="J361" s="701">
        <v>1</v>
      </c>
      <c r="K361" s="701" t="s">
        <v>178</v>
      </c>
      <c r="L361" s="702">
        <v>150000000000</v>
      </c>
      <c r="M361" s="703">
        <v>150000000000</v>
      </c>
      <c r="N361" s="701">
        <v>0.2</v>
      </c>
      <c r="O361" s="701">
        <v>0</v>
      </c>
      <c r="P361" s="701">
        <v>0</v>
      </c>
      <c r="Q361" s="701">
        <v>0</v>
      </c>
      <c r="R361" s="701">
        <v>0</v>
      </c>
      <c r="S361" s="701">
        <v>491100002</v>
      </c>
      <c r="T361" s="701" t="s">
        <v>2573</v>
      </c>
      <c r="U361" s="702">
        <v>150000000000</v>
      </c>
      <c r="W361" s="687">
        <f t="shared" si="47"/>
        <v>45148</v>
      </c>
      <c r="X361" s="688">
        <f t="shared" si="48"/>
        <v>45149</v>
      </c>
      <c r="Y361" s="689">
        <f t="shared" si="55"/>
        <v>1</v>
      </c>
      <c r="Z361" s="690">
        <f t="shared" si="49"/>
        <v>5.4794520547945209E-6</v>
      </c>
      <c r="AA361" s="691">
        <f t="shared" si="50"/>
        <v>150000000000</v>
      </c>
      <c r="AB361" s="689" t="str">
        <f t="shared" si="51"/>
        <v>VND</v>
      </c>
      <c r="AC361" s="689">
        <f>VLOOKUP(AB361,'Fx rate'!$A$2:$B$12,2,0)</f>
        <v>1</v>
      </c>
      <c r="AD361" s="691">
        <f t="shared" si="52"/>
        <v>150000000000</v>
      </c>
      <c r="AE361" s="691">
        <f t="shared" si="53"/>
        <v>821917.80821917811</v>
      </c>
      <c r="AF361" s="692">
        <f>SUMIFS('GL7010'!M:M,'GL7010'!I:I,'C701- Recalculate'!D361)</f>
        <v>-821918</v>
      </c>
      <c r="AG361" s="693">
        <f t="shared" si="54"/>
        <v>-0.19178082188591361</v>
      </c>
    </row>
    <row r="362" spans="1:33" ht="70.5" hidden="1" thickBot="1">
      <c r="A362" s="701">
        <v>131200001</v>
      </c>
      <c r="B362" s="701" t="s">
        <v>1269</v>
      </c>
      <c r="C362" s="701" t="s">
        <v>1271</v>
      </c>
      <c r="D362" s="701" t="s">
        <v>2574</v>
      </c>
      <c r="E362" s="701" t="s">
        <v>2575</v>
      </c>
      <c r="F362" s="701">
        <v>25325</v>
      </c>
      <c r="G362" s="701" t="s">
        <v>2140</v>
      </c>
      <c r="H362" s="704">
        <v>45148</v>
      </c>
      <c r="I362" s="704">
        <v>45149</v>
      </c>
      <c r="J362" s="701">
        <v>1</v>
      </c>
      <c r="K362" s="701" t="s">
        <v>178</v>
      </c>
      <c r="L362" s="702">
        <v>150000000000</v>
      </c>
      <c r="M362" s="703">
        <v>150000000000</v>
      </c>
      <c r="N362" s="701">
        <v>0.2</v>
      </c>
      <c r="O362" s="701">
        <v>0</v>
      </c>
      <c r="P362" s="701">
        <v>0</v>
      </c>
      <c r="Q362" s="701">
        <v>0</v>
      </c>
      <c r="R362" s="701">
        <v>0</v>
      </c>
      <c r="S362" s="701">
        <v>491100002</v>
      </c>
      <c r="T362" s="701" t="s">
        <v>2576</v>
      </c>
      <c r="U362" s="702">
        <v>150000000000</v>
      </c>
      <c r="W362" s="687">
        <f t="shared" si="47"/>
        <v>45148</v>
      </c>
      <c r="X362" s="688">
        <f t="shared" si="48"/>
        <v>45149</v>
      </c>
      <c r="Y362" s="689">
        <f t="shared" si="55"/>
        <v>1</v>
      </c>
      <c r="Z362" s="690">
        <f t="shared" si="49"/>
        <v>5.4794520547945209E-6</v>
      </c>
      <c r="AA362" s="691">
        <f t="shared" si="50"/>
        <v>150000000000</v>
      </c>
      <c r="AB362" s="689" t="str">
        <f t="shared" si="51"/>
        <v>VND</v>
      </c>
      <c r="AC362" s="689">
        <f>VLOOKUP(AB362,'Fx rate'!$A$2:$B$12,2,0)</f>
        <v>1</v>
      </c>
      <c r="AD362" s="691">
        <f t="shared" si="52"/>
        <v>150000000000</v>
      </c>
      <c r="AE362" s="691">
        <f t="shared" si="53"/>
        <v>821917.80821917811</v>
      </c>
      <c r="AF362" s="692">
        <f>SUMIFS('GL7010'!M:M,'GL7010'!I:I,'C701- Recalculate'!D362)</f>
        <v>-821918</v>
      </c>
      <c r="AG362" s="693">
        <f t="shared" si="54"/>
        <v>-0.19178082188591361</v>
      </c>
    </row>
    <row r="363" spans="1:33" ht="70.5" hidden="1" thickBot="1">
      <c r="A363" s="701">
        <v>131200001</v>
      </c>
      <c r="B363" s="701" t="s">
        <v>1269</v>
      </c>
      <c r="C363" s="701" t="s">
        <v>1271</v>
      </c>
      <c r="D363" s="701" t="s">
        <v>2577</v>
      </c>
      <c r="E363" s="701" t="s">
        <v>2578</v>
      </c>
      <c r="F363" s="701">
        <v>25325</v>
      </c>
      <c r="G363" s="701" t="s">
        <v>2140</v>
      </c>
      <c r="H363" s="704">
        <v>45149</v>
      </c>
      <c r="I363" s="701" t="s">
        <v>2579</v>
      </c>
      <c r="J363" s="701">
        <v>3</v>
      </c>
      <c r="K363" s="701" t="s">
        <v>178</v>
      </c>
      <c r="L363" s="702">
        <v>150000000000</v>
      </c>
      <c r="M363" s="703">
        <v>150000000000</v>
      </c>
      <c r="N363" s="701">
        <v>0.2</v>
      </c>
      <c r="O363" s="701">
        <v>0</v>
      </c>
      <c r="P363" s="701">
        <v>0</v>
      </c>
      <c r="Q363" s="701">
        <v>0</v>
      </c>
      <c r="R363" s="701">
        <v>0</v>
      </c>
      <c r="S363" s="701">
        <v>491100002</v>
      </c>
      <c r="T363" s="701" t="s">
        <v>2580</v>
      </c>
      <c r="U363" s="702">
        <v>150000000000</v>
      </c>
      <c r="W363" s="687">
        <f t="shared" si="47"/>
        <v>45149</v>
      </c>
      <c r="X363" s="688" t="str">
        <f t="shared" si="48"/>
        <v>14/08/2023</v>
      </c>
      <c r="Y363" s="689">
        <f t="shared" si="55"/>
        <v>3</v>
      </c>
      <c r="Z363" s="690">
        <f t="shared" si="49"/>
        <v>5.4794520547945209E-6</v>
      </c>
      <c r="AA363" s="691">
        <f t="shared" si="50"/>
        <v>150000000000</v>
      </c>
      <c r="AB363" s="689" t="str">
        <f t="shared" si="51"/>
        <v>VND</v>
      </c>
      <c r="AC363" s="689">
        <f>VLOOKUP(AB363,'Fx rate'!$A$2:$B$12,2,0)</f>
        <v>1</v>
      </c>
      <c r="AD363" s="691">
        <f t="shared" si="52"/>
        <v>150000000000</v>
      </c>
      <c r="AE363" s="691">
        <f t="shared" si="53"/>
        <v>2465753.4246575343</v>
      </c>
      <c r="AF363" s="692">
        <f>SUMIFS('GL7010'!M:M,'GL7010'!I:I,'C701- Recalculate'!D363)</f>
        <v>-2465753</v>
      </c>
      <c r="AG363" s="693">
        <f t="shared" si="54"/>
        <v>0.42465753434225917</v>
      </c>
    </row>
    <row r="364" spans="1:33" ht="60.5" hidden="1" thickBot="1">
      <c r="A364" s="701">
        <v>131200001</v>
      </c>
      <c r="B364" s="701" t="s">
        <v>1269</v>
      </c>
      <c r="C364" s="701" t="s">
        <v>1271</v>
      </c>
      <c r="D364" s="701" t="s">
        <v>2581</v>
      </c>
      <c r="E364" s="701" t="s">
        <v>2582</v>
      </c>
      <c r="F364" s="701">
        <v>40038</v>
      </c>
      <c r="G364" s="701" t="s">
        <v>2566</v>
      </c>
      <c r="H364" s="704">
        <v>45149</v>
      </c>
      <c r="I364" s="701" t="s">
        <v>2579</v>
      </c>
      <c r="J364" s="701">
        <v>3</v>
      </c>
      <c r="K364" s="701" t="s">
        <v>178</v>
      </c>
      <c r="L364" s="702">
        <v>150000000000</v>
      </c>
      <c r="M364" s="703">
        <v>150000000000</v>
      </c>
      <c r="N364" s="701">
        <v>0.15</v>
      </c>
      <c r="O364" s="701">
        <v>0</v>
      </c>
      <c r="P364" s="701">
        <v>0</v>
      </c>
      <c r="Q364" s="701">
        <v>0</v>
      </c>
      <c r="R364" s="701">
        <v>0</v>
      </c>
      <c r="S364" s="701">
        <v>491100002</v>
      </c>
      <c r="T364" s="701" t="s">
        <v>2583</v>
      </c>
      <c r="U364" s="702">
        <v>150000000000</v>
      </c>
      <c r="W364" s="687">
        <f t="shared" si="47"/>
        <v>45149</v>
      </c>
      <c r="X364" s="688" t="str">
        <f t="shared" si="48"/>
        <v>14/08/2023</v>
      </c>
      <c r="Y364" s="689">
        <f t="shared" si="55"/>
        <v>3</v>
      </c>
      <c r="Z364" s="690">
        <f t="shared" si="49"/>
        <v>4.1095890410958909E-6</v>
      </c>
      <c r="AA364" s="691">
        <f t="shared" si="50"/>
        <v>150000000000</v>
      </c>
      <c r="AB364" s="689" t="str">
        <f t="shared" si="51"/>
        <v>VND</v>
      </c>
      <c r="AC364" s="689">
        <f>VLOOKUP(AB364,'Fx rate'!$A$2:$B$12,2,0)</f>
        <v>1</v>
      </c>
      <c r="AD364" s="691">
        <f t="shared" si="52"/>
        <v>150000000000</v>
      </c>
      <c r="AE364" s="691">
        <f t="shared" si="53"/>
        <v>1849315.0684931506</v>
      </c>
      <c r="AF364" s="692">
        <f>SUMIFS('GL7010'!M:M,'GL7010'!I:I,'C701- Recalculate'!D364)</f>
        <v>-1849315</v>
      </c>
      <c r="AG364" s="693">
        <f t="shared" si="54"/>
        <v>6.8493150640279055E-2</v>
      </c>
    </row>
    <row r="365" spans="1:33" ht="70.5" hidden="1" thickBot="1">
      <c r="A365" s="701">
        <v>131200001</v>
      </c>
      <c r="B365" s="701" t="s">
        <v>1269</v>
      </c>
      <c r="C365" s="701" t="s">
        <v>1271</v>
      </c>
      <c r="D365" s="701" t="s">
        <v>2584</v>
      </c>
      <c r="E365" s="701" t="s">
        <v>2585</v>
      </c>
      <c r="F365" s="701">
        <v>25325</v>
      </c>
      <c r="G365" s="701" t="s">
        <v>2140</v>
      </c>
      <c r="H365" s="704">
        <v>45149</v>
      </c>
      <c r="I365" s="701" t="s">
        <v>2579</v>
      </c>
      <c r="J365" s="701">
        <v>3</v>
      </c>
      <c r="K365" s="701" t="s">
        <v>178</v>
      </c>
      <c r="L365" s="702">
        <v>150000000000</v>
      </c>
      <c r="M365" s="703">
        <v>150000000000</v>
      </c>
      <c r="N365" s="701">
        <v>0.2</v>
      </c>
      <c r="O365" s="701">
        <v>0</v>
      </c>
      <c r="P365" s="701">
        <v>0</v>
      </c>
      <c r="Q365" s="701">
        <v>0</v>
      </c>
      <c r="R365" s="701">
        <v>0</v>
      </c>
      <c r="S365" s="701">
        <v>491100002</v>
      </c>
      <c r="T365" s="701" t="s">
        <v>2586</v>
      </c>
      <c r="U365" s="702">
        <v>150000000000</v>
      </c>
      <c r="W365" s="687">
        <f t="shared" si="47"/>
        <v>45149</v>
      </c>
      <c r="X365" s="688" t="str">
        <f t="shared" si="48"/>
        <v>14/08/2023</v>
      </c>
      <c r="Y365" s="689">
        <f t="shared" si="55"/>
        <v>3</v>
      </c>
      <c r="Z365" s="690">
        <f t="shared" si="49"/>
        <v>5.4794520547945209E-6</v>
      </c>
      <c r="AA365" s="691">
        <f t="shared" si="50"/>
        <v>150000000000</v>
      </c>
      <c r="AB365" s="689" t="str">
        <f t="shared" si="51"/>
        <v>VND</v>
      </c>
      <c r="AC365" s="689">
        <f>VLOOKUP(AB365,'Fx rate'!$A$2:$B$12,2,0)</f>
        <v>1</v>
      </c>
      <c r="AD365" s="691">
        <f t="shared" si="52"/>
        <v>150000000000</v>
      </c>
      <c r="AE365" s="691">
        <f t="shared" si="53"/>
        <v>2465753.4246575343</v>
      </c>
      <c r="AF365" s="692">
        <f>SUMIFS('GL7010'!M:M,'GL7010'!I:I,'C701- Recalculate'!D365)</f>
        <v>-2465753</v>
      </c>
      <c r="AG365" s="693">
        <f t="shared" si="54"/>
        <v>0.42465753434225917</v>
      </c>
    </row>
    <row r="366" spans="1:33" ht="70.5" hidden="1" thickBot="1">
      <c r="A366" s="701">
        <v>131200001</v>
      </c>
      <c r="B366" s="701" t="s">
        <v>1269</v>
      </c>
      <c r="C366" s="701" t="s">
        <v>1271</v>
      </c>
      <c r="D366" s="701" t="s">
        <v>2587</v>
      </c>
      <c r="E366" s="701" t="s">
        <v>2588</v>
      </c>
      <c r="F366" s="701">
        <v>25325</v>
      </c>
      <c r="G366" s="701" t="s">
        <v>2140</v>
      </c>
      <c r="H366" s="701" t="s">
        <v>2579</v>
      </c>
      <c r="I366" s="701" t="s">
        <v>2589</v>
      </c>
      <c r="J366" s="701">
        <v>1</v>
      </c>
      <c r="K366" s="701" t="s">
        <v>178</v>
      </c>
      <c r="L366" s="702">
        <v>150000000000</v>
      </c>
      <c r="M366" s="703">
        <v>150000000000</v>
      </c>
      <c r="N366" s="701">
        <v>0.2</v>
      </c>
      <c r="O366" s="701">
        <v>0</v>
      </c>
      <c r="P366" s="701">
        <v>0</v>
      </c>
      <c r="Q366" s="701">
        <v>0</v>
      </c>
      <c r="R366" s="701">
        <v>0</v>
      </c>
      <c r="S366" s="701">
        <v>491100002</v>
      </c>
      <c r="T366" s="701" t="s">
        <v>2590</v>
      </c>
      <c r="U366" s="702">
        <v>150000000000</v>
      </c>
      <c r="W366" s="687" t="str">
        <f t="shared" si="47"/>
        <v>14/08/2023</v>
      </c>
      <c r="X366" s="688" t="str">
        <f t="shared" si="48"/>
        <v>15/08/2023</v>
      </c>
      <c r="Y366" s="689">
        <f t="shared" si="55"/>
        <v>1</v>
      </c>
      <c r="Z366" s="690">
        <f t="shared" si="49"/>
        <v>5.4794520547945209E-6</v>
      </c>
      <c r="AA366" s="691">
        <f t="shared" si="50"/>
        <v>150000000000</v>
      </c>
      <c r="AB366" s="689" t="str">
        <f t="shared" si="51"/>
        <v>VND</v>
      </c>
      <c r="AC366" s="689">
        <f>VLOOKUP(AB366,'Fx rate'!$A$2:$B$12,2,0)</f>
        <v>1</v>
      </c>
      <c r="AD366" s="691">
        <f t="shared" si="52"/>
        <v>150000000000</v>
      </c>
      <c r="AE366" s="691">
        <f t="shared" si="53"/>
        <v>821917.80821917811</v>
      </c>
      <c r="AF366" s="692">
        <f>SUMIFS('GL7010'!M:M,'GL7010'!I:I,'C701- Recalculate'!D366)</f>
        <v>-821918</v>
      </c>
      <c r="AG366" s="693">
        <f t="shared" si="54"/>
        <v>-0.19178082188591361</v>
      </c>
    </row>
    <row r="367" spans="1:33" ht="70.5" hidden="1" thickBot="1">
      <c r="A367" s="701">
        <v>131200001</v>
      </c>
      <c r="B367" s="701" t="s">
        <v>1269</v>
      </c>
      <c r="C367" s="701" t="s">
        <v>1271</v>
      </c>
      <c r="D367" s="701" t="s">
        <v>2591</v>
      </c>
      <c r="E367" s="701" t="s">
        <v>2592</v>
      </c>
      <c r="F367" s="701">
        <v>25325</v>
      </c>
      <c r="G367" s="701" t="s">
        <v>2140</v>
      </c>
      <c r="H367" s="701" t="s">
        <v>2579</v>
      </c>
      <c r="I367" s="701" t="s">
        <v>2589</v>
      </c>
      <c r="J367" s="701">
        <v>1</v>
      </c>
      <c r="K367" s="701" t="s">
        <v>178</v>
      </c>
      <c r="L367" s="702">
        <v>150000000000</v>
      </c>
      <c r="M367" s="703">
        <v>150000000000</v>
      </c>
      <c r="N367" s="701">
        <v>0.2</v>
      </c>
      <c r="O367" s="701">
        <v>0</v>
      </c>
      <c r="P367" s="701">
        <v>0</v>
      </c>
      <c r="Q367" s="701">
        <v>0</v>
      </c>
      <c r="R367" s="701">
        <v>0</v>
      </c>
      <c r="S367" s="701">
        <v>491100002</v>
      </c>
      <c r="T367" s="701" t="s">
        <v>2593</v>
      </c>
      <c r="U367" s="702">
        <v>150000000000</v>
      </c>
      <c r="W367" s="687" t="str">
        <f t="shared" si="47"/>
        <v>14/08/2023</v>
      </c>
      <c r="X367" s="688" t="str">
        <f t="shared" si="48"/>
        <v>15/08/2023</v>
      </c>
      <c r="Y367" s="689">
        <f t="shared" si="55"/>
        <v>1</v>
      </c>
      <c r="Z367" s="690">
        <f t="shared" si="49"/>
        <v>5.4794520547945209E-6</v>
      </c>
      <c r="AA367" s="691">
        <f t="shared" si="50"/>
        <v>150000000000</v>
      </c>
      <c r="AB367" s="689" t="str">
        <f t="shared" si="51"/>
        <v>VND</v>
      </c>
      <c r="AC367" s="689">
        <f>VLOOKUP(AB367,'Fx rate'!$A$2:$B$12,2,0)</f>
        <v>1</v>
      </c>
      <c r="AD367" s="691">
        <f t="shared" si="52"/>
        <v>150000000000</v>
      </c>
      <c r="AE367" s="691">
        <f t="shared" si="53"/>
        <v>821917.80821917811</v>
      </c>
      <c r="AF367" s="692">
        <f>SUMIFS('GL7010'!M:M,'GL7010'!I:I,'C701- Recalculate'!D367)</f>
        <v>-821918</v>
      </c>
      <c r="AG367" s="693">
        <f t="shared" si="54"/>
        <v>-0.19178082188591361</v>
      </c>
    </row>
    <row r="368" spans="1:33" ht="70.5" hidden="1" thickBot="1">
      <c r="A368" s="701">
        <v>131200001</v>
      </c>
      <c r="B368" s="701" t="s">
        <v>1269</v>
      </c>
      <c r="C368" s="701" t="s">
        <v>1271</v>
      </c>
      <c r="D368" s="701" t="s">
        <v>2594</v>
      </c>
      <c r="E368" s="701" t="s">
        <v>2595</v>
      </c>
      <c r="F368" s="701">
        <v>25325</v>
      </c>
      <c r="G368" s="701" t="s">
        <v>2140</v>
      </c>
      <c r="H368" s="701" t="s">
        <v>2589</v>
      </c>
      <c r="I368" s="701" t="s">
        <v>2596</v>
      </c>
      <c r="J368" s="701">
        <v>1</v>
      </c>
      <c r="K368" s="701" t="s">
        <v>178</v>
      </c>
      <c r="L368" s="702">
        <v>150000000000</v>
      </c>
      <c r="M368" s="703">
        <v>150000000000</v>
      </c>
      <c r="N368" s="701">
        <v>0.2</v>
      </c>
      <c r="O368" s="701">
        <v>0</v>
      </c>
      <c r="P368" s="701">
        <v>0</v>
      </c>
      <c r="Q368" s="701">
        <v>0</v>
      </c>
      <c r="R368" s="701">
        <v>0</v>
      </c>
      <c r="S368" s="701">
        <v>491100002</v>
      </c>
      <c r="T368" s="701" t="s">
        <v>2597</v>
      </c>
      <c r="U368" s="702">
        <v>150000000000</v>
      </c>
      <c r="W368" s="687" t="str">
        <f t="shared" si="47"/>
        <v>15/08/2023</v>
      </c>
      <c r="X368" s="688" t="str">
        <f t="shared" si="48"/>
        <v>16/08/2023</v>
      </c>
      <c r="Y368" s="689">
        <f t="shared" si="55"/>
        <v>1</v>
      </c>
      <c r="Z368" s="690">
        <f t="shared" si="49"/>
        <v>5.4794520547945209E-6</v>
      </c>
      <c r="AA368" s="691">
        <f t="shared" si="50"/>
        <v>150000000000</v>
      </c>
      <c r="AB368" s="689" t="str">
        <f t="shared" si="51"/>
        <v>VND</v>
      </c>
      <c r="AC368" s="689">
        <f>VLOOKUP(AB368,'Fx rate'!$A$2:$B$12,2,0)</f>
        <v>1</v>
      </c>
      <c r="AD368" s="691">
        <f t="shared" si="52"/>
        <v>150000000000</v>
      </c>
      <c r="AE368" s="691">
        <f t="shared" si="53"/>
        <v>821917.80821917811</v>
      </c>
      <c r="AF368" s="692">
        <f>SUMIFS('GL7010'!M:M,'GL7010'!I:I,'C701- Recalculate'!D368)</f>
        <v>-821918</v>
      </c>
      <c r="AG368" s="693">
        <f t="shared" si="54"/>
        <v>-0.19178082188591361</v>
      </c>
    </row>
    <row r="369" spans="1:33" ht="70.5" hidden="1" thickBot="1">
      <c r="A369" s="701">
        <v>131200001</v>
      </c>
      <c r="B369" s="701" t="s">
        <v>1269</v>
      </c>
      <c r="C369" s="701" t="s">
        <v>1271</v>
      </c>
      <c r="D369" s="701" t="s">
        <v>2598</v>
      </c>
      <c r="E369" s="701" t="s">
        <v>2599</v>
      </c>
      <c r="F369" s="701">
        <v>25325</v>
      </c>
      <c r="G369" s="701" t="s">
        <v>2140</v>
      </c>
      <c r="H369" s="701" t="s">
        <v>2589</v>
      </c>
      <c r="I369" s="701" t="s">
        <v>2596</v>
      </c>
      <c r="J369" s="701">
        <v>1</v>
      </c>
      <c r="K369" s="701" t="s">
        <v>178</v>
      </c>
      <c r="L369" s="702">
        <v>150000000000</v>
      </c>
      <c r="M369" s="703">
        <v>150000000000</v>
      </c>
      <c r="N369" s="701">
        <v>0.2</v>
      </c>
      <c r="O369" s="701">
        <v>0</v>
      </c>
      <c r="P369" s="701">
        <v>0</v>
      </c>
      <c r="Q369" s="701">
        <v>0</v>
      </c>
      <c r="R369" s="701">
        <v>0</v>
      </c>
      <c r="S369" s="701">
        <v>491100002</v>
      </c>
      <c r="T369" s="701" t="s">
        <v>2600</v>
      </c>
      <c r="U369" s="702">
        <v>150000000000</v>
      </c>
      <c r="W369" s="687" t="str">
        <f t="shared" si="47"/>
        <v>15/08/2023</v>
      </c>
      <c r="X369" s="688" t="str">
        <f t="shared" si="48"/>
        <v>16/08/2023</v>
      </c>
      <c r="Y369" s="689">
        <f t="shared" si="55"/>
        <v>1</v>
      </c>
      <c r="Z369" s="690">
        <f t="shared" si="49"/>
        <v>5.4794520547945209E-6</v>
      </c>
      <c r="AA369" s="691">
        <f t="shared" si="50"/>
        <v>150000000000</v>
      </c>
      <c r="AB369" s="689" t="str">
        <f t="shared" si="51"/>
        <v>VND</v>
      </c>
      <c r="AC369" s="689">
        <f>VLOOKUP(AB369,'Fx rate'!$A$2:$B$12,2,0)</f>
        <v>1</v>
      </c>
      <c r="AD369" s="691">
        <f t="shared" si="52"/>
        <v>150000000000</v>
      </c>
      <c r="AE369" s="691">
        <f t="shared" si="53"/>
        <v>821917.80821917811</v>
      </c>
      <c r="AF369" s="692">
        <f>SUMIFS('GL7010'!M:M,'GL7010'!I:I,'C701- Recalculate'!D369)</f>
        <v>-821918</v>
      </c>
      <c r="AG369" s="693">
        <f t="shared" si="54"/>
        <v>-0.19178082188591361</v>
      </c>
    </row>
    <row r="370" spans="1:33" ht="70.5" hidden="1" thickBot="1">
      <c r="A370" s="701">
        <v>131200001</v>
      </c>
      <c r="B370" s="701" t="s">
        <v>1269</v>
      </c>
      <c r="C370" s="701" t="s">
        <v>1271</v>
      </c>
      <c r="D370" s="701" t="s">
        <v>2601</v>
      </c>
      <c r="E370" s="701" t="s">
        <v>2602</v>
      </c>
      <c r="F370" s="701">
        <v>25391</v>
      </c>
      <c r="G370" s="701" t="s">
        <v>2538</v>
      </c>
      <c r="H370" s="701" t="s">
        <v>2589</v>
      </c>
      <c r="I370" s="701" t="s">
        <v>2596</v>
      </c>
      <c r="J370" s="701">
        <v>1</v>
      </c>
      <c r="K370" s="701" t="s">
        <v>178</v>
      </c>
      <c r="L370" s="702">
        <v>100000000000</v>
      </c>
      <c r="M370" s="703">
        <v>100000000000</v>
      </c>
      <c r="N370" s="701">
        <v>0.2</v>
      </c>
      <c r="O370" s="701">
        <v>0</v>
      </c>
      <c r="P370" s="701">
        <v>0</v>
      </c>
      <c r="Q370" s="701">
        <v>0</v>
      </c>
      <c r="R370" s="701">
        <v>0</v>
      </c>
      <c r="S370" s="701">
        <v>491100002</v>
      </c>
      <c r="T370" s="701" t="s">
        <v>2603</v>
      </c>
      <c r="U370" s="702">
        <v>100000000000</v>
      </c>
      <c r="W370" s="687" t="str">
        <f t="shared" si="47"/>
        <v>15/08/2023</v>
      </c>
      <c r="X370" s="688" t="str">
        <f t="shared" si="48"/>
        <v>16/08/2023</v>
      </c>
      <c r="Y370" s="689">
        <f t="shared" si="55"/>
        <v>1</v>
      </c>
      <c r="Z370" s="690">
        <f t="shared" si="49"/>
        <v>5.4794520547945209E-6</v>
      </c>
      <c r="AA370" s="691">
        <f t="shared" si="50"/>
        <v>100000000000</v>
      </c>
      <c r="AB370" s="689" t="str">
        <f t="shared" si="51"/>
        <v>VND</v>
      </c>
      <c r="AC370" s="689">
        <f>VLOOKUP(AB370,'Fx rate'!$A$2:$B$12,2,0)</f>
        <v>1</v>
      </c>
      <c r="AD370" s="691">
        <f t="shared" si="52"/>
        <v>100000000000</v>
      </c>
      <c r="AE370" s="691">
        <f t="shared" si="53"/>
        <v>547945.20547945204</v>
      </c>
      <c r="AF370" s="692">
        <f>SUMIFS('GL7010'!M:M,'GL7010'!I:I,'C701- Recalculate'!D370)</f>
        <v>-547945</v>
      </c>
      <c r="AG370" s="693">
        <f t="shared" si="54"/>
        <v>0.20547945203725249</v>
      </c>
    </row>
    <row r="371" spans="1:33" ht="60.5" hidden="1" thickBot="1">
      <c r="A371" s="701">
        <v>131200001</v>
      </c>
      <c r="B371" s="701" t="s">
        <v>1269</v>
      </c>
      <c r="C371" s="701" t="s">
        <v>1271</v>
      </c>
      <c r="D371" s="701" t="s">
        <v>2604</v>
      </c>
      <c r="E371" s="701" t="s">
        <v>2605</v>
      </c>
      <c r="F371" s="701">
        <v>12092</v>
      </c>
      <c r="G371" s="701" t="s">
        <v>1069</v>
      </c>
      <c r="H371" s="701" t="s">
        <v>2589</v>
      </c>
      <c r="I371" s="701" t="s">
        <v>2596</v>
      </c>
      <c r="J371" s="701">
        <v>1</v>
      </c>
      <c r="K371" s="701" t="s">
        <v>178</v>
      </c>
      <c r="L371" s="702">
        <v>150000000000</v>
      </c>
      <c r="M371" s="703">
        <v>150000000000</v>
      </c>
      <c r="N371" s="701">
        <v>0.2</v>
      </c>
      <c r="O371" s="701">
        <v>0</v>
      </c>
      <c r="P371" s="701">
        <v>0</v>
      </c>
      <c r="Q371" s="701">
        <v>0</v>
      </c>
      <c r="R371" s="701">
        <v>0</v>
      </c>
      <c r="S371" s="701">
        <v>491100002</v>
      </c>
      <c r="T371" s="701" t="s">
        <v>2606</v>
      </c>
      <c r="U371" s="702">
        <v>150000000000</v>
      </c>
      <c r="W371" s="687" t="str">
        <f t="shared" si="47"/>
        <v>15/08/2023</v>
      </c>
      <c r="X371" s="688" t="str">
        <f t="shared" si="48"/>
        <v>16/08/2023</v>
      </c>
      <c r="Y371" s="689">
        <f t="shared" si="55"/>
        <v>1</v>
      </c>
      <c r="Z371" s="690">
        <f t="shared" si="49"/>
        <v>5.4794520547945209E-6</v>
      </c>
      <c r="AA371" s="691">
        <f t="shared" si="50"/>
        <v>150000000000</v>
      </c>
      <c r="AB371" s="689" t="str">
        <f t="shared" si="51"/>
        <v>VND</v>
      </c>
      <c r="AC371" s="689">
        <f>VLOOKUP(AB371,'Fx rate'!$A$2:$B$12,2,0)</f>
        <v>1</v>
      </c>
      <c r="AD371" s="691">
        <f t="shared" si="52"/>
        <v>150000000000</v>
      </c>
      <c r="AE371" s="691">
        <f t="shared" si="53"/>
        <v>821917.80821917811</v>
      </c>
      <c r="AF371" s="692">
        <f>SUMIFS('GL7010'!M:M,'GL7010'!I:I,'C701- Recalculate'!D371)</f>
        <v>-821918</v>
      </c>
      <c r="AG371" s="693">
        <f t="shared" si="54"/>
        <v>-0.19178082188591361</v>
      </c>
    </row>
    <row r="372" spans="1:33" ht="70.5" hidden="1" thickBot="1">
      <c r="A372" s="701">
        <v>131200001</v>
      </c>
      <c r="B372" s="701" t="s">
        <v>1269</v>
      </c>
      <c r="C372" s="701" t="s">
        <v>1271</v>
      </c>
      <c r="D372" s="701" t="s">
        <v>2607</v>
      </c>
      <c r="E372" s="701" t="s">
        <v>2608</v>
      </c>
      <c r="F372" s="701">
        <v>25325</v>
      </c>
      <c r="G372" s="701" t="s">
        <v>2140</v>
      </c>
      <c r="H372" s="701" t="s">
        <v>2596</v>
      </c>
      <c r="I372" s="701" t="s">
        <v>2609</v>
      </c>
      <c r="J372" s="701">
        <v>1</v>
      </c>
      <c r="K372" s="701" t="s">
        <v>178</v>
      </c>
      <c r="L372" s="702">
        <v>200000000000</v>
      </c>
      <c r="M372" s="703">
        <v>200000000000</v>
      </c>
      <c r="N372" s="701">
        <v>0.2</v>
      </c>
      <c r="O372" s="701">
        <v>0</v>
      </c>
      <c r="P372" s="701">
        <v>0</v>
      </c>
      <c r="Q372" s="701">
        <v>0</v>
      </c>
      <c r="R372" s="701">
        <v>0</v>
      </c>
      <c r="S372" s="701">
        <v>491100002</v>
      </c>
      <c r="T372" s="701" t="s">
        <v>2610</v>
      </c>
      <c r="U372" s="702">
        <v>200000000000</v>
      </c>
      <c r="W372" s="687" t="str">
        <f t="shared" si="47"/>
        <v>16/08/2023</v>
      </c>
      <c r="X372" s="688" t="str">
        <f t="shared" si="48"/>
        <v>17/08/2023</v>
      </c>
      <c r="Y372" s="689">
        <f t="shared" si="55"/>
        <v>1</v>
      </c>
      <c r="Z372" s="690">
        <f t="shared" si="49"/>
        <v>5.4794520547945209E-6</v>
      </c>
      <c r="AA372" s="691">
        <f t="shared" si="50"/>
        <v>200000000000</v>
      </c>
      <c r="AB372" s="689" t="str">
        <f t="shared" si="51"/>
        <v>VND</v>
      </c>
      <c r="AC372" s="689">
        <f>VLOOKUP(AB372,'Fx rate'!$A$2:$B$12,2,0)</f>
        <v>1</v>
      </c>
      <c r="AD372" s="691">
        <f t="shared" si="52"/>
        <v>200000000000</v>
      </c>
      <c r="AE372" s="691">
        <f t="shared" si="53"/>
        <v>1095890.4109589041</v>
      </c>
      <c r="AF372" s="692">
        <f>SUMIFS('GL7010'!M:M,'GL7010'!I:I,'C701- Recalculate'!D372)</f>
        <v>-1095890</v>
      </c>
      <c r="AG372" s="693">
        <f t="shared" si="54"/>
        <v>0.41095890407450497</v>
      </c>
    </row>
    <row r="373" spans="1:33" ht="70.5" hidden="1" thickBot="1">
      <c r="A373" s="701">
        <v>131200001</v>
      </c>
      <c r="B373" s="701" t="s">
        <v>1269</v>
      </c>
      <c r="C373" s="701" t="s">
        <v>1271</v>
      </c>
      <c r="D373" s="701" t="s">
        <v>2611</v>
      </c>
      <c r="E373" s="701" t="s">
        <v>2612</v>
      </c>
      <c r="F373" s="701">
        <v>21485</v>
      </c>
      <c r="G373" s="701" t="s">
        <v>1070</v>
      </c>
      <c r="H373" s="701" t="s">
        <v>2596</v>
      </c>
      <c r="I373" s="701" t="s">
        <v>2613</v>
      </c>
      <c r="J373" s="701">
        <v>90</v>
      </c>
      <c r="K373" s="701" t="s">
        <v>178</v>
      </c>
      <c r="L373" s="702">
        <v>250000000000</v>
      </c>
      <c r="M373" s="703">
        <v>250000000000</v>
      </c>
      <c r="N373" s="701">
        <v>4.0999999999999996</v>
      </c>
      <c r="O373" s="701">
        <v>0</v>
      </c>
      <c r="P373" s="701">
        <v>0</v>
      </c>
      <c r="Q373" s="701">
        <v>0</v>
      </c>
      <c r="R373" s="701">
        <v>0</v>
      </c>
      <c r="S373" s="701">
        <v>491100002</v>
      </c>
      <c r="T373" s="701" t="s">
        <v>2614</v>
      </c>
      <c r="U373" s="702">
        <v>250000000000</v>
      </c>
      <c r="W373" s="687" t="str">
        <f t="shared" si="47"/>
        <v>16/08/2023</v>
      </c>
      <c r="X373" s="688" t="str">
        <f t="shared" si="48"/>
        <v>14/11/2023</v>
      </c>
      <c r="Y373" s="689">
        <f t="shared" si="55"/>
        <v>90</v>
      </c>
      <c r="Z373" s="690">
        <f t="shared" si="49"/>
        <v>1.1232876712328766E-4</v>
      </c>
      <c r="AA373" s="691">
        <f t="shared" si="50"/>
        <v>250000000000</v>
      </c>
      <c r="AB373" s="689" t="str">
        <f t="shared" si="51"/>
        <v>VND</v>
      </c>
      <c r="AC373" s="689">
        <f>VLOOKUP(AB373,'Fx rate'!$A$2:$B$12,2,0)</f>
        <v>1</v>
      </c>
      <c r="AD373" s="691">
        <f t="shared" si="52"/>
        <v>250000000000</v>
      </c>
      <c r="AE373" s="691">
        <f t="shared" si="53"/>
        <v>2527397260.2739725</v>
      </c>
      <c r="AF373" s="692">
        <f>SUMIFS('GL7010'!M:M,'GL7010'!I:I,'C701- Recalculate'!D373)</f>
        <v>-2527397260</v>
      </c>
      <c r="AG373" s="693">
        <f t="shared" si="54"/>
        <v>0.27397251129150391</v>
      </c>
    </row>
    <row r="374" spans="1:33" ht="70.5" hidden="1" thickBot="1">
      <c r="A374" s="701">
        <v>131200001</v>
      </c>
      <c r="B374" s="701" t="s">
        <v>1269</v>
      </c>
      <c r="C374" s="701" t="s">
        <v>1271</v>
      </c>
      <c r="D374" s="701" t="s">
        <v>2615</v>
      </c>
      <c r="E374" s="701" t="s">
        <v>2616</v>
      </c>
      <c r="F374" s="701">
        <v>25325</v>
      </c>
      <c r="G374" s="701" t="s">
        <v>2140</v>
      </c>
      <c r="H374" s="701" t="s">
        <v>2596</v>
      </c>
      <c r="I374" s="701" t="s">
        <v>2609</v>
      </c>
      <c r="J374" s="701">
        <v>1</v>
      </c>
      <c r="K374" s="701" t="s">
        <v>178</v>
      </c>
      <c r="L374" s="702">
        <v>200000000000</v>
      </c>
      <c r="M374" s="703">
        <v>200000000000</v>
      </c>
      <c r="N374" s="701">
        <v>0.2</v>
      </c>
      <c r="O374" s="701">
        <v>0</v>
      </c>
      <c r="P374" s="701">
        <v>0</v>
      </c>
      <c r="Q374" s="701">
        <v>0</v>
      </c>
      <c r="R374" s="701">
        <v>0</v>
      </c>
      <c r="S374" s="701">
        <v>491100002</v>
      </c>
      <c r="T374" s="701" t="s">
        <v>2617</v>
      </c>
      <c r="U374" s="702">
        <v>200000000000</v>
      </c>
      <c r="W374" s="687" t="str">
        <f t="shared" si="47"/>
        <v>16/08/2023</v>
      </c>
      <c r="X374" s="688" t="str">
        <f t="shared" si="48"/>
        <v>17/08/2023</v>
      </c>
      <c r="Y374" s="689">
        <f t="shared" si="55"/>
        <v>1</v>
      </c>
      <c r="Z374" s="690">
        <f t="shared" si="49"/>
        <v>5.4794520547945209E-6</v>
      </c>
      <c r="AA374" s="691">
        <f t="shared" si="50"/>
        <v>200000000000</v>
      </c>
      <c r="AB374" s="689" t="str">
        <f t="shared" si="51"/>
        <v>VND</v>
      </c>
      <c r="AC374" s="689">
        <f>VLOOKUP(AB374,'Fx rate'!$A$2:$B$12,2,0)</f>
        <v>1</v>
      </c>
      <c r="AD374" s="691">
        <f t="shared" si="52"/>
        <v>200000000000</v>
      </c>
      <c r="AE374" s="691">
        <f t="shared" si="53"/>
        <v>1095890.4109589041</v>
      </c>
      <c r="AF374" s="692">
        <f>SUMIFS('GL7010'!M:M,'GL7010'!I:I,'C701- Recalculate'!D374)</f>
        <v>-1095890</v>
      </c>
      <c r="AG374" s="693">
        <f t="shared" si="54"/>
        <v>0.41095890407450497</v>
      </c>
    </row>
    <row r="375" spans="1:33" ht="70.5" hidden="1" thickBot="1">
      <c r="A375" s="701">
        <v>131200001</v>
      </c>
      <c r="B375" s="701" t="s">
        <v>1269</v>
      </c>
      <c r="C375" s="701" t="s">
        <v>1271</v>
      </c>
      <c r="D375" s="701" t="s">
        <v>2618</v>
      </c>
      <c r="E375" s="701" t="s">
        <v>2619</v>
      </c>
      <c r="F375" s="701">
        <v>25391</v>
      </c>
      <c r="G375" s="701" t="s">
        <v>2538</v>
      </c>
      <c r="H375" s="701" t="s">
        <v>2596</v>
      </c>
      <c r="I375" s="701" t="s">
        <v>2609</v>
      </c>
      <c r="J375" s="701">
        <v>1</v>
      </c>
      <c r="K375" s="701" t="s">
        <v>178</v>
      </c>
      <c r="L375" s="702">
        <v>100000000000</v>
      </c>
      <c r="M375" s="703">
        <v>100000000000</v>
      </c>
      <c r="N375" s="701">
        <v>0.2</v>
      </c>
      <c r="O375" s="701">
        <v>0</v>
      </c>
      <c r="P375" s="701">
        <v>0</v>
      </c>
      <c r="Q375" s="701">
        <v>0</v>
      </c>
      <c r="R375" s="701">
        <v>0</v>
      </c>
      <c r="S375" s="701">
        <v>491100002</v>
      </c>
      <c r="T375" s="701" t="s">
        <v>2620</v>
      </c>
      <c r="U375" s="702">
        <v>100000000000</v>
      </c>
      <c r="W375" s="687" t="str">
        <f t="shared" si="47"/>
        <v>16/08/2023</v>
      </c>
      <c r="X375" s="688" t="str">
        <f t="shared" si="48"/>
        <v>17/08/2023</v>
      </c>
      <c r="Y375" s="689">
        <f t="shared" si="55"/>
        <v>1</v>
      </c>
      <c r="Z375" s="690">
        <f t="shared" si="49"/>
        <v>5.4794520547945209E-6</v>
      </c>
      <c r="AA375" s="691">
        <f t="shared" si="50"/>
        <v>100000000000</v>
      </c>
      <c r="AB375" s="689" t="str">
        <f t="shared" si="51"/>
        <v>VND</v>
      </c>
      <c r="AC375" s="689">
        <f>VLOOKUP(AB375,'Fx rate'!$A$2:$B$12,2,0)</f>
        <v>1</v>
      </c>
      <c r="AD375" s="691">
        <f t="shared" si="52"/>
        <v>100000000000</v>
      </c>
      <c r="AE375" s="691">
        <f t="shared" si="53"/>
        <v>547945.20547945204</v>
      </c>
      <c r="AF375" s="692">
        <f>SUMIFS('GL7010'!M:M,'GL7010'!I:I,'C701- Recalculate'!D375)</f>
        <v>-547945</v>
      </c>
      <c r="AG375" s="693">
        <f t="shared" si="54"/>
        <v>0.20547945203725249</v>
      </c>
    </row>
    <row r="376" spans="1:33" ht="70.5" hidden="1" thickBot="1">
      <c r="A376" s="701">
        <v>131200001</v>
      </c>
      <c r="B376" s="701" t="s">
        <v>1269</v>
      </c>
      <c r="C376" s="701" t="s">
        <v>1271</v>
      </c>
      <c r="D376" s="701" t="s">
        <v>2621</v>
      </c>
      <c r="E376" s="701" t="s">
        <v>2622</v>
      </c>
      <c r="F376" s="701">
        <v>21485</v>
      </c>
      <c r="G376" s="701" t="s">
        <v>1070</v>
      </c>
      <c r="H376" s="701" t="s">
        <v>2596</v>
      </c>
      <c r="I376" s="701" t="s">
        <v>2613</v>
      </c>
      <c r="J376" s="701">
        <v>90</v>
      </c>
      <c r="K376" s="701" t="s">
        <v>178</v>
      </c>
      <c r="L376" s="702">
        <v>250000000000</v>
      </c>
      <c r="M376" s="703">
        <v>250000000000</v>
      </c>
      <c r="N376" s="701">
        <v>4.0999999999999996</v>
      </c>
      <c r="O376" s="701">
        <v>0</v>
      </c>
      <c r="P376" s="701">
        <v>0</v>
      </c>
      <c r="Q376" s="701">
        <v>0</v>
      </c>
      <c r="R376" s="701">
        <v>0</v>
      </c>
      <c r="S376" s="701">
        <v>491100002</v>
      </c>
      <c r="T376" s="701" t="s">
        <v>2623</v>
      </c>
      <c r="U376" s="702">
        <v>250000000000</v>
      </c>
      <c r="W376" s="687" t="str">
        <f t="shared" si="47"/>
        <v>16/08/2023</v>
      </c>
      <c r="X376" s="688" t="str">
        <f t="shared" si="48"/>
        <v>14/11/2023</v>
      </c>
      <c r="Y376" s="689">
        <f t="shared" si="55"/>
        <v>90</v>
      </c>
      <c r="Z376" s="690">
        <f t="shared" si="49"/>
        <v>1.1232876712328766E-4</v>
      </c>
      <c r="AA376" s="691">
        <f t="shared" si="50"/>
        <v>250000000000</v>
      </c>
      <c r="AB376" s="689" t="str">
        <f t="shared" si="51"/>
        <v>VND</v>
      </c>
      <c r="AC376" s="689">
        <f>VLOOKUP(AB376,'Fx rate'!$A$2:$B$12,2,0)</f>
        <v>1</v>
      </c>
      <c r="AD376" s="691">
        <f t="shared" si="52"/>
        <v>250000000000</v>
      </c>
      <c r="AE376" s="691">
        <f t="shared" si="53"/>
        <v>2527397260.2739725</v>
      </c>
      <c r="AF376" s="692">
        <f>SUMIFS('GL7010'!M:M,'GL7010'!I:I,'C701- Recalculate'!D376)</f>
        <v>-2527397260</v>
      </c>
      <c r="AG376" s="693">
        <f t="shared" si="54"/>
        <v>0.27397251129150391</v>
      </c>
    </row>
    <row r="377" spans="1:33" ht="70.5" hidden="1" thickBot="1">
      <c r="A377" s="701">
        <v>131200001</v>
      </c>
      <c r="B377" s="701" t="s">
        <v>1269</v>
      </c>
      <c r="C377" s="701" t="s">
        <v>1271</v>
      </c>
      <c r="D377" s="701" t="s">
        <v>2624</v>
      </c>
      <c r="E377" s="701" t="s">
        <v>2625</v>
      </c>
      <c r="F377" s="701">
        <v>25325</v>
      </c>
      <c r="G377" s="701" t="s">
        <v>2140</v>
      </c>
      <c r="H377" s="701" t="s">
        <v>2596</v>
      </c>
      <c r="I377" s="701" t="s">
        <v>2609</v>
      </c>
      <c r="J377" s="701">
        <v>1</v>
      </c>
      <c r="K377" s="701" t="s">
        <v>178</v>
      </c>
      <c r="L377" s="702">
        <v>200000000000</v>
      </c>
      <c r="M377" s="703">
        <v>200000000000</v>
      </c>
      <c r="N377" s="701">
        <v>0.2</v>
      </c>
      <c r="O377" s="701">
        <v>0</v>
      </c>
      <c r="P377" s="701">
        <v>0</v>
      </c>
      <c r="Q377" s="701">
        <v>0</v>
      </c>
      <c r="R377" s="701">
        <v>0</v>
      </c>
      <c r="S377" s="701">
        <v>491100002</v>
      </c>
      <c r="T377" s="701" t="s">
        <v>2626</v>
      </c>
      <c r="U377" s="702">
        <v>200000000000</v>
      </c>
      <c r="W377" s="687" t="str">
        <f t="shared" si="47"/>
        <v>16/08/2023</v>
      </c>
      <c r="X377" s="688" t="str">
        <f t="shared" si="48"/>
        <v>17/08/2023</v>
      </c>
      <c r="Y377" s="689">
        <f t="shared" si="55"/>
        <v>1</v>
      </c>
      <c r="Z377" s="690">
        <f t="shared" si="49"/>
        <v>5.4794520547945209E-6</v>
      </c>
      <c r="AA377" s="691">
        <f t="shared" si="50"/>
        <v>200000000000</v>
      </c>
      <c r="AB377" s="689" t="str">
        <f t="shared" si="51"/>
        <v>VND</v>
      </c>
      <c r="AC377" s="689">
        <f>VLOOKUP(AB377,'Fx rate'!$A$2:$B$12,2,0)</f>
        <v>1</v>
      </c>
      <c r="AD377" s="691">
        <f t="shared" si="52"/>
        <v>200000000000</v>
      </c>
      <c r="AE377" s="691">
        <f t="shared" si="53"/>
        <v>1095890.4109589041</v>
      </c>
      <c r="AF377" s="692">
        <f>SUMIFS('GL7010'!M:M,'GL7010'!I:I,'C701- Recalculate'!D377)</f>
        <v>-1095890</v>
      </c>
      <c r="AG377" s="693">
        <f t="shared" si="54"/>
        <v>0.41095890407450497</v>
      </c>
    </row>
    <row r="378" spans="1:33" ht="70.5" hidden="1" thickBot="1">
      <c r="A378" s="701">
        <v>131200001</v>
      </c>
      <c r="B378" s="701" t="s">
        <v>1269</v>
      </c>
      <c r="C378" s="701" t="s">
        <v>1271</v>
      </c>
      <c r="D378" s="701" t="s">
        <v>2627</v>
      </c>
      <c r="E378" s="701" t="s">
        <v>2628</v>
      </c>
      <c r="F378" s="701">
        <v>25325</v>
      </c>
      <c r="G378" s="701" t="s">
        <v>2140</v>
      </c>
      <c r="H378" s="701" t="s">
        <v>2609</v>
      </c>
      <c r="I378" s="701" t="s">
        <v>2629</v>
      </c>
      <c r="J378" s="701">
        <v>1</v>
      </c>
      <c r="K378" s="701" t="s">
        <v>178</v>
      </c>
      <c r="L378" s="702">
        <v>200000000000</v>
      </c>
      <c r="M378" s="703">
        <v>200000000000</v>
      </c>
      <c r="N378" s="701">
        <v>0.2</v>
      </c>
      <c r="O378" s="701">
        <v>0</v>
      </c>
      <c r="P378" s="701">
        <v>0</v>
      </c>
      <c r="Q378" s="701">
        <v>0</v>
      </c>
      <c r="R378" s="701">
        <v>0</v>
      </c>
      <c r="S378" s="701">
        <v>491100002</v>
      </c>
      <c r="T378" s="701" t="s">
        <v>2630</v>
      </c>
      <c r="U378" s="702">
        <v>200000000000</v>
      </c>
      <c r="W378" s="687" t="str">
        <f t="shared" si="47"/>
        <v>17/08/2023</v>
      </c>
      <c r="X378" s="688" t="str">
        <f t="shared" si="48"/>
        <v>18/08/2023</v>
      </c>
      <c r="Y378" s="689">
        <f t="shared" si="55"/>
        <v>1</v>
      </c>
      <c r="Z378" s="690">
        <f t="shared" si="49"/>
        <v>5.4794520547945209E-6</v>
      </c>
      <c r="AA378" s="691">
        <f t="shared" si="50"/>
        <v>200000000000</v>
      </c>
      <c r="AB378" s="689" t="str">
        <f t="shared" si="51"/>
        <v>VND</v>
      </c>
      <c r="AC378" s="689">
        <f>VLOOKUP(AB378,'Fx rate'!$A$2:$B$12,2,0)</f>
        <v>1</v>
      </c>
      <c r="AD378" s="691">
        <f t="shared" si="52"/>
        <v>200000000000</v>
      </c>
      <c r="AE378" s="691">
        <f t="shared" si="53"/>
        <v>1095890.4109589041</v>
      </c>
      <c r="AF378" s="692">
        <f>SUMIFS('GL7010'!M:M,'GL7010'!I:I,'C701- Recalculate'!D378)</f>
        <v>-1095890</v>
      </c>
      <c r="AG378" s="693">
        <f t="shared" si="54"/>
        <v>0.41095890407450497</v>
      </c>
    </row>
    <row r="379" spans="1:33" ht="70.5" hidden="1" thickBot="1">
      <c r="A379" s="701">
        <v>131200001</v>
      </c>
      <c r="B379" s="701" t="s">
        <v>1269</v>
      </c>
      <c r="C379" s="701" t="s">
        <v>1271</v>
      </c>
      <c r="D379" s="701" t="s">
        <v>2631</v>
      </c>
      <c r="E379" s="701" t="s">
        <v>2632</v>
      </c>
      <c r="F379" s="701">
        <v>25325</v>
      </c>
      <c r="G379" s="701" t="s">
        <v>2140</v>
      </c>
      <c r="H379" s="701" t="s">
        <v>2609</v>
      </c>
      <c r="I379" s="701" t="s">
        <v>2629</v>
      </c>
      <c r="J379" s="701">
        <v>1</v>
      </c>
      <c r="K379" s="701" t="s">
        <v>178</v>
      </c>
      <c r="L379" s="702">
        <v>200000000000</v>
      </c>
      <c r="M379" s="703">
        <v>200000000000</v>
      </c>
      <c r="N379" s="701">
        <v>0.2</v>
      </c>
      <c r="O379" s="701">
        <v>0</v>
      </c>
      <c r="P379" s="701">
        <v>0</v>
      </c>
      <c r="Q379" s="701">
        <v>0</v>
      </c>
      <c r="R379" s="701">
        <v>0</v>
      </c>
      <c r="S379" s="701">
        <v>491100002</v>
      </c>
      <c r="T379" s="701" t="s">
        <v>2633</v>
      </c>
      <c r="U379" s="702">
        <v>200000000000</v>
      </c>
      <c r="W379" s="687" t="str">
        <f t="shared" si="47"/>
        <v>17/08/2023</v>
      </c>
      <c r="X379" s="688" t="str">
        <f t="shared" si="48"/>
        <v>18/08/2023</v>
      </c>
      <c r="Y379" s="689">
        <f t="shared" si="55"/>
        <v>1</v>
      </c>
      <c r="Z379" s="690">
        <f t="shared" si="49"/>
        <v>5.4794520547945209E-6</v>
      </c>
      <c r="AA379" s="691">
        <f t="shared" si="50"/>
        <v>200000000000</v>
      </c>
      <c r="AB379" s="689" t="str">
        <f t="shared" si="51"/>
        <v>VND</v>
      </c>
      <c r="AC379" s="689">
        <f>VLOOKUP(AB379,'Fx rate'!$A$2:$B$12,2,0)</f>
        <v>1</v>
      </c>
      <c r="AD379" s="691">
        <f t="shared" si="52"/>
        <v>200000000000</v>
      </c>
      <c r="AE379" s="691">
        <f t="shared" si="53"/>
        <v>1095890.4109589041</v>
      </c>
      <c r="AF379" s="692">
        <f>SUMIFS('GL7010'!M:M,'GL7010'!I:I,'C701- Recalculate'!D379)</f>
        <v>-1095890</v>
      </c>
      <c r="AG379" s="693">
        <f t="shared" si="54"/>
        <v>0.41095890407450497</v>
      </c>
    </row>
    <row r="380" spans="1:33" ht="70.5" hidden="1" thickBot="1">
      <c r="A380" s="701">
        <v>131200001</v>
      </c>
      <c r="B380" s="701" t="s">
        <v>1269</v>
      </c>
      <c r="C380" s="701" t="s">
        <v>1271</v>
      </c>
      <c r="D380" s="701" t="s">
        <v>2634</v>
      </c>
      <c r="E380" s="701" t="s">
        <v>2635</v>
      </c>
      <c r="F380" s="701">
        <v>21485</v>
      </c>
      <c r="G380" s="701" t="s">
        <v>1070</v>
      </c>
      <c r="H380" s="701" t="s">
        <v>2609</v>
      </c>
      <c r="I380" s="701" t="s">
        <v>2636</v>
      </c>
      <c r="J380" s="701">
        <v>90</v>
      </c>
      <c r="K380" s="701" t="s">
        <v>178</v>
      </c>
      <c r="L380" s="702">
        <v>250000000000</v>
      </c>
      <c r="M380" s="703">
        <v>250000000000</v>
      </c>
      <c r="N380" s="701">
        <v>4</v>
      </c>
      <c r="O380" s="701">
        <v>0</v>
      </c>
      <c r="P380" s="701">
        <v>0</v>
      </c>
      <c r="Q380" s="701">
        <v>0</v>
      </c>
      <c r="R380" s="701">
        <v>0</v>
      </c>
      <c r="S380" s="701">
        <v>491100002</v>
      </c>
      <c r="T380" s="701" t="s">
        <v>2637</v>
      </c>
      <c r="U380" s="702">
        <v>250000000000</v>
      </c>
      <c r="W380" s="687" t="str">
        <f t="shared" si="47"/>
        <v>17/08/2023</v>
      </c>
      <c r="X380" s="688" t="str">
        <f t="shared" si="48"/>
        <v>15/11/2023</v>
      </c>
      <c r="Y380" s="689">
        <f t="shared" si="55"/>
        <v>90</v>
      </c>
      <c r="Z380" s="690">
        <f t="shared" si="49"/>
        <v>1.0958904109589041E-4</v>
      </c>
      <c r="AA380" s="691">
        <f t="shared" si="50"/>
        <v>250000000000</v>
      </c>
      <c r="AB380" s="689" t="str">
        <f t="shared" si="51"/>
        <v>VND</v>
      </c>
      <c r="AC380" s="689">
        <f>VLOOKUP(AB380,'Fx rate'!$A$2:$B$12,2,0)</f>
        <v>1</v>
      </c>
      <c r="AD380" s="691">
        <f t="shared" si="52"/>
        <v>250000000000</v>
      </c>
      <c r="AE380" s="691">
        <f t="shared" si="53"/>
        <v>2465753424.6575346</v>
      </c>
      <c r="AF380" s="692">
        <f>SUMIFS('GL7010'!M:M,'GL7010'!I:I,'C701- Recalculate'!D380)</f>
        <v>-2465753425</v>
      </c>
      <c r="AG380" s="693">
        <f t="shared" si="54"/>
        <v>-0.34246540069580078</v>
      </c>
    </row>
    <row r="381" spans="1:33" ht="70.5" hidden="1" thickBot="1">
      <c r="A381" s="701">
        <v>131200001</v>
      </c>
      <c r="B381" s="701" t="s">
        <v>1269</v>
      </c>
      <c r="C381" s="701" t="s">
        <v>1271</v>
      </c>
      <c r="D381" s="701" t="s">
        <v>2638</v>
      </c>
      <c r="E381" s="701" t="s">
        <v>2639</v>
      </c>
      <c r="F381" s="701">
        <v>25325</v>
      </c>
      <c r="G381" s="701" t="s">
        <v>2140</v>
      </c>
      <c r="H381" s="701" t="s">
        <v>2609</v>
      </c>
      <c r="I381" s="701" t="s">
        <v>2629</v>
      </c>
      <c r="J381" s="701">
        <v>1</v>
      </c>
      <c r="K381" s="701" t="s">
        <v>178</v>
      </c>
      <c r="L381" s="702">
        <v>200000000000</v>
      </c>
      <c r="M381" s="703">
        <v>200000000000</v>
      </c>
      <c r="N381" s="701">
        <v>0.2</v>
      </c>
      <c r="O381" s="701">
        <v>0</v>
      </c>
      <c r="P381" s="701">
        <v>0</v>
      </c>
      <c r="Q381" s="701">
        <v>0</v>
      </c>
      <c r="R381" s="701">
        <v>0</v>
      </c>
      <c r="S381" s="701">
        <v>491100002</v>
      </c>
      <c r="T381" s="701" t="s">
        <v>2640</v>
      </c>
      <c r="U381" s="702">
        <v>200000000000</v>
      </c>
      <c r="W381" s="687" t="str">
        <f t="shared" si="47"/>
        <v>17/08/2023</v>
      </c>
      <c r="X381" s="688" t="str">
        <f t="shared" si="48"/>
        <v>18/08/2023</v>
      </c>
      <c r="Y381" s="689">
        <f t="shared" si="55"/>
        <v>1</v>
      </c>
      <c r="Z381" s="690">
        <f t="shared" si="49"/>
        <v>5.4794520547945209E-6</v>
      </c>
      <c r="AA381" s="691">
        <f t="shared" si="50"/>
        <v>200000000000</v>
      </c>
      <c r="AB381" s="689" t="str">
        <f t="shared" si="51"/>
        <v>VND</v>
      </c>
      <c r="AC381" s="689">
        <f>VLOOKUP(AB381,'Fx rate'!$A$2:$B$12,2,0)</f>
        <v>1</v>
      </c>
      <c r="AD381" s="691">
        <f t="shared" si="52"/>
        <v>200000000000</v>
      </c>
      <c r="AE381" s="691">
        <f t="shared" si="53"/>
        <v>1095890.4109589041</v>
      </c>
      <c r="AF381" s="692">
        <f>SUMIFS('GL7010'!M:M,'GL7010'!I:I,'C701- Recalculate'!D381)</f>
        <v>-1095890</v>
      </c>
      <c r="AG381" s="693">
        <f t="shared" si="54"/>
        <v>0.41095890407450497</v>
      </c>
    </row>
    <row r="382" spans="1:33" ht="70.5" hidden="1" thickBot="1">
      <c r="A382" s="701">
        <v>131200001</v>
      </c>
      <c r="B382" s="701" t="s">
        <v>1269</v>
      </c>
      <c r="C382" s="701" t="s">
        <v>1271</v>
      </c>
      <c r="D382" s="701" t="s">
        <v>2641</v>
      </c>
      <c r="E382" s="701" t="s">
        <v>2642</v>
      </c>
      <c r="F382" s="701">
        <v>21485</v>
      </c>
      <c r="G382" s="701" t="s">
        <v>1070</v>
      </c>
      <c r="H382" s="701" t="s">
        <v>2609</v>
      </c>
      <c r="I382" s="701" t="s">
        <v>2636</v>
      </c>
      <c r="J382" s="701">
        <v>90</v>
      </c>
      <c r="K382" s="701" t="s">
        <v>178</v>
      </c>
      <c r="L382" s="702">
        <v>250000000000</v>
      </c>
      <c r="M382" s="703">
        <v>250000000000</v>
      </c>
      <c r="N382" s="701">
        <v>4.2</v>
      </c>
      <c r="O382" s="701">
        <v>0</v>
      </c>
      <c r="P382" s="701">
        <v>0</v>
      </c>
      <c r="Q382" s="701">
        <v>0</v>
      </c>
      <c r="R382" s="701">
        <v>0</v>
      </c>
      <c r="S382" s="701">
        <v>491100002</v>
      </c>
      <c r="T382" s="701" t="s">
        <v>2643</v>
      </c>
      <c r="U382" s="702">
        <v>250000000000</v>
      </c>
      <c r="W382" s="687" t="str">
        <f t="shared" si="47"/>
        <v>17/08/2023</v>
      </c>
      <c r="X382" s="688" t="str">
        <f t="shared" si="48"/>
        <v>15/11/2023</v>
      </c>
      <c r="Y382" s="689">
        <f t="shared" si="55"/>
        <v>90</v>
      </c>
      <c r="Z382" s="690">
        <f t="shared" si="49"/>
        <v>1.1506849315068494E-4</v>
      </c>
      <c r="AA382" s="691">
        <f t="shared" si="50"/>
        <v>250000000000</v>
      </c>
      <c r="AB382" s="689" t="str">
        <f t="shared" si="51"/>
        <v>VND</v>
      </c>
      <c r="AC382" s="689">
        <f>VLOOKUP(AB382,'Fx rate'!$A$2:$B$12,2,0)</f>
        <v>1</v>
      </c>
      <c r="AD382" s="691">
        <f t="shared" si="52"/>
        <v>250000000000</v>
      </c>
      <c r="AE382" s="691">
        <f t="shared" si="53"/>
        <v>2589041095.8904109</v>
      </c>
      <c r="AF382" s="692">
        <f>SUMIFS('GL7010'!M:M,'GL7010'!I:I,'C701- Recalculate'!D382)</f>
        <v>-2589041096</v>
      </c>
      <c r="AG382" s="693">
        <f t="shared" si="54"/>
        <v>-0.1095890998840332</v>
      </c>
    </row>
    <row r="383" spans="1:33" ht="70.5" hidden="1" thickBot="1">
      <c r="A383" s="701">
        <v>131200001</v>
      </c>
      <c r="B383" s="701" t="s">
        <v>1269</v>
      </c>
      <c r="C383" s="701" t="s">
        <v>1271</v>
      </c>
      <c r="D383" s="701" t="s">
        <v>2644</v>
      </c>
      <c r="E383" s="701" t="s">
        <v>2645</v>
      </c>
      <c r="F383" s="701">
        <v>25325</v>
      </c>
      <c r="G383" s="701" t="s">
        <v>2140</v>
      </c>
      <c r="H383" s="701" t="s">
        <v>2646</v>
      </c>
      <c r="I383" s="701" t="s">
        <v>2647</v>
      </c>
      <c r="J383" s="701">
        <v>1</v>
      </c>
      <c r="K383" s="701" t="s">
        <v>178</v>
      </c>
      <c r="L383" s="702">
        <v>150000000000</v>
      </c>
      <c r="M383" s="703">
        <v>150000000000</v>
      </c>
      <c r="N383" s="701">
        <v>0.2</v>
      </c>
      <c r="O383" s="701">
        <v>0</v>
      </c>
      <c r="P383" s="701">
        <v>0</v>
      </c>
      <c r="Q383" s="701">
        <v>0</v>
      </c>
      <c r="R383" s="701">
        <v>0</v>
      </c>
      <c r="S383" s="701">
        <v>491100002</v>
      </c>
      <c r="T383" s="701" t="s">
        <v>2648</v>
      </c>
      <c r="U383" s="702">
        <v>150000000000</v>
      </c>
      <c r="W383" s="687" t="str">
        <f t="shared" si="47"/>
        <v>22/08/2023</v>
      </c>
      <c r="X383" s="688" t="str">
        <f t="shared" si="48"/>
        <v>23/08/2023</v>
      </c>
      <c r="Y383" s="689">
        <f t="shared" si="55"/>
        <v>1</v>
      </c>
      <c r="Z383" s="690">
        <f t="shared" si="49"/>
        <v>5.4794520547945209E-6</v>
      </c>
      <c r="AA383" s="691">
        <f t="shared" si="50"/>
        <v>150000000000</v>
      </c>
      <c r="AB383" s="689" t="str">
        <f t="shared" si="51"/>
        <v>VND</v>
      </c>
      <c r="AC383" s="689">
        <f>VLOOKUP(AB383,'Fx rate'!$A$2:$B$12,2,0)</f>
        <v>1</v>
      </c>
      <c r="AD383" s="691">
        <f t="shared" si="52"/>
        <v>150000000000</v>
      </c>
      <c r="AE383" s="691">
        <f t="shared" si="53"/>
        <v>821917.80821917811</v>
      </c>
      <c r="AF383" s="692">
        <f>SUMIFS('GL7010'!M:M,'GL7010'!I:I,'C701- Recalculate'!D383)</f>
        <v>-821918</v>
      </c>
      <c r="AG383" s="693">
        <f t="shared" si="54"/>
        <v>-0.19178082188591361</v>
      </c>
    </row>
    <row r="384" spans="1:33" ht="70.5" hidden="1" thickBot="1">
      <c r="A384" s="701">
        <v>131200001</v>
      </c>
      <c r="B384" s="701" t="s">
        <v>1269</v>
      </c>
      <c r="C384" s="701" t="s">
        <v>1271</v>
      </c>
      <c r="D384" s="701" t="s">
        <v>2649</v>
      </c>
      <c r="E384" s="701" t="s">
        <v>2650</v>
      </c>
      <c r="F384" s="701">
        <v>25391</v>
      </c>
      <c r="G384" s="701" t="s">
        <v>2538</v>
      </c>
      <c r="H384" s="701" t="s">
        <v>2646</v>
      </c>
      <c r="I384" s="701" t="s">
        <v>2647</v>
      </c>
      <c r="J384" s="701">
        <v>1</v>
      </c>
      <c r="K384" s="701" t="s">
        <v>178</v>
      </c>
      <c r="L384" s="702">
        <v>100000000000</v>
      </c>
      <c r="M384" s="703">
        <v>100000000000</v>
      </c>
      <c r="N384" s="701">
        <v>0.2</v>
      </c>
      <c r="O384" s="701">
        <v>0</v>
      </c>
      <c r="P384" s="701">
        <v>0</v>
      </c>
      <c r="Q384" s="701">
        <v>0</v>
      </c>
      <c r="R384" s="701">
        <v>0</v>
      </c>
      <c r="S384" s="701">
        <v>491100002</v>
      </c>
      <c r="T384" s="701" t="s">
        <v>2651</v>
      </c>
      <c r="U384" s="702">
        <v>100000000000</v>
      </c>
      <c r="W384" s="687" t="str">
        <f t="shared" si="47"/>
        <v>22/08/2023</v>
      </c>
      <c r="X384" s="688" t="str">
        <f t="shared" si="48"/>
        <v>23/08/2023</v>
      </c>
      <c r="Y384" s="689">
        <f t="shared" si="55"/>
        <v>1</v>
      </c>
      <c r="Z384" s="690">
        <f t="shared" si="49"/>
        <v>5.4794520547945209E-6</v>
      </c>
      <c r="AA384" s="691">
        <f t="shared" si="50"/>
        <v>100000000000</v>
      </c>
      <c r="AB384" s="689" t="str">
        <f t="shared" si="51"/>
        <v>VND</v>
      </c>
      <c r="AC384" s="689">
        <f>VLOOKUP(AB384,'Fx rate'!$A$2:$B$12,2,0)</f>
        <v>1</v>
      </c>
      <c r="AD384" s="691">
        <f t="shared" si="52"/>
        <v>100000000000</v>
      </c>
      <c r="AE384" s="691">
        <f t="shared" si="53"/>
        <v>547945.20547945204</v>
      </c>
      <c r="AF384" s="692">
        <f>SUMIFS('GL7010'!M:M,'GL7010'!I:I,'C701- Recalculate'!D384)</f>
        <v>-547945</v>
      </c>
      <c r="AG384" s="693">
        <f t="shared" si="54"/>
        <v>0.20547945203725249</v>
      </c>
    </row>
    <row r="385" spans="1:33" ht="70.5" hidden="1" thickBot="1">
      <c r="A385" s="701">
        <v>131200001</v>
      </c>
      <c r="B385" s="701" t="s">
        <v>1269</v>
      </c>
      <c r="C385" s="701" t="s">
        <v>1271</v>
      </c>
      <c r="D385" s="701" t="s">
        <v>2652</v>
      </c>
      <c r="E385" s="701" t="s">
        <v>2653</v>
      </c>
      <c r="F385" s="701">
        <v>21485</v>
      </c>
      <c r="G385" s="701" t="s">
        <v>1070</v>
      </c>
      <c r="H385" s="701" t="s">
        <v>2646</v>
      </c>
      <c r="I385" s="701" t="s">
        <v>2654</v>
      </c>
      <c r="J385" s="701">
        <v>90</v>
      </c>
      <c r="K385" s="701" t="s">
        <v>178</v>
      </c>
      <c r="L385" s="702">
        <v>200000000000</v>
      </c>
      <c r="M385" s="703">
        <v>200000000000</v>
      </c>
      <c r="N385" s="701">
        <v>4.0999999999999996</v>
      </c>
      <c r="O385" s="701">
        <v>0</v>
      </c>
      <c r="P385" s="701">
        <v>0</v>
      </c>
      <c r="Q385" s="701">
        <v>0</v>
      </c>
      <c r="R385" s="701">
        <v>0</v>
      </c>
      <c r="S385" s="701">
        <v>491100002</v>
      </c>
      <c r="T385" s="701" t="s">
        <v>2655</v>
      </c>
      <c r="U385" s="702">
        <v>200000000000</v>
      </c>
      <c r="W385" s="687" t="str">
        <f t="shared" si="47"/>
        <v>22/08/2023</v>
      </c>
      <c r="X385" s="688" t="str">
        <f t="shared" si="48"/>
        <v>20/11/2023</v>
      </c>
      <c r="Y385" s="689">
        <f t="shared" si="55"/>
        <v>90</v>
      </c>
      <c r="Z385" s="690">
        <f t="shared" si="49"/>
        <v>1.1232876712328766E-4</v>
      </c>
      <c r="AA385" s="691">
        <f t="shared" si="50"/>
        <v>200000000000</v>
      </c>
      <c r="AB385" s="689" t="str">
        <f t="shared" si="51"/>
        <v>VND</v>
      </c>
      <c r="AC385" s="689">
        <f>VLOOKUP(AB385,'Fx rate'!$A$2:$B$12,2,0)</f>
        <v>1</v>
      </c>
      <c r="AD385" s="691">
        <f t="shared" si="52"/>
        <v>200000000000</v>
      </c>
      <c r="AE385" s="691">
        <f t="shared" si="53"/>
        <v>2021917808.2191777</v>
      </c>
      <c r="AF385" s="692">
        <f>SUMIFS('GL7010'!M:M,'GL7010'!I:I,'C701- Recalculate'!D385)</f>
        <v>-2021917808</v>
      </c>
      <c r="AG385" s="693">
        <f t="shared" si="54"/>
        <v>0.2191777229309082</v>
      </c>
    </row>
    <row r="386" spans="1:33" ht="70.5" hidden="1" thickBot="1">
      <c r="A386" s="701">
        <v>131200001</v>
      </c>
      <c r="B386" s="701" t="s">
        <v>1269</v>
      </c>
      <c r="C386" s="701" t="s">
        <v>1271</v>
      </c>
      <c r="D386" s="701" t="s">
        <v>2656</v>
      </c>
      <c r="E386" s="701" t="s">
        <v>2657</v>
      </c>
      <c r="F386" s="701">
        <v>21485</v>
      </c>
      <c r="G386" s="701" t="s">
        <v>1070</v>
      </c>
      <c r="H386" s="701" t="s">
        <v>2646</v>
      </c>
      <c r="I386" s="701" t="s">
        <v>2654</v>
      </c>
      <c r="J386" s="701">
        <v>90</v>
      </c>
      <c r="K386" s="701" t="s">
        <v>178</v>
      </c>
      <c r="L386" s="702">
        <v>200000000000</v>
      </c>
      <c r="M386" s="703">
        <v>200000000000</v>
      </c>
      <c r="N386" s="701">
        <v>4.0999999999999996</v>
      </c>
      <c r="O386" s="701">
        <v>0</v>
      </c>
      <c r="P386" s="701">
        <v>0</v>
      </c>
      <c r="Q386" s="701">
        <v>0</v>
      </c>
      <c r="R386" s="701">
        <v>0</v>
      </c>
      <c r="S386" s="701">
        <v>491100002</v>
      </c>
      <c r="T386" s="701" t="s">
        <v>2658</v>
      </c>
      <c r="U386" s="702">
        <v>200000000000</v>
      </c>
      <c r="W386" s="687" t="str">
        <f t="shared" si="47"/>
        <v>22/08/2023</v>
      </c>
      <c r="X386" s="688" t="str">
        <f t="shared" si="48"/>
        <v>20/11/2023</v>
      </c>
      <c r="Y386" s="689">
        <f t="shared" si="55"/>
        <v>90</v>
      </c>
      <c r="Z386" s="690">
        <f t="shared" si="49"/>
        <v>1.1232876712328766E-4</v>
      </c>
      <c r="AA386" s="691">
        <f t="shared" si="50"/>
        <v>200000000000</v>
      </c>
      <c r="AB386" s="689" t="str">
        <f t="shared" si="51"/>
        <v>VND</v>
      </c>
      <c r="AC386" s="689">
        <f>VLOOKUP(AB386,'Fx rate'!$A$2:$B$12,2,0)</f>
        <v>1</v>
      </c>
      <c r="AD386" s="691">
        <f t="shared" si="52"/>
        <v>200000000000</v>
      </c>
      <c r="AE386" s="691">
        <f t="shared" si="53"/>
        <v>2021917808.2191777</v>
      </c>
      <c r="AF386" s="692">
        <f>SUMIFS('GL7010'!M:M,'GL7010'!I:I,'C701- Recalculate'!D386)</f>
        <v>-2021917808</v>
      </c>
      <c r="AG386" s="693">
        <f t="shared" si="54"/>
        <v>0.2191777229309082</v>
      </c>
    </row>
    <row r="387" spans="1:33" ht="70.5" hidden="1" thickBot="1">
      <c r="A387" s="701">
        <v>131200001</v>
      </c>
      <c r="B387" s="701" t="s">
        <v>1269</v>
      </c>
      <c r="C387" s="701" t="s">
        <v>1271</v>
      </c>
      <c r="D387" s="701" t="s">
        <v>2659</v>
      </c>
      <c r="E387" s="701" t="s">
        <v>2660</v>
      </c>
      <c r="F387" s="701">
        <v>25325</v>
      </c>
      <c r="G387" s="701" t="s">
        <v>2140</v>
      </c>
      <c r="H387" s="701" t="s">
        <v>2646</v>
      </c>
      <c r="I387" s="701" t="s">
        <v>2647</v>
      </c>
      <c r="J387" s="701">
        <v>1</v>
      </c>
      <c r="K387" s="701" t="s">
        <v>178</v>
      </c>
      <c r="L387" s="702">
        <v>150000000000</v>
      </c>
      <c r="M387" s="703">
        <v>150000000000</v>
      </c>
      <c r="N387" s="701">
        <v>0.2</v>
      </c>
      <c r="O387" s="701">
        <v>0</v>
      </c>
      <c r="P387" s="701">
        <v>0</v>
      </c>
      <c r="Q387" s="701">
        <v>0</v>
      </c>
      <c r="R387" s="701">
        <v>0</v>
      </c>
      <c r="S387" s="701">
        <v>491100002</v>
      </c>
      <c r="T387" s="701" t="s">
        <v>2661</v>
      </c>
      <c r="U387" s="702">
        <v>150000000000</v>
      </c>
      <c r="W387" s="687" t="str">
        <f t="shared" si="47"/>
        <v>22/08/2023</v>
      </c>
      <c r="X387" s="688" t="str">
        <f t="shared" si="48"/>
        <v>23/08/2023</v>
      </c>
      <c r="Y387" s="689">
        <f t="shared" si="55"/>
        <v>1</v>
      </c>
      <c r="Z387" s="690">
        <f t="shared" si="49"/>
        <v>5.4794520547945209E-6</v>
      </c>
      <c r="AA387" s="691">
        <f t="shared" si="50"/>
        <v>150000000000</v>
      </c>
      <c r="AB387" s="689" t="str">
        <f t="shared" si="51"/>
        <v>VND</v>
      </c>
      <c r="AC387" s="689">
        <f>VLOOKUP(AB387,'Fx rate'!$A$2:$B$12,2,0)</f>
        <v>1</v>
      </c>
      <c r="AD387" s="691">
        <f t="shared" si="52"/>
        <v>150000000000</v>
      </c>
      <c r="AE387" s="691">
        <f t="shared" si="53"/>
        <v>821917.80821917811</v>
      </c>
      <c r="AF387" s="692">
        <f>SUMIFS('GL7010'!M:M,'GL7010'!I:I,'C701- Recalculate'!D387)</f>
        <v>-821918</v>
      </c>
      <c r="AG387" s="693">
        <f t="shared" si="54"/>
        <v>-0.19178082188591361</v>
      </c>
    </row>
    <row r="388" spans="1:33" ht="70.5" hidden="1" thickBot="1">
      <c r="A388" s="701">
        <v>131200001</v>
      </c>
      <c r="B388" s="701" t="s">
        <v>1269</v>
      </c>
      <c r="C388" s="701" t="s">
        <v>1271</v>
      </c>
      <c r="D388" s="701" t="s">
        <v>2662</v>
      </c>
      <c r="E388" s="701" t="s">
        <v>2663</v>
      </c>
      <c r="F388" s="701">
        <v>25325</v>
      </c>
      <c r="G388" s="701" t="s">
        <v>2140</v>
      </c>
      <c r="H388" s="701" t="s">
        <v>2646</v>
      </c>
      <c r="I388" s="701" t="s">
        <v>2647</v>
      </c>
      <c r="J388" s="701">
        <v>1</v>
      </c>
      <c r="K388" s="701" t="s">
        <v>178</v>
      </c>
      <c r="L388" s="702">
        <v>150000000000</v>
      </c>
      <c r="M388" s="703">
        <v>150000000000</v>
      </c>
      <c r="N388" s="701">
        <v>0.2</v>
      </c>
      <c r="O388" s="701">
        <v>0</v>
      </c>
      <c r="P388" s="701">
        <v>0</v>
      </c>
      <c r="Q388" s="701">
        <v>0</v>
      </c>
      <c r="R388" s="701">
        <v>0</v>
      </c>
      <c r="S388" s="701">
        <v>491100002</v>
      </c>
      <c r="T388" s="701" t="s">
        <v>2664</v>
      </c>
      <c r="U388" s="702">
        <v>150000000000</v>
      </c>
      <c r="W388" s="687" t="str">
        <f t="shared" si="47"/>
        <v>22/08/2023</v>
      </c>
      <c r="X388" s="688" t="str">
        <f t="shared" si="48"/>
        <v>23/08/2023</v>
      </c>
      <c r="Y388" s="689">
        <f t="shared" si="55"/>
        <v>1</v>
      </c>
      <c r="Z388" s="690">
        <f t="shared" si="49"/>
        <v>5.4794520547945209E-6</v>
      </c>
      <c r="AA388" s="691">
        <f t="shared" si="50"/>
        <v>150000000000</v>
      </c>
      <c r="AB388" s="689" t="str">
        <f t="shared" si="51"/>
        <v>VND</v>
      </c>
      <c r="AC388" s="689">
        <f>VLOOKUP(AB388,'Fx rate'!$A$2:$B$12,2,0)</f>
        <v>1</v>
      </c>
      <c r="AD388" s="691">
        <f t="shared" si="52"/>
        <v>150000000000</v>
      </c>
      <c r="AE388" s="691">
        <f t="shared" si="53"/>
        <v>821917.80821917811</v>
      </c>
      <c r="AF388" s="692">
        <f>SUMIFS('GL7010'!M:M,'GL7010'!I:I,'C701- Recalculate'!D388)</f>
        <v>-821918</v>
      </c>
      <c r="AG388" s="693">
        <f t="shared" si="54"/>
        <v>-0.19178082188591361</v>
      </c>
    </row>
    <row r="389" spans="1:33" ht="70.5" hidden="1" thickBot="1">
      <c r="A389" s="701">
        <v>131200001</v>
      </c>
      <c r="B389" s="701" t="s">
        <v>1269</v>
      </c>
      <c r="C389" s="701" t="s">
        <v>1271</v>
      </c>
      <c r="D389" s="701" t="s">
        <v>2665</v>
      </c>
      <c r="E389" s="701" t="s">
        <v>2666</v>
      </c>
      <c r="F389" s="701">
        <v>25325</v>
      </c>
      <c r="G389" s="701" t="s">
        <v>2140</v>
      </c>
      <c r="H389" s="701" t="s">
        <v>2647</v>
      </c>
      <c r="I389" s="701" t="s">
        <v>2667</v>
      </c>
      <c r="J389" s="701">
        <v>1</v>
      </c>
      <c r="K389" s="701" t="s">
        <v>178</v>
      </c>
      <c r="L389" s="702">
        <v>200000000000</v>
      </c>
      <c r="M389" s="703">
        <v>200000000000</v>
      </c>
      <c r="N389" s="701">
        <v>0.15</v>
      </c>
      <c r="O389" s="701">
        <v>0</v>
      </c>
      <c r="P389" s="701">
        <v>0</v>
      </c>
      <c r="Q389" s="701">
        <v>0</v>
      </c>
      <c r="R389" s="701">
        <v>0</v>
      </c>
      <c r="S389" s="701">
        <v>491100002</v>
      </c>
      <c r="T389" s="701" t="s">
        <v>2668</v>
      </c>
      <c r="U389" s="702">
        <v>200000000000</v>
      </c>
      <c r="W389" s="687" t="str">
        <f t="shared" si="47"/>
        <v>23/08/2023</v>
      </c>
      <c r="X389" s="688" t="str">
        <f t="shared" si="48"/>
        <v>24/08/2023</v>
      </c>
      <c r="Y389" s="689">
        <f t="shared" si="55"/>
        <v>1</v>
      </c>
      <c r="Z389" s="690">
        <f t="shared" si="49"/>
        <v>4.1095890410958909E-6</v>
      </c>
      <c r="AA389" s="691">
        <f t="shared" si="50"/>
        <v>200000000000</v>
      </c>
      <c r="AB389" s="689" t="str">
        <f t="shared" si="51"/>
        <v>VND</v>
      </c>
      <c r="AC389" s="689">
        <f>VLOOKUP(AB389,'Fx rate'!$A$2:$B$12,2,0)</f>
        <v>1</v>
      </c>
      <c r="AD389" s="691">
        <f t="shared" si="52"/>
        <v>200000000000</v>
      </c>
      <c r="AE389" s="691">
        <f t="shared" si="53"/>
        <v>821917.80821917823</v>
      </c>
      <c r="AF389" s="692">
        <f>SUMIFS('GL7010'!M:M,'GL7010'!I:I,'C701- Recalculate'!D389)</f>
        <v>-821918</v>
      </c>
      <c r="AG389" s="693">
        <f t="shared" si="54"/>
        <v>-0.19178082176949829</v>
      </c>
    </row>
    <row r="390" spans="1:33" ht="70.5" hidden="1" thickBot="1">
      <c r="A390" s="701">
        <v>131200001</v>
      </c>
      <c r="B390" s="701" t="s">
        <v>1269</v>
      </c>
      <c r="C390" s="701" t="s">
        <v>1271</v>
      </c>
      <c r="D390" s="701" t="s">
        <v>2669</v>
      </c>
      <c r="E390" s="701" t="s">
        <v>2670</v>
      </c>
      <c r="F390" s="701">
        <v>25325</v>
      </c>
      <c r="G390" s="701" t="s">
        <v>2140</v>
      </c>
      <c r="H390" s="701" t="s">
        <v>2647</v>
      </c>
      <c r="I390" s="701" t="s">
        <v>2667</v>
      </c>
      <c r="J390" s="701">
        <v>1</v>
      </c>
      <c r="K390" s="701" t="s">
        <v>178</v>
      </c>
      <c r="L390" s="702">
        <v>200000000000</v>
      </c>
      <c r="M390" s="703">
        <v>200000000000</v>
      </c>
      <c r="N390" s="701">
        <v>0.15</v>
      </c>
      <c r="O390" s="701">
        <v>0</v>
      </c>
      <c r="P390" s="701">
        <v>0</v>
      </c>
      <c r="Q390" s="701">
        <v>0</v>
      </c>
      <c r="R390" s="701">
        <v>0</v>
      </c>
      <c r="S390" s="701">
        <v>491100002</v>
      </c>
      <c r="T390" s="701" t="s">
        <v>2671</v>
      </c>
      <c r="U390" s="702">
        <v>200000000000</v>
      </c>
      <c r="W390" s="687" t="str">
        <f t="shared" si="47"/>
        <v>23/08/2023</v>
      </c>
      <c r="X390" s="688" t="str">
        <f t="shared" si="48"/>
        <v>24/08/2023</v>
      </c>
      <c r="Y390" s="689">
        <f t="shared" si="55"/>
        <v>1</v>
      </c>
      <c r="Z390" s="690">
        <f t="shared" si="49"/>
        <v>4.1095890410958909E-6</v>
      </c>
      <c r="AA390" s="691">
        <f t="shared" si="50"/>
        <v>200000000000</v>
      </c>
      <c r="AB390" s="689" t="str">
        <f t="shared" si="51"/>
        <v>VND</v>
      </c>
      <c r="AC390" s="689">
        <f>VLOOKUP(AB390,'Fx rate'!$A$2:$B$12,2,0)</f>
        <v>1</v>
      </c>
      <c r="AD390" s="691">
        <f t="shared" si="52"/>
        <v>200000000000</v>
      </c>
      <c r="AE390" s="691">
        <f t="shared" si="53"/>
        <v>821917.80821917823</v>
      </c>
      <c r="AF390" s="692">
        <f>SUMIFS('GL7010'!M:M,'GL7010'!I:I,'C701- Recalculate'!D390)</f>
        <v>-821918</v>
      </c>
      <c r="AG390" s="693">
        <f t="shared" si="54"/>
        <v>-0.19178082176949829</v>
      </c>
    </row>
    <row r="391" spans="1:33" ht="70.5" hidden="1" thickBot="1">
      <c r="A391" s="701">
        <v>131200001</v>
      </c>
      <c r="B391" s="701" t="s">
        <v>1269</v>
      </c>
      <c r="C391" s="701" t="s">
        <v>1271</v>
      </c>
      <c r="D391" s="701" t="s">
        <v>2672</v>
      </c>
      <c r="E391" s="701" t="s">
        <v>2673</v>
      </c>
      <c r="F391" s="701">
        <v>25325</v>
      </c>
      <c r="G391" s="701" t="s">
        <v>2140</v>
      </c>
      <c r="H391" s="701" t="s">
        <v>2647</v>
      </c>
      <c r="I391" s="701" t="s">
        <v>2667</v>
      </c>
      <c r="J391" s="701">
        <v>1</v>
      </c>
      <c r="K391" s="701" t="s">
        <v>178</v>
      </c>
      <c r="L391" s="702">
        <v>200000000000</v>
      </c>
      <c r="M391" s="703">
        <v>200000000000</v>
      </c>
      <c r="N391" s="701">
        <v>0.15</v>
      </c>
      <c r="O391" s="701">
        <v>0</v>
      </c>
      <c r="P391" s="701">
        <v>0</v>
      </c>
      <c r="Q391" s="701">
        <v>0</v>
      </c>
      <c r="R391" s="701">
        <v>0</v>
      </c>
      <c r="S391" s="701">
        <v>491100002</v>
      </c>
      <c r="T391" s="701" t="s">
        <v>2674</v>
      </c>
      <c r="U391" s="702">
        <v>200000000000</v>
      </c>
      <c r="W391" s="687" t="str">
        <f t="shared" si="47"/>
        <v>23/08/2023</v>
      </c>
      <c r="X391" s="688" t="str">
        <f t="shared" si="48"/>
        <v>24/08/2023</v>
      </c>
      <c r="Y391" s="689">
        <f t="shared" si="55"/>
        <v>1</v>
      </c>
      <c r="Z391" s="690">
        <f t="shared" si="49"/>
        <v>4.1095890410958909E-6</v>
      </c>
      <c r="AA391" s="691">
        <f t="shared" si="50"/>
        <v>200000000000</v>
      </c>
      <c r="AB391" s="689" t="str">
        <f t="shared" si="51"/>
        <v>VND</v>
      </c>
      <c r="AC391" s="689">
        <f>VLOOKUP(AB391,'Fx rate'!$A$2:$B$12,2,0)</f>
        <v>1</v>
      </c>
      <c r="AD391" s="691">
        <f t="shared" si="52"/>
        <v>200000000000</v>
      </c>
      <c r="AE391" s="691">
        <f t="shared" si="53"/>
        <v>821917.80821917823</v>
      </c>
      <c r="AF391" s="692">
        <f>SUMIFS('GL7010'!M:M,'GL7010'!I:I,'C701- Recalculate'!D391)</f>
        <v>-821918</v>
      </c>
      <c r="AG391" s="693">
        <f t="shared" si="54"/>
        <v>-0.19178082176949829</v>
      </c>
    </row>
    <row r="392" spans="1:33" ht="70.5" hidden="1" thickBot="1">
      <c r="A392" s="701">
        <v>131200001</v>
      </c>
      <c r="B392" s="701" t="s">
        <v>1269</v>
      </c>
      <c r="C392" s="701" t="s">
        <v>1271</v>
      </c>
      <c r="D392" s="701" t="s">
        <v>2675</v>
      </c>
      <c r="E392" s="701" t="s">
        <v>2676</v>
      </c>
      <c r="F392" s="701">
        <v>147192</v>
      </c>
      <c r="G392" s="701" t="s">
        <v>1701</v>
      </c>
      <c r="H392" s="701" t="s">
        <v>2667</v>
      </c>
      <c r="I392" s="701" t="s">
        <v>2677</v>
      </c>
      <c r="J392" s="701">
        <v>7</v>
      </c>
      <c r="K392" s="701" t="s">
        <v>178</v>
      </c>
      <c r="L392" s="702">
        <v>100000000000</v>
      </c>
      <c r="M392" s="703">
        <v>100000000000</v>
      </c>
      <c r="N392" s="701">
        <v>0.35</v>
      </c>
      <c r="O392" s="701">
        <v>0</v>
      </c>
      <c r="P392" s="701">
        <v>0</v>
      </c>
      <c r="Q392" s="701">
        <v>0</v>
      </c>
      <c r="R392" s="701">
        <v>0</v>
      </c>
      <c r="S392" s="701">
        <v>491100002</v>
      </c>
      <c r="T392" s="701" t="s">
        <v>2678</v>
      </c>
      <c r="U392" s="702">
        <v>100000000000</v>
      </c>
      <c r="W392" s="687" t="str">
        <f t="shared" si="47"/>
        <v>24/08/2023</v>
      </c>
      <c r="X392" s="688" t="str">
        <f t="shared" si="48"/>
        <v>31/08/2023</v>
      </c>
      <c r="Y392" s="689">
        <f t="shared" si="55"/>
        <v>7</v>
      </c>
      <c r="Z392" s="690">
        <f t="shared" si="49"/>
        <v>9.5890410958904092E-6</v>
      </c>
      <c r="AA392" s="691">
        <f t="shared" si="50"/>
        <v>100000000000</v>
      </c>
      <c r="AB392" s="689" t="str">
        <f t="shared" si="51"/>
        <v>VND</v>
      </c>
      <c r="AC392" s="689">
        <f>VLOOKUP(AB392,'Fx rate'!$A$2:$B$12,2,0)</f>
        <v>1</v>
      </c>
      <c r="AD392" s="691">
        <f t="shared" si="52"/>
        <v>100000000000</v>
      </c>
      <c r="AE392" s="691">
        <f t="shared" si="53"/>
        <v>6712328.7671232857</v>
      </c>
      <c r="AF392" s="692">
        <f>SUMIFS('GL7010'!M:M,'GL7010'!I:I,'C701- Recalculate'!D392)</f>
        <v>-6712329</v>
      </c>
      <c r="AG392" s="693">
        <f t="shared" si="54"/>
        <v>-0.23287671431899071</v>
      </c>
    </row>
    <row r="393" spans="1:33" ht="70.5" hidden="1" thickBot="1">
      <c r="A393" s="701">
        <v>131200001</v>
      </c>
      <c r="B393" s="701" t="s">
        <v>1269</v>
      </c>
      <c r="C393" s="701" t="s">
        <v>1271</v>
      </c>
      <c r="D393" s="701" t="s">
        <v>2679</v>
      </c>
      <c r="E393" s="701" t="s">
        <v>2680</v>
      </c>
      <c r="F393" s="701">
        <v>25325</v>
      </c>
      <c r="G393" s="701" t="s">
        <v>2140</v>
      </c>
      <c r="H393" s="701" t="s">
        <v>2667</v>
      </c>
      <c r="I393" s="701" t="s">
        <v>2681</v>
      </c>
      <c r="J393" s="701">
        <v>1</v>
      </c>
      <c r="K393" s="701" t="s">
        <v>178</v>
      </c>
      <c r="L393" s="702">
        <v>300000000000</v>
      </c>
      <c r="M393" s="703">
        <v>300000000000</v>
      </c>
      <c r="N393" s="701">
        <v>0.15</v>
      </c>
      <c r="O393" s="701">
        <v>0</v>
      </c>
      <c r="P393" s="701">
        <v>0</v>
      </c>
      <c r="Q393" s="701">
        <v>0</v>
      </c>
      <c r="R393" s="701">
        <v>0</v>
      </c>
      <c r="S393" s="701">
        <v>491100002</v>
      </c>
      <c r="T393" s="701" t="s">
        <v>2682</v>
      </c>
      <c r="U393" s="702">
        <v>300000000000</v>
      </c>
      <c r="W393" s="687" t="str">
        <f t="shared" si="47"/>
        <v>24/08/2023</v>
      </c>
      <c r="X393" s="688" t="str">
        <f t="shared" si="48"/>
        <v>25/08/2023</v>
      </c>
      <c r="Y393" s="689">
        <f t="shared" si="55"/>
        <v>1</v>
      </c>
      <c r="Z393" s="690">
        <f t="shared" si="49"/>
        <v>4.1095890410958909E-6</v>
      </c>
      <c r="AA393" s="691">
        <f t="shared" si="50"/>
        <v>300000000000</v>
      </c>
      <c r="AB393" s="689" t="str">
        <f t="shared" si="51"/>
        <v>VND</v>
      </c>
      <c r="AC393" s="689">
        <f>VLOOKUP(AB393,'Fx rate'!$A$2:$B$12,2,0)</f>
        <v>1</v>
      </c>
      <c r="AD393" s="691">
        <f t="shared" si="52"/>
        <v>300000000000</v>
      </c>
      <c r="AE393" s="691">
        <f t="shared" si="53"/>
        <v>1232876.7123287672</v>
      </c>
      <c r="AF393" s="692">
        <f>SUMIFS('GL7010'!M:M,'GL7010'!I:I,'C701- Recalculate'!D393)</f>
        <v>-1232877</v>
      </c>
      <c r="AG393" s="693">
        <f t="shared" si="54"/>
        <v>-0.28767123282887042</v>
      </c>
    </row>
    <row r="394" spans="1:33" ht="70.5" hidden="1" thickBot="1">
      <c r="A394" s="701">
        <v>131200001</v>
      </c>
      <c r="B394" s="701" t="s">
        <v>1269</v>
      </c>
      <c r="C394" s="701" t="s">
        <v>1271</v>
      </c>
      <c r="D394" s="701" t="s">
        <v>2683</v>
      </c>
      <c r="E394" s="701" t="s">
        <v>2684</v>
      </c>
      <c r="F394" s="701">
        <v>25325</v>
      </c>
      <c r="G394" s="701" t="s">
        <v>2140</v>
      </c>
      <c r="H394" s="701" t="s">
        <v>2667</v>
      </c>
      <c r="I394" s="701" t="s">
        <v>2681</v>
      </c>
      <c r="J394" s="701">
        <v>1</v>
      </c>
      <c r="K394" s="701" t="s">
        <v>178</v>
      </c>
      <c r="L394" s="702">
        <v>300000000000</v>
      </c>
      <c r="M394" s="703">
        <v>300000000000</v>
      </c>
      <c r="N394" s="701">
        <v>0.15</v>
      </c>
      <c r="O394" s="701">
        <v>0</v>
      </c>
      <c r="P394" s="701">
        <v>0</v>
      </c>
      <c r="Q394" s="701">
        <v>0</v>
      </c>
      <c r="R394" s="701">
        <v>0</v>
      </c>
      <c r="S394" s="701">
        <v>491100002</v>
      </c>
      <c r="T394" s="701" t="s">
        <v>2685</v>
      </c>
      <c r="U394" s="702">
        <v>300000000000</v>
      </c>
      <c r="W394" s="687" t="str">
        <f t="shared" si="47"/>
        <v>24/08/2023</v>
      </c>
      <c r="X394" s="688" t="str">
        <f t="shared" si="48"/>
        <v>25/08/2023</v>
      </c>
      <c r="Y394" s="689">
        <f t="shared" si="55"/>
        <v>1</v>
      </c>
      <c r="Z394" s="690">
        <f t="shared" si="49"/>
        <v>4.1095890410958909E-6</v>
      </c>
      <c r="AA394" s="691">
        <f t="shared" si="50"/>
        <v>300000000000</v>
      </c>
      <c r="AB394" s="689" t="str">
        <f t="shared" si="51"/>
        <v>VND</v>
      </c>
      <c r="AC394" s="689">
        <f>VLOOKUP(AB394,'Fx rate'!$A$2:$B$12,2,0)</f>
        <v>1</v>
      </c>
      <c r="AD394" s="691">
        <f t="shared" si="52"/>
        <v>300000000000</v>
      </c>
      <c r="AE394" s="691">
        <f t="shared" si="53"/>
        <v>1232876.7123287672</v>
      </c>
      <c r="AF394" s="692">
        <f>SUMIFS('GL7010'!M:M,'GL7010'!I:I,'C701- Recalculate'!D394)</f>
        <v>-1232877</v>
      </c>
      <c r="AG394" s="693">
        <f t="shared" si="54"/>
        <v>-0.28767123282887042</v>
      </c>
    </row>
    <row r="395" spans="1:33" ht="90.5" hidden="1" thickBot="1">
      <c r="A395" s="701">
        <v>131200001</v>
      </c>
      <c r="B395" s="701" t="s">
        <v>1269</v>
      </c>
      <c r="C395" s="701" t="s">
        <v>1271</v>
      </c>
      <c r="D395" s="701" t="s">
        <v>2686</v>
      </c>
      <c r="E395" s="701" t="s">
        <v>2687</v>
      </c>
      <c r="F395" s="701">
        <v>155757</v>
      </c>
      <c r="G395" s="701" t="s">
        <v>1063</v>
      </c>
      <c r="H395" s="701" t="s">
        <v>2681</v>
      </c>
      <c r="I395" s="701" t="s">
        <v>2677</v>
      </c>
      <c r="J395" s="701">
        <v>6</v>
      </c>
      <c r="K395" s="701" t="s">
        <v>178</v>
      </c>
      <c r="L395" s="702">
        <v>200000000000</v>
      </c>
      <c r="M395" s="703">
        <v>200000000000</v>
      </c>
      <c r="N395" s="701">
        <v>0.35</v>
      </c>
      <c r="O395" s="701">
        <v>0</v>
      </c>
      <c r="P395" s="701">
        <v>0</v>
      </c>
      <c r="Q395" s="701">
        <v>0</v>
      </c>
      <c r="R395" s="701">
        <v>0</v>
      </c>
      <c r="S395" s="701">
        <v>491100002</v>
      </c>
      <c r="T395" s="701" t="s">
        <v>2688</v>
      </c>
      <c r="U395" s="702">
        <v>200000000000</v>
      </c>
      <c r="W395" s="687" t="str">
        <f t="shared" si="47"/>
        <v>25/08/2023</v>
      </c>
      <c r="X395" s="688" t="str">
        <f t="shared" si="48"/>
        <v>31/08/2023</v>
      </c>
      <c r="Y395" s="689">
        <f t="shared" si="55"/>
        <v>6</v>
      </c>
      <c r="Z395" s="690">
        <f t="shared" si="49"/>
        <v>9.5890410958904092E-6</v>
      </c>
      <c r="AA395" s="691">
        <f t="shared" si="50"/>
        <v>200000000000</v>
      </c>
      <c r="AB395" s="689" t="str">
        <f t="shared" si="51"/>
        <v>VND</v>
      </c>
      <c r="AC395" s="689">
        <f>VLOOKUP(AB395,'Fx rate'!$A$2:$B$12,2,0)</f>
        <v>1</v>
      </c>
      <c r="AD395" s="691">
        <f t="shared" si="52"/>
        <v>200000000000</v>
      </c>
      <c r="AE395" s="691">
        <f t="shared" si="53"/>
        <v>11506849.315068491</v>
      </c>
      <c r="AF395" s="692">
        <f>SUMIFS('GL7010'!M:M,'GL7010'!I:I,'C701- Recalculate'!D395)</f>
        <v>-11506849</v>
      </c>
      <c r="AG395" s="693">
        <f t="shared" si="54"/>
        <v>0.31506849080324173</v>
      </c>
    </row>
    <row r="396" spans="1:33" ht="70.5" hidden="1" thickBot="1">
      <c r="A396" s="701">
        <v>131200001</v>
      </c>
      <c r="B396" s="701" t="s">
        <v>1269</v>
      </c>
      <c r="C396" s="701" t="s">
        <v>1271</v>
      </c>
      <c r="D396" s="701" t="s">
        <v>2689</v>
      </c>
      <c r="E396" s="701" t="s">
        <v>2690</v>
      </c>
      <c r="F396" s="701">
        <v>25325</v>
      </c>
      <c r="G396" s="701" t="s">
        <v>2140</v>
      </c>
      <c r="H396" s="701" t="s">
        <v>2681</v>
      </c>
      <c r="I396" s="701" t="s">
        <v>2691</v>
      </c>
      <c r="J396" s="701">
        <v>3</v>
      </c>
      <c r="K396" s="701" t="s">
        <v>178</v>
      </c>
      <c r="L396" s="702">
        <v>300000000000</v>
      </c>
      <c r="M396" s="703">
        <v>300000000000</v>
      </c>
      <c r="N396" s="701">
        <v>0.15</v>
      </c>
      <c r="O396" s="701">
        <v>0</v>
      </c>
      <c r="P396" s="701">
        <v>0</v>
      </c>
      <c r="Q396" s="701">
        <v>0</v>
      </c>
      <c r="R396" s="701">
        <v>0</v>
      </c>
      <c r="S396" s="701">
        <v>491100002</v>
      </c>
      <c r="T396" s="701" t="s">
        <v>2692</v>
      </c>
      <c r="U396" s="702">
        <v>300000000000</v>
      </c>
      <c r="W396" s="687" t="str">
        <f t="shared" si="47"/>
        <v>25/08/2023</v>
      </c>
      <c r="X396" s="688" t="str">
        <f t="shared" si="48"/>
        <v>28/08/2023</v>
      </c>
      <c r="Y396" s="689">
        <f t="shared" si="55"/>
        <v>3</v>
      </c>
      <c r="Z396" s="690">
        <f t="shared" si="49"/>
        <v>4.1095890410958909E-6</v>
      </c>
      <c r="AA396" s="691">
        <f t="shared" si="50"/>
        <v>300000000000</v>
      </c>
      <c r="AB396" s="689" t="str">
        <f t="shared" si="51"/>
        <v>VND</v>
      </c>
      <c r="AC396" s="689">
        <f>VLOOKUP(AB396,'Fx rate'!$A$2:$B$12,2,0)</f>
        <v>1</v>
      </c>
      <c r="AD396" s="691">
        <f t="shared" si="52"/>
        <v>300000000000</v>
      </c>
      <c r="AE396" s="691">
        <f t="shared" si="53"/>
        <v>3698630.1369863013</v>
      </c>
      <c r="AF396" s="692">
        <f>SUMIFS('GL7010'!M:M,'GL7010'!I:I,'C701- Recalculate'!D396)</f>
        <v>-3698630</v>
      </c>
      <c r="AG396" s="693">
        <f t="shared" si="54"/>
        <v>0.13698630128055811</v>
      </c>
    </row>
    <row r="397" spans="1:33" ht="70.5" hidden="1" thickBot="1">
      <c r="A397" s="701">
        <v>131200001</v>
      </c>
      <c r="B397" s="701" t="s">
        <v>1269</v>
      </c>
      <c r="C397" s="701" t="s">
        <v>1271</v>
      </c>
      <c r="D397" s="701" t="s">
        <v>2693</v>
      </c>
      <c r="E397" s="701" t="s">
        <v>2694</v>
      </c>
      <c r="F397" s="701">
        <v>25325</v>
      </c>
      <c r="G397" s="701" t="s">
        <v>2140</v>
      </c>
      <c r="H397" s="701" t="s">
        <v>2681</v>
      </c>
      <c r="I397" s="701" t="s">
        <v>2691</v>
      </c>
      <c r="J397" s="701">
        <v>3</v>
      </c>
      <c r="K397" s="701" t="s">
        <v>178</v>
      </c>
      <c r="L397" s="702">
        <v>300000000000</v>
      </c>
      <c r="M397" s="703">
        <v>300000000000</v>
      </c>
      <c r="N397" s="701">
        <v>0.15</v>
      </c>
      <c r="O397" s="701">
        <v>0</v>
      </c>
      <c r="P397" s="701">
        <v>0</v>
      </c>
      <c r="Q397" s="701">
        <v>0</v>
      </c>
      <c r="R397" s="701">
        <v>0</v>
      </c>
      <c r="S397" s="701">
        <v>491100002</v>
      </c>
      <c r="T397" s="701" t="s">
        <v>2695</v>
      </c>
      <c r="U397" s="702">
        <v>300000000000</v>
      </c>
      <c r="W397" s="687" t="str">
        <f t="shared" si="47"/>
        <v>25/08/2023</v>
      </c>
      <c r="X397" s="688" t="str">
        <f t="shared" si="48"/>
        <v>28/08/2023</v>
      </c>
      <c r="Y397" s="689">
        <f t="shared" si="55"/>
        <v>3</v>
      </c>
      <c r="Z397" s="690">
        <f t="shared" si="49"/>
        <v>4.1095890410958909E-6</v>
      </c>
      <c r="AA397" s="691">
        <f t="shared" si="50"/>
        <v>300000000000</v>
      </c>
      <c r="AB397" s="689" t="str">
        <f t="shared" si="51"/>
        <v>VND</v>
      </c>
      <c r="AC397" s="689">
        <f>VLOOKUP(AB397,'Fx rate'!$A$2:$B$12,2,0)</f>
        <v>1</v>
      </c>
      <c r="AD397" s="691">
        <f t="shared" si="52"/>
        <v>300000000000</v>
      </c>
      <c r="AE397" s="691">
        <f t="shared" si="53"/>
        <v>3698630.1369863013</v>
      </c>
      <c r="AF397" s="692">
        <f>SUMIFS('GL7010'!M:M,'GL7010'!I:I,'C701- Recalculate'!D397)</f>
        <v>-3698630</v>
      </c>
      <c r="AG397" s="693">
        <f t="shared" si="54"/>
        <v>0.13698630128055811</v>
      </c>
    </row>
    <row r="398" spans="1:33" ht="70.5" hidden="1" thickBot="1">
      <c r="A398" s="701">
        <v>131200001</v>
      </c>
      <c r="B398" s="701" t="s">
        <v>1269</v>
      </c>
      <c r="C398" s="701" t="s">
        <v>1271</v>
      </c>
      <c r="D398" s="701" t="s">
        <v>2696</v>
      </c>
      <c r="E398" s="701" t="s">
        <v>2697</v>
      </c>
      <c r="F398" s="701">
        <v>25325</v>
      </c>
      <c r="G398" s="701" t="s">
        <v>2140</v>
      </c>
      <c r="H398" s="701" t="s">
        <v>2691</v>
      </c>
      <c r="I398" s="701" t="s">
        <v>2698</v>
      </c>
      <c r="J398" s="701">
        <v>1</v>
      </c>
      <c r="K398" s="701" t="s">
        <v>178</v>
      </c>
      <c r="L398" s="702">
        <v>300000000000</v>
      </c>
      <c r="M398" s="703">
        <v>300000000000</v>
      </c>
      <c r="N398" s="701">
        <v>0.15</v>
      </c>
      <c r="O398" s="701">
        <v>0</v>
      </c>
      <c r="P398" s="701">
        <v>0</v>
      </c>
      <c r="Q398" s="701">
        <v>0</v>
      </c>
      <c r="R398" s="701">
        <v>0</v>
      </c>
      <c r="S398" s="701">
        <v>491100002</v>
      </c>
      <c r="T398" s="701" t="s">
        <v>2699</v>
      </c>
      <c r="U398" s="702">
        <v>300000000000</v>
      </c>
      <c r="W398" s="687" t="str">
        <f t="shared" si="47"/>
        <v>28/08/2023</v>
      </c>
      <c r="X398" s="688" t="str">
        <f t="shared" si="48"/>
        <v>29/08/2023</v>
      </c>
      <c r="Y398" s="689">
        <f t="shared" si="55"/>
        <v>1</v>
      </c>
      <c r="Z398" s="690">
        <f t="shared" si="49"/>
        <v>4.1095890410958909E-6</v>
      </c>
      <c r="AA398" s="691">
        <f t="shared" si="50"/>
        <v>300000000000</v>
      </c>
      <c r="AB398" s="689" t="str">
        <f t="shared" si="51"/>
        <v>VND</v>
      </c>
      <c r="AC398" s="689">
        <f>VLOOKUP(AB398,'Fx rate'!$A$2:$B$12,2,0)</f>
        <v>1</v>
      </c>
      <c r="AD398" s="691">
        <f t="shared" si="52"/>
        <v>300000000000</v>
      </c>
      <c r="AE398" s="691">
        <f t="shared" si="53"/>
        <v>1232876.7123287672</v>
      </c>
      <c r="AF398" s="692">
        <f>SUMIFS('GL7010'!M:M,'GL7010'!I:I,'C701- Recalculate'!D398)</f>
        <v>-1232877</v>
      </c>
      <c r="AG398" s="693">
        <f t="shared" si="54"/>
        <v>-0.28767123282887042</v>
      </c>
    </row>
    <row r="399" spans="1:33" ht="70.5" hidden="1" thickBot="1">
      <c r="A399" s="701">
        <v>131200001</v>
      </c>
      <c r="B399" s="701" t="s">
        <v>1269</v>
      </c>
      <c r="C399" s="701" t="s">
        <v>1271</v>
      </c>
      <c r="D399" s="701" t="s">
        <v>2700</v>
      </c>
      <c r="E399" s="701" t="s">
        <v>2701</v>
      </c>
      <c r="F399" s="701">
        <v>24538</v>
      </c>
      <c r="G399" s="701" t="s">
        <v>1065</v>
      </c>
      <c r="H399" s="701" t="s">
        <v>2691</v>
      </c>
      <c r="I399" s="701" t="s">
        <v>1583</v>
      </c>
      <c r="J399" s="701">
        <v>88</v>
      </c>
      <c r="K399" s="701" t="s">
        <v>178</v>
      </c>
      <c r="L399" s="702">
        <v>250000000000</v>
      </c>
      <c r="M399" s="703">
        <v>250000000000</v>
      </c>
      <c r="N399" s="701">
        <v>3.55</v>
      </c>
      <c r="O399" s="701">
        <v>0</v>
      </c>
      <c r="P399" s="701">
        <v>0</v>
      </c>
      <c r="Q399" s="701">
        <v>0</v>
      </c>
      <c r="R399" s="701">
        <v>0</v>
      </c>
      <c r="S399" s="701">
        <v>491100002</v>
      </c>
      <c r="T399" s="701" t="s">
        <v>2702</v>
      </c>
      <c r="U399" s="702">
        <v>250000000000</v>
      </c>
      <c r="W399" s="687" t="str">
        <f t="shared" si="47"/>
        <v>28/08/2023</v>
      </c>
      <c r="X399" s="688" t="str">
        <f t="shared" si="48"/>
        <v>24/11/2023</v>
      </c>
      <c r="Y399" s="689">
        <f t="shared" si="55"/>
        <v>88</v>
      </c>
      <c r="Z399" s="690">
        <f t="shared" si="49"/>
        <v>9.726027397260273E-5</v>
      </c>
      <c r="AA399" s="691">
        <f t="shared" si="50"/>
        <v>250000000000</v>
      </c>
      <c r="AB399" s="689" t="str">
        <f t="shared" si="51"/>
        <v>VND</v>
      </c>
      <c r="AC399" s="689">
        <f>VLOOKUP(AB399,'Fx rate'!$A$2:$B$12,2,0)</f>
        <v>1</v>
      </c>
      <c r="AD399" s="691">
        <f t="shared" si="52"/>
        <v>250000000000</v>
      </c>
      <c r="AE399" s="691">
        <f t="shared" si="53"/>
        <v>2139726027.39726</v>
      </c>
      <c r="AF399" s="692">
        <f>SUMIFS('GL7010'!M:M,'GL7010'!I:I,'C701- Recalculate'!D399)</f>
        <v>-2139726027</v>
      </c>
      <c r="AG399" s="693">
        <f t="shared" si="54"/>
        <v>0.39725995063781738</v>
      </c>
    </row>
    <row r="400" spans="1:33" ht="90.5" hidden="1" thickBot="1">
      <c r="A400" s="701">
        <v>131200001</v>
      </c>
      <c r="B400" s="701" t="s">
        <v>1269</v>
      </c>
      <c r="C400" s="701" t="s">
        <v>1271</v>
      </c>
      <c r="D400" s="701" t="s">
        <v>2703</v>
      </c>
      <c r="E400" s="701" t="s">
        <v>2704</v>
      </c>
      <c r="F400" s="701">
        <v>155757</v>
      </c>
      <c r="G400" s="701" t="s">
        <v>1063</v>
      </c>
      <c r="H400" s="701" t="s">
        <v>2691</v>
      </c>
      <c r="I400" s="701" t="s">
        <v>2698</v>
      </c>
      <c r="J400" s="701">
        <v>1</v>
      </c>
      <c r="K400" s="701" t="s">
        <v>178</v>
      </c>
      <c r="L400" s="702">
        <v>200000000000</v>
      </c>
      <c r="M400" s="703">
        <v>200000000000</v>
      </c>
      <c r="N400" s="701">
        <v>0.15</v>
      </c>
      <c r="O400" s="701">
        <v>0</v>
      </c>
      <c r="P400" s="701">
        <v>0</v>
      </c>
      <c r="Q400" s="701">
        <v>0</v>
      </c>
      <c r="R400" s="701">
        <v>0</v>
      </c>
      <c r="S400" s="701">
        <v>491100002</v>
      </c>
      <c r="T400" s="701" t="s">
        <v>2705</v>
      </c>
      <c r="U400" s="702">
        <v>200000000000</v>
      </c>
      <c r="W400" s="687" t="str">
        <f t="shared" si="47"/>
        <v>28/08/2023</v>
      </c>
      <c r="X400" s="688" t="str">
        <f t="shared" si="48"/>
        <v>29/08/2023</v>
      </c>
      <c r="Y400" s="689">
        <f t="shared" si="55"/>
        <v>1</v>
      </c>
      <c r="Z400" s="690">
        <f t="shared" si="49"/>
        <v>4.1095890410958909E-6</v>
      </c>
      <c r="AA400" s="691">
        <f t="shared" si="50"/>
        <v>200000000000</v>
      </c>
      <c r="AB400" s="689" t="str">
        <f t="shared" si="51"/>
        <v>VND</v>
      </c>
      <c r="AC400" s="689">
        <f>VLOOKUP(AB400,'Fx rate'!$A$2:$B$12,2,0)</f>
        <v>1</v>
      </c>
      <c r="AD400" s="691">
        <f t="shared" si="52"/>
        <v>200000000000</v>
      </c>
      <c r="AE400" s="691">
        <f t="shared" si="53"/>
        <v>821917.80821917823</v>
      </c>
      <c r="AF400" s="692">
        <f>SUMIFS('GL7010'!M:M,'GL7010'!I:I,'C701- Recalculate'!D400)</f>
        <v>-821918</v>
      </c>
      <c r="AG400" s="693">
        <f t="shared" si="54"/>
        <v>-0.19178082176949829</v>
      </c>
    </row>
    <row r="401" spans="1:33" ht="70.5" hidden="1" thickBot="1">
      <c r="A401" s="701">
        <v>131200001</v>
      </c>
      <c r="B401" s="701" t="s">
        <v>1269</v>
      </c>
      <c r="C401" s="701" t="s">
        <v>1271</v>
      </c>
      <c r="D401" s="701" t="s">
        <v>2706</v>
      </c>
      <c r="E401" s="701" t="s">
        <v>2707</v>
      </c>
      <c r="F401" s="701">
        <v>24538</v>
      </c>
      <c r="G401" s="701" t="s">
        <v>1065</v>
      </c>
      <c r="H401" s="701" t="s">
        <v>2691</v>
      </c>
      <c r="I401" s="701" t="s">
        <v>1583</v>
      </c>
      <c r="J401" s="701">
        <v>88</v>
      </c>
      <c r="K401" s="701" t="s">
        <v>178</v>
      </c>
      <c r="L401" s="702">
        <v>250000000000</v>
      </c>
      <c r="M401" s="703">
        <v>250000000000</v>
      </c>
      <c r="N401" s="701">
        <v>3.55</v>
      </c>
      <c r="O401" s="701">
        <v>0</v>
      </c>
      <c r="P401" s="701">
        <v>0</v>
      </c>
      <c r="Q401" s="701">
        <v>0</v>
      </c>
      <c r="R401" s="701">
        <v>0</v>
      </c>
      <c r="S401" s="701">
        <v>491100002</v>
      </c>
      <c r="T401" s="701" t="s">
        <v>2708</v>
      </c>
      <c r="U401" s="702">
        <v>250000000000</v>
      </c>
      <c r="W401" s="687" t="str">
        <f t="shared" si="47"/>
        <v>28/08/2023</v>
      </c>
      <c r="X401" s="688" t="str">
        <f t="shared" si="48"/>
        <v>24/11/2023</v>
      </c>
      <c r="Y401" s="689">
        <f t="shared" si="55"/>
        <v>88</v>
      </c>
      <c r="Z401" s="690">
        <f t="shared" si="49"/>
        <v>9.726027397260273E-5</v>
      </c>
      <c r="AA401" s="691">
        <f t="shared" si="50"/>
        <v>250000000000</v>
      </c>
      <c r="AB401" s="689" t="str">
        <f t="shared" si="51"/>
        <v>VND</v>
      </c>
      <c r="AC401" s="689">
        <f>VLOOKUP(AB401,'Fx rate'!$A$2:$B$12,2,0)</f>
        <v>1</v>
      </c>
      <c r="AD401" s="691">
        <f t="shared" si="52"/>
        <v>250000000000</v>
      </c>
      <c r="AE401" s="691">
        <f t="shared" si="53"/>
        <v>2139726027.39726</v>
      </c>
      <c r="AF401" s="692">
        <f>SUMIFS('GL7010'!M:M,'GL7010'!I:I,'C701- Recalculate'!D401)</f>
        <v>-2139726027</v>
      </c>
      <c r="AG401" s="693">
        <f t="shared" si="54"/>
        <v>0.39725995063781738</v>
      </c>
    </row>
    <row r="402" spans="1:33" ht="70.5" hidden="1" thickBot="1">
      <c r="A402" s="701">
        <v>131200001</v>
      </c>
      <c r="B402" s="701" t="s">
        <v>1269</v>
      </c>
      <c r="C402" s="701" t="s">
        <v>1271</v>
      </c>
      <c r="D402" s="701" t="s">
        <v>2709</v>
      </c>
      <c r="E402" s="701" t="s">
        <v>2710</v>
      </c>
      <c r="F402" s="701">
        <v>25325</v>
      </c>
      <c r="G402" s="701" t="s">
        <v>2140</v>
      </c>
      <c r="H402" s="701" t="s">
        <v>2691</v>
      </c>
      <c r="I402" s="701" t="s">
        <v>2698</v>
      </c>
      <c r="J402" s="701">
        <v>1</v>
      </c>
      <c r="K402" s="701" t="s">
        <v>178</v>
      </c>
      <c r="L402" s="702">
        <v>300000000000</v>
      </c>
      <c r="M402" s="703">
        <v>300000000000</v>
      </c>
      <c r="N402" s="701">
        <v>0.15</v>
      </c>
      <c r="O402" s="701">
        <v>0</v>
      </c>
      <c r="P402" s="701">
        <v>0</v>
      </c>
      <c r="Q402" s="701">
        <v>0</v>
      </c>
      <c r="R402" s="701">
        <v>0</v>
      </c>
      <c r="S402" s="701">
        <v>491100002</v>
      </c>
      <c r="T402" s="701" t="s">
        <v>2711</v>
      </c>
      <c r="U402" s="702">
        <v>300000000000</v>
      </c>
      <c r="W402" s="687" t="str">
        <f t="shared" si="47"/>
        <v>28/08/2023</v>
      </c>
      <c r="X402" s="688" t="str">
        <f t="shared" si="48"/>
        <v>29/08/2023</v>
      </c>
      <c r="Y402" s="689">
        <f t="shared" si="55"/>
        <v>1</v>
      </c>
      <c r="Z402" s="690">
        <f t="shared" si="49"/>
        <v>4.1095890410958909E-6</v>
      </c>
      <c r="AA402" s="691">
        <f t="shared" si="50"/>
        <v>300000000000</v>
      </c>
      <c r="AB402" s="689" t="str">
        <f t="shared" si="51"/>
        <v>VND</v>
      </c>
      <c r="AC402" s="689">
        <f>VLOOKUP(AB402,'Fx rate'!$A$2:$B$12,2,0)</f>
        <v>1</v>
      </c>
      <c r="AD402" s="691">
        <f t="shared" si="52"/>
        <v>300000000000</v>
      </c>
      <c r="AE402" s="691">
        <f t="shared" si="53"/>
        <v>1232876.7123287672</v>
      </c>
      <c r="AF402" s="692">
        <f>SUMIFS('GL7010'!M:M,'GL7010'!I:I,'C701- Recalculate'!D402)</f>
        <v>-1232877</v>
      </c>
      <c r="AG402" s="693">
        <f t="shared" si="54"/>
        <v>-0.28767123282887042</v>
      </c>
    </row>
    <row r="403" spans="1:33" ht="70.5" hidden="1" thickBot="1">
      <c r="A403" s="701">
        <v>131200001</v>
      </c>
      <c r="B403" s="701" t="s">
        <v>1269</v>
      </c>
      <c r="C403" s="701" t="s">
        <v>1271</v>
      </c>
      <c r="D403" s="701" t="s">
        <v>2712</v>
      </c>
      <c r="E403" s="701" t="s">
        <v>2713</v>
      </c>
      <c r="F403" s="701">
        <v>25325</v>
      </c>
      <c r="G403" s="701" t="s">
        <v>2140</v>
      </c>
      <c r="H403" s="701" t="s">
        <v>2698</v>
      </c>
      <c r="I403" s="701" t="s">
        <v>2714</v>
      </c>
      <c r="J403" s="701">
        <v>1</v>
      </c>
      <c r="K403" s="701" t="s">
        <v>178</v>
      </c>
      <c r="L403" s="702">
        <v>300000000000</v>
      </c>
      <c r="M403" s="703">
        <v>300000000000</v>
      </c>
      <c r="N403" s="701">
        <v>0.15</v>
      </c>
      <c r="O403" s="701">
        <v>0</v>
      </c>
      <c r="P403" s="701">
        <v>0</v>
      </c>
      <c r="Q403" s="701">
        <v>0</v>
      </c>
      <c r="R403" s="701">
        <v>0</v>
      </c>
      <c r="S403" s="701">
        <v>491100002</v>
      </c>
      <c r="T403" s="701" t="s">
        <v>2715</v>
      </c>
      <c r="U403" s="702">
        <v>300000000000</v>
      </c>
      <c r="W403" s="687" t="str">
        <f t="shared" si="47"/>
        <v>29/08/2023</v>
      </c>
      <c r="X403" s="688" t="str">
        <f t="shared" si="48"/>
        <v>30/08/2023</v>
      </c>
      <c r="Y403" s="689">
        <f t="shared" si="55"/>
        <v>1</v>
      </c>
      <c r="Z403" s="690">
        <f t="shared" si="49"/>
        <v>4.1095890410958909E-6</v>
      </c>
      <c r="AA403" s="691">
        <f t="shared" si="50"/>
        <v>300000000000</v>
      </c>
      <c r="AB403" s="689" t="str">
        <f t="shared" si="51"/>
        <v>VND</v>
      </c>
      <c r="AC403" s="689">
        <f>VLOOKUP(AB403,'Fx rate'!$A$2:$B$12,2,0)</f>
        <v>1</v>
      </c>
      <c r="AD403" s="691">
        <f t="shared" si="52"/>
        <v>300000000000</v>
      </c>
      <c r="AE403" s="691">
        <f t="shared" si="53"/>
        <v>1232876.7123287672</v>
      </c>
      <c r="AF403" s="692">
        <f>SUMIFS('GL7010'!M:M,'GL7010'!I:I,'C701- Recalculate'!D403)</f>
        <v>-1232877</v>
      </c>
      <c r="AG403" s="693">
        <f t="shared" si="54"/>
        <v>-0.28767123282887042</v>
      </c>
    </row>
    <row r="404" spans="1:33" ht="70.5" hidden="1" thickBot="1">
      <c r="A404" s="701">
        <v>131200001</v>
      </c>
      <c r="B404" s="701" t="s">
        <v>1269</v>
      </c>
      <c r="C404" s="701" t="s">
        <v>1271</v>
      </c>
      <c r="D404" s="701" t="s">
        <v>2716</v>
      </c>
      <c r="E404" s="701" t="s">
        <v>2717</v>
      </c>
      <c r="F404" s="701">
        <v>25325</v>
      </c>
      <c r="G404" s="701" t="s">
        <v>2140</v>
      </c>
      <c r="H404" s="701" t="s">
        <v>2698</v>
      </c>
      <c r="I404" s="701" t="s">
        <v>2714</v>
      </c>
      <c r="J404" s="701">
        <v>1</v>
      </c>
      <c r="K404" s="701" t="s">
        <v>178</v>
      </c>
      <c r="L404" s="702">
        <v>300000000000</v>
      </c>
      <c r="M404" s="703">
        <v>300000000000</v>
      </c>
      <c r="N404" s="701">
        <v>0.15</v>
      </c>
      <c r="O404" s="701">
        <v>0</v>
      </c>
      <c r="P404" s="701">
        <v>0</v>
      </c>
      <c r="Q404" s="701">
        <v>0</v>
      </c>
      <c r="R404" s="701">
        <v>0</v>
      </c>
      <c r="S404" s="701">
        <v>491100002</v>
      </c>
      <c r="T404" s="701" t="s">
        <v>2718</v>
      </c>
      <c r="U404" s="702">
        <v>300000000000</v>
      </c>
      <c r="W404" s="687" t="str">
        <f t="shared" si="47"/>
        <v>29/08/2023</v>
      </c>
      <c r="X404" s="688" t="str">
        <f t="shared" si="48"/>
        <v>30/08/2023</v>
      </c>
      <c r="Y404" s="689">
        <f t="shared" si="55"/>
        <v>1</v>
      </c>
      <c r="Z404" s="690">
        <f t="shared" si="49"/>
        <v>4.1095890410958909E-6</v>
      </c>
      <c r="AA404" s="691">
        <f t="shared" si="50"/>
        <v>300000000000</v>
      </c>
      <c r="AB404" s="689" t="str">
        <f t="shared" si="51"/>
        <v>VND</v>
      </c>
      <c r="AC404" s="689">
        <f>VLOOKUP(AB404,'Fx rate'!$A$2:$B$12,2,0)</f>
        <v>1</v>
      </c>
      <c r="AD404" s="691">
        <f t="shared" si="52"/>
        <v>300000000000</v>
      </c>
      <c r="AE404" s="691">
        <f t="shared" si="53"/>
        <v>1232876.7123287672</v>
      </c>
      <c r="AF404" s="692">
        <f>SUMIFS('GL7010'!M:M,'GL7010'!I:I,'C701- Recalculate'!D404)</f>
        <v>-1232877</v>
      </c>
      <c r="AG404" s="693">
        <f t="shared" si="54"/>
        <v>-0.28767123282887042</v>
      </c>
    </row>
    <row r="405" spans="1:33" ht="70.5" hidden="1" thickBot="1">
      <c r="A405" s="701">
        <v>131200001</v>
      </c>
      <c r="B405" s="701" t="s">
        <v>1269</v>
      </c>
      <c r="C405" s="701" t="s">
        <v>1271</v>
      </c>
      <c r="D405" s="701" t="s">
        <v>2719</v>
      </c>
      <c r="E405" s="701" t="s">
        <v>2720</v>
      </c>
      <c r="F405" s="701">
        <v>147192</v>
      </c>
      <c r="G405" s="701" t="s">
        <v>1701</v>
      </c>
      <c r="H405" s="701" t="s">
        <v>2698</v>
      </c>
      <c r="I405" s="701" t="s">
        <v>2714</v>
      </c>
      <c r="J405" s="701">
        <v>1</v>
      </c>
      <c r="K405" s="701" t="s">
        <v>178</v>
      </c>
      <c r="L405" s="702">
        <v>200000000000</v>
      </c>
      <c r="M405" s="703">
        <v>200000000000</v>
      </c>
      <c r="N405" s="701">
        <v>0.15</v>
      </c>
      <c r="O405" s="701">
        <v>0</v>
      </c>
      <c r="P405" s="701">
        <v>0</v>
      </c>
      <c r="Q405" s="701">
        <v>0</v>
      </c>
      <c r="R405" s="701">
        <v>0</v>
      </c>
      <c r="S405" s="701">
        <v>491100002</v>
      </c>
      <c r="T405" s="701" t="s">
        <v>2721</v>
      </c>
      <c r="U405" s="702">
        <v>200000000000</v>
      </c>
      <c r="W405" s="687" t="str">
        <f t="shared" si="47"/>
        <v>29/08/2023</v>
      </c>
      <c r="X405" s="688" t="str">
        <f t="shared" si="48"/>
        <v>30/08/2023</v>
      </c>
      <c r="Y405" s="689">
        <f t="shared" si="55"/>
        <v>1</v>
      </c>
      <c r="Z405" s="690">
        <f t="shared" si="49"/>
        <v>4.1095890410958909E-6</v>
      </c>
      <c r="AA405" s="691">
        <f t="shared" si="50"/>
        <v>200000000000</v>
      </c>
      <c r="AB405" s="689" t="str">
        <f t="shared" si="51"/>
        <v>VND</v>
      </c>
      <c r="AC405" s="689">
        <f>VLOOKUP(AB405,'Fx rate'!$A$2:$B$12,2,0)</f>
        <v>1</v>
      </c>
      <c r="AD405" s="691">
        <f t="shared" si="52"/>
        <v>200000000000</v>
      </c>
      <c r="AE405" s="691">
        <f t="shared" si="53"/>
        <v>821917.80821917823</v>
      </c>
      <c r="AF405" s="692">
        <f>SUMIFS('GL7010'!M:M,'GL7010'!I:I,'C701- Recalculate'!D405)</f>
        <v>-821918</v>
      </c>
      <c r="AG405" s="693">
        <f t="shared" si="54"/>
        <v>-0.19178082176949829</v>
      </c>
    </row>
    <row r="406" spans="1:33" ht="70.5" hidden="1" thickBot="1">
      <c r="A406" s="701">
        <v>131200001</v>
      </c>
      <c r="B406" s="701" t="s">
        <v>1269</v>
      </c>
      <c r="C406" s="701" t="s">
        <v>1271</v>
      </c>
      <c r="D406" s="701" t="s">
        <v>2722</v>
      </c>
      <c r="E406" s="701" t="s">
        <v>2723</v>
      </c>
      <c r="F406" s="701">
        <v>24538</v>
      </c>
      <c r="G406" s="701" t="s">
        <v>1065</v>
      </c>
      <c r="H406" s="701" t="s">
        <v>2714</v>
      </c>
      <c r="I406" s="701" t="s">
        <v>2677</v>
      </c>
      <c r="J406" s="701">
        <v>1</v>
      </c>
      <c r="K406" s="701" t="s">
        <v>178</v>
      </c>
      <c r="L406" s="701">
        <v>0</v>
      </c>
      <c r="M406" s="701">
        <v>0</v>
      </c>
      <c r="N406" s="701">
        <v>0.15</v>
      </c>
      <c r="O406" s="701">
        <v>0</v>
      </c>
      <c r="P406" s="701">
        <v>0</v>
      </c>
      <c r="Q406" s="701">
        <v>0</v>
      </c>
      <c r="R406" s="701">
        <v>0</v>
      </c>
      <c r="S406" s="701">
        <v>491100002</v>
      </c>
      <c r="T406" s="701" t="s">
        <v>2724</v>
      </c>
      <c r="U406" s="701">
        <v>0</v>
      </c>
      <c r="W406" s="687" t="str">
        <f t="shared" si="47"/>
        <v>30/08/2023</v>
      </c>
      <c r="X406" s="688" t="str">
        <f t="shared" si="48"/>
        <v>31/08/2023</v>
      </c>
      <c r="Y406" s="689">
        <f t="shared" si="55"/>
        <v>1</v>
      </c>
      <c r="Z406" s="690">
        <f t="shared" si="49"/>
        <v>4.1095890410958909E-6</v>
      </c>
      <c r="AA406" s="691">
        <f t="shared" si="50"/>
        <v>0</v>
      </c>
      <c r="AB406" s="689" t="str">
        <f t="shared" si="51"/>
        <v>VND</v>
      </c>
      <c r="AC406" s="689">
        <f>VLOOKUP(AB406,'Fx rate'!$A$2:$B$12,2,0)</f>
        <v>1</v>
      </c>
      <c r="AD406" s="691">
        <f t="shared" si="52"/>
        <v>0</v>
      </c>
      <c r="AE406" s="691">
        <f t="shared" si="53"/>
        <v>0</v>
      </c>
      <c r="AF406" s="692">
        <f>SUMIFS('GL7010'!M:M,'GL7010'!I:I,'C701- Recalculate'!D406)</f>
        <v>0</v>
      </c>
      <c r="AG406" s="693">
        <f t="shared" si="54"/>
        <v>0</v>
      </c>
    </row>
    <row r="407" spans="1:33" ht="70.5" hidden="1" thickBot="1">
      <c r="A407" s="701">
        <v>131200001</v>
      </c>
      <c r="B407" s="701" t="s">
        <v>1269</v>
      </c>
      <c r="C407" s="701" t="s">
        <v>1271</v>
      </c>
      <c r="D407" s="701" t="s">
        <v>2725</v>
      </c>
      <c r="E407" s="701" t="s">
        <v>2726</v>
      </c>
      <c r="F407" s="701">
        <v>24538</v>
      </c>
      <c r="G407" s="701" t="s">
        <v>1065</v>
      </c>
      <c r="H407" s="701" t="s">
        <v>2714</v>
      </c>
      <c r="I407" s="701" t="s">
        <v>2677</v>
      </c>
      <c r="J407" s="701">
        <v>1</v>
      </c>
      <c r="K407" s="701" t="s">
        <v>178</v>
      </c>
      <c r="L407" s="702">
        <v>320000000000</v>
      </c>
      <c r="M407" s="703">
        <v>320000000000</v>
      </c>
      <c r="N407" s="701">
        <v>0.2</v>
      </c>
      <c r="O407" s="701">
        <v>0</v>
      </c>
      <c r="P407" s="701">
        <v>0</v>
      </c>
      <c r="Q407" s="701">
        <v>0</v>
      </c>
      <c r="R407" s="701">
        <v>0</v>
      </c>
      <c r="S407" s="701">
        <v>491100002</v>
      </c>
      <c r="T407" s="701" t="s">
        <v>2727</v>
      </c>
      <c r="U407" s="702">
        <v>320000000000</v>
      </c>
      <c r="W407" s="687" t="str">
        <f t="shared" si="47"/>
        <v>30/08/2023</v>
      </c>
      <c r="X407" s="688" t="str">
        <f t="shared" si="48"/>
        <v>31/08/2023</v>
      </c>
      <c r="Y407" s="689">
        <f t="shared" si="55"/>
        <v>1</v>
      </c>
      <c r="Z407" s="690">
        <f t="shared" si="49"/>
        <v>5.4794520547945209E-6</v>
      </c>
      <c r="AA407" s="691">
        <f t="shared" si="50"/>
        <v>320000000000</v>
      </c>
      <c r="AB407" s="689" t="str">
        <f t="shared" si="51"/>
        <v>VND</v>
      </c>
      <c r="AC407" s="689">
        <f>VLOOKUP(AB407,'Fx rate'!$A$2:$B$12,2,0)</f>
        <v>1</v>
      </c>
      <c r="AD407" s="691">
        <f t="shared" si="52"/>
        <v>320000000000</v>
      </c>
      <c r="AE407" s="691">
        <f t="shared" si="53"/>
        <v>1753424.6575342466</v>
      </c>
      <c r="AF407" s="692">
        <f>SUMIFS('GL7010'!M:M,'GL7010'!I:I,'C701- Recalculate'!D407)</f>
        <v>-1753425</v>
      </c>
      <c r="AG407" s="693">
        <f t="shared" si="54"/>
        <v>-0.34246575343422592</v>
      </c>
    </row>
    <row r="408" spans="1:33" ht="70.5" hidden="1" thickBot="1">
      <c r="A408" s="701">
        <v>131200001</v>
      </c>
      <c r="B408" s="701" t="s">
        <v>1269</v>
      </c>
      <c r="C408" s="701" t="s">
        <v>1271</v>
      </c>
      <c r="D408" s="701" t="s">
        <v>2728</v>
      </c>
      <c r="E408" s="701" t="s">
        <v>2729</v>
      </c>
      <c r="F408" s="701">
        <v>147192</v>
      </c>
      <c r="G408" s="701" t="s">
        <v>1701</v>
      </c>
      <c r="H408" s="701" t="s">
        <v>2714</v>
      </c>
      <c r="I408" s="701" t="s">
        <v>2677</v>
      </c>
      <c r="J408" s="701">
        <v>1</v>
      </c>
      <c r="K408" s="701" t="s">
        <v>178</v>
      </c>
      <c r="L408" s="702">
        <v>200000000000</v>
      </c>
      <c r="M408" s="703">
        <v>200000000000</v>
      </c>
      <c r="N408" s="701">
        <v>0.15</v>
      </c>
      <c r="O408" s="701">
        <v>0</v>
      </c>
      <c r="P408" s="701">
        <v>0</v>
      </c>
      <c r="Q408" s="701">
        <v>0</v>
      </c>
      <c r="R408" s="701">
        <v>0</v>
      </c>
      <c r="S408" s="701">
        <v>491100002</v>
      </c>
      <c r="T408" s="701" t="s">
        <v>2724</v>
      </c>
      <c r="U408" s="702">
        <v>200000000000</v>
      </c>
      <c r="W408" s="687" t="str">
        <f t="shared" si="47"/>
        <v>30/08/2023</v>
      </c>
      <c r="X408" s="688" t="str">
        <f t="shared" si="48"/>
        <v>31/08/2023</v>
      </c>
      <c r="Y408" s="689">
        <f t="shared" si="55"/>
        <v>1</v>
      </c>
      <c r="Z408" s="690">
        <f t="shared" si="49"/>
        <v>4.1095890410958909E-6</v>
      </c>
      <c r="AA408" s="691">
        <f t="shared" si="50"/>
        <v>200000000000</v>
      </c>
      <c r="AB408" s="689" t="str">
        <f t="shared" si="51"/>
        <v>VND</v>
      </c>
      <c r="AC408" s="689">
        <f>VLOOKUP(AB408,'Fx rate'!$A$2:$B$12,2,0)</f>
        <v>1</v>
      </c>
      <c r="AD408" s="691">
        <f t="shared" si="52"/>
        <v>200000000000</v>
      </c>
      <c r="AE408" s="691">
        <f t="shared" si="53"/>
        <v>821917.80821917823</v>
      </c>
      <c r="AF408" s="692">
        <f>SUMIFS('GL7010'!M:M,'GL7010'!I:I,'C701- Recalculate'!D408)</f>
        <v>-821918</v>
      </c>
      <c r="AG408" s="693">
        <f t="shared" si="54"/>
        <v>-0.19178082176949829</v>
      </c>
    </row>
    <row r="409" spans="1:33" ht="70.5" hidden="1" thickBot="1">
      <c r="A409" s="701">
        <v>131200001</v>
      </c>
      <c r="B409" s="701" t="s">
        <v>1269</v>
      </c>
      <c r="C409" s="701" t="s">
        <v>1271</v>
      </c>
      <c r="D409" s="701" t="s">
        <v>2730</v>
      </c>
      <c r="E409" s="701" t="s">
        <v>2731</v>
      </c>
      <c r="F409" s="701">
        <v>25325</v>
      </c>
      <c r="G409" s="701" t="s">
        <v>2140</v>
      </c>
      <c r="H409" s="701" t="s">
        <v>2714</v>
      </c>
      <c r="I409" s="701" t="s">
        <v>2677</v>
      </c>
      <c r="J409" s="701">
        <v>1</v>
      </c>
      <c r="K409" s="701" t="s">
        <v>178</v>
      </c>
      <c r="L409" s="702">
        <v>300000000000</v>
      </c>
      <c r="M409" s="703">
        <v>300000000000</v>
      </c>
      <c r="N409" s="701">
        <v>0.15</v>
      </c>
      <c r="O409" s="701">
        <v>0</v>
      </c>
      <c r="P409" s="701">
        <v>0</v>
      </c>
      <c r="Q409" s="701">
        <v>0</v>
      </c>
      <c r="R409" s="701">
        <v>0</v>
      </c>
      <c r="S409" s="701">
        <v>491100002</v>
      </c>
      <c r="T409" s="701" t="s">
        <v>2732</v>
      </c>
      <c r="U409" s="702">
        <v>300000000000</v>
      </c>
      <c r="W409" s="687" t="str">
        <f t="shared" si="47"/>
        <v>30/08/2023</v>
      </c>
      <c r="X409" s="688" t="str">
        <f t="shared" si="48"/>
        <v>31/08/2023</v>
      </c>
      <c r="Y409" s="689">
        <f t="shared" si="55"/>
        <v>1</v>
      </c>
      <c r="Z409" s="690">
        <f t="shared" si="49"/>
        <v>4.1095890410958909E-6</v>
      </c>
      <c r="AA409" s="691">
        <f t="shared" si="50"/>
        <v>300000000000</v>
      </c>
      <c r="AB409" s="689" t="str">
        <f t="shared" si="51"/>
        <v>VND</v>
      </c>
      <c r="AC409" s="689">
        <f>VLOOKUP(AB409,'Fx rate'!$A$2:$B$12,2,0)</f>
        <v>1</v>
      </c>
      <c r="AD409" s="691">
        <f t="shared" si="52"/>
        <v>300000000000</v>
      </c>
      <c r="AE409" s="691">
        <f t="shared" si="53"/>
        <v>1232876.7123287672</v>
      </c>
      <c r="AF409" s="692">
        <f>SUMIFS('GL7010'!M:M,'GL7010'!I:I,'C701- Recalculate'!D409)</f>
        <v>-1232877</v>
      </c>
      <c r="AG409" s="693">
        <f t="shared" si="54"/>
        <v>-0.28767123282887042</v>
      </c>
    </row>
    <row r="410" spans="1:33" ht="70.5" hidden="1" thickBot="1">
      <c r="A410" s="701">
        <v>131200001</v>
      </c>
      <c r="B410" s="701" t="s">
        <v>1269</v>
      </c>
      <c r="C410" s="701" t="s">
        <v>1271</v>
      </c>
      <c r="D410" s="701" t="s">
        <v>2733</v>
      </c>
      <c r="E410" s="701" t="s">
        <v>2734</v>
      </c>
      <c r="F410" s="701">
        <v>24538</v>
      </c>
      <c r="G410" s="701" t="s">
        <v>1065</v>
      </c>
      <c r="H410" s="701" t="s">
        <v>2714</v>
      </c>
      <c r="I410" s="701" t="s">
        <v>2677</v>
      </c>
      <c r="J410" s="701">
        <v>1</v>
      </c>
      <c r="K410" s="701" t="s">
        <v>178</v>
      </c>
      <c r="L410" s="702">
        <v>180000000000</v>
      </c>
      <c r="M410" s="703">
        <v>180000000000</v>
      </c>
      <c r="N410" s="701">
        <v>0.15</v>
      </c>
      <c r="O410" s="701">
        <v>0</v>
      </c>
      <c r="P410" s="701">
        <v>0</v>
      </c>
      <c r="Q410" s="701">
        <v>0</v>
      </c>
      <c r="R410" s="701">
        <v>0</v>
      </c>
      <c r="S410" s="701">
        <v>491100002</v>
      </c>
      <c r="T410" s="701" t="s">
        <v>2735</v>
      </c>
      <c r="U410" s="702">
        <v>180000000000</v>
      </c>
      <c r="W410" s="687" t="str">
        <f t="shared" si="47"/>
        <v>30/08/2023</v>
      </c>
      <c r="X410" s="688" t="str">
        <f t="shared" si="48"/>
        <v>31/08/2023</v>
      </c>
      <c r="Y410" s="689">
        <f t="shared" si="55"/>
        <v>1</v>
      </c>
      <c r="Z410" s="690">
        <f t="shared" si="49"/>
        <v>4.1095890410958909E-6</v>
      </c>
      <c r="AA410" s="691">
        <f t="shared" si="50"/>
        <v>180000000000</v>
      </c>
      <c r="AB410" s="689" t="str">
        <f t="shared" si="51"/>
        <v>VND</v>
      </c>
      <c r="AC410" s="689">
        <f>VLOOKUP(AB410,'Fx rate'!$A$2:$B$12,2,0)</f>
        <v>1</v>
      </c>
      <c r="AD410" s="691">
        <f t="shared" si="52"/>
        <v>180000000000</v>
      </c>
      <c r="AE410" s="691">
        <f t="shared" si="53"/>
        <v>739726.0273972603</v>
      </c>
      <c r="AF410" s="692">
        <f>SUMIFS('GL7010'!M:M,'GL7010'!I:I,'C701- Recalculate'!D410)</f>
        <v>-739726</v>
      </c>
      <c r="AG410" s="693">
        <f t="shared" si="54"/>
        <v>2.7397260302677751E-2</v>
      </c>
    </row>
    <row r="411" spans="1:33" ht="70.5" hidden="1" thickBot="1">
      <c r="A411" s="701">
        <v>131200001</v>
      </c>
      <c r="B411" s="701" t="s">
        <v>1269</v>
      </c>
      <c r="C411" s="701" t="s">
        <v>1271</v>
      </c>
      <c r="D411" s="701" t="s">
        <v>2736</v>
      </c>
      <c r="E411" s="701" t="s">
        <v>2737</v>
      </c>
      <c r="F411" s="701">
        <v>25325</v>
      </c>
      <c r="G411" s="701" t="s">
        <v>2140</v>
      </c>
      <c r="H411" s="701" t="s">
        <v>2714</v>
      </c>
      <c r="I411" s="701" t="s">
        <v>2677</v>
      </c>
      <c r="J411" s="701">
        <v>1</v>
      </c>
      <c r="K411" s="701" t="s">
        <v>178</v>
      </c>
      <c r="L411" s="702">
        <v>300000000000</v>
      </c>
      <c r="M411" s="703">
        <v>300000000000</v>
      </c>
      <c r="N411" s="701">
        <v>0.15</v>
      </c>
      <c r="O411" s="701">
        <v>0</v>
      </c>
      <c r="P411" s="701">
        <v>0</v>
      </c>
      <c r="Q411" s="701">
        <v>0</v>
      </c>
      <c r="R411" s="701">
        <v>0</v>
      </c>
      <c r="S411" s="701">
        <v>491100002</v>
      </c>
      <c r="T411" s="701" t="s">
        <v>2738</v>
      </c>
      <c r="U411" s="702">
        <v>300000000000</v>
      </c>
      <c r="W411" s="687" t="str">
        <f t="shared" si="47"/>
        <v>30/08/2023</v>
      </c>
      <c r="X411" s="688" t="str">
        <f t="shared" si="48"/>
        <v>31/08/2023</v>
      </c>
      <c r="Y411" s="689">
        <f t="shared" si="55"/>
        <v>1</v>
      </c>
      <c r="Z411" s="690">
        <f t="shared" si="49"/>
        <v>4.1095890410958909E-6</v>
      </c>
      <c r="AA411" s="691">
        <f t="shared" si="50"/>
        <v>300000000000</v>
      </c>
      <c r="AB411" s="689" t="str">
        <f t="shared" si="51"/>
        <v>VND</v>
      </c>
      <c r="AC411" s="689">
        <f>VLOOKUP(AB411,'Fx rate'!$A$2:$B$12,2,0)</f>
        <v>1</v>
      </c>
      <c r="AD411" s="691">
        <f t="shared" si="52"/>
        <v>300000000000</v>
      </c>
      <c r="AE411" s="691">
        <f t="shared" si="53"/>
        <v>1232876.7123287672</v>
      </c>
      <c r="AF411" s="692">
        <f>SUMIFS('GL7010'!M:M,'GL7010'!I:I,'C701- Recalculate'!D411)</f>
        <v>-1232877</v>
      </c>
      <c r="AG411" s="693">
        <f t="shared" si="54"/>
        <v>-0.28767123282887042</v>
      </c>
    </row>
    <row r="412" spans="1:33" ht="70.5" hidden="1" thickBot="1">
      <c r="A412" s="701">
        <v>131200001</v>
      </c>
      <c r="B412" s="701" t="s">
        <v>1269</v>
      </c>
      <c r="C412" s="701" t="s">
        <v>1271</v>
      </c>
      <c r="D412" s="701" t="s">
        <v>2739</v>
      </c>
      <c r="E412" s="701" t="s">
        <v>2740</v>
      </c>
      <c r="F412" s="701">
        <v>25391</v>
      </c>
      <c r="G412" s="701" t="s">
        <v>2538</v>
      </c>
      <c r="H412" s="701" t="s">
        <v>2677</v>
      </c>
      <c r="I412" s="704">
        <v>45174</v>
      </c>
      <c r="J412" s="701">
        <v>5</v>
      </c>
      <c r="K412" s="701" t="s">
        <v>178</v>
      </c>
      <c r="L412" s="702">
        <v>400000000000</v>
      </c>
      <c r="M412" s="703">
        <v>400000000000</v>
      </c>
      <c r="N412" s="701">
        <v>0.25</v>
      </c>
      <c r="O412" s="701">
        <v>0</v>
      </c>
      <c r="P412" s="701">
        <v>0</v>
      </c>
      <c r="Q412" s="701">
        <v>0</v>
      </c>
      <c r="R412" s="701">
        <v>0</v>
      </c>
      <c r="S412" s="701">
        <v>491100002</v>
      </c>
      <c r="T412" s="701" t="s">
        <v>2741</v>
      </c>
      <c r="U412" s="702">
        <v>400000000000</v>
      </c>
      <c r="W412" s="687" t="str">
        <f t="shared" ref="W412:W475" si="56">H412</f>
        <v>31/08/2023</v>
      </c>
      <c r="X412" s="688">
        <f t="shared" ref="X412:X475" si="57">I412</f>
        <v>45174</v>
      </c>
      <c r="Y412" s="689">
        <f t="shared" si="55"/>
        <v>5</v>
      </c>
      <c r="Z412" s="690">
        <f t="shared" ref="Z412:Z475" si="58">N412%/365</f>
        <v>6.8493150684931509E-6</v>
      </c>
      <c r="AA412" s="691">
        <f t="shared" ref="AA412:AA475" si="59">L412</f>
        <v>400000000000</v>
      </c>
      <c r="AB412" s="689" t="str">
        <f t="shared" ref="AB412:AB475" si="60">K412</f>
        <v>VND</v>
      </c>
      <c r="AC412" s="689">
        <f>VLOOKUP(AB412,'Fx rate'!$A$2:$B$12,2,0)</f>
        <v>1</v>
      </c>
      <c r="AD412" s="691">
        <f t="shared" ref="AD412:AD475" si="61">AA412*AC412</f>
        <v>400000000000</v>
      </c>
      <c r="AE412" s="691">
        <f t="shared" ref="AE412:AE475" si="62">(AD412*Z412*Y412)</f>
        <v>13698630.136986302</v>
      </c>
      <c r="AF412" s="692">
        <f>SUMIFS('GL7010'!M:M,'GL7010'!I:I,'C701- Recalculate'!D412)</f>
        <v>-13698630</v>
      </c>
      <c r="AG412" s="693">
        <f t="shared" ref="AG412:AG475" si="63">AE412+AF412</f>
        <v>0.13698630221188068</v>
      </c>
    </row>
    <row r="413" spans="1:33" ht="70.5" hidden="1" thickBot="1">
      <c r="A413" s="701">
        <v>131200001</v>
      </c>
      <c r="B413" s="701" t="s">
        <v>1269</v>
      </c>
      <c r="C413" s="701" t="s">
        <v>1271</v>
      </c>
      <c r="D413" s="701" t="s">
        <v>2742</v>
      </c>
      <c r="E413" s="701" t="s">
        <v>2743</v>
      </c>
      <c r="F413" s="701">
        <v>25391</v>
      </c>
      <c r="G413" s="701" t="s">
        <v>2538</v>
      </c>
      <c r="H413" s="701" t="s">
        <v>2677</v>
      </c>
      <c r="I413" s="704">
        <v>45174</v>
      </c>
      <c r="J413" s="701">
        <v>5</v>
      </c>
      <c r="K413" s="701" t="s">
        <v>178</v>
      </c>
      <c r="L413" s="702">
        <v>300000000000</v>
      </c>
      <c r="M413" s="703">
        <v>300000000000</v>
      </c>
      <c r="N413" s="701">
        <v>0.3</v>
      </c>
      <c r="O413" s="701">
        <v>0</v>
      </c>
      <c r="P413" s="701">
        <v>0</v>
      </c>
      <c r="Q413" s="701">
        <v>0</v>
      </c>
      <c r="R413" s="701">
        <v>0</v>
      </c>
      <c r="S413" s="701">
        <v>491100002</v>
      </c>
      <c r="T413" s="701" t="s">
        <v>2744</v>
      </c>
      <c r="U413" s="702">
        <v>300000000000</v>
      </c>
      <c r="W413" s="687" t="str">
        <f t="shared" si="56"/>
        <v>31/08/2023</v>
      </c>
      <c r="X413" s="688">
        <f t="shared" si="57"/>
        <v>45174</v>
      </c>
      <c r="Y413" s="689">
        <f t="shared" si="55"/>
        <v>5</v>
      </c>
      <c r="Z413" s="690">
        <f t="shared" si="58"/>
        <v>8.2191780821917817E-6</v>
      </c>
      <c r="AA413" s="691">
        <f t="shared" si="59"/>
        <v>300000000000</v>
      </c>
      <c r="AB413" s="689" t="str">
        <f t="shared" si="60"/>
        <v>VND</v>
      </c>
      <c r="AC413" s="689">
        <f>VLOOKUP(AB413,'Fx rate'!$A$2:$B$12,2,0)</f>
        <v>1</v>
      </c>
      <c r="AD413" s="691">
        <f t="shared" si="61"/>
        <v>300000000000</v>
      </c>
      <c r="AE413" s="691">
        <f t="shared" si="62"/>
        <v>12328767.123287672</v>
      </c>
      <c r="AF413" s="692">
        <f>SUMIFS('GL7010'!M:M,'GL7010'!I:I,'C701- Recalculate'!D413)</f>
        <v>-12328767</v>
      </c>
      <c r="AG413" s="693">
        <f t="shared" si="63"/>
        <v>0.12328767217695713</v>
      </c>
    </row>
    <row r="414" spans="1:33" ht="60.5" hidden="1" thickBot="1">
      <c r="A414" s="701">
        <v>131200001</v>
      </c>
      <c r="B414" s="701" t="s">
        <v>1269</v>
      </c>
      <c r="C414" s="701" t="s">
        <v>1271</v>
      </c>
      <c r="D414" s="701" t="s">
        <v>2745</v>
      </c>
      <c r="E414" s="701" t="s">
        <v>2746</v>
      </c>
      <c r="F414" s="701">
        <v>12092</v>
      </c>
      <c r="G414" s="701" t="s">
        <v>1069</v>
      </c>
      <c r="H414" s="701" t="s">
        <v>2677</v>
      </c>
      <c r="I414" s="704">
        <v>45174</v>
      </c>
      <c r="J414" s="701">
        <v>5</v>
      </c>
      <c r="K414" s="701" t="s">
        <v>178</v>
      </c>
      <c r="L414" s="702">
        <v>50000000000</v>
      </c>
      <c r="M414" s="703">
        <v>50000000000</v>
      </c>
      <c r="N414" s="701">
        <v>0.3</v>
      </c>
      <c r="O414" s="701">
        <v>0</v>
      </c>
      <c r="P414" s="701">
        <v>0</v>
      </c>
      <c r="Q414" s="701">
        <v>0</v>
      </c>
      <c r="R414" s="701">
        <v>0</v>
      </c>
      <c r="S414" s="701">
        <v>491100002</v>
      </c>
      <c r="T414" s="701" t="s">
        <v>2747</v>
      </c>
      <c r="U414" s="702">
        <v>50000000000</v>
      </c>
      <c r="W414" s="687" t="str">
        <f t="shared" si="56"/>
        <v>31/08/2023</v>
      </c>
      <c r="X414" s="688">
        <f t="shared" si="57"/>
        <v>45174</v>
      </c>
      <c r="Y414" s="689">
        <f t="shared" si="55"/>
        <v>5</v>
      </c>
      <c r="Z414" s="690">
        <f t="shared" si="58"/>
        <v>8.2191780821917817E-6</v>
      </c>
      <c r="AA414" s="691">
        <f t="shared" si="59"/>
        <v>50000000000</v>
      </c>
      <c r="AB414" s="689" t="str">
        <f t="shared" si="60"/>
        <v>VND</v>
      </c>
      <c r="AC414" s="689">
        <f>VLOOKUP(AB414,'Fx rate'!$A$2:$B$12,2,0)</f>
        <v>1</v>
      </c>
      <c r="AD414" s="691">
        <f t="shared" si="61"/>
        <v>50000000000</v>
      </c>
      <c r="AE414" s="691">
        <f t="shared" si="62"/>
        <v>2054794.5205479455</v>
      </c>
      <c r="AF414" s="692">
        <f>SUMIFS('GL7010'!M:M,'GL7010'!I:I,'C701- Recalculate'!D414)</f>
        <v>-2054795</v>
      </c>
      <c r="AG414" s="693">
        <f t="shared" si="63"/>
        <v>-0.47945205448195338</v>
      </c>
    </row>
    <row r="415" spans="1:33" ht="70.5" hidden="1" thickBot="1">
      <c r="A415" s="701">
        <v>131200001</v>
      </c>
      <c r="B415" s="701" t="s">
        <v>1269</v>
      </c>
      <c r="C415" s="701" t="s">
        <v>1271</v>
      </c>
      <c r="D415" s="701" t="s">
        <v>2748</v>
      </c>
      <c r="E415" s="701" t="s">
        <v>2749</v>
      </c>
      <c r="F415" s="701">
        <v>25325</v>
      </c>
      <c r="G415" s="701" t="s">
        <v>2140</v>
      </c>
      <c r="H415" s="701" t="s">
        <v>2677</v>
      </c>
      <c r="I415" s="704">
        <v>45174</v>
      </c>
      <c r="J415" s="701">
        <v>5</v>
      </c>
      <c r="K415" s="701" t="s">
        <v>178</v>
      </c>
      <c r="L415" s="702">
        <v>300000000000</v>
      </c>
      <c r="M415" s="703">
        <v>300000000000</v>
      </c>
      <c r="N415" s="701">
        <v>0.3</v>
      </c>
      <c r="O415" s="701">
        <v>0</v>
      </c>
      <c r="P415" s="701">
        <v>0</v>
      </c>
      <c r="Q415" s="701">
        <v>0</v>
      </c>
      <c r="R415" s="701">
        <v>0</v>
      </c>
      <c r="S415" s="701">
        <v>491100002</v>
      </c>
      <c r="T415" s="701" t="s">
        <v>2750</v>
      </c>
      <c r="U415" s="702">
        <v>300000000000</v>
      </c>
      <c r="W415" s="687" t="str">
        <f t="shared" si="56"/>
        <v>31/08/2023</v>
      </c>
      <c r="X415" s="688">
        <f t="shared" si="57"/>
        <v>45174</v>
      </c>
      <c r="Y415" s="689">
        <f t="shared" si="55"/>
        <v>5</v>
      </c>
      <c r="Z415" s="690">
        <f t="shared" si="58"/>
        <v>8.2191780821917817E-6</v>
      </c>
      <c r="AA415" s="691">
        <f t="shared" si="59"/>
        <v>300000000000</v>
      </c>
      <c r="AB415" s="689" t="str">
        <f t="shared" si="60"/>
        <v>VND</v>
      </c>
      <c r="AC415" s="689">
        <f>VLOOKUP(AB415,'Fx rate'!$A$2:$B$12,2,0)</f>
        <v>1</v>
      </c>
      <c r="AD415" s="691">
        <f t="shared" si="61"/>
        <v>300000000000</v>
      </c>
      <c r="AE415" s="691">
        <f t="shared" si="62"/>
        <v>12328767.123287672</v>
      </c>
      <c r="AF415" s="692">
        <f>SUMIFS('GL7010'!M:M,'GL7010'!I:I,'C701- Recalculate'!D415)</f>
        <v>-12328767</v>
      </c>
      <c r="AG415" s="693">
        <f t="shared" si="63"/>
        <v>0.12328767217695713</v>
      </c>
    </row>
    <row r="416" spans="1:33" ht="70.5" hidden="1" thickBot="1">
      <c r="A416" s="701">
        <v>131200001</v>
      </c>
      <c r="B416" s="701" t="s">
        <v>1269</v>
      </c>
      <c r="C416" s="701" t="s">
        <v>1271</v>
      </c>
      <c r="D416" s="701" t="s">
        <v>2751</v>
      </c>
      <c r="E416" s="701" t="s">
        <v>2752</v>
      </c>
      <c r="F416" s="701">
        <v>25391</v>
      </c>
      <c r="G416" s="701" t="s">
        <v>2538</v>
      </c>
      <c r="H416" s="701" t="s">
        <v>2677</v>
      </c>
      <c r="I416" s="704">
        <v>45174</v>
      </c>
      <c r="J416" s="701">
        <v>5</v>
      </c>
      <c r="K416" s="701" t="s">
        <v>178</v>
      </c>
      <c r="L416" s="702">
        <v>300000000000</v>
      </c>
      <c r="M416" s="703">
        <v>300000000000</v>
      </c>
      <c r="N416" s="701">
        <v>0.2</v>
      </c>
      <c r="O416" s="701">
        <v>0</v>
      </c>
      <c r="P416" s="701">
        <v>0</v>
      </c>
      <c r="Q416" s="701">
        <v>0</v>
      </c>
      <c r="R416" s="701">
        <v>0</v>
      </c>
      <c r="S416" s="701">
        <v>491100002</v>
      </c>
      <c r="T416" s="701" t="s">
        <v>2753</v>
      </c>
      <c r="U416" s="702">
        <v>300000000000</v>
      </c>
      <c r="W416" s="687" t="str">
        <f t="shared" si="56"/>
        <v>31/08/2023</v>
      </c>
      <c r="X416" s="688">
        <f t="shared" si="57"/>
        <v>45174</v>
      </c>
      <c r="Y416" s="689">
        <f t="shared" si="55"/>
        <v>5</v>
      </c>
      <c r="Z416" s="690">
        <f t="shared" si="58"/>
        <v>5.4794520547945209E-6</v>
      </c>
      <c r="AA416" s="691">
        <f t="shared" si="59"/>
        <v>300000000000</v>
      </c>
      <c r="AB416" s="689" t="str">
        <f t="shared" si="60"/>
        <v>VND</v>
      </c>
      <c r="AC416" s="689">
        <f>VLOOKUP(AB416,'Fx rate'!$A$2:$B$12,2,0)</f>
        <v>1</v>
      </c>
      <c r="AD416" s="691">
        <f t="shared" si="61"/>
        <v>300000000000</v>
      </c>
      <c r="AE416" s="691">
        <f t="shared" si="62"/>
        <v>8219178.0821917811</v>
      </c>
      <c r="AF416" s="692">
        <f>SUMIFS('GL7010'!M:M,'GL7010'!I:I,'C701- Recalculate'!D416)</f>
        <v>-8219178</v>
      </c>
      <c r="AG416" s="693">
        <f t="shared" si="63"/>
        <v>8.2191781140863895E-2</v>
      </c>
    </row>
    <row r="417" spans="1:33" ht="70.5" hidden="1" thickBot="1">
      <c r="A417" s="701">
        <v>131200001</v>
      </c>
      <c r="B417" s="701" t="s">
        <v>1269</v>
      </c>
      <c r="C417" s="701" t="s">
        <v>1271</v>
      </c>
      <c r="D417" s="701" t="s">
        <v>2754</v>
      </c>
      <c r="E417" s="701" t="s">
        <v>2755</v>
      </c>
      <c r="F417" s="701">
        <v>25325</v>
      </c>
      <c r="G417" s="701" t="s">
        <v>2140</v>
      </c>
      <c r="H417" s="701" t="s">
        <v>2677</v>
      </c>
      <c r="I417" s="704">
        <v>45174</v>
      </c>
      <c r="J417" s="701">
        <v>5</v>
      </c>
      <c r="K417" s="701" t="s">
        <v>178</v>
      </c>
      <c r="L417" s="702">
        <v>300000000000</v>
      </c>
      <c r="M417" s="703">
        <v>300000000000</v>
      </c>
      <c r="N417" s="701">
        <v>0.3</v>
      </c>
      <c r="O417" s="701">
        <v>0</v>
      </c>
      <c r="P417" s="701">
        <v>0</v>
      </c>
      <c r="Q417" s="701">
        <v>0</v>
      </c>
      <c r="R417" s="701">
        <v>0</v>
      </c>
      <c r="S417" s="701">
        <v>491100002</v>
      </c>
      <c r="T417" s="701" t="s">
        <v>2756</v>
      </c>
      <c r="U417" s="702">
        <v>300000000000</v>
      </c>
      <c r="W417" s="687" t="str">
        <f t="shared" si="56"/>
        <v>31/08/2023</v>
      </c>
      <c r="X417" s="688">
        <f t="shared" si="57"/>
        <v>45174</v>
      </c>
      <c r="Y417" s="689">
        <f t="shared" si="55"/>
        <v>5</v>
      </c>
      <c r="Z417" s="690">
        <f t="shared" si="58"/>
        <v>8.2191780821917817E-6</v>
      </c>
      <c r="AA417" s="691">
        <f t="shared" si="59"/>
        <v>300000000000</v>
      </c>
      <c r="AB417" s="689" t="str">
        <f t="shared" si="60"/>
        <v>VND</v>
      </c>
      <c r="AC417" s="689">
        <f>VLOOKUP(AB417,'Fx rate'!$A$2:$B$12,2,0)</f>
        <v>1</v>
      </c>
      <c r="AD417" s="691">
        <f t="shared" si="61"/>
        <v>300000000000</v>
      </c>
      <c r="AE417" s="691">
        <f t="shared" si="62"/>
        <v>12328767.123287672</v>
      </c>
      <c r="AF417" s="692">
        <f>SUMIFS('GL7010'!M:M,'GL7010'!I:I,'C701- Recalculate'!D417)</f>
        <v>-12328767</v>
      </c>
      <c r="AG417" s="693">
        <f t="shared" si="63"/>
        <v>0.12328767217695713</v>
      </c>
    </row>
    <row r="418" spans="1:33" ht="70.5" hidden="1" thickBot="1">
      <c r="A418" s="701">
        <v>131200001</v>
      </c>
      <c r="B418" s="701" t="s">
        <v>1269</v>
      </c>
      <c r="C418" s="701" t="s">
        <v>1271</v>
      </c>
      <c r="D418" s="701" t="s">
        <v>2757</v>
      </c>
      <c r="E418" s="701" t="s">
        <v>2758</v>
      </c>
      <c r="F418" s="701">
        <v>24538</v>
      </c>
      <c r="G418" s="701" t="s">
        <v>1065</v>
      </c>
      <c r="H418" s="701" t="s">
        <v>2677</v>
      </c>
      <c r="I418" s="701" t="s">
        <v>1583</v>
      </c>
      <c r="J418" s="701">
        <v>85</v>
      </c>
      <c r="K418" s="701" t="s">
        <v>178</v>
      </c>
      <c r="L418" s="702">
        <v>400000000000</v>
      </c>
      <c r="M418" s="703">
        <v>400000000000</v>
      </c>
      <c r="N418" s="701">
        <v>3.6</v>
      </c>
      <c r="O418" s="701">
        <v>0</v>
      </c>
      <c r="P418" s="701">
        <v>0</v>
      </c>
      <c r="Q418" s="701">
        <v>0</v>
      </c>
      <c r="R418" s="701">
        <v>0</v>
      </c>
      <c r="S418" s="701">
        <v>491100002</v>
      </c>
      <c r="T418" s="701" t="s">
        <v>2759</v>
      </c>
      <c r="U418" s="702">
        <v>400000000000</v>
      </c>
      <c r="W418" s="687" t="str">
        <f t="shared" si="56"/>
        <v>31/08/2023</v>
      </c>
      <c r="X418" s="688" t="str">
        <f t="shared" si="57"/>
        <v>24/11/2023</v>
      </c>
      <c r="Y418" s="689">
        <f t="shared" si="55"/>
        <v>85</v>
      </c>
      <c r="Z418" s="690">
        <f t="shared" si="58"/>
        <v>9.8630136986301381E-5</v>
      </c>
      <c r="AA418" s="691">
        <f t="shared" si="59"/>
        <v>400000000000</v>
      </c>
      <c r="AB418" s="689" t="str">
        <f t="shared" si="60"/>
        <v>VND</v>
      </c>
      <c r="AC418" s="689">
        <f>VLOOKUP(AB418,'Fx rate'!$A$2:$B$12,2,0)</f>
        <v>1</v>
      </c>
      <c r="AD418" s="691">
        <f t="shared" si="61"/>
        <v>400000000000</v>
      </c>
      <c r="AE418" s="691">
        <f t="shared" si="62"/>
        <v>3353424657.5342469</v>
      </c>
      <c r="AF418" s="692">
        <f>SUMIFS('GL7010'!M:M,'GL7010'!I:I,'C701- Recalculate'!D418)</f>
        <v>-3353424658</v>
      </c>
      <c r="AG418" s="693">
        <f t="shared" si="63"/>
        <v>-0.46575307846069336</v>
      </c>
    </row>
    <row r="419" spans="1:33" ht="70.5" hidden="1" thickBot="1">
      <c r="A419" s="701">
        <v>131200001</v>
      </c>
      <c r="B419" s="701" t="s">
        <v>1269</v>
      </c>
      <c r="C419" s="701" t="s">
        <v>1271</v>
      </c>
      <c r="D419" s="701" t="s">
        <v>2760</v>
      </c>
      <c r="E419" s="701" t="s">
        <v>2761</v>
      </c>
      <c r="F419" s="701">
        <v>24538</v>
      </c>
      <c r="G419" s="701" t="s">
        <v>1065</v>
      </c>
      <c r="H419" s="701" t="s">
        <v>2677</v>
      </c>
      <c r="I419" s="701" t="s">
        <v>1583</v>
      </c>
      <c r="J419" s="701">
        <v>85</v>
      </c>
      <c r="K419" s="701" t="s">
        <v>178</v>
      </c>
      <c r="L419" s="702">
        <v>100000000000</v>
      </c>
      <c r="M419" s="703">
        <v>100000000000</v>
      </c>
      <c r="N419" s="701">
        <v>3.55</v>
      </c>
      <c r="O419" s="701">
        <v>0</v>
      </c>
      <c r="P419" s="701">
        <v>0</v>
      </c>
      <c r="Q419" s="701">
        <v>0</v>
      </c>
      <c r="R419" s="701">
        <v>0</v>
      </c>
      <c r="S419" s="701">
        <v>491100002</v>
      </c>
      <c r="T419" s="701" t="s">
        <v>2762</v>
      </c>
      <c r="U419" s="702">
        <v>100000000000</v>
      </c>
      <c r="W419" s="687" t="str">
        <f t="shared" si="56"/>
        <v>31/08/2023</v>
      </c>
      <c r="X419" s="688" t="str">
        <f t="shared" si="57"/>
        <v>24/11/2023</v>
      </c>
      <c r="Y419" s="689">
        <f t="shared" si="55"/>
        <v>85</v>
      </c>
      <c r="Z419" s="690">
        <f t="shared" si="58"/>
        <v>9.726027397260273E-5</v>
      </c>
      <c r="AA419" s="691">
        <f t="shared" si="59"/>
        <v>100000000000</v>
      </c>
      <c r="AB419" s="689" t="str">
        <f t="shared" si="60"/>
        <v>VND</v>
      </c>
      <c r="AC419" s="689">
        <f>VLOOKUP(AB419,'Fx rate'!$A$2:$B$12,2,0)</f>
        <v>1</v>
      </c>
      <c r="AD419" s="691">
        <f t="shared" si="61"/>
        <v>100000000000</v>
      </c>
      <c r="AE419" s="691">
        <f t="shared" si="62"/>
        <v>826712328.76712322</v>
      </c>
      <c r="AF419" s="692">
        <f>SUMIFS('GL7010'!M:M,'GL7010'!I:I,'C701- Recalculate'!D419)</f>
        <v>-826712329</v>
      </c>
      <c r="AG419" s="693">
        <f t="shared" si="63"/>
        <v>-0.23287677764892578</v>
      </c>
    </row>
    <row r="420" spans="1:33" ht="70.5" hidden="1" thickBot="1">
      <c r="A420" s="701">
        <v>131200001</v>
      </c>
      <c r="B420" s="701" t="s">
        <v>1269</v>
      </c>
      <c r="C420" s="701" t="s">
        <v>1271</v>
      </c>
      <c r="D420" s="701" t="s">
        <v>2763</v>
      </c>
      <c r="E420" s="701" t="s">
        <v>2764</v>
      </c>
      <c r="F420" s="701">
        <v>25325</v>
      </c>
      <c r="G420" s="701" t="s">
        <v>2140</v>
      </c>
      <c r="H420" s="704">
        <v>45174</v>
      </c>
      <c r="I420" s="704">
        <v>45175</v>
      </c>
      <c r="J420" s="701">
        <v>1</v>
      </c>
      <c r="K420" s="701" t="s">
        <v>178</v>
      </c>
      <c r="L420" s="702">
        <v>300000000000</v>
      </c>
      <c r="M420" s="703">
        <v>300000000000</v>
      </c>
      <c r="N420" s="701">
        <v>0.2</v>
      </c>
      <c r="O420" s="701">
        <v>0</v>
      </c>
      <c r="P420" s="701">
        <v>0</v>
      </c>
      <c r="Q420" s="701">
        <v>0</v>
      </c>
      <c r="R420" s="701">
        <v>0</v>
      </c>
      <c r="S420" s="701">
        <v>491100002</v>
      </c>
      <c r="T420" s="701" t="s">
        <v>2765</v>
      </c>
      <c r="U420" s="702">
        <v>300000000000</v>
      </c>
      <c r="W420" s="687">
        <f t="shared" si="56"/>
        <v>45174</v>
      </c>
      <c r="X420" s="688">
        <f t="shared" si="57"/>
        <v>45175</v>
      </c>
      <c r="Y420" s="689">
        <f t="shared" ref="Y420:Y483" si="64">X420-W420</f>
        <v>1</v>
      </c>
      <c r="Z420" s="690">
        <f t="shared" si="58"/>
        <v>5.4794520547945209E-6</v>
      </c>
      <c r="AA420" s="691">
        <f t="shared" si="59"/>
        <v>300000000000</v>
      </c>
      <c r="AB420" s="689" t="str">
        <f t="shared" si="60"/>
        <v>VND</v>
      </c>
      <c r="AC420" s="689">
        <f>VLOOKUP(AB420,'Fx rate'!$A$2:$B$12,2,0)</f>
        <v>1</v>
      </c>
      <c r="AD420" s="691">
        <f t="shared" si="61"/>
        <v>300000000000</v>
      </c>
      <c r="AE420" s="691">
        <f t="shared" si="62"/>
        <v>1643835.6164383562</v>
      </c>
      <c r="AF420" s="692">
        <f>SUMIFS('GL7010'!M:M,'GL7010'!I:I,'C701- Recalculate'!D420)</f>
        <v>-1643836</v>
      </c>
      <c r="AG420" s="693">
        <f t="shared" si="63"/>
        <v>-0.38356164377182722</v>
      </c>
    </row>
    <row r="421" spans="1:33" ht="70.5" hidden="1" thickBot="1">
      <c r="A421" s="701">
        <v>131200001</v>
      </c>
      <c r="B421" s="701" t="s">
        <v>1269</v>
      </c>
      <c r="C421" s="701" t="s">
        <v>1271</v>
      </c>
      <c r="D421" s="701" t="s">
        <v>2766</v>
      </c>
      <c r="E421" s="701" t="s">
        <v>2767</v>
      </c>
      <c r="F421" s="701">
        <v>24538</v>
      </c>
      <c r="G421" s="701" t="s">
        <v>1065</v>
      </c>
      <c r="H421" s="704">
        <v>45175</v>
      </c>
      <c r="I421" s="704">
        <v>45176</v>
      </c>
      <c r="J421" s="701">
        <v>1</v>
      </c>
      <c r="K421" s="701" t="s">
        <v>178</v>
      </c>
      <c r="L421" s="702">
        <v>200000000000</v>
      </c>
      <c r="M421" s="703">
        <v>200000000000</v>
      </c>
      <c r="N421" s="701">
        <v>0.15</v>
      </c>
      <c r="O421" s="701">
        <v>0</v>
      </c>
      <c r="P421" s="701">
        <v>0</v>
      </c>
      <c r="Q421" s="701">
        <v>0</v>
      </c>
      <c r="R421" s="701">
        <v>0</v>
      </c>
      <c r="S421" s="701">
        <v>491100002</v>
      </c>
      <c r="T421" s="701" t="s">
        <v>2768</v>
      </c>
      <c r="U421" s="702">
        <v>200000000000</v>
      </c>
      <c r="W421" s="687">
        <f t="shared" si="56"/>
        <v>45175</v>
      </c>
      <c r="X421" s="688">
        <f t="shared" si="57"/>
        <v>45176</v>
      </c>
      <c r="Y421" s="689">
        <f t="shared" si="64"/>
        <v>1</v>
      </c>
      <c r="Z421" s="690">
        <f t="shared" si="58"/>
        <v>4.1095890410958909E-6</v>
      </c>
      <c r="AA421" s="691">
        <f t="shared" si="59"/>
        <v>200000000000</v>
      </c>
      <c r="AB421" s="689" t="str">
        <f t="shared" si="60"/>
        <v>VND</v>
      </c>
      <c r="AC421" s="689">
        <f>VLOOKUP(AB421,'Fx rate'!$A$2:$B$12,2,0)</f>
        <v>1</v>
      </c>
      <c r="AD421" s="691">
        <f t="shared" si="61"/>
        <v>200000000000</v>
      </c>
      <c r="AE421" s="691">
        <f t="shared" si="62"/>
        <v>821917.80821917823</v>
      </c>
      <c r="AF421" s="692">
        <f>SUMIFS('GL7010'!M:M,'GL7010'!I:I,'C701- Recalculate'!D421)</f>
        <v>-821918</v>
      </c>
      <c r="AG421" s="693">
        <f t="shared" si="63"/>
        <v>-0.19178082176949829</v>
      </c>
    </row>
    <row r="422" spans="1:33" ht="70.5" hidden="1" thickBot="1">
      <c r="A422" s="701">
        <v>131200001</v>
      </c>
      <c r="B422" s="701" t="s">
        <v>1269</v>
      </c>
      <c r="C422" s="701" t="s">
        <v>1271</v>
      </c>
      <c r="D422" s="701" t="s">
        <v>2769</v>
      </c>
      <c r="E422" s="701" t="s">
        <v>2770</v>
      </c>
      <c r="F422" s="701">
        <v>25325</v>
      </c>
      <c r="G422" s="701" t="s">
        <v>2140</v>
      </c>
      <c r="H422" s="704">
        <v>45175</v>
      </c>
      <c r="I422" s="704">
        <v>45176</v>
      </c>
      <c r="J422" s="701">
        <v>1</v>
      </c>
      <c r="K422" s="701" t="s">
        <v>178</v>
      </c>
      <c r="L422" s="702">
        <v>300000000000</v>
      </c>
      <c r="M422" s="703">
        <v>300000000000</v>
      </c>
      <c r="N422" s="701">
        <v>0.15</v>
      </c>
      <c r="O422" s="701">
        <v>0</v>
      </c>
      <c r="P422" s="701">
        <v>0</v>
      </c>
      <c r="Q422" s="701">
        <v>0</v>
      </c>
      <c r="R422" s="701">
        <v>0</v>
      </c>
      <c r="S422" s="701">
        <v>491100002</v>
      </c>
      <c r="T422" s="701" t="s">
        <v>2771</v>
      </c>
      <c r="U422" s="702">
        <v>300000000000</v>
      </c>
      <c r="W422" s="687">
        <f t="shared" si="56"/>
        <v>45175</v>
      </c>
      <c r="X422" s="688">
        <f t="shared" si="57"/>
        <v>45176</v>
      </c>
      <c r="Y422" s="689">
        <f t="shared" si="64"/>
        <v>1</v>
      </c>
      <c r="Z422" s="690">
        <f t="shared" si="58"/>
        <v>4.1095890410958909E-6</v>
      </c>
      <c r="AA422" s="691">
        <f t="shared" si="59"/>
        <v>300000000000</v>
      </c>
      <c r="AB422" s="689" t="str">
        <f t="shared" si="60"/>
        <v>VND</v>
      </c>
      <c r="AC422" s="689">
        <f>VLOOKUP(AB422,'Fx rate'!$A$2:$B$12,2,0)</f>
        <v>1</v>
      </c>
      <c r="AD422" s="691">
        <f t="shared" si="61"/>
        <v>300000000000</v>
      </c>
      <c r="AE422" s="691">
        <f t="shared" si="62"/>
        <v>1232876.7123287672</v>
      </c>
      <c r="AF422" s="692">
        <f>SUMIFS('GL7010'!M:M,'GL7010'!I:I,'C701- Recalculate'!D422)</f>
        <v>-1232877</v>
      </c>
      <c r="AG422" s="693">
        <f t="shared" si="63"/>
        <v>-0.28767123282887042</v>
      </c>
    </row>
    <row r="423" spans="1:33" ht="70.5" hidden="1" thickBot="1">
      <c r="A423" s="701">
        <v>131200001</v>
      </c>
      <c r="B423" s="701" t="s">
        <v>1269</v>
      </c>
      <c r="C423" s="701" t="s">
        <v>1271</v>
      </c>
      <c r="D423" s="701" t="s">
        <v>2772</v>
      </c>
      <c r="E423" s="701" t="s">
        <v>2773</v>
      </c>
      <c r="F423" s="701">
        <v>25325</v>
      </c>
      <c r="G423" s="701" t="s">
        <v>2140</v>
      </c>
      <c r="H423" s="704">
        <v>45175</v>
      </c>
      <c r="I423" s="704">
        <v>45176</v>
      </c>
      <c r="J423" s="701">
        <v>1</v>
      </c>
      <c r="K423" s="701" t="s">
        <v>178</v>
      </c>
      <c r="L423" s="702">
        <v>300000000000</v>
      </c>
      <c r="M423" s="703">
        <v>300000000000</v>
      </c>
      <c r="N423" s="701">
        <v>0.15</v>
      </c>
      <c r="O423" s="701">
        <v>0</v>
      </c>
      <c r="P423" s="701">
        <v>0</v>
      </c>
      <c r="Q423" s="701">
        <v>0</v>
      </c>
      <c r="R423" s="701">
        <v>0</v>
      </c>
      <c r="S423" s="701">
        <v>491100002</v>
      </c>
      <c r="T423" s="701" t="s">
        <v>2774</v>
      </c>
      <c r="U423" s="702">
        <v>300000000000</v>
      </c>
      <c r="W423" s="687">
        <f t="shared" si="56"/>
        <v>45175</v>
      </c>
      <c r="X423" s="688">
        <f t="shared" si="57"/>
        <v>45176</v>
      </c>
      <c r="Y423" s="689">
        <f t="shared" si="64"/>
        <v>1</v>
      </c>
      <c r="Z423" s="690">
        <f t="shared" si="58"/>
        <v>4.1095890410958909E-6</v>
      </c>
      <c r="AA423" s="691">
        <f t="shared" si="59"/>
        <v>300000000000</v>
      </c>
      <c r="AB423" s="689" t="str">
        <f t="shared" si="60"/>
        <v>VND</v>
      </c>
      <c r="AC423" s="689">
        <f>VLOOKUP(AB423,'Fx rate'!$A$2:$B$12,2,0)</f>
        <v>1</v>
      </c>
      <c r="AD423" s="691">
        <f t="shared" si="61"/>
        <v>300000000000</v>
      </c>
      <c r="AE423" s="691">
        <f t="shared" si="62"/>
        <v>1232876.7123287672</v>
      </c>
      <c r="AF423" s="692">
        <f>SUMIFS('GL7010'!M:M,'GL7010'!I:I,'C701- Recalculate'!D423)</f>
        <v>-1232877</v>
      </c>
      <c r="AG423" s="693">
        <f t="shared" si="63"/>
        <v>-0.28767123282887042</v>
      </c>
    </row>
    <row r="424" spans="1:33" ht="70.5" hidden="1" thickBot="1">
      <c r="A424" s="701">
        <v>131200001</v>
      </c>
      <c r="B424" s="701" t="s">
        <v>1269</v>
      </c>
      <c r="C424" s="701" t="s">
        <v>1271</v>
      </c>
      <c r="D424" s="701" t="s">
        <v>2775</v>
      </c>
      <c r="E424" s="701" t="s">
        <v>2776</v>
      </c>
      <c r="F424" s="701">
        <v>25391</v>
      </c>
      <c r="G424" s="701" t="s">
        <v>2538</v>
      </c>
      <c r="H424" s="704">
        <v>45175</v>
      </c>
      <c r="I424" s="704">
        <v>45176</v>
      </c>
      <c r="J424" s="701">
        <v>1</v>
      </c>
      <c r="K424" s="701" t="s">
        <v>178</v>
      </c>
      <c r="L424" s="702">
        <v>100000000000</v>
      </c>
      <c r="M424" s="703">
        <v>100000000000</v>
      </c>
      <c r="N424" s="701">
        <v>0.15</v>
      </c>
      <c r="O424" s="701">
        <v>0</v>
      </c>
      <c r="P424" s="701">
        <v>0</v>
      </c>
      <c r="Q424" s="701">
        <v>0</v>
      </c>
      <c r="R424" s="701">
        <v>0</v>
      </c>
      <c r="S424" s="701">
        <v>491100002</v>
      </c>
      <c r="T424" s="701" t="s">
        <v>2777</v>
      </c>
      <c r="U424" s="702">
        <v>100000000000</v>
      </c>
      <c r="W424" s="687">
        <f t="shared" si="56"/>
        <v>45175</v>
      </c>
      <c r="X424" s="688">
        <f t="shared" si="57"/>
        <v>45176</v>
      </c>
      <c r="Y424" s="689">
        <f t="shared" si="64"/>
        <v>1</v>
      </c>
      <c r="Z424" s="690">
        <f t="shared" si="58"/>
        <v>4.1095890410958909E-6</v>
      </c>
      <c r="AA424" s="691">
        <f t="shared" si="59"/>
        <v>100000000000</v>
      </c>
      <c r="AB424" s="689" t="str">
        <f t="shared" si="60"/>
        <v>VND</v>
      </c>
      <c r="AC424" s="689">
        <f>VLOOKUP(AB424,'Fx rate'!$A$2:$B$12,2,0)</f>
        <v>1</v>
      </c>
      <c r="AD424" s="691">
        <f t="shared" si="61"/>
        <v>100000000000</v>
      </c>
      <c r="AE424" s="691">
        <f t="shared" si="62"/>
        <v>410958.90410958912</v>
      </c>
      <c r="AF424" s="692">
        <f>SUMIFS('GL7010'!M:M,'GL7010'!I:I,'C701- Recalculate'!D424)</f>
        <v>-410959</v>
      </c>
      <c r="AG424" s="693">
        <f t="shared" si="63"/>
        <v>-9.5890410884749144E-2</v>
      </c>
    </row>
    <row r="425" spans="1:33" ht="70.5" hidden="1" thickBot="1">
      <c r="A425" s="701">
        <v>131200001</v>
      </c>
      <c r="B425" s="701" t="s">
        <v>1269</v>
      </c>
      <c r="C425" s="701" t="s">
        <v>1271</v>
      </c>
      <c r="D425" s="701" t="s">
        <v>2778</v>
      </c>
      <c r="E425" s="701" t="s">
        <v>2779</v>
      </c>
      <c r="F425" s="701">
        <v>24538</v>
      </c>
      <c r="G425" s="701" t="s">
        <v>1065</v>
      </c>
      <c r="H425" s="704">
        <v>45176</v>
      </c>
      <c r="I425" s="704">
        <v>45177</v>
      </c>
      <c r="J425" s="701">
        <v>1</v>
      </c>
      <c r="K425" s="701" t="s">
        <v>178</v>
      </c>
      <c r="L425" s="702">
        <v>200000000000</v>
      </c>
      <c r="M425" s="703">
        <v>200000000000</v>
      </c>
      <c r="N425" s="701">
        <v>0.1</v>
      </c>
      <c r="O425" s="701">
        <v>0</v>
      </c>
      <c r="P425" s="701">
        <v>0</v>
      </c>
      <c r="Q425" s="701">
        <v>0</v>
      </c>
      <c r="R425" s="701">
        <v>0</v>
      </c>
      <c r="S425" s="701">
        <v>491100002</v>
      </c>
      <c r="T425" s="701" t="s">
        <v>2780</v>
      </c>
      <c r="U425" s="702">
        <v>200000000000</v>
      </c>
      <c r="W425" s="687">
        <f t="shared" si="56"/>
        <v>45176</v>
      </c>
      <c r="X425" s="688">
        <f t="shared" si="57"/>
        <v>45177</v>
      </c>
      <c r="Y425" s="689">
        <f t="shared" si="64"/>
        <v>1</v>
      </c>
      <c r="Z425" s="690">
        <f t="shared" si="58"/>
        <v>2.7397260273972604E-6</v>
      </c>
      <c r="AA425" s="691">
        <f t="shared" si="59"/>
        <v>200000000000</v>
      </c>
      <c r="AB425" s="689" t="str">
        <f t="shared" si="60"/>
        <v>VND</v>
      </c>
      <c r="AC425" s="689">
        <f>VLOOKUP(AB425,'Fx rate'!$A$2:$B$12,2,0)</f>
        <v>1</v>
      </c>
      <c r="AD425" s="691">
        <f t="shared" si="61"/>
        <v>200000000000</v>
      </c>
      <c r="AE425" s="691">
        <f t="shared" si="62"/>
        <v>547945.20547945204</v>
      </c>
      <c r="AF425" s="692">
        <f>SUMIFS('GL7010'!M:M,'GL7010'!I:I,'C701- Recalculate'!D425)</f>
        <v>-547945</v>
      </c>
      <c r="AG425" s="693">
        <f t="shared" si="63"/>
        <v>0.20547945203725249</v>
      </c>
    </row>
    <row r="426" spans="1:33" ht="60.5" hidden="1" thickBot="1">
      <c r="A426" s="701">
        <v>131200001</v>
      </c>
      <c r="B426" s="701" t="s">
        <v>1269</v>
      </c>
      <c r="C426" s="701" t="s">
        <v>1271</v>
      </c>
      <c r="D426" s="701" t="s">
        <v>2781</v>
      </c>
      <c r="E426" s="701" t="s">
        <v>2782</v>
      </c>
      <c r="F426" s="701">
        <v>12204</v>
      </c>
      <c r="G426" s="701" t="s">
        <v>2336</v>
      </c>
      <c r="H426" s="704">
        <v>45176</v>
      </c>
      <c r="I426" s="701" t="s">
        <v>2783</v>
      </c>
      <c r="J426" s="701">
        <v>8</v>
      </c>
      <c r="K426" s="701" t="s">
        <v>178</v>
      </c>
      <c r="L426" s="702">
        <v>200000000000</v>
      </c>
      <c r="M426" s="703">
        <v>200000000000</v>
      </c>
      <c r="N426" s="701">
        <v>0.25</v>
      </c>
      <c r="O426" s="701">
        <v>0</v>
      </c>
      <c r="P426" s="701">
        <v>0</v>
      </c>
      <c r="Q426" s="701">
        <v>0</v>
      </c>
      <c r="R426" s="701">
        <v>0</v>
      </c>
      <c r="S426" s="701">
        <v>491100002</v>
      </c>
      <c r="T426" s="701" t="s">
        <v>2784</v>
      </c>
      <c r="U426" s="702">
        <v>200000000000</v>
      </c>
      <c r="W426" s="687">
        <f t="shared" si="56"/>
        <v>45176</v>
      </c>
      <c r="X426" s="688" t="str">
        <f t="shared" si="57"/>
        <v>15/09/2023</v>
      </c>
      <c r="Y426" s="689">
        <f t="shared" si="64"/>
        <v>8</v>
      </c>
      <c r="Z426" s="690">
        <f t="shared" si="58"/>
        <v>6.8493150684931509E-6</v>
      </c>
      <c r="AA426" s="691">
        <f t="shared" si="59"/>
        <v>200000000000</v>
      </c>
      <c r="AB426" s="689" t="str">
        <f t="shared" si="60"/>
        <v>VND</v>
      </c>
      <c r="AC426" s="689">
        <f>VLOOKUP(AB426,'Fx rate'!$A$2:$B$12,2,0)</f>
        <v>1</v>
      </c>
      <c r="AD426" s="691">
        <f t="shared" si="61"/>
        <v>200000000000</v>
      </c>
      <c r="AE426" s="691">
        <f t="shared" si="62"/>
        <v>10958904.109589042</v>
      </c>
      <c r="AF426" s="692">
        <f>SUMIFS('GL7010'!M:M,'GL7010'!I:I,'C701- Recalculate'!D426)</f>
        <v>-10958904</v>
      </c>
      <c r="AG426" s="693">
        <f t="shared" si="63"/>
        <v>0.10958904214203358</v>
      </c>
    </row>
    <row r="427" spans="1:33" ht="70.5" hidden="1" thickBot="1">
      <c r="A427" s="701">
        <v>131200001</v>
      </c>
      <c r="B427" s="701" t="s">
        <v>1269</v>
      </c>
      <c r="C427" s="701" t="s">
        <v>1271</v>
      </c>
      <c r="D427" s="701" t="s">
        <v>2785</v>
      </c>
      <c r="E427" s="701" t="s">
        <v>2786</v>
      </c>
      <c r="F427" s="701">
        <v>25325</v>
      </c>
      <c r="G427" s="701" t="s">
        <v>2140</v>
      </c>
      <c r="H427" s="704">
        <v>45176</v>
      </c>
      <c r="I427" s="704">
        <v>45177</v>
      </c>
      <c r="J427" s="701">
        <v>1</v>
      </c>
      <c r="K427" s="701" t="s">
        <v>178</v>
      </c>
      <c r="L427" s="702">
        <v>300000000000</v>
      </c>
      <c r="M427" s="703">
        <v>300000000000</v>
      </c>
      <c r="N427" s="701">
        <v>0.1</v>
      </c>
      <c r="O427" s="701">
        <v>0</v>
      </c>
      <c r="P427" s="701">
        <v>0</v>
      </c>
      <c r="Q427" s="701">
        <v>0</v>
      </c>
      <c r="R427" s="701">
        <v>0</v>
      </c>
      <c r="S427" s="701">
        <v>491100002</v>
      </c>
      <c r="T427" s="701" t="s">
        <v>2787</v>
      </c>
      <c r="U427" s="702">
        <v>300000000000</v>
      </c>
      <c r="W427" s="687">
        <f t="shared" si="56"/>
        <v>45176</v>
      </c>
      <c r="X427" s="688">
        <f t="shared" si="57"/>
        <v>45177</v>
      </c>
      <c r="Y427" s="689">
        <f t="shared" si="64"/>
        <v>1</v>
      </c>
      <c r="Z427" s="690">
        <f t="shared" si="58"/>
        <v>2.7397260273972604E-6</v>
      </c>
      <c r="AA427" s="691">
        <f t="shared" si="59"/>
        <v>300000000000</v>
      </c>
      <c r="AB427" s="689" t="str">
        <f t="shared" si="60"/>
        <v>VND</v>
      </c>
      <c r="AC427" s="689">
        <f>VLOOKUP(AB427,'Fx rate'!$A$2:$B$12,2,0)</f>
        <v>1</v>
      </c>
      <c r="AD427" s="691">
        <f t="shared" si="61"/>
        <v>300000000000</v>
      </c>
      <c r="AE427" s="691">
        <f t="shared" si="62"/>
        <v>821917.80821917811</v>
      </c>
      <c r="AF427" s="692">
        <f>SUMIFS('GL7010'!M:M,'GL7010'!I:I,'C701- Recalculate'!D427)</f>
        <v>-821918</v>
      </c>
      <c r="AG427" s="693">
        <f t="shared" si="63"/>
        <v>-0.19178082188591361</v>
      </c>
    </row>
    <row r="428" spans="1:33" ht="70.5" hidden="1" thickBot="1">
      <c r="A428" s="701">
        <v>131200001</v>
      </c>
      <c r="B428" s="701" t="s">
        <v>1269</v>
      </c>
      <c r="C428" s="701" t="s">
        <v>1271</v>
      </c>
      <c r="D428" s="701" t="s">
        <v>2788</v>
      </c>
      <c r="E428" s="701" t="s">
        <v>2789</v>
      </c>
      <c r="F428" s="701">
        <v>25391</v>
      </c>
      <c r="G428" s="701" t="s">
        <v>2538</v>
      </c>
      <c r="H428" s="704">
        <v>45176</v>
      </c>
      <c r="I428" s="704">
        <v>45177</v>
      </c>
      <c r="J428" s="701">
        <v>1</v>
      </c>
      <c r="K428" s="701" t="s">
        <v>178</v>
      </c>
      <c r="L428" s="702">
        <v>100000000000</v>
      </c>
      <c r="M428" s="703">
        <v>100000000000</v>
      </c>
      <c r="N428" s="701">
        <v>0.1</v>
      </c>
      <c r="O428" s="701">
        <v>0</v>
      </c>
      <c r="P428" s="701">
        <v>0</v>
      </c>
      <c r="Q428" s="701">
        <v>0</v>
      </c>
      <c r="R428" s="701">
        <v>0</v>
      </c>
      <c r="S428" s="701">
        <v>491100002</v>
      </c>
      <c r="T428" s="701" t="s">
        <v>2790</v>
      </c>
      <c r="U428" s="702">
        <v>100000000000</v>
      </c>
      <c r="W428" s="687">
        <f t="shared" si="56"/>
        <v>45176</v>
      </c>
      <c r="X428" s="688">
        <f t="shared" si="57"/>
        <v>45177</v>
      </c>
      <c r="Y428" s="689">
        <f t="shared" si="64"/>
        <v>1</v>
      </c>
      <c r="Z428" s="690">
        <f t="shared" si="58"/>
        <v>2.7397260273972604E-6</v>
      </c>
      <c r="AA428" s="691">
        <f t="shared" si="59"/>
        <v>100000000000</v>
      </c>
      <c r="AB428" s="689" t="str">
        <f t="shared" si="60"/>
        <v>VND</v>
      </c>
      <c r="AC428" s="689">
        <f>VLOOKUP(AB428,'Fx rate'!$A$2:$B$12,2,0)</f>
        <v>1</v>
      </c>
      <c r="AD428" s="691">
        <f t="shared" si="61"/>
        <v>100000000000</v>
      </c>
      <c r="AE428" s="691">
        <f t="shared" si="62"/>
        <v>273972.60273972602</v>
      </c>
      <c r="AF428" s="692">
        <f>SUMIFS('GL7010'!M:M,'GL7010'!I:I,'C701- Recalculate'!D428)</f>
        <v>-273973</v>
      </c>
      <c r="AG428" s="693">
        <f t="shared" si="63"/>
        <v>-0.39726027398137376</v>
      </c>
    </row>
    <row r="429" spans="1:33" ht="60.5" hidden="1" thickBot="1">
      <c r="A429" s="701">
        <v>131200001</v>
      </c>
      <c r="B429" s="701" t="s">
        <v>1269</v>
      </c>
      <c r="C429" s="701" t="s">
        <v>1271</v>
      </c>
      <c r="D429" s="701" t="s">
        <v>2791</v>
      </c>
      <c r="E429" s="701" t="s">
        <v>2792</v>
      </c>
      <c r="F429" s="701">
        <v>21075</v>
      </c>
      <c r="G429" s="701" t="s">
        <v>1066</v>
      </c>
      <c r="H429" s="704">
        <v>45177</v>
      </c>
      <c r="I429" s="701" t="s">
        <v>2793</v>
      </c>
      <c r="J429" s="701">
        <v>5</v>
      </c>
      <c r="K429" s="701" t="s">
        <v>178</v>
      </c>
      <c r="L429" s="702">
        <v>200000000000</v>
      </c>
      <c r="M429" s="703">
        <v>200000000000</v>
      </c>
      <c r="N429" s="701">
        <v>0.2</v>
      </c>
      <c r="O429" s="701">
        <v>0</v>
      </c>
      <c r="P429" s="701">
        <v>0</v>
      </c>
      <c r="Q429" s="701">
        <v>0</v>
      </c>
      <c r="R429" s="701">
        <v>0</v>
      </c>
      <c r="S429" s="701">
        <v>491100002</v>
      </c>
      <c r="T429" s="701" t="s">
        <v>2794</v>
      </c>
      <c r="U429" s="702">
        <v>200000000000</v>
      </c>
      <c r="W429" s="687">
        <f t="shared" si="56"/>
        <v>45177</v>
      </c>
      <c r="X429" s="688" t="str">
        <f t="shared" si="57"/>
        <v>13/09/2023</v>
      </c>
      <c r="Y429" s="689">
        <f t="shared" si="64"/>
        <v>5</v>
      </c>
      <c r="Z429" s="690">
        <f t="shared" si="58"/>
        <v>5.4794520547945209E-6</v>
      </c>
      <c r="AA429" s="691">
        <f t="shared" si="59"/>
        <v>200000000000</v>
      </c>
      <c r="AB429" s="689" t="str">
        <f t="shared" si="60"/>
        <v>VND</v>
      </c>
      <c r="AC429" s="689">
        <f>VLOOKUP(AB429,'Fx rate'!$A$2:$B$12,2,0)</f>
        <v>1</v>
      </c>
      <c r="AD429" s="691">
        <f t="shared" si="61"/>
        <v>200000000000</v>
      </c>
      <c r="AE429" s="691">
        <f t="shared" si="62"/>
        <v>5479452.0547945201</v>
      </c>
      <c r="AF429" s="692">
        <f>SUMIFS('GL7010'!M:M,'GL7010'!I:I,'C701- Recalculate'!D429)</f>
        <v>-5479452</v>
      </c>
      <c r="AG429" s="693">
        <f t="shared" si="63"/>
        <v>5.4794520139694214E-2</v>
      </c>
    </row>
    <row r="430" spans="1:33" ht="60.5" hidden="1" thickBot="1">
      <c r="A430" s="701">
        <v>131200001</v>
      </c>
      <c r="B430" s="701" t="s">
        <v>1269</v>
      </c>
      <c r="C430" s="701" t="s">
        <v>1271</v>
      </c>
      <c r="D430" s="701" t="s">
        <v>2795</v>
      </c>
      <c r="E430" s="701" t="s">
        <v>2796</v>
      </c>
      <c r="F430" s="701">
        <v>12204</v>
      </c>
      <c r="G430" s="701" t="s">
        <v>2336</v>
      </c>
      <c r="H430" s="704">
        <v>45177</v>
      </c>
      <c r="I430" s="704">
        <v>45180</v>
      </c>
      <c r="J430" s="701">
        <v>3</v>
      </c>
      <c r="K430" s="701" t="s">
        <v>178</v>
      </c>
      <c r="L430" s="702">
        <v>200000000000</v>
      </c>
      <c r="M430" s="703">
        <v>200000000000</v>
      </c>
      <c r="N430" s="701">
        <v>0.1</v>
      </c>
      <c r="O430" s="701">
        <v>0</v>
      </c>
      <c r="P430" s="701">
        <v>0</v>
      </c>
      <c r="Q430" s="701">
        <v>0</v>
      </c>
      <c r="R430" s="701">
        <v>0</v>
      </c>
      <c r="S430" s="701">
        <v>491100002</v>
      </c>
      <c r="T430" s="701" t="s">
        <v>2797</v>
      </c>
      <c r="U430" s="702">
        <v>200000000000</v>
      </c>
      <c r="W430" s="687">
        <f t="shared" si="56"/>
        <v>45177</v>
      </c>
      <c r="X430" s="688">
        <f t="shared" si="57"/>
        <v>45180</v>
      </c>
      <c r="Y430" s="689">
        <f t="shared" si="64"/>
        <v>3</v>
      </c>
      <c r="Z430" s="690">
        <f t="shared" si="58"/>
        <v>2.7397260273972604E-6</v>
      </c>
      <c r="AA430" s="691">
        <f t="shared" si="59"/>
        <v>200000000000</v>
      </c>
      <c r="AB430" s="689" t="str">
        <f t="shared" si="60"/>
        <v>VND</v>
      </c>
      <c r="AC430" s="689">
        <f>VLOOKUP(AB430,'Fx rate'!$A$2:$B$12,2,0)</f>
        <v>1</v>
      </c>
      <c r="AD430" s="691">
        <f t="shared" si="61"/>
        <v>200000000000</v>
      </c>
      <c r="AE430" s="691">
        <f t="shared" si="62"/>
        <v>1643835.6164383562</v>
      </c>
      <c r="AF430" s="692">
        <f>SUMIFS('GL7010'!M:M,'GL7010'!I:I,'C701- Recalculate'!D430)</f>
        <v>-1643836</v>
      </c>
      <c r="AG430" s="693">
        <f t="shared" si="63"/>
        <v>-0.38356164377182722</v>
      </c>
    </row>
    <row r="431" spans="1:33" ht="70.5" hidden="1" thickBot="1">
      <c r="A431" s="701">
        <v>131200001</v>
      </c>
      <c r="B431" s="701" t="s">
        <v>1269</v>
      </c>
      <c r="C431" s="701" t="s">
        <v>1271</v>
      </c>
      <c r="D431" s="701" t="s">
        <v>2798</v>
      </c>
      <c r="E431" s="701" t="s">
        <v>2799</v>
      </c>
      <c r="F431" s="701">
        <v>147192</v>
      </c>
      <c r="G431" s="701" t="s">
        <v>1701</v>
      </c>
      <c r="H431" s="704">
        <v>45177</v>
      </c>
      <c r="I431" s="701" t="s">
        <v>2800</v>
      </c>
      <c r="J431" s="701">
        <v>14</v>
      </c>
      <c r="K431" s="701" t="s">
        <v>178</v>
      </c>
      <c r="L431" s="702">
        <v>300000000000</v>
      </c>
      <c r="M431" s="703">
        <v>300000000000</v>
      </c>
      <c r="N431" s="701">
        <v>0.35</v>
      </c>
      <c r="O431" s="701">
        <v>0</v>
      </c>
      <c r="P431" s="701">
        <v>0</v>
      </c>
      <c r="Q431" s="701">
        <v>0</v>
      </c>
      <c r="R431" s="701">
        <v>0</v>
      </c>
      <c r="S431" s="701">
        <v>491100002</v>
      </c>
      <c r="T431" s="701" t="s">
        <v>2801</v>
      </c>
      <c r="U431" s="702">
        <v>300000000000</v>
      </c>
      <c r="W431" s="687">
        <f t="shared" si="56"/>
        <v>45177</v>
      </c>
      <c r="X431" s="688" t="str">
        <f t="shared" si="57"/>
        <v>22/09/2023</v>
      </c>
      <c r="Y431" s="689">
        <f t="shared" si="64"/>
        <v>14</v>
      </c>
      <c r="Z431" s="690">
        <f t="shared" si="58"/>
        <v>9.5890410958904092E-6</v>
      </c>
      <c r="AA431" s="691">
        <f t="shared" si="59"/>
        <v>300000000000</v>
      </c>
      <c r="AB431" s="689" t="str">
        <f t="shared" si="60"/>
        <v>VND</v>
      </c>
      <c r="AC431" s="689">
        <f>VLOOKUP(AB431,'Fx rate'!$A$2:$B$12,2,0)</f>
        <v>1</v>
      </c>
      <c r="AD431" s="691">
        <f t="shared" si="61"/>
        <v>300000000000</v>
      </c>
      <c r="AE431" s="691">
        <f t="shared" si="62"/>
        <v>40273972.602739722</v>
      </c>
      <c r="AF431" s="692">
        <f>SUMIFS('GL7010'!M:M,'GL7010'!I:I,'C701- Recalculate'!D431)</f>
        <v>-40273973</v>
      </c>
      <c r="AG431" s="693">
        <f t="shared" si="63"/>
        <v>-0.39726027846336365</v>
      </c>
    </row>
    <row r="432" spans="1:33" ht="70.5" hidden="1" thickBot="1">
      <c r="A432" s="701">
        <v>131200001</v>
      </c>
      <c r="B432" s="701" t="s">
        <v>1269</v>
      </c>
      <c r="C432" s="701" t="s">
        <v>1271</v>
      </c>
      <c r="D432" s="701" t="s">
        <v>2802</v>
      </c>
      <c r="E432" s="701" t="s">
        <v>2803</v>
      </c>
      <c r="F432" s="701">
        <v>25391</v>
      </c>
      <c r="G432" s="701" t="s">
        <v>2538</v>
      </c>
      <c r="H432" s="704">
        <v>45177</v>
      </c>
      <c r="I432" s="704">
        <v>45180</v>
      </c>
      <c r="J432" s="701">
        <v>3</v>
      </c>
      <c r="K432" s="701" t="s">
        <v>178</v>
      </c>
      <c r="L432" s="702">
        <v>100000000000</v>
      </c>
      <c r="M432" s="703">
        <v>100000000000</v>
      </c>
      <c r="N432" s="701">
        <v>0.1</v>
      </c>
      <c r="O432" s="701">
        <v>0</v>
      </c>
      <c r="P432" s="701">
        <v>0</v>
      </c>
      <c r="Q432" s="701">
        <v>0</v>
      </c>
      <c r="R432" s="701">
        <v>0</v>
      </c>
      <c r="S432" s="701">
        <v>491100002</v>
      </c>
      <c r="T432" s="701" t="s">
        <v>2804</v>
      </c>
      <c r="U432" s="702">
        <v>100000000000</v>
      </c>
      <c r="W432" s="687">
        <f t="shared" si="56"/>
        <v>45177</v>
      </c>
      <c r="X432" s="688">
        <f t="shared" si="57"/>
        <v>45180</v>
      </c>
      <c r="Y432" s="689">
        <f t="shared" si="64"/>
        <v>3</v>
      </c>
      <c r="Z432" s="690">
        <f t="shared" si="58"/>
        <v>2.7397260273972604E-6</v>
      </c>
      <c r="AA432" s="691">
        <f t="shared" si="59"/>
        <v>100000000000</v>
      </c>
      <c r="AB432" s="689" t="str">
        <f t="shared" si="60"/>
        <v>VND</v>
      </c>
      <c r="AC432" s="689">
        <f>VLOOKUP(AB432,'Fx rate'!$A$2:$B$12,2,0)</f>
        <v>1</v>
      </c>
      <c r="AD432" s="691">
        <f t="shared" si="61"/>
        <v>100000000000</v>
      </c>
      <c r="AE432" s="691">
        <f t="shared" si="62"/>
        <v>821917.80821917811</v>
      </c>
      <c r="AF432" s="692">
        <f>SUMIFS('GL7010'!M:M,'GL7010'!I:I,'C701- Recalculate'!D432)</f>
        <v>-821918</v>
      </c>
      <c r="AG432" s="693">
        <f t="shared" si="63"/>
        <v>-0.19178082188591361</v>
      </c>
    </row>
    <row r="433" spans="1:33" ht="60.5" hidden="1" thickBot="1">
      <c r="A433" s="701">
        <v>131200001</v>
      </c>
      <c r="B433" s="701" t="s">
        <v>1269</v>
      </c>
      <c r="C433" s="701" t="s">
        <v>1271</v>
      </c>
      <c r="D433" s="701" t="s">
        <v>2805</v>
      </c>
      <c r="E433" s="701" t="s">
        <v>2806</v>
      </c>
      <c r="F433" s="701">
        <v>25325</v>
      </c>
      <c r="G433" s="701" t="s">
        <v>2140</v>
      </c>
      <c r="H433" s="704">
        <v>45177</v>
      </c>
      <c r="I433" s="701" t="s">
        <v>2800</v>
      </c>
      <c r="J433" s="701">
        <v>14</v>
      </c>
      <c r="K433" s="701" t="s">
        <v>178</v>
      </c>
      <c r="L433" s="702">
        <v>300000000000</v>
      </c>
      <c r="M433" s="703">
        <v>300000000000</v>
      </c>
      <c r="N433" s="701">
        <v>0.35</v>
      </c>
      <c r="O433" s="701">
        <v>0</v>
      </c>
      <c r="P433" s="701">
        <v>0</v>
      </c>
      <c r="Q433" s="701">
        <v>0</v>
      </c>
      <c r="R433" s="701">
        <v>0</v>
      </c>
      <c r="S433" s="701">
        <v>491100002</v>
      </c>
      <c r="T433" s="701" t="s">
        <v>2807</v>
      </c>
      <c r="U433" s="702">
        <v>300000000000</v>
      </c>
      <c r="W433" s="687">
        <f t="shared" si="56"/>
        <v>45177</v>
      </c>
      <c r="X433" s="688" t="str">
        <f t="shared" si="57"/>
        <v>22/09/2023</v>
      </c>
      <c r="Y433" s="689">
        <f t="shared" si="64"/>
        <v>14</v>
      </c>
      <c r="Z433" s="690">
        <f t="shared" si="58"/>
        <v>9.5890410958904092E-6</v>
      </c>
      <c r="AA433" s="691">
        <f t="shared" si="59"/>
        <v>300000000000</v>
      </c>
      <c r="AB433" s="689" t="str">
        <f t="shared" si="60"/>
        <v>VND</v>
      </c>
      <c r="AC433" s="689">
        <f>VLOOKUP(AB433,'Fx rate'!$A$2:$B$12,2,0)</f>
        <v>1</v>
      </c>
      <c r="AD433" s="691">
        <f t="shared" si="61"/>
        <v>300000000000</v>
      </c>
      <c r="AE433" s="691">
        <f t="shared" si="62"/>
        <v>40273972.602739722</v>
      </c>
      <c r="AF433" s="692">
        <f>SUMIFS('GL7010'!M:M,'GL7010'!I:I,'C701- Recalculate'!D433)</f>
        <v>-40273973</v>
      </c>
      <c r="AG433" s="693">
        <f t="shared" si="63"/>
        <v>-0.39726027846336365</v>
      </c>
    </row>
    <row r="434" spans="1:33" ht="60.5" hidden="1" thickBot="1">
      <c r="A434" s="701">
        <v>131200001</v>
      </c>
      <c r="B434" s="701" t="s">
        <v>1269</v>
      </c>
      <c r="C434" s="701" t="s">
        <v>1271</v>
      </c>
      <c r="D434" s="701" t="s">
        <v>2808</v>
      </c>
      <c r="E434" s="701" t="s">
        <v>2809</v>
      </c>
      <c r="F434" s="701">
        <v>25325</v>
      </c>
      <c r="G434" s="701" t="s">
        <v>2140</v>
      </c>
      <c r="H434" s="704">
        <v>45177</v>
      </c>
      <c r="I434" s="704">
        <v>45180</v>
      </c>
      <c r="J434" s="701">
        <v>3</v>
      </c>
      <c r="K434" s="701" t="s">
        <v>178</v>
      </c>
      <c r="L434" s="702">
        <v>300000000000</v>
      </c>
      <c r="M434" s="703">
        <v>300000000000</v>
      </c>
      <c r="N434" s="701">
        <v>0.1</v>
      </c>
      <c r="O434" s="701">
        <v>0</v>
      </c>
      <c r="P434" s="701">
        <v>0</v>
      </c>
      <c r="Q434" s="701">
        <v>0</v>
      </c>
      <c r="R434" s="701">
        <v>0</v>
      </c>
      <c r="S434" s="701">
        <v>491100002</v>
      </c>
      <c r="T434" s="701" t="s">
        <v>2810</v>
      </c>
      <c r="U434" s="702">
        <v>300000000000</v>
      </c>
      <c r="W434" s="687">
        <f t="shared" si="56"/>
        <v>45177</v>
      </c>
      <c r="X434" s="688">
        <f t="shared" si="57"/>
        <v>45180</v>
      </c>
      <c r="Y434" s="689">
        <f t="shared" si="64"/>
        <v>3</v>
      </c>
      <c r="Z434" s="690">
        <f t="shared" si="58"/>
        <v>2.7397260273972604E-6</v>
      </c>
      <c r="AA434" s="691">
        <f t="shared" si="59"/>
        <v>300000000000</v>
      </c>
      <c r="AB434" s="689" t="str">
        <f t="shared" si="60"/>
        <v>VND</v>
      </c>
      <c r="AC434" s="689">
        <f>VLOOKUP(AB434,'Fx rate'!$A$2:$B$12,2,0)</f>
        <v>1</v>
      </c>
      <c r="AD434" s="691">
        <f t="shared" si="61"/>
        <v>300000000000</v>
      </c>
      <c r="AE434" s="691">
        <f t="shared" si="62"/>
        <v>2465753.4246575343</v>
      </c>
      <c r="AF434" s="692">
        <f>SUMIFS('GL7010'!M:M,'GL7010'!I:I,'C701- Recalculate'!D434)</f>
        <v>-2465753</v>
      </c>
      <c r="AG434" s="693">
        <f t="shared" si="63"/>
        <v>0.42465753434225917</v>
      </c>
    </row>
    <row r="435" spans="1:33" ht="70.5" hidden="1" thickBot="1">
      <c r="A435" s="701">
        <v>131200001</v>
      </c>
      <c r="B435" s="701" t="s">
        <v>1269</v>
      </c>
      <c r="C435" s="701" t="s">
        <v>1271</v>
      </c>
      <c r="D435" s="701" t="s">
        <v>2811</v>
      </c>
      <c r="E435" s="701" t="s">
        <v>2812</v>
      </c>
      <c r="F435" s="701">
        <v>147192</v>
      </c>
      <c r="G435" s="701" t="s">
        <v>1701</v>
      </c>
      <c r="H435" s="704">
        <v>45177</v>
      </c>
      <c r="I435" s="704">
        <v>45180</v>
      </c>
      <c r="J435" s="701">
        <v>3</v>
      </c>
      <c r="K435" s="701" t="s">
        <v>178</v>
      </c>
      <c r="L435" s="702">
        <v>300000000000</v>
      </c>
      <c r="M435" s="703">
        <v>300000000000</v>
      </c>
      <c r="N435" s="701">
        <v>0.1</v>
      </c>
      <c r="O435" s="701">
        <v>0</v>
      </c>
      <c r="P435" s="701">
        <v>0</v>
      </c>
      <c r="Q435" s="701">
        <v>0</v>
      </c>
      <c r="R435" s="701">
        <v>0</v>
      </c>
      <c r="S435" s="701">
        <v>491100002</v>
      </c>
      <c r="T435" s="701" t="s">
        <v>2813</v>
      </c>
      <c r="U435" s="702">
        <v>300000000000</v>
      </c>
      <c r="W435" s="687">
        <f t="shared" si="56"/>
        <v>45177</v>
      </c>
      <c r="X435" s="688">
        <f t="shared" si="57"/>
        <v>45180</v>
      </c>
      <c r="Y435" s="689">
        <f t="shared" si="64"/>
        <v>3</v>
      </c>
      <c r="Z435" s="690">
        <f t="shared" si="58"/>
        <v>2.7397260273972604E-6</v>
      </c>
      <c r="AA435" s="691">
        <f t="shared" si="59"/>
        <v>300000000000</v>
      </c>
      <c r="AB435" s="689" t="str">
        <f t="shared" si="60"/>
        <v>VND</v>
      </c>
      <c r="AC435" s="689">
        <f>VLOOKUP(AB435,'Fx rate'!$A$2:$B$12,2,0)</f>
        <v>1</v>
      </c>
      <c r="AD435" s="691">
        <f t="shared" si="61"/>
        <v>300000000000</v>
      </c>
      <c r="AE435" s="691">
        <f t="shared" si="62"/>
        <v>2465753.4246575343</v>
      </c>
      <c r="AF435" s="692">
        <f>SUMIFS('GL7010'!M:M,'GL7010'!I:I,'C701- Recalculate'!D435)</f>
        <v>-2465753</v>
      </c>
      <c r="AG435" s="693">
        <f t="shared" si="63"/>
        <v>0.42465753434225917</v>
      </c>
    </row>
    <row r="436" spans="1:33" ht="60.5" hidden="1" thickBot="1">
      <c r="A436" s="701">
        <v>131200001</v>
      </c>
      <c r="B436" s="701" t="s">
        <v>1269</v>
      </c>
      <c r="C436" s="701" t="s">
        <v>1271</v>
      </c>
      <c r="D436" s="701" t="s">
        <v>2814</v>
      </c>
      <c r="E436" s="701" t="s">
        <v>2815</v>
      </c>
      <c r="F436" s="701">
        <v>12092</v>
      </c>
      <c r="G436" s="701" t="s">
        <v>1069</v>
      </c>
      <c r="H436" s="704">
        <v>45180</v>
      </c>
      <c r="I436" s="704">
        <v>45181</v>
      </c>
      <c r="J436" s="701">
        <v>1</v>
      </c>
      <c r="K436" s="701" t="s">
        <v>178</v>
      </c>
      <c r="L436" s="702">
        <v>100000000000</v>
      </c>
      <c r="M436" s="703">
        <v>100000000000</v>
      </c>
      <c r="N436" s="701">
        <v>0.1</v>
      </c>
      <c r="O436" s="701">
        <v>0</v>
      </c>
      <c r="P436" s="701">
        <v>0</v>
      </c>
      <c r="Q436" s="701">
        <v>0</v>
      </c>
      <c r="R436" s="701">
        <v>0</v>
      </c>
      <c r="S436" s="701">
        <v>491100002</v>
      </c>
      <c r="T436" s="701" t="s">
        <v>2816</v>
      </c>
      <c r="U436" s="702">
        <v>100000000000</v>
      </c>
      <c r="W436" s="687">
        <f t="shared" si="56"/>
        <v>45180</v>
      </c>
      <c r="X436" s="688">
        <f t="shared" si="57"/>
        <v>45181</v>
      </c>
      <c r="Y436" s="689">
        <f t="shared" si="64"/>
        <v>1</v>
      </c>
      <c r="Z436" s="690">
        <f t="shared" si="58"/>
        <v>2.7397260273972604E-6</v>
      </c>
      <c r="AA436" s="691">
        <f t="shared" si="59"/>
        <v>100000000000</v>
      </c>
      <c r="AB436" s="689" t="str">
        <f t="shared" si="60"/>
        <v>VND</v>
      </c>
      <c r="AC436" s="689">
        <f>VLOOKUP(AB436,'Fx rate'!$A$2:$B$12,2,0)</f>
        <v>1</v>
      </c>
      <c r="AD436" s="691">
        <f t="shared" si="61"/>
        <v>100000000000</v>
      </c>
      <c r="AE436" s="691">
        <f t="shared" si="62"/>
        <v>273972.60273972602</v>
      </c>
      <c r="AF436" s="692">
        <f>SUMIFS('GL7010'!M:M,'GL7010'!I:I,'C701- Recalculate'!D436)</f>
        <v>-273973</v>
      </c>
      <c r="AG436" s="693">
        <f t="shared" si="63"/>
        <v>-0.39726027398137376</v>
      </c>
    </row>
    <row r="437" spans="1:33" ht="70.5" hidden="1" thickBot="1">
      <c r="A437" s="701">
        <v>131200001</v>
      </c>
      <c r="B437" s="701" t="s">
        <v>1269</v>
      </c>
      <c r="C437" s="701" t="s">
        <v>1271</v>
      </c>
      <c r="D437" s="701" t="s">
        <v>2817</v>
      </c>
      <c r="E437" s="701" t="s">
        <v>2818</v>
      </c>
      <c r="F437" s="701">
        <v>25391</v>
      </c>
      <c r="G437" s="701" t="s">
        <v>2538</v>
      </c>
      <c r="H437" s="704">
        <v>45180</v>
      </c>
      <c r="I437" s="704">
        <v>45181</v>
      </c>
      <c r="J437" s="701">
        <v>1</v>
      </c>
      <c r="K437" s="701" t="s">
        <v>178</v>
      </c>
      <c r="L437" s="702">
        <v>100000000000</v>
      </c>
      <c r="M437" s="703">
        <v>100000000000</v>
      </c>
      <c r="N437" s="701">
        <v>0.1</v>
      </c>
      <c r="O437" s="701">
        <v>0</v>
      </c>
      <c r="P437" s="701">
        <v>0</v>
      </c>
      <c r="Q437" s="701">
        <v>0</v>
      </c>
      <c r="R437" s="701">
        <v>0</v>
      </c>
      <c r="S437" s="701">
        <v>491100002</v>
      </c>
      <c r="T437" s="701" t="s">
        <v>2819</v>
      </c>
      <c r="U437" s="702">
        <v>100000000000</v>
      </c>
      <c r="W437" s="687">
        <f t="shared" si="56"/>
        <v>45180</v>
      </c>
      <c r="X437" s="688">
        <f t="shared" si="57"/>
        <v>45181</v>
      </c>
      <c r="Y437" s="689">
        <f t="shared" si="64"/>
        <v>1</v>
      </c>
      <c r="Z437" s="690">
        <f t="shared" si="58"/>
        <v>2.7397260273972604E-6</v>
      </c>
      <c r="AA437" s="691">
        <f t="shared" si="59"/>
        <v>100000000000</v>
      </c>
      <c r="AB437" s="689" t="str">
        <f t="shared" si="60"/>
        <v>VND</v>
      </c>
      <c r="AC437" s="689">
        <f>VLOOKUP(AB437,'Fx rate'!$A$2:$B$12,2,0)</f>
        <v>1</v>
      </c>
      <c r="AD437" s="691">
        <f t="shared" si="61"/>
        <v>100000000000</v>
      </c>
      <c r="AE437" s="691">
        <f t="shared" si="62"/>
        <v>273972.60273972602</v>
      </c>
      <c r="AF437" s="692">
        <f>SUMIFS('GL7010'!M:M,'GL7010'!I:I,'C701- Recalculate'!D437)</f>
        <v>-273973</v>
      </c>
      <c r="AG437" s="693">
        <f t="shared" si="63"/>
        <v>-0.39726027398137376</v>
      </c>
    </row>
    <row r="438" spans="1:33" ht="60.5" hidden="1" thickBot="1">
      <c r="A438" s="701">
        <v>131200001</v>
      </c>
      <c r="B438" s="701" t="s">
        <v>1269</v>
      </c>
      <c r="C438" s="701" t="s">
        <v>1271</v>
      </c>
      <c r="D438" s="701" t="s">
        <v>2820</v>
      </c>
      <c r="E438" s="701" t="s">
        <v>2821</v>
      </c>
      <c r="F438" s="701">
        <v>12092</v>
      </c>
      <c r="G438" s="701" t="s">
        <v>1069</v>
      </c>
      <c r="H438" s="704">
        <v>45180</v>
      </c>
      <c r="I438" s="704">
        <v>45181</v>
      </c>
      <c r="J438" s="701">
        <v>1</v>
      </c>
      <c r="K438" s="701" t="s">
        <v>178</v>
      </c>
      <c r="L438" s="702">
        <v>150000000000</v>
      </c>
      <c r="M438" s="703">
        <v>150000000000</v>
      </c>
      <c r="N438" s="701">
        <v>0.1</v>
      </c>
      <c r="O438" s="701">
        <v>0</v>
      </c>
      <c r="P438" s="701">
        <v>0</v>
      </c>
      <c r="Q438" s="701">
        <v>0</v>
      </c>
      <c r="R438" s="701">
        <v>0</v>
      </c>
      <c r="S438" s="701">
        <v>491100002</v>
      </c>
      <c r="T438" s="701" t="s">
        <v>2822</v>
      </c>
      <c r="U438" s="702">
        <v>150000000000</v>
      </c>
      <c r="W438" s="687">
        <f t="shared" si="56"/>
        <v>45180</v>
      </c>
      <c r="X438" s="688">
        <f t="shared" si="57"/>
        <v>45181</v>
      </c>
      <c r="Y438" s="689">
        <f t="shared" si="64"/>
        <v>1</v>
      </c>
      <c r="Z438" s="690">
        <f t="shared" si="58"/>
        <v>2.7397260273972604E-6</v>
      </c>
      <c r="AA438" s="691">
        <f t="shared" si="59"/>
        <v>150000000000</v>
      </c>
      <c r="AB438" s="689" t="str">
        <f t="shared" si="60"/>
        <v>VND</v>
      </c>
      <c r="AC438" s="689">
        <f>VLOOKUP(AB438,'Fx rate'!$A$2:$B$12,2,0)</f>
        <v>1</v>
      </c>
      <c r="AD438" s="691">
        <f t="shared" si="61"/>
        <v>150000000000</v>
      </c>
      <c r="AE438" s="691">
        <f t="shared" si="62"/>
        <v>410958.90410958906</v>
      </c>
      <c r="AF438" s="692">
        <f>SUMIFS('GL7010'!M:M,'GL7010'!I:I,'C701- Recalculate'!D438)</f>
        <v>-410959</v>
      </c>
      <c r="AG438" s="693">
        <f t="shared" si="63"/>
        <v>-9.5890410942956805E-2</v>
      </c>
    </row>
    <row r="439" spans="1:33" ht="60.5" hidden="1" thickBot="1">
      <c r="A439" s="701">
        <v>131200001</v>
      </c>
      <c r="B439" s="701" t="s">
        <v>1269</v>
      </c>
      <c r="C439" s="701" t="s">
        <v>1271</v>
      </c>
      <c r="D439" s="701" t="s">
        <v>2823</v>
      </c>
      <c r="E439" s="701" t="s">
        <v>2824</v>
      </c>
      <c r="F439" s="701">
        <v>12204</v>
      </c>
      <c r="G439" s="701" t="s">
        <v>2336</v>
      </c>
      <c r="H439" s="704">
        <v>45180</v>
      </c>
      <c r="I439" s="704">
        <v>45181</v>
      </c>
      <c r="J439" s="701">
        <v>1</v>
      </c>
      <c r="K439" s="701" t="s">
        <v>178</v>
      </c>
      <c r="L439" s="702">
        <v>200000000000</v>
      </c>
      <c r="M439" s="703">
        <v>200000000000</v>
      </c>
      <c r="N439" s="701">
        <v>0.1</v>
      </c>
      <c r="O439" s="701">
        <v>0</v>
      </c>
      <c r="P439" s="701">
        <v>0</v>
      </c>
      <c r="Q439" s="701">
        <v>0</v>
      </c>
      <c r="R439" s="701">
        <v>0</v>
      </c>
      <c r="S439" s="701">
        <v>491100002</v>
      </c>
      <c r="T439" s="701" t="s">
        <v>2825</v>
      </c>
      <c r="U439" s="702">
        <v>200000000000</v>
      </c>
      <c r="W439" s="687">
        <f t="shared" si="56"/>
        <v>45180</v>
      </c>
      <c r="X439" s="688">
        <f t="shared" si="57"/>
        <v>45181</v>
      </c>
      <c r="Y439" s="689">
        <f t="shared" si="64"/>
        <v>1</v>
      </c>
      <c r="Z439" s="690">
        <f t="shared" si="58"/>
        <v>2.7397260273972604E-6</v>
      </c>
      <c r="AA439" s="691">
        <f t="shared" si="59"/>
        <v>200000000000</v>
      </c>
      <c r="AB439" s="689" t="str">
        <f t="shared" si="60"/>
        <v>VND</v>
      </c>
      <c r="AC439" s="689">
        <f>VLOOKUP(AB439,'Fx rate'!$A$2:$B$12,2,0)</f>
        <v>1</v>
      </c>
      <c r="AD439" s="691">
        <f t="shared" si="61"/>
        <v>200000000000</v>
      </c>
      <c r="AE439" s="691">
        <f t="shared" si="62"/>
        <v>547945.20547945204</v>
      </c>
      <c r="AF439" s="692">
        <f>SUMIFS('GL7010'!M:M,'GL7010'!I:I,'C701- Recalculate'!D439)</f>
        <v>-547945</v>
      </c>
      <c r="AG439" s="693">
        <f t="shared" si="63"/>
        <v>0.20547945203725249</v>
      </c>
    </row>
    <row r="440" spans="1:33" ht="70.5" hidden="1" thickBot="1">
      <c r="A440" s="701">
        <v>131200001</v>
      </c>
      <c r="B440" s="701" t="s">
        <v>1269</v>
      </c>
      <c r="C440" s="701" t="s">
        <v>1271</v>
      </c>
      <c r="D440" s="701" t="s">
        <v>2826</v>
      </c>
      <c r="E440" s="701" t="s">
        <v>2827</v>
      </c>
      <c r="F440" s="701">
        <v>25325</v>
      </c>
      <c r="G440" s="701" t="s">
        <v>2140</v>
      </c>
      <c r="H440" s="704">
        <v>45180</v>
      </c>
      <c r="I440" s="704">
        <v>45181</v>
      </c>
      <c r="J440" s="701">
        <v>1</v>
      </c>
      <c r="K440" s="701" t="s">
        <v>178</v>
      </c>
      <c r="L440" s="702">
        <v>200000000000</v>
      </c>
      <c r="M440" s="703">
        <v>200000000000</v>
      </c>
      <c r="N440" s="701">
        <v>0.1</v>
      </c>
      <c r="O440" s="701">
        <v>0</v>
      </c>
      <c r="P440" s="701">
        <v>0</v>
      </c>
      <c r="Q440" s="701">
        <v>0</v>
      </c>
      <c r="R440" s="701">
        <v>0</v>
      </c>
      <c r="S440" s="701">
        <v>491100002</v>
      </c>
      <c r="T440" s="701" t="s">
        <v>2828</v>
      </c>
      <c r="U440" s="702">
        <v>200000000000</v>
      </c>
      <c r="W440" s="687">
        <f t="shared" si="56"/>
        <v>45180</v>
      </c>
      <c r="X440" s="688">
        <f t="shared" si="57"/>
        <v>45181</v>
      </c>
      <c r="Y440" s="689">
        <f t="shared" si="64"/>
        <v>1</v>
      </c>
      <c r="Z440" s="690">
        <f t="shared" si="58"/>
        <v>2.7397260273972604E-6</v>
      </c>
      <c r="AA440" s="691">
        <f t="shared" si="59"/>
        <v>200000000000</v>
      </c>
      <c r="AB440" s="689" t="str">
        <f t="shared" si="60"/>
        <v>VND</v>
      </c>
      <c r="AC440" s="689">
        <f>VLOOKUP(AB440,'Fx rate'!$A$2:$B$12,2,0)</f>
        <v>1</v>
      </c>
      <c r="AD440" s="691">
        <f t="shared" si="61"/>
        <v>200000000000</v>
      </c>
      <c r="AE440" s="691">
        <f t="shared" si="62"/>
        <v>547945.20547945204</v>
      </c>
      <c r="AF440" s="692">
        <f>SUMIFS('GL7010'!M:M,'GL7010'!I:I,'C701- Recalculate'!D440)</f>
        <v>-547945</v>
      </c>
      <c r="AG440" s="693">
        <f t="shared" si="63"/>
        <v>0.20547945203725249</v>
      </c>
    </row>
    <row r="441" spans="1:33" ht="70.5" hidden="1" thickBot="1">
      <c r="A441" s="701">
        <v>131200001</v>
      </c>
      <c r="B441" s="701" t="s">
        <v>1269</v>
      </c>
      <c r="C441" s="701" t="s">
        <v>1271</v>
      </c>
      <c r="D441" s="701" t="s">
        <v>2829</v>
      </c>
      <c r="E441" s="701" t="s">
        <v>2830</v>
      </c>
      <c r="F441" s="701">
        <v>25325</v>
      </c>
      <c r="G441" s="701" t="s">
        <v>2140</v>
      </c>
      <c r="H441" s="704">
        <v>45180</v>
      </c>
      <c r="I441" s="704">
        <v>45181</v>
      </c>
      <c r="J441" s="701">
        <v>1</v>
      </c>
      <c r="K441" s="701" t="s">
        <v>178</v>
      </c>
      <c r="L441" s="702">
        <v>300000000000</v>
      </c>
      <c r="M441" s="703">
        <v>300000000000</v>
      </c>
      <c r="N441" s="701">
        <v>0.1</v>
      </c>
      <c r="O441" s="701">
        <v>0</v>
      </c>
      <c r="P441" s="701">
        <v>0</v>
      </c>
      <c r="Q441" s="701">
        <v>0</v>
      </c>
      <c r="R441" s="701">
        <v>0</v>
      </c>
      <c r="S441" s="701">
        <v>491100002</v>
      </c>
      <c r="T441" s="701" t="s">
        <v>2831</v>
      </c>
      <c r="U441" s="702">
        <v>300000000000</v>
      </c>
      <c r="W441" s="687">
        <f t="shared" si="56"/>
        <v>45180</v>
      </c>
      <c r="X441" s="688">
        <f t="shared" si="57"/>
        <v>45181</v>
      </c>
      <c r="Y441" s="689">
        <f t="shared" si="64"/>
        <v>1</v>
      </c>
      <c r="Z441" s="690">
        <f t="shared" si="58"/>
        <v>2.7397260273972604E-6</v>
      </c>
      <c r="AA441" s="691">
        <f t="shared" si="59"/>
        <v>300000000000</v>
      </c>
      <c r="AB441" s="689" t="str">
        <f t="shared" si="60"/>
        <v>VND</v>
      </c>
      <c r="AC441" s="689">
        <f>VLOOKUP(AB441,'Fx rate'!$A$2:$B$12,2,0)</f>
        <v>1</v>
      </c>
      <c r="AD441" s="691">
        <f t="shared" si="61"/>
        <v>300000000000</v>
      </c>
      <c r="AE441" s="691">
        <f t="shared" si="62"/>
        <v>821917.80821917811</v>
      </c>
      <c r="AF441" s="692">
        <f>SUMIFS('GL7010'!M:M,'GL7010'!I:I,'C701- Recalculate'!D441)</f>
        <v>-821918</v>
      </c>
      <c r="AG441" s="693">
        <f t="shared" si="63"/>
        <v>-0.19178082188591361</v>
      </c>
    </row>
    <row r="442" spans="1:33" ht="60.5" hidden="1" thickBot="1">
      <c r="A442" s="701">
        <v>131200001</v>
      </c>
      <c r="B442" s="701" t="s">
        <v>1269</v>
      </c>
      <c r="C442" s="701" t="s">
        <v>1271</v>
      </c>
      <c r="D442" s="701" t="s">
        <v>2832</v>
      </c>
      <c r="E442" s="701" t="s">
        <v>2833</v>
      </c>
      <c r="F442" s="701">
        <v>11695</v>
      </c>
      <c r="G442" s="701" t="s">
        <v>1067</v>
      </c>
      <c r="H442" s="704">
        <v>45180</v>
      </c>
      <c r="I442" s="704">
        <v>45181</v>
      </c>
      <c r="J442" s="701">
        <v>1</v>
      </c>
      <c r="K442" s="701" t="s">
        <v>178</v>
      </c>
      <c r="L442" s="702">
        <v>400000000000</v>
      </c>
      <c r="M442" s="703">
        <v>400000000000</v>
      </c>
      <c r="N442" s="701">
        <v>0.1</v>
      </c>
      <c r="O442" s="701">
        <v>0</v>
      </c>
      <c r="P442" s="701">
        <v>0</v>
      </c>
      <c r="Q442" s="701">
        <v>0</v>
      </c>
      <c r="R442" s="701">
        <v>0</v>
      </c>
      <c r="S442" s="701">
        <v>491100002</v>
      </c>
      <c r="T442" s="701" t="s">
        <v>2834</v>
      </c>
      <c r="U442" s="702">
        <v>400000000000</v>
      </c>
      <c r="W442" s="687">
        <f t="shared" si="56"/>
        <v>45180</v>
      </c>
      <c r="X442" s="688">
        <f t="shared" si="57"/>
        <v>45181</v>
      </c>
      <c r="Y442" s="689">
        <f t="shared" si="64"/>
        <v>1</v>
      </c>
      <c r="Z442" s="690">
        <f t="shared" si="58"/>
        <v>2.7397260273972604E-6</v>
      </c>
      <c r="AA442" s="691">
        <f t="shared" si="59"/>
        <v>400000000000</v>
      </c>
      <c r="AB442" s="689" t="str">
        <f t="shared" si="60"/>
        <v>VND</v>
      </c>
      <c r="AC442" s="689">
        <f>VLOOKUP(AB442,'Fx rate'!$A$2:$B$12,2,0)</f>
        <v>1</v>
      </c>
      <c r="AD442" s="691">
        <f t="shared" si="61"/>
        <v>400000000000</v>
      </c>
      <c r="AE442" s="691">
        <f t="shared" si="62"/>
        <v>1095890.4109589041</v>
      </c>
      <c r="AF442" s="692">
        <f>SUMIFS('GL7010'!M:M,'GL7010'!I:I,'C701- Recalculate'!D442)</f>
        <v>-1095890</v>
      </c>
      <c r="AG442" s="693">
        <f t="shared" si="63"/>
        <v>0.41095890407450497</v>
      </c>
    </row>
    <row r="443" spans="1:33" ht="60.5" hidden="1" thickBot="1">
      <c r="A443" s="701">
        <v>131200001</v>
      </c>
      <c r="B443" s="701" t="s">
        <v>1269</v>
      </c>
      <c r="C443" s="701" t="s">
        <v>1271</v>
      </c>
      <c r="D443" s="701" t="s">
        <v>2835</v>
      </c>
      <c r="E443" s="701" t="s">
        <v>2836</v>
      </c>
      <c r="F443" s="701">
        <v>12204</v>
      </c>
      <c r="G443" s="701" t="s">
        <v>2336</v>
      </c>
      <c r="H443" s="704">
        <v>45181</v>
      </c>
      <c r="I443" s="701" t="s">
        <v>2793</v>
      </c>
      <c r="J443" s="701">
        <v>1</v>
      </c>
      <c r="K443" s="701" t="s">
        <v>178</v>
      </c>
      <c r="L443" s="702">
        <v>200000000000</v>
      </c>
      <c r="M443" s="703">
        <v>200000000000</v>
      </c>
      <c r="N443" s="701">
        <v>0.1</v>
      </c>
      <c r="O443" s="701">
        <v>0</v>
      </c>
      <c r="P443" s="701">
        <v>0</v>
      </c>
      <c r="Q443" s="701">
        <v>0</v>
      </c>
      <c r="R443" s="701">
        <v>0</v>
      </c>
      <c r="S443" s="701">
        <v>491100002</v>
      </c>
      <c r="T443" s="701" t="s">
        <v>2837</v>
      </c>
      <c r="U443" s="702">
        <v>200000000000</v>
      </c>
      <c r="W443" s="687">
        <f t="shared" si="56"/>
        <v>45181</v>
      </c>
      <c r="X443" s="688" t="str">
        <f t="shared" si="57"/>
        <v>13/09/2023</v>
      </c>
      <c r="Y443" s="689">
        <f t="shared" si="64"/>
        <v>1</v>
      </c>
      <c r="Z443" s="690">
        <f t="shared" si="58"/>
        <v>2.7397260273972604E-6</v>
      </c>
      <c r="AA443" s="691">
        <f t="shared" si="59"/>
        <v>200000000000</v>
      </c>
      <c r="AB443" s="689" t="str">
        <f t="shared" si="60"/>
        <v>VND</v>
      </c>
      <c r="AC443" s="689">
        <f>VLOOKUP(AB443,'Fx rate'!$A$2:$B$12,2,0)</f>
        <v>1</v>
      </c>
      <c r="AD443" s="691">
        <f t="shared" si="61"/>
        <v>200000000000</v>
      </c>
      <c r="AE443" s="691">
        <f t="shared" si="62"/>
        <v>547945.20547945204</v>
      </c>
      <c r="AF443" s="692">
        <f>SUMIFS('GL7010'!M:M,'GL7010'!I:I,'C701- Recalculate'!D443)</f>
        <v>-547945</v>
      </c>
      <c r="AG443" s="693">
        <f t="shared" si="63"/>
        <v>0.20547945203725249</v>
      </c>
    </row>
    <row r="444" spans="1:33" ht="90.5" hidden="1" thickBot="1">
      <c r="A444" s="701">
        <v>131200001</v>
      </c>
      <c r="B444" s="701" t="s">
        <v>1269</v>
      </c>
      <c r="C444" s="701" t="s">
        <v>1271</v>
      </c>
      <c r="D444" s="701" t="s">
        <v>2838</v>
      </c>
      <c r="E444" s="701" t="s">
        <v>2839</v>
      </c>
      <c r="F444" s="701">
        <v>155757</v>
      </c>
      <c r="G444" s="701" t="s">
        <v>1063</v>
      </c>
      <c r="H444" s="704">
        <v>45181</v>
      </c>
      <c r="I444" s="701" t="s">
        <v>2840</v>
      </c>
      <c r="J444" s="701">
        <v>7</v>
      </c>
      <c r="K444" s="701" t="s">
        <v>178</v>
      </c>
      <c r="L444" s="702">
        <v>250000000000</v>
      </c>
      <c r="M444" s="703">
        <v>250000000000</v>
      </c>
      <c r="N444" s="701">
        <v>0.25</v>
      </c>
      <c r="O444" s="701">
        <v>0</v>
      </c>
      <c r="P444" s="701">
        <v>0</v>
      </c>
      <c r="Q444" s="701">
        <v>0</v>
      </c>
      <c r="R444" s="701">
        <v>0</v>
      </c>
      <c r="S444" s="701">
        <v>491100002</v>
      </c>
      <c r="T444" s="701" t="s">
        <v>2841</v>
      </c>
      <c r="U444" s="702">
        <v>250000000000</v>
      </c>
      <c r="W444" s="687">
        <f t="shared" si="56"/>
        <v>45181</v>
      </c>
      <c r="X444" s="688" t="str">
        <f t="shared" si="57"/>
        <v>19/09/2023</v>
      </c>
      <c r="Y444" s="689">
        <f t="shared" si="64"/>
        <v>7</v>
      </c>
      <c r="Z444" s="690">
        <f t="shared" si="58"/>
        <v>6.8493150684931509E-6</v>
      </c>
      <c r="AA444" s="691">
        <f t="shared" si="59"/>
        <v>250000000000</v>
      </c>
      <c r="AB444" s="689" t="str">
        <f t="shared" si="60"/>
        <v>VND</v>
      </c>
      <c r="AC444" s="689">
        <f>VLOOKUP(AB444,'Fx rate'!$A$2:$B$12,2,0)</f>
        <v>1</v>
      </c>
      <c r="AD444" s="691">
        <f t="shared" si="61"/>
        <v>250000000000</v>
      </c>
      <c r="AE444" s="691">
        <f t="shared" si="62"/>
        <v>11986301.369863015</v>
      </c>
      <c r="AF444" s="692">
        <f>SUMIFS('GL7010'!M:M,'GL7010'!I:I,'C701- Recalculate'!D444)</f>
        <v>-11986301</v>
      </c>
      <c r="AG444" s="693">
        <f t="shared" si="63"/>
        <v>0.36986301466822624</v>
      </c>
    </row>
    <row r="445" spans="1:33" ht="60.5" hidden="1" thickBot="1">
      <c r="A445" s="701">
        <v>131200001</v>
      </c>
      <c r="B445" s="701" t="s">
        <v>1269</v>
      </c>
      <c r="C445" s="701" t="s">
        <v>1271</v>
      </c>
      <c r="D445" s="701" t="s">
        <v>2842</v>
      </c>
      <c r="E445" s="701" t="s">
        <v>2843</v>
      </c>
      <c r="F445" s="701">
        <v>21075</v>
      </c>
      <c r="G445" s="701" t="s">
        <v>1066</v>
      </c>
      <c r="H445" s="704">
        <v>45181</v>
      </c>
      <c r="I445" s="701" t="s">
        <v>2840</v>
      </c>
      <c r="J445" s="701">
        <v>7</v>
      </c>
      <c r="K445" s="701" t="s">
        <v>178</v>
      </c>
      <c r="L445" s="702">
        <v>200000000000</v>
      </c>
      <c r="M445" s="703">
        <v>200000000000</v>
      </c>
      <c r="N445" s="701">
        <v>0.25</v>
      </c>
      <c r="O445" s="701">
        <v>0</v>
      </c>
      <c r="P445" s="701">
        <v>0</v>
      </c>
      <c r="Q445" s="701">
        <v>0</v>
      </c>
      <c r="R445" s="701">
        <v>0</v>
      </c>
      <c r="S445" s="701">
        <v>491100002</v>
      </c>
      <c r="T445" s="701" t="s">
        <v>2844</v>
      </c>
      <c r="U445" s="702">
        <v>200000000000</v>
      </c>
      <c r="W445" s="687">
        <f t="shared" si="56"/>
        <v>45181</v>
      </c>
      <c r="X445" s="688" t="str">
        <f t="shared" si="57"/>
        <v>19/09/2023</v>
      </c>
      <c r="Y445" s="689">
        <f t="shared" si="64"/>
        <v>7</v>
      </c>
      <c r="Z445" s="690">
        <f t="shared" si="58"/>
        <v>6.8493150684931509E-6</v>
      </c>
      <c r="AA445" s="691">
        <f t="shared" si="59"/>
        <v>200000000000</v>
      </c>
      <c r="AB445" s="689" t="str">
        <f t="shared" si="60"/>
        <v>VND</v>
      </c>
      <c r="AC445" s="689">
        <f>VLOOKUP(AB445,'Fx rate'!$A$2:$B$12,2,0)</f>
        <v>1</v>
      </c>
      <c r="AD445" s="691">
        <f t="shared" si="61"/>
        <v>200000000000</v>
      </c>
      <c r="AE445" s="691">
        <f t="shared" si="62"/>
        <v>9589041.0958904121</v>
      </c>
      <c r="AF445" s="692">
        <f>SUMIFS('GL7010'!M:M,'GL7010'!I:I,'C701- Recalculate'!D445)</f>
        <v>-9589041</v>
      </c>
      <c r="AG445" s="693">
        <f t="shared" si="63"/>
        <v>9.5890412107110023E-2</v>
      </c>
    </row>
    <row r="446" spans="1:33" ht="70.5" hidden="1" thickBot="1">
      <c r="A446" s="701">
        <v>131200001</v>
      </c>
      <c r="B446" s="701" t="s">
        <v>1269</v>
      </c>
      <c r="C446" s="701" t="s">
        <v>1271</v>
      </c>
      <c r="D446" s="701" t="s">
        <v>2845</v>
      </c>
      <c r="E446" s="701" t="s">
        <v>2846</v>
      </c>
      <c r="F446" s="701">
        <v>25325</v>
      </c>
      <c r="G446" s="701" t="s">
        <v>2140</v>
      </c>
      <c r="H446" s="704">
        <v>45181</v>
      </c>
      <c r="I446" s="701" t="s">
        <v>2793</v>
      </c>
      <c r="J446" s="701">
        <v>1</v>
      </c>
      <c r="K446" s="701" t="s">
        <v>178</v>
      </c>
      <c r="L446" s="702">
        <v>500000000000</v>
      </c>
      <c r="M446" s="703">
        <v>500000000000</v>
      </c>
      <c r="N446" s="701">
        <v>0.1</v>
      </c>
      <c r="O446" s="701">
        <v>0</v>
      </c>
      <c r="P446" s="701">
        <v>0</v>
      </c>
      <c r="Q446" s="701">
        <v>0</v>
      </c>
      <c r="R446" s="701">
        <v>0</v>
      </c>
      <c r="S446" s="701">
        <v>491100002</v>
      </c>
      <c r="T446" s="701" t="s">
        <v>2847</v>
      </c>
      <c r="U446" s="702">
        <v>500000000000</v>
      </c>
      <c r="W446" s="687">
        <f t="shared" si="56"/>
        <v>45181</v>
      </c>
      <c r="X446" s="688" t="str">
        <f t="shared" si="57"/>
        <v>13/09/2023</v>
      </c>
      <c r="Y446" s="689">
        <f t="shared" si="64"/>
        <v>1</v>
      </c>
      <c r="Z446" s="690">
        <f t="shared" si="58"/>
        <v>2.7397260273972604E-6</v>
      </c>
      <c r="AA446" s="691">
        <f t="shared" si="59"/>
        <v>500000000000</v>
      </c>
      <c r="AB446" s="689" t="str">
        <f t="shared" si="60"/>
        <v>VND</v>
      </c>
      <c r="AC446" s="689">
        <f>VLOOKUP(AB446,'Fx rate'!$A$2:$B$12,2,0)</f>
        <v>1</v>
      </c>
      <c r="AD446" s="691">
        <f t="shared" si="61"/>
        <v>500000000000</v>
      </c>
      <c r="AE446" s="691">
        <f t="shared" si="62"/>
        <v>1369863.0136986303</v>
      </c>
      <c r="AF446" s="692">
        <f>SUMIFS('GL7010'!M:M,'GL7010'!I:I,'C701- Recalculate'!D446)</f>
        <v>-1369863</v>
      </c>
      <c r="AG446" s="693">
        <f t="shared" si="63"/>
        <v>1.3698630267754197E-2</v>
      </c>
    </row>
    <row r="447" spans="1:33" ht="60.5" hidden="1" thickBot="1">
      <c r="A447" s="701">
        <v>131200001</v>
      </c>
      <c r="B447" s="701" t="s">
        <v>1269</v>
      </c>
      <c r="C447" s="701" t="s">
        <v>1271</v>
      </c>
      <c r="D447" s="701" t="s">
        <v>2848</v>
      </c>
      <c r="E447" s="701" t="s">
        <v>2849</v>
      </c>
      <c r="F447" s="701">
        <v>12092</v>
      </c>
      <c r="G447" s="701" t="s">
        <v>1069</v>
      </c>
      <c r="H447" s="704">
        <v>45181</v>
      </c>
      <c r="I447" s="701" t="s">
        <v>2840</v>
      </c>
      <c r="J447" s="701">
        <v>7</v>
      </c>
      <c r="K447" s="701" t="s">
        <v>178</v>
      </c>
      <c r="L447" s="702">
        <v>100000000000</v>
      </c>
      <c r="M447" s="703">
        <v>100000000000</v>
      </c>
      <c r="N447" s="701">
        <v>0.25</v>
      </c>
      <c r="O447" s="701">
        <v>0</v>
      </c>
      <c r="P447" s="701">
        <v>0</v>
      </c>
      <c r="Q447" s="701">
        <v>0</v>
      </c>
      <c r="R447" s="701">
        <v>0</v>
      </c>
      <c r="S447" s="701">
        <v>491100002</v>
      </c>
      <c r="T447" s="701" t="s">
        <v>2850</v>
      </c>
      <c r="U447" s="702">
        <v>100000000000</v>
      </c>
      <c r="W447" s="687">
        <f t="shared" si="56"/>
        <v>45181</v>
      </c>
      <c r="X447" s="688" t="str">
        <f t="shared" si="57"/>
        <v>19/09/2023</v>
      </c>
      <c r="Y447" s="689">
        <f t="shared" si="64"/>
        <v>7</v>
      </c>
      <c r="Z447" s="690">
        <f t="shared" si="58"/>
        <v>6.8493150684931509E-6</v>
      </c>
      <c r="AA447" s="691">
        <f t="shared" si="59"/>
        <v>100000000000</v>
      </c>
      <c r="AB447" s="689" t="str">
        <f t="shared" si="60"/>
        <v>VND</v>
      </c>
      <c r="AC447" s="689">
        <f>VLOOKUP(AB447,'Fx rate'!$A$2:$B$12,2,0)</f>
        <v>1</v>
      </c>
      <c r="AD447" s="691">
        <f t="shared" si="61"/>
        <v>100000000000</v>
      </c>
      <c r="AE447" s="691">
        <f t="shared" si="62"/>
        <v>4794520.5479452061</v>
      </c>
      <c r="AF447" s="692">
        <f>SUMIFS('GL7010'!M:M,'GL7010'!I:I,'C701- Recalculate'!D447)</f>
        <v>-4794521</v>
      </c>
      <c r="AG447" s="693">
        <f t="shared" si="63"/>
        <v>-0.45205479394644499</v>
      </c>
    </row>
    <row r="448" spans="1:33" ht="60.5" hidden="1" thickBot="1">
      <c r="A448" s="701">
        <v>131200001</v>
      </c>
      <c r="B448" s="701" t="s">
        <v>1269</v>
      </c>
      <c r="C448" s="701" t="s">
        <v>1271</v>
      </c>
      <c r="D448" s="701" t="s">
        <v>2851</v>
      </c>
      <c r="E448" s="701" t="s">
        <v>2852</v>
      </c>
      <c r="F448" s="701">
        <v>12204</v>
      </c>
      <c r="G448" s="701" t="s">
        <v>2336</v>
      </c>
      <c r="H448" s="704">
        <v>45181</v>
      </c>
      <c r="I448" s="701" t="s">
        <v>2853</v>
      </c>
      <c r="J448" s="701">
        <v>2</v>
      </c>
      <c r="K448" s="701" t="s">
        <v>178</v>
      </c>
      <c r="L448" s="702">
        <v>50000000000</v>
      </c>
      <c r="M448" s="703">
        <v>50000000000</v>
      </c>
      <c r="N448" s="701">
        <v>0.1</v>
      </c>
      <c r="O448" s="701">
        <v>0</v>
      </c>
      <c r="P448" s="701">
        <v>0</v>
      </c>
      <c r="Q448" s="701">
        <v>0</v>
      </c>
      <c r="R448" s="701">
        <v>0</v>
      </c>
      <c r="S448" s="701">
        <v>491100002</v>
      </c>
      <c r="T448" s="701" t="s">
        <v>2854</v>
      </c>
      <c r="U448" s="702">
        <v>50000000000</v>
      </c>
      <c r="W448" s="687">
        <f t="shared" si="56"/>
        <v>45181</v>
      </c>
      <c r="X448" s="688" t="str">
        <f t="shared" si="57"/>
        <v>14/09/2023</v>
      </c>
      <c r="Y448" s="689">
        <f t="shared" si="64"/>
        <v>2</v>
      </c>
      <c r="Z448" s="690">
        <f t="shared" si="58"/>
        <v>2.7397260273972604E-6</v>
      </c>
      <c r="AA448" s="691">
        <f t="shared" si="59"/>
        <v>50000000000</v>
      </c>
      <c r="AB448" s="689" t="str">
        <f t="shared" si="60"/>
        <v>VND</v>
      </c>
      <c r="AC448" s="689">
        <f>VLOOKUP(AB448,'Fx rate'!$A$2:$B$12,2,0)</f>
        <v>1</v>
      </c>
      <c r="AD448" s="691">
        <f t="shared" si="61"/>
        <v>50000000000</v>
      </c>
      <c r="AE448" s="691">
        <f t="shared" si="62"/>
        <v>273972.60273972602</v>
      </c>
      <c r="AF448" s="692">
        <f>SUMIFS('GL7010'!M:M,'GL7010'!I:I,'C701- Recalculate'!D448)</f>
        <v>-273973</v>
      </c>
      <c r="AG448" s="693">
        <f t="shared" si="63"/>
        <v>-0.39726027398137376</v>
      </c>
    </row>
    <row r="449" spans="1:33" ht="60.5" hidden="1" thickBot="1">
      <c r="A449" s="701">
        <v>131200001</v>
      </c>
      <c r="B449" s="701" t="s">
        <v>1269</v>
      </c>
      <c r="C449" s="701" t="s">
        <v>1271</v>
      </c>
      <c r="D449" s="701" t="s">
        <v>2855</v>
      </c>
      <c r="E449" s="701" t="s">
        <v>2856</v>
      </c>
      <c r="F449" s="701">
        <v>12092</v>
      </c>
      <c r="G449" s="701" t="s">
        <v>1069</v>
      </c>
      <c r="H449" s="704">
        <v>45181</v>
      </c>
      <c r="I449" s="701" t="s">
        <v>2793</v>
      </c>
      <c r="J449" s="701">
        <v>1</v>
      </c>
      <c r="K449" s="701" t="s">
        <v>178</v>
      </c>
      <c r="L449" s="702">
        <v>200000000000</v>
      </c>
      <c r="M449" s="703">
        <v>200000000000</v>
      </c>
      <c r="N449" s="701">
        <v>0.1</v>
      </c>
      <c r="O449" s="701">
        <v>0</v>
      </c>
      <c r="P449" s="701">
        <v>0</v>
      </c>
      <c r="Q449" s="701">
        <v>0</v>
      </c>
      <c r="R449" s="701">
        <v>0</v>
      </c>
      <c r="S449" s="701">
        <v>491100002</v>
      </c>
      <c r="T449" s="701" t="s">
        <v>2857</v>
      </c>
      <c r="U449" s="702">
        <v>200000000000</v>
      </c>
      <c r="W449" s="687">
        <f t="shared" si="56"/>
        <v>45181</v>
      </c>
      <c r="X449" s="688" t="str">
        <f t="shared" si="57"/>
        <v>13/09/2023</v>
      </c>
      <c r="Y449" s="689">
        <f t="shared" si="64"/>
        <v>1</v>
      </c>
      <c r="Z449" s="690">
        <f t="shared" si="58"/>
        <v>2.7397260273972604E-6</v>
      </c>
      <c r="AA449" s="691">
        <f t="shared" si="59"/>
        <v>200000000000</v>
      </c>
      <c r="AB449" s="689" t="str">
        <f t="shared" si="60"/>
        <v>VND</v>
      </c>
      <c r="AC449" s="689">
        <f>VLOOKUP(AB449,'Fx rate'!$A$2:$B$12,2,0)</f>
        <v>1</v>
      </c>
      <c r="AD449" s="691">
        <f t="shared" si="61"/>
        <v>200000000000</v>
      </c>
      <c r="AE449" s="691">
        <f t="shared" si="62"/>
        <v>547945.20547945204</v>
      </c>
      <c r="AF449" s="692">
        <f>SUMIFS('GL7010'!M:M,'GL7010'!I:I,'C701- Recalculate'!D449)</f>
        <v>-547945</v>
      </c>
      <c r="AG449" s="693">
        <f t="shared" si="63"/>
        <v>0.20547945203725249</v>
      </c>
    </row>
    <row r="450" spans="1:33" ht="60.5" hidden="1" thickBot="1">
      <c r="A450" s="701">
        <v>131200001</v>
      </c>
      <c r="B450" s="701" t="s">
        <v>1269</v>
      </c>
      <c r="C450" s="701" t="s">
        <v>1271</v>
      </c>
      <c r="D450" s="701" t="s">
        <v>2858</v>
      </c>
      <c r="E450" s="701" t="s">
        <v>2859</v>
      </c>
      <c r="F450" s="701">
        <v>21075</v>
      </c>
      <c r="G450" s="701" t="s">
        <v>1066</v>
      </c>
      <c r="H450" s="704">
        <v>45181</v>
      </c>
      <c r="I450" s="701" t="s">
        <v>2793</v>
      </c>
      <c r="J450" s="701">
        <v>1</v>
      </c>
      <c r="K450" s="701" t="s">
        <v>178</v>
      </c>
      <c r="L450" s="702">
        <v>200000000000</v>
      </c>
      <c r="M450" s="703">
        <v>200000000000</v>
      </c>
      <c r="N450" s="701">
        <v>0.1</v>
      </c>
      <c r="O450" s="701">
        <v>0</v>
      </c>
      <c r="P450" s="701">
        <v>0</v>
      </c>
      <c r="Q450" s="701">
        <v>0</v>
      </c>
      <c r="R450" s="701">
        <v>0</v>
      </c>
      <c r="S450" s="701">
        <v>491100002</v>
      </c>
      <c r="T450" s="701" t="s">
        <v>2860</v>
      </c>
      <c r="U450" s="702">
        <v>200000000000</v>
      </c>
      <c r="W450" s="687">
        <f t="shared" si="56"/>
        <v>45181</v>
      </c>
      <c r="X450" s="688" t="str">
        <f t="shared" si="57"/>
        <v>13/09/2023</v>
      </c>
      <c r="Y450" s="689">
        <f t="shared" si="64"/>
        <v>1</v>
      </c>
      <c r="Z450" s="690">
        <f t="shared" si="58"/>
        <v>2.7397260273972604E-6</v>
      </c>
      <c r="AA450" s="691">
        <f t="shared" si="59"/>
        <v>200000000000</v>
      </c>
      <c r="AB450" s="689" t="str">
        <f t="shared" si="60"/>
        <v>VND</v>
      </c>
      <c r="AC450" s="689">
        <f>VLOOKUP(AB450,'Fx rate'!$A$2:$B$12,2,0)</f>
        <v>1</v>
      </c>
      <c r="AD450" s="691">
        <f t="shared" si="61"/>
        <v>200000000000</v>
      </c>
      <c r="AE450" s="691">
        <f t="shared" si="62"/>
        <v>547945.20547945204</v>
      </c>
      <c r="AF450" s="692">
        <f>SUMIFS('GL7010'!M:M,'GL7010'!I:I,'C701- Recalculate'!D450)</f>
        <v>-547945</v>
      </c>
      <c r="AG450" s="693">
        <f t="shared" si="63"/>
        <v>0.20547945203725249</v>
      </c>
    </row>
    <row r="451" spans="1:33" ht="70.5" hidden="1" thickBot="1">
      <c r="A451" s="701">
        <v>131200001</v>
      </c>
      <c r="B451" s="701" t="s">
        <v>1269</v>
      </c>
      <c r="C451" s="701" t="s">
        <v>1271</v>
      </c>
      <c r="D451" s="701" t="s">
        <v>2861</v>
      </c>
      <c r="E451" s="701" t="s">
        <v>2862</v>
      </c>
      <c r="F451" s="701">
        <v>25391</v>
      </c>
      <c r="G451" s="701" t="s">
        <v>2538</v>
      </c>
      <c r="H451" s="704">
        <v>45181</v>
      </c>
      <c r="I451" s="701" t="s">
        <v>2793</v>
      </c>
      <c r="J451" s="701">
        <v>1</v>
      </c>
      <c r="K451" s="701" t="s">
        <v>178</v>
      </c>
      <c r="L451" s="702">
        <v>100000000000</v>
      </c>
      <c r="M451" s="703">
        <v>100000000000</v>
      </c>
      <c r="N451" s="701">
        <v>0.1</v>
      </c>
      <c r="O451" s="701">
        <v>0</v>
      </c>
      <c r="P451" s="701">
        <v>0</v>
      </c>
      <c r="Q451" s="701">
        <v>0</v>
      </c>
      <c r="R451" s="701">
        <v>0</v>
      </c>
      <c r="S451" s="701">
        <v>491100002</v>
      </c>
      <c r="T451" s="701" t="s">
        <v>2863</v>
      </c>
      <c r="U451" s="702">
        <v>100000000000</v>
      </c>
      <c r="W451" s="687">
        <f t="shared" si="56"/>
        <v>45181</v>
      </c>
      <c r="X451" s="688" t="str">
        <f t="shared" si="57"/>
        <v>13/09/2023</v>
      </c>
      <c r="Y451" s="689">
        <f t="shared" si="64"/>
        <v>1</v>
      </c>
      <c r="Z451" s="690">
        <f t="shared" si="58"/>
        <v>2.7397260273972604E-6</v>
      </c>
      <c r="AA451" s="691">
        <f t="shared" si="59"/>
        <v>100000000000</v>
      </c>
      <c r="AB451" s="689" t="str">
        <f t="shared" si="60"/>
        <v>VND</v>
      </c>
      <c r="AC451" s="689">
        <f>VLOOKUP(AB451,'Fx rate'!$A$2:$B$12,2,0)</f>
        <v>1</v>
      </c>
      <c r="AD451" s="691">
        <f t="shared" si="61"/>
        <v>100000000000</v>
      </c>
      <c r="AE451" s="691">
        <f t="shared" si="62"/>
        <v>273972.60273972602</v>
      </c>
      <c r="AF451" s="692">
        <f>SUMIFS('GL7010'!M:M,'GL7010'!I:I,'C701- Recalculate'!D451)</f>
        <v>-273973</v>
      </c>
      <c r="AG451" s="693">
        <f t="shared" si="63"/>
        <v>-0.39726027398137376</v>
      </c>
    </row>
    <row r="452" spans="1:33" ht="70.5" hidden="1" thickBot="1">
      <c r="A452" s="701">
        <v>131200001</v>
      </c>
      <c r="B452" s="701" t="s">
        <v>1269</v>
      </c>
      <c r="C452" s="701" t="s">
        <v>1271</v>
      </c>
      <c r="D452" s="701" t="s">
        <v>2864</v>
      </c>
      <c r="E452" s="701" t="s">
        <v>2865</v>
      </c>
      <c r="F452" s="701">
        <v>147192</v>
      </c>
      <c r="G452" s="701" t="s">
        <v>1701</v>
      </c>
      <c r="H452" s="701" t="s">
        <v>2793</v>
      </c>
      <c r="I452" s="701" t="s">
        <v>2853</v>
      </c>
      <c r="J452" s="701">
        <v>1</v>
      </c>
      <c r="K452" s="701" t="s">
        <v>178</v>
      </c>
      <c r="L452" s="702">
        <v>300000000000</v>
      </c>
      <c r="M452" s="703">
        <v>300000000000</v>
      </c>
      <c r="N452" s="701">
        <v>0.1</v>
      </c>
      <c r="O452" s="701">
        <v>0</v>
      </c>
      <c r="P452" s="701">
        <v>0</v>
      </c>
      <c r="Q452" s="701">
        <v>0</v>
      </c>
      <c r="R452" s="701">
        <v>0</v>
      </c>
      <c r="S452" s="701">
        <v>491100002</v>
      </c>
      <c r="T452" s="701" t="s">
        <v>2866</v>
      </c>
      <c r="U452" s="702">
        <v>300000000000</v>
      </c>
      <c r="W452" s="687" t="str">
        <f t="shared" si="56"/>
        <v>13/09/2023</v>
      </c>
      <c r="X452" s="688" t="str">
        <f t="shared" si="57"/>
        <v>14/09/2023</v>
      </c>
      <c r="Y452" s="689">
        <f t="shared" si="64"/>
        <v>1</v>
      </c>
      <c r="Z452" s="690">
        <f t="shared" si="58"/>
        <v>2.7397260273972604E-6</v>
      </c>
      <c r="AA452" s="691">
        <f t="shared" si="59"/>
        <v>300000000000</v>
      </c>
      <c r="AB452" s="689" t="str">
        <f t="shared" si="60"/>
        <v>VND</v>
      </c>
      <c r="AC452" s="689">
        <f>VLOOKUP(AB452,'Fx rate'!$A$2:$B$12,2,0)</f>
        <v>1</v>
      </c>
      <c r="AD452" s="691">
        <f t="shared" si="61"/>
        <v>300000000000</v>
      </c>
      <c r="AE452" s="691">
        <f t="shared" si="62"/>
        <v>821917.80821917811</v>
      </c>
      <c r="AF452" s="692">
        <f>SUMIFS('GL7010'!M:M,'GL7010'!I:I,'C701- Recalculate'!D452)</f>
        <v>-821918</v>
      </c>
      <c r="AG452" s="693">
        <f t="shared" si="63"/>
        <v>-0.19178082188591361</v>
      </c>
    </row>
    <row r="453" spans="1:33" ht="60.5" hidden="1" thickBot="1">
      <c r="A453" s="701">
        <v>131200001</v>
      </c>
      <c r="B453" s="701" t="s">
        <v>1269</v>
      </c>
      <c r="C453" s="701" t="s">
        <v>1271</v>
      </c>
      <c r="D453" s="701" t="s">
        <v>2867</v>
      </c>
      <c r="E453" s="701" t="s">
        <v>2868</v>
      </c>
      <c r="F453" s="701">
        <v>11695</v>
      </c>
      <c r="G453" s="701" t="s">
        <v>1067</v>
      </c>
      <c r="H453" s="701" t="s">
        <v>2793</v>
      </c>
      <c r="I453" s="701" t="s">
        <v>2853</v>
      </c>
      <c r="J453" s="701">
        <v>1</v>
      </c>
      <c r="K453" s="701" t="s">
        <v>178</v>
      </c>
      <c r="L453" s="702">
        <v>200000000000</v>
      </c>
      <c r="M453" s="703">
        <v>200000000000</v>
      </c>
      <c r="N453" s="701">
        <v>0.1</v>
      </c>
      <c r="O453" s="701">
        <v>0</v>
      </c>
      <c r="P453" s="701">
        <v>0</v>
      </c>
      <c r="Q453" s="701">
        <v>0</v>
      </c>
      <c r="R453" s="701">
        <v>0</v>
      </c>
      <c r="S453" s="701">
        <v>491100002</v>
      </c>
      <c r="T453" s="701" t="s">
        <v>2869</v>
      </c>
      <c r="U453" s="702">
        <v>200000000000</v>
      </c>
      <c r="W453" s="687" t="str">
        <f t="shared" si="56"/>
        <v>13/09/2023</v>
      </c>
      <c r="X453" s="688" t="str">
        <f t="shared" si="57"/>
        <v>14/09/2023</v>
      </c>
      <c r="Y453" s="689">
        <f t="shared" si="64"/>
        <v>1</v>
      </c>
      <c r="Z453" s="690">
        <f t="shared" si="58"/>
        <v>2.7397260273972604E-6</v>
      </c>
      <c r="AA453" s="691">
        <f t="shared" si="59"/>
        <v>200000000000</v>
      </c>
      <c r="AB453" s="689" t="str">
        <f t="shared" si="60"/>
        <v>VND</v>
      </c>
      <c r="AC453" s="689">
        <f>VLOOKUP(AB453,'Fx rate'!$A$2:$B$12,2,0)</f>
        <v>1</v>
      </c>
      <c r="AD453" s="691">
        <f t="shared" si="61"/>
        <v>200000000000</v>
      </c>
      <c r="AE453" s="691">
        <f t="shared" si="62"/>
        <v>547945.20547945204</v>
      </c>
      <c r="AF453" s="692">
        <f>SUMIFS('GL7010'!M:M,'GL7010'!I:I,'C701- Recalculate'!D453)</f>
        <v>-547945</v>
      </c>
      <c r="AG453" s="693">
        <f t="shared" si="63"/>
        <v>0.20547945203725249</v>
      </c>
    </row>
    <row r="454" spans="1:33" ht="70.5" hidden="1" thickBot="1">
      <c r="A454" s="701">
        <v>131200001</v>
      </c>
      <c r="B454" s="701" t="s">
        <v>1269</v>
      </c>
      <c r="C454" s="701" t="s">
        <v>1271</v>
      </c>
      <c r="D454" s="701" t="s">
        <v>2870</v>
      </c>
      <c r="E454" s="701" t="s">
        <v>2871</v>
      </c>
      <c r="F454" s="701">
        <v>24538</v>
      </c>
      <c r="G454" s="701" t="s">
        <v>1065</v>
      </c>
      <c r="H454" s="701" t="s">
        <v>2793</v>
      </c>
      <c r="I454" s="704">
        <v>45267</v>
      </c>
      <c r="J454" s="701">
        <v>85</v>
      </c>
      <c r="K454" s="701" t="s">
        <v>178</v>
      </c>
      <c r="L454" s="702">
        <v>200000000000</v>
      </c>
      <c r="M454" s="703">
        <v>200000000000</v>
      </c>
      <c r="N454" s="701">
        <v>3.45</v>
      </c>
      <c r="O454" s="701">
        <v>0</v>
      </c>
      <c r="P454" s="701">
        <v>0</v>
      </c>
      <c r="Q454" s="701">
        <v>0</v>
      </c>
      <c r="R454" s="701">
        <v>0</v>
      </c>
      <c r="S454" s="701">
        <v>491100002</v>
      </c>
      <c r="T454" s="701" t="s">
        <v>2872</v>
      </c>
      <c r="U454" s="702">
        <v>200000000000</v>
      </c>
      <c r="W454" s="687" t="str">
        <f t="shared" si="56"/>
        <v>13/09/2023</v>
      </c>
      <c r="X454" s="688">
        <f t="shared" si="57"/>
        <v>45267</v>
      </c>
      <c r="Y454" s="689">
        <f t="shared" si="64"/>
        <v>85</v>
      </c>
      <c r="Z454" s="690">
        <f t="shared" si="58"/>
        <v>9.4520547945205481E-5</v>
      </c>
      <c r="AA454" s="691">
        <f t="shared" si="59"/>
        <v>200000000000</v>
      </c>
      <c r="AB454" s="689" t="str">
        <f t="shared" si="60"/>
        <v>VND</v>
      </c>
      <c r="AC454" s="689">
        <f>VLOOKUP(AB454,'Fx rate'!$A$2:$B$12,2,0)</f>
        <v>1</v>
      </c>
      <c r="AD454" s="691">
        <f t="shared" si="61"/>
        <v>200000000000</v>
      </c>
      <c r="AE454" s="691">
        <f t="shared" si="62"/>
        <v>1606849315.0684931</v>
      </c>
      <c r="AF454" s="692">
        <f>SUMIFS('GL7010'!M:M,'GL7010'!I:I,'C701- Recalculate'!D454)</f>
        <v>-1606849315</v>
      </c>
      <c r="AG454" s="693">
        <f t="shared" si="63"/>
        <v>6.8493127822875977E-2</v>
      </c>
    </row>
    <row r="455" spans="1:33" ht="70.5" hidden="1" thickBot="1">
      <c r="A455" s="701">
        <v>131200001</v>
      </c>
      <c r="B455" s="701" t="s">
        <v>1269</v>
      </c>
      <c r="C455" s="701" t="s">
        <v>1271</v>
      </c>
      <c r="D455" s="701" t="s">
        <v>2873</v>
      </c>
      <c r="E455" s="701" t="s">
        <v>2874</v>
      </c>
      <c r="F455" s="701">
        <v>25325</v>
      </c>
      <c r="G455" s="701" t="s">
        <v>2140</v>
      </c>
      <c r="H455" s="701" t="s">
        <v>2793</v>
      </c>
      <c r="I455" s="701" t="s">
        <v>2853</v>
      </c>
      <c r="J455" s="701">
        <v>1</v>
      </c>
      <c r="K455" s="701" t="s">
        <v>178</v>
      </c>
      <c r="L455" s="702">
        <v>500000000000</v>
      </c>
      <c r="M455" s="703">
        <v>500000000000</v>
      </c>
      <c r="N455" s="701">
        <v>0.1</v>
      </c>
      <c r="O455" s="701">
        <v>0</v>
      </c>
      <c r="P455" s="701">
        <v>0</v>
      </c>
      <c r="Q455" s="701">
        <v>0</v>
      </c>
      <c r="R455" s="701">
        <v>0</v>
      </c>
      <c r="S455" s="701">
        <v>491100002</v>
      </c>
      <c r="T455" s="701" t="s">
        <v>2875</v>
      </c>
      <c r="U455" s="702">
        <v>500000000000</v>
      </c>
      <c r="W455" s="687" t="str">
        <f t="shared" si="56"/>
        <v>13/09/2023</v>
      </c>
      <c r="X455" s="688" t="str">
        <f t="shared" si="57"/>
        <v>14/09/2023</v>
      </c>
      <c r="Y455" s="689">
        <f t="shared" si="64"/>
        <v>1</v>
      </c>
      <c r="Z455" s="690">
        <f t="shared" si="58"/>
        <v>2.7397260273972604E-6</v>
      </c>
      <c r="AA455" s="691">
        <f t="shared" si="59"/>
        <v>500000000000</v>
      </c>
      <c r="AB455" s="689" t="str">
        <f t="shared" si="60"/>
        <v>VND</v>
      </c>
      <c r="AC455" s="689">
        <f>VLOOKUP(AB455,'Fx rate'!$A$2:$B$12,2,0)</f>
        <v>1</v>
      </c>
      <c r="AD455" s="691">
        <f t="shared" si="61"/>
        <v>500000000000</v>
      </c>
      <c r="AE455" s="691">
        <f t="shared" si="62"/>
        <v>1369863.0136986303</v>
      </c>
      <c r="AF455" s="692">
        <f>SUMIFS('GL7010'!M:M,'GL7010'!I:I,'C701- Recalculate'!D455)</f>
        <v>-1369863</v>
      </c>
      <c r="AG455" s="693">
        <f t="shared" si="63"/>
        <v>1.3698630267754197E-2</v>
      </c>
    </row>
    <row r="456" spans="1:33" ht="60.5" hidden="1" thickBot="1">
      <c r="A456" s="701">
        <v>131200001</v>
      </c>
      <c r="B456" s="701" t="s">
        <v>1269</v>
      </c>
      <c r="C456" s="701" t="s">
        <v>1271</v>
      </c>
      <c r="D456" s="701" t="s">
        <v>2876</v>
      </c>
      <c r="E456" s="701" t="s">
        <v>2877</v>
      </c>
      <c r="F456" s="701">
        <v>12204</v>
      </c>
      <c r="G456" s="701" t="s">
        <v>2336</v>
      </c>
      <c r="H456" s="701" t="s">
        <v>2793</v>
      </c>
      <c r="I456" s="701" t="s">
        <v>2853</v>
      </c>
      <c r="J456" s="701">
        <v>1</v>
      </c>
      <c r="K456" s="701" t="s">
        <v>178</v>
      </c>
      <c r="L456" s="702">
        <v>200000000000</v>
      </c>
      <c r="M456" s="703">
        <v>200000000000</v>
      </c>
      <c r="N456" s="701">
        <v>0.1</v>
      </c>
      <c r="O456" s="701">
        <v>0</v>
      </c>
      <c r="P456" s="701">
        <v>0</v>
      </c>
      <c r="Q456" s="701">
        <v>0</v>
      </c>
      <c r="R456" s="701">
        <v>0</v>
      </c>
      <c r="S456" s="701">
        <v>491100002</v>
      </c>
      <c r="T456" s="701" t="s">
        <v>2878</v>
      </c>
      <c r="U456" s="702">
        <v>200000000000</v>
      </c>
      <c r="W456" s="687" t="str">
        <f t="shared" si="56"/>
        <v>13/09/2023</v>
      </c>
      <c r="X456" s="688" t="str">
        <f t="shared" si="57"/>
        <v>14/09/2023</v>
      </c>
      <c r="Y456" s="689">
        <f t="shared" si="64"/>
        <v>1</v>
      </c>
      <c r="Z456" s="690">
        <f t="shared" si="58"/>
        <v>2.7397260273972604E-6</v>
      </c>
      <c r="AA456" s="691">
        <f t="shared" si="59"/>
        <v>200000000000</v>
      </c>
      <c r="AB456" s="689" t="str">
        <f t="shared" si="60"/>
        <v>VND</v>
      </c>
      <c r="AC456" s="689">
        <f>VLOOKUP(AB456,'Fx rate'!$A$2:$B$12,2,0)</f>
        <v>1</v>
      </c>
      <c r="AD456" s="691">
        <f t="shared" si="61"/>
        <v>200000000000</v>
      </c>
      <c r="AE456" s="691">
        <f t="shared" si="62"/>
        <v>547945.20547945204</v>
      </c>
      <c r="AF456" s="692">
        <f>SUMIFS('GL7010'!M:M,'GL7010'!I:I,'C701- Recalculate'!D456)</f>
        <v>-547945</v>
      </c>
      <c r="AG456" s="693">
        <f t="shared" si="63"/>
        <v>0.20547945203725249</v>
      </c>
    </row>
    <row r="457" spans="1:33" ht="70.5" hidden="1" thickBot="1">
      <c r="A457" s="701">
        <v>131200001</v>
      </c>
      <c r="B457" s="701" t="s">
        <v>1269</v>
      </c>
      <c r="C457" s="701" t="s">
        <v>1271</v>
      </c>
      <c r="D457" s="701" t="s">
        <v>2879</v>
      </c>
      <c r="E457" s="701" t="s">
        <v>2880</v>
      </c>
      <c r="F457" s="701">
        <v>24538</v>
      </c>
      <c r="G457" s="701" t="s">
        <v>1065</v>
      </c>
      <c r="H457" s="701" t="s">
        <v>2793</v>
      </c>
      <c r="I457" s="704">
        <v>45267</v>
      </c>
      <c r="J457" s="701">
        <v>85</v>
      </c>
      <c r="K457" s="701" t="s">
        <v>178</v>
      </c>
      <c r="L457" s="702">
        <v>300000000000</v>
      </c>
      <c r="M457" s="703">
        <v>300000000000</v>
      </c>
      <c r="N457" s="701">
        <v>3.45</v>
      </c>
      <c r="O457" s="701">
        <v>0</v>
      </c>
      <c r="P457" s="701">
        <v>0</v>
      </c>
      <c r="Q457" s="701">
        <v>0</v>
      </c>
      <c r="R457" s="701">
        <v>0</v>
      </c>
      <c r="S457" s="701">
        <v>491100002</v>
      </c>
      <c r="T457" s="701" t="s">
        <v>2881</v>
      </c>
      <c r="U457" s="702">
        <v>300000000000</v>
      </c>
      <c r="W457" s="687" t="str">
        <f t="shared" si="56"/>
        <v>13/09/2023</v>
      </c>
      <c r="X457" s="688">
        <f t="shared" si="57"/>
        <v>45267</v>
      </c>
      <c r="Y457" s="689">
        <f t="shared" si="64"/>
        <v>85</v>
      </c>
      <c r="Z457" s="690">
        <f t="shared" si="58"/>
        <v>9.4520547945205481E-5</v>
      </c>
      <c r="AA457" s="691">
        <f t="shared" si="59"/>
        <v>300000000000</v>
      </c>
      <c r="AB457" s="689" t="str">
        <f t="shared" si="60"/>
        <v>VND</v>
      </c>
      <c r="AC457" s="689">
        <f>VLOOKUP(AB457,'Fx rate'!$A$2:$B$12,2,0)</f>
        <v>1</v>
      </c>
      <c r="AD457" s="691">
        <f t="shared" si="61"/>
        <v>300000000000</v>
      </c>
      <c r="AE457" s="691">
        <f t="shared" si="62"/>
        <v>2410273972.6027398</v>
      </c>
      <c r="AF457" s="692">
        <f>SUMIFS('GL7010'!M:M,'GL7010'!I:I,'C701- Recalculate'!D457)</f>
        <v>-2410273973</v>
      </c>
      <c r="AG457" s="693">
        <f t="shared" si="63"/>
        <v>-0.39726018905639648</v>
      </c>
    </row>
    <row r="458" spans="1:33" ht="60.5" hidden="1" thickBot="1">
      <c r="A458" s="701">
        <v>131200001</v>
      </c>
      <c r="B458" s="701" t="s">
        <v>1269</v>
      </c>
      <c r="C458" s="701" t="s">
        <v>1271</v>
      </c>
      <c r="D458" s="701" t="s">
        <v>2882</v>
      </c>
      <c r="E458" s="701" t="s">
        <v>2883</v>
      </c>
      <c r="F458" s="701">
        <v>12204</v>
      </c>
      <c r="G458" s="701" t="s">
        <v>2336</v>
      </c>
      <c r="H458" s="701" t="s">
        <v>2853</v>
      </c>
      <c r="I458" s="701" t="s">
        <v>2783</v>
      </c>
      <c r="J458" s="701">
        <v>1</v>
      </c>
      <c r="K458" s="701" t="s">
        <v>178</v>
      </c>
      <c r="L458" s="702">
        <v>100000000000</v>
      </c>
      <c r="M458" s="703">
        <v>100000000000</v>
      </c>
      <c r="N458" s="701">
        <v>0.1</v>
      </c>
      <c r="O458" s="701">
        <v>0</v>
      </c>
      <c r="P458" s="701">
        <v>0</v>
      </c>
      <c r="Q458" s="701">
        <v>0</v>
      </c>
      <c r="R458" s="701">
        <v>0</v>
      </c>
      <c r="S458" s="701">
        <v>491100002</v>
      </c>
      <c r="T458" s="701" t="s">
        <v>2884</v>
      </c>
      <c r="U458" s="702">
        <v>100000000000</v>
      </c>
      <c r="W458" s="687" t="str">
        <f t="shared" si="56"/>
        <v>14/09/2023</v>
      </c>
      <c r="X458" s="688" t="str">
        <f t="shared" si="57"/>
        <v>15/09/2023</v>
      </c>
      <c r="Y458" s="689">
        <f t="shared" si="64"/>
        <v>1</v>
      </c>
      <c r="Z458" s="690">
        <f t="shared" si="58"/>
        <v>2.7397260273972604E-6</v>
      </c>
      <c r="AA458" s="691">
        <f t="shared" si="59"/>
        <v>100000000000</v>
      </c>
      <c r="AB458" s="689" t="str">
        <f t="shared" si="60"/>
        <v>VND</v>
      </c>
      <c r="AC458" s="689">
        <f>VLOOKUP(AB458,'Fx rate'!$A$2:$B$12,2,0)</f>
        <v>1</v>
      </c>
      <c r="AD458" s="691">
        <f t="shared" si="61"/>
        <v>100000000000</v>
      </c>
      <c r="AE458" s="691">
        <f t="shared" si="62"/>
        <v>273972.60273972602</v>
      </c>
      <c r="AF458" s="692">
        <f>SUMIFS('GL7010'!M:M,'GL7010'!I:I,'C701- Recalculate'!D458)</f>
        <v>-273973</v>
      </c>
      <c r="AG458" s="693">
        <f t="shared" si="63"/>
        <v>-0.39726027398137376</v>
      </c>
    </row>
    <row r="459" spans="1:33" ht="70.5" hidden="1" thickBot="1">
      <c r="A459" s="701">
        <v>131200001</v>
      </c>
      <c r="B459" s="701" t="s">
        <v>1269</v>
      </c>
      <c r="C459" s="701" t="s">
        <v>1271</v>
      </c>
      <c r="D459" s="701" t="s">
        <v>2885</v>
      </c>
      <c r="E459" s="701" t="s">
        <v>2886</v>
      </c>
      <c r="F459" s="701">
        <v>25391</v>
      </c>
      <c r="G459" s="701" t="s">
        <v>2538</v>
      </c>
      <c r="H459" s="701" t="s">
        <v>2853</v>
      </c>
      <c r="I459" s="701" t="s">
        <v>2783</v>
      </c>
      <c r="J459" s="701">
        <v>1</v>
      </c>
      <c r="K459" s="701" t="s">
        <v>178</v>
      </c>
      <c r="L459" s="702">
        <v>100000000000</v>
      </c>
      <c r="M459" s="703">
        <v>100000000000</v>
      </c>
      <c r="N459" s="701">
        <v>0.1</v>
      </c>
      <c r="O459" s="701">
        <v>0</v>
      </c>
      <c r="P459" s="701">
        <v>0</v>
      </c>
      <c r="Q459" s="701">
        <v>0</v>
      </c>
      <c r="R459" s="701">
        <v>0</v>
      </c>
      <c r="S459" s="701">
        <v>491100002</v>
      </c>
      <c r="T459" s="701" t="s">
        <v>2887</v>
      </c>
      <c r="U459" s="702">
        <v>100000000000</v>
      </c>
      <c r="W459" s="687" t="str">
        <f t="shared" si="56"/>
        <v>14/09/2023</v>
      </c>
      <c r="X459" s="688" t="str">
        <f t="shared" si="57"/>
        <v>15/09/2023</v>
      </c>
      <c r="Y459" s="689">
        <f t="shared" si="64"/>
        <v>1</v>
      </c>
      <c r="Z459" s="690">
        <f t="shared" si="58"/>
        <v>2.7397260273972604E-6</v>
      </c>
      <c r="AA459" s="691">
        <f t="shared" si="59"/>
        <v>100000000000</v>
      </c>
      <c r="AB459" s="689" t="str">
        <f t="shared" si="60"/>
        <v>VND</v>
      </c>
      <c r="AC459" s="689">
        <f>VLOOKUP(AB459,'Fx rate'!$A$2:$B$12,2,0)</f>
        <v>1</v>
      </c>
      <c r="AD459" s="691">
        <f t="shared" si="61"/>
        <v>100000000000</v>
      </c>
      <c r="AE459" s="691">
        <f t="shared" si="62"/>
        <v>273972.60273972602</v>
      </c>
      <c r="AF459" s="692">
        <f>SUMIFS('GL7010'!M:M,'GL7010'!I:I,'C701- Recalculate'!D459)</f>
        <v>-273973</v>
      </c>
      <c r="AG459" s="693">
        <f t="shared" si="63"/>
        <v>-0.39726027398137376</v>
      </c>
    </row>
    <row r="460" spans="1:33" ht="70.5" hidden="1" thickBot="1">
      <c r="A460" s="701">
        <v>131200001</v>
      </c>
      <c r="B460" s="701" t="s">
        <v>1269</v>
      </c>
      <c r="C460" s="701" t="s">
        <v>1271</v>
      </c>
      <c r="D460" s="701" t="s">
        <v>2888</v>
      </c>
      <c r="E460" s="701" t="s">
        <v>2889</v>
      </c>
      <c r="F460" s="701">
        <v>25325</v>
      </c>
      <c r="G460" s="701" t="s">
        <v>2140</v>
      </c>
      <c r="H460" s="701" t="s">
        <v>2783</v>
      </c>
      <c r="I460" s="701" t="s">
        <v>2890</v>
      </c>
      <c r="J460" s="701">
        <v>14</v>
      </c>
      <c r="K460" s="701" t="s">
        <v>178</v>
      </c>
      <c r="L460" s="702">
        <v>500000000000</v>
      </c>
      <c r="M460" s="703">
        <v>500000000000</v>
      </c>
      <c r="N460" s="701">
        <v>0.4</v>
      </c>
      <c r="O460" s="701">
        <v>0</v>
      </c>
      <c r="P460" s="701">
        <v>0</v>
      </c>
      <c r="Q460" s="701">
        <v>0</v>
      </c>
      <c r="R460" s="701">
        <v>0</v>
      </c>
      <c r="S460" s="701">
        <v>491100002</v>
      </c>
      <c r="T460" s="701" t="s">
        <v>2891</v>
      </c>
      <c r="U460" s="702">
        <v>500000000000</v>
      </c>
      <c r="W460" s="687" t="str">
        <f t="shared" si="56"/>
        <v>15/09/2023</v>
      </c>
      <c r="X460" s="688" t="str">
        <f t="shared" si="57"/>
        <v>29/09/2023</v>
      </c>
      <c r="Y460" s="689">
        <f t="shared" si="64"/>
        <v>14</v>
      </c>
      <c r="Z460" s="690">
        <f t="shared" si="58"/>
        <v>1.0958904109589042E-5</v>
      </c>
      <c r="AA460" s="691">
        <f t="shared" si="59"/>
        <v>500000000000</v>
      </c>
      <c r="AB460" s="689" t="str">
        <f t="shared" si="60"/>
        <v>VND</v>
      </c>
      <c r="AC460" s="689">
        <f>VLOOKUP(AB460,'Fx rate'!$A$2:$B$12,2,0)</f>
        <v>1</v>
      </c>
      <c r="AD460" s="691">
        <f t="shared" si="61"/>
        <v>500000000000</v>
      </c>
      <c r="AE460" s="691">
        <f t="shared" si="62"/>
        <v>76712328.767123297</v>
      </c>
      <c r="AF460" s="692">
        <f>SUMIFS('GL7010'!M:M,'GL7010'!I:I,'C701- Recalculate'!D460)</f>
        <v>-76712329</v>
      </c>
      <c r="AG460" s="693">
        <f t="shared" si="63"/>
        <v>-0.23287670314311981</v>
      </c>
    </row>
    <row r="461" spans="1:33" ht="60.5" hidden="1" thickBot="1">
      <c r="A461" s="701">
        <v>131200001</v>
      </c>
      <c r="B461" s="701" t="s">
        <v>1269</v>
      </c>
      <c r="C461" s="701" t="s">
        <v>1271</v>
      </c>
      <c r="D461" s="701" t="s">
        <v>2892</v>
      </c>
      <c r="E461" s="701" t="s">
        <v>2893</v>
      </c>
      <c r="F461" s="701">
        <v>21075</v>
      </c>
      <c r="G461" s="701" t="s">
        <v>1066</v>
      </c>
      <c r="H461" s="701" t="s">
        <v>2783</v>
      </c>
      <c r="I461" s="701" t="s">
        <v>2894</v>
      </c>
      <c r="J461" s="701">
        <v>3</v>
      </c>
      <c r="K461" s="701" t="s">
        <v>178</v>
      </c>
      <c r="L461" s="702">
        <v>200000000000</v>
      </c>
      <c r="M461" s="703">
        <v>200000000000</v>
      </c>
      <c r="N461" s="701">
        <v>0.1</v>
      </c>
      <c r="O461" s="701">
        <v>0</v>
      </c>
      <c r="P461" s="701">
        <v>0</v>
      </c>
      <c r="Q461" s="701">
        <v>0</v>
      </c>
      <c r="R461" s="701">
        <v>0</v>
      </c>
      <c r="S461" s="701">
        <v>491100002</v>
      </c>
      <c r="T461" s="701" t="s">
        <v>2895</v>
      </c>
      <c r="U461" s="702">
        <v>200000000000</v>
      </c>
      <c r="W461" s="687" t="str">
        <f t="shared" si="56"/>
        <v>15/09/2023</v>
      </c>
      <c r="X461" s="688" t="str">
        <f t="shared" si="57"/>
        <v>18/09/2023</v>
      </c>
      <c r="Y461" s="689">
        <f t="shared" si="64"/>
        <v>3</v>
      </c>
      <c r="Z461" s="690">
        <f t="shared" si="58"/>
        <v>2.7397260273972604E-6</v>
      </c>
      <c r="AA461" s="691">
        <f t="shared" si="59"/>
        <v>200000000000</v>
      </c>
      <c r="AB461" s="689" t="str">
        <f t="shared" si="60"/>
        <v>VND</v>
      </c>
      <c r="AC461" s="689">
        <f>VLOOKUP(AB461,'Fx rate'!$A$2:$B$12,2,0)</f>
        <v>1</v>
      </c>
      <c r="AD461" s="691">
        <f t="shared" si="61"/>
        <v>200000000000</v>
      </c>
      <c r="AE461" s="691">
        <f t="shared" si="62"/>
        <v>1643835.6164383562</v>
      </c>
      <c r="AF461" s="692">
        <f>SUMIFS('GL7010'!M:M,'GL7010'!I:I,'C701- Recalculate'!D461)</f>
        <v>-1643836</v>
      </c>
      <c r="AG461" s="693">
        <f t="shared" si="63"/>
        <v>-0.38356164377182722</v>
      </c>
    </row>
    <row r="462" spans="1:33" ht="70.5" hidden="1" thickBot="1">
      <c r="A462" s="701">
        <v>131200001</v>
      </c>
      <c r="B462" s="701" t="s">
        <v>1269</v>
      </c>
      <c r="C462" s="701" t="s">
        <v>1271</v>
      </c>
      <c r="D462" s="701" t="s">
        <v>2896</v>
      </c>
      <c r="E462" s="701" t="s">
        <v>2897</v>
      </c>
      <c r="F462" s="701">
        <v>25325</v>
      </c>
      <c r="G462" s="701" t="s">
        <v>2140</v>
      </c>
      <c r="H462" s="701" t="s">
        <v>2783</v>
      </c>
      <c r="I462" s="701" t="s">
        <v>2894</v>
      </c>
      <c r="J462" s="701">
        <v>3</v>
      </c>
      <c r="K462" s="701" t="s">
        <v>178</v>
      </c>
      <c r="L462" s="702">
        <v>500000000000</v>
      </c>
      <c r="M462" s="703">
        <v>500000000000</v>
      </c>
      <c r="N462" s="701">
        <v>0.15</v>
      </c>
      <c r="O462" s="701">
        <v>0</v>
      </c>
      <c r="P462" s="701">
        <v>0</v>
      </c>
      <c r="Q462" s="701">
        <v>0</v>
      </c>
      <c r="R462" s="701">
        <v>0</v>
      </c>
      <c r="S462" s="701">
        <v>491100002</v>
      </c>
      <c r="T462" s="701" t="s">
        <v>2898</v>
      </c>
      <c r="U462" s="702">
        <v>500000000000</v>
      </c>
      <c r="W462" s="687" t="str">
        <f t="shared" si="56"/>
        <v>15/09/2023</v>
      </c>
      <c r="X462" s="688" t="str">
        <f t="shared" si="57"/>
        <v>18/09/2023</v>
      </c>
      <c r="Y462" s="689">
        <f t="shared" si="64"/>
        <v>3</v>
      </c>
      <c r="Z462" s="690">
        <f t="shared" si="58"/>
        <v>4.1095890410958909E-6</v>
      </c>
      <c r="AA462" s="691">
        <f t="shared" si="59"/>
        <v>500000000000</v>
      </c>
      <c r="AB462" s="689" t="str">
        <f t="shared" si="60"/>
        <v>VND</v>
      </c>
      <c r="AC462" s="689">
        <f>VLOOKUP(AB462,'Fx rate'!$A$2:$B$12,2,0)</f>
        <v>1</v>
      </c>
      <c r="AD462" s="691">
        <f t="shared" si="61"/>
        <v>500000000000</v>
      </c>
      <c r="AE462" s="691">
        <f t="shared" si="62"/>
        <v>6164383.561643837</v>
      </c>
      <c r="AF462" s="692">
        <f>SUMIFS('GL7010'!M:M,'GL7010'!I:I,'C701- Recalculate'!D462)</f>
        <v>-6164384</v>
      </c>
      <c r="AG462" s="693">
        <f t="shared" si="63"/>
        <v>-0.43835616298019886</v>
      </c>
    </row>
    <row r="463" spans="1:33" ht="70.5" hidden="1" thickBot="1">
      <c r="A463" s="701">
        <v>131200001</v>
      </c>
      <c r="B463" s="701" t="s">
        <v>1269</v>
      </c>
      <c r="C463" s="701" t="s">
        <v>1271</v>
      </c>
      <c r="D463" s="701" t="s">
        <v>2899</v>
      </c>
      <c r="E463" s="701" t="s">
        <v>2900</v>
      </c>
      <c r="F463" s="701">
        <v>25391</v>
      </c>
      <c r="G463" s="701" t="s">
        <v>2538</v>
      </c>
      <c r="H463" s="701" t="s">
        <v>2894</v>
      </c>
      <c r="I463" s="701" t="s">
        <v>2840</v>
      </c>
      <c r="J463" s="701">
        <v>1</v>
      </c>
      <c r="K463" s="701" t="s">
        <v>178</v>
      </c>
      <c r="L463" s="702">
        <v>100000000000</v>
      </c>
      <c r="M463" s="703">
        <v>100000000000</v>
      </c>
      <c r="N463" s="701">
        <v>0.1</v>
      </c>
      <c r="O463" s="701">
        <v>0</v>
      </c>
      <c r="P463" s="701">
        <v>0</v>
      </c>
      <c r="Q463" s="701">
        <v>0</v>
      </c>
      <c r="R463" s="701">
        <v>0</v>
      </c>
      <c r="S463" s="701">
        <v>491100002</v>
      </c>
      <c r="T463" s="701" t="s">
        <v>2901</v>
      </c>
      <c r="U463" s="702">
        <v>100000000000</v>
      </c>
      <c r="W463" s="687" t="str">
        <f t="shared" si="56"/>
        <v>18/09/2023</v>
      </c>
      <c r="X463" s="688" t="str">
        <f t="shared" si="57"/>
        <v>19/09/2023</v>
      </c>
      <c r="Y463" s="689">
        <f t="shared" si="64"/>
        <v>1</v>
      </c>
      <c r="Z463" s="690">
        <f t="shared" si="58"/>
        <v>2.7397260273972604E-6</v>
      </c>
      <c r="AA463" s="691">
        <f t="shared" si="59"/>
        <v>100000000000</v>
      </c>
      <c r="AB463" s="689" t="str">
        <f t="shared" si="60"/>
        <v>VND</v>
      </c>
      <c r="AC463" s="689">
        <f>VLOOKUP(AB463,'Fx rate'!$A$2:$B$12,2,0)</f>
        <v>1</v>
      </c>
      <c r="AD463" s="691">
        <f t="shared" si="61"/>
        <v>100000000000</v>
      </c>
      <c r="AE463" s="691">
        <f t="shared" si="62"/>
        <v>273972.60273972602</v>
      </c>
      <c r="AF463" s="692">
        <f>SUMIFS('GL7010'!M:M,'GL7010'!I:I,'C701- Recalculate'!D463)</f>
        <v>-273973</v>
      </c>
      <c r="AG463" s="693">
        <f t="shared" si="63"/>
        <v>-0.39726027398137376</v>
      </c>
    </row>
    <row r="464" spans="1:33" ht="60.5" hidden="1" thickBot="1">
      <c r="A464" s="701">
        <v>131200001</v>
      </c>
      <c r="B464" s="701" t="s">
        <v>1269</v>
      </c>
      <c r="C464" s="701" t="s">
        <v>1271</v>
      </c>
      <c r="D464" s="701" t="s">
        <v>2902</v>
      </c>
      <c r="E464" s="701" t="s">
        <v>2903</v>
      </c>
      <c r="F464" s="701">
        <v>12204</v>
      </c>
      <c r="G464" s="701" t="s">
        <v>2336</v>
      </c>
      <c r="H464" s="701" t="s">
        <v>2894</v>
      </c>
      <c r="I464" s="701" t="s">
        <v>2904</v>
      </c>
      <c r="J464" s="701">
        <v>2</v>
      </c>
      <c r="K464" s="701" t="s">
        <v>178</v>
      </c>
      <c r="L464" s="702">
        <v>200000000000</v>
      </c>
      <c r="M464" s="703">
        <v>200000000000</v>
      </c>
      <c r="N464" s="701">
        <v>0.1</v>
      </c>
      <c r="O464" s="701">
        <v>0</v>
      </c>
      <c r="P464" s="701">
        <v>0</v>
      </c>
      <c r="Q464" s="701">
        <v>0</v>
      </c>
      <c r="R464" s="701">
        <v>0</v>
      </c>
      <c r="S464" s="701">
        <v>491100002</v>
      </c>
      <c r="T464" s="701" t="s">
        <v>2905</v>
      </c>
      <c r="U464" s="702">
        <v>200000000000</v>
      </c>
      <c r="W464" s="687" t="str">
        <f t="shared" si="56"/>
        <v>18/09/2023</v>
      </c>
      <c r="X464" s="688" t="str">
        <f t="shared" si="57"/>
        <v>20/09/2023</v>
      </c>
      <c r="Y464" s="689">
        <f t="shared" si="64"/>
        <v>2</v>
      </c>
      <c r="Z464" s="690">
        <f t="shared" si="58"/>
        <v>2.7397260273972604E-6</v>
      </c>
      <c r="AA464" s="691">
        <f t="shared" si="59"/>
        <v>200000000000</v>
      </c>
      <c r="AB464" s="689" t="str">
        <f t="shared" si="60"/>
        <v>VND</v>
      </c>
      <c r="AC464" s="689">
        <f>VLOOKUP(AB464,'Fx rate'!$A$2:$B$12,2,0)</f>
        <v>1</v>
      </c>
      <c r="AD464" s="691">
        <f t="shared" si="61"/>
        <v>200000000000</v>
      </c>
      <c r="AE464" s="691">
        <f t="shared" si="62"/>
        <v>1095890.4109589041</v>
      </c>
      <c r="AF464" s="692">
        <f>SUMIFS('GL7010'!M:M,'GL7010'!I:I,'C701- Recalculate'!D464)</f>
        <v>-1095890</v>
      </c>
      <c r="AG464" s="693">
        <f t="shared" si="63"/>
        <v>0.41095890407450497</v>
      </c>
    </row>
    <row r="465" spans="1:33" ht="70.5" hidden="1" thickBot="1">
      <c r="A465" s="701">
        <v>131200001</v>
      </c>
      <c r="B465" s="701" t="s">
        <v>1269</v>
      </c>
      <c r="C465" s="701" t="s">
        <v>1271</v>
      </c>
      <c r="D465" s="701" t="s">
        <v>2906</v>
      </c>
      <c r="E465" s="701" t="s">
        <v>2907</v>
      </c>
      <c r="F465" s="701">
        <v>24538</v>
      </c>
      <c r="G465" s="701" t="s">
        <v>1065</v>
      </c>
      <c r="H465" s="701" t="s">
        <v>2894</v>
      </c>
      <c r="I465" s="701" t="s">
        <v>2840</v>
      </c>
      <c r="J465" s="701">
        <v>1</v>
      </c>
      <c r="K465" s="701" t="s">
        <v>178</v>
      </c>
      <c r="L465" s="702">
        <v>210000000000</v>
      </c>
      <c r="M465" s="703">
        <v>210000000000</v>
      </c>
      <c r="N465" s="701">
        <v>0.15</v>
      </c>
      <c r="O465" s="701">
        <v>0</v>
      </c>
      <c r="P465" s="701">
        <v>0</v>
      </c>
      <c r="Q465" s="701">
        <v>0</v>
      </c>
      <c r="R465" s="701">
        <v>0</v>
      </c>
      <c r="S465" s="701">
        <v>491100002</v>
      </c>
      <c r="T465" s="701" t="s">
        <v>2908</v>
      </c>
      <c r="U465" s="702">
        <v>210000000000</v>
      </c>
      <c r="W465" s="687" t="str">
        <f t="shared" si="56"/>
        <v>18/09/2023</v>
      </c>
      <c r="X465" s="688" t="str">
        <f t="shared" si="57"/>
        <v>19/09/2023</v>
      </c>
      <c r="Y465" s="689">
        <f t="shared" si="64"/>
        <v>1</v>
      </c>
      <c r="Z465" s="690">
        <f t="shared" si="58"/>
        <v>4.1095890410958909E-6</v>
      </c>
      <c r="AA465" s="691">
        <f t="shared" si="59"/>
        <v>210000000000</v>
      </c>
      <c r="AB465" s="689" t="str">
        <f t="shared" si="60"/>
        <v>VND</v>
      </c>
      <c r="AC465" s="689">
        <f>VLOOKUP(AB465,'Fx rate'!$A$2:$B$12,2,0)</f>
        <v>1</v>
      </c>
      <c r="AD465" s="691">
        <f t="shared" si="61"/>
        <v>210000000000</v>
      </c>
      <c r="AE465" s="691">
        <f t="shared" si="62"/>
        <v>863013.69863013714</v>
      </c>
      <c r="AF465" s="692">
        <f>SUMIFS('GL7010'!M:M,'GL7010'!I:I,'C701- Recalculate'!D465)</f>
        <v>-863014</v>
      </c>
      <c r="AG465" s="693">
        <f t="shared" si="63"/>
        <v>-0.30136986286379397</v>
      </c>
    </row>
    <row r="466" spans="1:33" ht="70.5" hidden="1" thickBot="1">
      <c r="A466" s="701">
        <v>131200001</v>
      </c>
      <c r="B466" s="701" t="s">
        <v>1269</v>
      </c>
      <c r="C466" s="701" t="s">
        <v>1271</v>
      </c>
      <c r="D466" s="701" t="s">
        <v>2909</v>
      </c>
      <c r="E466" s="701" t="s">
        <v>2910</v>
      </c>
      <c r="F466" s="701">
        <v>25325</v>
      </c>
      <c r="G466" s="701" t="s">
        <v>2140</v>
      </c>
      <c r="H466" s="701" t="s">
        <v>2894</v>
      </c>
      <c r="I466" s="701" t="s">
        <v>2840</v>
      </c>
      <c r="J466" s="701">
        <v>1</v>
      </c>
      <c r="K466" s="701" t="s">
        <v>178</v>
      </c>
      <c r="L466" s="702">
        <v>500000000000</v>
      </c>
      <c r="M466" s="703">
        <v>500000000000</v>
      </c>
      <c r="N466" s="701">
        <v>0.15</v>
      </c>
      <c r="O466" s="701">
        <v>0</v>
      </c>
      <c r="P466" s="701">
        <v>0</v>
      </c>
      <c r="Q466" s="701">
        <v>0</v>
      </c>
      <c r="R466" s="701">
        <v>0</v>
      </c>
      <c r="S466" s="701">
        <v>491100002</v>
      </c>
      <c r="T466" s="701" t="s">
        <v>2911</v>
      </c>
      <c r="U466" s="702">
        <v>500000000000</v>
      </c>
      <c r="W466" s="687" t="str">
        <f t="shared" si="56"/>
        <v>18/09/2023</v>
      </c>
      <c r="X466" s="688" t="str">
        <f t="shared" si="57"/>
        <v>19/09/2023</v>
      </c>
      <c r="Y466" s="689">
        <f t="shared" si="64"/>
        <v>1</v>
      </c>
      <c r="Z466" s="690">
        <f t="shared" si="58"/>
        <v>4.1095890410958909E-6</v>
      </c>
      <c r="AA466" s="691">
        <f t="shared" si="59"/>
        <v>500000000000</v>
      </c>
      <c r="AB466" s="689" t="str">
        <f t="shared" si="60"/>
        <v>VND</v>
      </c>
      <c r="AC466" s="689">
        <f>VLOOKUP(AB466,'Fx rate'!$A$2:$B$12,2,0)</f>
        <v>1</v>
      </c>
      <c r="AD466" s="691">
        <f t="shared" si="61"/>
        <v>500000000000</v>
      </c>
      <c r="AE466" s="691">
        <f t="shared" si="62"/>
        <v>2054794.5205479455</v>
      </c>
      <c r="AF466" s="692">
        <f>SUMIFS('GL7010'!M:M,'GL7010'!I:I,'C701- Recalculate'!D466)</f>
        <v>-2054795</v>
      </c>
      <c r="AG466" s="693">
        <f t="shared" si="63"/>
        <v>-0.47945205448195338</v>
      </c>
    </row>
    <row r="467" spans="1:33" ht="70.5" hidden="1" thickBot="1">
      <c r="A467" s="701">
        <v>131200001</v>
      </c>
      <c r="B467" s="701" t="s">
        <v>1269</v>
      </c>
      <c r="C467" s="701" t="s">
        <v>1271</v>
      </c>
      <c r="D467" s="701" t="s">
        <v>2912</v>
      </c>
      <c r="E467" s="701" t="s">
        <v>2913</v>
      </c>
      <c r="F467" s="701">
        <v>24538</v>
      </c>
      <c r="G467" s="701" t="s">
        <v>1065</v>
      </c>
      <c r="H467" s="701" t="s">
        <v>2894</v>
      </c>
      <c r="I467" s="701" t="s">
        <v>2840</v>
      </c>
      <c r="J467" s="701">
        <v>1</v>
      </c>
      <c r="K467" s="701" t="s">
        <v>178</v>
      </c>
      <c r="L467" s="702">
        <v>290000000000</v>
      </c>
      <c r="M467" s="703">
        <v>290000000000</v>
      </c>
      <c r="N467" s="701">
        <v>0.15</v>
      </c>
      <c r="O467" s="701">
        <v>0</v>
      </c>
      <c r="P467" s="701">
        <v>0</v>
      </c>
      <c r="Q467" s="701">
        <v>0</v>
      </c>
      <c r="R467" s="701">
        <v>0</v>
      </c>
      <c r="S467" s="701">
        <v>491100002</v>
      </c>
      <c r="T467" s="701" t="s">
        <v>2914</v>
      </c>
      <c r="U467" s="702">
        <v>290000000000</v>
      </c>
      <c r="W467" s="687" t="str">
        <f t="shared" si="56"/>
        <v>18/09/2023</v>
      </c>
      <c r="X467" s="688" t="str">
        <f t="shared" si="57"/>
        <v>19/09/2023</v>
      </c>
      <c r="Y467" s="689">
        <f t="shared" si="64"/>
        <v>1</v>
      </c>
      <c r="Z467" s="690">
        <f t="shared" si="58"/>
        <v>4.1095890410958909E-6</v>
      </c>
      <c r="AA467" s="691">
        <f t="shared" si="59"/>
        <v>290000000000</v>
      </c>
      <c r="AB467" s="689" t="str">
        <f t="shared" si="60"/>
        <v>VND</v>
      </c>
      <c r="AC467" s="689">
        <f>VLOOKUP(AB467,'Fx rate'!$A$2:$B$12,2,0)</f>
        <v>1</v>
      </c>
      <c r="AD467" s="691">
        <f t="shared" si="61"/>
        <v>290000000000</v>
      </c>
      <c r="AE467" s="691">
        <f t="shared" si="62"/>
        <v>1191780.8219178084</v>
      </c>
      <c r="AF467" s="692">
        <f>SUMIFS('GL7010'!M:M,'GL7010'!I:I,'C701- Recalculate'!D467)</f>
        <v>-1191781</v>
      </c>
      <c r="AG467" s="693">
        <f t="shared" si="63"/>
        <v>-0.17808219161815941</v>
      </c>
    </row>
    <row r="468" spans="1:33" ht="60.5" hidden="1" thickBot="1">
      <c r="A468" s="701">
        <v>131200001</v>
      </c>
      <c r="B468" s="701" t="s">
        <v>1269</v>
      </c>
      <c r="C468" s="701" t="s">
        <v>1271</v>
      </c>
      <c r="D468" s="701" t="s">
        <v>2915</v>
      </c>
      <c r="E468" s="701" t="s">
        <v>2916</v>
      </c>
      <c r="F468" s="701">
        <v>12204</v>
      </c>
      <c r="G468" s="701" t="s">
        <v>2336</v>
      </c>
      <c r="H468" s="701" t="s">
        <v>2894</v>
      </c>
      <c r="I468" s="701" t="s">
        <v>2840</v>
      </c>
      <c r="J468" s="701">
        <v>1</v>
      </c>
      <c r="K468" s="701" t="s">
        <v>178</v>
      </c>
      <c r="L468" s="702">
        <v>200000000000</v>
      </c>
      <c r="M468" s="703">
        <v>200000000000</v>
      </c>
      <c r="N468" s="701">
        <v>0.1</v>
      </c>
      <c r="O468" s="701">
        <v>0</v>
      </c>
      <c r="P468" s="701">
        <v>0</v>
      </c>
      <c r="Q468" s="701">
        <v>0</v>
      </c>
      <c r="R468" s="701">
        <v>0</v>
      </c>
      <c r="S468" s="701">
        <v>491100002</v>
      </c>
      <c r="T468" s="701" t="s">
        <v>2917</v>
      </c>
      <c r="U468" s="702">
        <v>200000000000</v>
      </c>
      <c r="W468" s="687" t="str">
        <f t="shared" si="56"/>
        <v>18/09/2023</v>
      </c>
      <c r="X468" s="688" t="str">
        <f t="shared" si="57"/>
        <v>19/09/2023</v>
      </c>
      <c r="Y468" s="689">
        <f t="shared" si="64"/>
        <v>1</v>
      </c>
      <c r="Z468" s="690">
        <f t="shared" si="58"/>
        <v>2.7397260273972604E-6</v>
      </c>
      <c r="AA468" s="691">
        <f t="shared" si="59"/>
        <v>200000000000</v>
      </c>
      <c r="AB468" s="689" t="str">
        <f t="shared" si="60"/>
        <v>VND</v>
      </c>
      <c r="AC468" s="689">
        <f>VLOOKUP(AB468,'Fx rate'!$A$2:$B$12,2,0)</f>
        <v>1</v>
      </c>
      <c r="AD468" s="691">
        <f t="shared" si="61"/>
        <v>200000000000</v>
      </c>
      <c r="AE468" s="691">
        <f t="shared" si="62"/>
        <v>547945.20547945204</v>
      </c>
      <c r="AF468" s="692">
        <f>SUMIFS('GL7010'!M:M,'GL7010'!I:I,'C701- Recalculate'!D468)</f>
        <v>-547945</v>
      </c>
      <c r="AG468" s="693">
        <f t="shared" si="63"/>
        <v>0.20547945203725249</v>
      </c>
    </row>
    <row r="469" spans="1:33" ht="60.5" hidden="1" thickBot="1">
      <c r="A469" s="701">
        <v>131200001</v>
      </c>
      <c r="B469" s="701" t="s">
        <v>1269</v>
      </c>
      <c r="C469" s="701" t="s">
        <v>1271</v>
      </c>
      <c r="D469" s="701" t="s">
        <v>2918</v>
      </c>
      <c r="E469" s="701" t="s">
        <v>2919</v>
      </c>
      <c r="F469" s="701">
        <v>40038</v>
      </c>
      <c r="G469" s="701" t="s">
        <v>2566</v>
      </c>
      <c r="H469" s="701" t="s">
        <v>2894</v>
      </c>
      <c r="I469" s="701" t="s">
        <v>2840</v>
      </c>
      <c r="J469" s="701">
        <v>1</v>
      </c>
      <c r="K469" s="701" t="s">
        <v>178</v>
      </c>
      <c r="L469" s="702">
        <v>500000000000</v>
      </c>
      <c r="M469" s="703">
        <v>500000000000</v>
      </c>
      <c r="N469" s="701">
        <v>0.1</v>
      </c>
      <c r="O469" s="701">
        <v>0</v>
      </c>
      <c r="P469" s="701">
        <v>0</v>
      </c>
      <c r="Q469" s="701">
        <v>0</v>
      </c>
      <c r="R469" s="701">
        <v>0</v>
      </c>
      <c r="S469" s="701">
        <v>491100002</v>
      </c>
      <c r="T469" s="701" t="s">
        <v>2920</v>
      </c>
      <c r="U469" s="702">
        <v>500000000000</v>
      </c>
      <c r="W469" s="687" t="str">
        <f t="shared" si="56"/>
        <v>18/09/2023</v>
      </c>
      <c r="X469" s="688" t="str">
        <f t="shared" si="57"/>
        <v>19/09/2023</v>
      </c>
      <c r="Y469" s="689">
        <f t="shared" si="64"/>
        <v>1</v>
      </c>
      <c r="Z469" s="690">
        <f t="shared" si="58"/>
        <v>2.7397260273972604E-6</v>
      </c>
      <c r="AA469" s="691">
        <f t="shared" si="59"/>
        <v>500000000000</v>
      </c>
      <c r="AB469" s="689" t="str">
        <f t="shared" si="60"/>
        <v>VND</v>
      </c>
      <c r="AC469" s="689">
        <f>VLOOKUP(AB469,'Fx rate'!$A$2:$B$12,2,0)</f>
        <v>1</v>
      </c>
      <c r="AD469" s="691">
        <f t="shared" si="61"/>
        <v>500000000000</v>
      </c>
      <c r="AE469" s="691">
        <f t="shared" si="62"/>
        <v>1369863.0136986303</v>
      </c>
      <c r="AF469" s="692">
        <f>SUMIFS('GL7010'!M:M,'GL7010'!I:I,'C701- Recalculate'!D469)</f>
        <v>-1369863</v>
      </c>
      <c r="AG469" s="693">
        <f t="shared" si="63"/>
        <v>1.3698630267754197E-2</v>
      </c>
    </row>
    <row r="470" spans="1:33" ht="60.5" hidden="1" thickBot="1">
      <c r="A470" s="701">
        <v>131200001</v>
      </c>
      <c r="B470" s="701" t="s">
        <v>1269</v>
      </c>
      <c r="C470" s="701" t="s">
        <v>1271</v>
      </c>
      <c r="D470" s="701" t="s">
        <v>2921</v>
      </c>
      <c r="E470" s="701" t="s">
        <v>2922</v>
      </c>
      <c r="F470" s="701">
        <v>40038</v>
      </c>
      <c r="G470" s="701" t="s">
        <v>2566</v>
      </c>
      <c r="H470" s="701" t="s">
        <v>2840</v>
      </c>
      <c r="I470" s="701" t="s">
        <v>2904</v>
      </c>
      <c r="J470" s="701">
        <v>1</v>
      </c>
      <c r="K470" s="701" t="s">
        <v>178</v>
      </c>
      <c r="L470" s="702">
        <v>500000000000</v>
      </c>
      <c r="M470" s="703">
        <v>500000000000</v>
      </c>
      <c r="N470" s="701">
        <v>0.1</v>
      </c>
      <c r="O470" s="701">
        <v>0</v>
      </c>
      <c r="P470" s="701">
        <v>0</v>
      </c>
      <c r="Q470" s="701">
        <v>0</v>
      </c>
      <c r="R470" s="701">
        <v>0</v>
      </c>
      <c r="S470" s="701">
        <v>491100002</v>
      </c>
      <c r="T470" s="701" t="s">
        <v>2923</v>
      </c>
      <c r="U470" s="702">
        <v>500000000000</v>
      </c>
      <c r="W470" s="687" t="str">
        <f t="shared" si="56"/>
        <v>19/09/2023</v>
      </c>
      <c r="X470" s="688" t="str">
        <f t="shared" si="57"/>
        <v>20/09/2023</v>
      </c>
      <c r="Y470" s="689">
        <f t="shared" si="64"/>
        <v>1</v>
      </c>
      <c r="Z470" s="690">
        <f t="shared" si="58"/>
        <v>2.7397260273972604E-6</v>
      </c>
      <c r="AA470" s="691">
        <f t="shared" si="59"/>
        <v>500000000000</v>
      </c>
      <c r="AB470" s="689" t="str">
        <f t="shared" si="60"/>
        <v>VND</v>
      </c>
      <c r="AC470" s="689">
        <f>VLOOKUP(AB470,'Fx rate'!$A$2:$B$12,2,0)</f>
        <v>1</v>
      </c>
      <c r="AD470" s="691">
        <f t="shared" si="61"/>
        <v>500000000000</v>
      </c>
      <c r="AE470" s="691">
        <f t="shared" si="62"/>
        <v>1369863.0136986303</v>
      </c>
      <c r="AF470" s="692">
        <f>SUMIFS('GL7010'!M:M,'GL7010'!I:I,'C701- Recalculate'!D470)</f>
        <v>-1369863</v>
      </c>
      <c r="AG470" s="693">
        <f t="shared" si="63"/>
        <v>1.3698630267754197E-2</v>
      </c>
    </row>
    <row r="471" spans="1:33" ht="60.5" hidden="1" thickBot="1">
      <c r="A471" s="701">
        <v>131200001</v>
      </c>
      <c r="B471" s="701" t="s">
        <v>1269</v>
      </c>
      <c r="C471" s="701" t="s">
        <v>1271</v>
      </c>
      <c r="D471" s="701" t="s">
        <v>2924</v>
      </c>
      <c r="E471" s="701" t="s">
        <v>2925</v>
      </c>
      <c r="F471" s="701">
        <v>12204</v>
      </c>
      <c r="G471" s="701" t="s">
        <v>2336</v>
      </c>
      <c r="H471" s="701" t="s">
        <v>2840</v>
      </c>
      <c r="I471" s="701" t="s">
        <v>2904</v>
      </c>
      <c r="J471" s="701">
        <v>1</v>
      </c>
      <c r="K471" s="701" t="s">
        <v>178</v>
      </c>
      <c r="L471" s="702">
        <v>200000000000</v>
      </c>
      <c r="M471" s="703">
        <v>200000000000</v>
      </c>
      <c r="N471" s="701">
        <v>0.1</v>
      </c>
      <c r="O471" s="701">
        <v>0</v>
      </c>
      <c r="P471" s="701">
        <v>0</v>
      </c>
      <c r="Q471" s="701">
        <v>0</v>
      </c>
      <c r="R471" s="701">
        <v>0</v>
      </c>
      <c r="S471" s="701">
        <v>491100002</v>
      </c>
      <c r="T471" s="701" t="s">
        <v>2926</v>
      </c>
      <c r="U471" s="702">
        <v>200000000000</v>
      </c>
      <c r="W471" s="687" t="str">
        <f t="shared" si="56"/>
        <v>19/09/2023</v>
      </c>
      <c r="X471" s="688" t="str">
        <f t="shared" si="57"/>
        <v>20/09/2023</v>
      </c>
      <c r="Y471" s="689">
        <f t="shared" si="64"/>
        <v>1</v>
      </c>
      <c r="Z471" s="690">
        <f t="shared" si="58"/>
        <v>2.7397260273972604E-6</v>
      </c>
      <c r="AA471" s="691">
        <f t="shared" si="59"/>
        <v>200000000000</v>
      </c>
      <c r="AB471" s="689" t="str">
        <f t="shared" si="60"/>
        <v>VND</v>
      </c>
      <c r="AC471" s="689">
        <f>VLOOKUP(AB471,'Fx rate'!$A$2:$B$12,2,0)</f>
        <v>1</v>
      </c>
      <c r="AD471" s="691">
        <f t="shared" si="61"/>
        <v>200000000000</v>
      </c>
      <c r="AE471" s="691">
        <f t="shared" si="62"/>
        <v>547945.20547945204</v>
      </c>
      <c r="AF471" s="692">
        <f>SUMIFS('GL7010'!M:M,'GL7010'!I:I,'C701- Recalculate'!D471)</f>
        <v>-547945</v>
      </c>
      <c r="AG471" s="693">
        <f t="shared" si="63"/>
        <v>0.20547945203725249</v>
      </c>
    </row>
    <row r="472" spans="1:33" ht="70.5" hidden="1" thickBot="1">
      <c r="A472" s="701">
        <v>131200001</v>
      </c>
      <c r="B472" s="701" t="s">
        <v>1269</v>
      </c>
      <c r="C472" s="701" t="s">
        <v>1271</v>
      </c>
      <c r="D472" s="701" t="s">
        <v>2927</v>
      </c>
      <c r="E472" s="701" t="s">
        <v>2928</v>
      </c>
      <c r="F472" s="701">
        <v>25325</v>
      </c>
      <c r="G472" s="701" t="s">
        <v>2140</v>
      </c>
      <c r="H472" s="701" t="s">
        <v>2840</v>
      </c>
      <c r="I472" s="701" t="s">
        <v>2904</v>
      </c>
      <c r="J472" s="701">
        <v>1</v>
      </c>
      <c r="K472" s="701" t="s">
        <v>178</v>
      </c>
      <c r="L472" s="702">
        <v>500000000000</v>
      </c>
      <c r="M472" s="703">
        <v>500000000000</v>
      </c>
      <c r="N472" s="701">
        <v>0.1</v>
      </c>
      <c r="O472" s="701">
        <v>0</v>
      </c>
      <c r="P472" s="701">
        <v>0</v>
      </c>
      <c r="Q472" s="701">
        <v>0</v>
      </c>
      <c r="R472" s="701">
        <v>0</v>
      </c>
      <c r="S472" s="701">
        <v>491100002</v>
      </c>
      <c r="T472" s="701" t="s">
        <v>2929</v>
      </c>
      <c r="U472" s="702">
        <v>500000000000</v>
      </c>
      <c r="W472" s="687" t="str">
        <f t="shared" si="56"/>
        <v>19/09/2023</v>
      </c>
      <c r="X472" s="688" t="str">
        <f t="shared" si="57"/>
        <v>20/09/2023</v>
      </c>
      <c r="Y472" s="689">
        <f t="shared" si="64"/>
        <v>1</v>
      </c>
      <c r="Z472" s="690">
        <f t="shared" si="58"/>
        <v>2.7397260273972604E-6</v>
      </c>
      <c r="AA472" s="691">
        <f t="shared" si="59"/>
        <v>500000000000</v>
      </c>
      <c r="AB472" s="689" t="str">
        <f t="shared" si="60"/>
        <v>VND</v>
      </c>
      <c r="AC472" s="689">
        <f>VLOOKUP(AB472,'Fx rate'!$A$2:$B$12,2,0)</f>
        <v>1</v>
      </c>
      <c r="AD472" s="691">
        <f t="shared" si="61"/>
        <v>500000000000</v>
      </c>
      <c r="AE472" s="691">
        <f t="shared" si="62"/>
        <v>1369863.0136986303</v>
      </c>
      <c r="AF472" s="692">
        <f>SUMIFS('GL7010'!M:M,'GL7010'!I:I,'C701- Recalculate'!D472)</f>
        <v>-1369863</v>
      </c>
      <c r="AG472" s="693">
        <f t="shared" si="63"/>
        <v>1.3698630267754197E-2</v>
      </c>
    </row>
    <row r="473" spans="1:33" ht="90.5" hidden="1" thickBot="1">
      <c r="A473" s="701">
        <v>131200001</v>
      </c>
      <c r="B473" s="701" t="s">
        <v>1269</v>
      </c>
      <c r="C473" s="701" t="s">
        <v>1271</v>
      </c>
      <c r="D473" s="701" t="s">
        <v>2930</v>
      </c>
      <c r="E473" s="701" t="s">
        <v>2931</v>
      </c>
      <c r="F473" s="701">
        <v>155757</v>
      </c>
      <c r="G473" s="701" t="s">
        <v>1063</v>
      </c>
      <c r="H473" s="701" t="s">
        <v>2840</v>
      </c>
      <c r="I473" s="701" t="s">
        <v>2932</v>
      </c>
      <c r="J473" s="701">
        <v>7</v>
      </c>
      <c r="K473" s="701" t="s">
        <v>178</v>
      </c>
      <c r="L473" s="702">
        <v>300000000000</v>
      </c>
      <c r="M473" s="703">
        <v>300000000000</v>
      </c>
      <c r="N473" s="701">
        <v>0.25</v>
      </c>
      <c r="O473" s="701">
        <v>0</v>
      </c>
      <c r="P473" s="701">
        <v>0</v>
      </c>
      <c r="Q473" s="701">
        <v>0</v>
      </c>
      <c r="R473" s="701">
        <v>0</v>
      </c>
      <c r="S473" s="701">
        <v>491100002</v>
      </c>
      <c r="T473" s="701" t="s">
        <v>2933</v>
      </c>
      <c r="U473" s="702">
        <v>300000000000</v>
      </c>
      <c r="W473" s="687" t="str">
        <f t="shared" si="56"/>
        <v>19/09/2023</v>
      </c>
      <c r="X473" s="688" t="str">
        <f t="shared" si="57"/>
        <v>26/09/2023</v>
      </c>
      <c r="Y473" s="689">
        <f t="shared" si="64"/>
        <v>7</v>
      </c>
      <c r="Z473" s="690">
        <f t="shared" si="58"/>
        <v>6.8493150684931509E-6</v>
      </c>
      <c r="AA473" s="691">
        <f t="shared" si="59"/>
        <v>300000000000</v>
      </c>
      <c r="AB473" s="689" t="str">
        <f t="shared" si="60"/>
        <v>VND</v>
      </c>
      <c r="AC473" s="689">
        <f>VLOOKUP(AB473,'Fx rate'!$A$2:$B$12,2,0)</f>
        <v>1</v>
      </c>
      <c r="AD473" s="691">
        <f t="shared" si="61"/>
        <v>300000000000</v>
      </c>
      <c r="AE473" s="691">
        <f t="shared" si="62"/>
        <v>14383561.643835617</v>
      </c>
      <c r="AF473" s="692">
        <f>SUMIFS('GL7010'!M:M,'GL7010'!I:I,'C701- Recalculate'!D473)</f>
        <v>-14383562</v>
      </c>
      <c r="AG473" s="693">
        <f t="shared" si="63"/>
        <v>-0.35616438277065754</v>
      </c>
    </row>
    <row r="474" spans="1:33" ht="70.5" hidden="1" thickBot="1">
      <c r="A474" s="701">
        <v>131200001</v>
      </c>
      <c r="B474" s="701" t="s">
        <v>1269</v>
      </c>
      <c r="C474" s="701" t="s">
        <v>1271</v>
      </c>
      <c r="D474" s="701" t="s">
        <v>2934</v>
      </c>
      <c r="E474" s="701" t="s">
        <v>2935</v>
      </c>
      <c r="F474" s="701">
        <v>25391</v>
      </c>
      <c r="G474" s="701" t="s">
        <v>2538</v>
      </c>
      <c r="H474" s="701" t="s">
        <v>2840</v>
      </c>
      <c r="I474" s="701" t="s">
        <v>2904</v>
      </c>
      <c r="J474" s="701">
        <v>1</v>
      </c>
      <c r="K474" s="701" t="s">
        <v>178</v>
      </c>
      <c r="L474" s="702">
        <v>100000000000</v>
      </c>
      <c r="M474" s="703">
        <v>100000000000</v>
      </c>
      <c r="N474" s="701">
        <v>0.1</v>
      </c>
      <c r="O474" s="701">
        <v>0</v>
      </c>
      <c r="P474" s="701">
        <v>0</v>
      </c>
      <c r="Q474" s="701">
        <v>0</v>
      </c>
      <c r="R474" s="701">
        <v>0</v>
      </c>
      <c r="S474" s="701">
        <v>491100002</v>
      </c>
      <c r="T474" s="701" t="s">
        <v>2936</v>
      </c>
      <c r="U474" s="702">
        <v>100000000000</v>
      </c>
      <c r="W474" s="687" t="str">
        <f t="shared" si="56"/>
        <v>19/09/2023</v>
      </c>
      <c r="X474" s="688" t="str">
        <f t="shared" si="57"/>
        <v>20/09/2023</v>
      </c>
      <c r="Y474" s="689">
        <f t="shared" si="64"/>
        <v>1</v>
      </c>
      <c r="Z474" s="690">
        <f t="shared" si="58"/>
        <v>2.7397260273972604E-6</v>
      </c>
      <c r="AA474" s="691">
        <f t="shared" si="59"/>
        <v>100000000000</v>
      </c>
      <c r="AB474" s="689" t="str">
        <f t="shared" si="60"/>
        <v>VND</v>
      </c>
      <c r="AC474" s="689">
        <f>VLOOKUP(AB474,'Fx rate'!$A$2:$B$12,2,0)</f>
        <v>1</v>
      </c>
      <c r="AD474" s="691">
        <f t="shared" si="61"/>
        <v>100000000000</v>
      </c>
      <c r="AE474" s="691">
        <f t="shared" si="62"/>
        <v>273972.60273972602</v>
      </c>
      <c r="AF474" s="692">
        <f>SUMIFS('GL7010'!M:M,'GL7010'!I:I,'C701- Recalculate'!D474)</f>
        <v>-273973</v>
      </c>
      <c r="AG474" s="693">
        <f t="shared" si="63"/>
        <v>-0.39726027398137376</v>
      </c>
    </row>
    <row r="475" spans="1:33" ht="70.5" hidden="1" thickBot="1">
      <c r="A475" s="701">
        <v>131200001</v>
      </c>
      <c r="B475" s="701" t="s">
        <v>1269</v>
      </c>
      <c r="C475" s="701" t="s">
        <v>1271</v>
      </c>
      <c r="D475" s="701" t="s">
        <v>2937</v>
      </c>
      <c r="E475" s="701" t="s">
        <v>2938</v>
      </c>
      <c r="F475" s="701">
        <v>24538</v>
      </c>
      <c r="G475" s="701" t="s">
        <v>1065</v>
      </c>
      <c r="H475" s="701" t="s">
        <v>2840</v>
      </c>
      <c r="I475" s="704">
        <v>45272</v>
      </c>
      <c r="J475" s="701">
        <v>84</v>
      </c>
      <c r="K475" s="701" t="s">
        <v>178</v>
      </c>
      <c r="L475" s="702">
        <v>260000000000</v>
      </c>
      <c r="M475" s="703">
        <v>260000000000</v>
      </c>
      <c r="N475" s="701">
        <v>3.5</v>
      </c>
      <c r="O475" s="701">
        <v>0</v>
      </c>
      <c r="P475" s="701">
        <v>0</v>
      </c>
      <c r="Q475" s="701">
        <v>0</v>
      </c>
      <c r="R475" s="701">
        <v>0</v>
      </c>
      <c r="S475" s="701">
        <v>491100002</v>
      </c>
      <c r="T475" s="701" t="s">
        <v>2939</v>
      </c>
      <c r="U475" s="702">
        <v>260000000000</v>
      </c>
      <c r="W475" s="687" t="str">
        <f t="shared" si="56"/>
        <v>19/09/2023</v>
      </c>
      <c r="X475" s="688">
        <f t="shared" si="57"/>
        <v>45272</v>
      </c>
      <c r="Y475" s="689">
        <f t="shared" si="64"/>
        <v>84</v>
      </c>
      <c r="Z475" s="690">
        <f t="shared" si="58"/>
        <v>9.5890410958904119E-5</v>
      </c>
      <c r="AA475" s="691">
        <f t="shared" si="59"/>
        <v>260000000000</v>
      </c>
      <c r="AB475" s="689" t="str">
        <f t="shared" si="60"/>
        <v>VND</v>
      </c>
      <c r="AC475" s="689">
        <f>VLOOKUP(AB475,'Fx rate'!$A$2:$B$12,2,0)</f>
        <v>1</v>
      </c>
      <c r="AD475" s="691">
        <f t="shared" si="61"/>
        <v>260000000000</v>
      </c>
      <c r="AE475" s="691">
        <f t="shared" si="62"/>
        <v>2094246575.3424659</v>
      </c>
      <c r="AF475" s="692">
        <f>SUMIFS('GL7010'!M:M,'GL7010'!I:I,'C701- Recalculate'!D475)</f>
        <v>-2094246575</v>
      </c>
      <c r="AG475" s="693">
        <f t="shared" si="63"/>
        <v>0.34246587753295898</v>
      </c>
    </row>
    <row r="476" spans="1:33" ht="70.5" hidden="1" thickBot="1">
      <c r="A476" s="701">
        <v>131200001</v>
      </c>
      <c r="B476" s="701" t="s">
        <v>1269</v>
      </c>
      <c r="C476" s="701" t="s">
        <v>1271</v>
      </c>
      <c r="D476" s="701" t="s">
        <v>2940</v>
      </c>
      <c r="E476" s="701" t="s">
        <v>2941</v>
      </c>
      <c r="F476" s="701">
        <v>24538</v>
      </c>
      <c r="G476" s="701" t="s">
        <v>1065</v>
      </c>
      <c r="H476" s="701" t="s">
        <v>2840</v>
      </c>
      <c r="I476" s="704">
        <v>45272</v>
      </c>
      <c r="J476" s="701">
        <v>84</v>
      </c>
      <c r="K476" s="701" t="s">
        <v>178</v>
      </c>
      <c r="L476" s="702">
        <v>240000000000</v>
      </c>
      <c r="M476" s="703">
        <v>240000000000</v>
      </c>
      <c r="N476" s="701">
        <v>3.4</v>
      </c>
      <c r="O476" s="701">
        <v>0</v>
      </c>
      <c r="P476" s="701">
        <v>0</v>
      </c>
      <c r="Q476" s="701">
        <v>0</v>
      </c>
      <c r="R476" s="701">
        <v>0</v>
      </c>
      <c r="S476" s="701">
        <v>491100002</v>
      </c>
      <c r="T476" s="701" t="s">
        <v>2942</v>
      </c>
      <c r="U476" s="702">
        <v>240000000000</v>
      </c>
      <c r="W476" s="687" t="str">
        <f t="shared" ref="W476:W539" si="65">H476</f>
        <v>19/09/2023</v>
      </c>
      <c r="X476" s="688">
        <f t="shared" ref="X476:X539" si="66">I476</f>
        <v>45272</v>
      </c>
      <c r="Y476" s="689">
        <f t="shared" si="64"/>
        <v>84</v>
      </c>
      <c r="Z476" s="690">
        <f t="shared" ref="Z476:Z539" si="67">N476%/365</f>
        <v>9.3150684931506857E-5</v>
      </c>
      <c r="AA476" s="691">
        <f t="shared" ref="AA476:AA539" si="68">L476</f>
        <v>240000000000</v>
      </c>
      <c r="AB476" s="689" t="str">
        <f t="shared" ref="AB476:AB539" si="69">K476</f>
        <v>VND</v>
      </c>
      <c r="AC476" s="689">
        <f>VLOOKUP(AB476,'Fx rate'!$A$2:$B$12,2,0)</f>
        <v>1</v>
      </c>
      <c r="AD476" s="691">
        <f t="shared" ref="AD476:AD539" si="70">AA476*AC476</f>
        <v>240000000000</v>
      </c>
      <c r="AE476" s="691">
        <f t="shared" ref="AE476:AE539" si="71">(AD476*Z476*Y476)</f>
        <v>1877917808.2191782</v>
      </c>
      <c r="AF476" s="692">
        <f>SUMIFS('GL7010'!M:M,'GL7010'!I:I,'C701- Recalculate'!D476)</f>
        <v>-1877917808</v>
      </c>
      <c r="AG476" s="693">
        <f t="shared" ref="AG476:AG539" si="72">AE476+AF476</f>
        <v>0.21917819976806641</v>
      </c>
    </row>
    <row r="477" spans="1:33" ht="60.5" hidden="1" thickBot="1">
      <c r="A477" s="701">
        <v>131200001</v>
      </c>
      <c r="B477" s="701" t="s">
        <v>1269</v>
      </c>
      <c r="C477" s="701" t="s">
        <v>1271</v>
      </c>
      <c r="D477" s="701" t="s">
        <v>2943</v>
      </c>
      <c r="E477" s="701" t="s">
        <v>2944</v>
      </c>
      <c r="F477" s="701">
        <v>12204</v>
      </c>
      <c r="G477" s="701" t="s">
        <v>2336</v>
      </c>
      <c r="H477" s="701" t="s">
        <v>2904</v>
      </c>
      <c r="I477" s="701" t="s">
        <v>2945</v>
      </c>
      <c r="J477" s="701">
        <v>1</v>
      </c>
      <c r="K477" s="701" t="s">
        <v>178</v>
      </c>
      <c r="L477" s="702">
        <v>200000000000</v>
      </c>
      <c r="M477" s="703">
        <v>200000000000</v>
      </c>
      <c r="N477" s="701">
        <v>0.1</v>
      </c>
      <c r="O477" s="701">
        <v>0</v>
      </c>
      <c r="P477" s="701">
        <v>0</v>
      </c>
      <c r="Q477" s="701">
        <v>0</v>
      </c>
      <c r="R477" s="701">
        <v>0</v>
      </c>
      <c r="S477" s="701">
        <v>491100002</v>
      </c>
      <c r="T477" s="701" t="s">
        <v>2946</v>
      </c>
      <c r="U477" s="702">
        <v>200000000000</v>
      </c>
      <c r="W477" s="687" t="str">
        <f t="shared" si="65"/>
        <v>20/09/2023</v>
      </c>
      <c r="X477" s="688" t="str">
        <f t="shared" si="66"/>
        <v>21/09/2023</v>
      </c>
      <c r="Y477" s="689">
        <f t="shared" si="64"/>
        <v>1</v>
      </c>
      <c r="Z477" s="690">
        <f t="shared" si="67"/>
        <v>2.7397260273972604E-6</v>
      </c>
      <c r="AA477" s="691">
        <f t="shared" si="68"/>
        <v>200000000000</v>
      </c>
      <c r="AB477" s="689" t="str">
        <f t="shared" si="69"/>
        <v>VND</v>
      </c>
      <c r="AC477" s="689">
        <f>VLOOKUP(AB477,'Fx rate'!$A$2:$B$12,2,0)</f>
        <v>1</v>
      </c>
      <c r="AD477" s="691">
        <f t="shared" si="70"/>
        <v>200000000000</v>
      </c>
      <c r="AE477" s="691">
        <f t="shared" si="71"/>
        <v>547945.20547945204</v>
      </c>
      <c r="AF477" s="692">
        <f>SUMIFS('GL7010'!M:M,'GL7010'!I:I,'C701- Recalculate'!D477)</f>
        <v>-547945</v>
      </c>
      <c r="AG477" s="693">
        <f t="shared" si="72"/>
        <v>0.20547945203725249</v>
      </c>
    </row>
    <row r="478" spans="1:33" ht="60.5" hidden="1" thickBot="1">
      <c r="A478" s="701">
        <v>131200001</v>
      </c>
      <c r="B478" s="701" t="s">
        <v>1269</v>
      </c>
      <c r="C478" s="701" t="s">
        <v>1271</v>
      </c>
      <c r="D478" s="701" t="s">
        <v>2947</v>
      </c>
      <c r="E478" s="701" t="s">
        <v>2948</v>
      </c>
      <c r="F478" s="701">
        <v>21075</v>
      </c>
      <c r="G478" s="701" t="s">
        <v>1066</v>
      </c>
      <c r="H478" s="701" t="s">
        <v>2904</v>
      </c>
      <c r="I478" s="701" t="s">
        <v>2945</v>
      </c>
      <c r="J478" s="701">
        <v>1</v>
      </c>
      <c r="K478" s="701" t="s">
        <v>178</v>
      </c>
      <c r="L478" s="702">
        <v>200000000000</v>
      </c>
      <c r="M478" s="703">
        <v>200000000000</v>
      </c>
      <c r="N478" s="701">
        <v>0.1</v>
      </c>
      <c r="O478" s="701">
        <v>0</v>
      </c>
      <c r="P478" s="701">
        <v>0</v>
      </c>
      <c r="Q478" s="701">
        <v>0</v>
      </c>
      <c r="R478" s="701">
        <v>0</v>
      </c>
      <c r="S478" s="701">
        <v>491100002</v>
      </c>
      <c r="T478" s="701" t="s">
        <v>2949</v>
      </c>
      <c r="U478" s="702">
        <v>200000000000</v>
      </c>
      <c r="W478" s="687" t="str">
        <f t="shared" si="65"/>
        <v>20/09/2023</v>
      </c>
      <c r="X478" s="688" t="str">
        <f t="shared" si="66"/>
        <v>21/09/2023</v>
      </c>
      <c r="Y478" s="689">
        <f t="shared" si="64"/>
        <v>1</v>
      </c>
      <c r="Z478" s="690">
        <f t="shared" si="67"/>
        <v>2.7397260273972604E-6</v>
      </c>
      <c r="AA478" s="691">
        <f t="shared" si="68"/>
        <v>200000000000</v>
      </c>
      <c r="AB478" s="689" t="str">
        <f t="shared" si="69"/>
        <v>VND</v>
      </c>
      <c r="AC478" s="689">
        <f>VLOOKUP(AB478,'Fx rate'!$A$2:$B$12,2,0)</f>
        <v>1</v>
      </c>
      <c r="AD478" s="691">
        <f t="shared" si="70"/>
        <v>200000000000</v>
      </c>
      <c r="AE478" s="691">
        <f t="shared" si="71"/>
        <v>547945.20547945204</v>
      </c>
      <c r="AF478" s="692">
        <f>SUMIFS('GL7010'!M:M,'GL7010'!I:I,'C701- Recalculate'!D478)</f>
        <v>-547945</v>
      </c>
      <c r="AG478" s="693">
        <f t="shared" si="72"/>
        <v>0.20547945203725249</v>
      </c>
    </row>
    <row r="479" spans="1:33" ht="60.5" hidden="1" thickBot="1">
      <c r="A479" s="701">
        <v>131200001</v>
      </c>
      <c r="B479" s="701" t="s">
        <v>1269</v>
      </c>
      <c r="C479" s="701" t="s">
        <v>1271</v>
      </c>
      <c r="D479" s="701" t="s">
        <v>2950</v>
      </c>
      <c r="E479" s="701" t="s">
        <v>2951</v>
      </c>
      <c r="F479" s="701">
        <v>11695</v>
      </c>
      <c r="G479" s="701" t="s">
        <v>1067</v>
      </c>
      <c r="H479" s="701" t="s">
        <v>2904</v>
      </c>
      <c r="I479" s="701" t="s">
        <v>2945</v>
      </c>
      <c r="J479" s="701">
        <v>1</v>
      </c>
      <c r="K479" s="701" t="s">
        <v>178</v>
      </c>
      <c r="L479" s="702">
        <v>200000000000</v>
      </c>
      <c r="M479" s="703">
        <v>200000000000</v>
      </c>
      <c r="N479" s="701">
        <v>0.1</v>
      </c>
      <c r="O479" s="701">
        <v>0</v>
      </c>
      <c r="P479" s="701">
        <v>0</v>
      </c>
      <c r="Q479" s="701">
        <v>0</v>
      </c>
      <c r="R479" s="701">
        <v>0</v>
      </c>
      <c r="S479" s="701">
        <v>491100002</v>
      </c>
      <c r="T479" s="701" t="s">
        <v>2952</v>
      </c>
      <c r="U479" s="702">
        <v>200000000000</v>
      </c>
      <c r="W479" s="687" t="str">
        <f t="shared" si="65"/>
        <v>20/09/2023</v>
      </c>
      <c r="X479" s="688" t="str">
        <f t="shared" si="66"/>
        <v>21/09/2023</v>
      </c>
      <c r="Y479" s="689">
        <f t="shared" si="64"/>
        <v>1</v>
      </c>
      <c r="Z479" s="690">
        <f t="shared" si="67"/>
        <v>2.7397260273972604E-6</v>
      </c>
      <c r="AA479" s="691">
        <f t="shared" si="68"/>
        <v>200000000000</v>
      </c>
      <c r="AB479" s="689" t="str">
        <f t="shared" si="69"/>
        <v>VND</v>
      </c>
      <c r="AC479" s="689">
        <f>VLOOKUP(AB479,'Fx rate'!$A$2:$B$12,2,0)</f>
        <v>1</v>
      </c>
      <c r="AD479" s="691">
        <f t="shared" si="70"/>
        <v>200000000000</v>
      </c>
      <c r="AE479" s="691">
        <f t="shared" si="71"/>
        <v>547945.20547945204</v>
      </c>
      <c r="AF479" s="692">
        <f>SUMIFS('GL7010'!M:M,'GL7010'!I:I,'C701- Recalculate'!D479)</f>
        <v>-547945</v>
      </c>
      <c r="AG479" s="693">
        <f t="shared" si="72"/>
        <v>0.20547945203725249</v>
      </c>
    </row>
    <row r="480" spans="1:33" ht="60.5" hidden="1" thickBot="1">
      <c r="A480" s="701">
        <v>131200001</v>
      </c>
      <c r="B480" s="701" t="s">
        <v>1269</v>
      </c>
      <c r="C480" s="701" t="s">
        <v>1271</v>
      </c>
      <c r="D480" s="701" t="s">
        <v>2953</v>
      </c>
      <c r="E480" s="701" t="s">
        <v>2954</v>
      </c>
      <c r="F480" s="701">
        <v>12204</v>
      </c>
      <c r="G480" s="701" t="s">
        <v>2336</v>
      </c>
      <c r="H480" s="701" t="s">
        <v>2904</v>
      </c>
      <c r="I480" s="701" t="s">
        <v>2800</v>
      </c>
      <c r="J480" s="701">
        <v>2</v>
      </c>
      <c r="K480" s="701" t="s">
        <v>178</v>
      </c>
      <c r="L480" s="702">
        <v>250000000000</v>
      </c>
      <c r="M480" s="703">
        <v>250000000000</v>
      </c>
      <c r="N480" s="701">
        <v>0.1</v>
      </c>
      <c r="O480" s="701">
        <v>0</v>
      </c>
      <c r="P480" s="701">
        <v>0</v>
      </c>
      <c r="Q480" s="701">
        <v>0</v>
      </c>
      <c r="R480" s="701">
        <v>0</v>
      </c>
      <c r="S480" s="701">
        <v>491100002</v>
      </c>
      <c r="T480" s="701" t="s">
        <v>2955</v>
      </c>
      <c r="U480" s="702">
        <v>250000000000</v>
      </c>
      <c r="W480" s="687" t="str">
        <f t="shared" si="65"/>
        <v>20/09/2023</v>
      </c>
      <c r="X480" s="688" t="str">
        <f t="shared" si="66"/>
        <v>22/09/2023</v>
      </c>
      <c r="Y480" s="689">
        <f t="shared" si="64"/>
        <v>2</v>
      </c>
      <c r="Z480" s="690">
        <f t="shared" si="67"/>
        <v>2.7397260273972604E-6</v>
      </c>
      <c r="AA480" s="691">
        <f t="shared" si="68"/>
        <v>250000000000</v>
      </c>
      <c r="AB480" s="689" t="str">
        <f t="shared" si="69"/>
        <v>VND</v>
      </c>
      <c r="AC480" s="689">
        <f>VLOOKUP(AB480,'Fx rate'!$A$2:$B$12,2,0)</f>
        <v>1</v>
      </c>
      <c r="AD480" s="691">
        <f t="shared" si="70"/>
        <v>250000000000</v>
      </c>
      <c r="AE480" s="691">
        <f t="shared" si="71"/>
        <v>1369863.0136986303</v>
      </c>
      <c r="AF480" s="692">
        <f>SUMIFS('GL7010'!M:M,'GL7010'!I:I,'C701- Recalculate'!D480)</f>
        <v>-1369863</v>
      </c>
      <c r="AG480" s="693">
        <f t="shared" si="72"/>
        <v>1.3698630267754197E-2</v>
      </c>
    </row>
    <row r="481" spans="1:33" ht="70.5" hidden="1" thickBot="1">
      <c r="A481" s="701">
        <v>131200001</v>
      </c>
      <c r="B481" s="701" t="s">
        <v>1269</v>
      </c>
      <c r="C481" s="701" t="s">
        <v>1271</v>
      </c>
      <c r="D481" s="701" t="s">
        <v>2956</v>
      </c>
      <c r="E481" s="701" t="s">
        <v>2957</v>
      </c>
      <c r="F481" s="701">
        <v>25391</v>
      </c>
      <c r="G481" s="701" t="s">
        <v>2538</v>
      </c>
      <c r="H481" s="701" t="s">
        <v>2904</v>
      </c>
      <c r="I481" s="701" t="s">
        <v>2945</v>
      </c>
      <c r="J481" s="701">
        <v>1</v>
      </c>
      <c r="K481" s="701" t="s">
        <v>178</v>
      </c>
      <c r="L481" s="702">
        <v>100000000000</v>
      </c>
      <c r="M481" s="703">
        <v>100000000000</v>
      </c>
      <c r="N481" s="701">
        <v>0.1</v>
      </c>
      <c r="O481" s="701">
        <v>0</v>
      </c>
      <c r="P481" s="701">
        <v>0</v>
      </c>
      <c r="Q481" s="701">
        <v>0</v>
      </c>
      <c r="R481" s="701">
        <v>0</v>
      </c>
      <c r="S481" s="701">
        <v>491100002</v>
      </c>
      <c r="T481" s="701" t="s">
        <v>2958</v>
      </c>
      <c r="U481" s="702">
        <v>100000000000</v>
      </c>
      <c r="W481" s="687" t="str">
        <f t="shared" si="65"/>
        <v>20/09/2023</v>
      </c>
      <c r="X481" s="688" t="str">
        <f t="shared" si="66"/>
        <v>21/09/2023</v>
      </c>
      <c r="Y481" s="689">
        <f t="shared" si="64"/>
        <v>1</v>
      </c>
      <c r="Z481" s="690">
        <f t="shared" si="67"/>
        <v>2.7397260273972604E-6</v>
      </c>
      <c r="AA481" s="691">
        <f t="shared" si="68"/>
        <v>100000000000</v>
      </c>
      <c r="AB481" s="689" t="str">
        <f t="shared" si="69"/>
        <v>VND</v>
      </c>
      <c r="AC481" s="689">
        <f>VLOOKUP(AB481,'Fx rate'!$A$2:$B$12,2,0)</f>
        <v>1</v>
      </c>
      <c r="AD481" s="691">
        <f t="shared" si="70"/>
        <v>100000000000</v>
      </c>
      <c r="AE481" s="691">
        <f t="shared" si="71"/>
        <v>273972.60273972602</v>
      </c>
      <c r="AF481" s="692">
        <f>SUMIFS('GL7010'!M:M,'GL7010'!I:I,'C701- Recalculate'!D481)</f>
        <v>-273973</v>
      </c>
      <c r="AG481" s="693">
        <f t="shared" si="72"/>
        <v>-0.39726027398137376</v>
      </c>
    </row>
    <row r="482" spans="1:33" ht="60.5" hidden="1" thickBot="1">
      <c r="A482" s="701">
        <v>131200001</v>
      </c>
      <c r="B482" s="701" t="s">
        <v>1269</v>
      </c>
      <c r="C482" s="701" t="s">
        <v>1271</v>
      </c>
      <c r="D482" s="701" t="s">
        <v>2959</v>
      </c>
      <c r="E482" s="701" t="s">
        <v>2960</v>
      </c>
      <c r="F482" s="701">
        <v>12204</v>
      </c>
      <c r="G482" s="701" t="s">
        <v>2336</v>
      </c>
      <c r="H482" s="701" t="s">
        <v>2945</v>
      </c>
      <c r="I482" s="701" t="s">
        <v>2800</v>
      </c>
      <c r="J482" s="701">
        <v>1</v>
      </c>
      <c r="K482" s="701" t="s">
        <v>178</v>
      </c>
      <c r="L482" s="702">
        <v>200000000000</v>
      </c>
      <c r="M482" s="703">
        <v>200000000000</v>
      </c>
      <c r="N482" s="701">
        <v>0.1</v>
      </c>
      <c r="O482" s="701">
        <v>0</v>
      </c>
      <c r="P482" s="701">
        <v>0</v>
      </c>
      <c r="Q482" s="701">
        <v>0</v>
      </c>
      <c r="R482" s="701">
        <v>0</v>
      </c>
      <c r="S482" s="701">
        <v>491100002</v>
      </c>
      <c r="T482" s="701" t="s">
        <v>2961</v>
      </c>
      <c r="U482" s="702">
        <v>200000000000</v>
      </c>
      <c r="W482" s="687" t="str">
        <f t="shared" si="65"/>
        <v>21/09/2023</v>
      </c>
      <c r="X482" s="688" t="str">
        <f t="shared" si="66"/>
        <v>22/09/2023</v>
      </c>
      <c r="Y482" s="689">
        <f t="shared" si="64"/>
        <v>1</v>
      </c>
      <c r="Z482" s="690">
        <f t="shared" si="67"/>
        <v>2.7397260273972604E-6</v>
      </c>
      <c r="AA482" s="691">
        <f t="shared" si="68"/>
        <v>200000000000</v>
      </c>
      <c r="AB482" s="689" t="str">
        <f t="shared" si="69"/>
        <v>VND</v>
      </c>
      <c r="AC482" s="689">
        <f>VLOOKUP(AB482,'Fx rate'!$A$2:$B$12,2,0)</f>
        <v>1</v>
      </c>
      <c r="AD482" s="691">
        <f t="shared" si="70"/>
        <v>200000000000</v>
      </c>
      <c r="AE482" s="691">
        <f t="shared" si="71"/>
        <v>547945.20547945204</v>
      </c>
      <c r="AF482" s="692">
        <f>SUMIFS('GL7010'!M:M,'GL7010'!I:I,'C701- Recalculate'!D482)</f>
        <v>-547945</v>
      </c>
      <c r="AG482" s="693">
        <f t="shared" si="72"/>
        <v>0.20547945203725249</v>
      </c>
    </row>
    <row r="483" spans="1:33" ht="60.5" hidden="1" thickBot="1">
      <c r="A483" s="701">
        <v>131200001</v>
      </c>
      <c r="B483" s="701" t="s">
        <v>1269</v>
      </c>
      <c r="C483" s="701" t="s">
        <v>1271</v>
      </c>
      <c r="D483" s="701" t="s">
        <v>2962</v>
      </c>
      <c r="E483" s="701" t="s">
        <v>2963</v>
      </c>
      <c r="F483" s="701">
        <v>40038</v>
      </c>
      <c r="G483" s="701" t="s">
        <v>2566</v>
      </c>
      <c r="H483" s="701" t="s">
        <v>2945</v>
      </c>
      <c r="I483" s="701" t="s">
        <v>2800</v>
      </c>
      <c r="J483" s="701">
        <v>1</v>
      </c>
      <c r="K483" s="701" t="s">
        <v>178</v>
      </c>
      <c r="L483" s="702">
        <v>500000000000</v>
      </c>
      <c r="M483" s="703">
        <v>500000000000</v>
      </c>
      <c r="N483" s="701">
        <v>0.1</v>
      </c>
      <c r="O483" s="701">
        <v>0</v>
      </c>
      <c r="P483" s="701">
        <v>0</v>
      </c>
      <c r="Q483" s="701">
        <v>0</v>
      </c>
      <c r="R483" s="701">
        <v>0</v>
      </c>
      <c r="S483" s="701">
        <v>491100002</v>
      </c>
      <c r="T483" s="701" t="s">
        <v>2964</v>
      </c>
      <c r="U483" s="702">
        <v>500000000000</v>
      </c>
      <c r="W483" s="687" t="str">
        <f t="shared" si="65"/>
        <v>21/09/2023</v>
      </c>
      <c r="X483" s="688" t="str">
        <f t="shared" si="66"/>
        <v>22/09/2023</v>
      </c>
      <c r="Y483" s="689">
        <f t="shared" si="64"/>
        <v>1</v>
      </c>
      <c r="Z483" s="690">
        <f t="shared" si="67"/>
        <v>2.7397260273972604E-6</v>
      </c>
      <c r="AA483" s="691">
        <f t="shared" si="68"/>
        <v>500000000000</v>
      </c>
      <c r="AB483" s="689" t="str">
        <f t="shared" si="69"/>
        <v>VND</v>
      </c>
      <c r="AC483" s="689">
        <f>VLOOKUP(AB483,'Fx rate'!$A$2:$B$12,2,0)</f>
        <v>1</v>
      </c>
      <c r="AD483" s="691">
        <f t="shared" si="70"/>
        <v>500000000000</v>
      </c>
      <c r="AE483" s="691">
        <f t="shared" si="71"/>
        <v>1369863.0136986303</v>
      </c>
      <c r="AF483" s="692">
        <f>SUMIFS('GL7010'!M:M,'GL7010'!I:I,'C701- Recalculate'!D483)</f>
        <v>-1369863</v>
      </c>
      <c r="AG483" s="693">
        <f t="shared" si="72"/>
        <v>1.3698630267754197E-2</v>
      </c>
    </row>
    <row r="484" spans="1:33" ht="70.5" hidden="1" thickBot="1">
      <c r="A484" s="701">
        <v>131200001</v>
      </c>
      <c r="B484" s="701" t="s">
        <v>1269</v>
      </c>
      <c r="C484" s="701" t="s">
        <v>1271</v>
      </c>
      <c r="D484" s="701" t="s">
        <v>2965</v>
      </c>
      <c r="E484" s="701" t="s">
        <v>2966</v>
      </c>
      <c r="F484" s="701">
        <v>25325</v>
      </c>
      <c r="G484" s="701" t="s">
        <v>2140</v>
      </c>
      <c r="H484" s="701" t="s">
        <v>2945</v>
      </c>
      <c r="I484" s="701" t="s">
        <v>2800</v>
      </c>
      <c r="J484" s="701">
        <v>1</v>
      </c>
      <c r="K484" s="701" t="s">
        <v>178</v>
      </c>
      <c r="L484" s="702">
        <v>500000000000</v>
      </c>
      <c r="M484" s="703">
        <v>500000000000</v>
      </c>
      <c r="N484" s="701">
        <v>0.1</v>
      </c>
      <c r="O484" s="701">
        <v>0</v>
      </c>
      <c r="P484" s="701">
        <v>0</v>
      </c>
      <c r="Q484" s="701">
        <v>0</v>
      </c>
      <c r="R484" s="701">
        <v>0</v>
      </c>
      <c r="S484" s="701">
        <v>491100002</v>
      </c>
      <c r="T484" s="701" t="s">
        <v>2967</v>
      </c>
      <c r="U484" s="702">
        <v>500000000000</v>
      </c>
      <c r="W484" s="687" t="str">
        <f t="shared" si="65"/>
        <v>21/09/2023</v>
      </c>
      <c r="X484" s="688" t="str">
        <f t="shared" si="66"/>
        <v>22/09/2023</v>
      </c>
      <c r="Y484" s="689">
        <f t="shared" ref="Y484:Y547" si="73">X484-W484</f>
        <v>1</v>
      </c>
      <c r="Z484" s="690">
        <f t="shared" si="67"/>
        <v>2.7397260273972604E-6</v>
      </c>
      <c r="AA484" s="691">
        <f t="shared" si="68"/>
        <v>500000000000</v>
      </c>
      <c r="AB484" s="689" t="str">
        <f t="shared" si="69"/>
        <v>VND</v>
      </c>
      <c r="AC484" s="689">
        <f>VLOOKUP(AB484,'Fx rate'!$A$2:$B$12,2,0)</f>
        <v>1</v>
      </c>
      <c r="AD484" s="691">
        <f t="shared" si="70"/>
        <v>500000000000</v>
      </c>
      <c r="AE484" s="691">
        <f t="shared" si="71"/>
        <v>1369863.0136986303</v>
      </c>
      <c r="AF484" s="692">
        <f>SUMIFS('GL7010'!M:M,'GL7010'!I:I,'C701- Recalculate'!D484)</f>
        <v>-1369863</v>
      </c>
      <c r="AG484" s="693">
        <f t="shared" si="72"/>
        <v>1.3698630267754197E-2</v>
      </c>
    </row>
    <row r="485" spans="1:33" ht="70.5" hidden="1" thickBot="1">
      <c r="A485" s="701">
        <v>131200001</v>
      </c>
      <c r="B485" s="701" t="s">
        <v>1269</v>
      </c>
      <c r="C485" s="701" t="s">
        <v>1271</v>
      </c>
      <c r="D485" s="701" t="s">
        <v>2968</v>
      </c>
      <c r="E485" s="701" t="s">
        <v>2969</v>
      </c>
      <c r="F485" s="701">
        <v>25391</v>
      </c>
      <c r="G485" s="701" t="s">
        <v>2538</v>
      </c>
      <c r="H485" s="701" t="s">
        <v>2945</v>
      </c>
      <c r="I485" s="701" t="s">
        <v>2800</v>
      </c>
      <c r="J485" s="701">
        <v>1</v>
      </c>
      <c r="K485" s="701" t="s">
        <v>178</v>
      </c>
      <c r="L485" s="702">
        <v>100000000000</v>
      </c>
      <c r="M485" s="703">
        <v>100000000000</v>
      </c>
      <c r="N485" s="701">
        <v>0.1</v>
      </c>
      <c r="O485" s="701">
        <v>0</v>
      </c>
      <c r="P485" s="701">
        <v>0</v>
      </c>
      <c r="Q485" s="701">
        <v>0</v>
      </c>
      <c r="R485" s="701">
        <v>0</v>
      </c>
      <c r="S485" s="701">
        <v>491100002</v>
      </c>
      <c r="T485" s="701" t="s">
        <v>2970</v>
      </c>
      <c r="U485" s="702">
        <v>100000000000</v>
      </c>
      <c r="W485" s="687" t="str">
        <f t="shared" si="65"/>
        <v>21/09/2023</v>
      </c>
      <c r="X485" s="688" t="str">
        <f t="shared" si="66"/>
        <v>22/09/2023</v>
      </c>
      <c r="Y485" s="689">
        <f t="shared" si="73"/>
        <v>1</v>
      </c>
      <c r="Z485" s="690">
        <f t="shared" si="67"/>
        <v>2.7397260273972604E-6</v>
      </c>
      <c r="AA485" s="691">
        <f t="shared" si="68"/>
        <v>100000000000</v>
      </c>
      <c r="AB485" s="689" t="str">
        <f t="shared" si="69"/>
        <v>VND</v>
      </c>
      <c r="AC485" s="689">
        <f>VLOOKUP(AB485,'Fx rate'!$A$2:$B$12,2,0)</f>
        <v>1</v>
      </c>
      <c r="AD485" s="691">
        <f t="shared" si="70"/>
        <v>100000000000</v>
      </c>
      <c r="AE485" s="691">
        <f t="shared" si="71"/>
        <v>273972.60273972602</v>
      </c>
      <c r="AF485" s="692">
        <f>SUMIFS('GL7010'!M:M,'GL7010'!I:I,'C701- Recalculate'!D485)</f>
        <v>-273973</v>
      </c>
      <c r="AG485" s="693">
        <f t="shared" si="72"/>
        <v>-0.39726027398137376</v>
      </c>
    </row>
    <row r="486" spans="1:33" ht="60.5" hidden="1" thickBot="1">
      <c r="A486" s="701">
        <v>131200001</v>
      </c>
      <c r="B486" s="701" t="s">
        <v>1269</v>
      </c>
      <c r="C486" s="701" t="s">
        <v>1271</v>
      </c>
      <c r="D486" s="701" t="s">
        <v>2971</v>
      </c>
      <c r="E486" s="701" t="s">
        <v>2972</v>
      </c>
      <c r="F486" s="701">
        <v>11695</v>
      </c>
      <c r="G486" s="701" t="s">
        <v>1067</v>
      </c>
      <c r="H486" s="701" t="s">
        <v>2945</v>
      </c>
      <c r="I486" s="701" t="s">
        <v>2800</v>
      </c>
      <c r="J486" s="701">
        <v>1</v>
      </c>
      <c r="K486" s="701" t="s">
        <v>178</v>
      </c>
      <c r="L486" s="702">
        <v>400000000000</v>
      </c>
      <c r="M486" s="703">
        <v>400000000000</v>
      </c>
      <c r="N486" s="701">
        <v>0.1</v>
      </c>
      <c r="O486" s="701">
        <v>0</v>
      </c>
      <c r="P486" s="701">
        <v>0</v>
      </c>
      <c r="Q486" s="701">
        <v>0</v>
      </c>
      <c r="R486" s="701">
        <v>0</v>
      </c>
      <c r="S486" s="701">
        <v>491100002</v>
      </c>
      <c r="T486" s="701" t="s">
        <v>2973</v>
      </c>
      <c r="U486" s="702">
        <v>400000000000</v>
      </c>
      <c r="W486" s="687" t="str">
        <f t="shared" si="65"/>
        <v>21/09/2023</v>
      </c>
      <c r="X486" s="688" t="str">
        <f t="shared" si="66"/>
        <v>22/09/2023</v>
      </c>
      <c r="Y486" s="689">
        <f t="shared" si="73"/>
        <v>1</v>
      </c>
      <c r="Z486" s="690">
        <f t="shared" si="67"/>
        <v>2.7397260273972604E-6</v>
      </c>
      <c r="AA486" s="691">
        <f t="shared" si="68"/>
        <v>400000000000</v>
      </c>
      <c r="AB486" s="689" t="str">
        <f t="shared" si="69"/>
        <v>VND</v>
      </c>
      <c r="AC486" s="689">
        <f>VLOOKUP(AB486,'Fx rate'!$A$2:$B$12,2,0)</f>
        <v>1</v>
      </c>
      <c r="AD486" s="691">
        <f t="shared" si="70"/>
        <v>400000000000</v>
      </c>
      <c r="AE486" s="691">
        <f t="shared" si="71"/>
        <v>1095890.4109589041</v>
      </c>
      <c r="AF486" s="692">
        <f>SUMIFS('GL7010'!M:M,'GL7010'!I:I,'C701- Recalculate'!D486)</f>
        <v>-1095890</v>
      </c>
      <c r="AG486" s="693">
        <f t="shared" si="72"/>
        <v>0.41095890407450497</v>
      </c>
    </row>
    <row r="487" spans="1:33" ht="70.5" hidden="1" thickBot="1">
      <c r="A487" s="701">
        <v>131200001</v>
      </c>
      <c r="B487" s="701" t="s">
        <v>1269</v>
      </c>
      <c r="C487" s="701" t="s">
        <v>1271</v>
      </c>
      <c r="D487" s="701" t="s">
        <v>2974</v>
      </c>
      <c r="E487" s="701" t="s">
        <v>2975</v>
      </c>
      <c r="F487" s="701">
        <v>25325</v>
      </c>
      <c r="G487" s="701" t="s">
        <v>2140</v>
      </c>
      <c r="H487" s="701" t="s">
        <v>2800</v>
      </c>
      <c r="I487" s="701" t="s">
        <v>2976</v>
      </c>
      <c r="J487" s="701">
        <v>3</v>
      </c>
      <c r="K487" s="701" t="s">
        <v>178</v>
      </c>
      <c r="L487" s="702">
        <v>500000000000</v>
      </c>
      <c r="M487" s="703">
        <v>500000000000</v>
      </c>
      <c r="N487" s="701">
        <v>0.1</v>
      </c>
      <c r="O487" s="701">
        <v>0</v>
      </c>
      <c r="P487" s="701">
        <v>0</v>
      </c>
      <c r="Q487" s="701">
        <v>0</v>
      </c>
      <c r="R487" s="701">
        <v>0</v>
      </c>
      <c r="S487" s="701">
        <v>491100002</v>
      </c>
      <c r="T487" s="701" t="s">
        <v>2977</v>
      </c>
      <c r="U487" s="702">
        <v>500000000000</v>
      </c>
      <c r="W487" s="687" t="str">
        <f t="shared" si="65"/>
        <v>22/09/2023</v>
      </c>
      <c r="X487" s="688" t="str">
        <f t="shared" si="66"/>
        <v>25/09/2023</v>
      </c>
      <c r="Y487" s="689">
        <f t="shared" si="73"/>
        <v>3</v>
      </c>
      <c r="Z487" s="690">
        <f t="shared" si="67"/>
        <v>2.7397260273972604E-6</v>
      </c>
      <c r="AA487" s="691">
        <f t="shared" si="68"/>
        <v>500000000000</v>
      </c>
      <c r="AB487" s="689" t="str">
        <f t="shared" si="69"/>
        <v>VND</v>
      </c>
      <c r="AC487" s="689">
        <f>VLOOKUP(AB487,'Fx rate'!$A$2:$B$12,2,0)</f>
        <v>1</v>
      </c>
      <c r="AD487" s="691">
        <f t="shared" si="70"/>
        <v>500000000000</v>
      </c>
      <c r="AE487" s="691">
        <f t="shared" si="71"/>
        <v>4109589.041095891</v>
      </c>
      <c r="AF487" s="692">
        <f>SUMIFS('GL7010'!M:M,'GL7010'!I:I,'C701- Recalculate'!D487)</f>
        <v>-4109589</v>
      </c>
      <c r="AG487" s="693">
        <f t="shared" si="72"/>
        <v>4.1095891036093235E-2</v>
      </c>
    </row>
    <row r="488" spans="1:33" ht="70.5" hidden="1" thickBot="1">
      <c r="A488" s="701">
        <v>131200001</v>
      </c>
      <c r="B488" s="701" t="s">
        <v>1269</v>
      </c>
      <c r="C488" s="701" t="s">
        <v>1271</v>
      </c>
      <c r="D488" s="701" t="s">
        <v>2978</v>
      </c>
      <c r="E488" s="701" t="s">
        <v>2979</v>
      </c>
      <c r="F488" s="701">
        <v>25391</v>
      </c>
      <c r="G488" s="701" t="s">
        <v>2538</v>
      </c>
      <c r="H488" s="701" t="s">
        <v>2800</v>
      </c>
      <c r="I488" s="701" t="s">
        <v>2976</v>
      </c>
      <c r="J488" s="701">
        <v>3</v>
      </c>
      <c r="K488" s="701" t="s">
        <v>178</v>
      </c>
      <c r="L488" s="702">
        <v>100000000000</v>
      </c>
      <c r="M488" s="703">
        <v>100000000000</v>
      </c>
      <c r="N488" s="701">
        <v>0.1</v>
      </c>
      <c r="O488" s="701">
        <v>0</v>
      </c>
      <c r="P488" s="701">
        <v>0</v>
      </c>
      <c r="Q488" s="701">
        <v>0</v>
      </c>
      <c r="R488" s="701">
        <v>0</v>
      </c>
      <c r="S488" s="701">
        <v>491100002</v>
      </c>
      <c r="T488" s="701" t="s">
        <v>2980</v>
      </c>
      <c r="U488" s="702">
        <v>100000000000</v>
      </c>
      <c r="W488" s="687" t="str">
        <f t="shared" si="65"/>
        <v>22/09/2023</v>
      </c>
      <c r="X488" s="688" t="str">
        <f t="shared" si="66"/>
        <v>25/09/2023</v>
      </c>
      <c r="Y488" s="689">
        <f t="shared" si="73"/>
        <v>3</v>
      </c>
      <c r="Z488" s="690">
        <f t="shared" si="67"/>
        <v>2.7397260273972604E-6</v>
      </c>
      <c r="AA488" s="691">
        <f t="shared" si="68"/>
        <v>100000000000</v>
      </c>
      <c r="AB488" s="689" t="str">
        <f t="shared" si="69"/>
        <v>VND</v>
      </c>
      <c r="AC488" s="689">
        <f>VLOOKUP(AB488,'Fx rate'!$A$2:$B$12,2,0)</f>
        <v>1</v>
      </c>
      <c r="AD488" s="691">
        <f t="shared" si="70"/>
        <v>100000000000</v>
      </c>
      <c r="AE488" s="691">
        <f t="shared" si="71"/>
        <v>821917.80821917811</v>
      </c>
      <c r="AF488" s="692">
        <f>SUMIFS('GL7010'!M:M,'GL7010'!I:I,'C701- Recalculate'!D488)</f>
        <v>-821918</v>
      </c>
      <c r="AG488" s="693">
        <f t="shared" si="72"/>
        <v>-0.19178082188591361</v>
      </c>
    </row>
    <row r="489" spans="1:33" ht="60.5" hidden="1" thickBot="1">
      <c r="A489" s="701">
        <v>131200001</v>
      </c>
      <c r="B489" s="701" t="s">
        <v>1269</v>
      </c>
      <c r="C489" s="701" t="s">
        <v>1271</v>
      </c>
      <c r="D489" s="701" t="s">
        <v>2981</v>
      </c>
      <c r="E489" s="701" t="s">
        <v>2982</v>
      </c>
      <c r="F489" s="701">
        <v>12204</v>
      </c>
      <c r="G489" s="701" t="s">
        <v>2336</v>
      </c>
      <c r="H489" s="701" t="s">
        <v>2800</v>
      </c>
      <c r="I489" s="701" t="s">
        <v>2890</v>
      </c>
      <c r="J489" s="701">
        <v>7</v>
      </c>
      <c r="K489" s="701" t="s">
        <v>178</v>
      </c>
      <c r="L489" s="702">
        <v>250000000000</v>
      </c>
      <c r="M489" s="703">
        <v>250000000000</v>
      </c>
      <c r="N489" s="701">
        <v>0.25</v>
      </c>
      <c r="O489" s="701">
        <v>0</v>
      </c>
      <c r="P489" s="701">
        <v>0</v>
      </c>
      <c r="Q489" s="701">
        <v>0</v>
      </c>
      <c r="R489" s="701">
        <v>0</v>
      </c>
      <c r="S489" s="701">
        <v>491100002</v>
      </c>
      <c r="T489" s="701" t="s">
        <v>2983</v>
      </c>
      <c r="U489" s="702">
        <v>250000000000</v>
      </c>
      <c r="W489" s="687" t="str">
        <f t="shared" si="65"/>
        <v>22/09/2023</v>
      </c>
      <c r="X489" s="688" t="str">
        <f t="shared" si="66"/>
        <v>29/09/2023</v>
      </c>
      <c r="Y489" s="689">
        <f t="shared" si="73"/>
        <v>7</v>
      </c>
      <c r="Z489" s="690">
        <f t="shared" si="67"/>
        <v>6.8493150684931509E-6</v>
      </c>
      <c r="AA489" s="691">
        <f t="shared" si="68"/>
        <v>250000000000</v>
      </c>
      <c r="AB489" s="689" t="str">
        <f t="shared" si="69"/>
        <v>VND</v>
      </c>
      <c r="AC489" s="689">
        <f>VLOOKUP(AB489,'Fx rate'!$A$2:$B$12,2,0)</f>
        <v>1</v>
      </c>
      <c r="AD489" s="691">
        <f t="shared" si="70"/>
        <v>250000000000</v>
      </c>
      <c r="AE489" s="691">
        <f t="shared" si="71"/>
        <v>11986301.369863015</v>
      </c>
      <c r="AF489" s="692">
        <f>SUMIFS('GL7010'!M:M,'GL7010'!I:I,'C701- Recalculate'!D489)</f>
        <v>-11986301</v>
      </c>
      <c r="AG489" s="693">
        <f t="shared" si="72"/>
        <v>0.36986301466822624</v>
      </c>
    </row>
    <row r="490" spans="1:33" ht="60.5" hidden="1" thickBot="1">
      <c r="A490" s="701">
        <v>131200001</v>
      </c>
      <c r="B490" s="701" t="s">
        <v>1269</v>
      </c>
      <c r="C490" s="701" t="s">
        <v>1271</v>
      </c>
      <c r="D490" s="701" t="s">
        <v>2984</v>
      </c>
      <c r="E490" s="701" t="s">
        <v>2985</v>
      </c>
      <c r="F490" s="701">
        <v>12204</v>
      </c>
      <c r="G490" s="701" t="s">
        <v>2336</v>
      </c>
      <c r="H490" s="701" t="s">
        <v>2800</v>
      </c>
      <c r="I490" s="701" t="s">
        <v>2976</v>
      </c>
      <c r="J490" s="701">
        <v>3</v>
      </c>
      <c r="K490" s="701" t="s">
        <v>178</v>
      </c>
      <c r="L490" s="702">
        <v>200000000000</v>
      </c>
      <c r="M490" s="703">
        <v>200000000000</v>
      </c>
      <c r="N490" s="701">
        <v>0.1</v>
      </c>
      <c r="O490" s="701">
        <v>0</v>
      </c>
      <c r="P490" s="701">
        <v>0</v>
      </c>
      <c r="Q490" s="701">
        <v>0</v>
      </c>
      <c r="R490" s="701">
        <v>0</v>
      </c>
      <c r="S490" s="701">
        <v>491100002</v>
      </c>
      <c r="T490" s="701" t="s">
        <v>2986</v>
      </c>
      <c r="U490" s="702">
        <v>200000000000</v>
      </c>
      <c r="W490" s="687" t="str">
        <f t="shared" si="65"/>
        <v>22/09/2023</v>
      </c>
      <c r="X490" s="688" t="str">
        <f t="shared" si="66"/>
        <v>25/09/2023</v>
      </c>
      <c r="Y490" s="689">
        <f t="shared" si="73"/>
        <v>3</v>
      </c>
      <c r="Z490" s="690">
        <f t="shared" si="67"/>
        <v>2.7397260273972604E-6</v>
      </c>
      <c r="AA490" s="691">
        <f t="shared" si="68"/>
        <v>200000000000</v>
      </c>
      <c r="AB490" s="689" t="str">
        <f t="shared" si="69"/>
        <v>VND</v>
      </c>
      <c r="AC490" s="689">
        <f>VLOOKUP(AB490,'Fx rate'!$A$2:$B$12,2,0)</f>
        <v>1</v>
      </c>
      <c r="AD490" s="691">
        <f t="shared" si="70"/>
        <v>200000000000</v>
      </c>
      <c r="AE490" s="691">
        <f t="shared" si="71"/>
        <v>1643835.6164383562</v>
      </c>
      <c r="AF490" s="692">
        <f>SUMIFS('GL7010'!M:M,'GL7010'!I:I,'C701- Recalculate'!D490)</f>
        <v>-1643836</v>
      </c>
      <c r="AG490" s="693">
        <f t="shared" si="72"/>
        <v>-0.38356164377182722</v>
      </c>
    </row>
    <row r="491" spans="1:33" ht="60.5" hidden="1" thickBot="1">
      <c r="A491" s="701">
        <v>131200001</v>
      </c>
      <c r="B491" s="701" t="s">
        <v>1269</v>
      </c>
      <c r="C491" s="701" t="s">
        <v>1271</v>
      </c>
      <c r="D491" s="701" t="s">
        <v>2987</v>
      </c>
      <c r="E491" s="701" t="s">
        <v>2988</v>
      </c>
      <c r="F491" s="701">
        <v>12204</v>
      </c>
      <c r="G491" s="701" t="s">
        <v>2336</v>
      </c>
      <c r="H491" s="701" t="s">
        <v>2976</v>
      </c>
      <c r="I491" s="701" t="s">
        <v>2932</v>
      </c>
      <c r="J491" s="701">
        <v>1</v>
      </c>
      <c r="K491" s="701" t="s">
        <v>178</v>
      </c>
      <c r="L491" s="702">
        <v>200000000000</v>
      </c>
      <c r="M491" s="703">
        <v>200000000000</v>
      </c>
      <c r="N491" s="701">
        <v>0.1</v>
      </c>
      <c r="O491" s="701">
        <v>0</v>
      </c>
      <c r="P491" s="701">
        <v>0</v>
      </c>
      <c r="Q491" s="701">
        <v>0</v>
      </c>
      <c r="R491" s="701">
        <v>0</v>
      </c>
      <c r="S491" s="701">
        <v>491100002</v>
      </c>
      <c r="T491" s="701" t="s">
        <v>2989</v>
      </c>
      <c r="U491" s="702">
        <v>200000000000</v>
      </c>
      <c r="W491" s="687" t="str">
        <f t="shared" si="65"/>
        <v>25/09/2023</v>
      </c>
      <c r="X491" s="688" t="str">
        <f t="shared" si="66"/>
        <v>26/09/2023</v>
      </c>
      <c r="Y491" s="689">
        <f t="shared" si="73"/>
        <v>1</v>
      </c>
      <c r="Z491" s="690">
        <f t="shared" si="67"/>
        <v>2.7397260273972604E-6</v>
      </c>
      <c r="AA491" s="691">
        <f t="shared" si="68"/>
        <v>200000000000</v>
      </c>
      <c r="AB491" s="689" t="str">
        <f t="shared" si="69"/>
        <v>VND</v>
      </c>
      <c r="AC491" s="689">
        <f>VLOOKUP(AB491,'Fx rate'!$A$2:$B$12,2,0)</f>
        <v>1</v>
      </c>
      <c r="AD491" s="691">
        <f t="shared" si="70"/>
        <v>200000000000</v>
      </c>
      <c r="AE491" s="691">
        <f t="shared" si="71"/>
        <v>547945.20547945204</v>
      </c>
      <c r="AF491" s="692">
        <f>SUMIFS('GL7010'!M:M,'GL7010'!I:I,'C701- Recalculate'!D491)</f>
        <v>-547945</v>
      </c>
      <c r="AG491" s="693">
        <f t="shared" si="72"/>
        <v>0.20547945203725249</v>
      </c>
    </row>
    <row r="492" spans="1:33" ht="70.5" hidden="1" thickBot="1">
      <c r="A492" s="701">
        <v>131200001</v>
      </c>
      <c r="B492" s="701" t="s">
        <v>1269</v>
      </c>
      <c r="C492" s="701" t="s">
        <v>1271</v>
      </c>
      <c r="D492" s="701" t="s">
        <v>2990</v>
      </c>
      <c r="E492" s="701" t="s">
        <v>2991</v>
      </c>
      <c r="F492" s="701">
        <v>25391</v>
      </c>
      <c r="G492" s="701" t="s">
        <v>2538</v>
      </c>
      <c r="H492" s="701" t="s">
        <v>2976</v>
      </c>
      <c r="I492" s="701" t="s">
        <v>2932</v>
      </c>
      <c r="J492" s="701">
        <v>1</v>
      </c>
      <c r="K492" s="701" t="s">
        <v>178</v>
      </c>
      <c r="L492" s="702">
        <v>100000000000</v>
      </c>
      <c r="M492" s="703">
        <v>100000000000</v>
      </c>
      <c r="N492" s="701">
        <v>0.1</v>
      </c>
      <c r="O492" s="701">
        <v>0</v>
      </c>
      <c r="P492" s="701">
        <v>0</v>
      </c>
      <c r="Q492" s="701">
        <v>0</v>
      </c>
      <c r="R492" s="701">
        <v>0</v>
      </c>
      <c r="S492" s="701">
        <v>491100002</v>
      </c>
      <c r="T492" s="701" t="s">
        <v>2992</v>
      </c>
      <c r="U492" s="702">
        <v>100000000000</v>
      </c>
      <c r="W492" s="687" t="str">
        <f t="shared" si="65"/>
        <v>25/09/2023</v>
      </c>
      <c r="X492" s="688" t="str">
        <f t="shared" si="66"/>
        <v>26/09/2023</v>
      </c>
      <c r="Y492" s="689">
        <f t="shared" si="73"/>
        <v>1</v>
      </c>
      <c r="Z492" s="690">
        <f t="shared" si="67"/>
        <v>2.7397260273972604E-6</v>
      </c>
      <c r="AA492" s="691">
        <f t="shared" si="68"/>
        <v>100000000000</v>
      </c>
      <c r="AB492" s="689" t="str">
        <f t="shared" si="69"/>
        <v>VND</v>
      </c>
      <c r="AC492" s="689">
        <f>VLOOKUP(AB492,'Fx rate'!$A$2:$B$12,2,0)</f>
        <v>1</v>
      </c>
      <c r="AD492" s="691">
        <f t="shared" si="70"/>
        <v>100000000000</v>
      </c>
      <c r="AE492" s="691">
        <f t="shared" si="71"/>
        <v>273972.60273972602</v>
      </c>
      <c r="AF492" s="692">
        <f>SUMIFS('GL7010'!M:M,'GL7010'!I:I,'C701- Recalculate'!D492)</f>
        <v>-273973</v>
      </c>
      <c r="AG492" s="693">
        <f t="shared" si="72"/>
        <v>-0.39726027398137376</v>
      </c>
    </row>
    <row r="493" spans="1:33" ht="70.5" hidden="1" thickBot="1">
      <c r="A493" s="701">
        <v>131200001</v>
      </c>
      <c r="B493" s="701" t="s">
        <v>1269</v>
      </c>
      <c r="C493" s="701" t="s">
        <v>1271</v>
      </c>
      <c r="D493" s="701" t="s">
        <v>2993</v>
      </c>
      <c r="E493" s="701" t="s">
        <v>2994</v>
      </c>
      <c r="F493" s="701">
        <v>25325</v>
      </c>
      <c r="G493" s="701" t="s">
        <v>2140</v>
      </c>
      <c r="H493" s="701" t="s">
        <v>2976</v>
      </c>
      <c r="I493" s="701" t="s">
        <v>2932</v>
      </c>
      <c r="J493" s="701">
        <v>1</v>
      </c>
      <c r="K493" s="701" t="s">
        <v>178</v>
      </c>
      <c r="L493" s="702">
        <v>500000000000</v>
      </c>
      <c r="M493" s="703">
        <v>500000000000</v>
      </c>
      <c r="N493" s="701">
        <v>0.1</v>
      </c>
      <c r="O493" s="701">
        <v>0</v>
      </c>
      <c r="P493" s="701">
        <v>0</v>
      </c>
      <c r="Q493" s="701">
        <v>0</v>
      </c>
      <c r="R493" s="701">
        <v>0</v>
      </c>
      <c r="S493" s="701">
        <v>491100002</v>
      </c>
      <c r="T493" s="701" t="s">
        <v>2995</v>
      </c>
      <c r="U493" s="702">
        <v>500000000000</v>
      </c>
      <c r="W493" s="687" t="str">
        <f t="shared" si="65"/>
        <v>25/09/2023</v>
      </c>
      <c r="X493" s="688" t="str">
        <f t="shared" si="66"/>
        <v>26/09/2023</v>
      </c>
      <c r="Y493" s="689">
        <f t="shared" si="73"/>
        <v>1</v>
      </c>
      <c r="Z493" s="690">
        <f t="shared" si="67"/>
        <v>2.7397260273972604E-6</v>
      </c>
      <c r="AA493" s="691">
        <f t="shared" si="68"/>
        <v>500000000000</v>
      </c>
      <c r="AB493" s="689" t="str">
        <f t="shared" si="69"/>
        <v>VND</v>
      </c>
      <c r="AC493" s="689">
        <f>VLOOKUP(AB493,'Fx rate'!$A$2:$B$12,2,0)</f>
        <v>1</v>
      </c>
      <c r="AD493" s="691">
        <f t="shared" si="70"/>
        <v>500000000000</v>
      </c>
      <c r="AE493" s="691">
        <f t="shared" si="71"/>
        <v>1369863.0136986303</v>
      </c>
      <c r="AF493" s="692">
        <f>SUMIFS('GL7010'!M:M,'GL7010'!I:I,'C701- Recalculate'!D493)</f>
        <v>-1369863</v>
      </c>
      <c r="AG493" s="693">
        <f t="shared" si="72"/>
        <v>1.3698630267754197E-2</v>
      </c>
    </row>
    <row r="494" spans="1:33" ht="70.5" hidden="1" thickBot="1">
      <c r="A494" s="701">
        <v>131200001</v>
      </c>
      <c r="B494" s="701" t="s">
        <v>1269</v>
      </c>
      <c r="C494" s="701" t="s">
        <v>1271</v>
      </c>
      <c r="D494" s="701" t="s">
        <v>2996</v>
      </c>
      <c r="E494" s="701" t="s">
        <v>2997</v>
      </c>
      <c r="F494" s="701">
        <v>25391</v>
      </c>
      <c r="G494" s="701" t="s">
        <v>2538</v>
      </c>
      <c r="H494" s="701" t="s">
        <v>2932</v>
      </c>
      <c r="I494" s="701" t="s">
        <v>2998</v>
      </c>
      <c r="J494" s="701">
        <v>1</v>
      </c>
      <c r="K494" s="701" t="s">
        <v>178</v>
      </c>
      <c r="L494" s="702">
        <v>100000000000</v>
      </c>
      <c r="M494" s="703">
        <v>100000000000</v>
      </c>
      <c r="N494" s="701">
        <v>0.1</v>
      </c>
      <c r="O494" s="701">
        <v>0</v>
      </c>
      <c r="P494" s="701">
        <v>0</v>
      </c>
      <c r="Q494" s="701">
        <v>0</v>
      </c>
      <c r="R494" s="701">
        <v>0</v>
      </c>
      <c r="S494" s="701">
        <v>491100002</v>
      </c>
      <c r="T494" s="701" t="s">
        <v>2999</v>
      </c>
      <c r="U494" s="702">
        <v>100000000000</v>
      </c>
      <c r="W494" s="687" t="str">
        <f t="shared" si="65"/>
        <v>26/09/2023</v>
      </c>
      <c r="X494" s="688" t="str">
        <f t="shared" si="66"/>
        <v>27/09/2023</v>
      </c>
      <c r="Y494" s="689">
        <f t="shared" si="73"/>
        <v>1</v>
      </c>
      <c r="Z494" s="690">
        <f t="shared" si="67"/>
        <v>2.7397260273972604E-6</v>
      </c>
      <c r="AA494" s="691">
        <f t="shared" si="68"/>
        <v>100000000000</v>
      </c>
      <c r="AB494" s="689" t="str">
        <f t="shared" si="69"/>
        <v>VND</v>
      </c>
      <c r="AC494" s="689">
        <f>VLOOKUP(AB494,'Fx rate'!$A$2:$B$12,2,0)</f>
        <v>1</v>
      </c>
      <c r="AD494" s="691">
        <f t="shared" si="70"/>
        <v>100000000000</v>
      </c>
      <c r="AE494" s="691">
        <f t="shared" si="71"/>
        <v>273972.60273972602</v>
      </c>
      <c r="AF494" s="692">
        <f>SUMIFS('GL7010'!M:M,'GL7010'!I:I,'C701- Recalculate'!D494)</f>
        <v>-273973</v>
      </c>
      <c r="AG494" s="693">
        <f t="shared" si="72"/>
        <v>-0.39726027398137376</v>
      </c>
    </row>
    <row r="495" spans="1:33" ht="60.5" hidden="1" thickBot="1">
      <c r="A495" s="701">
        <v>131200001</v>
      </c>
      <c r="B495" s="701" t="s">
        <v>1269</v>
      </c>
      <c r="C495" s="701" t="s">
        <v>1271</v>
      </c>
      <c r="D495" s="701" t="s">
        <v>3000</v>
      </c>
      <c r="E495" s="701" t="s">
        <v>3001</v>
      </c>
      <c r="F495" s="701">
        <v>12204</v>
      </c>
      <c r="G495" s="701" t="s">
        <v>2336</v>
      </c>
      <c r="H495" s="701" t="s">
        <v>2932</v>
      </c>
      <c r="I495" s="701" t="s">
        <v>2998</v>
      </c>
      <c r="J495" s="701">
        <v>1</v>
      </c>
      <c r="K495" s="701" t="s">
        <v>178</v>
      </c>
      <c r="L495" s="702">
        <v>200000000000</v>
      </c>
      <c r="M495" s="703">
        <v>200000000000</v>
      </c>
      <c r="N495" s="701">
        <v>0.1</v>
      </c>
      <c r="O495" s="701">
        <v>0</v>
      </c>
      <c r="P495" s="701">
        <v>0</v>
      </c>
      <c r="Q495" s="701">
        <v>0</v>
      </c>
      <c r="R495" s="701">
        <v>0</v>
      </c>
      <c r="S495" s="701">
        <v>491100002</v>
      </c>
      <c r="T495" s="701" t="s">
        <v>3002</v>
      </c>
      <c r="U495" s="702">
        <v>200000000000</v>
      </c>
      <c r="W495" s="687" t="str">
        <f t="shared" si="65"/>
        <v>26/09/2023</v>
      </c>
      <c r="X495" s="688" t="str">
        <f t="shared" si="66"/>
        <v>27/09/2023</v>
      </c>
      <c r="Y495" s="689">
        <f t="shared" si="73"/>
        <v>1</v>
      </c>
      <c r="Z495" s="690">
        <f t="shared" si="67"/>
        <v>2.7397260273972604E-6</v>
      </c>
      <c r="AA495" s="691">
        <f t="shared" si="68"/>
        <v>200000000000</v>
      </c>
      <c r="AB495" s="689" t="str">
        <f t="shared" si="69"/>
        <v>VND</v>
      </c>
      <c r="AC495" s="689">
        <f>VLOOKUP(AB495,'Fx rate'!$A$2:$B$12,2,0)</f>
        <v>1</v>
      </c>
      <c r="AD495" s="691">
        <f t="shared" si="70"/>
        <v>200000000000</v>
      </c>
      <c r="AE495" s="691">
        <f t="shared" si="71"/>
        <v>547945.20547945204</v>
      </c>
      <c r="AF495" s="692">
        <f>SUMIFS('GL7010'!M:M,'GL7010'!I:I,'C701- Recalculate'!D495)</f>
        <v>-547945</v>
      </c>
      <c r="AG495" s="693">
        <f t="shared" si="72"/>
        <v>0.20547945203725249</v>
      </c>
    </row>
    <row r="496" spans="1:33" ht="70.5" hidden="1" thickBot="1">
      <c r="A496" s="701">
        <v>131200001</v>
      </c>
      <c r="B496" s="701" t="s">
        <v>1269</v>
      </c>
      <c r="C496" s="701" t="s">
        <v>1271</v>
      </c>
      <c r="D496" s="701" t="s">
        <v>3003</v>
      </c>
      <c r="E496" s="701" t="s">
        <v>3004</v>
      </c>
      <c r="F496" s="701">
        <v>25325</v>
      </c>
      <c r="G496" s="701" t="s">
        <v>2140</v>
      </c>
      <c r="H496" s="701" t="s">
        <v>2932</v>
      </c>
      <c r="I496" s="701" t="s">
        <v>2998</v>
      </c>
      <c r="J496" s="701">
        <v>1</v>
      </c>
      <c r="K496" s="701" t="s">
        <v>178</v>
      </c>
      <c r="L496" s="702">
        <v>500000000000</v>
      </c>
      <c r="M496" s="703">
        <v>500000000000</v>
      </c>
      <c r="N496" s="701">
        <v>0.1</v>
      </c>
      <c r="O496" s="701">
        <v>0</v>
      </c>
      <c r="P496" s="701">
        <v>0</v>
      </c>
      <c r="Q496" s="701">
        <v>0</v>
      </c>
      <c r="R496" s="701">
        <v>0</v>
      </c>
      <c r="S496" s="701">
        <v>491100002</v>
      </c>
      <c r="T496" s="701" t="s">
        <v>3005</v>
      </c>
      <c r="U496" s="702">
        <v>500000000000</v>
      </c>
      <c r="W496" s="687" t="str">
        <f t="shared" si="65"/>
        <v>26/09/2023</v>
      </c>
      <c r="X496" s="688" t="str">
        <f t="shared" si="66"/>
        <v>27/09/2023</v>
      </c>
      <c r="Y496" s="689">
        <f t="shared" si="73"/>
        <v>1</v>
      </c>
      <c r="Z496" s="690">
        <f t="shared" si="67"/>
        <v>2.7397260273972604E-6</v>
      </c>
      <c r="AA496" s="691">
        <f t="shared" si="68"/>
        <v>500000000000</v>
      </c>
      <c r="AB496" s="689" t="str">
        <f t="shared" si="69"/>
        <v>VND</v>
      </c>
      <c r="AC496" s="689">
        <f>VLOOKUP(AB496,'Fx rate'!$A$2:$B$12,2,0)</f>
        <v>1</v>
      </c>
      <c r="AD496" s="691">
        <f t="shared" si="70"/>
        <v>500000000000</v>
      </c>
      <c r="AE496" s="691">
        <f t="shared" si="71"/>
        <v>1369863.0136986303</v>
      </c>
      <c r="AF496" s="692">
        <f>SUMIFS('GL7010'!M:M,'GL7010'!I:I,'C701- Recalculate'!D496)</f>
        <v>-1369863</v>
      </c>
      <c r="AG496" s="693">
        <f t="shared" si="72"/>
        <v>1.3698630267754197E-2</v>
      </c>
    </row>
    <row r="497" spans="1:33" ht="70.5" hidden="1" thickBot="1">
      <c r="A497" s="701">
        <v>131200001</v>
      </c>
      <c r="B497" s="701" t="s">
        <v>1269</v>
      </c>
      <c r="C497" s="701" t="s">
        <v>1271</v>
      </c>
      <c r="D497" s="701" t="s">
        <v>3006</v>
      </c>
      <c r="E497" s="701" t="s">
        <v>3007</v>
      </c>
      <c r="F497" s="701">
        <v>25391</v>
      </c>
      <c r="G497" s="701" t="s">
        <v>2538</v>
      </c>
      <c r="H497" s="701" t="s">
        <v>2998</v>
      </c>
      <c r="I497" s="701" t="s">
        <v>3008</v>
      </c>
      <c r="J497" s="701">
        <v>1</v>
      </c>
      <c r="K497" s="701" t="s">
        <v>178</v>
      </c>
      <c r="L497" s="702">
        <v>100000000000</v>
      </c>
      <c r="M497" s="703">
        <v>100000000000</v>
      </c>
      <c r="N497" s="701">
        <v>0.1</v>
      </c>
      <c r="O497" s="701">
        <v>0</v>
      </c>
      <c r="P497" s="701">
        <v>0</v>
      </c>
      <c r="Q497" s="701">
        <v>0</v>
      </c>
      <c r="R497" s="701">
        <v>0</v>
      </c>
      <c r="S497" s="701">
        <v>491100002</v>
      </c>
      <c r="T497" s="701" t="s">
        <v>3009</v>
      </c>
      <c r="U497" s="702">
        <v>100000000000</v>
      </c>
      <c r="W497" s="687" t="str">
        <f t="shared" si="65"/>
        <v>27/09/2023</v>
      </c>
      <c r="X497" s="688" t="str">
        <f t="shared" si="66"/>
        <v>28/09/2023</v>
      </c>
      <c r="Y497" s="689">
        <f t="shared" si="73"/>
        <v>1</v>
      </c>
      <c r="Z497" s="690">
        <f t="shared" si="67"/>
        <v>2.7397260273972604E-6</v>
      </c>
      <c r="AA497" s="691">
        <f t="shared" si="68"/>
        <v>100000000000</v>
      </c>
      <c r="AB497" s="689" t="str">
        <f t="shared" si="69"/>
        <v>VND</v>
      </c>
      <c r="AC497" s="689">
        <f>VLOOKUP(AB497,'Fx rate'!$A$2:$B$12,2,0)</f>
        <v>1</v>
      </c>
      <c r="AD497" s="691">
        <f t="shared" si="70"/>
        <v>100000000000</v>
      </c>
      <c r="AE497" s="691">
        <f t="shared" si="71"/>
        <v>273972.60273972602</v>
      </c>
      <c r="AF497" s="692">
        <f>SUMIFS('GL7010'!M:M,'GL7010'!I:I,'C701- Recalculate'!D497)</f>
        <v>-273973</v>
      </c>
      <c r="AG497" s="693">
        <f t="shared" si="72"/>
        <v>-0.39726027398137376</v>
      </c>
    </row>
    <row r="498" spans="1:33" ht="60.5" hidden="1" thickBot="1">
      <c r="A498" s="701">
        <v>131200001</v>
      </c>
      <c r="B498" s="701" t="s">
        <v>1269</v>
      </c>
      <c r="C498" s="701" t="s">
        <v>1271</v>
      </c>
      <c r="D498" s="701" t="s">
        <v>3010</v>
      </c>
      <c r="E498" s="701" t="s">
        <v>3011</v>
      </c>
      <c r="F498" s="701">
        <v>21075</v>
      </c>
      <c r="G498" s="701" t="s">
        <v>1066</v>
      </c>
      <c r="H498" s="701" t="s">
        <v>2998</v>
      </c>
      <c r="I498" s="704">
        <v>45203</v>
      </c>
      <c r="J498" s="701">
        <v>7</v>
      </c>
      <c r="K498" s="701" t="s">
        <v>178</v>
      </c>
      <c r="L498" s="702">
        <v>260000000000</v>
      </c>
      <c r="M498" s="703">
        <v>260000000000</v>
      </c>
      <c r="N498" s="701">
        <v>0.35</v>
      </c>
      <c r="O498" s="701">
        <v>0</v>
      </c>
      <c r="P498" s="701">
        <v>0</v>
      </c>
      <c r="Q498" s="701">
        <v>0</v>
      </c>
      <c r="R498" s="701">
        <v>0</v>
      </c>
      <c r="S498" s="701">
        <v>491100002</v>
      </c>
      <c r="T498" s="701" t="s">
        <v>3012</v>
      </c>
      <c r="U498" s="702">
        <v>260000000000</v>
      </c>
      <c r="W498" s="687" t="str">
        <f t="shared" si="65"/>
        <v>27/09/2023</v>
      </c>
      <c r="X498" s="688">
        <f t="shared" si="66"/>
        <v>45203</v>
      </c>
      <c r="Y498" s="689">
        <f t="shared" si="73"/>
        <v>7</v>
      </c>
      <c r="Z498" s="690">
        <f t="shared" si="67"/>
        <v>9.5890410958904092E-6</v>
      </c>
      <c r="AA498" s="691">
        <f t="shared" si="68"/>
        <v>260000000000</v>
      </c>
      <c r="AB498" s="689" t="str">
        <f t="shared" si="69"/>
        <v>VND</v>
      </c>
      <c r="AC498" s="689">
        <f>VLOOKUP(AB498,'Fx rate'!$A$2:$B$12,2,0)</f>
        <v>1</v>
      </c>
      <c r="AD498" s="691">
        <f t="shared" si="70"/>
        <v>260000000000</v>
      </c>
      <c r="AE498" s="691">
        <f t="shared" si="71"/>
        <v>17452054.794520546</v>
      </c>
      <c r="AF498" s="692">
        <f>SUMIFS('GL7010'!M:M,'GL7010'!I:I,'C701- Recalculate'!D498)</f>
        <v>-17452055</v>
      </c>
      <c r="AG498" s="693">
        <f t="shared" si="72"/>
        <v>-0.2054794542491436</v>
      </c>
    </row>
    <row r="499" spans="1:33" ht="60.5" hidden="1" thickBot="1">
      <c r="A499" s="701">
        <v>131200001</v>
      </c>
      <c r="B499" s="701" t="s">
        <v>1269</v>
      </c>
      <c r="C499" s="701" t="s">
        <v>1271</v>
      </c>
      <c r="D499" s="701" t="s">
        <v>3013</v>
      </c>
      <c r="E499" s="701" t="s">
        <v>3014</v>
      </c>
      <c r="F499" s="701">
        <v>21075</v>
      </c>
      <c r="G499" s="701" t="s">
        <v>1066</v>
      </c>
      <c r="H499" s="701" t="s">
        <v>2998</v>
      </c>
      <c r="I499" s="704">
        <v>45203</v>
      </c>
      <c r="J499" s="701">
        <v>7</v>
      </c>
      <c r="K499" s="701" t="s">
        <v>178</v>
      </c>
      <c r="L499" s="702">
        <v>220000000000</v>
      </c>
      <c r="M499" s="703">
        <v>220000000000</v>
      </c>
      <c r="N499" s="701">
        <v>0.25</v>
      </c>
      <c r="O499" s="701">
        <v>0</v>
      </c>
      <c r="P499" s="701">
        <v>0</v>
      </c>
      <c r="Q499" s="701">
        <v>0</v>
      </c>
      <c r="R499" s="701">
        <v>0</v>
      </c>
      <c r="S499" s="701">
        <v>491100002</v>
      </c>
      <c r="T499" s="701" t="s">
        <v>3015</v>
      </c>
      <c r="U499" s="702">
        <v>220000000000</v>
      </c>
      <c r="W499" s="687" t="str">
        <f t="shared" si="65"/>
        <v>27/09/2023</v>
      </c>
      <c r="X499" s="688">
        <f t="shared" si="66"/>
        <v>45203</v>
      </c>
      <c r="Y499" s="689">
        <f t="shared" si="73"/>
        <v>7</v>
      </c>
      <c r="Z499" s="690">
        <f t="shared" si="67"/>
        <v>6.8493150684931509E-6</v>
      </c>
      <c r="AA499" s="691">
        <f t="shared" si="68"/>
        <v>220000000000</v>
      </c>
      <c r="AB499" s="689" t="str">
        <f t="shared" si="69"/>
        <v>VND</v>
      </c>
      <c r="AC499" s="689">
        <f>VLOOKUP(AB499,'Fx rate'!$A$2:$B$12,2,0)</f>
        <v>1</v>
      </c>
      <c r="AD499" s="691">
        <f t="shared" si="70"/>
        <v>220000000000</v>
      </c>
      <c r="AE499" s="691">
        <f t="shared" si="71"/>
        <v>10547945.205479452</v>
      </c>
      <c r="AF499" s="692">
        <f>SUMIFS('GL7010'!M:M,'GL7010'!I:I,'C701- Recalculate'!D499)</f>
        <v>-10547945</v>
      </c>
      <c r="AG499" s="693">
        <f t="shared" si="72"/>
        <v>0.20547945238649845</v>
      </c>
    </row>
    <row r="500" spans="1:33" ht="60.5" hidden="1" thickBot="1">
      <c r="A500" s="701">
        <v>131200001</v>
      </c>
      <c r="B500" s="701" t="s">
        <v>1269</v>
      </c>
      <c r="C500" s="701" t="s">
        <v>1271</v>
      </c>
      <c r="D500" s="701" t="s">
        <v>3016</v>
      </c>
      <c r="E500" s="701" t="s">
        <v>3017</v>
      </c>
      <c r="F500" s="701">
        <v>21075</v>
      </c>
      <c r="G500" s="701" t="s">
        <v>1066</v>
      </c>
      <c r="H500" s="701" t="s">
        <v>2998</v>
      </c>
      <c r="I500" s="704">
        <v>45203</v>
      </c>
      <c r="J500" s="701">
        <v>7</v>
      </c>
      <c r="K500" s="701" t="s">
        <v>178</v>
      </c>
      <c r="L500" s="702">
        <v>280000000000</v>
      </c>
      <c r="M500" s="703">
        <v>280000000000</v>
      </c>
      <c r="N500" s="701">
        <v>0.25</v>
      </c>
      <c r="O500" s="701">
        <v>0</v>
      </c>
      <c r="P500" s="701">
        <v>0</v>
      </c>
      <c r="Q500" s="701">
        <v>0</v>
      </c>
      <c r="R500" s="701">
        <v>0</v>
      </c>
      <c r="S500" s="701">
        <v>491100002</v>
      </c>
      <c r="T500" s="701" t="s">
        <v>3018</v>
      </c>
      <c r="U500" s="702">
        <v>280000000000</v>
      </c>
      <c r="W500" s="687" t="str">
        <f t="shared" si="65"/>
        <v>27/09/2023</v>
      </c>
      <c r="X500" s="688">
        <f t="shared" si="66"/>
        <v>45203</v>
      </c>
      <c r="Y500" s="689">
        <f t="shared" si="73"/>
        <v>7</v>
      </c>
      <c r="Z500" s="690">
        <f t="shared" si="67"/>
        <v>6.8493150684931509E-6</v>
      </c>
      <c r="AA500" s="691">
        <f t="shared" si="68"/>
        <v>280000000000</v>
      </c>
      <c r="AB500" s="689" t="str">
        <f t="shared" si="69"/>
        <v>VND</v>
      </c>
      <c r="AC500" s="689">
        <f>VLOOKUP(AB500,'Fx rate'!$A$2:$B$12,2,0)</f>
        <v>1</v>
      </c>
      <c r="AD500" s="691">
        <f t="shared" si="70"/>
        <v>280000000000</v>
      </c>
      <c r="AE500" s="691">
        <f t="shared" si="71"/>
        <v>13424657.534246575</v>
      </c>
      <c r="AF500" s="692">
        <f>SUMIFS('GL7010'!M:M,'GL7010'!I:I,'C701- Recalculate'!D500)</f>
        <v>-13424658</v>
      </c>
      <c r="AG500" s="693">
        <f t="shared" si="72"/>
        <v>-0.46575342491269112</v>
      </c>
    </row>
    <row r="501" spans="1:33" ht="60.5" hidden="1" thickBot="1">
      <c r="A501" s="701">
        <v>131200001</v>
      </c>
      <c r="B501" s="701" t="s">
        <v>1269</v>
      </c>
      <c r="C501" s="701" t="s">
        <v>1271</v>
      </c>
      <c r="D501" s="701" t="s">
        <v>3019</v>
      </c>
      <c r="E501" s="701" t="s">
        <v>3020</v>
      </c>
      <c r="F501" s="701">
        <v>12092</v>
      </c>
      <c r="G501" s="701" t="s">
        <v>1069</v>
      </c>
      <c r="H501" s="701" t="s">
        <v>2998</v>
      </c>
      <c r="I501" s="704">
        <v>45210</v>
      </c>
      <c r="J501" s="701">
        <v>14</v>
      </c>
      <c r="K501" s="701" t="s">
        <v>178</v>
      </c>
      <c r="L501" s="702">
        <v>150000000000</v>
      </c>
      <c r="M501" s="703">
        <v>150000000000</v>
      </c>
      <c r="N501" s="701">
        <v>0.55000000000000004</v>
      </c>
      <c r="O501" s="701">
        <v>0</v>
      </c>
      <c r="P501" s="701">
        <v>0</v>
      </c>
      <c r="Q501" s="701">
        <v>0</v>
      </c>
      <c r="R501" s="701">
        <v>0</v>
      </c>
      <c r="S501" s="701">
        <v>491100002</v>
      </c>
      <c r="T501" s="701" t="s">
        <v>3021</v>
      </c>
      <c r="U501" s="702">
        <v>150000000000</v>
      </c>
      <c r="W501" s="687" t="str">
        <f t="shared" si="65"/>
        <v>27/09/2023</v>
      </c>
      <c r="X501" s="688">
        <f t="shared" si="66"/>
        <v>45210</v>
      </c>
      <c r="Y501" s="689">
        <f t="shared" si="73"/>
        <v>14</v>
      </c>
      <c r="Z501" s="690">
        <f t="shared" si="67"/>
        <v>1.5068493150684933E-5</v>
      </c>
      <c r="AA501" s="691">
        <f t="shared" si="68"/>
        <v>150000000000</v>
      </c>
      <c r="AB501" s="689" t="str">
        <f t="shared" si="69"/>
        <v>VND</v>
      </c>
      <c r="AC501" s="689">
        <f>VLOOKUP(AB501,'Fx rate'!$A$2:$B$12,2,0)</f>
        <v>1</v>
      </c>
      <c r="AD501" s="691">
        <f t="shared" si="70"/>
        <v>150000000000</v>
      </c>
      <c r="AE501" s="691">
        <f t="shared" si="71"/>
        <v>31643835.616438359</v>
      </c>
      <c r="AF501" s="692">
        <f>SUMIFS('GL7010'!M:M,'GL7010'!I:I,'C701- Recalculate'!D501)</f>
        <v>-31643836</v>
      </c>
      <c r="AG501" s="693">
        <f t="shared" si="72"/>
        <v>-0.3835616409778595</v>
      </c>
    </row>
    <row r="502" spans="1:33" ht="60.5" hidden="1" thickBot="1">
      <c r="A502" s="701">
        <v>131200001</v>
      </c>
      <c r="B502" s="701" t="s">
        <v>1269</v>
      </c>
      <c r="C502" s="701" t="s">
        <v>1271</v>
      </c>
      <c r="D502" s="701" t="s">
        <v>3022</v>
      </c>
      <c r="E502" s="701" t="s">
        <v>3023</v>
      </c>
      <c r="F502" s="701">
        <v>12092</v>
      </c>
      <c r="G502" s="701" t="s">
        <v>1069</v>
      </c>
      <c r="H502" s="701" t="s">
        <v>2998</v>
      </c>
      <c r="I502" s="704">
        <v>45210</v>
      </c>
      <c r="J502" s="701">
        <v>14</v>
      </c>
      <c r="K502" s="701" t="s">
        <v>178</v>
      </c>
      <c r="L502" s="702">
        <v>150000000000</v>
      </c>
      <c r="M502" s="703">
        <v>150000000000</v>
      </c>
      <c r="N502" s="701">
        <v>0.55000000000000004</v>
      </c>
      <c r="O502" s="701">
        <v>0</v>
      </c>
      <c r="P502" s="701">
        <v>0</v>
      </c>
      <c r="Q502" s="701">
        <v>0</v>
      </c>
      <c r="R502" s="701">
        <v>0</v>
      </c>
      <c r="S502" s="701">
        <v>491100002</v>
      </c>
      <c r="T502" s="701" t="s">
        <v>3024</v>
      </c>
      <c r="U502" s="702">
        <v>150000000000</v>
      </c>
      <c r="W502" s="687" t="str">
        <f t="shared" si="65"/>
        <v>27/09/2023</v>
      </c>
      <c r="X502" s="688">
        <f t="shared" si="66"/>
        <v>45210</v>
      </c>
      <c r="Y502" s="689">
        <f t="shared" si="73"/>
        <v>14</v>
      </c>
      <c r="Z502" s="690">
        <f t="shared" si="67"/>
        <v>1.5068493150684933E-5</v>
      </c>
      <c r="AA502" s="691">
        <f t="shared" si="68"/>
        <v>150000000000</v>
      </c>
      <c r="AB502" s="689" t="str">
        <f t="shared" si="69"/>
        <v>VND</v>
      </c>
      <c r="AC502" s="689">
        <f>VLOOKUP(AB502,'Fx rate'!$A$2:$B$12,2,0)</f>
        <v>1</v>
      </c>
      <c r="AD502" s="691">
        <f t="shared" si="70"/>
        <v>150000000000</v>
      </c>
      <c r="AE502" s="691">
        <f t="shared" si="71"/>
        <v>31643835.616438359</v>
      </c>
      <c r="AF502" s="692">
        <f>SUMIFS('GL7010'!M:M,'GL7010'!I:I,'C701- Recalculate'!D502)</f>
        <v>-31643836</v>
      </c>
      <c r="AG502" s="693">
        <f t="shared" si="72"/>
        <v>-0.3835616409778595</v>
      </c>
    </row>
    <row r="503" spans="1:33" ht="60.5" hidden="1" thickBot="1">
      <c r="A503" s="701">
        <v>131200001</v>
      </c>
      <c r="B503" s="701" t="s">
        <v>1269</v>
      </c>
      <c r="C503" s="701" t="s">
        <v>1271</v>
      </c>
      <c r="D503" s="701" t="s">
        <v>3025</v>
      </c>
      <c r="E503" s="701" t="s">
        <v>3026</v>
      </c>
      <c r="F503" s="701">
        <v>21075</v>
      </c>
      <c r="G503" s="701" t="s">
        <v>1066</v>
      </c>
      <c r="H503" s="701" t="s">
        <v>2998</v>
      </c>
      <c r="I503" s="704">
        <v>45203</v>
      </c>
      <c r="J503" s="701">
        <v>7</v>
      </c>
      <c r="K503" s="701" t="s">
        <v>178</v>
      </c>
      <c r="L503" s="702">
        <v>240000000000</v>
      </c>
      <c r="M503" s="703">
        <v>240000000000</v>
      </c>
      <c r="N503" s="701">
        <v>0.35</v>
      </c>
      <c r="O503" s="701">
        <v>0</v>
      </c>
      <c r="P503" s="701">
        <v>0</v>
      </c>
      <c r="Q503" s="701">
        <v>0</v>
      </c>
      <c r="R503" s="701">
        <v>0</v>
      </c>
      <c r="S503" s="701">
        <v>491100002</v>
      </c>
      <c r="T503" s="701" t="s">
        <v>3027</v>
      </c>
      <c r="U503" s="702">
        <v>240000000000</v>
      </c>
      <c r="W503" s="687" t="str">
        <f t="shared" si="65"/>
        <v>27/09/2023</v>
      </c>
      <c r="X503" s="688">
        <f t="shared" si="66"/>
        <v>45203</v>
      </c>
      <c r="Y503" s="689">
        <f t="shared" si="73"/>
        <v>7</v>
      </c>
      <c r="Z503" s="690">
        <f t="shared" si="67"/>
        <v>9.5890410958904092E-6</v>
      </c>
      <c r="AA503" s="691">
        <f t="shared" si="68"/>
        <v>240000000000</v>
      </c>
      <c r="AB503" s="689" t="str">
        <f t="shared" si="69"/>
        <v>VND</v>
      </c>
      <c r="AC503" s="689">
        <f>VLOOKUP(AB503,'Fx rate'!$A$2:$B$12,2,0)</f>
        <v>1</v>
      </c>
      <c r="AD503" s="691">
        <f t="shared" si="70"/>
        <v>240000000000</v>
      </c>
      <c r="AE503" s="691">
        <f t="shared" si="71"/>
        <v>16109589.041095888</v>
      </c>
      <c r="AF503" s="692">
        <f>SUMIFS('GL7010'!M:M,'GL7010'!I:I,'C701- Recalculate'!D503)</f>
        <v>-16109589</v>
      </c>
      <c r="AG503" s="693">
        <f t="shared" si="72"/>
        <v>4.1095888242125511E-2</v>
      </c>
    </row>
    <row r="504" spans="1:33" ht="60.5" hidden="1" thickBot="1">
      <c r="A504" s="701">
        <v>131200001</v>
      </c>
      <c r="B504" s="701" t="s">
        <v>1269</v>
      </c>
      <c r="C504" s="701" t="s">
        <v>1271</v>
      </c>
      <c r="D504" s="701" t="s">
        <v>3028</v>
      </c>
      <c r="E504" s="701" t="s">
        <v>3029</v>
      </c>
      <c r="F504" s="701">
        <v>12092</v>
      </c>
      <c r="G504" s="701" t="s">
        <v>1069</v>
      </c>
      <c r="H504" s="701" t="s">
        <v>2998</v>
      </c>
      <c r="I504" s="704">
        <v>45210</v>
      </c>
      <c r="J504" s="701">
        <v>14</v>
      </c>
      <c r="K504" s="701" t="s">
        <v>178</v>
      </c>
      <c r="L504" s="702">
        <v>200000000000</v>
      </c>
      <c r="M504" s="703">
        <v>200000000000</v>
      </c>
      <c r="N504" s="701">
        <v>0.55000000000000004</v>
      </c>
      <c r="O504" s="701">
        <v>0</v>
      </c>
      <c r="P504" s="701">
        <v>0</v>
      </c>
      <c r="Q504" s="701">
        <v>0</v>
      </c>
      <c r="R504" s="701">
        <v>0</v>
      </c>
      <c r="S504" s="701">
        <v>491100002</v>
      </c>
      <c r="T504" s="701" t="s">
        <v>3030</v>
      </c>
      <c r="U504" s="702">
        <v>200000000000</v>
      </c>
      <c r="W504" s="687" t="str">
        <f t="shared" si="65"/>
        <v>27/09/2023</v>
      </c>
      <c r="X504" s="688">
        <f t="shared" si="66"/>
        <v>45210</v>
      </c>
      <c r="Y504" s="689">
        <f t="shared" si="73"/>
        <v>14</v>
      </c>
      <c r="Z504" s="690">
        <f t="shared" si="67"/>
        <v>1.5068493150684933E-5</v>
      </c>
      <c r="AA504" s="691">
        <f t="shared" si="68"/>
        <v>200000000000</v>
      </c>
      <c r="AB504" s="689" t="str">
        <f t="shared" si="69"/>
        <v>VND</v>
      </c>
      <c r="AC504" s="689">
        <f>VLOOKUP(AB504,'Fx rate'!$A$2:$B$12,2,0)</f>
        <v>1</v>
      </c>
      <c r="AD504" s="691">
        <f t="shared" si="70"/>
        <v>200000000000</v>
      </c>
      <c r="AE504" s="691">
        <f t="shared" si="71"/>
        <v>42191780.821917817</v>
      </c>
      <c r="AF504" s="692">
        <f>SUMIFS('GL7010'!M:M,'GL7010'!I:I,'C701- Recalculate'!D504)</f>
        <v>-42191781</v>
      </c>
      <c r="AG504" s="693">
        <f t="shared" si="72"/>
        <v>-0.1780821830034256</v>
      </c>
    </row>
    <row r="505" spans="1:33" ht="60.5" hidden="1" thickBot="1">
      <c r="A505" s="701">
        <v>131200001</v>
      </c>
      <c r="B505" s="701" t="s">
        <v>1269</v>
      </c>
      <c r="C505" s="701" t="s">
        <v>1271</v>
      </c>
      <c r="D505" s="701" t="s">
        <v>3031</v>
      </c>
      <c r="E505" s="701" t="s">
        <v>3032</v>
      </c>
      <c r="F505" s="701">
        <v>12092</v>
      </c>
      <c r="G505" s="701" t="s">
        <v>1069</v>
      </c>
      <c r="H505" s="701" t="s">
        <v>3008</v>
      </c>
      <c r="I505" s="704">
        <v>45203</v>
      </c>
      <c r="J505" s="701">
        <v>6</v>
      </c>
      <c r="K505" s="701" t="s">
        <v>178</v>
      </c>
      <c r="L505" s="702">
        <v>200000000000</v>
      </c>
      <c r="M505" s="703">
        <v>200000000000</v>
      </c>
      <c r="N505" s="701">
        <v>0.3</v>
      </c>
      <c r="O505" s="701">
        <v>0</v>
      </c>
      <c r="P505" s="701">
        <v>0</v>
      </c>
      <c r="Q505" s="701">
        <v>0</v>
      </c>
      <c r="R505" s="701">
        <v>0</v>
      </c>
      <c r="S505" s="701">
        <v>491100002</v>
      </c>
      <c r="T505" s="701" t="s">
        <v>3033</v>
      </c>
      <c r="U505" s="702">
        <v>200000000000</v>
      </c>
      <c r="W505" s="687" t="str">
        <f t="shared" si="65"/>
        <v>28/09/2023</v>
      </c>
      <c r="X505" s="688">
        <f t="shared" si="66"/>
        <v>45203</v>
      </c>
      <c r="Y505" s="689">
        <f t="shared" si="73"/>
        <v>6</v>
      </c>
      <c r="Z505" s="690">
        <f t="shared" si="67"/>
        <v>8.2191780821917817E-6</v>
      </c>
      <c r="AA505" s="691">
        <f t="shared" si="68"/>
        <v>200000000000</v>
      </c>
      <c r="AB505" s="689" t="str">
        <f t="shared" si="69"/>
        <v>VND</v>
      </c>
      <c r="AC505" s="689">
        <f>VLOOKUP(AB505,'Fx rate'!$A$2:$B$12,2,0)</f>
        <v>1</v>
      </c>
      <c r="AD505" s="691">
        <f t="shared" si="70"/>
        <v>200000000000</v>
      </c>
      <c r="AE505" s="691">
        <f t="shared" si="71"/>
        <v>9863013.6986301392</v>
      </c>
      <c r="AF505" s="692">
        <f>SUMIFS('GL7010'!M:M,'GL7010'!I:I,'C701- Recalculate'!D505)</f>
        <v>-9863014</v>
      </c>
      <c r="AG505" s="693">
        <f t="shared" si="72"/>
        <v>-0.30136986076831818</v>
      </c>
    </row>
    <row r="506" spans="1:33" ht="60.5" hidden="1" thickBot="1">
      <c r="A506" s="701">
        <v>131200001</v>
      </c>
      <c r="B506" s="701" t="s">
        <v>1269</v>
      </c>
      <c r="C506" s="701" t="s">
        <v>1271</v>
      </c>
      <c r="D506" s="701" t="s">
        <v>3034</v>
      </c>
      <c r="E506" s="701" t="s">
        <v>3035</v>
      </c>
      <c r="F506" s="701">
        <v>12092</v>
      </c>
      <c r="G506" s="701" t="s">
        <v>1069</v>
      </c>
      <c r="H506" s="701" t="s">
        <v>3008</v>
      </c>
      <c r="I506" s="704">
        <v>45203</v>
      </c>
      <c r="J506" s="701">
        <v>6</v>
      </c>
      <c r="K506" s="701" t="s">
        <v>178</v>
      </c>
      <c r="L506" s="702">
        <v>200000000000</v>
      </c>
      <c r="M506" s="703">
        <v>200000000000</v>
      </c>
      <c r="N506" s="701">
        <v>0.3</v>
      </c>
      <c r="O506" s="701">
        <v>0</v>
      </c>
      <c r="P506" s="701">
        <v>0</v>
      </c>
      <c r="Q506" s="701">
        <v>0</v>
      </c>
      <c r="R506" s="701">
        <v>0</v>
      </c>
      <c r="S506" s="701">
        <v>491100002</v>
      </c>
      <c r="T506" s="701" t="s">
        <v>3036</v>
      </c>
      <c r="U506" s="702">
        <v>200000000000</v>
      </c>
      <c r="W506" s="687" t="str">
        <f t="shared" si="65"/>
        <v>28/09/2023</v>
      </c>
      <c r="X506" s="688">
        <f t="shared" si="66"/>
        <v>45203</v>
      </c>
      <c r="Y506" s="689">
        <f t="shared" si="73"/>
        <v>6</v>
      </c>
      <c r="Z506" s="690">
        <f t="shared" si="67"/>
        <v>8.2191780821917817E-6</v>
      </c>
      <c r="AA506" s="691">
        <f t="shared" si="68"/>
        <v>200000000000</v>
      </c>
      <c r="AB506" s="689" t="str">
        <f t="shared" si="69"/>
        <v>VND</v>
      </c>
      <c r="AC506" s="689">
        <f>VLOOKUP(AB506,'Fx rate'!$A$2:$B$12,2,0)</f>
        <v>1</v>
      </c>
      <c r="AD506" s="691">
        <f t="shared" si="70"/>
        <v>200000000000</v>
      </c>
      <c r="AE506" s="691">
        <f t="shared" si="71"/>
        <v>9863013.6986301392</v>
      </c>
      <c r="AF506" s="692">
        <f>SUMIFS('GL7010'!M:M,'GL7010'!I:I,'C701- Recalculate'!D506)</f>
        <v>-9863014</v>
      </c>
      <c r="AG506" s="693">
        <f t="shared" si="72"/>
        <v>-0.30136986076831818</v>
      </c>
    </row>
    <row r="507" spans="1:33" ht="60.5" hidden="1" thickBot="1">
      <c r="A507" s="701">
        <v>131200001</v>
      </c>
      <c r="B507" s="701" t="s">
        <v>1269</v>
      </c>
      <c r="C507" s="701" t="s">
        <v>1271</v>
      </c>
      <c r="D507" s="701" t="s">
        <v>3037</v>
      </c>
      <c r="E507" s="701" t="s">
        <v>3038</v>
      </c>
      <c r="F507" s="701">
        <v>12092</v>
      </c>
      <c r="G507" s="701" t="s">
        <v>1069</v>
      </c>
      <c r="H507" s="701" t="s">
        <v>3008</v>
      </c>
      <c r="I507" s="704">
        <v>45203</v>
      </c>
      <c r="J507" s="701">
        <v>6</v>
      </c>
      <c r="K507" s="701" t="s">
        <v>178</v>
      </c>
      <c r="L507" s="702">
        <v>100000000000</v>
      </c>
      <c r="M507" s="703">
        <v>100000000000</v>
      </c>
      <c r="N507" s="701">
        <v>0.3</v>
      </c>
      <c r="O507" s="701">
        <v>0</v>
      </c>
      <c r="P507" s="701">
        <v>0</v>
      </c>
      <c r="Q507" s="701">
        <v>0</v>
      </c>
      <c r="R507" s="701">
        <v>0</v>
      </c>
      <c r="S507" s="701">
        <v>491100002</v>
      </c>
      <c r="T507" s="701" t="s">
        <v>3039</v>
      </c>
      <c r="U507" s="702">
        <v>100000000000</v>
      </c>
      <c r="W507" s="687" t="str">
        <f t="shared" si="65"/>
        <v>28/09/2023</v>
      </c>
      <c r="X507" s="688">
        <f t="shared" si="66"/>
        <v>45203</v>
      </c>
      <c r="Y507" s="689">
        <f t="shared" si="73"/>
        <v>6</v>
      </c>
      <c r="Z507" s="690">
        <f t="shared" si="67"/>
        <v>8.2191780821917817E-6</v>
      </c>
      <c r="AA507" s="691">
        <f t="shared" si="68"/>
        <v>100000000000</v>
      </c>
      <c r="AB507" s="689" t="str">
        <f t="shared" si="69"/>
        <v>VND</v>
      </c>
      <c r="AC507" s="689">
        <f>VLOOKUP(AB507,'Fx rate'!$A$2:$B$12,2,0)</f>
        <v>1</v>
      </c>
      <c r="AD507" s="691">
        <f t="shared" si="70"/>
        <v>100000000000</v>
      </c>
      <c r="AE507" s="691">
        <f t="shared" si="71"/>
        <v>4931506.8493150696</v>
      </c>
      <c r="AF507" s="692">
        <f>SUMIFS('GL7010'!M:M,'GL7010'!I:I,'C701- Recalculate'!D507)</f>
        <v>-4931507</v>
      </c>
      <c r="AG507" s="693">
        <f t="shared" si="72"/>
        <v>-0.15068493038415909</v>
      </c>
    </row>
    <row r="508" spans="1:33" ht="70.5" hidden="1" thickBot="1">
      <c r="A508" s="701">
        <v>131200001</v>
      </c>
      <c r="B508" s="701" t="s">
        <v>1269</v>
      </c>
      <c r="C508" s="701" t="s">
        <v>1271</v>
      </c>
      <c r="D508" s="701" t="s">
        <v>3040</v>
      </c>
      <c r="E508" s="701" t="s">
        <v>3041</v>
      </c>
      <c r="F508" s="701">
        <v>25391</v>
      </c>
      <c r="G508" s="701" t="s">
        <v>2538</v>
      </c>
      <c r="H508" s="701" t="s">
        <v>3008</v>
      </c>
      <c r="I508" s="701" t="s">
        <v>2890</v>
      </c>
      <c r="J508" s="701">
        <v>1</v>
      </c>
      <c r="K508" s="701" t="s">
        <v>178</v>
      </c>
      <c r="L508" s="702">
        <v>100000000000</v>
      </c>
      <c r="M508" s="703">
        <v>100000000000</v>
      </c>
      <c r="N508" s="701">
        <v>0.1</v>
      </c>
      <c r="O508" s="701">
        <v>0</v>
      </c>
      <c r="P508" s="701">
        <v>0</v>
      </c>
      <c r="Q508" s="701">
        <v>0</v>
      </c>
      <c r="R508" s="701">
        <v>0</v>
      </c>
      <c r="S508" s="701">
        <v>491100002</v>
      </c>
      <c r="T508" s="701" t="s">
        <v>3042</v>
      </c>
      <c r="U508" s="702">
        <v>100000000000</v>
      </c>
      <c r="W508" s="687" t="str">
        <f t="shared" si="65"/>
        <v>28/09/2023</v>
      </c>
      <c r="X508" s="688" t="str">
        <f t="shared" si="66"/>
        <v>29/09/2023</v>
      </c>
      <c r="Y508" s="689">
        <f t="shared" si="73"/>
        <v>1</v>
      </c>
      <c r="Z508" s="690">
        <f t="shared" si="67"/>
        <v>2.7397260273972604E-6</v>
      </c>
      <c r="AA508" s="691">
        <f t="shared" si="68"/>
        <v>100000000000</v>
      </c>
      <c r="AB508" s="689" t="str">
        <f t="shared" si="69"/>
        <v>VND</v>
      </c>
      <c r="AC508" s="689">
        <f>VLOOKUP(AB508,'Fx rate'!$A$2:$B$12,2,0)</f>
        <v>1</v>
      </c>
      <c r="AD508" s="691">
        <f t="shared" si="70"/>
        <v>100000000000</v>
      </c>
      <c r="AE508" s="691">
        <f t="shared" si="71"/>
        <v>273972.60273972602</v>
      </c>
      <c r="AF508" s="692">
        <f>SUMIFS('GL7010'!M:M,'GL7010'!I:I,'C701- Recalculate'!D508)</f>
        <v>-273973</v>
      </c>
      <c r="AG508" s="693">
        <f t="shared" si="72"/>
        <v>-0.39726027398137376</v>
      </c>
    </row>
    <row r="509" spans="1:33" ht="90.5" hidden="1" thickBot="1">
      <c r="A509" s="701">
        <v>131200001</v>
      </c>
      <c r="B509" s="701" t="s">
        <v>1269</v>
      </c>
      <c r="C509" s="701" t="s">
        <v>1271</v>
      </c>
      <c r="D509" s="701" t="s">
        <v>3043</v>
      </c>
      <c r="E509" s="701" t="s">
        <v>3044</v>
      </c>
      <c r="F509" s="701">
        <v>93719</v>
      </c>
      <c r="G509" s="701" t="s">
        <v>1062</v>
      </c>
      <c r="H509" s="701" t="s">
        <v>2890</v>
      </c>
      <c r="I509" s="704">
        <v>45201</v>
      </c>
      <c r="J509" s="701">
        <v>3</v>
      </c>
      <c r="K509" s="701" t="s">
        <v>178</v>
      </c>
      <c r="L509" s="702">
        <v>100000000000</v>
      </c>
      <c r="M509" s="703">
        <v>100000000000</v>
      </c>
      <c r="N509" s="701">
        <v>0.2</v>
      </c>
      <c r="O509" s="701">
        <v>0</v>
      </c>
      <c r="P509" s="701">
        <v>0</v>
      </c>
      <c r="Q509" s="701">
        <v>0</v>
      </c>
      <c r="R509" s="701">
        <v>0</v>
      </c>
      <c r="S509" s="701">
        <v>491100002</v>
      </c>
      <c r="T509" s="701" t="s">
        <v>3045</v>
      </c>
      <c r="U509" s="702">
        <v>100000000000</v>
      </c>
      <c r="W509" s="687" t="str">
        <f t="shared" si="65"/>
        <v>29/09/2023</v>
      </c>
      <c r="X509" s="688">
        <f t="shared" si="66"/>
        <v>45201</v>
      </c>
      <c r="Y509" s="689">
        <f t="shared" si="73"/>
        <v>3</v>
      </c>
      <c r="Z509" s="690">
        <f t="shared" si="67"/>
        <v>5.4794520547945209E-6</v>
      </c>
      <c r="AA509" s="691">
        <f t="shared" si="68"/>
        <v>100000000000</v>
      </c>
      <c r="AB509" s="689" t="str">
        <f t="shared" si="69"/>
        <v>VND</v>
      </c>
      <c r="AC509" s="689">
        <f>VLOOKUP(AB509,'Fx rate'!$A$2:$B$12,2,0)</f>
        <v>1</v>
      </c>
      <c r="AD509" s="691">
        <f t="shared" si="70"/>
        <v>100000000000</v>
      </c>
      <c r="AE509" s="691">
        <f t="shared" si="71"/>
        <v>1643835.6164383562</v>
      </c>
      <c r="AF509" s="692">
        <f>SUMIFS('GL7010'!M:M,'GL7010'!I:I,'C701- Recalculate'!D509)</f>
        <v>-1643836</v>
      </c>
      <c r="AG509" s="693">
        <f t="shared" si="72"/>
        <v>-0.38356164377182722</v>
      </c>
    </row>
    <row r="510" spans="1:33" ht="60.5" hidden="1" thickBot="1">
      <c r="A510" s="701">
        <v>131200001</v>
      </c>
      <c r="B510" s="701" t="s">
        <v>1269</v>
      </c>
      <c r="C510" s="701" t="s">
        <v>1271</v>
      </c>
      <c r="D510" s="701" t="s">
        <v>3046</v>
      </c>
      <c r="E510" s="701" t="s">
        <v>3047</v>
      </c>
      <c r="F510" s="701">
        <v>11695</v>
      </c>
      <c r="G510" s="701" t="s">
        <v>1067</v>
      </c>
      <c r="H510" s="701" t="s">
        <v>2890</v>
      </c>
      <c r="I510" s="704">
        <v>45201</v>
      </c>
      <c r="J510" s="701">
        <v>3</v>
      </c>
      <c r="K510" s="701" t="s">
        <v>178</v>
      </c>
      <c r="L510" s="702">
        <v>300000000000</v>
      </c>
      <c r="M510" s="703">
        <v>300000000000</v>
      </c>
      <c r="N510" s="701">
        <v>0.2</v>
      </c>
      <c r="O510" s="701">
        <v>0</v>
      </c>
      <c r="P510" s="701">
        <v>0</v>
      </c>
      <c r="Q510" s="701">
        <v>0</v>
      </c>
      <c r="R510" s="701">
        <v>0</v>
      </c>
      <c r="S510" s="701">
        <v>491100002</v>
      </c>
      <c r="T510" s="701" t="s">
        <v>3048</v>
      </c>
      <c r="U510" s="702">
        <v>300000000000</v>
      </c>
      <c r="W510" s="687" t="str">
        <f t="shared" si="65"/>
        <v>29/09/2023</v>
      </c>
      <c r="X510" s="688">
        <f t="shared" si="66"/>
        <v>45201</v>
      </c>
      <c r="Y510" s="689">
        <f t="shared" si="73"/>
        <v>3</v>
      </c>
      <c r="Z510" s="690">
        <f t="shared" si="67"/>
        <v>5.4794520547945209E-6</v>
      </c>
      <c r="AA510" s="691">
        <f t="shared" si="68"/>
        <v>300000000000</v>
      </c>
      <c r="AB510" s="689" t="str">
        <f t="shared" si="69"/>
        <v>VND</v>
      </c>
      <c r="AC510" s="689">
        <f>VLOOKUP(AB510,'Fx rate'!$A$2:$B$12,2,0)</f>
        <v>1</v>
      </c>
      <c r="AD510" s="691">
        <f t="shared" si="70"/>
        <v>300000000000</v>
      </c>
      <c r="AE510" s="691">
        <f t="shared" si="71"/>
        <v>4931506.8493150687</v>
      </c>
      <c r="AF510" s="692">
        <f>SUMIFS('GL7010'!M:M,'GL7010'!I:I,'C701- Recalculate'!D510)</f>
        <v>-4931507</v>
      </c>
      <c r="AG510" s="693">
        <f t="shared" si="72"/>
        <v>-0.15068493131548166</v>
      </c>
    </row>
    <row r="511" spans="1:33" ht="80.5" hidden="1" thickBot="1">
      <c r="A511" s="701">
        <v>131200001</v>
      </c>
      <c r="B511" s="701" t="s">
        <v>1269</v>
      </c>
      <c r="C511" s="701" t="s">
        <v>1271</v>
      </c>
      <c r="D511" s="701" t="s">
        <v>3049</v>
      </c>
      <c r="E511" s="701" t="s">
        <v>3050</v>
      </c>
      <c r="F511" s="701">
        <v>25391</v>
      </c>
      <c r="G511" s="701" t="s">
        <v>2538</v>
      </c>
      <c r="H511" s="701" t="s">
        <v>2890</v>
      </c>
      <c r="I511" s="704">
        <v>45201</v>
      </c>
      <c r="J511" s="701">
        <v>3</v>
      </c>
      <c r="K511" s="701" t="s">
        <v>178</v>
      </c>
      <c r="L511" s="702">
        <v>500000000000</v>
      </c>
      <c r="M511" s="703">
        <v>500000000000</v>
      </c>
      <c r="N511" s="701">
        <v>0.15</v>
      </c>
      <c r="O511" s="701">
        <v>0</v>
      </c>
      <c r="P511" s="701">
        <v>0</v>
      </c>
      <c r="Q511" s="701">
        <v>0</v>
      </c>
      <c r="R511" s="701">
        <v>0</v>
      </c>
      <c r="S511" s="701">
        <v>491100002</v>
      </c>
      <c r="T511" s="701" t="s">
        <v>3051</v>
      </c>
      <c r="U511" s="702">
        <v>500000000000</v>
      </c>
      <c r="W511" s="687" t="str">
        <f t="shared" si="65"/>
        <v>29/09/2023</v>
      </c>
      <c r="X511" s="688">
        <f t="shared" si="66"/>
        <v>45201</v>
      </c>
      <c r="Y511" s="689">
        <f t="shared" si="73"/>
        <v>3</v>
      </c>
      <c r="Z511" s="690">
        <f t="shared" si="67"/>
        <v>4.1095890410958909E-6</v>
      </c>
      <c r="AA511" s="691">
        <f t="shared" si="68"/>
        <v>500000000000</v>
      </c>
      <c r="AB511" s="689" t="str">
        <f t="shared" si="69"/>
        <v>VND</v>
      </c>
      <c r="AC511" s="689">
        <f>VLOOKUP(AB511,'Fx rate'!$A$2:$B$12,2,0)</f>
        <v>1</v>
      </c>
      <c r="AD511" s="691">
        <f t="shared" si="70"/>
        <v>500000000000</v>
      </c>
      <c r="AE511" s="691">
        <f t="shared" si="71"/>
        <v>6164383.561643837</v>
      </c>
      <c r="AF511" s="692">
        <f>SUMIFS('GL7010'!M:M,'GL7010'!I:I,'C701- Recalculate'!D511)</f>
        <v>-6164384</v>
      </c>
      <c r="AG511" s="693">
        <f t="shared" si="72"/>
        <v>-0.43835616298019886</v>
      </c>
    </row>
    <row r="512" spans="1:33" ht="60.5" hidden="1" thickBot="1">
      <c r="A512" s="701">
        <v>131200001</v>
      </c>
      <c r="B512" s="701" t="s">
        <v>1269</v>
      </c>
      <c r="C512" s="701" t="s">
        <v>1271</v>
      </c>
      <c r="D512" s="701" t="s">
        <v>3052</v>
      </c>
      <c r="E512" s="701" t="s">
        <v>3053</v>
      </c>
      <c r="F512" s="701">
        <v>11695</v>
      </c>
      <c r="G512" s="701" t="s">
        <v>1067</v>
      </c>
      <c r="H512" s="701" t="s">
        <v>2890</v>
      </c>
      <c r="I512" s="704">
        <v>45201</v>
      </c>
      <c r="J512" s="701">
        <v>3</v>
      </c>
      <c r="K512" s="701" t="s">
        <v>178</v>
      </c>
      <c r="L512" s="702">
        <v>400000000000</v>
      </c>
      <c r="M512" s="703">
        <v>400000000000</v>
      </c>
      <c r="N512" s="701">
        <v>0.2</v>
      </c>
      <c r="O512" s="701">
        <v>0</v>
      </c>
      <c r="P512" s="701">
        <v>0</v>
      </c>
      <c r="Q512" s="701">
        <v>0</v>
      </c>
      <c r="R512" s="701">
        <v>0</v>
      </c>
      <c r="S512" s="701">
        <v>491100002</v>
      </c>
      <c r="T512" s="701" t="s">
        <v>3054</v>
      </c>
      <c r="U512" s="702">
        <v>400000000000</v>
      </c>
      <c r="W512" s="687" t="str">
        <f t="shared" si="65"/>
        <v>29/09/2023</v>
      </c>
      <c r="X512" s="688">
        <f t="shared" si="66"/>
        <v>45201</v>
      </c>
      <c r="Y512" s="689">
        <f t="shared" si="73"/>
        <v>3</v>
      </c>
      <c r="Z512" s="690">
        <f t="shared" si="67"/>
        <v>5.4794520547945209E-6</v>
      </c>
      <c r="AA512" s="691">
        <f t="shared" si="68"/>
        <v>400000000000</v>
      </c>
      <c r="AB512" s="689" t="str">
        <f t="shared" si="69"/>
        <v>VND</v>
      </c>
      <c r="AC512" s="689">
        <f>VLOOKUP(AB512,'Fx rate'!$A$2:$B$12,2,0)</f>
        <v>1</v>
      </c>
      <c r="AD512" s="691">
        <f t="shared" si="70"/>
        <v>400000000000</v>
      </c>
      <c r="AE512" s="691">
        <f t="shared" si="71"/>
        <v>6575342.4657534249</v>
      </c>
      <c r="AF512" s="692">
        <f>SUMIFS('GL7010'!M:M,'GL7010'!I:I,'C701- Recalculate'!D512)</f>
        <v>-6575342</v>
      </c>
      <c r="AG512" s="693">
        <f t="shared" si="72"/>
        <v>0.46575342491269112</v>
      </c>
    </row>
    <row r="513" spans="1:33" ht="100.5" hidden="1" thickBot="1">
      <c r="A513" s="701">
        <v>131200001</v>
      </c>
      <c r="B513" s="701" t="s">
        <v>1269</v>
      </c>
      <c r="C513" s="701" t="s">
        <v>1271</v>
      </c>
      <c r="D513" s="701" t="s">
        <v>3055</v>
      </c>
      <c r="E513" s="701" t="s">
        <v>3056</v>
      </c>
      <c r="F513" s="701">
        <v>155757</v>
      </c>
      <c r="G513" s="701" t="s">
        <v>1063</v>
      </c>
      <c r="H513" s="701" t="s">
        <v>2890</v>
      </c>
      <c r="I513" s="704">
        <v>45205</v>
      </c>
      <c r="J513" s="701">
        <v>7</v>
      </c>
      <c r="K513" s="701" t="s">
        <v>178</v>
      </c>
      <c r="L513" s="702">
        <v>300000000000</v>
      </c>
      <c r="M513" s="703">
        <v>300000000000</v>
      </c>
      <c r="N513" s="701">
        <v>0.6</v>
      </c>
      <c r="O513" s="701">
        <v>0</v>
      </c>
      <c r="P513" s="701">
        <v>0</v>
      </c>
      <c r="Q513" s="701">
        <v>0</v>
      </c>
      <c r="R513" s="701">
        <v>0</v>
      </c>
      <c r="S513" s="701">
        <v>491100002</v>
      </c>
      <c r="T513" s="701" t="s">
        <v>3057</v>
      </c>
      <c r="U513" s="702">
        <v>300000000000</v>
      </c>
      <c r="W513" s="687" t="str">
        <f t="shared" si="65"/>
        <v>29/09/2023</v>
      </c>
      <c r="X513" s="688">
        <f t="shared" si="66"/>
        <v>45205</v>
      </c>
      <c r="Y513" s="689">
        <f t="shared" si="73"/>
        <v>7</v>
      </c>
      <c r="Z513" s="690">
        <f t="shared" si="67"/>
        <v>1.6438356164383563E-5</v>
      </c>
      <c r="AA513" s="691">
        <f t="shared" si="68"/>
        <v>300000000000</v>
      </c>
      <c r="AB513" s="689" t="str">
        <f t="shared" si="69"/>
        <v>VND</v>
      </c>
      <c r="AC513" s="689">
        <f>VLOOKUP(AB513,'Fx rate'!$A$2:$B$12,2,0)</f>
        <v>1</v>
      </c>
      <c r="AD513" s="691">
        <f t="shared" si="70"/>
        <v>300000000000</v>
      </c>
      <c r="AE513" s="691">
        <f t="shared" si="71"/>
        <v>34520547.94520548</v>
      </c>
      <c r="AF513" s="692">
        <f>SUMIFS('GL7010'!M:M,'GL7010'!I:I,'C701- Recalculate'!D513)</f>
        <v>-34520548</v>
      </c>
      <c r="AG513" s="693">
        <f t="shared" si="72"/>
        <v>-5.4794520139694214E-2</v>
      </c>
    </row>
    <row r="514" spans="1:33" ht="90.5" hidden="1" thickBot="1">
      <c r="A514" s="701">
        <v>131200001</v>
      </c>
      <c r="B514" s="701" t="s">
        <v>1269</v>
      </c>
      <c r="C514" s="701" t="s">
        <v>1271</v>
      </c>
      <c r="D514" s="701" t="s">
        <v>3058</v>
      </c>
      <c r="E514" s="701" t="s">
        <v>3059</v>
      </c>
      <c r="F514" s="701">
        <v>93719</v>
      </c>
      <c r="G514" s="701" t="s">
        <v>1062</v>
      </c>
      <c r="H514" s="701" t="s">
        <v>2890</v>
      </c>
      <c r="I514" s="704">
        <v>45201</v>
      </c>
      <c r="J514" s="701">
        <v>3</v>
      </c>
      <c r="K514" s="701" t="s">
        <v>178</v>
      </c>
      <c r="L514" s="702">
        <v>200000000000</v>
      </c>
      <c r="M514" s="703">
        <v>200000000000</v>
      </c>
      <c r="N514" s="701">
        <v>0.2</v>
      </c>
      <c r="O514" s="701">
        <v>0</v>
      </c>
      <c r="P514" s="701">
        <v>0</v>
      </c>
      <c r="Q514" s="701">
        <v>0</v>
      </c>
      <c r="R514" s="701">
        <v>0</v>
      </c>
      <c r="S514" s="701">
        <v>491100002</v>
      </c>
      <c r="T514" s="701" t="s">
        <v>3060</v>
      </c>
      <c r="U514" s="702">
        <v>200000000000</v>
      </c>
      <c r="W514" s="687" t="str">
        <f t="shared" si="65"/>
        <v>29/09/2023</v>
      </c>
      <c r="X514" s="688">
        <f t="shared" si="66"/>
        <v>45201</v>
      </c>
      <c r="Y514" s="689">
        <f t="shared" si="73"/>
        <v>3</v>
      </c>
      <c r="Z514" s="690">
        <f t="shared" si="67"/>
        <v>5.4794520547945209E-6</v>
      </c>
      <c r="AA514" s="691">
        <f t="shared" si="68"/>
        <v>200000000000</v>
      </c>
      <c r="AB514" s="689" t="str">
        <f t="shared" si="69"/>
        <v>VND</v>
      </c>
      <c r="AC514" s="689">
        <f>VLOOKUP(AB514,'Fx rate'!$A$2:$B$12,2,0)</f>
        <v>1</v>
      </c>
      <c r="AD514" s="691">
        <f t="shared" si="70"/>
        <v>200000000000</v>
      </c>
      <c r="AE514" s="691">
        <f t="shared" si="71"/>
        <v>3287671.2328767125</v>
      </c>
      <c r="AF514" s="692">
        <f>SUMIFS('GL7010'!M:M,'GL7010'!I:I,'C701- Recalculate'!D514)</f>
        <v>-3287671</v>
      </c>
      <c r="AG514" s="693">
        <f t="shared" si="72"/>
        <v>0.23287671245634556</v>
      </c>
    </row>
    <row r="515" spans="1:33" ht="100.5" hidden="1" thickBot="1">
      <c r="A515" s="701">
        <v>132200001</v>
      </c>
      <c r="B515" s="701" t="s">
        <v>1269</v>
      </c>
      <c r="C515" s="701" t="s">
        <v>1271</v>
      </c>
      <c r="D515" s="701" t="s">
        <v>3061</v>
      </c>
      <c r="E515" s="701" t="s">
        <v>3062</v>
      </c>
      <c r="F515" s="701">
        <v>11695</v>
      </c>
      <c r="G515" s="701" t="s">
        <v>1067</v>
      </c>
      <c r="H515" s="701" t="s">
        <v>2890</v>
      </c>
      <c r="I515" s="704">
        <v>45201</v>
      </c>
      <c r="J515" s="701">
        <v>3</v>
      </c>
      <c r="K515" s="701" t="s">
        <v>315</v>
      </c>
      <c r="L515" s="702">
        <v>7500000</v>
      </c>
      <c r="M515" s="703">
        <v>182587500000</v>
      </c>
      <c r="N515" s="701">
        <v>5</v>
      </c>
      <c r="O515" s="701">
        <v>0</v>
      </c>
      <c r="P515" s="702">
        <v>30822</v>
      </c>
      <c r="Q515" s="701">
        <v>0</v>
      </c>
      <c r="R515" s="701">
        <v>0</v>
      </c>
      <c r="S515" s="701">
        <v>491200002</v>
      </c>
      <c r="T515" s="701" t="s">
        <v>3063</v>
      </c>
      <c r="U515" s="702">
        <v>7500000</v>
      </c>
      <c r="W515" s="687" t="str">
        <f t="shared" si="65"/>
        <v>29/09/2023</v>
      </c>
      <c r="X515" s="688">
        <f t="shared" si="66"/>
        <v>45201</v>
      </c>
      <c r="Y515" s="689">
        <f t="shared" si="73"/>
        <v>3</v>
      </c>
      <c r="Z515" s="690">
        <f t="shared" si="67"/>
        <v>1.3698630136986303E-4</v>
      </c>
      <c r="AA515" s="691">
        <f t="shared" si="68"/>
        <v>7500000</v>
      </c>
      <c r="AB515" s="689" t="str">
        <f t="shared" si="69"/>
        <v>USD</v>
      </c>
      <c r="AC515" s="689">
        <f>VLOOKUP(AB515,'Fx rate'!$A$2:$B$12,2,0)</f>
        <v>24115</v>
      </c>
      <c r="AD515" s="691">
        <f t="shared" si="70"/>
        <v>180862500000</v>
      </c>
      <c r="AE515" s="691">
        <f t="shared" si="71"/>
        <v>74327054.794520557</v>
      </c>
      <c r="AF515" s="692">
        <f>SUMIFS('GL7010'!M:M,'GL7010'!I:I,'C701- Recalculate'!D515)</f>
        <v>-75035916</v>
      </c>
      <c r="AG515" s="693">
        <f t="shared" si="72"/>
        <v>-708861.20547944307</v>
      </c>
    </row>
    <row r="516" spans="1:33" ht="60.5" hidden="1" thickBot="1">
      <c r="A516" s="701">
        <v>131200001</v>
      </c>
      <c r="B516" s="701" t="s">
        <v>1269</v>
      </c>
      <c r="C516" s="701" t="s">
        <v>1271</v>
      </c>
      <c r="D516" s="701" t="s">
        <v>3064</v>
      </c>
      <c r="E516" s="701" t="s">
        <v>3065</v>
      </c>
      <c r="F516" s="701">
        <v>12092</v>
      </c>
      <c r="G516" s="701" t="s">
        <v>1069</v>
      </c>
      <c r="H516" s="701" t="s">
        <v>2890</v>
      </c>
      <c r="I516" s="704">
        <v>45205</v>
      </c>
      <c r="J516" s="701">
        <v>7</v>
      </c>
      <c r="K516" s="701" t="s">
        <v>178</v>
      </c>
      <c r="L516" s="702">
        <v>100000000000</v>
      </c>
      <c r="M516" s="703">
        <v>100000000000</v>
      </c>
      <c r="N516" s="701">
        <v>0.35</v>
      </c>
      <c r="O516" s="701">
        <v>0</v>
      </c>
      <c r="P516" s="701">
        <v>0</v>
      </c>
      <c r="Q516" s="701">
        <v>0</v>
      </c>
      <c r="R516" s="701">
        <v>0</v>
      </c>
      <c r="S516" s="701">
        <v>491100002</v>
      </c>
      <c r="T516" s="701" t="s">
        <v>3066</v>
      </c>
      <c r="U516" s="702">
        <v>100000000000</v>
      </c>
      <c r="W516" s="687" t="str">
        <f t="shared" si="65"/>
        <v>29/09/2023</v>
      </c>
      <c r="X516" s="688">
        <f t="shared" si="66"/>
        <v>45205</v>
      </c>
      <c r="Y516" s="689">
        <f t="shared" si="73"/>
        <v>7</v>
      </c>
      <c r="Z516" s="690">
        <f t="shared" si="67"/>
        <v>9.5890410958904092E-6</v>
      </c>
      <c r="AA516" s="691">
        <f t="shared" si="68"/>
        <v>100000000000</v>
      </c>
      <c r="AB516" s="689" t="str">
        <f t="shared" si="69"/>
        <v>VND</v>
      </c>
      <c r="AC516" s="689">
        <f>VLOOKUP(AB516,'Fx rate'!$A$2:$B$12,2,0)</f>
        <v>1</v>
      </c>
      <c r="AD516" s="691">
        <f t="shared" si="70"/>
        <v>100000000000</v>
      </c>
      <c r="AE516" s="691">
        <f t="shared" si="71"/>
        <v>6712328.7671232857</v>
      </c>
      <c r="AF516" s="692">
        <f>SUMIFS('GL7010'!M:M,'GL7010'!I:I,'C701- Recalculate'!D516)</f>
        <v>-6712329</v>
      </c>
      <c r="AG516" s="693">
        <f t="shared" si="72"/>
        <v>-0.23287671431899071</v>
      </c>
    </row>
    <row r="517" spans="1:33" ht="100.5" hidden="1" thickBot="1">
      <c r="A517" s="701">
        <v>132200001</v>
      </c>
      <c r="B517" s="701" t="s">
        <v>1269</v>
      </c>
      <c r="C517" s="701" t="s">
        <v>1271</v>
      </c>
      <c r="D517" s="701" t="s">
        <v>3067</v>
      </c>
      <c r="E517" s="701" t="s">
        <v>3068</v>
      </c>
      <c r="F517" s="701">
        <v>11695</v>
      </c>
      <c r="G517" s="701" t="s">
        <v>1067</v>
      </c>
      <c r="H517" s="701" t="s">
        <v>2890</v>
      </c>
      <c r="I517" s="704">
        <v>45201</v>
      </c>
      <c r="J517" s="701">
        <v>3</v>
      </c>
      <c r="K517" s="701" t="s">
        <v>315</v>
      </c>
      <c r="L517" s="702">
        <v>7500000</v>
      </c>
      <c r="M517" s="703">
        <v>182587500000</v>
      </c>
      <c r="N517" s="701">
        <v>5</v>
      </c>
      <c r="O517" s="701">
        <v>0</v>
      </c>
      <c r="P517" s="702">
        <v>30822</v>
      </c>
      <c r="Q517" s="701">
        <v>0</v>
      </c>
      <c r="R517" s="701">
        <v>0</v>
      </c>
      <c r="S517" s="701">
        <v>491200002</v>
      </c>
      <c r="T517" s="701" t="s">
        <v>3069</v>
      </c>
      <c r="U517" s="702">
        <v>7500000</v>
      </c>
      <c r="W517" s="687" t="str">
        <f t="shared" si="65"/>
        <v>29/09/2023</v>
      </c>
      <c r="X517" s="688">
        <f t="shared" si="66"/>
        <v>45201</v>
      </c>
      <c r="Y517" s="689">
        <f t="shared" si="73"/>
        <v>3</v>
      </c>
      <c r="Z517" s="690">
        <f t="shared" si="67"/>
        <v>1.3698630136986303E-4</v>
      </c>
      <c r="AA517" s="691">
        <f t="shared" si="68"/>
        <v>7500000</v>
      </c>
      <c r="AB517" s="689" t="str">
        <f t="shared" si="69"/>
        <v>USD</v>
      </c>
      <c r="AC517" s="689">
        <f>VLOOKUP(AB517,'Fx rate'!$A$2:$B$12,2,0)</f>
        <v>24115</v>
      </c>
      <c r="AD517" s="691">
        <f t="shared" si="70"/>
        <v>180862500000</v>
      </c>
      <c r="AE517" s="691">
        <f t="shared" si="71"/>
        <v>74327054.794520557</v>
      </c>
      <c r="AF517" s="692">
        <f>SUMIFS('GL7010'!M:M,'GL7010'!I:I,'C701- Recalculate'!D517)</f>
        <v>-75035916</v>
      </c>
      <c r="AG517" s="693">
        <f t="shared" si="72"/>
        <v>-708861.20547944307</v>
      </c>
    </row>
    <row r="518" spans="1:33" ht="80.5" hidden="1" thickBot="1">
      <c r="A518" s="701">
        <v>131200001</v>
      </c>
      <c r="B518" s="701" t="s">
        <v>1269</v>
      </c>
      <c r="C518" s="701" t="s">
        <v>1271</v>
      </c>
      <c r="D518" s="701" t="s">
        <v>3070</v>
      </c>
      <c r="E518" s="701" t="s">
        <v>3071</v>
      </c>
      <c r="F518" s="701">
        <v>25391</v>
      </c>
      <c r="G518" s="701" t="s">
        <v>2538</v>
      </c>
      <c r="H518" s="701" t="s">
        <v>2890</v>
      </c>
      <c r="I518" s="704">
        <v>45205</v>
      </c>
      <c r="J518" s="701">
        <v>7</v>
      </c>
      <c r="K518" s="701" t="s">
        <v>178</v>
      </c>
      <c r="L518" s="702">
        <v>100000000000</v>
      </c>
      <c r="M518" s="703">
        <v>100000000000</v>
      </c>
      <c r="N518" s="701">
        <v>0.5</v>
      </c>
      <c r="O518" s="701">
        <v>0</v>
      </c>
      <c r="P518" s="701">
        <v>0</v>
      </c>
      <c r="Q518" s="701">
        <v>0</v>
      </c>
      <c r="R518" s="701">
        <v>0</v>
      </c>
      <c r="S518" s="701">
        <v>491100002</v>
      </c>
      <c r="T518" s="701" t="s">
        <v>3072</v>
      </c>
      <c r="U518" s="702">
        <v>100000000000</v>
      </c>
      <c r="W518" s="687" t="str">
        <f t="shared" si="65"/>
        <v>29/09/2023</v>
      </c>
      <c r="X518" s="688">
        <f t="shared" si="66"/>
        <v>45205</v>
      </c>
      <c r="Y518" s="689">
        <f t="shared" si="73"/>
        <v>7</v>
      </c>
      <c r="Z518" s="690">
        <f t="shared" si="67"/>
        <v>1.3698630136986302E-5</v>
      </c>
      <c r="AA518" s="691">
        <f t="shared" si="68"/>
        <v>100000000000</v>
      </c>
      <c r="AB518" s="689" t="str">
        <f t="shared" si="69"/>
        <v>VND</v>
      </c>
      <c r="AC518" s="689">
        <f>VLOOKUP(AB518,'Fx rate'!$A$2:$B$12,2,0)</f>
        <v>1</v>
      </c>
      <c r="AD518" s="691">
        <f t="shared" si="70"/>
        <v>100000000000</v>
      </c>
      <c r="AE518" s="691">
        <f t="shared" si="71"/>
        <v>9589041.0958904121</v>
      </c>
      <c r="AF518" s="692">
        <f>SUMIFS('GL7010'!M:M,'GL7010'!I:I,'C701- Recalculate'!D518)</f>
        <v>-9589041</v>
      </c>
      <c r="AG518" s="693">
        <f t="shared" si="72"/>
        <v>9.5890412107110023E-2</v>
      </c>
    </row>
    <row r="519" spans="1:33" ht="60.5" hidden="1" thickBot="1">
      <c r="A519" s="701">
        <v>131200001</v>
      </c>
      <c r="B519" s="701" t="s">
        <v>1269</v>
      </c>
      <c r="C519" s="701" t="s">
        <v>1271</v>
      </c>
      <c r="D519" s="701" t="s">
        <v>3073</v>
      </c>
      <c r="E519" s="701" t="s">
        <v>3074</v>
      </c>
      <c r="F519" s="701">
        <v>12092</v>
      </c>
      <c r="G519" s="701" t="s">
        <v>1069</v>
      </c>
      <c r="H519" s="701" t="s">
        <v>2890</v>
      </c>
      <c r="I519" s="704">
        <v>45205</v>
      </c>
      <c r="J519" s="701">
        <v>7</v>
      </c>
      <c r="K519" s="701" t="s">
        <v>178</v>
      </c>
      <c r="L519" s="702">
        <v>200000000000</v>
      </c>
      <c r="M519" s="703">
        <v>200000000000</v>
      </c>
      <c r="N519" s="701">
        <v>0.35</v>
      </c>
      <c r="O519" s="701">
        <v>0</v>
      </c>
      <c r="P519" s="701">
        <v>0</v>
      </c>
      <c r="Q519" s="701">
        <v>0</v>
      </c>
      <c r="R519" s="701">
        <v>0</v>
      </c>
      <c r="S519" s="701">
        <v>491100002</v>
      </c>
      <c r="T519" s="701" t="s">
        <v>3075</v>
      </c>
      <c r="U519" s="702">
        <v>200000000000</v>
      </c>
      <c r="W519" s="687" t="str">
        <f t="shared" si="65"/>
        <v>29/09/2023</v>
      </c>
      <c r="X519" s="688">
        <f t="shared" si="66"/>
        <v>45205</v>
      </c>
      <c r="Y519" s="689">
        <f t="shared" si="73"/>
        <v>7</v>
      </c>
      <c r="Z519" s="690">
        <f t="shared" si="67"/>
        <v>9.5890410958904092E-6</v>
      </c>
      <c r="AA519" s="691">
        <f t="shared" si="68"/>
        <v>200000000000</v>
      </c>
      <c r="AB519" s="689" t="str">
        <f t="shared" si="69"/>
        <v>VND</v>
      </c>
      <c r="AC519" s="689">
        <f>VLOOKUP(AB519,'Fx rate'!$A$2:$B$12,2,0)</f>
        <v>1</v>
      </c>
      <c r="AD519" s="691">
        <f t="shared" si="70"/>
        <v>200000000000</v>
      </c>
      <c r="AE519" s="691">
        <f t="shared" si="71"/>
        <v>13424657.534246571</v>
      </c>
      <c r="AF519" s="692">
        <f>SUMIFS('GL7010'!M:M,'GL7010'!I:I,'C701- Recalculate'!D519)</f>
        <v>-13424658</v>
      </c>
      <c r="AG519" s="693">
        <f t="shared" si="72"/>
        <v>-0.46575342863798141</v>
      </c>
    </row>
    <row r="520" spans="1:33" ht="80.5" hidden="1" thickBot="1">
      <c r="A520" s="701">
        <v>131200001</v>
      </c>
      <c r="B520" s="701" t="s">
        <v>1269</v>
      </c>
      <c r="C520" s="701" t="s">
        <v>1271</v>
      </c>
      <c r="D520" s="701" t="s">
        <v>3076</v>
      </c>
      <c r="E520" s="701" t="s">
        <v>3077</v>
      </c>
      <c r="F520" s="701">
        <v>25391</v>
      </c>
      <c r="G520" s="701" t="s">
        <v>2538</v>
      </c>
      <c r="H520" s="701" t="s">
        <v>2890</v>
      </c>
      <c r="I520" s="704">
        <v>45201</v>
      </c>
      <c r="J520" s="701">
        <v>3</v>
      </c>
      <c r="K520" s="701" t="s">
        <v>178</v>
      </c>
      <c r="L520" s="702">
        <v>100000000000</v>
      </c>
      <c r="M520" s="703">
        <v>100000000000</v>
      </c>
      <c r="N520" s="701">
        <v>0.2</v>
      </c>
      <c r="O520" s="701">
        <v>0</v>
      </c>
      <c r="P520" s="701">
        <v>0</v>
      </c>
      <c r="Q520" s="701">
        <v>0</v>
      </c>
      <c r="R520" s="701">
        <v>0</v>
      </c>
      <c r="S520" s="701">
        <v>491100002</v>
      </c>
      <c r="T520" s="701" t="s">
        <v>3078</v>
      </c>
      <c r="U520" s="702">
        <v>100000000000</v>
      </c>
      <c r="W520" s="687" t="str">
        <f t="shared" si="65"/>
        <v>29/09/2023</v>
      </c>
      <c r="X520" s="688">
        <f t="shared" si="66"/>
        <v>45201</v>
      </c>
      <c r="Y520" s="689">
        <f t="shared" si="73"/>
        <v>3</v>
      </c>
      <c r="Z520" s="690">
        <f t="shared" si="67"/>
        <v>5.4794520547945209E-6</v>
      </c>
      <c r="AA520" s="691">
        <f t="shared" si="68"/>
        <v>100000000000</v>
      </c>
      <c r="AB520" s="689" t="str">
        <f t="shared" si="69"/>
        <v>VND</v>
      </c>
      <c r="AC520" s="689">
        <f>VLOOKUP(AB520,'Fx rate'!$A$2:$B$12,2,0)</f>
        <v>1</v>
      </c>
      <c r="AD520" s="691">
        <f t="shared" si="70"/>
        <v>100000000000</v>
      </c>
      <c r="AE520" s="691">
        <f t="shared" si="71"/>
        <v>1643835.6164383562</v>
      </c>
      <c r="AF520" s="692">
        <f>SUMIFS('GL7010'!M:M,'GL7010'!I:I,'C701- Recalculate'!D520)</f>
        <v>-1643836</v>
      </c>
      <c r="AG520" s="693">
        <f t="shared" si="72"/>
        <v>-0.38356164377182722</v>
      </c>
    </row>
    <row r="521" spans="1:33" ht="60.5" hidden="1" thickBot="1">
      <c r="A521" s="701">
        <v>131200001</v>
      </c>
      <c r="B521" s="701" t="s">
        <v>1269</v>
      </c>
      <c r="C521" s="701" t="s">
        <v>1271</v>
      </c>
      <c r="D521" s="701" t="s">
        <v>3079</v>
      </c>
      <c r="E521" s="701" t="s">
        <v>3080</v>
      </c>
      <c r="F521" s="701">
        <v>12092</v>
      </c>
      <c r="G521" s="701" t="s">
        <v>1069</v>
      </c>
      <c r="H521" s="701" t="s">
        <v>2890</v>
      </c>
      <c r="I521" s="704">
        <v>45205</v>
      </c>
      <c r="J521" s="701">
        <v>7</v>
      </c>
      <c r="K521" s="701" t="s">
        <v>178</v>
      </c>
      <c r="L521" s="702">
        <v>200000000000</v>
      </c>
      <c r="M521" s="703">
        <v>200000000000</v>
      </c>
      <c r="N521" s="701">
        <v>0.35</v>
      </c>
      <c r="O521" s="701">
        <v>0</v>
      </c>
      <c r="P521" s="701">
        <v>0</v>
      </c>
      <c r="Q521" s="701">
        <v>0</v>
      </c>
      <c r="R521" s="701">
        <v>0</v>
      </c>
      <c r="S521" s="701">
        <v>491100002</v>
      </c>
      <c r="T521" s="701" t="s">
        <v>3081</v>
      </c>
      <c r="U521" s="702">
        <v>200000000000</v>
      </c>
      <c r="W521" s="687" t="str">
        <f t="shared" si="65"/>
        <v>29/09/2023</v>
      </c>
      <c r="X521" s="688">
        <f t="shared" si="66"/>
        <v>45205</v>
      </c>
      <c r="Y521" s="689">
        <f t="shared" si="73"/>
        <v>7</v>
      </c>
      <c r="Z521" s="690">
        <f t="shared" si="67"/>
        <v>9.5890410958904092E-6</v>
      </c>
      <c r="AA521" s="691">
        <f t="shared" si="68"/>
        <v>200000000000</v>
      </c>
      <c r="AB521" s="689" t="str">
        <f t="shared" si="69"/>
        <v>VND</v>
      </c>
      <c r="AC521" s="689">
        <f>VLOOKUP(AB521,'Fx rate'!$A$2:$B$12,2,0)</f>
        <v>1</v>
      </c>
      <c r="AD521" s="691">
        <f t="shared" si="70"/>
        <v>200000000000</v>
      </c>
      <c r="AE521" s="691">
        <f t="shared" si="71"/>
        <v>13424657.534246571</v>
      </c>
      <c r="AF521" s="692">
        <f>SUMIFS('GL7010'!M:M,'GL7010'!I:I,'C701- Recalculate'!D521)</f>
        <v>-13424658</v>
      </c>
      <c r="AG521" s="693">
        <f t="shared" si="72"/>
        <v>-0.46575342863798141</v>
      </c>
    </row>
    <row r="522" spans="1:33" ht="60.5" hidden="1" thickBot="1">
      <c r="A522" s="701">
        <v>131200001</v>
      </c>
      <c r="B522" s="701" t="s">
        <v>1269</v>
      </c>
      <c r="C522" s="701" t="s">
        <v>1271</v>
      </c>
      <c r="D522" s="701" t="s">
        <v>3082</v>
      </c>
      <c r="E522" s="701" t="s">
        <v>3083</v>
      </c>
      <c r="F522" s="701">
        <v>11695</v>
      </c>
      <c r="G522" s="701" t="s">
        <v>1067</v>
      </c>
      <c r="H522" s="701" t="s">
        <v>2890</v>
      </c>
      <c r="I522" s="704">
        <v>45201</v>
      </c>
      <c r="J522" s="701">
        <v>3</v>
      </c>
      <c r="K522" s="701" t="s">
        <v>178</v>
      </c>
      <c r="L522" s="702">
        <v>300000000000</v>
      </c>
      <c r="M522" s="703">
        <v>300000000000</v>
      </c>
      <c r="N522" s="701">
        <v>0.2</v>
      </c>
      <c r="O522" s="701">
        <v>0</v>
      </c>
      <c r="P522" s="701">
        <v>0</v>
      </c>
      <c r="Q522" s="701">
        <v>0</v>
      </c>
      <c r="R522" s="701">
        <v>0</v>
      </c>
      <c r="S522" s="701">
        <v>491100002</v>
      </c>
      <c r="T522" s="701" t="s">
        <v>3084</v>
      </c>
      <c r="U522" s="702">
        <v>300000000000</v>
      </c>
      <c r="W522" s="687" t="str">
        <f t="shared" si="65"/>
        <v>29/09/2023</v>
      </c>
      <c r="X522" s="688">
        <f t="shared" si="66"/>
        <v>45201</v>
      </c>
      <c r="Y522" s="689">
        <f t="shared" si="73"/>
        <v>3</v>
      </c>
      <c r="Z522" s="690">
        <f t="shared" si="67"/>
        <v>5.4794520547945209E-6</v>
      </c>
      <c r="AA522" s="691">
        <f t="shared" si="68"/>
        <v>300000000000</v>
      </c>
      <c r="AB522" s="689" t="str">
        <f t="shared" si="69"/>
        <v>VND</v>
      </c>
      <c r="AC522" s="689">
        <f>VLOOKUP(AB522,'Fx rate'!$A$2:$B$12,2,0)</f>
        <v>1</v>
      </c>
      <c r="AD522" s="691">
        <f t="shared" si="70"/>
        <v>300000000000</v>
      </c>
      <c r="AE522" s="691">
        <f t="shared" si="71"/>
        <v>4931506.8493150687</v>
      </c>
      <c r="AF522" s="692">
        <f>SUMIFS('GL7010'!M:M,'GL7010'!I:I,'C701- Recalculate'!D522)</f>
        <v>-4931507</v>
      </c>
      <c r="AG522" s="693">
        <f t="shared" si="72"/>
        <v>-0.15068493131548166</v>
      </c>
    </row>
    <row r="523" spans="1:33" ht="60.5" hidden="1" thickBot="1">
      <c r="A523" s="701">
        <v>131200001</v>
      </c>
      <c r="B523" s="701" t="s">
        <v>1269</v>
      </c>
      <c r="C523" s="701" t="s">
        <v>1271</v>
      </c>
      <c r="D523" s="701" t="s">
        <v>3085</v>
      </c>
      <c r="E523" s="701" t="s">
        <v>3086</v>
      </c>
      <c r="F523" s="701">
        <v>21075</v>
      </c>
      <c r="G523" s="701" t="s">
        <v>1066</v>
      </c>
      <c r="H523" s="704">
        <v>45201</v>
      </c>
      <c r="I523" s="704">
        <v>45202</v>
      </c>
      <c r="J523" s="701">
        <v>1</v>
      </c>
      <c r="K523" s="701" t="s">
        <v>178</v>
      </c>
      <c r="L523" s="702">
        <v>200000000000</v>
      </c>
      <c r="M523" s="703">
        <v>200000000000</v>
      </c>
      <c r="N523" s="701">
        <v>0.5</v>
      </c>
      <c r="O523" s="701">
        <v>0</v>
      </c>
      <c r="P523" s="701">
        <v>0</v>
      </c>
      <c r="Q523" s="701">
        <v>0</v>
      </c>
      <c r="R523" s="701">
        <v>0</v>
      </c>
      <c r="S523" s="701">
        <v>491100002</v>
      </c>
      <c r="T523" s="701" t="s">
        <v>3087</v>
      </c>
      <c r="U523" s="702">
        <v>200000000000</v>
      </c>
      <c r="W523" s="687">
        <f t="shared" si="65"/>
        <v>45201</v>
      </c>
      <c r="X523" s="688">
        <f t="shared" si="66"/>
        <v>45202</v>
      </c>
      <c r="Y523" s="689">
        <f t="shared" si="73"/>
        <v>1</v>
      </c>
      <c r="Z523" s="690">
        <f t="shared" si="67"/>
        <v>1.3698630136986302E-5</v>
      </c>
      <c r="AA523" s="691">
        <f t="shared" si="68"/>
        <v>200000000000</v>
      </c>
      <c r="AB523" s="689" t="str">
        <f t="shared" si="69"/>
        <v>VND</v>
      </c>
      <c r="AC523" s="689">
        <f>VLOOKUP(AB523,'Fx rate'!$A$2:$B$12,2,0)</f>
        <v>1</v>
      </c>
      <c r="AD523" s="691">
        <f t="shared" si="70"/>
        <v>200000000000</v>
      </c>
      <c r="AE523" s="691">
        <f t="shared" si="71"/>
        <v>2739726.0273972605</v>
      </c>
      <c r="AF523" s="692">
        <f>SUMIFS('GL7010'!M:M,'GL7010'!I:I,'C701- Recalculate'!D523)</f>
        <v>-2739726</v>
      </c>
      <c r="AG523" s="693">
        <f t="shared" si="72"/>
        <v>2.7397260535508394E-2</v>
      </c>
    </row>
    <row r="524" spans="1:33" ht="60.5" hidden="1" thickBot="1">
      <c r="A524" s="701">
        <v>131200001</v>
      </c>
      <c r="B524" s="701" t="s">
        <v>1269</v>
      </c>
      <c r="C524" s="701" t="s">
        <v>1271</v>
      </c>
      <c r="D524" s="701" t="s">
        <v>3088</v>
      </c>
      <c r="E524" s="701" t="s">
        <v>3089</v>
      </c>
      <c r="F524" s="701">
        <v>11695</v>
      </c>
      <c r="G524" s="701" t="s">
        <v>1067</v>
      </c>
      <c r="H524" s="704">
        <v>45201</v>
      </c>
      <c r="I524" s="704">
        <v>45202</v>
      </c>
      <c r="J524" s="701">
        <v>1</v>
      </c>
      <c r="K524" s="701" t="s">
        <v>178</v>
      </c>
      <c r="L524" s="702">
        <v>400000000000</v>
      </c>
      <c r="M524" s="703">
        <v>400000000000</v>
      </c>
      <c r="N524" s="701">
        <v>0.5</v>
      </c>
      <c r="O524" s="701">
        <v>0</v>
      </c>
      <c r="P524" s="701">
        <v>0</v>
      </c>
      <c r="Q524" s="701">
        <v>0</v>
      </c>
      <c r="R524" s="701">
        <v>0</v>
      </c>
      <c r="S524" s="701">
        <v>491100002</v>
      </c>
      <c r="T524" s="701" t="s">
        <v>3090</v>
      </c>
      <c r="U524" s="702">
        <v>400000000000</v>
      </c>
      <c r="W524" s="687">
        <f t="shared" si="65"/>
        <v>45201</v>
      </c>
      <c r="X524" s="688">
        <f t="shared" si="66"/>
        <v>45202</v>
      </c>
      <c r="Y524" s="689">
        <f t="shared" si="73"/>
        <v>1</v>
      </c>
      <c r="Z524" s="690">
        <f t="shared" si="67"/>
        <v>1.3698630136986302E-5</v>
      </c>
      <c r="AA524" s="691">
        <f t="shared" si="68"/>
        <v>400000000000</v>
      </c>
      <c r="AB524" s="689" t="str">
        <f t="shared" si="69"/>
        <v>VND</v>
      </c>
      <c r="AC524" s="689">
        <f>VLOOKUP(AB524,'Fx rate'!$A$2:$B$12,2,0)</f>
        <v>1</v>
      </c>
      <c r="AD524" s="691">
        <f t="shared" si="70"/>
        <v>400000000000</v>
      </c>
      <c r="AE524" s="691">
        <f t="shared" si="71"/>
        <v>5479452.0547945211</v>
      </c>
      <c r="AF524" s="692">
        <f>SUMIFS('GL7010'!M:M,'GL7010'!I:I,'C701- Recalculate'!D524)</f>
        <v>-5479452</v>
      </c>
      <c r="AG524" s="693">
        <f t="shared" si="72"/>
        <v>5.4794521071016788E-2</v>
      </c>
    </row>
    <row r="525" spans="1:33" ht="70.5" hidden="1" thickBot="1">
      <c r="A525" s="701">
        <v>131200001</v>
      </c>
      <c r="B525" s="701" t="s">
        <v>1269</v>
      </c>
      <c r="C525" s="701" t="s">
        <v>1271</v>
      </c>
      <c r="D525" s="701" t="s">
        <v>3091</v>
      </c>
      <c r="E525" s="701" t="s">
        <v>3092</v>
      </c>
      <c r="F525" s="701">
        <v>92329</v>
      </c>
      <c r="G525" s="701" t="s">
        <v>2320</v>
      </c>
      <c r="H525" s="704">
        <v>45201</v>
      </c>
      <c r="I525" s="704">
        <v>45208</v>
      </c>
      <c r="J525" s="701">
        <v>7</v>
      </c>
      <c r="K525" s="701" t="s">
        <v>178</v>
      </c>
      <c r="L525" s="702">
        <v>200000000000</v>
      </c>
      <c r="M525" s="703">
        <v>200000000000</v>
      </c>
      <c r="N525" s="701">
        <v>0.6</v>
      </c>
      <c r="O525" s="701">
        <v>0</v>
      </c>
      <c r="P525" s="701">
        <v>0</v>
      </c>
      <c r="Q525" s="701">
        <v>0</v>
      </c>
      <c r="R525" s="701">
        <v>0</v>
      </c>
      <c r="S525" s="701">
        <v>491100002</v>
      </c>
      <c r="T525" s="701" t="s">
        <v>3093</v>
      </c>
      <c r="U525" s="702">
        <v>200000000000</v>
      </c>
      <c r="W525" s="687">
        <f t="shared" si="65"/>
        <v>45201</v>
      </c>
      <c r="X525" s="688">
        <f t="shared" si="66"/>
        <v>45208</v>
      </c>
      <c r="Y525" s="689">
        <f t="shared" si="73"/>
        <v>7</v>
      </c>
      <c r="Z525" s="690">
        <f t="shared" si="67"/>
        <v>1.6438356164383563E-5</v>
      </c>
      <c r="AA525" s="691">
        <f t="shared" si="68"/>
        <v>200000000000</v>
      </c>
      <c r="AB525" s="689" t="str">
        <f t="shared" si="69"/>
        <v>VND</v>
      </c>
      <c r="AC525" s="689">
        <f>VLOOKUP(AB525,'Fx rate'!$A$2:$B$12,2,0)</f>
        <v>1</v>
      </c>
      <c r="AD525" s="691">
        <f t="shared" si="70"/>
        <v>200000000000</v>
      </c>
      <c r="AE525" s="691">
        <f t="shared" si="71"/>
        <v>23013698.630136989</v>
      </c>
      <c r="AF525" s="692">
        <f>SUMIFS('GL7010'!M:M,'GL7010'!I:I,'C701- Recalculate'!D525)</f>
        <v>-23013699</v>
      </c>
      <c r="AG525" s="693">
        <f t="shared" si="72"/>
        <v>-0.36986301094293594</v>
      </c>
    </row>
    <row r="526" spans="1:33" ht="60.5" hidden="1" thickBot="1">
      <c r="A526" s="701">
        <v>131200001</v>
      </c>
      <c r="B526" s="701" t="s">
        <v>1269</v>
      </c>
      <c r="C526" s="701" t="s">
        <v>1271</v>
      </c>
      <c r="D526" s="701" t="s">
        <v>3094</v>
      </c>
      <c r="E526" s="701" t="s">
        <v>3095</v>
      </c>
      <c r="F526" s="701">
        <v>11695</v>
      </c>
      <c r="G526" s="701" t="s">
        <v>1067</v>
      </c>
      <c r="H526" s="704">
        <v>45201</v>
      </c>
      <c r="I526" s="704">
        <v>45202</v>
      </c>
      <c r="J526" s="701">
        <v>1</v>
      </c>
      <c r="K526" s="701" t="s">
        <v>178</v>
      </c>
      <c r="L526" s="702">
        <v>600000000000</v>
      </c>
      <c r="M526" s="703">
        <v>600000000000</v>
      </c>
      <c r="N526" s="701">
        <v>0.5</v>
      </c>
      <c r="O526" s="701">
        <v>0</v>
      </c>
      <c r="P526" s="701">
        <v>0</v>
      </c>
      <c r="Q526" s="701">
        <v>0</v>
      </c>
      <c r="R526" s="701">
        <v>0</v>
      </c>
      <c r="S526" s="701">
        <v>491100002</v>
      </c>
      <c r="T526" s="701" t="s">
        <v>3096</v>
      </c>
      <c r="U526" s="702">
        <v>600000000000</v>
      </c>
      <c r="W526" s="687">
        <f t="shared" si="65"/>
        <v>45201</v>
      </c>
      <c r="X526" s="688">
        <f t="shared" si="66"/>
        <v>45202</v>
      </c>
      <c r="Y526" s="689">
        <f t="shared" si="73"/>
        <v>1</v>
      </c>
      <c r="Z526" s="690">
        <f t="shared" si="67"/>
        <v>1.3698630136986302E-5</v>
      </c>
      <c r="AA526" s="691">
        <f t="shared" si="68"/>
        <v>600000000000</v>
      </c>
      <c r="AB526" s="689" t="str">
        <f t="shared" si="69"/>
        <v>VND</v>
      </c>
      <c r="AC526" s="689">
        <f>VLOOKUP(AB526,'Fx rate'!$A$2:$B$12,2,0)</f>
        <v>1</v>
      </c>
      <c r="AD526" s="691">
        <f t="shared" si="70"/>
        <v>600000000000</v>
      </c>
      <c r="AE526" s="691">
        <f t="shared" si="71"/>
        <v>8219178.0821917811</v>
      </c>
      <c r="AF526" s="692">
        <f>SUMIFS('GL7010'!M:M,'GL7010'!I:I,'C701- Recalculate'!D526)</f>
        <v>-8219178</v>
      </c>
      <c r="AG526" s="693">
        <f t="shared" si="72"/>
        <v>8.2191781140863895E-2</v>
      </c>
    </row>
    <row r="527" spans="1:33" ht="60.5" hidden="1" thickBot="1">
      <c r="A527" s="701">
        <v>131200001</v>
      </c>
      <c r="B527" s="701" t="s">
        <v>1269</v>
      </c>
      <c r="C527" s="701" t="s">
        <v>1271</v>
      </c>
      <c r="D527" s="701" t="s">
        <v>3097</v>
      </c>
      <c r="E527" s="701" t="s">
        <v>3098</v>
      </c>
      <c r="F527" s="701">
        <v>21075</v>
      </c>
      <c r="G527" s="701" t="s">
        <v>1066</v>
      </c>
      <c r="H527" s="704">
        <v>45201</v>
      </c>
      <c r="I527" s="704">
        <v>45208</v>
      </c>
      <c r="J527" s="701">
        <v>7</v>
      </c>
      <c r="K527" s="701" t="s">
        <v>178</v>
      </c>
      <c r="L527" s="702">
        <v>200000000000</v>
      </c>
      <c r="M527" s="703">
        <v>200000000000</v>
      </c>
      <c r="N527" s="701">
        <v>0.6</v>
      </c>
      <c r="O527" s="701">
        <v>0</v>
      </c>
      <c r="P527" s="701">
        <v>0</v>
      </c>
      <c r="Q527" s="701">
        <v>0</v>
      </c>
      <c r="R527" s="701">
        <v>0</v>
      </c>
      <c r="S527" s="701">
        <v>491100002</v>
      </c>
      <c r="T527" s="701" t="s">
        <v>3099</v>
      </c>
      <c r="U527" s="702">
        <v>200000000000</v>
      </c>
      <c r="W527" s="687">
        <f t="shared" si="65"/>
        <v>45201</v>
      </c>
      <c r="X527" s="688">
        <f t="shared" si="66"/>
        <v>45208</v>
      </c>
      <c r="Y527" s="689">
        <f t="shared" si="73"/>
        <v>7</v>
      </c>
      <c r="Z527" s="690">
        <f t="shared" si="67"/>
        <v>1.6438356164383563E-5</v>
      </c>
      <c r="AA527" s="691">
        <f t="shared" si="68"/>
        <v>200000000000</v>
      </c>
      <c r="AB527" s="689" t="str">
        <f t="shared" si="69"/>
        <v>VND</v>
      </c>
      <c r="AC527" s="689">
        <f>VLOOKUP(AB527,'Fx rate'!$A$2:$B$12,2,0)</f>
        <v>1</v>
      </c>
      <c r="AD527" s="691">
        <f t="shared" si="70"/>
        <v>200000000000</v>
      </c>
      <c r="AE527" s="691">
        <f t="shared" si="71"/>
        <v>23013698.630136989</v>
      </c>
      <c r="AF527" s="692">
        <f>SUMIFS('GL7010'!M:M,'GL7010'!I:I,'C701- Recalculate'!D527)</f>
        <v>-23013699</v>
      </c>
      <c r="AG527" s="693">
        <f t="shared" si="72"/>
        <v>-0.36986301094293594</v>
      </c>
    </row>
    <row r="528" spans="1:33" ht="70.5" hidden="1" thickBot="1">
      <c r="A528" s="701">
        <v>131200001</v>
      </c>
      <c r="B528" s="701" t="s">
        <v>1269</v>
      </c>
      <c r="C528" s="701" t="s">
        <v>1271</v>
      </c>
      <c r="D528" s="701" t="s">
        <v>3100</v>
      </c>
      <c r="E528" s="701" t="s">
        <v>3101</v>
      </c>
      <c r="F528" s="701">
        <v>25391</v>
      </c>
      <c r="G528" s="701" t="s">
        <v>2538</v>
      </c>
      <c r="H528" s="704">
        <v>45202</v>
      </c>
      <c r="I528" s="704">
        <v>45203</v>
      </c>
      <c r="J528" s="701">
        <v>1</v>
      </c>
      <c r="K528" s="701" t="s">
        <v>178</v>
      </c>
      <c r="L528" s="702">
        <v>100000000000</v>
      </c>
      <c r="M528" s="703">
        <v>100000000000</v>
      </c>
      <c r="N528" s="701">
        <v>0.7</v>
      </c>
      <c r="O528" s="701">
        <v>0</v>
      </c>
      <c r="P528" s="701">
        <v>0</v>
      </c>
      <c r="Q528" s="701">
        <v>0</v>
      </c>
      <c r="R528" s="701">
        <v>0</v>
      </c>
      <c r="S528" s="701">
        <v>491100002</v>
      </c>
      <c r="T528" s="701" t="s">
        <v>3102</v>
      </c>
      <c r="U528" s="702">
        <v>100000000000</v>
      </c>
      <c r="W528" s="687">
        <f t="shared" si="65"/>
        <v>45202</v>
      </c>
      <c r="X528" s="688">
        <f t="shared" si="66"/>
        <v>45203</v>
      </c>
      <c r="Y528" s="689">
        <f t="shared" si="73"/>
        <v>1</v>
      </c>
      <c r="Z528" s="690">
        <f t="shared" si="67"/>
        <v>1.9178082191780818E-5</v>
      </c>
      <c r="AA528" s="691">
        <f t="shared" si="68"/>
        <v>100000000000</v>
      </c>
      <c r="AB528" s="689" t="str">
        <f t="shared" si="69"/>
        <v>VND</v>
      </c>
      <c r="AC528" s="689">
        <f>VLOOKUP(AB528,'Fx rate'!$A$2:$B$12,2,0)</f>
        <v>1</v>
      </c>
      <c r="AD528" s="691">
        <f t="shared" si="70"/>
        <v>100000000000</v>
      </c>
      <c r="AE528" s="691">
        <f t="shared" si="71"/>
        <v>1917808.2191780817</v>
      </c>
      <c r="AF528" s="692">
        <f>SUMIFS('GL7010'!M:M,'GL7010'!I:I,'C701- Recalculate'!D528)</f>
        <v>-1917808</v>
      </c>
      <c r="AG528" s="693">
        <f t="shared" si="72"/>
        <v>0.21917808172293007</v>
      </c>
    </row>
    <row r="529" spans="1:33" ht="70.5" hidden="1" thickBot="1">
      <c r="A529" s="701">
        <v>131200001</v>
      </c>
      <c r="B529" s="701" t="s">
        <v>1269</v>
      </c>
      <c r="C529" s="701" t="s">
        <v>1271</v>
      </c>
      <c r="D529" s="701" t="s">
        <v>3103</v>
      </c>
      <c r="E529" s="701" t="s">
        <v>3104</v>
      </c>
      <c r="F529" s="701">
        <v>12014</v>
      </c>
      <c r="G529" s="701" t="s">
        <v>1076</v>
      </c>
      <c r="H529" s="704">
        <v>45202</v>
      </c>
      <c r="I529" s="704">
        <v>45203</v>
      </c>
      <c r="J529" s="701">
        <v>1</v>
      </c>
      <c r="K529" s="701" t="s">
        <v>178</v>
      </c>
      <c r="L529" s="702">
        <v>500000000000</v>
      </c>
      <c r="M529" s="703">
        <v>500000000000</v>
      </c>
      <c r="N529" s="701">
        <v>0.7</v>
      </c>
      <c r="O529" s="701">
        <v>0</v>
      </c>
      <c r="P529" s="701">
        <v>0</v>
      </c>
      <c r="Q529" s="701">
        <v>0</v>
      </c>
      <c r="R529" s="701">
        <v>0</v>
      </c>
      <c r="S529" s="701">
        <v>491100002</v>
      </c>
      <c r="T529" s="701" t="s">
        <v>3105</v>
      </c>
      <c r="U529" s="702">
        <v>500000000000</v>
      </c>
      <c r="W529" s="687">
        <f t="shared" si="65"/>
        <v>45202</v>
      </c>
      <c r="X529" s="688">
        <f t="shared" si="66"/>
        <v>45203</v>
      </c>
      <c r="Y529" s="689">
        <f t="shared" si="73"/>
        <v>1</v>
      </c>
      <c r="Z529" s="690">
        <f t="shared" si="67"/>
        <v>1.9178082191780818E-5</v>
      </c>
      <c r="AA529" s="691">
        <f t="shared" si="68"/>
        <v>500000000000</v>
      </c>
      <c r="AB529" s="689" t="str">
        <f t="shared" si="69"/>
        <v>VND</v>
      </c>
      <c r="AC529" s="689">
        <f>VLOOKUP(AB529,'Fx rate'!$A$2:$B$12,2,0)</f>
        <v>1</v>
      </c>
      <c r="AD529" s="691">
        <f t="shared" si="70"/>
        <v>500000000000</v>
      </c>
      <c r="AE529" s="691">
        <f t="shared" si="71"/>
        <v>9589041.0958904084</v>
      </c>
      <c r="AF529" s="692">
        <f>SUMIFS('GL7010'!M:M,'GL7010'!I:I,'C701- Recalculate'!D529)</f>
        <v>-9589041</v>
      </c>
      <c r="AG529" s="693">
        <f t="shared" si="72"/>
        <v>9.5890408381819725E-2</v>
      </c>
    </row>
    <row r="530" spans="1:33" ht="60.5" hidden="1" thickBot="1">
      <c r="A530" s="701">
        <v>131200001</v>
      </c>
      <c r="B530" s="701" t="s">
        <v>1269</v>
      </c>
      <c r="C530" s="701" t="s">
        <v>1271</v>
      </c>
      <c r="D530" s="701" t="s">
        <v>3106</v>
      </c>
      <c r="E530" s="701" t="s">
        <v>3107</v>
      </c>
      <c r="F530" s="701">
        <v>12092</v>
      </c>
      <c r="G530" s="701" t="s">
        <v>1069</v>
      </c>
      <c r="H530" s="704">
        <v>45203</v>
      </c>
      <c r="I530" s="704">
        <v>45208</v>
      </c>
      <c r="J530" s="701">
        <v>5</v>
      </c>
      <c r="K530" s="701" t="s">
        <v>178</v>
      </c>
      <c r="L530" s="702">
        <v>200000000000</v>
      </c>
      <c r="M530" s="703">
        <v>200000000000</v>
      </c>
      <c r="N530" s="701">
        <v>0.3</v>
      </c>
      <c r="O530" s="701">
        <v>0</v>
      </c>
      <c r="P530" s="701">
        <v>0</v>
      </c>
      <c r="Q530" s="701">
        <v>0</v>
      </c>
      <c r="R530" s="701">
        <v>0</v>
      </c>
      <c r="S530" s="701">
        <v>491100002</v>
      </c>
      <c r="T530" s="701" t="s">
        <v>3108</v>
      </c>
      <c r="U530" s="702">
        <v>200000000000</v>
      </c>
      <c r="W530" s="687">
        <f t="shared" si="65"/>
        <v>45203</v>
      </c>
      <c r="X530" s="688">
        <f t="shared" si="66"/>
        <v>45208</v>
      </c>
      <c r="Y530" s="689">
        <f t="shared" si="73"/>
        <v>5</v>
      </c>
      <c r="Z530" s="690">
        <f t="shared" si="67"/>
        <v>8.2191780821917817E-6</v>
      </c>
      <c r="AA530" s="691">
        <f t="shared" si="68"/>
        <v>200000000000</v>
      </c>
      <c r="AB530" s="689" t="str">
        <f t="shared" si="69"/>
        <v>VND</v>
      </c>
      <c r="AC530" s="689">
        <f>VLOOKUP(AB530,'Fx rate'!$A$2:$B$12,2,0)</f>
        <v>1</v>
      </c>
      <c r="AD530" s="691">
        <f t="shared" si="70"/>
        <v>200000000000</v>
      </c>
      <c r="AE530" s="691">
        <f t="shared" si="71"/>
        <v>8219178.0821917821</v>
      </c>
      <c r="AF530" s="692">
        <f>SUMIFS('GL7010'!M:M,'GL7010'!I:I,'C701- Recalculate'!D530)</f>
        <v>-8219178</v>
      </c>
      <c r="AG530" s="693">
        <f t="shared" si="72"/>
        <v>8.219178207218647E-2</v>
      </c>
    </row>
    <row r="531" spans="1:33" ht="70.5" hidden="1" thickBot="1">
      <c r="A531" s="701">
        <v>131200001</v>
      </c>
      <c r="B531" s="701" t="s">
        <v>1269</v>
      </c>
      <c r="C531" s="701" t="s">
        <v>1271</v>
      </c>
      <c r="D531" s="701" t="s">
        <v>3109</v>
      </c>
      <c r="E531" s="701" t="s">
        <v>3110</v>
      </c>
      <c r="F531" s="701">
        <v>92329</v>
      </c>
      <c r="G531" s="701" t="s">
        <v>2320</v>
      </c>
      <c r="H531" s="704">
        <v>45203</v>
      </c>
      <c r="I531" s="704">
        <v>45204</v>
      </c>
      <c r="J531" s="701">
        <v>1</v>
      </c>
      <c r="K531" s="701" t="s">
        <v>178</v>
      </c>
      <c r="L531" s="702">
        <v>200000000000</v>
      </c>
      <c r="M531" s="703">
        <v>200000000000</v>
      </c>
      <c r="N531" s="701">
        <v>1.1000000000000001</v>
      </c>
      <c r="O531" s="701">
        <v>0</v>
      </c>
      <c r="P531" s="701">
        <v>0</v>
      </c>
      <c r="Q531" s="701">
        <v>0</v>
      </c>
      <c r="R531" s="701">
        <v>0</v>
      </c>
      <c r="S531" s="701">
        <v>491100002</v>
      </c>
      <c r="T531" s="701" t="s">
        <v>3111</v>
      </c>
      <c r="U531" s="702">
        <v>200000000000</v>
      </c>
      <c r="W531" s="687">
        <f t="shared" si="65"/>
        <v>45203</v>
      </c>
      <c r="X531" s="688">
        <f t="shared" si="66"/>
        <v>45204</v>
      </c>
      <c r="Y531" s="689">
        <f t="shared" si="73"/>
        <v>1</v>
      </c>
      <c r="Z531" s="690">
        <f t="shared" si="67"/>
        <v>3.0136986301369865E-5</v>
      </c>
      <c r="AA531" s="691">
        <f t="shared" si="68"/>
        <v>200000000000</v>
      </c>
      <c r="AB531" s="689" t="str">
        <f t="shared" si="69"/>
        <v>VND</v>
      </c>
      <c r="AC531" s="689">
        <f>VLOOKUP(AB531,'Fx rate'!$A$2:$B$12,2,0)</f>
        <v>1</v>
      </c>
      <c r="AD531" s="691">
        <f t="shared" si="70"/>
        <v>200000000000</v>
      </c>
      <c r="AE531" s="691">
        <f t="shared" si="71"/>
        <v>6027397.2602739735</v>
      </c>
      <c r="AF531" s="692">
        <f>SUMIFS('GL7010'!M:M,'GL7010'!I:I,'C701- Recalculate'!D531)</f>
        <v>-6027397</v>
      </c>
      <c r="AG531" s="693">
        <f t="shared" si="72"/>
        <v>0.26027397345751524</v>
      </c>
    </row>
    <row r="532" spans="1:33" ht="70.5" hidden="1" thickBot="1">
      <c r="A532" s="701">
        <v>131200001</v>
      </c>
      <c r="B532" s="701" t="s">
        <v>1269</v>
      </c>
      <c r="C532" s="701" t="s">
        <v>1271</v>
      </c>
      <c r="D532" s="701" t="s">
        <v>3112</v>
      </c>
      <c r="E532" s="701" t="s">
        <v>3113</v>
      </c>
      <c r="F532" s="701">
        <v>25391</v>
      </c>
      <c r="G532" s="701" t="s">
        <v>2538</v>
      </c>
      <c r="H532" s="704">
        <v>45203</v>
      </c>
      <c r="I532" s="704">
        <v>45204</v>
      </c>
      <c r="J532" s="701">
        <v>1</v>
      </c>
      <c r="K532" s="701" t="s">
        <v>178</v>
      </c>
      <c r="L532" s="702">
        <v>100000000000</v>
      </c>
      <c r="M532" s="703">
        <v>100000000000</v>
      </c>
      <c r="N532" s="701">
        <v>1.1000000000000001</v>
      </c>
      <c r="O532" s="701">
        <v>0</v>
      </c>
      <c r="P532" s="701">
        <v>0</v>
      </c>
      <c r="Q532" s="701">
        <v>0</v>
      </c>
      <c r="R532" s="701">
        <v>0</v>
      </c>
      <c r="S532" s="701">
        <v>491100002</v>
      </c>
      <c r="T532" s="701" t="s">
        <v>3114</v>
      </c>
      <c r="U532" s="702">
        <v>100000000000</v>
      </c>
      <c r="W532" s="687">
        <f t="shared" si="65"/>
        <v>45203</v>
      </c>
      <c r="X532" s="688">
        <f t="shared" si="66"/>
        <v>45204</v>
      </c>
      <c r="Y532" s="689">
        <f t="shared" si="73"/>
        <v>1</v>
      </c>
      <c r="Z532" s="690">
        <f t="shared" si="67"/>
        <v>3.0136986301369865E-5</v>
      </c>
      <c r="AA532" s="691">
        <f t="shared" si="68"/>
        <v>100000000000</v>
      </c>
      <c r="AB532" s="689" t="str">
        <f t="shared" si="69"/>
        <v>VND</v>
      </c>
      <c r="AC532" s="689">
        <f>VLOOKUP(AB532,'Fx rate'!$A$2:$B$12,2,0)</f>
        <v>1</v>
      </c>
      <c r="AD532" s="691">
        <f t="shared" si="70"/>
        <v>100000000000</v>
      </c>
      <c r="AE532" s="691">
        <f t="shared" si="71"/>
        <v>3013698.6301369867</v>
      </c>
      <c r="AF532" s="692">
        <f>SUMIFS('GL7010'!M:M,'GL7010'!I:I,'C701- Recalculate'!D532)</f>
        <v>-3013699</v>
      </c>
      <c r="AG532" s="693">
        <f t="shared" si="72"/>
        <v>-0.36986301327124238</v>
      </c>
    </row>
    <row r="533" spans="1:33" ht="70.5" hidden="1" thickBot="1">
      <c r="A533" s="701">
        <v>131200001</v>
      </c>
      <c r="B533" s="701" t="s">
        <v>1269</v>
      </c>
      <c r="C533" s="701" t="s">
        <v>1271</v>
      </c>
      <c r="D533" s="701" t="s">
        <v>3115</v>
      </c>
      <c r="E533" s="701" t="s">
        <v>3116</v>
      </c>
      <c r="F533" s="701">
        <v>12014</v>
      </c>
      <c r="G533" s="701" t="s">
        <v>1076</v>
      </c>
      <c r="H533" s="704">
        <v>45203</v>
      </c>
      <c r="I533" s="704">
        <v>45204</v>
      </c>
      <c r="J533" s="701">
        <v>1</v>
      </c>
      <c r="K533" s="701" t="s">
        <v>178</v>
      </c>
      <c r="L533" s="702">
        <v>500000000000</v>
      </c>
      <c r="M533" s="703">
        <v>500000000000</v>
      </c>
      <c r="N533" s="701">
        <v>1.05</v>
      </c>
      <c r="O533" s="701">
        <v>0</v>
      </c>
      <c r="P533" s="701">
        <v>0</v>
      </c>
      <c r="Q533" s="701">
        <v>0</v>
      </c>
      <c r="R533" s="701">
        <v>0</v>
      </c>
      <c r="S533" s="701">
        <v>491100002</v>
      </c>
      <c r="T533" s="701" t="s">
        <v>3117</v>
      </c>
      <c r="U533" s="702">
        <v>500000000000</v>
      </c>
      <c r="W533" s="687">
        <f t="shared" si="65"/>
        <v>45203</v>
      </c>
      <c r="X533" s="688">
        <f t="shared" si="66"/>
        <v>45204</v>
      </c>
      <c r="Y533" s="689">
        <f t="shared" si="73"/>
        <v>1</v>
      </c>
      <c r="Z533" s="690">
        <f t="shared" si="67"/>
        <v>2.8767123287671234E-5</v>
      </c>
      <c r="AA533" s="691">
        <f t="shared" si="68"/>
        <v>500000000000</v>
      </c>
      <c r="AB533" s="689" t="str">
        <f t="shared" si="69"/>
        <v>VND</v>
      </c>
      <c r="AC533" s="689">
        <f>VLOOKUP(AB533,'Fx rate'!$A$2:$B$12,2,0)</f>
        <v>1</v>
      </c>
      <c r="AD533" s="691">
        <f t="shared" si="70"/>
        <v>500000000000</v>
      </c>
      <c r="AE533" s="691">
        <f t="shared" si="71"/>
        <v>14383561.643835617</v>
      </c>
      <c r="AF533" s="692">
        <f>SUMIFS('GL7010'!M:M,'GL7010'!I:I,'C701- Recalculate'!D533)</f>
        <v>-14383562</v>
      </c>
      <c r="AG533" s="693">
        <f t="shared" si="72"/>
        <v>-0.35616438277065754</v>
      </c>
    </row>
    <row r="534" spans="1:33" ht="60.5" hidden="1" thickBot="1">
      <c r="A534" s="701">
        <v>131200001</v>
      </c>
      <c r="B534" s="701" t="s">
        <v>1269</v>
      </c>
      <c r="C534" s="701" t="s">
        <v>1271</v>
      </c>
      <c r="D534" s="701" t="s">
        <v>3118</v>
      </c>
      <c r="E534" s="701" t="s">
        <v>3119</v>
      </c>
      <c r="F534" s="701">
        <v>12092</v>
      </c>
      <c r="G534" s="701" t="s">
        <v>1069</v>
      </c>
      <c r="H534" s="704">
        <v>45203</v>
      </c>
      <c r="I534" s="704">
        <v>45208</v>
      </c>
      <c r="J534" s="701">
        <v>5</v>
      </c>
      <c r="K534" s="701" t="s">
        <v>178</v>
      </c>
      <c r="L534" s="702">
        <v>100000000000</v>
      </c>
      <c r="M534" s="703">
        <v>100000000000</v>
      </c>
      <c r="N534" s="701">
        <v>0.3</v>
      </c>
      <c r="O534" s="701">
        <v>0</v>
      </c>
      <c r="P534" s="701">
        <v>0</v>
      </c>
      <c r="Q534" s="701">
        <v>0</v>
      </c>
      <c r="R534" s="701">
        <v>0</v>
      </c>
      <c r="S534" s="701">
        <v>491100002</v>
      </c>
      <c r="T534" s="701" t="s">
        <v>3120</v>
      </c>
      <c r="U534" s="702">
        <v>100000000000</v>
      </c>
      <c r="W534" s="687">
        <f t="shared" si="65"/>
        <v>45203</v>
      </c>
      <c r="X534" s="688">
        <f t="shared" si="66"/>
        <v>45208</v>
      </c>
      <c r="Y534" s="689">
        <f t="shared" si="73"/>
        <v>5</v>
      </c>
      <c r="Z534" s="690">
        <f t="shared" si="67"/>
        <v>8.2191780821917817E-6</v>
      </c>
      <c r="AA534" s="691">
        <f t="shared" si="68"/>
        <v>100000000000</v>
      </c>
      <c r="AB534" s="689" t="str">
        <f t="shared" si="69"/>
        <v>VND</v>
      </c>
      <c r="AC534" s="689">
        <f>VLOOKUP(AB534,'Fx rate'!$A$2:$B$12,2,0)</f>
        <v>1</v>
      </c>
      <c r="AD534" s="691">
        <f t="shared" si="70"/>
        <v>100000000000</v>
      </c>
      <c r="AE534" s="691">
        <f t="shared" si="71"/>
        <v>4109589.041095891</v>
      </c>
      <c r="AF534" s="692">
        <f>SUMIFS('GL7010'!M:M,'GL7010'!I:I,'C701- Recalculate'!D534)</f>
        <v>-4109589</v>
      </c>
      <c r="AG534" s="693">
        <f t="shared" si="72"/>
        <v>4.1095891036093235E-2</v>
      </c>
    </row>
    <row r="535" spans="1:33" ht="60.5" hidden="1" thickBot="1">
      <c r="A535" s="701">
        <v>131200001</v>
      </c>
      <c r="B535" s="701" t="s">
        <v>1269</v>
      </c>
      <c r="C535" s="701" t="s">
        <v>1271</v>
      </c>
      <c r="D535" s="701" t="s">
        <v>3121</v>
      </c>
      <c r="E535" s="701" t="s">
        <v>3122</v>
      </c>
      <c r="F535" s="701">
        <v>12092</v>
      </c>
      <c r="G535" s="701" t="s">
        <v>1069</v>
      </c>
      <c r="H535" s="704">
        <v>45203</v>
      </c>
      <c r="I535" s="704">
        <v>45208</v>
      </c>
      <c r="J535" s="701">
        <v>5</v>
      </c>
      <c r="K535" s="701" t="s">
        <v>178</v>
      </c>
      <c r="L535" s="702">
        <v>200000000000</v>
      </c>
      <c r="M535" s="703">
        <v>200000000000</v>
      </c>
      <c r="N535" s="701">
        <v>0.3</v>
      </c>
      <c r="O535" s="701">
        <v>0</v>
      </c>
      <c r="P535" s="701">
        <v>0</v>
      </c>
      <c r="Q535" s="701">
        <v>0</v>
      </c>
      <c r="R535" s="701">
        <v>0</v>
      </c>
      <c r="S535" s="701">
        <v>491100002</v>
      </c>
      <c r="T535" s="701" t="s">
        <v>3123</v>
      </c>
      <c r="U535" s="702">
        <v>200000000000</v>
      </c>
      <c r="W535" s="687">
        <f t="shared" si="65"/>
        <v>45203</v>
      </c>
      <c r="X535" s="688">
        <f t="shared" si="66"/>
        <v>45208</v>
      </c>
      <c r="Y535" s="689">
        <f t="shared" si="73"/>
        <v>5</v>
      </c>
      <c r="Z535" s="690">
        <f t="shared" si="67"/>
        <v>8.2191780821917817E-6</v>
      </c>
      <c r="AA535" s="691">
        <f t="shared" si="68"/>
        <v>200000000000</v>
      </c>
      <c r="AB535" s="689" t="str">
        <f t="shared" si="69"/>
        <v>VND</v>
      </c>
      <c r="AC535" s="689">
        <f>VLOOKUP(AB535,'Fx rate'!$A$2:$B$12,2,0)</f>
        <v>1</v>
      </c>
      <c r="AD535" s="691">
        <f t="shared" si="70"/>
        <v>200000000000</v>
      </c>
      <c r="AE535" s="691">
        <f t="shared" si="71"/>
        <v>8219178.0821917821</v>
      </c>
      <c r="AF535" s="692">
        <f>SUMIFS('GL7010'!M:M,'GL7010'!I:I,'C701- Recalculate'!D535)</f>
        <v>-8219178</v>
      </c>
      <c r="AG535" s="693">
        <f t="shared" si="72"/>
        <v>8.219178207218647E-2</v>
      </c>
    </row>
    <row r="536" spans="1:33" ht="60.5" hidden="1" thickBot="1">
      <c r="A536" s="701">
        <v>131200001</v>
      </c>
      <c r="B536" s="701" t="s">
        <v>1269</v>
      </c>
      <c r="C536" s="701" t="s">
        <v>1271</v>
      </c>
      <c r="D536" s="701" t="s">
        <v>3124</v>
      </c>
      <c r="E536" s="701" t="s">
        <v>3125</v>
      </c>
      <c r="F536" s="701">
        <v>12204</v>
      </c>
      <c r="G536" s="701" t="s">
        <v>2336</v>
      </c>
      <c r="H536" s="704">
        <v>45203</v>
      </c>
      <c r="I536" s="704">
        <v>45204</v>
      </c>
      <c r="J536" s="701">
        <v>1</v>
      </c>
      <c r="K536" s="701" t="s">
        <v>178</v>
      </c>
      <c r="L536" s="702">
        <v>200000000000</v>
      </c>
      <c r="M536" s="703">
        <v>200000000000</v>
      </c>
      <c r="N536" s="701">
        <v>1.1000000000000001</v>
      </c>
      <c r="O536" s="701">
        <v>0</v>
      </c>
      <c r="P536" s="701">
        <v>0</v>
      </c>
      <c r="Q536" s="701">
        <v>0</v>
      </c>
      <c r="R536" s="701">
        <v>0</v>
      </c>
      <c r="S536" s="701">
        <v>491100002</v>
      </c>
      <c r="T536" s="701" t="s">
        <v>3126</v>
      </c>
      <c r="U536" s="702">
        <v>200000000000</v>
      </c>
      <c r="W536" s="687">
        <f t="shared" si="65"/>
        <v>45203</v>
      </c>
      <c r="X536" s="688">
        <f t="shared" si="66"/>
        <v>45204</v>
      </c>
      <c r="Y536" s="689">
        <f t="shared" si="73"/>
        <v>1</v>
      </c>
      <c r="Z536" s="690">
        <f t="shared" si="67"/>
        <v>3.0136986301369865E-5</v>
      </c>
      <c r="AA536" s="691">
        <f t="shared" si="68"/>
        <v>200000000000</v>
      </c>
      <c r="AB536" s="689" t="str">
        <f t="shared" si="69"/>
        <v>VND</v>
      </c>
      <c r="AC536" s="689">
        <f>VLOOKUP(AB536,'Fx rate'!$A$2:$B$12,2,0)</f>
        <v>1</v>
      </c>
      <c r="AD536" s="691">
        <f t="shared" si="70"/>
        <v>200000000000</v>
      </c>
      <c r="AE536" s="691">
        <f t="shared" si="71"/>
        <v>6027397.2602739735</v>
      </c>
      <c r="AF536" s="692">
        <f>SUMIFS('GL7010'!M:M,'GL7010'!I:I,'C701- Recalculate'!D536)</f>
        <v>-6027397</v>
      </c>
      <c r="AG536" s="693">
        <f t="shared" si="72"/>
        <v>0.26027397345751524</v>
      </c>
    </row>
    <row r="537" spans="1:33" ht="70.5" hidden="1" thickBot="1">
      <c r="A537" s="701">
        <v>131200001</v>
      </c>
      <c r="B537" s="701" t="s">
        <v>1269</v>
      </c>
      <c r="C537" s="701" t="s">
        <v>1271</v>
      </c>
      <c r="D537" s="701" t="s">
        <v>3127</v>
      </c>
      <c r="E537" s="701" t="s">
        <v>3128</v>
      </c>
      <c r="F537" s="701">
        <v>25391</v>
      </c>
      <c r="G537" s="701" t="s">
        <v>2538</v>
      </c>
      <c r="H537" s="704">
        <v>45204</v>
      </c>
      <c r="I537" s="704">
        <v>45205</v>
      </c>
      <c r="J537" s="701">
        <v>1</v>
      </c>
      <c r="K537" s="701" t="s">
        <v>178</v>
      </c>
      <c r="L537" s="702">
        <v>100000000000</v>
      </c>
      <c r="M537" s="703">
        <v>100000000000</v>
      </c>
      <c r="N537" s="701">
        <v>1.3</v>
      </c>
      <c r="O537" s="701">
        <v>0</v>
      </c>
      <c r="P537" s="701">
        <v>0</v>
      </c>
      <c r="Q537" s="701">
        <v>0</v>
      </c>
      <c r="R537" s="701">
        <v>0</v>
      </c>
      <c r="S537" s="701">
        <v>491100002</v>
      </c>
      <c r="T537" s="701" t="s">
        <v>3129</v>
      </c>
      <c r="U537" s="702">
        <v>100000000000</v>
      </c>
      <c r="W537" s="687">
        <f t="shared" si="65"/>
        <v>45204</v>
      </c>
      <c r="X537" s="688">
        <f t="shared" si="66"/>
        <v>45205</v>
      </c>
      <c r="Y537" s="689">
        <f t="shared" si="73"/>
        <v>1</v>
      </c>
      <c r="Z537" s="690">
        <f t="shared" si="67"/>
        <v>3.5616438356164389E-5</v>
      </c>
      <c r="AA537" s="691">
        <f t="shared" si="68"/>
        <v>100000000000</v>
      </c>
      <c r="AB537" s="689" t="str">
        <f t="shared" si="69"/>
        <v>VND</v>
      </c>
      <c r="AC537" s="689">
        <f>VLOOKUP(AB537,'Fx rate'!$A$2:$B$12,2,0)</f>
        <v>1</v>
      </c>
      <c r="AD537" s="691">
        <f t="shared" si="70"/>
        <v>100000000000</v>
      </c>
      <c r="AE537" s="691">
        <f t="shared" si="71"/>
        <v>3561643.8356164386</v>
      </c>
      <c r="AF537" s="692">
        <f>SUMIFS('GL7010'!M:M,'GL7010'!I:I,'C701- Recalculate'!D537)</f>
        <v>-3561644</v>
      </c>
      <c r="AG537" s="693">
        <f t="shared" si="72"/>
        <v>-0.16438356135040522</v>
      </c>
    </row>
    <row r="538" spans="1:33" ht="60.5" hidden="1" thickBot="1">
      <c r="A538" s="701">
        <v>131200001</v>
      </c>
      <c r="B538" s="701" t="s">
        <v>1269</v>
      </c>
      <c r="C538" s="701" t="s">
        <v>1271</v>
      </c>
      <c r="D538" s="701" t="s">
        <v>3130</v>
      </c>
      <c r="E538" s="701" t="s">
        <v>3131</v>
      </c>
      <c r="F538" s="701">
        <v>12092</v>
      </c>
      <c r="G538" s="701" t="s">
        <v>1069</v>
      </c>
      <c r="H538" s="704">
        <v>45205</v>
      </c>
      <c r="I538" s="701" t="s">
        <v>3132</v>
      </c>
      <c r="J538" s="701">
        <v>7</v>
      </c>
      <c r="K538" s="701" t="s">
        <v>178</v>
      </c>
      <c r="L538" s="702">
        <v>200000000000</v>
      </c>
      <c r="M538" s="703">
        <v>200000000000</v>
      </c>
      <c r="N538" s="701">
        <v>0.35</v>
      </c>
      <c r="O538" s="701">
        <v>0</v>
      </c>
      <c r="P538" s="701">
        <v>0</v>
      </c>
      <c r="Q538" s="701">
        <v>0</v>
      </c>
      <c r="R538" s="701">
        <v>0</v>
      </c>
      <c r="S538" s="701">
        <v>491100002</v>
      </c>
      <c r="T538" s="701" t="s">
        <v>3133</v>
      </c>
      <c r="U538" s="702">
        <v>200000000000</v>
      </c>
      <c r="W538" s="687">
        <f t="shared" si="65"/>
        <v>45205</v>
      </c>
      <c r="X538" s="688" t="str">
        <f t="shared" si="66"/>
        <v>13/10/2023</v>
      </c>
      <c r="Y538" s="689">
        <f t="shared" si="73"/>
        <v>7</v>
      </c>
      <c r="Z538" s="690">
        <f t="shared" si="67"/>
        <v>9.5890410958904092E-6</v>
      </c>
      <c r="AA538" s="691">
        <f t="shared" si="68"/>
        <v>200000000000</v>
      </c>
      <c r="AB538" s="689" t="str">
        <f t="shared" si="69"/>
        <v>VND</v>
      </c>
      <c r="AC538" s="689">
        <f>VLOOKUP(AB538,'Fx rate'!$A$2:$B$12,2,0)</f>
        <v>1</v>
      </c>
      <c r="AD538" s="691">
        <f t="shared" si="70"/>
        <v>200000000000</v>
      </c>
      <c r="AE538" s="691">
        <f t="shared" si="71"/>
        <v>13424657.534246571</v>
      </c>
      <c r="AF538" s="692">
        <f>SUMIFS('GL7010'!M:M,'GL7010'!I:I,'C701- Recalculate'!D538)</f>
        <v>-13424658</v>
      </c>
      <c r="AG538" s="693">
        <f t="shared" si="72"/>
        <v>-0.46575342863798141</v>
      </c>
    </row>
    <row r="539" spans="1:33" ht="60.5" hidden="1" thickBot="1">
      <c r="A539" s="701">
        <v>131200001</v>
      </c>
      <c r="B539" s="701" t="s">
        <v>1269</v>
      </c>
      <c r="C539" s="701" t="s">
        <v>1271</v>
      </c>
      <c r="D539" s="701" t="s">
        <v>3134</v>
      </c>
      <c r="E539" s="701" t="s">
        <v>3135</v>
      </c>
      <c r="F539" s="701">
        <v>12092</v>
      </c>
      <c r="G539" s="701" t="s">
        <v>1069</v>
      </c>
      <c r="H539" s="704">
        <v>45205</v>
      </c>
      <c r="I539" s="701" t="s">
        <v>3132</v>
      </c>
      <c r="J539" s="701">
        <v>7</v>
      </c>
      <c r="K539" s="701" t="s">
        <v>178</v>
      </c>
      <c r="L539" s="702">
        <v>100000000000</v>
      </c>
      <c r="M539" s="703">
        <v>100000000000</v>
      </c>
      <c r="N539" s="701">
        <v>0.35</v>
      </c>
      <c r="O539" s="701">
        <v>0</v>
      </c>
      <c r="P539" s="701">
        <v>0</v>
      </c>
      <c r="Q539" s="701">
        <v>0</v>
      </c>
      <c r="R539" s="701">
        <v>0</v>
      </c>
      <c r="S539" s="701">
        <v>491100002</v>
      </c>
      <c r="T539" s="701" t="s">
        <v>3136</v>
      </c>
      <c r="U539" s="702">
        <v>100000000000</v>
      </c>
      <c r="W539" s="687">
        <f t="shared" si="65"/>
        <v>45205</v>
      </c>
      <c r="X539" s="688" t="str">
        <f t="shared" si="66"/>
        <v>13/10/2023</v>
      </c>
      <c r="Y539" s="689">
        <f t="shared" si="73"/>
        <v>7</v>
      </c>
      <c r="Z539" s="690">
        <f t="shared" si="67"/>
        <v>9.5890410958904092E-6</v>
      </c>
      <c r="AA539" s="691">
        <f t="shared" si="68"/>
        <v>100000000000</v>
      </c>
      <c r="AB539" s="689" t="str">
        <f t="shared" si="69"/>
        <v>VND</v>
      </c>
      <c r="AC539" s="689">
        <f>VLOOKUP(AB539,'Fx rate'!$A$2:$B$12,2,0)</f>
        <v>1</v>
      </c>
      <c r="AD539" s="691">
        <f t="shared" si="70"/>
        <v>100000000000</v>
      </c>
      <c r="AE539" s="691">
        <f t="shared" si="71"/>
        <v>6712328.7671232857</v>
      </c>
      <c r="AF539" s="692">
        <f>SUMIFS('GL7010'!M:M,'GL7010'!I:I,'C701- Recalculate'!D539)</f>
        <v>-6712329</v>
      </c>
      <c r="AG539" s="693">
        <f t="shared" si="72"/>
        <v>-0.23287671431899071</v>
      </c>
    </row>
    <row r="540" spans="1:33" ht="60.5" hidden="1" thickBot="1">
      <c r="A540" s="701">
        <v>131200001</v>
      </c>
      <c r="B540" s="701" t="s">
        <v>1269</v>
      </c>
      <c r="C540" s="701" t="s">
        <v>1271</v>
      </c>
      <c r="D540" s="701" t="s">
        <v>3137</v>
      </c>
      <c r="E540" s="701" t="s">
        <v>3138</v>
      </c>
      <c r="F540" s="701">
        <v>12092</v>
      </c>
      <c r="G540" s="701" t="s">
        <v>1069</v>
      </c>
      <c r="H540" s="704">
        <v>45205</v>
      </c>
      <c r="I540" s="701" t="s">
        <v>3132</v>
      </c>
      <c r="J540" s="701">
        <v>7</v>
      </c>
      <c r="K540" s="701" t="s">
        <v>178</v>
      </c>
      <c r="L540" s="702">
        <v>200000000000</v>
      </c>
      <c r="M540" s="703">
        <v>200000000000</v>
      </c>
      <c r="N540" s="701">
        <v>0.35</v>
      </c>
      <c r="O540" s="701">
        <v>0</v>
      </c>
      <c r="P540" s="701">
        <v>0</v>
      </c>
      <c r="Q540" s="701">
        <v>0</v>
      </c>
      <c r="R540" s="701">
        <v>0</v>
      </c>
      <c r="S540" s="701">
        <v>491100002</v>
      </c>
      <c r="T540" s="701" t="s">
        <v>3139</v>
      </c>
      <c r="U540" s="702">
        <v>200000000000</v>
      </c>
      <c r="W540" s="687">
        <f t="shared" ref="W540:W603" si="74">H540</f>
        <v>45205</v>
      </c>
      <c r="X540" s="688" t="str">
        <f t="shared" ref="X540:X603" si="75">I540</f>
        <v>13/10/2023</v>
      </c>
      <c r="Y540" s="689">
        <f t="shared" si="73"/>
        <v>7</v>
      </c>
      <c r="Z540" s="690">
        <f t="shared" ref="Z540:Z603" si="76">N540%/365</f>
        <v>9.5890410958904092E-6</v>
      </c>
      <c r="AA540" s="691">
        <f t="shared" ref="AA540:AA603" si="77">L540</f>
        <v>200000000000</v>
      </c>
      <c r="AB540" s="689" t="str">
        <f t="shared" ref="AB540:AB603" si="78">K540</f>
        <v>VND</v>
      </c>
      <c r="AC540" s="689">
        <f>VLOOKUP(AB540,'Fx rate'!$A$2:$B$12,2,0)</f>
        <v>1</v>
      </c>
      <c r="AD540" s="691">
        <f t="shared" ref="AD540:AD603" si="79">AA540*AC540</f>
        <v>200000000000</v>
      </c>
      <c r="AE540" s="691">
        <f t="shared" ref="AE540:AE603" si="80">(AD540*Z540*Y540)</f>
        <v>13424657.534246571</v>
      </c>
      <c r="AF540" s="692">
        <f>SUMIFS('GL7010'!M:M,'GL7010'!I:I,'C701- Recalculate'!D540)</f>
        <v>-13424658</v>
      </c>
      <c r="AG540" s="693">
        <f t="shared" ref="AG540:AG603" si="81">AE540+AF540</f>
        <v>-0.46575342863798141</v>
      </c>
    </row>
    <row r="541" spans="1:33" ht="70.5" hidden="1" thickBot="1">
      <c r="A541" s="701">
        <v>131200001</v>
      </c>
      <c r="B541" s="701" t="s">
        <v>1269</v>
      </c>
      <c r="C541" s="701" t="s">
        <v>1271</v>
      </c>
      <c r="D541" s="701" t="s">
        <v>3140</v>
      </c>
      <c r="E541" s="701" t="s">
        <v>3141</v>
      </c>
      <c r="F541" s="701">
        <v>12014</v>
      </c>
      <c r="G541" s="701" t="s">
        <v>1076</v>
      </c>
      <c r="H541" s="704">
        <v>45208</v>
      </c>
      <c r="I541" s="704">
        <v>45209</v>
      </c>
      <c r="J541" s="701">
        <v>1</v>
      </c>
      <c r="K541" s="701" t="s">
        <v>178</v>
      </c>
      <c r="L541" s="702">
        <v>200000000000</v>
      </c>
      <c r="M541" s="703">
        <v>200000000000</v>
      </c>
      <c r="N541" s="701">
        <v>0.9</v>
      </c>
      <c r="O541" s="701">
        <v>0</v>
      </c>
      <c r="P541" s="701">
        <v>0</v>
      </c>
      <c r="Q541" s="701">
        <v>0</v>
      </c>
      <c r="R541" s="701">
        <v>0</v>
      </c>
      <c r="S541" s="701">
        <v>491100002</v>
      </c>
      <c r="T541" s="701" t="s">
        <v>3142</v>
      </c>
      <c r="U541" s="702">
        <v>200000000000</v>
      </c>
      <c r="W541" s="687">
        <f t="shared" si="74"/>
        <v>45208</v>
      </c>
      <c r="X541" s="688">
        <f t="shared" si="75"/>
        <v>45209</v>
      </c>
      <c r="Y541" s="689">
        <f t="shared" si="73"/>
        <v>1</v>
      </c>
      <c r="Z541" s="690">
        <f t="shared" si="76"/>
        <v>2.4657534246575345E-5</v>
      </c>
      <c r="AA541" s="691">
        <f t="shared" si="77"/>
        <v>200000000000</v>
      </c>
      <c r="AB541" s="689" t="str">
        <f t="shared" si="78"/>
        <v>VND</v>
      </c>
      <c r="AC541" s="689">
        <f>VLOOKUP(AB541,'Fx rate'!$A$2:$B$12,2,0)</f>
        <v>1</v>
      </c>
      <c r="AD541" s="691">
        <f t="shared" si="79"/>
        <v>200000000000</v>
      </c>
      <c r="AE541" s="691">
        <f t="shared" si="80"/>
        <v>4931506.8493150687</v>
      </c>
      <c r="AF541" s="692">
        <f>SUMIFS('GL7010'!M:M,'GL7010'!I:I,'C701- Recalculate'!D541)</f>
        <v>-4931507</v>
      </c>
      <c r="AG541" s="693">
        <f t="shared" si="81"/>
        <v>-0.15068493131548166</v>
      </c>
    </row>
    <row r="542" spans="1:33" ht="70.5" hidden="1" thickBot="1">
      <c r="A542" s="701">
        <v>131200001</v>
      </c>
      <c r="B542" s="701" t="s">
        <v>1269</v>
      </c>
      <c r="C542" s="701" t="s">
        <v>1271</v>
      </c>
      <c r="D542" s="701" t="s">
        <v>3143</v>
      </c>
      <c r="E542" s="701" t="s">
        <v>3144</v>
      </c>
      <c r="F542" s="701">
        <v>12014</v>
      </c>
      <c r="G542" s="701" t="s">
        <v>1076</v>
      </c>
      <c r="H542" s="704">
        <v>45208</v>
      </c>
      <c r="I542" s="704">
        <v>45209</v>
      </c>
      <c r="J542" s="701">
        <v>1</v>
      </c>
      <c r="K542" s="701" t="s">
        <v>178</v>
      </c>
      <c r="L542" s="702">
        <v>200000000000</v>
      </c>
      <c r="M542" s="703">
        <v>200000000000</v>
      </c>
      <c r="N542" s="701">
        <v>1.1000000000000001</v>
      </c>
      <c r="O542" s="701">
        <v>0</v>
      </c>
      <c r="P542" s="701">
        <v>0</v>
      </c>
      <c r="Q542" s="701">
        <v>0</v>
      </c>
      <c r="R542" s="701">
        <v>0</v>
      </c>
      <c r="S542" s="701">
        <v>491100002</v>
      </c>
      <c r="T542" s="701" t="s">
        <v>3145</v>
      </c>
      <c r="U542" s="702">
        <v>200000000000</v>
      </c>
      <c r="W542" s="687">
        <f t="shared" si="74"/>
        <v>45208</v>
      </c>
      <c r="X542" s="688">
        <f t="shared" si="75"/>
        <v>45209</v>
      </c>
      <c r="Y542" s="689">
        <f t="shared" si="73"/>
        <v>1</v>
      </c>
      <c r="Z542" s="690">
        <f t="shared" si="76"/>
        <v>3.0136986301369865E-5</v>
      </c>
      <c r="AA542" s="691">
        <f t="shared" si="77"/>
        <v>200000000000</v>
      </c>
      <c r="AB542" s="689" t="str">
        <f t="shared" si="78"/>
        <v>VND</v>
      </c>
      <c r="AC542" s="689">
        <f>VLOOKUP(AB542,'Fx rate'!$A$2:$B$12,2,0)</f>
        <v>1</v>
      </c>
      <c r="AD542" s="691">
        <f t="shared" si="79"/>
        <v>200000000000</v>
      </c>
      <c r="AE542" s="691">
        <f t="shared" si="80"/>
        <v>6027397.2602739735</v>
      </c>
      <c r="AF542" s="692">
        <f>SUMIFS('GL7010'!M:M,'GL7010'!I:I,'C701- Recalculate'!D542)</f>
        <v>-6027397</v>
      </c>
      <c r="AG542" s="693">
        <f t="shared" si="81"/>
        <v>0.26027397345751524</v>
      </c>
    </row>
    <row r="543" spans="1:33" ht="70.5" hidden="1" thickBot="1">
      <c r="A543" s="701">
        <v>131200001</v>
      </c>
      <c r="B543" s="701" t="s">
        <v>1269</v>
      </c>
      <c r="C543" s="701" t="s">
        <v>1271</v>
      </c>
      <c r="D543" s="701" t="s">
        <v>3146</v>
      </c>
      <c r="E543" s="701" t="s">
        <v>3147</v>
      </c>
      <c r="F543" s="701">
        <v>12014</v>
      </c>
      <c r="G543" s="701" t="s">
        <v>1076</v>
      </c>
      <c r="H543" s="704">
        <v>45209</v>
      </c>
      <c r="I543" s="704">
        <v>45210</v>
      </c>
      <c r="J543" s="701">
        <v>1</v>
      </c>
      <c r="K543" s="701" t="s">
        <v>178</v>
      </c>
      <c r="L543" s="702">
        <v>200000000000</v>
      </c>
      <c r="M543" s="703">
        <v>200000000000</v>
      </c>
      <c r="N543" s="701">
        <v>0.9</v>
      </c>
      <c r="O543" s="701">
        <v>0</v>
      </c>
      <c r="P543" s="701">
        <v>0</v>
      </c>
      <c r="Q543" s="701">
        <v>0</v>
      </c>
      <c r="R543" s="701">
        <v>0</v>
      </c>
      <c r="S543" s="701">
        <v>491100002</v>
      </c>
      <c r="T543" s="701" t="s">
        <v>3148</v>
      </c>
      <c r="U543" s="702">
        <v>200000000000</v>
      </c>
      <c r="W543" s="687">
        <f t="shared" si="74"/>
        <v>45209</v>
      </c>
      <c r="X543" s="688">
        <f t="shared" si="75"/>
        <v>45210</v>
      </c>
      <c r="Y543" s="689">
        <f t="shared" si="73"/>
        <v>1</v>
      </c>
      <c r="Z543" s="690">
        <f t="shared" si="76"/>
        <v>2.4657534246575345E-5</v>
      </c>
      <c r="AA543" s="691">
        <f t="shared" si="77"/>
        <v>200000000000</v>
      </c>
      <c r="AB543" s="689" t="str">
        <f t="shared" si="78"/>
        <v>VND</v>
      </c>
      <c r="AC543" s="689">
        <f>VLOOKUP(AB543,'Fx rate'!$A$2:$B$12,2,0)</f>
        <v>1</v>
      </c>
      <c r="AD543" s="691">
        <f t="shared" si="79"/>
        <v>200000000000</v>
      </c>
      <c r="AE543" s="691">
        <f t="shared" si="80"/>
        <v>4931506.8493150687</v>
      </c>
      <c r="AF543" s="692">
        <f>SUMIFS('GL7010'!M:M,'GL7010'!I:I,'C701- Recalculate'!D543)</f>
        <v>-4931507</v>
      </c>
      <c r="AG543" s="693">
        <f t="shared" si="81"/>
        <v>-0.15068493131548166</v>
      </c>
    </row>
    <row r="544" spans="1:33" ht="70.5" hidden="1" thickBot="1">
      <c r="A544" s="701">
        <v>131200001</v>
      </c>
      <c r="B544" s="701" t="s">
        <v>1269</v>
      </c>
      <c r="C544" s="701" t="s">
        <v>1271</v>
      </c>
      <c r="D544" s="701" t="s">
        <v>3149</v>
      </c>
      <c r="E544" s="701" t="s">
        <v>3150</v>
      </c>
      <c r="F544" s="701">
        <v>25391</v>
      </c>
      <c r="G544" s="701" t="s">
        <v>2538</v>
      </c>
      <c r="H544" s="704">
        <v>45209</v>
      </c>
      <c r="I544" s="704">
        <v>45210</v>
      </c>
      <c r="J544" s="701">
        <v>1</v>
      </c>
      <c r="K544" s="701" t="s">
        <v>178</v>
      </c>
      <c r="L544" s="702">
        <v>100000000000</v>
      </c>
      <c r="M544" s="703">
        <v>100000000000</v>
      </c>
      <c r="N544" s="701">
        <v>0.8</v>
      </c>
      <c r="O544" s="701">
        <v>0</v>
      </c>
      <c r="P544" s="701">
        <v>0</v>
      </c>
      <c r="Q544" s="701">
        <v>0</v>
      </c>
      <c r="R544" s="701">
        <v>0</v>
      </c>
      <c r="S544" s="701">
        <v>491100002</v>
      </c>
      <c r="T544" s="701" t="s">
        <v>3151</v>
      </c>
      <c r="U544" s="702">
        <v>100000000000</v>
      </c>
      <c r="W544" s="687">
        <f t="shared" si="74"/>
        <v>45209</v>
      </c>
      <c r="X544" s="688">
        <f t="shared" si="75"/>
        <v>45210</v>
      </c>
      <c r="Y544" s="689">
        <f t="shared" si="73"/>
        <v>1</v>
      </c>
      <c r="Z544" s="690">
        <f t="shared" si="76"/>
        <v>2.1917808219178083E-5</v>
      </c>
      <c r="AA544" s="691">
        <f t="shared" si="77"/>
        <v>100000000000</v>
      </c>
      <c r="AB544" s="689" t="str">
        <f t="shared" si="78"/>
        <v>VND</v>
      </c>
      <c r="AC544" s="689">
        <f>VLOOKUP(AB544,'Fx rate'!$A$2:$B$12,2,0)</f>
        <v>1</v>
      </c>
      <c r="AD544" s="691">
        <f t="shared" si="79"/>
        <v>100000000000</v>
      </c>
      <c r="AE544" s="691">
        <f t="shared" si="80"/>
        <v>2191780.8219178081</v>
      </c>
      <c r="AF544" s="692">
        <f>SUMIFS('GL7010'!M:M,'GL7010'!I:I,'C701- Recalculate'!D544)</f>
        <v>-2191781</v>
      </c>
      <c r="AG544" s="693">
        <f t="shared" si="81"/>
        <v>-0.17808219185099006</v>
      </c>
    </row>
    <row r="545" spans="1:33" ht="70.5" hidden="1" thickBot="1">
      <c r="A545" s="701">
        <v>131200001</v>
      </c>
      <c r="B545" s="701" t="s">
        <v>1269</v>
      </c>
      <c r="C545" s="701" t="s">
        <v>1271</v>
      </c>
      <c r="D545" s="701" t="s">
        <v>3152</v>
      </c>
      <c r="E545" s="701" t="s">
        <v>3153</v>
      </c>
      <c r="F545" s="701">
        <v>12014</v>
      </c>
      <c r="G545" s="701" t="s">
        <v>1076</v>
      </c>
      <c r="H545" s="704">
        <v>45209</v>
      </c>
      <c r="I545" s="704">
        <v>45210</v>
      </c>
      <c r="J545" s="701">
        <v>1</v>
      </c>
      <c r="K545" s="701" t="s">
        <v>178</v>
      </c>
      <c r="L545" s="702">
        <v>200000000000</v>
      </c>
      <c r="M545" s="703">
        <v>200000000000</v>
      </c>
      <c r="N545" s="701">
        <v>1.1000000000000001</v>
      </c>
      <c r="O545" s="701">
        <v>0</v>
      </c>
      <c r="P545" s="701">
        <v>0</v>
      </c>
      <c r="Q545" s="701">
        <v>0</v>
      </c>
      <c r="R545" s="701">
        <v>0</v>
      </c>
      <c r="S545" s="701">
        <v>491100002</v>
      </c>
      <c r="T545" s="701" t="s">
        <v>3154</v>
      </c>
      <c r="U545" s="702">
        <v>200000000000</v>
      </c>
      <c r="W545" s="687">
        <f t="shared" si="74"/>
        <v>45209</v>
      </c>
      <c r="X545" s="688">
        <f t="shared" si="75"/>
        <v>45210</v>
      </c>
      <c r="Y545" s="689">
        <f t="shared" si="73"/>
        <v>1</v>
      </c>
      <c r="Z545" s="690">
        <f t="shared" si="76"/>
        <v>3.0136986301369865E-5</v>
      </c>
      <c r="AA545" s="691">
        <f t="shared" si="77"/>
        <v>200000000000</v>
      </c>
      <c r="AB545" s="689" t="str">
        <f t="shared" si="78"/>
        <v>VND</v>
      </c>
      <c r="AC545" s="689">
        <f>VLOOKUP(AB545,'Fx rate'!$A$2:$B$12,2,0)</f>
        <v>1</v>
      </c>
      <c r="AD545" s="691">
        <f t="shared" si="79"/>
        <v>200000000000</v>
      </c>
      <c r="AE545" s="691">
        <f t="shared" si="80"/>
        <v>6027397.2602739735</v>
      </c>
      <c r="AF545" s="692">
        <f>SUMIFS('GL7010'!M:M,'GL7010'!I:I,'C701- Recalculate'!D545)</f>
        <v>-6027397</v>
      </c>
      <c r="AG545" s="693">
        <f t="shared" si="81"/>
        <v>0.26027397345751524</v>
      </c>
    </row>
    <row r="546" spans="1:33" ht="60.5" hidden="1" thickBot="1">
      <c r="A546" s="701">
        <v>131200001</v>
      </c>
      <c r="B546" s="701" t="s">
        <v>1269</v>
      </c>
      <c r="C546" s="701" t="s">
        <v>1271</v>
      </c>
      <c r="D546" s="701" t="s">
        <v>3155</v>
      </c>
      <c r="E546" s="701" t="s">
        <v>3156</v>
      </c>
      <c r="F546" s="701">
        <v>21075</v>
      </c>
      <c r="G546" s="701" t="s">
        <v>1066</v>
      </c>
      <c r="H546" s="704">
        <v>45210</v>
      </c>
      <c r="I546" s="704">
        <v>45211</v>
      </c>
      <c r="J546" s="701">
        <v>1</v>
      </c>
      <c r="K546" s="701" t="s">
        <v>178</v>
      </c>
      <c r="L546" s="702">
        <v>200000000000</v>
      </c>
      <c r="M546" s="703">
        <v>200000000000</v>
      </c>
      <c r="N546" s="701">
        <v>0.3</v>
      </c>
      <c r="O546" s="701">
        <v>0</v>
      </c>
      <c r="P546" s="701">
        <v>0</v>
      </c>
      <c r="Q546" s="701">
        <v>0</v>
      </c>
      <c r="R546" s="701">
        <v>0</v>
      </c>
      <c r="S546" s="701">
        <v>491100002</v>
      </c>
      <c r="T546" s="701" t="s">
        <v>3157</v>
      </c>
      <c r="U546" s="702">
        <v>200000000000</v>
      </c>
      <c r="W546" s="687">
        <f t="shared" si="74"/>
        <v>45210</v>
      </c>
      <c r="X546" s="688">
        <f t="shared" si="75"/>
        <v>45211</v>
      </c>
      <c r="Y546" s="689">
        <f t="shared" si="73"/>
        <v>1</v>
      </c>
      <c r="Z546" s="690">
        <f t="shared" si="76"/>
        <v>8.2191780821917817E-6</v>
      </c>
      <c r="AA546" s="691">
        <f t="shared" si="77"/>
        <v>200000000000</v>
      </c>
      <c r="AB546" s="689" t="str">
        <f t="shared" si="78"/>
        <v>VND</v>
      </c>
      <c r="AC546" s="689">
        <f>VLOOKUP(AB546,'Fx rate'!$A$2:$B$12,2,0)</f>
        <v>1</v>
      </c>
      <c r="AD546" s="691">
        <f t="shared" si="79"/>
        <v>200000000000</v>
      </c>
      <c r="AE546" s="691">
        <f t="shared" si="80"/>
        <v>1643835.6164383565</v>
      </c>
      <c r="AF546" s="692">
        <f>SUMIFS('GL7010'!M:M,'GL7010'!I:I,'C701- Recalculate'!D546)</f>
        <v>-1643836</v>
      </c>
      <c r="AG546" s="693">
        <f t="shared" si="81"/>
        <v>-0.38356164353899658</v>
      </c>
    </row>
    <row r="547" spans="1:33" ht="70.5" hidden="1" thickBot="1">
      <c r="A547" s="701">
        <v>131200001</v>
      </c>
      <c r="B547" s="701" t="s">
        <v>1269</v>
      </c>
      <c r="C547" s="701" t="s">
        <v>1271</v>
      </c>
      <c r="D547" s="701" t="s">
        <v>3158</v>
      </c>
      <c r="E547" s="701" t="s">
        <v>3159</v>
      </c>
      <c r="F547" s="701">
        <v>25391</v>
      </c>
      <c r="G547" s="701" t="s">
        <v>2538</v>
      </c>
      <c r="H547" s="704">
        <v>45210</v>
      </c>
      <c r="I547" s="704">
        <v>45211</v>
      </c>
      <c r="J547" s="701">
        <v>1</v>
      </c>
      <c r="K547" s="701" t="s">
        <v>178</v>
      </c>
      <c r="L547" s="702">
        <v>100000000000</v>
      </c>
      <c r="M547" s="703">
        <v>100000000000</v>
      </c>
      <c r="N547" s="701">
        <v>0.4</v>
      </c>
      <c r="O547" s="701">
        <v>0</v>
      </c>
      <c r="P547" s="701">
        <v>0</v>
      </c>
      <c r="Q547" s="701">
        <v>0</v>
      </c>
      <c r="R547" s="701">
        <v>0</v>
      </c>
      <c r="S547" s="701">
        <v>491100002</v>
      </c>
      <c r="T547" s="701" t="s">
        <v>3160</v>
      </c>
      <c r="U547" s="702">
        <v>100000000000</v>
      </c>
      <c r="W547" s="687">
        <f t="shared" si="74"/>
        <v>45210</v>
      </c>
      <c r="X547" s="688">
        <f t="shared" si="75"/>
        <v>45211</v>
      </c>
      <c r="Y547" s="689">
        <f t="shared" si="73"/>
        <v>1</v>
      </c>
      <c r="Z547" s="690">
        <f t="shared" si="76"/>
        <v>1.0958904109589042E-5</v>
      </c>
      <c r="AA547" s="691">
        <f t="shared" si="77"/>
        <v>100000000000</v>
      </c>
      <c r="AB547" s="689" t="str">
        <f t="shared" si="78"/>
        <v>VND</v>
      </c>
      <c r="AC547" s="689">
        <f>VLOOKUP(AB547,'Fx rate'!$A$2:$B$12,2,0)</f>
        <v>1</v>
      </c>
      <c r="AD547" s="691">
        <f t="shared" si="79"/>
        <v>100000000000</v>
      </c>
      <c r="AE547" s="691">
        <f t="shared" si="80"/>
        <v>1095890.4109589041</v>
      </c>
      <c r="AF547" s="692">
        <f>SUMIFS('GL7010'!M:M,'GL7010'!I:I,'C701- Recalculate'!D547)</f>
        <v>-1095890</v>
      </c>
      <c r="AG547" s="693">
        <f t="shared" si="81"/>
        <v>0.41095890407450497</v>
      </c>
    </row>
    <row r="548" spans="1:33" ht="60.5" hidden="1" thickBot="1">
      <c r="A548" s="701">
        <v>131200001</v>
      </c>
      <c r="B548" s="701" t="s">
        <v>1269</v>
      </c>
      <c r="C548" s="701" t="s">
        <v>1271</v>
      </c>
      <c r="D548" s="701" t="s">
        <v>3161</v>
      </c>
      <c r="E548" s="701" t="s">
        <v>3162</v>
      </c>
      <c r="F548" s="701">
        <v>12204</v>
      </c>
      <c r="G548" s="701" t="s">
        <v>2336</v>
      </c>
      <c r="H548" s="704">
        <v>45210</v>
      </c>
      <c r="I548" s="704">
        <v>45211</v>
      </c>
      <c r="J548" s="701">
        <v>1</v>
      </c>
      <c r="K548" s="701" t="s">
        <v>178</v>
      </c>
      <c r="L548" s="702">
        <v>200000000000</v>
      </c>
      <c r="M548" s="703">
        <v>200000000000</v>
      </c>
      <c r="N548" s="701">
        <v>0.3</v>
      </c>
      <c r="O548" s="701">
        <v>0</v>
      </c>
      <c r="P548" s="701">
        <v>0</v>
      </c>
      <c r="Q548" s="701">
        <v>0</v>
      </c>
      <c r="R548" s="701">
        <v>0</v>
      </c>
      <c r="S548" s="701">
        <v>491100002</v>
      </c>
      <c r="T548" s="701" t="s">
        <v>3163</v>
      </c>
      <c r="U548" s="702">
        <v>200000000000</v>
      </c>
      <c r="W548" s="687">
        <f t="shared" si="74"/>
        <v>45210</v>
      </c>
      <c r="X548" s="688">
        <f t="shared" si="75"/>
        <v>45211</v>
      </c>
      <c r="Y548" s="689">
        <f t="shared" ref="Y548:Y611" si="82">X548-W548</f>
        <v>1</v>
      </c>
      <c r="Z548" s="690">
        <f t="shared" si="76"/>
        <v>8.2191780821917817E-6</v>
      </c>
      <c r="AA548" s="691">
        <f t="shared" si="77"/>
        <v>200000000000</v>
      </c>
      <c r="AB548" s="689" t="str">
        <f t="shared" si="78"/>
        <v>VND</v>
      </c>
      <c r="AC548" s="689">
        <f>VLOOKUP(AB548,'Fx rate'!$A$2:$B$12,2,0)</f>
        <v>1</v>
      </c>
      <c r="AD548" s="691">
        <f t="shared" si="79"/>
        <v>200000000000</v>
      </c>
      <c r="AE548" s="691">
        <f t="shared" si="80"/>
        <v>1643835.6164383565</v>
      </c>
      <c r="AF548" s="692">
        <f>SUMIFS('GL7010'!M:M,'GL7010'!I:I,'C701- Recalculate'!D548)</f>
        <v>-1643836</v>
      </c>
      <c r="AG548" s="693">
        <f t="shared" si="81"/>
        <v>-0.38356164353899658</v>
      </c>
    </row>
    <row r="549" spans="1:33" ht="70.5" hidden="1" thickBot="1">
      <c r="A549" s="701">
        <v>131200001</v>
      </c>
      <c r="B549" s="701" t="s">
        <v>1269</v>
      </c>
      <c r="C549" s="701" t="s">
        <v>1271</v>
      </c>
      <c r="D549" s="701" t="s">
        <v>3164</v>
      </c>
      <c r="E549" s="701" t="s">
        <v>3165</v>
      </c>
      <c r="F549" s="701">
        <v>12014</v>
      </c>
      <c r="G549" s="701" t="s">
        <v>1076</v>
      </c>
      <c r="H549" s="704">
        <v>45210</v>
      </c>
      <c r="I549" s="704">
        <v>45211</v>
      </c>
      <c r="J549" s="701">
        <v>1</v>
      </c>
      <c r="K549" s="701" t="s">
        <v>178</v>
      </c>
      <c r="L549" s="702">
        <v>400000000000</v>
      </c>
      <c r="M549" s="703">
        <v>400000000000</v>
      </c>
      <c r="N549" s="701">
        <v>0.4</v>
      </c>
      <c r="O549" s="701">
        <v>0</v>
      </c>
      <c r="P549" s="701">
        <v>0</v>
      </c>
      <c r="Q549" s="701">
        <v>0</v>
      </c>
      <c r="R549" s="701">
        <v>0</v>
      </c>
      <c r="S549" s="701">
        <v>491100002</v>
      </c>
      <c r="T549" s="701" t="s">
        <v>3166</v>
      </c>
      <c r="U549" s="702">
        <v>400000000000</v>
      </c>
      <c r="W549" s="687">
        <f t="shared" si="74"/>
        <v>45210</v>
      </c>
      <c r="X549" s="688">
        <f t="shared" si="75"/>
        <v>45211</v>
      </c>
      <c r="Y549" s="689">
        <f t="shared" si="82"/>
        <v>1</v>
      </c>
      <c r="Z549" s="690">
        <f t="shared" si="76"/>
        <v>1.0958904109589042E-5</v>
      </c>
      <c r="AA549" s="691">
        <f t="shared" si="77"/>
        <v>400000000000</v>
      </c>
      <c r="AB549" s="689" t="str">
        <f t="shared" si="78"/>
        <v>VND</v>
      </c>
      <c r="AC549" s="689">
        <f>VLOOKUP(AB549,'Fx rate'!$A$2:$B$12,2,0)</f>
        <v>1</v>
      </c>
      <c r="AD549" s="691">
        <f t="shared" si="79"/>
        <v>400000000000</v>
      </c>
      <c r="AE549" s="691">
        <f t="shared" si="80"/>
        <v>4383561.6438356163</v>
      </c>
      <c r="AF549" s="692">
        <f>SUMIFS('GL7010'!M:M,'GL7010'!I:I,'C701- Recalculate'!D549)</f>
        <v>-4383562</v>
      </c>
      <c r="AG549" s="693">
        <f t="shared" si="81"/>
        <v>-0.35616438370198011</v>
      </c>
    </row>
    <row r="550" spans="1:33" ht="70.5" hidden="1" thickBot="1">
      <c r="A550" s="701">
        <v>131200001</v>
      </c>
      <c r="B550" s="701" t="s">
        <v>1269</v>
      </c>
      <c r="C550" s="701" t="s">
        <v>1271</v>
      </c>
      <c r="D550" s="701" t="s">
        <v>3167</v>
      </c>
      <c r="E550" s="701" t="s">
        <v>3168</v>
      </c>
      <c r="F550" s="701">
        <v>25391</v>
      </c>
      <c r="G550" s="701" t="s">
        <v>2538</v>
      </c>
      <c r="H550" s="704">
        <v>45210</v>
      </c>
      <c r="I550" s="701" t="s">
        <v>3169</v>
      </c>
      <c r="J550" s="701">
        <v>7</v>
      </c>
      <c r="K550" s="701" t="s">
        <v>178</v>
      </c>
      <c r="L550" s="702">
        <v>100000000000</v>
      </c>
      <c r="M550" s="703">
        <v>100000000000</v>
      </c>
      <c r="N550" s="701">
        <v>0.5</v>
      </c>
      <c r="O550" s="701">
        <v>0</v>
      </c>
      <c r="P550" s="701">
        <v>0</v>
      </c>
      <c r="Q550" s="701">
        <v>0</v>
      </c>
      <c r="R550" s="701">
        <v>0</v>
      </c>
      <c r="S550" s="701">
        <v>491100002</v>
      </c>
      <c r="T550" s="701" t="s">
        <v>3170</v>
      </c>
      <c r="U550" s="702">
        <v>100000000000</v>
      </c>
      <c r="W550" s="687">
        <f t="shared" si="74"/>
        <v>45210</v>
      </c>
      <c r="X550" s="688" t="str">
        <f t="shared" si="75"/>
        <v>18/10/2023</v>
      </c>
      <c r="Y550" s="689">
        <f t="shared" si="82"/>
        <v>7</v>
      </c>
      <c r="Z550" s="690">
        <f t="shared" si="76"/>
        <v>1.3698630136986302E-5</v>
      </c>
      <c r="AA550" s="691">
        <f t="shared" si="77"/>
        <v>100000000000</v>
      </c>
      <c r="AB550" s="689" t="str">
        <f t="shared" si="78"/>
        <v>VND</v>
      </c>
      <c r="AC550" s="689">
        <f>VLOOKUP(AB550,'Fx rate'!$A$2:$B$12,2,0)</f>
        <v>1</v>
      </c>
      <c r="AD550" s="691">
        <f t="shared" si="79"/>
        <v>100000000000</v>
      </c>
      <c r="AE550" s="691">
        <f t="shared" si="80"/>
        <v>9589041.0958904121</v>
      </c>
      <c r="AF550" s="692">
        <f>SUMIFS('GL7010'!M:M,'GL7010'!I:I,'C701- Recalculate'!D550)</f>
        <v>-9589041</v>
      </c>
      <c r="AG550" s="693">
        <f t="shared" si="81"/>
        <v>9.5890412107110023E-2</v>
      </c>
    </row>
    <row r="551" spans="1:33" ht="70.5" hidden="1" thickBot="1">
      <c r="A551" s="701">
        <v>131200001</v>
      </c>
      <c r="B551" s="701" t="s">
        <v>1269</v>
      </c>
      <c r="C551" s="701" t="s">
        <v>1271</v>
      </c>
      <c r="D551" s="701" t="s">
        <v>3171</v>
      </c>
      <c r="E551" s="701" t="s">
        <v>3172</v>
      </c>
      <c r="F551" s="701">
        <v>92329</v>
      </c>
      <c r="G551" s="701" t="s">
        <v>2320</v>
      </c>
      <c r="H551" s="704">
        <v>45210</v>
      </c>
      <c r="I551" s="701" t="s">
        <v>3173</v>
      </c>
      <c r="J551" s="701">
        <v>14</v>
      </c>
      <c r="K551" s="701" t="s">
        <v>178</v>
      </c>
      <c r="L551" s="702">
        <v>200000000000</v>
      </c>
      <c r="M551" s="703">
        <v>200000000000</v>
      </c>
      <c r="N551" s="701">
        <v>0.7</v>
      </c>
      <c r="O551" s="701">
        <v>0</v>
      </c>
      <c r="P551" s="701">
        <v>0</v>
      </c>
      <c r="Q551" s="701">
        <v>0</v>
      </c>
      <c r="R551" s="701">
        <v>0</v>
      </c>
      <c r="S551" s="701">
        <v>491100002</v>
      </c>
      <c r="T551" s="701" t="s">
        <v>3174</v>
      </c>
      <c r="U551" s="702">
        <v>200000000000</v>
      </c>
      <c r="W551" s="687">
        <f t="shared" si="74"/>
        <v>45210</v>
      </c>
      <c r="X551" s="688" t="str">
        <f t="shared" si="75"/>
        <v>25/10/2023</v>
      </c>
      <c r="Y551" s="689">
        <f t="shared" si="82"/>
        <v>14</v>
      </c>
      <c r="Z551" s="690">
        <f t="shared" si="76"/>
        <v>1.9178082191780818E-5</v>
      </c>
      <c r="AA551" s="691">
        <f t="shared" si="77"/>
        <v>200000000000</v>
      </c>
      <c r="AB551" s="689" t="str">
        <f t="shared" si="78"/>
        <v>VND</v>
      </c>
      <c r="AC551" s="689">
        <f>VLOOKUP(AB551,'Fx rate'!$A$2:$B$12,2,0)</f>
        <v>1</v>
      </c>
      <c r="AD551" s="691">
        <f t="shared" si="79"/>
        <v>200000000000</v>
      </c>
      <c r="AE551" s="691">
        <f t="shared" si="80"/>
        <v>53698630.136986285</v>
      </c>
      <c r="AF551" s="692">
        <f>SUMIFS('GL7010'!M:M,'GL7010'!I:I,'C701- Recalculate'!D551)</f>
        <v>-53698630</v>
      </c>
      <c r="AG551" s="693">
        <f t="shared" si="81"/>
        <v>0.13698628544807434</v>
      </c>
    </row>
    <row r="552" spans="1:33" ht="60.5" hidden="1" thickBot="1">
      <c r="A552" s="701">
        <v>131200001</v>
      </c>
      <c r="B552" s="701" t="s">
        <v>1269</v>
      </c>
      <c r="C552" s="701" t="s">
        <v>1271</v>
      </c>
      <c r="D552" s="701" t="s">
        <v>3175</v>
      </c>
      <c r="E552" s="701" t="s">
        <v>3176</v>
      </c>
      <c r="F552" s="701">
        <v>12204</v>
      </c>
      <c r="G552" s="701" t="s">
        <v>2336</v>
      </c>
      <c r="H552" s="704">
        <v>45211</v>
      </c>
      <c r="I552" s="701" t="s">
        <v>3132</v>
      </c>
      <c r="J552" s="701">
        <v>1</v>
      </c>
      <c r="K552" s="701" t="s">
        <v>178</v>
      </c>
      <c r="L552" s="702">
        <v>200000000000</v>
      </c>
      <c r="M552" s="703">
        <v>200000000000</v>
      </c>
      <c r="N552" s="701">
        <v>0.1</v>
      </c>
      <c r="O552" s="701">
        <v>0</v>
      </c>
      <c r="P552" s="701">
        <v>0</v>
      </c>
      <c r="Q552" s="701">
        <v>0</v>
      </c>
      <c r="R552" s="701">
        <v>0</v>
      </c>
      <c r="S552" s="701">
        <v>491100002</v>
      </c>
      <c r="T552" s="701" t="s">
        <v>3177</v>
      </c>
      <c r="U552" s="702">
        <v>200000000000</v>
      </c>
      <c r="W552" s="687">
        <f t="shared" si="74"/>
        <v>45211</v>
      </c>
      <c r="X552" s="688" t="str">
        <f t="shared" si="75"/>
        <v>13/10/2023</v>
      </c>
      <c r="Y552" s="689">
        <f t="shared" si="82"/>
        <v>1</v>
      </c>
      <c r="Z552" s="690">
        <f t="shared" si="76"/>
        <v>2.7397260273972604E-6</v>
      </c>
      <c r="AA552" s="691">
        <f t="shared" si="77"/>
        <v>200000000000</v>
      </c>
      <c r="AB552" s="689" t="str">
        <f t="shared" si="78"/>
        <v>VND</v>
      </c>
      <c r="AC552" s="689">
        <f>VLOOKUP(AB552,'Fx rate'!$A$2:$B$12,2,0)</f>
        <v>1</v>
      </c>
      <c r="AD552" s="691">
        <f t="shared" si="79"/>
        <v>200000000000</v>
      </c>
      <c r="AE552" s="691">
        <f t="shared" si="80"/>
        <v>547945.20547945204</v>
      </c>
      <c r="AF552" s="692">
        <f>SUMIFS('GL7010'!M:M,'GL7010'!I:I,'C701- Recalculate'!D552)</f>
        <v>-547945</v>
      </c>
      <c r="AG552" s="693">
        <f t="shared" si="81"/>
        <v>0.20547945203725249</v>
      </c>
    </row>
    <row r="553" spans="1:33" ht="70.5" hidden="1" thickBot="1">
      <c r="A553" s="701">
        <v>131200001</v>
      </c>
      <c r="B553" s="701" t="s">
        <v>1269</v>
      </c>
      <c r="C553" s="701" t="s">
        <v>1271</v>
      </c>
      <c r="D553" s="701" t="s">
        <v>3178</v>
      </c>
      <c r="E553" s="701" t="s">
        <v>3179</v>
      </c>
      <c r="F553" s="701">
        <v>12014</v>
      </c>
      <c r="G553" s="701" t="s">
        <v>1076</v>
      </c>
      <c r="H553" s="704">
        <v>45211</v>
      </c>
      <c r="I553" s="701" t="s">
        <v>3169</v>
      </c>
      <c r="J553" s="701">
        <v>6</v>
      </c>
      <c r="K553" s="701" t="s">
        <v>178</v>
      </c>
      <c r="L553" s="702">
        <v>400000000000</v>
      </c>
      <c r="M553" s="703">
        <v>400000000000</v>
      </c>
      <c r="N553" s="701">
        <v>0.4</v>
      </c>
      <c r="O553" s="701">
        <v>0</v>
      </c>
      <c r="P553" s="701">
        <v>0</v>
      </c>
      <c r="Q553" s="701">
        <v>0</v>
      </c>
      <c r="R553" s="701">
        <v>0</v>
      </c>
      <c r="S553" s="701">
        <v>491100002</v>
      </c>
      <c r="T553" s="701" t="s">
        <v>3180</v>
      </c>
      <c r="U553" s="702">
        <v>400000000000</v>
      </c>
      <c r="W553" s="687">
        <f t="shared" si="74"/>
        <v>45211</v>
      </c>
      <c r="X553" s="688" t="str">
        <f t="shared" si="75"/>
        <v>18/10/2023</v>
      </c>
      <c r="Y553" s="689">
        <f t="shared" si="82"/>
        <v>6</v>
      </c>
      <c r="Z553" s="690">
        <f t="shared" si="76"/>
        <v>1.0958904109589042E-5</v>
      </c>
      <c r="AA553" s="691">
        <f t="shared" si="77"/>
        <v>400000000000</v>
      </c>
      <c r="AB553" s="689" t="str">
        <f t="shared" si="78"/>
        <v>VND</v>
      </c>
      <c r="AC553" s="689">
        <f>VLOOKUP(AB553,'Fx rate'!$A$2:$B$12,2,0)</f>
        <v>1</v>
      </c>
      <c r="AD553" s="691">
        <f t="shared" si="79"/>
        <v>400000000000</v>
      </c>
      <c r="AE553" s="691">
        <f t="shared" si="80"/>
        <v>26301369.8630137</v>
      </c>
      <c r="AF553" s="692">
        <f>SUMIFS('GL7010'!M:M,'GL7010'!I:I,'C701- Recalculate'!D553)</f>
        <v>-26301370</v>
      </c>
      <c r="AG553" s="693">
        <f t="shared" si="81"/>
        <v>-0.13698630034923553</v>
      </c>
    </row>
    <row r="554" spans="1:33" ht="60.5" hidden="1" thickBot="1">
      <c r="A554" s="701">
        <v>131200001</v>
      </c>
      <c r="B554" s="701" t="s">
        <v>1269</v>
      </c>
      <c r="C554" s="701" t="s">
        <v>1271</v>
      </c>
      <c r="D554" s="701" t="s">
        <v>3181</v>
      </c>
      <c r="E554" s="701" t="s">
        <v>3182</v>
      </c>
      <c r="F554" s="701">
        <v>40038</v>
      </c>
      <c r="G554" s="701" t="s">
        <v>2566</v>
      </c>
      <c r="H554" s="704">
        <v>45211</v>
      </c>
      <c r="I554" s="701" t="s">
        <v>3132</v>
      </c>
      <c r="J554" s="701">
        <v>1</v>
      </c>
      <c r="K554" s="701" t="s">
        <v>178</v>
      </c>
      <c r="L554" s="702">
        <v>500000000000</v>
      </c>
      <c r="M554" s="703">
        <v>500000000000</v>
      </c>
      <c r="N554" s="701">
        <v>0.1</v>
      </c>
      <c r="O554" s="701">
        <v>0</v>
      </c>
      <c r="P554" s="701">
        <v>0</v>
      </c>
      <c r="Q554" s="701">
        <v>0</v>
      </c>
      <c r="R554" s="701">
        <v>0</v>
      </c>
      <c r="S554" s="701">
        <v>491100002</v>
      </c>
      <c r="T554" s="701" t="s">
        <v>3183</v>
      </c>
      <c r="U554" s="702">
        <v>500000000000</v>
      </c>
      <c r="W554" s="687">
        <f t="shared" si="74"/>
        <v>45211</v>
      </c>
      <c r="X554" s="688" t="str">
        <f t="shared" si="75"/>
        <v>13/10/2023</v>
      </c>
      <c r="Y554" s="689">
        <f t="shared" si="82"/>
        <v>1</v>
      </c>
      <c r="Z554" s="690">
        <f t="shared" si="76"/>
        <v>2.7397260273972604E-6</v>
      </c>
      <c r="AA554" s="691">
        <f t="shared" si="77"/>
        <v>500000000000</v>
      </c>
      <c r="AB554" s="689" t="str">
        <f t="shared" si="78"/>
        <v>VND</v>
      </c>
      <c r="AC554" s="689">
        <f>VLOOKUP(AB554,'Fx rate'!$A$2:$B$12,2,0)</f>
        <v>1</v>
      </c>
      <c r="AD554" s="691">
        <f t="shared" si="79"/>
        <v>500000000000</v>
      </c>
      <c r="AE554" s="691">
        <f t="shared" si="80"/>
        <v>1369863.0136986303</v>
      </c>
      <c r="AF554" s="692">
        <f>SUMIFS('GL7010'!M:M,'GL7010'!I:I,'C701- Recalculate'!D554)</f>
        <v>-1369863</v>
      </c>
      <c r="AG554" s="693">
        <f t="shared" si="81"/>
        <v>1.3698630267754197E-2</v>
      </c>
    </row>
    <row r="555" spans="1:33" ht="60.5" hidden="1" thickBot="1">
      <c r="A555" s="701">
        <v>131200001</v>
      </c>
      <c r="B555" s="701" t="s">
        <v>1269</v>
      </c>
      <c r="C555" s="701" t="s">
        <v>1271</v>
      </c>
      <c r="D555" s="701" t="s">
        <v>3184</v>
      </c>
      <c r="E555" s="701" t="s">
        <v>3185</v>
      </c>
      <c r="F555" s="701">
        <v>21075</v>
      </c>
      <c r="G555" s="701" t="s">
        <v>1066</v>
      </c>
      <c r="H555" s="704">
        <v>45211</v>
      </c>
      <c r="I555" s="701" t="s">
        <v>3132</v>
      </c>
      <c r="J555" s="701">
        <v>1</v>
      </c>
      <c r="K555" s="701" t="s">
        <v>178</v>
      </c>
      <c r="L555" s="702">
        <v>200000000000</v>
      </c>
      <c r="M555" s="703">
        <v>200000000000</v>
      </c>
      <c r="N555" s="701">
        <v>0.1</v>
      </c>
      <c r="O555" s="701">
        <v>0</v>
      </c>
      <c r="P555" s="701">
        <v>0</v>
      </c>
      <c r="Q555" s="701">
        <v>0</v>
      </c>
      <c r="R555" s="701">
        <v>0</v>
      </c>
      <c r="S555" s="701">
        <v>491100002</v>
      </c>
      <c r="T555" s="701" t="s">
        <v>3186</v>
      </c>
      <c r="U555" s="702">
        <v>200000000000</v>
      </c>
      <c r="W555" s="687">
        <f t="shared" si="74"/>
        <v>45211</v>
      </c>
      <c r="X555" s="688" t="str">
        <f t="shared" si="75"/>
        <v>13/10/2023</v>
      </c>
      <c r="Y555" s="689">
        <f t="shared" si="82"/>
        <v>1</v>
      </c>
      <c r="Z555" s="690">
        <f t="shared" si="76"/>
        <v>2.7397260273972604E-6</v>
      </c>
      <c r="AA555" s="691">
        <f t="shared" si="77"/>
        <v>200000000000</v>
      </c>
      <c r="AB555" s="689" t="str">
        <f t="shared" si="78"/>
        <v>VND</v>
      </c>
      <c r="AC555" s="689">
        <f>VLOOKUP(AB555,'Fx rate'!$A$2:$B$12,2,0)</f>
        <v>1</v>
      </c>
      <c r="AD555" s="691">
        <f t="shared" si="79"/>
        <v>200000000000</v>
      </c>
      <c r="AE555" s="691">
        <f t="shared" si="80"/>
        <v>547945.20547945204</v>
      </c>
      <c r="AF555" s="692">
        <f>SUMIFS('GL7010'!M:M,'GL7010'!I:I,'C701- Recalculate'!D555)</f>
        <v>-547945</v>
      </c>
      <c r="AG555" s="693">
        <f t="shared" si="81"/>
        <v>0.20547945203725249</v>
      </c>
    </row>
    <row r="556" spans="1:33" ht="70.5" hidden="1" thickBot="1">
      <c r="A556" s="701">
        <v>131200001</v>
      </c>
      <c r="B556" s="701" t="s">
        <v>1269</v>
      </c>
      <c r="C556" s="701" t="s">
        <v>1271</v>
      </c>
      <c r="D556" s="701" t="s">
        <v>3187</v>
      </c>
      <c r="E556" s="701" t="s">
        <v>3188</v>
      </c>
      <c r="F556" s="701">
        <v>25325</v>
      </c>
      <c r="G556" s="701" t="s">
        <v>2140</v>
      </c>
      <c r="H556" s="704">
        <v>45211</v>
      </c>
      <c r="I556" s="701" t="s">
        <v>3132</v>
      </c>
      <c r="J556" s="701">
        <v>1</v>
      </c>
      <c r="K556" s="701" t="s">
        <v>178</v>
      </c>
      <c r="L556" s="702">
        <v>500000000000</v>
      </c>
      <c r="M556" s="703">
        <v>500000000000</v>
      </c>
      <c r="N556" s="701">
        <v>0.1</v>
      </c>
      <c r="O556" s="701">
        <v>0</v>
      </c>
      <c r="P556" s="701">
        <v>0</v>
      </c>
      <c r="Q556" s="701">
        <v>0</v>
      </c>
      <c r="R556" s="701">
        <v>0</v>
      </c>
      <c r="S556" s="701">
        <v>491100002</v>
      </c>
      <c r="T556" s="701" t="s">
        <v>3189</v>
      </c>
      <c r="U556" s="702">
        <v>500000000000</v>
      </c>
      <c r="W556" s="687">
        <f t="shared" si="74"/>
        <v>45211</v>
      </c>
      <c r="X556" s="688" t="str">
        <f t="shared" si="75"/>
        <v>13/10/2023</v>
      </c>
      <c r="Y556" s="689">
        <f t="shared" si="82"/>
        <v>1</v>
      </c>
      <c r="Z556" s="690">
        <f t="shared" si="76"/>
        <v>2.7397260273972604E-6</v>
      </c>
      <c r="AA556" s="691">
        <f t="shared" si="77"/>
        <v>500000000000</v>
      </c>
      <c r="AB556" s="689" t="str">
        <f t="shared" si="78"/>
        <v>VND</v>
      </c>
      <c r="AC556" s="689">
        <f>VLOOKUP(AB556,'Fx rate'!$A$2:$B$12,2,0)</f>
        <v>1</v>
      </c>
      <c r="AD556" s="691">
        <f t="shared" si="79"/>
        <v>500000000000</v>
      </c>
      <c r="AE556" s="691">
        <f t="shared" si="80"/>
        <v>1369863.0136986303</v>
      </c>
      <c r="AF556" s="692">
        <f>SUMIFS('GL7010'!M:M,'GL7010'!I:I,'C701- Recalculate'!D556)</f>
        <v>-1369863</v>
      </c>
      <c r="AG556" s="693">
        <f t="shared" si="81"/>
        <v>1.3698630267754197E-2</v>
      </c>
    </row>
    <row r="557" spans="1:33" ht="70.5" hidden="1" thickBot="1">
      <c r="A557" s="701">
        <v>131200001</v>
      </c>
      <c r="B557" s="701" t="s">
        <v>1269</v>
      </c>
      <c r="C557" s="701" t="s">
        <v>1271</v>
      </c>
      <c r="D557" s="701" t="s">
        <v>3190</v>
      </c>
      <c r="E557" s="701" t="s">
        <v>3191</v>
      </c>
      <c r="F557" s="701">
        <v>25391</v>
      </c>
      <c r="G557" s="701" t="s">
        <v>2538</v>
      </c>
      <c r="H557" s="704">
        <v>45211</v>
      </c>
      <c r="I557" s="701" t="s">
        <v>3132</v>
      </c>
      <c r="J557" s="701">
        <v>1</v>
      </c>
      <c r="K557" s="701" t="s">
        <v>178</v>
      </c>
      <c r="L557" s="702">
        <v>100000000000</v>
      </c>
      <c r="M557" s="703">
        <v>100000000000</v>
      </c>
      <c r="N557" s="701">
        <v>0.15</v>
      </c>
      <c r="O557" s="701">
        <v>0</v>
      </c>
      <c r="P557" s="701">
        <v>0</v>
      </c>
      <c r="Q557" s="701">
        <v>0</v>
      </c>
      <c r="R557" s="701">
        <v>0</v>
      </c>
      <c r="S557" s="701">
        <v>491100002</v>
      </c>
      <c r="T557" s="701" t="s">
        <v>3192</v>
      </c>
      <c r="U557" s="702">
        <v>100000000000</v>
      </c>
      <c r="W557" s="687">
        <f t="shared" si="74"/>
        <v>45211</v>
      </c>
      <c r="X557" s="688" t="str">
        <f t="shared" si="75"/>
        <v>13/10/2023</v>
      </c>
      <c r="Y557" s="689">
        <f t="shared" si="82"/>
        <v>1</v>
      </c>
      <c r="Z557" s="690">
        <f t="shared" si="76"/>
        <v>4.1095890410958909E-6</v>
      </c>
      <c r="AA557" s="691">
        <f t="shared" si="77"/>
        <v>100000000000</v>
      </c>
      <c r="AB557" s="689" t="str">
        <f t="shared" si="78"/>
        <v>VND</v>
      </c>
      <c r="AC557" s="689">
        <f>VLOOKUP(AB557,'Fx rate'!$A$2:$B$12,2,0)</f>
        <v>1</v>
      </c>
      <c r="AD557" s="691">
        <f t="shared" si="79"/>
        <v>100000000000</v>
      </c>
      <c r="AE557" s="691">
        <f t="shared" si="80"/>
        <v>410958.90410958912</v>
      </c>
      <c r="AF557" s="692">
        <f>SUMIFS('GL7010'!M:M,'GL7010'!I:I,'C701- Recalculate'!D557)</f>
        <v>-410959</v>
      </c>
      <c r="AG557" s="693">
        <f t="shared" si="81"/>
        <v>-9.5890410884749144E-2</v>
      </c>
    </row>
    <row r="558" spans="1:33" ht="60.5" hidden="1" thickBot="1">
      <c r="A558" s="701">
        <v>131200001</v>
      </c>
      <c r="B558" s="701" t="s">
        <v>1269</v>
      </c>
      <c r="C558" s="701" t="s">
        <v>1271</v>
      </c>
      <c r="D558" s="701" t="s">
        <v>3193</v>
      </c>
      <c r="E558" s="701" t="s">
        <v>3194</v>
      </c>
      <c r="F558" s="701">
        <v>12204</v>
      </c>
      <c r="G558" s="701" t="s">
        <v>2336</v>
      </c>
      <c r="H558" s="701" t="s">
        <v>3132</v>
      </c>
      <c r="I558" s="701" t="s">
        <v>3195</v>
      </c>
      <c r="J558" s="701">
        <v>3</v>
      </c>
      <c r="K558" s="701" t="s">
        <v>178</v>
      </c>
      <c r="L558" s="702">
        <v>200000000000</v>
      </c>
      <c r="M558" s="703">
        <v>200000000000</v>
      </c>
      <c r="N558" s="701">
        <v>0.1</v>
      </c>
      <c r="O558" s="701">
        <v>0</v>
      </c>
      <c r="P558" s="701">
        <v>0</v>
      </c>
      <c r="Q558" s="701">
        <v>0</v>
      </c>
      <c r="R558" s="701">
        <v>0</v>
      </c>
      <c r="S558" s="701">
        <v>491100002</v>
      </c>
      <c r="T558" s="701" t="s">
        <v>3196</v>
      </c>
      <c r="U558" s="702">
        <v>200000000000</v>
      </c>
      <c r="W558" s="687" t="str">
        <f t="shared" si="74"/>
        <v>13/10/2023</v>
      </c>
      <c r="X558" s="688" t="str">
        <f t="shared" si="75"/>
        <v>16/10/2023</v>
      </c>
      <c r="Y558" s="689">
        <f t="shared" si="82"/>
        <v>3</v>
      </c>
      <c r="Z558" s="690">
        <f t="shared" si="76"/>
        <v>2.7397260273972604E-6</v>
      </c>
      <c r="AA558" s="691">
        <f t="shared" si="77"/>
        <v>200000000000</v>
      </c>
      <c r="AB558" s="689" t="str">
        <f t="shared" si="78"/>
        <v>VND</v>
      </c>
      <c r="AC558" s="689">
        <f>VLOOKUP(AB558,'Fx rate'!$A$2:$B$12,2,0)</f>
        <v>1</v>
      </c>
      <c r="AD558" s="691">
        <f t="shared" si="79"/>
        <v>200000000000</v>
      </c>
      <c r="AE558" s="691">
        <f t="shared" si="80"/>
        <v>1643835.6164383562</v>
      </c>
      <c r="AF558" s="692">
        <f>SUMIFS('GL7010'!M:M,'GL7010'!I:I,'C701- Recalculate'!D558)</f>
        <v>-1643836</v>
      </c>
      <c r="AG558" s="693">
        <f t="shared" si="81"/>
        <v>-0.38356164377182722</v>
      </c>
    </row>
    <row r="559" spans="1:33" ht="70.5" hidden="1" thickBot="1">
      <c r="A559" s="701">
        <v>131200001</v>
      </c>
      <c r="B559" s="701" t="s">
        <v>1269</v>
      </c>
      <c r="C559" s="701" t="s">
        <v>1271</v>
      </c>
      <c r="D559" s="701" t="s">
        <v>3197</v>
      </c>
      <c r="E559" s="701" t="s">
        <v>3198</v>
      </c>
      <c r="F559" s="701">
        <v>25391</v>
      </c>
      <c r="G559" s="701" t="s">
        <v>2538</v>
      </c>
      <c r="H559" s="701" t="s">
        <v>3132</v>
      </c>
      <c r="I559" s="701" t="s">
        <v>3195</v>
      </c>
      <c r="J559" s="701">
        <v>3</v>
      </c>
      <c r="K559" s="701" t="s">
        <v>178</v>
      </c>
      <c r="L559" s="702">
        <v>100000000000</v>
      </c>
      <c r="M559" s="703">
        <v>100000000000</v>
      </c>
      <c r="N559" s="701">
        <v>0.15</v>
      </c>
      <c r="O559" s="701">
        <v>0</v>
      </c>
      <c r="P559" s="701">
        <v>0</v>
      </c>
      <c r="Q559" s="701">
        <v>0</v>
      </c>
      <c r="R559" s="701">
        <v>0</v>
      </c>
      <c r="S559" s="701">
        <v>491100002</v>
      </c>
      <c r="T559" s="701" t="s">
        <v>3199</v>
      </c>
      <c r="U559" s="702">
        <v>100000000000</v>
      </c>
      <c r="W559" s="687" t="str">
        <f t="shared" si="74"/>
        <v>13/10/2023</v>
      </c>
      <c r="X559" s="688" t="str">
        <f t="shared" si="75"/>
        <v>16/10/2023</v>
      </c>
      <c r="Y559" s="689">
        <f t="shared" si="82"/>
        <v>3</v>
      </c>
      <c r="Z559" s="690">
        <f t="shared" si="76"/>
        <v>4.1095890410958909E-6</v>
      </c>
      <c r="AA559" s="691">
        <f t="shared" si="77"/>
        <v>100000000000</v>
      </c>
      <c r="AB559" s="689" t="str">
        <f t="shared" si="78"/>
        <v>VND</v>
      </c>
      <c r="AC559" s="689">
        <f>VLOOKUP(AB559,'Fx rate'!$A$2:$B$12,2,0)</f>
        <v>1</v>
      </c>
      <c r="AD559" s="691">
        <f t="shared" si="79"/>
        <v>100000000000</v>
      </c>
      <c r="AE559" s="691">
        <f t="shared" si="80"/>
        <v>1232876.7123287674</v>
      </c>
      <c r="AF559" s="692">
        <f>SUMIFS('GL7010'!M:M,'GL7010'!I:I,'C701- Recalculate'!D559)</f>
        <v>-1232877</v>
      </c>
      <c r="AG559" s="693">
        <f t="shared" si="81"/>
        <v>-0.28767123259603977</v>
      </c>
    </row>
    <row r="560" spans="1:33" ht="70.5" hidden="1" thickBot="1">
      <c r="A560" s="701">
        <v>131200001</v>
      </c>
      <c r="B560" s="701" t="s">
        <v>1269</v>
      </c>
      <c r="C560" s="701" t="s">
        <v>1271</v>
      </c>
      <c r="D560" s="701" t="s">
        <v>3200</v>
      </c>
      <c r="E560" s="701" t="s">
        <v>3201</v>
      </c>
      <c r="F560" s="701">
        <v>25325</v>
      </c>
      <c r="G560" s="701" t="s">
        <v>2140</v>
      </c>
      <c r="H560" s="701" t="s">
        <v>3132</v>
      </c>
      <c r="I560" s="701" t="s">
        <v>3195</v>
      </c>
      <c r="J560" s="701">
        <v>3</v>
      </c>
      <c r="K560" s="701" t="s">
        <v>178</v>
      </c>
      <c r="L560" s="702">
        <v>500000000000</v>
      </c>
      <c r="M560" s="703">
        <v>500000000000</v>
      </c>
      <c r="N560" s="701">
        <v>0.1</v>
      </c>
      <c r="O560" s="701">
        <v>0</v>
      </c>
      <c r="P560" s="701">
        <v>0</v>
      </c>
      <c r="Q560" s="701">
        <v>0</v>
      </c>
      <c r="R560" s="701">
        <v>0</v>
      </c>
      <c r="S560" s="701">
        <v>491100002</v>
      </c>
      <c r="T560" s="701" t="s">
        <v>3202</v>
      </c>
      <c r="U560" s="702">
        <v>500000000000</v>
      </c>
      <c r="W560" s="687" t="str">
        <f t="shared" si="74"/>
        <v>13/10/2023</v>
      </c>
      <c r="X560" s="688" t="str">
        <f t="shared" si="75"/>
        <v>16/10/2023</v>
      </c>
      <c r="Y560" s="689">
        <f t="shared" si="82"/>
        <v>3</v>
      </c>
      <c r="Z560" s="690">
        <f t="shared" si="76"/>
        <v>2.7397260273972604E-6</v>
      </c>
      <c r="AA560" s="691">
        <f t="shared" si="77"/>
        <v>500000000000</v>
      </c>
      <c r="AB560" s="689" t="str">
        <f t="shared" si="78"/>
        <v>VND</v>
      </c>
      <c r="AC560" s="689">
        <f>VLOOKUP(AB560,'Fx rate'!$A$2:$B$12,2,0)</f>
        <v>1</v>
      </c>
      <c r="AD560" s="691">
        <f t="shared" si="79"/>
        <v>500000000000</v>
      </c>
      <c r="AE560" s="691">
        <f t="shared" si="80"/>
        <v>4109589.041095891</v>
      </c>
      <c r="AF560" s="692">
        <f>SUMIFS('GL7010'!M:M,'GL7010'!I:I,'C701- Recalculate'!D560)</f>
        <v>-4109589</v>
      </c>
      <c r="AG560" s="693">
        <f t="shared" si="81"/>
        <v>4.1095891036093235E-2</v>
      </c>
    </row>
    <row r="561" spans="1:33" ht="60.5" hidden="1" thickBot="1">
      <c r="A561" s="701">
        <v>131200001</v>
      </c>
      <c r="B561" s="701" t="s">
        <v>1269</v>
      </c>
      <c r="C561" s="701" t="s">
        <v>1271</v>
      </c>
      <c r="D561" s="701" t="s">
        <v>3203</v>
      </c>
      <c r="E561" s="701" t="s">
        <v>3204</v>
      </c>
      <c r="F561" s="701">
        <v>11695</v>
      </c>
      <c r="G561" s="701" t="s">
        <v>1067</v>
      </c>
      <c r="H561" s="701" t="s">
        <v>3132</v>
      </c>
      <c r="I561" s="701" t="s">
        <v>3205</v>
      </c>
      <c r="J561" s="701">
        <v>7</v>
      </c>
      <c r="K561" s="701" t="s">
        <v>178</v>
      </c>
      <c r="L561" s="702">
        <v>400000000000</v>
      </c>
      <c r="M561" s="703">
        <v>400000000000</v>
      </c>
      <c r="N561" s="701">
        <v>0.25</v>
      </c>
      <c r="O561" s="701">
        <v>0</v>
      </c>
      <c r="P561" s="701">
        <v>0</v>
      </c>
      <c r="Q561" s="701">
        <v>0</v>
      </c>
      <c r="R561" s="701">
        <v>0</v>
      </c>
      <c r="S561" s="701">
        <v>491100002</v>
      </c>
      <c r="T561" s="701" t="s">
        <v>3206</v>
      </c>
      <c r="U561" s="702">
        <v>400000000000</v>
      </c>
      <c r="W561" s="687" t="str">
        <f t="shared" si="74"/>
        <v>13/10/2023</v>
      </c>
      <c r="X561" s="688" t="str">
        <f t="shared" si="75"/>
        <v>20/10/2023</v>
      </c>
      <c r="Y561" s="689">
        <f t="shared" si="82"/>
        <v>7</v>
      </c>
      <c r="Z561" s="690">
        <f t="shared" si="76"/>
        <v>6.8493150684931509E-6</v>
      </c>
      <c r="AA561" s="691">
        <f t="shared" si="77"/>
        <v>400000000000</v>
      </c>
      <c r="AB561" s="689" t="str">
        <f t="shared" si="78"/>
        <v>VND</v>
      </c>
      <c r="AC561" s="689">
        <f>VLOOKUP(AB561,'Fx rate'!$A$2:$B$12,2,0)</f>
        <v>1</v>
      </c>
      <c r="AD561" s="691">
        <f t="shared" si="79"/>
        <v>400000000000</v>
      </c>
      <c r="AE561" s="691">
        <f t="shared" si="80"/>
        <v>19178082.191780824</v>
      </c>
      <c r="AF561" s="692">
        <f>SUMIFS('GL7010'!M:M,'GL7010'!I:I,'C701- Recalculate'!D561)</f>
        <v>-19178082</v>
      </c>
      <c r="AG561" s="693">
        <f t="shared" si="81"/>
        <v>0.19178082421422005</v>
      </c>
    </row>
    <row r="562" spans="1:33" ht="60.5" hidden="1" thickBot="1">
      <c r="A562" s="701">
        <v>131200001</v>
      </c>
      <c r="B562" s="701" t="s">
        <v>1269</v>
      </c>
      <c r="C562" s="701" t="s">
        <v>1271</v>
      </c>
      <c r="D562" s="701" t="s">
        <v>3207</v>
      </c>
      <c r="E562" s="701" t="s">
        <v>3208</v>
      </c>
      <c r="F562" s="701">
        <v>21075</v>
      </c>
      <c r="G562" s="701" t="s">
        <v>1066</v>
      </c>
      <c r="H562" s="701" t="s">
        <v>3132</v>
      </c>
      <c r="I562" s="701" t="s">
        <v>3195</v>
      </c>
      <c r="J562" s="701">
        <v>3</v>
      </c>
      <c r="K562" s="701" t="s">
        <v>178</v>
      </c>
      <c r="L562" s="702">
        <v>200000000000</v>
      </c>
      <c r="M562" s="703">
        <v>200000000000</v>
      </c>
      <c r="N562" s="701">
        <v>0.1</v>
      </c>
      <c r="O562" s="701">
        <v>0</v>
      </c>
      <c r="P562" s="701">
        <v>0</v>
      </c>
      <c r="Q562" s="701">
        <v>0</v>
      </c>
      <c r="R562" s="701">
        <v>0</v>
      </c>
      <c r="S562" s="701">
        <v>491100002</v>
      </c>
      <c r="T562" s="701" t="s">
        <v>3209</v>
      </c>
      <c r="U562" s="702">
        <v>200000000000</v>
      </c>
      <c r="W562" s="687" t="str">
        <f t="shared" si="74"/>
        <v>13/10/2023</v>
      </c>
      <c r="X562" s="688" t="str">
        <f t="shared" si="75"/>
        <v>16/10/2023</v>
      </c>
      <c r="Y562" s="689">
        <f t="shared" si="82"/>
        <v>3</v>
      </c>
      <c r="Z562" s="690">
        <f t="shared" si="76"/>
        <v>2.7397260273972604E-6</v>
      </c>
      <c r="AA562" s="691">
        <f t="shared" si="77"/>
        <v>200000000000</v>
      </c>
      <c r="AB562" s="689" t="str">
        <f t="shared" si="78"/>
        <v>VND</v>
      </c>
      <c r="AC562" s="689">
        <f>VLOOKUP(AB562,'Fx rate'!$A$2:$B$12,2,0)</f>
        <v>1</v>
      </c>
      <c r="AD562" s="691">
        <f t="shared" si="79"/>
        <v>200000000000</v>
      </c>
      <c r="AE562" s="691">
        <f t="shared" si="80"/>
        <v>1643835.6164383562</v>
      </c>
      <c r="AF562" s="692">
        <f>SUMIFS('GL7010'!M:M,'GL7010'!I:I,'C701- Recalculate'!D562)</f>
        <v>-1643836</v>
      </c>
      <c r="AG562" s="693">
        <f t="shared" si="81"/>
        <v>-0.38356164377182722</v>
      </c>
    </row>
    <row r="563" spans="1:33" ht="70.5" hidden="1" thickBot="1">
      <c r="A563" s="701">
        <v>131200001</v>
      </c>
      <c r="B563" s="701" t="s">
        <v>1269</v>
      </c>
      <c r="C563" s="701" t="s">
        <v>1271</v>
      </c>
      <c r="D563" s="701" t="s">
        <v>3210</v>
      </c>
      <c r="E563" s="701" t="s">
        <v>3211</v>
      </c>
      <c r="F563" s="701">
        <v>25325</v>
      </c>
      <c r="G563" s="701" t="s">
        <v>2140</v>
      </c>
      <c r="H563" s="701" t="s">
        <v>3212</v>
      </c>
      <c r="I563" s="701" t="s">
        <v>3169</v>
      </c>
      <c r="J563" s="701">
        <v>1</v>
      </c>
      <c r="K563" s="701" t="s">
        <v>178</v>
      </c>
      <c r="L563" s="702">
        <v>500000000000</v>
      </c>
      <c r="M563" s="703">
        <v>500000000000</v>
      </c>
      <c r="N563" s="701">
        <v>0.7</v>
      </c>
      <c r="O563" s="701">
        <v>0</v>
      </c>
      <c r="P563" s="701">
        <v>0</v>
      </c>
      <c r="Q563" s="701">
        <v>0</v>
      </c>
      <c r="R563" s="701">
        <v>0</v>
      </c>
      <c r="S563" s="701">
        <v>491100002</v>
      </c>
      <c r="T563" s="701" t="s">
        <v>3213</v>
      </c>
      <c r="U563" s="702">
        <v>500000000000</v>
      </c>
      <c r="W563" s="687" t="str">
        <f t="shared" si="74"/>
        <v>17/10/2023</v>
      </c>
      <c r="X563" s="688" t="str">
        <f t="shared" si="75"/>
        <v>18/10/2023</v>
      </c>
      <c r="Y563" s="689">
        <f t="shared" si="82"/>
        <v>1</v>
      </c>
      <c r="Z563" s="690">
        <f t="shared" si="76"/>
        <v>1.9178082191780818E-5</v>
      </c>
      <c r="AA563" s="691">
        <f t="shared" si="77"/>
        <v>500000000000</v>
      </c>
      <c r="AB563" s="689" t="str">
        <f t="shared" si="78"/>
        <v>VND</v>
      </c>
      <c r="AC563" s="689">
        <f>VLOOKUP(AB563,'Fx rate'!$A$2:$B$12,2,0)</f>
        <v>1</v>
      </c>
      <c r="AD563" s="691">
        <f t="shared" si="79"/>
        <v>500000000000</v>
      </c>
      <c r="AE563" s="691">
        <f t="shared" si="80"/>
        <v>9589041.0958904084</v>
      </c>
      <c r="AF563" s="692">
        <f>SUMIFS('GL7010'!M:M,'GL7010'!I:I,'C701- Recalculate'!D563)</f>
        <v>-9589041</v>
      </c>
      <c r="AG563" s="693">
        <f t="shared" si="81"/>
        <v>9.5890408381819725E-2</v>
      </c>
    </row>
    <row r="564" spans="1:33" ht="60.5" hidden="1" thickBot="1">
      <c r="A564" s="701">
        <v>131200001</v>
      </c>
      <c r="B564" s="701" t="s">
        <v>1269</v>
      </c>
      <c r="C564" s="701" t="s">
        <v>1271</v>
      </c>
      <c r="D564" s="701" t="s">
        <v>3214</v>
      </c>
      <c r="E564" s="701" t="s">
        <v>3215</v>
      </c>
      <c r="F564" s="701">
        <v>21075</v>
      </c>
      <c r="G564" s="701" t="s">
        <v>1066</v>
      </c>
      <c r="H564" s="701" t="s">
        <v>3212</v>
      </c>
      <c r="I564" s="701" t="s">
        <v>3169</v>
      </c>
      <c r="J564" s="701">
        <v>1</v>
      </c>
      <c r="K564" s="701" t="s">
        <v>178</v>
      </c>
      <c r="L564" s="702">
        <v>200000000000</v>
      </c>
      <c r="M564" s="703">
        <v>200000000000</v>
      </c>
      <c r="N564" s="701">
        <v>0.7</v>
      </c>
      <c r="O564" s="701">
        <v>0</v>
      </c>
      <c r="P564" s="701">
        <v>0</v>
      </c>
      <c r="Q564" s="701">
        <v>0</v>
      </c>
      <c r="R564" s="701">
        <v>0</v>
      </c>
      <c r="S564" s="701">
        <v>491100002</v>
      </c>
      <c r="T564" s="701" t="s">
        <v>3216</v>
      </c>
      <c r="U564" s="702">
        <v>200000000000</v>
      </c>
      <c r="W564" s="687" t="str">
        <f t="shared" si="74"/>
        <v>17/10/2023</v>
      </c>
      <c r="X564" s="688" t="str">
        <f t="shared" si="75"/>
        <v>18/10/2023</v>
      </c>
      <c r="Y564" s="689">
        <f t="shared" si="82"/>
        <v>1</v>
      </c>
      <c r="Z564" s="690">
        <f t="shared" si="76"/>
        <v>1.9178082191780818E-5</v>
      </c>
      <c r="AA564" s="691">
        <f t="shared" si="77"/>
        <v>200000000000</v>
      </c>
      <c r="AB564" s="689" t="str">
        <f t="shared" si="78"/>
        <v>VND</v>
      </c>
      <c r="AC564" s="689">
        <f>VLOOKUP(AB564,'Fx rate'!$A$2:$B$12,2,0)</f>
        <v>1</v>
      </c>
      <c r="AD564" s="691">
        <f t="shared" si="79"/>
        <v>200000000000</v>
      </c>
      <c r="AE564" s="691">
        <f t="shared" si="80"/>
        <v>3835616.4383561634</v>
      </c>
      <c r="AF564" s="692">
        <f>SUMIFS('GL7010'!M:M,'GL7010'!I:I,'C701- Recalculate'!D564)</f>
        <v>-3835616</v>
      </c>
      <c r="AG564" s="693">
        <f t="shared" si="81"/>
        <v>0.43835616344586015</v>
      </c>
    </row>
    <row r="565" spans="1:33" ht="70.5" hidden="1" thickBot="1">
      <c r="A565" s="701">
        <v>131200001</v>
      </c>
      <c r="B565" s="701" t="s">
        <v>1269</v>
      </c>
      <c r="C565" s="701" t="s">
        <v>1271</v>
      </c>
      <c r="D565" s="701" t="s">
        <v>3217</v>
      </c>
      <c r="E565" s="701" t="s">
        <v>3218</v>
      </c>
      <c r="F565" s="701">
        <v>25391</v>
      </c>
      <c r="G565" s="701" t="s">
        <v>2538</v>
      </c>
      <c r="H565" s="701" t="s">
        <v>3212</v>
      </c>
      <c r="I565" s="701" t="s">
        <v>3169</v>
      </c>
      <c r="J565" s="701">
        <v>1</v>
      </c>
      <c r="K565" s="701" t="s">
        <v>178</v>
      </c>
      <c r="L565" s="702">
        <v>100000000000</v>
      </c>
      <c r="M565" s="703">
        <v>100000000000</v>
      </c>
      <c r="N565" s="701">
        <v>0.7</v>
      </c>
      <c r="O565" s="701">
        <v>0</v>
      </c>
      <c r="P565" s="701">
        <v>0</v>
      </c>
      <c r="Q565" s="701">
        <v>0</v>
      </c>
      <c r="R565" s="701">
        <v>0</v>
      </c>
      <c r="S565" s="701">
        <v>491100002</v>
      </c>
      <c r="T565" s="701" t="s">
        <v>3219</v>
      </c>
      <c r="U565" s="702">
        <v>100000000000</v>
      </c>
      <c r="W565" s="687" t="str">
        <f t="shared" si="74"/>
        <v>17/10/2023</v>
      </c>
      <c r="X565" s="688" t="str">
        <f t="shared" si="75"/>
        <v>18/10/2023</v>
      </c>
      <c r="Y565" s="689">
        <f t="shared" si="82"/>
        <v>1</v>
      </c>
      <c r="Z565" s="690">
        <f t="shared" si="76"/>
        <v>1.9178082191780818E-5</v>
      </c>
      <c r="AA565" s="691">
        <f t="shared" si="77"/>
        <v>100000000000</v>
      </c>
      <c r="AB565" s="689" t="str">
        <f t="shared" si="78"/>
        <v>VND</v>
      </c>
      <c r="AC565" s="689">
        <f>VLOOKUP(AB565,'Fx rate'!$A$2:$B$12,2,0)</f>
        <v>1</v>
      </c>
      <c r="AD565" s="691">
        <f t="shared" si="79"/>
        <v>100000000000</v>
      </c>
      <c r="AE565" s="691">
        <f t="shared" si="80"/>
        <v>1917808.2191780817</v>
      </c>
      <c r="AF565" s="692">
        <f>SUMIFS('GL7010'!M:M,'GL7010'!I:I,'C701- Recalculate'!D565)</f>
        <v>-1917808</v>
      </c>
      <c r="AG565" s="693">
        <f t="shared" si="81"/>
        <v>0.21917808172293007</v>
      </c>
    </row>
    <row r="566" spans="1:33" ht="60.5" hidden="1" thickBot="1">
      <c r="A566" s="701">
        <v>131200001</v>
      </c>
      <c r="B566" s="701" t="s">
        <v>1269</v>
      </c>
      <c r="C566" s="701" t="s">
        <v>1271</v>
      </c>
      <c r="D566" s="701" t="s">
        <v>3220</v>
      </c>
      <c r="E566" s="701" t="s">
        <v>3221</v>
      </c>
      <c r="F566" s="701">
        <v>12014</v>
      </c>
      <c r="G566" s="701" t="s">
        <v>1076</v>
      </c>
      <c r="H566" s="701" t="s">
        <v>3169</v>
      </c>
      <c r="I566" s="701" t="s">
        <v>3222</v>
      </c>
      <c r="J566" s="701">
        <v>1</v>
      </c>
      <c r="K566" s="701" t="s">
        <v>178</v>
      </c>
      <c r="L566" s="702">
        <v>200000000000</v>
      </c>
      <c r="M566" s="703">
        <v>200000000000</v>
      </c>
      <c r="N566" s="701">
        <v>0.75</v>
      </c>
      <c r="O566" s="701">
        <v>0</v>
      </c>
      <c r="P566" s="701">
        <v>0</v>
      </c>
      <c r="Q566" s="701">
        <v>0</v>
      </c>
      <c r="R566" s="701">
        <v>0</v>
      </c>
      <c r="S566" s="701">
        <v>491100002</v>
      </c>
      <c r="T566" s="701" t="s">
        <v>3223</v>
      </c>
      <c r="U566" s="702">
        <v>200000000000</v>
      </c>
      <c r="W566" s="687" t="str">
        <f t="shared" si="74"/>
        <v>18/10/2023</v>
      </c>
      <c r="X566" s="688" t="str">
        <f t="shared" si="75"/>
        <v>19/10/2023</v>
      </c>
      <c r="Y566" s="689">
        <f t="shared" si="82"/>
        <v>1</v>
      </c>
      <c r="Z566" s="690">
        <f t="shared" si="76"/>
        <v>2.0547945205479453E-5</v>
      </c>
      <c r="AA566" s="691">
        <f t="shared" si="77"/>
        <v>200000000000</v>
      </c>
      <c r="AB566" s="689" t="str">
        <f t="shared" si="78"/>
        <v>VND</v>
      </c>
      <c r="AC566" s="689">
        <f>VLOOKUP(AB566,'Fx rate'!$A$2:$B$12,2,0)</f>
        <v>1</v>
      </c>
      <c r="AD566" s="691">
        <f t="shared" si="79"/>
        <v>200000000000</v>
      </c>
      <c r="AE566" s="691">
        <f t="shared" si="80"/>
        <v>4109589.0410958906</v>
      </c>
      <c r="AF566" s="692">
        <f>SUMIFS('GL7010'!M:M,'GL7010'!I:I,'C701- Recalculate'!D566)</f>
        <v>-4109589</v>
      </c>
      <c r="AG566" s="693">
        <f t="shared" si="81"/>
        <v>4.1095890570431948E-2</v>
      </c>
    </row>
    <row r="567" spans="1:33" ht="60.5" hidden="1" thickBot="1">
      <c r="A567" s="701">
        <v>131200001</v>
      </c>
      <c r="B567" s="701" t="s">
        <v>1269</v>
      </c>
      <c r="C567" s="701" t="s">
        <v>1271</v>
      </c>
      <c r="D567" s="701" t="s">
        <v>3224</v>
      </c>
      <c r="E567" s="701" t="s">
        <v>3225</v>
      </c>
      <c r="F567" s="701">
        <v>12014</v>
      </c>
      <c r="G567" s="701" t="s">
        <v>1076</v>
      </c>
      <c r="H567" s="701" t="s">
        <v>3169</v>
      </c>
      <c r="I567" s="701" t="s">
        <v>3222</v>
      </c>
      <c r="J567" s="701">
        <v>1</v>
      </c>
      <c r="K567" s="701" t="s">
        <v>178</v>
      </c>
      <c r="L567" s="702">
        <v>200000000000</v>
      </c>
      <c r="M567" s="703">
        <v>200000000000</v>
      </c>
      <c r="N567" s="701">
        <v>0.85</v>
      </c>
      <c r="O567" s="701">
        <v>0</v>
      </c>
      <c r="P567" s="701">
        <v>0</v>
      </c>
      <c r="Q567" s="701">
        <v>0</v>
      </c>
      <c r="R567" s="701">
        <v>0</v>
      </c>
      <c r="S567" s="701">
        <v>491100002</v>
      </c>
      <c r="T567" s="701" t="s">
        <v>3226</v>
      </c>
      <c r="U567" s="702">
        <v>200000000000</v>
      </c>
      <c r="W567" s="687" t="str">
        <f t="shared" si="74"/>
        <v>18/10/2023</v>
      </c>
      <c r="X567" s="688" t="str">
        <f t="shared" si="75"/>
        <v>19/10/2023</v>
      </c>
      <c r="Y567" s="689">
        <f t="shared" si="82"/>
        <v>1</v>
      </c>
      <c r="Z567" s="690">
        <f t="shared" si="76"/>
        <v>2.3287671232876714E-5</v>
      </c>
      <c r="AA567" s="691">
        <f t="shared" si="77"/>
        <v>200000000000</v>
      </c>
      <c r="AB567" s="689" t="str">
        <f t="shared" si="78"/>
        <v>VND</v>
      </c>
      <c r="AC567" s="689">
        <f>VLOOKUP(AB567,'Fx rate'!$A$2:$B$12,2,0)</f>
        <v>1</v>
      </c>
      <c r="AD567" s="691">
        <f t="shared" si="79"/>
        <v>200000000000</v>
      </c>
      <c r="AE567" s="691">
        <f t="shared" si="80"/>
        <v>4657534.2465753425</v>
      </c>
      <c r="AF567" s="692">
        <f>SUMIFS('GL7010'!M:M,'GL7010'!I:I,'C701- Recalculate'!D567)</f>
        <v>-4657534</v>
      </c>
      <c r="AG567" s="693">
        <f t="shared" si="81"/>
        <v>0.24657534249126911</v>
      </c>
    </row>
    <row r="568" spans="1:33" ht="70.5" hidden="1" thickBot="1">
      <c r="A568" s="701">
        <v>131200001</v>
      </c>
      <c r="B568" s="701" t="s">
        <v>1269</v>
      </c>
      <c r="C568" s="701" t="s">
        <v>1271</v>
      </c>
      <c r="D568" s="701" t="s">
        <v>3227</v>
      </c>
      <c r="E568" s="701" t="s">
        <v>3228</v>
      </c>
      <c r="F568" s="701">
        <v>25391</v>
      </c>
      <c r="G568" s="701" t="s">
        <v>2538</v>
      </c>
      <c r="H568" s="701" t="s">
        <v>3169</v>
      </c>
      <c r="I568" s="701" t="s">
        <v>3222</v>
      </c>
      <c r="J568" s="701">
        <v>1</v>
      </c>
      <c r="K568" s="701" t="s">
        <v>178</v>
      </c>
      <c r="L568" s="702">
        <v>100000000000</v>
      </c>
      <c r="M568" s="703">
        <v>100000000000</v>
      </c>
      <c r="N568" s="701">
        <v>0.8</v>
      </c>
      <c r="O568" s="701">
        <v>0</v>
      </c>
      <c r="P568" s="701">
        <v>0</v>
      </c>
      <c r="Q568" s="701">
        <v>0</v>
      </c>
      <c r="R568" s="701">
        <v>0</v>
      </c>
      <c r="S568" s="701">
        <v>491100002</v>
      </c>
      <c r="T568" s="701" t="s">
        <v>3229</v>
      </c>
      <c r="U568" s="702">
        <v>100000000000</v>
      </c>
      <c r="W568" s="687" t="str">
        <f t="shared" si="74"/>
        <v>18/10/2023</v>
      </c>
      <c r="X568" s="688" t="str">
        <f t="shared" si="75"/>
        <v>19/10/2023</v>
      </c>
      <c r="Y568" s="689">
        <f t="shared" si="82"/>
        <v>1</v>
      </c>
      <c r="Z568" s="690">
        <f t="shared" si="76"/>
        <v>2.1917808219178083E-5</v>
      </c>
      <c r="AA568" s="691">
        <f t="shared" si="77"/>
        <v>100000000000</v>
      </c>
      <c r="AB568" s="689" t="str">
        <f t="shared" si="78"/>
        <v>VND</v>
      </c>
      <c r="AC568" s="689">
        <f>VLOOKUP(AB568,'Fx rate'!$A$2:$B$12,2,0)</f>
        <v>1</v>
      </c>
      <c r="AD568" s="691">
        <f t="shared" si="79"/>
        <v>100000000000</v>
      </c>
      <c r="AE568" s="691">
        <f t="shared" si="80"/>
        <v>2191780.8219178081</v>
      </c>
      <c r="AF568" s="692">
        <f>SUMIFS('GL7010'!M:M,'GL7010'!I:I,'C701- Recalculate'!D568)</f>
        <v>-2191781</v>
      </c>
      <c r="AG568" s="693">
        <f t="shared" si="81"/>
        <v>-0.17808219185099006</v>
      </c>
    </row>
    <row r="569" spans="1:33" ht="70.5" hidden="1" thickBot="1">
      <c r="A569" s="701">
        <v>131200001</v>
      </c>
      <c r="B569" s="701" t="s">
        <v>1269</v>
      </c>
      <c r="C569" s="701" t="s">
        <v>1271</v>
      </c>
      <c r="D569" s="701" t="s">
        <v>3230</v>
      </c>
      <c r="E569" s="701" t="s">
        <v>3231</v>
      </c>
      <c r="F569" s="701">
        <v>25325</v>
      </c>
      <c r="G569" s="701" t="s">
        <v>2140</v>
      </c>
      <c r="H569" s="701" t="s">
        <v>3169</v>
      </c>
      <c r="I569" s="701" t="s">
        <v>3222</v>
      </c>
      <c r="J569" s="701">
        <v>1</v>
      </c>
      <c r="K569" s="701" t="s">
        <v>178</v>
      </c>
      <c r="L569" s="702">
        <v>500000000000</v>
      </c>
      <c r="M569" s="703">
        <v>500000000000</v>
      </c>
      <c r="N569" s="701">
        <v>0.8</v>
      </c>
      <c r="O569" s="701">
        <v>0</v>
      </c>
      <c r="P569" s="701">
        <v>0</v>
      </c>
      <c r="Q569" s="701">
        <v>0</v>
      </c>
      <c r="R569" s="701">
        <v>0</v>
      </c>
      <c r="S569" s="701">
        <v>491100002</v>
      </c>
      <c r="T569" s="701" t="s">
        <v>3232</v>
      </c>
      <c r="U569" s="702">
        <v>500000000000</v>
      </c>
      <c r="W569" s="687" t="str">
        <f t="shared" si="74"/>
        <v>18/10/2023</v>
      </c>
      <c r="X569" s="688" t="str">
        <f t="shared" si="75"/>
        <v>19/10/2023</v>
      </c>
      <c r="Y569" s="689">
        <f t="shared" si="82"/>
        <v>1</v>
      </c>
      <c r="Z569" s="690">
        <f t="shared" si="76"/>
        <v>2.1917808219178083E-5</v>
      </c>
      <c r="AA569" s="691">
        <f t="shared" si="77"/>
        <v>500000000000</v>
      </c>
      <c r="AB569" s="689" t="str">
        <f t="shared" si="78"/>
        <v>VND</v>
      </c>
      <c r="AC569" s="689">
        <f>VLOOKUP(AB569,'Fx rate'!$A$2:$B$12,2,0)</f>
        <v>1</v>
      </c>
      <c r="AD569" s="691">
        <f t="shared" si="79"/>
        <v>500000000000</v>
      </c>
      <c r="AE569" s="691">
        <f t="shared" si="80"/>
        <v>10958904.109589042</v>
      </c>
      <c r="AF569" s="692">
        <f>SUMIFS('GL7010'!M:M,'GL7010'!I:I,'C701- Recalculate'!D569)</f>
        <v>-10958904</v>
      </c>
      <c r="AG569" s="693">
        <f t="shared" si="81"/>
        <v>0.10958904214203358</v>
      </c>
    </row>
    <row r="570" spans="1:33" ht="70.5" hidden="1" thickBot="1">
      <c r="A570" s="701">
        <v>131200001</v>
      </c>
      <c r="B570" s="701" t="s">
        <v>1269</v>
      </c>
      <c r="C570" s="701" t="s">
        <v>1271</v>
      </c>
      <c r="D570" s="701" t="s">
        <v>3233</v>
      </c>
      <c r="E570" s="701" t="s">
        <v>3234</v>
      </c>
      <c r="F570" s="701">
        <v>12014</v>
      </c>
      <c r="G570" s="701" t="s">
        <v>1076</v>
      </c>
      <c r="H570" s="701" t="s">
        <v>3222</v>
      </c>
      <c r="I570" s="701" t="s">
        <v>3173</v>
      </c>
      <c r="J570" s="701">
        <v>6</v>
      </c>
      <c r="K570" s="701" t="s">
        <v>178</v>
      </c>
      <c r="L570" s="702">
        <v>400000000000</v>
      </c>
      <c r="M570" s="703">
        <v>400000000000</v>
      </c>
      <c r="N570" s="701">
        <v>0.8</v>
      </c>
      <c r="O570" s="701">
        <v>0</v>
      </c>
      <c r="P570" s="701">
        <v>0</v>
      </c>
      <c r="Q570" s="701">
        <v>0</v>
      </c>
      <c r="R570" s="701">
        <v>0</v>
      </c>
      <c r="S570" s="701">
        <v>491100002</v>
      </c>
      <c r="T570" s="701" t="s">
        <v>3235</v>
      </c>
      <c r="U570" s="702">
        <v>400000000000</v>
      </c>
      <c r="W570" s="687" t="str">
        <f t="shared" si="74"/>
        <v>19/10/2023</v>
      </c>
      <c r="X570" s="688" t="str">
        <f t="shared" si="75"/>
        <v>25/10/2023</v>
      </c>
      <c r="Y570" s="689">
        <f t="shared" si="82"/>
        <v>6</v>
      </c>
      <c r="Z570" s="690">
        <f t="shared" si="76"/>
        <v>2.1917808219178083E-5</v>
      </c>
      <c r="AA570" s="691">
        <f t="shared" si="77"/>
        <v>400000000000</v>
      </c>
      <c r="AB570" s="689" t="str">
        <f t="shared" si="78"/>
        <v>VND</v>
      </c>
      <c r="AC570" s="689">
        <f>VLOOKUP(AB570,'Fx rate'!$A$2:$B$12,2,0)</f>
        <v>1</v>
      </c>
      <c r="AD570" s="691">
        <f t="shared" si="79"/>
        <v>400000000000</v>
      </c>
      <c r="AE570" s="691">
        <f t="shared" si="80"/>
        <v>52602739.726027399</v>
      </c>
      <c r="AF570" s="692">
        <f>SUMIFS('GL7010'!M:M,'GL7010'!I:I,'C701- Recalculate'!D570)</f>
        <v>-52602740</v>
      </c>
      <c r="AG570" s="693">
        <f t="shared" si="81"/>
        <v>-0.27397260069847107</v>
      </c>
    </row>
    <row r="571" spans="1:33" ht="70.5" hidden="1" thickBot="1">
      <c r="A571" s="701">
        <v>131200001</v>
      </c>
      <c r="B571" s="701" t="s">
        <v>1269</v>
      </c>
      <c r="C571" s="701" t="s">
        <v>1271</v>
      </c>
      <c r="D571" s="701" t="s">
        <v>3236</v>
      </c>
      <c r="E571" s="701" t="s">
        <v>3237</v>
      </c>
      <c r="F571" s="701">
        <v>24538</v>
      </c>
      <c r="G571" s="701" t="s">
        <v>1065</v>
      </c>
      <c r="H571" s="701" t="s">
        <v>3222</v>
      </c>
      <c r="I571" s="701" t="s">
        <v>3205</v>
      </c>
      <c r="J571" s="701">
        <v>1</v>
      </c>
      <c r="K571" s="701" t="s">
        <v>178</v>
      </c>
      <c r="L571" s="702">
        <v>200000000000</v>
      </c>
      <c r="M571" s="703">
        <v>200000000000</v>
      </c>
      <c r="N571" s="701">
        <v>0.6</v>
      </c>
      <c r="O571" s="701">
        <v>0</v>
      </c>
      <c r="P571" s="701">
        <v>0</v>
      </c>
      <c r="Q571" s="701">
        <v>0</v>
      </c>
      <c r="R571" s="701">
        <v>0</v>
      </c>
      <c r="S571" s="701">
        <v>491100002</v>
      </c>
      <c r="T571" s="701" t="s">
        <v>3238</v>
      </c>
      <c r="U571" s="702">
        <v>200000000000</v>
      </c>
      <c r="W571" s="687" t="str">
        <f t="shared" si="74"/>
        <v>19/10/2023</v>
      </c>
      <c r="X571" s="688" t="str">
        <f t="shared" si="75"/>
        <v>20/10/2023</v>
      </c>
      <c r="Y571" s="689">
        <f t="shared" si="82"/>
        <v>1</v>
      </c>
      <c r="Z571" s="690">
        <f t="shared" si="76"/>
        <v>1.6438356164383563E-5</v>
      </c>
      <c r="AA571" s="691">
        <f t="shared" si="77"/>
        <v>200000000000</v>
      </c>
      <c r="AB571" s="689" t="str">
        <f t="shared" si="78"/>
        <v>VND</v>
      </c>
      <c r="AC571" s="689">
        <f>VLOOKUP(AB571,'Fx rate'!$A$2:$B$12,2,0)</f>
        <v>1</v>
      </c>
      <c r="AD571" s="691">
        <f t="shared" si="79"/>
        <v>200000000000</v>
      </c>
      <c r="AE571" s="691">
        <f t="shared" si="80"/>
        <v>3287671.2328767129</v>
      </c>
      <c r="AF571" s="692">
        <f>SUMIFS('GL7010'!M:M,'GL7010'!I:I,'C701- Recalculate'!D571)</f>
        <v>-3287671</v>
      </c>
      <c r="AG571" s="693">
        <f t="shared" si="81"/>
        <v>0.23287671292200685</v>
      </c>
    </row>
    <row r="572" spans="1:33" ht="70.5" hidden="1" thickBot="1">
      <c r="A572" s="701">
        <v>131200001</v>
      </c>
      <c r="B572" s="701" t="s">
        <v>1269</v>
      </c>
      <c r="C572" s="701" t="s">
        <v>1271</v>
      </c>
      <c r="D572" s="701" t="s">
        <v>3239</v>
      </c>
      <c r="E572" s="701" t="s">
        <v>3240</v>
      </c>
      <c r="F572" s="701">
        <v>25325</v>
      </c>
      <c r="G572" s="701" t="s">
        <v>2140</v>
      </c>
      <c r="H572" s="701" t="s">
        <v>3222</v>
      </c>
      <c r="I572" s="701" t="s">
        <v>3205</v>
      </c>
      <c r="J572" s="701">
        <v>1</v>
      </c>
      <c r="K572" s="701" t="s">
        <v>178</v>
      </c>
      <c r="L572" s="702">
        <v>500000000000</v>
      </c>
      <c r="M572" s="703">
        <v>500000000000</v>
      </c>
      <c r="N572" s="701">
        <v>0.7</v>
      </c>
      <c r="O572" s="701">
        <v>0</v>
      </c>
      <c r="P572" s="701">
        <v>0</v>
      </c>
      <c r="Q572" s="701">
        <v>0</v>
      </c>
      <c r="R572" s="701">
        <v>0</v>
      </c>
      <c r="S572" s="701">
        <v>491100002</v>
      </c>
      <c r="T572" s="701" t="s">
        <v>3241</v>
      </c>
      <c r="U572" s="702">
        <v>500000000000</v>
      </c>
      <c r="W572" s="687" t="str">
        <f t="shared" si="74"/>
        <v>19/10/2023</v>
      </c>
      <c r="X572" s="688" t="str">
        <f t="shared" si="75"/>
        <v>20/10/2023</v>
      </c>
      <c r="Y572" s="689">
        <f t="shared" si="82"/>
        <v>1</v>
      </c>
      <c r="Z572" s="690">
        <f t="shared" si="76"/>
        <v>1.9178082191780818E-5</v>
      </c>
      <c r="AA572" s="691">
        <f t="shared" si="77"/>
        <v>500000000000</v>
      </c>
      <c r="AB572" s="689" t="str">
        <f t="shared" si="78"/>
        <v>VND</v>
      </c>
      <c r="AC572" s="689">
        <f>VLOOKUP(AB572,'Fx rate'!$A$2:$B$12,2,0)</f>
        <v>1</v>
      </c>
      <c r="AD572" s="691">
        <f t="shared" si="79"/>
        <v>500000000000</v>
      </c>
      <c r="AE572" s="691">
        <f t="shared" si="80"/>
        <v>9589041.0958904084</v>
      </c>
      <c r="AF572" s="692">
        <f>SUMIFS('GL7010'!M:M,'GL7010'!I:I,'C701- Recalculate'!D572)</f>
        <v>-9589041</v>
      </c>
      <c r="AG572" s="693">
        <f t="shared" si="81"/>
        <v>9.5890408381819725E-2</v>
      </c>
    </row>
    <row r="573" spans="1:33" ht="60.5" hidden="1" thickBot="1">
      <c r="A573" s="701">
        <v>131200001</v>
      </c>
      <c r="B573" s="701" t="s">
        <v>1269</v>
      </c>
      <c r="C573" s="701" t="s">
        <v>1271</v>
      </c>
      <c r="D573" s="701" t="s">
        <v>3242</v>
      </c>
      <c r="E573" s="701" t="s">
        <v>3243</v>
      </c>
      <c r="F573" s="701">
        <v>12204</v>
      </c>
      <c r="G573" s="701" t="s">
        <v>2336</v>
      </c>
      <c r="H573" s="701" t="s">
        <v>3222</v>
      </c>
      <c r="I573" s="701" t="s">
        <v>3205</v>
      </c>
      <c r="J573" s="701">
        <v>1</v>
      </c>
      <c r="K573" s="701" t="s">
        <v>178</v>
      </c>
      <c r="L573" s="702">
        <v>200000000000</v>
      </c>
      <c r="M573" s="703">
        <v>200000000000</v>
      </c>
      <c r="N573" s="701">
        <v>0.7</v>
      </c>
      <c r="O573" s="701">
        <v>0</v>
      </c>
      <c r="P573" s="701">
        <v>0</v>
      </c>
      <c r="Q573" s="701">
        <v>0</v>
      </c>
      <c r="R573" s="701">
        <v>0</v>
      </c>
      <c r="S573" s="701">
        <v>491100002</v>
      </c>
      <c r="T573" s="701" t="s">
        <v>3244</v>
      </c>
      <c r="U573" s="702">
        <v>200000000000</v>
      </c>
      <c r="W573" s="687" t="str">
        <f t="shared" si="74"/>
        <v>19/10/2023</v>
      </c>
      <c r="X573" s="688" t="str">
        <f t="shared" si="75"/>
        <v>20/10/2023</v>
      </c>
      <c r="Y573" s="689">
        <f t="shared" si="82"/>
        <v>1</v>
      </c>
      <c r="Z573" s="690">
        <f t="shared" si="76"/>
        <v>1.9178082191780818E-5</v>
      </c>
      <c r="AA573" s="691">
        <f t="shared" si="77"/>
        <v>200000000000</v>
      </c>
      <c r="AB573" s="689" t="str">
        <f t="shared" si="78"/>
        <v>VND</v>
      </c>
      <c r="AC573" s="689">
        <f>VLOOKUP(AB573,'Fx rate'!$A$2:$B$12,2,0)</f>
        <v>1</v>
      </c>
      <c r="AD573" s="691">
        <f t="shared" si="79"/>
        <v>200000000000</v>
      </c>
      <c r="AE573" s="691">
        <f t="shared" si="80"/>
        <v>3835616.4383561634</v>
      </c>
      <c r="AF573" s="692">
        <f>SUMIFS('GL7010'!M:M,'GL7010'!I:I,'C701- Recalculate'!D573)</f>
        <v>-3835616</v>
      </c>
      <c r="AG573" s="693">
        <f t="shared" si="81"/>
        <v>0.43835616344586015</v>
      </c>
    </row>
    <row r="574" spans="1:33" ht="60.5" hidden="1" thickBot="1">
      <c r="A574" s="701">
        <v>131200001</v>
      </c>
      <c r="B574" s="701" t="s">
        <v>1269</v>
      </c>
      <c r="C574" s="701" t="s">
        <v>1271</v>
      </c>
      <c r="D574" s="701" t="s">
        <v>3245</v>
      </c>
      <c r="E574" s="701" t="s">
        <v>3246</v>
      </c>
      <c r="F574" s="701">
        <v>40038</v>
      </c>
      <c r="G574" s="701" t="s">
        <v>2566</v>
      </c>
      <c r="H574" s="701" t="s">
        <v>3222</v>
      </c>
      <c r="I574" s="701" t="s">
        <v>3205</v>
      </c>
      <c r="J574" s="701">
        <v>1</v>
      </c>
      <c r="K574" s="701" t="s">
        <v>178</v>
      </c>
      <c r="L574" s="702">
        <v>500000000000</v>
      </c>
      <c r="M574" s="703">
        <v>500000000000</v>
      </c>
      <c r="N574" s="701">
        <v>0.7</v>
      </c>
      <c r="O574" s="701">
        <v>0</v>
      </c>
      <c r="P574" s="701">
        <v>0</v>
      </c>
      <c r="Q574" s="701">
        <v>0</v>
      </c>
      <c r="R574" s="701">
        <v>0</v>
      </c>
      <c r="S574" s="701">
        <v>491100002</v>
      </c>
      <c r="T574" s="701" t="s">
        <v>3247</v>
      </c>
      <c r="U574" s="702">
        <v>500000000000</v>
      </c>
      <c r="W574" s="687" t="str">
        <f t="shared" si="74"/>
        <v>19/10/2023</v>
      </c>
      <c r="X574" s="688" t="str">
        <f t="shared" si="75"/>
        <v>20/10/2023</v>
      </c>
      <c r="Y574" s="689">
        <f t="shared" si="82"/>
        <v>1</v>
      </c>
      <c r="Z574" s="690">
        <f t="shared" si="76"/>
        <v>1.9178082191780818E-5</v>
      </c>
      <c r="AA574" s="691">
        <f t="shared" si="77"/>
        <v>500000000000</v>
      </c>
      <c r="AB574" s="689" t="str">
        <f t="shared" si="78"/>
        <v>VND</v>
      </c>
      <c r="AC574" s="689">
        <f>VLOOKUP(AB574,'Fx rate'!$A$2:$B$12,2,0)</f>
        <v>1</v>
      </c>
      <c r="AD574" s="691">
        <f t="shared" si="79"/>
        <v>500000000000</v>
      </c>
      <c r="AE574" s="691">
        <f t="shared" si="80"/>
        <v>9589041.0958904084</v>
      </c>
      <c r="AF574" s="692">
        <f>SUMIFS('GL7010'!M:M,'GL7010'!I:I,'C701- Recalculate'!D574)</f>
        <v>-9589041</v>
      </c>
      <c r="AG574" s="693">
        <f t="shared" si="81"/>
        <v>9.5890408381819725E-2</v>
      </c>
    </row>
    <row r="575" spans="1:33" ht="70.5" hidden="1" thickBot="1">
      <c r="A575" s="701">
        <v>131200001</v>
      </c>
      <c r="B575" s="701" t="s">
        <v>1269</v>
      </c>
      <c r="C575" s="701" t="s">
        <v>1271</v>
      </c>
      <c r="D575" s="701" t="s">
        <v>3248</v>
      </c>
      <c r="E575" s="701" t="s">
        <v>3249</v>
      </c>
      <c r="F575" s="701">
        <v>92329</v>
      </c>
      <c r="G575" s="701" t="s">
        <v>2320</v>
      </c>
      <c r="H575" s="701" t="s">
        <v>3222</v>
      </c>
      <c r="I575" s="701" t="s">
        <v>3205</v>
      </c>
      <c r="J575" s="701">
        <v>1</v>
      </c>
      <c r="K575" s="701" t="s">
        <v>178</v>
      </c>
      <c r="L575" s="702">
        <v>200000000000</v>
      </c>
      <c r="M575" s="703">
        <v>200000000000</v>
      </c>
      <c r="N575" s="701">
        <v>0.7</v>
      </c>
      <c r="O575" s="701">
        <v>0</v>
      </c>
      <c r="P575" s="701">
        <v>0</v>
      </c>
      <c r="Q575" s="701">
        <v>0</v>
      </c>
      <c r="R575" s="701">
        <v>0</v>
      </c>
      <c r="S575" s="701">
        <v>491100002</v>
      </c>
      <c r="T575" s="701" t="s">
        <v>3250</v>
      </c>
      <c r="U575" s="702">
        <v>200000000000</v>
      </c>
      <c r="W575" s="687" t="str">
        <f t="shared" si="74"/>
        <v>19/10/2023</v>
      </c>
      <c r="X575" s="688" t="str">
        <f t="shared" si="75"/>
        <v>20/10/2023</v>
      </c>
      <c r="Y575" s="689">
        <f t="shared" si="82"/>
        <v>1</v>
      </c>
      <c r="Z575" s="690">
        <f t="shared" si="76"/>
        <v>1.9178082191780818E-5</v>
      </c>
      <c r="AA575" s="691">
        <f t="shared" si="77"/>
        <v>200000000000</v>
      </c>
      <c r="AB575" s="689" t="str">
        <f t="shared" si="78"/>
        <v>VND</v>
      </c>
      <c r="AC575" s="689">
        <f>VLOOKUP(AB575,'Fx rate'!$A$2:$B$12,2,0)</f>
        <v>1</v>
      </c>
      <c r="AD575" s="691">
        <f t="shared" si="79"/>
        <v>200000000000</v>
      </c>
      <c r="AE575" s="691">
        <f t="shared" si="80"/>
        <v>3835616.4383561634</v>
      </c>
      <c r="AF575" s="692">
        <f>SUMIFS('GL7010'!M:M,'GL7010'!I:I,'C701- Recalculate'!D575)</f>
        <v>-3835616</v>
      </c>
      <c r="AG575" s="693">
        <f t="shared" si="81"/>
        <v>0.43835616344586015</v>
      </c>
    </row>
    <row r="576" spans="1:33" ht="70.5" hidden="1" thickBot="1">
      <c r="A576" s="701">
        <v>131200001</v>
      </c>
      <c r="B576" s="701" t="s">
        <v>1269</v>
      </c>
      <c r="C576" s="701" t="s">
        <v>1271</v>
      </c>
      <c r="D576" s="701" t="s">
        <v>3251</v>
      </c>
      <c r="E576" s="701" t="s">
        <v>3252</v>
      </c>
      <c r="F576" s="701">
        <v>25391</v>
      </c>
      <c r="G576" s="701" t="s">
        <v>2538</v>
      </c>
      <c r="H576" s="701" t="s">
        <v>3222</v>
      </c>
      <c r="I576" s="701" t="s">
        <v>3205</v>
      </c>
      <c r="J576" s="701">
        <v>1</v>
      </c>
      <c r="K576" s="701" t="s">
        <v>178</v>
      </c>
      <c r="L576" s="702">
        <v>100000000000</v>
      </c>
      <c r="M576" s="703">
        <v>100000000000</v>
      </c>
      <c r="N576" s="701">
        <v>0.7</v>
      </c>
      <c r="O576" s="701">
        <v>0</v>
      </c>
      <c r="P576" s="701">
        <v>0</v>
      </c>
      <c r="Q576" s="701">
        <v>0</v>
      </c>
      <c r="R576" s="701">
        <v>0</v>
      </c>
      <c r="S576" s="701">
        <v>491100002</v>
      </c>
      <c r="T576" s="701" t="s">
        <v>3253</v>
      </c>
      <c r="U576" s="702">
        <v>100000000000</v>
      </c>
      <c r="W576" s="687" t="str">
        <f t="shared" si="74"/>
        <v>19/10/2023</v>
      </c>
      <c r="X576" s="688" t="str">
        <f t="shared" si="75"/>
        <v>20/10/2023</v>
      </c>
      <c r="Y576" s="689">
        <f t="shared" si="82"/>
        <v>1</v>
      </c>
      <c r="Z576" s="690">
        <f t="shared" si="76"/>
        <v>1.9178082191780818E-5</v>
      </c>
      <c r="AA576" s="691">
        <f t="shared" si="77"/>
        <v>100000000000</v>
      </c>
      <c r="AB576" s="689" t="str">
        <f t="shared" si="78"/>
        <v>VND</v>
      </c>
      <c r="AC576" s="689">
        <f>VLOOKUP(AB576,'Fx rate'!$A$2:$B$12,2,0)</f>
        <v>1</v>
      </c>
      <c r="AD576" s="691">
        <f t="shared" si="79"/>
        <v>100000000000</v>
      </c>
      <c r="AE576" s="691">
        <f t="shared" si="80"/>
        <v>1917808.2191780817</v>
      </c>
      <c r="AF576" s="692">
        <f>SUMIFS('GL7010'!M:M,'GL7010'!I:I,'C701- Recalculate'!D576)</f>
        <v>-1917808</v>
      </c>
      <c r="AG576" s="693">
        <f t="shared" si="81"/>
        <v>0.21917808172293007</v>
      </c>
    </row>
    <row r="577" spans="1:33" ht="70.5" hidden="1" thickBot="1">
      <c r="A577" s="701">
        <v>131200001</v>
      </c>
      <c r="B577" s="701" t="s">
        <v>1269</v>
      </c>
      <c r="C577" s="701" t="s">
        <v>1271</v>
      </c>
      <c r="D577" s="701" t="s">
        <v>3254</v>
      </c>
      <c r="E577" s="701" t="s">
        <v>3255</v>
      </c>
      <c r="F577" s="701">
        <v>92329</v>
      </c>
      <c r="G577" s="701" t="s">
        <v>2320</v>
      </c>
      <c r="H577" s="701" t="s">
        <v>3205</v>
      </c>
      <c r="I577" s="701" t="s">
        <v>3256</v>
      </c>
      <c r="J577" s="701">
        <v>7</v>
      </c>
      <c r="K577" s="701" t="s">
        <v>178</v>
      </c>
      <c r="L577" s="702">
        <v>500000000000</v>
      </c>
      <c r="M577" s="703">
        <v>500000000000</v>
      </c>
      <c r="N577" s="701">
        <v>1.5</v>
      </c>
      <c r="O577" s="701">
        <v>0</v>
      </c>
      <c r="P577" s="701">
        <v>0</v>
      </c>
      <c r="Q577" s="701">
        <v>0</v>
      </c>
      <c r="R577" s="701">
        <v>0</v>
      </c>
      <c r="S577" s="701">
        <v>491100002</v>
      </c>
      <c r="T577" s="701" t="s">
        <v>3257</v>
      </c>
      <c r="U577" s="702">
        <v>500000000000</v>
      </c>
      <c r="W577" s="687" t="str">
        <f t="shared" si="74"/>
        <v>20/10/2023</v>
      </c>
      <c r="X577" s="688" t="str">
        <f t="shared" si="75"/>
        <v>27/10/2023</v>
      </c>
      <c r="Y577" s="689">
        <f t="shared" si="82"/>
        <v>7</v>
      </c>
      <c r="Z577" s="690">
        <f t="shared" si="76"/>
        <v>4.1095890410958905E-5</v>
      </c>
      <c r="AA577" s="691">
        <f t="shared" si="77"/>
        <v>500000000000</v>
      </c>
      <c r="AB577" s="689" t="str">
        <f t="shared" si="78"/>
        <v>VND</v>
      </c>
      <c r="AC577" s="689">
        <f>VLOOKUP(AB577,'Fx rate'!$A$2:$B$12,2,0)</f>
        <v>1</v>
      </c>
      <c r="AD577" s="691">
        <f t="shared" si="79"/>
        <v>500000000000</v>
      </c>
      <c r="AE577" s="691">
        <f t="shared" si="80"/>
        <v>143835616.43835619</v>
      </c>
      <c r="AF577" s="692">
        <f>SUMIFS('GL7010'!M:M,'GL7010'!I:I,'C701- Recalculate'!D577)</f>
        <v>-143835616</v>
      </c>
      <c r="AG577" s="693">
        <f t="shared" si="81"/>
        <v>0.4383561909198761</v>
      </c>
    </row>
    <row r="578" spans="1:33" ht="60.5" hidden="1" thickBot="1">
      <c r="A578" s="701">
        <v>131200001</v>
      </c>
      <c r="B578" s="701" t="s">
        <v>1269</v>
      </c>
      <c r="C578" s="701" t="s">
        <v>1271</v>
      </c>
      <c r="D578" s="701" t="s">
        <v>3258</v>
      </c>
      <c r="E578" s="701" t="s">
        <v>3259</v>
      </c>
      <c r="F578" s="701">
        <v>40038</v>
      </c>
      <c r="G578" s="701" t="s">
        <v>2566</v>
      </c>
      <c r="H578" s="701" t="s">
        <v>3205</v>
      </c>
      <c r="I578" s="701" t="s">
        <v>3260</v>
      </c>
      <c r="J578" s="701">
        <v>3</v>
      </c>
      <c r="K578" s="701" t="s">
        <v>178</v>
      </c>
      <c r="L578" s="702">
        <v>500000000000</v>
      </c>
      <c r="M578" s="703">
        <v>500000000000</v>
      </c>
      <c r="N578" s="701">
        <v>1.3</v>
      </c>
      <c r="O578" s="701">
        <v>0</v>
      </c>
      <c r="P578" s="701">
        <v>0</v>
      </c>
      <c r="Q578" s="701">
        <v>0</v>
      </c>
      <c r="R578" s="701">
        <v>0</v>
      </c>
      <c r="S578" s="701">
        <v>491100002</v>
      </c>
      <c r="T578" s="701" t="s">
        <v>3261</v>
      </c>
      <c r="U578" s="702">
        <v>500000000000</v>
      </c>
      <c r="W578" s="687" t="str">
        <f t="shared" si="74"/>
        <v>20/10/2023</v>
      </c>
      <c r="X578" s="688" t="str">
        <f t="shared" si="75"/>
        <v>23/10/2023</v>
      </c>
      <c r="Y578" s="689">
        <f t="shared" si="82"/>
        <v>3</v>
      </c>
      <c r="Z578" s="690">
        <f t="shared" si="76"/>
        <v>3.5616438356164389E-5</v>
      </c>
      <c r="AA578" s="691">
        <f t="shared" si="77"/>
        <v>500000000000</v>
      </c>
      <c r="AB578" s="689" t="str">
        <f t="shared" si="78"/>
        <v>VND</v>
      </c>
      <c r="AC578" s="689">
        <f>VLOOKUP(AB578,'Fx rate'!$A$2:$B$12,2,0)</f>
        <v>1</v>
      </c>
      <c r="AD578" s="691">
        <f t="shared" si="79"/>
        <v>500000000000</v>
      </c>
      <c r="AE578" s="691">
        <f t="shared" si="80"/>
        <v>53424657.534246579</v>
      </c>
      <c r="AF578" s="692">
        <f>SUMIFS('GL7010'!M:M,'GL7010'!I:I,'C701- Recalculate'!D578)</f>
        <v>-53424658</v>
      </c>
      <c r="AG578" s="693">
        <f t="shared" si="81"/>
        <v>-0.46575342118740082</v>
      </c>
    </row>
    <row r="579" spans="1:33" ht="60.5" hidden="1" thickBot="1">
      <c r="A579" s="701">
        <v>131200001</v>
      </c>
      <c r="B579" s="701" t="s">
        <v>1269</v>
      </c>
      <c r="C579" s="701" t="s">
        <v>1271</v>
      </c>
      <c r="D579" s="701" t="s">
        <v>3262</v>
      </c>
      <c r="E579" s="701" t="s">
        <v>3263</v>
      </c>
      <c r="F579" s="701">
        <v>12204</v>
      </c>
      <c r="G579" s="701" t="s">
        <v>2336</v>
      </c>
      <c r="H579" s="701" t="s">
        <v>3205</v>
      </c>
      <c r="I579" s="701" t="s">
        <v>3256</v>
      </c>
      <c r="J579" s="701">
        <v>7</v>
      </c>
      <c r="K579" s="701" t="s">
        <v>178</v>
      </c>
      <c r="L579" s="702">
        <v>250000000000</v>
      </c>
      <c r="M579" s="703">
        <v>250000000000</v>
      </c>
      <c r="N579" s="701">
        <v>1.5</v>
      </c>
      <c r="O579" s="701">
        <v>0</v>
      </c>
      <c r="P579" s="701">
        <v>0</v>
      </c>
      <c r="Q579" s="701">
        <v>0</v>
      </c>
      <c r="R579" s="701">
        <v>0</v>
      </c>
      <c r="S579" s="701">
        <v>491100002</v>
      </c>
      <c r="T579" s="701" t="s">
        <v>3264</v>
      </c>
      <c r="U579" s="702">
        <v>250000000000</v>
      </c>
      <c r="W579" s="687" t="str">
        <f t="shared" si="74"/>
        <v>20/10/2023</v>
      </c>
      <c r="X579" s="688" t="str">
        <f t="shared" si="75"/>
        <v>27/10/2023</v>
      </c>
      <c r="Y579" s="689">
        <f t="shared" si="82"/>
        <v>7</v>
      </c>
      <c r="Z579" s="690">
        <f t="shared" si="76"/>
        <v>4.1095890410958905E-5</v>
      </c>
      <c r="AA579" s="691">
        <f t="shared" si="77"/>
        <v>250000000000</v>
      </c>
      <c r="AB579" s="689" t="str">
        <f t="shared" si="78"/>
        <v>VND</v>
      </c>
      <c r="AC579" s="689">
        <f>VLOOKUP(AB579,'Fx rate'!$A$2:$B$12,2,0)</f>
        <v>1</v>
      </c>
      <c r="AD579" s="691">
        <f t="shared" si="79"/>
        <v>250000000000</v>
      </c>
      <c r="AE579" s="691">
        <f t="shared" si="80"/>
        <v>71917808.219178095</v>
      </c>
      <c r="AF579" s="692">
        <f>SUMIFS('GL7010'!M:M,'GL7010'!I:I,'C701- Recalculate'!D579)</f>
        <v>-71917808</v>
      </c>
      <c r="AG579" s="693">
        <f t="shared" si="81"/>
        <v>0.21917809545993805</v>
      </c>
    </row>
    <row r="580" spans="1:33" ht="70.5" hidden="1" thickBot="1">
      <c r="A580" s="701">
        <v>131200001</v>
      </c>
      <c r="B580" s="701" t="s">
        <v>1269</v>
      </c>
      <c r="C580" s="701" t="s">
        <v>1271</v>
      </c>
      <c r="D580" s="701" t="s">
        <v>3265</v>
      </c>
      <c r="E580" s="701" t="s">
        <v>3266</v>
      </c>
      <c r="F580" s="701">
        <v>25391</v>
      </c>
      <c r="G580" s="701" t="s">
        <v>2538</v>
      </c>
      <c r="H580" s="701" t="s">
        <v>3205</v>
      </c>
      <c r="I580" s="701" t="s">
        <v>3260</v>
      </c>
      <c r="J580" s="701">
        <v>3</v>
      </c>
      <c r="K580" s="701" t="s">
        <v>178</v>
      </c>
      <c r="L580" s="702">
        <v>100000000000</v>
      </c>
      <c r="M580" s="703">
        <v>100000000000</v>
      </c>
      <c r="N580" s="701">
        <v>1.3</v>
      </c>
      <c r="O580" s="701">
        <v>0</v>
      </c>
      <c r="P580" s="701">
        <v>0</v>
      </c>
      <c r="Q580" s="701">
        <v>0</v>
      </c>
      <c r="R580" s="701">
        <v>0</v>
      </c>
      <c r="S580" s="701">
        <v>491100002</v>
      </c>
      <c r="T580" s="701" t="s">
        <v>3267</v>
      </c>
      <c r="U580" s="702">
        <v>100000000000</v>
      </c>
      <c r="W580" s="687" t="str">
        <f t="shared" si="74"/>
        <v>20/10/2023</v>
      </c>
      <c r="X580" s="688" t="str">
        <f t="shared" si="75"/>
        <v>23/10/2023</v>
      </c>
      <c r="Y580" s="689">
        <f t="shared" si="82"/>
        <v>3</v>
      </c>
      <c r="Z580" s="690">
        <f t="shared" si="76"/>
        <v>3.5616438356164389E-5</v>
      </c>
      <c r="AA580" s="691">
        <f t="shared" si="77"/>
        <v>100000000000</v>
      </c>
      <c r="AB580" s="689" t="str">
        <f t="shared" si="78"/>
        <v>VND</v>
      </c>
      <c r="AC580" s="689">
        <f>VLOOKUP(AB580,'Fx rate'!$A$2:$B$12,2,0)</f>
        <v>1</v>
      </c>
      <c r="AD580" s="691">
        <f t="shared" si="79"/>
        <v>100000000000</v>
      </c>
      <c r="AE580" s="691">
        <f t="shared" si="80"/>
        <v>10684931.506849315</v>
      </c>
      <c r="AF580" s="692">
        <f>SUMIFS('GL7010'!M:M,'GL7010'!I:I,'C701- Recalculate'!D580)</f>
        <v>-10684932</v>
      </c>
      <c r="AG580" s="693">
        <f t="shared" si="81"/>
        <v>-0.49315068498253822</v>
      </c>
    </row>
    <row r="581" spans="1:33" ht="60.5" hidden="1" thickBot="1">
      <c r="A581" s="701">
        <v>131200001</v>
      </c>
      <c r="B581" s="701" t="s">
        <v>1269</v>
      </c>
      <c r="C581" s="701" t="s">
        <v>1271</v>
      </c>
      <c r="D581" s="701" t="s">
        <v>3268</v>
      </c>
      <c r="E581" s="701" t="s">
        <v>3269</v>
      </c>
      <c r="F581" s="701">
        <v>12204</v>
      </c>
      <c r="G581" s="701" t="s">
        <v>2336</v>
      </c>
      <c r="H581" s="701" t="s">
        <v>3260</v>
      </c>
      <c r="I581" s="701" t="s">
        <v>3270</v>
      </c>
      <c r="J581" s="701">
        <v>1</v>
      </c>
      <c r="K581" s="701" t="s">
        <v>178</v>
      </c>
      <c r="L581" s="702">
        <v>200000000000</v>
      </c>
      <c r="M581" s="703">
        <v>200000000000</v>
      </c>
      <c r="N581" s="701">
        <v>2.1</v>
      </c>
      <c r="O581" s="701">
        <v>0</v>
      </c>
      <c r="P581" s="701">
        <v>0</v>
      </c>
      <c r="Q581" s="701">
        <v>0</v>
      </c>
      <c r="R581" s="701">
        <v>0</v>
      </c>
      <c r="S581" s="701">
        <v>491100002</v>
      </c>
      <c r="T581" s="701" t="s">
        <v>3271</v>
      </c>
      <c r="U581" s="702">
        <v>200000000000</v>
      </c>
      <c r="W581" s="687" t="str">
        <f t="shared" si="74"/>
        <v>23/10/2023</v>
      </c>
      <c r="X581" s="688" t="str">
        <f t="shared" si="75"/>
        <v>24/10/2023</v>
      </c>
      <c r="Y581" s="689">
        <f t="shared" si="82"/>
        <v>1</v>
      </c>
      <c r="Z581" s="690">
        <f t="shared" si="76"/>
        <v>5.7534246575342469E-5</v>
      </c>
      <c r="AA581" s="691">
        <f t="shared" si="77"/>
        <v>200000000000</v>
      </c>
      <c r="AB581" s="689" t="str">
        <f t="shared" si="78"/>
        <v>VND</v>
      </c>
      <c r="AC581" s="689">
        <f>VLOOKUP(AB581,'Fx rate'!$A$2:$B$12,2,0)</f>
        <v>1</v>
      </c>
      <c r="AD581" s="691">
        <f t="shared" si="79"/>
        <v>200000000000</v>
      </c>
      <c r="AE581" s="691">
        <f t="shared" si="80"/>
        <v>11506849.315068495</v>
      </c>
      <c r="AF581" s="692">
        <f>SUMIFS('GL7010'!M:M,'GL7010'!I:I,'C701- Recalculate'!D581)</f>
        <v>-11506849</v>
      </c>
      <c r="AG581" s="693">
        <f t="shared" si="81"/>
        <v>0.31506849452853203</v>
      </c>
    </row>
    <row r="582" spans="1:33" ht="60.5" hidden="1" thickBot="1">
      <c r="A582" s="701">
        <v>131200001</v>
      </c>
      <c r="B582" s="701" t="s">
        <v>1269</v>
      </c>
      <c r="C582" s="701" t="s">
        <v>1271</v>
      </c>
      <c r="D582" s="701" t="s">
        <v>3272</v>
      </c>
      <c r="E582" s="701" t="s">
        <v>3273</v>
      </c>
      <c r="F582" s="701">
        <v>21075</v>
      </c>
      <c r="G582" s="701" t="s">
        <v>1066</v>
      </c>
      <c r="H582" s="701" t="s">
        <v>3260</v>
      </c>
      <c r="I582" s="701" t="s">
        <v>3270</v>
      </c>
      <c r="J582" s="701">
        <v>1</v>
      </c>
      <c r="K582" s="701" t="s">
        <v>178</v>
      </c>
      <c r="L582" s="702">
        <v>200000000000</v>
      </c>
      <c r="M582" s="703">
        <v>200000000000</v>
      </c>
      <c r="N582" s="701">
        <v>2</v>
      </c>
      <c r="O582" s="701">
        <v>0</v>
      </c>
      <c r="P582" s="701">
        <v>0</v>
      </c>
      <c r="Q582" s="701">
        <v>0</v>
      </c>
      <c r="R582" s="701">
        <v>0</v>
      </c>
      <c r="S582" s="701">
        <v>491100002</v>
      </c>
      <c r="T582" s="701" t="s">
        <v>3274</v>
      </c>
      <c r="U582" s="702">
        <v>200000000000</v>
      </c>
      <c r="W582" s="687" t="str">
        <f t="shared" si="74"/>
        <v>23/10/2023</v>
      </c>
      <c r="X582" s="688" t="str">
        <f t="shared" si="75"/>
        <v>24/10/2023</v>
      </c>
      <c r="Y582" s="689">
        <f t="shared" si="82"/>
        <v>1</v>
      </c>
      <c r="Z582" s="690">
        <f t="shared" si="76"/>
        <v>5.4794520547945207E-5</v>
      </c>
      <c r="AA582" s="691">
        <f t="shared" si="77"/>
        <v>200000000000</v>
      </c>
      <c r="AB582" s="689" t="str">
        <f t="shared" si="78"/>
        <v>VND</v>
      </c>
      <c r="AC582" s="689">
        <f>VLOOKUP(AB582,'Fx rate'!$A$2:$B$12,2,0)</f>
        <v>1</v>
      </c>
      <c r="AD582" s="691">
        <f t="shared" si="79"/>
        <v>200000000000</v>
      </c>
      <c r="AE582" s="691">
        <f t="shared" si="80"/>
        <v>10958904.109589042</v>
      </c>
      <c r="AF582" s="692">
        <f>SUMIFS('GL7010'!M:M,'GL7010'!I:I,'C701- Recalculate'!D582)</f>
        <v>-10958904</v>
      </c>
      <c r="AG582" s="693">
        <f t="shared" si="81"/>
        <v>0.10958904214203358</v>
      </c>
    </row>
    <row r="583" spans="1:33" ht="60.5" hidden="1" thickBot="1">
      <c r="A583" s="701">
        <v>131200001</v>
      </c>
      <c r="B583" s="701" t="s">
        <v>1269</v>
      </c>
      <c r="C583" s="701" t="s">
        <v>1271</v>
      </c>
      <c r="D583" s="701" t="s">
        <v>3275</v>
      </c>
      <c r="E583" s="701" t="s">
        <v>3276</v>
      </c>
      <c r="F583" s="701">
        <v>40038</v>
      </c>
      <c r="G583" s="701" t="s">
        <v>2566</v>
      </c>
      <c r="H583" s="701" t="s">
        <v>3260</v>
      </c>
      <c r="I583" s="701" t="s">
        <v>3270</v>
      </c>
      <c r="J583" s="701">
        <v>1</v>
      </c>
      <c r="K583" s="701" t="s">
        <v>178</v>
      </c>
      <c r="L583" s="702">
        <v>500000000000</v>
      </c>
      <c r="M583" s="703">
        <v>500000000000</v>
      </c>
      <c r="N583" s="701">
        <v>2.1</v>
      </c>
      <c r="O583" s="701">
        <v>0</v>
      </c>
      <c r="P583" s="701">
        <v>0</v>
      </c>
      <c r="Q583" s="701">
        <v>0</v>
      </c>
      <c r="R583" s="701">
        <v>0</v>
      </c>
      <c r="S583" s="701">
        <v>491100002</v>
      </c>
      <c r="T583" s="701" t="s">
        <v>3277</v>
      </c>
      <c r="U583" s="702">
        <v>500000000000</v>
      </c>
      <c r="W583" s="687" t="str">
        <f t="shared" si="74"/>
        <v>23/10/2023</v>
      </c>
      <c r="X583" s="688" t="str">
        <f t="shared" si="75"/>
        <v>24/10/2023</v>
      </c>
      <c r="Y583" s="689">
        <f t="shared" si="82"/>
        <v>1</v>
      </c>
      <c r="Z583" s="690">
        <f t="shared" si="76"/>
        <v>5.7534246575342469E-5</v>
      </c>
      <c r="AA583" s="691">
        <f t="shared" si="77"/>
        <v>500000000000</v>
      </c>
      <c r="AB583" s="689" t="str">
        <f t="shared" si="78"/>
        <v>VND</v>
      </c>
      <c r="AC583" s="689">
        <f>VLOOKUP(AB583,'Fx rate'!$A$2:$B$12,2,0)</f>
        <v>1</v>
      </c>
      <c r="AD583" s="691">
        <f t="shared" si="79"/>
        <v>500000000000</v>
      </c>
      <c r="AE583" s="691">
        <f t="shared" si="80"/>
        <v>28767123.287671234</v>
      </c>
      <c r="AF583" s="692">
        <f>SUMIFS('GL7010'!M:M,'GL7010'!I:I,'C701- Recalculate'!D583)</f>
        <v>-28767123</v>
      </c>
      <c r="AG583" s="693">
        <f t="shared" si="81"/>
        <v>0.28767123445868492</v>
      </c>
    </row>
    <row r="584" spans="1:33" ht="60.5" hidden="1" thickBot="1">
      <c r="A584" s="701">
        <v>131200001</v>
      </c>
      <c r="B584" s="701" t="s">
        <v>1269</v>
      </c>
      <c r="C584" s="701" t="s">
        <v>1271</v>
      </c>
      <c r="D584" s="701" t="s">
        <v>3278</v>
      </c>
      <c r="E584" s="701" t="s">
        <v>3279</v>
      </c>
      <c r="F584" s="701">
        <v>40038</v>
      </c>
      <c r="G584" s="701" t="s">
        <v>2566</v>
      </c>
      <c r="H584" s="701" t="s">
        <v>3270</v>
      </c>
      <c r="I584" s="701" t="s">
        <v>3173</v>
      </c>
      <c r="J584" s="701">
        <v>1</v>
      </c>
      <c r="K584" s="701" t="s">
        <v>178</v>
      </c>
      <c r="L584" s="702">
        <v>500000000000</v>
      </c>
      <c r="M584" s="703">
        <v>500000000000</v>
      </c>
      <c r="N584" s="701">
        <v>2.2999999999999998</v>
      </c>
      <c r="O584" s="701">
        <v>0</v>
      </c>
      <c r="P584" s="701">
        <v>0</v>
      </c>
      <c r="Q584" s="701">
        <v>0</v>
      </c>
      <c r="R584" s="701">
        <v>0</v>
      </c>
      <c r="S584" s="701">
        <v>491100002</v>
      </c>
      <c r="T584" s="701" t="s">
        <v>3280</v>
      </c>
      <c r="U584" s="702">
        <v>500000000000</v>
      </c>
      <c r="W584" s="687" t="str">
        <f t="shared" si="74"/>
        <v>24/10/2023</v>
      </c>
      <c r="X584" s="688" t="str">
        <f t="shared" si="75"/>
        <v>25/10/2023</v>
      </c>
      <c r="Y584" s="689">
        <f t="shared" si="82"/>
        <v>1</v>
      </c>
      <c r="Z584" s="690">
        <f t="shared" si="76"/>
        <v>6.3013698630136979E-5</v>
      </c>
      <c r="AA584" s="691">
        <f t="shared" si="77"/>
        <v>500000000000</v>
      </c>
      <c r="AB584" s="689" t="str">
        <f t="shared" si="78"/>
        <v>VND</v>
      </c>
      <c r="AC584" s="689">
        <f>VLOOKUP(AB584,'Fx rate'!$A$2:$B$12,2,0)</f>
        <v>1</v>
      </c>
      <c r="AD584" s="691">
        <f t="shared" si="79"/>
        <v>500000000000</v>
      </c>
      <c r="AE584" s="691">
        <f t="shared" si="80"/>
        <v>31506849.315068491</v>
      </c>
      <c r="AF584" s="692">
        <f>SUMIFS('GL7010'!M:M,'GL7010'!I:I,'C701- Recalculate'!D584)</f>
        <v>-31506849</v>
      </c>
      <c r="AG584" s="693">
        <f t="shared" si="81"/>
        <v>0.31506849080324173</v>
      </c>
    </row>
    <row r="585" spans="1:33" ht="70.5" hidden="1" thickBot="1">
      <c r="A585" s="701">
        <v>131200001</v>
      </c>
      <c r="B585" s="701" t="s">
        <v>1269</v>
      </c>
      <c r="C585" s="701" t="s">
        <v>1271</v>
      </c>
      <c r="D585" s="701" t="s">
        <v>3281</v>
      </c>
      <c r="E585" s="701" t="s">
        <v>3282</v>
      </c>
      <c r="F585" s="701">
        <v>25391</v>
      </c>
      <c r="G585" s="701" t="s">
        <v>2538</v>
      </c>
      <c r="H585" s="701" t="s">
        <v>3270</v>
      </c>
      <c r="I585" s="701" t="s">
        <v>3173</v>
      </c>
      <c r="J585" s="701">
        <v>1</v>
      </c>
      <c r="K585" s="701" t="s">
        <v>178</v>
      </c>
      <c r="L585" s="702">
        <v>100000000000</v>
      </c>
      <c r="M585" s="703">
        <v>100000000000</v>
      </c>
      <c r="N585" s="701">
        <v>2.5</v>
      </c>
      <c r="O585" s="701">
        <v>0</v>
      </c>
      <c r="P585" s="701">
        <v>0</v>
      </c>
      <c r="Q585" s="701">
        <v>0</v>
      </c>
      <c r="R585" s="701">
        <v>0</v>
      </c>
      <c r="S585" s="701">
        <v>491100002</v>
      </c>
      <c r="T585" s="701" t="s">
        <v>3283</v>
      </c>
      <c r="U585" s="702">
        <v>100000000000</v>
      </c>
      <c r="W585" s="687" t="str">
        <f t="shared" si="74"/>
        <v>24/10/2023</v>
      </c>
      <c r="X585" s="688" t="str">
        <f t="shared" si="75"/>
        <v>25/10/2023</v>
      </c>
      <c r="Y585" s="689">
        <f t="shared" si="82"/>
        <v>1</v>
      </c>
      <c r="Z585" s="690">
        <f t="shared" si="76"/>
        <v>6.8493150684931516E-5</v>
      </c>
      <c r="AA585" s="691">
        <f t="shared" si="77"/>
        <v>100000000000</v>
      </c>
      <c r="AB585" s="689" t="str">
        <f t="shared" si="78"/>
        <v>VND</v>
      </c>
      <c r="AC585" s="689">
        <f>VLOOKUP(AB585,'Fx rate'!$A$2:$B$12,2,0)</f>
        <v>1</v>
      </c>
      <c r="AD585" s="691">
        <f t="shared" si="79"/>
        <v>100000000000</v>
      </c>
      <c r="AE585" s="691">
        <f t="shared" si="80"/>
        <v>6849315.0684931511</v>
      </c>
      <c r="AF585" s="692">
        <f>SUMIFS('GL7010'!M:M,'GL7010'!I:I,'C701- Recalculate'!D585)</f>
        <v>-6849315</v>
      </c>
      <c r="AG585" s="693">
        <f t="shared" si="81"/>
        <v>6.8493151105940342E-2</v>
      </c>
    </row>
    <row r="586" spans="1:33" ht="70.5" hidden="1" thickBot="1">
      <c r="A586" s="701">
        <v>131200001</v>
      </c>
      <c r="B586" s="701" t="s">
        <v>1269</v>
      </c>
      <c r="C586" s="701" t="s">
        <v>1271</v>
      </c>
      <c r="D586" s="701" t="s">
        <v>3284</v>
      </c>
      <c r="E586" s="701" t="s">
        <v>3285</v>
      </c>
      <c r="F586" s="701">
        <v>25391</v>
      </c>
      <c r="G586" s="701" t="s">
        <v>2538</v>
      </c>
      <c r="H586" s="701" t="s">
        <v>3270</v>
      </c>
      <c r="I586" s="701" t="s">
        <v>3286</v>
      </c>
      <c r="J586" s="701">
        <v>7</v>
      </c>
      <c r="K586" s="701" t="s">
        <v>178</v>
      </c>
      <c r="L586" s="702">
        <v>100000000000</v>
      </c>
      <c r="M586" s="703">
        <v>100000000000</v>
      </c>
      <c r="N586" s="701">
        <v>2.7</v>
      </c>
      <c r="O586" s="701">
        <v>0</v>
      </c>
      <c r="P586" s="701">
        <v>0</v>
      </c>
      <c r="Q586" s="701">
        <v>0</v>
      </c>
      <c r="R586" s="701">
        <v>0</v>
      </c>
      <c r="S586" s="701">
        <v>491100002</v>
      </c>
      <c r="T586" s="701" t="s">
        <v>3287</v>
      </c>
      <c r="U586" s="702">
        <v>100000000000</v>
      </c>
      <c r="W586" s="687" t="str">
        <f t="shared" si="74"/>
        <v>24/10/2023</v>
      </c>
      <c r="X586" s="688" t="str">
        <f t="shared" si="75"/>
        <v>31/10/2023</v>
      </c>
      <c r="Y586" s="689">
        <f t="shared" si="82"/>
        <v>7</v>
      </c>
      <c r="Z586" s="690">
        <f t="shared" si="76"/>
        <v>7.3972602739726039E-5</v>
      </c>
      <c r="AA586" s="691">
        <f t="shared" si="77"/>
        <v>100000000000</v>
      </c>
      <c r="AB586" s="689" t="str">
        <f t="shared" si="78"/>
        <v>VND</v>
      </c>
      <c r="AC586" s="689">
        <f>VLOOKUP(AB586,'Fx rate'!$A$2:$B$12,2,0)</f>
        <v>1</v>
      </c>
      <c r="AD586" s="691">
        <f t="shared" si="79"/>
        <v>100000000000</v>
      </c>
      <c r="AE586" s="691">
        <f t="shared" si="80"/>
        <v>51780821.917808227</v>
      </c>
      <c r="AF586" s="692">
        <f>SUMIFS('GL7010'!M:M,'GL7010'!I:I,'C701- Recalculate'!D586)</f>
        <v>-51780822</v>
      </c>
      <c r="AG586" s="693">
        <f t="shared" si="81"/>
        <v>-8.2191772758960724E-2</v>
      </c>
    </row>
    <row r="587" spans="1:33" ht="60.5" hidden="1" thickBot="1">
      <c r="A587" s="701">
        <v>131200001</v>
      </c>
      <c r="B587" s="701" t="s">
        <v>1269</v>
      </c>
      <c r="C587" s="701" t="s">
        <v>1271</v>
      </c>
      <c r="D587" s="701" t="s">
        <v>3288</v>
      </c>
      <c r="E587" s="701" t="s">
        <v>3289</v>
      </c>
      <c r="F587" s="701">
        <v>21075</v>
      </c>
      <c r="G587" s="701" t="s">
        <v>1066</v>
      </c>
      <c r="H587" s="701" t="s">
        <v>3270</v>
      </c>
      <c r="I587" s="701" t="s">
        <v>3173</v>
      </c>
      <c r="J587" s="701">
        <v>1</v>
      </c>
      <c r="K587" s="701" t="s">
        <v>178</v>
      </c>
      <c r="L587" s="702">
        <v>200000000000</v>
      </c>
      <c r="M587" s="703">
        <v>200000000000</v>
      </c>
      <c r="N587" s="701">
        <v>2.5</v>
      </c>
      <c r="O587" s="701">
        <v>0</v>
      </c>
      <c r="P587" s="701">
        <v>0</v>
      </c>
      <c r="Q587" s="701">
        <v>0</v>
      </c>
      <c r="R587" s="701">
        <v>0</v>
      </c>
      <c r="S587" s="701">
        <v>491100002</v>
      </c>
      <c r="T587" s="701" t="s">
        <v>3290</v>
      </c>
      <c r="U587" s="702">
        <v>200000000000</v>
      </c>
      <c r="W587" s="687" t="str">
        <f t="shared" si="74"/>
        <v>24/10/2023</v>
      </c>
      <c r="X587" s="688" t="str">
        <f t="shared" si="75"/>
        <v>25/10/2023</v>
      </c>
      <c r="Y587" s="689">
        <f t="shared" si="82"/>
        <v>1</v>
      </c>
      <c r="Z587" s="690">
        <f t="shared" si="76"/>
        <v>6.8493150684931516E-5</v>
      </c>
      <c r="AA587" s="691">
        <f t="shared" si="77"/>
        <v>200000000000</v>
      </c>
      <c r="AB587" s="689" t="str">
        <f t="shared" si="78"/>
        <v>VND</v>
      </c>
      <c r="AC587" s="689">
        <f>VLOOKUP(AB587,'Fx rate'!$A$2:$B$12,2,0)</f>
        <v>1</v>
      </c>
      <c r="AD587" s="691">
        <f t="shared" si="79"/>
        <v>200000000000</v>
      </c>
      <c r="AE587" s="691">
        <f t="shared" si="80"/>
        <v>13698630.136986302</v>
      </c>
      <c r="AF587" s="692">
        <f>SUMIFS('GL7010'!M:M,'GL7010'!I:I,'C701- Recalculate'!D587)</f>
        <v>-13698630</v>
      </c>
      <c r="AG587" s="693">
        <f t="shared" si="81"/>
        <v>0.13698630221188068</v>
      </c>
    </row>
    <row r="588" spans="1:33" ht="70.5" hidden="1" thickBot="1">
      <c r="A588" s="701">
        <v>131200001</v>
      </c>
      <c r="B588" s="701" t="s">
        <v>1269</v>
      </c>
      <c r="C588" s="701" t="s">
        <v>1271</v>
      </c>
      <c r="D588" s="701" t="s">
        <v>3291</v>
      </c>
      <c r="E588" s="701" t="s">
        <v>3292</v>
      </c>
      <c r="F588" s="701">
        <v>12014</v>
      </c>
      <c r="G588" s="701" t="s">
        <v>1076</v>
      </c>
      <c r="H588" s="701" t="s">
        <v>3173</v>
      </c>
      <c r="I588" s="701" t="s">
        <v>3293</v>
      </c>
      <c r="J588" s="701">
        <v>1</v>
      </c>
      <c r="K588" s="701" t="s">
        <v>178</v>
      </c>
      <c r="L588" s="702">
        <v>200000000000</v>
      </c>
      <c r="M588" s="703">
        <v>200000000000</v>
      </c>
      <c r="N588" s="701">
        <v>2.8</v>
      </c>
      <c r="O588" s="701">
        <v>0</v>
      </c>
      <c r="P588" s="701">
        <v>0</v>
      </c>
      <c r="Q588" s="701">
        <v>0</v>
      </c>
      <c r="R588" s="701">
        <v>0</v>
      </c>
      <c r="S588" s="701">
        <v>491100002</v>
      </c>
      <c r="T588" s="701" t="s">
        <v>3294</v>
      </c>
      <c r="U588" s="702">
        <v>200000000000</v>
      </c>
      <c r="W588" s="687" t="str">
        <f t="shared" si="74"/>
        <v>25/10/2023</v>
      </c>
      <c r="X588" s="688" t="str">
        <f t="shared" si="75"/>
        <v>26/10/2023</v>
      </c>
      <c r="Y588" s="689">
        <f t="shared" si="82"/>
        <v>1</v>
      </c>
      <c r="Z588" s="690">
        <f t="shared" si="76"/>
        <v>7.6712328767123274E-5</v>
      </c>
      <c r="AA588" s="691">
        <f t="shared" si="77"/>
        <v>200000000000</v>
      </c>
      <c r="AB588" s="689" t="str">
        <f t="shared" si="78"/>
        <v>VND</v>
      </c>
      <c r="AC588" s="689">
        <f>VLOOKUP(AB588,'Fx rate'!$A$2:$B$12,2,0)</f>
        <v>1</v>
      </c>
      <c r="AD588" s="691">
        <f t="shared" si="79"/>
        <v>200000000000</v>
      </c>
      <c r="AE588" s="691">
        <f t="shared" si="80"/>
        <v>15342465.753424654</v>
      </c>
      <c r="AF588" s="692">
        <f>SUMIFS('GL7010'!M:M,'GL7010'!I:I,'C701- Recalculate'!D588)</f>
        <v>-15342466</v>
      </c>
      <c r="AG588" s="693">
        <f t="shared" si="81"/>
        <v>-0.24657534621655941</v>
      </c>
    </row>
    <row r="589" spans="1:33" ht="70.5" hidden="1" thickBot="1">
      <c r="A589" s="701">
        <v>131200001</v>
      </c>
      <c r="B589" s="701" t="s">
        <v>1269</v>
      </c>
      <c r="C589" s="701" t="s">
        <v>1271</v>
      </c>
      <c r="D589" s="701" t="s">
        <v>3295</v>
      </c>
      <c r="E589" s="701" t="s">
        <v>3296</v>
      </c>
      <c r="F589" s="701">
        <v>12014</v>
      </c>
      <c r="G589" s="701" t="s">
        <v>1076</v>
      </c>
      <c r="H589" s="701" t="s">
        <v>3173</v>
      </c>
      <c r="I589" s="701" t="s">
        <v>3293</v>
      </c>
      <c r="J589" s="701">
        <v>1</v>
      </c>
      <c r="K589" s="701" t="s">
        <v>178</v>
      </c>
      <c r="L589" s="702">
        <v>200000000000</v>
      </c>
      <c r="M589" s="703">
        <v>200000000000</v>
      </c>
      <c r="N589" s="701">
        <v>2.6</v>
      </c>
      <c r="O589" s="701">
        <v>0</v>
      </c>
      <c r="P589" s="701">
        <v>0</v>
      </c>
      <c r="Q589" s="701">
        <v>0</v>
      </c>
      <c r="R589" s="701">
        <v>0</v>
      </c>
      <c r="S589" s="701">
        <v>491100002</v>
      </c>
      <c r="T589" s="701" t="s">
        <v>3297</v>
      </c>
      <c r="U589" s="702">
        <v>200000000000</v>
      </c>
      <c r="W589" s="687" t="str">
        <f t="shared" si="74"/>
        <v>25/10/2023</v>
      </c>
      <c r="X589" s="688" t="str">
        <f t="shared" si="75"/>
        <v>26/10/2023</v>
      </c>
      <c r="Y589" s="689">
        <f t="shared" si="82"/>
        <v>1</v>
      </c>
      <c r="Z589" s="690">
        <f t="shared" si="76"/>
        <v>7.1232876712328777E-5</v>
      </c>
      <c r="AA589" s="691">
        <f t="shared" si="77"/>
        <v>200000000000</v>
      </c>
      <c r="AB589" s="689" t="str">
        <f t="shared" si="78"/>
        <v>VND</v>
      </c>
      <c r="AC589" s="689">
        <f>VLOOKUP(AB589,'Fx rate'!$A$2:$B$12,2,0)</f>
        <v>1</v>
      </c>
      <c r="AD589" s="691">
        <f t="shared" si="79"/>
        <v>200000000000</v>
      </c>
      <c r="AE589" s="691">
        <f t="shared" si="80"/>
        <v>14246575.342465755</v>
      </c>
      <c r="AF589" s="692">
        <f>SUMIFS('GL7010'!M:M,'GL7010'!I:I,'C701- Recalculate'!D589)</f>
        <v>-14246575</v>
      </c>
      <c r="AG589" s="693">
        <f t="shared" si="81"/>
        <v>0.34246575459837914</v>
      </c>
    </row>
    <row r="590" spans="1:33" ht="70.5" hidden="1" thickBot="1">
      <c r="A590" s="701">
        <v>131200001</v>
      </c>
      <c r="B590" s="701" t="s">
        <v>1269</v>
      </c>
      <c r="C590" s="701" t="s">
        <v>1271</v>
      </c>
      <c r="D590" s="701" t="s">
        <v>3298</v>
      </c>
      <c r="E590" s="701" t="s">
        <v>3299</v>
      </c>
      <c r="F590" s="701">
        <v>12014</v>
      </c>
      <c r="G590" s="701" t="s">
        <v>1076</v>
      </c>
      <c r="H590" s="701" t="s">
        <v>3293</v>
      </c>
      <c r="I590" s="704">
        <v>45231</v>
      </c>
      <c r="J590" s="701">
        <v>6</v>
      </c>
      <c r="K590" s="701" t="s">
        <v>178</v>
      </c>
      <c r="L590" s="702">
        <v>200000000000</v>
      </c>
      <c r="M590" s="703">
        <v>200000000000</v>
      </c>
      <c r="N590" s="701">
        <v>2.6</v>
      </c>
      <c r="O590" s="701">
        <v>0</v>
      </c>
      <c r="P590" s="701">
        <v>0</v>
      </c>
      <c r="Q590" s="701">
        <v>0</v>
      </c>
      <c r="R590" s="701">
        <v>0</v>
      </c>
      <c r="S590" s="701">
        <v>491100002</v>
      </c>
      <c r="T590" s="701" t="s">
        <v>3300</v>
      </c>
      <c r="U590" s="702">
        <v>200000000000</v>
      </c>
      <c r="W590" s="687" t="str">
        <f t="shared" si="74"/>
        <v>26/10/2023</v>
      </c>
      <c r="X590" s="688">
        <f t="shared" si="75"/>
        <v>45231</v>
      </c>
      <c r="Y590" s="689">
        <f t="shared" si="82"/>
        <v>6</v>
      </c>
      <c r="Z590" s="690">
        <f t="shared" si="76"/>
        <v>7.1232876712328777E-5</v>
      </c>
      <c r="AA590" s="691">
        <f t="shared" si="77"/>
        <v>200000000000</v>
      </c>
      <c r="AB590" s="689" t="str">
        <f t="shared" si="78"/>
        <v>VND</v>
      </c>
      <c r="AC590" s="689">
        <f>VLOOKUP(AB590,'Fx rate'!$A$2:$B$12,2,0)</f>
        <v>1</v>
      </c>
      <c r="AD590" s="691">
        <f t="shared" si="79"/>
        <v>200000000000</v>
      </c>
      <c r="AE590" s="691">
        <f t="shared" si="80"/>
        <v>85479452.05479452</v>
      </c>
      <c r="AF590" s="692">
        <f>SUMIFS('GL7010'!M:M,'GL7010'!I:I,'C701- Recalculate'!D590)</f>
        <v>-85479452</v>
      </c>
      <c r="AG590" s="693">
        <f t="shared" si="81"/>
        <v>5.4794520139694214E-2</v>
      </c>
    </row>
    <row r="591" spans="1:33" ht="70.5" hidden="1" thickBot="1">
      <c r="A591" s="701">
        <v>131200001</v>
      </c>
      <c r="B591" s="701" t="s">
        <v>1269</v>
      </c>
      <c r="C591" s="701" t="s">
        <v>1271</v>
      </c>
      <c r="D591" s="701" t="s">
        <v>3301</v>
      </c>
      <c r="E591" s="701" t="s">
        <v>3302</v>
      </c>
      <c r="F591" s="701">
        <v>12014</v>
      </c>
      <c r="G591" s="701" t="s">
        <v>1076</v>
      </c>
      <c r="H591" s="701" t="s">
        <v>3293</v>
      </c>
      <c r="I591" s="704">
        <v>45231</v>
      </c>
      <c r="J591" s="701">
        <v>6</v>
      </c>
      <c r="K591" s="701" t="s">
        <v>178</v>
      </c>
      <c r="L591" s="702">
        <v>200000000000</v>
      </c>
      <c r="M591" s="703">
        <v>200000000000</v>
      </c>
      <c r="N591" s="701">
        <v>2.8</v>
      </c>
      <c r="O591" s="701">
        <v>0</v>
      </c>
      <c r="P591" s="701">
        <v>0</v>
      </c>
      <c r="Q591" s="701">
        <v>0</v>
      </c>
      <c r="R591" s="701">
        <v>0</v>
      </c>
      <c r="S591" s="701">
        <v>491100002</v>
      </c>
      <c r="T591" s="701" t="s">
        <v>3303</v>
      </c>
      <c r="U591" s="702">
        <v>200000000000</v>
      </c>
      <c r="W591" s="687" t="str">
        <f t="shared" si="74"/>
        <v>26/10/2023</v>
      </c>
      <c r="X591" s="688">
        <f t="shared" si="75"/>
        <v>45231</v>
      </c>
      <c r="Y591" s="689">
        <f t="shared" si="82"/>
        <v>6</v>
      </c>
      <c r="Z591" s="690">
        <f t="shared" si="76"/>
        <v>7.6712328767123274E-5</v>
      </c>
      <c r="AA591" s="691">
        <f t="shared" si="77"/>
        <v>200000000000</v>
      </c>
      <c r="AB591" s="689" t="str">
        <f t="shared" si="78"/>
        <v>VND</v>
      </c>
      <c r="AC591" s="689">
        <f>VLOOKUP(AB591,'Fx rate'!$A$2:$B$12,2,0)</f>
        <v>1</v>
      </c>
      <c r="AD591" s="691">
        <f t="shared" si="79"/>
        <v>200000000000</v>
      </c>
      <c r="AE591" s="691">
        <f t="shared" si="80"/>
        <v>92054794.520547926</v>
      </c>
      <c r="AF591" s="692">
        <f>SUMIFS('GL7010'!M:M,'GL7010'!I:I,'C701- Recalculate'!D591)</f>
        <v>-92054795</v>
      </c>
      <c r="AG591" s="693">
        <f t="shared" si="81"/>
        <v>-0.47945207357406616</v>
      </c>
    </row>
    <row r="592" spans="1:33" ht="70.5" hidden="1" thickBot="1">
      <c r="A592" s="701">
        <v>131200001</v>
      </c>
      <c r="B592" s="701" t="s">
        <v>1269</v>
      </c>
      <c r="C592" s="701" t="s">
        <v>1271</v>
      </c>
      <c r="D592" s="701" t="s">
        <v>3304</v>
      </c>
      <c r="E592" s="701" t="s">
        <v>3305</v>
      </c>
      <c r="F592" s="701">
        <v>25325</v>
      </c>
      <c r="G592" s="701" t="s">
        <v>2140</v>
      </c>
      <c r="H592" s="701" t="s">
        <v>3256</v>
      </c>
      <c r="I592" s="701" t="s">
        <v>3306</v>
      </c>
      <c r="J592" s="701">
        <v>3</v>
      </c>
      <c r="K592" s="701" t="s">
        <v>178</v>
      </c>
      <c r="L592" s="702">
        <v>200000000000</v>
      </c>
      <c r="M592" s="703">
        <v>200000000000</v>
      </c>
      <c r="N592" s="701">
        <v>1.2</v>
      </c>
      <c r="O592" s="701">
        <v>0</v>
      </c>
      <c r="P592" s="701">
        <v>0</v>
      </c>
      <c r="Q592" s="701">
        <v>0</v>
      </c>
      <c r="R592" s="701">
        <v>0</v>
      </c>
      <c r="S592" s="701">
        <v>491100002</v>
      </c>
      <c r="T592" s="701" t="s">
        <v>3307</v>
      </c>
      <c r="U592" s="702">
        <v>200000000000</v>
      </c>
      <c r="W592" s="687" t="str">
        <f t="shared" si="74"/>
        <v>27/10/2023</v>
      </c>
      <c r="X592" s="688" t="str">
        <f t="shared" si="75"/>
        <v>30/10/2023</v>
      </c>
      <c r="Y592" s="689">
        <f t="shared" si="82"/>
        <v>3</v>
      </c>
      <c r="Z592" s="690">
        <f t="shared" si="76"/>
        <v>3.2876712328767127E-5</v>
      </c>
      <c r="AA592" s="691">
        <f t="shared" si="77"/>
        <v>200000000000</v>
      </c>
      <c r="AB592" s="689" t="str">
        <f t="shared" si="78"/>
        <v>VND</v>
      </c>
      <c r="AC592" s="689">
        <f>VLOOKUP(AB592,'Fx rate'!$A$2:$B$12,2,0)</f>
        <v>1</v>
      </c>
      <c r="AD592" s="691">
        <f t="shared" si="79"/>
        <v>200000000000</v>
      </c>
      <c r="AE592" s="691">
        <f t="shared" si="80"/>
        <v>19726027.397260278</v>
      </c>
      <c r="AF592" s="692">
        <f>SUMIFS('GL7010'!M:M,'GL7010'!I:I,'C701- Recalculate'!D592)</f>
        <v>-19726027</v>
      </c>
      <c r="AG592" s="693">
        <f t="shared" si="81"/>
        <v>0.39726027846336365</v>
      </c>
    </row>
    <row r="593" spans="1:33" ht="60.5" hidden="1" thickBot="1">
      <c r="A593" s="701">
        <v>131200001</v>
      </c>
      <c r="B593" s="701" t="s">
        <v>1269</v>
      </c>
      <c r="C593" s="701" t="s">
        <v>1271</v>
      </c>
      <c r="D593" s="701" t="s">
        <v>3308</v>
      </c>
      <c r="E593" s="701" t="s">
        <v>3309</v>
      </c>
      <c r="F593" s="701">
        <v>12204</v>
      </c>
      <c r="G593" s="701" t="s">
        <v>2336</v>
      </c>
      <c r="H593" s="701" t="s">
        <v>3256</v>
      </c>
      <c r="I593" s="701" t="s">
        <v>3306</v>
      </c>
      <c r="J593" s="701">
        <v>3</v>
      </c>
      <c r="K593" s="701" t="s">
        <v>178</v>
      </c>
      <c r="L593" s="702">
        <v>200000000000</v>
      </c>
      <c r="M593" s="703">
        <v>200000000000</v>
      </c>
      <c r="N593" s="701">
        <v>1.2</v>
      </c>
      <c r="O593" s="701">
        <v>0</v>
      </c>
      <c r="P593" s="701">
        <v>0</v>
      </c>
      <c r="Q593" s="701">
        <v>0</v>
      </c>
      <c r="R593" s="701">
        <v>0</v>
      </c>
      <c r="S593" s="701">
        <v>491100002</v>
      </c>
      <c r="T593" s="701" t="s">
        <v>3310</v>
      </c>
      <c r="U593" s="702">
        <v>200000000000</v>
      </c>
      <c r="W593" s="687" t="str">
        <f t="shared" si="74"/>
        <v>27/10/2023</v>
      </c>
      <c r="X593" s="688" t="str">
        <f t="shared" si="75"/>
        <v>30/10/2023</v>
      </c>
      <c r="Y593" s="689">
        <f t="shared" si="82"/>
        <v>3</v>
      </c>
      <c r="Z593" s="690">
        <f t="shared" si="76"/>
        <v>3.2876712328767127E-5</v>
      </c>
      <c r="AA593" s="691">
        <f t="shared" si="77"/>
        <v>200000000000</v>
      </c>
      <c r="AB593" s="689" t="str">
        <f t="shared" si="78"/>
        <v>VND</v>
      </c>
      <c r="AC593" s="689">
        <f>VLOOKUP(AB593,'Fx rate'!$A$2:$B$12,2,0)</f>
        <v>1</v>
      </c>
      <c r="AD593" s="691">
        <f t="shared" si="79"/>
        <v>200000000000</v>
      </c>
      <c r="AE593" s="691">
        <f t="shared" si="80"/>
        <v>19726027.397260278</v>
      </c>
      <c r="AF593" s="692">
        <f>SUMIFS('GL7010'!M:M,'GL7010'!I:I,'C701- Recalculate'!D593)</f>
        <v>-19726027</v>
      </c>
      <c r="AG593" s="693">
        <f t="shared" si="81"/>
        <v>0.39726027846336365</v>
      </c>
    </row>
    <row r="594" spans="1:33" ht="70.5" hidden="1" thickBot="1">
      <c r="A594" s="701">
        <v>131200001</v>
      </c>
      <c r="B594" s="701" t="s">
        <v>1269</v>
      </c>
      <c r="C594" s="701" t="s">
        <v>1271</v>
      </c>
      <c r="D594" s="701" t="s">
        <v>3311</v>
      </c>
      <c r="E594" s="701" t="s">
        <v>3312</v>
      </c>
      <c r="F594" s="701">
        <v>25391</v>
      </c>
      <c r="G594" s="701" t="s">
        <v>2538</v>
      </c>
      <c r="H594" s="701" t="s">
        <v>3256</v>
      </c>
      <c r="I594" s="701" t="s">
        <v>3306</v>
      </c>
      <c r="J594" s="701">
        <v>3</v>
      </c>
      <c r="K594" s="701" t="s">
        <v>178</v>
      </c>
      <c r="L594" s="702">
        <v>100000000000</v>
      </c>
      <c r="M594" s="703">
        <v>100000000000</v>
      </c>
      <c r="N594" s="701">
        <v>1.2</v>
      </c>
      <c r="O594" s="701">
        <v>0</v>
      </c>
      <c r="P594" s="701">
        <v>0</v>
      </c>
      <c r="Q594" s="701">
        <v>0</v>
      </c>
      <c r="R594" s="701">
        <v>0</v>
      </c>
      <c r="S594" s="701">
        <v>491100002</v>
      </c>
      <c r="T594" s="701" t="s">
        <v>3313</v>
      </c>
      <c r="U594" s="702">
        <v>100000000000</v>
      </c>
      <c r="W594" s="687" t="str">
        <f t="shared" si="74"/>
        <v>27/10/2023</v>
      </c>
      <c r="X594" s="688" t="str">
        <f t="shared" si="75"/>
        <v>30/10/2023</v>
      </c>
      <c r="Y594" s="689">
        <f t="shared" si="82"/>
        <v>3</v>
      </c>
      <c r="Z594" s="690">
        <f t="shared" si="76"/>
        <v>3.2876712328767127E-5</v>
      </c>
      <c r="AA594" s="691">
        <f t="shared" si="77"/>
        <v>100000000000</v>
      </c>
      <c r="AB594" s="689" t="str">
        <f t="shared" si="78"/>
        <v>VND</v>
      </c>
      <c r="AC594" s="689">
        <f>VLOOKUP(AB594,'Fx rate'!$A$2:$B$12,2,0)</f>
        <v>1</v>
      </c>
      <c r="AD594" s="691">
        <f t="shared" si="79"/>
        <v>100000000000</v>
      </c>
      <c r="AE594" s="691">
        <f t="shared" si="80"/>
        <v>9863013.6986301392</v>
      </c>
      <c r="AF594" s="692">
        <f>SUMIFS('GL7010'!M:M,'GL7010'!I:I,'C701- Recalculate'!D594)</f>
        <v>-9863014</v>
      </c>
      <c r="AG594" s="693">
        <f t="shared" si="81"/>
        <v>-0.30136986076831818</v>
      </c>
    </row>
    <row r="595" spans="1:33" ht="60.5" hidden="1" thickBot="1">
      <c r="A595" s="701">
        <v>131200001</v>
      </c>
      <c r="B595" s="701" t="s">
        <v>1269</v>
      </c>
      <c r="C595" s="701" t="s">
        <v>1271</v>
      </c>
      <c r="D595" s="701" t="s">
        <v>3314</v>
      </c>
      <c r="E595" s="701" t="s">
        <v>3315</v>
      </c>
      <c r="F595" s="701">
        <v>21075</v>
      </c>
      <c r="G595" s="701" t="s">
        <v>1066</v>
      </c>
      <c r="H595" s="701" t="s">
        <v>3256</v>
      </c>
      <c r="I595" s="701" t="s">
        <v>3306</v>
      </c>
      <c r="J595" s="701">
        <v>3</v>
      </c>
      <c r="K595" s="701" t="s">
        <v>178</v>
      </c>
      <c r="L595" s="702">
        <v>200000000000</v>
      </c>
      <c r="M595" s="703">
        <v>200000000000</v>
      </c>
      <c r="N595" s="701">
        <v>1.2</v>
      </c>
      <c r="O595" s="701">
        <v>0</v>
      </c>
      <c r="P595" s="701">
        <v>0</v>
      </c>
      <c r="Q595" s="701">
        <v>0</v>
      </c>
      <c r="R595" s="701">
        <v>0</v>
      </c>
      <c r="S595" s="701">
        <v>491100002</v>
      </c>
      <c r="T595" s="701" t="s">
        <v>3316</v>
      </c>
      <c r="U595" s="702">
        <v>200000000000</v>
      </c>
      <c r="W595" s="687" t="str">
        <f t="shared" si="74"/>
        <v>27/10/2023</v>
      </c>
      <c r="X595" s="688" t="str">
        <f t="shared" si="75"/>
        <v>30/10/2023</v>
      </c>
      <c r="Y595" s="689">
        <f t="shared" si="82"/>
        <v>3</v>
      </c>
      <c r="Z595" s="690">
        <f t="shared" si="76"/>
        <v>3.2876712328767127E-5</v>
      </c>
      <c r="AA595" s="691">
        <f t="shared" si="77"/>
        <v>200000000000</v>
      </c>
      <c r="AB595" s="689" t="str">
        <f t="shared" si="78"/>
        <v>VND</v>
      </c>
      <c r="AC595" s="689">
        <f>VLOOKUP(AB595,'Fx rate'!$A$2:$B$12,2,0)</f>
        <v>1</v>
      </c>
      <c r="AD595" s="691">
        <f t="shared" si="79"/>
        <v>200000000000</v>
      </c>
      <c r="AE595" s="691">
        <f t="shared" si="80"/>
        <v>19726027.397260278</v>
      </c>
      <c r="AF595" s="692">
        <f>SUMIFS('GL7010'!M:M,'GL7010'!I:I,'C701- Recalculate'!D595)</f>
        <v>-19726027</v>
      </c>
      <c r="AG595" s="693">
        <f t="shared" si="81"/>
        <v>0.39726027846336365</v>
      </c>
    </row>
    <row r="596" spans="1:33" ht="70.5" hidden="1" thickBot="1">
      <c r="A596" s="701">
        <v>131200001</v>
      </c>
      <c r="B596" s="701" t="s">
        <v>1269</v>
      </c>
      <c r="C596" s="701" t="s">
        <v>1271</v>
      </c>
      <c r="D596" s="701" t="s">
        <v>3317</v>
      </c>
      <c r="E596" s="701" t="s">
        <v>3318</v>
      </c>
      <c r="F596" s="701">
        <v>92329</v>
      </c>
      <c r="G596" s="701" t="s">
        <v>2320</v>
      </c>
      <c r="H596" s="701" t="s">
        <v>3256</v>
      </c>
      <c r="I596" s="701" t="s">
        <v>3306</v>
      </c>
      <c r="J596" s="701">
        <v>3</v>
      </c>
      <c r="K596" s="701" t="s">
        <v>178</v>
      </c>
      <c r="L596" s="702">
        <v>200000000000</v>
      </c>
      <c r="M596" s="703">
        <v>200000000000</v>
      </c>
      <c r="N596" s="701">
        <v>1.2</v>
      </c>
      <c r="O596" s="701">
        <v>0</v>
      </c>
      <c r="P596" s="701">
        <v>0</v>
      </c>
      <c r="Q596" s="701">
        <v>0</v>
      </c>
      <c r="R596" s="701">
        <v>0</v>
      </c>
      <c r="S596" s="701">
        <v>491100002</v>
      </c>
      <c r="T596" s="701" t="s">
        <v>3319</v>
      </c>
      <c r="U596" s="702">
        <v>200000000000</v>
      </c>
      <c r="W596" s="687" t="str">
        <f t="shared" si="74"/>
        <v>27/10/2023</v>
      </c>
      <c r="X596" s="688" t="str">
        <f t="shared" si="75"/>
        <v>30/10/2023</v>
      </c>
      <c r="Y596" s="689">
        <f t="shared" si="82"/>
        <v>3</v>
      </c>
      <c r="Z596" s="690">
        <f t="shared" si="76"/>
        <v>3.2876712328767127E-5</v>
      </c>
      <c r="AA596" s="691">
        <f t="shared" si="77"/>
        <v>200000000000</v>
      </c>
      <c r="AB596" s="689" t="str">
        <f t="shared" si="78"/>
        <v>VND</v>
      </c>
      <c r="AC596" s="689">
        <f>VLOOKUP(AB596,'Fx rate'!$A$2:$B$12,2,0)</f>
        <v>1</v>
      </c>
      <c r="AD596" s="691">
        <f t="shared" si="79"/>
        <v>200000000000</v>
      </c>
      <c r="AE596" s="691">
        <f t="shared" si="80"/>
        <v>19726027.397260278</v>
      </c>
      <c r="AF596" s="692">
        <f>SUMIFS('GL7010'!M:M,'GL7010'!I:I,'C701- Recalculate'!D596)</f>
        <v>-19726027</v>
      </c>
      <c r="AG596" s="693">
        <f t="shared" si="81"/>
        <v>0.39726027846336365</v>
      </c>
    </row>
    <row r="597" spans="1:33" ht="70.5" hidden="1" thickBot="1">
      <c r="A597" s="701">
        <v>131200001</v>
      </c>
      <c r="B597" s="701" t="s">
        <v>1269</v>
      </c>
      <c r="C597" s="701" t="s">
        <v>1271</v>
      </c>
      <c r="D597" s="701" t="s">
        <v>3320</v>
      </c>
      <c r="E597" s="701" t="s">
        <v>3321</v>
      </c>
      <c r="F597" s="701">
        <v>92329</v>
      </c>
      <c r="G597" s="701" t="s">
        <v>2320</v>
      </c>
      <c r="H597" s="701" t="s">
        <v>3306</v>
      </c>
      <c r="I597" s="701" t="s">
        <v>3286</v>
      </c>
      <c r="J597" s="701">
        <v>1</v>
      </c>
      <c r="K597" s="701" t="s">
        <v>178</v>
      </c>
      <c r="L597" s="702">
        <v>200000000000</v>
      </c>
      <c r="M597" s="703">
        <v>200000000000</v>
      </c>
      <c r="N597" s="701">
        <v>0.8</v>
      </c>
      <c r="O597" s="701">
        <v>0</v>
      </c>
      <c r="P597" s="701">
        <v>0</v>
      </c>
      <c r="Q597" s="701">
        <v>0</v>
      </c>
      <c r="R597" s="701">
        <v>0</v>
      </c>
      <c r="S597" s="701">
        <v>491100002</v>
      </c>
      <c r="T597" s="701" t="s">
        <v>3322</v>
      </c>
      <c r="U597" s="702">
        <v>200000000000</v>
      </c>
      <c r="W597" s="687" t="str">
        <f t="shared" si="74"/>
        <v>30/10/2023</v>
      </c>
      <c r="X597" s="688" t="str">
        <f t="shared" si="75"/>
        <v>31/10/2023</v>
      </c>
      <c r="Y597" s="689">
        <f t="shared" si="82"/>
        <v>1</v>
      </c>
      <c r="Z597" s="690">
        <f t="shared" si="76"/>
        <v>2.1917808219178083E-5</v>
      </c>
      <c r="AA597" s="691">
        <f t="shared" si="77"/>
        <v>200000000000</v>
      </c>
      <c r="AB597" s="689" t="str">
        <f t="shared" si="78"/>
        <v>VND</v>
      </c>
      <c r="AC597" s="689">
        <f>VLOOKUP(AB597,'Fx rate'!$A$2:$B$12,2,0)</f>
        <v>1</v>
      </c>
      <c r="AD597" s="691">
        <f t="shared" si="79"/>
        <v>200000000000</v>
      </c>
      <c r="AE597" s="691">
        <f t="shared" si="80"/>
        <v>4383561.6438356163</v>
      </c>
      <c r="AF597" s="692">
        <f>SUMIFS('GL7010'!M:M,'GL7010'!I:I,'C701- Recalculate'!D597)</f>
        <v>-4383562</v>
      </c>
      <c r="AG597" s="693">
        <f t="shared" si="81"/>
        <v>-0.35616438370198011</v>
      </c>
    </row>
    <row r="598" spans="1:33" ht="70.5" hidden="1" thickBot="1">
      <c r="A598" s="701">
        <v>131200001</v>
      </c>
      <c r="B598" s="701" t="s">
        <v>1269</v>
      </c>
      <c r="C598" s="701" t="s">
        <v>1271</v>
      </c>
      <c r="D598" s="701" t="s">
        <v>3323</v>
      </c>
      <c r="E598" s="701" t="s">
        <v>3324</v>
      </c>
      <c r="F598" s="701">
        <v>25391</v>
      </c>
      <c r="G598" s="701" t="s">
        <v>2538</v>
      </c>
      <c r="H598" s="701" t="s">
        <v>3306</v>
      </c>
      <c r="I598" s="701" t="s">
        <v>3286</v>
      </c>
      <c r="J598" s="701">
        <v>1</v>
      </c>
      <c r="K598" s="701" t="s">
        <v>178</v>
      </c>
      <c r="L598" s="702">
        <v>100000000000</v>
      </c>
      <c r="M598" s="703">
        <v>100000000000</v>
      </c>
      <c r="N598" s="701">
        <v>0.9</v>
      </c>
      <c r="O598" s="701">
        <v>0</v>
      </c>
      <c r="P598" s="701">
        <v>0</v>
      </c>
      <c r="Q598" s="701">
        <v>0</v>
      </c>
      <c r="R598" s="701">
        <v>0</v>
      </c>
      <c r="S598" s="701">
        <v>491100002</v>
      </c>
      <c r="T598" s="701" t="s">
        <v>3325</v>
      </c>
      <c r="U598" s="702">
        <v>100000000000</v>
      </c>
      <c r="W598" s="687" t="str">
        <f t="shared" si="74"/>
        <v>30/10/2023</v>
      </c>
      <c r="X598" s="688" t="str">
        <f t="shared" si="75"/>
        <v>31/10/2023</v>
      </c>
      <c r="Y598" s="689">
        <f t="shared" si="82"/>
        <v>1</v>
      </c>
      <c r="Z598" s="690">
        <f t="shared" si="76"/>
        <v>2.4657534246575345E-5</v>
      </c>
      <c r="AA598" s="691">
        <f t="shared" si="77"/>
        <v>100000000000</v>
      </c>
      <c r="AB598" s="689" t="str">
        <f t="shared" si="78"/>
        <v>VND</v>
      </c>
      <c r="AC598" s="689">
        <f>VLOOKUP(AB598,'Fx rate'!$A$2:$B$12,2,0)</f>
        <v>1</v>
      </c>
      <c r="AD598" s="691">
        <f t="shared" si="79"/>
        <v>100000000000</v>
      </c>
      <c r="AE598" s="691">
        <f t="shared" si="80"/>
        <v>2465753.4246575343</v>
      </c>
      <c r="AF598" s="692">
        <f>SUMIFS('GL7010'!M:M,'GL7010'!I:I,'C701- Recalculate'!D598)</f>
        <v>-2465753</v>
      </c>
      <c r="AG598" s="693">
        <f t="shared" si="81"/>
        <v>0.42465753434225917</v>
      </c>
    </row>
    <row r="599" spans="1:33" ht="70.5" hidden="1" thickBot="1">
      <c r="A599" s="701">
        <v>131200001</v>
      </c>
      <c r="B599" s="701" t="s">
        <v>1269</v>
      </c>
      <c r="C599" s="701" t="s">
        <v>1271</v>
      </c>
      <c r="D599" s="701" t="s">
        <v>3326</v>
      </c>
      <c r="E599" s="701" t="s">
        <v>3327</v>
      </c>
      <c r="F599" s="701">
        <v>25325</v>
      </c>
      <c r="G599" s="701" t="s">
        <v>2140</v>
      </c>
      <c r="H599" s="701" t="s">
        <v>3306</v>
      </c>
      <c r="I599" s="701" t="s">
        <v>3286</v>
      </c>
      <c r="J599" s="701">
        <v>1</v>
      </c>
      <c r="K599" s="701" t="s">
        <v>178</v>
      </c>
      <c r="L599" s="702">
        <v>200000000000</v>
      </c>
      <c r="M599" s="703">
        <v>200000000000</v>
      </c>
      <c r="N599" s="701">
        <v>0.8</v>
      </c>
      <c r="O599" s="701">
        <v>0</v>
      </c>
      <c r="P599" s="701">
        <v>0</v>
      </c>
      <c r="Q599" s="701">
        <v>0</v>
      </c>
      <c r="R599" s="701">
        <v>0</v>
      </c>
      <c r="S599" s="701">
        <v>491100002</v>
      </c>
      <c r="T599" s="701" t="s">
        <v>3328</v>
      </c>
      <c r="U599" s="702">
        <v>200000000000</v>
      </c>
      <c r="W599" s="687" t="str">
        <f t="shared" si="74"/>
        <v>30/10/2023</v>
      </c>
      <c r="X599" s="688" t="str">
        <f t="shared" si="75"/>
        <v>31/10/2023</v>
      </c>
      <c r="Y599" s="689">
        <f t="shared" si="82"/>
        <v>1</v>
      </c>
      <c r="Z599" s="690">
        <f t="shared" si="76"/>
        <v>2.1917808219178083E-5</v>
      </c>
      <c r="AA599" s="691">
        <f t="shared" si="77"/>
        <v>200000000000</v>
      </c>
      <c r="AB599" s="689" t="str">
        <f t="shared" si="78"/>
        <v>VND</v>
      </c>
      <c r="AC599" s="689">
        <f>VLOOKUP(AB599,'Fx rate'!$A$2:$B$12,2,0)</f>
        <v>1</v>
      </c>
      <c r="AD599" s="691">
        <f t="shared" si="79"/>
        <v>200000000000</v>
      </c>
      <c r="AE599" s="691">
        <f t="shared" si="80"/>
        <v>4383561.6438356163</v>
      </c>
      <c r="AF599" s="692">
        <f>SUMIFS('GL7010'!M:M,'GL7010'!I:I,'C701- Recalculate'!D599)</f>
        <v>-4383562</v>
      </c>
      <c r="AG599" s="693">
        <f t="shared" si="81"/>
        <v>-0.35616438370198011</v>
      </c>
    </row>
    <row r="600" spans="1:33" ht="60.5" hidden="1" thickBot="1">
      <c r="A600" s="701">
        <v>131200001</v>
      </c>
      <c r="B600" s="701" t="s">
        <v>1269</v>
      </c>
      <c r="C600" s="701" t="s">
        <v>1271</v>
      </c>
      <c r="D600" s="701" t="s">
        <v>3329</v>
      </c>
      <c r="E600" s="701" t="s">
        <v>3330</v>
      </c>
      <c r="F600" s="701">
        <v>21075</v>
      </c>
      <c r="G600" s="701" t="s">
        <v>1066</v>
      </c>
      <c r="H600" s="701" t="s">
        <v>3306</v>
      </c>
      <c r="I600" s="701" t="s">
        <v>3286</v>
      </c>
      <c r="J600" s="701">
        <v>1</v>
      </c>
      <c r="K600" s="701" t="s">
        <v>178</v>
      </c>
      <c r="L600" s="702">
        <v>200000000000</v>
      </c>
      <c r="M600" s="703">
        <v>200000000000</v>
      </c>
      <c r="N600" s="701">
        <v>0.8</v>
      </c>
      <c r="O600" s="701">
        <v>0</v>
      </c>
      <c r="P600" s="701">
        <v>0</v>
      </c>
      <c r="Q600" s="701">
        <v>0</v>
      </c>
      <c r="R600" s="701">
        <v>0</v>
      </c>
      <c r="S600" s="701">
        <v>491100002</v>
      </c>
      <c r="T600" s="701" t="s">
        <v>3331</v>
      </c>
      <c r="U600" s="702">
        <v>200000000000</v>
      </c>
      <c r="W600" s="687" t="str">
        <f t="shared" si="74"/>
        <v>30/10/2023</v>
      </c>
      <c r="X600" s="688" t="str">
        <f t="shared" si="75"/>
        <v>31/10/2023</v>
      </c>
      <c r="Y600" s="689">
        <f t="shared" si="82"/>
        <v>1</v>
      </c>
      <c r="Z600" s="690">
        <f t="shared" si="76"/>
        <v>2.1917808219178083E-5</v>
      </c>
      <c r="AA600" s="691">
        <f t="shared" si="77"/>
        <v>200000000000</v>
      </c>
      <c r="AB600" s="689" t="str">
        <f t="shared" si="78"/>
        <v>VND</v>
      </c>
      <c r="AC600" s="689">
        <f>VLOOKUP(AB600,'Fx rate'!$A$2:$B$12,2,0)</f>
        <v>1</v>
      </c>
      <c r="AD600" s="691">
        <f t="shared" si="79"/>
        <v>200000000000</v>
      </c>
      <c r="AE600" s="691">
        <f t="shared" si="80"/>
        <v>4383561.6438356163</v>
      </c>
      <c r="AF600" s="692">
        <f>SUMIFS('GL7010'!M:M,'GL7010'!I:I,'C701- Recalculate'!D600)</f>
        <v>-4383562</v>
      </c>
      <c r="AG600" s="693">
        <f t="shared" si="81"/>
        <v>-0.35616438370198011</v>
      </c>
    </row>
    <row r="601" spans="1:33" ht="70.5" hidden="1" thickBot="1">
      <c r="A601" s="701">
        <v>131200001</v>
      </c>
      <c r="B601" s="701" t="s">
        <v>1269</v>
      </c>
      <c r="C601" s="701" t="s">
        <v>1271</v>
      </c>
      <c r="D601" s="701" t="s">
        <v>3332</v>
      </c>
      <c r="E601" s="701" t="s">
        <v>3333</v>
      </c>
      <c r="F601" s="701">
        <v>92329</v>
      </c>
      <c r="G601" s="701" t="s">
        <v>2320</v>
      </c>
      <c r="H601" s="701" t="s">
        <v>3286</v>
      </c>
      <c r="I601" s="704">
        <v>45237</v>
      </c>
      <c r="J601" s="701">
        <v>7</v>
      </c>
      <c r="K601" s="701" t="s">
        <v>178</v>
      </c>
      <c r="L601" s="702">
        <v>500000000000</v>
      </c>
      <c r="M601" s="703">
        <v>500000000000</v>
      </c>
      <c r="N601" s="701">
        <v>1.2</v>
      </c>
      <c r="O601" s="701">
        <v>0</v>
      </c>
      <c r="P601" s="701">
        <v>0</v>
      </c>
      <c r="Q601" s="701">
        <v>0</v>
      </c>
      <c r="R601" s="701">
        <v>0</v>
      </c>
      <c r="S601" s="701">
        <v>491100002</v>
      </c>
      <c r="T601" s="701" t="s">
        <v>3334</v>
      </c>
      <c r="U601" s="702">
        <v>500000000000</v>
      </c>
      <c r="W601" s="687" t="str">
        <f t="shared" si="74"/>
        <v>31/10/2023</v>
      </c>
      <c r="X601" s="688">
        <f t="shared" si="75"/>
        <v>45237</v>
      </c>
      <c r="Y601" s="689">
        <f t="shared" si="82"/>
        <v>7</v>
      </c>
      <c r="Z601" s="690">
        <f t="shared" si="76"/>
        <v>3.2876712328767127E-5</v>
      </c>
      <c r="AA601" s="691">
        <f t="shared" si="77"/>
        <v>500000000000</v>
      </c>
      <c r="AB601" s="689" t="str">
        <f t="shared" si="78"/>
        <v>VND</v>
      </c>
      <c r="AC601" s="689">
        <f>VLOOKUP(AB601,'Fx rate'!$A$2:$B$12,2,0)</f>
        <v>1</v>
      </c>
      <c r="AD601" s="691">
        <f t="shared" si="79"/>
        <v>500000000000</v>
      </c>
      <c r="AE601" s="691">
        <f t="shared" si="80"/>
        <v>115068493.15068495</v>
      </c>
      <c r="AF601" s="692">
        <f>SUMIFS('GL7010'!M:M,'GL7010'!I:I,'C701- Recalculate'!D601)</f>
        <v>-115068493</v>
      </c>
      <c r="AG601" s="693">
        <f t="shared" si="81"/>
        <v>0.15068495273590088</v>
      </c>
    </row>
    <row r="602" spans="1:33" ht="70.5" hidden="1" thickBot="1">
      <c r="A602" s="701">
        <v>131200001</v>
      </c>
      <c r="B602" s="701" t="s">
        <v>1269</v>
      </c>
      <c r="C602" s="701" t="s">
        <v>1271</v>
      </c>
      <c r="D602" s="701" t="s">
        <v>3335</v>
      </c>
      <c r="E602" s="701" t="s">
        <v>3336</v>
      </c>
      <c r="F602" s="701">
        <v>25391</v>
      </c>
      <c r="G602" s="701" t="s">
        <v>2538</v>
      </c>
      <c r="H602" s="701" t="s">
        <v>3286</v>
      </c>
      <c r="I602" s="704">
        <v>45231</v>
      </c>
      <c r="J602" s="701">
        <v>1</v>
      </c>
      <c r="K602" s="701" t="s">
        <v>178</v>
      </c>
      <c r="L602" s="702">
        <v>100000000000</v>
      </c>
      <c r="M602" s="703">
        <v>100000000000</v>
      </c>
      <c r="N602" s="701">
        <v>0.9</v>
      </c>
      <c r="O602" s="701">
        <v>0</v>
      </c>
      <c r="P602" s="701">
        <v>0</v>
      </c>
      <c r="Q602" s="701">
        <v>0</v>
      </c>
      <c r="R602" s="701">
        <v>0</v>
      </c>
      <c r="S602" s="701">
        <v>491100002</v>
      </c>
      <c r="T602" s="701" t="s">
        <v>3337</v>
      </c>
      <c r="U602" s="702">
        <v>100000000000</v>
      </c>
      <c r="W602" s="687" t="str">
        <f t="shared" si="74"/>
        <v>31/10/2023</v>
      </c>
      <c r="X602" s="688">
        <f t="shared" si="75"/>
        <v>45231</v>
      </c>
      <c r="Y602" s="689">
        <f t="shared" si="82"/>
        <v>1</v>
      </c>
      <c r="Z602" s="690">
        <f t="shared" si="76"/>
        <v>2.4657534246575345E-5</v>
      </c>
      <c r="AA602" s="691">
        <f t="shared" si="77"/>
        <v>100000000000</v>
      </c>
      <c r="AB602" s="689" t="str">
        <f t="shared" si="78"/>
        <v>VND</v>
      </c>
      <c r="AC602" s="689">
        <f>VLOOKUP(AB602,'Fx rate'!$A$2:$B$12,2,0)</f>
        <v>1</v>
      </c>
      <c r="AD602" s="691">
        <f t="shared" si="79"/>
        <v>100000000000</v>
      </c>
      <c r="AE602" s="691">
        <f t="shared" si="80"/>
        <v>2465753.4246575343</v>
      </c>
      <c r="AF602" s="692">
        <f>SUMIFS('GL7010'!M:M,'GL7010'!I:I,'C701- Recalculate'!D602)</f>
        <v>-2465753</v>
      </c>
      <c r="AG602" s="693">
        <f t="shared" si="81"/>
        <v>0.42465753434225917</v>
      </c>
    </row>
    <row r="603" spans="1:33" ht="70.5" hidden="1" thickBot="1">
      <c r="A603" s="701">
        <v>131200001</v>
      </c>
      <c r="B603" s="701" t="s">
        <v>1269</v>
      </c>
      <c r="C603" s="701" t="s">
        <v>1271</v>
      </c>
      <c r="D603" s="701" t="s">
        <v>3338</v>
      </c>
      <c r="E603" s="701" t="s">
        <v>3339</v>
      </c>
      <c r="F603" s="701">
        <v>25325</v>
      </c>
      <c r="G603" s="701" t="s">
        <v>2140</v>
      </c>
      <c r="H603" s="701" t="s">
        <v>3286</v>
      </c>
      <c r="I603" s="704">
        <v>45231</v>
      </c>
      <c r="J603" s="701">
        <v>1</v>
      </c>
      <c r="K603" s="701" t="s">
        <v>178</v>
      </c>
      <c r="L603" s="702">
        <v>500000000000</v>
      </c>
      <c r="M603" s="703">
        <v>500000000000</v>
      </c>
      <c r="N603" s="701">
        <v>0.7</v>
      </c>
      <c r="O603" s="701">
        <v>0</v>
      </c>
      <c r="P603" s="701">
        <v>0</v>
      </c>
      <c r="Q603" s="701">
        <v>0</v>
      </c>
      <c r="R603" s="701">
        <v>0</v>
      </c>
      <c r="S603" s="701">
        <v>491100002</v>
      </c>
      <c r="T603" s="701" t="s">
        <v>3340</v>
      </c>
      <c r="U603" s="702">
        <v>500000000000</v>
      </c>
      <c r="W603" s="687" t="str">
        <f t="shared" si="74"/>
        <v>31/10/2023</v>
      </c>
      <c r="X603" s="688">
        <f t="shared" si="75"/>
        <v>45231</v>
      </c>
      <c r="Y603" s="689">
        <f t="shared" si="82"/>
        <v>1</v>
      </c>
      <c r="Z603" s="690">
        <f t="shared" si="76"/>
        <v>1.9178082191780818E-5</v>
      </c>
      <c r="AA603" s="691">
        <f t="shared" si="77"/>
        <v>500000000000</v>
      </c>
      <c r="AB603" s="689" t="str">
        <f t="shared" si="78"/>
        <v>VND</v>
      </c>
      <c r="AC603" s="689">
        <f>VLOOKUP(AB603,'Fx rate'!$A$2:$B$12,2,0)</f>
        <v>1</v>
      </c>
      <c r="AD603" s="691">
        <f t="shared" si="79"/>
        <v>500000000000</v>
      </c>
      <c r="AE603" s="691">
        <f t="shared" si="80"/>
        <v>9589041.0958904084</v>
      </c>
      <c r="AF603" s="692">
        <f>SUMIFS('GL7010'!M:M,'GL7010'!I:I,'C701- Recalculate'!D603)</f>
        <v>-9589041</v>
      </c>
      <c r="AG603" s="693">
        <f t="shared" si="81"/>
        <v>9.5890408381819725E-2</v>
      </c>
    </row>
    <row r="604" spans="1:33" ht="60.5" hidden="1" thickBot="1">
      <c r="A604" s="701">
        <v>131200001</v>
      </c>
      <c r="B604" s="701" t="s">
        <v>1269</v>
      </c>
      <c r="C604" s="701" t="s">
        <v>1271</v>
      </c>
      <c r="D604" s="701" t="s">
        <v>3341</v>
      </c>
      <c r="E604" s="701" t="s">
        <v>3342</v>
      </c>
      <c r="F604" s="701">
        <v>40038</v>
      </c>
      <c r="G604" s="701" t="s">
        <v>2566</v>
      </c>
      <c r="H604" s="701" t="s">
        <v>3286</v>
      </c>
      <c r="I604" s="704">
        <v>45231</v>
      </c>
      <c r="J604" s="701">
        <v>1</v>
      </c>
      <c r="K604" s="701" t="s">
        <v>178</v>
      </c>
      <c r="L604" s="702">
        <v>500000000000</v>
      </c>
      <c r="M604" s="703">
        <v>500000000000</v>
      </c>
      <c r="N604" s="701">
        <v>0.7</v>
      </c>
      <c r="O604" s="701">
        <v>0</v>
      </c>
      <c r="P604" s="701">
        <v>0</v>
      </c>
      <c r="Q604" s="701">
        <v>0</v>
      </c>
      <c r="R604" s="701">
        <v>0</v>
      </c>
      <c r="S604" s="701">
        <v>491100002</v>
      </c>
      <c r="T604" s="701" t="s">
        <v>3343</v>
      </c>
      <c r="U604" s="702">
        <v>500000000000</v>
      </c>
      <c r="W604" s="687" t="str">
        <f t="shared" ref="W604:W667" si="83">H604</f>
        <v>31/10/2023</v>
      </c>
      <c r="X604" s="688">
        <f t="shared" ref="X604:X667" si="84">I604</f>
        <v>45231</v>
      </c>
      <c r="Y604" s="689">
        <f t="shared" si="82"/>
        <v>1</v>
      </c>
      <c r="Z604" s="690">
        <f t="shared" ref="Z604:Z667" si="85">N604%/365</f>
        <v>1.9178082191780818E-5</v>
      </c>
      <c r="AA604" s="691">
        <f t="shared" ref="AA604:AA667" si="86">L604</f>
        <v>500000000000</v>
      </c>
      <c r="AB604" s="689" t="str">
        <f t="shared" ref="AB604:AB667" si="87">K604</f>
        <v>VND</v>
      </c>
      <c r="AC604" s="689">
        <f>VLOOKUP(AB604,'Fx rate'!$A$2:$B$12,2,0)</f>
        <v>1</v>
      </c>
      <c r="AD604" s="691">
        <f t="shared" ref="AD604:AD667" si="88">AA604*AC604</f>
        <v>500000000000</v>
      </c>
      <c r="AE604" s="691">
        <f t="shared" ref="AE604:AE667" si="89">(AD604*Z604*Y604)</f>
        <v>9589041.0958904084</v>
      </c>
      <c r="AF604" s="692">
        <f>SUMIFS('GL7010'!M:M,'GL7010'!I:I,'C701- Recalculate'!D604)</f>
        <v>-9589041</v>
      </c>
      <c r="AG604" s="693">
        <f t="shared" ref="AG604:AG667" si="90">AE604+AF604</f>
        <v>9.5890408381819725E-2</v>
      </c>
    </row>
    <row r="605" spans="1:33" ht="70.5" hidden="1" thickBot="1">
      <c r="A605" s="701">
        <v>131200001</v>
      </c>
      <c r="B605" s="701" t="s">
        <v>1269</v>
      </c>
      <c r="C605" s="701" t="s">
        <v>1271</v>
      </c>
      <c r="D605" s="701" t="s">
        <v>3344</v>
      </c>
      <c r="E605" s="701" t="s">
        <v>3345</v>
      </c>
      <c r="F605" s="701">
        <v>25391</v>
      </c>
      <c r="G605" s="701" t="s">
        <v>2538</v>
      </c>
      <c r="H605" s="701" t="s">
        <v>3286</v>
      </c>
      <c r="I605" s="704">
        <v>45237</v>
      </c>
      <c r="J605" s="701">
        <v>7</v>
      </c>
      <c r="K605" s="701" t="s">
        <v>178</v>
      </c>
      <c r="L605" s="702">
        <v>100000000000</v>
      </c>
      <c r="M605" s="703">
        <v>100000000000</v>
      </c>
      <c r="N605" s="701">
        <v>1.1000000000000001</v>
      </c>
      <c r="O605" s="701">
        <v>0</v>
      </c>
      <c r="P605" s="701">
        <v>0</v>
      </c>
      <c r="Q605" s="701">
        <v>0</v>
      </c>
      <c r="R605" s="701">
        <v>0</v>
      </c>
      <c r="S605" s="701">
        <v>491100002</v>
      </c>
      <c r="T605" s="701" t="s">
        <v>3346</v>
      </c>
      <c r="U605" s="702">
        <v>100000000000</v>
      </c>
      <c r="W605" s="687" t="str">
        <f t="shared" si="83"/>
        <v>31/10/2023</v>
      </c>
      <c r="X605" s="688">
        <f t="shared" si="84"/>
        <v>45237</v>
      </c>
      <c r="Y605" s="689">
        <f t="shared" si="82"/>
        <v>7</v>
      </c>
      <c r="Z605" s="690">
        <f t="shared" si="85"/>
        <v>3.0136986301369865E-5</v>
      </c>
      <c r="AA605" s="691">
        <f t="shared" si="86"/>
        <v>100000000000</v>
      </c>
      <c r="AB605" s="689" t="str">
        <f t="shared" si="87"/>
        <v>VND</v>
      </c>
      <c r="AC605" s="689">
        <f>VLOOKUP(AB605,'Fx rate'!$A$2:$B$12,2,0)</f>
        <v>1</v>
      </c>
      <c r="AD605" s="691">
        <f t="shared" si="88"/>
        <v>100000000000</v>
      </c>
      <c r="AE605" s="691">
        <f t="shared" si="89"/>
        <v>21095890.410958908</v>
      </c>
      <c r="AF605" s="692">
        <f>SUMIFS('GL7010'!M:M,'GL7010'!I:I,'C701- Recalculate'!D605)</f>
        <v>-21095890</v>
      </c>
      <c r="AG605" s="693">
        <f t="shared" si="90"/>
        <v>0.4109589084982872</v>
      </c>
    </row>
    <row r="606" spans="1:33" ht="60.5" hidden="1" thickBot="1">
      <c r="A606" s="701">
        <v>131200001</v>
      </c>
      <c r="B606" s="701" t="s">
        <v>1269</v>
      </c>
      <c r="C606" s="701" t="s">
        <v>1271</v>
      </c>
      <c r="D606" s="701" t="s">
        <v>3347</v>
      </c>
      <c r="E606" s="701" t="s">
        <v>3348</v>
      </c>
      <c r="F606" s="701">
        <v>21075</v>
      </c>
      <c r="G606" s="701" t="s">
        <v>1066</v>
      </c>
      <c r="H606" s="701" t="s">
        <v>3286</v>
      </c>
      <c r="I606" s="704">
        <v>45231</v>
      </c>
      <c r="J606" s="701">
        <v>1</v>
      </c>
      <c r="K606" s="701" t="s">
        <v>178</v>
      </c>
      <c r="L606" s="702">
        <v>200000000000</v>
      </c>
      <c r="M606" s="703">
        <v>200000000000</v>
      </c>
      <c r="N606" s="701">
        <v>0.7</v>
      </c>
      <c r="O606" s="701">
        <v>0</v>
      </c>
      <c r="P606" s="701">
        <v>0</v>
      </c>
      <c r="Q606" s="701">
        <v>0</v>
      </c>
      <c r="R606" s="701">
        <v>0</v>
      </c>
      <c r="S606" s="701">
        <v>491100002</v>
      </c>
      <c r="T606" s="701" t="s">
        <v>3349</v>
      </c>
      <c r="U606" s="702">
        <v>200000000000</v>
      </c>
      <c r="W606" s="687" t="str">
        <f t="shared" si="83"/>
        <v>31/10/2023</v>
      </c>
      <c r="X606" s="688">
        <f t="shared" si="84"/>
        <v>45231</v>
      </c>
      <c r="Y606" s="689">
        <f t="shared" si="82"/>
        <v>1</v>
      </c>
      <c r="Z606" s="690">
        <f t="shared" si="85"/>
        <v>1.9178082191780818E-5</v>
      </c>
      <c r="AA606" s="691">
        <f t="shared" si="86"/>
        <v>200000000000</v>
      </c>
      <c r="AB606" s="689" t="str">
        <f t="shared" si="87"/>
        <v>VND</v>
      </c>
      <c r="AC606" s="689">
        <f>VLOOKUP(AB606,'Fx rate'!$A$2:$B$12,2,0)</f>
        <v>1</v>
      </c>
      <c r="AD606" s="691">
        <f t="shared" si="88"/>
        <v>200000000000</v>
      </c>
      <c r="AE606" s="691">
        <f t="shared" si="89"/>
        <v>3835616.4383561634</v>
      </c>
      <c r="AF606" s="692">
        <f>SUMIFS('GL7010'!M:M,'GL7010'!I:I,'C701- Recalculate'!D606)</f>
        <v>-3835616</v>
      </c>
      <c r="AG606" s="693">
        <f t="shared" si="90"/>
        <v>0.43835616344586015</v>
      </c>
    </row>
    <row r="607" spans="1:33" ht="60.5" hidden="1" thickBot="1">
      <c r="A607" s="701">
        <v>131200001</v>
      </c>
      <c r="B607" s="701" t="s">
        <v>1269</v>
      </c>
      <c r="C607" s="701" t="s">
        <v>1271</v>
      </c>
      <c r="D607" s="701" t="s">
        <v>3350</v>
      </c>
      <c r="E607" s="701" t="s">
        <v>3351</v>
      </c>
      <c r="F607" s="701">
        <v>12092</v>
      </c>
      <c r="G607" s="701" t="s">
        <v>1069</v>
      </c>
      <c r="H607" s="701" t="s">
        <v>3286</v>
      </c>
      <c r="I607" s="704">
        <v>45238</v>
      </c>
      <c r="J607" s="701">
        <v>8</v>
      </c>
      <c r="K607" s="701" t="s">
        <v>178</v>
      </c>
      <c r="L607" s="702">
        <v>150000000000</v>
      </c>
      <c r="M607" s="703">
        <v>150000000000</v>
      </c>
      <c r="N607" s="701">
        <v>1.2</v>
      </c>
      <c r="O607" s="701">
        <v>0</v>
      </c>
      <c r="P607" s="701">
        <v>0</v>
      </c>
      <c r="Q607" s="701">
        <v>0</v>
      </c>
      <c r="R607" s="701">
        <v>0</v>
      </c>
      <c r="S607" s="701">
        <v>491100002</v>
      </c>
      <c r="T607" s="701" t="s">
        <v>3352</v>
      </c>
      <c r="U607" s="702">
        <v>150000000000</v>
      </c>
      <c r="W607" s="687" t="str">
        <f t="shared" si="83"/>
        <v>31/10/2023</v>
      </c>
      <c r="X607" s="688">
        <f t="shared" si="84"/>
        <v>45238</v>
      </c>
      <c r="Y607" s="689">
        <f t="shared" si="82"/>
        <v>8</v>
      </c>
      <c r="Z607" s="690">
        <f t="shared" si="85"/>
        <v>3.2876712328767127E-5</v>
      </c>
      <c r="AA607" s="691">
        <f t="shared" si="86"/>
        <v>150000000000</v>
      </c>
      <c r="AB607" s="689" t="str">
        <f t="shared" si="87"/>
        <v>VND</v>
      </c>
      <c r="AC607" s="689">
        <f>VLOOKUP(AB607,'Fx rate'!$A$2:$B$12,2,0)</f>
        <v>1</v>
      </c>
      <c r="AD607" s="691">
        <f t="shared" si="88"/>
        <v>150000000000</v>
      </c>
      <c r="AE607" s="691">
        <f t="shared" si="89"/>
        <v>39452054.794520549</v>
      </c>
      <c r="AF607" s="692">
        <f>SUMIFS('GL7010'!M:M,'GL7010'!I:I,'C701- Recalculate'!D607)</f>
        <v>-39452055</v>
      </c>
      <c r="AG607" s="693">
        <f t="shared" si="90"/>
        <v>-0.2054794505238533</v>
      </c>
    </row>
    <row r="608" spans="1:33" ht="60.5" hidden="1" thickBot="1">
      <c r="A608" s="701">
        <v>131200001</v>
      </c>
      <c r="B608" s="701" t="s">
        <v>1269</v>
      </c>
      <c r="C608" s="701" t="s">
        <v>1271</v>
      </c>
      <c r="D608" s="701" t="s">
        <v>3353</v>
      </c>
      <c r="E608" s="701" t="s">
        <v>3354</v>
      </c>
      <c r="F608" s="701">
        <v>21075</v>
      </c>
      <c r="G608" s="701" t="s">
        <v>1066</v>
      </c>
      <c r="H608" s="704">
        <v>45231</v>
      </c>
      <c r="I608" s="704">
        <v>45233</v>
      </c>
      <c r="J608" s="701">
        <v>2</v>
      </c>
      <c r="K608" s="701" t="s">
        <v>178</v>
      </c>
      <c r="L608" s="702">
        <v>50000000000</v>
      </c>
      <c r="M608" s="703">
        <v>50000000000</v>
      </c>
      <c r="N608" s="701">
        <v>1</v>
      </c>
      <c r="O608" s="701">
        <v>0</v>
      </c>
      <c r="P608" s="701">
        <v>0</v>
      </c>
      <c r="Q608" s="701">
        <v>0</v>
      </c>
      <c r="R608" s="701">
        <v>0</v>
      </c>
      <c r="S608" s="701">
        <v>491100002</v>
      </c>
      <c r="T608" s="701" t="s">
        <v>3355</v>
      </c>
      <c r="U608" s="702">
        <v>50000000000</v>
      </c>
      <c r="W608" s="687">
        <f t="shared" si="83"/>
        <v>45231</v>
      </c>
      <c r="X608" s="688">
        <f t="shared" si="84"/>
        <v>45233</v>
      </c>
      <c r="Y608" s="689">
        <f t="shared" si="82"/>
        <v>2</v>
      </c>
      <c r="Z608" s="690">
        <f t="shared" si="85"/>
        <v>2.7397260273972603E-5</v>
      </c>
      <c r="AA608" s="691">
        <f t="shared" si="86"/>
        <v>50000000000</v>
      </c>
      <c r="AB608" s="689" t="str">
        <f t="shared" si="87"/>
        <v>VND</v>
      </c>
      <c r="AC608" s="689">
        <f>VLOOKUP(AB608,'Fx rate'!$A$2:$B$12,2,0)</f>
        <v>1</v>
      </c>
      <c r="AD608" s="691">
        <f t="shared" si="88"/>
        <v>50000000000</v>
      </c>
      <c r="AE608" s="691">
        <f t="shared" si="89"/>
        <v>2739726.0273972605</v>
      </c>
      <c r="AF608" s="692">
        <f>SUMIFS('GL7010'!M:M,'GL7010'!I:I,'C701- Recalculate'!D608)</f>
        <v>-2739726</v>
      </c>
      <c r="AG608" s="693">
        <f t="shared" si="90"/>
        <v>2.7397260535508394E-2</v>
      </c>
    </row>
    <row r="609" spans="1:33" ht="70.5" hidden="1" thickBot="1">
      <c r="A609" s="701">
        <v>131200001</v>
      </c>
      <c r="B609" s="701" t="s">
        <v>1269</v>
      </c>
      <c r="C609" s="701" t="s">
        <v>1271</v>
      </c>
      <c r="D609" s="701" t="s">
        <v>3356</v>
      </c>
      <c r="E609" s="701" t="s">
        <v>3357</v>
      </c>
      <c r="F609" s="701">
        <v>12014</v>
      </c>
      <c r="G609" s="701" t="s">
        <v>1076</v>
      </c>
      <c r="H609" s="704">
        <v>45231</v>
      </c>
      <c r="I609" s="704">
        <v>45232</v>
      </c>
      <c r="J609" s="701">
        <v>1</v>
      </c>
      <c r="K609" s="701" t="s">
        <v>178</v>
      </c>
      <c r="L609" s="702">
        <v>200000000000</v>
      </c>
      <c r="M609" s="703">
        <v>200000000000</v>
      </c>
      <c r="N609" s="701">
        <v>1.45</v>
      </c>
      <c r="O609" s="701">
        <v>0</v>
      </c>
      <c r="P609" s="701">
        <v>0</v>
      </c>
      <c r="Q609" s="701">
        <v>0</v>
      </c>
      <c r="R609" s="701">
        <v>0</v>
      </c>
      <c r="S609" s="701">
        <v>491100002</v>
      </c>
      <c r="T609" s="701" t="s">
        <v>3358</v>
      </c>
      <c r="U609" s="702">
        <v>200000000000</v>
      </c>
      <c r="W609" s="687">
        <f t="shared" si="83"/>
        <v>45231</v>
      </c>
      <c r="X609" s="688">
        <f t="shared" si="84"/>
        <v>45232</v>
      </c>
      <c r="Y609" s="689">
        <f t="shared" si="82"/>
        <v>1</v>
      </c>
      <c r="Z609" s="690">
        <f t="shared" si="85"/>
        <v>3.9726027397260274E-5</v>
      </c>
      <c r="AA609" s="691">
        <f t="shared" si="86"/>
        <v>200000000000</v>
      </c>
      <c r="AB609" s="689" t="str">
        <f t="shared" si="87"/>
        <v>VND</v>
      </c>
      <c r="AC609" s="689">
        <f>VLOOKUP(AB609,'Fx rate'!$A$2:$B$12,2,0)</f>
        <v>1</v>
      </c>
      <c r="AD609" s="691">
        <f t="shared" si="88"/>
        <v>200000000000</v>
      </c>
      <c r="AE609" s="691">
        <f t="shared" si="89"/>
        <v>7945205.4794520549</v>
      </c>
      <c r="AF609" s="692">
        <f>SUMIFS('GL7010'!M:M,'GL7010'!I:I,'C701- Recalculate'!D609)</f>
        <v>-7945205</v>
      </c>
      <c r="AG609" s="693">
        <f t="shared" si="90"/>
        <v>0.47945205494761467</v>
      </c>
    </row>
    <row r="610" spans="1:33" ht="70.5" hidden="1" thickBot="1">
      <c r="A610" s="701">
        <v>131200001</v>
      </c>
      <c r="B610" s="701" t="s">
        <v>1269</v>
      </c>
      <c r="C610" s="701" t="s">
        <v>1271</v>
      </c>
      <c r="D610" s="701" t="s">
        <v>3359</v>
      </c>
      <c r="E610" s="701" t="s">
        <v>3360</v>
      </c>
      <c r="F610" s="701">
        <v>25391</v>
      </c>
      <c r="G610" s="701" t="s">
        <v>2538</v>
      </c>
      <c r="H610" s="704">
        <v>45231</v>
      </c>
      <c r="I610" s="704">
        <v>45232</v>
      </c>
      <c r="J610" s="701">
        <v>1</v>
      </c>
      <c r="K610" s="701" t="s">
        <v>178</v>
      </c>
      <c r="L610" s="702">
        <v>100000000000</v>
      </c>
      <c r="M610" s="703">
        <v>100000000000</v>
      </c>
      <c r="N610" s="701">
        <v>0.9</v>
      </c>
      <c r="O610" s="701">
        <v>0</v>
      </c>
      <c r="P610" s="701">
        <v>0</v>
      </c>
      <c r="Q610" s="701">
        <v>0</v>
      </c>
      <c r="R610" s="701">
        <v>0</v>
      </c>
      <c r="S610" s="701">
        <v>491100002</v>
      </c>
      <c r="T610" s="701" t="s">
        <v>3361</v>
      </c>
      <c r="U610" s="702">
        <v>100000000000</v>
      </c>
      <c r="W610" s="687">
        <f t="shared" si="83"/>
        <v>45231</v>
      </c>
      <c r="X610" s="688">
        <f t="shared" si="84"/>
        <v>45232</v>
      </c>
      <c r="Y610" s="689">
        <f t="shared" si="82"/>
        <v>1</v>
      </c>
      <c r="Z610" s="690">
        <f t="shared" si="85"/>
        <v>2.4657534246575345E-5</v>
      </c>
      <c r="AA610" s="691">
        <f t="shared" si="86"/>
        <v>100000000000</v>
      </c>
      <c r="AB610" s="689" t="str">
        <f t="shared" si="87"/>
        <v>VND</v>
      </c>
      <c r="AC610" s="689">
        <f>VLOOKUP(AB610,'Fx rate'!$A$2:$B$12,2,0)</f>
        <v>1</v>
      </c>
      <c r="AD610" s="691">
        <f t="shared" si="88"/>
        <v>100000000000</v>
      </c>
      <c r="AE610" s="691">
        <f t="shared" si="89"/>
        <v>2465753.4246575343</v>
      </c>
      <c r="AF610" s="692">
        <f>SUMIFS('GL7010'!M:M,'GL7010'!I:I,'C701- Recalculate'!D610)</f>
        <v>-2465753</v>
      </c>
      <c r="AG610" s="693">
        <f t="shared" si="90"/>
        <v>0.42465753434225917</v>
      </c>
    </row>
    <row r="611" spans="1:33" ht="70.5" hidden="1" thickBot="1">
      <c r="A611" s="701">
        <v>131200001</v>
      </c>
      <c r="B611" s="701" t="s">
        <v>1269</v>
      </c>
      <c r="C611" s="701" t="s">
        <v>1271</v>
      </c>
      <c r="D611" s="701" t="s">
        <v>3362</v>
      </c>
      <c r="E611" s="701" t="s">
        <v>3363</v>
      </c>
      <c r="F611" s="701">
        <v>25325</v>
      </c>
      <c r="G611" s="701" t="s">
        <v>2140</v>
      </c>
      <c r="H611" s="704">
        <v>45231</v>
      </c>
      <c r="I611" s="704">
        <v>45232</v>
      </c>
      <c r="J611" s="701">
        <v>1</v>
      </c>
      <c r="K611" s="701" t="s">
        <v>178</v>
      </c>
      <c r="L611" s="702">
        <v>500000000000</v>
      </c>
      <c r="M611" s="703">
        <v>500000000000</v>
      </c>
      <c r="N611" s="701">
        <v>0.9</v>
      </c>
      <c r="O611" s="701">
        <v>0</v>
      </c>
      <c r="P611" s="701">
        <v>0</v>
      </c>
      <c r="Q611" s="701">
        <v>0</v>
      </c>
      <c r="R611" s="701">
        <v>0</v>
      </c>
      <c r="S611" s="701">
        <v>491100002</v>
      </c>
      <c r="T611" s="701" t="s">
        <v>3364</v>
      </c>
      <c r="U611" s="702">
        <v>500000000000</v>
      </c>
      <c r="W611" s="687">
        <f t="shared" si="83"/>
        <v>45231</v>
      </c>
      <c r="X611" s="688">
        <f t="shared" si="84"/>
        <v>45232</v>
      </c>
      <c r="Y611" s="689">
        <f t="shared" si="82"/>
        <v>1</v>
      </c>
      <c r="Z611" s="690">
        <f t="shared" si="85"/>
        <v>2.4657534246575345E-5</v>
      </c>
      <c r="AA611" s="691">
        <f t="shared" si="86"/>
        <v>500000000000</v>
      </c>
      <c r="AB611" s="689" t="str">
        <f t="shared" si="87"/>
        <v>VND</v>
      </c>
      <c r="AC611" s="689">
        <f>VLOOKUP(AB611,'Fx rate'!$A$2:$B$12,2,0)</f>
        <v>1</v>
      </c>
      <c r="AD611" s="691">
        <f t="shared" si="88"/>
        <v>500000000000</v>
      </c>
      <c r="AE611" s="691">
        <f t="shared" si="89"/>
        <v>12328767.123287672</v>
      </c>
      <c r="AF611" s="692">
        <f>SUMIFS('GL7010'!M:M,'GL7010'!I:I,'C701- Recalculate'!D611)</f>
        <v>-12328767</v>
      </c>
      <c r="AG611" s="693">
        <f t="shared" si="90"/>
        <v>0.12328767217695713</v>
      </c>
    </row>
    <row r="612" spans="1:33" ht="70.5" hidden="1" thickBot="1">
      <c r="A612" s="701">
        <v>131200001</v>
      </c>
      <c r="B612" s="701" t="s">
        <v>1269</v>
      </c>
      <c r="C612" s="701" t="s">
        <v>1271</v>
      </c>
      <c r="D612" s="701" t="s">
        <v>3365</v>
      </c>
      <c r="E612" s="701" t="s">
        <v>3366</v>
      </c>
      <c r="F612" s="701">
        <v>12014</v>
      </c>
      <c r="G612" s="701" t="s">
        <v>1076</v>
      </c>
      <c r="H612" s="704">
        <v>45231</v>
      </c>
      <c r="I612" s="704">
        <v>45232</v>
      </c>
      <c r="J612" s="701">
        <v>1</v>
      </c>
      <c r="K612" s="701" t="s">
        <v>178</v>
      </c>
      <c r="L612" s="702">
        <v>200000000000</v>
      </c>
      <c r="M612" s="703">
        <v>200000000000</v>
      </c>
      <c r="N612" s="701">
        <v>1.55</v>
      </c>
      <c r="O612" s="701">
        <v>0</v>
      </c>
      <c r="P612" s="701">
        <v>0</v>
      </c>
      <c r="Q612" s="701">
        <v>0</v>
      </c>
      <c r="R612" s="701">
        <v>0</v>
      </c>
      <c r="S612" s="701">
        <v>491100002</v>
      </c>
      <c r="T612" s="701" t="s">
        <v>3367</v>
      </c>
      <c r="U612" s="702">
        <v>200000000000</v>
      </c>
      <c r="W612" s="687">
        <f t="shared" si="83"/>
        <v>45231</v>
      </c>
      <c r="X612" s="688">
        <f t="shared" si="84"/>
        <v>45232</v>
      </c>
      <c r="Y612" s="689">
        <f t="shared" ref="Y612:Y675" si="91">X612-W612</f>
        <v>1</v>
      </c>
      <c r="Z612" s="690">
        <f t="shared" si="85"/>
        <v>4.2465753424657536E-5</v>
      </c>
      <c r="AA612" s="691">
        <f t="shared" si="86"/>
        <v>200000000000</v>
      </c>
      <c r="AB612" s="689" t="str">
        <f t="shared" si="87"/>
        <v>VND</v>
      </c>
      <c r="AC612" s="689">
        <f>VLOOKUP(AB612,'Fx rate'!$A$2:$B$12,2,0)</f>
        <v>1</v>
      </c>
      <c r="AD612" s="691">
        <f t="shared" si="88"/>
        <v>200000000000</v>
      </c>
      <c r="AE612" s="691">
        <f t="shared" si="89"/>
        <v>8493150.6849315073</v>
      </c>
      <c r="AF612" s="692">
        <f>SUMIFS('GL7010'!M:M,'GL7010'!I:I,'C701- Recalculate'!D612)</f>
        <v>-8493151</v>
      </c>
      <c r="AG612" s="693">
        <f t="shared" si="90"/>
        <v>-0.31506849266588688</v>
      </c>
    </row>
    <row r="613" spans="1:33" ht="60.5" hidden="1" thickBot="1">
      <c r="A613" s="701">
        <v>131200001</v>
      </c>
      <c r="B613" s="701" t="s">
        <v>1269</v>
      </c>
      <c r="C613" s="701" t="s">
        <v>1271</v>
      </c>
      <c r="D613" s="701" t="s">
        <v>3368</v>
      </c>
      <c r="E613" s="701" t="s">
        <v>3369</v>
      </c>
      <c r="F613" s="701">
        <v>21075</v>
      </c>
      <c r="G613" s="701" t="s">
        <v>1066</v>
      </c>
      <c r="H613" s="704">
        <v>45231</v>
      </c>
      <c r="I613" s="704">
        <v>45232</v>
      </c>
      <c r="J613" s="701">
        <v>1</v>
      </c>
      <c r="K613" s="701" t="s">
        <v>178</v>
      </c>
      <c r="L613" s="702">
        <v>200000000000</v>
      </c>
      <c r="M613" s="703">
        <v>200000000000</v>
      </c>
      <c r="N613" s="701">
        <v>1</v>
      </c>
      <c r="O613" s="701">
        <v>0</v>
      </c>
      <c r="P613" s="701">
        <v>0</v>
      </c>
      <c r="Q613" s="701">
        <v>0</v>
      </c>
      <c r="R613" s="701">
        <v>0</v>
      </c>
      <c r="S613" s="701">
        <v>491100002</v>
      </c>
      <c r="T613" s="701" t="s">
        <v>3370</v>
      </c>
      <c r="U613" s="702">
        <v>200000000000</v>
      </c>
      <c r="W613" s="687">
        <f t="shared" si="83"/>
        <v>45231</v>
      </c>
      <c r="X613" s="688">
        <f t="shared" si="84"/>
        <v>45232</v>
      </c>
      <c r="Y613" s="689">
        <f t="shared" si="91"/>
        <v>1</v>
      </c>
      <c r="Z613" s="690">
        <f t="shared" si="85"/>
        <v>2.7397260273972603E-5</v>
      </c>
      <c r="AA613" s="691">
        <f t="shared" si="86"/>
        <v>200000000000</v>
      </c>
      <c r="AB613" s="689" t="str">
        <f t="shared" si="87"/>
        <v>VND</v>
      </c>
      <c r="AC613" s="689">
        <f>VLOOKUP(AB613,'Fx rate'!$A$2:$B$12,2,0)</f>
        <v>1</v>
      </c>
      <c r="AD613" s="691">
        <f t="shared" si="88"/>
        <v>200000000000</v>
      </c>
      <c r="AE613" s="691">
        <f t="shared" si="89"/>
        <v>5479452.0547945211</v>
      </c>
      <c r="AF613" s="692">
        <f>SUMIFS('GL7010'!M:M,'GL7010'!I:I,'C701- Recalculate'!D613)</f>
        <v>-5479452</v>
      </c>
      <c r="AG613" s="693">
        <f t="shared" si="90"/>
        <v>5.4794521071016788E-2</v>
      </c>
    </row>
    <row r="614" spans="1:33" ht="60.5" hidden="1" thickBot="1">
      <c r="A614" s="701">
        <v>131200001</v>
      </c>
      <c r="B614" s="701" t="s">
        <v>1269</v>
      </c>
      <c r="C614" s="701" t="s">
        <v>1271</v>
      </c>
      <c r="D614" s="701" t="s">
        <v>3371</v>
      </c>
      <c r="E614" s="701" t="s">
        <v>3372</v>
      </c>
      <c r="F614" s="701">
        <v>40038</v>
      </c>
      <c r="G614" s="701" t="s">
        <v>2566</v>
      </c>
      <c r="H614" s="704">
        <v>45231</v>
      </c>
      <c r="I614" s="704">
        <v>45232</v>
      </c>
      <c r="J614" s="701">
        <v>1</v>
      </c>
      <c r="K614" s="701" t="s">
        <v>178</v>
      </c>
      <c r="L614" s="702">
        <v>500000000000</v>
      </c>
      <c r="M614" s="703">
        <v>500000000000</v>
      </c>
      <c r="N614" s="701">
        <v>0.8</v>
      </c>
      <c r="O614" s="701">
        <v>0</v>
      </c>
      <c r="P614" s="701">
        <v>0</v>
      </c>
      <c r="Q614" s="701">
        <v>0</v>
      </c>
      <c r="R614" s="701">
        <v>0</v>
      </c>
      <c r="S614" s="701">
        <v>491100002</v>
      </c>
      <c r="T614" s="701" t="s">
        <v>3373</v>
      </c>
      <c r="U614" s="702">
        <v>500000000000</v>
      </c>
      <c r="W614" s="687">
        <f t="shared" si="83"/>
        <v>45231</v>
      </c>
      <c r="X614" s="688">
        <f t="shared" si="84"/>
        <v>45232</v>
      </c>
      <c r="Y614" s="689">
        <f t="shared" si="91"/>
        <v>1</v>
      </c>
      <c r="Z614" s="690">
        <f t="shared" si="85"/>
        <v>2.1917808219178083E-5</v>
      </c>
      <c r="AA614" s="691">
        <f t="shared" si="86"/>
        <v>500000000000</v>
      </c>
      <c r="AB614" s="689" t="str">
        <f t="shared" si="87"/>
        <v>VND</v>
      </c>
      <c r="AC614" s="689">
        <f>VLOOKUP(AB614,'Fx rate'!$A$2:$B$12,2,0)</f>
        <v>1</v>
      </c>
      <c r="AD614" s="691">
        <f t="shared" si="88"/>
        <v>500000000000</v>
      </c>
      <c r="AE614" s="691">
        <f t="shared" si="89"/>
        <v>10958904.109589042</v>
      </c>
      <c r="AF614" s="692">
        <f>SUMIFS('GL7010'!M:M,'GL7010'!I:I,'C701- Recalculate'!D614)</f>
        <v>-10958904</v>
      </c>
      <c r="AG614" s="693">
        <f t="shared" si="90"/>
        <v>0.10958904214203358</v>
      </c>
    </row>
    <row r="615" spans="1:33" ht="60.5" hidden="1" thickBot="1">
      <c r="A615" s="701">
        <v>131200001</v>
      </c>
      <c r="B615" s="701" t="s">
        <v>1269</v>
      </c>
      <c r="C615" s="701" t="s">
        <v>1271</v>
      </c>
      <c r="D615" s="701" t="s">
        <v>3374</v>
      </c>
      <c r="E615" s="701" t="s">
        <v>3375</v>
      </c>
      <c r="F615" s="701">
        <v>12204</v>
      </c>
      <c r="G615" s="701" t="s">
        <v>2336</v>
      </c>
      <c r="H615" s="704">
        <v>45231</v>
      </c>
      <c r="I615" s="704">
        <v>45232</v>
      </c>
      <c r="J615" s="701">
        <v>1</v>
      </c>
      <c r="K615" s="701" t="s">
        <v>178</v>
      </c>
      <c r="L615" s="702">
        <v>200000000000</v>
      </c>
      <c r="M615" s="703">
        <v>200000000000</v>
      </c>
      <c r="N615" s="701">
        <v>0.9</v>
      </c>
      <c r="O615" s="701">
        <v>0</v>
      </c>
      <c r="P615" s="701">
        <v>0</v>
      </c>
      <c r="Q615" s="701">
        <v>0</v>
      </c>
      <c r="R615" s="701">
        <v>0</v>
      </c>
      <c r="S615" s="701">
        <v>491100002</v>
      </c>
      <c r="T615" s="701" t="s">
        <v>3376</v>
      </c>
      <c r="U615" s="702">
        <v>200000000000</v>
      </c>
      <c r="W615" s="687">
        <f t="shared" si="83"/>
        <v>45231</v>
      </c>
      <c r="X615" s="688">
        <f t="shared" si="84"/>
        <v>45232</v>
      </c>
      <c r="Y615" s="689">
        <f t="shared" si="91"/>
        <v>1</v>
      </c>
      <c r="Z615" s="690">
        <f t="shared" si="85"/>
        <v>2.4657534246575345E-5</v>
      </c>
      <c r="AA615" s="691">
        <f t="shared" si="86"/>
        <v>200000000000</v>
      </c>
      <c r="AB615" s="689" t="str">
        <f t="shared" si="87"/>
        <v>VND</v>
      </c>
      <c r="AC615" s="689">
        <f>VLOOKUP(AB615,'Fx rate'!$A$2:$B$12,2,0)</f>
        <v>1</v>
      </c>
      <c r="AD615" s="691">
        <f t="shared" si="88"/>
        <v>200000000000</v>
      </c>
      <c r="AE615" s="691">
        <f t="shared" si="89"/>
        <v>4931506.8493150687</v>
      </c>
      <c r="AF615" s="692">
        <f>SUMIFS('GL7010'!M:M,'GL7010'!I:I,'C701- Recalculate'!D615)</f>
        <v>-4931507</v>
      </c>
      <c r="AG615" s="693">
        <f t="shared" si="90"/>
        <v>-0.15068493131548166</v>
      </c>
    </row>
    <row r="616" spans="1:33" ht="60.5" hidden="1" thickBot="1">
      <c r="A616" s="701">
        <v>131200001</v>
      </c>
      <c r="B616" s="701" t="s">
        <v>1269</v>
      </c>
      <c r="C616" s="701" t="s">
        <v>1271</v>
      </c>
      <c r="D616" s="701" t="s">
        <v>3377</v>
      </c>
      <c r="E616" s="701" t="s">
        <v>3378</v>
      </c>
      <c r="F616" s="701">
        <v>21075</v>
      </c>
      <c r="G616" s="701" t="s">
        <v>1066</v>
      </c>
      <c r="H616" s="704">
        <v>45232</v>
      </c>
      <c r="I616" s="704">
        <v>45233</v>
      </c>
      <c r="J616" s="701">
        <v>1</v>
      </c>
      <c r="K616" s="701" t="s">
        <v>178</v>
      </c>
      <c r="L616" s="702">
        <v>200000000000</v>
      </c>
      <c r="M616" s="703">
        <v>200000000000</v>
      </c>
      <c r="N616" s="701">
        <v>0.8</v>
      </c>
      <c r="O616" s="701">
        <v>0</v>
      </c>
      <c r="P616" s="701">
        <v>0</v>
      </c>
      <c r="Q616" s="701">
        <v>0</v>
      </c>
      <c r="R616" s="701">
        <v>0</v>
      </c>
      <c r="S616" s="701">
        <v>491100002</v>
      </c>
      <c r="T616" s="701" t="s">
        <v>3379</v>
      </c>
      <c r="U616" s="702">
        <v>200000000000</v>
      </c>
      <c r="W616" s="687">
        <f t="shared" si="83"/>
        <v>45232</v>
      </c>
      <c r="X616" s="688">
        <f t="shared" si="84"/>
        <v>45233</v>
      </c>
      <c r="Y616" s="689">
        <f t="shared" si="91"/>
        <v>1</v>
      </c>
      <c r="Z616" s="690">
        <f t="shared" si="85"/>
        <v>2.1917808219178083E-5</v>
      </c>
      <c r="AA616" s="691">
        <f t="shared" si="86"/>
        <v>200000000000</v>
      </c>
      <c r="AB616" s="689" t="str">
        <f t="shared" si="87"/>
        <v>VND</v>
      </c>
      <c r="AC616" s="689">
        <f>VLOOKUP(AB616,'Fx rate'!$A$2:$B$12,2,0)</f>
        <v>1</v>
      </c>
      <c r="AD616" s="691">
        <f t="shared" si="88"/>
        <v>200000000000</v>
      </c>
      <c r="AE616" s="691">
        <f t="shared" si="89"/>
        <v>4383561.6438356163</v>
      </c>
      <c r="AF616" s="692">
        <f>SUMIFS('GL7010'!M:M,'GL7010'!I:I,'C701- Recalculate'!D616)</f>
        <v>-4383562</v>
      </c>
      <c r="AG616" s="693">
        <f t="shared" si="90"/>
        <v>-0.35616438370198011</v>
      </c>
    </row>
    <row r="617" spans="1:33" ht="60.5" hidden="1" thickBot="1">
      <c r="A617" s="701">
        <v>131200001</v>
      </c>
      <c r="B617" s="701" t="s">
        <v>1269</v>
      </c>
      <c r="C617" s="701" t="s">
        <v>1271</v>
      </c>
      <c r="D617" s="701" t="s">
        <v>3380</v>
      </c>
      <c r="E617" s="701" t="s">
        <v>3381</v>
      </c>
      <c r="F617" s="701">
        <v>40038</v>
      </c>
      <c r="G617" s="701" t="s">
        <v>2566</v>
      </c>
      <c r="H617" s="704">
        <v>45232</v>
      </c>
      <c r="I617" s="704">
        <v>45233</v>
      </c>
      <c r="J617" s="701">
        <v>1</v>
      </c>
      <c r="K617" s="701" t="s">
        <v>178</v>
      </c>
      <c r="L617" s="702">
        <v>500000000000</v>
      </c>
      <c r="M617" s="703">
        <v>500000000000</v>
      </c>
      <c r="N617" s="701">
        <v>0.8</v>
      </c>
      <c r="O617" s="701">
        <v>0</v>
      </c>
      <c r="P617" s="701">
        <v>0</v>
      </c>
      <c r="Q617" s="701">
        <v>0</v>
      </c>
      <c r="R617" s="701">
        <v>0</v>
      </c>
      <c r="S617" s="701">
        <v>491100002</v>
      </c>
      <c r="T617" s="701" t="s">
        <v>3382</v>
      </c>
      <c r="U617" s="702">
        <v>500000000000</v>
      </c>
      <c r="W617" s="687">
        <f t="shared" si="83"/>
        <v>45232</v>
      </c>
      <c r="X617" s="688">
        <f t="shared" si="84"/>
        <v>45233</v>
      </c>
      <c r="Y617" s="689">
        <f t="shared" si="91"/>
        <v>1</v>
      </c>
      <c r="Z617" s="690">
        <f t="shared" si="85"/>
        <v>2.1917808219178083E-5</v>
      </c>
      <c r="AA617" s="691">
        <f t="shared" si="86"/>
        <v>500000000000</v>
      </c>
      <c r="AB617" s="689" t="str">
        <f t="shared" si="87"/>
        <v>VND</v>
      </c>
      <c r="AC617" s="689">
        <f>VLOOKUP(AB617,'Fx rate'!$A$2:$B$12,2,0)</f>
        <v>1</v>
      </c>
      <c r="AD617" s="691">
        <f t="shared" si="88"/>
        <v>500000000000</v>
      </c>
      <c r="AE617" s="691">
        <f t="shared" si="89"/>
        <v>10958904.109589042</v>
      </c>
      <c r="AF617" s="692">
        <f>SUMIFS('GL7010'!M:M,'GL7010'!I:I,'C701- Recalculate'!D617)</f>
        <v>-10958904</v>
      </c>
      <c r="AG617" s="693">
        <f t="shared" si="90"/>
        <v>0.10958904214203358</v>
      </c>
    </row>
    <row r="618" spans="1:33" ht="70.5" hidden="1" thickBot="1">
      <c r="A618" s="701">
        <v>131200001</v>
      </c>
      <c r="B618" s="701" t="s">
        <v>1269</v>
      </c>
      <c r="C618" s="701" t="s">
        <v>1271</v>
      </c>
      <c r="D618" s="701" t="s">
        <v>3383</v>
      </c>
      <c r="E618" s="701" t="s">
        <v>3384</v>
      </c>
      <c r="F618" s="701">
        <v>25391</v>
      </c>
      <c r="G618" s="701" t="s">
        <v>2538</v>
      </c>
      <c r="H618" s="704">
        <v>45232</v>
      </c>
      <c r="I618" s="704">
        <v>45233</v>
      </c>
      <c r="J618" s="701">
        <v>1</v>
      </c>
      <c r="K618" s="701" t="s">
        <v>178</v>
      </c>
      <c r="L618" s="702">
        <v>100000000000</v>
      </c>
      <c r="M618" s="703">
        <v>100000000000</v>
      </c>
      <c r="N618" s="701">
        <v>0.8</v>
      </c>
      <c r="O618" s="701">
        <v>0</v>
      </c>
      <c r="P618" s="701">
        <v>0</v>
      </c>
      <c r="Q618" s="701">
        <v>0</v>
      </c>
      <c r="R618" s="701">
        <v>0</v>
      </c>
      <c r="S618" s="701">
        <v>491100002</v>
      </c>
      <c r="T618" s="701" t="s">
        <v>3385</v>
      </c>
      <c r="U618" s="702">
        <v>100000000000</v>
      </c>
      <c r="W618" s="687">
        <f t="shared" si="83"/>
        <v>45232</v>
      </c>
      <c r="X618" s="688">
        <f t="shared" si="84"/>
        <v>45233</v>
      </c>
      <c r="Y618" s="689">
        <f t="shared" si="91"/>
        <v>1</v>
      </c>
      <c r="Z618" s="690">
        <f t="shared" si="85"/>
        <v>2.1917808219178083E-5</v>
      </c>
      <c r="AA618" s="691">
        <f t="shared" si="86"/>
        <v>100000000000</v>
      </c>
      <c r="AB618" s="689" t="str">
        <f t="shared" si="87"/>
        <v>VND</v>
      </c>
      <c r="AC618" s="689">
        <f>VLOOKUP(AB618,'Fx rate'!$A$2:$B$12,2,0)</f>
        <v>1</v>
      </c>
      <c r="AD618" s="691">
        <f t="shared" si="88"/>
        <v>100000000000</v>
      </c>
      <c r="AE618" s="691">
        <f t="shared" si="89"/>
        <v>2191780.8219178081</v>
      </c>
      <c r="AF618" s="692">
        <f>SUMIFS('GL7010'!M:M,'GL7010'!I:I,'C701- Recalculate'!D618)</f>
        <v>-2191781</v>
      </c>
      <c r="AG618" s="693">
        <f t="shared" si="90"/>
        <v>-0.17808219185099006</v>
      </c>
    </row>
    <row r="619" spans="1:33" ht="60.5" hidden="1" thickBot="1">
      <c r="A619" s="701">
        <v>131200001</v>
      </c>
      <c r="B619" s="701" t="s">
        <v>1269</v>
      </c>
      <c r="C619" s="701" t="s">
        <v>1271</v>
      </c>
      <c r="D619" s="701" t="s">
        <v>3386</v>
      </c>
      <c r="E619" s="701" t="s">
        <v>3387</v>
      </c>
      <c r="F619" s="701">
        <v>12204</v>
      </c>
      <c r="G619" s="701" t="s">
        <v>2336</v>
      </c>
      <c r="H619" s="704">
        <v>45232</v>
      </c>
      <c r="I619" s="704">
        <v>45233</v>
      </c>
      <c r="J619" s="701">
        <v>1</v>
      </c>
      <c r="K619" s="701" t="s">
        <v>178</v>
      </c>
      <c r="L619" s="702">
        <v>200000000000</v>
      </c>
      <c r="M619" s="703">
        <v>200000000000</v>
      </c>
      <c r="N619" s="701">
        <v>0.8</v>
      </c>
      <c r="O619" s="701">
        <v>0</v>
      </c>
      <c r="P619" s="701">
        <v>0</v>
      </c>
      <c r="Q619" s="701">
        <v>0</v>
      </c>
      <c r="R619" s="701">
        <v>0</v>
      </c>
      <c r="S619" s="701">
        <v>491100002</v>
      </c>
      <c r="T619" s="701" t="s">
        <v>3388</v>
      </c>
      <c r="U619" s="702">
        <v>200000000000</v>
      </c>
      <c r="W619" s="687">
        <f t="shared" si="83"/>
        <v>45232</v>
      </c>
      <c r="X619" s="688">
        <f t="shared" si="84"/>
        <v>45233</v>
      </c>
      <c r="Y619" s="689">
        <f t="shared" si="91"/>
        <v>1</v>
      </c>
      <c r="Z619" s="690">
        <f t="shared" si="85"/>
        <v>2.1917808219178083E-5</v>
      </c>
      <c r="AA619" s="691">
        <f t="shared" si="86"/>
        <v>200000000000</v>
      </c>
      <c r="AB619" s="689" t="str">
        <f t="shared" si="87"/>
        <v>VND</v>
      </c>
      <c r="AC619" s="689">
        <f>VLOOKUP(AB619,'Fx rate'!$A$2:$B$12,2,0)</f>
        <v>1</v>
      </c>
      <c r="AD619" s="691">
        <f t="shared" si="88"/>
        <v>200000000000</v>
      </c>
      <c r="AE619" s="691">
        <f t="shared" si="89"/>
        <v>4383561.6438356163</v>
      </c>
      <c r="AF619" s="692">
        <f>SUMIFS('GL7010'!M:M,'GL7010'!I:I,'C701- Recalculate'!D619)</f>
        <v>-4383562</v>
      </c>
      <c r="AG619" s="693">
        <f t="shared" si="90"/>
        <v>-0.35616438370198011</v>
      </c>
    </row>
    <row r="620" spans="1:33" ht="70.5" hidden="1" thickBot="1">
      <c r="A620" s="701">
        <v>131200001</v>
      </c>
      <c r="B620" s="701" t="s">
        <v>1269</v>
      </c>
      <c r="C620" s="701" t="s">
        <v>1271</v>
      </c>
      <c r="D620" s="701" t="s">
        <v>3389</v>
      </c>
      <c r="E620" s="701" t="s">
        <v>3390</v>
      </c>
      <c r="F620" s="701">
        <v>12014</v>
      </c>
      <c r="G620" s="701" t="s">
        <v>1076</v>
      </c>
      <c r="H620" s="704">
        <v>45232</v>
      </c>
      <c r="I620" s="704">
        <v>45238</v>
      </c>
      <c r="J620" s="701">
        <v>6</v>
      </c>
      <c r="K620" s="701" t="s">
        <v>178</v>
      </c>
      <c r="L620" s="702">
        <v>200000000000</v>
      </c>
      <c r="M620" s="703">
        <v>200000000000</v>
      </c>
      <c r="N620" s="701">
        <v>1.55</v>
      </c>
      <c r="O620" s="701">
        <v>0</v>
      </c>
      <c r="P620" s="701">
        <v>0</v>
      </c>
      <c r="Q620" s="701">
        <v>0</v>
      </c>
      <c r="R620" s="701">
        <v>0</v>
      </c>
      <c r="S620" s="701">
        <v>491100002</v>
      </c>
      <c r="T620" s="701" t="s">
        <v>3391</v>
      </c>
      <c r="U620" s="702">
        <v>200000000000</v>
      </c>
      <c r="W620" s="687">
        <f t="shared" si="83"/>
        <v>45232</v>
      </c>
      <c r="X620" s="688">
        <f t="shared" si="84"/>
        <v>45238</v>
      </c>
      <c r="Y620" s="689">
        <f t="shared" si="91"/>
        <v>6</v>
      </c>
      <c r="Z620" s="690">
        <f t="shared" si="85"/>
        <v>4.2465753424657536E-5</v>
      </c>
      <c r="AA620" s="691">
        <f t="shared" si="86"/>
        <v>200000000000</v>
      </c>
      <c r="AB620" s="689" t="str">
        <f t="shared" si="87"/>
        <v>VND</v>
      </c>
      <c r="AC620" s="689">
        <f>VLOOKUP(AB620,'Fx rate'!$A$2:$B$12,2,0)</f>
        <v>1</v>
      </c>
      <c r="AD620" s="691">
        <f t="shared" si="88"/>
        <v>200000000000</v>
      </c>
      <c r="AE620" s="691">
        <f t="shared" si="89"/>
        <v>50958904.10958904</v>
      </c>
      <c r="AF620" s="692">
        <f>SUMIFS('GL7010'!M:M,'GL7010'!I:I,'C701- Recalculate'!D620)</f>
        <v>-50958904</v>
      </c>
      <c r="AG620" s="693">
        <f t="shared" si="90"/>
        <v>0.10958904027938843</v>
      </c>
    </row>
    <row r="621" spans="1:33" ht="70.5" hidden="1" thickBot="1">
      <c r="A621" s="701">
        <v>131200001</v>
      </c>
      <c r="B621" s="701" t="s">
        <v>1269</v>
      </c>
      <c r="C621" s="701" t="s">
        <v>1271</v>
      </c>
      <c r="D621" s="701" t="s">
        <v>3392</v>
      </c>
      <c r="E621" s="701" t="s">
        <v>3393</v>
      </c>
      <c r="F621" s="701">
        <v>12014</v>
      </c>
      <c r="G621" s="701" t="s">
        <v>1076</v>
      </c>
      <c r="H621" s="704">
        <v>45232</v>
      </c>
      <c r="I621" s="704">
        <v>45238</v>
      </c>
      <c r="J621" s="701">
        <v>6</v>
      </c>
      <c r="K621" s="701" t="s">
        <v>178</v>
      </c>
      <c r="L621" s="702">
        <v>200000000000</v>
      </c>
      <c r="M621" s="703">
        <v>200000000000</v>
      </c>
      <c r="N621" s="701">
        <v>1.45</v>
      </c>
      <c r="O621" s="701">
        <v>0</v>
      </c>
      <c r="P621" s="701">
        <v>0</v>
      </c>
      <c r="Q621" s="701">
        <v>0</v>
      </c>
      <c r="R621" s="701">
        <v>0</v>
      </c>
      <c r="S621" s="701">
        <v>491100002</v>
      </c>
      <c r="T621" s="701" t="s">
        <v>3394</v>
      </c>
      <c r="U621" s="702">
        <v>200000000000</v>
      </c>
      <c r="W621" s="687">
        <f t="shared" si="83"/>
        <v>45232</v>
      </c>
      <c r="X621" s="688">
        <f t="shared" si="84"/>
        <v>45238</v>
      </c>
      <c r="Y621" s="689">
        <f t="shared" si="91"/>
        <v>6</v>
      </c>
      <c r="Z621" s="690">
        <f t="shared" si="85"/>
        <v>3.9726027397260274E-5</v>
      </c>
      <c r="AA621" s="691">
        <f t="shared" si="86"/>
        <v>200000000000</v>
      </c>
      <c r="AB621" s="689" t="str">
        <f t="shared" si="87"/>
        <v>VND</v>
      </c>
      <c r="AC621" s="689">
        <f>VLOOKUP(AB621,'Fx rate'!$A$2:$B$12,2,0)</f>
        <v>1</v>
      </c>
      <c r="AD621" s="691">
        <f t="shared" si="88"/>
        <v>200000000000</v>
      </c>
      <c r="AE621" s="691">
        <f t="shared" si="89"/>
        <v>47671232.87671233</v>
      </c>
      <c r="AF621" s="692">
        <f>SUMIFS('GL7010'!M:M,'GL7010'!I:I,'C701- Recalculate'!D621)</f>
        <v>-47671233</v>
      </c>
      <c r="AG621" s="693">
        <f t="shared" si="90"/>
        <v>-0.12328767031431198</v>
      </c>
    </row>
    <row r="622" spans="1:33" ht="70.5" hidden="1" thickBot="1">
      <c r="A622" s="701">
        <v>131200001</v>
      </c>
      <c r="B622" s="701" t="s">
        <v>1269</v>
      </c>
      <c r="C622" s="701" t="s">
        <v>1271</v>
      </c>
      <c r="D622" s="701" t="s">
        <v>3395</v>
      </c>
      <c r="E622" s="701" t="s">
        <v>3396</v>
      </c>
      <c r="F622" s="701">
        <v>25325</v>
      </c>
      <c r="G622" s="701" t="s">
        <v>2140</v>
      </c>
      <c r="H622" s="704">
        <v>45232</v>
      </c>
      <c r="I622" s="704">
        <v>45233</v>
      </c>
      <c r="J622" s="701">
        <v>1</v>
      </c>
      <c r="K622" s="701" t="s">
        <v>178</v>
      </c>
      <c r="L622" s="702">
        <v>500000000000</v>
      </c>
      <c r="M622" s="703">
        <v>500000000000</v>
      </c>
      <c r="N622" s="701">
        <v>0.8</v>
      </c>
      <c r="O622" s="701">
        <v>0</v>
      </c>
      <c r="P622" s="701">
        <v>0</v>
      </c>
      <c r="Q622" s="701">
        <v>0</v>
      </c>
      <c r="R622" s="701">
        <v>0</v>
      </c>
      <c r="S622" s="701">
        <v>491100002</v>
      </c>
      <c r="T622" s="701" t="s">
        <v>3397</v>
      </c>
      <c r="U622" s="702">
        <v>500000000000</v>
      </c>
      <c r="W622" s="687">
        <f t="shared" si="83"/>
        <v>45232</v>
      </c>
      <c r="X622" s="688">
        <f t="shared" si="84"/>
        <v>45233</v>
      </c>
      <c r="Y622" s="689">
        <f t="shared" si="91"/>
        <v>1</v>
      </c>
      <c r="Z622" s="690">
        <f t="shared" si="85"/>
        <v>2.1917808219178083E-5</v>
      </c>
      <c r="AA622" s="691">
        <f t="shared" si="86"/>
        <v>500000000000</v>
      </c>
      <c r="AB622" s="689" t="str">
        <f t="shared" si="87"/>
        <v>VND</v>
      </c>
      <c r="AC622" s="689">
        <f>VLOOKUP(AB622,'Fx rate'!$A$2:$B$12,2,0)</f>
        <v>1</v>
      </c>
      <c r="AD622" s="691">
        <f t="shared" si="88"/>
        <v>500000000000</v>
      </c>
      <c r="AE622" s="691">
        <f t="shared" si="89"/>
        <v>10958904.109589042</v>
      </c>
      <c r="AF622" s="692">
        <f>SUMIFS('GL7010'!M:M,'GL7010'!I:I,'C701- Recalculate'!D622)</f>
        <v>-10958904</v>
      </c>
      <c r="AG622" s="693">
        <f t="shared" si="90"/>
        <v>0.10958904214203358</v>
      </c>
    </row>
    <row r="623" spans="1:33" ht="70.5" hidden="1" thickBot="1">
      <c r="A623" s="701">
        <v>131200001</v>
      </c>
      <c r="B623" s="701" t="s">
        <v>1269</v>
      </c>
      <c r="C623" s="701" t="s">
        <v>1271</v>
      </c>
      <c r="D623" s="701" t="s">
        <v>3398</v>
      </c>
      <c r="E623" s="701" t="s">
        <v>3399</v>
      </c>
      <c r="F623" s="701">
        <v>25325</v>
      </c>
      <c r="G623" s="701" t="s">
        <v>2140</v>
      </c>
      <c r="H623" s="704">
        <v>45233</v>
      </c>
      <c r="I623" s="704">
        <v>45236</v>
      </c>
      <c r="J623" s="701">
        <v>3</v>
      </c>
      <c r="K623" s="701" t="s">
        <v>178</v>
      </c>
      <c r="L623" s="702">
        <v>500000000000</v>
      </c>
      <c r="M623" s="703">
        <v>500000000000</v>
      </c>
      <c r="N623" s="701">
        <v>0.8</v>
      </c>
      <c r="O623" s="701">
        <v>0</v>
      </c>
      <c r="P623" s="701">
        <v>0</v>
      </c>
      <c r="Q623" s="701">
        <v>0</v>
      </c>
      <c r="R623" s="701">
        <v>0</v>
      </c>
      <c r="S623" s="701">
        <v>491100002</v>
      </c>
      <c r="T623" s="701" t="s">
        <v>3400</v>
      </c>
      <c r="U623" s="702">
        <v>500000000000</v>
      </c>
      <c r="W623" s="687">
        <f t="shared" si="83"/>
        <v>45233</v>
      </c>
      <c r="X623" s="688">
        <f t="shared" si="84"/>
        <v>45236</v>
      </c>
      <c r="Y623" s="689">
        <f t="shared" si="91"/>
        <v>3</v>
      </c>
      <c r="Z623" s="690">
        <f t="shared" si="85"/>
        <v>2.1917808219178083E-5</v>
      </c>
      <c r="AA623" s="691">
        <f t="shared" si="86"/>
        <v>500000000000</v>
      </c>
      <c r="AB623" s="689" t="str">
        <f t="shared" si="87"/>
        <v>VND</v>
      </c>
      <c r="AC623" s="689">
        <f>VLOOKUP(AB623,'Fx rate'!$A$2:$B$12,2,0)</f>
        <v>1</v>
      </c>
      <c r="AD623" s="691">
        <f t="shared" si="88"/>
        <v>500000000000</v>
      </c>
      <c r="AE623" s="691">
        <f t="shared" si="89"/>
        <v>32876712.328767128</v>
      </c>
      <c r="AF623" s="692">
        <f>SUMIFS('GL7010'!M:M,'GL7010'!I:I,'C701- Recalculate'!D623)</f>
        <v>-32876712</v>
      </c>
      <c r="AG623" s="693">
        <f t="shared" si="90"/>
        <v>0.32876712828874588</v>
      </c>
    </row>
    <row r="624" spans="1:33" ht="70.5" hidden="1" thickBot="1">
      <c r="A624" s="701">
        <v>131200001</v>
      </c>
      <c r="B624" s="701" t="s">
        <v>1269</v>
      </c>
      <c r="C624" s="701" t="s">
        <v>1271</v>
      </c>
      <c r="D624" s="701" t="s">
        <v>3401</v>
      </c>
      <c r="E624" s="701" t="s">
        <v>3402</v>
      </c>
      <c r="F624" s="701">
        <v>25391</v>
      </c>
      <c r="G624" s="701" t="s">
        <v>2538</v>
      </c>
      <c r="H624" s="704">
        <v>45233</v>
      </c>
      <c r="I624" s="704">
        <v>45236</v>
      </c>
      <c r="J624" s="701">
        <v>3</v>
      </c>
      <c r="K624" s="701" t="s">
        <v>178</v>
      </c>
      <c r="L624" s="702">
        <v>100000000000</v>
      </c>
      <c r="M624" s="703">
        <v>100000000000</v>
      </c>
      <c r="N624" s="701">
        <v>0.8</v>
      </c>
      <c r="O624" s="701">
        <v>0</v>
      </c>
      <c r="P624" s="701">
        <v>0</v>
      </c>
      <c r="Q624" s="701">
        <v>0</v>
      </c>
      <c r="R624" s="701">
        <v>0</v>
      </c>
      <c r="S624" s="701">
        <v>491100002</v>
      </c>
      <c r="T624" s="701" t="s">
        <v>3403</v>
      </c>
      <c r="U624" s="702">
        <v>100000000000</v>
      </c>
      <c r="W624" s="687">
        <f t="shared" si="83"/>
        <v>45233</v>
      </c>
      <c r="X624" s="688">
        <f t="shared" si="84"/>
        <v>45236</v>
      </c>
      <c r="Y624" s="689">
        <f t="shared" si="91"/>
        <v>3</v>
      </c>
      <c r="Z624" s="690">
        <f t="shared" si="85"/>
        <v>2.1917808219178083E-5</v>
      </c>
      <c r="AA624" s="691">
        <f t="shared" si="86"/>
        <v>100000000000</v>
      </c>
      <c r="AB624" s="689" t="str">
        <f t="shared" si="87"/>
        <v>VND</v>
      </c>
      <c r="AC624" s="689">
        <f>VLOOKUP(AB624,'Fx rate'!$A$2:$B$12,2,0)</f>
        <v>1</v>
      </c>
      <c r="AD624" s="691">
        <f t="shared" si="88"/>
        <v>100000000000</v>
      </c>
      <c r="AE624" s="691">
        <f t="shared" si="89"/>
        <v>6575342.4657534249</v>
      </c>
      <c r="AF624" s="692">
        <f>SUMIFS('GL7010'!M:M,'GL7010'!I:I,'C701- Recalculate'!D624)</f>
        <v>-6575342</v>
      </c>
      <c r="AG624" s="693">
        <f t="shared" si="90"/>
        <v>0.46575342491269112</v>
      </c>
    </row>
    <row r="625" spans="1:33" ht="60.5" hidden="1" thickBot="1">
      <c r="A625" s="701">
        <v>131200001</v>
      </c>
      <c r="B625" s="701" t="s">
        <v>1269</v>
      </c>
      <c r="C625" s="701" t="s">
        <v>1271</v>
      </c>
      <c r="D625" s="701" t="s">
        <v>3404</v>
      </c>
      <c r="E625" s="701" t="s">
        <v>3405</v>
      </c>
      <c r="F625" s="701">
        <v>40038</v>
      </c>
      <c r="G625" s="701" t="s">
        <v>2566</v>
      </c>
      <c r="H625" s="704">
        <v>45233</v>
      </c>
      <c r="I625" s="704">
        <v>45236</v>
      </c>
      <c r="J625" s="701">
        <v>3</v>
      </c>
      <c r="K625" s="701" t="s">
        <v>178</v>
      </c>
      <c r="L625" s="702">
        <v>150000000000</v>
      </c>
      <c r="M625" s="703">
        <v>150000000000</v>
      </c>
      <c r="N625" s="701">
        <v>0.7</v>
      </c>
      <c r="O625" s="701">
        <v>0</v>
      </c>
      <c r="P625" s="701">
        <v>0</v>
      </c>
      <c r="Q625" s="701">
        <v>0</v>
      </c>
      <c r="R625" s="701">
        <v>0</v>
      </c>
      <c r="S625" s="701">
        <v>491100002</v>
      </c>
      <c r="T625" s="701" t="s">
        <v>3406</v>
      </c>
      <c r="U625" s="702">
        <v>150000000000</v>
      </c>
      <c r="W625" s="687">
        <f t="shared" si="83"/>
        <v>45233</v>
      </c>
      <c r="X625" s="688">
        <f t="shared" si="84"/>
        <v>45236</v>
      </c>
      <c r="Y625" s="689">
        <f t="shared" si="91"/>
        <v>3</v>
      </c>
      <c r="Z625" s="690">
        <f t="shared" si="85"/>
        <v>1.9178082191780818E-5</v>
      </c>
      <c r="AA625" s="691">
        <f t="shared" si="86"/>
        <v>150000000000</v>
      </c>
      <c r="AB625" s="689" t="str">
        <f t="shared" si="87"/>
        <v>VND</v>
      </c>
      <c r="AC625" s="689">
        <f>VLOOKUP(AB625,'Fx rate'!$A$2:$B$12,2,0)</f>
        <v>1</v>
      </c>
      <c r="AD625" s="691">
        <f t="shared" si="88"/>
        <v>150000000000</v>
      </c>
      <c r="AE625" s="691">
        <f t="shared" si="89"/>
        <v>8630136.9863013681</v>
      </c>
      <c r="AF625" s="692">
        <f>SUMIFS('GL7010'!M:M,'GL7010'!I:I,'C701- Recalculate'!D625)</f>
        <v>-8630137</v>
      </c>
      <c r="AG625" s="693">
        <f t="shared" si="90"/>
        <v>-1.3698631897568703E-2</v>
      </c>
    </row>
    <row r="626" spans="1:33" ht="60.5" hidden="1" thickBot="1">
      <c r="A626" s="701">
        <v>131200001</v>
      </c>
      <c r="B626" s="701" t="s">
        <v>1269</v>
      </c>
      <c r="C626" s="701" t="s">
        <v>1271</v>
      </c>
      <c r="D626" s="701" t="s">
        <v>3407</v>
      </c>
      <c r="E626" s="701" t="s">
        <v>3408</v>
      </c>
      <c r="F626" s="701">
        <v>40038</v>
      </c>
      <c r="G626" s="701" t="s">
        <v>2566</v>
      </c>
      <c r="H626" s="704">
        <v>45233</v>
      </c>
      <c r="I626" s="704">
        <v>45237</v>
      </c>
      <c r="J626" s="701">
        <v>4</v>
      </c>
      <c r="K626" s="701" t="s">
        <v>178</v>
      </c>
      <c r="L626" s="702">
        <v>500000000000</v>
      </c>
      <c r="M626" s="703">
        <v>500000000000</v>
      </c>
      <c r="N626" s="701">
        <v>0.8</v>
      </c>
      <c r="O626" s="701">
        <v>0</v>
      </c>
      <c r="P626" s="701">
        <v>0</v>
      </c>
      <c r="Q626" s="701">
        <v>0</v>
      </c>
      <c r="R626" s="701">
        <v>0</v>
      </c>
      <c r="S626" s="701">
        <v>491100002</v>
      </c>
      <c r="T626" s="701" t="s">
        <v>3409</v>
      </c>
      <c r="U626" s="702">
        <v>500000000000</v>
      </c>
      <c r="W626" s="687">
        <f t="shared" si="83"/>
        <v>45233</v>
      </c>
      <c r="X626" s="688">
        <f t="shared" si="84"/>
        <v>45237</v>
      </c>
      <c r="Y626" s="689">
        <f t="shared" si="91"/>
        <v>4</v>
      </c>
      <c r="Z626" s="690">
        <f t="shared" si="85"/>
        <v>2.1917808219178083E-5</v>
      </c>
      <c r="AA626" s="691">
        <f t="shared" si="86"/>
        <v>500000000000</v>
      </c>
      <c r="AB626" s="689" t="str">
        <f t="shared" si="87"/>
        <v>VND</v>
      </c>
      <c r="AC626" s="689">
        <f>VLOOKUP(AB626,'Fx rate'!$A$2:$B$12,2,0)</f>
        <v>1</v>
      </c>
      <c r="AD626" s="691">
        <f t="shared" si="88"/>
        <v>500000000000</v>
      </c>
      <c r="AE626" s="691">
        <f t="shared" si="89"/>
        <v>43835616.438356169</v>
      </c>
      <c r="AF626" s="692">
        <f>SUMIFS('GL7010'!M:M,'GL7010'!I:I,'C701- Recalculate'!D626)</f>
        <v>-43835616</v>
      </c>
      <c r="AG626" s="693">
        <f t="shared" si="90"/>
        <v>0.43835616856813431</v>
      </c>
    </row>
    <row r="627" spans="1:33" ht="60.5" hidden="1" thickBot="1">
      <c r="A627" s="701">
        <v>131200001</v>
      </c>
      <c r="B627" s="701" t="s">
        <v>1269</v>
      </c>
      <c r="C627" s="701" t="s">
        <v>1271</v>
      </c>
      <c r="D627" s="701" t="s">
        <v>3410</v>
      </c>
      <c r="E627" s="701" t="s">
        <v>3411</v>
      </c>
      <c r="F627" s="701">
        <v>40038</v>
      </c>
      <c r="G627" s="701" t="s">
        <v>2566</v>
      </c>
      <c r="H627" s="704">
        <v>45233</v>
      </c>
      <c r="I627" s="704">
        <v>45237</v>
      </c>
      <c r="J627" s="701">
        <v>4</v>
      </c>
      <c r="K627" s="701" t="s">
        <v>178</v>
      </c>
      <c r="L627" s="702">
        <v>150000000000</v>
      </c>
      <c r="M627" s="703">
        <v>150000000000</v>
      </c>
      <c r="N627" s="701">
        <v>0.8</v>
      </c>
      <c r="O627" s="701">
        <v>0</v>
      </c>
      <c r="P627" s="701">
        <v>0</v>
      </c>
      <c r="Q627" s="701">
        <v>0</v>
      </c>
      <c r="R627" s="701">
        <v>0</v>
      </c>
      <c r="S627" s="701">
        <v>491100002</v>
      </c>
      <c r="T627" s="701" t="s">
        <v>3412</v>
      </c>
      <c r="U627" s="702">
        <v>150000000000</v>
      </c>
      <c r="W627" s="687">
        <f t="shared" si="83"/>
        <v>45233</v>
      </c>
      <c r="X627" s="688">
        <f t="shared" si="84"/>
        <v>45237</v>
      </c>
      <c r="Y627" s="689">
        <f t="shared" si="91"/>
        <v>4</v>
      </c>
      <c r="Z627" s="690">
        <f t="shared" si="85"/>
        <v>2.1917808219178083E-5</v>
      </c>
      <c r="AA627" s="691">
        <f t="shared" si="86"/>
        <v>150000000000</v>
      </c>
      <c r="AB627" s="689" t="str">
        <f t="shared" si="87"/>
        <v>VND</v>
      </c>
      <c r="AC627" s="689">
        <f>VLOOKUP(AB627,'Fx rate'!$A$2:$B$12,2,0)</f>
        <v>1</v>
      </c>
      <c r="AD627" s="691">
        <f t="shared" si="88"/>
        <v>150000000000</v>
      </c>
      <c r="AE627" s="691">
        <f t="shared" si="89"/>
        <v>13150684.93150685</v>
      </c>
      <c r="AF627" s="692">
        <f>SUMIFS('GL7010'!M:M,'GL7010'!I:I,'C701- Recalculate'!D627)</f>
        <v>-13150685</v>
      </c>
      <c r="AG627" s="693">
        <f t="shared" si="90"/>
        <v>-6.8493150174617767E-2</v>
      </c>
    </row>
    <row r="628" spans="1:33" ht="60.5" hidden="1" thickBot="1">
      <c r="A628" s="701">
        <v>131200001</v>
      </c>
      <c r="B628" s="701" t="s">
        <v>1269</v>
      </c>
      <c r="C628" s="701" t="s">
        <v>1271</v>
      </c>
      <c r="D628" s="701" t="s">
        <v>3413</v>
      </c>
      <c r="E628" s="701" t="s">
        <v>3414</v>
      </c>
      <c r="F628" s="701">
        <v>21075</v>
      </c>
      <c r="G628" s="701" t="s">
        <v>1066</v>
      </c>
      <c r="H628" s="704">
        <v>45233</v>
      </c>
      <c r="I628" s="704">
        <v>45236</v>
      </c>
      <c r="J628" s="701">
        <v>3</v>
      </c>
      <c r="K628" s="701" t="s">
        <v>178</v>
      </c>
      <c r="L628" s="702">
        <v>200000000000</v>
      </c>
      <c r="M628" s="703">
        <v>200000000000</v>
      </c>
      <c r="N628" s="701">
        <v>0.7</v>
      </c>
      <c r="O628" s="701">
        <v>0</v>
      </c>
      <c r="P628" s="701">
        <v>0</v>
      </c>
      <c r="Q628" s="701">
        <v>0</v>
      </c>
      <c r="R628" s="701">
        <v>0</v>
      </c>
      <c r="S628" s="701">
        <v>491100002</v>
      </c>
      <c r="T628" s="701" t="s">
        <v>3415</v>
      </c>
      <c r="U628" s="702">
        <v>200000000000</v>
      </c>
      <c r="W628" s="687">
        <f t="shared" si="83"/>
        <v>45233</v>
      </c>
      <c r="X628" s="688">
        <f t="shared" si="84"/>
        <v>45236</v>
      </c>
      <c r="Y628" s="689">
        <f t="shared" si="91"/>
        <v>3</v>
      </c>
      <c r="Z628" s="690">
        <f t="shared" si="85"/>
        <v>1.9178082191780818E-5</v>
      </c>
      <c r="AA628" s="691">
        <f t="shared" si="86"/>
        <v>200000000000</v>
      </c>
      <c r="AB628" s="689" t="str">
        <f t="shared" si="87"/>
        <v>VND</v>
      </c>
      <c r="AC628" s="689">
        <f>VLOOKUP(AB628,'Fx rate'!$A$2:$B$12,2,0)</f>
        <v>1</v>
      </c>
      <c r="AD628" s="691">
        <f t="shared" si="88"/>
        <v>200000000000</v>
      </c>
      <c r="AE628" s="691">
        <f t="shared" si="89"/>
        <v>11506849.315068491</v>
      </c>
      <c r="AF628" s="692">
        <f>SUMIFS('GL7010'!M:M,'GL7010'!I:I,'C701- Recalculate'!D628)</f>
        <v>-11506849</v>
      </c>
      <c r="AG628" s="693">
        <f t="shared" si="90"/>
        <v>0.31506849080324173</v>
      </c>
    </row>
    <row r="629" spans="1:33" ht="60.5" hidden="1" thickBot="1">
      <c r="A629" s="701">
        <v>131200001</v>
      </c>
      <c r="B629" s="701" t="s">
        <v>1269</v>
      </c>
      <c r="C629" s="701" t="s">
        <v>1271</v>
      </c>
      <c r="D629" s="701" t="s">
        <v>3416</v>
      </c>
      <c r="E629" s="701" t="s">
        <v>3417</v>
      </c>
      <c r="F629" s="701">
        <v>40038</v>
      </c>
      <c r="G629" s="701" t="s">
        <v>2566</v>
      </c>
      <c r="H629" s="704">
        <v>45233</v>
      </c>
      <c r="I629" s="704">
        <v>45236</v>
      </c>
      <c r="J629" s="701">
        <v>3</v>
      </c>
      <c r="K629" s="701" t="s">
        <v>178</v>
      </c>
      <c r="L629" s="702">
        <v>500000000000</v>
      </c>
      <c r="M629" s="703">
        <v>500000000000</v>
      </c>
      <c r="N629" s="701">
        <v>0.7</v>
      </c>
      <c r="O629" s="701">
        <v>0</v>
      </c>
      <c r="P629" s="701">
        <v>0</v>
      </c>
      <c r="Q629" s="701">
        <v>0</v>
      </c>
      <c r="R629" s="701">
        <v>0</v>
      </c>
      <c r="S629" s="701">
        <v>491100002</v>
      </c>
      <c r="T629" s="701" t="s">
        <v>3418</v>
      </c>
      <c r="U629" s="702">
        <v>500000000000</v>
      </c>
      <c r="W629" s="687">
        <f t="shared" si="83"/>
        <v>45233</v>
      </c>
      <c r="X629" s="688">
        <f t="shared" si="84"/>
        <v>45236</v>
      </c>
      <c r="Y629" s="689">
        <f t="shared" si="91"/>
        <v>3</v>
      </c>
      <c r="Z629" s="690">
        <f t="shared" si="85"/>
        <v>1.9178082191780818E-5</v>
      </c>
      <c r="AA629" s="691">
        <f t="shared" si="86"/>
        <v>500000000000</v>
      </c>
      <c r="AB629" s="689" t="str">
        <f t="shared" si="87"/>
        <v>VND</v>
      </c>
      <c r="AC629" s="689">
        <f>VLOOKUP(AB629,'Fx rate'!$A$2:$B$12,2,0)</f>
        <v>1</v>
      </c>
      <c r="AD629" s="691">
        <f t="shared" si="88"/>
        <v>500000000000</v>
      </c>
      <c r="AE629" s="691">
        <f t="shared" si="89"/>
        <v>28767123.287671223</v>
      </c>
      <c r="AF629" s="692">
        <f>SUMIFS('GL7010'!M:M,'GL7010'!I:I,'C701- Recalculate'!D629)</f>
        <v>-28767123</v>
      </c>
      <c r="AG629" s="693">
        <f t="shared" si="90"/>
        <v>0.28767122328281403</v>
      </c>
    </row>
    <row r="630" spans="1:33" ht="60.5" hidden="1" thickBot="1">
      <c r="A630" s="701">
        <v>131200001</v>
      </c>
      <c r="B630" s="701" t="s">
        <v>1269</v>
      </c>
      <c r="C630" s="701" t="s">
        <v>1271</v>
      </c>
      <c r="D630" s="701" t="s">
        <v>3419</v>
      </c>
      <c r="E630" s="701" t="s">
        <v>3420</v>
      </c>
      <c r="F630" s="701">
        <v>12204</v>
      </c>
      <c r="G630" s="701" t="s">
        <v>2336</v>
      </c>
      <c r="H630" s="704">
        <v>45233</v>
      </c>
      <c r="I630" s="704">
        <v>45236</v>
      </c>
      <c r="J630" s="701">
        <v>3</v>
      </c>
      <c r="K630" s="701" t="s">
        <v>178</v>
      </c>
      <c r="L630" s="702">
        <v>200000000000</v>
      </c>
      <c r="M630" s="703">
        <v>200000000000</v>
      </c>
      <c r="N630" s="701">
        <v>0.8</v>
      </c>
      <c r="O630" s="701">
        <v>0</v>
      </c>
      <c r="P630" s="701">
        <v>0</v>
      </c>
      <c r="Q630" s="701">
        <v>0</v>
      </c>
      <c r="R630" s="701">
        <v>0</v>
      </c>
      <c r="S630" s="701">
        <v>491100002</v>
      </c>
      <c r="T630" s="701" t="s">
        <v>3421</v>
      </c>
      <c r="U630" s="702">
        <v>200000000000</v>
      </c>
      <c r="W630" s="687">
        <f t="shared" si="83"/>
        <v>45233</v>
      </c>
      <c r="X630" s="688">
        <f t="shared" si="84"/>
        <v>45236</v>
      </c>
      <c r="Y630" s="689">
        <f t="shared" si="91"/>
        <v>3</v>
      </c>
      <c r="Z630" s="690">
        <f t="shared" si="85"/>
        <v>2.1917808219178083E-5</v>
      </c>
      <c r="AA630" s="691">
        <f t="shared" si="86"/>
        <v>200000000000</v>
      </c>
      <c r="AB630" s="689" t="str">
        <f t="shared" si="87"/>
        <v>VND</v>
      </c>
      <c r="AC630" s="689">
        <f>VLOOKUP(AB630,'Fx rate'!$A$2:$B$12,2,0)</f>
        <v>1</v>
      </c>
      <c r="AD630" s="691">
        <f t="shared" si="88"/>
        <v>200000000000</v>
      </c>
      <c r="AE630" s="691">
        <f t="shared" si="89"/>
        <v>13150684.93150685</v>
      </c>
      <c r="AF630" s="692">
        <f>SUMIFS('GL7010'!M:M,'GL7010'!I:I,'C701- Recalculate'!D630)</f>
        <v>-13150685</v>
      </c>
      <c r="AG630" s="693">
        <f t="shared" si="90"/>
        <v>-6.8493150174617767E-2</v>
      </c>
    </row>
    <row r="631" spans="1:33" ht="60.5" hidden="1" thickBot="1">
      <c r="A631" s="701">
        <v>131200001</v>
      </c>
      <c r="B631" s="701" t="s">
        <v>1269</v>
      </c>
      <c r="C631" s="701" t="s">
        <v>1271</v>
      </c>
      <c r="D631" s="701" t="s">
        <v>3422</v>
      </c>
      <c r="E631" s="701" t="s">
        <v>3423</v>
      </c>
      <c r="F631" s="701">
        <v>40038</v>
      </c>
      <c r="G631" s="701" t="s">
        <v>2566</v>
      </c>
      <c r="H631" s="704">
        <v>45236</v>
      </c>
      <c r="I631" s="704">
        <v>45237</v>
      </c>
      <c r="J631" s="701">
        <v>1</v>
      </c>
      <c r="K631" s="701" t="s">
        <v>178</v>
      </c>
      <c r="L631" s="702">
        <v>500000000000</v>
      </c>
      <c r="M631" s="703">
        <v>500000000000</v>
      </c>
      <c r="N631" s="701">
        <v>0.7</v>
      </c>
      <c r="O631" s="701">
        <v>0</v>
      </c>
      <c r="P631" s="701">
        <v>0</v>
      </c>
      <c r="Q631" s="701">
        <v>0</v>
      </c>
      <c r="R631" s="701">
        <v>0</v>
      </c>
      <c r="S631" s="701">
        <v>491100002</v>
      </c>
      <c r="T631" s="701" t="s">
        <v>3424</v>
      </c>
      <c r="U631" s="702">
        <v>500000000000</v>
      </c>
      <c r="W631" s="687">
        <f t="shared" si="83"/>
        <v>45236</v>
      </c>
      <c r="X631" s="688">
        <f t="shared" si="84"/>
        <v>45237</v>
      </c>
      <c r="Y631" s="689">
        <f t="shared" si="91"/>
        <v>1</v>
      </c>
      <c r="Z631" s="690">
        <f t="shared" si="85"/>
        <v>1.9178082191780818E-5</v>
      </c>
      <c r="AA631" s="691">
        <f t="shared" si="86"/>
        <v>500000000000</v>
      </c>
      <c r="AB631" s="689" t="str">
        <f t="shared" si="87"/>
        <v>VND</v>
      </c>
      <c r="AC631" s="689">
        <f>VLOOKUP(AB631,'Fx rate'!$A$2:$B$12,2,0)</f>
        <v>1</v>
      </c>
      <c r="AD631" s="691">
        <f t="shared" si="88"/>
        <v>500000000000</v>
      </c>
      <c r="AE631" s="691">
        <f t="shared" si="89"/>
        <v>9589041.0958904084</v>
      </c>
      <c r="AF631" s="692">
        <f>SUMIFS('GL7010'!M:M,'GL7010'!I:I,'C701- Recalculate'!D631)</f>
        <v>-9589041</v>
      </c>
      <c r="AG631" s="693">
        <f t="shared" si="90"/>
        <v>9.5890408381819725E-2</v>
      </c>
    </row>
    <row r="632" spans="1:33" ht="70.5" hidden="1" thickBot="1">
      <c r="A632" s="701">
        <v>131200001</v>
      </c>
      <c r="B632" s="701" t="s">
        <v>1269</v>
      </c>
      <c r="C632" s="701" t="s">
        <v>1271</v>
      </c>
      <c r="D632" s="701" t="s">
        <v>3425</v>
      </c>
      <c r="E632" s="701" t="s">
        <v>3426</v>
      </c>
      <c r="F632" s="701">
        <v>25391</v>
      </c>
      <c r="G632" s="701" t="s">
        <v>2538</v>
      </c>
      <c r="H632" s="704">
        <v>45236</v>
      </c>
      <c r="I632" s="704">
        <v>45237</v>
      </c>
      <c r="J632" s="701">
        <v>1</v>
      </c>
      <c r="K632" s="701" t="s">
        <v>178</v>
      </c>
      <c r="L632" s="702">
        <v>100000000000</v>
      </c>
      <c r="M632" s="703">
        <v>100000000000</v>
      </c>
      <c r="N632" s="701">
        <v>0.8</v>
      </c>
      <c r="O632" s="701">
        <v>0</v>
      </c>
      <c r="P632" s="701">
        <v>0</v>
      </c>
      <c r="Q632" s="701">
        <v>0</v>
      </c>
      <c r="R632" s="701">
        <v>0</v>
      </c>
      <c r="S632" s="701">
        <v>491100002</v>
      </c>
      <c r="T632" s="701" t="s">
        <v>3427</v>
      </c>
      <c r="U632" s="702">
        <v>100000000000</v>
      </c>
      <c r="W632" s="687">
        <f t="shared" si="83"/>
        <v>45236</v>
      </c>
      <c r="X632" s="688">
        <f t="shared" si="84"/>
        <v>45237</v>
      </c>
      <c r="Y632" s="689">
        <f t="shared" si="91"/>
        <v>1</v>
      </c>
      <c r="Z632" s="690">
        <f t="shared" si="85"/>
        <v>2.1917808219178083E-5</v>
      </c>
      <c r="AA632" s="691">
        <f t="shared" si="86"/>
        <v>100000000000</v>
      </c>
      <c r="AB632" s="689" t="str">
        <f t="shared" si="87"/>
        <v>VND</v>
      </c>
      <c r="AC632" s="689">
        <f>VLOOKUP(AB632,'Fx rate'!$A$2:$B$12,2,0)</f>
        <v>1</v>
      </c>
      <c r="AD632" s="691">
        <f t="shared" si="88"/>
        <v>100000000000</v>
      </c>
      <c r="AE632" s="691">
        <f t="shared" si="89"/>
        <v>2191780.8219178081</v>
      </c>
      <c r="AF632" s="692">
        <f>SUMIFS('GL7010'!M:M,'GL7010'!I:I,'C701- Recalculate'!D632)</f>
        <v>-2191781</v>
      </c>
      <c r="AG632" s="693">
        <f t="shared" si="90"/>
        <v>-0.17808219185099006</v>
      </c>
    </row>
    <row r="633" spans="1:33" ht="60.5" hidden="1" thickBot="1">
      <c r="A633" s="701">
        <v>131200001</v>
      </c>
      <c r="B633" s="701" t="s">
        <v>1269</v>
      </c>
      <c r="C633" s="701" t="s">
        <v>1271</v>
      </c>
      <c r="D633" s="701" t="s">
        <v>3428</v>
      </c>
      <c r="E633" s="701" t="s">
        <v>3429</v>
      </c>
      <c r="F633" s="701">
        <v>12204</v>
      </c>
      <c r="G633" s="701" t="s">
        <v>2336</v>
      </c>
      <c r="H633" s="704">
        <v>45236</v>
      </c>
      <c r="I633" s="704">
        <v>45237</v>
      </c>
      <c r="J633" s="701">
        <v>1</v>
      </c>
      <c r="K633" s="701" t="s">
        <v>178</v>
      </c>
      <c r="L633" s="702">
        <v>200000000000</v>
      </c>
      <c r="M633" s="703">
        <v>200000000000</v>
      </c>
      <c r="N633" s="701">
        <v>0.8</v>
      </c>
      <c r="O633" s="701">
        <v>0</v>
      </c>
      <c r="P633" s="701">
        <v>0</v>
      </c>
      <c r="Q633" s="701">
        <v>0</v>
      </c>
      <c r="R633" s="701">
        <v>0</v>
      </c>
      <c r="S633" s="701">
        <v>491100002</v>
      </c>
      <c r="T633" s="701" t="s">
        <v>3430</v>
      </c>
      <c r="U633" s="702">
        <v>200000000000</v>
      </c>
      <c r="W633" s="687">
        <f t="shared" si="83"/>
        <v>45236</v>
      </c>
      <c r="X633" s="688">
        <f t="shared" si="84"/>
        <v>45237</v>
      </c>
      <c r="Y633" s="689">
        <f t="shared" si="91"/>
        <v>1</v>
      </c>
      <c r="Z633" s="690">
        <f t="shared" si="85"/>
        <v>2.1917808219178083E-5</v>
      </c>
      <c r="AA633" s="691">
        <f t="shared" si="86"/>
        <v>200000000000</v>
      </c>
      <c r="AB633" s="689" t="str">
        <f t="shared" si="87"/>
        <v>VND</v>
      </c>
      <c r="AC633" s="689">
        <f>VLOOKUP(AB633,'Fx rate'!$A$2:$B$12,2,0)</f>
        <v>1</v>
      </c>
      <c r="AD633" s="691">
        <f t="shared" si="88"/>
        <v>200000000000</v>
      </c>
      <c r="AE633" s="691">
        <f t="shared" si="89"/>
        <v>4383561.6438356163</v>
      </c>
      <c r="AF633" s="692">
        <f>SUMIFS('GL7010'!M:M,'GL7010'!I:I,'C701- Recalculate'!D633)</f>
        <v>-4383562</v>
      </c>
      <c r="AG633" s="693">
        <f t="shared" si="90"/>
        <v>-0.35616438370198011</v>
      </c>
    </row>
    <row r="634" spans="1:33" ht="60.5" hidden="1" thickBot="1">
      <c r="A634" s="701">
        <v>131200001</v>
      </c>
      <c r="B634" s="701" t="s">
        <v>1269</v>
      </c>
      <c r="C634" s="701" t="s">
        <v>1271</v>
      </c>
      <c r="D634" s="701" t="s">
        <v>3431</v>
      </c>
      <c r="E634" s="701" t="s">
        <v>3432</v>
      </c>
      <c r="F634" s="701">
        <v>40038</v>
      </c>
      <c r="G634" s="701" t="s">
        <v>2566</v>
      </c>
      <c r="H634" s="704">
        <v>45236</v>
      </c>
      <c r="I634" s="704">
        <v>45237</v>
      </c>
      <c r="J634" s="701">
        <v>1</v>
      </c>
      <c r="K634" s="701" t="s">
        <v>178</v>
      </c>
      <c r="L634" s="702">
        <v>150000000000</v>
      </c>
      <c r="M634" s="703">
        <v>150000000000</v>
      </c>
      <c r="N634" s="701">
        <v>0.7</v>
      </c>
      <c r="O634" s="701">
        <v>0</v>
      </c>
      <c r="P634" s="701">
        <v>0</v>
      </c>
      <c r="Q634" s="701">
        <v>0</v>
      </c>
      <c r="R634" s="701">
        <v>0</v>
      </c>
      <c r="S634" s="701">
        <v>491100002</v>
      </c>
      <c r="T634" s="701" t="s">
        <v>3433</v>
      </c>
      <c r="U634" s="702">
        <v>150000000000</v>
      </c>
      <c r="W634" s="687">
        <f t="shared" si="83"/>
        <v>45236</v>
      </c>
      <c r="X634" s="688">
        <f t="shared" si="84"/>
        <v>45237</v>
      </c>
      <c r="Y634" s="689">
        <f t="shared" si="91"/>
        <v>1</v>
      </c>
      <c r="Z634" s="690">
        <f t="shared" si="85"/>
        <v>1.9178082191780818E-5</v>
      </c>
      <c r="AA634" s="691">
        <f t="shared" si="86"/>
        <v>150000000000</v>
      </c>
      <c r="AB634" s="689" t="str">
        <f t="shared" si="87"/>
        <v>VND</v>
      </c>
      <c r="AC634" s="689">
        <f>VLOOKUP(AB634,'Fx rate'!$A$2:$B$12,2,0)</f>
        <v>1</v>
      </c>
      <c r="AD634" s="691">
        <f t="shared" si="88"/>
        <v>150000000000</v>
      </c>
      <c r="AE634" s="691">
        <f t="shared" si="89"/>
        <v>2876712.3287671227</v>
      </c>
      <c r="AF634" s="692">
        <f>SUMIFS('GL7010'!M:M,'GL7010'!I:I,'C701- Recalculate'!D634)</f>
        <v>-2876712</v>
      </c>
      <c r="AG634" s="693">
        <f t="shared" si="90"/>
        <v>0.32876712270081043</v>
      </c>
    </row>
    <row r="635" spans="1:33" ht="70.5" hidden="1" thickBot="1">
      <c r="A635" s="701">
        <v>131200001</v>
      </c>
      <c r="B635" s="701" t="s">
        <v>1269</v>
      </c>
      <c r="C635" s="701" t="s">
        <v>1271</v>
      </c>
      <c r="D635" s="701" t="s">
        <v>3434</v>
      </c>
      <c r="E635" s="701" t="s">
        <v>3435</v>
      </c>
      <c r="F635" s="701">
        <v>20878</v>
      </c>
      <c r="G635" s="701" t="s">
        <v>1848</v>
      </c>
      <c r="H635" s="704">
        <v>45237</v>
      </c>
      <c r="I635" s="704">
        <v>45238</v>
      </c>
      <c r="J635" s="701">
        <v>1</v>
      </c>
      <c r="K635" s="701" t="s">
        <v>178</v>
      </c>
      <c r="L635" s="702">
        <v>300000000000</v>
      </c>
      <c r="M635" s="703">
        <v>300000000000</v>
      </c>
      <c r="N635" s="701">
        <v>0.8</v>
      </c>
      <c r="O635" s="701">
        <v>0</v>
      </c>
      <c r="P635" s="701">
        <v>0</v>
      </c>
      <c r="Q635" s="701">
        <v>0</v>
      </c>
      <c r="R635" s="701">
        <v>0</v>
      </c>
      <c r="S635" s="701">
        <v>491100002</v>
      </c>
      <c r="T635" s="701" t="s">
        <v>3436</v>
      </c>
      <c r="U635" s="702">
        <v>300000000000</v>
      </c>
      <c r="W635" s="687">
        <f t="shared" si="83"/>
        <v>45237</v>
      </c>
      <c r="X635" s="688">
        <f t="shared" si="84"/>
        <v>45238</v>
      </c>
      <c r="Y635" s="689">
        <f t="shared" si="91"/>
        <v>1</v>
      </c>
      <c r="Z635" s="690">
        <f t="shared" si="85"/>
        <v>2.1917808219178083E-5</v>
      </c>
      <c r="AA635" s="691">
        <f t="shared" si="86"/>
        <v>300000000000</v>
      </c>
      <c r="AB635" s="689" t="str">
        <f t="shared" si="87"/>
        <v>VND</v>
      </c>
      <c r="AC635" s="689">
        <f>VLOOKUP(AB635,'Fx rate'!$A$2:$B$12,2,0)</f>
        <v>1</v>
      </c>
      <c r="AD635" s="691">
        <f t="shared" si="88"/>
        <v>300000000000</v>
      </c>
      <c r="AE635" s="691">
        <f t="shared" si="89"/>
        <v>6575342.4657534249</v>
      </c>
      <c r="AF635" s="692">
        <f>SUMIFS('GL7010'!M:M,'GL7010'!I:I,'C701- Recalculate'!D635)</f>
        <v>-6575342</v>
      </c>
      <c r="AG635" s="693">
        <f t="shared" si="90"/>
        <v>0.46575342491269112</v>
      </c>
    </row>
    <row r="636" spans="1:33" ht="60.5" hidden="1" thickBot="1">
      <c r="A636" s="701">
        <v>131200001</v>
      </c>
      <c r="B636" s="701" t="s">
        <v>1269</v>
      </c>
      <c r="C636" s="701" t="s">
        <v>1271</v>
      </c>
      <c r="D636" s="701" t="s">
        <v>3437</v>
      </c>
      <c r="E636" s="701" t="s">
        <v>3438</v>
      </c>
      <c r="F636" s="701">
        <v>40038</v>
      </c>
      <c r="G636" s="701" t="s">
        <v>2566</v>
      </c>
      <c r="H636" s="704">
        <v>45237</v>
      </c>
      <c r="I636" s="704">
        <v>45238</v>
      </c>
      <c r="J636" s="701">
        <v>1</v>
      </c>
      <c r="K636" s="701" t="s">
        <v>178</v>
      </c>
      <c r="L636" s="702">
        <v>500000000000</v>
      </c>
      <c r="M636" s="703">
        <v>500000000000</v>
      </c>
      <c r="N636" s="701">
        <v>0.8</v>
      </c>
      <c r="O636" s="701">
        <v>0</v>
      </c>
      <c r="P636" s="701">
        <v>0</v>
      </c>
      <c r="Q636" s="701">
        <v>0</v>
      </c>
      <c r="R636" s="701">
        <v>0</v>
      </c>
      <c r="S636" s="701">
        <v>491100002</v>
      </c>
      <c r="T636" s="701" t="s">
        <v>3439</v>
      </c>
      <c r="U636" s="702">
        <v>500000000000</v>
      </c>
      <c r="W636" s="687">
        <f t="shared" si="83"/>
        <v>45237</v>
      </c>
      <c r="X636" s="688">
        <f t="shared" si="84"/>
        <v>45238</v>
      </c>
      <c r="Y636" s="689">
        <f t="shared" si="91"/>
        <v>1</v>
      </c>
      <c r="Z636" s="690">
        <f t="shared" si="85"/>
        <v>2.1917808219178083E-5</v>
      </c>
      <c r="AA636" s="691">
        <f t="shared" si="86"/>
        <v>500000000000</v>
      </c>
      <c r="AB636" s="689" t="str">
        <f t="shared" si="87"/>
        <v>VND</v>
      </c>
      <c r="AC636" s="689">
        <f>VLOOKUP(AB636,'Fx rate'!$A$2:$B$12,2,0)</f>
        <v>1</v>
      </c>
      <c r="AD636" s="691">
        <f t="shared" si="88"/>
        <v>500000000000</v>
      </c>
      <c r="AE636" s="691">
        <f t="shared" si="89"/>
        <v>10958904.109589042</v>
      </c>
      <c r="AF636" s="692">
        <f>SUMIFS('GL7010'!M:M,'GL7010'!I:I,'C701- Recalculate'!D636)</f>
        <v>-10958904</v>
      </c>
      <c r="AG636" s="693">
        <f t="shared" si="90"/>
        <v>0.10958904214203358</v>
      </c>
    </row>
    <row r="637" spans="1:33" ht="60.5" hidden="1" thickBot="1">
      <c r="A637" s="701">
        <v>131200001</v>
      </c>
      <c r="B637" s="701" t="s">
        <v>1269</v>
      </c>
      <c r="C637" s="701" t="s">
        <v>1271</v>
      </c>
      <c r="D637" s="701" t="s">
        <v>3440</v>
      </c>
      <c r="E637" s="701" t="s">
        <v>3441</v>
      </c>
      <c r="F637" s="701">
        <v>40038</v>
      </c>
      <c r="G637" s="701" t="s">
        <v>2566</v>
      </c>
      <c r="H637" s="704">
        <v>45237</v>
      </c>
      <c r="I637" s="704">
        <v>45238</v>
      </c>
      <c r="J637" s="701">
        <v>1</v>
      </c>
      <c r="K637" s="701" t="s">
        <v>178</v>
      </c>
      <c r="L637" s="702">
        <v>150000000000</v>
      </c>
      <c r="M637" s="703">
        <v>150000000000</v>
      </c>
      <c r="N637" s="701">
        <v>0.8</v>
      </c>
      <c r="O637" s="701">
        <v>0</v>
      </c>
      <c r="P637" s="701">
        <v>0</v>
      </c>
      <c r="Q637" s="701">
        <v>0</v>
      </c>
      <c r="R637" s="701">
        <v>0</v>
      </c>
      <c r="S637" s="701">
        <v>491100002</v>
      </c>
      <c r="T637" s="701" t="s">
        <v>3442</v>
      </c>
      <c r="U637" s="702">
        <v>150000000000</v>
      </c>
      <c r="W637" s="687">
        <f t="shared" si="83"/>
        <v>45237</v>
      </c>
      <c r="X637" s="688">
        <f t="shared" si="84"/>
        <v>45238</v>
      </c>
      <c r="Y637" s="689">
        <f t="shared" si="91"/>
        <v>1</v>
      </c>
      <c r="Z637" s="690">
        <f t="shared" si="85"/>
        <v>2.1917808219178083E-5</v>
      </c>
      <c r="AA637" s="691">
        <f t="shared" si="86"/>
        <v>150000000000</v>
      </c>
      <c r="AB637" s="689" t="str">
        <f t="shared" si="87"/>
        <v>VND</v>
      </c>
      <c r="AC637" s="689">
        <f>VLOOKUP(AB637,'Fx rate'!$A$2:$B$12,2,0)</f>
        <v>1</v>
      </c>
      <c r="AD637" s="691">
        <f t="shared" si="88"/>
        <v>150000000000</v>
      </c>
      <c r="AE637" s="691">
        <f t="shared" si="89"/>
        <v>3287671.2328767125</v>
      </c>
      <c r="AF637" s="692">
        <f>SUMIFS('GL7010'!M:M,'GL7010'!I:I,'C701- Recalculate'!D637)</f>
        <v>-3287671</v>
      </c>
      <c r="AG637" s="693">
        <f t="shared" si="90"/>
        <v>0.23287671245634556</v>
      </c>
    </row>
    <row r="638" spans="1:33" ht="70.5" hidden="1" thickBot="1">
      <c r="A638" s="701">
        <v>131200001</v>
      </c>
      <c r="B638" s="701" t="s">
        <v>1269</v>
      </c>
      <c r="C638" s="701" t="s">
        <v>1271</v>
      </c>
      <c r="D638" s="701" t="s">
        <v>3443</v>
      </c>
      <c r="E638" s="701" t="s">
        <v>3444</v>
      </c>
      <c r="F638" s="701">
        <v>25391</v>
      </c>
      <c r="G638" s="701" t="s">
        <v>2538</v>
      </c>
      <c r="H638" s="704">
        <v>45237</v>
      </c>
      <c r="I638" s="701" t="s">
        <v>2613</v>
      </c>
      <c r="J638" s="701">
        <v>7</v>
      </c>
      <c r="K638" s="701" t="s">
        <v>178</v>
      </c>
      <c r="L638" s="702">
        <v>100000000000</v>
      </c>
      <c r="M638" s="703">
        <v>100000000000</v>
      </c>
      <c r="N638" s="701">
        <v>1.2</v>
      </c>
      <c r="O638" s="701">
        <v>0</v>
      </c>
      <c r="P638" s="701">
        <v>0</v>
      </c>
      <c r="Q638" s="701">
        <v>0</v>
      </c>
      <c r="R638" s="701">
        <v>0</v>
      </c>
      <c r="S638" s="701">
        <v>491100002</v>
      </c>
      <c r="T638" s="701" t="s">
        <v>3445</v>
      </c>
      <c r="U638" s="702">
        <v>100000000000</v>
      </c>
      <c r="W638" s="687">
        <f t="shared" si="83"/>
        <v>45237</v>
      </c>
      <c r="X638" s="688" t="str">
        <f t="shared" si="84"/>
        <v>14/11/2023</v>
      </c>
      <c r="Y638" s="689">
        <f t="shared" si="91"/>
        <v>7</v>
      </c>
      <c r="Z638" s="690">
        <f t="shared" si="85"/>
        <v>3.2876712328767127E-5</v>
      </c>
      <c r="AA638" s="691">
        <f t="shared" si="86"/>
        <v>100000000000</v>
      </c>
      <c r="AB638" s="689" t="str">
        <f t="shared" si="87"/>
        <v>VND</v>
      </c>
      <c r="AC638" s="689">
        <f>VLOOKUP(AB638,'Fx rate'!$A$2:$B$12,2,0)</f>
        <v>1</v>
      </c>
      <c r="AD638" s="691">
        <f t="shared" si="88"/>
        <v>100000000000</v>
      </c>
      <c r="AE638" s="691">
        <f t="shared" si="89"/>
        <v>23013698.630136989</v>
      </c>
      <c r="AF638" s="692">
        <f>SUMIFS('GL7010'!M:M,'GL7010'!I:I,'C701- Recalculate'!D638)</f>
        <v>-23013699</v>
      </c>
      <c r="AG638" s="693">
        <f t="shared" si="90"/>
        <v>-0.36986301094293594</v>
      </c>
    </row>
    <row r="639" spans="1:33" ht="60.5" hidden="1" thickBot="1">
      <c r="A639" s="701">
        <v>131200001</v>
      </c>
      <c r="B639" s="701" t="s">
        <v>1269</v>
      </c>
      <c r="C639" s="701" t="s">
        <v>1271</v>
      </c>
      <c r="D639" s="701" t="s">
        <v>3446</v>
      </c>
      <c r="E639" s="701" t="s">
        <v>3447</v>
      </c>
      <c r="F639" s="701">
        <v>12204</v>
      </c>
      <c r="G639" s="701" t="s">
        <v>2336</v>
      </c>
      <c r="H639" s="704">
        <v>45237</v>
      </c>
      <c r="I639" s="704">
        <v>45238</v>
      </c>
      <c r="J639" s="701">
        <v>1</v>
      </c>
      <c r="K639" s="701" t="s">
        <v>178</v>
      </c>
      <c r="L639" s="702">
        <v>200000000000</v>
      </c>
      <c r="M639" s="703">
        <v>200000000000</v>
      </c>
      <c r="N639" s="701">
        <v>0.8</v>
      </c>
      <c r="O639" s="701">
        <v>0</v>
      </c>
      <c r="P639" s="701">
        <v>0</v>
      </c>
      <c r="Q639" s="701">
        <v>0</v>
      </c>
      <c r="R639" s="701">
        <v>0</v>
      </c>
      <c r="S639" s="701">
        <v>491100002</v>
      </c>
      <c r="T639" s="701" t="s">
        <v>3448</v>
      </c>
      <c r="U639" s="702">
        <v>200000000000</v>
      </c>
      <c r="W639" s="687">
        <f t="shared" si="83"/>
        <v>45237</v>
      </c>
      <c r="X639" s="688">
        <f t="shared" si="84"/>
        <v>45238</v>
      </c>
      <c r="Y639" s="689">
        <f t="shared" si="91"/>
        <v>1</v>
      </c>
      <c r="Z639" s="690">
        <f t="shared" si="85"/>
        <v>2.1917808219178083E-5</v>
      </c>
      <c r="AA639" s="691">
        <f t="shared" si="86"/>
        <v>200000000000</v>
      </c>
      <c r="AB639" s="689" t="str">
        <f t="shared" si="87"/>
        <v>VND</v>
      </c>
      <c r="AC639" s="689">
        <f>VLOOKUP(AB639,'Fx rate'!$A$2:$B$12,2,0)</f>
        <v>1</v>
      </c>
      <c r="AD639" s="691">
        <f t="shared" si="88"/>
        <v>200000000000</v>
      </c>
      <c r="AE639" s="691">
        <f t="shared" si="89"/>
        <v>4383561.6438356163</v>
      </c>
      <c r="AF639" s="692">
        <f>SUMIFS('GL7010'!M:M,'GL7010'!I:I,'C701- Recalculate'!D639)</f>
        <v>-4383562</v>
      </c>
      <c r="AG639" s="693">
        <f t="shared" si="90"/>
        <v>-0.35616438370198011</v>
      </c>
    </row>
    <row r="640" spans="1:33" ht="70.5" hidden="1" thickBot="1">
      <c r="A640" s="701">
        <v>131200001</v>
      </c>
      <c r="B640" s="701" t="s">
        <v>1269</v>
      </c>
      <c r="C640" s="701" t="s">
        <v>1271</v>
      </c>
      <c r="D640" s="701" t="s">
        <v>3449</v>
      </c>
      <c r="E640" s="701" t="s">
        <v>3450</v>
      </c>
      <c r="F640" s="701">
        <v>25325</v>
      </c>
      <c r="G640" s="701" t="s">
        <v>2140</v>
      </c>
      <c r="H640" s="704">
        <v>45237</v>
      </c>
      <c r="I640" s="704">
        <v>45238</v>
      </c>
      <c r="J640" s="701">
        <v>1</v>
      </c>
      <c r="K640" s="701" t="s">
        <v>178</v>
      </c>
      <c r="L640" s="702">
        <v>500000000000</v>
      </c>
      <c r="M640" s="703">
        <v>500000000000</v>
      </c>
      <c r="N640" s="701">
        <v>0.8</v>
      </c>
      <c r="O640" s="701">
        <v>0</v>
      </c>
      <c r="P640" s="701">
        <v>0</v>
      </c>
      <c r="Q640" s="701">
        <v>0</v>
      </c>
      <c r="R640" s="701">
        <v>0</v>
      </c>
      <c r="S640" s="701">
        <v>491100002</v>
      </c>
      <c r="T640" s="701" t="s">
        <v>3451</v>
      </c>
      <c r="U640" s="702">
        <v>500000000000</v>
      </c>
      <c r="W640" s="687">
        <f t="shared" si="83"/>
        <v>45237</v>
      </c>
      <c r="X640" s="688">
        <f t="shared" si="84"/>
        <v>45238</v>
      </c>
      <c r="Y640" s="689">
        <f t="shared" si="91"/>
        <v>1</v>
      </c>
      <c r="Z640" s="690">
        <f t="shared" si="85"/>
        <v>2.1917808219178083E-5</v>
      </c>
      <c r="AA640" s="691">
        <f t="shared" si="86"/>
        <v>500000000000</v>
      </c>
      <c r="AB640" s="689" t="str">
        <f t="shared" si="87"/>
        <v>VND</v>
      </c>
      <c r="AC640" s="689">
        <f>VLOOKUP(AB640,'Fx rate'!$A$2:$B$12,2,0)</f>
        <v>1</v>
      </c>
      <c r="AD640" s="691">
        <f t="shared" si="88"/>
        <v>500000000000</v>
      </c>
      <c r="AE640" s="691">
        <f t="shared" si="89"/>
        <v>10958904.109589042</v>
      </c>
      <c r="AF640" s="692">
        <f>SUMIFS('GL7010'!M:M,'GL7010'!I:I,'C701- Recalculate'!D640)</f>
        <v>-10958904</v>
      </c>
      <c r="AG640" s="693">
        <f t="shared" si="90"/>
        <v>0.10958904214203358</v>
      </c>
    </row>
    <row r="641" spans="1:33" ht="70.5" hidden="1" thickBot="1">
      <c r="A641" s="701">
        <v>131200001</v>
      </c>
      <c r="B641" s="701" t="s">
        <v>1269</v>
      </c>
      <c r="C641" s="701" t="s">
        <v>1271</v>
      </c>
      <c r="D641" s="701" t="s">
        <v>3452</v>
      </c>
      <c r="E641" s="701" t="s">
        <v>3453</v>
      </c>
      <c r="F641" s="701">
        <v>25391</v>
      </c>
      <c r="G641" s="701" t="s">
        <v>2538</v>
      </c>
      <c r="H641" s="704">
        <v>45237</v>
      </c>
      <c r="I641" s="704">
        <v>45238</v>
      </c>
      <c r="J641" s="701">
        <v>1</v>
      </c>
      <c r="K641" s="701" t="s">
        <v>178</v>
      </c>
      <c r="L641" s="702">
        <v>100000000000</v>
      </c>
      <c r="M641" s="703">
        <v>100000000000</v>
      </c>
      <c r="N641" s="701">
        <v>0.8</v>
      </c>
      <c r="O641" s="701">
        <v>0</v>
      </c>
      <c r="P641" s="701">
        <v>0</v>
      </c>
      <c r="Q641" s="701">
        <v>0</v>
      </c>
      <c r="R641" s="701">
        <v>0</v>
      </c>
      <c r="S641" s="701">
        <v>491100002</v>
      </c>
      <c r="T641" s="701" t="s">
        <v>3454</v>
      </c>
      <c r="U641" s="702">
        <v>100000000000</v>
      </c>
      <c r="W641" s="687">
        <f t="shared" si="83"/>
        <v>45237</v>
      </c>
      <c r="X641" s="688">
        <f t="shared" si="84"/>
        <v>45238</v>
      </c>
      <c r="Y641" s="689">
        <f t="shared" si="91"/>
        <v>1</v>
      </c>
      <c r="Z641" s="690">
        <f t="shared" si="85"/>
        <v>2.1917808219178083E-5</v>
      </c>
      <c r="AA641" s="691">
        <f t="shared" si="86"/>
        <v>100000000000</v>
      </c>
      <c r="AB641" s="689" t="str">
        <f t="shared" si="87"/>
        <v>VND</v>
      </c>
      <c r="AC641" s="689">
        <f>VLOOKUP(AB641,'Fx rate'!$A$2:$B$12,2,0)</f>
        <v>1</v>
      </c>
      <c r="AD641" s="691">
        <f t="shared" si="88"/>
        <v>100000000000</v>
      </c>
      <c r="AE641" s="691">
        <f t="shared" si="89"/>
        <v>2191780.8219178081</v>
      </c>
      <c r="AF641" s="692">
        <f>SUMIFS('GL7010'!M:M,'GL7010'!I:I,'C701- Recalculate'!D641)</f>
        <v>-2191781</v>
      </c>
      <c r="AG641" s="693">
        <f t="shared" si="90"/>
        <v>-0.17808219185099006</v>
      </c>
    </row>
    <row r="642" spans="1:33" ht="70.5" hidden="1" thickBot="1">
      <c r="A642" s="701">
        <v>131200001</v>
      </c>
      <c r="B642" s="701" t="s">
        <v>1269</v>
      </c>
      <c r="C642" s="701" t="s">
        <v>1271</v>
      </c>
      <c r="D642" s="701" t="s">
        <v>3455</v>
      </c>
      <c r="E642" s="701" t="s">
        <v>3456</v>
      </c>
      <c r="F642" s="701">
        <v>11814</v>
      </c>
      <c r="G642" s="701" t="s">
        <v>3457</v>
      </c>
      <c r="H642" s="704">
        <v>45237</v>
      </c>
      <c r="I642" s="704">
        <v>45238</v>
      </c>
      <c r="J642" s="701">
        <v>1</v>
      </c>
      <c r="K642" s="701" t="s">
        <v>178</v>
      </c>
      <c r="L642" s="702">
        <v>300000000000</v>
      </c>
      <c r="M642" s="703">
        <v>300000000000</v>
      </c>
      <c r="N642" s="701">
        <v>0.8</v>
      </c>
      <c r="O642" s="701">
        <v>0</v>
      </c>
      <c r="P642" s="701">
        <v>0</v>
      </c>
      <c r="Q642" s="701">
        <v>0</v>
      </c>
      <c r="R642" s="701">
        <v>0</v>
      </c>
      <c r="S642" s="701">
        <v>491100002</v>
      </c>
      <c r="T642" s="701" t="s">
        <v>3458</v>
      </c>
      <c r="U642" s="702">
        <v>300000000000</v>
      </c>
      <c r="W642" s="687">
        <f t="shared" si="83"/>
        <v>45237</v>
      </c>
      <c r="X642" s="688">
        <f t="shared" si="84"/>
        <v>45238</v>
      </c>
      <c r="Y642" s="689">
        <f t="shared" si="91"/>
        <v>1</v>
      </c>
      <c r="Z642" s="690">
        <f t="shared" si="85"/>
        <v>2.1917808219178083E-5</v>
      </c>
      <c r="AA642" s="691">
        <f t="shared" si="86"/>
        <v>300000000000</v>
      </c>
      <c r="AB642" s="689" t="str">
        <f t="shared" si="87"/>
        <v>VND</v>
      </c>
      <c r="AC642" s="689">
        <f>VLOOKUP(AB642,'Fx rate'!$A$2:$B$12,2,0)</f>
        <v>1</v>
      </c>
      <c r="AD642" s="691">
        <f t="shared" si="88"/>
        <v>300000000000</v>
      </c>
      <c r="AE642" s="691">
        <f t="shared" si="89"/>
        <v>6575342.4657534249</v>
      </c>
      <c r="AF642" s="692">
        <f>SUMIFS('GL7010'!M:M,'GL7010'!I:I,'C701- Recalculate'!D642)</f>
        <v>-6575342</v>
      </c>
      <c r="AG642" s="693">
        <f t="shared" si="90"/>
        <v>0.46575342491269112</v>
      </c>
    </row>
    <row r="643" spans="1:33" ht="70.5" hidden="1" thickBot="1">
      <c r="A643" s="701">
        <v>131200001</v>
      </c>
      <c r="B643" s="701" t="s">
        <v>1269</v>
      </c>
      <c r="C643" s="701" t="s">
        <v>1271</v>
      </c>
      <c r="D643" s="701" t="s">
        <v>3459</v>
      </c>
      <c r="E643" s="701" t="s">
        <v>3460</v>
      </c>
      <c r="F643" s="701">
        <v>92329</v>
      </c>
      <c r="G643" s="701" t="s">
        <v>2320</v>
      </c>
      <c r="H643" s="704">
        <v>45237</v>
      </c>
      <c r="I643" s="704">
        <v>45238</v>
      </c>
      <c r="J643" s="701">
        <v>1</v>
      </c>
      <c r="K643" s="701" t="s">
        <v>178</v>
      </c>
      <c r="L643" s="702">
        <v>150000000000</v>
      </c>
      <c r="M643" s="703">
        <v>150000000000</v>
      </c>
      <c r="N643" s="701">
        <v>0.8</v>
      </c>
      <c r="O643" s="701">
        <v>0</v>
      </c>
      <c r="P643" s="701">
        <v>0</v>
      </c>
      <c r="Q643" s="701">
        <v>0</v>
      </c>
      <c r="R643" s="701">
        <v>0</v>
      </c>
      <c r="S643" s="701">
        <v>491100002</v>
      </c>
      <c r="T643" s="701" t="s">
        <v>3461</v>
      </c>
      <c r="U643" s="702">
        <v>150000000000</v>
      </c>
      <c r="W643" s="687">
        <f t="shared" si="83"/>
        <v>45237</v>
      </c>
      <c r="X643" s="688">
        <f t="shared" si="84"/>
        <v>45238</v>
      </c>
      <c r="Y643" s="689">
        <f t="shared" si="91"/>
        <v>1</v>
      </c>
      <c r="Z643" s="690">
        <f t="shared" si="85"/>
        <v>2.1917808219178083E-5</v>
      </c>
      <c r="AA643" s="691">
        <f t="shared" si="86"/>
        <v>150000000000</v>
      </c>
      <c r="AB643" s="689" t="str">
        <f t="shared" si="87"/>
        <v>VND</v>
      </c>
      <c r="AC643" s="689">
        <f>VLOOKUP(AB643,'Fx rate'!$A$2:$B$12,2,0)</f>
        <v>1</v>
      </c>
      <c r="AD643" s="691">
        <f t="shared" si="88"/>
        <v>150000000000</v>
      </c>
      <c r="AE643" s="691">
        <f t="shared" si="89"/>
        <v>3287671.2328767125</v>
      </c>
      <c r="AF643" s="692">
        <f>SUMIFS('GL7010'!M:M,'GL7010'!I:I,'C701- Recalculate'!D643)</f>
        <v>-3287671</v>
      </c>
      <c r="AG643" s="693">
        <f t="shared" si="90"/>
        <v>0.23287671245634556</v>
      </c>
    </row>
    <row r="644" spans="1:33" ht="70.5" hidden="1" thickBot="1">
      <c r="A644" s="701">
        <v>131200001</v>
      </c>
      <c r="B644" s="701" t="s">
        <v>1269</v>
      </c>
      <c r="C644" s="701" t="s">
        <v>1271</v>
      </c>
      <c r="D644" s="701" t="s">
        <v>3462</v>
      </c>
      <c r="E644" s="701" t="s">
        <v>3463</v>
      </c>
      <c r="F644" s="701">
        <v>11814</v>
      </c>
      <c r="G644" s="701" t="s">
        <v>3457</v>
      </c>
      <c r="H644" s="704">
        <v>45238</v>
      </c>
      <c r="I644" s="704">
        <v>45239</v>
      </c>
      <c r="J644" s="701">
        <v>1</v>
      </c>
      <c r="K644" s="701" t="s">
        <v>178</v>
      </c>
      <c r="L644" s="702">
        <v>500000000000</v>
      </c>
      <c r="M644" s="703">
        <v>500000000000</v>
      </c>
      <c r="N644" s="701">
        <v>0.7</v>
      </c>
      <c r="O644" s="701">
        <v>0</v>
      </c>
      <c r="P644" s="701">
        <v>0</v>
      </c>
      <c r="Q644" s="701">
        <v>0</v>
      </c>
      <c r="R644" s="701">
        <v>0</v>
      </c>
      <c r="S644" s="701">
        <v>491100002</v>
      </c>
      <c r="T644" s="701" t="s">
        <v>3464</v>
      </c>
      <c r="U644" s="702">
        <v>500000000000</v>
      </c>
      <c r="W644" s="687">
        <f t="shared" si="83"/>
        <v>45238</v>
      </c>
      <c r="X644" s="688">
        <f t="shared" si="84"/>
        <v>45239</v>
      </c>
      <c r="Y644" s="689">
        <f t="shared" si="91"/>
        <v>1</v>
      </c>
      <c r="Z644" s="690">
        <f t="shared" si="85"/>
        <v>1.9178082191780818E-5</v>
      </c>
      <c r="AA644" s="691">
        <f t="shared" si="86"/>
        <v>500000000000</v>
      </c>
      <c r="AB644" s="689" t="str">
        <f t="shared" si="87"/>
        <v>VND</v>
      </c>
      <c r="AC644" s="689">
        <f>VLOOKUP(AB644,'Fx rate'!$A$2:$B$12,2,0)</f>
        <v>1</v>
      </c>
      <c r="AD644" s="691">
        <f t="shared" si="88"/>
        <v>500000000000</v>
      </c>
      <c r="AE644" s="691">
        <f t="shared" si="89"/>
        <v>9589041.0958904084</v>
      </c>
      <c r="AF644" s="692">
        <f>SUMIFS('GL7010'!M:M,'GL7010'!I:I,'C701- Recalculate'!D644)</f>
        <v>-9589041</v>
      </c>
      <c r="AG644" s="693">
        <f t="shared" si="90"/>
        <v>9.5890408381819725E-2</v>
      </c>
    </row>
    <row r="645" spans="1:33" ht="60.5" hidden="1" thickBot="1">
      <c r="A645" s="701">
        <v>131200001</v>
      </c>
      <c r="B645" s="701" t="s">
        <v>1269</v>
      </c>
      <c r="C645" s="701" t="s">
        <v>1271</v>
      </c>
      <c r="D645" s="701" t="s">
        <v>3465</v>
      </c>
      <c r="E645" s="701" t="s">
        <v>3466</v>
      </c>
      <c r="F645" s="701">
        <v>11695</v>
      </c>
      <c r="G645" s="701" t="s">
        <v>1067</v>
      </c>
      <c r="H645" s="704">
        <v>45238</v>
      </c>
      <c r="I645" s="704">
        <v>45239</v>
      </c>
      <c r="J645" s="701">
        <v>1</v>
      </c>
      <c r="K645" s="701" t="s">
        <v>178</v>
      </c>
      <c r="L645" s="702">
        <v>450000000000</v>
      </c>
      <c r="M645" s="703">
        <v>450000000000</v>
      </c>
      <c r="N645" s="701">
        <v>0.7</v>
      </c>
      <c r="O645" s="701">
        <v>0</v>
      </c>
      <c r="P645" s="701">
        <v>0</v>
      </c>
      <c r="Q645" s="701">
        <v>0</v>
      </c>
      <c r="R645" s="701">
        <v>0</v>
      </c>
      <c r="S645" s="701">
        <v>491100002</v>
      </c>
      <c r="T645" s="701" t="s">
        <v>3467</v>
      </c>
      <c r="U645" s="702">
        <v>450000000000</v>
      </c>
      <c r="W645" s="687">
        <f t="shared" si="83"/>
        <v>45238</v>
      </c>
      <c r="X645" s="688">
        <f t="shared" si="84"/>
        <v>45239</v>
      </c>
      <c r="Y645" s="689">
        <f t="shared" si="91"/>
        <v>1</v>
      </c>
      <c r="Z645" s="690">
        <f t="shared" si="85"/>
        <v>1.9178082191780818E-5</v>
      </c>
      <c r="AA645" s="691">
        <f t="shared" si="86"/>
        <v>450000000000</v>
      </c>
      <c r="AB645" s="689" t="str">
        <f t="shared" si="87"/>
        <v>VND</v>
      </c>
      <c r="AC645" s="689">
        <f>VLOOKUP(AB645,'Fx rate'!$A$2:$B$12,2,0)</f>
        <v>1</v>
      </c>
      <c r="AD645" s="691">
        <f t="shared" si="88"/>
        <v>450000000000</v>
      </c>
      <c r="AE645" s="691">
        <f t="shared" si="89"/>
        <v>8630136.9863013681</v>
      </c>
      <c r="AF645" s="692">
        <f>SUMIFS('GL7010'!M:M,'GL7010'!I:I,'C701- Recalculate'!D645)</f>
        <v>-8630137</v>
      </c>
      <c r="AG645" s="693">
        <f t="shared" si="90"/>
        <v>-1.3698631897568703E-2</v>
      </c>
    </row>
    <row r="646" spans="1:33" ht="60.5" hidden="1" thickBot="1">
      <c r="A646" s="701">
        <v>131200001</v>
      </c>
      <c r="B646" s="701" t="s">
        <v>1269</v>
      </c>
      <c r="C646" s="701" t="s">
        <v>1271</v>
      </c>
      <c r="D646" s="701" t="s">
        <v>3468</v>
      </c>
      <c r="E646" s="701" t="s">
        <v>3469</v>
      </c>
      <c r="F646" s="701">
        <v>21075</v>
      </c>
      <c r="G646" s="701" t="s">
        <v>1066</v>
      </c>
      <c r="H646" s="704">
        <v>45238</v>
      </c>
      <c r="I646" s="704">
        <v>45239</v>
      </c>
      <c r="J646" s="701">
        <v>1</v>
      </c>
      <c r="K646" s="701" t="s">
        <v>178</v>
      </c>
      <c r="L646" s="702">
        <v>170000000000</v>
      </c>
      <c r="M646" s="703">
        <v>170000000000</v>
      </c>
      <c r="N646" s="701">
        <v>0.7</v>
      </c>
      <c r="O646" s="701">
        <v>0</v>
      </c>
      <c r="P646" s="701">
        <v>0</v>
      </c>
      <c r="Q646" s="701">
        <v>0</v>
      </c>
      <c r="R646" s="701">
        <v>0</v>
      </c>
      <c r="S646" s="701">
        <v>491100002</v>
      </c>
      <c r="T646" s="701" t="s">
        <v>3470</v>
      </c>
      <c r="U646" s="702">
        <v>170000000000</v>
      </c>
      <c r="W646" s="687">
        <f t="shared" si="83"/>
        <v>45238</v>
      </c>
      <c r="X646" s="688">
        <f t="shared" si="84"/>
        <v>45239</v>
      </c>
      <c r="Y646" s="689">
        <f t="shared" si="91"/>
        <v>1</v>
      </c>
      <c r="Z646" s="690">
        <f t="shared" si="85"/>
        <v>1.9178082191780818E-5</v>
      </c>
      <c r="AA646" s="691">
        <f t="shared" si="86"/>
        <v>170000000000</v>
      </c>
      <c r="AB646" s="689" t="str">
        <f t="shared" si="87"/>
        <v>VND</v>
      </c>
      <c r="AC646" s="689">
        <f>VLOOKUP(AB646,'Fx rate'!$A$2:$B$12,2,0)</f>
        <v>1</v>
      </c>
      <c r="AD646" s="691">
        <f t="shared" si="88"/>
        <v>170000000000</v>
      </c>
      <c r="AE646" s="691">
        <f t="shared" si="89"/>
        <v>3260273.972602739</v>
      </c>
      <c r="AF646" s="692">
        <f>SUMIFS('GL7010'!M:M,'GL7010'!I:I,'C701- Recalculate'!D646)</f>
        <v>-3260274</v>
      </c>
      <c r="AG646" s="693">
        <f t="shared" si="90"/>
        <v>-2.7397261001169682E-2</v>
      </c>
    </row>
    <row r="647" spans="1:33" ht="60.5" hidden="1" thickBot="1">
      <c r="A647" s="701">
        <v>131200001</v>
      </c>
      <c r="B647" s="701" t="s">
        <v>1269</v>
      </c>
      <c r="C647" s="701" t="s">
        <v>1271</v>
      </c>
      <c r="D647" s="701" t="s">
        <v>3471</v>
      </c>
      <c r="E647" s="701" t="s">
        <v>3472</v>
      </c>
      <c r="F647" s="701">
        <v>12204</v>
      </c>
      <c r="G647" s="701" t="s">
        <v>2336</v>
      </c>
      <c r="H647" s="704">
        <v>45238</v>
      </c>
      <c r="I647" s="704">
        <v>45239</v>
      </c>
      <c r="J647" s="701">
        <v>1</v>
      </c>
      <c r="K647" s="701" t="s">
        <v>178</v>
      </c>
      <c r="L647" s="702">
        <v>200000000000</v>
      </c>
      <c r="M647" s="703">
        <v>200000000000</v>
      </c>
      <c r="N647" s="701">
        <v>0.7</v>
      </c>
      <c r="O647" s="701">
        <v>0</v>
      </c>
      <c r="P647" s="701">
        <v>0</v>
      </c>
      <c r="Q647" s="701">
        <v>0</v>
      </c>
      <c r="R647" s="701">
        <v>0</v>
      </c>
      <c r="S647" s="701">
        <v>491100002</v>
      </c>
      <c r="T647" s="701" t="s">
        <v>3473</v>
      </c>
      <c r="U647" s="702">
        <v>200000000000</v>
      </c>
      <c r="W647" s="687">
        <f t="shared" si="83"/>
        <v>45238</v>
      </c>
      <c r="X647" s="688">
        <f t="shared" si="84"/>
        <v>45239</v>
      </c>
      <c r="Y647" s="689">
        <f t="shared" si="91"/>
        <v>1</v>
      </c>
      <c r="Z647" s="690">
        <f t="shared" si="85"/>
        <v>1.9178082191780818E-5</v>
      </c>
      <c r="AA647" s="691">
        <f t="shared" si="86"/>
        <v>200000000000</v>
      </c>
      <c r="AB647" s="689" t="str">
        <f t="shared" si="87"/>
        <v>VND</v>
      </c>
      <c r="AC647" s="689">
        <f>VLOOKUP(AB647,'Fx rate'!$A$2:$B$12,2,0)</f>
        <v>1</v>
      </c>
      <c r="AD647" s="691">
        <f t="shared" si="88"/>
        <v>200000000000</v>
      </c>
      <c r="AE647" s="691">
        <f t="shared" si="89"/>
        <v>3835616.4383561634</v>
      </c>
      <c r="AF647" s="692">
        <f>SUMIFS('GL7010'!M:M,'GL7010'!I:I,'C701- Recalculate'!D647)</f>
        <v>-3835616</v>
      </c>
      <c r="AG647" s="693">
        <f t="shared" si="90"/>
        <v>0.43835616344586015</v>
      </c>
    </row>
    <row r="648" spans="1:33" ht="60.5" hidden="1" thickBot="1">
      <c r="A648" s="701">
        <v>131200001</v>
      </c>
      <c r="B648" s="701" t="s">
        <v>1269</v>
      </c>
      <c r="C648" s="701" t="s">
        <v>1271</v>
      </c>
      <c r="D648" s="701" t="s">
        <v>3474</v>
      </c>
      <c r="E648" s="701" t="s">
        <v>3475</v>
      </c>
      <c r="F648" s="701">
        <v>40038</v>
      </c>
      <c r="G648" s="701" t="s">
        <v>2566</v>
      </c>
      <c r="H648" s="704">
        <v>45238</v>
      </c>
      <c r="I648" s="704">
        <v>45239</v>
      </c>
      <c r="J648" s="701">
        <v>1</v>
      </c>
      <c r="K648" s="701" t="s">
        <v>178</v>
      </c>
      <c r="L648" s="702">
        <v>500000000000</v>
      </c>
      <c r="M648" s="703">
        <v>500000000000</v>
      </c>
      <c r="N648" s="701">
        <v>0.7</v>
      </c>
      <c r="O648" s="701">
        <v>0</v>
      </c>
      <c r="P648" s="701">
        <v>0</v>
      </c>
      <c r="Q648" s="701">
        <v>0</v>
      </c>
      <c r="R648" s="701">
        <v>0</v>
      </c>
      <c r="S648" s="701">
        <v>491100002</v>
      </c>
      <c r="T648" s="701" t="s">
        <v>3476</v>
      </c>
      <c r="U648" s="702">
        <v>500000000000</v>
      </c>
      <c r="W648" s="687">
        <f t="shared" si="83"/>
        <v>45238</v>
      </c>
      <c r="X648" s="688">
        <f t="shared" si="84"/>
        <v>45239</v>
      </c>
      <c r="Y648" s="689">
        <f t="shared" si="91"/>
        <v>1</v>
      </c>
      <c r="Z648" s="690">
        <f t="shared" si="85"/>
        <v>1.9178082191780818E-5</v>
      </c>
      <c r="AA648" s="691">
        <f t="shared" si="86"/>
        <v>500000000000</v>
      </c>
      <c r="AB648" s="689" t="str">
        <f t="shared" si="87"/>
        <v>VND</v>
      </c>
      <c r="AC648" s="689">
        <f>VLOOKUP(AB648,'Fx rate'!$A$2:$B$12,2,0)</f>
        <v>1</v>
      </c>
      <c r="AD648" s="691">
        <f t="shared" si="88"/>
        <v>500000000000</v>
      </c>
      <c r="AE648" s="691">
        <f t="shared" si="89"/>
        <v>9589041.0958904084</v>
      </c>
      <c r="AF648" s="692">
        <f>SUMIFS('GL7010'!M:M,'GL7010'!I:I,'C701- Recalculate'!D648)</f>
        <v>-9589041</v>
      </c>
      <c r="AG648" s="693">
        <f t="shared" si="90"/>
        <v>9.5890408381819725E-2</v>
      </c>
    </row>
    <row r="649" spans="1:33" ht="60.5" hidden="1" thickBot="1">
      <c r="A649" s="701">
        <v>131200001</v>
      </c>
      <c r="B649" s="701" t="s">
        <v>1269</v>
      </c>
      <c r="C649" s="701" t="s">
        <v>1271</v>
      </c>
      <c r="D649" s="701" t="s">
        <v>3477</v>
      </c>
      <c r="E649" s="701" t="s">
        <v>3478</v>
      </c>
      <c r="F649" s="701">
        <v>40038</v>
      </c>
      <c r="G649" s="701" t="s">
        <v>2566</v>
      </c>
      <c r="H649" s="704">
        <v>45238</v>
      </c>
      <c r="I649" s="704">
        <v>45239</v>
      </c>
      <c r="J649" s="701">
        <v>1</v>
      </c>
      <c r="K649" s="701" t="s">
        <v>178</v>
      </c>
      <c r="L649" s="702">
        <v>150000000000</v>
      </c>
      <c r="M649" s="703">
        <v>150000000000</v>
      </c>
      <c r="N649" s="701">
        <v>0.7</v>
      </c>
      <c r="O649" s="701">
        <v>0</v>
      </c>
      <c r="P649" s="701">
        <v>0</v>
      </c>
      <c r="Q649" s="701">
        <v>0</v>
      </c>
      <c r="R649" s="701">
        <v>0</v>
      </c>
      <c r="S649" s="701">
        <v>491100002</v>
      </c>
      <c r="T649" s="701" t="s">
        <v>3479</v>
      </c>
      <c r="U649" s="702">
        <v>150000000000</v>
      </c>
      <c r="W649" s="687">
        <f t="shared" si="83"/>
        <v>45238</v>
      </c>
      <c r="X649" s="688">
        <f t="shared" si="84"/>
        <v>45239</v>
      </c>
      <c r="Y649" s="689">
        <f t="shared" si="91"/>
        <v>1</v>
      </c>
      <c r="Z649" s="690">
        <f t="shared" si="85"/>
        <v>1.9178082191780818E-5</v>
      </c>
      <c r="AA649" s="691">
        <f t="shared" si="86"/>
        <v>150000000000</v>
      </c>
      <c r="AB649" s="689" t="str">
        <f t="shared" si="87"/>
        <v>VND</v>
      </c>
      <c r="AC649" s="689">
        <f>VLOOKUP(AB649,'Fx rate'!$A$2:$B$12,2,0)</f>
        <v>1</v>
      </c>
      <c r="AD649" s="691">
        <f t="shared" si="88"/>
        <v>150000000000</v>
      </c>
      <c r="AE649" s="691">
        <f t="shared" si="89"/>
        <v>2876712.3287671227</v>
      </c>
      <c r="AF649" s="692">
        <f>SUMIFS('GL7010'!M:M,'GL7010'!I:I,'C701- Recalculate'!D649)</f>
        <v>-2876712</v>
      </c>
      <c r="AG649" s="693">
        <f t="shared" si="90"/>
        <v>0.32876712270081043</v>
      </c>
    </row>
    <row r="650" spans="1:33" ht="70.5" hidden="1" thickBot="1">
      <c r="A650" s="701">
        <v>131200001</v>
      </c>
      <c r="B650" s="701" t="s">
        <v>1269</v>
      </c>
      <c r="C650" s="701" t="s">
        <v>1271</v>
      </c>
      <c r="D650" s="701" t="s">
        <v>3480</v>
      </c>
      <c r="E650" s="701" t="s">
        <v>3481</v>
      </c>
      <c r="F650" s="701">
        <v>25391</v>
      </c>
      <c r="G650" s="701" t="s">
        <v>2538</v>
      </c>
      <c r="H650" s="704">
        <v>45238</v>
      </c>
      <c r="I650" s="704">
        <v>45239</v>
      </c>
      <c r="J650" s="701">
        <v>1</v>
      </c>
      <c r="K650" s="701" t="s">
        <v>178</v>
      </c>
      <c r="L650" s="702">
        <v>100000000000</v>
      </c>
      <c r="M650" s="703">
        <v>100000000000</v>
      </c>
      <c r="N650" s="701">
        <v>0.7</v>
      </c>
      <c r="O650" s="701">
        <v>0</v>
      </c>
      <c r="P650" s="701">
        <v>0</v>
      </c>
      <c r="Q650" s="701">
        <v>0</v>
      </c>
      <c r="R650" s="701">
        <v>0</v>
      </c>
      <c r="S650" s="701">
        <v>491100002</v>
      </c>
      <c r="T650" s="701" t="s">
        <v>3482</v>
      </c>
      <c r="U650" s="702">
        <v>100000000000</v>
      </c>
      <c r="W650" s="687">
        <f t="shared" si="83"/>
        <v>45238</v>
      </c>
      <c r="X650" s="688">
        <f t="shared" si="84"/>
        <v>45239</v>
      </c>
      <c r="Y650" s="689">
        <f t="shared" si="91"/>
        <v>1</v>
      </c>
      <c r="Z650" s="690">
        <f t="shared" si="85"/>
        <v>1.9178082191780818E-5</v>
      </c>
      <c r="AA650" s="691">
        <f t="shared" si="86"/>
        <v>100000000000</v>
      </c>
      <c r="AB650" s="689" t="str">
        <f t="shared" si="87"/>
        <v>VND</v>
      </c>
      <c r="AC650" s="689">
        <f>VLOOKUP(AB650,'Fx rate'!$A$2:$B$12,2,0)</f>
        <v>1</v>
      </c>
      <c r="AD650" s="691">
        <f t="shared" si="88"/>
        <v>100000000000</v>
      </c>
      <c r="AE650" s="691">
        <f t="shared" si="89"/>
        <v>1917808.2191780817</v>
      </c>
      <c r="AF650" s="692">
        <f>SUMIFS('GL7010'!M:M,'GL7010'!I:I,'C701- Recalculate'!D650)</f>
        <v>-1917808</v>
      </c>
      <c r="AG650" s="693">
        <f t="shared" si="90"/>
        <v>0.21917808172293007</v>
      </c>
    </row>
    <row r="651" spans="1:33" ht="70.5" hidden="1" thickBot="1">
      <c r="A651" s="701">
        <v>131200001</v>
      </c>
      <c r="B651" s="701" t="s">
        <v>1269</v>
      </c>
      <c r="C651" s="701" t="s">
        <v>1271</v>
      </c>
      <c r="D651" s="701" t="s">
        <v>3483</v>
      </c>
      <c r="E651" s="701" t="s">
        <v>3484</v>
      </c>
      <c r="F651" s="701">
        <v>20878</v>
      </c>
      <c r="G651" s="701" t="s">
        <v>1848</v>
      </c>
      <c r="H651" s="704">
        <v>45238</v>
      </c>
      <c r="I651" s="704">
        <v>45239</v>
      </c>
      <c r="J651" s="701">
        <v>1</v>
      </c>
      <c r="K651" s="701" t="s">
        <v>178</v>
      </c>
      <c r="L651" s="702">
        <v>150000000000</v>
      </c>
      <c r="M651" s="703">
        <v>150000000000</v>
      </c>
      <c r="N651" s="701">
        <v>0.7</v>
      </c>
      <c r="O651" s="701">
        <v>0</v>
      </c>
      <c r="P651" s="701">
        <v>0</v>
      </c>
      <c r="Q651" s="701">
        <v>0</v>
      </c>
      <c r="R651" s="701">
        <v>0</v>
      </c>
      <c r="S651" s="701">
        <v>491100002</v>
      </c>
      <c r="T651" s="701" t="s">
        <v>3485</v>
      </c>
      <c r="U651" s="702">
        <v>150000000000</v>
      </c>
      <c r="W651" s="687">
        <f t="shared" si="83"/>
        <v>45238</v>
      </c>
      <c r="X651" s="688">
        <f t="shared" si="84"/>
        <v>45239</v>
      </c>
      <c r="Y651" s="689">
        <f t="shared" si="91"/>
        <v>1</v>
      </c>
      <c r="Z651" s="690">
        <f t="shared" si="85"/>
        <v>1.9178082191780818E-5</v>
      </c>
      <c r="AA651" s="691">
        <f t="shared" si="86"/>
        <v>150000000000</v>
      </c>
      <c r="AB651" s="689" t="str">
        <f t="shared" si="87"/>
        <v>VND</v>
      </c>
      <c r="AC651" s="689">
        <f>VLOOKUP(AB651,'Fx rate'!$A$2:$B$12,2,0)</f>
        <v>1</v>
      </c>
      <c r="AD651" s="691">
        <f t="shared" si="88"/>
        <v>150000000000</v>
      </c>
      <c r="AE651" s="691">
        <f t="shared" si="89"/>
        <v>2876712.3287671227</v>
      </c>
      <c r="AF651" s="692">
        <f>SUMIFS('GL7010'!M:M,'GL7010'!I:I,'C701- Recalculate'!D651)</f>
        <v>-2876712</v>
      </c>
      <c r="AG651" s="693">
        <f t="shared" si="90"/>
        <v>0.32876712270081043</v>
      </c>
    </row>
    <row r="652" spans="1:33" ht="60.5" hidden="1" thickBot="1">
      <c r="A652" s="701">
        <v>131200001</v>
      </c>
      <c r="B652" s="701" t="s">
        <v>1269</v>
      </c>
      <c r="C652" s="701" t="s">
        <v>1271</v>
      </c>
      <c r="D652" s="701" t="s">
        <v>3486</v>
      </c>
      <c r="E652" s="701" t="s">
        <v>3487</v>
      </c>
      <c r="F652" s="701">
        <v>21075</v>
      </c>
      <c r="G652" s="701" t="s">
        <v>1066</v>
      </c>
      <c r="H652" s="704">
        <v>45239</v>
      </c>
      <c r="I652" s="704">
        <v>45240</v>
      </c>
      <c r="J652" s="701">
        <v>1</v>
      </c>
      <c r="K652" s="701" t="s">
        <v>178</v>
      </c>
      <c r="L652" s="702">
        <v>200000000000</v>
      </c>
      <c r="M652" s="703">
        <v>200000000000</v>
      </c>
      <c r="N652" s="701">
        <v>0.6</v>
      </c>
      <c r="O652" s="701">
        <v>0</v>
      </c>
      <c r="P652" s="701">
        <v>0</v>
      </c>
      <c r="Q652" s="701">
        <v>0</v>
      </c>
      <c r="R652" s="701">
        <v>0</v>
      </c>
      <c r="S652" s="701">
        <v>491100002</v>
      </c>
      <c r="T652" s="701" t="s">
        <v>3488</v>
      </c>
      <c r="U652" s="702">
        <v>200000000000</v>
      </c>
      <c r="W652" s="687">
        <f t="shared" si="83"/>
        <v>45239</v>
      </c>
      <c r="X652" s="688">
        <f t="shared" si="84"/>
        <v>45240</v>
      </c>
      <c r="Y652" s="689">
        <f t="shared" si="91"/>
        <v>1</v>
      </c>
      <c r="Z652" s="690">
        <f t="shared" si="85"/>
        <v>1.6438356164383563E-5</v>
      </c>
      <c r="AA652" s="691">
        <f t="shared" si="86"/>
        <v>200000000000</v>
      </c>
      <c r="AB652" s="689" t="str">
        <f t="shared" si="87"/>
        <v>VND</v>
      </c>
      <c r="AC652" s="689">
        <f>VLOOKUP(AB652,'Fx rate'!$A$2:$B$12,2,0)</f>
        <v>1</v>
      </c>
      <c r="AD652" s="691">
        <f t="shared" si="88"/>
        <v>200000000000</v>
      </c>
      <c r="AE652" s="691">
        <f t="shared" si="89"/>
        <v>3287671.2328767129</v>
      </c>
      <c r="AF652" s="692">
        <f>SUMIFS('GL7010'!M:M,'GL7010'!I:I,'C701- Recalculate'!D652)</f>
        <v>-3287671</v>
      </c>
      <c r="AG652" s="693">
        <f t="shared" si="90"/>
        <v>0.23287671292200685</v>
      </c>
    </row>
    <row r="653" spans="1:33" ht="70.5" hidden="1" thickBot="1">
      <c r="A653" s="701">
        <v>131200001</v>
      </c>
      <c r="B653" s="701" t="s">
        <v>1269</v>
      </c>
      <c r="C653" s="701" t="s">
        <v>1271</v>
      </c>
      <c r="D653" s="701" t="s">
        <v>3489</v>
      </c>
      <c r="E653" s="701" t="s">
        <v>3490</v>
      </c>
      <c r="F653" s="701">
        <v>147192</v>
      </c>
      <c r="G653" s="701" t="s">
        <v>1701</v>
      </c>
      <c r="H653" s="704">
        <v>45239</v>
      </c>
      <c r="I653" s="704">
        <v>45240</v>
      </c>
      <c r="J653" s="701">
        <v>1</v>
      </c>
      <c r="K653" s="701" t="s">
        <v>178</v>
      </c>
      <c r="L653" s="702">
        <v>100000000000</v>
      </c>
      <c r="M653" s="703">
        <v>100000000000</v>
      </c>
      <c r="N653" s="701">
        <v>0.6</v>
      </c>
      <c r="O653" s="701">
        <v>0</v>
      </c>
      <c r="P653" s="701">
        <v>0</v>
      </c>
      <c r="Q653" s="701">
        <v>0</v>
      </c>
      <c r="R653" s="701">
        <v>0</v>
      </c>
      <c r="S653" s="701">
        <v>491100002</v>
      </c>
      <c r="T653" s="701" t="s">
        <v>3491</v>
      </c>
      <c r="U653" s="702">
        <v>100000000000</v>
      </c>
      <c r="W653" s="687">
        <f t="shared" si="83"/>
        <v>45239</v>
      </c>
      <c r="X653" s="688">
        <f t="shared" si="84"/>
        <v>45240</v>
      </c>
      <c r="Y653" s="689">
        <f t="shared" si="91"/>
        <v>1</v>
      </c>
      <c r="Z653" s="690">
        <f t="shared" si="85"/>
        <v>1.6438356164383563E-5</v>
      </c>
      <c r="AA653" s="691">
        <f t="shared" si="86"/>
        <v>100000000000</v>
      </c>
      <c r="AB653" s="689" t="str">
        <f t="shared" si="87"/>
        <v>VND</v>
      </c>
      <c r="AC653" s="689">
        <f>VLOOKUP(AB653,'Fx rate'!$A$2:$B$12,2,0)</f>
        <v>1</v>
      </c>
      <c r="AD653" s="691">
        <f t="shared" si="88"/>
        <v>100000000000</v>
      </c>
      <c r="AE653" s="691">
        <f t="shared" si="89"/>
        <v>1643835.6164383565</v>
      </c>
      <c r="AF653" s="692">
        <f>SUMIFS('GL7010'!M:M,'GL7010'!I:I,'C701- Recalculate'!D653)</f>
        <v>-1643836</v>
      </c>
      <c r="AG653" s="693">
        <f t="shared" si="90"/>
        <v>-0.38356164353899658</v>
      </c>
    </row>
    <row r="654" spans="1:33" ht="70.5" hidden="1" thickBot="1">
      <c r="A654" s="701">
        <v>131200001</v>
      </c>
      <c r="B654" s="701" t="s">
        <v>1269</v>
      </c>
      <c r="C654" s="701" t="s">
        <v>1271</v>
      </c>
      <c r="D654" s="701" t="s">
        <v>3492</v>
      </c>
      <c r="E654" s="701" t="s">
        <v>3493</v>
      </c>
      <c r="F654" s="701">
        <v>25391</v>
      </c>
      <c r="G654" s="701" t="s">
        <v>2538</v>
      </c>
      <c r="H654" s="704">
        <v>45239</v>
      </c>
      <c r="I654" s="704">
        <v>45240</v>
      </c>
      <c r="J654" s="701">
        <v>1</v>
      </c>
      <c r="K654" s="701" t="s">
        <v>178</v>
      </c>
      <c r="L654" s="702">
        <v>100000000000</v>
      </c>
      <c r="M654" s="703">
        <v>100000000000</v>
      </c>
      <c r="N654" s="701">
        <v>0.6</v>
      </c>
      <c r="O654" s="701">
        <v>0</v>
      </c>
      <c r="P654" s="701">
        <v>0</v>
      </c>
      <c r="Q654" s="701">
        <v>0</v>
      </c>
      <c r="R654" s="701">
        <v>0</v>
      </c>
      <c r="S654" s="701">
        <v>491100002</v>
      </c>
      <c r="T654" s="701" t="s">
        <v>3494</v>
      </c>
      <c r="U654" s="702">
        <v>100000000000</v>
      </c>
      <c r="W654" s="687">
        <f t="shared" si="83"/>
        <v>45239</v>
      </c>
      <c r="X654" s="688">
        <f t="shared" si="84"/>
        <v>45240</v>
      </c>
      <c r="Y654" s="689">
        <f t="shared" si="91"/>
        <v>1</v>
      </c>
      <c r="Z654" s="690">
        <f t="shared" si="85"/>
        <v>1.6438356164383563E-5</v>
      </c>
      <c r="AA654" s="691">
        <f t="shared" si="86"/>
        <v>100000000000</v>
      </c>
      <c r="AB654" s="689" t="str">
        <f t="shared" si="87"/>
        <v>VND</v>
      </c>
      <c r="AC654" s="689">
        <f>VLOOKUP(AB654,'Fx rate'!$A$2:$B$12,2,0)</f>
        <v>1</v>
      </c>
      <c r="AD654" s="691">
        <f t="shared" si="88"/>
        <v>100000000000</v>
      </c>
      <c r="AE654" s="691">
        <f t="shared" si="89"/>
        <v>1643835.6164383565</v>
      </c>
      <c r="AF654" s="692">
        <f>SUMIFS('GL7010'!M:M,'GL7010'!I:I,'C701- Recalculate'!D654)</f>
        <v>-1643836</v>
      </c>
      <c r="AG654" s="693">
        <f t="shared" si="90"/>
        <v>-0.38356164353899658</v>
      </c>
    </row>
    <row r="655" spans="1:33" ht="70.5" hidden="1" thickBot="1">
      <c r="A655" s="701">
        <v>131200001</v>
      </c>
      <c r="B655" s="701" t="s">
        <v>1269</v>
      </c>
      <c r="C655" s="701" t="s">
        <v>1271</v>
      </c>
      <c r="D655" s="701" t="s">
        <v>3495</v>
      </c>
      <c r="E655" s="701" t="s">
        <v>3496</v>
      </c>
      <c r="F655" s="701">
        <v>25325</v>
      </c>
      <c r="G655" s="701" t="s">
        <v>2140</v>
      </c>
      <c r="H655" s="704">
        <v>45239</v>
      </c>
      <c r="I655" s="704">
        <v>45240</v>
      </c>
      <c r="J655" s="701">
        <v>1</v>
      </c>
      <c r="K655" s="701" t="s">
        <v>178</v>
      </c>
      <c r="L655" s="702">
        <v>500000000000</v>
      </c>
      <c r="M655" s="703">
        <v>500000000000</v>
      </c>
      <c r="N655" s="701">
        <v>0.6</v>
      </c>
      <c r="O655" s="701">
        <v>0</v>
      </c>
      <c r="P655" s="701">
        <v>0</v>
      </c>
      <c r="Q655" s="701">
        <v>0</v>
      </c>
      <c r="R655" s="701">
        <v>0</v>
      </c>
      <c r="S655" s="701">
        <v>491100002</v>
      </c>
      <c r="T655" s="701" t="s">
        <v>3497</v>
      </c>
      <c r="U655" s="702">
        <v>500000000000</v>
      </c>
      <c r="W655" s="687">
        <f t="shared" si="83"/>
        <v>45239</v>
      </c>
      <c r="X655" s="688">
        <f t="shared" si="84"/>
        <v>45240</v>
      </c>
      <c r="Y655" s="689">
        <f t="shared" si="91"/>
        <v>1</v>
      </c>
      <c r="Z655" s="690">
        <f t="shared" si="85"/>
        <v>1.6438356164383563E-5</v>
      </c>
      <c r="AA655" s="691">
        <f t="shared" si="86"/>
        <v>500000000000</v>
      </c>
      <c r="AB655" s="689" t="str">
        <f t="shared" si="87"/>
        <v>VND</v>
      </c>
      <c r="AC655" s="689">
        <f>VLOOKUP(AB655,'Fx rate'!$A$2:$B$12,2,0)</f>
        <v>1</v>
      </c>
      <c r="AD655" s="691">
        <f t="shared" si="88"/>
        <v>500000000000</v>
      </c>
      <c r="AE655" s="691">
        <f t="shared" si="89"/>
        <v>8219178.0821917821</v>
      </c>
      <c r="AF655" s="692">
        <f>SUMIFS('GL7010'!M:M,'GL7010'!I:I,'C701- Recalculate'!D655)</f>
        <v>-8219178</v>
      </c>
      <c r="AG655" s="693">
        <f t="shared" si="90"/>
        <v>8.219178207218647E-2</v>
      </c>
    </row>
    <row r="656" spans="1:33" ht="60.5" hidden="1" thickBot="1">
      <c r="A656" s="701">
        <v>131200001</v>
      </c>
      <c r="B656" s="701" t="s">
        <v>1269</v>
      </c>
      <c r="C656" s="701" t="s">
        <v>1271</v>
      </c>
      <c r="D656" s="701" t="s">
        <v>3498</v>
      </c>
      <c r="E656" s="701" t="s">
        <v>3499</v>
      </c>
      <c r="F656" s="701">
        <v>40038</v>
      </c>
      <c r="G656" s="701" t="s">
        <v>2566</v>
      </c>
      <c r="H656" s="704">
        <v>45239</v>
      </c>
      <c r="I656" s="704">
        <v>45240</v>
      </c>
      <c r="J656" s="701">
        <v>1</v>
      </c>
      <c r="K656" s="701" t="s">
        <v>178</v>
      </c>
      <c r="L656" s="702">
        <v>150000000000</v>
      </c>
      <c r="M656" s="703">
        <v>150000000000</v>
      </c>
      <c r="N656" s="701">
        <v>0.6</v>
      </c>
      <c r="O656" s="701">
        <v>0</v>
      </c>
      <c r="P656" s="701">
        <v>0</v>
      </c>
      <c r="Q656" s="701">
        <v>0</v>
      </c>
      <c r="R656" s="701">
        <v>0</v>
      </c>
      <c r="S656" s="701">
        <v>491100002</v>
      </c>
      <c r="T656" s="701" t="s">
        <v>3500</v>
      </c>
      <c r="U656" s="702">
        <v>150000000000</v>
      </c>
      <c r="W656" s="687">
        <f t="shared" si="83"/>
        <v>45239</v>
      </c>
      <c r="X656" s="688">
        <f t="shared" si="84"/>
        <v>45240</v>
      </c>
      <c r="Y656" s="689">
        <f t="shared" si="91"/>
        <v>1</v>
      </c>
      <c r="Z656" s="690">
        <f t="shared" si="85"/>
        <v>1.6438356164383563E-5</v>
      </c>
      <c r="AA656" s="691">
        <f t="shared" si="86"/>
        <v>150000000000</v>
      </c>
      <c r="AB656" s="689" t="str">
        <f t="shared" si="87"/>
        <v>VND</v>
      </c>
      <c r="AC656" s="689">
        <f>VLOOKUP(AB656,'Fx rate'!$A$2:$B$12,2,0)</f>
        <v>1</v>
      </c>
      <c r="AD656" s="691">
        <f t="shared" si="88"/>
        <v>150000000000</v>
      </c>
      <c r="AE656" s="691">
        <f t="shared" si="89"/>
        <v>2465753.4246575343</v>
      </c>
      <c r="AF656" s="692">
        <f>SUMIFS('GL7010'!M:M,'GL7010'!I:I,'C701- Recalculate'!D656)</f>
        <v>-2465753</v>
      </c>
      <c r="AG656" s="693">
        <f t="shared" si="90"/>
        <v>0.42465753434225917</v>
      </c>
    </row>
    <row r="657" spans="1:33" ht="60.5" hidden="1" thickBot="1">
      <c r="A657" s="701">
        <v>131200001</v>
      </c>
      <c r="B657" s="701" t="s">
        <v>1269</v>
      </c>
      <c r="C657" s="701" t="s">
        <v>1271</v>
      </c>
      <c r="D657" s="701" t="s">
        <v>3501</v>
      </c>
      <c r="E657" s="701" t="s">
        <v>3502</v>
      </c>
      <c r="F657" s="701">
        <v>12204</v>
      </c>
      <c r="G657" s="701" t="s">
        <v>2336</v>
      </c>
      <c r="H657" s="704">
        <v>45239</v>
      </c>
      <c r="I657" s="704">
        <v>45240</v>
      </c>
      <c r="J657" s="701">
        <v>1</v>
      </c>
      <c r="K657" s="701" t="s">
        <v>178</v>
      </c>
      <c r="L657" s="702">
        <v>200000000000</v>
      </c>
      <c r="M657" s="703">
        <v>200000000000</v>
      </c>
      <c r="N657" s="701">
        <v>0.7</v>
      </c>
      <c r="O657" s="701">
        <v>0</v>
      </c>
      <c r="P657" s="701">
        <v>0</v>
      </c>
      <c r="Q657" s="701">
        <v>0</v>
      </c>
      <c r="R657" s="701">
        <v>0</v>
      </c>
      <c r="S657" s="701">
        <v>491100002</v>
      </c>
      <c r="T657" s="701" t="s">
        <v>3503</v>
      </c>
      <c r="U657" s="702">
        <v>200000000000</v>
      </c>
      <c r="W657" s="687">
        <f t="shared" si="83"/>
        <v>45239</v>
      </c>
      <c r="X657" s="688">
        <f t="shared" si="84"/>
        <v>45240</v>
      </c>
      <c r="Y657" s="689">
        <f t="shared" si="91"/>
        <v>1</v>
      </c>
      <c r="Z657" s="690">
        <f t="shared" si="85"/>
        <v>1.9178082191780818E-5</v>
      </c>
      <c r="AA657" s="691">
        <f t="shared" si="86"/>
        <v>200000000000</v>
      </c>
      <c r="AB657" s="689" t="str">
        <f t="shared" si="87"/>
        <v>VND</v>
      </c>
      <c r="AC657" s="689">
        <f>VLOOKUP(AB657,'Fx rate'!$A$2:$B$12,2,0)</f>
        <v>1</v>
      </c>
      <c r="AD657" s="691">
        <f t="shared" si="88"/>
        <v>200000000000</v>
      </c>
      <c r="AE657" s="691">
        <f t="shared" si="89"/>
        <v>3835616.4383561634</v>
      </c>
      <c r="AF657" s="692">
        <f>SUMIFS('GL7010'!M:M,'GL7010'!I:I,'C701- Recalculate'!D657)</f>
        <v>-3835616</v>
      </c>
      <c r="AG657" s="693">
        <f t="shared" si="90"/>
        <v>0.43835616344586015</v>
      </c>
    </row>
    <row r="658" spans="1:33" ht="70.5" hidden="1" thickBot="1">
      <c r="A658" s="701">
        <v>131200001</v>
      </c>
      <c r="B658" s="701" t="s">
        <v>1269</v>
      </c>
      <c r="C658" s="701" t="s">
        <v>1271</v>
      </c>
      <c r="D658" s="701" t="s">
        <v>3504</v>
      </c>
      <c r="E658" s="701" t="s">
        <v>3505</v>
      </c>
      <c r="F658" s="701">
        <v>11814</v>
      </c>
      <c r="G658" s="701" t="s">
        <v>3457</v>
      </c>
      <c r="H658" s="704">
        <v>45239</v>
      </c>
      <c r="I658" s="704">
        <v>45240</v>
      </c>
      <c r="J658" s="701">
        <v>1</v>
      </c>
      <c r="K658" s="701" t="s">
        <v>178</v>
      </c>
      <c r="L658" s="702">
        <v>500000000000</v>
      </c>
      <c r="M658" s="703">
        <v>500000000000</v>
      </c>
      <c r="N658" s="701">
        <v>0.6</v>
      </c>
      <c r="O658" s="701">
        <v>0</v>
      </c>
      <c r="P658" s="701">
        <v>0</v>
      </c>
      <c r="Q658" s="701">
        <v>0</v>
      </c>
      <c r="R658" s="701">
        <v>0</v>
      </c>
      <c r="S658" s="701">
        <v>491100002</v>
      </c>
      <c r="T658" s="701" t="s">
        <v>3506</v>
      </c>
      <c r="U658" s="702">
        <v>500000000000</v>
      </c>
      <c r="W658" s="687">
        <f t="shared" si="83"/>
        <v>45239</v>
      </c>
      <c r="X658" s="688">
        <f t="shared" si="84"/>
        <v>45240</v>
      </c>
      <c r="Y658" s="689">
        <f t="shared" si="91"/>
        <v>1</v>
      </c>
      <c r="Z658" s="690">
        <f t="shared" si="85"/>
        <v>1.6438356164383563E-5</v>
      </c>
      <c r="AA658" s="691">
        <f t="shared" si="86"/>
        <v>500000000000</v>
      </c>
      <c r="AB658" s="689" t="str">
        <f t="shared" si="87"/>
        <v>VND</v>
      </c>
      <c r="AC658" s="689">
        <f>VLOOKUP(AB658,'Fx rate'!$A$2:$B$12,2,0)</f>
        <v>1</v>
      </c>
      <c r="AD658" s="691">
        <f t="shared" si="88"/>
        <v>500000000000</v>
      </c>
      <c r="AE658" s="691">
        <f t="shared" si="89"/>
        <v>8219178.0821917821</v>
      </c>
      <c r="AF658" s="692">
        <f>SUMIFS('GL7010'!M:M,'GL7010'!I:I,'C701- Recalculate'!D658)</f>
        <v>-8219178</v>
      </c>
      <c r="AG658" s="693">
        <f t="shared" si="90"/>
        <v>8.219178207218647E-2</v>
      </c>
    </row>
    <row r="659" spans="1:33" ht="60.5" hidden="1" thickBot="1">
      <c r="A659" s="701">
        <v>131200001</v>
      </c>
      <c r="B659" s="701" t="s">
        <v>1269</v>
      </c>
      <c r="C659" s="701" t="s">
        <v>1271</v>
      </c>
      <c r="D659" s="701" t="s">
        <v>3507</v>
      </c>
      <c r="E659" s="701" t="s">
        <v>3508</v>
      </c>
      <c r="F659" s="701">
        <v>40038</v>
      </c>
      <c r="G659" s="701" t="s">
        <v>2566</v>
      </c>
      <c r="H659" s="704">
        <v>45239</v>
      </c>
      <c r="I659" s="704">
        <v>45240</v>
      </c>
      <c r="J659" s="701">
        <v>1</v>
      </c>
      <c r="K659" s="701" t="s">
        <v>178</v>
      </c>
      <c r="L659" s="702">
        <v>500000000000</v>
      </c>
      <c r="M659" s="703">
        <v>500000000000</v>
      </c>
      <c r="N659" s="701">
        <v>0.6</v>
      </c>
      <c r="O659" s="701">
        <v>0</v>
      </c>
      <c r="P659" s="701">
        <v>0</v>
      </c>
      <c r="Q659" s="701">
        <v>0</v>
      </c>
      <c r="R659" s="701">
        <v>0</v>
      </c>
      <c r="S659" s="701">
        <v>491100002</v>
      </c>
      <c r="T659" s="701" t="s">
        <v>3509</v>
      </c>
      <c r="U659" s="702">
        <v>500000000000</v>
      </c>
      <c r="W659" s="687">
        <f t="shared" si="83"/>
        <v>45239</v>
      </c>
      <c r="X659" s="688">
        <f t="shared" si="84"/>
        <v>45240</v>
      </c>
      <c r="Y659" s="689">
        <f t="shared" si="91"/>
        <v>1</v>
      </c>
      <c r="Z659" s="690">
        <f t="shared" si="85"/>
        <v>1.6438356164383563E-5</v>
      </c>
      <c r="AA659" s="691">
        <f t="shared" si="86"/>
        <v>500000000000</v>
      </c>
      <c r="AB659" s="689" t="str">
        <f t="shared" si="87"/>
        <v>VND</v>
      </c>
      <c r="AC659" s="689">
        <f>VLOOKUP(AB659,'Fx rate'!$A$2:$B$12,2,0)</f>
        <v>1</v>
      </c>
      <c r="AD659" s="691">
        <f t="shared" si="88"/>
        <v>500000000000</v>
      </c>
      <c r="AE659" s="691">
        <f t="shared" si="89"/>
        <v>8219178.0821917821</v>
      </c>
      <c r="AF659" s="692">
        <f>SUMIFS('GL7010'!M:M,'GL7010'!I:I,'C701- Recalculate'!D659)</f>
        <v>-8219178</v>
      </c>
      <c r="AG659" s="693">
        <f t="shared" si="90"/>
        <v>8.219178207218647E-2</v>
      </c>
    </row>
    <row r="660" spans="1:33" ht="60.5" hidden="1" thickBot="1">
      <c r="A660" s="701">
        <v>131200001</v>
      </c>
      <c r="B660" s="701" t="s">
        <v>1269</v>
      </c>
      <c r="C660" s="701" t="s">
        <v>1271</v>
      </c>
      <c r="D660" s="701" t="s">
        <v>3510</v>
      </c>
      <c r="E660" s="701" t="s">
        <v>3511</v>
      </c>
      <c r="F660" s="701">
        <v>12204</v>
      </c>
      <c r="G660" s="701" t="s">
        <v>2336</v>
      </c>
      <c r="H660" s="704">
        <v>45240</v>
      </c>
      <c r="I660" s="701" t="s">
        <v>3512</v>
      </c>
      <c r="J660" s="701">
        <v>3</v>
      </c>
      <c r="K660" s="701" t="s">
        <v>178</v>
      </c>
      <c r="L660" s="702">
        <v>200000000000</v>
      </c>
      <c r="M660" s="703">
        <v>200000000000</v>
      </c>
      <c r="N660" s="701">
        <v>0.5</v>
      </c>
      <c r="O660" s="701">
        <v>0</v>
      </c>
      <c r="P660" s="701">
        <v>0</v>
      </c>
      <c r="Q660" s="701">
        <v>0</v>
      </c>
      <c r="R660" s="701">
        <v>0</v>
      </c>
      <c r="S660" s="701">
        <v>491100002</v>
      </c>
      <c r="T660" s="701" t="s">
        <v>3513</v>
      </c>
      <c r="U660" s="702">
        <v>200000000000</v>
      </c>
      <c r="W660" s="687">
        <f t="shared" si="83"/>
        <v>45240</v>
      </c>
      <c r="X660" s="688" t="str">
        <f t="shared" si="84"/>
        <v>13/11/2023</v>
      </c>
      <c r="Y660" s="689">
        <f t="shared" si="91"/>
        <v>3</v>
      </c>
      <c r="Z660" s="690">
        <f t="shared" si="85"/>
        <v>1.3698630136986302E-5</v>
      </c>
      <c r="AA660" s="691">
        <f t="shared" si="86"/>
        <v>200000000000</v>
      </c>
      <c r="AB660" s="689" t="str">
        <f t="shared" si="87"/>
        <v>VND</v>
      </c>
      <c r="AC660" s="689">
        <f>VLOOKUP(AB660,'Fx rate'!$A$2:$B$12,2,0)</f>
        <v>1</v>
      </c>
      <c r="AD660" s="691">
        <f t="shared" si="88"/>
        <v>200000000000</v>
      </c>
      <c r="AE660" s="691">
        <f t="shared" si="89"/>
        <v>8219178.0821917821</v>
      </c>
      <c r="AF660" s="692">
        <f>SUMIFS('GL7010'!M:M,'GL7010'!I:I,'C701- Recalculate'!D660)</f>
        <v>-8219178</v>
      </c>
      <c r="AG660" s="693">
        <f t="shared" si="90"/>
        <v>8.219178207218647E-2</v>
      </c>
    </row>
    <row r="661" spans="1:33" ht="70.5" hidden="1" thickBot="1">
      <c r="A661" s="701">
        <v>131200001</v>
      </c>
      <c r="B661" s="701" t="s">
        <v>1269</v>
      </c>
      <c r="C661" s="701" t="s">
        <v>1271</v>
      </c>
      <c r="D661" s="701" t="s">
        <v>3514</v>
      </c>
      <c r="E661" s="701" t="s">
        <v>3515</v>
      </c>
      <c r="F661" s="701">
        <v>25325</v>
      </c>
      <c r="G661" s="701" t="s">
        <v>2140</v>
      </c>
      <c r="H661" s="704">
        <v>45240</v>
      </c>
      <c r="I661" s="701" t="s">
        <v>3512</v>
      </c>
      <c r="J661" s="701">
        <v>3</v>
      </c>
      <c r="K661" s="701" t="s">
        <v>178</v>
      </c>
      <c r="L661" s="702">
        <v>500000000000</v>
      </c>
      <c r="M661" s="703">
        <v>500000000000</v>
      </c>
      <c r="N661" s="701">
        <v>0.5</v>
      </c>
      <c r="O661" s="701">
        <v>0</v>
      </c>
      <c r="P661" s="701">
        <v>0</v>
      </c>
      <c r="Q661" s="701">
        <v>0</v>
      </c>
      <c r="R661" s="701">
        <v>0</v>
      </c>
      <c r="S661" s="701">
        <v>491100002</v>
      </c>
      <c r="T661" s="701" t="s">
        <v>3516</v>
      </c>
      <c r="U661" s="702">
        <v>500000000000</v>
      </c>
      <c r="W661" s="687">
        <f t="shared" si="83"/>
        <v>45240</v>
      </c>
      <c r="X661" s="688" t="str">
        <f t="shared" si="84"/>
        <v>13/11/2023</v>
      </c>
      <c r="Y661" s="689">
        <f t="shared" si="91"/>
        <v>3</v>
      </c>
      <c r="Z661" s="690">
        <f t="shared" si="85"/>
        <v>1.3698630136986302E-5</v>
      </c>
      <c r="AA661" s="691">
        <f t="shared" si="86"/>
        <v>500000000000</v>
      </c>
      <c r="AB661" s="689" t="str">
        <f t="shared" si="87"/>
        <v>VND</v>
      </c>
      <c r="AC661" s="689">
        <f>VLOOKUP(AB661,'Fx rate'!$A$2:$B$12,2,0)</f>
        <v>1</v>
      </c>
      <c r="AD661" s="691">
        <f t="shared" si="88"/>
        <v>500000000000</v>
      </c>
      <c r="AE661" s="691">
        <f t="shared" si="89"/>
        <v>20547945.205479454</v>
      </c>
      <c r="AF661" s="692">
        <f>SUMIFS('GL7010'!M:M,'GL7010'!I:I,'C701- Recalculate'!D661)</f>
        <v>-20547945</v>
      </c>
      <c r="AG661" s="693">
        <f t="shared" si="90"/>
        <v>0.2054794542491436</v>
      </c>
    </row>
    <row r="662" spans="1:33" ht="70.5" hidden="1" thickBot="1">
      <c r="A662" s="701">
        <v>131200001</v>
      </c>
      <c r="B662" s="701" t="s">
        <v>1269</v>
      </c>
      <c r="C662" s="701" t="s">
        <v>1271</v>
      </c>
      <c r="D662" s="701" t="s">
        <v>3517</v>
      </c>
      <c r="E662" s="701" t="s">
        <v>3518</v>
      </c>
      <c r="F662" s="701">
        <v>11814</v>
      </c>
      <c r="G662" s="701" t="s">
        <v>3457</v>
      </c>
      <c r="H662" s="704">
        <v>45240</v>
      </c>
      <c r="I662" s="701" t="s">
        <v>3512</v>
      </c>
      <c r="J662" s="701">
        <v>3</v>
      </c>
      <c r="K662" s="701" t="s">
        <v>178</v>
      </c>
      <c r="L662" s="702">
        <v>400000000000</v>
      </c>
      <c r="M662" s="703">
        <v>400000000000</v>
      </c>
      <c r="N662" s="701">
        <v>0.5</v>
      </c>
      <c r="O662" s="701">
        <v>0</v>
      </c>
      <c r="P662" s="701">
        <v>0</v>
      </c>
      <c r="Q662" s="701">
        <v>0</v>
      </c>
      <c r="R662" s="701">
        <v>0</v>
      </c>
      <c r="S662" s="701">
        <v>491100002</v>
      </c>
      <c r="T662" s="701" t="s">
        <v>3519</v>
      </c>
      <c r="U662" s="702">
        <v>400000000000</v>
      </c>
      <c r="W662" s="687">
        <f t="shared" si="83"/>
        <v>45240</v>
      </c>
      <c r="X662" s="688" t="str">
        <f t="shared" si="84"/>
        <v>13/11/2023</v>
      </c>
      <c r="Y662" s="689">
        <f t="shared" si="91"/>
        <v>3</v>
      </c>
      <c r="Z662" s="690">
        <f t="shared" si="85"/>
        <v>1.3698630136986302E-5</v>
      </c>
      <c r="AA662" s="691">
        <f t="shared" si="86"/>
        <v>400000000000</v>
      </c>
      <c r="AB662" s="689" t="str">
        <f t="shared" si="87"/>
        <v>VND</v>
      </c>
      <c r="AC662" s="689">
        <f>VLOOKUP(AB662,'Fx rate'!$A$2:$B$12,2,0)</f>
        <v>1</v>
      </c>
      <c r="AD662" s="691">
        <f t="shared" si="88"/>
        <v>400000000000</v>
      </c>
      <c r="AE662" s="691">
        <f t="shared" si="89"/>
        <v>16438356.164383564</v>
      </c>
      <c r="AF662" s="692">
        <f>SUMIFS('GL7010'!M:M,'GL7010'!I:I,'C701- Recalculate'!D662)</f>
        <v>-16438356</v>
      </c>
      <c r="AG662" s="693">
        <f t="shared" si="90"/>
        <v>0.16438356414437294</v>
      </c>
    </row>
    <row r="663" spans="1:33" ht="60.5" hidden="1" thickBot="1">
      <c r="A663" s="701">
        <v>131200001</v>
      </c>
      <c r="B663" s="701" t="s">
        <v>1269</v>
      </c>
      <c r="C663" s="701" t="s">
        <v>1271</v>
      </c>
      <c r="D663" s="701" t="s">
        <v>3520</v>
      </c>
      <c r="E663" s="701" t="s">
        <v>3521</v>
      </c>
      <c r="F663" s="701">
        <v>21075</v>
      </c>
      <c r="G663" s="701" t="s">
        <v>1066</v>
      </c>
      <c r="H663" s="704">
        <v>45240</v>
      </c>
      <c r="I663" s="701" t="s">
        <v>3512</v>
      </c>
      <c r="J663" s="701">
        <v>3</v>
      </c>
      <c r="K663" s="701" t="s">
        <v>178</v>
      </c>
      <c r="L663" s="702">
        <v>200000000000</v>
      </c>
      <c r="M663" s="703">
        <v>200000000000</v>
      </c>
      <c r="N663" s="701">
        <v>0.5</v>
      </c>
      <c r="O663" s="701">
        <v>0</v>
      </c>
      <c r="P663" s="701">
        <v>0</v>
      </c>
      <c r="Q663" s="701">
        <v>0</v>
      </c>
      <c r="R663" s="701">
        <v>0</v>
      </c>
      <c r="S663" s="701">
        <v>491100002</v>
      </c>
      <c r="T663" s="701" t="s">
        <v>3522</v>
      </c>
      <c r="U663" s="702">
        <v>200000000000</v>
      </c>
      <c r="W663" s="687">
        <f t="shared" si="83"/>
        <v>45240</v>
      </c>
      <c r="X663" s="688" t="str">
        <f t="shared" si="84"/>
        <v>13/11/2023</v>
      </c>
      <c r="Y663" s="689">
        <f t="shared" si="91"/>
        <v>3</v>
      </c>
      <c r="Z663" s="690">
        <f t="shared" si="85"/>
        <v>1.3698630136986302E-5</v>
      </c>
      <c r="AA663" s="691">
        <f t="shared" si="86"/>
        <v>200000000000</v>
      </c>
      <c r="AB663" s="689" t="str">
        <f t="shared" si="87"/>
        <v>VND</v>
      </c>
      <c r="AC663" s="689">
        <f>VLOOKUP(AB663,'Fx rate'!$A$2:$B$12,2,0)</f>
        <v>1</v>
      </c>
      <c r="AD663" s="691">
        <f t="shared" si="88"/>
        <v>200000000000</v>
      </c>
      <c r="AE663" s="691">
        <f t="shared" si="89"/>
        <v>8219178.0821917821</v>
      </c>
      <c r="AF663" s="692">
        <f>SUMIFS('GL7010'!M:M,'GL7010'!I:I,'C701- Recalculate'!D663)</f>
        <v>-8219178</v>
      </c>
      <c r="AG663" s="693">
        <f t="shared" si="90"/>
        <v>8.219178207218647E-2</v>
      </c>
    </row>
    <row r="664" spans="1:33" ht="70.5" hidden="1" thickBot="1">
      <c r="A664" s="701">
        <v>131200001</v>
      </c>
      <c r="B664" s="701" t="s">
        <v>1269</v>
      </c>
      <c r="C664" s="701" t="s">
        <v>1271</v>
      </c>
      <c r="D664" s="701" t="s">
        <v>3523</v>
      </c>
      <c r="E664" s="701" t="s">
        <v>3524</v>
      </c>
      <c r="F664" s="701">
        <v>25391</v>
      </c>
      <c r="G664" s="701" t="s">
        <v>2538</v>
      </c>
      <c r="H664" s="704">
        <v>45240</v>
      </c>
      <c r="I664" s="701" t="s">
        <v>3512</v>
      </c>
      <c r="J664" s="701">
        <v>3</v>
      </c>
      <c r="K664" s="701" t="s">
        <v>178</v>
      </c>
      <c r="L664" s="702">
        <v>100000000000</v>
      </c>
      <c r="M664" s="703">
        <v>100000000000</v>
      </c>
      <c r="N664" s="701">
        <v>0.5</v>
      </c>
      <c r="O664" s="701">
        <v>0</v>
      </c>
      <c r="P664" s="701">
        <v>0</v>
      </c>
      <c r="Q664" s="701">
        <v>0</v>
      </c>
      <c r="R664" s="701">
        <v>0</v>
      </c>
      <c r="S664" s="701">
        <v>491100002</v>
      </c>
      <c r="T664" s="701" t="s">
        <v>3525</v>
      </c>
      <c r="U664" s="702">
        <v>100000000000</v>
      </c>
      <c r="W664" s="687">
        <f t="shared" si="83"/>
        <v>45240</v>
      </c>
      <c r="X664" s="688" t="str">
        <f t="shared" si="84"/>
        <v>13/11/2023</v>
      </c>
      <c r="Y664" s="689">
        <f t="shared" si="91"/>
        <v>3</v>
      </c>
      <c r="Z664" s="690">
        <f t="shared" si="85"/>
        <v>1.3698630136986302E-5</v>
      </c>
      <c r="AA664" s="691">
        <f t="shared" si="86"/>
        <v>100000000000</v>
      </c>
      <c r="AB664" s="689" t="str">
        <f t="shared" si="87"/>
        <v>VND</v>
      </c>
      <c r="AC664" s="689">
        <f>VLOOKUP(AB664,'Fx rate'!$A$2:$B$12,2,0)</f>
        <v>1</v>
      </c>
      <c r="AD664" s="691">
        <f t="shared" si="88"/>
        <v>100000000000</v>
      </c>
      <c r="AE664" s="691">
        <f t="shared" si="89"/>
        <v>4109589.041095891</v>
      </c>
      <c r="AF664" s="692">
        <f>SUMIFS('GL7010'!M:M,'GL7010'!I:I,'C701- Recalculate'!D664)</f>
        <v>-4109589</v>
      </c>
      <c r="AG664" s="693">
        <f t="shared" si="90"/>
        <v>4.1095891036093235E-2</v>
      </c>
    </row>
    <row r="665" spans="1:33" ht="70.5" hidden="1" thickBot="1">
      <c r="A665" s="701">
        <v>131200001</v>
      </c>
      <c r="B665" s="701" t="s">
        <v>1269</v>
      </c>
      <c r="C665" s="701" t="s">
        <v>1271</v>
      </c>
      <c r="D665" s="701" t="s">
        <v>3526</v>
      </c>
      <c r="E665" s="701" t="s">
        <v>3527</v>
      </c>
      <c r="F665" s="701">
        <v>25391</v>
      </c>
      <c r="G665" s="701" t="s">
        <v>2538</v>
      </c>
      <c r="H665" s="701" t="s">
        <v>3512</v>
      </c>
      <c r="I665" s="701" t="s">
        <v>2613</v>
      </c>
      <c r="J665" s="701">
        <v>1</v>
      </c>
      <c r="K665" s="701" t="s">
        <v>178</v>
      </c>
      <c r="L665" s="702">
        <v>100000000000</v>
      </c>
      <c r="M665" s="703">
        <v>100000000000</v>
      </c>
      <c r="N665" s="701">
        <v>0.5</v>
      </c>
      <c r="O665" s="701">
        <v>0</v>
      </c>
      <c r="P665" s="701">
        <v>0</v>
      </c>
      <c r="Q665" s="701">
        <v>0</v>
      </c>
      <c r="R665" s="701">
        <v>0</v>
      </c>
      <c r="S665" s="701">
        <v>491100002</v>
      </c>
      <c r="T665" s="701" t="s">
        <v>3528</v>
      </c>
      <c r="U665" s="702">
        <v>100000000000</v>
      </c>
      <c r="W665" s="687" t="str">
        <f t="shared" si="83"/>
        <v>13/11/2023</v>
      </c>
      <c r="X665" s="688" t="str">
        <f t="shared" si="84"/>
        <v>14/11/2023</v>
      </c>
      <c r="Y665" s="689">
        <f t="shared" si="91"/>
        <v>1</v>
      </c>
      <c r="Z665" s="690">
        <f t="shared" si="85"/>
        <v>1.3698630136986302E-5</v>
      </c>
      <c r="AA665" s="691">
        <f t="shared" si="86"/>
        <v>100000000000</v>
      </c>
      <c r="AB665" s="689" t="str">
        <f t="shared" si="87"/>
        <v>VND</v>
      </c>
      <c r="AC665" s="689">
        <f>VLOOKUP(AB665,'Fx rate'!$A$2:$B$12,2,0)</f>
        <v>1</v>
      </c>
      <c r="AD665" s="691">
        <f t="shared" si="88"/>
        <v>100000000000</v>
      </c>
      <c r="AE665" s="691">
        <f t="shared" si="89"/>
        <v>1369863.0136986303</v>
      </c>
      <c r="AF665" s="692">
        <f>SUMIFS('GL7010'!M:M,'GL7010'!I:I,'C701- Recalculate'!D665)</f>
        <v>-1369863</v>
      </c>
      <c r="AG665" s="693">
        <f t="shared" si="90"/>
        <v>1.3698630267754197E-2</v>
      </c>
    </row>
    <row r="666" spans="1:33" ht="70.5" hidden="1" thickBot="1">
      <c r="A666" s="701">
        <v>131200001</v>
      </c>
      <c r="B666" s="701" t="s">
        <v>1269</v>
      </c>
      <c r="C666" s="701" t="s">
        <v>1271</v>
      </c>
      <c r="D666" s="701" t="s">
        <v>3529</v>
      </c>
      <c r="E666" s="701" t="s">
        <v>3530</v>
      </c>
      <c r="F666" s="701">
        <v>25325</v>
      </c>
      <c r="G666" s="701" t="s">
        <v>2140</v>
      </c>
      <c r="H666" s="701" t="s">
        <v>3512</v>
      </c>
      <c r="I666" s="701" t="s">
        <v>2613</v>
      </c>
      <c r="J666" s="701">
        <v>1</v>
      </c>
      <c r="K666" s="701" t="s">
        <v>178</v>
      </c>
      <c r="L666" s="702">
        <v>500000000000</v>
      </c>
      <c r="M666" s="703">
        <v>500000000000</v>
      </c>
      <c r="N666" s="701">
        <v>0.5</v>
      </c>
      <c r="O666" s="701">
        <v>0</v>
      </c>
      <c r="P666" s="701">
        <v>0</v>
      </c>
      <c r="Q666" s="701">
        <v>0</v>
      </c>
      <c r="R666" s="701">
        <v>0</v>
      </c>
      <c r="S666" s="701">
        <v>491100002</v>
      </c>
      <c r="T666" s="701" t="s">
        <v>3531</v>
      </c>
      <c r="U666" s="702">
        <v>500000000000</v>
      </c>
      <c r="W666" s="687" t="str">
        <f t="shared" si="83"/>
        <v>13/11/2023</v>
      </c>
      <c r="X666" s="688" t="str">
        <f t="shared" si="84"/>
        <v>14/11/2023</v>
      </c>
      <c r="Y666" s="689">
        <f t="shared" si="91"/>
        <v>1</v>
      </c>
      <c r="Z666" s="690">
        <f t="shared" si="85"/>
        <v>1.3698630136986302E-5</v>
      </c>
      <c r="AA666" s="691">
        <f t="shared" si="86"/>
        <v>500000000000</v>
      </c>
      <c r="AB666" s="689" t="str">
        <f t="shared" si="87"/>
        <v>VND</v>
      </c>
      <c r="AC666" s="689">
        <f>VLOOKUP(AB666,'Fx rate'!$A$2:$B$12,2,0)</f>
        <v>1</v>
      </c>
      <c r="AD666" s="691">
        <f t="shared" si="88"/>
        <v>500000000000</v>
      </c>
      <c r="AE666" s="691">
        <f t="shared" si="89"/>
        <v>6849315.0684931511</v>
      </c>
      <c r="AF666" s="692">
        <f>SUMIFS('GL7010'!M:M,'GL7010'!I:I,'C701- Recalculate'!D666)</f>
        <v>-6849315</v>
      </c>
      <c r="AG666" s="693">
        <f t="shared" si="90"/>
        <v>6.8493151105940342E-2</v>
      </c>
    </row>
    <row r="667" spans="1:33" ht="60.5" hidden="1" thickBot="1">
      <c r="A667" s="701">
        <v>131200001</v>
      </c>
      <c r="B667" s="701" t="s">
        <v>1269</v>
      </c>
      <c r="C667" s="701" t="s">
        <v>1271</v>
      </c>
      <c r="D667" s="701" t="s">
        <v>3532</v>
      </c>
      <c r="E667" s="701" t="s">
        <v>3533</v>
      </c>
      <c r="F667" s="701">
        <v>21075</v>
      </c>
      <c r="G667" s="701" t="s">
        <v>1066</v>
      </c>
      <c r="H667" s="701" t="s">
        <v>2613</v>
      </c>
      <c r="I667" s="701" t="s">
        <v>2636</v>
      </c>
      <c r="J667" s="701">
        <v>1</v>
      </c>
      <c r="K667" s="701" t="s">
        <v>178</v>
      </c>
      <c r="L667" s="702">
        <v>200000000000</v>
      </c>
      <c r="M667" s="703">
        <v>200000000000</v>
      </c>
      <c r="N667" s="701">
        <v>0.3</v>
      </c>
      <c r="O667" s="701">
        <v>0</v>
      </c>
      <c r="P667" s="701">
        <v>0</v>
      </c>
      <c r="Q667" s="701">
        <v>0</v>
      </c>
      <c r="R667" s="701">
        <v>0</v>
      </c>
      <c r="S667" s="701">
        <v>491100002</v>
      </c>
      <c r="T667" s="701" t="s">
        <v>3534</v>
      </c>
      <c r="U667" s="702">
        <v>200000000000</v>
      </c>
      <c r="W667" s="687" t="str">
        <f t="shared" si="83"/>
        <v>14/11/2023</v>
      </c>
      <c r="X667" s="688" t="str">
        <f t="shared" si="84"/>
        <v>15/11/2023</v>
      </c>
      <c r="Y667" s="689">
        <f t="shared" si="91"/>
        <v>1</v>
      </c>
      <c r="Z667" s="690">
        <f t="shared" si="85"/>
        <v>8.2191780821917817E-6</v>
      </c>
      <c r="AA667" s="691">
        <f t="shared" si="86"/>
        <v>200000000000</v>
      </c>
      <c r="AB667" s="689" t="str">
        <f t="shared" si="87"/>
        <v>VND</v>
      </c>
      <c r="AC667" s="689">
        <f>VLOOKUP(AB667,'Fx rate'!$A$2:$B$12,2,0)</f>
        <v>1</v>
      </c>
      <c r="AD667" s="691">
        <f t="shared" si="88"/>
        <v>200000000000</v>
      </c>
      <c r="AE667" s="691">
        <f t="shared" si="89"/>
        <v>1643835.6164383565</v>
      </c>
      <c r="AF667" s="692">
        <f>SUMIFS('GL7010'!M:M,'GL7010'!I:I,'C701- Recalculate'!D667)</f>
        <v>-1643836</v>
      </c>
      <c r="AG667" s="693">
        <f t="shared" si="90"/>
        <v>-0.38356164353899658</v>
      </c>
    </row>
    <row r="668" spans="1:33" ht="70.5" hidden="1" thickBot="1">
      <c r="A668" s="701">
        <v>131200001</v>
      </c>
      <c r="B668" s="701" t="s">
        <v>1269</v>
      </c>
      <c r="C668" s="701" t="s">
        <v>1271</v>
      </c>
      <c r="D668" s="701" t="s">
        <v>3535</v>
      </c>
      <c r="E668" s="701" t="s">
        <v>3536</v>
      </c>
      <c r="F668" s="701">
        <v>25325</v>
      </c>
      <c r="G668" s="701" t="s">
        <v>2140</v>
      </c>
      <c r="H668" s="701" t="s">
        <v>2613</v>
      </c>
      <c r="I668" s="701" t="s">
        <v>2636</v>
      </c>
      <c r="J668" s="701">
        <v>1</v>
      </c>
      <c r="K668" s="701" t="s">
        <v>178</v>
      </c>
      <c r="L668" s="702">
        <v>500000000000</v>
      </c>
      <c r="M668" s="703">
        <v>500000000000</v>
      </c>
      <c r="N668" s="701">
        <v>0.3</v>
      </c>
      <c r="O668" s="701">
        <v>0</v>
      </c>
      <c r="P668" s="701">
        <v>0</v>
      </c>
      <c r="Q668" s="701">
        <v>0</v>
      </c>
      <c r="R668" s="701">
        <v>0</v>
      </c>
      <c r="S668" s="701">
        <v>491100002</v>
      </c>
      <c r="T668" s="701" t="s">
        <v>3537</v>
      </c>
      <c r="U668" s="702">
        <v>500000000000</v>
      </c>
      <c r="W668" s="687" t="str">
        <f t="shared" ref="W668:W718" si="92">H668</f>
        <v>14/11/2023</v>
      </c>
      <c r="X668" s="688" t="str">
        <f t="shared" ref="X668:X718" si="93">I668</f>
        <v>15/11/2023</v>
      </c>
      <c r="Y668" s="689">
        <f t="shared" si="91"/>
        <v>1</v>
      </c>
      <c r="Z668" s="690">
        <f t="shared" ref="Z668:Z718" si="94">N668%/365</f>
        <v>8.2191780821917817E-6</v>
      </c>
      <c r="AA668" s="691">
        <f t="shared" ref="AA668:AA718" si="95">L668</f>
        <v>500000000000</v>
      </c>
      <c r="AB668" s="689" t="str">
        <f t="shared" ref="AB668:AB718" si="96">K668</f>
        <v>VND</v>
      </c>
      <c r="AC668" s="689">
        <f>VLOOKUP(AB668,'Fx rate'!$A$2:$B$12,2,0)</f>
        <v>1</v>
      </c>
      <c r="AD668" s="691">
        <f t="shared" ref="AD668:AD718" si="97">AA668*AC668</f>
        <v>500000000000</v>
      </c>
      <c r="AE668" s="691">
        <f t="shared" ref="AE668:AE718" si="98">(AD668*Z668*Y668)</f>
        <v>4109589.041095891</v>
      </c>
      <c r="AF668" s="692">
        <f>SUMIFS('GL7010'!M:M,'GL7010'!I:I,'C701- Recalculate'!D668)</f>
        <v>-4109589</v>
      </c>
      <c r="AG668" s="693">
        <f t="shared" ref="AG668:AG731" si="99">AE668+AF668</f>
        <v>4.1095891036093235E-2</v>
      </c>
    </row>
    <row r="669" spans="1:33" ht="60.5" hidden="1" thickBot="1">
      <c r="A669" s="701">
        <v>131200001</v>
      </c>
      <c r="B669" s="701" t="s">
        <v>1269</v>
      </c>
      <c r="C669" s="701" t="s">
        <v>1271</v>
      </c>
      <c r="D669" s="701" t="s">
        <v>3538</v>
      </c>
      <c r="E669" s="701" t="s">
        <v>3539</v>
      </c>
      <c r="F669" s="701">
        <v>40038</v>
      </c>
      <c r="G669" s="701" t="s">
        <v>2566</v>
      </c>
      <c r="H669" s="701" t="s">
        <v>2613</v>
      </c>
      <c r="I669" s="701" t="s">
        <v>2636</v>
      </c>
      <c r="J669" s="701">
        <v>1</v>
      </c>
      <c r="K669" s="701" t="s">
        <v>178</v>
      </c>
      <c r="L669" s="702">
        <v>500000000000</v>
      </c>
      <c r="M669" s="703">
        <v>500000000000</v>
      </c>
      <c r="N669" s="701">
        <v>0.1</v>
      </c>
      <c r="O669" s="701">
        <v>0</v>
      </c>
      <c r="P669" s="701">
        <v>0</v>
      </c>
      <c r="Q669" s="701">
        <v>0</v>
      </c>
      <c r="R669" s="701">
        <v>0</v>
      </c>
      <c r="S669" s="701">
        <v>491100002</v>
      </c>
      <c r="T669" s="701" t="s">
        <v>3540</v>
      </c>
      <c r="U669" s="702">
        <v>500000000000</v>
      </c>
      <c r="W669" s="687" t="str">
        <f t="shared" si="92"/>
        <v>14/11/2023</v>
      </c>
      <c r="X669" s="688" t="str">
        <f t="shared" si="93"/>
        <v>15/11/2023</v>
      </c>
      <c r="Y669" s="689">
        <f t="shared" si="91"/>
        <v>1</v>
      </c>
      <c r="Z669" s="690">
        <f t="shared" si="94"/>
        <v>2.7397260273972604E-6</v>
      </c>
      <c r="AA669" s="691">
        <f t="shared" si="95"/>
        <v>500000000000</v>
      </c>
      <c r="AB669" s="689" t="str">
        <f t="shared" si="96"/>
        <v>VND</v>
      </c>
      <c r="AC669" s="689">
        <f>VLOOKUP(AB669,'Fx rate'!$A$2:$B$12,2,0)</f>
        <v>1</v>
      </c>
      <c r="AD669" s="691">
        <f t="shared" si="97"/>
        <v>500000000000</v>
      </c>
      <c r="AE669" s="691">
        <f t="shared" si="98"/>
        <v>1369863.0136986303</v>
      </c>
      <c r="AF669" s="692">
        <f>SUMIFS('GL7010'!M:M,'GL7010'!I:I,'C701- Recalculate'!D669)</f>
        <v>-1369863</v>
      </c>
      <c r="AG669" s="693">
        <f t="shared" si="99"/>
        <v>1.3698630267754197E-2</v>
      </c>
    </row>
    <row r="670" spans="1:33" ht="60.5" hidden="1" thickBot="1">
      <c r="A670" s="701">
        <v>131200001</v>
      </c>
      <c r="B670" s="701" t="s">
        <v>1269</v>
      </c>
      <c r="C670" s="701" t="s">
        <v>1271</v>
      </c>
      <c r="D670" s="701" t="s">
        <v>3541</v>
      </c>
      <c r="E670" s="701" t="s">
        <v>3542</v>
      </c>
      <c r="F670" s="701">
        <v>40038</v>
      </c>
      <c r="G670" s="701" t="s">
        <v>2566</v>
      </c>
      <c r="H670" s="701" t="s">
        <v>2613</v>
      </c>
      <c r="I670" s="701" t="s">
        <v>2636</v>
      </c>
      <c r="J670" s="701">
        <v>1</v>
      </c>
      <c r="K670" s="701" t="s">
        <v>178</v>
      </c>
      <c r="L670" s="702">
        <v>150000000000</v>
      </c>
      <c r="M670" s="703">
        <v>150000000000</v>
      </c>
      <c r="N670" s="701">
        <v>0.1</v>
      </c>
      <c r="O670" s="701">
        <v>0</v>
      </c>
      <c r="P670" s="701">
        <v>0</v>
      </c>
      <c r="Q670" s="701">
        <v>0</v>
      </c>
      <c r="R670" s="701">
        <v>0</v>
      </c>
      <c r="S670" s="701">
        <v>491100002</v>
      </c>
      <c r="T670" s="701" t="s">
        <v>3543</v>
      </c>
      <c r="U670" s="702">
        <v>150000000000</v>
      </c>
      <c r="W670" s="687" t="str">
        <f t="shared" si="92"/>
        <v>14/11/2023</v>
      </c>
      <c r="X670" s="688" t="str">
        <f t="shared" si="93"/>
        <v>15/11/2023</v>
      </c>
      <c r="Y670" s="689">
        <f t="shared" si="91"/>
        <v>1</v>
      </c>
      <c r="Z670" s="690">
        <f t="shared" si="94"/>
        <v>2.7397260273972604E-6</v>
      </c>
      <c r="AA670" s="691">
        <f t="shared" si="95"/>
        <v>150000000000</v>
      </c>
      <c r="AB670" s="689" t="str">
        <f t="shared" si="96"/>
        <v>VND</v>
      </c>
      <c r="AC670" s="689">
        <f>VLOOKUP(AB670,'Fx rate'!$A$2:$B$12,2,0)</f>
        <v>1</v>
      </c>
      <c r="AD670" s="691">
        <f t="shared" si="97"/>
        <v>150000000000</v>
      </c>
      <c r="AE670" s="691">
        <f t="shared" si="98"/>
        <v>410958.90410958906</v>
      </c>
      <c r="AF670" s="692">
        <f>SUMIFS('GL7010'!M:M,'GL7010'!I:I,'C701- Recalculate'!D670)</f>
        <v>-410959</v>
      </c>
      <c r="AG670" s="693">
        <f t="shared" si="99"/>
        <v>-9.5890410942956805E-2</v>
      </c>
    </row>
    <row r="671" spans="1:33" ht="60.5" hidden="1" thickBot="1">
      <c r="A671" s="701">
        <v>131200001</v>
      </c>
      <c r="B671" s="701" t="s">
        <v>1269</v>
      </c>
      <c r="C671" s="701" t="s">
        <v>1271</v>
      </c>
      <c r="D671" s="701" t="s">
        <v>3544</v>
      </c>
      <c r="E671" s="701" t="s">
        <v>3545</v>
      </c>
      <c r="F671" s="701">
        <v>12204</v>
      </c>
      <c r="G671" s="701" t="s">
        <v>2336</v>
      </c>
      <c r="H671" s="701" t="s">
        <v>2613</v>
      </c>
      <c r="I671" s="701" t="s">
        <v>2636</v>
      </c>
      <c r="J671" s="701">
        <v>1</v>
      </c>
      <c r="K671" s="701" t="s">
        <v>178</v>
      </c>
      <c r="L671" s="702">
        <v>200000000000</v>
      </c>
      <c r="M671" s="703">
        <v>200000000000</v>
      </c>
      <c r="N671" s="701">
        <v>0.3</v>
      </c>
      <c r="O671" s="701">
        <v>0</v>
      </c>
      <c r="P671" s="701">
        <v>0</v>
      </c>
      <c r="Q671" s="701">
        <v>0</v>
      </c>
      <c r="R671" s="701">
        <v>0</v>
      </c>
      <c r="S671" s="701">
        <v>491100002</v>
      </c>
      <c r="T671" s="701" t="s">
        <v>3546</v>
      </c>
      <c r="U671" s="702">
        <v>200000000000</v>
      </c>
      <c r="W671" s="687" t="str">
        <f t="shared" si="92"/>
        <v>14/11/2023</v>
      </c>
      <c r="X671" s="688" t="str">
        <f t="shared" si="93"/>
        <v>15/11/2023</v>
      </c>
      <c r="Y671" s="689">
        <f t="shared" si="91"/>
        <v>1</v>
      </c>
      <c r="Z671" s="690">
        <f t="shared" si="94"/>
        <v>8.2191780821917817E-6</v>
      </c>
      <c r="AA671" s="691">
        <f t="shared" si="95"/>
        <v>200000000000</v>
      </c>
      <c r="AB671" s="689" t="str">
        <f t="shared" si="96"/>
        <v>VND</v>
      </c>
      <c r="AC671" s="689">
        <f>VLOOKUP(AB671,'Fx rate'!$A$2:$B$12,2,0)</f>
        <v>1</v>
      </c>
      <c r="AD671" s="691">
        <f t="shared" si="97"/>
        <v>200000000000</v>
      </c>
      <c r="AE671" s="691">
        <f t="shared" si="98"/>
        <v>1643835.6164383565</v>
      </c>
      <c r="AF671" s="692">
        <f>SUMIFS('GL7010'!M:M,'GL7010'!I:I,'C701- Recalculate'!D671)</f>
        <v>-1643836</v>
      </c>
      <c r="AG671" s="693">
        <f t="shared" si="99"/>
        <v>-0.38356164353899658</v>
      </c>
    </row>
    <row r="672" spans="1:33" ht="70.5" hidden="1" thickBot="1">
      <c r="A672" s="701">
        <v>131200001</v>
      </c>
      <c r="B672" s="701" t="s">
        <v>1269</v>
      </c>
      <c r="C672" s="701" t="s">
        <v>1271</v>
      </c>
      <c r="D672" s="701" t="s">
        <v>3547</v>
      </c>
      <c r="E672" s="701" t="s">
        <v>3548</v>
      </c>
      <c r="F672" s="701">
        <v>25391</v>
      </c>
      <c r="G672" s="701" t="s">
        <v>2538</v>
      </c>
      <c r="H672" s="701" t="s">
        <v>2613</v>
      </c>
      <c r="I672" s="701" t="s">
        <v>2636</v>
      </c>
      <c r="J672" s="701">
        <v>1</v>
      </c>
      <c r="K672" s="701" t="s">
        <v>178</v>
      </c>
      <c r="L672" s="702">
        <v>100000000000</v>
      </c>
      <c r="M672" s="703">
        <v>100000000000</v>
      </c>
      <c r="N672" s="701">
        <v>0.2</v>
      </c>
      <c r="O672" s="701">
        <v>0</v>
      </c>
      <c r="P672" s="701">
        <v>0</v>
      </c>
      <c r="Q672" s="701">
        <v>0</v>
      </c>
      <c r="R672" s="701">
        <v>0</v>
      </c>
      <c r="S672" s="701">
        <v>491100002</v>
      </c>
      <c r="T672" s="701" t="s">
        <v>3549</v>
      </c>
      <c r="U672" s="702">
        <v>100000000000</v>
      </c>
      <c r="W672" s="687" t="str">
        <f t="shared" si="92"/>
        <v>14/11/2023</v>
      </c>
      <c r="X672" s="688" t="str">
        <f t="shared" si="93"/>
        <v>15/11/2023</v>
      </c>
      <c r="Y672" s="689">
        <f t="shared" si="91"/>
        <v>1</v>
      </c>
      <c r="Z672" s="690">
        <f t="shared" si="94"/>
        <v>5.4794520547945209E-6</v>
      </c>
      <c r="AA672" s="691">
        <f t="shared" si="95"/>
        <v>100000000000</v>
      </c>
      <c r="AB672" s="689" t="str">
        <f t="shared" si="96"/>
        <v>VND</v>
      </c>
      <c r="AC672" s="689">
        <f>VLOOKUP(AB672,'Fx rate'!$A$2:$B$12,2,0)</f>
        <v>1</v>
      </c>
      <c r="AD672" s="691">
        <f t="shared" si="97"/>
        <v>100000000000</v>
      </c>
      <c r="AE672" s="691">
        <f t="shared" si="98"/>
        <v>547945.20547945204</v>
      </c>
      <c r="AF672" s="692">
        <f>SUMIFS('GL7010'!M:M,'GL7010'!I:I,'C701- Recalculate'!D672)</f>
        <v>-547945</v>
      </c>
      <c r="AG672" s="693">
        <f t="shared" si="99"/>
        <v>0.20547945203725249</v>
      </c>
    </row>
    <row r="673" spans="1:33" ht="60.5" hidden="1" thickBot="1">
      <c r="A673" s="701">
        <v>131200001</v>
      </c>
      <c r="B673" s="701" t="s">
        <v>1269</v>
      </c>
      <c r="C673" s="701" t="s">
        <v>1271</v>
      </c>
      <c r="D673" s="701" t="s">
        <v>3550</v>
      </c>
      <c r="E673" s="701" t="s">
        <v>3551</v>
      </c>
      <c r="F673" s="701">
        <v>40038</v>
      </c>
      <c r="G673" s="701" t="s">
        <v>2566</v>
      </c>
      <c r="H673" s="701" t="s">
        <v>2636</v>
      </c>
      <c r="I673" s="701" t="s">
        <v>3552</v>
      </c>
      <c r="J673" s="701">
        <v>2</v>
      </c>
      <c r="K673" s="701" t="s">
        <v>178</v>
      </c>
      <c r="L673" s="702">
        <v>150000000000</v>
      </c>
      <c r="M673" s="703">
        <v>150000000000</v>
      </c>
      <c r="N673" s="701">
        <v>0.1</v>
      </c>
      <c r="O673" s="701">
        <v>0</v>
      </c>
      <c r="P673" s="701">
        <v>0</v>
      </c>
      <c r="Q673" s="701">
        <v>0</v>
      </c>
      <c r="R673" s="701">
        <v>0</v>
      </c>
      <c r="S673" s="701">
        <v>491100002</v>
      </c>
      <c r="T673" s="701" t="s">
        <v>3553</v>
      </c>
      <c r="U673" s="702">
        <v>150000000000</v>
      </c>
      <c r="W673" s="687" t="str">
        <f t="shared" si="92"/>
        <v>15/11/2023</v>
      </c>
      <c r="X673" s="688" t="str">
        <f t="shared" si="93"/>
        <v>17/11/2023</v>
      </c>
      <c r="Y673" s="689">
        <f t="shared" si="91"/>
        <v>2</v>
      </c>
      <c r="Z673" s="690">
        <f t="shared" si="94"/>
        <v>2.7397260273972604E-6</v>
      </c>
      <c r="AA673" s="691">
        <f t="shared" si="95"/>
        <v>150000000000</v>
      </c>
      <c r="AB673" s="689" t="str">
        <f t="shared" si="96"/>
        <v>VND</v>
      </c>
      <c r="AC673" s="689">
        <f>VLOOKUP(AB673,'Fx rate'!$A$2:$B$12,2,0)</f>
        <v>1</v>
      </c>
      <c r="AD673" s="691">
        <f t="shared" si="97"/>
        <v>150000000000</v>
      </c>
      <c r="AE673" s="691">
        <f t="shared" si="98"/>
        <v>821917.80821917811</v>
      </c>
      <c r="AF673" s="692">
        <f>SUMIFS('GL7010'!M:M,'GL7010'!I:I,'C701- Recalculate'!D673)</f>
        <v>-821918</v>
      </c>
      <c r="AG673" s="693">
        <f t="shared" si="99"/>
        <v>-0.19178082188591361</v>
      </c>
    </row>
    <row r="674" spans="1:33" ht="60.5" hidden="1" thickBot="1">
      <c r="A674" s="701">
        <v>131200001</v>
      </c>
      <c r="B674" s="701" t="s">
        <v>1269</v>
      </c>
      <c r="C674" s="701" t="s">
        <v>1271</v>
      </c>
      <c r="D674" s="701" t="s">
        <v>3554</v>
      </c>
      <c r="E674" s="701" t="s">
        <v>3555</v>
      </c>
      <c r="F674" s="701">
        <v>40038</v>
      </c>
      <c r="G674" s="701" t="s">
        <v>2566</v>
      </c>
      <c r="H674" s="701" t="s">
        <v>2636</v>
      </c>
      <c r="I674" s="701" t="s">
        <v>3556</v>
      </c>
      <c r="J674" s="701">
        <v>1</v>
      </c>
      <c r="K674" s="701" t="s">
        <v>178</v>
      </c>
      <c r="L674" s="702">
        <v>500000000000</v>
      </c>
      <c r="M674" s="703">
        <v>500000000000</v>
      </c>
      <c r="N674" s="701">
        <v>0.1</v>
      </c>
      <c r="O674" s="701">
        <v>0</v>
      </c>
      <c r="P674" s="701">
        <v>0</v>
      </c>
      <c r="Q674" s="701">
        <v>0</v>
      </c>
      <c r="R674" s="701">
        <v>0</v>
      </c>
      <c r="S674" s="701">
        <v>491100002</v>
      </c>
      <c r="T674" s="701" t="s">
        <v>3557</v>
      </c>
      <c r="U674" s="702">
        <v>500000000000</v>
      </c>
      <c r="W674" s="687" t="str">
        <f t="shared" si="92"/>
        <v>15/11/2023</v>
      </c>
      <c r="X674" s="688" t="str">
        <f t="shared" si="93"/>
        <v>16/11/2023</v>
      </c>
      <c r="Y674" s="689">
        <f t="shared" si="91"/>
        <v>1</v>
      </c>
      <c r="Z674" s="690">
        <f t="shared" si="94"/>
        <v>2.7397260273972604E-6</v>
      </c>
      <c r="AA674" s="691">
        <f t="shared" si="95"/>
        <v>500000000000</v>
      </c>
      <c r="AB674" s="689" t="str">
        <f t="shared" si="96"/>
        <v>VND</v>
      </c>
      <c r="AC674" s="689">
        <f>VLOOKUP(AB674,'Fx rate'!$A$2:$B$12,2,0)</f>
        <v>1</v>
      </c>
      <c r="AD674" s="691">
        <f t="shared" si="97"/>
        <v>500000000000</v>
      </c>
      <c r="AE674" s="691">
        <f t="shared" si="98"/>
        <v>1369863.0136986303</v>
      </c>
      <c r="AF674" s="692">
        <f>SUMIFS('GL7010'!M:M,'GL7010'!I:I,'C701- Recalculate'!D674)</f>
        <v>-1369863</v>
      </c>
      <c r="AG674" s="693">
        <f t="shared" si="99"/>
        <v>1.3698630267754197E-2</v>
      </c>
    </row>
    <row r="675" spans="1:33" ht="60.5" hidden="1" thickBot="1">
      <c r="A675" s="701">
        <v>131200001</v>
      </c>
      <c r="B675" s="701" t="s">
        <v>1269</v>
      </c>
      <c r="C675" s="701" t="s">
        <v>1271</v>
      </c>
      <c r="D675" s="701" t="s">
        <v>3558</v>
      </c>
      <c r="E675" s="701" t="s">
        <v>3559</v>
      </c>
      <c r="F675" s="701">
        <v>40038</v>
      </c>
      <c r="G675" s="701" t="s">
        <v>2566</v>
      </c>
      <c r="H675" s="701" t="s">
        <v>2636</v>
      </c>
      <c r="I675" s="701" t="s">
        <v>3556</v>
      </c>
      <c r="J675" s="701">
        <v>1</v>
      </c>
      <c r="K675" s="701" t="s">
        <v>178</v>
      </c>
      <c r="L675" s="702">
        <v>150000000000</v>
      </c>
      <c r="M675" s="703">
        <v>150000000000</v>
      </c>
      <c r="N675" s="701">
        <v>0.1</v>
      </c>
      <c r="O675" s="701">
        <v>0</v>
      </c>
      <c r="P675" s="701">
        <v>0</v>
      </c>
      <c r="Q675" s="701">
        <v>0</v>
      </c>
      <c r="R675" s="701">
        <v>0</v>
      </c>
      <c r="S675" s="701">
        <v>491100002</v>
      </c>
      <c r="T675" s="701" t="s">
        <v>3560</v>
      </c>
      <c r="U675" s="702">
        <v>150000000000</v>
      </c>
      <c r="W675" s="687" t="str">
        <f t="shared" si="92"/>
        <v>15/11/2023</v>
      </c>
      <c r="X675" s="688" t="str">
        <f t="shared" si="93"/>
        <v>16/11/2023</v>
      </c>
      <c r="Y675" s="689">
        <f t="shared" si="91"/>
        <v>1</v>
      </c>
      <c r="Z675" s="690">
        <f t="shared" si="94"/>
        <v>2.7397260273972604E-6</v>
      </c>
      <c r="AA675" s="691">
        <f t="shared" si="95"/>
        <v>150000000000</v>
      </c>
      <c r="AB675" s="689" t="str">
        <f t="shared" si="96"/>
        <v>VND</v>
      </c>
      <c r="AC675" s="689">
        <f>VLOOKUP(AB675,'Fx rate'!$A$2:$B$12,2,0)</f>
        <v>1</v>
      </c>
      <c r="AD675" s="691">
        <f t="shared" si="97"/>
        <v>150000000000</v>
      </c>
      <c r="AE675" s="691">
        <f t="shared" si="98"/>
        <v>410958.90410958906</v>
      </c>
      <c r="AF675" s="692">
        <f>SUMIFS('GL7010'!M:M,'GL7010'!I:I,'C701- Recalculate'!D675)</f>
        <v>-410959</v>
      </c>
      <c r="AG675" s="693">
        <f t="shared" si="99"/>
        <v>-9.5890410942956805E-2</v>
      </c>
    </row>
    <row r="676" spans="1:33" ht="60.5" hidden="1" thickBot="1">
      <c r="A676" s="701">
        <v>131200001</v>
      </c>
      <c r="B676" s="701" t="s">
        <v>1269</v>
      </c>
      <c r="C676" s="701" t="s">
        <v>1271</v>
      </c>
      <c r="D676" s="701" t="s">
        <v>3561</v>
      </c>
      <c r="E676" s="701" t="s">
        <v>3562</v>
      </c>
      <c r="F676" s="701">
        <v>12204</v>
      </c>
      <c r="G676" s="701" t="s">
        <v>2336</v>
      </c>
      <c r="H676" s="701" t="s">
        <v>2636</v>
      </c>
      <c r="I676" s="701" t="s">
        <v>3556</v>
      </c>
      <c r="J676" s="701">
        <v>1</v>
      </c>
      <c r="K676" s="701" t="s">
        <v>178</v>
      </c>
      <c r="L676" s="702">
        <v>200000000000</v>
      </c>
      <c r="M676" s="703">
        <v>200000000000</v>
      </c>
      <c r="N676" s="701">
        <v>0.15</v>
      </c>
      <c r="O676" s="701">
        <v>0</v>
      </c>
      <c r="P676" s="701">
        <v>0</v>
      </c>
      <c r="Q676" s="701">
        <v>0</v>
      </c>
      <c r="R676" s="701">
        <v>0</v>
      </c>
      <c r="S676" s="701">
        <v>491100002</v>
      </c>
      <c r="T676" s="701" t="s">
        <v>3563</v>
      </c>
      <c r="U676" s="702">
        <v>200000000000</v>
      </c>
      <c r="W676" s="687" t="str">
        <f t="shared" si="92"/>
        <v>15/11/2023</v>
      </c>
      <c r="X676" s="688" t="str">
        <f t="shared" si="93"/>
        <v>16/11/2023</v>
      </c>
      <c r="Y676" s="689">
        <f t="shared" ref="Y676:Y739" si="100">X676-W676</f>
        <v>1</v>
      </c>
      <c r="Z676" s="690">
        <f t="shared" si="94"/>
        <v>4.1095890410958909E-6</v>
      </c>
      <c r="AA676" s="691">
        <f t="shared" si="95"/>
        <v>200000000000</v>
      </c>
      <c r="AB676" s="689" t="str">
        <f t="shared" si="96"/>
        <v>VND</v>
      </c>
      <c r="AC676" s="689">
        <f>VLOOKUP(AB676,'Fx rate'!$A$2:$B$12,2,0)</f>
        <v>1</v>
      </c>
      <c r="AD676" s="691">
        <f t="shared" si="97"/>
        <v>200000000000</v>
      </c>
      <c r="AE676" s="691">
        <f t="shared" si="98"/>
        <v>821917.80821917823</v>
      </c>
      <c r="AF676" s="692">
        <f>SUMIFS('GL7010'!M:M,'GL7010'!I:I,'C701- Recalculate'!D676)</f>
        <v>-821918</v>
      </c>
      <c r="AG676" s="693">
        <f t="shared" si="99"/>
        <v>-0.19178082176949829</v>
      </c>
    </row>
    <row r="677" spans="1:33" ht="60.5" hidden="1" thickBot="1">
      <c r="A677" s="701">
        <v>131200001</v>
      </c>
      <c r="B677" s="701" t="s">
        <v>1269</v>
      </c>
      <c r="C677" s="701" t="s">
        <v>1271</v>
      </c>
      <c r="D677" s="701" t="s">
        <v>3564</v>
      </c>
      <c r="E677" s="701" t="s">
        <v>3565</v>
      </c>
      <c r="F677" s="701">
        <v>40038</v>
      </c>
      <c r="G677" s="701" t="s">
        <v>2566</v>
      </c>
      <c r="H677" s="701" t="s">
        <v>2636</v>
      </c>
      <c r="I677" s="701" t="s">
        <v>3552</v>
      </c>
      <c r="J677" s="701">
        <v>2</v>
      </c>
      <c r="K677" s="701" t="s">
        <v>178</v>
      </c>
      <c r="L677" s="702">
        <v>500000000000</v>
      </c>
      <c r="M677" s="703">
        <v>500000000000</v>
      </c>
      <c r="N677" s="701">
        <v>0.1</v>
      </c>
      <c r="O677" s="701">
        <v>0</v>
      </c>
      <c r="P677" s="701">
        <v>0</v>
      </c>
      <c r="Q677" s="701">
        <v>0</v>
      </c>
      <c r="R677" s="701">
        <v>0</v>
      </c>
      <c r="S677" s="701">
        <v>491100002</v>
      </c>
      <c r="T677" s="701" t="s">
        <v>3566</v>
      </c>
      <c r="U677" s="702">
        <v>500000000000</v>
      </c>
      <c r="W677" s="687" t="str">
        <f t="shared" si="92"/>
        <v>15/11/2023</v>
      </c>
      <c r="X677" s="688" t="str">
        <f t="shared" si="93"/>
        <v>17/11/2023</v>
      </c>
      <c r="Y677" s="689">
        <f t="shared" si="100"/>
        <v>2</v>
      </c>
      <c r="Z677" s="690">
        <f t="shared" si="94"/>
        <v>2.7397260273972604E-6</v>
      </c>
      <c r="AA677" s="691">
        <f t="shared" si="95"/>
        <v>500000000000</v>
      </c>
      <c r="AB677" s="689" t="str">
        <f t="shared" si="96"/>
        <v>VND</v>
      </c>
      <c r="AC677" s="689">
        <f>VLOOKUP(AB677,'Fx rate'!$A$2:$B$12,2,0)</f>
        <v>1</v>
      </c>
      <c r="AD677" s="691">
        <f t="shared" si="97"/>
        <v>500000000000</v>
      </c>
      <c r="AE677" s="691">
        <f t="shared" si="98"/>
        <v>2739726.0273972605</v>
      </c>
      <c r="AF677" s="692">
        <f>SUMIFS('GL7010'!M:M,'GL7010'!I:I,'C701- Recalculate'!D677)</f>
        <v>-2739726</v>
      </c>
      <c r="AG677" s="693">
        <f t="shared" si="99"/>
        <v>2.7397260535508394E-2</v>
      </c>
    </row>
    <row r="678" spans="1:33" ht="60.5" hidden="1" thickBot="1">
      <c r="A678" s="701">
        <v>131200001</v>
      </c>
      <c r="B678" s="701" t="s">
        <v>1269</v>
      </c>
      <c r="C678" s="701" t="s">
        <v>1271</v>
      </c>
      <c r="D678" s="701" t="s">
        <v>3567</v>
      </c>
      <c r="E678" s="701" t="s">
        <v>3568</v>
      </c>
      <c r="F678" s="701">
        <v>21075</v>
      </c>
      <c r="G678" s="701" t="s">
        <v>1066</v>
      </c>
      <c r="H678" s="701" t="s">
        <v>2636</v>
      </c>
      <c r="I678" s="701" t="s">
        <v>3556</v>
      </c>
      <c r="J678" s="701">
        <v>1</v>
      </c>
      <c r="K678" s="701" t="s">
        <v>178</v>
      </c>
      <c r="L678" s="702">
        <v>200000000000</v>
      </c>
      <c r="M678" s="703">
        <v>200000000000</v>
      </c>
      <c r="N678" s="701">
        <v>0.15</v>
      </c>
      <c r="O678" s="701">
        <v>0</v>
      </c>
      <c r="P678" s="701">
        <v>0</v>
      </c>
      <c r="Q678" s="701">
        <v>0</v>
      </c>
      <c r="R678" s="701">
        <v>0</v>
      </c>
      <c r="S678" s="701">
        <v>491100002</v>
      </c>
      <c r="T678" s="701" t="s">
        <v>3569</v>
      </c>
      <c r="U678" s="702">
        <v>200000000000</v>
      </c>
      <c r="W678" s="687" t="str">
        <f t="shared" si="92"/>
        <v>15/11/2023</v>
      </c>
      <c r="X678" s="688" t="str">
        <f t="shared" si="93"/>
        <v>16/11/2023</v>
      </c>
      <c r="Y678" s="689">
        <f t="shared" si="100"/>
        <v>1</v>
      </c>
      <c r="Z678" s="690">
        <f t="shared" si="94"/>
        <v>4.1095890410958909E-6</v>
      </c>
      <c r="AA678" s="691">
        <f t="shared" si="95"/>
        <v>200000000000</v>
      </c>
      <c r="AB678" s="689" t="str">
        <f t="shared" si="96"/>
        <v>VND</v>
      </c>
      <c r="AC678" s="689">
        <f>VLOOKUP(AB678,'Fx rate'!$A$2:$B$12,2,0)</f>
        <v>1</v>
      </c>
      <c r="AD678" s="691">
        <f t="shared" si="97"/>
        <v>200000000000</v>
      </c>
      <c r="AE678" s="691">
        <f t="shared" si="98"/>
        <v>821917.80821917823</v>
      </c>
      <c r="AF678" s="692">
        <f>SUMIFS('GL7010'!M:M,'GL7010'!I:I,'C701- Recalculate'!D678)</f>
        <v>-821918</v>
      </c>
      <c r="AG678" s="693">
        <f t="shared" si="99"/>
        <v>-0.19178082176949829</v>
      </c>
    </row>
    <row r="679" spans="1:33" ht="70.5" hidden="1" thickBot="1">
      <c r="A679" s="701">
        <v>131200001</v>
      </c>
      <c r="B679" s="701" t="s">
        <v>1269</v>
      </c>
      <c r="C679" s="701" t="s">
        <v>1271</v>
      </c>
      <c r="D679" s="701" t="s">
        <v>3570</v>
      </c>
      <c r="E679" s="701" t="s">
        <v>3571</v>
      </c>
      <c r="F679" s="701">
        <v>20878</v>
      </c>
      <c r="G679" s="701" t="s">
        <v>1848</v>
      </c>
      <c r="H679" s="701" t="s">
        <v>2636</v>
      </c>
      <c r="I679" s="701" t="s">
        <v>3556</v>
      </c>
      <c r="J679" s="701">
        <v>1</v>
      </c>
      <c r="K679" s="701" t="s">
        <v>178</v>
      </c>
      <c r="L679" s="702">
        <v>450000000000</v>
      </c>
      <c r="M679" s="703">
        <v>450000000000</v>
      </c>
      <c r="N679" s="701">
        <v>0.2</v>
      </c>
      <c r="O679" s="701">
        <v>0</v>
      </c>
      <c r="P679" s="701">
        <v>0</v>
      </c>
      <c r="Q679" s="701">
        <v>0</v>
      </c>
      <c r="R679" s="701">
        <v>0</v>
      </c>
      <c r="S679" s="701">
        <v>491100002</v>
      </c>
      <c r="T679" s="701" t="s">
        <v>3572</v>
      </c>
      <c r="U679" s="702">
        <v>450000000000</v>
      </c>
      <c r="W679" s="687" t="str">
        <f t="shared" si="92"/>
        <v>15/11/2023</v>
      </c>
      <c r="X679" s="688" t="str">
        <f t="shared" si="93"/>
        <v>16/11/2023</v>
      </c>
      <c r="Y679" s="689">
        <f t="shared" si="100"/>
        <v>1</v>
      </c>
      <c r="Z679" s="690">
        <f t="shared" si="94"/>
        <v>5.4794520547945209E-6</v>
      </c>
      <c r="AA679" s="691">
        <f t="shared" si="95"/>
        <v>450000000000</v>
      </c>
      <c r="AB679" s="689" t="str">
        <f t="shared" si="96"/>
        <v>VND</v>
      </c>
      <c r="AC679" s="689">
        <f>VLOOKUP(AB679,'Fx rate'!$A$2:$B$12,2,0)</f>
        <v>1</v>
      </c>
      <c r="AD679" s="691">
        <f t="shared" si="97"/>
        <v>450000000000</v>
      </c>
      <c r="AE679" s="691">
        <f t="shared" si="98"/>
        <v>2465753.4246575343</v>
      </c>
      <c r="AF679" s="692">
        <f>SUMIFS('GL7010'!M:M,'GL7010'!I:I,'C701- Recalculate'!D679)</f>
        <v>-2465753</v>
      </c>
      <c r="AG679" s="693">
        <f t="shared" si="99"/>
        <v>0.42465753434225917</v>
      </c>
    </row>
    <row r="680" spans="1:33" ht="70.5" hidden="1" thickBot="1">
      <c r="A680" s="701">
        <v>131200001</v>
      </c>
      <c r="B680" s="701" t="s">
        <v>1269</v>
      </c>
      <c r="C680" s="701" t="s">
        <v>1271</v>
      </c>
      <c r="D680" s="701" t="s">
        <v>3573</v>
      </c>
      <c r="E680" s="701" t="s">
        <v>3574</v>
      </c>
      <c r="F680" s="701">
        <v>92329</v>
      </c>
      <c r="G680" s="701" t="s">
        <v>2320</v>
      </c>
      <c r="H680" s="701" t="s">
        <v>2636</v>
      </c>
      <c r="I680" s="701" t="s">
        <v>3556</v>
      </c>
      <c r="J680" s="701">
        <v>1</v>
      </c>
      <c r="K680" s="701" t="s">
        <v>178</v>
      </c>
      <c r="L680" s="702">
        <v>150000000000</v>
      </c>
      <c r="M680" s="703">
        <v>150000000000</v>
      </c>
      <c r="N680" s="701">
        <v>0.15</v>
      </c>
      <c r="O680" s="701">
        <v>0</v>
      </c>
      <c r="P680" s="701">
        <v>0</v>
      </c>
      <c r="Q680" s="701">
        <v>0</v>
      </c>
      <c r="R680" s="701">
        <v>0</v>
      </c>
      <c r="S680" s="701">
        <v>491100002</v>
      </c>
      <c r="T680" s="701" t="s">
        <v>3575</v>
      </c>
      <c r="U680" s="702">
        <v>150000000000</v>
      </c>
      <c r="W680" s="687" t="str">
        <f t="shared" si="92"/>
        <v>15/11/2023</v>
      </c>
      <c r="X680" s="688" t="str">
        <f t="shared" si="93"/>
        <v>16/11/2023</v>
      </c>
      <c r="Y680" s="689">
        <f t="shared" si="100"/>
        <v>1</v>
      </c>
      <c r="Z680" s="690">
        <f t="shared" si="94"/>
        <v>4.1095890410958909E-6</v>
      </c>
      <c r="AA680" s="691">
        <f t="shared" si="95"/>
        <v>150000000000</v>
      </c>
      <c r="AB680" s="689" t="str">
        <f t="shared" si="96"/>
        <v>VND</v>
      </c>
      <c r="AC680" s="689">
        <f>VLOOKUP(AB680,'Fx rate'!$A$2:$B$12,2,0)</f>
        <v>1</v>
      </c>
      <c r="AD680" s="691">
        <f t="shared" si="97"/>
        <v>150000000000</v>
      </c>
      <c r="AE680" s="691">
        <f t="shared" si="98"/>
        <v>616438.35616438359</v>
      </c>
      <c r="AF680" s="692">
        <f>SUMIFS('GL7010'!M:M,'GL7010'!I:I,'C701- Recalculate'!D680)</f>
        <v>-616438</v>
      </c>
      <c r="AG680" s="693">
        <f t="shared" si="99"/>
        <v>0.35616438358556479</v>
      </c>
    </row>
    <row r="681" spans="1:33" ht="60.5" hidden="1" thickBot="1">
      <c r="A681" s="701">
        <v>131200001</v>
      </c>
      <c r="B681" s="701" t="s">
        <v>1269</v>
      </c>
      <c r="C681" s="701" t="s">
        <v>1271</v>
      </c>
      <c r="D681" s="701" t="s">
        <v>3576</v>
      </c>
      <c r="E681" s="701" t="s">
        <v>3577</v>
      </c>
      <c r="F681" s="701">
        <v>21752</v>
      </c>
      <c r="G681" s="701" t="s">
        <v>1082</v>
      </c>
      <c r="H681" s="701" t="s">
        <v>2636</v>
      </c>
      <c r="I681" s="701" t="s">
        <v>3556</v>
      </c>
      <c r="J681" s="701">
        <v>1</v>
      </c>
      <c r="K681" s="701" t="s">
        <v>178</v>
      </c>
      <c r="L681" s="702">
        <v>100000000000</v>
      </c>
      <c r="M681" s="703">
        <v>100000000000</v>
      </c>
      <c r="N681" s="701">
        <v>0.15</v>
      </c>
      <c r="O681" s="701">
        <v>0</v>
      </c>
      <c r="P681" s="701">
        <v>0</v>
      </c>
      <c r="Q681" s="701">
        <v>0</v>
      </c>
      <c r="R681" s="701">
        <v>0</v>
      </c>
      <c r="S681" s="701">
        <v>491100002</v>
      </c>
      <c r="T681" s="701" t="s">
        <v>3578</v>
      </c>
      <c r="U681" s="702">
        <v>100000000000</v>
      </c>
      <c r="W681" s="687" t="str">
        <f t="shared" si="92"/>
        <v>15/11/2023</v>
      </c>
      <c r="X681" s="688" t="str">
        <f t="shared" si="93"/>
        <v>16/11/2023</v>
      </c>
      <c r="Y681" s="689">
        <f t="shared" si="100"/>
        <v>1</v>
      </c>
      <c r="Z681" s="690">
        <f t="shared" si="94"/>
        <v>4.1095890410958909E-6</v>
      </c>
      <c r="AA681" s="691">
        <f t="shared" si="95"/>
        <v>100000000000</v>
      </c>
      <c r="AB681" s="689" t="str">
        <f t="shared" si="96"/>
        <v>VND</v>
      </c>
      <c r="AC681" s="689">
        <f>VLOOKUP(AB681,'Fx rate'!$A$2:$B$12,2,0)</f>
        <v>1</v>
      </c>
      <c r="AD681" s="691">
        <f t="shared" si="97"/>
        <v>100000000000</v>
      </c>
      <c r="AE681" s="691">
        <f t="shared" si="98"/>
        <v>410958.90410958912</v>
      </c>
      <c r="AF681" s="692">
        <f>SUMIFS('GL7010'!M:M,'GL7010'!I:I,'C701- Recalculate'!D681)</f>
        <v>-410959</v>
      </c>
      <c r="AG681" s="693">
        <f t="shared" si="99"/>
        <v>-9.5890410884749144E-2</v>
      </c>
    </row>
    <row r="682" spans="1:33" ht="70.5" hidden="1" thickBot="1">
      <c r="A682" s="701">
        <v>131200001</v>
      </c>
      <c r="B682" s="701" t="s">
        <v>1269</v>
      </c>
      <c r="C682" s="701" t="s">
        <v>1271</v>
      </c>
      <c r="D682" s="701" t="s">
        <v>3579</v>
      </c>
      <c r="E682" s="701" t="s">
        <v>3580</v>
      </c>
      <c r="F682" s="701">
        <v>92329</v>
      </c>
      <c r="G682" s="701" t="s">
        <v>2320</v>
      </c>
      <c r="H682" s="701" t="s">
        <v>2636</v>
      </c>
      <c r="I682" s="701" t="s">
        <v>3556</v>
      </c>
      <c r="J682" s="701">
        <v>1</v>
      </c>
      <c r="K682" s="701" t="s">
        <v>178</v>
      </c>
      <c r="L682" s="702">
        <v>200000000000</v>
      </c>
      <c r="M682" s="703">
        <v>200000000000</v>
      </c>
      <c r="N682" s="701">
        <v>0.2</v>
      </c>
      <c r="O682" s="701">
        <v>0</v>
      </c>
      <c r="P682" s="701">
        <v>0</v>
      </c>
      <c r="Q682" s="701">
        <v>0</v>
      </c>
      <c r="R682" s="701">
        <v>0</v>
      </c>
      <c r="S682" s="701">
        <v>491100002</v>
      </c>
      <c r="T682" s="701" t="s">
        <v>3581</v>
      </c>
      <c r="U682" s="702">
        <v>200000000000</v>
      </c>
      <c r="W682" s="687" t="str">
        <f t="shared" si="92"/>
        <v>15/11/2023</v>
      </c>
      <c r="X682" s="688" t="str">
        <f t="shared" si="93"/>
        <v>16/11/2023</v>
      </c>
      <c r="Y682" s="689">
        <f t="shared" si="100"/>
        <v>1</v>
      </c>
      <c r="Z682" s="690">
        <f t="shared" si="94"/>
        <v>5.4794520547945209E-6</v>
      </c>
      <c r="AA682" s="691">
        <f t="shared" si="95"/>
        <v>200000000000</v>
      </c>
      <c r="AB682" s="689" t="str">
        <f t="shared" si="96"/>
        <v>VND</v>
      </c>
      <c r="AC682" s="689">
        <f>VLOOKUP(AB682,'Fx rate'!$A$2:$B$12,2,0)</f>
        <v>1</v>
      </c>
      <c r="AD682" s="691">
        <f t="shared" si="97"/>
        <v>200000000000</v>
      </c>
      <c r="AE682" s="691">
        <f t="shared" si="98"/>
        <v>1095890.4109589041</v>
      </c>
      <c r="AF682" s="692">
        <f>SUMIFS('GL7010'!M:M,'GL7010'!I:I,'C701- Recalculate'!D682)</f>
        <v>-1095890</v>
      </c>
      <c r="AG682" s="693">
        <f t="shared" si="99"/>
        <v>0.41095890407450497</v>
      </c>
    </row>
    <row r="683" spans="1:33" ht="60.5" hidden="1" thickBot="1">
      <c r="A683" s="701">
        <v>131200001</v>
      </c>
      <c r="B683" s="701" t="s">
        <v>1269</v>
      </c>
      <c r="C683" s="701" t="s">
        <v>1271</v>
      </c>
      <c r="D683" s="701" t="s">
        <v>3582</v>
      </c>
      <c r="E683" s="701" t="s">
        <v>3583</v>
      </c>
      <c r="F683" s="701">
        <v>21075</v>
      </c>
      <c r="G683" s="701" t="s">
        <v>1066</v>
      </c>
      <c r="H683" s="701" t="s">
        <v>3556</v>
      </c>
      <c r="I683" s="701" t="s">
        <v>3552</v>
      </c>
      <c r="J683" s="701">
        <v>1</v>
      </c>
      <c r="K683" s="701" t="s">
        <v>178</v>
      </c>
      <c r="L683" s="702">
        <v>200000000000</v>
      </c>
      <c r="M683" s="703">
        <v>200000000000</v>
      </c>
      <c r="N683" s="701">
        <v>0.1</v>
      </c>
      <c r="O683" s="701">
        <v>0</v>
      </c>
      <c r="P683" s="701">
        <v>0</v>
      </c>
      <c r="Q683" s="701">
        <v>0</v>
      </c>
      <c r="R683" s="701">
        <v>0</v>
      </c>
      <c r="S683" s="701">
        <v>491100002</v>
      </c>
      <c r="T683" s="701" t="s">
        <v>3584</v>
      </c>
      <c r="U683" s="702">
        <v>200000000000</v>
      </c>
      <c r="W683" s="687" t="str">
        <f t="shared" si="92"/>
        <v>16/11/2023</v>
      </c>
      <c r="X683" s="688" t="str">
        <f t="shared" si="93"/>
        <v>17/11/2023</v>
      </c>
      <c r="Y683" s="689">
        <f t="shared" si="100"/>
        <v>1</v>
      </c>
      <c r="Z683" s="690">
        <f t="shared" si="94"/>
        <v>2.7397260273972604E-6</v>
      </c>
      <c r="AA683" s="691">
        <f t="shared" si="95"/>
        <v>200000000000</v>
      </c>
      <c r="AB683" s="689" t="str">
        <f t="shared" si="96"/>
        <v>VND</v>
      </c>
      <c r="AC683" s="689">
        <f>VLOOKUP(AB683,'Fx rate'!$A$2:$B$12,2,0)</f>
        <v>1</v>
      </c>
      <c r="AD683" s="691">
        <f t="shared" si="97"/>
        <v>200000000000</v>
      </c>
      <c r="AE683" s="691">
        <f t="shared" si="98"/>
        <v>547945.20547945204</v>
      </c>
      <c r="AF683" s="692">
        <f>SUMIFS('GL7010'!M:M,'GL7010'!I:I,'C701- Recalculate'!D683)</f>
        <v>-547945</v>
      </c>
      <c r="AG683" s="693">
        <f t="shared" si="99"/>
        <v>0.20547945203725249</v>
      </c>
    </row>
    <row r="684" spans="1:33" ht="70.5" hidden="1" thickBot="1">
      <c r="A684" s="701">
        <v>131200001</v>
      </c>
      <c r="B684" s="701" t="s">
        <v>1269</v>
      </c>
      <c r="C684" s="701" t="s">
        <v>1271</v>
      </c>
      <c r="D684" s="701" t="s">
        <v>3585</v>
      </c>
      <c r="E684" s="701" t="s">
        <v>3586</v>
      </c>
      <c r="F684" s="701">
        <v>25391</v>
      </c>
      <c r="G684" s="701" t="s">
        <v>2538</v>
      </c>
      <c r="H684" s="701" t="s">
        <v>3556</v>
      </c>
      <c r="I684" s="701" t="s">
        <v>3552</v>
      </c>
      <c r="J684" s="701">
        <v>1</v>
      </c>
      <c r="K684" s="701" t="s">
        <v>178</v>
      </c>
      <c r="L684" s="702">
        <v>100000000000</v>
      </c>
      <c r="M684" s="703">
        <v>100000000000</v>
      </c>
      <c r="N684" s="701">
        <v>0.1</v>
      </c>
      <c r="O684" s="701">
        <v>0</v>
      </c>
      <c r="P684" s="701">
        <v>0</v>
      </c>
      <c r="Q684" s="701">
        <v>0</v>
      </c>
      <c r="R684" s="701">
        <v>0</v>
      </c>
      <c r="S684" s="701">
        <v>491100002</v>
      </c>
      <c r="T684" s="701" t="s">
        <v>3587</v>
      </c>
      <c r="U684" s="702">
        <v>100000000000</v>
      </c>
      <c r="W684" s="687" t="str">
        <f t="shared" si="92"/>
        <v>16/11/2023</v>
      </c>
      <c r="X684" s="688" t="str">
        <f t="shared" si="93"/>
        <v>17/11/2023</v>
      </c>
      <c r="Y684" s="689">
        <f t="shared" si="100"/>
        <v>1</v>
      </c>
      <c r="Z684" s="690">
        <f t="shared" si="94"/>
        <v>2.7397260273972604E-6</v>
      </c>
      <c r="AA684" s="691">
        <f t="shared" si="95"/>
        <v>100000000000</v>
      </c>
      <c r="AB684" s="689" t="str">
        <f t="shared" si="96"/>
        <v>VND</v>
      </c>
      <c r="AC684" s="689">
        <f>VLOOKUP(AB684,'Fx rate'!$A$2:$B$12,2,0)</f>
        <v>1</v>
      </c>
      <c r="AD684" s="691">
        <f t="shared" si="97"/>
        <v>100000000000</v>
      </c>
      <c r="AE684" s="691">
        <f t="shared" si="98"/>
        <v>273972.60273972602</v>
      </c>
      <c r="AF684" s="692">
        <f>SUMIFS('GL7010'!M:M,'GL7010'!I:I,'C701- Recalculate'!D684)</f>
        <v>-273973</v>
      </c>
      <c r="AG684" s="693">
        <f t="shared" si="99"/>
        <v>-0.39726027398137376</v>
      </c>
    </row>
    <row r="685" spans="1:33" ht="60.5" hidden="1" thickBot="1">
      <c r="A685" s="701">
        <v>131200001</v>
      </c>
      <c r="B685" s="701" t="s">
        <v>1269</v>
      </c>
      <c r="C685" s="701" t="s">
        <v>1271</v>
      </c>
      <c r="D685" s="701" t="s">
        <v>3588</v>
      </c>
      <c r="E685" s="701" t="s">
        <v>3589</v>
      </c>
      <c r="F685" s="701">
        <v>21752</v>
      </c>
      <c r="G685" s="701" t="s">
        <v>1082</v>
      </c>
      <c r="H685" s="701" t="s">
        <v>3556</v>
      </c>
      <c r="I685" s="701" t="s">
        <v>3552</v>
      </c>
      <c r="J685" s="701">
        <v>1</v>
      </c>
      <c r="K685" s="701" t="s">
        <v>178</v>
      </c>
      <c r="L685" s="702">
        <v>150000000000</v>
      </c>
      <c r="M685" s="703">
        <v>150000000000</v>
      </c>
      <c r="N685" s="701">
        <v>0.1</v>
      </c>
      <c r="O685" s="701">
        <v>0</v>
      </c>
      <c r="P685" s="701">
        <v>0</v>
      </c>
      <c r="Q685" s="701">
        <v>0</v>
      </c>
      <c r="R685" s="701">
        <v>0</v>
      </c>
      <c r="S685" s="701">
        <v>491100002</v>
      </c>
      <c r="T685" s="701" t="s">
        <v>3590</v>
      </c>
      <c r="U685" s="702">
        <v>150000000000</v>
      </c>
      <c r="W685" s="687" t="str">
        <f t="shared" si="92"/>
        <v>16/11/2023</v>
      </c>
      <c r="X685" s="688" t="str">
        <f t="shared" si="93"/>
        <v>17/11/2023</v>
      </c>
      <c r="Y685" s="689">
        <f t="shared" si="100"/>
        <v>1</v>
      </c>
      <c r="Z685" s="690">
        <f t="shared" si="94"/>
        <v>2.7397260273972604E-6</v>
      </c>
      <c r="AA685" s="691">
        <f t="shared" si="95"/>
        <v>150000000000</v>
      </c>
      <c r="AB685" s="689" t="str">
        <f t="shared" si="96"/>
        <v>VND</v>
      </c>
      <c r="AC685" s="689">
        <f>VLOOKUP(AB685,'Fx rate'!$A$2:$B$12,2,0)</f>
        <v>1</v>
      </c>
      <c r="AD685" s="691">
        <f t="shared" si="97"/>
        <v>150000000000</v>
      </c>
      <c r="AE685" s="691">
        <f t="shared" si="98"/>
        <v>410958.90410958906</v>
      </c>
      <c r="AF685" s="692">
        <f>SUMIFS('GL7010'!M:M,'GL7010'!I:I,'C701- Recalculate'!D685)</f>
        <v>-410959</v>
      </c>
      <c r="AG685" s="693">
        <f t="shared" si="99"/>
        <v>-9.5890410942956805E-2</v>
      </c>
    </row>
    <row r="686" spans="1:33" ht="70.5" hidden="1" thickBot="1">
      <c r="A686" s="701">
        <v>131200001</v>
      </c>
      <c r="B686" s="701" t="s">
        <v>1269</v>
      </c>
      <c r="C686" s="701" t="s">
        <v>1271</v>
      </c>
      <c r="D686" s="701" t="s">
        <v>3591</v>
      </c>
      <c r="E686" s="701" t="s">
        <v>3592</v>
      </c>
      <c r="F686" s="701">
        <v>20878</v>
      </c>
      <c r="G686" s="701" t="s">
        <v>1848</v>
      </c>
      <c r="H686" s="701" t="s">
        <v>3556</v>
      </c>
      <c r="I686" s="701" t="s">
        <v>3552</v>
      </c>
      <c r="J686" s="701">
        <v>1</v>
      </c>
      <c r="K686" s="701" t="s">
        <v>178</v>
      </c>
      <c r="L686" s="702">
        <v>300000000000</v>
      </c>
      <c r="M686" s="703">
        <v>300000000000</v>
      </c>
      <c r="N686" s="701">
        <v>0.15</v>
      </c>
      <c r="O686" s="701">
        <v>0</v>
      </c>
      <c r="P686" s="701">
        <v>0</v>
      </c>
      <c r="Q686" s="701">
        <v>0</v>
      </c>
      <c r="R686" s="701">
        <v>0</v>
      </c>
      <c r="S686" s="701">
        <v>491100002</v>
      </c>
      <c r="T686" s="701" t="s">
        <v>3593</v>
      </c>
      <c r="U686" s="702">
        <v>300000000000</v>
      </c>
      <c r="W686" s="687" t="str">
        <f t="shared" si="92"/>
        <v>16/11/2023</v>
      </c>
      <c r="X686" s="688" t="str">
        <f t="shared" si="93"/>
        <v>17/11/2023</v>
      </c>
      <c r="Y686" s="689">
        <f t="shared" si="100"/>
        <v>1</v>
      </c>
      <c r="Z686" s="690">
        <f t="shared" si="94"/>
        <v>4.1095890410958909E-6</v>
      </c>
      <c r="AA686" s="691">
        <f t="shared" si="95"/>
        <v>300000000000</v>
      </c>
      <c r="AB686" s="689" t="str">
        <f t="shared" si="96"/>
        <v>VND</v>
      </c>
      <c r="AC686" s="689">
        <f>VLOOKUP(AB686,'Fx rate'!$A$2:$B$12,2,0)</f>
        <v>1</v>
      </c>
      <c r="AD686" s="691">
        <f t="shared" si="97"/>
        <v>300000000000</v>
      </c>
      <c r="AE686" s="691">
        <f t="shared" si="98"/>
        <v>1232876.7123287672</v>
      </c>
      <c r="AF686" s="692">
        <f>SUMIFS('GL7010'!M:M,'GL7010'!I:I,'C701- Recalculate'!D686)</f>
        <v>-1232877</v>
      </c>
      <c r="AG686" s="693">
        <f t="shared" si="99"/>
        <v>-0.28767123282887042</v>
      </c>
    </row>
    <row r="687" spans="1:33" ht="70.5" hidden="1" thickBot="1">
      <c r="A687" s="701">
        <v>131200001</v>
      </c>
      <c r="B687" s="701" t="s">
        <v>1269</v>
      </c>
      <c r="C687" s="701" t="s">
        <v>1271</v>
      </c>
      <c r="D687" s="701" t="s">
        <v>3594</v>
      </c>
      <c r="E687" s="701" t="s">
        <v>3595</v>
      </c>
      <c r="F687" s="701">
        <v>92329</v>
      </c>
      <c r="G687" s="701" t="s">
        <v>2320</v>
      </c>
      <c r="H687" s="701" t="s">
        <v>3556</v>
      </c>
      <c r="I687" s="701" t="s">
        <v>2654</v>
      </c>
      <c r="J687" s="701">
        <v>4</v>
      </c>
      <c r="K687" s="701" t="s">
        <v>178</v>
      </c>
      <c r="L687" s="702">
        <v>200000000000</v>
      </c>
      <c r="M687" s="703">
        <v>200000000000</v>
      </c>
      <c r="N687" s="701">
        <v>0.2</v>
      </c>
      <c r="O687" s="701">
        <v>0</v>
      </c>
      <c r="P687" s="701">
        <v>0</v>
      </c>
      <c r="Q687" s="701">
        <v>0</v>
      </c>
      <c r="R687" s="701">
        <v>0</v>
      </c>
      <c r="S687" s="701">
        <v>491100002</v>
      </c>
      <c r="T687" s="701" t="s">
        <v>3596</v>
      </c>
      <c r="U687" s="702">
        <v>200000000000</v>
      </c>
      <c r="W687" s="687" t="str">
        <f t="shared" si="92"/>
        <v>16/11/2023</v>
      </c>
      <c r="X687" s="688" t="str">
        <f t="shared" si="93"/>
        <v>20/11/2023</v>
      </c>
      <c r="Y687" s="689">
        <f t="shared" si="100"/>
        <v>4</v>
      </c>
      <c r="Z687" s="690">
        <f t="shared" si="94"/>
        <v>5.4794520547945209E-6</v>
      </c>
      <c r="AA687" s="691">
        <f t="shared" si="95"/>
        <v>200000000000</v>
      </c>
      <c r="AB687" s="689" t="str">
        <f t="shared" si="96"/>
        <v>VND</v>
      </c>
      <c r="AC687" s="689">
        <f>VLOOKUP(AB687,'Fx rate'!$A$2:$B$12,2,0)</f>
        <v>1</v>
      </c>
      <c r="AD687" s="691">
        <f t="shared" si="97"/>
        <v>200000000000</v>
      </c>
      <c r="AE687" s="691">
        <f t="shared" si="98"/>
        <v>4383561.6438356163</v>
      </c>
      <c r="AF687" s="692">
        <f>SUMIFS('GL7010'!M:M,'GL7010'!I:I,'C701- Recalculate'!D687)</f>
        <v>-4383562</v>
      </c>
      <c r="AG687" s="693">
        <f t="shared" si="99"/>
        <v>-0.35616438370198011</v>
      </c>
    </row>
    <row r="688" spans="1:33" ht="60.5" hidden="1" thickBot="1">
      <c r="A688" s="701">
        <v>131200001</v>
      </c>
      <c r="B688" s="701" t="s">
        <v>1269</v>
      </c>
      <c r="C688" s="701" t="s">
        <v>1271</v>
      </c>
      <c r="D688" s="701" t="s">
        <v>3597</v>
      </c>
      <c r="E688" s="701" t="s">
        <v>3598</v>
      </c>
      <c r="F688" s="701">
        <v>12204</v>
      </c>
      <c r="G688" s="701" t="s">
        <v>2336</v>
      </c>
      <c r="H688" s="701" t="s">
        <v>3556</v>
      </c>
      <c r="I688" s="701" t="s">
        <v>3552</v>
      </c>
      <c r="J688" s="701">
        <v>1</v>
      </c>
      <c r="K688" s="701" t="s">
        <v>178</v>
      </c>
      <c r="L688" s="702">
        <v>200000000000</v>
      </c>
      <c r="M688" s="703">
        <v>200000000000</v>
      </c>
      <c r="N688" s="701">
        <v>0.1</v>
      </c>
      <c r="O688" s="701">
        <v>0</v>
      </c>
      <c r="P688" s="701">
        <v>0</v>
      </c>
      <c r="Q688" s="701">
        <v>0</v>
      </c>
      <c r="R688" s="701">
        <v>0</v>
      </c>
      <c r="S688" s="701">
        <v>491100002</v>
      </c>
      <c r="T688" s="701" t="s">
        <v>3599</v>
      </c>
      <c r="U688" s="702">
        <v>200000000000</v>
      </c>
      <c r="W688" s="687" t="str">
        <f t="shared" si="92"/>
        <v>16/11/2023</v>
      </c>
      <c r="X688" s="688" t="str">
        <f t="shared" si="93"/>
        <v>17/11/2023</v>
      </c>
      <c r="Y688" s="689">
        <f t="shared" si="100"/>
        <v>1</v>
      </c>
      <c r="Z688" s="690">
        <f t="shared" si="94"/>
        <v>2.7397260273972604E-6</v>
      </c>
      <c r="AA688" s="691">
        <f t="shared" si="95"/>
        <v>200000000000</v>
      </c>
      <c r="AB688" s="689" t="str">
        <f t="shared" si="96"/>
        <v>VND</v>
      </c>
      <c r="AC688" s="689">
        <f>VLOOKUP(AB688,'Fx rate'!$A$2:$B$12,2,0)</f>
        <v>1</v>
      </c>
      <c r="AD688" s="691">
        <f t="shared" si="97"/>
        <v>200000000000</v>
      </c>
      <c r="AE688" s="691">
        <f t="shared" si="98"/>
        <v>547945.20547945204</v>
      </c>
      <c r="AF688" s="692">
        <f>SUMIFS('GL7010'!M:M,'GL7010'!I:I,'C701- Recalculate'!D688)</f>
        <v>-547945</v>
      </c>
      <c r="AG688" s="693">
        <f t="shared" si="99"/>
        <v>0.20547945203725249</v>
      </c>
    </row>
    <row r="689" spans="1:33" ht="70.5" hidden="1" thickBot="1">
      <c r="A689" s="701">
        <v>131200001</v>
      </c>
      <c r="B689" s="701" t="s">
        <v>1269</v>
      </c>
      <c r="C689" s="701" t="s">
        <v>1271</v>
      </c>
      <c r="D689" s="701" t="s">
        <v>3600</v>
      </c>
      <c r="E689" s="701" t="s">
        <v>3601</v>
      </c>
      <c r="F689" s="701">
        <v>20878</v>
      </c>
      <c r="G689" s="701" t="s">
        <v>1848</v>
      </c>
      <c r="H689" s="701" t="s">
        <v>3552</v>
      </c>
      <c r="I689" s="701" t="s">
        <v>2654</v>
      </c>
      <c r="J689" s="701">
        <v>3</v>
      </c>
      <c r="K689" s="701" t="s">
        <v>178</v>
      </c>
      <c r="L689" s="702">
        <v>400000000000</v>
      </c>
      <c r="M689" s="703">
        <v>400000000000</v>
      </c>
      <c r="N689" s="701">
        <v>0.15</v>
      </c>
      <c r="O689" s="701">
        <v>0</v>
      </c>
      <c r="P689" s="701">
        <v>0</v>
      </c>
      <c r="Q689" s="701">
        <v>0</v>
      </c>
      <c r="R689" s="701">
        <v>0</v>
      </c>
      <c r="S689" s="701">
        <v>491100002</v>
      </c>
      <c r="T689" s="701" t="s">
        <v>3602</v>
      </c>
      <c r="U689" s="702">
        <v>400000000000</v>
      </c>
      <c r="W689" s="687" t="str">
        <f t="shared" si="92"/>
        <v>17/11/2023</v>
      </c>
      <c r="X689" s="688" t="str">
        <f t="shared" si="93"/>
        <v>20/11/2023</v>
      </c>
      <c r="Y689" s="689">
        <f t="shared" si="100"/>
        <v>3</v>
      </c>
      <c r="Z689" s="690">
        <f t="shared" si="94"/>
        <v>4.1095890410958909E-6</v>
      </c>
      <c r="AA689" s="691">
        <f t="shared" si="95"/>
        <v>400000000000</v>
      </c>
      <c r="AB689" s="689" t="str">
        <f t="shared" si="96"/>
        <v>VND</v>
      </c>
      <c r="AC689" s="689">
        <f>VLOOKUP(AB689,'Fx rate'!$A$2:$B$12,2,0)</f>
        <v>1</v>
      </c>
      <c r="AD689" s="691">
        <f t="shared" si="97"/>
        <v>400000000000</v>
      </c>
      <c r="AE689" s="691">
        <f t="shared" si="98"/>
        <v>4931506.8493150696</v>
      </c>
      <c r="AF689" s="692">
        <f>SUMIFS('GL7010'!M:M,'GL7010'!I:I,'C701- Recalculate'!D689)</f>
        <v>-4931507</v>
      </c>
      <c r="AG689" s="693">
        <f t="shared" si="99"/>
        <v>-0.15068493038415909</v>
      </c>
    </row>
    <row r="690" spans="1:33" ht="70.5" hidden="1" thickBot="1">
      <c r="A690" s="701">
        <v>131200001</v>
      </c>
      <c r="B690" s="701" t="s">
        <v>1269</v>
      </c>
      <c r="C690" s="701" t="s">
        <v>1271</v>
      </c>
      <c r="D690" s="701" t="s">
        <v>3603</v>
      </c>
      <c r="E690" s="701" t="s">
        <v>3604</v>
      </c>
      <c r="F690" s="701">
        <v>25325</v>
      </c>
      <c r="G690" s="701" t="s">
        <v>2140</v>
      </c>
      <c r="H690" s="701" t="s">
        <v>3552</v>
      </c>
      <c r="I690" s="701" t="s">
        <v>2654</v>
      </c>
      <c r="J690" s="701">
        <v>3</v>
      </c>
      <c r="K690" s="701" t="s">
        <v>178</v>
      </c>
      <c r="L690" s="702">
        <v>500000000000</v>
      </c>
      <c r="M690" s="703">
        <v>500000000000</v>
      </c>
      <c r="N690" s="701">
        <v>0.1</v>
      </c>
      <c r="O690" s="701">
        <v>0</v>
      </c>
      <c r="P690" s="701">
        <v>0</v>
      </c>
      <c r="Q690" s="701">
        <v>0</v>
      </c>
      <c r="R690" s="701">
        <v>0</v>
      </c>
      <c r="S690" s="701">
        <v>491100002</v>
      </c>
      <c r="T690" s="701" t="s">
        <v>3605</v>
      </c>
      <c r="U690" s="702">
        <v>500000000000</v>
      </c>
      <c r="W690" s="687" t="str">
        <f t="shared" si="92"/>
        <v>17/11/2023</v>
      </c>
      <c r="X690" s="688" t="str">
        <f t="shared" si="93"/>
        <v>20/11/2023</v>
      </c>
      <c r="Y690" s="689">
        <f t="shared" si="100"/>
        <v>3</v>
      </c>
      <c r="Z690" s="690">
        <f t="shared" si="94"/>
        <v>2.7397260273972604E-6</v>
      </c>
      <c r="AA690" s="691">
        <f t="shared" si="95"/>
        <v>500000000000</v>
      </c>
      <c r="AB690" s="689" t="str">
        <f t="shared" si="96"/>
        <v>VND</v>
      </c>
      <c r="AC690" s="689">
        <f>VLOOKUP(AB690,'Fx rate'!$A$2:$B$12,2,0)</f>
        <v>1</v>
      </c>
      <c r="AD690" s="691">
        <f t="shared" si="97"/>
        <v>500000000000</v>
      </c>
      <c r="AE690" s="691">
        <f t="shared" si="98"/>
        <v>4109589.041095891</v>
      </c>
      <c r="AF690" s="692">
        <f>SUMIFS('GL7010'!M:M,'GL7010'!I:I,'C701- Recalculate'!D690)</f>
        <v>-4109589</v>
      </c>
      <c r="AG690" s="693">
        <f t="shared" si="99"/>
        <v>4.1095891036093235E-2</v>
      </c>
    </row>
    <row r="691" spans="1:33" ht="60.5" hidden="1" thickBot="1">
      <c r="A691" s="701">
        <v>131200001</v>
      </c>
      <c r="B691" s="701" t="s">
        <v>1269</v>
      </c>
      <c r="C691" s="701" t="s">
        <v>1271</v>
      </c>
      <c r="D691" s="701" t="s">
        <v>3606</v>
      </c>
      <c r="E691" s="701" t="s">
        <v>3607</v>
      </c>
      <c r="F691" s="701">
        <v>21752</v>
      </c>
      <c r="G691" s="701" t="s">
        <v>1082</v>
      </c>
      <c r="H691" s="701" t="s">
        <v>3552</v>
      </c>
      <c r="I691" s="701" t="s">
        <v>2654</v>
      </c>
      <c r="J691" s="701">
        <v>3</v>
      </c>
      <c r="K691" s="701" t="s">
        <v>178</v>
      </c>
      <c r="L691" s="702">
        <v>100000000000</v>
      </c>
      <c r="M691" s="703">
        <v>100000000000</v>
      </c>
      <c r="N691" s="701">
        <v>0.1</v>
      </c>
      <c r="O691" s="701">
        <v>0</v>
      </c>
      <c r="P691" s="701">
        <v>0</v>
      </c>
      <c r="Q691" s="701">
        <v>0</v>
      </c>
      <c r="R691" s="701">
        <v>0</v>
      </c>
      <c r="S691" s="701">
        <v>491100002</v>
      </c>
      <c r="T691" s="701" t="s">
        <v>3608</v>
      </c>
      <c r="U691" s="702">
        <v>100000000000</v>
      </c>
      <c r="W691" s="687" t="str">
        <f t="shared" si="92"/>
        <v>17/11/2023</v>
      </c>
      <c r="X691" s="688" t="str">
        <f t="shared" si="93"/>
        <v>20/11/2023</v>
      </c>
      <c r="Y691" s="689">
        <f t="shared" si="100"/>
        <v>3</v>
      </c>
      <c r="Z691" s="690">
        <f t="shared" si="94"/>
        <v>2.7397260273972604E-6</v>
      </c>
      <c r="AA691" s="691">
        <f t="shared" si="95"/>
        <v>100000000000</v>
      </c>
      <c r="AB691" s="689" t="str">
        <f t="shared" si="96"/>
        <v>VND</v>
      </c>
      <c r="AC691" s="689">
        <f>VLOOKUP(AB691,'Fx rate'!$A$2:$B$12,2,0)</f>
        <v>1</v>
      </c>
      <c r="AD691" s="691">
        <f t="shared" si="97"/>
        <v>100000000000</v>
      </c>
      <c r="AE691" s="691">
        <f t="shared" si="98"/>
        <v>821917.80821917811</v>
      </c>
      <c r="AF691" s="692">
        <f>SUMIFS('GL7010'!M:M,'GL7010'!I:I,'C701- Recalculate'!D691)</f>
        <v>-821918</v>
      </c>
      <c r="AG691" s="693">
        <f t="shared" si="99"/>
        <v>-0.19178082188591361</v>
      </c>
    </row>
    <row r="692" spans="1:33" ht="60.5" hidden="1" thickBot="1">
      <c r="A692" s="701">
        <v>131200001</v>
      </c>
      <c r="B692" s="701" t="s">
        <v>1269</v>
      </c>
      <c r="C692" s="701" t="s">
        <v>1271</v>
      </c>
      <c r="D692" s="701" t="s">
        <v>3609</v>
      </c>
      <c r="E692" s="701" t="s">
        <v>3610</v>
      </c>
      <c r="F692" s="701">
        <v>12385</v>
      </c>
      <c r="G692" s="701" t="s">
        <v>1068</v>
      </c>
      <c r="H692" s="701" t="s">
        <v>3552</v>
      </c>
      <c r="I692" s="701" t="s">
        <v>2654</v>
      </c>
      <c r="J692" s="701">
        <v>3</v>
      </c>
      <c r="K692" s="701" t="s">
        <v>178</v>
      </c>
      <c r="L692" s="702">
        <v>350000000000</v>
      </c>
      <c r="M692" s="703">
        <v>350000000000</v>
      </c>
      <c r="N692" s="701">
        <v>0.1</v>
      </c>
      <c r="O692" s="701">
        <v>0</v>
      </c>
      <c r="P692" s="701">
        <v>0</v>
      </c>
      <c r="Q692" s="701">
        <v>0</v>
      </c>
      <c r="R692" s="701">
        <v>0</v>
      </c>
      <c r="S692" s="701">
        <v>491100002</v>
      </c>
      <c r="T692" s="701" t="s">
        <v>3611</v>
      </c>
      <c r="U692" s="702">
        <v>350000000000</v>
      </c>
      <c r="W692" s="687" t="str">
        <f t="shared" si="92"/>
        <v>17/11/2023</v>
      </c>
      <c r="X692" s="688" t="str">
        <f t="shared" si="93"/>
        <v>20/11/2023</v>
      </c>
      <c r="Y692" s="689">
        <f t="shared" si="100"/>
        <v>3</v>
      </c>
      <c r="Z692" s="690">
        <f t="shared" si="94"/>
        <v>2.7397260273972604E-6</v>
      </c>
      <c r="AA692" s="691">
        <f t="shared" si="95"/>
        <v>350000000000</v>
      </c>
      <c r="AB692" s="689" t="str">
        <f t="shared" si="96"/>
        <v>VND</v>
      </c>
      <c r="AC692" s="689">
        <f>VLOOKUP(AB692,'Fx rate'!$A$2:$B$12,2,0)</f>
        <v>1</v>
      </c>
      <c r="AD692" s="691">
        <f t="shared" si="97"/>
        <v>350000000000</v>
      </c>
      <c r="AE692" s="691">
        <f t="shared" si="98"/>
        <v>2876712.3287671232</v>
      </c>
      <c r="AF692" s="692">
        <f>SUMIFS('GL7010'!M:M,'GL7010'!I:I,'C701- Recalculate'!D692)</f>
        <v>-2876712</v>
      </c>
      <c r="AG692" s="693">
        <f t="shared" si="99"/>
        <v>0.32876712316647172</v>
      </c>
    </row>
    <row r="693" spans="1:33" ht="60.5" hidden="1" thickBot="1">
      <c r="A693" s="701">
        <v>131200001</v>
      </c>
      <c r="B693" s="701" t="s">
        <v>1269</v>
      </c>
      <c r="C693" s="701" t="s">
        <v>1271</v>
      </c>
      <c r="D693" s="701" t="s">
        <v>3612</v>
      </c>
      <c r="E693" s="701" t="s">
        <v>3613</v>
      </c>
      <c r="F693" s="701">
        <v>21075</v>
      </c>
      <c r="G693" s="701" t="s">
        <v>1066</v>
      </c>
      <c r="H693" s="701" t="s">
        <v>3552</v>
      </c>
      <c r="I693" s="701" t="s">
        <v>2654</v>
      </c>
      <c r="J693" s="701">
        <v>3</v>
      </c>
      <c r="K693" s="701" t="s">
        <v>178</v>
      </c>
      <c r="L693" s="702">
        <v>200000000000</v>
      </c>
      <c r="M693" s="703">
        <v>200000000000</v>
      </c>
      <c r="N693" s="701">
        <v>0.1</v>
      </c>
      <c r="O693" s="701">
        <v>0</v>
      </c>
      <c r="P693" s="701">
        <v>0</v>
      </c>
      <c r="Q693" s="701">
        <v>0</v>
      </c>
      <c r="R693" s="701">
        <v>0</v>
      </c>
      <c r="S693" s="701">
        <v>491100002</v>
      </c>
      <c r="T693" s="701" t="s">
        <v>3614</v>
      </c>
      <c r="U693" s="702">
        <v>200000000000</v>
      </c>
      <c r="W693" s="687" t="str">
        <f t="shared" si="92"/>
        <v>17/11/2023</v>
      </c>
      <c r="X693" s="688" t="str">
        <f t="shared" si="93"/>
        <v>20/11/2023</v>
      </c>
      <c r="Y693" s="689">
        <f t="shared" si="100"/>
        <v>3</v>
      </c>
      <c r="Z693" s="690">
        <f t="shared" si="94"/>
        <v>2.7397260273972604E-6</v>
      </c>
      <c r="AA693" s="691">
        <f t="shared" si="95"/>
        <v>200000000000</v>
      </c>
      <c r="AB693" s="689" t="str">
        <f t="shared" si="96"/>
        <v>VND</v>
      </c>
      <c r="AC693" s="689">
        <f>VLOOKUP(AB693,'Fx rate'!$A$2:$B$12,2,0)</f>
        <v>1</v>
      </c>
      <c r="AD693" s="691">
        <f t="shared" si="97"/>
        <v>200000000000</v>
      </c>
      <c r="AE693" s="691">
        <f t="shared" si="98"/>
        <v>1643835.6164383562</v>
      </c>
      <c r="AF693" s="692">
        <f>SUMIFS('GL7010'!M:M,'GL7010'!I:I,'C701- Recalculate'!D693)</f>
        <v>-1643836</v>
      </c>
      <c r="AG693" s="693">
        <f t="shared" si="99"/>
        <v>-0.38356164377182722</v>
      </c>
    </row>
    <row r="694" spans="1:33" ht="60.5" hidden="1" thickBot="1">
      <c r="A694" s="701">
        <v>131200001</v>
      </c>
      <c r="B694" s="701" t="s">
        <v>1269</v>
      </c>
      <c r="C694" s="701" t="s">
        <v>1271</v>
      </c>
      <c r="D694" s="701" t="s">
        <v>3615</v>
      </c>
      <c r="E694" s="701" t="s">
        <v>3616</v>
      </c>
      <c r="F694" s="701">
        <v>12204</v>
      </c>
      <c r="G694" s="701" t="s">
        <v>2336</v>
      </c>
      <c r="H694" s="701" t="s">
        <v>3552</v>
      </c>
      <c r="I694" s="701" t="s">
        <v>2654</v>
      </c>
      <c r="J694" s="701">
        <v>3</v>
      </c>
      <c r="K694" s="701" t="s">
        <v>178</v>
      </c>
      <c r="L694" s="702">
        <v>200000000000</v>
      </c>
      <c r="M694" s="703">
        <v>200000000000</v>
      </c>
      <c r="N694" s="701">
        <v>0.1</v>
      </c>
      <c r="O694" s="701">
        <v>0</v>
      </c>
      <c r="P694" s="701">
        <v>0</v>
      </c>
      <c r="Q694" s="701">
        <v>0</v>
      </c>
      <c r="R694" s="701">
        <v>0</v>
      </c>
      <c r="S694" s="701">
        <v>491100002</v>
      </c>
      <c r="T694" s="701" t="s">
        <v>3617</v>
      </c>
      <c r="U694" s="702">
        <v>200000000000</v>
      </c>
      <c r="W694" s="687" t="str">
        <f t="shared" si="92"/>
        <v>17/11/2023</v>
      </c>
      <c r="X694" s="688" t="str">
        <f t="shared" si="93"/>
        <v>20/11/2023</v>
      </c>
      <c r="Y694" s="689">
        <f t="shared" si="100"/>
        <v>3</v>
      </c>
      <c r="Z694" s="690">
        <f t="shared" si="94"/>
        <v>2.7397260273972604E-6</v>
      </c>
      <c r="AA694" s="691">
        <f t="shared" si="95"/>
        <v>200000000000</v>
      </c>
      <c r="AB694" s="689" t="str">
        <f t="shared" si="96"/>
        <v>VND</v>
      </c>
      <c r="AC694" s="689">
        <f>VLOOKUP(AB694,'Fx rate'!$A$2:$B$12,2,0)</f>
        <v>1</v>
      </c>
      <c r="AD694" s="691">
        <f t="shared" si="97"/>
        <v>200000000000</v>
      </c>
      <c r="AE694" s="691">
        <f t="shared" si="98"/>
        <v>1643835.6164383562</v>
      </c>
      <c r="AF694" s="692">
        <f>SUMIFS('GL7010'!M:M,'GL7010'!I:I,'C701- Recalculate'!D694)</f>
        <v>-1643836</v>
      </c>
      <c r="AG694" s="693">
        <f t="shared" si="99"/>
        <v>-0.38356164377182722</v>
      </c>
    </row>
    <row r="695" spans="1:33" ht="80.5" hidden="1" thickBot="1">
      <c r="A695" s="701">
        <v>131200001</v>
      </c>
      <c r="B695" s="701" t="s">
        <v>1269</v>
      </c>
      <c r="C695" s="701" t="s">
        <v>1271</v>
      </c>
      <c r="D695" s="701" t="s">
        <v>3618</v>
      </c>
      <c r="E695" s="701" t="s">
        <v>3619</v>
      </c>
      <c r="F695" s="701">
        <v>25391</v>
      </c>
      <c r="G695" s="701" t="s">
        <v>2538</v>
      </c>
      <c r="H695" s="701" t="s">
        <v>2654</v>
      </c>
      <c r="I695" s="701" t="s">
        <v>1572</v>
      </c>
      <c r="J695" s="701">
        <v>1</v>
      </c>
      <c r="K695" s="701" t="s">
        <v>178</v>
      </c>
      <c r="L695" s="702">
        <v>100000000000</v>
      </c>
      <c r="M695" s="703">
        <v>100000000000</v>
      </c>
      <c r="N695" s="701">
        <v>0.1</v>
      </c>
      <c r="O695" s="701">
        <v>0</v>
      </c>
      <c r="P695" s="701">
        <v>0</v>
      </c>
      <c r="Q695" s="701">
        <v>0</v>
      </c>
      <c r="R695" s="701">
        <v>0</v>
      </c>
      <c r="S695" s="701">
        <v>491100002</v>
      </c>
      <c r="T695" s="701" t="s">
        <v>3620</v>
      </c>
      <c r="U695" s="702">
        <v>100000000000</v>
      </c>
      <c r="W695" s="687" t="str">
        <f t="shared" si="92"/>
        <v>20/11/2023</v>
      </c>
      <c r="X695" s="688" t="str">
        <f t="shared" si="93"/>
        <v>21/11/2023</v>
      </c>
      <c r="Y695" s="689">
        <f t="shared" si="100"/>
        <v>1</v>
      </c>
      <c r="Z695" s="690">
        <f t="shared" si="94"/>
        <v>2.7397260273972604E-6</v>
      </c>
      <c r="AA695" s="691">
        <f t="shared" si="95"/>
        <v>100000000000</v>
      </c>
      <c r="AB695" s="689" t="str">
        <f t="shared" si="96"/>
        <v>VND</v>
      </c>
      <c r="AC695" s="689">
        <f>VLOOKUP(AB695,'Fx rate'!$A$2:$B$12,2,0)</f>
        <v>1</v>
      </c>
      <c r="AD695" s="691">
        <f t="shared" si="97"/>
        <v>100000000000</v>
      </c>
      <c r="AE695" s="691">
        <f t="shared" si="98"/>
        <v>273972.60273972602</v>
      </c>
      <c r="AF695" s="692">
        <f>SUMIFS('GL7010'!M:M,'GL7010'!I:I,'C701- Recalculate'!D695)</f>
        <v>-273973</v>
      </c>
      <c r="AG695" s="693">
        <f t="shared" si="99"/>
        <v>-0.39726027398137376</v>
      </c>
    </row>
    <row r="696" spans="1:33" ht="60.5" hidden="1" thickBot="1">
      <c r="A696" s="701">
        <v>131200001</v>
      </c>
      <c r="B696" s="701" t="s">
        <v>1269</v>
      </c>
      <c r="C696" s="701" t="s">
        <v>1271</v>
      </c>
      <c r="D696" s="701" t="s">
        <v>3621</v>
      </c>
      <c r="E696" s="701" t="s">
        <v>3622</v>
      </c>
      <c r="F696" s="701">
        <v>20878</v>
      </c>
      <c r="G696" s="701" t="s">
        <v>1848</v>
      </c>
      <c r="H696" s="701" t="s">
        <v>2654</v>
      </c>
      <c r="I696" s="701" t="s">
        <v>1572</v>
      </c>
      <c r="J696" s="701">
        <v>1</v>
      </c>
      <c r="K696" s="701" t="s">
        <v>178</v>
      </c>
      <c r="L696" s="702">
        <v>450000000000</v>
      </c>
      <c r="M696" s="703">
        <v>450000000000</v>
      </c>
      <c r="N696" s="701">
        <v>0.1</v>
      </c>
      <c r="O696" s="701">
        <v>0</v>
      </c>
      <c r="P696" s="701">
        <v>0</v>
      </c>
      <c r="Q696" s="701">
        <v>0</v>
      </c>
      <c r="R696" s="701">
        <v>0</v>
      </c>
      <c r="S696" s="701">
        <v>491100002</v>
      </c>
      <c r="T696" s="701" t="s">
        <v>3623</v>
      </c>
      <c r="U696" s="702">
        <v>450000000000</v>
      </c>
      <c r="W696" s="687" t="str">
        <f t="shared" si="92"/>
        <v>20/11/2023</v>
      </c>
      <c r="X696" s="688" t="str">
        <f t="shared" si="93"/>
        <v>21/11/2023</v>
      </c>
      <c r="Y696" s="689">
        <f t="shared" si="100"/>
        <v>1</v>
      </c>
      <c r="Z696" s="690">
        <f t="shared" si="94"/>
        <v>2.7397260273972604E-6</v>
      </c>
      <c r="AA696" s="691">
        <f t="shared" si="95"/>
        <v>450000000000</v>
      </c>
      <c r="AB696" s="689" t="str">
        <f t="shared" si="96"/>
        <v>VND</v>
      </c>
      <c r="AC696" s="689">
        <f>VLOOKUP(AB696,'Fx rate'!$A$2:$B$12,2,0)</f>
        <v>1</v>
      </c>
      <c r="AD696" s="691">
        <f t="shared" si="97"/>
        <v>450000000000</v>
      </c>
      <c r="AE696" s="691">
        <f t="shared" si="98"/>
        <v>1232876.7123287672</v>
      </c>
      <c r="AF696" s="692">
        <f>SUMIFS('GL7010'!M:M,'GL7010'!I:I,'C701- Recalculate'!D696)</f>
        <v>-1232877</v>
      </c>
      <c r="AG696" s="693">
        <f t="shared" si="99"/>
        <v>-0.28767123282887042</v>
      </c>
    </row>
    <row r="697" spans="1:33" ht="70.5" hidden="1" thickBot="1">
      <c r="A697" s="701">
        <v>131200001</v>
      </c>
      <c r="B697" s="701" t="s">
        <v>1269</v>
      </c>
      <c r="C697" s="701" t="s">
        <v>1271</v>
      </c>
      <c r="D697" s="701" t="s">
        <v>3624</v>
      </c>
      <c r="E697" s="701" t="s">
        <v>3625</v>
      </c>
      <c r="F697" s="701">
        <v>25325</v>
      </c>
      <c r="G697" s="701" t="s">
        <v>2140</v>
      </c>
      <c r="H697" s="701" t="s">
        <v>2654</v>
      </c>
      <c r="I697" s="701" t="s">
        <v>1572</v>
      </c>
      <c r="J697" s="701">
        <v>1</v>
      </c>
      <c r="K697" s="701" t="s">
        <v>178</v>
      </c>
      <c r="L697" s="702">
        <v>500000000000</v>
      </c>
      <c r="M697" s="703">
        <v>500000000000</v>
      </c>
      <c r="N697" s="701">
        <v>0.1</v>
      </c>
      <c r="O697" s="701">
        <v>0</v>
      </c>
      <c r="P697" s="701">
        <v>0</v>
      </c>
      <c r="Q697" s="701">
        <v>0</v>
      </c>
      <c r="R697" s="701">
        <v>0</v>
      </c>
      <c r="S697" s="701">
        <v>491100002</v>
      </c>
      <c r="T697" s="701" t="s">
        <v>3626</v>
      </c>
      <c r="U697" s="702">
        <v>500000000000</v>
      </c>
      <c r="W697" s="687" t="str">
        <f t="shared" si="92"/>
        <v>20/11/2023</v>
      </c>
      <c r="X697" s="688" t="str">
        <f t="shared" si="93"/>
        <v>21/11/2023</v>
      </c>
      <c r="Y697" s="689">
        <f t="shared" si="100"/>
        <v>1</v>
      </c>
      <c r="Z697" s="690">
        <f t="shared" si="94"/>
        <v>2.7397260273972604E-6</v>
      </c>
      <c r="AA697" s="691">
        <f t="shared" si="95"/>
        <v>500000000000</v>
      </c>
      <c r="AB697" s="689" t="str">
        <f t="shared" si="96"/>
        <v>VND</v>
      </c>
      <c r="AC697" s="689">
        <f>VLOOKUP(AB697,'Fx rate'!$A$2:$B$12,2,0)</f>
        <v>1</v>
      </c>
      <c r="AD697" s="691">
        <f t="shared" si="97"/>
        <v>500000000000</v>
      </c>
      <c r="AE697" s="691">
        <f t="shared" si="98"/>
        <v>1369863.0136986303</v>
      </c>
      <c r="AF697" s="692">
        <f>SUMIFS('GL7010'!M:M,'GL7010'!I:I,'C701- Recalculate'!D697)</f>
        <v>-1369863</v>
      </c>
      <c r="AG697" s="693">
        <f t="shared" si="99"/>
        <v>1.3698630267754197E-2</v>
      </c>
    </row>
    <row r="698" spans="1:33" ht="80.5" hidden="1" thickBot="1">
      <c r="A698" s="701">
        <v>131200001</v>
      </c>
      <c r="B698" s="701" t="s">
        <v>1269</v>
      </c>
      <c r="C698" s="701" t="s">
        <v>1271</v>
      </c>
      <c r="D698" s="701" t="s">
        <v>3627</v>
      </c>
      <c r="E698" s="701" t="s">
        <v>3628</v>
      </c>
      <c r="F698" s="701">
        <v>21752</v>
      </c>
      <c r="G698" s="701" t="s">
        <v>1082</v>
      </c>
      <c r="H698" s="701" t="s">
        <v>2654</v>
      </c>
      <c r="I698" s="701" t="s">
        <v>1572</v>
      </c>
      <c r="J698" s="701">
        <v>1</v>
      </c>
      <c r="K698" s="701" t="s">
        <v>178</v>
      </c>
      <c r="L698" s="702">
        <v>150000000000</v>
      </c>
      <c r="M698" s="703">
        <v>150000000000</v>
      </c>
      <c r="N698" s="701">
        <v>0.1</v>
      </c>
      <c r="O698" s="701">
        <v>0</v>
      </c>
      <c r="P698" s="701">
        <v>0</v>
      </c>
      <c r="Q698" s="701">
        <v>0</v>
      </c>
      <c r="R698" s="701">
        <v>0</v>
      </c>
      <c r="S698" s="701">
        <v>491100002</v>
      </c>
      <c r="T698" s="701" t="s">
        <v>3629</v>
      </c>
      <c r="U698" s="702">
        <v>150000000000</v>
      </c>
      <c r="W698" s="687" t="str">
        <f t="shared" si="92"/>
        <v>20/11/2023</v>
      </c>
      <c r="X698" s="688" t="str">
        <f t="shared" si="93"/>
        <v>21/11/2023</v>
      </c>
      <c r="Y698" s="689">
        <f t="shared" si="100"/>
        <v>1</v>
      </c>
      <c r="Z698" s="690">
        <f t="shared" si="94"/>
        <v>2.7397260273972604E-6</v>
      </c>
      <c r="AA698" s="691">
        <f t="shared" si="95"/>
        <v>150000000000</v>
      </c>
      <c r="AB698" s="689" t="str">
        <f t="shared" si="96"/>
        <v>VND</v>
      </c>
      <c r="AC698" s="689">
        <f>VLOOKUP(AB698,'Fx rate'!$A$2:$B$12,2,0)</f>
        <v>1</v>
      </c>
      <c r="AD698" s="691">
        <f t="shared" si="97"/>
        <v>150000000000</v>
      </c>
      <c r="AE698" s="691">
        <f t="shared" si="98"/>
        <v>410958.90410958906</v>
      </c>
      <c r="AF698" s="692">
        <f>SUMIFS('GL7010'!M:M,'GL7010'!I:I,'C701- Recalculate'!D698)</f>
        <v>-410959</v>
      </c>
      <c r="AG698" s="693">
        <f t="shared" si="99"/>
        <v>-9.5890410942956805E-2</v>
      </c>
    </row>
    <row r="699" spans="1:33" ht="80.5" hidden="1" thickBot="1">
      <c r="A699" s="701">
        <v>131200001</v>
      </c>
      <c r="B699" s="701" t="s">
        <v>1269</v>
      </c>
      <c r="C699" s="701" t="s">
        <v>1271</v>
      </c>
      <c r="D699" s="701" t="s">
        <v>3630</v>
      </c>
      <c r="E699" s="701" t="s">
        <v>3631</v>
      </c>
      <c r="F699" s="701">
        <v>12204</v>
      </c>
      <c r="G699" s="701" t="s">
        <v>2336</v>
      </c>
      <c r="H699" s="701" t="s">
        <v>2654</v>
      </c>
      <c r="I699" s="701" t="s">
        <v>1572</v>
      </c>
      <c r="J699" s="701">
        <v>1</v>
      </c>
      <c r="K699" s="701" t="s">
        <v>178</v>
      </c>
      <c r="L699" s="702">
        <v>200000000000</v>
      </c>
      <c r="M699" s="703">
        <v>200000000000</v>
      </c>
      <c r="N699" s="701">
        <v>0.1</v>
      </c>
      <c r="O699" s="701">
        <v>0</v>
      </c>
      <c r="P699" s="701">
        <v>0</v>
      </c>
      <c r="Q699" s="701">
        <v>0</v>
      </c>
      <c r="R699" s="701">
        <v>0</v>
      </c>
      <c r="S699" s="701">
        <v>491100002</v>
      </c>
      <c r="T699" s="701" t="s">
        <v>3632</v>
      </c>
      <c r="U699" s="702">
        <v>200000000000</v>
      </c>
      <c r="W699" s="687" t="str">
        <f t="shared" si="92"/>
        <v>20/11/2023</v>
      </c>
      <c r="X699" s="688" t="str">
        <f t="shared" si="93"/>
        <v>21/11/2023</v>
      </c>
      <c r="Y699" s="689">
        <f t="shared" si="100"/>
        <v>1</v>
      </c>
      <c r="Z699" s="690">
        <f t="shared" si="94"/>
        <v>2.7397260273972604E-6</v>
      </c>
      <c r="AA699" s="691">
        <f t="shared" si="95"/>
        <v>200000000000</v>
      </c>
      <c r="AB699" s="689" t="str">
        <f t="shared" si="96"/>
        <v>VND</v>
      </c>
      <c r="AC699" s="689">
        <f>VLOOKUP(AB699,'Fx rate'!$A$2:$B$12,2,0)</f>
        <v>1</v>
      </c>
      <c r="AD699" s="691">
        <f t="shared" si="97"/>
        <v>200000000000</v>
      </c>
      <c r="AE699" s="691">
        <f t="shared" si="98"/>
        <v>547945.20547945204</v>
      </c>
      <c r="AF699" s="692">
        <f>SUMIFS('GL7010'!M:M,'GL7010'!I:I,'C701- Recalculate'!D699)</f>
        <v>-547945</v>
      </c>
      <c r="AG699" s="693">
        <f t="shared" si="99"/>
        <v>0.20547945203725249</v>
      </c>
    </row>
    <row r="700" spans="1:33" ht="60.5" hidden="1" thickBot="1">
      <c r="A700" s="701">
        <v>131200001</v>
      </c>
      <c r="B700" s="701" t="s">
        <v>1269</v>
      </c>
      <c r="C700" s="701" t="s">
        <v>1271</v>
      </c>
      <c r="D700" s="701" t="s">
        <v>3633</v>
      </c>
      <c r="E700" s="701" t="s">
        <v>3634</v>
      </c>
      <c r="F700" s="701">
        <v>12385</v>
      </c>
      <c r="G700" s="701" t="s">
        <v>1068</v>
      </c>
      <c r="H700" s="701" t="s">
        <v>1572</v>
      </c>
      <c r="I700" s="701" t="s">
        <v>1576</v>
      </c>
      <c r="J700" s="701">
        <v>1</v>
      </c>
      <c r="K700" s="701" t="s">
        <v>178</v>
      </c>
      <c r="L700" s="702">
        <v>340000000000</v>
      </c>
      <c r="M700" s="703">
        <v>340000000000</v>
      </c>
      <c r="N700" s="701">
        <v>0.1</v>
      </c>
      <c r="O700" s="701">
        <v>0</v>
      </c>
      <c r="P700" s="701">
        <v>0</v>
      </c>
      <c r="Q700" s="701">
        <v>0</v>
      </c>
      <c r="R700" s="701">
        <v>0</v>
      </c>
      <c r="S700" s="701">
        <v>491100002</v>
      </c>
      <c r="T700" s="701" t="s">
        <v>3635</v>
      </c>
      <c r="U700" s="702">
        <v>340000000000</v>
      </c>
      <c r="W700" s="687" t="str">
        <f t="shared" si="92"/>
        <v>21/11/2023</v>
      </c>
      <c r="X700" s="688" t="str">
        <f t="shared" si="93"/>
        <v>22/11/2023</v>
      </c>
      <c r="Y700" s="689">
        <f t="shared" si="100"/>
        <v>1</v>
      </c>
      <c r="Z700" s="690">
        <f t="shared" si="94"/>
        <v>2.7397260273972604E-6</v>
      </c>
      <c r="AA700" s="691">
        <f t="shared" si="95"/>
        <v>340000000000</v>
      </c>
      <c r="AB700" s="689" t="str">
        <f t="shared" si="96"/>
        <v>VND</v>
      </c>
      <c r="AC700" s="689">
        <f>VLOOKUP(AB700,'Fx rate'!$A$2:$B$12,2,0)</f>
        <v>1</v>
      </c>
      <c r="AD700" s="691">
        <f t="shared" si="97"/>
        <v>340000000000</v>
      </c>
      <c r="AE700" s="691">
        <f t="shared" si="98"/>
        <v>931506.84931506857</v>
      </c>
      <c r="AF700" s="692">
        <f>SUMIFS('GL7010'!M:M,'GL7010'!I:I,'C701- Recalculate'!D700)</f>
        <v>-931507</v>
      </c>
      <c r="AG700" s="693">
        <f t="shared" si="99"/>
        <v>-0.15068493143189698</v>
      </c>
    </row>
    <row r="701" spans="1:33" ht="70.5" hidden="1" thickBot="1">
      <c r="A701" s="701">
        <v>131200001</v>
      </c>
      <c r="B701" s="701" t="s">
        <v>1269</v>
      </c>
      <c r="C701" s="701" t="s">
        <v>1271</v>
      </c>
      <c r="D701" s="701" t="s">
        <v>3636</v>
      </c>
      <c r="E701" s="701" t="s">
        <v>3637</v>
      </c>
      <c r="F701" s="701">
        <v>25325</v>
      </c>
      <c r="G701" s="701" t="s">
        <v>2140</v>
      </c>
      <c r="H701" s="701" t="s">
        <v>1572</v>
      </c>
      <c r="I701" s="701" t="s">
        <v>1576</v>
      </c>
      <c r="J701" s="701">
        <v>1</v>
      </c>
      <c r="K701" s="701" t="s">
        <v>178</v>
      </c>
      <c r="L701" s="702">
        <v>500000000000</v>
      </c>
      <c r="M701" s="703">
        <v>500000000000</v>
      </c>
      <c r="N701" s="701">
        <v>0.1</v>
      </c>
      <c r="O701" s="701">
        <v>0</v>
      </c>
      <c r="P701" s="701">
        <v>0</v>
      </c>
      <c r="Q701" s="701">
        <v>0</v>
      </c>
      <c r="R701" s="701">
        <v>0</v>
      </c>
      <c r="S701" s="701">
        <v>491100002</v>
      </c>
      <c r="T701" s="701" t="s">
        <v>3638</v>
      </c>
      <c r="U701" s="702">
        <v>500000000000</v>
      </c>
      <c r="W701" s="687" t="str">
        <f t="shared" si="92"/>
        <v>21/11/2023</v>
      </c>
      <c r="X701" s="688" t="str">
        <f t="shared" si="93"/>
        <v>22/11/2023</v>
      </c>
      <c r="Y701" s="689">
        <f t="shared" si="100"/>
        <v>1</v>
      </c>
      <c r="Z701" s="690">
        <f t="shared" si="94"/>
        <v>2.7397260273972604E-6</v>
      </c>
      <c r="AA701" s="691">
        <f t="shared" si="95"/>
        <v>500000000000</v>
      </c>
      <c r="AB701" s="689" t="str">
        <f t="shared" si="96"/>
        <v>VND</v>
      </c>
      <c r="AC701" s="689">
        <f>VLOOKUP(AB701,'Fx rate'!$A$2:$B$12,2,0)</f>
        <v>1</v>
      </c>
      <c r="AD701" s="691">
        <f t="shared" si="97"/>
        <v>500000000000</v>
      </c>
      <c r="AE701" s="691">
        <f t="shared" si="98"/>
        <v>1369863.0136986303</v>
      </c>
      <c r="AF701" s="692">
        <f>SUMIFS('GL7010'!M:M,'GL7010'!I:I,'C701- Recalculate'!D701)</f>
        <v>-1369863</v>
      </c>
      <c r="AG701" s="693">
        <f t="shared" si="99"/>
        <v>1.3698630267754197E-2</v>
      </c>
    </row>
    <row r="702" spans="1:33" ht="70.5" hidden="1" thickBot="1">
      <c r="A702" s="701">
        <v>131200001</v>
      </c>
      <c r="B702" s="701" t="s">
        <v>1269</v>
      </c>
      <c r="C702" s="701" t="s">
        <v>1271</v>
      </c>
      <c r="D702" s="701" t="s">
        <v>3639</v>
      </c>
      <c r="E702" s="701" t="s">
        <v>3640</v>
      </c>
      <c r="F702" s="701">
        <v>20878</v>
      </c>
      <c r="G702" s="701" t="s">
        <v>1848</v>
      </c>
      <c r="H702" s="701" t="s">
        <v>1572</v>
      </c>
      <c r="I702" s="701" t="s">
        <v>1576</v>
      </c>
      <c r="J702" s="701">
        <v>1</v>
      </c>
      <c r="K702" s="701" t="s">
        <v>178</v>
      </c>
      <c r="L702" s="702">
        <v>450000000000</v>
      </c>
      <c r="M702" s="703">
        <v>450000000000</v>
      </c>
      <c r="N702" s="701">
        <v>0.1</v>
      </c>
      <c r="O702" s="701">
        <v>0</v>
      </c>
      <c r="P702" s="701">
        <v>0</v>
      </c>
      <c r="Q702" s="701">
        <v>0</v>
      </c>
      <c r="R702" s="701">
        <v>0</v>
      </c>
      <c r="S702" s="701">
        <v>491100002</v>
      </c>
      <c r="T702" s="701" t="s">
        <v>3641</v>
      </c>
      <c r="U702" s="702">
        <v>450000000000</v>
      </c>
      <c r="W702" s="687" t="str">
        <f t="shared" si="92"/>
        <v>21/11/2023</v>
      </c>
      <c r="X702" s="688" t="str">
        <f t="shared" si="93"/>
        <v>22/11/2023</v>
      </c>
      <c r="Y702" s="689">
        <f t="shared" si="100"/>
        <v>1</v>
      </c>
      <c r="Z702" s="690">
        <f t="shared" si="94"/>
        <v>2.7397260273972604E-6</v>
      </c>
      <c r="AA702" s="691">
        <f t="shared" si="95"/>
        <v>450000000000</v>
      </c>
      <c r="AB702" s="689" t="str">
        <f t="shared" si="96"/>
        <v>VND</v>
      </c>
      <c r="AC702" s="689">
        <f>VLOOKUP(AB702,'Fx rate'!$A$2:$B$12,2,0)</f>
        <v>1</v>
      </c>
      <c r="AD702" s="691">
        <f t="shared" si="97"/>
        <v>450000000000</v>
      </c>
      <c r="AE702" s="691">
        <f t="shared" si="98"/>
        <v>1232876.7123287672</v>
      </c>
      <c r="AF702" s="692">
        <f>SUMIFS('GL7010'!M:M,'GL7010'!I:I,'C701- Recalculate'!D702)</f>
        <v>-1232877</v>
      </c>
      <c r="AG702" s="693">
        <f t="shared" si="99"/>
        <v>-0.28767123282887042</v>
      </c>
    </row>
    <row r="703" spans="1:33" ht="70.5" hidden="1" thickBot="1">
      <c r="A703" s="701">
        <v>131200001</v>
      </c>
      <c r="B703" s="701" t="s">
        <v>1269</v>
      </c>
      <c r="C703" s="701" t="s">
        <v>1271</v>
      </c>
      <c r="D703" s="701" t="s">
        <v>3642</v>
      </c>
      <c r="E703" s="701" t="s">
        <v>3643</v>
      </c>
      <c r="F703" s="701">
        <v>21752</v>
      </c>
      <c r="G703" s="701" t="s">
        <v>1082</v>
      </c>
      <c r="H703" s="701" t="s">
        <v>1572</v>
      </c>
      <c r="I703" s="701" t="s">
        <v>1576</v>
      </c>
      <c r="J703" s="701">
        <v>1</v>
      </c>
      <c r="K703" s="701" t="s">
        <v>178</v>
      </c>
      <c r="L703" s="702">
        <v>150000000000</v>
      </c>
      <c r="M703" s="703">
        <v>150000000000</v>
      </c>
      <c r="N703" s="701">
        <v>0.1</v>
      </c>
      <c r="O703" s="701">
        <v>0</v>
      </c>
      <c r="P703" s="701">
        <v>0</v>
      </c>
      <c r="Q703" s="701">
        <v>0</v>
      </c>
      <c r="R703" s="701">
        <v>0</v>
      </c>
      <c r="S703" s="701">
        <v>491100002</v>
      </c>
      <c r="T703" s="701" t="s">
        <v>3644</v>
      </c>
      <c r="U703" s="702">
        <v>150000000000</v>
      </c>
      <c r="W703" s="687" t="str">
        <f t="shared" si="92"/>
        <v>21/11/2023</v>
      </c>
      <c r="X703" s="688" t="str">
        <f t="shared" si="93"/>
        <v>22/11/2023</v>
      </c>
      <c r="Y703" s="689">
        <f t="shared" si="100"/>
        <v>1</v>
      </c>
      <c r="Z703" s="690">
        <f t="shared" si="94"/>
        <v>2.7397260273972604E-6</v>
      </c>
      <c r="AA703" s="691">
        <f t="shared" si="95"/>
        <v>150000000000</v>
      </c>
      <c r="AB703" s="689" t="str">
        <f t="shared" si="96"/>
        <v>VND</v>
      </c>
      <c r="AC703" s="689">
        <f>VLOOKUP(AB703,'Fx rate'!$A$2:$B$12,2,0)</f>
        <v>1</v>
      </c>
      <c r="AD703" s="691">
        <f t="shared" si="97"/>
        <v>150000000000</v>
      </c>
      <c r="AE703" s="691">
        <f t="shared" si="98"/>
        <v>410958.90410958906</v>
      </c>
      <c r="AF703" s="692">
        <f>SUMIFS('GL7010'!M:M,'GL7010'!I:I,'C701- Recalculate'!D703)</f>
        <v>-410959</v>
      </c>
      <c r="AG703" s="693">
        <f t="shared" si="99"/>
        <v>-9.5890410942956805E-2</v>
      </c>
    </row>
    <row r="704" spans="1:33" ht="80.5" hidden="1" thickBot="1">
      <c r="A704" s="701">
        <v>131200001</v>
      </c>
      <c r="B704" s="701" t="s">
        <v>1269</v>
      </c>
      <c r="C704" s="701" t="s">
        <v>1271</v>
      </c>
      <c r="D704" s="701" t="s">
        <v>3645</v>
      </c>
      <c r="E704" s="701" t="s">
        <v>3646</v>
      </c>
      <c r="F704" s="701">
        <v>12204</v>
      </c>
      <c r="G704" s="701" t="s">
        <v>2336</v>
      </c>
      <c r="H704" s="701" t="s">
        <v>1572</v>
      </c>
      <c r="I704" s="701" t="s">
        <v>1576</v>
      </c>
      <c r="J704" s="701">
        <v>1</v>
      </c>
      <c r="K704" s="701" t="s">
        <v>178</v>
      </c>
      <c r="L704" s="702">
        <v>200000000000</v>
      </c>
      <c r="M704" s="703">
        <v>200000000000</v>
      </c>
      <c r="N704" s="701">
        <v>0.1</v>
      </c>
      <c r="O704" s="701">
        <v>0</v>
      </c>
      <c r="P704" s="701">
        <v>0</v>
      </c>
      <c r="Q704" s="701">
        <v>0</v>
      </c>
      <c r="R704" s="701">
        <v>0</v>
      </c>
      <c r="S704" s="701">
        <v>491100002</v>
      </c>
      <c r="T704" s="701" t="s">
        <v>3647</v>
      </c>
      <c r="U704" s="702">
        <v>200000000000</v>
      </c>
      <c r="W704" s="687" t="str">
        <f t="shared" si="92"/>
        <v>21/11/2023</v>
      </c>
      <c r="X704" s="688" t="str">
        <f t="shared" si="93"/>
        <v>22/11/2023</v>
      </c>
      <c r="Y704" s="689">
        <f t="shared" si="100"/>
        <v>1</v>
      </c>
      <c r="Z704" s="690">
        <f t="shared" si="94"/>
        <v>2.7397260273972604E-6</v>
      </c>
      <c r="AA704" s="691">
        <f t="shared" si="95"/>
        <v>200000000000</v>
      </c>
      <c r="AB704" s="689" t="str">
        <f t="shared" si="96"/>
        <v>VND</v>
      </c>
      <c r="AC704" s="689">
        <f>VLOOKUP(AB704,'Fx rate'!$A$2:$B$12,2,0)</f>
        <v>1</v>
      </c>
      <c r="AD704" s="691">
        <f t="shared" si="97"/>
        <v>200000000000</v>
      </c>
      <c r="AE704" s="691">
        <f t="shared" si="98"/>
        <v>547945.20547945204</v>
      </c>
      <c r="AF704" s="692">
        <f>SUMIFS('GL7010'!M:M,'GL7010'!I:I,'C701- Recalculate'!D704)</f>
        <v>-547945</v>
      </c>
      <c r="AG704" s="693">
        <f t="shared" si="99"/>
        <v>0.20547945203725249</v>
      </c>
    </row>
    <row r="705" spans="1:33" ht="70.5" hidden="1" thickBot="1">
      <c r="A705" s="701">
        <v>131200001</v>
      </c>
      <c r="B705" s="701" t="s">
        <v>1269</v>
      </c>
      <c r="C705" s="701" t="s">
        <v>1271</v>
      </c>
      <c r="D705" s="701" t="s">
        <v>3648</v>
      </c>
      <c r="E705" s="701" t="s">
        <v>3649</v>
      </c>
      <c r="F705" s="701">
        <v>21075</v>
      </c>
      <c r="G705" s="701" t="s">
        <v>1066</v>
      </c>
      <c r="H705" s="701" t="s">
        <v>1572</v>
      </c>
      <c r="I705" s="701" t="s">
        <v>1576</v>
      </c>
      <c r="J705" s="701">
        <v>1</v>
      </c>
      <c r="K705" s="701" t="s">
        <v>178</v>
      </c>
      <c r="L705" s="702">
        <v>100000000000</v>
      </c>
      <c r="M705" s="703">
        <v>100000000000</v>
      </c>
      <c r="N705" s="701">
        <v>0.1</v>
      </c>
      <c r="O705" s="701">
        <v>0</v>
      </c>
      <c r="P705" s="701">
        <v>0</v>
      </c>
      <c r="Q705" s="701">
        <v>0</v>
      </c>
      <c r="R705" s="701">
        <v>0</v>
      </c>
      <c r="S705" s="701">
        <v>491100002</v>
      </c>
      <c r="T705" s="701" t="s">
        <v>3650</v>
      </c>
      <c r="U705" s="702">
        <v>100000000000</v>
      </c>
      <c r="W705" s="687" t="str">
        <f t="shared" si="92"/>
        <v>21/11/2023</v>
      </c>
      <c r="X705" s="688" t="str">
        <f t="shared" si="93"/>
        <v>22/11/2023</v>
      </c>
      <c r="Y705" s="689">
        <f t="shared" si="100"/>
        <v>1</v>
      </c>
      <c r="Z705" s="690">
        <f t="shared" si="94"/>
        <v>2.7397260273972604E-6</v>
      </c>
      <c r="AA705" s="691">
        <f t="shared" si="95"/>
        <v>100000000000</v>
      </c>
      <c r="AB705" s="689" t="str">
        <f t="shared" si="96"/>
        <v>VND</v>
      </c>
      <c r="AC705" s="689">
        <f>VLOOKUP(AB705,'Fx rate'!$A$2:$B$12,2,0)</f>
        <v>1</v>
      </c>
      <c r="AD705" s="691">
        <f t="shared" si="97"/>
        <v>100000000000</v>
      </c>
      <c r="AE705" s="691">
        <f t="shared" si="98"/>
        <v>273972.60273972602</v>
      </c>
      <c r="AF705" s="692">
        <f>SUMIFS('GL7010'!M:M,'GL7010'!I:I,'C701- Recalculate'!D705)</f>
        <v>-273973</v>
      </c>
      <c r="AG705" s="693">
        <f t="shared" si="99"/>
        <v>-0.39726027398137376</v>
      </c>
    </row>
    <row r="706" spans="1:33" s="669" customFormat="1" ht="60.5" hidden="1" thickBot="1">
      <c r="A706" s="701">
        <v>131200001</v>
      </c>
      <c r="B706" s="701" t="s">
        <v>1269</v>
      </c>
      <c r="C706" s="701" t="s">
        <v>1271</v>
      </c>
      <c r="D706" s="701" t="s">
        <v>3651</v>
      </c>
      <c r="E706" s="701" t="s">
        <v>3652</v>
      </c>
      <c r="F706" s="701">
        <v>20878</v>
      </c>
      <c r="G706" s="701" t="s">
        <v>1848</v>
      </c>
      <c r="H706" s="701" t="s">
        <v>1576</v>
      </c>
      <c r="I706" s="701" t="s">
        <v>1580</v>
      </c>
      <c r="J706" s="701">
        <v>1</v>
      </c>
      <c r="K706" s="701" t="s">
        <v>178</v>
      </c>
      <c r="L706" s="702">
        <v>450000000000</v>
      </c>
      <c r="M706" s="703">
        <v>450000000000</v>
      </c>
      <c r="N706" s="701">
        <v>0.1</v>
      </c>
      <c r="O706" s="701">
        <v>0</v>
      </c>
      <c r="P706" s="701">
        <v>0</v>
      </c>
      <c r="Q706" s="701">
        <v>0</v>
      </c>
      <c r="R706" s="701">
        <v>0</v>
      </c>
      <c r="S706" s="701">
        <v>491100002</v>
      </c>
      <c r="T706" s="701" t="s">
        <v>3653</v>
      </c>
      <c r="U706" s="702">
        <v>450000000000</v>
      </c>
      <c r="W706" s="687" t="str">
        <f t="shared" si="92"/>
        <v>22/11/2023</v>
      </c>
      <c r="X706" s="688" t="str">
        <f t="shared" si="93"/>
        <v>23/11/2023</v>
      </c>
      <c r="Y706" s="689">
        <f t="shared" si="100"/>
        <v>1</v>
      </c>
      <c r="Z706" s="690">
        <f t="shared" si="94"/>
        <v>2.7397260273972604E-6</v>
      </c>
      <c r="AA706" s="691">
        <f t="shared" si="95"/>
        <v>450000000000</v>
      </c>
      <c r="AB706" s="689" t="str">
        <f t="shared" si="96"/>
        <v>VND</v>
      </c>
      <c r="AC706" s="689">
        <f>VLOOKUP(AB706,'Fx rate'!$A$2:$B$12,2,0)</f>
        <v>1</v>
      </c>
      <c r="AD706" s="691">
        <f t="shared" si="97"/>
        <v>450000000000</v>
      </c>
      <c r="AE706" s="691">
        <f t="shared" si="98"/>
        <v>1232876.7123287672</v>
      </c>
      <c r="AF706" s="692">
        <f>SUMIFS('GL7010'!M:M,'GL7010'!I:I,'C701- Recalculate'!D706)</f>
        <v>-1232877</v>
      </c>
      <c r="AG706" s="693">
        <f t="shared" si="99"/>
        <v>-0.28767123282887042</v>
      </c>
    </row>
    <row r="707" spans="1:33" s="669" customFormat="1" ht="70.5" hidden="1" thickBot="1">
      <c r="A707" s="701">
        <v>131200001</v>
      </c>
      <c r="B707" s="701" t="s">
        <v>1269</v>
      </c>
      <c r="C707" s="701" t="s">
        <v>1271</v>
      </c>
      <c r="D707" s="701" t="s">
        <v>3654</v>
      </c>
      <c r="E707" s="701" t="s">
        <v>3655</v>
      </c>
      <c r="F707" s="701">
        <v>12385</v>
      </c>
      <c r="G707" s="701" t="s">
        <v>1068</v>
      </c>
      <c r="H707" s="701" t="s">
        <v>1576</v>
      </c>
      <c r="I707" s="701" t="s">
        <v>1580</v>
      </c>
      <c r="J707" s="701">
        <v>1</v>
      </c>
      <c r="K707" s="701" t="s">
        <v>178</v>
      </c>
      <c r="L707" s="702">
        <v>350000000000</v>
      </c>
      <c r="M707" s="703">
        <v>350000000000</v>
      </c>
      <c r="N707" s="701">
        <v>0.1</v>
      </c>
      <c r="O707" s="701">
        <v>0</v>
      </c>
      <c r="P707" s="701">
        <v>0</v>
      </c>
      <c r="Q707" s="701">
        <v>0</v>
      </c>
      <c r="R707" s="701">
        <v>0</v>
      </c>
      <c r="S707" s="701">
        <v>491100002</v>
      </c>
      <c r="T707" s="701" t="s">
        <v>3656</v>
      </c>
      <c r="U707" s="702">
        <v>350000000000</v>
      </c>
      <c r="W707" s="687" t="str">
        <f t="shared" si="92"/>
        <v>22/11/2023</v>
      </c>
      <c r="X707" s="688" t="str">
        <f t="shared" si="93"/>
        <v>23/11/2023</v>
      </c>
      <c r="Y707" s="689">
        <f t="shared" si="100"/>
        <v>1</v>
      </c>
      <c r="Z707" s="690">
        <f t="shared" si="94"/>
        <v>2.7397260273972604E-6</v>
      </c>
      <c r="AA707" s="691">
        <f t="shared" si="95"/>
        <v>350000000000</v>
      </c>
      <c r="AB707" s="689" t="str">
        <f t="shared" si="96"/>
        <v>VND</v>
      </c>
      <c r="AC707" s="689">
        <f>VLOOKUP(AB707,'Fx rate'!$A$2:$B$12,2,0)</f>
        <v>1</v>
      </c>
      <c r="AD707" s="691">
        <f t="shared" si="97"/>
        <v>350000000000</v>
      </c>
      <c r="AE707" s="691">
        <f t="shared" si="98"/>
        <v>958904.10958904109</v>
      </c>
      <c r="AF707" s="692">
        <f>SUMIFS('GL7010'!M:M,'GL7010'!I:I,'C701- Recalculate'!D707)</f>
        <v>-958904</v>
      </c>
      <c r="AG707" s="693">
        <f t="shared" si="99"/>
        <v>0.10958904109429568</v>
      </c>
    </row>
    <row r="708" spans="1:33" s="669" customFormat="1" ht="70.5" hidden="1" thickBot="1">
      <c r="A708" s="701">
        <v>131200001</v>
      </c>
      <c r="B708" s="701" t="s">
        <v>1269</v>
      </c>
      <c r="C708" s="701" t="s">
        <v>1271</v>
      </c>
      <c r="D708" s="701" t="s">
        <v>3657</v>
      </c>
      <c r="E708" s="701" t="s">
        <v>3658</v>
      </c>
      <c r="F708" s="701">
        <v>12204</v>
      </c>
      <c r="G708" s="701" t="s">
        <v>2336</v>
      </c>
      <c r="H708" s="701" t="s">
        <v>1576</v>
      </c>
      <c r="I708" s="701" t="s">
        <v>1580</v>
      </c>
      <c r="J708" s="701">
        <v>1</v>
      </c>
      <c r="K708" s="701" t="s">
        <v>178</v>
      </c>
      <c r="L708" s="702">
        <v>200000000000</v>
      </c>
      <c r="M708" s="703">
        <v>200000000000</v>
      </c>
      <c r="N708" s="701">
        <v>0.1</v>
      </c>
      <c r="O708" s="701">
        <v>0</v>
      </c>
      <c r="P708" s="701">
        <v>0</v>
      </c>
      <c r="Q708" s="701">
        <v>0</v>
      </c>
      <c r="R708" s="701">
        <v>0</v>
      </c>
      <c r="S708" s="701">
        <v>491100002</v>
      </c>
      <c r="T708" s="701" t="s">
        <v>3659</v>
      </c>
      <c r="U708" s="702">
        <v>200000000000</v>
      </c>
      <c r="W708" s="687" t="str">
        <f t="shared" si="92"/>
        <v>22/11/2023</v>
      </c>
      <c r="X708" s="688" t="str">
        <f t="shared" si="93"/>
        <v>23/11/2023</v>
      </c>
      <c r="Y708" s="689">
        <f t="shared" si="100"/>
        <v>1</v>
      </c>
      <c r="Z708" s="690">
        <f t="shared" si="94"/>
        <v>2.7397260273972604E-6</v>
      </c>
      <c r="AA708" s="691">
        <f t="shared" si="95"/>
        <v>200000000000</v>
      </c>
      <c r="AB708" s="689" t="str">
        <f t="shared" si="96"/>
        <v>VND</v>
      </c>
      <c r="AC708" s="689">
        <f>VLOOKUP(AB708,'Fx rate'!$A$2:$B$12,2,0)</f>
        <v>1</v>
      </c>
      <c r="AD708" s="691">
        <f t="shared" si="97"/>
        <v>200000000000</v>
      </c>
      <c r="AE708" s="691">
        <f t="shared" si="98"/>
        <v>547945.20547945204</v>
      </c>
      <c r="AF708" s="692">
        <f>SUMIFS('GL7010'!M:M,'GL7010'!I:I,'C701- Recalculate'!D708)</f>
        <v>-547945</v>
      </c>
      <c r="AG708" s="693">
        <f t="shared" si="99"/>
        <v>0.20547945203725249</v>
      </c>
    </row>
    <row r="709" spans="1:33" ht="60.5" hidden="1" thickBot="1">
      <c r="A709" s="701">
        <v>131200001</v>
      </c>
      <c r="B709" s="701" t="s">
        <v>1269</v>
      </c>
      <c r="C709" s="701" t="s">
        <v>1271</v>
      </c>
      <c r="D709" s="701" t="s">
        <v>3660</v>
      </c>
      <c r="E709" s="701" t="s">
        <v>3661</v>
      </c>
      <c r="F709" s="701">
        <v>25391</v>
      </c>
      <c r="G709" s="701" t="s">
        <v>2538</v>
      </c>
      <c r="H709" s="701" t="s">
        <v>1576</v>
      </c>
      <c r="I709" s="701" t="s">
        <v>1580</v>
      </c>
      <c r="J709" s="701">
        <v>1</v>
      </c>
      <c r="K709" s="701" t="s">
        <v>178</v>
      </c>
      <c r="L709" s="702">
        <v>100000000000</v>
      </c>
      <c r="M709" s="703">
        <v>100000000000</v>
      </c>
      <c r="N709" s="701">
        <v>0.1</v>
      </c>
      <c r="O709" s="701">
        <v>0</v>
      </c>
      <c r="P709" s="701">
        <v>0</v>
      </c>
      <c r="Q709" s="701">
        <v>0</v>
      </c>
      <c r="R709" s="701">
        <v>0</v>
      </c>
      <c r="S709" s="701">
        <v>491100002</v>
      </c>
      <c r="T709" s="701" t="s">
        <v>3662</v>
      </c>
      <c r="U709" s="702">
        <v>100000000000</v>
      </c>
      <c r="W709" s="687" t="str">
        <f t="shared" si="92"/>
        <v>22/11/2023</v>
      </c>
      <c r="X709" s="688" t="str">
        <f t="shared" si="93"/>
        <v>23/11/2023</v>
      </c>
      <c r="Y709" s="689">
        <f t="shared" si="100"/>
        <v>1</v>
      </c>
      <c r="Z709" s="690">
        <f t="shared" si="94"/>
        <v>2.7397260273972604E-6</v>
      </c>
      <c r="AA709" s="691">
        <f t="shared" si="95"/>
        <v>100000000000</v>
      </c>
      <c r="AB709" s="689" t="str">
        <f t="shared" si="96"/>
        <v>VND</v>
      </c>
      <c r="AC709" s="689">
        <f>VLOOKUP(AB709,'Fx rate'!$A$2:$B$12,2,0)</f>
        <v>1</v>
      </c>
      <c r="AD709" s="691">
        <f t="shared" si="97"/>
        <v>100000000000</v>
      </c>
      <c r="AE709" s="691">
        <f t="shared" si="98"/>
        <v>273972.60273972602</v>
      </c>
      <c r="AF709" s="692">
        <f>SUMIFS('GL7010'!M:M,'GL7010'!I:I,'C701- Recalculate'!D709)</f>
        <v>-273973</v>
      </c>
      <c r="AG709" s="693">
        <f t="shared" si="99"/>
        <v>-0.39726027398137376</v>
      </c>
    </row>
    <row r="710" spans="1:33" ht="70.5" hidden="1" thickBot="1">
      <c r="A710" s="701">
        <v>131200001</v>
      </c>
      <c r="B710" s="701" t="s">
        <v>1269</v>
      </c>
      <c r="C710" s="701" t="s">
        <v>1271</v>
      </c>
      <c r="D710" s="701" t="s">
        <v>3663</v>
      </c>
      <c r="E710" s="701" t="s">
        <v>3664</v>
      </c>
      <c r="F710" s="701">
        <v>25325</v>
      </c>
      <c r="G710" s="701" t="s">
        <v>2140</v>
      </c>
      <c r="H710" s="701" t="s">
        <v>1576</v>
      </c>
      <c r="I710" s="701" t="s">
        <v>1580</v>
      </c>
      <c r="J710" s="701">
        <v>1</v>
      </c>
      <c r="K710" s="701" t="s">
        <v>178</v>
      </c>
      <c r="L710" s="702">
        <v>500000000000</v>
      </c>
      <c r="M710" s="703">
        <v>500000000000</v>
      </c>
      <c r="N710" s="701">
        <v>0.1</v>
      </c>
      <c r="O710" s="701">
        <v>0</v>
      </c>
      <c r="P710" s="701">
        <v>0</v>
      </c>
      <c r="Q710" s="701">
        <v>0</v>
      </c>
      <c r="R710" s="701">
        <v>0</v>
      </c>
      <c r="S710" s="701">
        <v>491100002</v>
      </c>
      <c r="T710" s="701" t="s">
        <v>3665</v>
      </c>
      <c r="U710" s="702">
        <v>500000000000</v>
      </c>
      <c r="W710" s="687" t="str">
        <f t="shared" si="92"/>
        <v>22/11/2023</v>
      </c>
      <c r="X710" s="688" t="str">
        <f t="shared" si="93"/>
        <v>23/11/2023</v>
      </c>
      <c r="Y710" s="689">
        <f t="shared" si="100"/>
        <v>1</v>
      </c>
      <c r="Z710" s="690">
        <f t="shared" si="94"/>
        <v>2.7397260273972604E-6</v>
      </c>
      <c r="AA710" s="691">
        <f t="shared" si="95"/>
        <v>500000000000</v>
      </c>
      <c r="AB710" s="689" t="str">
        <f t="shared" si="96"/>
        <v>VND</v>
      </c>
      <c r="AC710" s="689">
        <f>VLOOKUP(AB710,'Fx rate'!$A$2:$B$12,2,0)</f>
        <v>1</v>
      </c>
      <c r="AD710" s="691">
        <f t="shared" si="97"/>
        <v>500000000000</v>
      </c>
      <c r="AE710" s="691">
        <f t="shared" si="98"/>
        <v>1369863.0136986303</v>
      </c>
      <c r="AF710" s="692">
        <f>SUMIFS('GL7010'!M:M,'GL7010'!I:I,'C701- Recalculate'!D710)</f>
        <v>-1369863</v>
      </c>
      <c r="AG710" s="693">
        <f t="shared" si="99"/>
        <v>1.3698630267754197E-2</v>
      </c>
    </row>
    <row r="711" spans="1:33" ht="80.5" hidden="1" thickBot="1">
      <c r="A711" s="701">
        <v>131200001</v>
      </c>
      <c r="B711" s="701" t="s">
        <v>1269</v>
      </c>
      <c r="C711" s="701" t="s">
        <v>1271</v>
      </c>
      <c r="D711" s="701" t="s">
        <v>3666</v>
      </c>
      <c r="E711" s="701" t="s">
        <v>3667</v>
      </c>
      <c r="F711" s="701">
        <v>12204</v>
      </c>
      <c r="G711" s="701" t="s">
        <v>2336</v>
      </c>
      <c r="H711" s="701" t="s">
        <v>1580</v>
      </c>
      <c r="I711" s="701" t="s">
        <v>1583</v>
      </c>
      <c r="J711" s="701">
        <v>1</v>
      </c>
      <c r="K711" s="701" t="s">
        <v>178</v>
      </c>
      <c r="L711" s="702">
        <v>200000000000</v>
      </c>
      <c r="M711" s="703">
        <v>200000000000</v>
      </c>
      <c r="N711" s="701">
        <v>0.1</v>
      </c>
      <c r="O711" s="701">
        <v>0</v>
      </c>
      <c r="P711" s="701">
        <v>0</v>
      </c>
      <c r="Q711" s="701">
        <v>0</v>
      </c>
      <c r="R711" s="701">
        <v>0</v>
      </c>
      <c r="S711" s="701">
        <v>491100002</v>
      </c>
      <c r="T711" s="701" t="s">
        <v>3668</v>
      </c>
      <c r="U711" s="702">
        <v>200000000000</v>
      </c>
      <c r="W711" s="687" t="str">
        <f t="shared" si="92"/>
        <v>23/11/2023</v>
      </c>
      <c r="X711" s="688" t="str">
        <f t="shared" si="93"/>
        <v>24/11/2023</v>
      </c>
      <c r="Y711" s="689">
        <f t="shared" si="100"/>
        <v>1</v>
      </c>
      <c r="Z711" s="690">
        <f t="shared" si="94"/>
        <v>2.7397260273972604E-6</v>
      </c>
      <c r="AA711" s="691">
        <f t="shared" si="95"/>
        <v>200000000000</v>
      </c>
      <c r="AB711" s="689" t="str">
        <f t="shared" si="96"/>
        <v>VND</v>
      </c>
      <c r="AC711" s="689">
        <f>VLOOKUP(AB711,'Fx rate'!$A$2:$B$12,2,0)</f>
        <v>1</v>
      </c>
      <c r="AD711" s="691">
        <f t="shared" si="97"/>
        <v>200000000000</v>
      </c>
      <c r="AE711" s="691">
        <f t="shared" si="98"/>
        <v>547945.20547945204</v>
      </c>
      <c r="AF711" s="692">
        <f>SUMIFS('GL7010'!M:M,'GL7010'!I:I,'C701- Recalculate'!D711)</f>
        <v>-547945</v>
      </c>
      <c r="AG711" s="693">
        <f t="shared" si="99"/>
        <v>0.20547945203725249</v>
      </c>
    </row>
    <row r="712" spans="1:33" ht="70.5" hidden="1" thickBot="1">
      <c r="A712" s="701">
        <v>131200001</v>
      </c>
      <c r="B712" s="701" t="s">
        <v>1269</v>
      </c>
      <c r="C712" s="701" t="s">
        <v>1271</v>
      </c>
      <c r="D712" s="701" t="s">
        <v>3669</v>
      </c>
      <c r="E712" s="701" t="s">
        <v>3670</v>
      </c>
      <c r="F712" s="701">
        <v>11695</v>
      </c>
      <c r="G712" s="701" t="s">
        <v>1067</v>
      </c>
      <c r="H712" s="701" t="s">
        <v>1580</v>
      </c>
      <c r="I712" s="701" t="s">
        <v>1583</v>
      </c>
      <c r="J712" s="701">
        <v>1</v>
      </c>
      <c r="K712" s="701" t="s">
        <v>178</v>
      </c>
      <c r="L712" s="702">
        <v>200000000000</v>
      </c>
      <c r="M712" s="703">
        <v>200000000000</v>
      </c>
      <c r="N712" s="701">
        <v>0.1</v>
      </c>
      <c r="O712" s="701">
        <v>0</v>
      </c>
      <c r="P712" s="701">
        <v>0</v>
      </c>
      <c r="Q712" s="701">
        <v>0</v>
      </c>
      <c r="R712" s="701">
        <v>0</v>
      </c>
      <c r="S712" s="701">
        <v>491100002</v>
      </c>
      <c r="T712" s="701" t="s">
        <v>3671</v>
      </c>
      <c r="U712" s="702">
        <v>200000000000</v>
      </c>
      <c r="W712" s="687" t="str">
        <f t="shared" si="92"/>
        <v>23/11/2023</v>
      </c>
      <c r="X712" s="688" t="str">
        <f t="shared" si="93"/>
        <v>24/11/2023</v>
      </c>
      <c r="Y712" s="689">
        <f t="shared" si="100"/>
        <v>1</v>
      </c>
      <c r="Z712" s="690">
        <f t="shared" si="94"/>
        <v>2.7397260273972604E-6</v>
      </c>
      <c r="AA712" s="691">
        <f t="shared" si="95"/>
        <v>200000000000</v>
      </c>
      <c r="AB712" s="689" t="str">
        <f t="shared" si="96"/>
        <v>VND</v>
      </c>
      <c r="AC712" s="689">
        <f>VLOOKUP(AB712,'Fx rate'!$A$2:$B$12,2,0)</f>
        <v>1</v>
      </c>
      <c r="AD712" s="691">
        <f t="shared" si="97"/>
        <v>200000000000</v>
      </c>
      <c r="AE712" s="691">
        <f t="shared" si="98"/>
        <v>547945.20547945204</v>
      </c>
      <c r="AF712" s="692">
        <f>SUMIFS('GL7010'!M:M,'GL7010'!I:I,'C701- Recalculate'!D712)</f>
        <v>-547945</v>
      </c>
      <c r="AG712" s="693">
        <f t="shared" si="99"/>
        <v>0.20547945203725249</v>
      </c>
    </row>
    <row r="713" spans="1:33" ht="70.5" hidden="1" thickBot="1">
      <c r="A713" s="701">
        <v>131200001</v>
      </c>
      <c r="B713" s="701" t="s">
        <v>1269</v>
      </c>
      <c r="C713" s="701" t="s">
        <v>1271</v>
      </c>
      <c r="D713" s="701" t="s">
        <v>3672</v>
      </c>
      <c r="E713" s="701" t="s">
        <v>3673</v>
      </c>
      <c r="F713" s="701">
        <v>25325</v>
      </c>
      <c r="G713" s="701" t="s">
        <v>2140</v>
      </c>
      <c r="H713" s="701" t="s">
        <v>1580</v>
      </c>
      <c r="I713" s="701" t="s">
        <v>1583</v>
      </c>
      <c r="J713" s="701">
        <v>1</v>
      </c>
      <c r="K713" s="701" t="s">
        <v>178</v>
      </c>
      <c r="L713" s="702">
        <v>500000000000</v>
      </c>
      <c r="M713" s="703">
        <v>500000000000</v>
      </c>
      <c r="N713" s="701">
        <v>0.1</v>
      </c>
      <c r="O713" s="701">
        <v>0</v>
      </c>
      <c r="P713" s="701">
        <v>0</v>
      </c>
      <c r="Q713" s="701">
        <v>0</v>
      </c>
      <c r="R713" s="701">
        <v>0</v>
      </c>
      <c r="S713" s="701">
        <v>491100002</v>
      </c>
      <c r="T713" s="701" t="s">
        <v>3674</v>
      </c>
      <c r="U713" s="702">
        <v>500000000000</v>
      </c>
      <c r="W713" s="687" t="str">
        <f t="shared" si="92"/>
        <v>23/11/2023</v>
      </c>
      <c r="X713" s="688" t="str">
        <f t="shared" si="93"/>
        <v>24/11/2023</v>
      </c>
      <c r="Y713" s="689">
        <f t="shared" si="100"/>
        <v>1</v>
      </c>
      <c r="Z713" s="690">
        <f t="shared" si="94"/>
        <v>2.7397260273972604E-6</v>
      </c>
      <c r="AA713" s="691">
        <f t="shared" si="95"/>
        <v>500000000000</v>
      </c>
      <c r="AB713" s="689" t="str">
        <f t="shared" si="96"/>
        <v>VND</v>
      </c>
      <c r="AC713" s="689">
        <f>VLOOKUP(AB713,'Fx rate'!$A$2:$B$12,2,0)</f>
        <v>1</v>
      </c>
      <c r="AD713" s="691">
        <f t="shared" si="97"/>
        <v>500000000000</v>
      </c>
      <c r="AE713" s="691">
        <f t="shared" si="98"/>
        <v>1369863.0136986303</v>
      </c>
      <c r="AF713" s="692">
        <f>SUMIFS('GL7010'!M:M,'GL7010'!I:I,'C701- Recalculate'!D713)</f>
        <v>-1369863</v>
      </c>
      <c r="AG713" s="693">
        <f t="shared" si="99"/>
        <v>1.3698630267754197E-2</v>
      </c>
    </row>
    <row r="714" spans="1:33" ht="70.5" hidden="1" thickBot="1">
      <c r="A714" s="701">
        <v>131200001</v>
      </c>
      <c r="B714" s="701" t="s">
        <v>1269</v>
      </c>
      <c r="C714" s="701" t="s">
        <v>1271</v>
      </c>
      <c r="D714" s="701" t="s">
        <v>3675</v>
      </c>
      <c r="E714" s="701" t="s">
        <v>3676</v>
      </c>
      <c r="F714" s="701">
        <v>12385</v>
      </c>
      <c r="G714" s="701" t="s">
        <v>1068</v>
      </c>
      <c r="H714" s="701" t="s">
        <v>1580</v>
      </c>
      <c r="I714" s="701" t="s">
        <v>1583</v>
      </c>
      <c r="J714" s="701">
        <v>1</v>
      </c>
      <c r="K714" s="701" t="s">
        <v>178</v>
      </c>
      <c r="L714" s="702">
        <v>350000000000</v>
      </c>
      <c r="M714" s="703">
        <v>350000000000</v>
      </c>
      <c r="N714" s="701">
        <v>0.1</v>
      </c>
      <c r="O714" s="701">
        <v>0</v>
      </c>
      <c r="P714" s="701">
        <v>0</v>
      </c>
      <c r="Q714" s="701">
        <v>0</v>
      </c>
      <c r="R714" s="701">
        <v>0</v>
      </c>
      <c r="S714" s="701">
        <v>491100002</v>
      </c>
      <c r="T714" s="701" t="s">
        <v>3677</v>
      </c>
      <c r="U714" s="702">
        <v>350000000000</v>
      </c>
      <c r="W714" s="687" t="str">
        <f t="shared" si="92"/>
        <v>23/11/2023</v>
      </c>
      <c r="X714" s="688" t="str">
        <f t="shared" si="93"/>
        <v>24/11/2023</v>
      </c>
      <c r="Y714" s="689">
        <f t="shared" si="100"/>
        <v>1</v>
      </c>
      <c r="Z714" s="690">
        <f t="shared" si="94"/>
        <v>2.7397260273972604E-6</v>
      </c>
      <c r="AA714" s="691">
        <f t="shared" si="95"/>
        <v>350000000000</v>
      </c>
      <c r="AB714" s="689" t="str">
        <f t="shared" si="96"/>
        <v>VND</v>
      </c>
      <c r="AC714" s="689">
        <f>VLOOKUP(AB714,'Fx rate'!$A$2:$B$12,2,0)</f>
        <v>1</v>
      </c>
      <c r="AD714" s="691">
        <f t="shared" si="97"/>
        <v>350000000000</v>
      </c>
      <c r="AE714" s="691">
        <f t="shared" si="98"/>
        <v>958904.10958904109</v>
      </c>
      <c r="AF714" s="692">
        <f>SUMIFS('GL7010'!M:M,'GL7010'!I:I,'C701- Recalculate'!D714)</f>
        <v>-958904</v>
      </c>
      <c r="AG714" s="693">
        <f t="shared" si="99"/>
        <v>0.10958904109429568</v>
      </c>
    </row>
    <row r="715" spans="1:33" ht="80.5" hidden="1" thickBot="1">
      <c r="A715" s="701">
        <v>131200001</v>
      </c>
      <c r="B715" s="701" t="s">
        <v>1269</v>
      </c>
      <c r="C715" s="701" t="s">
        <v>1271</v>
      </c>
      <c r="D715" s="701" t="s">
        <v>3678</v>
      </c>
      <c r="E715" s="701" t="s">
        <v>3679</v>
      </c>
      <c r="F715" s="701">
        <v>25391</v>
      </c>
      <c r="G715" s="701" t="s">
        <v>2538</v>
      </c>
      <c r="H715" s="701" t="s">
        <v>1580</v>
      </c>
      <c r="I715" s="701" t="s">
        <v>1583</v>
      </c>
      <c r="J715" s="701">
        <v>1</v>
      </c>
      <c r="K715" s="701" t="s">
        <v>178</v>
      </c>
      <c r="L715" s="702">
        <v>100000000000</v>
      </c>
      <c r="M715" s="703">
        <v>100000000000</v>
      </c>
      <c r="N715" s="701">
        <v>0.1</v>
      </c>
      <c r="O715" s="701">
        <v>0</v>
      </c>
      <c r="P715" s="701">
        <v>0</v>
      </c>
      <c r="Q715" s="701">
        <v>0</v>
      </c>
      <c r="R715" s="701">
        <v>0</v>
      </c>
      <c r="S715" s="701">
        <v>491100002</v>
      </c>
      <c r="T715" s="701" t="s">
        <v>3680</v>
      </c>
      <c r="U715" s="702">
        <v>100000000000</v>
      </c>
      <c r="W715" s="687" t="str">
        <f t="shared" si="92"/>
        <v>23/11/2023</v>
      </c>
      <c r="X715" s="688" t="str">
        <f t="shared" si="93"/>
        <v>24/11/2023</v>
      </c>
      <c r="Y715" s="689">
        <f t="shared" si="100"/>
        <v>1</v>
      </c>
      <c r="Z715" s="690">
        <f t="shared" si="94"/>
        <v>2.7397260273972604E-6</v>
      </c>
      <c r="AA715" s="691">
        <f t="shared" si="95"/>
        <v>100000000000</v>
      </c>
      <c r="AB715" s="689" t="str">
        <f t="shared" si="96"/>
        <v>VND</v>
      </c>
      <c r="AC715" s="689">
        <f>VLOOKUP(AB715,'Fx rate'!$A$2:$B$12,2,0)</f>
        <v>1</v>
      </c>
      <c r="AD715" s="691">
        <f t="shared" si="97"/>
        <v>100000000000</v>
      </c>
      <c r="AE715" s="691">
        <f t="shared" si="98"/>
        <v>273972.60273972602</v>
      </c>
      <c r="AF715" s="692">
        <f>SUMIFS('GL7010'!M:M,'GL7010'!I:I,'C701- Recalculate'!D715)</f>
        <v>-273973</v>
      </c>
      <c r="AG715" s="693">
        <f t="shared" si="99"/>
        <v>-0.39726027398137376</v>
      </c>
    </row>
    <row r="716" spans="1:33" ht="70.5" hidden="1" thickBot="1">
      <c r="A716" s="701">
        <v>131200001</v>
      </c>
      <c r="B716" s="701" t="s">
        <v>1269</v>
      </c>
      <c r="C716" s="701" t="s">
        <v>1271</v>
      </c>
      <c r="D716" s="701" t="s">
        <v>3681</v>
      </c>
      <c r="E716" s="701" t="s">
        <v>3682</v>
      </c>
      <c r="F716" s="701">
        <v>20878</v>
      </c>
      <c r="G716" s="701" t="s">
        <v>1848</v>
      </c>
      <c r="H716" s="701" t="s">
        <v>1580</v>
      </c>
      <c r="I716" s="701" t="s">
        <v>1583</v>
      </c>
      <c r="J716" s="701">
        <v>1</v>
      </c>
      <c r="K716" s="701" t="s">
        <v>178</v>
      </c>
      <c r="L716" s="702">
        <v>450000000000</v>
      </c>
      <c r="M716" s="703">
        <v>450000000000</v>
      </c>
      <c r="N716" s="701">
        <v>0.1</v>
      </c>
      <c r="O716" s="701">
        <v>0</v>
      </c>
      <c r="P716" s="701">
        <v>0</v>
      </c>
      <c r="Q716" s="701">
        <v>0</v>
      </c>
      <c r="R716" s="701">
        <v>0</v>
      </c>
      <c r="S716" s="701">
        <v>491100002</v>
      </c>
      <c r="T716" s="701" t="s">
        <v>3683</v>
      </c>
      <c r="U716" s="702">
        <v>450000000000</v>
      </c>
      <c r="W716" s="687" t="str">
        <f t="shared" si="92"/>
        <v>23/11/2023</v>
      </c>
      <c r="X716" s="688" t="str">
        <f t="shared" si="93"/>
        <v>24/11/2023</v>
      </c>
      <c r="Y716" s="689">
        <f t="shared" si="100"/>
        <v>1</v>
      </c>
      <c r="Z716" s="690">
        <f t="shared" si="94"/>
        <v>2.7397260273972604E-6</v>
      </c>
      <c r="AA716" s="691">
        <f t="shared" si="95"/>
        <v>450000000000</v>
      </c>
      <c r="AB716" s="689" t="str">
        <f t="shared" si="96"/>
        <v>VND</v>
      </c>
      <c r="AC716" s="689">
        <f>VLOOKUP(AB716,'Fx rate'!$A$2:$B$12,2,0)</f>
        <v>1</v>
      </c>
      <c r="AD716" s="691">
        <f t="shared" si="97"/>
        <v>450000000000</v>
      </c>
      <c r="AE716" s="691">
        <f t="shared" si="98"/>
        <v>1232876.7123287672</v>
      </c>
      <c r="AF716" s="692">
        <f>SUMIFS('GL7010'!M:M,'GL7010'!I:I,'C701- Recalculate'!D716)</f>
        <v>-1232877</v>
      </c>
      <c r="AG716" s="693">
        <f t="shared" si="99"/>
        <v>-0.28767123282887042</v>
      </c>
    </row>
    <row r="717" spans="1:33" ht="60.5" hidden="1" thickBot="1">
      <c r="A717" s="701">
        <v>131200001</v>
      </c>
      <c r="B717" s="701" t="s">
        <v>1269</v>
      </c>
      <c r="C717" s="701" t="s">
        <v>1271</v>
      </c>
      <c r="D717" s="701" t="s">
        <v>3684</v>
      </c>
      <c r="E717" s="701" t="s">
        <v>3685</v>
      </c>
      <c r="F717" s="701">
        <v>11695</v>
      </c>
      <c r="G717" s="701" t="s">
        <v>1067</v>
      </c>
      <c r="H717" s="701" t="s">
        <v>1583</v>
      </c>
      <c r="I717" s="701" t="s">
        <v>3686</v>
      </c>
      <c r="J717" s="701">
        <v>3</v>
      </c>
      <c r="K717" s="701" t="s">
        <v>178</v>
      </c>
      <c r="L717" s="702">
        <v>300000000000</v>
      </c>
      <c r="M717" s="703">
        <v>300000000000</v>
      </c>
      <c r="N717" s="701">
        <v>0.1</v>
      </c>
      <c r="O717" s="701">
        <v>0</v>
      </c>
      <c r="P717" s="701">
        <v>0</v>
      </c>
      <c r="Q717" s="701">
        <v>0</v>
      </c>
      <c r="R717" s="701">
        <v>0</v>
      </c>
      <c r="S717" s="701">
        <v>491100002</v>
      </c>
      <c r="T717" s="701" t="s">
        <v>3687</v>
      </c>
      <c r="U717" s="702">
        <v>300000000000</v>
      </c>
      <c r="W717" s="687" t="str">
        <f t="shared" si="92"/>
        <v>24/11/2023</v>
      </c>
      <c r="X717" s="688" t="str">
        <f t="shared" si="93"/>
        <v>27/11/2023</v>
      </c>
      <c r="Y717" s="689">
        <f t="shared" si="100"/>
        <v>3</v>
      </c>
      <c r="Z717" s="690">
        <f t="shared" si="94"/>
        <v>2.7397260273972604E-6</v>
      </c>
      <c r="AA717" s="691">
        <f t="shared" si="95"/>
        <v>300000000000</v>
      </c>
      <c r="AB717" s="689" t="str">
        <f t="shared" si="96"/>
        <v>VND</v>
      </c>
      <c r="AC717" s="689">
        <f>VLOOKUP(AB717,'Fx rate'!$A$2:$B$12,2,0)</f>
        <v>1</v>
      </c>
      <c r="AD717" s="691">
        <f t="shared" si="97"/>
        <v>300000000000</v>
      </c>
      <c r="AE717" s="691">
        <f t="shared" si="98"/>
        <v>2465753.4246575343</v>
      </c>
      <c r="AF717" s="692">
        <f>SUMIFS('GL7010'!M:M,'GL7010'!I:I,'C701- Recalculate'!D717)</f>
        <v>-2465753</v>
      </c>
      <c r="AG717" s="693">
        <f t="shared" si="99"/>
        <v>0.42465753434225917</v>
      </c>
    </row>
    <row r="718" spans="1:33" ht="70.5" hidden="1" thickBot="1">
      <c r="A718" s="701">
        <v>131200001</v>
      </c>
      <c r="B718" s="701" t="s">
        <v>1269</v>
      </c>
      <c r="C718" s="701" t="s">
        <v>1271</v>
      </c>
      <c r="D718" s="701" t="s">
        <v>3688</v>
      </c>
      <c r="E718" s="701" t="s">
        <v>3689</v>
      </c>
      <c r="F718" s="701">
        <v>25391</v>
      </c>
      <c r="G718" s="701" t="s">
        <v>2538</v>
      </c>
      <c r="H718" s="701" t="s">
        <v>1583</v>
      </c>
      <c r="I718" s="701" t="s">
        <v>3686</v>
      </c>
      <c r="J718" s="701">
        <v>3</v>
      </c>
      <c r="K718" s="701" t="s">
        <v>178</v>
      </c>
      <c r="L718" s="702">
        <v>100000000000</v>
      </c>
      <c r="M718" s="703">
        <v>100000000000</v>
      </c>
      <c r="N718" s="701">
        <v>0.1</v>
      </c>
      <c r="O718" s="701">
        <v>0</v>
      </c>
      <c r="P718" s="701">
        <v>0</v>
      </c>
      <c r="Q718" s="701">
        <v>0</v>
      </c>
      <c r="R718" s="701">
        <v>0</v>
      </c>
      <c r="S718" s="701">
        <v>491100002</v>
      </c>
      <c r="T718" s="701" t="s">
        <v>3690</v>
      </c>
      <c r="U718" s="702">
        <v>100000000000</v>
      </c>
      <c r="W718" s="687" t="str">
        <f t="shared" si="92"/>
        <v>24/11/2023</v>
      </c>
      <c r="X718" s="688" t="str">
        <f t="shared" si="93"/>
        <v>27/11/2023</v>
      </c>
      <c r="Y718" s="689">
        <f t="shared" si="100"/>
        <v>3</v>
      </c>
      <c r="Z718" s="690">
        <f t="shared" si="94"/>
        <v>2.7397260273972604E-6</v>
      </c>
      <c r="AA718" s="691">
        <f t="shared" si="95"/>
        <v>100000000000</v>
      </c>
      <c r="AB718" s="689" t="str">
        <f t="shared" si="96"/>
        <v>VND</v>
      </c>
      <c r="AC718" s="689">
        <f>VLOOKUP(AB718,'Fx rate'!$A$2:$B$12,2,0)</f>
        <v>1</v>
      </c>
      <c r="AD718" s="691">
        <f t="shared" si="97"/>
        <v>100000000000</v>
      </c>
      <c r="AE718" s="691">
        <f t="shared" si="98"/>
        <v>821917.80821917811</v>
      </c>
      <c r="AF718" s="692">
        <f>SUMIFS('GL7010'!M:M,'GL7010'!I:I,'C701- Recalculate'!D718)</f>
        <v>-821918</v>
      </c>
      <c r="AG718" s="693">
        <f t="shared" si="99"/>
        <v>-0.19178082188591361</v>
      </c>
    </row>
    <row r="719" spans="1:33" ht="80.5" hidden="1" thickBot="1">
      <c r="A719" s="701">
        <v>131200001</v>
      </c>
      <c r="B719" s="701" t="s">
        <v>1269</v>
      </c>
      <c r="C719" s="701" t="s">
        <v>1271</v>
      </c>
      <c r="D719" s="701" t="s">
        <v>3691</v>
      </c>
      <c r="E719" s="701" t="s">
        <v>3692</v>
      </c>
      <c r="F719" s="701">
        <v>25325</v>
      </c>
      <c r="G719" s="701" t="s">
        <v>2140</v>
      </c>
      <c r="H719" s="701" t="s">
        <v>1583</v>
      </c>
      <c r="I719" s="701" t="s">
        <v>3686</v>
      </c>
      <c r="J719" s="701">
        <v>3</v>
      </c>
      <c r="K719" s="701" t="s">
        <v>178</v>
      </c>
      <c r="L719" s="702">
        <v>500000000000</v>
      </c>
      <c r="M719" s="703">
        <v>500000000000</v>
      </c>
      <c r="N719" s="701">
        <v>0.1</v>
      </c>
      <c r="O719" s="701">
        <v>0</v>
      </c>
      <c r="P719" s="701">
        <v>0</v>
      </c>
      <c r="Q719" s="701">
        <v>0</v>
      </c>
      <c r="R719" s="701">
        <v>0</v>
      </c>
      <c r="S719" s="701">
        <v>491100002</v>
      </c>
      <c r="T719" s="701" t="s">
        <v>3693</v>
      </c>
      <c r="U719" s="702">
        <v>500000000000</v>
      </c>
      <c r="W719" s="687" t="str">
        <f t="shared" ref="W719:W750" si="101">H719</f>
        <v>24/11/2023</v>
      </c>
      <c r="X719" s="688" t="str">
        <f t="shared" ref="X719:X750" si="102">I719</f>
        <v>27/11/2023</v>
      </c>
      <c r="Y719" s="689">
        <f t="shared" si="100"/>
        <v>3</v>
      </c>
      <c r="Z719" s="690">
        <f t="shared" ref="Z719:Z750" si="103">N719%/365</f>
        <v>2.7397260273972604E-6</v>
      </c>
      <c r="AA719" s="691">
        <f t="shared" ref="AA719:AA750" si="104">L719</f>
        <v>500000000000</v>
      </c>
      <c r="AB719" s="689" t="str">
        <f t="shared" ref="AB719:AB750" si="105">K719</f>
        <v>VND</v>
      </c>
      <c r="AC719" s="689">
        <f>VLOOKUP(AB719,'Fx rate'!$A$2:$B$12,2,0)</f>
        <v>1</v>
      </c>
      <c r="AD719" s="691">
        <f t="shared" ref="AD719:AD750" si="106">AA719*AC719</f>
        <v>500000000000</v>
      </c>
      <c r="AE719" s="691">
        <f t="shared" ref="AE719:AE749" si="107">(AD719*Z719*Y719)</f>
        <v>4109589.041095891</v>
      </c>
      <c r="AF719" s="692">
        <f>SUMIFS('GL7010'!M:M,'GL7010'!I:I,'C701- Recalculate'!D719)</f>
        <v>-4109589</v>
      </c>
      <c r="AG719" s="693">
        <f t="shared" si="99"/>
        <v>4.1095891036093235E-2</v>
      </c>
    </row>
    <row r="720" spans="1:33" ht="70.5" hidden="1" thickBot="1">
      <c r="A720" s="701">
        <v>131200001</v>
      </c>
      <c r="B720" s="701" t="s">
        <v>1269</v>
      </c>
      <c r="C720" s="701" t="s">
        <v>1271</v>
      </c>
      <c r="D720" s="701" t="s">
        <v>3694</v>
      </c>
      <c r="E720" s="701" t="s">
        <v>3695</v>
      </c>
      <c r="F720" s="701">
        <v>12385</v>
      </c>
      <c r="G720" s="701" t="s">
        <v>1068</v>
      </c>
      <c r="H720" s="701" t="s">
        <v>1583</v>
      </c>
      <c r="I720" s="701" t="s">
        <v>3686</v>
      </c>
      <c r="J720" s="701">
        <v>3</v>
      </c>
      <c r="K720" s="701" t="s">
        <v>178</v>
      </c>
      <c r="L720" s="702">
        <v>350000000000</v>
      </c>
      <c r="M720" s="703">
        <v>350000000000</v>
      </c>
      <c r="N720" s="701">
        <v>0.1</v>
      </c>
      <c r="O720" s="701">
        <v>0</v>
      </c>
      <c r="P720" s="701">
        <v>0</v>
      </c>
      <c r="Q720" s="701">
        <v>0</v>
      </c>
      <c r="R720" s="701">
        <v>0</v>
      </c>
      <c r="S720" s="701">
        <v>491100002</v>
      </c>
      <c r="T720" s="701" t="s">
        <v>3696</v>
      </c>
      <c r="U720" s="702">
        <v>350000000000</v>
      </c>
      <c r="W720" s="687" t="str">
        <f t="shared" si="101"/>
        <v>24/11/2023</v>
      </c>
      <c r="X720" s="688" t="str">
        <f t="shared" si="102"/>
        <v>27/11/2023</v>
      </c>
      <c r="Y720" s="689">
        <f t="shared" si="100"/>
        <v>3</v>
      </c>
      <c r="Z720" s="690">
        <f t="shared" si="103"/>
        <v>2.7397260273972604E-6</v>
      </c>
      <c r="AA720" s="691">
        <f t="shared" si="104"/>
        <v>350000000000</v>
      </c>
      <c r="AB720" s="689" t="str">
        <f t="shared" si="105"/>
        <v>VND</v>
      </c>
      <c r="AC720" s="689">
        <f>VLOOKUP(AB720,'Fx rate'!$A$2:$B$12,2,0)</f>
        <v>1</v>
      </c>
      <c r="AD720" s="691">
        <f t="shared" si="106"/>
        <v>350000000000</v>
      </c>
      <c r="AE720" s="691">
        <f t="shared" si="107"/>
        <v>2876712.3287671232</v>
      </c>
      <c r="AF720" s="692">
        <f>SUMIFS('GL7010'!M:M,'GL7010'!I:I,'C701- Recalculate'!D720)</f>
        <v>-2876712</v>
      </c>
      <c r="AG720" s="693">
        <f t="shared" si="99"/>
        <v>0.32876712316647172</v>
      </c>
    </row>
    <row r="721" spans="1:33" ht="80.5" hidden="1" thickBot="1">
      <c r="A721" s="701">
        <v>131200001</v>
      </c>
      <c r="B721" s="701" t="s">
        <v>1269</v>
      </c>
      <c r="C721" s="701" t="s">
        <v>1271</v>
      </c>
      <c r="D721" s="701" t="s">
        <v>3697</v>
      </c>
      <c r="E721" s="701" t="s">
        <v>3698</v>
      </c>
      <c r="F721" s="701">
        <v>20878</v>
      </c>
      <c r="G721" s="701" t="s">
        <v>1848</v>
      </c>
      <c r="H721" s="701" t="s">
        <v>1583</v>
      </c>
      <c r="I721" s="701" t="s">
        <v>3686</v>
      </c>
      <c r="J721" s="701">
        <v>3</v>
      </c>
      <c r="K721" s="701" t="s">
        <v>178</v>
      </c>
      <c r="L721" s="702">
        <v>450000000000</v>
      </c>
      <c r="M721" s="703">
        <v>450000000000</v>
      </c>
      <c r="N721" s="701">
        <v>0.1</v>
      </c>
      <c r="O721" s="701">
        <v>0</v>
      </c>
      <c r="P721" s="701">
        <v>0</v>
      </c>
      <c r="Q721" s="701">
        <v>0</v>
      </c>
      <c r="R721" s="701">
        <v>0</v>
      </c>
      <c r="S721" s="701">
        <v>491100002</v>
      </c>
      <c r="T721" s="701" t="s">
        <v>3699</v>
      </c>
      <c r="U721" s="702">
        <v>450000000000</v>
      </c>
      <c r="W721" s="687" t="str">
        <f t="shared" si="101"/>
        <v>24/11/2023</v>
      </c>
      <c r="X721" s="688" t="str">
        <f t="shared" si="102"/>
        <v>27/11/2023</v>
      </c>
      <c r="Y721" s="689">
        <f t="shared" si="100"/>
        <v>3</v>
      </c>
      <c r="Z721" s="690">
        <f t="shared" si="103"/>
        <v>2.7397260273972604E-6</v>
      </c>
      <c r="AA721" s="691">
        <f t="shared" si="104"/>
        <v>450000000000</v>
      </c>
      <c r="AB721" s="689" t="str">
        <f t="shared" si="105"/>
        <v>VND</v>
      </c>
      <c r="AC721" s="689">
        <f>VLOOKUP(AB721,'Fx rate'!$A$2:$B$12,2,0)</f>
        <v>1</v>
      </c>
      <c r="AD721" s="691">
        <f t="shared" si="106"/>
        <v>450000000000</v>
      </c>
      <c r="AE721" s="691">
        <f t="shared" si="107"/>
        <v>3698630.1369863013</v>
      </c>
      <c r="AF721" s="692">
        <f>SUMIFS('GL7010'!M:M,'GL7010'!I:I,'C701- Recalculate'!D721)</f>
        <v>-3698630</v>
      </c>
      <c r="AG721" s="693">
        <f t="shared" si="99"/>
        <v>0.13698630128055811</v>
      </c>
    </row>
    <row r="722" spans="1:33" ht="70.5" hidden="1" thickBot="1">
      <c r="A722" s="701">
        <v>131200001</v>
      </c>
      <c r="B722" s="701" t="s">
        <v>1269</v>
      </c>
      <c r="C722" s="701" t="s">
        <v>1271</v>
      </c>
      <c r="D722" s="701" t="s">
        <v>3700</v>
      </c>
      <c r="E722" s="701" t="s">
        <v>3701</v>
      </c>
      <c r="F722" s="701">
        <v>12204</v>
      </c>
      <c r="G722" s="701" t="s">
        <v>2336</v>
      </c>
      <c r="H722" s="701" t="s">
        <v>1583</v>
      </c>
      <c r="I722" s="701" t="s">
        <v>3686</v>
      </c>
      <c r="J722" s="701">
        <v>3</v>
      </c>
      <c r="K722" s="701" t="s">
        <v>178</v>
      </c>
      <c r="L722" s="702">
        <v>200000000000</v>
      </c>
      <c r="M722" s="703">
        <v>200000000000</v>
      </c>
      <c r="N722" s="701">
        <v>0.1</v>
      </c>
      <c r="O722" s="701">
        <v>0</v>
      </c>
      <c r="P722" s="701">
        <v>0</v>
      </c>
      <c r="Q722" s="701">
        <v>0</v>
      </c>
      <c r="R722" s="701">
        <v>0</v>
      </c>
      <c r="S722" s="701">
        <v>491100002</v>
      </c>
      <c r="T722" s="701" t="s">
        <v>3702</v>
      </c>
      <c r="U722" s="702">
        <v>200000000000</v>
      </c>
      <c r="W722" s="687" t="str">
        <f t="shared" si="101"/>
        <v>24/11/2023</v>
      </c>
      <c r="X722" s="688" t="str">
        <f t="shared" si="102"/>
        <v>27/11/2023</v>
      </c>
      <c r="Y722" s="689">
        <f t="shared" si="100"/>
        <v>3</v>
      </c>
      <c r="Z722" s="690">
        <f t="shared" si="103"/>
        <v>2.7397260273972604E-6</v>
      </c>
      <c r="AA722" s="691">
        <f t="shared" si="104"/>
        <v>200000000000</v>
      </c>
      <c r="AB722" s="689" t="str">
        <f t="shared" si="105"/>
        <v>VND</v>
      </c>
      <c r="AC722" s="689">
        <f>VLOOKUP(AB722,'Fx rate'!$A$2:$B$12,2,0)</f>
        <v>1</v>
      </c>
      <c r="AD722" s="691">
        <f t="shared" si="106"/>
        <v>200000000000</v>
      </c>
      <c r="AE722" s="691">
        <f t="shared" si="107"/>
        <v>1643835.6164383562</v>
      </c>
      <c r="AF722" s="692">
        <f>SUMIFS('GL7010'!M:M,'GL7010'!I:I,'C701- Recalculate'!D722)</f>
        <v>-1643836</v>
      </c>
      <c r="AG722" s="693">
        <f t="shared" si="99"/>
        <v>-0.38356164377182722</v>
      </c>
    </row>
    <row r="723" spans="1:33" ht="70.5" hidden="1" thickBot="1">
      <c r="A723" s="701">
        <v>131200001</v>
      </c>
      <c r="B723" s="701" t="s">
        <v>1269</v>
      </c>
      <c r="C723" s="701" t="s">
        <v>1271</v>
      </c>
      <c r="D723" s="701" t="s">
        <v>3703</v>
      </c>
      <c r="E723" s="701" t="s">
        <v>3704</v>
      </c>
      <c r="F723" s="701">
        <v>24538</v>
      </c>
      <c r="G723" s="701" t="s">
        <v>1065</v>
      </c>
      <c r="H723" s="701" t="s">
        <v>3686</v>
      </c>
      <c r="I723" s="701" t="s">
        <v>1584</v>
      </c>
      <c r="J723" s="701">
        <v>1</v>
      </c>
      <c r="K723" s="701" t="s">
        <v>178</v>
      </c>
      <c r="L723" s="702">
        <v>140000000000</v>
      </c>
      <c r="M723" s="703">
        <v>140000000000</v>
      </c>
      <c r="N723" s="701">
        <v>0.15</v>
      </c>
      <c r="O723" s="701">
        <v>0</v>
      </c>
      <c r="P723" s="701">
        <v>0</v>
      </c>
      <c r="Q723" s="701">
        <v>0</v>
      </c>
      <c r="R723" s="701">
        <v>0</v>
      </c>
      <c r="S723" s="701">
        <v>491100002</v>
      </c>
      <c r="T723" s="701" t="s">
        <v>3705</v>
      </c>
      <c r="U723" s="702">
        <v>140000000000</v>
      </c>
      <c r="W723" s="687" t="str">
        <f t="shared" si="101"/>
        <v>27/11/2023</v>
      </c>
      <c r="X723" s="688" t="str">
        <f t="shared" si="102"/>
        <v>28/11/2023</v>
      </c>
      <c r="Y723" s="689">
        <f t="shared" si="100"/>
        <v>1</v>
      </c>
      <c r="Z723" s="690">
        <f t="shared" si="103"/>
        <v>4.1095890410958909E-6</v>
      </c>
      <c r="AA723" s="691">
        <f t="shared" si="104"/>
        <v>140000000000</v>
      </c>
      <c r="AB723" s="689" t="str">
        <f t="shared" si="105"/>
        <v>VND</v>
      </c>
      <c r="AC723" s="689">
        <f>VLOOKUP(AB723,'Fx rate'!$A$2:$B$12,2,0)</f>
        <v>1</v>
      </c>
      <c r="AD723" s="691">
        <f t="shared" si="106"/>
        <v>140000000000</v>
      </c>
      <c r="AE723" s="691">
        <f t="shared" si="107"/>
        <v>575342.46575342468</v>
      </c>
      <c r="AF723" s="692">
        <f>SUMIFS('GL7010'!M:M,'GL7010'!I:I,'C701- Recalculate'!D723)</f>
        <v>-575342</v>
      </c>
      <c r="AG723" s="693">
        <f t="shared" si="99"/>
        <v>0.46575342467986047</v>
      </c>
    </row>
    <row r="724" spans="1:33" ht="80.5" hidden="1" thickBot="1">
      <c r="A724" s="701">
        <v>131200001</v>
      </c>
      <c r="B724" s="701" t="s">
        <v>1269</v>
      </c>
      <c r="C724" s="701" t="s">
        <v>1271</v>
      </c>
      <c r="D724" s="701" t="s">
        <v>3706</v>
      </c>
      <c r="E724" s="701" t="s">
        <v>3707</v>
      </c>
      <c r="F724" s="701">
        <v>25325</v>
      </c>
      <c r="G724" s="701" t="s">
        <v>2140</v>
      </c>
      <c r="H724" s="701" t="s">
        <v>3686</v>
      </c>
      <c r="I724" s="701" t="s">
        <v>1584</v>
      </c>
      <c r="J724" s="701">
        <v>1</v>
      </c>
      <c r="K724" s="701" t="s">
        <v>178</v>
      </c>
      <c r="L724" s="702">
        <v>500000000000</v>
      </c>
      <c r="M724" s="703">
        <v>500000000000</v>
      </c>
      <c r="N724" s="701">
        <v>0.1</v>
      </c>
      <c r="O724" s="701">
        <v>0</v>
      </c>
      <c r="P724" s="701">
        <v>0</v>
      </c>
      <c r="Q724" s="701">
        <v>0</v>
      </c>
      <c r="R724" s="701">
        <v>0</v>
      </c>
      <c r="S724" s="701">
        <v>491100002</v>
      </c>
      <c r="T724" s="701" t="s">
        <v>3708</v>
      </c>
      <c r="U724" s="702">
        <v>500000000000</v>
      </c>
      <c r="W724" s="687" t="str">
        <f t="shared" si="101"/>
        <v>27/11/2023</v>
      </c>
      <c r="X724" s="688" t="str">
        <f t="shared" si="102"/>
        <v>28/11/2023</v>
      </c>
      <c r="Y724" s="689">
        <f t="shared" si="100"/>
        <v>1</v>
      </c>
      <c r="Z724" s="690">
        <f t="shared" si="103"/>
        <v>2.7397260273972604E-6</v>
      </c>
      <c r="AA724" s="691">
        <f t="shared" si="104"/>
        <v>500000000000</v>
      </c>
      <c r="AB724" s="689" t="str">
        <f t="shared" si="105"/>
        <v>VND</v>
      </c>
      <c r="AC724" s="689">
        <f>VLOOKUP(AB724,'Fx rate'!$A$2:$B$12,2,0)</f>
        <v>1</v>
      </c>
      <c r="AD724" s="691">
        <f t="shared" si="106"/>
        <v>500000000000</v>
      </c>
      <c r="AE724" s="691">
        <f t="shared" si="107"/>
        <v>1369863.0136986303</v>
      </c>
      <c r="AF724" s="692">
        <f>SUMIFS('GL7010'!M:M,'GL7010'!I:I,'C701- Recalculate'!D724)</f>
        <v>-1369863</v>
      </c>
      <c r="AG724" s="693">
        <f t="shared" si="99"/>
        <v>1.3698630267754197E-2</v>
      </c>
    </row>
    <row r="725" spans="1:33" ht="80.5" hidden="1" thickBot="1">
      <c r="A725" s="701">
        <v>131200001</v>
      </c>
      <c r="B725" s="701" t="s">
        <v>1269</v>
      </c>
      <c r="C725" s="701" t="s">
        <v>1271</v>
      </c>
      <c r="D725" s="701" t="s">
        <v>3709</v>
      </c>
      <c r="E725" s="701" t="s">
        <v>3710</v>
      </c>
      <c r="F725" s="701">
        <v>12385</v>
      </c>
      <c r="G725" s="701" t="s">
        <v>1068</v>
      </c>
      <c r="H725" s="701" t="s">
        <v>3686</v>
      </c>
      <c r="I725" s="701" t="s">
        <v>1584</v>
      </c>
      <c r="J725" s="701">
        <v>1</v>
      </c>
      <c r="K725" s="701" t="s">
        <v>178</v>
      </c>
      <c r="L725" s="702">
        <v>350000000000</v>
      </c>
      <c r="M725" s="703">
        <v>350000000000</v>
      </c>
      <c r="N725" s="701">
        <v>0.1</v>
      </c>
      <c r="O725" s="701">
        <v>0</v>
      </c>
      <c r="P725" s="701">
        <v>0</v>
      </c>
      <c r="Q725" s="701">
        <v>0</v>
      </c>
      <c r="R725" s="701">
        <v>0</v>
      </c>
      <c r="S725" s="701">
        <v>491100002</v>
      </c>
      <c r="T725" s="701" t="s">
        <v>3711</v>
      </c>
      <c r="U725" s="702">
        <v>350000000000</v>
      </c>
      <c r="W725" s="687" t="str">
        <f t="shared" si="101"/>
        <v>27/11/2023</v>
      </c>
      <c r="X725" s="688" t="str">
        <f t="shared" si="102"/>
        <v>28/11/2023</v>
      </c>
      <c r="Y725" s="689">
        <f t="shared" si="100"/>
        <v>1</v>
      </c>
      <c r="Z725" s="690">
        <f t="shared" si="103"/>
        <v>2.7397260273972604E-6</v>
      </c>
      <c r="AA725" s="691">
        <f t="shared" si="104"/>
        <v>350000000000</v>
      </c>
      <c r="AB725" s="689" t="str">
        <f t="shared" si="105"/>
        <v>VND</v>
      </c>
      <c r="AC725" s="689">
        <f>VLOOKUP(AB725,'Fx rate'!$A$2:$B$12,2,0)</f>
        <v>1</v>
      </c>
      <c r="AD725" s="691">
        <f t="shared" si="106"/>
        <v>350000000000</v>
      </c>
      <c r="AE725" s="691">
        <f t="shared" si="107"/>
        <v>958904.10958904109</v>
      </c>
      <c r="AF725" s="692">
        <f>SUMIFS('GL7010'!M:M,'GL7010'!I:I,'C701- Recalculate'!D725)</f>
        <v>-958904</v>
      </c>
      <c r="AG725" s="693">
        <f t="shared" si="99"/>
        <v>0.10958904109429568</v>
      </c>
    </row>
    <row r="726" spans="1:33" ht="80.5" hidden="1" thickBot="1">
      <c r="A726" s="701">
        <v>131200001</v>
      </c>
      <c r="B726" s="701" t="s">
        <v>1269</v>
      </c>
      <c r="C726" s="701" t="s">
        <v>1271</v>
      </c>
      <c r="D726" s="701" t="s">
        <v>3712</v>
      </c>
      <c r="E726" s="701" t="s">
        <v>3713</v>
      </c>
      <c r="F726" s="701">
        <v>12385</v>
      </c>
      <c r="G726" s="701" t="s">
        <v>1068</v>
      </c>
      <c r="H726" s="701" t="s">
        <v>3686</v>
      </c>
      <c r="I726" s="704">
        <v>45264</v>
      </c>
      <c r="J726" s="701">
        <v>7</v>
      </c>
      <c r="K726" s="701" t="s">
        <v>178</v>
      </c>
      <c r="L726" s="702">
        <v>350000000000</v>
      </c>
      <c r="M726" s="703">
        <v>350000000000</v>
      </c>
      <c r="N726" s="701">
        <v>0.3</v>
      </c>
      <c r="O726" s="701">
        <v>0</v>
      </c>
      <c r="P726" s="701">
        <v>0</v>
      </c>
      <c r="Q726" s="701">
        <v>0</v>
      </c>
      <c r="R726" s="701">
        <v>0</v>
      </c>
      <c r="S726" s="701">
        <v>491100002</v>
      </c>
      <c r="T726" s="701" t="s">
        <v>3714</v>
      </c>
      <c r="U726" s="702">
        <v>350000000000</v>
      </c>
      <c r="W726" s="687" t="str">
        <f t="shared" si="101"/>
        <v>27/11/2023</v>
      </c>
      <c r="X726" s="688">
        <f t="shared" si="102"/>
        <v>45264</v>
      </c>
      <c r="Y726" s="689">
        <f t="shared" si="100"/>
        <v>7</v>
      </c>
      <c r="Z726" s="690">
        <f t="shared" si="103"/>
        <v>8.2191780821917817E-6</v>
      </c>
      <c r="AA726" s="691">
        <f t="shared" si="104"/>
        <v>350000000000</v>
      </c>
      <c r="AB726" s="689" t="str">
        <f t="shared" si="105"/>
        <v>VND</v>
      </c>
      <c r="AC726" s="689">
        <f>VLOOKUP(AB726,'Fx rate'!$A$2:$B$12,2,0)</f>
        <v>1</v>
      </c>
      <c r="AD726" s="691">
        <f t="shared" si="106"/>
        <v>350000000000</v>
      </c>
      <c r="AE726" s="691">
        <f t="shared" si="107"/>
        <v>20136986.301369864</v>
      </c>
      <c r="AF726" s="692">
        <f>SUMIFS('GL7010'!M:M,'GL7010'!I:I,'C701- Recalculate'!D726)</f>
        <v>-20136986</v>
      </c>
      <c r="AG726" s="693">
        <f t="shared" si="99"/>
        <v>0.30136986449360847</v>
      </c>
    </row>
    <row r="727" spans="1:33" ht="70.5" hidden="1" thickBot="1">
      <c r="A727" s="701">
        <v>131200001</v>
      </c>
      <c r="B727" s="701" t="s">
        <v>1269</v>
      </c>
      <c r="C727" s="701" t="s">
        <v>1271</v>
      </c>
      <c r="D727" s="701" t="s">
        <v>3715</v>
      </c>
      <c r="E727" s="701" t="s">
        <v>3716</v>
      </c>
      <c r="F727" s="701">
        <v>24538</v>
      </c>
      <c r="G727" s="701" t="s">
        <v>1065</v>
      </c>
      <c r="H727" s="701" t="s">
        <v>3686</v>
      </c>
      <c r="I727" s="701" t="s">
        <v>1584</v>
      </c>
      <c r="J727" s="701">
        <v>1</v>
      </c>
      <c r="K727" s="701" t="s">
        <v>178</v>
      </c>
      <c r="L727" s="702">
        <v>360000000000</v>
      </c>
      <c r="M727" s="703">
        <v>360000000000</v>
      </c>
      <c r="N727" s="701">
        <v>0.1</v>
      </c>
      <c r="O727" s="701">
        <v>0</v>
      </c>
      <c r="P727" s="701">
        <v>0</v>
      </c>
      <c r="Q727" s="701">
        <v>0</v>
      </c>
      <c r="R727" s="701">
        <v>0</v>
      </c>
      <c r="S727" s="701">
        <v>491100002</v>
      </c>
      <c r="T727" s="701" t="s">
        <v>3717</v>
      </c>
      <c r="U727" s="702">
        <v>360000000000</v>
      </c>
      <c r="W727" s="687" t="str">
        <f t="shared" si="101"/>
        <v>27/11/2023</v>
      </c>
      <c r="X727" s="688" t="str">
        <f t="shared" si="102"/>
        <v>28/11/2023</v>
      </c>
      <c r="Y727" s="689">
        <f t="shared" si="100"/>
        <v>1</v>
      </c>
      <c r="Z727" s="690">
        <f t="shared" si="103"/>
        <v>2.7397260273972604E-6</v>
      </c>
      <c r="AA727" s="691">
        <f t="shared" si="104"/>
        <v>360000000000</v>
      </c>
      <c r="AB727" s="689" t="str">
        <f t="shared" si="105"/>
        <v>VND</v>
      </c>
      <c r="AC727" s="689">
        <f>VLOOKUP(AB727,'Fx rate'!$A$2:$B$12,2,0)</f>
        <v>1</v>
      </c>
      <c r="AD727" s="691">
        <f t="shared" si="106"/>
        <v>360000000000</v>
      </c>
      <c r="AE727" s="691">
        <f t="shared" si="107"/>
        <v>986301.36986301374</v>
      </c>
      <c r="AF727" s="692">
        <f>SUMIFS('GL7010'!M:M,'GL7010'!I:I,'C701- Recalculate'!D727)</f>
        <v>-986301</v>
      </c>
      <c r="AG727" s="693">
        <f t="shared" si="99"/>
        <v>0.36986301373690367</v>
      </c>
    </row>
    <row r="728" spans="1:33" ht="80.5" hidden="1" thickBot="1">
      <c r="A728" s="701">
        <v>131200001</v>
      </c>
      <c r="B728" s="701" t="s">
        <v>1269</v>
      </c>
      <c r="C728" s="701" t="s">
        <v>1271</v>
      </c>
      <c r="D728" s="701" t="s">
        <v>3718</v>
      </c>
      <c r="E728" s="701" t="s">
        <v>3719</v>
      </c>
      <c r="F728" s="701">
        <v>20878</v>
      </c>
      <c r="G728" s="701" t="s">
        <v>1848</v>
      </c>
      <c r="H728" s="701" t="s">
        <v>3686</v>
      </c>
      <c r="I728" s="701" t="s">
        <v>1584</v>
      </c>
      <c r="J728" s="701">
        <v>1</v>
      </c>
      <c r="K728" s="701" t="s">
        <v>178</v>
      </c>
      <c r="L728" s="702">
        <v>350000000000</v>
      </c>
      <c r="M728" s="703">
        <v>350000000000</v>
      </c>
      <c r="N728" s="701">
        <v>0.1</v>
      </c>
      <c r="O728" s="701">
        <v>0</v>
      </c>
      <c r="P728" s="701">
        <v>0</v>
      </c>
      <c r="Q728" s="701">
        <v>0</v>
      </c>
      <c r="R728" s="701">
        <v>0</v>
      </c>
      <c r="S728" s="701">
        <v>491100002</v>
      </c>
      <c r="T728" s="701" t="s">
        <v>3720</v>
      </c>
      <c r="U728" s="702">
        <v>350000000000</v>
      </c>
      <c r="W728" s="687" t="str">
        <f t="shared" si="101"/>
        <v>27/11/2023</v>
      </c>
      <c r="X728" s="688" t="str">
        <f t="shared" si="102"/>
        <v>28/11/2023</v>
      </c>
      <c r="Y728" s="689">
        <f t="shared" si="100"/>
        <v>1</v>
      </c>
      <c r="Z728" s="690">
        <f t="shared" si="103"/>
        <v>2.7397260273972604E-6</v>
      </c>
      <c r="AA728" s="691">
        <f t="shared" si="104"/>
        <v>350000000000</v>
      </c>
      <c r="AB728" s="689" t="str">
        <f t="shared" si="105"/>
        <v>VND</v>
      </c>
      <c r="AC728" s="689">
        <f>VLOOKUP(AB728,'Fx rate'!$A$2:$B$12,2,0)</f>
        <v>1</v>
      </c>
      <c r="AD728" s="691">
        <f t="shared" si="106"/>
        <v>350000000000</v>
      </c>
      <c r="AE728" s="691">
        <f t="shared" si="107"/>
        <v>958904.10958904109</v>
      </c>
      <c r="AF728" s="692">
        <f>SUMIFS('GL7010'!M:M,'GL7010'!I:I,'C701- Recalculate'!D728)</f>
        <v>-958904</v>
      </c>
      <c r="AG728" s="693">
        <f t="shared" si="99"/>
        <v>0.10958904109429568</v>
      </c>
    </row>
    <row r="729" spans="1:33" ht="70.5" hidden="1" thickBot="1">
      <c r="A729" s="701">
        <v>131200001</v>
      </c>
      <c r="B729" s="701" t="s">
        <v>1269</v>
      </c>
      <c r="C729" s="701" t="s">
        <v>1271</v>
      </c>
      <c r="D729" s="701" t="s">
        <v>3721</v>
      </c>
      <c r="E729" s="701" t="s">
        <v>3722</v>
      </c>
      <c r="F729" s="701">
        <v>40038</v>
      </c>
      <c r="G729" s="701" t="s">
        <v>2566</v>
      </c>
      <c r="H729" s="701" t="s">
        <v>3686</v>
      </c>
      <c r="I729" s="701" t="s">
        <v>1584</v>
      </c>
      <c r="J729" s="701">
        <v>1</v>
      </c>
      <c r="K729" s="701" t="s">
        <v>178</v>
      </c>
      <c r="L729" s="702">
        <v>150000000000</v>
      </c>
      <c r="M729" s="703">
        <v>150000000000</v>
      </c>
      <c r="N729" s="701">
        <v>0.1</v>
      </c>
      <c r="O729" s="701">
        <v>0</v>
      </c>
      <c r="P729" s="701">
        <v>0</v>
      </c>
      <c r="Q729" s="701">
        <v>0</v>
      </c>
      <c r="R729" s="701">
        <v>0</v>
      </c>
      <c r="S729" s="701">
        <v>491100002</v>
      </c>
      <c r="T729" s="701" t="s">
        <v>3723</v>
      </c>
      <c r="U729" s="702">
        <v>150000000000</v>
      </c>
      <c r="W729" s="687" t="str">
        <f t="shared" si="101"/>
        <v>27/11/2023</v>
      </c>
      <c r="X729" s="688" t="str">
        <f t="shared" si="102"/>
        <v>28/11/2023</v>
      </c>
      <c r="Y729" s="689">
        <f t="shared" si="100"/>
        <v>1</v>
      </c>
      <c r="Z729" s="690">
        <f t="shared" si="103"/>
        <v>2.7397260273972604E-6</v>
      </c>
      <c r="AA729" s="691">
        <f t="shared" si="104"/>
        <v>150000000000</v>
      </c>
      <c r="AB729" s="689" t="str">
        <f t="shared" si="105"/>
        <v>VND</v>
      </c>
      <c r="AC729" s="689">
        <f>VLOOKUP(AB729,'Fx rate'!$A$2:$B$12,2,0)</f>
        <v>1</v>
      </c>
      <c r="AD729" s="691">
        <f t="shared" si="106"/>
        <v>150000000000</v>
      </c>
      <c r="AE729" s="691">
        <f t="shared" si="107"/>
        <v>410958.90410958906</v>
      </c>
      <c r="AF729" s="692">
        <f>SUMIFS('GL7010'!M:M,'GL7010'!I:I,'C701- Recalculate'!D729)</f>
        <v>-410959</v>
      </c>
      <c r="AG729" s="693">
        <f t="shared" si="99"/>
        <v>-9.5890410942956805E-2</v>
      </c>
    </row>
    <row r="730" spans="1:33" ht="80.5" hidden="1" thickBot="1">
      <c r="A730" s="701">
        <v>131200001</v>
      </c>
      <c r="B730" s="701" t="s">
        <v>1269</v>
      </c>
      <c r="C730" s="701" t="s">
        <v>1271</v>
      </c>
      <c r="D730" s="701" t="s">
        <v>3724</v>
      </c>
      <c r="E730" s="701" t="s">
        <v>3725</v>
      </c>
      <c r="F730" s="701">
        <v>25391</v>
      </c>
      <c r="G730" s="701" t="s">
        <v>2538</v>
      </c>
      <c r="H730" s="701" t="s">
        <v>3686</v>
      </c>
      <c r="I730" s="701" t="s">
        <v>1584</v>
      </c>
      <c r="J730" s="701">
        <v>1</v>
      </c>
      <c r="K730" s="701" t="s">
        <v>178</v>
      </c>
      <c r="L730" s="702">
        <v>100000000000</v>
      </c>
      <c r="M730" s="703">
        <v>100000000000</v>
      </c>
      <c r="N730" s="701">
        <v>0.1</v>
      </c>
      <c r="O730" s="701">
        <v>0</v>
      </c>
      <c r="P730" s="701">
        <v>0</v>
      </c>
      <c r="Q730" s="701">
        <v>0</v>
      </c>
      <c r="R730" s="701">
        <v>0</v>
      </c>
      <c r="S730" s="701">
        <v>491100002</v>
      </c>
      <c r="T730" s="701" t="s">
        <v>3726</v>
      </c>
      <c r="U730" s="702">
        <v>100000000000</v>
      </c>
      <c r="W730" s="687" t="str">
        <f t="shared" si="101"/>
        <v>27/11/2023</v>
      </c>
      <c r="X730" s="688" t="str">
        <f t="shared" si="102"/>
        <v>28/11/2023</v>
      </c>
      <c r="Y730" s="689">
        <f t="shared" si="100"/>
        <v>1</v>
      </c>
      <c r="Z730" s="690">
        <f t="shared" si="103"/>
        <v>2.7397260273972604E-6</v>
      </c>
      <c r="AA730" s="691">
        <f t="shared" si="104"/>
        <v>100000000000</v>
      </c>
      <c r="AB730" s="689" t="str">
        <f t="shared" si="105"/>
        <v>VND</v>
      </c>
      <c r="AC730" s="689">
        <f>VLOOKUP(AB730,'Fx rate'!$A$2:$B$12,2,0)</f>
        <v>1</v>
      </c>
      <c r="AD730" s="691">
        <f t="shared" si="106"/>
        <v>100000000000</v>
      </c>
      <c r="AE730" s="691">
        <f t="shared" si="107"/>
        <v>273972.60273972602</v>
      </c>
      <c r="AF730" s="692">
        <f>SUMIFS('GL7010'!M:M,'GL7010'!I:I,'C701- Recalculate'!D730)</f>
        <v>-273973</v>
      </c>
      <c r="AG730" s="693">
        <f t="shared" si="99"/>
        <v>-0.39726027398137376</v>
      </c>
    </row>
    <row r="731" spans="1:33" ht="70.5" hidden="1" thickBot="1">
      <c r="A731" s="701">
        <v>131200001</v>
      </c>
      <c r="B731" s="701" t="s">
        <v>1269</v>
      </c>
      <c r="C731" s="701" t="s">
        <v>1271</v>
      </c>
      <c r="D731" s="701" t="s">
        <v>3727</v>
      </c>
      <c r="E731" s="701" t="s">
        <v>3728</v>
      </c>
      <c r="F731" s="701">
        <v>40038</v>
      </c>
      <c r="G731" s="701" t="s">
        <v>2566</v>
      </c>
      <c r="H731" s="701" t="s">
        <v>3686</v>
      </c>
      <c r="I731" s="701" t="s">
        <v>1584</v>
      </c>
      <c r="J731" s="701">
        <v>1</v>
      </c>
      <c r="K731" s="701" t="s">
        <v>178</v>
      </c>
      <c r="L731" s="702">
        <v>500000000000</v>
      </c>
      <c r="M731" s="703">
        <v>500000000000</v>
      </c>
      <c r="N731" s="701">
        <v>0.1</v>
      </c>
      <c r="O731" s="701">
        <v>0</v>
      </c>
      <c r="P731" s="701">
        <v>0</v>
      </c>
      <c r="Q731" s="701">
        <v>0</v>
      </c>
      <c r="R731" s="701">
        <v>0</v>
      </c>
      <c r="S731" s="701">
        <v>491100002</v>
      </c>
      <c r="T731" s="701" t="s">
        <v>3729</v>
      </c>
      <c r="U731" s="702">
        <v>500000000000</v>
      </c>
      <c r="W731" s="687" t="str">
        <f t="shared" si="101"/>
        <v>27/11/2023</v>
      </c>
      <c r="X731" s="688" t="str">
        <f t="shared" si="102"/>
        <v>28/11/2023</v>
      </c>
      <c r="Y731" s="689">
        <f t="shared" si="100"/>
        <v>1</v>
      </c>
      <c r="Z731" s="690">
        <f t="shared" si="103"/>
        <v>2.7397260273972604E-6</v>
      </c>
      <c r="AA731" s="691">
        <f t="shared" si="104"/>
        <v>500000000000</v>
      </c>
      <c r="AB731" s="689" t="str">
        <f t="shared" si="105"/>
        <v>VND</v>
      </c>
      <c r="AC731" s="689">
        <f>VLOOKUP(AB731,'Fx rate'!$A$2:$B$12,2,0)</f>
        <v>1</v>
      </c>
      <c r="AD731" s="691">
        <f t="shared" si="106"/>
        <v>500000000000</v>
      </c>
      <c r="AE731" s="691">
        <f t="shared" si="107"/>
        <v>1369863.0136986303</v>
      </c>
      <c r="AF731" s="692">
        <f>SUMIFS('GL7010'!M:M,'GL7010'!I:I,'C701- Recalculate'!D731)</f>
        <v>-1369863</v>
      </c>
      <c r="AG731" s="693">
        <f t="shared" si="99"/>
        <v>1.3698630267754197E-2</v>
      </c>
    </row>
    <row r="732" spans="1:33" ht="90.5" hidden="1" thickBot="1">
      <c r="A732" s="701">
        <v>131200001</v>
      </c>
      <c r="B732" s="701" t="s">
        <v>1269</v>
      </c>
      <c r="C732" s="701" t="s">
        <v>1271</v>
      </c>
      <c r="D732" s="701" t="s">
        <v>3730</v>
      </c>
      <c r="E732" s="701" t="s">
        <v>3731</v>
      </c>
      <c r="F732" s="701">
        <v>12204</v>
      </c>
      <c r="G732" s="701" t="s">
        <v>2336</v>
      </c>
      <c r="H732" s="701" t="s">
        <v>3686</v>
      </c>
      <c r="I732" s="701" t="s">
        <v>1584</v>
      </c>
      <c r="J732" s="701">
        <v>1</v>
      </c>
      <c r="K732" s="701" t="s">
        <v>178</v>
      </c>
      <c r="L732" s="702">
        <v>200000000000</v>
      </c>
      <c r="M732" s="703">
        <v>200000000000</v>
      </c>
      <c r="N732" s="701">
        <v>0.1</v>
      </c>
      <c r="O732" s="701">
        <v>0</v>
      </c>
      <c r="P732" s="701">
        <v>0</v>
      </c>
      <c r="Q732" s="701">
        <v>0</v>
      </c>
      <c r="R732" s="701">
        <v>0</v>
      </c>
      <c r="S732" s="701">
        <v>491100002</v>
      </c>
      <c r="T732" s="701" t="s">
        <v>3732</v>
      </c>
      <c r="U732" s="702">
        <v>200000000000</v>
      </c>
      <c r="W732" s="687" t="str">
        <f t="shared" si="101"/>
        <v>27/11/2023</v>
      </c>
      <c r="X732" s="688" t="str">
        <f t="shared" si="102"/>
        <v>28/11/2023</v>
      </c>
      <c r="Y732" s="689">
        <f t="shared" si="100"/>
        <v>1</v>
      </c>
      <c r="Z732" s="690">
        <f t="shared" si="103"/>
        <v>2.7397260273972604E-6</v>
      </c>
      <c r="AA732" s="691">
        <f t="shared" si="104"/>
        <v>200000000000</v>
      </c>
      <c r="AB732" s="689" t="str">
        <f t="shared" si="105"/>
        <v>VND</v>
      </c>
      <c r="AC732" s="689">
        <f>VLOOKUP(AB732,'Fx rate'!$A$2:$B$12,2,0)</f>
        <v>1</v>
      </c>
      <c r="AD732" s="691">
        <f t="shared" si="106"/>
        <v>200000000000</v>
      </c>
      <c r="AE732" s="691">
        <f t="shared" si="107"/>
        <v>547945.20547945204</v>
      </c>
      <c r="AF732" s="692">
        <f>SUMIFS('GL7010'!M:M,'GL7010'!I:I,'C701- Recalculate'!D732)</f>
        <v>-547945</v>
      </c>
      <c r="AG732" s="693">
        <f t="shared" ref="AG732:AG750" si="108">AE732+AF732</f>
        <v>0.20547945203725249</v>
      </c>
    </row>
    <row r="733" spans="1:33" ht="60.5" hidden="1" thickBot="1">
      <c r="A733" s="701">
        <v>131200001</v>
      </c>
      <c r="B733" s="701" t="s">
        <v>1269</v>
      </c>
      <c r="C733" s="701" t="s">
        <v>1271</v>
      </c>
      <c r="D733" s="701" t="s">
        <v>3733</v>
      </c>
      <c r="E733" s="701" t="s">
        <v>3734</v>
      </c>
      <c r="F733" s="701">
        <v>12204</v>
      </c>
      <c r="G733" s="701" t="s">
        <v>2336</v>
      </c>
      <c r="H733" s="701" t="s">
        <v>1584</v>
      </c>
      <c r="I733" s="701" t="s">
        <v>3735</v>
      </c>
      <c r="J733" s="701">
        <v>1</v>
      </c>
      <c r="K733" s="701" t="s">
        <v>178</v>
      </c>
      <c r="L733" s="702">
        <v>200000000000</v>
      </c>
      <c r="M733" s="703">
        <v>200000000000</v>
      </c>
      <c r="N733" s="701">
        <v>0.1</v>
      </c>
      <c r="O733" s="701">
        <v>0</v>
      </c>
      <c r="P733" s="701">
        <v>0</v>
      </c>
      <c r="Q733" s="701">
        <v>0</v>
      </c>
      <c r="R733" s="701">
        <v>0</v>
      </c>
      <c r="S733" s="701">
        <v>491100002</v>
      </c>
      <c r="T733" s="701" t="s">
        <v>3736</v>
      </c>
      <c r="U733" s="702">
        <v>200000000000</v>
      </c>
      <c r="W733" s="687" t="str">
        <f t="shared" si="101"/>
        <v>28/11/2023</v>
      </c>
      <c r="X733" s="688" t="str">
        <f t="shared" si="102"/>
        <v>29/11/2023</v>
      </c>
      <c r="Y733" s="689">
        <f t="shared" si="100"/>
        <v>1</v>
      </c>
      <c r="Z733" s="690">
        <f t="shared" si="103"/>
        <v>2.7397260273972604E-6</v>
      </c>
      <c r="AA733" s="691">
        <f t="shared" si="104"/>
        <v>200000000000</v>
      </c>
      <c r="AB733" s="689" t="str">
        <f t="shared" si="105"/>
        <v>VND</v>
      </c>
      <c r="AC733" s="689">
        <f>VLOOKUP(AB733,'Fx rate'!$A$2:$B$12,2,0)</f>
        <v>1</v>
      </c>
      <c r="AD733" s="691">
        <f t="shared" si="106"/>
        <v>200000000000</v>
      </c>
      <c r="AE733" s="691">
        <f t="shared" si="107"/>
        <v>547945.20547945204</v>
      </c>
      <c r="AF733" s="692">
        <f>SUMIFS('GL7010'!M:M,'GL7010'!I:I,'C701- Recalculate'!D733)</f>
        <v>-547945</v>
      </c>
      <c r="AG733" s="693">
        <f t="shared" si="108"/>
        <v>0.20547945203725249</v>
      </c>
    </row>
    <row r="734" spans="1:33" ht="60.5" hidden="1" thickBot="1">
      <c r="A734" s="701">
        <v>131200001</v>
      </c>
      <c r="B734" s="701" t="s">
        <v>1269</v>
      </c>
      <c r="C734" s="701" t="s">
        <v>1271</v>
      </c>
      <c r="D734" s="701" t="s">
        <v>3737</v>
      </c>
      <c r="E734" s="701" t="s">
        <v>3738</v>
      </c>
      <c r="F734" s="701">
        <v>12385</v>
      </c>
      <c r="G734" s="701" t="s">
        <v>1068</v>
      </c>
      <c r="H734" s="701" t="s">
        <v>1584</v>
      </c>
      <c r="I734" s="701" t="s">
        <v>3735</v>
      </c>
      <c r="J734" s="701">
        <v>1</v>
      </c>
      <c r="K734" s="701" t="s">
        <v>178</v>
      </c>
      <c r="L734" s="702">
        <v>350000000000</v>
      </c>
      <c r="M734" s="703">
        <v>350000000000</v>
      </c>
      <c r="N734" s="701">
        <v>0.1</v>
      </c>
      <c r="O734" s="701">
        <v>0</v>
      </c>
      <c r="P734" s="701">
        <v>0</v>
      </c>
      <c r="Q734" s="701">
        <v>0</v>
      </c>
      <c r="R734" s="701">
        <v>0</v>
      </c>
      <c r="S734" s="701">
        <v>491100002</v>
      </c>
      <c r="T734" s="701" t="s">
        <v>3739</v>
      </c>
      <c r="U734" s="702">
        <v>350000000000</v>
      </c>
      <c r="W734" s="687" t="str">
        <f t="shared" si="101"/>
        <v>28/11/2023</v>
      </c>
      <c r="X734" s="688" t="str">
        <f t="shared" si="102"/>
        <v>29/11/2023</v>
      </c>
      <c r="Y734" s="689">
        <f t="shared" si="100"/>
        <v>1</v>
      </c>
      <c r="Z734" s="690">
        <f t="shared" si="103"/>
        <v>2.7397260273972604E-6</v>
      </c>
      <c r="AA734" s="691">
        <f t="shared" si="104"/>
        <v>350000000000</v>
      </c>
      <c r="AB734" s="689" t="str">
        <f t="shared" si="105"/>
        <v>VND</v>
      </c>
      <c r="AC734" s="689">
        <f>VLOOKUP(AB734,'Fx rate'!$A$2:$B$12,2,0)</f>
        <v>1</v>
      </c>
      <c r="AD734" s="691">
        <f t="shared" si="106"/>
        <v>350000000000</v>
      </c>
      <c r="AE734" s="691">
        <f t="shared" si="107"/>
        <v>958904.10958904109</v>
      </c>
      <c r="AF734" s="692">
        <f>SUMIFS('GL7010'!M:M,'GL7010'!I:I,'C701- Recalculate'!D734)</f>
        <v>-958904</v>
      </c>
      <c r="AG734" s="693">
        <f t="shared" si="108"/>
        <v>0.10958904109429568</v>
      </c>
    </row>
    <row r="735" spans="1:33" ht="70.5" hidden="1" thickBot="1">
      <c r="A735" s="701">
        <v>131200001</v>
      </c>
      <c r="B735" s="701" t="s">
        <v>1269</v>
      </c>
      <c r="C735" s="701" t="s">
        <v>1271</v>
      </c>
      <c r="D735" s="701" t="s">
        <v>3740</v>
      </c>
      <c r="E735" s="701" t="s">
        <v>3741</v>
      </c>
      <c r="F735" s="701">
        <v>25391</v>
      </c>
      <c r="G735" s="701" t="s">
        <v>2538</v>
      </c>
      <c r="H735" s="701" t="s">
        <v>3735</v>
      </c>
      <c r="I735" s="701" t="s">
        <v>3742</v>
      </c>
      <c r="J735" s="701">
        <v>1</v>
      </c>
      <c r="K735" s="701" t="s">
        <v>178</v>
      </c>
      <c r="L735" s="702">
        <v>100000000000</v>
      </c>
      <c r="M735" s="703">
        <v>100000000000</v>
      </c>
      <c r="N735" s="701">
        <v>0.1</v>
      </c>
      <c r="O735" s="701">
        <v>0</v>
      </c>
      <c r="P735" s="701">
        <v>0</v>
      </c>
      <c r="Q735" s="701">
        <v>0</v>
      </c>
      <c r="R735" s="701">
        <v>0</v>
      </c>
      <c r="S735" s="701">
        <v>491100002</v>
      </c>
      <c r="T735" s="701" t="s">
        <v>3743</v>
      </c>
      <c r="U735" s="702">
        <v>100000000000</v>
      </c>
      <c r="W735" s="687" t="str">
        <f t="shared" si="101"/>
        <v>29/11/2023</v>
      </c>
      <c r="X735" s="688" t="str">
        <f t="shared" si="102"/>
        <v>30/11/2023</v>
      </c>
      <c r="Y735" s="689">
        <f t="shared" si="100"/>
        <v>1</v>
      </c>
      <c r="Z735" s="690">
        <f t="shared" si="103"/>
        <v>2.7397260273972604E-6</v>
      </c>
      <c r="AA735" s="691">
        <f t="shared" si="104"/>
        <v>100000000000</v>
      </c>
      <c r="AB735" s="689" t="str">
        <f t="shared" si="105"/>
        <v>VND</v>
      </c>
      <c r="AC735" s="689">
        <f>VLOOKUP(AB735,'Fx rate'!$A$2:$B$12,2,0)</f>
        <v>1</v>
      </c>
      <c r="AD735" s="691">
        <f t="shared" si="106"/>
        <v>100000000000</v>
      </c>
      <c r="AE735" s="691">
        <f t="shared" si="107"/>
        <v>273972.60273972602</v>
      </c>
      <c r="AF735" s="692">
        <f>SUMIFS('GL7010'!M:M,'GL7010'!I:I,'C701- Recalculate'!D735)</f>
        <v>-273973</v>
      </c>
      <c r="AG735" s="693">
        <f t="shared" si="108"/>
        <v>-0.39726027398137376</v>
      </c>
    </row>
    <row r="736" spans="1:33" ht="60.5" hidden="1" thickBot="1">
      <c r="A736" s="701">
        <v>131200001</v>
      </c>
      <c r="B736" s="701" t="s">
        <v>1269</v>
      </c>
      <c r="C736" s="701" t="s">
        <v>1271</v>
      </c>
      <c r="D736" s="701" t="s">
        <v>3744</v>
      </c>
      <c r="E736" s="701" t="s">
        <v>3745</v>
      </c>
      <c r="F736" s="701">
        <v>12204</v>
      </c>
      <c r="G736" s="701" t="s">
        <v>2336</v>
      </c>
      <c r="H736" s="701" t="s">
        <v>3735</v>
      </c>
      <c r="I736" s="701" t="s">
        <v>3742</v>
      </c>
      <c r="J736" s="701">
        <v>1</v>
      </c>
      <c r="K736" s="701" t="s">
        <v>178</v>
      </c>
      <c r="L736" s="702">
        <v>200000000000</v>
      </c>
      <c r="M736" s="703">
        <v>200000000000</v>
      </c>
      <c r="N736" s="701">
        <v>0.1</v>
      </c>
      <c r="O736" s="701">
        <v>0</v>
      </c>
      <c r="P736" s="701">
        <v>0</v>
      </c>
      <c r="Q736" s="701">
        <v>0</v>
      </c>
      <c r="R736" s="701">
        <v>0</v>
      </c>
      <c r="S736" s="701">
        <v>491100002</v>
      </c>
      <c r="T736" s="701" t="s">
        <v>3746</v>
      </c>
      <c r="U736" s="702">
        <v>200000000000</v>
      </c>
      <c r="W736" s="687" t="str">
        <f t="shared" si="101"/>
        <v>29/11/2023</v>
      </c>
      <c r="X736" s="688" t="str">
        <f t="shared" si="102"/>
        <v>30/11/2023</v>
      </c>
      <c r="Y736" s="689">
        <f t="shared" si="100"/>
        <v>1</v>
      </c>
      <c r="Z736" s="690">
        <f t="shared" si="103"/>
        <v>2.7397260273972604E-6</v>
      </c>
      <c r="AA736" s="691">
        <f t="shared" si="104"/>
        <v>200000000000</v>
      </c>
      <c r="AB736" s="689" t="str">
        <f t="shared" si="105"/>
        <v>VND</v>
      </c>
      <c r="AC736" s="689">
        <f>VLOOKUP(AB736,'Fx rate'!$A$2:$B$12,2,0)</f>
        <v>1</v>
      </c>
      <c r="AD736" s="691">
        <f t="shared" si="106"/>
        <v>200000000000</v>
      </c>
      <c r="AE736" s="691">
        <f t="shared" si="107"/>
        <v>547945.20547945204</v>
      </c>
      <c r="AF736" s="692">
        <f>SUMIFS('GL7010'!M:M,'GL7010'!I:I,'C701- Recalculate'!D736)</f>
        <v>-547945</v>
      </c>
      <c r="AG736" s="693">
        <f t="shared" si="108"/>
        <v>0.20547945203725249</v>
      </c>
    </row>
    <row r="737" spans="1:33" ht="60.5" hidden="1" thickBot="1">
      <c r="A737" s="701">
        <v>131200001</v>
      </c>
      <c r="B737" s="701" t="s">
        <v>1269</v>
      </c>
      <c r="C737" s="701" t="s">
        <v>1271</v>
      </c>
      <c r="D737" s="701" t="s">
        <v>3747</v>
      </c>
      <c r="E737" s="701" t="s">
        <v>3748</v>
      </c>
      <c r="F737" s="701">
        <v>12385</v>
      </c>
      <c r="G737" s="701" t="s">
        <v>1068</v>
      </c>
      <c r="H737" s="701" t="s">
        <v>3735</v>
      </c>
      <c r="I737" s="701" t="s">
        <v>3742</v>
      </c>
      <c r="J737" s="701">
        <v>1</v>
      </c>
      <c r="K737" s="701" t="s">
        <v>178</v>
      </c>
      <c r="L737" s="702">
        <v>350000000000</v>
      </c>
      <c r="M737" s="703">
        <v>350000000000</v>
      </c>
      <c r="N737" s="701">
        <v>0.1</v>
      </c>
      <c r="O737" s="701">
        <v>0</v>
      </c>
      <c r="P737" s="701">
        <v>0</v>
      </c>
      <c r="Q737" s="701">
        <v>0</v>
      </c>
      <c r="R737" s="701">
        <v>0</v>
      </c>
      <c r="S737" s="701">
        <v>491100002</v>
      </c>
      <c r="T737" s="701" t="s">
        <v>3749</v>
      </c>
      <c r="U737" s="702">
        <v>350000000000</v>
      </c>
      <c r="W737" s="687" t="str">
        <f t="shared" si="101"/>
        <v>29/11/2023</v>
      </c>
      <c r="X737" s="688" t="str">
        <f t="shared" si="102"/>
        <v>30/11/2023</v>
      </c>
      <c r="Y737" s="689">
        <f t="shared" si="100"/>
        <v>1</v>
      </c>
      <c r="Z737" s="690">
        <f t="shared" si="103"/>
        <v>2.7397260273972604E-6</v>
      </c>
      <c r="AA737" s="691">
        <f t="shared" si="104"/>
        <v>350000000000</v>
      </c>
      <c r="AB737" s="689" t="str">
        <f t="shared" si="105"/>
        <v>VND</v>
      </c>
      <c r="AC737" s="689">
        <f>VLOOKUP(AB737,'Fx rate'!$A$2:$B$12,2,0)</f>
        <v>1</v>
      </c>
      <c r="AD737" s="691">
        <f t="shared" si="106"/>
        <v>350000000000</v>
      </c>
      <c r="AE737" s="691">
        <f t="shared" si="107"/>
        <v>958904.10958904109</v>
      </c>
      <c r="AF737" s="692">
        <f>SUMIFS('GL7010'!M:M,'GL7010'!I:I,'C701- Recalculate'!D737)</f>
        <v>-958904</v>
      </c>
      <c r="AG737" s="693">
        <f t="shared" si="108"/>
        <v>0.10958904109429568</v>
      </c>
    </row>
    <row r="738" spans="1:33" ht="60.5" hidden="1" thickBot="1">
      <c r="A738" s="701">
        <v>131200001</v>
      </c>
      <c r="B738" s="701" t="s">
        <v>1269</v>
      </c>
      <c r="C738" s="701" t="s">
        <v>1271</v>
      </c>
      <c r="D738" s="701" t="s">
        <v>3750</v>
      </c>
      <c r="E738" s="701" t="s">
        <v>3751</v>
      </c>
      <c r="F738" s="701">
        <v>12385</v>
      </c>
      <c r="G738" s="701" t="s">
        <v>1068</v>
      </c>
      <c r="H738" s="701" t="s">
        <v>3742</v>
      </c>
      <c r="I738" s="704">
        <v>45261</v>
      </c>
      <c r="J738" s="701">
        <v>1</v>
      </c>
      <c r="K738" s="701" t="s">
        <v>178</v>
      </c>
      <c r="L738" s="702">
        <v>450000000000</v>
      </c>
      <c r="M738" s="703">
        <v>450000000000</v>
      </c>
      <c r="N738" s="701">
        <v>0.1</v>
      </c>
      <c r="O738" s="701">
        <v>0</v>
      </c>
      <c r="P738" s="701">
        <v>0</v>
      </c>
      <c r="Q738" s="701">
        <v>0</v>
      </c>
      <c r="R738" s="701">
        <v>0</v>
      </c>
      <c r="S738" s="701">
        <v>491100002</v>
      </c>
      <c r="T738" s="701" t="s">
        <v>3752</v>
      </c>
      <c r="U738" s="702">
        <v>450000000000</v>
      </c>
      <c r="W738" s="687" t="str">
        <f t="shared" si="101"/>
        <v>30/11/2023</v>
      </c>
      <c r="X738" s="688">
        <f t="shared" si="102"/>
        <v>45261</v>
      </c>
      <c r="Y738" s="689">
        <f t="shared" si="100"/>
        <v>1</v>
      </c>
      <c r="Z738" s="690">
        <f t="shared" si="103"/>
        <v>2.7397260273972604E-6</v>
      </c>
      <c r="AA738" s="691">
        <f t="shared" si="104"/>
        <v>450000000000</v>
      </c>
      <c r="AB738" s="689" t="str">
        <f t="shared" si="105"/>
        <v>VND</v>
      </c>
      <c r="AC738" s="689">
        <f>VLOOKUP(AB738,'Fx rate'!$A$2:$B$12,2,0)</f>
        <v>1</v>
      </c>
      <c r="AD738" s="691">
        <f t="shared" si="106"/>
        <v>450000000000</v>
      </c>
      <c r="AE738" s="691">
        <f t="shared" si="107"/>
        <v>1232876.7123287672</v>
      </c>
      <c r="AF738" s="692">
        <f>SUMIFS('GL7010'!M:M,'GL7010'!I:I,'C701- Recalculate'!D738)</f>
        <v>-1232877</v>
      </c>
      <c r="AG738" s="693">
        <f t="shared" si="108"/>
        <v>-0.28767123282887042</v>
      </c>
    </row>
    <row r="739" spans="1:33" ht="60.5" hidden="1" thickBot="1">
      <c r="A739" s="701">
        <v>131200001</v>
      </c>
      <c r="B739" s="701" t="s">
        <v>1269</v>
      </c>
      <c r="C739" s="701" t="s">
        <v>1271</v>
      </c>
      <c r="D739" s="701" t="s">
        <v>3753</v>
      </c>
      <c r="E739" s="701" t="s">
        <v>3754</v>
      </c>
      <c r="F739" s="701">
        <v>12385</v>
      </c>
      <c r="G739" s="701" t="s">
        <v>1068</v>
      </c>
      <c r="H739" s="701" t="s">
        <v>3742</v>
      </c>
      <c r="I739" s="704">
        <v>45261</v>
      </c>
      <c r="J739" s="701">
        <v>1</v>
      </c>
      <c r="K739" s="701" t="s">
        <v>178</v>
      </c>
      <c r="L739" s="702">
        <v>450000000000</v>
      </c>
      <c r="M739" s="703">
        <v>450000000000</v>
      </c>
      <c r="N739" s="701">
        <v>0.1</v>
      </c>
      <c r="O739" s="701">
        <v>0</v>
      </c>
      <c r="P739" s="701">
        <v>0</v>
      </c>
      <c r="Q739" s="701">
        <v>0</v>
      </c>
      <c r="R739" s="701">
        <v>0</v>
      </c>
      <c r="S739" s="701">
        <v>491100002</v>
      </c>
      <c r="T739" s="701" t="s">
        <v>3755</v>
      </c>
      <c r="U739" s="702">
        <v>450000000000</v>
      </c>
      <c r="W739" s="687" t="str">
        <f t="shared" si="101"/>
        <v>30/11/2023</v>
      </c>
      <c r="X739" s="688">
        <f t="shared" si="102"/>
        <v>45261</v>
      </c>
      <c r="Y739" s="689">
        <f t="shared" si="100"/>
        <v>1</v>
      </c>
      <c r="Z739" s="690">
        <f t="shared" si="103"/>
        <v>2.7397260273972604E-6</v>
      </c>
      <c r="AA739" s="691">
        <f t="shared" si="104"/>
        <v>450000000000</v>
      </c>
      <c r="AB739" s="689" t="str">
        <f t="shared" si="105"/>
        <v>VND</v>
      </c>
      <c r="AC739" s="689">
        <f>VLOOKUP(AB739,'Fx rate'!$A$2:$B$12,2,0)</f>
        <v>1</v>
      </c>
      <c r="AD739" s="691">
        <f t="shared" si="106"/>
        <v>450000000000</v>
      </c>
      <c r="AE739" s="691">
        <f t="shared" si="107"/>
        <v>1232876.7123287672</v>
      </c>
      <c r="AF739" s="692">
        <f>SUMIFS('GL7010'!M:M,'GL7010'!I:I,'C701- Recalculate'!D739)</f>
        <v>-1232877</v>
      </c>
      <c r="AG739" s="693">
        <f t="shared" si="108"/>
        <v>-0.28767123282887042</v>
      </c>
    </row>
    <row r="740" spans="1:33" ht="70.5" hidden="1" thickBot="1">
      <c r="A740" s="701">
        <v>131200001</v>
      </c>
      <c r="B740" s="701" t="s">
        <v>1269</v>
      </c>
      <c r="C740" s="701" t="s">
        <v>1271</v>
      </c>
      <c r="D740" s="701" t="s">
        <v>3756</v>
      </c>
      <c r="E740" s="701" t="s">
        <v>3757</v>
      </c>
      <c r="F740" s="701">
        <v>25391</v>
      </c>
      <c r="G740" s="701" t="s">
        <v>2538</v>
      </c>
      <c r="H740" s="701" t="s">
        <v>3742</v>
      </c>
      <c r="I740" s="704">
        <v>45261</v>
      </c>
      <c r="J740" s="701">
        <v>1</v>
      </c>
      <c r="K740" s="701" t="s">
        <v>178</v>
      </c>
      <c r="L740" s="702">
        <v>100000000000</v>
      </c>
      <c r="M740" s="703">
        <v>100000000000</v>
      </c>
      <c r="N740" s="701">
        <v>0.1</v>
      </c>
      <c r="O740" s="701">
        <v>0</v>
      </c>
      <c r="P740" s="701">
        <v>0</v>
      </c>
      <c r="Q740" s="701">
        <v>0</v>
      </c>
      <c r="R740" s="701">
        <v>0</v>
      </c>
      <c r="S740" s="701">
        <v>491100002</v>
      </c>
      <c r="T740" s="701" t="s">
        <v>3758</v>
      </c>
      <c r="U740" s="702">
        <v>100000000000</v>
      </c>
      <c r="W740" s="687" t="str">
        <f t="shared" si="101"/>
        <v>30/11/2023</v>
      </c>
      <c r="X740" s="688">
        <f t="shared" si="102"/>
        <v>45261</v>
      </c>
      <c r="Y740" s="689">
        <f t="shared" ref="Y740:Y750" si="109">X740-W740</f>
        <v>1</v>
      </c>
      <c r="Z740" s="690">
        <f t="shared" si="103"/>
        <v>2.7397260273972604E-6</v>
      </c>
      <c r="AA740" s="691">
        <f t="shared" si="104"/>
        <v>100000000000</v>
      </c>
      <c r="AB740" s="689" t="str">
        <f t="shared" si="105"/>
        <v>VND</v>
      </c>
      <c r="AC740" s="689">
        <f>VLOOKUP(AB740,'Fx rate'!$A$2:$B$12,2,0)</f>
        <v>1</v>
      </c>
      <c r="AD740" s="691">
        <f t="shared" si="106"/>
        <v>100000000000</v>
      </c>
      <c r="AE740" s="691">
        <f t="shared" si="107"/>
        <v>273972.60273972602</v>
      </c>
      <c r="AF740" s="692">
        <f>SUMIFS('GL7010'!M:M,'GL7010'!I:I,'C701- Recalculate'!D740)</f>
        <v>-273973</v>
      </c>
      <c r="AG740" s="693">
        <f t="shared" si="108"/>
        <v>-0.39726027398137376</v>
      </c>
    </row>
    <row r="741" spans="1:33" ht="60.5" hidden="1" thickBot="1">
      <c r="A741" s="701">
        <v>131200001</v>
      </c>
      <c r="B741" s="701" t="s">
        <v>1269</v>
      </c>
      <c r="C741" s="701" t="s">
        <v>1271</v>
      </c>
      <c r="D741" s="701" t="s">
        <v>3759</v>
      </c>
      <c r="E741" s="701" t="s">
        <v>3760</v>
      </c>
      <c r="F741" s="701">
        <v>12385</v>
      </c>
      <c r="G741" s="701" t="s">
        <v>1068</v>
      </c>
      <c r="H741" s="701" t="s">
        <v>3742</v>
      </c>
      <c r="I741" s="704">
        <v>45261</v>
      </c>
      <c r="J741" s="701">
        <v>1</v>
      </c>
      <c r="K741" s="701" t="s">
        <v>178</v>
      </c>
      <c r="L741" s="702">
        <v>230000000000</v>
      </c>
      <c r="M741" s="703">
        <v>230000000000</v>
      </c>
      <c r="N741" s="701">
        <v>0.1</v>
      </c>
      <c r="O741" s="701">
        <v>0</v>
      </c>
      <c r="P741" s="701">
        <v>0</v>
      </c>
      <c r="Q741" s="701">
        <v>0</v>
      </c>
      <c r="R741" s="701">
        <v>0</v>
      </c>
      <c r="S741" s="701">
        <v>491100002</v>
      </c>
      <c r="T741" s="701" t="s">
        <v>3761</v>
      </c>
      <c r="U741" s="702">
        <v>230000000000</v>
      </c>
      <c r="W741" s="687" t="str">
        <f t="shared" si="101"/>
        <v>30/11/2023</v>
      </c>
      <c r="X741" s="688">
        <f t="shared" si="102"/>
        <v>45261</v>
      </c>
      <c r="Y741" s="689">
        <f t="shared" si="109"/>
        <v>1</v>
      </c>
      <c r="Z741" s="690">
        <f t="shared" si="103"/>
        <v>2.7397260273972604E-6</v>
      </c>
      <c r="AA741" s="691">
        <f t="shared" si="104"/>
        <v>230000000000</v>
      </c>
      <c r="AB741" s="689" t="str">
        <f t="shared" si="105"/>
        <v>VND</v>
      </c>
      <c r="AC741" s="689">
        <f>VLOOKUP(AB741,'Fx rate'!$A$2:$B$12,2,0)</f>
        <v>1</v>
      </c>
      <c r="AD741" s="691">
        <f t="shared" si="106"/>
        <v>230000000000</v>
      </c>
      <c r="AE741" s="691">
        <f t="shared" si="107"/>
        <v>630136.98630136985</v>
      </c>
      <c r="AF741" s="692">
        <f>SUMIFS('GL7010'!M:M,'GL7010'!I:I,'C701- Recalculate'!D741)</f>
        <v>-630137</v>
      </c>
      <c r="AG741" s="693">
        <f t="shared" si="108"/>
        <v>-1.3698630151338875E-2</v>
      </c>
    </row>
    <row r="742" spans="1:33" ht="70.5" hidden="1" thickBot="1">
      <c r="A742" s="701">
        <v>131200001</v>
      </c>
      <c r="B742" s="701" t="s">
        <v>1269</v>
      </c>
      <c r="C742" s="701" t="s">
        <v>1271</v>
      </c>
      <c r="D742" s="701" t="s">
        <v>3762</v>
      </c>
      <c r="E742" s="701" t="s">
        <v>3763</v>
      </c>
      <c r="F742" s="701">
        <v>12385</v>
      </c>
      <c r="G742" s="701" t="s">
        <v>1068</v>
      </c>
      <c r="H742" s="701" t="s">
        <v>3742</v>
      </c>
      <c r="I742" s="704">
        <v>45261</v>
      </c>
      <c r="J742" s="701">
        <v>1</v>
      </c>
      <c r="K742" s="701" t="s">
        <v>178</v>
      </c>
      <c r="L742" s="702">
        <v>350000000000</v>
      </c>
      <c r="M742" s="703">
        <v>350000000000</v>
      </c>
      <c r="N742" s="701">
        <v>0.1</v>
      </c>
      <c r="O742" s="701">
        <v>0</v>
      </c>
      <c r="P742" s="701">
        <v>0</v>
      </c>
      <c r="Q742" s="701">
        <v>0</v>
      </c>
      <c r="R742" s="701">
        <v>0</v>
      </c>
      <c r="S742" s="701">
        <v>491100002</v>
      </c>
      <c r="T742" s="701" t="s">
        <v>3764</v>
      </c>
      <c r="U742" s="702">
        <v>350000000000</v>
      </c>
      <c r="W742" s="687" t="str">
        <f t="shared" si="101"/>
        <v>30/11/2023</v>
      </c>
      <c r="X742" s="688">
        <f t="shared" si="102"/>
        <v>45261</v>
      </c>
      <c r="Y742" s="689">
        <f t="shared" si="109"/>
        <v>1</v>
      </c>
      <c r="Z742" s="690">
        <f t="shared" si="103"/>
        <v>2.7397260273972604E-6</v>
      </c>
      <c r="AA742" s="691">
        <f t="shared" si="104"/>
        <v>350000000000</v>
      </c>
      <c r="AB742" s="689" t="str">
        <f t="shared" si="105"/>
        <v>VND</v>
      </c>
      <c r="AC742" s="689">
        <f>VLOOKUP(AB742,'Fx rate'!$A$2:$B$12,2,0)</f>
        <v>1</v>
      </c>
      <c r="AD742" s="691">
        <f t="shared" si="106"/>
        <v>350000000000</v>
      </c>
      <c r="AE742" s="691">
        <f t="shared" si="107"/>
        <v>958904.10958904109</v>
      </c>
      <c r="AF742" s="692">
        <f>SUMIFS('GL7010'!M:M,'GL7010'!I:I,'C701- Recalculate'!D742)</f>
        <v>-958904</v>
      </c>
      <c r="AG742" s="693">
        <f t="shared" si="108"/>
        <v>0.10958904109429568</v>
      </c>
    </row>
    <row r="743" spans="1:33" ht="60.5" hidden="1" thickBot="1">
      <c r="A743" s="701">
        <v>131200001</v>
      </c>
      <c r="B743" s="701" t="s">
        <v>1269</v>
      </c>
      <c r="C743" s="701" t="s">
        <v>1271</v>
      </c>
      <c r="D743" s="701" t="s">
        <v>3765</v>
      </c>
      <c r="E743" s="701" t="s">
        <v>3766</v>
      </c>
      <c r="F743" s="701">
        <v>12385</v>
      </c>
      <c r="G743" s="701" t="s">
        <v>1068</v>
      </c>
      <c r="H743" s="701" t="s">
        <v>3742</v>
      </c>
      <c r="I743" s="704">
        <v>45261</v>
      </c>
      <c r="J743" s="701">
        <v>1</v>
      </c>
      <c r="K743" s="701" t="s">
        <v>178</v>
      </c>
      <c r="L743" s="702">
        <v>370000000000</v>
      </c>
      <c r="M743" s="703">
        <v>370000000000</v>
      </c>
      <c r="N743" s="701">
        <v>0.1</v>
      </c>
      <c r="O743" s="701">
        <v>0</v>
      </c>
      <c r="P743" s="701">
        <v>0</v>
      </c>
      <c r="Q743" s="701">
        <v>0</v>
      </c>
      <c r="R743" s="701">
        <v>0</v>
      </c>
      <c r="S743" s="701">
        <v>491100002</v>
      </c>
      <c r="T743" s="701" t="s">
        <v>3767</v>
      </c>
      <c r="U743" s="702">
        <v>370000000000</v>
      </c>
      <c r="W743" s="687" t="str">
        <f t="shared" si="101"/>
        <v>30/11/2023</v>
      </c>
      <c r="X743" s="688">
        <f t="shared" si="102"/>
        <v>45261</v>
      </c>
      <c r="Y743" s="689">
        <f t="shared" si="109"/>
        <v>1</v>
      </c>
      <c r="Z743" s="690">
        <f t="shared" si="103"/>
        <v>2.7397260273972604E-6</v>
      </c>
      <c r="AA743" s="691">
        <f t="shared" si="104"/>
        <v>370000000000</v>
      </c>
      <c r="AB743" s="689" t="str">
        <f t="shared" si="105"/>
        <v>VND</v>
      </c>
      <c r="AC743" s="689">
        <f>VLOOKUP(AB743,'Fx rate'!$A$2:$B$12,2,0)</f>
        <v>1</v>
      </c>
      <c r="AD743" s="691">
        <f t="shared" si="106"/>
        <v>370000000000</v>
      </c>
      <c r="AE743" s="691">
        <f t="shared" si="107"/>
        <v>1013698.6301369864</v>
      </c>
      <c r="AF743" s="692">
        <f>SUMIFS('GL7010'!M:M,'GL7010'!I:I,'C701- Recalculate'!D743)</f>
        <v>-1013699</v>
      </c>
      <c r="AG743" s="693">
        <f t="shared" si="108"/>
        <v>-0.36986301362048835</v>
      </c>
    </row>
    <row r="744" spans="1:33" ht="60.5" hidden="1" thickBot="1">
      <c r="A744" s="701">
        <v>131200001</v>
      </c>
      <c r="B744" s="701" t="s">
        <v>1269</v>
      </c>
      <c r="C744" s="701" t="s">
        <v>1271</v>
      </c>
      <c r="D744" s="701" t="s">
        <v>3768</v>
      </c>
      <c r="E744" s="701" t="s">
        <v>3769</v>
      </c>
      <c r="F744" s="701">
        <v>12385</v>
      </c>
      <c r="G744" s="701" t="s">
        <v>1068</v>
      </c>
      <c r="H744" s="701" t="s">
        <v>3742</v>
      </c>
      <c r="I744" s="704">
        <v>45261</v>
      </c>
      <c r="J744" s="701">
        <v>1</v>
      </c>
      <c r="K744" s="701" t="s">
        <v>178</v>
      </c>
      <c r="L744" s="702">
        <v>500000000000</v>
      </c>
      <c r="M744" s="703">
        <v>500000000000</v>
      </c>
      <c r="N744" s="701">
        <v>0.1</v>
      </c>
      <c r="O744" s="701">
        <v>0</v>
      </c>
      <c r="P744" s="701">
        <v>0</v>
      </c>
      <c r="Q744" s="701">
        <v>0</v>
      </c>
      <c r="R744" s="701">
        <v>0</v>
      </c>
      <c r="S744" s="701">
        <v>491100002</v>
      </c>
      <c r="T744" s="701" t="s">
        <v>3770</v>
      </c>
      <c r="U744" s="702">
        <v>500000000000</v>
      </c>
      <c r="W744" s="687" t="str">
        <f t="shared" si="101"/>
        <v>30/11/2023</v>
      </c>
      <c r="X744" s="688">
        <f t="shared" si="102"/>
        <v>45261</v>
      </c>
      <c r="Y744" s="689">
        <f t="shared" si="109"/>
        <v>1</v>
      </c>
      <c r="Z744" s="690">
        <f t="shared" si="103"/>
        <v>2.7397260273972604E-6</v>
      </c>
      <c r="AA744" s="691">
        <f t="shared" si="104"/>
        <v>500000000000</v>
      </c>
      <c r="AB744" s="689" t="str">
        <f t="shared" si="105"/>
        <v>VND</v>
      </c>
      <c r="AC744" s="689">
        <f>VLOOKUP(AB744,'Fx rate'!$A$2:$B$12,2,0)</f>
        <v>1</v>
      </c>
      <c r="AD744" s="691">
        <f t="shared" si="106"/>
        <v>500000000000</v>
      </c>
      <c r="AE744" s="691">
        <f t="shared" si="107"/>
        <v>1369863.0136986303</v>
      </c>
      <c r="AF744" s="692">
        <f>SUMIFS('GL7010'!M:M,'GL7010'!I:I,'C701- Recalculate'!D744)</f>
        <v>-1369863</v>
      </c>
      <c r="AG744" s="693">
        <f t="shared" si="108"/>
        <v>1.3698630267754197E-2</v>
      </c>
    </row>
    <row r="745" spans="1:33" ht="60.5" hidden="1" thickBot="1">
      <c r="A745" s="701">
        <v>131200001</v>
      </c>
      <c r="B745" s="701" t="s">
        <v>1269</v>
      </c>
      <c r="C745" s="701" t="s">
        <v>1271</v>
      </c>
      <c r="D745" s="701" t="s">
        <v>3771</v>
      </c>
      <c r="E745" s="701" t="s">
        <v>3772</v>
      </c>
      <c r="F745" s="701">
        <v>11695</v>
      </c>
      <c r="G745" s="701" t="s">
        <v>1067</v>
      </c>
      <c r="H745" s="704">
        <v>45261</v>
      </c>
      <c r="I745" s="704">
        <v>45264</v>
      </c>
      <c r="J745" s="701">
        <v>3</v>
      </c>
      <c r="K745" s="701" t="s">
        <v>178</v>
      </c>
      <c r="L745" s="702">
        <v>500000000000</v>
      </c>
      <c r="M745" s="703">
        <v>500000000000</v>
      </c>
      <c r="N745" s="701">
        <v>0.2</v>
      </c>
      <c r="O745" s="701">
        <v>0</v>
      </c>
      <c r="P745" s="701">
        <v>0</v>
      </c>
      <c r="Q745" s="701">
        <v>0</v>
      </c>
      <c r="R745" s="701">
        <v>0</v>
      </c>
      <c r="S745" s="701">
        <v>491100002</v>
      </c>
      <c r="T745" s="701" t="s">
        <v>3773</v>
      </c>
      <c r="U745" s="702">
        <v>500000000000</v>
      </c>
      <c r="W745" s="687">
        <f t="shared" si="101"/>
        <v>45261</v>
      </c>
      <c r="X745" s="688">
        <f t="shared" si="102"/>
        <v>45264</v>
      </c>
      <c r="Y745" s="689">
        <f t="shared" si="109"/>
        <v>3</v>
      </c>
      <c r="Z745" s="690">
        <f t="shared" si="103"/>
        <v>5.4794520547945209E-6</v>
      </c>
      <c r="AA745" s="691">
        <f t="shared" si="104"/>
        <v>500000000000</v>
      </c>
      <c r="AB745" s="689" t="str">
        <f t="shared" si="105"/>
        <v>VND</v>
      </c>
      <c r="AC745" s="689">
        <f>VLOOKUP(AB745,'Fx rate'!$A$2:$B$12,2,0)</f>
        <v>1</v>
      </c>
      <c r="AD745" s="691">
        <f t="shared" si="106"/>
        <v>500000000000</v>
      </c>
      <c r="AE745" s="691">
        <f t="shared" si="107"/>
        <v>8219178.0821917821</v>
      </c>
      <c r="AF745" s="692">
        <f>SUMIFS('GL7010'!M:M,'GL7010'!I:I,'C701- Recalculate'!D745)</f>
        <v>-8219178</v>
      </c>
      <c r="AG745" s="693">
        <f t="shared" si="108"/>
        <v>8.219178207218647E-2</v>
      </c>
    </row>
    <row r="746" spans="1:33" ht="60.5" hidden="1" thickBot="1">
      <c r="A746" s="701">
        <v>131200001</v>
      </c>
      <c r="B746" s="701" t="s">
        <v>1269</v>
      </c>
      <c r="C746" s="701" t="s">
        <v>1271</v>
      </c>
      <c r="D746" s="701" t="s">
        <v>3774</v>
      </c>
      <c r="E746" s="701" t="s">
        <v>3775</v>
      </c>
      <c r="F746" s="701">
        <v>11695</v>
      </c>
      <c r="G746" s="701" t="s">
        <v>1067</v>
      </c>
      <c r="H746" s="704">
        <v>45261</v>
      </c>
      <c r="I746" s="704">
        <v>45264</v>
      </c>
      <c r="J746" s="701">
        <v>3</v>
      </c>
      <c r="K746" s="701" t="s">
        <v>178</v>
      </c>
      <c r="L746" s="702">
        <v>500000000000</v>
      </c>
      <c r="M746" s="703">
        <v>500000000000</v>
      </c>
      <c r="N746" s="701">
        <v>0.15</v>
      </c>
      <c r="O746" s="701">
        <v>0</v>
      </c>
      <c r="P746" s="701">
        <v>0</v>
      </c>
      <c r="Q746" s="701">
        <v>0</v>
      </c>
      <c r="R746" s="701">
        <v>0</v>
      </c>
      <c r="S746" s="701">
        <v>491100002</v>
      </c>
      <c r="T746" s="701" t="s">
        <v>3776</v>
      </c>
      <c r="U746" s="702">
        <v>500000000000</v>
      </c>
      <c r="W746" s="687">
        <f t="shared" si="101"/>
        <v>45261</v>
      </c>
      <c r="X746" s="688">
        <f t="shared" si="102"/>
        <v>45264</v>
      </c>
      <c r="Y746" s="689">
        <f t="shared" si="109"/>
        <v>3</v>
      </c>
      <c r="Z746" s="690">
        <f t="shared" si="103"/>
        <v>4.1095890410958909E-6</v>
      </c>
      <c r="AA746" s="691">
        <f t="shared" si="104"/>
        <v>500000000000</v>
      </c>
      <c r="AB746" s="689" t="str">
        <f t="shared" si="105"/>
        <v>VND</v>
      </c>
      <c r="AC746" s="689">
        <f>VLOOKUP(AB746,'Fx rate'!$A$2:$B$12,2,0)</f>
        <v>1</v>
      </c>
      <c r="AD746" s="691">
        <f t="shared" si="106"/>
        <v>500000000000</v>
      </c>
      <c r="AE746" s="691">
        <f t="shared" si="107"/>
        <v>6164383.561643837</v>
      </c>
      <c r="AF746" s="692">
        <f>SUMIFS('GL7010'!M:M,'GL7010'!I:I,'C701- Recalculate'!D746)</f>
        <v>-6164384</v>
      </c>
      <c r="AG746" s="693">
        <f t="shared" si="108"/>
        <v>-0.43835616298019886</v>
      </c>
    </row>
    <row r="747" spans="1:33" ht="60.5" hidden="1" thickBot="1">
      <c r="A747" s="701">
        <v>131200001</v>
      </c>
      <c r="B747" s="701" t="s">
        <v>1269</v>
      </c>
      <c r="C747" s="701" t="s">
        <v>1271</v>
      </c>
      <c r="D747" s="701" t="s">
        <v>3777</v>
      </c>
      <c r="E747" s="701" t="s">
        <v>3778</v>
      </c>
      <c r="F747" s="701">
        <v>11695</v>
      </c>
      <c r="G747" s="701" t="s">
        <v>1067</v>
      </c>
      <c r="H747" s="704">
        <v>45261</v>
      </c>
      <c r="I747" s="704">
        <v>45264</v>
      </c>
      <c r="J747" s="701">
        <v>3</v>
      </c>
      <c r="K747" s="701" t="s">
        <v>178</v>
      </c>
      <c r="L747" s="702">
        <v>500000000000</v>
      </c>
      <c r="M747" s="703">
        <v>500000000000</v>
      </c>
      <c r="N747" s="701">
        <v>0.15</v>
      </c>
      <c r="O747" s="701">
        <v>0</v>
      </c>
      <c r="P747" s="701">
        <v>0</v>
      </c>
      <c r="Q747" s="701">
        <v>0</v>
      </c>
      <c r="R747" s="701">
        <v>0</v>
      </c>
      <c r="S747" s="701">
        <v>491100002</v>
      </c>
      <c r="T747" s="701" t="s">
        <v>3779</v>
      </c>
      <c r="U747" s="702">
        <v>500000000000</v>
      </c>
      <c r="W747" s="687">
        <f t="shared" si="101"/>
        <v>45261</v>
      </c>
      <c r="X747" s="688">
        <f t="shared" si="102"/>
        <v>45264</v>
      </c>
      <c r="Y747" s="689">
        <f t="shared" si="109"/>
        <v>3</v>
      </c>
      <c r="Z747" s="690">
        <f t="shared" si="103"/>
        <v>4.1095890410958909E-6</v>
      </c>
      <c r="AA747" s="691">
        <f t="shared" si="104"/>
        <v>500000000000</v>
      </c>
      <c r="AB747" s="689" t="str">
        <f t="shared" si="105"/>
        <v>VND</v>
      </c>
      <c r="AC747" s="689">
        <f>VLOOKUP(AB747,'Fx rate'!$A$2:$B$12,2,0)</f>
        <v>1</v>
      </c>
      <c r="AD747" s="691">
        <f t="shared" si="106"/>
        <v>500000000000</v>
      </c>
      <c r="AE747" s="691">
        <f t="shared" si="107"/>
        <v>6164383.561643837</v>
      </c>
      <c r="AF747" s="692">
        <f>SUMIFS('GL7010'!M:M,'GL7010'!I:I,'C701- Recalculate'!D747)</f>
        <v>-6164384</v>
      </c>
      <c r="AG747" s="693">
        <f t="shared" si="108"/>
        <v>-0.43835616298019886</v>
      </c>
    </row>
    <row r="748" spans="1:33" ht="90.5" hidden="1" thickBot="1">
      <c r="A748" s="701">
        <v>131200001</v>
      </c>
      <c r="B748" s="701" t="s">
        <v>1269</v>
      </c>
      <c r="C748" s="701" t="s">
        <v>1271</v>
      </c>
      <c r="D748" s="701" t="s">
        <v>3780</v>
      </c>
      <c r="E748" s="701" t="s">
        <v>3781</v>
      </c>
      <c r="F748" s="701">
        <v>155757</v>
      </c>
      <c r="G748" s="701" t="s">
        <v>1063</v>
      </c>
      <c r="H748" s="704">
        <v>45268</v>
      </c>
      <c r="I748" s="704">
        <v>45271</v>
      </c>
      <c r="J748" s="701">
        <v>3</v>
      </c>
      <c r="K748" s="701" t="s">
        <v>178</v>
      </c>
      <c r="L748" s="702">
        <v>200000000000</v>
      </c>
      <c r="M748" s="703">
        <v>200000000000</v>
      </c>
      <c r="N748" s="701">
        <v>0.3</v>
      </c>
      <c r="O748" s="701">
        <v>0</v>
      </c>
      <c r="P748" s="701">
        <v>0</v>
      </c>
      <c r="Q748" s="701">
        <v>0</v>
      </c>
      <c r="R748" s="701">
        <v>0</v>
      </c>
      <c r="S748" s="701">
        <v>491100002</v>
      </c>
      <c r="T748" s="701" t="s">
        <v>3782</v>
      </c>
      <c r="U748" s="702">
        <v>200000000000</v>
      </c>
      <c r="W748" s="687">
        <f t="shared" si="101"/>
        <v>45268</v>
      </c>
      <c r="X748" s="688">
        <f t="shared" si="102"/>
        <v>45271</v>
      </c>
      <c r="Y748" s="689">
        <f t="shared" si="109"/>
        <v>3</v>
      </c>
      <c r="Z748" s="690">
        <f t="shared" si="103"/>
        <v>8.2191780821917817E-6</v>
      </c>
      <c r="AA748" s="691">
        <f t="shared" si="104"/>
        <v>200000000000</v>
      </c>
      <c r="AB748" s="689" t="str">
        <f t="shared" si="105"/>
        <v>VND</v>
      </c>
      <c r="AC748" s="689">
        <f>VLOOKUP(AB748,'Fx rate'!$A$2:$B$12,2,0)</f>
        <v>1</v>
      </c>
      <c r="AD748" s="691">
        <f t="shared" si="106"/>
        <v>200000000000</v>
      </c>
      <c r="AE748" s="691">
        <f t="shared" si="107"/>
        <v>4931506.8493150696</v>
      </c>
      <c r="AF748" s="692">
        <f>SUMIFS('GL7010'!M:M,'GL7010'!I:I,'C701- Recalculate'!D748)</f>
        <v>-4931507</v>
      </c>
      <c r="AG748" s="693">
        <f t="shared" si="108"/>
        <v>-0.15068493038415909</v>
      </c>
    </row>
    <row r="749" spans="1:33" ht="70.5" hidden="1" thickBot="1">
      <c r="A749" s="701">
        <v>132200001</v>
      </c>
      <c r="B749" s="701" t="s">
        <v>1269</v>
      </c>
      <c r="C749" s="701" t="s">
        <v>1271</v>
      </c>
      <c r="D749" s="701" t="s">
        <v>3783</v>
      </c>
      <c r="E749" s="701" t="s">
        <v>3784</v>
      </c>
      <c r="F749" s="701">
        <v>12014</v>
      </c>
      <c r="G749" s="701" t="s">
        <v>1076</v>
      </c>
      <c r="H749" s="701" t="s">
        <v>1593</v>
      </c>
      <c r="I749" s="701" t="s">
        <v>3785</v>
      </c>
      <c r="J749" s="701">
        <v>3</v>
      </c>
      <c r="K749" s="701" t="s">
        <v>315</v>
      </c>
      <c r="L749" s="702">
        <v>20000000</v>
      </c>
      <c r="M749" s="703">
        <v>485400000000</v>
      </c>
      <c r="N749" s="701">
        <v>5</v>
      </c>
      <c r="O749" s="701">
        <v>0</v>
      </c>
      <c r="P749" s="701">
        <v>0</v>
      </c>
      <c r="Q749" s="701">
        <v>0</v>
      </c>
      <c r="R749" s="701">
        <v>0</v>
      </c>
      <c r="S749" s="701">
        <v>491200002</v>
      </c>
      <c r="T749" s="701" t="s">
        <v>3786</v>
      </c>
      <c r="U749" s="702">
        <v>20000000</v>
      </c>
      <c r="W749" s="687" t="str">
        <f t="shared" si="101"/>
        <v>15/12/2023</v>
      </c>
      <c r="X749" s="688" t="str">
        <f t="shared" si="102"/>
        <v>18/12/2023</v>
      </c>
      <c r="Y749" s="689">
        <f t="shared" si="109"/>
        <v>3</v>
      </c>
      <c r="Z749" s="690">
        <f t="shared" si="103"/>
        <v>1.3698630136986303E-4</v>
      </c>
      <c r="AA749" s="691">
        <f t="shared" si="104"/>
        <v>20000000</v>
      </c>
      <c r="AB749" s="689" t="str">
        <f t="shared" si="105"/>
        <v>USD</v>
      </c>
      <c r="AC749" s="689">
        <f>VLOOKUP(AB749,'Fx rate'!$A$2:$B$12,2,0)</f>
        <v>24115</v>
      </c>
      <c r="AD749" s="691">
        <f>AA749*AC749</f>
        <v>482300000000</v>
      </c>
      <c r="AE749" s="691">
        <f t="shared" si="107"/>
        <v>198205479.4520548</v>
      </c>
      <c r="AF749" s="692">
        <f>SUMIFS('GL7010'!M:M,'GL7010'!I:I,'C701- Recalculate'!D749)</f>
        <v>-199479499</v>
      </c>
      <c r="AG749" s="693">
        <f t="shared" si="108"/>
        <v>-1274019.5479452014</v>
      </c>
    </row>
    <row r="750" spans="1:33" ht="70.5" hidden="1" thickBot="1">
      <c r="A750" s="701">
        <v>132200001</v>
      </c>
      <c r="B750" s="701" t="s">
        <v>1269</v>
      </c>
      <c r="C750" s="701" t="s">
        <v>1271</v>
      </c>
      <c r="D750" s="701" t="s">
        <v>3787</v>
      </c>
      <c r="E750" s="701" t="s">
        <v>3788</v>
      </c>
      <c r="F750" s="701">
        <v>92329</v>
      </c>
      <c r="G750" s="701" t="s">
        <v>2320</v>
      </c>
      <c r="H750" s="701" t="s">
        <v>3785</v>
      </c>
      <c r="I750" s="701" t="s">
        <v>3789</v>
      </c>
      <c r="J750" s="701">
        <v>1</v>
      </c>
      <c r="K750" s="701" t="s">
        <v>315</v>
      </c>
      <c r="L750" s="702">
        <v>15000000</v>
      </c>
      <c r="M750" s="703">
        <v>365400000000</v>
      </c>
      <c r="N750" s="701">
        <v>5.05</v>
      </c>
      <c r="O750" s="701">
        <v>0</v>
      </c>
      <c r="P750" s="701">
        <v>0</v>
      </c>
      <c r="Q750" s="701">
        <v>0</v>
      </c>
      <c r="R750" s="701">
        <v>0</v>
      </c>
      <c r="S750" s="701">
        <v>491200002</v>
      </c>
      <c r="T750" s="701" t="s">
        <v>3790</v>
      </c>
      <c r="U750" s="702">
        <v>15000000</v>
      </c>
      <c r="W750" s="694" t="str">
        <f t="shared" si="101"/>
        <v>18/12/2023</v>
      </c>
      <c r="X750" s="695" t="str">
        <f t="shared" si="102"/>
        <v>19/12/2023</v>
      </c>
      <c r="Y750" s="696">
        <f t="shared" si="109"/>
        <v>1</v>
      </c>
      <c r="Z750" s="697">
        <f t="shared" si="103"/>
        <v>1.3835616438356163E-4</v>
      </c>
      <c r="AA750" s="698">
        <f t="shared" si="104"/>
        <v>15000000</v>
      </c>
      <c r="AB750" s="696" t="str">
        <f t="shared" si="105"/>
        <v>USD</v>
      </c>
      <c r="AC750" s="696">
        <f>VLOOKUP(AB750,'Fx rate'!$A$2:$B$12,2,0)</f>
        <v>24115</v>
      </c>
      <c r="AD750" s="698">
        <f t="shared" si="106"/>
        <v>361725000000</v>
      </c>
      <c r="AE750" s="698">
        <f>(AD750*Z750*Y750)</f>
        <v>50046883.561643831</v>
      </c>
      <c r="AF750" s="699">
        <f>SUMIFS('GL7010'!M:M,'GL7010'!I:I,'C701- Recalculate'!D750)</f>
        <v>-50555282</v>
      </c>
      <c r="AG750" s="700">
        <f t="shared" si="108"/>
        <v>-508398.43835616857</v>
      </c>
    </row>
    <row r="751" spans="1:33">
      <c r="AD751" s="197" t="s">
        <v>300</v>
      </c>
      <c r="AE751" s="194">
        <f>SUM(AE28:AE750)</f>
        <v>193252967726.02759</v>
      </c>
      <c r="AF751" s="194"/>
    </row>
    <row r="752" spans="1:33">
      <c r="AD752" s="197" t="s">
        <v>1571</v>
      </c>
      <c r="AE752" s="194">
        <f>SUMIFS('GL7010'!M:M,'GL7010'!D:D,"701000002")</f>
        <v>-193289002979</v>
      </c>
      <c r="AF752" s="194"/>
    </row>
    <row r="753" spans="1:32">
      <c r="C753" s="640"/>
      <c r="D753" s="837" t="s">
        <v>82</v>
      </c>
      <c r="E753" s="837" t="s">
        <v>83</v>
      </c>
      <c r="F753" s="837" t="s">
        <v>4525</v>
      </c>
      <c r="AD753" s="67" t="s">
        <v>3791</v>
      </c>
      <c r="AE753" s="201">
        <f>AE751+AE752</f>
        <v>-36035252.972412109</v>
      </c>
      <c r="AF753" s="223" t="s">
        <v>289</v>
      </c>
    </row>
    <row r="754" spans="1:32">
      <c r="C754" s="640"/>
      <c r="D754" s="641" t="s">
        <v>4526</v>
      </c>
      <c r="E754" s="641" t="s">
        <v>4526</v>
      </c>
      <c r="F754" s="641" t="s">
        <v>4526</v>
      </c>
      <c r="AD754" s="197"/>
      <c r="AE754" s="194"/>
      <c r="AF754" s="683"/>
    </row>
    <row r="755" spans="1:32">
      <c r="C755" s="642" t="s">
        <v>4521</v>
      </c>
      <c r="D755" s="641" t="s">
        <v>1012</v>
      </c>
      <c r="E755" s="641">
        <v>0.5</v>
      </c>
      <c r="F755" s="641" t="s">
        <v>1012</v>
      </c>
      <c r="AD755" s="67"/>
      <c r="AE755" s="201"/>
      <c r="AF755" s="705"/>
    </row>
    <row r="757" spans="1:32" ht="15" thickBot="1">
      <c r="A757" s="197" t="s">
        <v>4577</v>
      </c>
    </row>
    <row r="758" spans="1:32" ht="39.5" thickBot="1">
      <c r="B758" s="860" t="s">
        <v>1554</v>
      </c>
      <c r="C758" s="857" t="s">
        <v>1006</v>
      </c>
      <c r="D758" s="857" t="s">
        <v>1007</v>
      </c>
      <c r="E758" s="857" t="s">
        <v>1008</v>
      </c>
      <c r="F758" s="857" t="s">
        <v>1009</v>
      </c>
      <c r="G758" s="857" t="s">
        <v>1571</v>
      </c>
      <c r="H758" s="858" t="s">
        <v>288</v>
      </c>
      <c r="I758" s="859" t="s">
        <v>4547</v>
      </c>
    </row>
    <row r="759" spans="1:32">
      <c r="A759">
        <v>12</v>
      </c>
      <c r="B759" t="s">
        <v>4578</v>
      </c>
      <c r="C759" t="s">
        <v>178</v>
      </c>
      <c r="D759" s="244">
        <v>1463331.74</v>
      </c>
      <c r="E759">
        <f>$E$755</f>
        <v>0.5</v>
      </c>
      <c r="F759" s="244">
        <f>E759%*D759*10^6*31/365</f>
        <v>621414848.49315071</v>
      </c>
      <c r="G759" s="244">
        <f>SUMIFS('GL7010'!$L$9:$L$5086,'GL7010'!$S$9:$S$5086,'C701- Recalculate'!B759)</f>
        <v>621414848</v>
      </c>
      <c r="H759" s="194">
        <f>F759-G759</f>
        <v>0.49315071105957031</v>
      </c>
      <c r="I759" s="718" t="s">
        <v>4662</v>
      </c>
    </row>
    <row r="760" spans="1:32">
      <c r="A760">
        <v>1</v>
      </c>
      <c r="B760" t="s">
        <v>4579</v>
      </c>
      <c r="C760" t="s">
        <v>178</v>
      </c>
      <c r="D760" s="244">
        <v>1471225.7</v>
      </c>
      <c r="E760">
        <f t="shared" ref="E760:E770" si="110">$E$755</f>
        <v>0.5</v>
      </c>
      <c r="F760" s="244">
        <f>E760%*D760*10^6*31/365</f>
        <v>624767078.08219182</v>
      </c>
      <c r="G760" s="244">
        <f>SUMIFS('GL7010'!$L$9:$L$5086,'GL7010'!$S$9:$S$5086,'C701- Recalculate'!B760)</f>
        <v>624767078</v>
      </c>
      <c r="H760" s="194">
        <f t="shared" ref="H760:H766" si="111">F760-G760</f>
        <v>8.2191824913024902E-2</v>
      </c>
      <c r="I760" s="718" t="s">
        <v>4663</v>
      </c>
    </row>
    <row r="761" spans="1:32">
      <c r="A761">
        <v>2</v>
      </c>
      <c r="B761" t="s">
        <v>4580</v>
      </c>
      <c r="C761" t="s">
        <v>178</v>
      </c>
      <c r="D761" s="244">
        <v>1549458.71</v>
      </c>
      <c r="E761">
        <f t="shared" si="110"/>
        <v>0.5</v>
      </c>
      <c r="F761" s="244">
        <f>E761%*D761*10^6*28/365</f>
        <v>594312929.86301374</v>
      </c>
      <c r="G761" s="244">
        <f>SUMIFS('GL7010'!$L$9:$L$5086,'GL7010'!$S$9:$S$5086,'C701- Recalculate'!B761)</f>
        <v>594312930</v>
      </c>
      <c r="H761" s="194">
        <f t="shared" si="111"/>
        <v>-0.13698625564575195</v>
      </c>
      <c r="I761" s="718" t="s">
        <v>4664</v>
      </c>
    </row>
    <row r="762" spans="1:32">
      <c r="A762">
        <v>3</v>
      </c>
      <c r="B762" t="s">
        <v>4581</v>
      </c>
      <c r="C762" t="s">
        <v>178</v>
      </c>
      <c r="D762" s="244">
        <v>1609531.83</v>
      </c>
      <c r="E762">
        <f t="shared" si="110"/>
        <v>0.5</v>
      </c>
      <c r="F762" s="244">
        <f>E762%*D762*10^6*31/365</f>
        <v>683499818.21917808</v>
      </c>
      <c r="G762" s="244">
        <f>SUMIFS('GL7010'!$L$9:$L$5086,'GL7010'!$S$9:$S$5086,'C701- Recalculate'!B762)</f>
        <v>683499818</v>
      </c>
      <c r="H762" s="194">
        <f t="shared" si="111"/>
        <v>0.21917808055877686</v>
      </c>
      <c r="I762" s="718" t="s">
        <v>4665</v>
      </c>
    </row>
    <row r="763" spans="1:32">
      <c r="A763">
        <v>4</v>
      </c>
      <c r="B763" t="s">
        <v>4582</v>
      </c>
      <c r="C763" t="s">
        <v>178</v>
      </c>
      <c r="D763" s="244">
        <v>1585295.43</v>
      </c>
      <c r="E763">
        <f t="shared" si="110"/>
        <v>0.5</v>
      </c>
      <c r="F763" s="244">
        <f t="shared" ref="F763:F770" si="112">E763%*D763*10^6*30/365</f>
        <v>651491272.60273969</v>
      </c>
      <c r="G763" s="244">
        <f>SUMIFS('GL7010'!$L$9:$L$5086,'GL7010'!$S$9:$S$5086,'C701- Recalculate'!B763)</f>
        <v>651491273</v>
      </c>
      <c r="H763" s="194">
        <f t="shared" si="111"/>
        <v>-0.39726030826568604</v>
      </c>
      <c r="I763" s="718" t="s">
        <v>4666</v>
      </c>
    </row>
    <row r="764" spans="1:32">
      <c r="A764">
        <v>5</v>
      </c>
      <c r="B764" t="s">
        <v>4583</v>
      </c>
      <c r="C764" t="s">
        <v>178</v>
      </c>
      <c r="D764" s="244">
        <v>1526872.95</v>
      </c>
      <c r="E764">
        <f t="shared" si="110"/>
        <v>0.5</v>
      </c>
      <c r="F764" s="244">
        <f>E764%*D764*10^6*31/365</f>
        <v>648398102.05479455</v>
      </c>
      <c r="G764" s="244">
        <f>SUMIFS('GL7010'!$L$9:$L$5086,'GL7010'!$S$9:$S$5086,'C701- Recalculate'!B764)</f>
        <v>648398102</v>
      </c>
      <c r="H764" s="194">
        <f t="shared" si="111"/>
        <v>5.4794549942016602E-2</v>
      </c>
      <c r="I764" s="718" t="s">
        <v>4667</v>
      </c>
    </row>
    <row r="765" spans="1:32">
      <c r="A765">
        <v>6</v>
      </c>
      <c r="B765" t="s">
        <v>4584</v>
      </c>
      <c r="C765" t="s">
        <v>178</v>
      </c>
      <c r="D765" s="244">
        <v>1455412.74</v>
      </c>
      <c r="E765">
        <f t="shared" si="110"/>
        <v>0.5</v>
      </c>
      <c r="F765" s="244">
        <f>E765%*D765*10^6*30/365</f>
        <v>598114824.65753424</v>
      </c>
      <c r="G765" s="244">
        <f>SUMIFS('GL7010'!$L$9:$L$5086,'GL7010'!$S$9:$S$5086,'C701- Recalculate'!B765)</f>
        <v>598114825</v>
      </c>
      <c r="H765" s="194">
        <f t="shared" si="111"/>
        <v>-0.34246575832366943</v>
      </c>
      <c r="I765" s="718" t="s">
        <v>4668</v>
      </c>
    </row>
    <row r="766" spans="1:32">
      <c r="A766">
        <v>7</v>
      </c>
      <c r="B766" t="s">
        <v>4585</v>
      </c>
      <c r="C766" t="s">
        <v>178</v>
      </c>
      <c r="D766" s="244">
        <v>1441210.76</v>
      </c>
      <c r="E766">
        <f t="shared" si="110"/>
        <v>0.5</v>
      </c>
      <c r="F766" s="244">
        <f>E766%*D766*10^6*31/365</f>
        <v>612021007.67123294</v>
      </c>
      <c r="G766" s="244">
        <f>SUMIFS('GL7010'!$L$9:$L$5086,'GL7010'!$S$9:$S$5086,'C701- Recalculate'!B766)</f>
        <v>612021008</v>
      </c>
      <c r="H766" s="194">
        <f t="shared" si="111"/>
        <v>-0.32876706123352051</v>
      </c>
      <c r="I766" s="718" t="s">
        <v>4669</v>
      </c>
    </row>
    <row r="767" spans="1:32">
      <c r="A767">
        <v>8</v>
      </c>
      <c r="B767" t="s">
        <v>4586</v>
      </c>
      <c r="C767" t="s">
        <v>178</v>
      </c>
      <c r="D767" s="244">
        <v>1414492.36</v>
      </c>
      <c r="E767">
        <f>$E$755</f>
        <v>0.5</v>
      </c>
      <c r="F767" s="244">
        <f>E767%*D767*10^6*31/365</f>
        <v>600674837.80821931</v>
      </c>
      <c r="G767" s="244">
        <f>SUMIFS('GL7010'!$L$9:$L$5086,'GL7010'!$S$9:$S$5086,'C701- Recalculate'!B767)</f>
        <v>600674838</v>
      </c>
      <c r="H767" s="194">
        <f>F767-G767</f>
        <v>-0.191780686378479</v>
      </c>
      <c r="I767" s="718" t="s">
        <v>4670</v>
      </c>
    </row>
    <row r="768" spans="1:32">
      <c r="A768">
        <v>9</v>
      </c>
      <c r="B768" t="s">
        <v>4587</v>
      </c>
      <c r="C768" t="s">
        <v>178</v>
      </c>
      <c r="D768" s="244">
        <v>1456248.84</v>
      </c>
      <c r="E768">
        <f t="shared" si="110"/>
        <v>0.5</v>
      </c>
      <c r="F768" s="244">
        <f>E768%*D768*10^6*30/365</f>
        <v>598458427.39726031</v>
      </c>
      <c r="G768" s="244">
        <f>SUMIFS('GL7010'!$L$9:$L$5086,'GL7010'!$S$9:$S$5086,'C701- Recalculate'!B768)</f>
        <v>598458427</v>
      </c>
      <c r="H768" s="194">
        <f>F768-G768</f>
        <v>0.39726030826568604</v>
      </c>
      <c r="I768" s="718" t="s">
        <v>4671</v>
      </c>
    </row>
    <row r="769" spans="1:9">
      <c r="A769">
        <v>10</v>
      </c>
      <c r="B769" t="s">
        <v>4588</v>
      </c>
      <c r="C769" t="s">
        <v>178</v>
      </c>
      <c r="D769" s="244">
        <v>1488141.21</v>
      </c>
      <c r="E769">
        <f t="shared" si="110"/>
        <v>0.5</v>
      </c>
      <c r="F769" s="244">
        <f>E769%*D769*10^6*31/365</f>
        <v>631950376.84931505</v>
      </c>
      <c r="G769" s="244">
        <f>SUMIFS('GL7010'!$L$9:$L$5086,'GL7010'!$S$9:$S$5086,'C701- Recalculate'!B769)</f>
        <v>631950377</v>
      </c>
      <c r="H769" s="194">
        <f>F769-G769</f>
        <v>-0.15068495273590088</v>
      </c>
      <c r="I769" s="718" t="s">
        <v>4672</v>
      </c>
    </row>
    <row r="770" spans="1:9">
      <c r="A770">
        <v>11</v>
      </c>
      <c r="B770" t="s">
        <v>4589</v>
      </c>
      <c r="C770" t="s">
        <v>178</v>
      </c>
      <c r="D770" s="244">
        <v>1494512.4</v>
      </c>
      <c r="E770">
        <f t="shared" si="110"/>
        <v>0.5</v>
      </c>
      <c r="F770" s="244">
        <f t="shared" si="112"/>
        <v>614183178.08219182</v>
      </c>
      <c r="G770" s="244">
        <f>SUMIFS('GL7010'!$L$9:$L$5086,'GL7010'!$S$9:$S$5086,'C701- Recalculate'!B770)</f>
        <v>614183178</v>
      </c>
      <c r="H770" s="194">
        <f>F770-G770</f>
        <v>8.2191824913024902E-2</v>
      </c>
      <c r="I770" s="718" t="s">
        <v>4673</v>
      </c>
    </row>
    <row r="771" spans="1:9">
      <c r="F771" s="194">
        <f>SUM(F759:F770)</f>
        <v>7479286701.7808228</v>
      </c>
      <c r="G771" s="194">
        <f>SUM(G759:G770)</f>
        <v>7479286702</v>
      </c>
      <c r="H771" s="194">
        <f>SUM(H759:H770)</f>
        <v>-0.2191777229309082</v>
      </c>
      <c r="I771" s="718" t="s">
        <v>4674</v>
      </c>
    </row>
    <row r="772" spans="1:9">
      <c r="F772" s="194"/>
    </row>
    <row r="773" spans="1:9">
      <c r="F773" s="194"/>
    </row>
    <row r="774" spans="1:9">
      <c r="C774" t="s">
        <v>1571</v>
      </c>
    </row>
    <row r="775" spans="1:9">
      <c r="A775" s="862" t="s">
        <v>4616</v>
      </c>
      <c r="B775" s="863" t="s">
        <v>1554</v>
      </c>
      <c r="C775" s="863" t="s">
        <v>855</v>
      </c>
      <c r="E775" s="863" t="s">
        <v>4659</v>
      </c>
      <c r="F775" s="863" t="s">
        <v>1554</v>
      </c>
      <c r="G775" s="863" t="s">
        <v>855</v>
      </c>
    </row>
    <row r="776" spans="1:9">
      <c r="B776">
        <v>1</v>
      </c>
      <c r="C776" s="244">
        <f>-SUMIFS('GL7010'!M:M,'GL7010'!S:S,'C701- Recalculate'!B776)</f>
        <v>236259908</v>
      </c>
      <c r="F776" t="s">
        <v>4619</v>
      </c>
      <c r="G776" s="244">
        <f>SUMIFS('GL7010'!L:L,'GL7010'!S:S,'C701- Recalculate'!F776)</f>
        <v>85185507</v>
      </c>
    </row>
    <row r="777" spans="1:9">
      <c r="B777">
        <v>2</v>
      </c>
      <c r="C777" s="244">
        <f>-SUMIFS('GL7010'!M:M,'GL7010'!S:S,'C701- Recalculate'!B777)</f>
        <v>1598985961</v>
      </c>
      <c r="F777" t="s">
        <v>4620</v>
      </c>
      <c r="G777" s="244">
        <f>SUMIFS('GL7010'!L:L,'GL7010'!S:S,'C701- Recalculate'!F777)</f>
        <v>85199966</v>
      </c>
    </row>
    <row r="778" spans="1:9">
      <c r="B778">
        <v>3</v>
      </c>
      <c r="C778" s="244">
        <f>-SUMIFS('GL7010'!M:M,'GL7010'!S:S,'C701- Recalculate'!B778)</f>
        <v>1195842347</v>
      </c>
      <c r="F778" t="s">
        <v>4621</v>
      </c>
      <c r="G778" s="244">
        <f>SUMIFS('GL7010'!L:L,'GL7010'!S:S,'C701- Recalculate'!F778)</f>
        <v>76967880</v>
      </c>
    </row>
    <row r="779" spans="1:9">
      <c r="B779">
        <v>4</v>
      </c>
      <c r="C779" s="244">
        <f>-SUMIFS('GL7010'!M:M,'GL7010'!S:S,'C701- Recalculate'!B779)</f>
        <v>212447175</v>
      </c>
      <c r="F779" t="s">
        <v>4622</v>
      </c>
      <c r="G779" s="244">
        <f>SUMIFS('GL7010'!L:L,'GL7010'!S:S,'C701- Recalculate'!F779)</f>
        <v>85227512</v>
      </c>
    </row>
    <row r="780" spans="1:9">
      <c r="B780">
        <v>5</v>
      </c>
      <c r="C780" s="244">
        <f>-SUMIFS('GL7010'!M:M,'GL7010'!S:S,'C701- Recalculate'!B780)</f>
        <v>158855688</v>
      </c>
      <c r="F780" t="s">
        <v>4623</v>
      </c>
      <c r="G780" s="244">
        <f>SUMIFS('GL7010'!L:L,'GL7010'!S:S,'C701- Recalculate'!F780)</f>
        <v>82492247</v>
      </c>
    </row>
    <row r="781" spans="1:9">
      <c r="B781">
        <v>6</v>
      </c>
      <c r="C781" s="244">
        <f>-SUMIFS('GL7010'!M:M,'GL7010'!S:S,'C701- Recalculate'!B781)</f>
        <v>205467749</v>
      </c>
      <c r="F781" t="s">
        <v>4624</v>
      </c>
      <c r="G781" s="244">
        <f>SUMIFS('GL7010'!L:L,'GL7010'!S:S,'C701- Recalculate'!F781)</f>
        <v>85256001</v>
      </c>
    </row>
    <row r="782" spans="1:9">
      <c r="B782">
        <v>7</v>
      </c>
      <c r="C782" s="244">
        <f>-SUMIFS('GL7010'!M:M,'GL7010'!S:S,'C701- Recalculate'!B782)</f>
        <v>781986140</v>
      </c>
      <c r="F782" t="s">
        <v>4625</v>
      </c>
      <c r="G782" s="244">
        <f>SUMIFS('GL7010'!L:L,'GL7010'!S:S,'C701- Recalculate'!F782)</f>
        <v>82519823</v>
      </c>
    </row>
    <row r="783" spans="1:9">
      <c r="B783">
        <v>8</v>
      </c>
      <c r="C783" s="244">
        <f>-SUMIFS('GL7010'!M:M,'GL7010'!S:S,'C701- Recalculate'!B783)</f>
        <v>414276288</v>
      </c>
      <c r="F783" t="s">
        <v>4626</v>
      </c>
      <c r="G783" s="244">
        <f>SUMIFS('GL7010'!L:L,'GL7010'!S:S,'C701- Recalculate'!F783)</f>
        <v>85284500</v>
      </c>
    </row>
    <row r="784" spans="1:9">
      <c r="B784">
        <v>9</v>
      </c>
      <c r="C784" s="244">
        <f>-SUMIFS('GL7010'!M:M,'GL7010'!S:S,'C701- Recalculate'!B784)</f>
        <v>1340366073</v>
      </c>
      <c r="F784" t="s">
        <v>4627</v>
      </c>
      <c r="G784" s="244">
        <f>SUMIFS('GL7010'!L:L,'GL7010'!S:S,'C701- Recalculate'!F784)</f>
        <v>85298987</v>
      </c>
    </row>
    <row r="785" spans="1:11">
      <c r="B785">
        <v>10</v>
      </c>
      <c r="C785" s="244">
        <f>-SUMIFS('GL7010'!M:M,'GL7010'!S:S,'C701- Recalculate'!B785)</f>
        <v>4471580081</v>
      </c>
      <c r="F785" t="s">
        <v>4628</v>
      </c>
      <c r="G785" s="244">
        <f>SUMIFS('GL7010'!L:L,'GL7010'!S:S,'C701- Recalculate'!F785)</f>
        <v>82561429</v>
      </c>
    </row>
    <row r="786" spans="1:11">
      <c r="B786">
        <v>11</v>
      </c>
      <c r="C786" s="244">
        <f>-SUMIFS('GL7010'!M:M,'GL7010'!S:S,'C701- Recalculate'!B786)</f>
        <v>938467646</v>
      </c>
      <c r="F786" t="s">
        <v>4629</v>
      </c>
      <c r="G786" s="244">
        <f>SUMIFS('GL7010'!L:L,'GL7010'!S:S,'C701- Recalculate'!F786)</f>
        <v>85327500</v>
      </c>
    </row>
    <row r="787" spans="1:11">
      <c r="A787">
        <v>2022</v>
      </c>
      <c r="B787">
        <v>12</v>
      </c>
      <c r="C787" s="244">
        <f>-SUMIFS('GL7010'!M:M,'GL7010'!S:S,'C701- Recalculate'!B787)</f>
        <v>227505979</v>
      </c>
      <c r="E787">
        <v>2022</v>
      </c>
      <c r="F787" t="s">
        <v>4630</v>
      </c>
      <c r="G787" s="244">
        <f>SUMIFS('GL7010'!L:L,'GL7010'!S:S,'C701- Recalculate'!F787)</f>
        <v>83140997</v>
      </c>
    </row>
    <row r="788" spans="1:11">
      <c r="C788" s="194">
        <f>SUM(C776:C787)</f>
        <v>11782041035</v>
      </c>
      <c r="G788" s="194">
        <f>SUM(G776:G787)</f>
        <v>1004462349</v>
      </c>
      <c r="K788" s="244"/>
    </row>
    <row r="790" spans="1:11">
      <c r="A790" s="863" t="s">
        <v>4617</v>
      </c>
      <c r="B790" s="863" t="s">
        <v>1554</v>
      </c>
      <c r="C790" s="863" t="s">
        <v>855</v>
      </c>
      <c r="E790" s="863" t="s">
        <v>4618</v>
      </c>
      <c r="F790" s="863" t="s">
        <v>1554</v>
      </c>
      <c r="G790" s="863" t="s">
        <v>855</v>
      </c>
    </row>
    <row r="791" spans="1:11">
      <c r="B791" t="s">
        <v>4631</v>
      </c>
      <c r="C791" s="244">
        <f>SUMIFS('GL7010'!L:L,'GL7010'!S:S,'C701- Recalculate'!B791)</f>
        <v>85225479</v>
      </c>
      <c r="F791" t="s">
        <v>4643</v>
      </c>
      <c r="G791" s="244">
        <f>SUMIFS('GL7010'!L:L,'GL7010'!S:S,'C701- Recalculate'!F791)</f>
        <v>9212707</v>
      </c>
    </row>
    <row r="792" spans="1:11">
      <c r="B792" t="s">
        <v>4632</v>
      </c>
      <c r="C792" s="244">
        <f>SUMIFS('GL7010'!L:L,'GL7010'!S:S,'C701- Recalculate'!B792)</f>
        <v>76990928</v>
      </c>
      <c r="F792" t="s">
        <v>4644</v>
      </c>
      <c r="G792" s="244">
        <f>SUMIFS('GL7010'!L:L,'GL7010'!S:S,'C701- Recalculate'!F792)</f>
        <v>15197134</v>
      </c>
    </row>
    <row r="793" spans="1:11">
      <c r="B793" t="s">
        <v>4633</v>
      </c>
      <c r="C793" s="244">
        <f>SUMIFS('GL7010'!L:L,'GL7010'!S:S,'C701- Recalculate'!B793)</f>
        <v>85253007</v>
      </c>
      <c r="F793" t="s">
        <v>4645</v>
      </c>
      <c r="G793" s="244">
        <f>SUMIFS('GL7010'!L:L,'GL7010'!S:S,'C701- Recalculate'!F793)</f>
        <v>28521507</v>
      </c>
    </row>
    <row r="794" spans="1:11">
      <c r="B794" t="s">
        <v>4634</v>
      </c>
      <c r="C794" s="244">
        <f>SUMIFS('GL7010'!L:L,'GL7010'!S:S,'C701- Recalculate'!B794)</f>
        <v>82516950</v>
      </c>
      <c r="F794" t="s">
        <v>4646</v>
      </c>
      <c r="G794" s="244">
        <f>SUMIFS('GL7010'!L:L,'GL7010'!S:S,'C701- Recalculate'!F794)</f>
        <v>13886313</v>
      </c>
    </row>
    <row r="795" spans="1:11">
      <c r="B795" t="s">
        <v>4635</v>
      </c>
      <c r="C795" s="244">
        <f>SUMIFS('GL7010'!L:L,'GL7010'!S:S,'C701- Recalculate'!B795)</f>
        <v>85281527</v>
      </c>
      <c r="F795" t="s">
        <v>4647</v>
      </c>
      <c r="G795" s="244">
        <f>SUMIFS('GL7010'!L:L,'GL7010'!S:S,'C701- Recalculate'!F795)</f>
        <v>10546022</v>
      </c>
    </row>
    <row r="796" spans="1:11">
      <c r="B796" t="s">
        <v>4636</v>
      </c>
      <c r="C796" s="244">
        <f>SUMIFS('GL7010'!L:L,'GL7010'!S:S,'C701- Recalculate'!B796)</f>
        <v>82544520</v>
      </c>
      <c r="F796" t="s">
        <v>4648</v>
      </c>
      <c r="G796" s="244">
        <f>SUMIFS('GL7010'!L:L,'GL7010'!S:S,'C701- Recalculate'!F796)</f>
        <v>34692027</v>
      </c>
    </row>
    <row r="797" spans="1:11">
      <c r="B797" t="s">
        <v>4637</v>
      </c>
      <c r="C797" s="244">
        <f>SUMIFS('GL7010'!L:L,'GL7010'!S:S,'C701- Recalculate'!B797)</f>
        <v>85310016</v>
      </c>
      <c r="F797" t="s">
        <v>4649</v>
      </c>
      <c r="G797" s="244">
        <f>SUMIFS('GL7010'!L:L,'GL7010'!S:S,'C701- Recalculate'!F797)</f>
        <v>27435219</v>
      </c>
    </row>
    <row r="798" spans="1:11">
      <c r="B798" t="s">
        <v>4638</v>
      </c>
      <c r="C798" s="244">
        <f>SUMIFS('GL7010'!L:L,'GL7010'!S:S,'C701- Recalculate'!B798)</f>
        <v>85324524</v>
      </c>
      <c r="F798" t="s">
        <v>4650</v>
      </c>
      <c r="G798" s="244">
        <f>SUMIFS('GL7010'!L:L,'GL7010'!S:S,'C701- Recalculate'!F798)</f>
        <v>38427136</v>
      </c>
    </row>
    <row r="799" spans="1:11">
      <c r="B799" t="s">
        <v>4639</v>
      </c>
      <c r="C799" s="244">
        <f>SUMIFS('GL7010'!L:L,'GL7010'!S:S,'C701- Recalculate'!B799)</f>
        <v>82586130</v>
      </c>
      <c r="F799" t="s">
        <v>4651</v>
      </c>
      <c r="G799" s="244">
        <f>SUMIFS('GL7010'!L:L,'GL7010'!S:S,'C701- Recalculate'!F799)</f>
        <v>90306690</v>
      </c>
    </row>
    <row r="800" spans="1:11">
      <c r="B800" t="s">
        <v>4640</v>
      </c>
      <c r="C800" s="244">
        <f>SUMIFS('GL7010'!L:L,'GL7010'!S:S,'C701- Recalculate'!B800)</f>
        <v>85353044</v>
      </c>
      <c r="F800" t="s">
        <v>4652</v>
      </c>
      <c r="G800" s="244">
        <f>SUMIFS('GL7010'!L:L,'GL7010'!S:S,'C701- Recalculate'!F800)</f>
        <v>82663872</v>
      </c>
    </row>
    <row r="801" spans="1:7">
      <c r="B801" t="s">
        <v>4641</v>
      </c>
      <c r="C801" s="244">
        <f>SUMIFS('GL7010'!L:L,'GL7010'!S:S,'C701- Recalculate'!B801)</f>
        <v>24784329</v>
      </c>
      <c r="F801" t="s">
        <v>4653</v>
      </c>
      <c r="G801" s="244">
        <f>SUMIFS('GL7010'!L:L,'GL7010'!S:S,'C701- Recalculate'!F801)</f>
        <v>98812436</v>
      </c>
    </row>
    <row r="802" spans="1:7">
      <c r="A802">
        <v>2022</v>
      </c>
      <c r="B802" t="s">
        <v>4642</v>
      </c>
      <c r="C802" s="244">
        <f>SUMIFS('GL7010'!L:L,'GL7010'!S:S,'C701- Recalculate'!B802)</f>
        <v>85207382</v>
      </c>
      <c r="E802">
        <v>2022</v>
      </c>
      <c r="F802" t="s">
        <v>4654</v>
      </c>
      <c r="G802" s="244">
        <f>SUMIFS('GL7010'!L:L,'GL7010'!S:S,'C701- Recalculate'!F802)</f>
        <v>11377262</v>
      </c>
    </row>
    <row r="803" spans="1:7">
      <c r="C803" s="194">
        <f>SUM(C791:C802)</f>
        <v>946377836</v>
      </c>
      <c r="G803" s="194">
        <f>SUM(G791:G802)</f>
        <v>461078325</v>
      </c>
    </row>
    <row r="817" spans="3:3">
      <c r="C817" s="194"/>
    </row>
  </sheetData>
  <autoFilter ref="A27:AG750" xr:uid="{6EE55AB8-B38D-4D43-926E-CAF7504CC61F}">
    <filterColumn colId="23">
      <filters>
        <dateGroupItem year="2024" dateTimeGrouping="year"/>
      </filters>
    </filterColumn>
  </autoFilter>
  <mergeCells count="1">
    <mergeCell ref="C1:F5"/>
  </mergeCells>
  <phoneticPr fontId="27" type="noConversion"/>
  <pageMargins left="0.7" right="0.7" top="0.75" bottom="0.75" header="0.3" footer="0.3"/>
  <pageSetup paperSize="9" orientation="portrait" horizontalDpi="300" verticalDpi="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7473C-B96D-4C6C-8E9B-F46A655DD909}">
  <dimension ref="A1:N49"/>
  <sheetViews>
    <sheetView topLeftCell="A17" workbookViewId="0">
      <selection activeCell="F28" sqref="F28"/>
    </sheetView>
  </sheetViews>
  <sheetFormatPr defaultRowHeight="14.5"/>
  <cols>
    <col min="1" max="1" width="10.90625" bestFit="1" customWidth="1"/>
    <col min="2" max="2" width="46.453125" customWidth="1"/>
    <col min="3" max="3" width="17.6328125" bestFit="1" customWidth="1"/>
    <col min="4" max="4" width="14.54296875" bestFit="1" customWidth="1"/>
    <col min="5" max="5" width="15" bestFit="1" customWidth="1"/>
    <col min="6" max="6" width="21" customWidth="1"/>
    <col min="7" max="7" width="15.453125" bestFit="1" customWidth="1"/>
    <col min="8" max="10" width="16.36328125" bestFit="1" customWidth="1"/>
    <col min="11" max="11" width="17.453125" customWidth="1"/>
    <col min="12" max="12" width="16.36328125" bestFit="1" customWidth="1"/>
    <col min="13" max="13" width="9.453125" customWidth="1"/>
    <col min="14" max="14" width="96.08984375" bestFit="1" customWidth="1"/>
  </cols>
  <sheetData>
    <row r="1" spans="1:7">
      <c r="A1" s="756" t="s">
        <v>36</v>
      </c>
      <c r="B1" s="757" t="str">
        <f>'C601.01'!B1</f>
        <v>BVB</v>
      </c>
      <c r="C1" s="1094" t="s">
        <v>1423</v>
      </c>
      <c r="D1" s="1095"/>
      <c r="E1" s="1096"/>
      <c r="F1" s="758"/>
      <c r="G1" s="759"/>
    </row>
    <row r="2" spans="1:7">
      <c r="A2" s="760" t="s">
        <v>38</v>
      </c>
      <c r="B2" s="761" t="s">
        <v>223</v>
      </c>
      <c r="C2" s="1097"/>
      <c r="D2" s="1098"/>
      <c r="E2" s="1099"/>
      <c r="F2" s="762"/>
      <c r="G2" s="759"/>
    </row>
    <row r="3" spans="1:7">
      <c r="A3" s="760" t="s">
        <v>40</v>
      </c>
      <c r="B3" s="761" t="s">
        <v>41</v>
      </c>
      <c r="C3" s="1097"/>
      <c r="D3" s="1098"/>
      <c r="E3" s="1099"/>
      <c r="F3" s="763"/>
      <c r="G3" s="759"/>
    </row>
    <row r="4" spans="1:7">
      <c r="A4" s="760"/>
      <c r="B4" s="764"/>
      <c r="C4" s="1097"/>
      <c r="D4" s="1098"/>
      <c r="E4" s="1099"/>
      <c r="F4" s="762" t="s">
        <v>225</v>
      </c>
      <c r="G4" s="759"/>
    </row>
    <row r="5" spans="1:7" ht="15" thickBot="1">
      <c r="A5" s="765"/>
      <c r="B5" s="766"/>
      <c r="C5" s="1100"/>
      <c r="D5" s="1101"/>
      <c r="E5" s="1102"/>
      <c r="F5" s="767" t="str">
        <f>'C601.01'!G5</f>
        <v>Reviewed by: NHD - Jan 2024</v>
      </c>
      <c r="G5" s="759"/>
    </row>
    <row r="6" spans="1:7">
      <c r="A6" s="768"/>
      <c r="B6" s="768"/>
      <c r="C6" s="768"/>
      <c r="D6" s="768"/>
      <c r="E6" s="768"/>
      <c r="F6" s="768"/>
      <c r="G6" s="768"/>
    </row>
    <row r="7" spans="1:7" ht="15" thickBot="1">
      <c r="A7" s="769" t="s">
        <v>269</v>
      </c>
      <c r="B7" s="770"/>
      <c r="C7" s="771"/>
      <c r="D7" s="770"/>
      <c r="E7" s="770"/>
      <c r="F7" s="770"/>
      <c r="G7" s="768"/>
    </row>
    <row r="8" spans="1:7">
      <c r="A8" s="768"/>
      <c r="B8" s="768" t="s">
        <v>1424</v>
      </c>
      <c r="C8" s="772"/>
      <c r="D8" s="768"/>
      <c r="E8" s="768"/>
      <c r="F8" s="768"/>
      <c r="G8" s="768"/>
    </row>
    <row r="9" spans="1:7">
      <c r="A9" s="768"/>
      <c r="B9" s="768"/>
      <c r="C9" s="772"/>
      <c r="D9" s="768"/>
      <c r="E9" s="768"/>
      <c r="F9" s="768"/>
      <c r="G9" s="768"/>
    </row>
    <row r="10" spans="1:7" ht="15" thickBot="1">
      <c r="A10" s="769" t="s">
        <v>274</v>
      </c>
      <c r="B10" s="770"/>
      <c r="C10" s="771"/>
      <c r="D10" s="770"/>
      <c r="E10" s="770"/>
      <c r="F10" s="770"/>
      <c r="G10" s="768"/>
    </row>
    <row r="11" spans="1:7">
      <c r="A11" s="773" t="s">
        <v>275</v>
      </c>
      <c r="B11" s="773" t="s">
        <v>276</v>
      </c>
      <c r="C11" s="768"/>
      <c r="D11" s="768"/>
      <c r="E11" s="768"/>
      <c r="F11" s="768"/>
      <c r="G11" s="768"/>
    </row>
    <row r="12" spans="1:7">
      <c r="A12" s="768" t="s">
        <v>1425</v>
      </c>
      <c r="B12" s="768" t="s">
        <v>1426</v>
      </c>
      <c r="C12" s="768"/>
      <c r="D12" s="768"/>
      <c r="E12" s="768"/>
      <c r="F12" s="768"/>
      <c r="G12" s="768"/>
    </row>
    <row r="13" spans="1:7">
      <c r="A13" s="768" t="s">
        <v>1427</v>
      </c>
      <c r="B13" s="768" t="s">
        <v>4679</v>
      </c>
      <c r="C13" s="768"/>
      <c r="D13" s="768"/>
      <c r="E13" s="768"/>
      <c r="F13" s="768"/>
      <c r="G13" s="768"/>
    </row>
    <row r="14" spans="1:7">
      <c r="A14" s="768"/>
      <c r="B14" s="768"/>
      <c r="C14" s="768"/>
      <c r="D14" s="768"/>
      <c r="E14" s="768"/>
      <c r="F14" s="768"/>
      <c r="G14" s="768"/>
    </row>
    <row r="15" spans="1:7" ht="15" thickBot="1">
      <c r="A15" s="769" t="s">
        <v>283</v>
      </c>
      <c r="B15" s="770"/>
      <c r="C15" s="771"/>
      <c r="D15" s="770"/>
      <c r="E15" s="770"/>
      <c r="F15" s="770"/>
      <c r="G15" s="768"/>
    </row>
    <row r="16" spans="1:7" ht="15" thickBot="1">
      <c r="A16" s="784"/>
      <c r="B16" s="768"/>
      <c r="C16" s="772"/>
      <c r="D16" s="768"/>
      <c r="E16" s="768"/>
      <c r="F16" s="768"/>
      <c r="G16" s="768"/>
    </row>
    <row r="17" spans="1:14" s="791" customFormat="1" ht="29">
      <c r="A17" s="788" t="s">
        <v>4388</v>
      </c>
      <c r="B17" s="789" t="s">
        <v>4538</v>
      </c>
      <c r="C17" s="789" t="s">
        <v>4539</v>
      </c>
      <c r="D17" s="789" t="s">
        <v>4533</v>
      </c>
      <c r="E17" s="789" t="s">
        <v>4534</v>
      </c>
      <c r="F17" s="789" t="s">
        <v>4540</v>
      </c>
      <c r="G17" s="789" t="s">
        <v>4541</v>
      </c>
      <c r="H17" s="789" t="s">
        <v>4542</v>
      </c>
      <c r="I17" s="789" t="s">
        <v>4543</v>
      </c>
      <c r="J17" s="789" t="s">
        <v>1428</v>
      </c>
      <c r="K17" s="789" t="s">
        <v>4544</v>
      </c>
      <c r="L17" s="789" t="s">
        <v>4545</v>
      </c>
      <c r="M17" s="838" t="s">
        <v>4547</v>
      </c>
      <c r="N17" s="790" t="s">
        <v>4546</v>
      </c>
    </row>
    <row r="18" spans="1:14">
      <c r="A18" s="775" t="s">
        <v>251</v>
      </c>
      <c r="B18" s="753" t="s">
        <v>1070</v>
      </c>
      <c r="C18" s="753" t="s">
        <v>1272</v>
      </c>
      <c r="D18" s="754">
        <v>45251</v>
      </c>
      <c r="E18" s="754">
        <v>45341</v>
      </c>
      <c r="F18" s="753">
        <v>90</v>
      </c>
      <c r="G18" s="753" t="s">
        <v>178</v>
      </c>
      <c r="H18" s="755">
        <v>250000000000</v>
      </c>
      <c r="I18" s="755">
        <f>H18</f>
        <v>250000000000</v>
      </c>
      <c r="J18" s="777">
        <f t="shared" ref="J18:J40" si="0">I18-H18</f>
        <v>0</v>
      </c>
      <c r="K18" s="755">
        <v>250000000000</v>
      </c>
      <c r="L18" s="753">
        <v>3.1</v>
      </c>
      <c r="M18" s="774" t="s">
        <v>4591</v>
      </c>
      <c r="N18" s="776" t="s">
        <v>1429</v>
      </c>
    </row>
    <row r="19" spans="1:14">
      <c r="A19" s="775" t="s">
        <v>251</v>
      </c>
      <c r="B19" s="753" t="s">
        <v>1070</v>
      </c>
      <c r="C19" s="753" t="s">
        <v>1278</v>
      </c>
      <c r="D19" s="754">
        <v>45251</v>
      </c>
      <c r="E19" s="754">
        <v>45341</v>
      </c>
      <c r="F19" s="753">
        <v>90</v>
      </c>
      <c r="G19" s="753" t="s">
        <v>178</v>
      </c>
      <c r="H19" s="755">
        <v>250000000000</v>
      </c>
      <c r="I19" s="755">
        <f t="shared" ref="I19:I41" si="1">H19</f>
        <v>250000000000</v>
      </c>
      <c r="J19" s="777">
        <f t="shared" si="0"/>
        <v>0</v>
      </c>
      <c r="K19" s="755">
        <v>250000000000</v>
      </c>
      <c r="L19" s="753">
        <v>3.25</v>
      </c>
      <c r="M19" s="774" t="s">
        <v>4592</v>
      </c>
      <c r="N19" s="776" t="s">
        <v>1429</v>
      </c>
    </row>
    <row r="20" spans="1:14">
      <c r="A20" s="775" t="s">
        <v>251</v>
      </c>
      <c r="B20" s="753" t="s">
        <v>1070</v>
      </c>
      <c r="C20" s="753" t="s">
        <v>1282</v>
      </c>
      <c r="D20" s="754">
        <v>45252</v>
      </c>
      <c r="E20" s="754">
        <v>45342</v>
      </c>
      <c r="F20" s="753">
        <v>90</v>
      </c>
      <c r="G20" s="753" t="s">
        <v>178</v>
      </c>
      <c r="H20" s="755">
        <v>250000000000</v>
      </c>
      <c r="I20" s="755">
        <f t="shared" si="1"/>
        <v>250000000000</v>
      </c>
      <c r="J20" s="777">
        <f t="shared" si="0"/>
        <v>0</v>
      </c>
      <c r="K20" s="755">
        <v>250000000000</v>
      </c>
      <c r="L20" s="753">
        <v>3</v>
      </c>
      <c r="M20" s="774" t="s">
        <v>4593</v>
      </c>
      <c r="N20" s="776" t="s">
        <v>1429</v>
      </c>
    </row>
    <row r="21" spans="1:14">
      <c r="A21" s="775" t="s">
        <v>251</v>
      </c>
      <c r="B21" s="753" t="s">
        <v>1070</v>
      </c>
      <c r="C21" s="753" t="s">
        <v>1287</v>
      </c>
      <c r="D21" s="754">
        <v>45252</v>
      </c>
      <c r="E21" s="754">
        <v>45342</v>
      </c>
      <c r="F21" s="753">
        <v>90</v>
      </c>
      <c r="G21" s="753" t="s">
        <v>178</v>
      </c>
      <c r="H21" s="755">
        <v>250000000000</v>
      </c>
      <c r="I21" s="755">
        <f t="shared" si="1"/>
        <v>250000000000</v>
      </c>
      <c r="J21" s="777">
        <f t="shared" si="0"/>
        <v>0</v>
      </c>
      <c r="K21" s="755">
        <v>250000000000</v>
      </c>
      <c r="L21" s="753">
        <v>3.2</v>
      </c>
      <c r="M21" s="774" t="s">
        <v>4594</v>
      </c>
      <c r="N21" s="776" t="s">
        <v>1429</v>
      </c>
    </row>
    <row r="22" spans="1:14">
      <c r="A22" s="775" t="s">
        <v>251</v>
      </c>
      <c r="B22" s="753" t="s">
        <v>1070</v>
      </c>
      <c r="C22" s="753" t="s">
        <v>1291</v>
      </c>
      <c r="D22" s="754">
        <v>45253</v>
      </c>
      <c r="E22" s="754">
        <v>45343</v>
      </c>
      <c r="F22" s="753">
        <v>90</v>
      </c>
      <c r="G22" s="753" t="s">
        <v>178</v>
      </c>
      <c r="H22" s="755">
        <v>200000000000</v>
      </c>
      <c r="I22" s="755">
        <f t="shared" si="1"/>
        <v>200000000000</v>
      </c>
      <c r="J22" s="777">
        <f t="shared" si="0"/>
        <v>0</v>
      </c>
      <c r="K22" s="755">
        <v>200000000000</v>
      </c>
      <c r="L22" s="753">
        <v>3.1</v>
      </c>
      <c r="M22" s="774" t="s">
        <v>4595</v>
      </c>
      <c r="N22" s="776" t="s">
        <v>1429</v>
      </c>
    </row>
    <row r="23" spans="1:14">
      <c r="A23" s="775" t="s">
        <v>251</v>
      </c>
      <c r="B23" s="753" t="s">
        <v>1070</v>
      </c>
      <c r="C23" s="753" t="s">
        <v>1296</v>
      </c>
      <c r="D23" s="754">
        <v>45253</v>
      </c>
      <c r="E23" s="754">
        <v>45343</v>
      </c>
      <c r="F23" s="753">
        <v>90</v>
      </c>
      <c r="G23" s="753" t="s">
        <v>178</v>
      </c>
      <c r="H23" s="755">
        <v>200000000000</v>
      </c>
      <c r="I23" s="755">
        <f t="shared" si="1"/>
        <v>200000000000</v>
      </c>
      <c r="J23" s="777">
        <f t="shared" si="0"/>
        <v>0</v>
      </c>
      <c r="K23" s="755">
        <v>200000000000</v>
      </c>
      <c r="L23" s="753">
        <v>3.1</v>
      </c>
      <c r="M23" s="774" t="s">
        <v>4596</v>
      </c>
      <c r="N23" s="776" t="s">
        <v>1429</v>
      </c>
    </row>
    <row r="24" spans="1:14">
      <c r="A24" s="775" t="s">
        <v>251</v>
      </c>
      <c r="B24" s="753" t="s">
        <v>1068</v>
      </c>
      <c r="C24" s="753" t="s">
        <v>1331</v>
      </c>
      <c r="D24" s="754">
        <v>45261</v>
      </c>
      <c r="E24" s="754">
        <v>45321</v>
      </c>
      <c r="F24" s="753">
        <v>60</v>
      </c>
      <c r="G24" s="753" t="s">
        <v>178</v>
      </c>
      <c r="H24" s="755">
        <v>450000000000</v>
      </c>
      <c r="I24" s="755">
        <f t="shared" si="1"/>
        <v>450000000000</v>
      </c>
      <c r="J24" s="777">
        <f t="shared" si="0"/>
        <v>0</v>
      </c>
      <c r="K24" s="755">
        <v>450000000000</v>
      </c>
      <c r="L24" s="753">
        <v>2.9</v>
      </c>
      <c r="M24" s="774" t="s">
        <v>4597</v>
      </c>
      <c r="N24" s="776" t="s">
        <v>1430</v>
      </c>
    </row>
    <row r="25" spans="1:14">
      <c r="A25" s="775" t="s">
        <v>251</v>
      </c>
      <c r="B25" s="753" t="s">
        <v>1067</v>
      </c>
      <c r="C25" s="753" t="s">
        <v>1335</v>
      </c>
      <c r="D25" s="754">
        <v>45264</v>
      </c>
      <c r="E25" s="754">
        <v>45321</v>
      </c>
      <c r="F25" s="753">
        <v>57</v>
      </c>
      <c r="G25" s="753" t="s">
        <v>178</v>
      </c>
      <c r="H25" s="755">
        <v>500000000000</v>
      </c>
      <c r="I25" s="755">
        <f t="shared" si="1"/>
        <v>500000000000</v>
      </c>
      <c r="J25" s="777">
        <f t="shared" si="0"/>
        <v>0</v>
      </c>
      <c r="K25" s="755">
        <v>500000000000</v>
      </c>
      <c r="L25" s="753">
        <v>2.9</v>
      </c>
      <c r="M25" s="774" t="s">
        <v>4598</v>
      </c>
      <c r="N25" s="776" t="s">
        <v>1431</v>
      </c>
    </row>
    <row r="26" spans="1:14">
      <c r="A26" s="775" t="s">
        <v>251</v>
      </c>
      <c r="B26" s="753" t="s">
        <v>1067</v>
      </c>
      <c r="C26" s="753" t="s">
        <v>1339</v>
      </c>
      <c r="D26" s="754">
        <v>45264</v>
      </c>
      <c r="E26" s="754">
        <v>45321</v>
      </c>
      <c r="F26" s="753">
        <v>57</v>
      </c>
      <c r="G26" s="753" t="s">
        <v>178</v>
      </c>
      <c r="H26" s="755">
        <v>500000000000</v>
      </c>
      <c r="I26" s="755">
        <f t="shared" si="1"/>
        <v>500000000000</v>
      </c>
      <c r="J26" s="777">
        <f t="shared" si="0"/>
        <v>0</v>
      </c>
      <c r="K26" s="755">
        <v>500000000000</v>
      </c>
      <c r="L26" s="753">
        <v>2.9</v>
      </c>
      <c r="M26" s="774" t="s">
        <v>4599</v>
      </c>
      <c r="N26" s="776" t="s">
        <v>1431</v>
      </c>
    </row>
    <row r="27" spans="1:14">
      <c r="A27" s="775" t="s">
        <v>251</v>
      </c>
      <c r="B27" s="753" t="s">
        <v>1067</v>
      </c>
      <c r="C27" s="753" t="s">
        <v>1342</v>
      </c>
      <c r="D27" s="754">
        <v>45264</v>
      </c>
      <c r="E27" s="754">
        <v>45321</v>
      </c>
      <c r="F27" s="753">
        <v>57</v>
      </c>
      <c r="G27" s="753" t="s">
        <v>178</v>
      </c>
      <c r="H27" s="755">
        <v>500000000000</v>
      </c>
      <c r="I27" s="755">
        <f t="shared" si="1"/>
        <v>500000000000</v>
      </c>
      <c r="J27" s="777">
        <f t="shared" si="0"/>
        <v>0</v>
      </c>
      <c r="K27" s="755">
        <v>500000000000</v>
      </c>
      <c r="L27" s="753">
        <v>2.9</v>
      </c>
      <c r="M27" s="774" t="s">
        <v>4600</v>
      </c>
      <c r="N27" s="776" t="s">
        <v>1431</v>
      </c>
    </row>
    <row r="28" spans="1:14">
      <c r="A28" s="775" t="s">
        <v>251</v>
      </c>
      <c r="B28" s="753" t="s">
        <v>1069</v>
      </c>
      <c r="C28" s="753" t="s">
        <v>1346</v>
      </c>
      <c r="D28" s="754">
        <v>45265</v>
      </c>
      <c r="E28" s="754">
        <v>45299</v>
      </c>
      <c r="F28" s="753">
        <v>34</v>
      </c>
      <c r="G28" s="753" t="s">
        <v>178</v>
      </c>
      <c r="H28" s="755">
        <v>200000000000</v>
      </c>
      <c r="I28" s="755">
        <f t="shared" si="1"/>
        <v>200000000000</v>
      </c>
      <c r="J28" s="777">
        <f t="shared" si="0"/>
        <v>0</v>
      </c>
      <c r="K28" s="755">
        <v>200000000000</v>
      </c>
      <c r="L28" s="753">
        <v>0.95</v>
      </c>
      <c r="M28" s="774" t="s">
        <v>4601</v>
      </c>
      <c r="N28" s="776" t="s">
        <v>1432</v>
      </c>
    </row>
    <row r="29" spans="1:14">
      <c r="A29" s="775" t="s">
        <v>251</v>
      </c>
      <c r="B29" s="753" t="s">
        <v>1069</v>
      </c>
      <c r="C29" s="753" t="s">
        <v>1350</v>
      </c>
      <c r="D29" s="754">
        <v>45265</v>
      </c>
      <c r="E29" s="754">
        <v>45299</v>
      </c>
      <c r="F29" s="753">
        <v>34</v>
      </c>
      <c r="G29" s="753" t="s">
        <v>178</v>
      </c>
      <c r="H29" s="755">
        <v>200000000000</v>
      </c>
      <c r="I29" s="755">
        <f t="shared" si="1"/>
        <v>200000000000</v>
      </c>
      <c r="J29" s="777">
        <f t="shared" si="0"/>
        <v>0</v>
      </c>
      <c r="K29" s="755">
        <v>200000000000</v>
      </c>
      <c r="L29" s="753">
        <v>0.9</v>
      </c>
      <c r="M29" s="774" t="s">
        <v>4602</v>
      </c>
      <c r="N29" s="776" t="s">
        <v>1432</v>
      </c>
    </row>
    <row r="30" spans="1:14">
      <c r="A30" s="775" t="s">
        <v>251</v>
      </c>
      <c r="B30" s="753" t="s">
        <v>1069</v>
      </c>
      <c r="C30" s="753" t="s">
        <v>1353</v>
      </c>
      <c r="D30" s="754">
        <v>45265</v>
      </c>
      <c r="E30" s="754">
        <v>45299</v>
      </c>
      <c r="F30" s="753">
        <v>34</v>
      </c>
      <c r="G30" s="753" t="s">
        <v>178</v>
      </c>
      <c r="H30" s="755">
        <v>200000000000</v>
      </c>
      <c r="I30" s="755">
        <f t="shared" si="1"/>
        <v>200000000000</v>
      </c>
      <c r="J30" s="777">
        <f t="shared" si="0"/>
        <v>0</v>
      </c>
      <c r="K30" s="755">
        <v>200000000000</v>
      </c>
      <c r="L30" s="753">
        <v>0.9</v>
      </c>
      <c r="M30" s="774" t="s">
        <v>4603</v>
      </c>
      <c r="N30" s="776" t="s">
        <v>1432</v>
      </c>
    </row>
    <row r="31" spans="1:14">
      <c r="A31" s="775" t="s">
        <v>251</v>
      </c>
      <c r="B31" s="753" t="s">
        <v>1069</v>
      </c>
      <c r="C31" s="753" t="s">
        <v>1356</v>
      </c>
      <c r="D31" s="754">
        <v>45265</v>
      </c>
      <c r="E31" s="754">
        <v>45299</v>
      </c>
      <c r="F31" s="753">
        <v>34</v>
      </c>
      <c r="G31" s="753" t="s">
        <v>178</v>
      </c>
      <c r="H31" s="755">
        <v>200000000000</v>
      </c>
      <c r="I31" s="755">
        <f t="shared" si="1"/>
        <v>200000000000</v>
      </c>
      <c r="J31" s="777">
        <f t="shared" si="0"/>
        <v>0</v>
      </c>
      <c r="K31" s="755">
        <v>200000000000</v>
      </c>
      <c r="L31" s="753">
        <v>0.9</v>
      </c>
      <c r="M31" s="774" t="s">
        <v>4604</v>
      </c>
      <c r="N31" s="776" t="s">
        <v>1432</v>
      </c>
    </row>
    <row r="32" spans="1:14">
      <c r="A32" s="775" t="s">
        <v>251</v>
      </c>
      <c r="B32" s="753" t="s">
        <v>1069</v>
      </c>
      <c r="C32" s="753" t="s">
        <v>1359</v>
      </c>
      <c r="D32" s="754">
        <v>45265</v>
      </c>
      <c r="E32" s="754">
        <v>45299</v>
      </c>
      <c r="F32" s="753">
        <v>34</v>
      </c>
      <c r="G32" s="753" t="s">
        <v>178</v>
      </c>
      <c r="H32" s="755">
        <v>200000000000</v>
      </c>
      <c r="I32" s="755">
        <f t="shared" si="1"/>
        <v>200000000000</v>
      </c>
      <c r="J32" s="777">
        <f t="shared" si="0"/>
        <v>0</v>
      </c>
      <c r="K32" s="755">
        <v>200000000000</v>
      </c>
      <c r="L32" s="753">
        <v>0.95</v>
      </c>
      <c r="M32" s="774" t="s">
        <v>4605</v>
      </c>
      <c r="N32" s="776" t="s">
        <v>1432</v>
      </c>
    </row>
    <row r="33" spans="1:14">
      <c r="A33" s="775" t="s">
        <v>251</v>
      </c>
      <c r="B33" s="753" t="s">
        <v>1069</v>
      </c>
      <c r="C33" s="753" t="s">
        <v>1362</v>
      </c>
      <c r="D33" s="754">
        <v>45265</v>
      </c>
      <c r="E33" s="754">
        <v>45299</v>
      </c>
      <c r="F33" s="753">
        <v>34</v>
      </c>
      <c r="G33" s="753" t="s">
        <v>178</v>
      </c>
      <c r="H33" s="755">
        <v>200000000000</v>
      </c>
      <c r="I33" s="755">
        <f t="shared" si="1"/>
        <v>200000000000</v>
      </c>
      <c r="J33" s="777">
        <f t="shared" si="0"/>
        <v>0</v>
      </c>
      <c r="K33" s="755">
        <v>200000000000</v>
      </c>
      <c r="L33" s="753">
        <v>0.95</v>
      </c>
      <c r="M33" s="774" t="s">
        <v>4606</v>
      </c>
      <c r="N33" s="776" t="s">
        <v>1432</v>
      </c>
    </row>
    <row r="34" spans="1:14">
      <c r="A34" s="775" t="s">
        <v>251</v>
      </c>
      <c r="B34" s="753" t="s">
        <v>1069</v>
      </c>
      <c r="C34" s="753" t="s">
        <v>1365</v>
      </c>
      <c r="D34" s="754">
        <v>45265</v>
      </c>
      <c r="E34" s="754">
        <v>45299</v>
      </c>
      <c r="F34" s="753">
        <v>34</v>
      </c>
      <c r="G34" s="753" t="s">
        <v>178</v>
      </c>
      <c r="H34" s="755">
        <v>200000000000</v>
      </c>
      <c r="I34" s="755">
        <f t="shared" si="1"/>
        <v>200000000000</v>
      </c>
      <c r="J34" s="777">
        <f t="shared" si="0"/>
        <v>0</v>
      </c>
      <c r="K34" s="755">
        <v>200000000000</v>
      </c>
      <c r="L34" s="753">
        <v>1</v>
      </c>
      <c r="M34" s="774" t="s">
        <v>4607</v>
      </c>
      <c r="N34" s="776" t="s">
        <v>1432</v>
      </c>
    </row>
    <row r="35" spans="1:14">
      <c r="A35" s="775" t="s">
        <v>251</v>
      </c>
      <c r="B35" s="753" t="s">
        <v>1069</v>
      </c>
      <c r="C35" s="753" t="s">
        <v>1368</v>
      </c>
      <c r="D35" s="754">
        <v>45265</v>
      </c>
      <c r="E35" s="754">
        <v>45299</v>
      </c>
      <c r="F35" s="753">
        <v>34</v>
      </c>
      <c r="G35" s="753" t="s">
        <v>178</v>
      </c>
      <c r="H35" s="755">
        <v>100000000000</v>
      </c>
      <c r="I35" s="755">
        <f t="shared" si="1"/>
        <v>100000000000</v>
      </c>
      <c r="J35" s="777">
        <f t="shared" si="0"/>
        <v>0</v>
      </c>
      <c r="K35" s="755">
        <v>100000000000</v>
      </c>
      <c r="L35" s="753">
        <v>0.95</v>
      </c>
      <c r="M35" s="774" t="s">
        <v>4608</v>
      </c>
      <c r="N35" s="776" t="s">
        <v>1432</v>
      </c>
    </row>
    <row r="36" spans="1:14">
      <c r="A36" s="775" t="s">
        <v>251</v>
      </c>
      <c r="B36" s="753" t="s">
        <v>1062</v>
      </c>
      <c r="C36" s="753" t="s">
        <v>1372</v>
      </c>
      <c r="D36" s="754">
        <v>45275</v>
      </c>
      <c r="E36" s="754">
        <v>45293</v>
      </c>
      <c r="F36" s="753">
        <v>18</v>
      </c>
      <c r="G36" s="753" t="s">
        <v>178</v>
      </c>
      <c r="H36" s="755">
        <v>300000000000</v>
      </c>
      <c r="I36" s="755">
        <f t="shared" si="1"/>
        <v>300000000000</v>
      </c>
      <c r="J36" s="777">
        <f t="shared" si="0"/>
        <v>0</v>
      </c>
      <c r="K36" s="755">
        <v>300000000000</v>
      </c>
      <c r="L36" s="753">
        <v>0.8</v>
      </c>
      <c r="M36" s="774" t="s">
        <v>4609</v>
      </c>
      <c r="N36" s="776" t="s">
        <v>1436</v>
      </c>
    </row>
    <row r="37" spans="1:14">
      <c r="A37" s="775" t="s">
        <v>251</v>
      </c>
      <c r="B37" s="753" t="s">
        <v>1062</v>
      </c>
      <c r="C37" s="753" t="s">
        <v>1376</v>
      </c>
      <c r="D37" s="754">
        <v>45275</v>
      </c>
      <c r="E37" s="754">
        <v>45293</v>
      </c>
      <c r="F37" s="753">
        <v>18</v>
      </c>
      <c r="G37" s="753" t="s">
        <v>178</v>
      </c>
      <c r="H37" s="755">
        <v>200000000000</v>
      </c>
      <c r="I37" s="755">
        <f t="shared" si="1"/>
        <v>200000000000</v>
      </c>
      <c r="J37" s="777">
        <f t="shared" si="0"/>
        <v>0</v>
      </c>
      <c r="K37" s="755">
        <v>200000000000</v>
      </c>
      <c r="L37" s="753">
        <v>0.8</v>
      </c>
      <c r="M37" s="774" t="s">
        <v>4610</v>
      </c>
      <c r="N37" s="776" t="s">
        <v>1436</v>
      </c>
    </row>
    <row r="38" spans="1:14">
      <c r="A38" s="775" t="s">
        <v>251</v>
      </c>
      <c r="B38" s="753" t="s">
        <v>1066</v>
      </c>
      <c r="C38" s="753" t="s">
        <v>1381</v>
      </c>
      <c r="D38" s="754">
        <v>45288</v>
      </c>
      <c r="E38" s="754">
        <v>45295</v>
      </c>
      <c r="F38" s="753">
        <v>7</v>
      </c>
      <c r="G38" s="753" t="s">
        <v>178</v>
      </c>
      <c r="H38" s="755">
        <v>200000000000</v>
      </c>
      <c r="I38" s="755">
        <f t="shared" si="1"/>
        <v>200000000000</v>
      </c>
      <c r="J38" s="777">
        <f t="shared" si="0"/>
        <v>0</v>
      </c>
      <c r="K38" s="755">
        <v>200000000000</v>
      </c>
      <c r="L38" s="753">
        <v>2.0499999999999998</v>
      </c>
      <c r="M38" s="774" t="s">
        <v>4611</v>
      </c>
      <c r="N38" s="776" t="s">
        <v>1437</v>
      </c>
    </row>
    <row r="39" spans="1:14">
      <c r="A39" s="775" t="s">
        <v>251</v>
      </c>
      <c r="B39" s="753" t="s">
        <v>1066</v>
      </c>
      <c r="C39" s="753" t="s">
        <v>1385</v>
      </c>
      <c r="D39" s="754">
        <v>45288</v>
      </c>
      <c r="E39" s="754">
        <v>45295</v>
      </c>
      <c r="F39" s="753">
        <v>7</v>
      </c>
      <c r="G39" s="753" t="s">
        <v>178</v>
      </c>
      <c r="H39" s="755">
        <v>300000000000</v>
      </c>
      <c r="I39" s="755">
        <f t="shared" si="1"/>
        <v>300000000000</v>
      </c>
      <c r="J39" s="777">
        <f t="shared" si="0"/>
        <v>0</v>
      </c>
      <c r="K39" s="755">
        <v>300000000000</v>
      </c>
      <c r="L39" s="753">
        <v>2.0499999999999998</v>
      </c>
      <c r="M39" s="774" t="s">
        <v>4612</v>
      </c>
      <c r="N39" s="776" t="s">
        <v>1437</v>
      </c>
    </row>
    <row r="40" spans="1:14">
      <c r="A40" s="775" t="s">
        <v>251</v>
      </c>
      <c r="B40" s="753" t="s">
        <v>1063</v>
      </c>
      <c r="C40" s="753" t="s">
        <v>1389</v>
      </c>
      <c r="D40" s="754">
        <v>45288</v>
      </c>
      <c r="E40" s="754">
        <v>45293</v>
      </c>
      <c r="F40" s="753">
        <v>5</v>
      </c>
      <c r="G40" s="753" t="s">
        <v>178</v>
      </c>
      <c r="H40" s="755">
        <v>100000000000</v>
      </c>
      <c r="I40" s="755">
        <f t="shared" si="1"/>
        <v>100000000000</v>
      </c>
      <c r="J40" s="777">
        <f t="shared" si="0"/>
        <v>0</v>
      </c>
      <c r="K40" s="755">
        <v>100000000000</v>
      </c>
      <c r="L40" s="753">
        <v>2</v>
      </c>
      <c r="M40" s="774" t="s">
        <v>4613</v>
      </c>
      <c r="N40" s="776" t="s">
        <v>1438</v>
      </c>
    </row>
    <row r="41" spans="1:14" ht="15" thickBot="1">
      <c r="A41" s="778" t="s">
        <v>253</v>
      </c>
      <c r="B41" s="779" t="s">
        <v>1064</v>
      </c>
      <c r="C41" s="779" t="s">
        <v>1393</v>
      </c>
      <c r="D41" s="780">
        <v>45288</v>
      </c>
      <c r="E41" s="780">
        <v>45320</v>
      </c>
      <c r="F41" s="779">
        <v>32</v>
      </c>
      <c r="G41" s="779" t="s">
        <v>315</v>
      </c>
      <c r="H41" s="781">
        <v>10000000</v>
      </c>
      <c r="I41" s="787">
        <f t="shared" si="1"/>
        <v>10000000</v>
      </c>
      <c r="J41" s="781">
        <f>I41-H41</f>
        <v>0</v>
      </c>
      <c r="K41" s="781">
        <v>241150000000</v>
      </c>
      <c r="L41" s="779">
        <v>5</v>
      </c>
      <c r="M41" s="782" t="s">
        <v>4614</v>
      </c>
      <c r="N41" s="783" t="s">
        <v>1440</v>
      </c>
    </row>
    <row r="43" spans="1:14" ht="15" thickBot="1"/>
    <row r="44" spans="1:14" ht="29">
      <c r="A44" s="788" t="s">
        <v>4388</v>
      </c>
      <c r="B44" s="789" t="s">
        <v>4538</v>
      </c>
      <c r="C44" s="789" t="s">
        <v>4539</v>
      </c>
      <c r="D44" s="789" t="s">
        <v>4533</v>
      </c>
      <c r="E44" s="789" t="s">
        <v>4534</v>
      </c>
      <c r="F44" s="789" t="s">
        <v>4540</v>
      </c>
      <c r="G44" s="789" t="s">
        <v>4541</v>
      </c>
      <c r="H44" s="789" t="s">
        <v>4542</v>
      </c>
      <c r="I44" s="789" t="s">
        <v>4543</v>
      </c>
      <c r="J44" s="789" t="s">
        <v>1428</v>
      </c>
      <c r="K44" s="789" t="s">
        <v>4544</v>
      </c>
      <c r="L44" s="789" t="s">
        <v>4545</v>
      </c>
      <c r="M44" s="838" t="s">
        <v>4547</v>
      </c>
      <c r="N44" s="790" t="s">
        <v>4546</v>
      </c>
    </row>
    <row r="45" spans="1:14">
      <c r="A45" s="775">
        <v>201100001</v>
      </c>
      <c r="B45" s="753" t="s">
        <v>1406</v>
      </c>
      <c r="C45" s="753" t="s">
        <v>1408</v>
      </c>
      <c r="D45" s="754">
        <v>45138</v>
      </c>
      <c r="E45" s="754">
        <v>45317</v>
      </c>
      <c r="F45" s="753">
        <v>179</v>
      </c>
      <c r="G45" s="753" t="s">
        <v>178</v>
      </c>
      <c r="H45" s="777">
        <v>200000000000</v>
      </c>
      <c r="I45" s="777">
        <f>H45</f>
        <v>200000000000</v>
      </c>
      <c r="J45" s="785">
        <f t="shared" ref="J45:J48" si="2">H45-I45</f>
        <v>0</v>
      </c>
      <c r="K45" s="777">
        <v>200000000000</v>
      </c>
      <c r="L45" s="753">
        <v>9.1999999999999993</v>
      </c>
      <c r="M45" s="774" t="s">
        <v>1441</v>
      </c>
      <c r="N45" s="776" t="s">
        <v>1442</v>
      </c>
    </row>
    <row r="46" spans="1:14">
      <c r="A46" s="775">
        <v>201100001</v>
      </c>
      <c r="B46" s="753" t="s">
        <v>1062</v>
      </c>
      <c r="C46" s="753" t="s">
        <v>1411</v>
      </c>
      <c r="D46" s="754">
        <v>45153</v>
      </c>
      <c r="E46" s="754">
        <v>45341</v>
      </c>
      <c r="F46" s="753">
        <v>188</v>
      </c>
      <c r="G46" s="753" t="s">
        <v>178</v>
      </c>
      <c r="H46" s="777">
        <v>200000000000</v>
      </c>
      <c r="I46" s="777">
        <f t="shared" ref="I46:I49" si="3">H46</f>
        <v>200000000000</v>
      </c>
      <c r="J46" s="785">
        <f t="shared" si="2"/>
        <v>0</v>
      </c>
      <c r="K46" s="777">
        <v>200000000000</v>
      </c>
      <c r="L46" s="753">
        <v>12.4</v>
      </c>
      <c r="M46" s="774" t="s">
        <v>1443</v>
      </c>
      <c r="N46" s="776" t="s">
        <v>1444</v>
      </c>
    </row>
    <row r="47" spans="1:14">
      <c r="A47" s="775">
        <v>201100001</v>
      </c>
      <c r="B47" s="753" t="s">
        <v>1406</v>
      </c>
      <c r="C47" s="753" t="s">
        <v>1414</v>
      </c>
      <c r="D47" s="754">
        <v>45160</v>
      </c>
      <c r="E47" s="754">
        <v>45344</v>
      </c>
      <c r="F47" s="753">
        <v>184</v>
      </c>
      <c r="G47" s="753" t="s">
        <v>178</v>
      </c>
      <c r="H47" s="785">
        <v>100000000000</v>
      </c>
      <c r="I47" s="777">
        <f t="shared" si="3"/>
        <v>100000000000</v>
      </c>
      <c r="J47" s="785">
        <f t="shared" si="2"/>
        <v>0</v>
      </c>
      <c r="K47" s="785">
        <v>100000000000</v>
      </c>
      <c r="L47" s="753">
        <v>9</v>
      </c>
      <c r="M47" s="774" t="s">
        <v>1445</v>
      </c>
      <c r="N47" s="776" t="s">
        <v>1442</v>
      </c>
    </row>
    <row r="48" spans="1:14">
      <c r="A48" s="775">
        <v>201100001</v>
      </c>
      <c r="B48" s="753" t="s">
        <v>1406</v>
      </c>
      <c r="C48" s="753" t="s">
        <v>1417</v>
      </c>
      <c r="D48" s="754">
        <v>45191</v>
      </c>
      <c r="E48" s="754">
        <v>45373</v>
      </c>
      <c r="F48" s="753">
        <v>182</v>
      </c>
      <c r="G48" s="753" t="s">
        <v>178</v>
      </c>
      <c r="H48" s="785">
        <v>200000000000</v>
      </c>
      <c r="I48" s="777">
        <f t="shared" si="3"/>
        <v>200000000000</v>
      </c>
      <c r="J48" s="785">
        <f t="shared" si="2"/>
        <v>0</v>
      </c>
      <c r="K48" s="785">
        <v>200000000000</v>
      </c>
      <c r="L48" s="753">
        <v>8.1999999999999993</v>
      </c>
      <c r="M48" s="774" t="s">
        <v>1446</v>
      </c>
      <c r="N48" s="776" t="s">
        <v>1442</v>
      </c>
    </row>
    <row r="49" spans="1:14" ht="15" thickBot="1">
      <c r="A49" s="778">
        <v>201100001</v>
      </c>
      <c r="B49" s="779" t="s">
        <v>1062</v>
      </c>
      <c r="C49" s="779" t="s">
        <v>1420</v>
      </c>
      <c r="D49" s="780">
        <v>45264</v>
      </c>
      <c r="E49" s="780">
        <v>45447</v>
      </c>
      <c r="F49" s="779">
        <v>183</v>
      </c>
      <c r="G49" s="779" t="s">
        <v>178</v>
      </c>
      <c r="H49" s="786">
        <v>200000000000</v>
      </c>
      <c r="I49" s="781">
        <f t="shared" si="3"/>
        <v>200000000000</v>
      </c>
      <c r="J49" s="786">
        <f>H49-I49</f>
        <v>0</v>
      </c>
      <c r="K49" s="786">
        <v>200000000000</v>
      </c>
      <c r="L49" s="779">
        <v>9.5</v>
      </c>
      <c r="M49" s="782" t="s">
        <v>1447</v>
      </c>
      <c r="N49" s="783" t="s">
        <v>1448</v>
      </c>
    </row>
  </sheetData>
  <mergeCells count="1">
    <mergeCell ref="C1:E5"/>
  </mergeCells>
  <pageMargins left="0.7" right="0.7" top="0.75" bottom="0.75" header="0.3" footer="0.3"/>
  <pageSetup paperSize="9" orientation="portrait" horizontalDpi="300" verticalDpi="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86B60-A83F-4D50-B23D-CFC8D3DEEF7D}">
  <sheetPr>
    <tabColor theme="9" tint="0.59999389629810485"/>
  </sheetPr>
  <dimension ref="A1:AO74"/>
  <sheetViews>
    <sheetView showGridLines="0" tabSelected="1" topLeftCell="X1" zoomScale="85" zoomScaleNormal="85" zoomScaleSheetLayoutView="100" workbookViewId="0">
      <selection activeCell="AL10" sqref="AL10"/>
    </sheetView>
  </sheetViews>
  <sheetFormatPr defaultColWidth="8.90625" defaultRowHeight="14.5"/>
  <cols>
    <col min="1" max="1" width="20.08984375" style="911" customWidth="1"/>
    <col min="2" max="2" width="20.08984375" style="911" bestFit="1" customWidth="1"/>
    <col min="3" max="3" width="16.36328125" style="911" bestFit="1" customWidth="1"/>
    <col min="4" max="4" width="23.36328125" style="911" bestFit="1" customWidth="1"/>
    <col min="5" max="5" width="11.08984375" style="933" bestFit="1" customWidth="1"/>
    <col min="6" max="6" width="13.08984375" style="933" bestFit="1" customWidth="1"/>
    <col min="7" max="7" width="75" style="933" bestFit="1" customWidth="1"/>
    <col min="8" max="8" width="33.453125" style="911" customWidth="1"/>
    <col min="9" max="9" width="21.453125" style="911" customWidth="1"/>
    <col min="10" max="10" width="19.36328125" style="911" customWidth="1"/>
    <col min="11" max="11" width="9.36328125" style="911" customWidth="1"/>
    <col min="12" max="12" width="21.6328125" style="879" customWidth="1"/>
    <col min="13" max="13" width="27.36328125" style="880" customWidth="1"/>
    <col min="14" max="14" width="11.54296875" style="911" customWidth="1"/>
    <col min="15" max="15" width="12.36328125" style="911" customWidth="1"/>
    <col min="16" max="17" width="17.36328125" style="911" customWidth="1"/>
    <col min="18" max="18" width="25.6328125" style="879" customWidth="1"/>
    <col min="19" max="20" width="18.90625" style="911" customWidth="1"/>
    <col min="21" max="21" width="20.54296875" style="911" customWidth="1"/>
    <col min="22" max="22" width="11.08984375" style="911" customWidth="1"/>
    <col min="23" max="23" width="11.6328125" style="911" customWidth="1"/>
    <col min="24" max="24" width="15.36328125" style="911" customWidth="1"/>
    <col min="25" max="25" width="16.08984375" style="911" customWidth="1"/>
    <col min="26" max="26" width="19.6328125" style="926" customWidth="1"/>
    <col min="27" max="27" width="13.90625" style="911" customWidth="1"/>
    <col min="28" max="28" width="12.36328125" style="911" customWidth="1"/>
    <col min="29" max="29" width="19" style="911" customWidth="1"/>
    <col min="30" max="30" width="19.36328125" style="911" customWidth="1"/>
    <col min="31" max="31" width="16" style="935" customWidth="1"/>
    <col min="32" max="32" width="14.453125" style="911" bestFit="1" customWidth="1"/>
    <col min="33" max="33" width="7.08984375" style="911" bestFit="1" customWidth="1"/>
    <col min="34" max="35" width="6.6328125" style="921" customWidth="1"/>
    <col min="36" max="36" width="7.54296875" style="936" bestFit="1" customWidth="1"/>
    <col min="37" max="37" width="10.90625" style="911" bestFit="1" customWidth="1"/>
    <col min="38" max="38" width="34.6328125" style="921" bestFit="1" customWidth="1"/>
    <col min="39" max="39" width="16.453125" style="924" customWidth="1"/>
    <col min="40" max="40" width="8.90625" style="921"/>
    <col min="41" max="16384" width="8.90625" style="911"/>
  </cols>
  <sheetData>
    <row r="1" spans="1:41" s="669" customFormat="1">
      <c r="A1"/>
      <c r="B1"/>
      <c r="C1"/>
      <c r="D1"/>
      <c r="E1"/>
      <c r="F1" s="298"/>
      <c r="G1" s="298"/>
      <c r="H1" s="298"/>
      <c r="I1"/>
      <c r="J1"/>
      <c r="K1"/>
      <c r="L1" s="297"/>
      <c r="M1"/>
      <c r="N1" s="880"/>
      <c r="O1" s="880"/>
      <c r="P1" s="880"/>
      <c r="Q1" s="880"/>
      <c r="R1" s="879"/>
      <c r="S1" s="880"/>
      <c r="T1" s="880"/>
      <c r="U1" s="139"/>
      <c r="V1" s="139"/>
      <c r="W1"/>
      <c r="X1"/>
      <c r="Y1" s="298"/>
      <c r="Z1" s="811"/>
      <c r="AA1" s="298"/>
      <c r="AB1"/>
      <c r="AC1"/>
      <c r="AD1"/>
      <c r="AE1" s="877"/>
      <c r="AF1"/>
      <c r="AG1" s="880"/>
      <c r="AH1" s="67"/>
      <c r="AI1" s="67"/>
      <c r="AJ1"/>
      <c r="AK1"/>
      <c r="AL1" s="878"/>
      <c r="AM1" s="854"/>
      <c r="AN1" s="909"/>
      <c r="AO1" s="909"/>
    </row>
    <row r="2" spans="1:41" s="669" customFormat="1">
      <c r="A2"/>
      <c r="B2"/>
      <c r="C2"/>
      <c r="D2"/>
      <c r="E2"/>
      <c r="F2" s="902"/>
      <c r="G2" s="298"/>
      <c r="H2" s="298"/>
      <c r="I2"/>
      <c r="J2"/>
      <c r="K2"/>
      <c r="L2" s="297"/>
      <c r="M2"/>
      <c r="N2" s="880"/>
      <c r="O2" s="880"/>
      <c r="P2" s="880"/>
      <c r="Q2" s="880"/>
      <c r="R2" s="879"/>
      <c r="S2" s="880"/>
      <c r="T2" s="880">
        <f>MAX(T5:T68)</f>
        <v>50</v>
      </c>
      <c r="U2" s="139"/>
      <c r="V2" s="139"/>
      <c r="W2"/>
      <c r="X2"/>
      <c r="Y2" s="298"/>
      <c r="Z2" s="811"/>
      <c r="AA2" s="298"/>
      <c r="AB2"/>
      <c r="AC2"/>
      <c r="AD2"/>
      <c r="AE2" s="877"/>
      <c r="AF2"/>
      <c r="AG2" s="880"/>
      <c r="AH2" s="67"/>
      <c r="AI2" s="67"/>
      <c r="AJ2"/>
      <c r="AK2"/>
      <c r="AL2" s="878"/>
      <c r="AM2" s="854"/>
      <c r="AN2" s="909"/>
      <c r="AO2" s="909"/>
    </row>
    <row r="3" spans="1:41" s="669" customFormat="1">
      <c r="A3"/>
      <c r="B3"/>
      <c r="C3"/>
      <c r="D3"/>
      <c r="E3" t="s">
        <v>4745</v>
      </c>
      <c r="F3" s="298"/>
      <c r="G3" s="298" t="s">
        <v>4744</v>
      </c>
      <c r="H3" s="298"/>
      <c r="I3"/>
      <c r="J3"/>
      <c r="K3"/>
      <c r="L3" s="297"/>
      <c r="M3"/>
      <c r="N3" s="880"/>
      <c r="O3" s="880"/>
      <c r="P3" s="880"/>
      <c r="Q3" s="880"/>
      <c r="R3" s="901" t="s">
        <v>4743</v>
      </c>
      <c r="S3" s="900" t="s">
        <v>288</v>
      </c>
      <c r="T3" s="900"/>
      <c r="U3" s="139"/>
      <c r="V3" s="139"/>
      <c r="W3"/>
      <c r="X3"/>
      <c r="Y3" s="298"/>
      <c r="Z3" s="811">
        <v>45353</v>
      </c>
      <c r="AA3" s="298"/>
      <c r="AB3"/>
      <c r="AC3"/>
      <c r="AD3"/>
      <c r="AE3" s="877"/>
      <c r="AF3"/>
      <c r="AG3" s="880"/>
      <c r="AH3" s="67"/>
      <c r="AI3" s="899">
        <f>MAX(AI5:AI66)</f>
        <v>0</v>
      </c>
      <c r="AJ3"/>
      <c r="AK3"/>
      <c r="AL3" s="878"/>
      <c r="AM3" s="854"/>
      <c r="AN3" s="909"/>
      <c r="AO3" s="909"/>
    </row>
    <row r="4" spans="1:41" s="669" customFormat="1" ht="43.5">
      <c r="A4"/>
      <c r="B4" s="883" t="s">
        <v>4547</v>
      </c>
      <c r="C4" s="896" t="s">
        <v>4742</v>
      </c>
      <c r="D4" s="896" t="s">
        <v>1095</v>
      </c>
      <c r="E4" s="898" t="s">
        <v>1112</v>
      </c>
      <c r="F4" s="898" t="s">
        <v>1096</v>
      </c>
      <c r="G4" s="896" t="s">
        <v>4741</v>
      </c>
      <c r="H4" s="896" t="s">
        <v>1101</v>
      </c>
      <c r="I4" s="896" t="s">
        <v>1105</v>
      </c>
      <c r="J4" s="896" t="s">
        <v>1102</v>
      </c>
      <c r="K4" s="896" t="s">
        <v>1106</v>
      </c>
      <c r="L4" s="897" t="s">
        <v>1107</v>
      </c>
      <c r="M4" s="897" t="s">
        <v>1108</v>
      </c>
      <c r="N4" s="896" t="s">
        <v>1103</v>
      </c>
      <c r="O4" s="895" t="s">
        <v>1115</v>
      </c>
      <c r="P4" s="895" t="s">
        <v>4740</v>
      </c>
      <c r="Q4" s="894" t="s">
        <v>4739</v>
      </c>
      <c r="R4" s="893" t="s">
        <v>4738</v>
      </c>
      <c r="S4" s="892" t="s">
        <v>288</v>
      </c>
      <c r="T4" s="892" t="s">
        <v>3792</v>
      </c>
      <c r="U4" s="891" t="s">
        <v>4737</v>
      </c>
      <c r="V4" s="891" t="s">
        <v>4736</v>
      </c>
      <c r="W4" s="891" t="s">
        <v>4735</v>
      </c>
      <c r="X4" s="888" t="s">
        <v>4734</v>
      </c>
      <c r="Y4" s="888" t="s">
        <v>4733</v>
      </c>
      <c r="Z4" s="890" t="s">
        <v>4732</v>
      </c>
      <c r="AA4" s="888" t="s">
        <v>4731</v>
      </c>
      <c r="AB4" s="888" t="s">
        <v>4730</v>
      </c>
      <c r="AC4" s="888" t="s">
        <v>4729</v>
      </c>
      <c r="AD4" s="888" t="s">
        <v>4728</v>
      </c>
      <c r="AE4" s="889" t="s">
        <v>288</v>
      </c>
      <c r="AF4" s="887" t="s">
        <v>4727</v>
      </c>
      <c r="AG4" s="888" t="s">
        <v>4702</v>
      </c>
      <c r="AH4" s="887" t="s">
        <v>4726</v>
      </c>
      <c r="AI4" s="887"/>
      <c r="AJ4" s="887" t="s">
        <v>4725</v>
      </c>
      <c r="AK4" s="887" t="s">
        <v>4724</v>
      </c>
      <c r="AL4" s="887" t="s">
        <v>4787</v>
      </c>
      <c r="AM4" s="910"/>
      <c r="AN4" s="909"/>
    </row>
    <row r="5" spans="1:41">
      <c r="B5" s="912" t="s">
        <v>4701</v>
      </c>
      <c r="C5" s="913" t="s">
        <v>1119</v>
      </c>
      <c r="D5" s="913" t="s">
        <v>355</v>
      </c>
      <c r="E5" s="914" t="s">
        <v>254</v>
      </c>
      <c r="F5" s="914" t="s">
        <v>1191</v>
      </c>
      <c r="G5" s="913" t="s">
        <v>1083</v>
      </c>
      <c r="H5" s="913" t="s">
        <v>80</v>
      </c>
      <c r="I5" s="913" t="s">
        <v>326</v>
      </c>
      <c r="J5" s="913" t="s">
        <v>1193</v>
      </c>
      <c r="K5" s="913">
        <v>0</v>
      </c>
      <c r="L5" s="886">
        <v>14025.28</v>
      </c>
      <c r="M5" s="886">
        <v>378682560</v>
      </c>
      <c r="N5" s="913" t="s">
        <v>1194</v>
      </c>
      <c r="O5" s="915" t="s">
        <v>1197</v>
      </c>
      <c r="P5" s="915" t="s">
        <v>4718</v>
      </c>
      <c r="Q5" s="916"/>
      <c r="R5" s="881"/>
      <c r="S5" s="884"/>
      <c r="T5" s="913"/>
      <c r="U5" s="917"/>
      <c r="V5" s="915"/>
      <c r="W5" s="913"/>
      <c r="X5" s="913"/>
      <c r="Y5" s="886"/>
      <c r="Z5" s="885"/>
      <c r="AA5" s="918"/>
      <c r="AB5" s="913"/>
      <c r="AC5" s="918"/>
      <c r="AD5" s="913"/>
      <c r="AE5" s="915"/>
      <c r="AF5" s="915"/>
      <c r="AG5" s="913"/>
      <c r="AH5" s="919" t="s">
        <v>1198</v>
      </c>
      <c r="AI5" s="920" t="str">
        <f t="shared" ref="AI5:AI28" si="0">RIGHT(AH5,2)</f>
        <v>19</v>
      </c>
      <c r="AJ5" s="918" t="s">
        <v>4698</v>
      </c>
      <c r="AK5" s="918"/>
      <c r="AL5" s="913" t="s">
        <v>4788</v>
      </c>
      <c r="AM5" s="921"/>
    </row>
    <row r="6" spans="1:41">
      <c r="B6" s="912" t="s">
        <v>4701</v>
      </c>
      <c r="C6" s="913" t="s">
        <v>1119</v>
      </c>
      <c r="D6" s="913" t="s">
        <v>355</v>
      </c>
      <c r="E6" s="914" t="s">
        <v>254</v>
      </c>
      <c r="F6" s="914" t="s">
        <v>1200</v>
      </c>
      <c r="G6" s="913" t="s">
        <v>1077</v>
      </c>
      <c r="H6" s="913" t="s">
        <v>1202</v>
      </c>
      <c r="I6" s="913" t="s">
        <v>458</v>
      </c>
      <c r="J6" s="913" t="s">
        <v>1203</v>
      </c>
      <c r="K6" s="913">
        <v>0</v>
      </c>
      <c r="L6" s="886">
        <v>4265992</v>
      </c>
      <c r="M6" s="886">
        <v>736054259.67999995</v>
      </c>
      <c r="N6" s="913" t="s">
        <v>1194</v>
      </c>
      <c r="O6" s="915" t="s">
        <v>1204</v>
      </c>
      <c r="P6" s="915" t="s">
        <v>4718</v>
      </c>
      <c r="Q6" s="916"/>
      <c r="R6" s="881"/>
      <c r="S6" s="884"/>
      <c r="T6" s="913"/>
      <c r="U6" s="886"/>
      <c r="V6" s="886"/>
      <c r="W6" s="886"/>
      <c r="X6" s="886"/>
      <c r="Y6" s="886"/>
      <c r="Z6" s="885"/>
      <c r="AA6" s="918"/>
      <c r="AB6" s="913"/>
      <c r="AC6" s="918"/>
      <c r="AD6" s="913"/>
      <c r="AE6" s="915"/>
      <c r="AF6" s="915"/>
      <c r="AG6" s="913"/>
      <c r="AH6" s="919" t="s">
        <v>1205</v>
      </c>
      <c r="AI6" s="920" t="str">
        <f t="shared" si="0"/>
        <v>20</v>
      </c>
      <c r="AJ6" s="918" t="s">
        <v>4698</v>
      </c>
      <c r="AK6" s="918"/>
      <c r="AL6" s="913" t="s">
        <v>4788</v>
      </c>
      <c r="AM6" s="921"/>
    </row>
    <row r="7" spans="1:41">
      <c r="B7" s="912" t="s">
        <v>4701</v>
      </c>
      <c r="C7" s="913" t="s">
        <v>1119</v>
      </c>
      <c r="D7" s="913" t="s">
        <v>355</v>
      </c>
      <c r="E7" s="914" t="s">
        <v>254</v>
      </c>
      <c r="F7" s="914" t="s">
        <v>1200</v>
      </c>
      <c r="G7" s="913" t="s">
        <v>1077</v>
      </c>
      <c r="H7" s="913" t="s">
        <v>1202</v>
      </c>
      <c r="I7" s="913" t="s">
        <v>315</v>
      </c>
      <c r="J7" s="913" t="s">
        <v>1208</v>
      </c>
      <c r="K7" s="913">
        <v>0</v>
      </c>
      <c r="L7" s="886">
        <v>1103650.77</v>
      </c>
      <c r="M7" s="886">
        <v>26614538318.549999</v>
      </c>
      <c r="N7" s="913" t="s">
        <v>1194</v>
      </c>
      <c r="O7" s="915" t="s">
        <v>1204</v>
      </c>
      <c r="P7" s="915" t="s">
        <v>4718</v>
      </c>
      <c r="Q7" s="916"/>
      <c r="R7" s="881"/>
      <c r="S7" s="884"/>
      <c r="T7" s="913"/>
      <c r="U7" s="886"/>
      <c r="V7" s="886"/>
      <c r="W7" s="886"/>
      <c r="X7" s="886"/>
      <c r="Y7" s="886"/>
      <c r="Z7" s="885"/>
      <c r="AA7" s="918"/>
      <c r="AB7" s="913"/>
      <c r="AC7" s="918"/>
      <c r="AD7" s="913"/>
      <c r="AE7" s="915"/>
      <c r="AF7" s="915"/>
      <c r="AG7" s="913"/>
      <c r="AH7" s="919" t="s">
        <v>1209</v>
      </c>
      <c r="AI7" s="920" t="str">
        <f t="shared" si="0"/>
        <v>21</v>
      </c>
      <c r="AJ7" s="918" t="s">
        <v>4698</v>
      </c>
      <c r="AK7" s="918"/>
      <c r="AL7" s="913" t="s">
        <v>4788</v>
      </c>
      <c r="AM7" s="921"/>
    </row>
    <row r="8" spans="1:41">
      <c r="B8" s="912" t="s">
        <v>4701</v>
      </c>
      <c r="C8" s="913" t="s">
        <v>1119</v>
      </c>
      <c r="D8" s="913" t="s">
        <v>355</v>
      </c>
      <c r="E8" s="914" t="s">
        <v>250</v>
      </c>
      <c r="F8" s="914" t="s">
        <v>1120</v>
      </c>
      <c r="G8" s="913" t="s">
        <v>1080</v>
      </c>
      <c r="H8" s="913" t="s">
        <v>1124</v>
      </c>
      <c r="I8" s="913" t="s">
        <v>178</v>
      </c>
      <c r="J8" s="913" t="s">
        <v>1125</v>
      </c>
      <c r="K8" s="913">
        <v>0</v>
      </c>
      <c r="L8" s="886">
        <v>2514597677</v>
      </c>
      <c r="M8" s="886">
        <v>2514597677</v>
      </c>
      <c r="N8" s="913" t="s">
        <v>1126</v>
      </c>
      <c r="O8" s="915" t="s">
        <v>1129</v>
      </c>
      <c r="P8" s="915" t="s">
        <v>4718</v>
      </c>
      <c r="Q8" s="913" t="s">
        <v>4698</v>
      </c>
      <c r="R8" s="881">
        <v>2514756245</v>
      </c>
      <c r="S8" s="884">
        <f t="shared" ref="S8" si="1">L8-R8</f>
        <v>-158568</v>
      </c>
      <c r="T8" s="913">
        <v>8</v>
      </c>
      <c r="U8" s="917" t="s">
        <v>4698</v>
      </c>
      <c r="V8" s="915" t="s">
        <v>4697</v>
      </c>
      <c r="W8" s="913" t="s">
        <v>4696</v>
      </c>
      <c r="X8" s="913" t="s">
        <v>4695</v>
      </c>
      <c r="Y8" s="882" t="s">
        <v>4698</v>
      </c>
      <c r="Z8" s="885">
        <v>45353</v>
      </c>
      <c r="AA8" s="886" t="s">
        <v>4704</v>
      </c>
      <c r="AB8" s="913" t="s">
        <v>4703</v>
      </c>
      <c r="AC8" s="922">
        <f>R8</f>
        <v>2514756245</v>
      </c>
      <c r="AD8" s="913"/>
      <c r="AE8" s="923">
        <f>AC8-M8</f>
        <v>158568</v>
      </c>
      <c r="AF8" s="915"/>
      <c r="AG8" s="913" t="s">
        <v>4716</v>
      </c>
      <c r="AH8" s="919" t="s">
        <v>4723</v>
      </c>
      <c r="AI8" s="920" t="str">
        <f t="shared" si="0"/>
        <v>19</v>
      </c>
      <c r="AJ8" s="918"/>
      <c r="AK8" s="918"/>
      <c r="AL8" s="913"/>
    </row>
    <row r="9" spans="1:41">
      <c r="B9" s="912" t="s">
        <v>4701</v>
      </c>
      <c r="C9" s="913" t="s">
        <v>1119</v>
      </c>
      <c r="D9" s="913" t="s">
        <v>355</v>
      </c>
      <c r="E9" s="914" t="s">
        <v>254</v>
      </c>
      <c r="F9" s="914" t="s">
        <v>1211</v>
      </c>
      <c r="G9" s="913" t="s">
        <v>1084</v>
      </c>
      <c r="H9" s="913" t="s">
        <v>80</v>
      </c>
      <c r="I9" s="913" t="s">
        <v>326</v>
      </c>
      <c r="J9" s="913" t="s">
        <v>1212</v>
      </c>
      <c r="K9" s="913">
        <v>0</v>
      </c>
      <c r="L9" s="886">
        <v>5429.66</v>
      </c>
      <c r="M9" s="886">
        <v>146600820</v>
      </c>
      <c r="N9" s="913" t="s">
        <v>1194</v>
      </c>
      <c r="O9" s="915" t="s">
        <v>1213</v>
      </c>
      <c r="P9" s="915" t="s">
        <v>4718</v>
      </c>
      <c r="Q9" s="916"/>
      <c r="R9" s="881"/>
      <c r="S9" s="884"/>
      <c r="T9" s="913"/>
      <c r="U9" s="886"/>
      <c r="V9" s="886"/>
      <c r="W9" s="886"/>
      <c r="X9" s="886"/>
      <c r="Y9" s="886"/>
      <c r="Z9" s="885"/>
      <c r="AA9" s="918"/>
      <c r="AB9" s="913"/>
      <c r="AC9" s="918"/>
      <c r="AD9" s="913"/>
      <c r="AE9" s="915"/>
      <c r="AF9" s="915"/>
      <c r="AG9" s="913"/>
      <c r="AH9" s="919" t="s">
        <v>4692</v>
      </c>
      <c r="AI9" s="920" t="str">
        <f t="shared" si="0"/>
        <v>22</v>
      </c>
      <c r="AJ9" s="918" t="s">
        <v>4698</v>
      </c>
      <c r="AK9" s="918"/>
      <c r="AL9" s="913" t="s">
        <v>4788</v>
      </c>
      <c r="AM9" s="921"/>
    </row>
    <row r="10" spans="1:41">
      <c r="B10" s="912" t="s">
        <v>4701</v>
      </c>
      <c r="C10" s="913" t="s">
        <v>1119</v>
      </c>
      <c r="D10" s="913" t="s">
        <v>355</v>
      </c>
      <c r="E10" s="914" t="s">
        <v>254</v>
      </c>
      <c r="F10" s="914" t="s">
        <v>1214</v>
      </c>
      <c r="G10" s="913" t="s">
        <v>1073</v>
      </c>
      <c r="H10" s="913" t="s">
        <v>80</v>
      </c>
      <c r="I10" s="913" t="s">
        <v>315</v>
      </c>
      <c r="J10" s="913" t="s">
        <v>1215</v>
      </c>
      <c r="K10" s="913">
        <v>0</v>
      </c>
      <c r="L10" s="886">
        <v>26465481.600000001</v>
      </c>
      <c r="M10" s="886">
        <v>638215088784</v>
      </c>
      <c r="N10" s="913" t="s">
        <v>1194</v>
      </c>
      <c r="O10" s="915" t="s">
        <v>1216</v>
      </c>
      <c r="P10" s="915" t="s">
        <v>4718</v>
      </c>
      <c r="Q10" s="916"/>
      <c r="R10" s="881"/>
      <c r="S10" s="884"/>
      <c r="T10" s="913"/>
      <c r="U10" s="886"/>
      <c r="V10" s="886"/>
      <c r="W10" s="886"/>
      <c r="X10" s="886"/>
      <c r="Y10" s="886" t="s">
        <v>4698</v>
      </c>
      <c r="Z10" s="885">
        <v>45371</v>
      </c>
      <c r="AA10" s="918" t="s">
        <v>4715</v>
      </c>
      <c r="AB10" s="913" t="s">
        <v>4703</v>
      </c>
      <c r="AC10" s="918"/>
      <c r="AD10" s="913">
        <f>26316836.86</f>
        <v>26316836.859999999</v>
      </c>
      <c r="AE10" s="923">
        <f>L10-AD10</f>
        <v>148644.74000000209</v>
      </c>
      <c r="AF10" s="915" t="s">
        <v>4786</v>
      </c>
      <c r="AG10" s="913" t="s">
        <v>4716</v>
      </c>
      <c r="AH10" s="919" t="s">
        <v>4785</v>
      </c>
      <c r="AI10" s="920" t="str">
        <f t="shared" si="0"/>
        <v>43</v>
      </c>
      <c r="AJ10" s="918"/>
      <c r="AK10" s="918"/>
      <c r="AL10" s="913"/>
      <c r="AM10" s="921"/>
    </row>
    <row r="11" spans="1:41">
      <c r="B11" s="912" t="s">
        <v>4701</v>
      </c>
      <c r="C11" s="913" t="s">
        <v>1119</v>
      </c>
      <c r="D11" s="913" t="s">
        <v>355</v>
      </c>
      <c r="E11" s="914" t="s">
        <v>250</v>
      </c>
      <c r="F11" s="914" t="s">
        <v>1131</v>
      </c>
      <c r="G11" s="913" t="s">
        <v>1074</v>
      </c>
      <c r="H11" s="913" t="s">
        <v>1133</v>
      </c>
      <c r="I11" s="913" t="s">
        <v>178</v>
      </c>
      <c r="J11" s="913" t="s">
        <v>1134</v>
      </c>
      <c r="K11" s="913">
        <v>0</v>
      </c>
      <c r="L11" s="886">
        <v>502416579376</v>
      </c>
      <c r="M11" s="886">
        <v>502416579376</v>
      </c>
      <c r="N11" s="913" t="s">
        <v>1126</v>
      </c>
      <c r="O11" s="915" t="s">
        <v>1135</v>
      </c>
      <c r="P11" s="915" t="s">
        <v>4718</v>
      </c>
      <c r="Q11" s="913" t="s">
        <v>4698</v>
      </c>
      <c r="R11" s="882">
        <v>502499168403</v>
      </c>
      <c r="S11" s="884">
        <f t="shared" ref="S11:S14" si="2">L11-R11</f>
        <v>-82589027</v>
      </c>
      <c r="T11" s="913">
        <v>1</v>
      </c>
      <c r="U11" s="917" t="s">
        <v>4698</v>
      </c>
      <c r="V11" s="915">
        <v>45321</v>
      </c>
      <c r="W11" s="913" t="s">
        <v>4696</v>
      </c>
      <c r="X11" s="886"/>
      <c r="Y11" s="882" t="s">
        <v>4698</v>
      </c>
      <c r="Z11" s="885">
        <v>45349</v>
      </c>
      <c r="AA11" s="918" t="s">
        <v>4704</v>
      </c>
      <c r="AB11" s="913" t="s">
        <v>4703</v>
      </c>
      <c r="AC11" s="925">
        <f>R11</f>
        <v>502499168403</v>
      </c>
      <c r="AD11" s="923">
        <f>L11</f>
        <v>502416579376</v>
      </c>
      <c r="AE11" s="923">
        <f>AC11-M11</f>
        <v>82589027</v>
      </c>
      <c r="AF11" s="915"/>
      <c r="AG11" s="913" t="s">
        <v>4716</v>
      </c>
      <c r="AH11" s="919" t="s">
        <v>4722</v>
      </c>
      <c r="AI11" s="920" t="str">
        <f t="shared" si="0"/>
        <v>13</v>
      </c>
      <c r="AJ11" s="918"/>
      <c r="AK11" s="918"/>
      <c r="AL11" s="913"/>
      <c r="AM11" s="921"/>
    </row>
    <row r="12" spans="1:41">
      <c r="B12" s="912" t="s">
        <v>4701</v>
      </c>
      <c r="C12" s="913" t="s">
        <v>1119</v>
      </c>
      <c r="D12" s="913" t="s">
        <v>355</v>
      </c>
      <c r="E12" s="914" t="s">
        <v>250</v>
      </c>
      <c r="F12" s="914" t="s">
        <v>1137</v>
      </c>
      <c r="G12" s="913" t="s">
        <v>1068</v>
      </c>
      <c r="H12" s="913" t="s">
        <v>1133</v>
      </c>
      <c r="I12" s="913" t="s">
        <v>178</v>
      </c>
      <c r="J12" s="913" t="s">
        <v>1138</v>
      </c>
      <c r="K12" s="913">
        <v>0</v>
      </c>
      <c r="L12" s="886">
        <v>27726608</v>
      </c>
      <c r="M12" s="886">
        <v>27726608</v>
      </c>
      <c r="N12" s="913" t="s">
        <v>1126</v>
      </c>
      <c r="O12" s="915" t="s">
        <v>1139</v>
      </c>
      <c r="P12" s="915" t="s">
        <v>4718</v>
      </c>
      <c r="Q12" s="913" t="s">
        <v>4698</v>
      </c>
      <c r="R12" s="886">
        <v>27726608</v>
      </c>
      <c r="S12" s="884">
        <f t="shared" si="2"/>
        <v>0</v>
      </c>
      <c r="T12" s="913">
        <v>16</v>
      </c>
      <c r="U12" s="917" t="s">
        <v>4698</v>
      </c>
      <c r="V12" s="915">
        <v>45321</v>
      </c>
      <c r="W12" s="913" t="s">
        <v>4696</v>
      </c>
      <c r="X12" s="886"/>
      <c r="Y12" s="882" t="s">
        <v>4698</v>
      </c>
      <c r="Z12" s="885">
        <v>45360</v>
      </c>
      <c r="AA12" s="918" t="s">
        <v>4704</v>
      </c>
      <c r="AB12" s="913" t="s">
        <v>4703</v>
      </c>
      <c r="AC12" s="925">
        <f>R12</f>
        <v>27726608</v>
      </c>
      <c r="AD12" s="923">
        <f>AC12</f>
        <v>27726608</v>
      </c>
      <c r="AE12" s="923">
        <f>AC12-M12</f>
        <v>0</v>
      </c>
      <c r="AF12" s="915"/>
      <c r="AG12" s="913" t="s">
        <v>4716</v>
      </c>
      <c r="AH12" s="919" t="s">
        <v>4712</v>
      </c>
      <c r="AI12" s="920" t="str">
        <f t="shared" si="0"/>
        <v>29</v>
      </c>
      <c r="AJ12" s="918"/>
      <c r="AK12" s="918"/>
      <c r="AL12" s="913"/>
      <c r="AM12" s="921"/>
    </row>
    <row r="13" spans="1:41">
      <c r="B13" s="912" t="s">
        <v>4701</v>
      </c>
      <c r="C13" s="913" t="s">
        <v>699</v>
      </c>
      <c r="D13" s="913" t="s">
        <v>431</v>
      </c>
      <c r="E13" s="914" t="s">
        <v>250</v>
      </c>
      <c r="F13" s="914" t="s">
        <v>1141</v>
      </c>
      <c r="G13" s="913" t="s">
        <v>1079</v>
      </c>
      <c r="H13" s="913" t="s">
        <v>1133</v>
      </c>
      <c r="I13" s="913" t="s">
        <v>178</v>
      </c>
      <c r="J13" s="913" t="s">
        <v>1142</v>
      </c>
      <c r="K13" s="913">
        <v>0</v>
      </c>
      <c r="L13" s="886">
        <v>5901431607</v>
      </c>
      <c r="M13" s="886">
        <v>5901431607</v>
      </c>
      <c r="N13" s="913" t="s">
        <v>1126</v>
      </c>
      <c r="O13" s="915" t="s">
        <v>1143</v>
      </c>
      <c r="P13" s="915" t="s">
        <v>4718</v>
      </c>
      <c r="Q13" s="916" t="s">
        <v>4698</v>
      </c>
      <c r="R13" s="886">
        <v>5901431607</v>
      </c>
      <c r="S13" s="884">
        <f t="shared" si="2"/>
        <v>0</v>
      </c>
      <c r="T13" s="913">
        <v>49</v>
      </c>
      <c r="U13" s="917" t="s">
        <v>4698</v>
      </c>
      <c r="V13" s="915" t="s">
        <v>4697</v>
      </c>
      <c r="W13" s="913" t="s">
        <v>4696</v>
      </c>
      <c r="X13" s="913" t="s">
        <v>4695</v>
      </c>
      <c r="Y13" s="882" t="s">
        <v>4698</v>
      </c>
      <c r="Z13" s="885">
        <v>45353</v>
      </c>
      <c r="AA13" s="886" t="s">
        <v>4704</v>
      </c>
      <c r="AB13" s="913" t="s">
        <v>4703</v>
      </c>
      <c r="AC13" s="922">
        <f>R13</f>
        <v>5901431607</v>
      </c>
      <c r="AD13" s="913"/>
      <c r="AE13" s="923">
        <f>AC13-M13</f>
        <v>0</v>
      </c>
      <c r="AF13" s="915"/>
      <c r="AG13" s="913" t="s">
        <v>4716</v>
      </c>
      <c r="AH13" s="919" t="s">
        <v>4721</v>
      </c>
      <c r="AI13" s="920" t="str">
        <f t="shared" si="0"/>
        <v>16</v>
      </c>
      <c r="AJ13" s="918"/>
      <c r="AK13" s="918"/>
      <c r="AL13" s="913"/>
    </row>
    <row r="14" spans="1:41">
      <c r="B14" s="912" t="s">
        <v>4701</v>
      </c>
      <c r="C14" s="913" t="s">
        <v>699</v>
      </c>
      <c r="D14" s="913" t="s">
        <v>431</v>
      </c>
      <c r="E14" s="914" t="s">
        <v>252</v>
      </c>
      <c r="F14" s="914" t="s">
        <v>1141</v>
      </c>
      <c r="G14" s="913" t="s">
        <v>1079</v>
      </c>
      <c r="H14" s="913" t="s">
        <v>1133</v>
      </c>
      <c r="I14" s="913" t="s">
        <v>315</v>
      </c>
      <c r="J14" s="913" t="s">
        <v>1164</v>
      </c>
      <c r="K14" s="913">
        <v>0</v>
      </c>
      <c r="L14" s="886">
        <v>8387.4</v>
      </c>
      <c r="M14" s="886">
        <v>202262151</v>
      </c>
      <c r="N14" s="913" t="s">
        <v>1126</v>
      </c>
      <c r="O14" s="915" t="s">
        <v>1143</v>
      </c>
      <c r="P14" s="915" t="s">
        <v>4718</v>
      </c>
      <c r="Q14" s="916" t="s">
        <v>4698</v>
      </c>
      <c r="R14" s="886">
        <v>8387.4</v>
      </c>
      <c r="S14" s="884">
        <f t="shared" si="2"/>
        <v>0</v>
      </c>
      <c r="T14" s="913">
        <v>49</v>
      </c>
      <c r="U14" s="917" t="s">
        <v>4698</v>
      </c>
      <c r="V14" s="915" t="s">
        <v>4697</v>
      </c>
      <c r="W14" s="913" t="s">
        <v>4696</v>
      </c>
      <c r="X14" s="913" t="s">
        <v>4695</v>
      </c>
      <c r="Y14" s="882" t="s">
        <v>4698</v>
      </c>
      <c r="Z14" s="885">
        <v>45353</v>
      </c>
      <c r="AA14" s="886" t="s">
        <v>4704</v>
      </c>
      <c r="AB14" s="913" t="s">
        <v>4703</v>
      </c>
      <c r="AC14" s="922">
        <f>R14</f>
        <v>8387.4</v>
      </c>
      <c r="AD14" s="913"/>
      <c r="AE14" s="923">
        <f>AC14-M14</f>
        <v>-202253763.59999999</v>
      </c>
      <c r="AF14" s="915"/>
      <c r="AG14" s="913" t="s">
        <v>4716</v>
      </c>
      <c r="AH14" s="919" t="s">
        <v>4721</v>
      </c>
      <c r="AI14" s="920" t="str">
        <f t="shared" si="0"/>
        <v>16</v>
      </c>
      <c r="AJ14" s="918"/>
      <c r="AK14" s="918"/>
      <c r="AL14" s="913"/>
    </row>
    <row r="15" spans="1:41">
      <c r="B15" s="912" t="s">
        <v>4701</v>
      </c>
      <c r="C15" s="913" t="s">
        <v>1119</v>
      </c>
      <c r="D15" s="913" t="s">
        <v>355</v>
      </c>
      <c r="E15" s="914" t="s">
        <v>254</v>
      </c>
      <c r="F15" s="914" t="s">
        <v>1218</v>
      </c>
      <c r="G15" s="913" t="s">
        <v>1081</v>
      </c>
      <c r="H15" s="913" t="s">
        <v>80</v>
      </c>
      <c r="I15" s="913" t="s">
        <v>464</v>
      </c>
      <c r="J15" s="913" t="s">
        <v>1219</v>
      </c>
      <c r="K15" s="913">
        <v>0</v>
      </c>
      <c r="L15" s="886">
        <v>38522.01</v>
      </c>
      <c r="M15" s="886">
        <v>708920550.02999997</v>
      </c>
      <c r="N15" s="913" t="s">
        <v>1194</v>
      </c>
      <c r="O15" s="915" t="s">
        <v>1220</v>
      </c>
      <c r="P15" s="915" t="s">
        <v>4718</v>
      </c>
      <c r="Q15" s="916"/>
      <c r="R15" s="881"/>
      <c r="S15" s="884"/>
      <c r="T15" s="913"/>
      <c r="U15" s="886"/>
      <c r="V15" s="886"/>
      <c r="W15" s="886"/>
      <c r="X15" s="886"/>
      <c r="Y15" s="886"/>
      <c r="Z15" s="885"/>
      <c r="AA15" s="918"/>
      <c r="AB15" s="913"/>
      <c r="AC15" s="918"/>
      <c r="AD15" s="913"/>
      <c r="AE15" s="915"/>
      <c r="AF15" s="915"/>
      <c r="AG15" s="913"/>
      <c r="AH15" s="919" t="s">
        <v>1221</v>
      </c>
      <c r="AI15" s="920" t="str">
        <f t="shared" si="0"/>
        <v>24</v>
      </c>
      <c r="AJ15" s="918" t="s">
        <v>4698</v>
      </c>
      <c r="AK15" s="918"/>
      <c r="AL15" s="913" t="s">
        <v>4788</v>
      </c>
      <c r="AM15" s="921"/>
    </row>
    <row r="16" spans="1:41">
      <c r="B16" s="912" t="s">
        <v>4701</v>
      </c>
      <c r="C16" s="913" t="s">
        <v>1119</v>
      </c>
      <c r="D16" s="913" t="s">
        <v>355</v>
      </c>
      <c r="E16" s="914" t="s">
        <v>250</v>
      </c>
      <c r="F16" s="914" t="s">
        <v>1144</v>
      </c>
      <c r="G16" s="913" t="s">
        <v>1088</v>
      </c>
      <c r="H16" s="913" t="s">
        <v>1133</v>
      </c>
      <c r="I16" s="913" t="s">
        <v>178</v>
      </c>
      <c r="J16" s="913" t="s">
        <v>1145</v>
      </c>
      <c r="K16" s="913">
        <v>0</v>
      </c>
      <c r="L16" s="886">
        <v>65042763</v>
      </c>
      <c r="M16" s="886">
        <v>65042763</v>
      </c>
      <c r="N16" s="913" t="s">
        <v>1126</v>
      </c>
      <c r="O16" s="915" t="s">
        <v>1146</v>
      </c>
      <c r="P16" s="915" t="s">
        <v>4718</v>
      </c>
      <c r="Q16" s="913" t="s">
        <v>4698</v>
      </c>
      <c r="R16" s="881">
        <v>65031763</v>
      </c>
      <c r="S16" s="884">
        <f t="shared" ref="S16:S28" si="3">L16-R16</f>
        <v>11000</v>
      </c>
      <c r="T16" s="913">
        <v>2</v>
      </c>
      <c r="U16" s="917" t="s">
        <v>4698</v>
      </c>
      <c r="V16" s="915" t="s">
        <v>4697</v>
      </c>
      <c r="W16" s="913" t="s">
        <v>4696</v>
      </c>
      <c r="X16" s="913" t="s">
        <v>4695</v>
      </c>
      <c r="Y16" s="882" t="s">
        <v>4698</v>
      </c>
      <c r="Z16" s="885">
        <v>45364</v>
      </c>
      <c r="AA16" s="918" t="s">
        <v>4715</v>
      </c>
      <c r="AB16" s="913" t="s">
        <v>4703</v>
      </c>
      <c r="AC16" s="918">
        <v>65031763</v>
      </c>
      <c r="AD16" s="918">
        <v>65031763</v>
      </c>
      <c r="AE16" s="923">
        <f t="shared" ref="AE16:AE18" si="4">AC16-M16</f>
        <v>-11000</v>
      </c>
      <c r="AF16" s="915"/>
      <c r="AG16" s="913" t="s">
        <v>4716</v>
      </c>
      <c r="AH16" s="919" t="s">
        <v>4720</v>
      </c>
      <c r="AI16" s="920" t="str">
        <f t="shared" si="0"/>
        <v>35</v>
      </c>
      <c r="AJ16" s="918"/>
      <c r="AK16" s="918"/>
      <c r="AL16" s="913"/>
      <c r="AM16" s="921"/>
    </row>
    <row r="17" spans="2:39">
      <c r="B17" s="912" t="s">
        <v>4701</v>
      </c>
      <c r="C17" s="913" t="s">
        <v>1119</v>
      </c>
      <c r="D17" s="913" t="s">
        <v>355</v>
      </c>
      <c r="E17" s="914" t="s">
        <v>250</v>
      </c>
      <c r="F17" s="914" t="s">
        <v>1150</v>
      </c>
      <c r="G17" s="913" t="s">
        <v>1076</v>
      </c>
      <c r="H17" s="913" t="s">
        <v>1133</v>
      </c>
      <c r="I17" s="913" t="s">
        <v>178</v>
      </c>
      <c r="J17" s="913" t="s">
        <v>1151</v>
      </c>
      <c r="K17" s="913">
        <v>0</v>
      </c>
      <c r="L17" s="886">
        <v>210474731663</v>
      </c>
      <c r="M17" s="886">
        <v>210474731663</v>
      </c>
      <c r="N17" s="913" t="s">
        <v>1126</v>
      </c>
      <c r="O17" s="915" t="s">
        <v>1152</v>
      </c>
      <c r="P17" s="915" t="s">
        <v>4718</v>
      </c>
      <c r="Q17" s="913" t="s">
        <v>4698</v>
      </c>
      <c r="R17" s="881">
        <v>210526292684</v>
      </c>
      <c r="S17" s="884">
        <f t="shared" si="3"/>
        <v>-51561021</v>
      </c>
      <c r="T17" s="913">
        <v>4</v>
      </c>
      <c r="U17" s="917" t="s">
        <v>4698</v>
      </c>
      <c r="V17" s="915">
        <v>45321</v>
      </c>
      <c r="W17" s="913" t="s">
        <v>4696</v>
      </c>
      <c r="X17" s="886"/>
      <c r="Y17" s="882" t="s">
        <v>4698</v>
      </c>
      <c r="Z17" s="885">
        <v>45348</v>
      </c>
      <c r="AA17" s="918" t="s">
        <v>4704</v>
      </c>
      <c r="AB17" s="913" t="s">
        <v>4703</v>
      </c>
      <c r="AC17" s="925">
        <f>R17</f>
        <v>210526292684</v>
      </c>
      <c r="AD17" s="923">
        <f>L17</f>
        <v>210474731663</v>
      </c>
      <c r="AE17" s="923">
        <f t="shared" si="4"/>
        <v>51561021</v>
      </c>
      <c r="AF17" s="915"/>
      <c r="AG17" s="913" t="s">
        <v>4716</v>
      </c>
      <c r="AH17" s="919" t="s">
        <v>4717</v>
      </c>
      <c r="AI17" s="920" t="str">
        <f t="shared" si="0"/>
        <v>02</v>
      </c>
      <c r="AJ17" s="918"/>
      <c r="AK17" s="918"/>
      <c r="AL17" s="913"/>
      <c r="AM17" s="921"/>
    </row>
    <row r="18" spans="2:39">
      <c r="B18" s="912" t="s">
        <v>4701</v>
      </c>
      <c r="C18" s="913" t="s">
        <v>1119</v>
      </c>
      <c r="D18" s="913" t="s">
        <v>355</v>
      </c>
      <c r="E18" s="914" t="s">
        <v>250</v>
      </c>
      <c r="F18" s="914" t="s">
        <v>1155</v>
      </c>
      <c r="G18" s="913" t="s">
        <v>1082</v>
      </c>
      <c r="H18" s="913" t="s">
        <v>1133</v>
      </c>
      <c r="I18" s="913" t="s">
        <v>178</v>
      </c>
      <c r="J18" s="913" t="s">
        <v>1156</v>
      </c>
      <c r="K18" s="913">
        <v>0</v>
      </c>
      <c r="L18" s="886">
        <v>636701983</v>
      </c>
      <c r="M18" s="886">
        <v>636701983</v>
      </c>
      <c r="N18" s="913" t="s">
        <v>1126</v>
      </c>
      <c r="O18" s="915" t="s">
        <v>1157</v>
      </c>
      <c r="P18" s="915" t="s">
        <v>4718</v>
      </c>
      <c r="Q18" s="913" t="s">
        <v>4698</v>
      </c>
      <c r="R18" s="881">
        <v>142608903</v>
      </c>
      <c r="S18" s="884">
        <f t="shared" si="3"/>
        <v>494093080</v>
      </c>
      <c r="T18" s="913">
        <v>21</v>
      </c>
      <c r="U18" s="917" t="s">
        <v>4698</v>
      </c>
      <c r="V18" s="915">
        <v>45321</v>
      </c>
      <c r="W18" s="913" t="s">
        <v>4696</v>
      </c>
      <c r="X18" s="886"/>
      <c r="Y18" s="882" t="s">
        <v>4698</v>
      </c>
      <c r="Z18" s="885">
        <v>45349</v>
      </c>
      <c r="AA18" s="918" t="s">
        <v>4704</v>
      </c>
      <c r="AB18" s="913" t="s">
        <v>4703</v>
      </c>
      <c r="AC18" s="922">
        <f>R18</f>
        <v>142608903</v>
      </c>
      <c r="AD18" s="923">
        <f>L18</f>
        <v>636701983</v>
      </c>
      <c r="AE18" s="923">
        <f t="shared" si="4"/>
        <v>-494093080</v>
      </c>
      <c r="AF18" s="915"/>
      <c r="AG18" s="913" t="s">
        <v>4716</v>
      </c>
      <c r="AH18" s="919" t="s">
        <v>4719</v>
      </c>
      <c r="AI18" s="920" t="str">
        <f t="shared" si="0"/>
        <v>09</v>
      </c>
      <c r="AJ18" s="918"/>
      <c r="AK18" s="918"/>
      <c r="AL18" s="913"/>
      <c r="AM18" s="921"/>
    </row>
    <row r="19" spans="2:39">
      <c r="B19" s="912" t="s">
        <v>4701</v>
      </c>
      <c r="C19" s="913" t="s">
        <v>1119</v>
      </c>
      <c r="D19" s="913" t="s">
        <v>355</v>
      </c>
      <c r="E19" s="914" t="s">
        <v>252</v>
      </c>
      <c r="F19" s="914" t="s">
        <v>1159</v>
      </c>
      <c r="G19" s="913" t="s">
        <v>1075</v>
      </c>
      <c r="H19" s="913" t="s">
        <v>1133</v>
      </c>
      <c r="I19" s="913" t="s">
        <v>356</v>
      </c>
      <c r="J19" s="913" t="s">
        <v>1166</v>
      </c>
      <c r="K19" s="913">
        <v>0</v>
      </c>
      <c r="L19" s="886">
        <v>212193.02</v>
      </c>
      <c r="M19" s="886">
        <v>3518372464.6199999</v>
      </c>
      <c r="N19" s="913" t="s">
        <v>1126</v>
      </c>
      <c r="O19" s="915" t="s">
        <v>1167</v>
      </c>
      <c r="P19" s="915" t="s">
        <v>4718</v>
      </c>
      <c r="Q19" s="913" t="s">
        <v>4698</v>
      </c>
      <c r="R19" s="881">
        <v>212167.76</v>
      </c>
      <c r="S19" s="884">
        <f t="shared" si="3"/>
        <v>25.259999999980209</v>
      </c>
      <c r="T19" s="913">
        <v>3</v>
      </c>
      <c r="U19" s="917" t="s">
        <v>4698</v>
      </c>
      <c r="V19" s="915" t="s">
        <v>4697</v>
      </c>
      <c r="W19" s="913" t="s">
        <v>4696</v>
      </c>
      <c r="X19" s="913" t="s">
        <v>4695</v>
      </c>
      <c r="Y19" s="886"/>
      <c r="Z19" s="885"/>
      <c r="AA19" s="918"/>
      <c r="AB19" s="913"/>
      <c r="AC19" s="918"/>
      <c r="AD19" s="913"/>
      <c r="AE19" s="915"/>
      <c r="AF19" s="915"/>
      <c r="AG19" s="913"/>
      <c r="AH19" s="919" t="s">
        <v>1168</v>
      </c>
      <c r="AI19" s="920" t="str">
        <f t="shared" si="0"/>
        <v>10</v>
      </c>
      <c r="AJ19" s="918" t="s">
        <v>4698</v>
      </c>
      <c r="AK19" s="918"/>
      <c r="AL19" s="913" t="s">
        <v>4788</v>
      </c>
      <c r="AM19" s="921"/>
    </row>
    <row r="20" spans="2:39">
      <c r="B20" s="912" t="s">
        <v>4701</v>
      </c>
      <c r="C20" s="913" t="s">
        <v>1119</v>
      </c>
      <c r="D20" s="913" t="s">
        <v>355</v>
      </c>
      <c r="E20" s="914" t="s">
        <v>250</v>
      </c>
      <c r="F20" s="914" t="s">
        <v>1159</v>
      </c>
      <c r="G20" s="913" t="s">
        <v>1075</v>
      </c>
      <c r="H20" s="913" t="s">
        <v>1133</v>
      </c>
      <c r="I20" s="913" t="s">
        <v>178</v>
      </c>
      <c r="J20" s="913" t="s">
        <v>1160</v>
      </c>
      <c r="K20" s="913">
        <v>0</v>
      </c>
      <c r="L20" s="886">
        <v>4590792143</v>
      </c>
      <c r="M20" s="886">
        <v>4590792143</v>
      </c>
      <c r="N20" s="913" t="s">
        <v>1126</v>
      </c>
      <c r="O20" s="915" t="s">
        <v>1161</v>
      </c>
      <c r="P20" s="915" t="s">
        <v>4718</v>
      </c>
      <c r="Q20" s="913" t="s">
        <v>4698</v>
      </c>
      <c r="R20" s="881">
        <v>4583761642</v>
      </c>
      <c r="S20" s="884">
        <f t="shared" si="3"/>
        <v>7030501</v>
      </c>
      <c r="T20" s="913">
        <v>3</v>
      </c>
      <c r="U20" s="917" t="s">
        <v>4698</v>
      </c>
      <c r="V20" s="915" t="s">
        <v>4697</v>
      </c>
      <c r="W20" s="913" t="s">
        <v>4696</v>
      </c>
      <c r="X20" s="913" t="s">
        <v>4695</v>
      </c>
      <c r="Y20" s="886"/>
      <c r="Z20" s="885"/>
      <c r="AA20" s="918"/>
      <c r="AB20" s="913"/>
      <c r="AC20" s="918"/>
      <c r="AD20" s="913"/>
      <c r="AE20" s="915"/>
      <c r="AF20" s="915"/>
      <c r="AG20" s="913"/>
      <c r="AH20" s="919" t="s">
        <v>1162</v>
      </c>
      <c r="AI20" s="920" t="str">
        <f t="shared" si="0"/>
        <v>08</v>
      </c>
      <c r="AJ20" s="918" t="s">
        <v>4698</v>
      </c>
      <c r="AK20" s="918"/>
      <c r="AL20" s="913" t="s">
        <v>4788</v>
      </c>
      <c r="AM20" s="921"/>
    </row>
    <row r="21" spans="2:39">
      <c r="B21" s="912" t="s">
        <v>4701</v>
      </c>
      <c r="C21" s="913" t="s">
        <v>1119</v>
      </c>
      <c r="D21" s="913" t="s">
        <v>355</v>
      </c>
      <c r="E21" s="914" t="s">
        <v>252</v>
      </c>
      <c r="F21" s="914" t="s">
        <v>1159</v>
      </c>
      <c r="G21" s="913" t="s">
        <v>1075</v>
      </c>
      <c r="H21" s="913" t="s">
        <v>1133</v>
      </c>
      <c r="I21" s="913" t="s">
        <v>315</v>
      </c>
      <c r="J21" s="913" t="s">
        <v>1170</v>
      </c>
      <c r="K21" s="913">
        <v>0</v>
      </c>
      <c r="L21" s="886">
        <v>12269247.35</v>
      </c>
      <c r="M21" s="886">
        <v>295872899845.25</v>
      </c>
      <c r="N21" s="913" t="s">
        <v>1126</v>
      </c>
      <c r="O21" s="915" t="s">
        <v>1161</v>
      </c>
      <c r="P21" s="915" t="s">
        <v>4718</v>
      </c>
      <c r="Q21" s="913" t="s">
        <v>4698</v>
      </c>
      <c r="R21" s="881">
        <v>12216288.220000001</v>
      </c>
      <c r="S21" s="884">
        <f t="shared" si="3"/>
        <v>52959.129999998957</v>
      </c>
      <c r="T21" s="913">
        <v>3</v>
      </c>
      <c r="U21" s="917" t="s">
        <v>4698</v>
      </c>
      <c r="V21" s="915" t="s">
        <v>4697</v>
      </c>
      <c r="W21" s="913" t="s">
        <v>4696</v>
      </c>
      <c r="X21" s="913" t="s">
        <v>4695</v>
      </c>
      <c r="Y21" s="886"/>
      <c r="Z21" s="885"/>
      <c r="AA21" s="918"/>
      <c r="AB21" s="913"/>
      <c r="AC21" s="918"/>
      <c r="AD21" s="913"/>
      <c r="AE21" s="915"/>
      <c r="AF21" s="915"/>
      <c r="AG21" s="913"/>
      <c r="AH21" s="919" t="s">
        <v>1171</v>
      </c>
      <c r="AI21" s="920" t="str">
        <f t="shared" si="0"/>
        <v>11</v>
      </c>
      <c r="AJ21" s="918" t="s">
        <v>4698</v>
      </c>
      <c r="AK21" s="918"/>
      <c r="AL21" s="913" t="s">
        <v>4788</v>
      </c>
      <c r="AM21" s="921"/>
    </row>
    <row r="22" spans="2:39">
      <c r="B22" s="912" t="s">
        <v>4701</v>
      </c>
      <c r="C22" s="913" t="s">
        <v>1119</v>
      </c>
      <c r="D22" s="913" t="s">
        <v>355</v>
      </c>
      <c r="E22" s="914" t="s">
        <v>252</v>
      </c>
      <c r="F22" s="914" t="s">
        <v>1159</v>
      </c>
      <c r="G22" s="913" t="s">
        <v>1075</v>
      </c>
      <c r="H22" s="913" t="s">
        <v>1133</v>
      </c>
      <c r="I22" s="913" t="s">
        <v>464</v>
      </c>
      <c r="J22" s="913" t="s">
        <v>1173</v>
      </c>
      <c r="K22" s="913">
        <v>0</v>
      </c>
      <c r="L22" s="886">
        <v>1864.31</v>
      </c>
      <c r="M22" s="886">
        <v>34308896.93</v>
      </c>
      <c r="N22" s="913" t="s">
        <v>1126</v>
      </c>
      <c r="O22" s="915" t="s">
        <v>1161</v>
      </c>
      <c r="P22" s="915" t="s">
        <v>4718</v>
      </c>
      <c r="Q22" s="913" t="s">
        <v>4698</v>
      </c>
      <c r="R22" s="881">
        <v>1858.81</v>
      </c>
      <c r="S22" s="884">
        <f t="shared" si="3"/>
        <v>5.5</v>
      </c>
      <c r="T22" s="913">
        <v>3</v>
      </c>
      <c r="U22" s="917" t="s">
        <v>4698</v>
      </c>
      <c r="V22" s="915" t="s">
        <v>4697</v>
      </c>
      <c r="W22" s="913" t="s">
        <v>4696</v>
      </c>
      <c r="X22" s="913" t="s">
        <v>4695</v>
      </c>
      <c r="Y22" s="886"/>
      <c r="Z22" s="885"/>
      <c r="AA22" s="918"/>
      <c r="AB22" s="913"/>
      <c r="AC22" s="918"/>
      <c r="AD22" s="913"/>
      <c r="AE22" s="915"/>
      <c r="AF22" s="915"/>
      <c r="AG22" s="913"/>
      <c r="AH22" s="919" t="s">
        <v>1174</v>
      </c>
      <c r="AI22" s="920" t="str">
        <f t="shared" si="0"/>
        <v>12</v>
      </c>
      <c r="AJ22" s="918" t="s">
        <v>4698</v>
      </c>
      <c r="AK22" s="918"/>
      <c r="AL22" s="913" t="s">
        <v>4788</v>
      </c>
      <c r="AM22" s="921"/>
    </row>
    <row r="23" spans="2:39">
      <c r="B23" s="912" t="s">
        <v>4701</v>
      </c>
      <c r="C23" s="913" t="s">
        <v>1119</v>
      </c>
      <c r="D23" s="913" t="s">
        <v>355</v>
      </c>
      <c r="E23" s="914" t="s">
        <v>252</v>
      </c>
      <c r="F23" s="914" t="s">
        <v>1159</v>
      </c>
      <c r="G23" s="913" t="s">
        <v>1075</v>
      </c>
      <c r="H23" s="913" t="s">
        <v>1133</v>
      </c>
      <c r="I23" s="913" t="s">
        <v>453</v>
      </c>
      <c r="J23" s="913" t="s">
        <v>1175</v>
      </c>
      <c r="K23" s="913">
        <v>0</v>
      </c>
      <c r="L23" s="886">
        <v>12942.56</v>
      </c>
      <c r="M23" s="886">
        <v>400416921.27999997</v>
      </c>
      <c r="N23" s="913" t="s">
        <v>1126</v>
      </c>
      <c r="O23" s="915" t="s">
        <v>1161</v>
      </c>
      <c r="P23" s="915" t="s">
        <v>4718</v>
      </c>
      <c r="Q23" s="913" t="s">
        <v>4698</v>
      </c>
      <c r="R23" s="881">
        <v>12940.36</v>
      </c>
      <c r="S23" s="884">
        <f t="shared" si="3"/>
        <v>2.1999999999989086</v>
      </c>
      <c r="T23" s="913">
        <v>3</v>
      </c>
      <c r="U23" s="917" t="s">
        <v>4698</v>
      </c>
      <c r="V23" s="915" t="s">
        <v>4697</v>
      </c>
      <c r="W23" s="913" t="s">
        <v>4696</v>
      </c>
      <c r="X23" s="913" t="s">
        <v>4695</v>
      </c>
      <c r="Y23" s="886"/>
      <c r="Z23" s="885"/>
      <c r="AA23" s="918"/>
      <c r="AB23" s="913"/>
      <c r="AC23" s="918"/>
      <c r="AD23" s="913"/>
      <c r="AE23" s="915"/>
      <c r="AF23" s="915"/>
      <c r="AG23" s="913"/>
      <c r="AH23" s="919" t="s">
        <v>1176</v>
      </c>
      <c r="AI23" s="920" t="str">
        <f t="shared" si="0"/>
        <v>13</v>
      </c>
      <c r="AJ23" s="918" t="s">
        <v>4698</v>
      </c>
      <c r="AK23" s="918"/>
      <c r="AL23" s="913" t="s">
        <v>4788</v>
      </c>
      <c r="AM23" s="921"/>
    </row>
    <row r="24" spans="2:39">
      <c r="B24" s="912" t="s">
        <v>4701</v>
      </c>
      <c r="C24" s="913" t="s">
        <v>1119</v>
      </c>
      <c r="D24" s="913" t="s">
        <v>355</v>
      </c>
      <c r="E24" s="914" t="s">
        <v>252</v>
      </c>
      <c r="F24" s="914" t="s">
        <v>1159</v>
      </c>
      <c r="G24" s="913" t="s">
        <v>1075</v>
      </c>
      <c r="H24" s="913" t="s">
        <v>1133</v>
      </c>
      <c r="I24" s="913" t="s">
        <v>460</v>
      </c>
      <c r="J24" s="913" t="s">
        <v>1177</v>
      </c>
      <c r="K24" s="913">
        <v>0</v>
      </c>
      <c r="L24" s="886">
        <v>821928.67</v>
      </c>
      <c r="M24" s="886">
        <v>584391284.37</v>
      </c>
      <c r="N24" s="913" t="s">
        <v>1126</v>
      </c>
      <c r="O24" s="915" t="s">
        <v>1161</v>
      </c>
      <c r="P24" s="915" t="s">
        <v>4718</v>
      </c>
      <c r="Q24" s="913" t="s">
        <v>4698</v>
      </c>
      <c r="R24" s="881">
        <v>821818.67</v>
      </c>
      <c r="S24" s="884">
        <f t="shared" si="3"/>
        <v>110</v>
      </c>
      <c r="T24" s="913">
        <v>3</v>
      </c>
      <c r="U24" s="917" t="s">
        <v>4698</v>
      </c>
      <c r="V24" s="915" t="s">
        <v>4697</v>
      </c>
      <c r="W24" s="913" t="s">
        <v>4696</v>
      </c>
      <c r="X24" s="913" t="s">
        <v>4695</v>
      </c>
      <c r="Y24" s="886"/>
      <c r="Z24" s="885"/>
      <c r="AA24" s="918"/>
      <c r="AB24" s="913"/>
      <c r="AC24" s="918"/>
      <c r="AD24" s="913"/>
      <c r="AE24" s="915"/>
      <c r="AF24" s="915"/>
      <c r="AG24" s="913"/>
      <c r="AH24" s="919" t="s">
        <v>1178</v>
      </c>
      <c r="AI24" s="920" t="str">
        <f t="shared" si="0"/>
        <v>14</v>
      </c>
      <c r="AJ24" s="918" t="s">
        <v>4698</v>
      </c>
      <c r="AK24" s="918"/>
      <c r="AL24" s="913" t="s">
        <v>4788</v>
      </c>
      <c r="AM24" s="921"/>
    </row>
    <row r="25" spans="2:39">
      <c r="B25" s="912" t="s">
        <v>4701</v>
      </c>
      <c r="C25" s="913" t="s">
        <v>1119</v>
      </c>
      <c r="D25" s="913" t="s">
        <v>355</v>
      </c>
      <c r="E25" s="914" t="s">
        <v>252</v>
      </c>
      <c r="F25" s="914" t="s">
        <v>1159</v>
      </c>
      <c r="G25" s="913" t="s">
        <v>1075</v>
      </c>
      <c r="H25" s="913" t="s">
        <v>1133</v>
      </c>
      <c r="I25" s="913" t="s">
        <v>358</v>
      </c>
      <c r="J25" s="913" t="s">
        <v>1180</v>
      </c>
      <c r="K25" s="913">
        <v>0</v>
      </c>
      <c r="L25" s="886">
        <v>7734.87</v>
      </c>
      <c r="M25" s="886">
        <v>222516740.16</v>
      </c>
      <c r="N25" s="913" t="s">
        <v>1126</v>
      </c>
      <c r="O25" s="915" t="s">
        <v>1161</v>
      </c>
      <c r="P25" s="915" t="s">
        <v>4718</v>
      </c>
      <c r="Q25" s="913" t="s">
        <v>4698</v>
      </c>
      <c r="R25" s="881">
        <v>7730.18</v>
      </c>
      <c r="S25" s="884">
        <f t="shared" si="3"/>
        <v>4.6899999999995998</v>
      </c>
      <c r="T25" s="913">
        <v>3</v>
      </c>
      <c r="U25" s="917" t="s">
        <v>4698</v>
      </c>
      <c r="V25" s="915" t="s">
        <v>4697</v>
      </c>
      <c r="W25" s="913" t="s">
        <v>4696</v>
      </c>
      <c r="X25" s="913" t="s">
        <v>4695</v>
      </c>
      <c r="Y25" s="886"/>
      <c r="Z25" s="885"/>
      <c r="AA25" s="918"/>
      <c r="AB25" s="913"/>
      <c r="AC25" s="918"/>
      <c r="AD25" s="913"/>
      <c r="AE25" s="915"/>
      <c r="AF25" s="915"/>
      <c r="AG25" s="913"/>
      <c r="AH25" s="919" t="s">
        <v>1181</v>
      </c>
      <c r="AI25" s="920" t="str">
        <f t="shared" si="0"/>
        <v>15</v>
      </c>
      <c r="AJ25" s="918" t="s">
        <v>4698</v>
      </c>
      <c r="AK25" s="918"/>
      <c r="AL25" s="913" t="s">
        <v>4788</v>
      </c>
      <c r="AM25" s="921"/>
    </row>
    <row r="26" spans="2:39">
      <c r="B26" s="912" t="s">
        <v>4701</v>
      </c>
      <c r="C26" s="913" t="s">
        <v>1119</v>
      </c>
      <c r="D26" s="913" t="s">
        <v>355</v>
      </c>
      <c r="E26" s="914" t="s">
        <v>252</v>
      </c>
      <c r="F26" s="914" t="s">
        <v>1159</v>
      </c>
      <c r="G26" s="913" t="s">
        <v>1075</v>
      </c>
      <c r="H26" s="913" t="s">
        <v>1133</v>
      </c>
      <c r="I26" s="913" t="s">
        <v>326</v>
      </c>
      <c r="J26" s="913" t="s">
        <v>1182</v>
      </c>
      <c r="K26" s="913">
        <v>0</v>
      </c>
      <c r="L26" s="886">
        <v>5567.33</v>
      </c>
      <c r="M26" s="886">
        <v>150317910</v>
      </c>
      <c r="N26" s="913" t="s">
        <v>1126</v>
      </c>
      <c r="O26" s="915" t="s">
        <v>1161</v>
      </c>
      <c r="P26" s="915" t="s">
        <v>4718</v>
      </c>
      <c r="Q26" s="913" t="s">
        <v>4698</v>
      </c>
      <c r="R26" s="881">
        <v>5564.03</v>
      </c>
      <c r="S26" s="884">
        <f t="shared" si="3"/>
        <v>3.3000000000001819</v>
      </c>
      <c r="T26" s="913">
        <v>3</v>
      </c>
      <c r="U26" s="917" t="s">
        <v>4698</v>
      </c>
      <c r="V26" s="915" t="s">
        <v>4697</v>
      </c>
      <c r="W26" s="913" t="s">
        <v>4696</v>
      </c>
      <c r="X26" s="913" t="s">
        <v>4695</v>
      </c>
      <c r="Y26" s="886"/>
      <c r="Z26" s="885"/>
      <c r="AA26" s="918"/>
      <c r="AB26" s="913"/>
      <c r="AC26" s="918"/>
      <c r="AD26" s="913"/>
      <c r="AE26" s="915"/>
      <c r="AF26" s="915"/>
      <c r="AG26" s="913"/>
      <c r="AH26" s="919" t="s">
        <v>1183</v>
      </c>
      <c r="AI26" s="920" t="str">
        <f t="shared" si="0"/>
        <v>16</v>
      </c>
      <c r="AJ26" s="918" t="s">
        <v>4698</v>
      </c>
      <c r="AK26" s="918"/>
      <c r="AL26" s="913" t="s">
        <v>4788</v>
      </c>
      <c r="AM26" s="921"/>
    </row>
    <row r="27" spans="2:39">
      <c r="B27" s="912" t="s">
        <v>4701</v>
      </c>
      <c r="C27" s="913" t="s">
        <v>1119</v>
      </c>
      <c r="D27" s="913" t="s">
        <v>355</v>
      </c>
      <c r="E27" s="914" t="s">
        <v>252</v>
      </c>
      <c r="F27" s="914" t="s">
        <v>1159</v>
      </c>
      <c r="G27" s="913" t="s">
        <v>1075</v>
      </c>
      <c r="H27" s="913" t="s">
        <v>1133</v>
      </c>
      <c r="I27" s="913" t="s">
        <v>458</v>
      </c>
      <c r="J27" s="913" t="s">
        <v>1185</v>
      </c>
      <c r="K27" s="913">
        <v>0</v>
      </c>
      <c r="L27" s="886">
        <v>1779639</v>
      </c>
      <c r="M27" s="886">
        <v>307058913.06</v>
      </c>
      <c r="N27" s="913" t="s">
        <v>1126</v>
      </c>
      <c r="O27" s="915" t="s">
        <v>1161</v>
      </c>
      <c r="P27" s="915" t="s">
        <v>4718</v>
      </c>
      <c r="Q27" s="913" t="s">
        <v>4698</v>
      </c>
      <c r="R27" s="881">
        <v>1778607</v>
      </c>
      <c r="S27" s="884">
        <f t="shared" si="3"/>
        <v>1032</v>
      </c>
      <c r="T27" s="913">
        <v>3</v>
      </c>
      <c r="U27" s="917" t="s">
        <v>4698</v>
      </c>
      <c r="V27" s="915" t="s">
        <v>4697</v>
      </c>
      <c r="W27" s="913" t="s">
        <v>4696</v>
      </c>
      <c r="X27" s="913" t="s">
        <v>4695</v>
      </c>
      <c r="Y27" s="886"/>
      <c r="Z27" s="885"/>
      <c r="AA27" s="918"/>
      <c r="AB27" s="913"/>
      <c r="AC27" s="918"/>
      <c r="AD27" s="913"/>
      <c r="AE27" s="915"/>
      <c r="AF27" s="915"/>
      <c r="AG27" s="913"/>
      <c r="AH27" s="919" t="s">
        <v>1186</v>
      </c>
      <c r="AI27" s="920" t="str">
        <f t="shared" si="0"/>
        <v>17</v>
      </c>
      <c r="AJ27" s="918" t="s">
        <v>4698</v>
      </c>
      <c r="AK27" s="918"/>
      <c r="AL27" s="913" t="s">
        <v>4788</v>
      </c>
      <c r="AM27" s="921"/>
    </row>
    <row r="28" spans="2:39">
      <c r="B28" s="912" t="s">
        <v>4701</v>
      </c>
      <c r="C28" s="913" t="s">
        <v>1119</v>
      </c>
      <c r="D28" s="913" t="s">
        <v>355</v>
      </c>
      <c r="E28" s="914" t="s">
        <v>252</v>
      </c>
      <c r="F28" s="914" t="s">
        <v>1159</v>
      </c>
      <c r="G28" s="913" t="s">
        <v>1075</v>
      </c>
      <c r="H28" s="913" t="s">
        <v>1133</v>
      </c>
      <c r="I28" s="913" t="s">
        <v>357</v>
      </c>
      <c r="J28" s="913" t="s">
        <v>1188</v>
      </c>
      <c r="K28" s="913">
        <v>0</v>
      </c>
      <c r="L28" s="886">
        <v>128210.45</v>
      </c>
      <c r="M28" s="886">
        <v>2347917970.8499999</v>
      </c>
      <c r="N28" s="913" t="s">
        <v>1126</v>
      </c>
      <c r="O28" s="915" t="s">
        <v>1161</v>
      </c>
      <c r="P28" s="915" t="s">
        <v>4718</v>
      </c>
      <c r="Q28" s="913" t="s">
        <v>4698</v>
      </c>
      <c r="R28" s="881">
        <v>128197.05</v>
      </c>
      <c r="S28" s="884">
        <f t="shared" si="3"/>
        <v>13.399999999994179</v>
      </c>
      <c r="T28" s="913">
        <v>3</v>
      </c>
      <c r="U28" s="917" t="s">
        <v>4698</v>
      </c>
      <c r="V28" s="915" t="s">
        <v>4697</v>
      </c>
      <c r="W28" s="913" t="s">
        <v>4696</v>
      </c>
      <c r="X28" s="913" t="s">
        <v>4695</v>
      </c>
      <c r="Y28" s="886"/>
      <c r="Z28" s="885"/>
      <c r="AA28" s="918"/>
      <c r="AB28" s="913"/>
      <c r="AC28" s="918"/>
      <c r="AD28" s="913"/>
      <c r="AE28" s="915"/>
      <c r="AF28" s="915"/>
      <c r="AG28" s="913"/>
      <c r="AH28" s="919" t="s">
        <v>1189</v>
      </c>
      <c r="AI28" s="920" t="str">
        <f t="shared" si="0"/>
        <v>18</v>
      </c>
      <c r="AJ28" s="918" t="s">
        <v>4698</v>
      </c>
      <c r="AK28" s="918"/>
      <c r="AL28" s="913" t="s">
        <v>4788</v>
      </c>
      <c r="AM28" s="921"/>
    </row>
    <row r="29" spans="2:39">
      <c r="B29" s="912" t="s">
        <v>4701</v>
      </c>
      <c r="C29" s="913"/>
      <c r="D29" s="913" t="s">
        <v>436</v>
      </c>
      <c r="E29" s="914" t="s">
        <v>251</v>
      </c>
      <c r="F29" s="914">
        <v>21485</v>
      </c>
      <c r="G29" s="913" t="s">
        <v>1070</v>
      </c>
      <c r="H29" s="913" t="s">
        <v>1271</v>
      </c>
      <c r="I29" s="913" t="s">
        <v>178</v>
      </c>
      <c r="J29" s="913" t="s">
        <v>1272</v>
      </c>
      <c r="K29" s="913">
        <v>3.1</v>
      </c>
      <c r="L29" s="886">
        <v>250000000000</v>
      </c>
      <c r="M29" s="886">
        <v>250000000000</v>
      </c>
      <c r="N29" s="913" t="s">
        <v>1273</v>
      </c>
      <c r="O29" s="915">
        <v>45251</v>
      </c>
      <c r="P29" s="915">
        <v>45341</v>
      </c>
      <c r="Q29" s="913" t="s">
        <v>4698</v>
      </c>
      <c r="R29" s="881">
        <f t="shared" ref="R29:R66" si="5">L29</f>
        <v>250000000000</v>
      </c>
      <c r="S29" s="884">
        <f t="shared" ref="S29:S54" si="6">L29-R29</f>
        <v>0</v>
      </c>
      <c r="T29" s="913">
        <v>6</v>
      </c>
      <c r="U29" s="917" t="s">
        <v>4698</v>
      </c>
      <c r="V29" s="915">
        <v>45321</v>
      </c>
      <c r="W29" s="913" t="s">
        <v>4696</v>
      </c>
      <c r="X29" s="886"/>
      <c r="Y29" s="882" t="s">
        <v>4698</v>
      </c>
      <c r="Z29" s="885">
        <v>45349</v>
      </c>
      <c r="AA29" s="886" t="s">
        <v>4704</v>
      </c>
      <c r="AB29" s="913" t="s">
        <v>4703</v>
      </c>
      <c r="AC29" s="922">
        <f t="shared" ref="AC29:AC46" si="7">R29</f>
        <v>250000000000</v>
      </c>
      <c r="AD29" s="925">
        <f t="shared" ref="AD29:AD34" si="8">L29</f>
        <v>250000000000</v>
      </c>
      <c r="AE29" s="923">
        <f t="shared" ref="AE29:AE65" si="9">AC29-M29</f>
        <v>0</v>
      </c>
      <c r="AF29" s="913"/>
      <c r="AG29" s="913" t="s">
        <v>4716</v>
      </c>
      <c r="AH29" s="919" t="s">
        <v>4714</v>
      </c>
      <c r="AI29" s="920" t="str">
        <f t="shared" ref="AI29:AI51" si="10">RIGHT(AH29,2)</f>
        <v>14</v>
      </c>
      <c r="AJ29" s="918"/>
      <c r="AK29" s="918"/>
      <c r="AL29" s="918"/>
      <c r="AM29" s="926"/>
    </row>
    <row r="30" spans="2:39">
      <c r="B30" s="912" t="s">
        <v>4701</v>
      </c>
      <c r="C30" s="913"/>
      <c r="D30" s="913" t="s">
        <v>436</v>
      </c>
      <c r="E30" s="914" t="s">
        <v>251</v>
      </c>
      <c r="F30" s="914">
        <v>21485</v>
      </c>
      <c r="G30" s="913" t="s">
        <v>1070</v>
      </c>
      <c r="H30" s="913" t="s">
        <v>1271</v>
      </c>
      <c r="I30" s="913" t="s">
        <v>178</v>
      </c>
      <c r="J30" s="913" t="s">
        <v>1278</v>
      </c>
      <c r="K30" s="913">
        <v>3.25</v>
      </c>
      <c r="L30" s="886">
        <v>250000000000</v>
      </c>
      <c r="M30" s="886">
        <v>250000000000</v>
      </c>
      <c r="N30" s="913" t="s">
        <v>1279</v>
      </c>
      <c r="O30" s="915">
        <v>45251</v>
      </c>
      <c r="P30" s="915">
        <v>45341</v>
      </c>
      <c r="Q30" s="913" t="s">
        <v>4698</v>
      </c>
      <c r="R30" s="881">
        <f t="shared" si="5"/>
        <v>250000000000</v>
      </c>
      <c r="S30" s="884">
        <f t="shared" si="6"/>
        <v>0</v>
      </c>
      <c r="T30" s="913">
        <v>6</v>
      </c>
      <c r="U30" s="917" t="s">
        <v>4698</v>
      </c>
      <c r="V30" s="915">
        <v>45321</v>
      </c>
      <c r="W30" s="913" t="s">
        <v>4696</v>
      </c>
      <c r="X30" s="886"/>
      <c r="Y30" s="882" t="s">
        <v>4698</v>
      </c>
      <c r="Z30" s="885">
        <v>45349</v>
      </c>
      <c r="AA30" s="886" t="s">
        <v>4704</v>
      </c>
      <c r="AB30" s="913" t="s">
        <v>4703</v>
      </c>
      <c r="AC30" s="922">
        <f t="shared" si="7"/>
        <v>250000000000</v>
      </c>
      <c r="AD30" s="925">
        <f t="shared" si="8"/>
        <v>250000000000</v>
      </c>
      <c r="AE30" s="923">
        <f t="shared" si="9"/>
        <v>0</v>
      </c>
      <c r="AF30" s="913"/>
      <c r="AG30" s="913" t="s">
        <v>4716</v>
      </c>
      <c r="AH30" s="919" t="s">
        <v>4714</v>
      </c>
      <c r="AI30" s="920" t="str">
        <f t="shared" si="10"/>
        <v>14</v>
      </c>
      <c r="AJ30" s="918"/>
      <c r="AK30" s="918"/>
      <c r="AL30" s="918"/>
      <c r="AM30" s="926"/>
    </row>
    <row r="31" spans="2:39">
      <c r="B31" s="912" t="s">
        <v>4701</v>
      </c>
      <c r="C31" s="913"/>
      <c r="D31" s="913" t="s">
        <v>436</v>
      </c>
      <c r="E31" s="914" t="s">
        <v>251</v>
      </c>
      <c r="F31" s="914">
        <v>21485</v>
      </c>
      <c r="G31" s="913" t="s">
        <v>1070</v>
      </c>
      <c r="H31" s="913" t="s">
        <v>1271</v>
      </c>
      <c r="I31" s="913" t="s">
        <v>178</v>
      </c>
      <c r="J31" s="913" t="s">
        <v>1282</v>
      </c>
      <c r="K31" s="913">
        <v>3</v>
      </c>
      <c r="L31" s="886">
        <v>250000000000</v>
      </c>
      <c r="M31" s="886">
        <v>250000000000</v>
      </c>
      <c r="N31" s="913" t="s">
        <v>1283</v>
      </c>
      <c r="O31" s="915">
        <v>45252</v>
      </c>
      <c r="P31" s="915">
        <v>45342</v>
      </c>
      <c r="Q31" s="913" t="s">
        <v>4698</v>
      </c>
      <c r="R31" s="881">
        <f t="shared" si="5"/>
        <v>250000000000</v>
      </c>
      <c r="S31" s="884">
        <f t="shared" si="6"/>
        <v>0</v>
      </c>
      <c r="T31" s="913">
        <v>6</v>
      </c>
      <c r="U31" s="917" t="s">
        <v>4698</v>
      </c>
      <c r="V31" s="915">
        <v>45321</v>
      </c>
      <c r="W31" s="913" t="s">
        <v>4696</v>
      </c>
      <c r="X31" s="886"/>
      <c r="Y31" s="882" t="s">
        <v>4698</v>
      </c>
      <c r="Z31" s="885">
        <v>45349</v>
      </c>
      <c r="AA31" s="886" t="s">
        <v>4704</v>
      </c>
      <c r="AB31" s="913" t="s">
        <v>4703</v>
      </c>
      <c r="AC31" s="922">
        <f t="shared" si="7"/>
        <v>250000000000</v>
      </c>
      <c r="AD31" s="925">
        <f t="shared" si="8"/>
        <v>250000000000</v>
      </c>
      <c r="AE31" s="923">
        <f t="shared" si="9"/>
        <v>0</v>
      </c>
      <c r="AF31" s="913"/>
      <c r="AG31" s="913" t="s">
        <v>4716</v>
      </c>
      <c r="AH31" s="919" t="s">
        <v>4714</v>
      </c>
      <c r="AI31" s="920" t="str">
        <f t="shared" si="10"/>
        <v>14</v>
      </c>
      <c r="AJ31" s="918"/>
      <c r="AK31" s="918"/>
      <c r="AL31" s="918"/>
      <c r="AM31" s="926"/>
    </row>
    <row r="32" spans="2:39">
      <c r="B32" s="912" t="s">
        <v>4701</v>
      </c>
      <c r="C32" s="913"/>
      <c r="D32" s="913" t="s">
        <v>436</v>
      </c>
      <c r="E32" s="914" t="s">
        <v>251</v>
      </c>
      <c r="F32" s="914">
        <v>21485</v>
      </c>
      <c r="G32" s="913" t="s">
        <v>1070</v>
      </c>
      <c r="H32" s="913" t="s">
        <v>1271</v>
      </c>
      <c r="I32" s="913" t="s">
        <v>178</v>
      </c>
      <c r="J32" s="913" t="s">
        <v>1287</v>
      </c>
      <c r="K32" s="913">
        <v>3.2</v>
      </c>
      <c r="L32" s="886">
        <v>250000000000</v>
      </c>
      <c r="M32" s="886">
        <v>250000000000</v>
      </c>
      <c r="N32" s="913" t="s">
        <v>1288</v>
      </c>
      <c r="O32" s="915">
        <v>45252</v>
      </c>
      <c r="P32" s="915">
        <v>45342</v>
      </c>
      <c r="Q32" s="913" t="s">
        <v>4698</v>
      </c>
      <c r="R32" s="881">
        <f t="shared" si="5"/>
        <v>250000000000</v>
      </c>
      <c r="S32" s="884">
        <f t="shared" si="6"/>
        <v>0</v>
      </c>
      <c r="T32" s="913">
        <v>6</v>
      </c>
      <c r="U32" s="917" t="s">
        <v>4698</v>
      </c>
      <c r="V32" s="915">
        <v>45321</v>
      </c>
      <c r="W32" s="913" t="s">
        <v>4696</v>
      </c>
      <c r="X32" s="886"/>
      <c r="Y32" s="882" t="s">
        <v>4698</v>
      </c>
      <c r="Z32" s="885">
        <v>45349</v>
      </c>
      <c r="AA32" s="886" t="s">
        <v>4704</v>
      </c>
      <c r="AB32" s="913" t="s">
        <v>4703</v>
      </c>
      <c r="AC32" s="922">
        <f t="shared" si="7"/>
        <v>250000000000</v>
      </c>
      <c r="AD32" s="925">
        <f t="shared" si="8"/>
        <v>250000000000</v>
      </c>
      <c r="AE32" s="923">
        <f t="shared" si="9"/>
        <v>0</v>
      </c>
      <c r="AF32" s="913"/>
      <c r="AG32" s="913" t="s">
        <v>4716</v>
      </c>
      <c r="AH32" s="919" t="s">
        <v>4714</v>
      </c>
      <c r="AI32" s="920" t="str">
        <f t="shared" si="10"/>
        <v>14</v>
      </c>
      <c r="AJ32" s="918"/>
      <c r="AK32" s="918"/>
      <c r="AL32" s="918"/>
      <c r="AM32" s="926"/>
    </row>
    <row r="33" spans="2:39">
      <c r="B33" s="912" t="s">
        <v>4701</v>
      </c>
      <c r="C33" s="913"/>
      <c r="D33" s="913" t="s">
        <v>436</v>
      </c>
      <c r="E33" s="914" t="s">
        <v>251</v>
      </c>
      <c r="F33" s="914">
        <v>21485</v>
      </c>
      <c r="G33" s="913" t="s">
        <v>1070</v>
      </c>
      <c r="H33" s="913" t="s">
        <v>1271</v>
      </c>
      <c r="I33" s="913" t="s">
        <v>178</v>
      </c>
      <c r="J33" s="913" t="s">
        <v>1291</v>
      </c>
      <c r="K33" s="913">
        <v>3.1</v>
      </c>
      <c r="L33" s="886">
        <v>200000000000</v>
      </c>
      <c r="M33" s="886">
        <v>200000000000</v>
      </c>
      <c r="N33" s="913" t="s">
        <v>1292</v>
      </c>
      <c r="O33" s="915">
        <v>45253</v>
      </c>
      <c r="P33" s="915">
        <v>45343</v>
      </c>
      <c r="Q33" s="913" t="s">
        <v>4698</v>
      </c>
      <c r="R33" s="881">
        <f t="shared" si="5"/>
        <v>200000000000</v>
      </c>
      <c r="S33" s="884">
        <f t="shared" si="6"/>
        <v>0</v>
      </c>
      <c r="T33" s="913">
        <v>6</v>
      </c>
      <c r="U33" s="917" t="s">
        <v>4698</v>
      </c>
      <c r="V33" s="915">
        <v>45321</v>
      </c>
      <c r="W33" s="913" t="s">
        <v>4696</v>
      </c>
      <c r="X33" s="886"/>
      <c r="Y33" s="882" t="s">
        <v>4698</v>
      </c>
      <c r="Z33" s="885">
        <v>45349</v>
      </c>
      <c r="AA33" s="886" t="s">
        <v>4704</v>
      </c>
      <c r="AB33" s="913" t="s">
        <v>4703</v>
      </c>
      <c r="AC33" s="922">
        <f t="shared" si="7"/>
        <v>200000000000</v>
      </c>
      <c r="AD33" s="925">
        <f t="shared" si="8"/>
        <v>200000000000</v>
      </c>
      <c r="AE33" s="923">
        <f t="shared" si="9"/>
        <v>0</v>
      </c>
      <c r="AF33" s="913"/>
      <c r="AG33" s="913" t="s">
        <v>4716</v>
      </c>
      <c r="AH33" s="919" t="s">
        <v>4714</v>
      </c>
      <c r="AI33" s="920" t="str">
        <f t="shared" si="10"/>
        <v>14</v>
      </c>
      <c r="AJ33" s="918"/>
      <c r="AK33" s="918"/>
      <c r="AL33" s="918"/>
      <c r="AM33" s="926"/>
    </row>
    <row r="34" spans="2:39">
      <c r="B34" s="912" t="s">
        <v>4701</v>
      </c>
      <c r="C34" s="913"/>
      <c r="D34" s="913" t="s">
        <v>436</v>
      </c>
      <c r="E34" s="914" t="s">
        <v>251</v>
      </c>
      <c r="F34" s="914">
        <v>21485</v>
      </c>
      <c r="G34" s="913" t="s">
        <v>1070</v>
      </c>
      <c r="H34" s="913" t="s">
        <v>1271</v>
      </c>
      <c r="I34" s="913" t="s">
        <v>178</v>
      </c>
      <c r="J34" s="913" t="s">
        <v>1296</v>
      </c>
      <c r="K34" s="913">
        <v>3.1</v>
      </c>
      <c r="L34" s="886">
        <v>200000000000</v>
      </c>
      <c r="M34" s="886">
        <v>200000000000</v>
      </c>
      <c r="N34" s="913" t="s">
        <v>1297</v>
      </c>
      <c r="O34" s="915">
        <v>45253</v>
      </c>
      <c r="P34" s="915">
        <v>45343</v>
      </c>
      <c r="Q34" s="913" t="s">
        <v>4698</v>
      </c>
      <c r="R34" s="881">
        <f t="shared" si="5"/>
        <v>200000000000</v>
      </c>
      <c r="S34" s="884">
        <f t="shared" si="6"/>
        <v>0</v>
      </c>
      <c r="T34" s="913">
        <v>6</v>
      </c>
      <c r="U34" s="917" t="s">
        <v>4698</v>
      </c>
      <c r="V34" s="915">
        <v>45321</v>
      </c>
      <c r="W34" s="913" t="s">
        <v>4696</v>
      </c>
      <c r="X34" s="886"/>
      <c r="Y34" s="882" t="s">
        <v>4698</v>
      </c>
      <c r="Z34" s="885">
        <v>45349</v>
      </c>
      <c r="AA34" s="886" t="s">
        <v>4704</v>
      </c>
      <c r="AB34" s="913" t="s">
        <v>4703</v>
      </c>
      <c r="AC34" s="922">
        <f t="shared" si="7"/>
        <v>200000000000</v>
      </c>
      <c r="AD34" s="925">
        <f t="shared" si="8"/>
        <v>200000000000</v>
      </c>
      <c r="AE34" s="923">
        <f t="shared" si="9"/>
        <v>0</v>
      </c>
      <c r="AF34" s="913"/>
      <c r="AG34" s="913" t="s">
        <v>4716</v>
      </c>
      <c r="AH34" s="919" t="s">
        <v>4714</v>
      </c>
      <c r="AI34" s="920" t="str">
        <f t="shared" si="10"/>
        <v>14</v>
      </c>
      <c r="AJ34" s="918"/>
      <c r="AK34" s="918"/>
      <c r="AL34" s="918"/>
      <c r="AM34" s="926"/>
    </row>
    <row r="35" spans="2:39">
      <c r="B35" s="912" t="s">
        <v>4701</v>
      </c>
      <c r="C35" s="913"/>
      <c r="D35" s="913" t="s">
        <v>355</v>
      </c>
      <c r="E35" s="914" t="s">
        <v>251</v>
      </c>
      <c r="F35" s="914">
        <v>24538</v>
      </c>
      <c r="G35" s="913" t="s">
        <v>1065</v>
      </c>
      <c r="H35" s="913" t="s">
        <v>1271</v>
      </c>
      <c r="I35" s="913" t="s">
        <v>178</v>
      </c>
      <c r="J35" s="913" t="s">
        <v>1301</v>
      </c>
      <c r="K35" s="913">
        <v>3.2</v>
      </c>
      <c r="L35" s="886">
        <v>250000000000</v>
      </c>
      <c r="M35" s="886">
        <v>250000000000</v>
      </c>
      <c r="N35" s="913" t="s">
        <v>1302</v>
      </c>
      <c r="O35" s="915">
        <v>45254</v>
      </c>
      <c r="P35" s="915">
        <v>45341</v>
      </c>
      <c r="Q35" s="913" t="s">
        <v>4698</v>
      </c>
      <c r="R35" s="881">
        <f t="shared" si="5"/>
        <v>250000000000</v>
      </c>
      <c r="S35" s="884">
        <f t="shared" si="6"/>
        <v>0</v>
      </c>
      <c r="T35" s="913">
        <v>9</v>
      </c>
      <c r="U35" s="917" t="s">
        <v>4698</v>
      </c>
      <c r="V35" s="915">
        <v>45321</v>
      </c>
      <c r="W35" s="913" t="s">
        <v>4696</v>
      </c>
      <c r="X35" s="886"/>
      <c r="Y35" s="882" t="s">
        <v>4698</v>
      </c>
      <c r="Z35" s="885">
        <v>45353</v>
      </c>
      <c r="AA35" s="886" t="s">
        <v>4704</v>
      </c>
      <c r="AB35" s="913" t="s">
        <v>4703</v>
      </c>
      <c r="AC35" s="922">
        <f t="shared" si="7"/>
        <v>250000000000</v>
      </c>
      <c r="AD35" s="918"/>
      <c r="AE35" s="923">
        <f t="shared" si="9"/>
        <v>0</v>
      </c>
      <c r="AF35" s="913"/>
      <c r="AG35" s="913" t="s">
        <v>4716</v>
      </c>
      <c r="AH35" s="919" t="s">
        <v>4713</v>
      </c>
      <c r="AI35" s="920" t="str">
        <f t="shared" si="10"/>
        <v>17</v>
      </c>
      <c r="AJ35" s="918"/>
      <c r="AK35" s="918"/>
      <c r="AL35" s="918"/>
      <c r="AM35" s="927"/>
    </row>
    <row r="36" spans="2:39">
      <c r="B36" s="912" t="s">
        <v>4701</v>
      </c>
      <c r="C36" s="913"/>
      <c r="D36" s="913" t="s">
        <v>355</v>
      </c>
      <c r="E36" s="914" t="s">
        <v>251</v>
      </c>
      <c r="F36" s="914">
        <v>24538</v>
      </c>
      <c r="G36" s="913" t="s">
        <v>1065</v>
      </c>
      <c r="H36" s="913" t="s">
        <v>1271</v>
      </c>
      <c r="I36" s="913" t="s">
        <v>178</v>
      </c>
      <c r="J36" s="913" t="s">
        <v>1305</v>
      </c>
      <c r="K36" s="913">
        <v>3.2</v>
      </c>
      <c r="L36" s="886">
        <v>250000000000</v>
      </c>
      <c r="M36" s="886">
        <v>250000000000</v>
      </c>
      <c r="N36" s="913" t="s">
        <v>1306</v>
      </c>
      <c r="O36" s="915">
        <v>45254</v>
      </c>
      <c r="P36" s="915">
        <v>45341</v>
      </c>
      <c r="Q36" s="913" t="s">
        <v>4698</v>
      </c>
      <c r="R36" s="881">
        <f t="shared" si="5"/>
        <v>250000000000</v>
      </c>
      <c r="S36" s="884">
        <f t="shared" si="6"/>
        <v>0</v>
      </c>
      <c r="T36" s="913">
        <v>9</v>
      </c>
      <c r="U36" s="917" t="s">
        <v>4698</v>
      </c>
      <c r="V36" s="915">
        <v>45321</v>
      </c>
      <c r="W36" s="913" t="s">
        <v>4696</v>
      </c>
      <c r="X36" s="886"/>
      <c r="Y36" s="882" t="s">
        <v>4698</v>
      </c>
      <c r="Z36" s="885">
        <v>45353</v>
      </c>
      <c r="AA36" s="886" t="s">
        <v>4704</v>
      </c>
      <c r="AB36" s="913" t="s">
        <v>4703</v>
      </c>
      <c r="AC36" s="922">
        <f t="shared" si="7"/>
        <v>250000000000</v>
      </c>
      <c r="AD36" s="918"/>
      <c r="AE36" s="923">
        <f t="shared" si="9"/>
        <v>0</v>
      </c>
      <c r="AF36" s="913"/>
      <c r="AG36" s="913" t="s">
        <v>4716</v>
      </c>
      <c r="AH36" s="919" t="s">
        <v>4713</v>
      </c>
      <c r="AI36" s="920" t="str">
        <f t="shared" si="10"/>
        <v>17</v>
      </c>
      <c r="AJ36" s="918"/>
      <c r="AK36" s="918"/>
      <c r="AL36" s="918"/>
      <c r="AM36" s="927"/>
    </row>
    <row r="37" spans="2:39">
      <c r="B37" s="912" t="s">
        <v>4701</v>
      </c>
      <c r="C37" s="913"/>
      <c r="D37" s="913" t="s">
        <v>355</v>
      </c>
      <c r="E37" s="914" t="s">
        <v>251</v>
      </c>
      <c r="F37" s="914">
        <v>24538</v>
      </c>
      <c r="G37" s="913" t="s">
        <v>1065</v>
      </c>
      <c r="H37" s="913" t="s">
        <v>1271</v>
      </c>
      <c r="I37" s="913" t="s">
        <v>178</v>
      </c>
      <c r="J37" s="913" t="s">
        <v>1308</v>
      </c>
      <c r="K37" s="913">
        <v>3.3</v>
      </c>
      <c r="L37" s="886">
        <v>150000000000</v>
      </c>
      <c r="M37" s="886">
        <v>150000000000</v>
      </c>
      <c r="N37" s="913" t="s">
        <v>1309</v>
      </c>
      <c r="O37" s="915">
        <v>45258</v>
      </c>
      <c r="P37" s="915">
        <v>45344</v>
      </c>
      <c r="Q37" s="913" t="s">
        <v>4698</v>
      </c>
      <c r="R37" s="881">
        <f t="shared" si="5"/>
        <v>150000000000</v>
      </c>
      <c r="S37" s="884">
        <f t="shared" si="6"/>
        <v>0</v>
      </c>
      <c r="T37" s="913">
        <v>9</v>
      </c>
      <c r="U37" s="917" t="s">
        <v>4698</v>
      </c>
      <c r="V37" s="915">
        <v>45321</v>
      </c>
      <c r="W37" s="913" t="s">
        <v>4696</v>
      </c>
      <c r="X37" s="886"/>
      <c r="Y37" s="882" t="s">
        <v>4698</v>
      </c>
      <c r="Z37" s="885">
        <v>45353</v>
      </c>
      <c r="AA37" s="886" t="s">
        <v>4704</v>
      </c>
      <c r="AB37" s="913" t="s">
        <v>4703</v>
      </c>
      <c r="AC37" s="922">
        <f t="shared" si="7"/>
        <v>150000000000</v>
      </c>
      <c r="AD37" s="918"/>
      <c r="AE37" s="923">
        <f t="shared" si="9"/>
        <v>0</v>
      </c>
      <c r="AF37" s="913"/>
      <c r="AG37" s="913" t="s">
        <v>4716</v>
      </c>
      <c r="AH37" s="919" t="s">
        <v>4713</v>
      </c>
      <c r="AI37" s="920" t="str">
        <f t="shared" si="10"/>
        <v>17</v>
      </c>
      <c r="AJ37" s="918"/>
      <c r="AK37" s="918"/>
      <c r="AL37" s="918"/>
      <c r="AM37" s="927"/>
    </row>
    <row r="38" spans="2:39">
      <c r="B38" s="912" t="s">
        <v>4701</v>
      </c>
      <c r="C38" s="913"/>
      <c r="D38" s="913" t="s">
        <v>355</v>
      </c>
      <c r="E38" s="914" t="s">
        <v>251</v>
      </c>
      <c r="F38" s="914">
        <v>24538</v>
      </c>
      <c r="G38" s="913" t="s">
        <v>1065</v>
      </c>
      <c r="H38" s="913" t="s">
        <v>1271</v>
      </c>
      <c r="I38" s="913" t="s">
        <v>178</v>
      </c>
      <c r="J38" s="913" t="s">
        <v>1314</v>
      </c>
      <c r="K38" s="913">
        <v>3.3</v>
      </c>
      <c r="L38" s="886">
        <v>350000000000</v>
      </c>
      <c r="M38" s="886">
        <v>350000000000</v>
      </c>
      <c r="N38" s="913" t="s">
        <v>1315</v>
      </c>
      <c r="O38" s="915">
        <v>45258</v>
      </c>
      <c r="P38" s="915">
        <v>45344</v>
      </c>
      <c r="Q38" s="913" t="s">
        <v>4698</v>
      </c>
      <c r="R38" s="881">
        <f t="shared" si="5"/>
        <v>350000000000</v>
      </c>
      <c r="S38" s="884">
        <f t="shared" si="6"/>
        <v>0</v>
      </c>
      <c r="T38" s="913">
        <v>9</v>
      </c>
      <c r="U38" s="917" t="s">
        <v>4698</v>
      </c>
      <c r="V38" s="915">
        <v>45321</v>
      </c>
      <c r="W38" s="913" t="s">
        <v>4696</v>
      </c>
      <c r="X38" s="886"/>
      <c r="Y38" s="882" t="s">
        <v>4698</v>
      </c>
      <c r="Z38" s="885">
        <v>45353</v>
      </c>
      <c r="AA38" s="886" t="s">
        <v>4704</v>
      </c>
      <c r="AB38" s="913" t="s">
        <v>4703</v>
      </c>
      <c r="AC38" s="922">
        <f t="shared" si="7"/>
        <v>350000000000</v>
      </c>
      <c r="AD38" s="918"/>
      <c r="AE38" s="923">
        <f t="shared" si="9"/>
        <v>0</v>
      </c>
      <c r="AF38" s="913"/>
      <c r="AG38" s="913" t="s">
        <v>4716</v>
      </c>
      <c r="AH38" s="919" t="s">
        <v>4713</v>
      </c>
      <c r="AI38" s="920" t="str">
        <f t="shared" si="10"/>
        <v>17</v>
      </c>
      <c r="AJ38" s="918"/>
      <c r="AK38" s="918"/>
      <c r="AL38" s="918"/>
      <c r="AM38" s="927"/>
    </row>
    <row r="39" spans="2:39">
      <c r="B39" s="912" t="s">
        <v>4701</v>
      </c>
      <c r="C39" s="913"/>
      <c r="D39" s="913" t="s">
        <v>436</v>
      </c>
      <c r="E39" s="914" t="s">
        <v>251</v>
      </c>
      <c r="F39" s="914">
        <v>12385</v>
      </c>
      <c r="G39" s="913" t="s">
        <v>1068</v>
      </c>
      <c r="H39" s="913" t="s">
        <v>1271</v>
      </c>
      <c r="I39" s="913" t="s">
        <v>178</v>
      </c>
      <c r="J39" s="913" t="s">
        <v>1317</v>
      </c>
      <c r="K39" s="913">
        <v>2.7</v>
      </c>
      <c r="L39" s="886">
        <v>350000000000</v>
      </c>
      <c r="M39" s="886">
        <v>350000000000</v>
      </c>
      <c r="N39" s="913" t="s">
        <v>1318</v>
      </c>
      <c r="O39" s="915">
        <v>45261</v>
      </c>
      <c r="P39" s="915">
        <v>45321</v>
      </c>
      <c r="Q39" s="913" t="s">
        <v>4698</v>
      </c>
      <c r="R39" s="881">
        <f t="shared" si="5"/>
        <v>350000000000</v>
      </c>
      <c r="S39" s="884">
        <f t="shared" si="6"/>
        <v>0</v>
      </c>
      <c r="T39" s="913">
        <v>16</v>
      </c>
      <c r="U39" s="917" t="s">
        <v>4698</v>
      </c>
      <c r="V39" s="915">
        <v>45321</v>
      </c>
      <c r="W39" s="913" t="s">
        <v>4696</v>
      </c>
      <c r="X39" s="886"/>
      <c r="Y39" s="882" t="s">
        <v>4698</v>
      </c>
      <c r="Z39" s="885">
        <v>45360</v>
      </c>
      <c r="AA39" s="918" t="s">
        <v>4704</v>
      </c>
      <c r="AB39" s="913" t="s">
        <v>4703</v>
      </c>
      <c r="AC39" s="925">
        <f t="shared" si="7"/>
        <v>350000000000</v>
      </c>
      <c r="AD39" s="923">
        <f>AC39</f>
        <v>350000000000</v>
      </c>
      <c r="AE39" s="923">
        <f t="shared" si="9"/>
        <v>0</v>
      </c>
      <c r="AF39" s="915"/>
      <c r="AG39" s="913" t="s">
        <v>4716</v>
      </c>
      <c r="AH39" s="919" t="s">
        <v>4712</v>
      </c>
      <c r="AI39" s="920" t="str">
        <f t="shared" si="10"/>
        <v>29</v>
      </c>
      <c r="AJ39" s="918"/>
      <c r="AK39" s="918"/>
      <c r="AL39" s="918"/>
      <c r="AM39" s="911"/>
    </row>
    <row r="40" spans="2:39">
      <c r="B40" s="912" t="s">
        <v>4701</v>
      </c>
      <c r="C40" s="913"/>
      <c r="D40" s="913" t="s">
        <v>436</v>
      </c>
      <c r="E40" s="914" t="s">
        <v>251</v>
      </c>
      <c r="F40" s="914">
        <v>12385</v>
      </c>
      <c r="G40" s="913" t="s">
        <v>1068</v>
      </c>
      <c r="H40" s="913" t="s">
        <v>1271</v>
      </c>
      <c r="I40" s="913" t="s">
        <v>178</v>
      </c>
      <c r="J40" s="913" t="s">
        <v>1321</v>
      </c>
      <c r="K40" s="913">
        <v>2.7</v>
      </c>
      <c r="L40" s="886">
        <v>200000000000</v>
      </c>
      <c r="M40" s="886">
        <v>200000000000</v>
      </c>
      <c r="N40" s="913" t="s">
        <v>1322</v>
      </c>
      <c r="O40" s="915">
        <v>45261</v>
      </c>
      <c r="P40" s="915">
        <v>45321</v>
      </c>
      <c r="Q40" s="913" t="s">
        <v>4698</v>
      </c>
      <c r="R40" s="881">
        <f t="shared" si="5"/>
        <v>200000000000</v>
      </c>
      <c r="S40" s="884">
        <f t="shared" si="6"/>
        <v>0</v>
      </c>
      <c r="T40" s="913">
        <v>16</v>
      </c>
      <c r="U40" s="917" t="s">
        <v>4698</v>
      </c>
      <c r="V40" s="915">
        <v>45321</v>
      </c>
      <c r="W40" s="913" t="s">
        <v>4696</v>
      </c>
      <c r="X40" s="886"/>
      <c r="Y40" s="882" t="s">
        <v>4698</v>
      </c>
      <c r="Z40" s="885">
        <v>45360</v>
      </c>
      <c r="AA40" s="918" t="s">
        <v>4704</v>
      </c>
      <c r="AB40" s="913" t="s">
        <v>4703</v>
      </c>
      <c r="AC40" s="925">
        <f t="shared" si="7"/>
        <v>200000000000</v>
      </c>
      <c r="AD40" s="923">
        <f>AC40</f>
        <v>200000000000</v>
      </c>
      <c r="AE40" s="923">
        <f t="shared" si="9"/>
        <v>0</v>
      </c>
      <c r="AF40" s="915"/>
      <c r="AG40" s="913" t="s">
        <v>4716</v>
      </c>
      <c r="AH40" s="919" t="s">
        <v>4712</v>
      </c>
      <c r="AI40" s="920" t="str">
        <f t="shared" si="10"/>
        <v>29</v>
      </c>
      <c r="AJ40" s="918"/>
      <c r="AK40" s="918"/>
      <c r="AL40" s="918"/>
      <c r="AM40" s="911"/>
    </row>
    <row r="41" spans="2:39">
      <c r="B41" s="912" t="s">
        <v>4701</v>
      </c>
      <c r="C41" s="913"/>
      <c r="D41" s="913" t="s">
        <v>436</v>
      </c>
      <c r="E41" s="914" t="s">
        <v>251</v>
      </c>
      <c r="F41" s="914">
        <v>12385</v>
      </c>
      <c r="G41" s="913" t="s">
        <v>1068</v>
      </c>
      <c r="H41" s="913" t="s">
        <v>1271</v>
      </c>
      <c r="I41" s="913" t="s">
        <v>178</v>
      </c>
      <c r="J41" s="913" t="s">
        <v>1325</v>
      </c>
      <c r="K41" s="913">
        <v>2.9</v>
      </c>
      <c r="L41" s="886">
        <v>500000000000</v>
      </c>
      <c r="M41" s="886">
        <v>500000000000</v>
      </c>
      <c r="N41" s="913" t="s">
        <v>1326</v>
      </c>
      <c r="O41" s="915">
        <v>45261</v>
      </c>
      <c r="P41" s="915">
        <v>45321</v>
      </c>
      <c r="Q41" s="913" t="s">
        <v>4698</v>
      </c>
      <c r="R41" s="881">
        <f t="shared" si="5"/>
        <v>500000000000</v>
      </c>
      <c r="S41" s="884">
        <f t="shared" si="6"/>
        <v>0</v>
      </c>
      <c r="T41" s="913">
        <v>16</v>
      </c>
      <c r="U41" s="917" t="s">
        <v>4698</v>
      </c>
      <c r="V41" s="915">
        <v>45321</v>
      </c>
      <c r="W41" s="913" t="s">
        <v>4696</v>
      </c>
      <c r="X41" s="886"/>
      <c r="Y41" s="882" t="s">
        <v>4698</v>
      </c>
      <c r="Z41" s="885">
        <v>45360</v>
      </c>
      <c r="AA41" s="918" t="s">
        <v>4704</v>
      </c>
      <c r="AB41" s="913" t="s">
        <v>4703</v>
      </c>
      <c r="AC41" s="925">
        <f t="shared" si="7"/>
        <v>500000000000</v>
      </c>
      <c r="AD41" s="923">
        <f>AC41</f>
        <v>500000000000</v>
      </c>
      <c r="AE41" s="923">
        <f t="shared" si="9"/>
        <v>0</v>
      </c>
      <c r="AF41" s="915"/>
      <c r="AG41" s="913" t="s">
        <v>4716</v>
      </c>
      <c r="AH41" s="919" t="s">
        <v>4712</v>
      </c>
      <c r="AI41" s="920" t="str">
        <f t="shared" si="10"/>
        <v>29</v>
      </c>
      <c r="AJ41" s="918"/>
      <c r="AK41" s="918"/>
      <c r="AL41" s="918"/>
      <c r="AM41" s="911"/>
    </row>
    <row r="42" spans="2:39">
      <c r="B42" s="912" t="s">
        <v>4701</v>
      </c>
      <c r="C42" s="913"/>
      <c r="D42" s="913" t="s">
        <v>436</v>
      </c>
      <c r="E42" s="914" t="s">
        <v>251</v>
      </c>
      <c r="F42" s="914">
        <v>12385</v>
      </c>
      <c r="G42" s="913" t="s">
        <v>1068</v>
      </c>
      <c r="H42" s="913" t="s">
        <v>1271</v>
      </c>
      <c r="I42" s="913" t="s">
        <v>178</v>
      </c>
      <c r="J42" s="913" t="s">
        <v>1328</v>
      </c>
      <c r="K42" s="913">
        <v>2.9</v>
      </c>
      <c r="L42" s="886">
        <v>500000000000</v>
      </c>
      <c r="M42" s="886">
        <v>500000000000</v>
      </c>
      <c r="N42" s="913" t="s">
        <v>1329</v>
      </c>
      <c r="O42" s="915">
        <v>45261</v>
      </c>
      <c r="P42" s="915">
        <v>45321</v>
      </c>
      <c r="Q42" s="913" t="s">
        <v>4698</v>
      </c>
      <c r="R42" s="881">
        <f t="shared" si="5"/>
        <v>500000000000</v>
      </c>
      <c r="S42" s="884">
        <f t="shared" si="6"/>
        <v>0</v>
      </c>
      <c r="T42" s="913">
        <v>16</v>
      </c>
      <c r="U42" s="917" t="s">
        <v>4698</v>
      </c>
      <c r="V42" s="915">
        <v>45321</v>
      </c>
      <c r="W42" s="913" t="s">
        <v>4696</v>
      </c>
      <c r="X42" s="886"/>
      <c r="Y42" s="882" t="s">
        <v>4698</v>
      </c>
      <c r="Z42" s="885">
        <v>45360</v>
      </c>
      <c r="AA42" s="918" t="s">
        <v>4704</v>
      </c>
      <c r="AB42" s="913" t="s">
        <v>4703</v>
      </c>
      <c r="AC42" s="925">
        <f t="shared" si="7"/>
        <v>500000000000</v>
      </c>
      <c r="AD42" s="923">
        <f>AC42</f>
        <v>500000000000</v>
      </c>
      <c r="AE42" s="923">
        <f t="shared" si="9"/>
        <v>0</v>
      </c>
      <c r="AF42" s="915"/>
      <c r="AG42" s="913" t="s">
        <v>4716</v>
      </c>
      <c r="AH42" s="919" t="s">
        <v>4712</v>
      </c>
      <c r="AI42" s="920" t="str">
        <f t="shared" si="10"/>
        <v>29</v>
      </c>
      <c r="AJ42" s="918"/>
      <c r="AK42" s="918"/>
      <c r="AL42" s="918"/>
      <c r="AM42" s="911"/>
    </row>
    <row r="43" spans="2:39">
      <c r="B43" s="912" t="s">
        <v>4701</v>
      </c>
      <c r="C43" s="913"/>
      <c r="D43" s="913" t="s">
        <v>436</v>
      </c>
      <c r="E43" s="914" t="s">
        <v>251</v>
      </c>
      <c r="F43" s="914">
        <v>12385</v>
      </c>
      <c r="G43" s="913" t="s">
        <v>1068</v>
      </c>
      <c r="H43" s="913" t="s">
        <v>1271</v>
      </c>
      <c r="I43" s="913" t="s">
        <v>178</v>
      </c>
      <c r="J43" s="913" t="s">
        <v>1331</v>
      </c>
      <c r="K43" s="913">
        <v>2.9</v>
      </c>
      <c r="L43" s="886">
        <v>450000000000</v>
      </c>
      <c r="M43" s="886">
        <v>450000000000</v>
      </c>
      <c r="N43" s="913" t="s">
        <v>1332</v>
      </c>
      <c r="O43" s="915">
        <v>45261</v>
      </c>
      <c r="P43" s="915">
        <v>45321</v>
      </c>
      <c r="Q43" s="913" t="s">
        <v>4698</v>
      </c>
      <c r="R43" s="881">
        <f t="shared" si="5"/>
        <v>450000000000</v>
      </c>
      <c r="S43" s="884">
        <f t="shared" si="6"/>
        <v>0</v>
      </c>
      <c r="T43" s="913">
        <v>16</v>
      </c>
      <c r="U43" s="917" t="s">
        <v>4698</v>
      </c>
      <c r="V43" s="915">
        <v>45321</v>
      </c>
      <c r="W43" s="913" t="s">
        <v>4696</v>
      </c>
      <c r="X43" s="886"/>
      <c r="Y43" s="882" t="s">
        <v>4698</v>
      </c>
      <c r="Z43" s="885">
        <v>45360</v>
      </c>
      <c r="AA43" s="918" t="s">
        <v>4704</v>
      </c>
      <c r="AB43" s="913" t="s">
        <v>4703</v>
      </c>
      <c r="AC43" s="925">
        <f t="shared" si="7"/>
        <v>450000000000</v>
      </c>
      <c r="AD43" s="923">
        <f>AC43</f>
        <v>450000000000</v>
      </c>
      <c r="AE43" s="923">
        <f t="shared" si="9"/>
        <v>0</v>
      </c>
      <c r="AF43" s="915"/>
      <c r="AG43" s="913" t="s">
        <v>4716</v>
      </c>
      <c r="AH43" s="919" t="s">
        <v>4712</v>
      </c>
      <c r="AI43" s="920" t="str">
        <f t="shared" si="10"/>
        <v>29</v>
      </c>
      <c r="AJ43" s="918"/>
      <c r="AK43" s="918"/>
      <c r="AL43" s="918"/>
      <c r="AM43" s="911"/>
    </row>
    <row r="44" spans="2:39">
      <c r="B44" s="912" t="s">
        <v>4701</v>
      </c>
      <c r="C44" s="913"/>
      <c r="D44" s="913" t="s">
        <v>436</v>
      </c>
      <c r="E44" s="914" t="s">
        <v>251</v>
      </c>
      <c r="F44" s="914">
        <v>11695</v>
      </c>
      <c r="G44" s="913" t="s">
        <v>1067</v>
      </c>
      <c r="H44" s="913" t="s">
        <v>1271</v>
      </c>
      <c r="I44" s="913" t="s">
        <v>178</v>
      </c>
      <c r="J44" s="913" t="s">
        <v>1335</v>
      </c>
      <c r="K44" s="913">
        <v>2.9</v>
      </c>
      <c r="L44" s="886">
        <v>500000000000</v>
      </c>
      <c r="M44" s="886">
        <v>500000000000</v>
      </c>
      <c r="N44" s="913" t="s">
        <v>1336</v>
      </c>
      <c r="O44" s="915">
        <v>45264</v>
      </c>
      <c r="P44" s="915">
        <v>45321</v>
      </c>
      <c r="Q44" s="913" t="s">
        <v>4698</v>
      </c>
      <c r="R44" s="881">
        <f t="shared" si="5"/>
        <v>500000000000</v>
      </c>
      <c r="S44" s="884">
        <f t="shared" si="6"/>
        <v>0</v>
      </c>
      <c r="T44" s="913">
        <v>14</v>
      </c>
      <c r="U44" s="917" t="s">
        <v>4698</v>
      </c>
      <c r="V44" s="915" t="s">
        <v>4697</v>
      </c>
      <c r="W44" s="913" t="s">
        <v>4696</v>
      </c>
      <c r="X44" s="913" t="s">
        <v>4695</v>
      </c>
      <c r="Y44" s="882" t="s">
        <v>4698</v>
      </c>
      <c r="Z44" s="885">
        <v>45325</v>
      </c>
      <c r="AA44" s="886" t="s">
        <v>4704</v>
      </c>
      <c r="AB44" s="913" t="s">
        <v>4703</v>
      </c>
      <c r="AC44" s="922">
        <f t="shared" si="7"/>
        <v>500000000000</v>
      </c>
      <c r="AD44" s="918"/>
      <c r="AE44" s="923">
        <f t="shared" si="9"/>
        <v>0</v>
      </c>
      <c r="AF44" s="913"/>
      <c r="AG44" s="913" t="s">
        <v>4716</v>
      </c>
      <c r="AH44" s="919" t="s">
        <v>4711</v>
      </c>
      <c r="AI44" s="920" t="str">
        <f t="shared" si="10"/>
        <v>20</v>
      </c>
      <c r="AJ44" s="918"/>
      <c r="AK44" s="918"/>
      <c r="AL44" s="918"/>
      <c r="AM44" s="911"/>
    </row>
    <row r="45" spans="2:39">
      <c r="B45" s="912" t="s">
        <v>4701</v>
      </c>
      <c r="C45" s="913"/>
      <c r="D45" s="913" t="s">
        <v>436</v>
      </c>
      <c r="E45" s="914" t="s">
        <v>251</v>
      </c>
      <c r="F45" s="914">
        <v>11695</v>
      </c>
      <c r="G45" s="913" t="s">
        <v>1067</v>
      </c>
      <c r="H45" s="913" t="s">
        <v>1271</v>
      </c>
      <c r="I45" s="913" t="s">
        <v>178</v>
      </c>
      <c r="J45" s="913" t="s">
        <v>1339</v>
      </c>
      <c r="K45" s="913">
        <v>2.9</v>
      </c>
      <c r="L45" s="886">
        <v>500000000000</v>
      </c>
      <c r="M45" s="886">
        <v>500000000000</v>
      </c>
      <c r="N45" s="913" t="s">
        <v>1340</v>
      </c>
      <c r="O45" s="915">
        <v>45264</v>
      </c>
      <c r="P45" s="915">
        <v>45321</v>
      </c>
      <c r="Q45" s="913" t="s">
        <v>4698</v>
      </c>
      <c r="R45" s="881">
        <f t="shared" si="5"/>
        <v>500000000000</v>
      </c>
      <c r="S45" s="884">
        <f t="shared" si="6"/>
        <v>0</v>
      </c>
      <c r="T45" s="913">
        <v>14</v>
      </c>
      <c r="U45" s="917" t="s">
        <v>4698</v>
      </c>
      <c r="V45" s="915" t="s">
        <v>4697</v>
      </c>
      <c r="W45" s="913" t="s">
        <v>4696</v>
      </c>
      <c r="X45" s="913" t="s">
        <v>4695</v>
      </c>
      <c r="Y45" s="882" t="s">
        <v>4698</v>
      </c>
      <c r="Z45" s="885">
        <v>45325</v>
      </c>
      <c r="AA45" s="886" t="s">
        <v>4704</v>
      </c>
      <c r="AB45" s="913" t="s">
        <v>4703</v>
      </c>
      <c r="AC45" s="922">
        <f t="shared" si="7"/>
        <v>500000000000</v>
      </c>
      <c r="AD45" s="918"/>
      <c r="AE45" s="923">
        <f t="shared" si="9"/>
        <v>0</v>
      </c>
      <c r="AF45" s="913"/>
      <c r="AG45" s="913" t="s">
        <v>4716</v>
      </c>
      <c r="AH45" s="919" t="s">
        <v>4711</v>
      </c>
      <c r="AI45" s="920" t="str">
        <f t="shared" si="10"/>
        <v>20</v>
      </c>
      <c r="AJ45" s="918"/>
      <c r="AK45" s="918"/>
      <c r="AL45" s="918"/>
      <c r="AM45" s="911"/>
    </row>
    <row r="46" spans="2:39">
      <c r="B46" s="912" t="s">
        <v>4701</v>
      </c>
      <c r="C46" s="913"/>
      <c r="D46" s="913" t="s">
        <v>436</v>
      </c>
      <c r="E46" s="914" t="s">
        <v>251</v>
      </c>
      <c r="F46" s="914">
        <v>11695</v>
      </c>
      <c r="G46" s="913" t="s">
        <v>1067</v>
      </c>
      <c r="H46" s="913" t="s">
        <v>1271</v>
      </c>
      <c r="I46" s="913" t="s">
        <v>178</v>
      </c>
      <c r="J46" s="913" t="s">
        <v>1342</v>
      </c>
      <c r="K46" s="913">
        <v>2.9</v>
      </c>
      <c r="L46" s="886">
        <v>500000000000</v>
      </c>
      <c r="M46" s="886">
        <v>500000000000</v>
      </c>
      <c r="N46" s="913" t="s">
        <v>1343</v>
      </c>
      <c r="O46" s="915">
        <v>45264</v>
      </c>
      <c r="P46" s="915">
        <v>45321</v>
      </c>
      <c r="Q46" s="913" t="s">
        <v>4698</v>
      </c>
      <c r="R46" s="881">
        <f t="shared" si="5"/>
        <v>500000000000</v>
      </c>
      <c r="S46" s="884">
        <f t="shared" si="6"/>
        <v>0</v>
      </c>
      <c r="T46" s="913">
        <v>14</v>
      </c>
      <c r="U46" s="917" t="s">
        <v>4698</v>
      </c>
      <c r="V46" s="915" t="s">
        <v>4697</v>
      </c>
      <c r="W46" s="913" t="s">
        <v>4696</v>
      </c>
      <c r="X46" s="913" t="s">
        <v>4695</v>
      </c>
      <c r="Y46" s="882" t="s">
        <v>4698</v>
      </c>
      <c r="Z46" s="885">
        <v>45325</v>
      </c>
      <c r="AA46" s="886" t="s">
        <v>4704</v>
      </c>
      <c r="AB46" s="913" t="s">
        <v>4703</v>
      </c>
      <c r="AC46" s="922">
        <f t="shared" si="7"/>
        <v>500000000000</v>
      </c>
      <c r="AD46" s="918"/>
      <c r="AE46" s="923">
        <f t="shared" si="9"/>
        <v>0</v>
      </c>
      <c r="AF46" s="913"/>
      <c r="AG46" s="913" t="s">
        <v>4716</v>
      </c>
      <c r="AH46" s="919" t="s">
        <v>4711</v>
      </c>
      <c r="AI46" s="920" t="str">
        <f t="shared" si="10"/>
        <v>20</v>
      </c>
      <c r="AJ46" s="918"/>
      <c r="AK46" s="918"/>
      <c r="AL46" s="918"/>
      <c r="AM46" s="911"/>
    </row>
    <row r="47" spans="2:39">
      <c r="B47" s="912" t="s">
        <v>4701</v>
      </c>
      <c r="C47" s="913"/>
      <c r="D47" s="913" t="s">
        <v>355</v>
      </c>
      <c r="E47" s="914" t="s">
        <v>251</v>
      </c>
      <c r="F47" s="914">
        <v>12092</v>
      </c>
      <c r="G47" s="913" t="s">
        <v>1069</v>
      </c>
      <c r="H47" s="913" t="s">
        <v>1271</v>
      </c>
      <c r="I47" s="913" t="s">
        <v>178</v>
      </c>
      <c r="J47" s="913" t="s">
        <v>1346</v>
      </c>
      <c r="K47" s="913">
        <v>0.95</v>
      </c>
      <c r="L47" s="886">
        <v>200000000000</v>
      </c>
      <c r="M47" s="886">
        <v>200000000000</v>
      </c>
      <c r="N47" s="913" t="s">
        <v>1347</v>
      </c>
      <c r="O47" s="915">
        <v>45265</v>
      </c>
      <c r="P47" s="915">
        <v>45299</v>
      </c>
      <c r="Q47" s="913" t="s">
        <v>4698</v>
      </c>
      <c r="R47" s="881">
        <f t="shared" si="5"/>
        <v>200000000000</v>
      </c>
      <c r="S47" s="884">
        <f t="shared" si="6"/>
        <v>0</v>
      </c>
      <c r="T47" s="913">
        <v>13</v>
      </c>
      <c r="U47" s="917" t="s">
        <v>4698</v>
      </c>
      <c r="V47" s="915">
        <v>45321</v>
      </c>
      <c r="W47" s="913" t="s">
        <v>4696</v>
      </c>
      <c r="X47" s="886"/>
      <c r="Y47" s="882" t="s">
        <v>4698</v>
      </c>
      <c r="Z47" s="885">
        <v>45348</v>
      </c>
      <c r="AA47" s="886" t="s">
        <v>4704</v>
      </c>
      <c r="AB47" s="918" t="s">
        <v>4703</v>
      </c>
      <c r="AC47" s="923">
        <f t="shared" ref="AC47:AC56" si="11">M47</f>
        <v>200000000000</v>
      </c>
      <c r="AD47" s="925">
        <f t="shared" ref="AD47:AD56" si="12">L47</f>
        <v>200000000000</v>
      </c>
      <c r="AE47" s="923">
        <f t="shared" si="9"/>
        <v>0</v>
      </c>
      <c r="AF47" s="913"/>
      <c r="AG47" s="913" t="s">
        <v>4716</v>
      </c>
      <c r="AH47" s="919" t="s">
        <v>4710</v>
      </c>
      <c r="AI47" s="920" t="str">
        <f t="shared" si="10"/>
        <v>04</v>
      </c>
      <c r="AJ47" s="918"/>
      <c r="AK47" s="918"/>
      <c r="AL47" s="918"/>
      <c r="AM47" s="911"/>
    </row>
    <row r="48" spans="2:39" s="921" customFormat="1">
      <c r="B48" s="912" t="s">
        <v>4701</v>
      </c>
      <c r="C48" s="913"/>
      <c r="D48" s="913" t="s">
        <v>355</v>
      </c>
      <c r="E48" s="914" t="s">
        <v>251</v>
      </c>
      <c r="F48" s="914">
        <v>12092</v>
      </c>
      <c r="G48" s="913" t="s">
        <v>1069</v>
      </c>
      <c r="H48" s="913" t="s">
        <v>1271</v>
      </c>
      <c r="I48" s="913" t="s">
        <v>178</v>
      </c>
      <c r="J48" s="913" t="s">
        <v>1350</v>
      </c>
      <c r="K48" s="913">
        <v>0.9</v>
      </c>
      <c r="L48" s="886">
        <v>200000000000</v>
      </c>
      <c r="M48" s="886">
        <v>200000000000</v>
      </c>
      <c r="N48" s="913" t="s">
        <v>1351</v>
      </c>
      <c r="O48" s="915">
        <v>45265</v>
      </c>
      <c r="P48" s="915">
        <v>45299</v>
      </c>
      <c r="Q48" s="913" t="s">
        <v>4698</v>
      </c>
      <c r="R48" s="881">
        <f t="shared" si="5"/>
        <v>200000000000</v>
      </c>
      <c r="S48" s="884">
        <f t="shared" si="6"/>
        <v>0</v>
      </c>
      <c r="T48" s="913">
        <v>13</v>
      </c>
      <c r="U48" s="917" t="s">
        <v>4698</v>
      </c>
      <c r="V48" s="915">
        <v>45321</v>
      </c>
      <c r="W48" s="913" t="s">
        <v>4696</v>
      </c>
      <c r="X48" s="886"/>
      <c r="Y48" s="882" t="s">
        <v>4698</v>
      </c>
      <c r="Z48" s="885">
        <v>45348</v>
      </c>
      <c r="AA48" s="886" t="s">
        <v>4704</v>
      </c>
      <c r="AB48" s="918" t="s">
        <v>4703</v>
      </c>
      <c r="AC48" s="923">
        <f t="shared" si="11"/>
        <v>200000000000</v>
      </c>
      <c r="AD48" s="925">
        <f t="shared" si="12"/>
        <v>200000000000</v>
      </c>
      <c r="AE48" s="923">
        <f t="shared" si="9"/>
        <v>0</v>
      </c>
      <c r="AF48" s="913"/>
      <c r="AG48" s="913" t="s">
        <v>4716</v>
      </c>
      <c r="AH48" s="919" t="s">
        <v>4710</v>
      </c>
      <c r="AI48" s="920" t="str">
        <f t="shared" si="10"/>
        <v>04</v>
      </c>
      <c r="AJ48" s="918"/>
      <c r="AK48" s="918"/>
      <c r="AL48" s="918"/>
      <c r="AM48" s="911"/>
    </row>
    <row r="49" spans="2:39" s="921" customFormat="1">
      <c r="B49" s="912" t="s">
        <v>4701</v>
      </c>
      <c r="C49" s="913"/>
      <c r="D49" s="913" t="s">
        <v>355</v>
      </c>
      <c r="E49" s="914" t="s">
        <v>251</v>
      </c>
      <c r="F49" s="914">
        <v>12092</v>
      </c>
      <c r="G49" s="913" t="s">
        <v>1069</v>
      </c>
      <c r="H49" s="913" t="s">
        <v>1271</v>
      </c>
      <c r="I49" s="913" t="s">
        <v>178</v>
      </c>
      <c r="J49" s="913" t="s">
        <v>1353</v>
      </c>
      <c r="K49" s="913">
        <v>0.9</v>
      </c>
      <c r="L49" s="886">
        <v>200000000000</v>
      </c>
      <c r="M49" s="886">
        <v>200000000000</v>
      </c>
      <c r="N49" s="913" t="s">
        <v>1354</v>
      </c>
      <c r="O49" s="915">
        <v>45265</v>
      </c>
      <c r="P49" s="915">
        <v>45299</v>
      </c>
      <c r="Q49" s="913" t="s">
        <v>4698</v>
      </c>
      <c r="R49" s="881">
        <f t="shared" si="5"/>
        <v>200000000000</v>
      </c>
      <c r="S49" s="884">
        <f t="shared" si="6"/>
        <v>0</v>
      </c>
      <c r="T49" s="913">
        <v>13</v>
      </c>
      <c r="U49" s="917" t="s">
        <v>4698</v>
      </c>
      <c r="V49" s="915">
        <v>45321</v>
      </c>
      <c r="W49" s="913" t="s">
        <v>4696</v>
      </c>
      <c r="X49" s="886"/>
      <c r="Y49" s="882" t="s">
        <v>4698</v>
      </c>
      <c r="Z49" s="885">
        <v>45348</v>
      </c>
      <c r="AA49" s="886" t="s">
        <v>4704</v>
      </c>
      <c r="AB49" s="918" t="s">
        <v>4703</v>
      </c>
      <c r="AC49" s="923">
        <f t="shared" si="11"/>
        <v>200000000000</v>
      </c>
      <c r="AD49" s="925">
        <f t="shared" si="12"/>
        <v>200000000000</v>
      </c>
      <c r="AE49" s="923">
        <f t="shared" si="9"/>
        <v>0</v>
      </c>
      <c r="AF49" s="913"/>
      <c r="AG49" s="913" t="s">
        <v>4716</v>
      </c>
      <c r="AH49" s="919" t="s">
        <v>4710</v>
      </c>
      <c r="AI49" s="920" t="str">
        <f t="shared" si="10"/>
        <v>04</v>
      </c>
      <c r="AJ49" s="918"/>
      <c r="AK49" s="918"/>
      <c r="AL49" s="918"/>
      <c r="AM49" s="911"/>
    </row>
    <row r="50" spans="2:39" s="921" customFormat="1">
      <c r="B50" s="912" t="s">
        <v>4701</v>
      </c>
      <c r="C50" s="913"/>
      <c r="D50" s="913" t="s">
        <v>355</v>
      </c>
      <c r="E50" s="914" t="s">
        <v>251</v>
      </c>
      <c r="F50" s="914">
        <v>12092</v>
      </c>
      <c r="G50" s="913" t="s">
        <v>1069</v>
      </c>
      <c r="H50" s="913" t="s">
        <v>1271</v>
      </c>
      <c r="I50" s="913" t="s">
        <v>178</v>
      </c>
      <c r="J50" s="913" t="s">
        <v>1356</v>
      </c>
      <c r="K50" s="913">
        <v>0.9</v>
      </c>
      <c r="L50" s="886">
        <v>200000000000</v>
      </c>
      <c r="M50" s="886">
        <v>200000000000</v>
      </c>
      <c r="N50" s="913" t="s">
        <v>1357</v>
      </c>
      <c r="O50" s="915">
        <v>45265</v>
      </c>
      <c r="P50" s="915">
        <v>45299</v>
      </c>
      <c r="Q50" s="913" t="s">
        <v>4698</v>
      </c>
      <c r="R50" s="881">
        <f t="shared" si="5"/>
        <v>200000000000</v>
      </c>
      <c r="S50" s="884">
        <f t="shared" si="6"/>
        <v>0</v>
      </c>
      <c r="T50" s="913">
        <v>13</v>
      </c>
      <c r="U50" s="917" t="s">
        <v>4698</v>
      </c>
      <c r="V50" s="915">
        <v>45321</v>
      </c>
      <c r="W50" s="913" t="s">
        <v>4696</v>
      </c>
      <c r="X50" s="886"/>
      <c r="Y50" s="882" t="s">
        <v>4698</v>
      </c>
      <c r="Z50" s="885">
        <v>45348</v>
      </c>
      <c r="AA50" s="886" t="s">
        <v>4704</v>
      </c>
      <c r="AB50" s="918" t="s">
        <v>4703</v>
      </c>
      <c r="AC50" s="923">
        <f t="shared" si="11"/>
        <v>200000000000</v>
      </c>
      <c r="AD50" s="925">
        <f t="shared" si="12"/>
        <v>200000000000</v>
      </c>
      <c r="AE50" s="923">
        <f t="shared" si="9"/>
        <v>0</v>
      </c>
      <c r="AF50" s="913"/>
      <c r="AG50" s="913" t="s">
        <v>4716</v>
      </c>
      <c r="AH50" s="919" t="s">
        <v>4710</v>
      </c>
      <c r="AI50" s="920" t="str">
        <f t="shared" si="10"/>
        <v>04</v>
      </c>
      <c r="AJ50" s="918"/>
      <c r="AK50" s="918"/>
      <c r="AL50" s="918"/>
      <c r="AM50" s="911"/>
    </row>
    <row r="51" spans="2:39" s="921" customFormat="1">
      <c r="B51" s="912" t="s">
        <v>4701</v>
      </c>
      <c r="C51" s="913"/>
      <c r="D51" s="913" t="s">
        <v>355</v>
      </c>
      <c r="E51" s="914" t="s">
        <v>251</v>
      </c>
      <c r="F51" s="914">
        <v>12092</v>
      </c>
      <c r="G51" s="913" t="s">
        <v>1069</v>
      </c>
      <c r="H51" s="913" t="s">
        <v>1271</v>
      </c>
      <c r="I51" s="913" t="s">
        <v>178</v>
      </c>
      <c r="J51" s="913" t="s">
        <v>1359</v>
      </c>
      <c r="K51" s="913">
        <v>0.95</v>
      </c>
      <c r="L51" s="886">
        <v>200000000000</v>
      </c>
      <c r="M51" s="886">
        <v>200000000000</v>
      </c>
      <c r="N51" s="913" t="s">
        <v>1360</v>
      </c>
      <c r="O51" s="915">
        <v>45265</v>
      </c>
      <c r="P51" s="915">
        <v>45299</v>
      </c>
      <c r="Q51" s="913" t="s">
        <v>4698</v>
      </c>
      <c r="R51" s="881">
        <f t="shared" si="5"/>
        <v>200000000000</v>
      </c>
      <c r="S51" s="884">
        <f t="shared" si="6"/>
        <v>0</v>
      </c>
      <c r="T51" s="913">
        <v>13</v>
      </c>
      <c r="U51" s="917" t="s">
        <v>4698</v>
      </c>
      <c r="V51" s="915">
        <v>45321</v>
      </c>
      <c r="W51" s="913" t="s">
        <v>4696</v>
      </c>
      <c r="X51" s="886"/>
      <c r="Y51" s="882" t="s">
        <v>4698</v>
      </c>
      <c r="Z51" s="885">
        <v>45348</v>
      </c>
      <c r="AA51" s="886" t="s">
        <v>4704</v>
      </c>
      <c r="AB51" s="918" t="s">
        <v>4703</v>
      </c>
      <c r="AC51" s="923">
        <f t="shared" si="11"/>
        <v>200000000000</v>
      </c>
      <c r="AD51" s="925">
        <f t="shared" si="12"/>
        <v>200000000000</v>
      </c>
      <c r="AE51" s="923">
        <f t="shared" si="9"/>
        <v>0</v>
      </c>
      <c r="AF51" s="913"/>
      <c r="AG51" s="913" t="s">
        <v>4716</v>
      </c>
      <c r="AH51" s="919" t="s">
        <v>4710</v>
      </c>
      <c r="AI51" s="920" t="str">
        <f t="shared" si="10"/>
        <v>04</v>
      </c>
      <c r="AJ51" s="918"/>
      <c r="AK51" s="918"/>
      <c r="AL51" s="918"/>
      <c r="AM51" s="911"/>
    </row>
    <row r="52" spans="2:39" s="921" customFormat="1">
      <c r="B52" s="912" t="s">
        <v>4701</v>
      </c>
      <c r="C52" s="913"/>
      <c r="D52" s="913" t="s">
        <v>355</v>
      </c>
      <c r="E52" s="914" t="s">
        <v>251</v>
      </c>
      <c r="F52" s="914">
        <v>12092</v>
      </c>
      <c r="G52" s="913" t="s">
        <v>1069</v>
      </c>
      <c r="H52" s="913" t="s">
        <v>1271</v>
      </c>
      <c r="I52" s="913" t="s">
        <v>178</v>
      </c>
      <c r="J52" s="913" t="s">
        <v>1362</v>
      </c>
      <c r="K52" s="913">
        <v>0.95</v>
      </c>
      <c r="L52" s="886">
        <v>200000000000</v>
      </c>
      <c r="M52" s="886">
        <v>200000000000</v>
      </c>
      <c r="N52" s="913" t="s">
        <v>1363</v>
      </c>
      <c r="O52" s="915">
        <v>45265</v>
      </c>
      <c r="P52" s="915">
        <v>45299</v>
      </c>
      <c r="Q52" s="913" t="s">
        <v>4698</v>
      </c>
      <c r="R52" s="881">
        <f t="shared" si="5"/>
        <v>200000000000</v>
      </c>
      <c r="S52" s="884">
        <f t="shared" si="6"/>
        <v>0</v>
      </c>
      <c r="T52" s="913">
        <v>13</v>
      </c>
      <c r="U52" s="917" t="s">
        <v>4698</v>
      </c>
      <c r="V52" s="915">
        <v>45321</v>
      </c>
      <c r="W52" s="913" t="s">
        <v>4696</v>
      </c>
      <c r="X52" s="886"/>
      <c r="Y52" s="882" t="s">
        <v>4698</v>
      </c>
      <c r="Z52" s="885">
        <v>45348</v>
      </c>
      <c r="AA52" s="886" t="s">
        <v>4704</v>
      </c>
      <c r="AB52" s="918" t="s">
        <v>4703</v>
      </c>
      <c r="AC52" s="923">
        <f t="shared" si="11"/>
        <v>200000000000</v>
      </c>
      <c r="AD52" s="925">
        <f t="shared" si="12"/>
        <v>200000000000</v>
      </c>
      <c r="AE52" s="923">
        <f t="shared" si="9"/>
        <v>0</v>
      </c>
      <c r="AF52" s="913"/>
      <c r="AG52" s="913" t="s">
        <v>4716</v>
      </c>
      <c r="AH52" s="919" t="s">
        <v>4710</v>
      </c>
      <c r="AI52" s="920" t="str">
        <f t="shared" ref="AI52:AI67" si="13">RIGHT(AH52,2)</f>
        <v>04</v>
      </c>
      <c r="AJ52" s="918"/>
      <c r="AK52" s="918"/>
      <c r="AL52" s="918"/>
      <c r="AM52" s="911"/>
    </row>
    <row r="53" spans="2:39" s="921" customFormat="1">
      <c r="B53" s="912" t="s">
        <v>4701</v>
      </c>
      <c r="C53" s="913"/>
      <c r="D53" s="913" t="s">
        <v>355</v>
      </c>
      <c r="E53" s="914" t="s">
        <v>251</v>
      </c>
      <c r="F53" s="914">
        <v>12092</v>
      </c>
      <c r="G53" s="913" t="s">
        <v>1069</v>
      </c>
      <c r="H53" s="913" t="s">
        <v>1271</v>
      </c>
      <c r="I53" s="913" t="s">
        <v>178</v>
      </c>
      <c r="J53" s="913" t="s">
        <v>1365</v>
      </c>
      <c r="K53" s="913">
        <v>1</v>
      </c>
      <c r="L53" s="886">
        <v>200000000000</v>
      </c>
      <c r="M53" s="886">
        <v>200000000000</v>
      </c>
      <c r="N53" s="913" t="s">
        <v>1366</v>
      </c>
      <c r="O53" s="915">
        <v>45265</v>
      </c>
      <c r="P53" s="915">
        <v>45299</v>
      </c>
      <c r="Q53" s="913" t="s">
        <v>4698</v>
      </c>
      <c r="R53" s="881">
        <f t="shared" si="5"/>
        <v>200000000000</v>
      </c>
      <c r="S53" s="884">
        <f t="shared" si="6"/>
        <v>0</v>
      </c>
      <c r="T53" s="913">
        <v>13</v>
      </c>
      <c r="U53" s="917" t="s">
        <v>4698</v>
      </c>
      <c r="V53" s="915">
        <v>45321</v>
      </c>
      <c r="W53" s="913" t="s">
        <v>4696</v>
      </c>
      <c r="X53" s="886"/>
      <c r="Y53" s="882" t="s">
        <v>4698</v>
      </c>
      <c r="Z53" s="885">
        <v>45348</v>
      </c>
      <c r="AA53" s="886" t="s">
        <v>4704</v>
      </c>
      <c r="AB53" s="918" t="s">
        <v>4703</v>
      </c>
      <c r="AC53" s="923">
        <f t="shared" si="11"/>
        <v>200000000000</v>
      </c>
      <c r="AD53" s="925">
        <f t="shared" si="12"/>
        <v>200000000000</v>
      </c>
      <c r="AE53" s="923">
        <f t="shared" si="9"/>
        <v>0</v>
      </c>
      <c r="AF53" s="913"/>
      <c r="AG53" s="913" t="s">
        <v>4716</v>
      </c>
      <c r="AH53" s="919" t="s">
        <v>4710</v>
      </c>
      <c r="AI53" s="920" t="str">
        <f t="shared" si="13"/>
        <v>04</v>
      </c>
      <c r="AJ53" s="918"/>
      <c r="AK53" s="918"/>
      <c r="AL53" s="918"/>
      <c r="AM53" s="911"/>
    </row>
    <row r="54" spans="2:39" s="921" customFormat="1">
      <c r="B54" s="912" t="s">
        <v>4701</v>
      </c>
      <c r="C54" s="913"/>
      <c r="D54" s="913" t="s">
        <v>355</v>
      </c>
      <c r="E54" s="914" t="s">
        <v>251</v>
      </c>
      <c r="F54" s="914">
        <v>12092</v>
      </c>
      <c r="G54" s="913" t="s">
        <v>1069</v>
      </c>
      <c r="H54" s="913" t="s">
        <v>1271</v>
      </c>
      <c r="I54" s="913" t="s">
        <v>178</v>
      </c>
      <c r="J54" s="913" t="s">
        <v>1368</v>
      </c>
      <c r="K54" s="913">
        <v>0.95</v>
      </c>
      <c r="L54" s="886">
        <v>100000000000</v>
      </c>
      <c r="M54" s="886">
        <v>100000000000</v>
      </c>
      <c r="N54" s="913" t="s">
        <v>1369</v>
      </c>
      <c r="O54" s="915">
        <v>45265</v>
      </c>
      <c r="P54" s="915">
        <v>45299</v>
      </c>
      <c r="Q54" s="913" t="s">
        <v>4698</v>
      </c>
      <c r="R54" s="881">
        <f t="shared" si="5"/>
        <v>100000000000</v>
      </c>
      <c r="S54" s="884">
        <f t="shared" si="6"/>
        <v>0</v>
      </c>
      <c r="T54" s="913">
        <v>13</v>
      </c>
      <c r="U54" s="917" t="s">
        <v>4698</v>
      </c>
      <c r="V54" s="915">
        <v>45321</v>
      </c>
      <c r="W54" s="913" t="s">
        <v>4696</v>
      </c>
      <c r="X54" s="886"/>
      <c r="Y54" s="882" t="s">
        <v>4698</v>
      </c>
      <c r="Z54" s="885">
        <v>45348</v>
      </c>
      <c r="AA54" s="886" t="s">
        <v>4704</v>
      </c>
      <c r="AB54" s="918" t="s">
        <v>4703</v>
      </c>
      <c r="AC54" s="923">
        <f t="shared" si="11"/>
        <v>100000000000</v>
      </c>
      <c r="AD54" s="925">
        <f t="shared" si="12"/>
        <v>100000000000</v>
      </c>
      <c r="AE54" s="923">
        <f t="shared" si="9"/>
        <v>0</v>
      </c>
      <c r="AF54" s="913"/>
      <c r="AG54" s="913" t="s">
        <v>4716</v>
      </c>
      <c r="AH54" s="919" t="s">
        <v>4710</v>
      </c>
      <c r="AI54" s="920" t="str">
        <f t="shared" si="13"/>
        <v>04</v>
      </c>
      <c r="AJ54" s="918"/>
      <c r="AK54" s="918"/>
      <c r="AL54" s="918"/>
      <c r="AM54" s="911"/>
    </row>
    <row r="55" spans="2:39" s="921" customFormat="1">
      <c r="B55" s="912" t="s">
        <v>4701</v>
      </c>
      <c r="C55" s="913"/>
      <c r="D55" s="913" t="s">
        <v>334</v>
      </c>
      <c r="E55" s="914" t="s">
        <v>251</v>
      </c>
      <c r="F55" s="914">
        <v>93719</v>
      </c>
      <c r="G55" s="913" t="s">
        <v>1062</v>
      </c>
      <c r="H55" s="913" t="s">
        <v>1271</v>
      </c>
      <c r="I55" s="913" t="s">
        <v>178</v>
      </c>
      <c r="J55" s="913" t="s">
        <v>1372</v>
      </c>
      <c r="K55" s="913">
        <v>0.8</v>
      </c>
      <c r="L55" s="886">
        <v>300000000000</v>
      </c>
      <c r="M55" s="886">
        <v>300000000000</v>
      </c>
      <c r="N55" s="913" t="s">
        <v>1373</v>
      </c>
      <c r="O55" s="915">
        <v>45275</v>
      </c>
      <c r="P55" s="915">
        <v>45293</v>
      </c>
      <c r="Q55" s="913" t="s">
        <v>4698</v>
      </c>
      <c r="R55" s="881">
        <f t="shared" si="5"/>
        <v>300000000000</v>
      </c>
      <c r="S55" s="884">
        <f t="shared" ref="S55:S65" si="14">L55-R55</f>
        <v>0</v>
      </c>
      <c r="T55" s="913">
        <v>17</v>
      </c>
      <c r="U55" s="917" t="s">
        <v>4698</v>
      </c>
      <c r="V55" s="915">
        <v>45321</v>
      </c>
      <c r="W55" s="913" t="s">
        <v>4696</v>
      </c>
      <c r="X55" s="886"/>
      <c r="Y55" s="882" t="s">
        <v>4698</v>
      </c>
      <c r="Z55" s="885">
        <v>45361</v>
      </c>
      <c r="AA55" s="918" t="s">
        <v>4704</v>
      </c>
      <c r="AB55" s="913" t="s">
        <v>4703</v>
      </c>
      <c r="AC55" s="925">
        <f t="shared" si="11"/>
        <v>300000000000</v>
      </c>
      <c r="AD55" s="923">
        <f t="shared" si="12"/>
        <v>300000000000</v>
      </c>
      <c r="AE55" s="923">
        <f t="shared" si="9"/>
        <v>0</v>
      </c>
      <c r="AF55" s="913"/>
      <c r="AG55" s="913" t="s">
        <v>4716</v>
      </c>
      <c r="AH55" s="919" t="s">
        <v>4706</v>
      </c>
      <c r="AI55" s="920" t="str">
        <f t="shared" si="13"/>
        <v>30</v>
      </c>
      <c r="AJ55" s="918"/>
      <c r="AK55" s="918"/>
      <c r="AL55" s="918"/>
      <c r="AM55" s="911"/>
    </row>
    <row r="56" spans="2:39" s="921" customFormat="1">
      <c r="B56" s="912" t="s">
        <v>4701</v>
      </c>
      <c r="C56" s="913"/>
      <c r="D56" s="913" t="s">
        <v>334</v>
      </c>
      <c r="E56" s="914" t="s">
        <v>251</v>
      </c>
      <c r="F56" s="914">
        <v>93719</v>
      </c>
      <c r="G56" s="913" t="s">
        <v>1062</v>
      </c>
      <c r="H56" s="913" t="s">
        <v>1271</v>
      </c>
      <c r="I56" s="913" t="s">
        <v>178</v>
      </c>
      <c r="J56" s="913" t="s">
        <v>1376</v>
      </c>
      <c r="K56" s="913">
        <v>0.8</v>
      </c>
      <c r="L56" s="886">
        <v>200000000000</v>
      </c>
      <c r="M56" s="886">
        <v>200000000000</v>
      </c>
      <c r="N56" s="913" t="s">
        <v>1377</v>
      </c>
      <c r="O56" s="915">
        <v>45275</v>
      </c>
      <c r="P56" s="915">
        <v>45293</v>
      </c>
      <c r="Q56" s="913" t="s">
        <v>4698</v>
      </c>
      <c r="R56" s="881">
        <f t="shared" si="5"/>
        <v>200000000000</v>
      </c>
      <c r="S56" s="884">
        <f t="shared" si="14"/>
        <v>0</v>
      </c>
      <c r="T56" s="913">
        <v>17</v>
      </c>
      <c r="U56" s="917" t="s">
        <v>4698</v>
      </c>
      <c r="V56" s="915">
        <v>45321</v>
      </c>
      <c r="W56" s="913" t="s">
        <v>4696</v>
      </c>
      <c r="X56" s="886"/>
      <c r="Y56" s="882" t="s">
        <v>4698</v>
      </c>
      <c r="Z56" s="885">
        <v>45361</v>
      </c>
      <c r="AA56" s="918" t="s">
        <v>4704</v>
      </c>
      <c r="AB56" s="913" t="s">
        <v>4703</v>
      </c>
      <c r="AC56" s="925">
        <f t="shared" si="11"/>
        <v>200000000000</v>
      </c>
      <c r="AD56" s="923">
        <f t="shared" si="12"/>
        <v>200000000000</v>
      </c>
      <c r="AE56" s="923">
        <f t="shared" si="9"/>
        <v>0</v>
      </c>
      <c r="AF56" s="913"/>
      <c r="AG56" s="913" t="s">
        <v>4716</v>
      </c>
      <c r="AH56" s="919" t="s">
        <v>4706</v>
      </c>
      <c r="AI56" s="920" t="str">
        <f t="shared" si="13"/>
        <v>30</v>
      </c>
      <c r="AJ56" s="918"/>
      <c r="AK56" s="918"/>
      <c r="AL56" s="918"/>
      <c r="AM56" s="911"/>
    </row>
    <row r="57" spans="2:39" s="921" customFormat="1">
      <c r="B57" s="912" t="s">
        <v>4701</v>
      </c>
      <c r="C57" s="913"/>
      <c r="D57" s="913" t="s">
        <v>436</v>
      </c>
      <c r="E57" s="914" t="s">
        <v>251</v>
      </c>
      <c r="F57" s="914">
        <v>21075</v>
      </c>
      <c r="G57" s="913" t="s">
        <v>1066</v>
      </c>
      <c r="H57" s="913" t="s">
        <v>1271</v>
      </c>
      <c r="I57" s="913" t="s">
        <v>178</v>
      </c>
      <c r="J57" s="913" t="s">
        <v>1381</v>
      </c>
      <c r="K57" s="913">
        <v>2.0499999999999998</v>
      </c>
      <c r="L57" s="886">
        <v>200000000000</v>
      </c>
      <c r="M57" s="886">
        <v>200000000000</v>
      </c>
      <c r="N57" s="913" t="s">
        <v>1382</v>
      </c>
      <c r="O57" s="915">
        <v>45288</v>
      </c>
      <c r="P57" s="915">
        <v>45295</v>
      </c>
      <c r="Q57" s="913" t="s">
        <v>4698</v>
      </c>
      <c r="R57" s="881">
        <f t="shared" si="5"/>
        <v>200000000000</v>
      </c>
      <c r="S57" s="884">
        <f t="shared" si="14"/>
        <v>0</v>
      </c>
      <c r="T57" s="913">
        <v>11</v>
      </c>
      <c r="U57" s="917" t="s">
        <v>4698</v>
      </c>
      <c r="V57" s="915">
        <v>45321</v>
      </c>
      <c r="W57" s="913" t="s">
        <v>4696</v>
      </c>
      <c r="X57" s="886"/>
      <c r="Y57" s="882" t="s">
        <v>4698</v>
      </c>
      <c r="Z57" s="885">
        <v>45353</v>
      </c>
      <c r="AA57" s="886" t="s">
        <v>4704</v>
      </c>
      <c r="AB57" s="913" t="s">
        <v>4703</v>
      </c>
      <c r="AC57" s="922">
        <f>R57</f>
        <v>200000000000</v>
      </c>
      <c r="AD57" s="918"/>
      <c r="AE57" s="923">
        <f t="shared" si="9"/>
        <v>0</v>
      </c>
      <c r="AF57" s="913"/>
      <c r="AG57" s="913" t="s">
        <v>4716</v>
      </c>
      <c r="AH57" s="919" t="s">
        <v>4709</v>
      </c>
      <c r="AI57" s="920" t="str">
        <f t="shared" si="13"/>
        <v>18</v>
      </c>
      <c r="AJ57" s="918"/>
      <c r="AK57" s="918"/>
      <c r="AL57" s="918"/>
      <c r="AM57" s="927"/>
    </row>
    <row r="58" spans="2:39" s="921" customFormat="1">
      <c r="B58" s="912" t="s">
        <v>4701</v>
      </c>
      <c r="C58" s="913"/>
      <c r="D58" s="913" t="s">
        <v>436</v>
      </c>
      <c r="E58" s="914" t="s">
        <v>251</v>
      </c>
      <c r="F58" s="914">
        <v>21075</v>
      </c>
      <c r="G58" s="913" t="s">
        <v>1066</v>
      </c>
      <c r="H58" s="913" t="s">
        <v>1271</v>
      </c>
      <c r="I58" s="913" t="s">
        <v>178</v>
      </c>
      <c r="J58" s="913" t="s">
        <v>1385</v>
      </c>
      <c r="K58" s="913">
        <v>2.0499999999999998</v>
      </c>
      <c r="L58" s="886">
        <v>300000000000</v>
      </c>
      <c r="M58" s="886">
        <v>300000000000</v>
      </c>
      <c r="N58" s="913" t="s">
        <v>1386</v>
      </c>
      <c r="O58" s="915">
        <v>45288</v>
      </c>
      <c r="P58" s="915">
        <v>45295</v>
      </c>
      <c r="Q58" s="913" t="s">
        <v>4698</v>
      </c>
      <c r="R58" s="881">
        <f t="shared" si="5"/>
        <v>300000000000</v>
      </c>
      <c r="S58" s="884">
        <f t="shared" si="14"/>
        <v>0</v>
      </c>
      <c r="T58" s="913">
        <v>11</v>
      </c>
      <c r="U58" s="917" t="s">
        <v>4698</v>
      </c>
      <c r="V58" s="915">
        <v>45321</v>
      </c>
      <c r="W58" s="913" t="s">
        <v>4696</v>
      </c>
      <c r="X58" s="886"/>
      <c r="Y58" s="882" t="s">
        <v>4698</v>
      </c>
      <c r="Z58" s="885">
        <v>45353</v>
      </c>
      <c r="AA58" s="886" t="s">
        <v>4704</v>
      </c>
      <c r="AB58" s="913" t="s">
        <v>4703</v>
      </c>
      <c r="AC58" s="922">
        <f>R58</f>
        <v>300000000000</v>
      </c>
      <c r="AD58" s="918"/>
      <c r="AE58" s="923">
        <f t="shared" si="9"/>
        <v>0</v>
      </c>
      <c r="AF58" s="913"/>
      <c r="AG58" s="913" t="s">
        <v>4716</v>
      </c>
      <c r="AH58" s="919" t="s">
        <v>4709</v>
      </c>
      <c r="AI58" s="920" t="str">
        <f t="shared" si="13"/>
        <v>18</v>
      </c>
      <c r="AJ58" s="918"/>
      <c r="AK58" s="918"/>
      <c r="AL58" s="918"/>
      <c r="AM58" s="927"/>
    </row>
    <row r="59" spans="2:39" s="921" customFormat="1">
      <c r="B59" s="912" t="s">
        <v>4701</v>
      </c>
      <c r="C59" s="913"/>
      <c r="D59" s="913" t="s">
        <v>355</v>
      </c>
      <c r="E59" s="914" t="s">
        <v>251</v>
      </c>
      <c r="F59" s="914">
        <v>155757</v>
      </c>
      <c r="G59" s="913" t="s">
        <v>1063</v>
      </c>
      <c r="H59" s="913" t="s">
        <v>1271</v>
      </c>
      <c r="I59" s="913" t="s">
        <v>178</v>
      </c>
      <c r="J59" s="913" t="s">
        <v>1389</v>
      </c>
      <c r="K59" s="913">
        <v>2</v>
      </c>
      <c r="L59" s="886">
        <v>100000000000</v>
      </c>
      <c r="M59" s="886">
        <v>100000000000</v>
      </c>
      <c r="N59" s="913" t="s">
        <v>1390</v>
      </c>
      <c r="O59" s="915">
        <v>45288</v>
      </c>
      <c r="P59" s="915">
        <v>45293</v>
      </c>
      <c r="Q59" s="913" t="s">
        <v>4698</v>
      </c>
      <c r="R59" s="881">
        <f t="shared" si="5"/>
        <v>100000000000</v>
      </c>
      <c r="S59" s="884">
        <f t="shared" si="14"/>
        <v>0</v>
      </c>
      <c r="T59" s="913">
        <v>19</v>
      </c>
      <c r="U59" s="917" t="s">
        <v>4698</v>
      </c>
      <c r="V59" s="915">
        <v>45321</v>
      </c>
      <c r="W59" s="913" t="s">
        <v>4696</v>
      </c>
      <c r="X59" s="886"/>
      <c r="Y59" s="882" t="s">
        <v>4698</v>
      </c>
      <c r="Z59" s="885">
        <v>45348</v>
      </c>
      <c r="AA59" s="886" t="s">
        <v>4704</v>
      </c>
      <c r="AB59" s="918" t="s">
        <v>4703</v>
      </c>
      <c r="AC59" s="916">
        <f>R59</f>
        <v>100000000000</v>
      </c>
      <c r="AD59" s="925">
        <f>L59</f>
        <v>100000000000</v>
      </c>
      <c r="AE59" s="923">
        <f t="shared" si="9"/>
        <v>0</v>
      </c>
      <c r="AF59" s="913"/>
      <c r="AG59" s="913" t="s">
        <v>4716</v>
      </c>
      <c r="AH59" s="919" t="s">
        <v>4708</v>
      </c>
      <c r="AI59" s="920" t="str">
        <f t="shared" si="13"/>
        <v>06</v>
      </c>
      <c r="AJ59" s="918"/>
      <c r="AK59" s="918"/>
      <c r="AL59" s="918"/>
      <c r="AM59" s="911"/>
    </row>
    <row r="60" spans="2:39" s="921" customFormat="1">
      <c r="B60" s="912" t="s">
        <v>4701</v>
      </c>
      <c r="C60" s="913"/>
      <c r="D60" s="913" t="s">
        <v>436</v>
      </c>
      <c r="E60" s="914" t="s">
        <v>253</v>
      </c>
      <c r="F60" s="914">
        <v>11995</v>
      </c>
      <c r="G60" s="913" t="s">
        <v>1064</v>
      </c>
      <c r="H60" s="913" t="s">
        <v>1271</v>
      </c>
      <c r="I60" s="913" t="s">
        <v>315</v>
      </c>
      <c r="J60" s="913" t="s">
        <v>1393</v>
      </c>
      <c r="K60" s="913">
        <v>5</v>
      </c>
      <c r="L60" s="886">
        <v>10000000</v>
      </c>
      <c r="M60" s="886">
        <v>241150000000</v>
      </c>
      <c r="N60" s="913" t="s">
        <v>1394</v>
      </c>
      <c r="O60" s="915">
        <v>45288</v>
      </c>
      <c r="P60" s="915">
        <v>45320</v>
      </c>
      <c r="Q60" s="913" t="s">
        <v>4698</v>
      </c>
      <c r="R60" s="881">
        <f t="shared" si="5"/>
        <v>10000000</v>
      </c>
      <c r="S60" s="884">
        <f t="shared" si="14"/>
        <v>0</v>
      </c>
      <c r="T60" s="913">
        <v>15</v>
      </c>
      <c r="U60" s="917" t="s">
        <v>4698</v>
      </c>
      <c r="V60" s="915">
        <v>45321</v>
      </c>
      <c r="W60" s="913" t="s">
        <v>4696</v>
      </c>
      <c r="X60" s="886"/>
      <c r="Y60" s="882" t="s">
        <v>4698</v>
      </c>
      <c r="Z60" s="885">
        <v>45348</v>
      </c>
      <c r="AA60" s="886" t="s">
        <v>4704</v>
      </c>
      <c r="AB60" s="915" t="s">
        <v>4703</v>
      </c>
      <c r="AC60" s="916">
        <f>R60</f>
        <v>10000000</v>
      </c>
      <c r="AD60" s="923">
        <f>L60</f>
        <v>10000000</v>
      </c>
      <c r="AE60" s="923">
        <f t="shared" si="9"/>
        <v>-241140000000</v>
      </c>
      <c r="AF60" s="913"/>
      <c r="AG60" s="913" t="s">
        <v>4716</v>
      </c>
      <c r="AH60" s="919" t="s">
        <v>4705</v>
      </c>
      <c r="AI60" s="920" t="str">
        <f t="shared" si="13"/>
        <v>03</v>
      </c>
      <c r="AJ60" s="918"/>
      <c r="AK60" s="918"/>
      <c r="AL60" s="918"/>
      <c r="AM60" s="926"/>
    </row>
    <row r="61" spans="2:39" s="921" customFormat="1">
      <c r="B61" s="912" t="s">
        <v>4701</v>
      </c>
      <c r="C61" s="913"/>
      <c r="D61" s="913" t="s">
        <v>355</v>
      </c>
      <c r="E61" s="914" t="s">
        <v>255</v>
      </c>
      <c r="F61" s="914">
        <v>275315</v>
      </c>
      <c r="G61" s="913" t="s">
        <v>1406</v>
      </c>
      <c r="H61" s="913" t="s">
        <v>1407</v>
      </c>
      <c r="I61" s="913" t="s">
        <v>178</v>
      </c>
      <c r="J61" s="913" t="s">
        <v>1408</v>
      </c>
      <c r="K61" s="913">
        <v>9.1999999999999993</v>
      </c>
      <c r="L61" s="886">
        <v>200000000000</v>
      </c>
      <c r="M61" s="886">
        <v>200000000000</v>
      </c>
      <c r="N61" s="913" t="s">
        <v>1409</v>
      </c>
      <c r="O61" s="915">
        <v>45138</v>
      </c>
      <c r="P61" s="915">
        <v>45317</v>
      </c>
      <c r="Q61" s="913" t="s">
        <v>4698</v>
      </c>
      <c r="R61" s="881">
        <f t="shared" si="5"/>
        <v>200000000000</v>
      </c>
      <c r="S61" s="884">
        <f t="shared" si="14"/>
        <v>0</v>
      </c>
      <c r="T61" s="913">
        <v>18</v>
      </c>
      <c r="U61" s="917" t="s">
        <v>4698</v>
      </c>
      <c r="V61" s="915">
        <v>45321</v>
      </c>
      <c r="W61" s="913" t="s">
        <v>4696</v>
      </c>
      <c r="X61" s="886"/>
      <c r="Y61" s="882" t="s">
        <v>4698</v>
      </c>
      <c r="Z61" s="885">
        <v>45353</v>
      </c>
      <c r="AA61" s="886" t="s">
        <v>4704</v>
      </c>
      <c r="AB61" s="913" t="s">
        <v>4703</v>
      </c>
      <c r="AC61" s="922">
        <f>R61</f>
        <v>200000000000</v>
      </c>
      <c r="AD61" s="918"/>
      <c r="AE61" s="923">
        <f t="shared" si="9"/>
        <v>0</v>
      </c>
      <c r="AF61" s="913"/>
      <c r="AG61" s="913" t="s">
        <v>4716</v>
      </c>
      <c r="AH61" s="919" t="s">
        <v>4707</v>
      </c>
      <c r="AI61" s="920" t="str">
        <f t="shared" si="13"/>
        <v>21</v>
      </c>
      <c r="AJ61" s="918"/>
      <c r="AK61" s="918"/>
      <c r="AL61" s="918"/>
      <c r="AM61" s="885"/>
    </row>
    <row r="62" spans="2:39" s="921" customFormat="1">
      <c r="B62" s="912" t="s">
        <v>4701</v>
      </c>
      <c r="C62" s="913"/>
      <c r="D62" s="913" t="s">
        <v>334</v>
      </c>
      <c r="E62" s="914" t="s">
        <v>255</v>
      </c>
      <c r="F62" s="914">
        <v>93719</v>
      </c>
      <c r="G62" s="913" t="s">
        <v>1062</v>
      </c>
      <c r="H62" s="913" t="s">
        <v>1407</v>
      </c>
      <c r="I62" s="913" t="s">
        <v>178</v>
      </c>
      <c r="J62" s="913" t="s">
        <v>1411</v>
      </c>
      <c r="K62" s="913">
        <v>12.4</v>
      </c>
      <c r="L62" s="886">
        <v>200000000000</v>
      </c>
      <c r="M62" s="886">
        <v>200000000000</v>
      </c>
      <c r="N62" s="913" t="s">
        <v>1412</v>
      </c>
      <c r="O62" s="915">
        <v>45153</v>
      </c>
      <c r="P62" s="915">
        <v>45341</v>
      </c>
      <c r="Q62" s="913" t="s">
        <v>4698</v>
      </c>
      <c r="R62" s="881">
        <f t="shared" si="5"/>
        <v>200000000000</v>
      </c>
      <c r="S62" s="884">
        <f t="shared" si="14"/>
        <v>0</v>
      </c>
      <c r="T62" s="913">
        <v>17</v>
      </c>
      <c r="U62" s="917" t="s">
        <v>4698</v>
      </c>
      <c r="V62" s="915">
        <v>45321</v>
      </c>
      <c r="W62" s="913" t="s">
        <v>4696</v>
      </c>
      <c r="X62" s="886"/>
      <c r="Y62" s="882" t="s">
        <v>4698</v>
      </c>
      <c r="Z62" s="885">
        <v>45361</v>
      </c>
      <c r="AA62" s="918" t="s">
        <v>4704</v>
      </c>
      <c r="AB62" s="913" t="s">
        <v>4703</v>
      </c>
      <c r="AC62" s="925">
        <f>M62</f>
        <v>200000000000</v>
      </c>
      <c r="AD62" s="923">
        <f>L62</f>
        <v>200000000000</v>
      </c>
      <c r="AE62" s="923">
        <f t="shared" si="9"/>
        <v>0</v>
      </c>
      <c r="AF62" s="913"/>
      <c r="AG62" s="913" t="s">
        <v>4716</v>
      </c>
      <c r="AH62" s="919" t="s">
        <v>4706</v>
      </c>
      <c r="AI62" s="920" t="str">
        <f t="shared" si="13"/>
        <v>30</v>
      </c>
      <c r="AJ62" s="918"/>
      <c r="AK62" s="918"/>
      <c r="AL62" s="918"/>
      <c r="AM62" s="911"/>
    </row>
    <row r="63" spans="2:39" s="921" customFormat="1">
      <c r="B63" s="912" t="s">
        <v>4701</v>
      </c>
      <c r="C63" s="913"/>
      <c r="D63" s="913" t="s">
        <v>355</v>
      </c>
      <c r="E63" s="914" t="s">
        <v>255</v>
      </c>
      <c r="F63" s="914">
        <v>275315</v>
      </c>
      <c r="G63" s="913" t="s">
        <v>1406</v>
      </c>
      <c r="H63" s="913" t="s">
        <v>1407</v>
      </c>
      <c r="I63" s="913" t="s">
        <v>178</v>
      </c>
      <c r="J63" s="913" t="s">
        <v>1414</v>
      </c>
      <c r="K63" s="913">
        <v>9</v>
      </c>
      <c r="L63" s="886">
        <v>100000000000</v>
      </c>
      <c r="M63" s="886">
        <v>100000000000</v>
      </c>
      <c r="N63" s="913" t="s">
        <v>1415</v>
      </c>
      <c r="O63" s="915">
        <v>45160</v>
      </c>
      <c r="P63" s="915">
        <v>45344</v>
      </c>
      <c r="Q63" s="913" t="s">
        <v>4698</v>
      </c>
      <c r="R63" s="881">
        <f t="shared" si="5"/>
        <v>100000000000</v>
      </c>
      <c r="S63" s="884">
        <f t="shared" si="14"/>
        <v>0</v>
      </c>
      <c r="T63" s="913">
        <v>18</v>
      </c>
      <c r="U63" s="917" t="s">
        <v>4698</v>
      </c>
      <c r="V63" s="915">
        <v>45321</v>
      </c>
      <c r="W63" s="913" t="s">
        <v>4696</v>
      </c>
      <c r="X63" s="886"/>
      <c r="Y63" s="882" t="s">
        <v>4698</v>
      </c>
      <c r="Z63" s="885">
        <v>45353</v>
      </c>
      <c r="AA63" s="886" t="s">
        <v>4704</v>
      </c>
      <c r="AB63" s="913" t="s">
        <v>4703</v>
      </c>
      <c r="AC63" s="922">
        <f>R63</f>
        <v>100000000000</v>
      </c>
      <c r="AD63" s="918"/>
      <c r="AE63" s="923">
        <f t="shared" si="9"/>
        <v>0</v>
      </c>
      <c r="AF63" s="913"/>
      <c r="AG63" s="913" t="s">
        <v>4716</v>
      </c>
      <c r="AH63" s="919" t="s">
        <v>4707</v>
      </c>
      <c r="AI63" s="920" t="str">
        <f t="shared" si="13"/>
        <v>21</v>
      </c>
      <c r="AJ63" s="918"/>
      <c r="AK63" s="918"/>
      <c r="AL63" s="918"/>
      <c r="AM63" s="885"/>
    </row>
    <row r="64" spans="2:39">
      <c r="B64" s="912" t="s">
        <v>4701</v>
      </c>
      <c r="C64" s="913"/>
      <c r="D64" s="913" t="s">
        <v>355</v>
      </c>
      <c r="E64" s="914" t="s">
        <v>255</v>
      </c>
      <c r="F64" s="914">
        <v>275315</v>
      </c>
      <c r="G64" s="913" t="s">
        <v>1406</v>
      </c>
      <c r="H64" s="913" t="s">
        <v>1407</v>
      </c>
      <c r="I64" s="913" t="s">
        <v>178</v>
      </c>
      <c r="J64" s="913" t="s">
        <v>1417</v>
      </c>
      <c r="K64" s="913">
        <v>8.1999999999999993</v>
      </c>
      <c r="L64" s="886">
        <v>200000000000</v>
      </c>
      <c r="M64" s="886">
        <v>200000000000</v>
      </c>
      <c r="N64" s="913" t="s">
        <v>1418</v>
      </c>
      <c r="O64" s="915">
        <v>45191</v>
      </c>
      <c r="P64" s="915">
        <v>45373</v>
      </c>
      <c r="Q64" s="913" t="s">
        <v>4698</v>
      </c>
      <c r="R64" s="881">
        <f t="shared" si="5"/>
        <v>200000000000</v>
      </c>
      <c r="S64" s="884">
        <f t="shared" si="14"/>
        <v>0</v>
      </c>
      <c r="T64" s="913">
        <v>18</v>
      </c>
      <c r="U64" s="917" t="s">
        <v>4698</v>
      </c>
      <c r="V64" s="915">
        <v>45321</v>
      </c>
      <c r="W64" s="913" t="s">
        <v>4696</v>
      </c>
      <c r="X64" s="886"/>
      <c r="Y64" s="882" t="s">
        <v>4698</v>
      </c>
      <c r="Z64" s="885">
        <v>45353</v>
      </c>
      <c r="AA64" s="886" t="s">
        <v>4704</v>
      </c>
      <c r="AB64" s="913" t="s">
        <v>4703</v>
      </c>
      <c r="AC64" s="922">
        <f>R64</f>
        <v>200000000000</v>
      </c>
      <c r="AD64" s="918"/>
      <c r="AE64" s="923">
        <f t="shared" si="9"/>
        <v>0</v>
      </c>
      <c r="AF64" s="913"/>
      <c r="AG64" s="913" t="s">
        <v>4716</v>
      </c>
      <c r="AH64" s="919" t="s">
        <v>4707</v>
      </c>
      <c r="AI64" s="920" t="str">
        <f t="shared" si="13"/>
        <v>21</v>
      </c>
      <c r="AJ64" s="918"/>
      <c r="AK64" s="918"/>
      <c r="AL64" s="918"/>
      <c r="AM64" s="885"/>
    </row>
    <row r="65" spans="2:39">
      <c r="B65" s="912" t="s">
        <v>4701</v>
      </c>
      <c r="C65" s="913"/>
      <c r="D65" s="913" t="s">
        <v>334</v>
      </c>
      <c r="E65" s="914" t="s">
        <v>255</v>
      </c>
      <c r="F65" s="914">
        <v>93719</v>
      </c>
      <c r="G65" s="913" t="s">
        <v>1062</v>
      </c>
      <c r="H65" s="913" t="s">
        <v>1407</v>
      </c>
      <c r="I65" s="913" t="s">
        <v>178</v>
      </c>
      <c r="J65" s="913" t="s">
        <v>1420</v>
      </c>
      <c r="K65" s="913">
        <v>9.5</v>
      </c>
      <c r="L65" s="886">
        <v>200000000000</v>
      </c>
      <c r="M65" s="886">
        <v>200000000000</v>
      </c>
      <c r="N65" s="913" t="s">
        <v>1421</v>
      </c>
      <c r="O65" s="915">
        <v>45264</v>
      </c>
      <c r="P65" s="915">
        <v>45447</v>
      </c>
      <c r="Q65" s="913" t="s">
        <v>4698</v>
      </c>
      <c r="R65" s="881">
        <f t="shared" si="5"/>
        <v>200000000000</v>
      </c>
      <c r="S65" s="884">
        <f t="shared" si="14"/>
        <v>0</v>
      </c>
      <c r="T65" s="913">
        <v>17</v>
      </c>
      <c r="U65" s="917" t="s">
        <v>4698</v>
      </c>
      <c r="V65" s="915">
        <v>45321</v>
      </c>
      <c r="W65" s="913" t="s">
        <v>4696</v>
      </c>
      <c r="X65" s="886"/>
      <c r="Y65" s="882" t="s">
        <v>4698</v>
      </c>
      <c r="Z65" s="885">
        <v>45361</v>
      </c>
      <c r="AA65" s="918" t="s">
        <v>4704</v>
      </c>
      <c r="AB65" s="913" t="s">
        <v>4703</v>
      </c>
      <c r="AC65" s="925">
        <f>M65</f>
        <v>200000000000</v>
      </c>
      <c r="AD65" s="923">
        <f>L65</f>
        <v>200000000000</v>
      </c>
      <c r="AE65" s="923">
        <f t="shared" si="9"/>
        <v>0</v>
      </c>
      <c r="AF65" s="913"/>
      <c r="AG65" s="913" t="s">
        <v>4716</v>
      </c>
      <c r="AH65" s="919" t="s">
        <v>4706</v>
      </c>
      <c r="AI65" s="920" t="str">
        <f t="shared" si="13"/>
        <v>30</v>
      </c>
      <c r="AJ65" s="918"/>
      <c r="AK65" s="918"/>
      <c r="AL65" s="918"/>
      <c r="AM65" s="911"/>
    </row>
    <row r="66" spans="2:39">
      <c r="B66" s="912" t="s">
        <v>4701</v>
      </c>
      <c r="C66" s="913"/>
      <c r="D66" s="928" t="s">
        <v>313</v>
      </c>
      <c r="E66" s="929" t="s">
        <v>250</v>
      </c>
      <c r="F66" s="914"/>
      <c r="G66" s="914" t="s">
        <v>4700</v>
      </c>
      <c r="H66" s="913"/>
      <c r="I66" s="913" t="s">
        <v>178</v>
      </c>
      <c r="J66" s="930" t="s">
        <v>4699</v>
      </c>
      <c r="K66" s="913"/>
      <c r="L66" s="882">
        <v>79500000</v>
      </c>
      <c r="M66" s="882">
        <v>79500000</v>
      </c>
      <c r="N66" s="913"/>
      <c r="O66" s="913"/>
      <c r="P66" s="913"/>
      <c r="Q66" s="913" t="s">
        <v>4698</v>
      </c>
      <c r="R66" s="881">
        <f t="shared" si="5"/>
        <v>79500000</v>
      </c>
      <c r="S66" s="913"/>
      <c r="T66" s="913">
        <v>50</v>
      </c>
      <c r="U66" s="917" t="s">
        <v>4698</v>
      </c>
      <c r="V66" s="915" t="s">
        <v>4697</v>
      </c>
      <c r="W66" s="913" t="s">
        <v>4696</v>
      </c>
      <c r="X66" s="913" t="s">
        <v>4695</v>
      </c>
      <c r="Y66" s="913" t="s">
        <v>4698</v>
      </c>
      <c r="Z66" s="915" t="s">
        <v>4784</v>
      </c>
      <c r="AA66" s="913" t="s">
        <v>4715</v>
      </c>
      <c r="AB66" s="913" t="s">
        <v>4703</v>
      </c>
      <c r="AC66" s="916">
        <f>R66</f>
        <v>79500000</v>
      </c>
      <c r="AD66" s="881">
        <v>79506800</v>
      </c>
      <c r="AE66" s="916">
        <f>R66-AC66</f>
        <v>0</v>
      </c>
      <c r="AF66" s="913"/>
      <c r="AG66" s="913" t="s">
        <v>4716</v>
      </c>
      <c r="AH66" s="931" t="s">
        <v>4783</v>
      </c>
      <c r="AI66" s="920" t="str">
        <f t="shared" si="13"/>
        <v>45</v>
      </c>
      <c r="AJ66" s="932"/>
      <c r="AK66" s="913"/>
      <c r="AL66" s="931"/>
      <c r="AM66" s="921"/>
    </row>
    <row r="67" spans="2:39">
      <c r="B67" s="912"/>
      <c r="C67" s="913"/>
      <c r="D67" s="913" t="s">
        <v>4782</v>
      </c>
      <c r="E67" s="914" t="s">
        <v>252</v>
      </c>
      <c r="F67" s="914"/>
      <c r="G67" s="913" t="s">
        <v>4781</v>
      </c>
      <c r="H67" s="913"/>
      <c r="I67" s="913" t="s">
        <v>315</v>
      </c>
      <c r="J67" s="913" t="s">
        <v>4780</v>
      </c>
      <c r="K67" s="913"/>
      <c r="L67" s="886">
        <v>-3068.17</v>
      </c>
      <c r="M67" s="886">
        <v>-73988920</v>
      </c>
      <c r="N67" s="913"/>
      <c r="O67" s="915"/>
      <c r="P67" s="915"/>
      <c r="Q67" s="913" t="s">
        <v>4698</v>
      </c>
      <c r="R67" s="881">
        <v>-3068.17</v>
      </c>
      <c r="S67" s="884"/>
      <c r="T67" s="913"/>
      <c r="U67" s="917"/>
      <c r="V67" s="915"/>
      <c r="W67" s="913"/>
      <c r="X67" s="913"/>
      <c r="Y67" s="882" t="s">
        <v>4698</v>
      </c>
      <c r="Z67" s="885">
        <v>45370</v>
      </c>
      <c r="AA67" s="918" t="s">
        <v>4779</v>
      </c>
      <c r="AB67" s="913" t="s">
        <v>4703</v>
      </c>
      <c r="AC67" s="922">
        <f>R67</f>
        <v>-3068.17</v>
      </c>
      <c r="AD67" s="916">
        <f>R67</f>
        <v>-3068.17</v>
      </c>
      <c r="AE67" s="916">
        <f>R67-AD67</f>
        <v>0</v>
      </c>
      <c r="AF67" s="915"/>
      <c r="AG67" s="913" t="s">
        <v>4716</v>
      </c>
      <c r="AH67" s="919" t="s">
        <v>4778</v>
      </c>
      <c r="AI67" s="920" t="str">
        <f t="shared" si="13"/>
        <v>41</v>
      </c>
      <c r="AJ67" s="918"/>
      <c r="AK67" s="918"/>
      <c r="AL67" s="913"/>
    </row>
    <row r="68" spans="2:39">
      <c r="G68" s="934"/>
    </row>
    <row r="69" spans="2:39">
      <c r="G69" s="911"/>
    </row>
    <row r="74" spans="2:39">
      <c r="U74" s="879"/>
    </row>
  </sheetData>
  <autoFilter ref="A4:AO67" xr:uid="{4AF45D8F-D07D-489D-BD4C-51B02ED5A2D2}"/>
  <pageMargins left="0.7" right="0.7" top="0.75" bottom="0.75" header="0.3" footer="0.3"/>
  <pageSetup paperSize="9" orientation="portrait" horizont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0BD4C-B2A6-496A-B888-14124251B584}">
  <sheetPr>
    <tabColor rgb="FF7030A0"/>
  </sheetPr>
  <dimension ref="A1:Y51"/>
  <sheetViews>
    <sheetView topLeftCell="A15" workbookViewId="0">
      <selection activeCell="D42" sqref="D42"/>
    </sheetView>
  </sheetViews>
  <sheetFormatPr defaultColWidth="9.08984375" defaultRowHeight="13"/>
  <cols>
    <col min="1" max="1" width="17.36328125" style="100" customWidth="1"/>
    <col min="2" max="2" width="19" style="100" customWidth="1"/>
    <col min="3" max="3" width="25.36328125" style="100" bestFit="1" customWidth="1"/>
    <col min="4" max="4" width="24.54296875" style="100" customWidth="1"/>
    <col min="5" max="5" width="8.54296875" style="100" bestFit="1" customWidth="1"/>
    <col min="6" max="6" width="5.36328125" style="100" bestFit="1" customWidth="1"/>
    <col min="7" max="7" width="26.90625" style="100" customWidth="1"/>
    <col min="8" max="9" width="9" style="100" bestFit="1" customWidth="1"/>
    <col min="10" max="10" width="8.90625" style="100" customWidth="1"/>
    <col min="11" max="11" width="13.90625" style="100" customWidth="1"/>
    <col min="12" max="12" width="15.453125" style="100" bestFit="1" customWidth="1"/>
    <col min="13" max="13" width="13.08984375" style="100" bestFit="1" customWidth="1"/>
    <col min="14" max="14" width="13.08984375" style="100" customWidth="1"/>
    <col min="15" max="16" width="12.08984375" style="100" bestFit="1" customWidth="1"/>
    <col min="17" max="18" width="10.453125" style="100" bestFit="1" customWidth="1"/>
    <col min="19" max="19" width="8.6328125" style="100" bestFit="1" customWidth="1"/>
    <col min="20" max="20" width="9" style="100" bestFit="1" customWidth="1"/>
    <col min="21" max="21" width="15.453125" style="100" bestFit="1" customWidth="1"/>
    <col min="22" max="22" width="9.08984375" style="100"/>
    <col min="23" max="24" width="9" style="100" bestFit="1" customWidth="1"/>
    <col min="25" max="25" width="12.54296875" style="100" customWidth="1"/>
    <col min="26" max="26" width="13.6328125" style="100" customWidth="1"/>
    <col min="27" max="27" width="14" style="100" bestFit="1" customWidth="1"/>
    <col min="28" max="28" width="8.54296875" style="100" customWidth="1"/>
    <col min="29" max="29" width="16.453125" style="100" customWidth="1"/>
    <col min="30" max="30" width="14" style="100" bestFit="1" customWidth="1"/>
    <col min="31" max="31" width="10.6328125" style="100" bestFit="1" customWidth="1"/>
    <col min="32" max="32" width="13.453125" style="100" bestFit="1" customWidth="1"/>
    <col min="33" max="33" width="6.90625" style="100" customWidth="1"/>
    <col min="34" max="16384" width="9.08984375" style="100"/>
  </cols>
  <sheetData>
    <row r="1" spans="1:7">
      <c r="A1" s="463" t="s">
        <v>36</v>
      </c>
      <c r="B1" s="509" t="str">
        <f>'C101 - Leadsheet'!B1</f>
        <v>BVB</v>
      </c>
      <c r="C1" s="96"/>
      <c r="D1" s="97"/>
      <c r="E1" s="98"/>
      <c r="F1" s="98"/>
      <c r="G1" s="99"/>
    </row>
    <row r="2" spans="1:7">
      <c r="A2" s="464" t="s">
        <v>38</v>
      </c>
      <c r="B2" s="510" t="str">
        <f>'C601.02'!B2</f>
        <v>31/12/2023</v>
      </c>
      <c r="C2" s="102"/>
      <c r="D2" s="102"/>
      <c r="E2" s="102"/>
      <c r="F2" s="102"/>
      <c r="G2" s="103"/>
    </row>
    <row r="3" spans="1:7">
      <c r="A3" s="464" t="s">
        <v>40</v>
      </c>
      <c r="B3" s="511" t="s">
        <v>41</v>
      </c>
      <c r="C3" s="996" t="s">
        <v>4769</v>
      </c>
      <c r="D3" s="1081"/>
      <c r="E3" s="1081"/>
      <c r="F3" s="1082"/>
      <c r="G3" s="104"/>
    </row>
    <row r="4" spans="1:7">
      <c r="A4" s="101"/>
      <c r="B4" s="105"/>
      <c r="C4" s="996"/>
      <c r="D4" s="1083"/>
      <c r="E4" s="1083"/>
      <c r="F4" s="1084"/>
      <c r="G4" s="103" t="str">
        <f>'C601.02'!G4</f>
        <v>Prepared by: HHPN - Jan 2024</v>
      </c>
    </row>
    <row r="5" spans="1:7" ht="13.5" thickBot="1">
      <c r="A5" s="107"/>
      <c r="B5" s="609"/>
      <c r="C5" s="625"/>
      <c r="D5" s="626"/>
      <c r="E5" s="626"/>
      <c r="F5" s="626"/>
      <c r="G5" s="108" t="str">
        <f>'C601.02'!G5</f>
        <v>Reviewed by: NHD - Jan 2024</v>
      </c>
    </row>
    <row r="7" spans="1:7" ht="13.5" thickBot="1">
      <c r="A7" s="627" t="s">
        <v>269</v>
      </c>
      <c r="B7" s="456"/>
      <c r="C7" s="611"/>
      <c r="D7" s="456"/>
      <c r="E7" s="456"/>
      <c r="F7" s="456"/>
      <c r="G7" s="456"/>
    </row>
    <row r="8" spans="1:7">
      <c r="C8" s="109"/>
    </row>
    <row r="10" spans="1:7" ht="13.5" thickBot="1">
      <c r="A10" s="627" t="s">
        <v>274</v>
      </c>
      <c r="B10" s="456"/>
      <c r="C10" s="611"/>
      <c r="D10" s="456"/>
      <c r="E10" s="456"/>
      <c r="F10" s="456"/>
      <c r="G10" s="456"/>
    </row>
    <row r="11" spans="1:7">
      <c r="A11" s="110" t="s">
        <v>275</v>
      </c>
      <c r="B11" s="110" t="s">
        <v>276</v>
      </c>
    </row>
    <row r="12" spans="1:7">
      <c r="A12" s="100" t="s">
        <v>496</v>
      </c>
      <c r="B12" s="100" t="s">
        <v>4770</v>
      </c>
    </row>
    <row r="13" spans="1:7">
      <c r="A13" s="100" t="s">
        <v>1549</v>
      </c>
      <c r="B13" s="100" t="s">
        <v>1550</v>
      </c>
    </row>
    <row r="14" spans="1:7">
      <c r="A14" s="100" t="s">
        <v>281</v>
      </c>
      <c r="B14" s="100" t="s">
        <v>282</v>
      </c>
    </row>
    <row r="16" spans="1:7" ht="13.5" thickBot="1">
      <c r="A16" s="627" t="s">
        <v>283</v>
      </c>
      <c r="B16" s="456"/>
      <c r="C16" s="611"/>
      <c r="D16" s="456"/>
      <c r="E16" s="456"/>
      <c r="F16" s="456"/>
      <c r="G16" s="456"/>
    </row>
    <row r="18" spans="1:7">
      <c r="A18" s="111" t="s">
        <v>284</v>
      </c>
      <c r="B18" s="111" t="s">
        <v>1553</v>
      </c>
      <c r="C18" s="111"/>
      <c r="D18" s="111"/>
      <c r="E18" s="111"/>
      <c r="F18" s="111"/>
      <c r="G18" s="111"/>
    </row>
    <row r="20" spans="1:7">
      <c r="B20" s="905" t="s">
        <v>4771</v>
      </c>
      <c r="C20" s="903" t="s">
        <v>4772</v>
      </c>
      <c r="D20" s="903" t="s">
        <v>4773</v>
      </c>
    </row>
    <row r="21" spans="1:7">
      <c r="B21" s="100">
        <v>1</v>
      </c>
      <c r="C21" s="904">
        <f>-SUMIFS('GL 701 - 10D, 2024'!K:K,'GL 701 - 10D, 2024'!F:F,"2023",'GL 701 - 10D, 2024'!G:G,'Cut-off test'!B21,'GL 701 - 10D, 2024'!L:L,"VND")</f>
        <v>533493150</v>
      </c>
      <c r="D21" s="113">
        <f>-SUMIFS('GL 701 - 10D, 2024'!K:K,'GL 701 - 10D, 2024'!F:F,"2024",'GL 701 - 10D, 2024'!G:G,'Cut-off test'!B21,'GL 701 - 10D, 2024'!L:L,"VND")</f>
        <v>0</v>
      </c>
    </row>
    <row r="22" spans="1:7">
      <c r="B22" s="100">
        <v>2</v>
      </c>
      <c r="C22" s="904">
        <f>-SUMIFS('GL 701 - 10D, 2024'!K:K,'GL 701 - 10D, 2024'!F:F,"2023",'GL 701 - 10D, 2024'!G:G,'Cut-off test'!B22,'GL 701 - 10D, 2024'!L:L,"VND")</f>
        <v>533493150</v>
      </c>
      <c r="D22" s="113">
        <f>-SUMIFS('GL 701 - 10D, 2024'!K:K,'GL 701 - 10D, 2024'!F:F,"2024",'GL 701 - 10D, 2024'!G:G,'Cut-off test'!B22,'GL 701 - 10D, 2024'!L:L,"VND")</f>
        <v>5922211378</v>
      </c>
    </row>
    <row r="23" spans="1:7">
      <c r="B23" s="100">
        <v>3</v>
      </c>
      <c r="C23" s="904">
        <f>-SUMIFS('GL 701 - 10D, 2024'!K:K,'GL 701 - 10D, 2024'!F:F,"2023",'GL 701 - 10D, 2024'!G:G,'Cut-off test'!B23,'GL 701 - 10D, 2024'!L:L,"VND")</f>
        <v>0</v>
      </c>
      <c r="D23" s="113">
        <f>-SUMIFS('GL 701 - 10D, 2024'!K:K,'GL 701 - 10D, 2024'!F:F,"2024",'GL 701 - 10D, 2024'!G:G,'Cut-off test'!B23,'GL 701 - 10D, 2024'!L:L,"VND")</f>
        <v>584034123</v>
      </c>
    </row>
    <row r="24" spans="1:7">
      <c r="B24" s="100">
        <v>4</v>
      </c>
      <c r="C24" s="904">
        <f>-SUMIFS('GL 701 - 10D, 2024'!K:K,'GL 701 - 10D, 2024'!F:F,"2023",'GL 701 - 10D, 2024'!G:G,'Cut-off test'!B24,'GL 701 - 10D, 2024'!L:L,"VND")</f>
        <v>0</v>
      </c>
      <c r="D24" s="113">
        <f>-SUMIFS('GL 701 - 10D, 2024'!K:K,'GL 701 - 10D, 2024'!F:F,"2024",'GL 701 - 10D, 2024'!G:G,'Cut-off test'!B24,'GL 701 - 10D, 2024'!L:L,"VND")</f>
        <v>555972529</v>
      </c>
    </row>
    <row r="25" spans="1:7">
      <c r="B25" s="100">
        <v>5</v>
      </c>
      <c r="C25" s="904">
        <f>-SUMIFS('GL 701 - 10D, 2024'!K:K,'GL 701 - 10D, 2024'!F:F,"2023",'GL 701 - 10D, 2024'!G:G,'Cut-off test'!B25,'GL 701 - 10D, 2024'!L:L,"VND")</f>
        <v>1600479451</v>
      </c>
      <c r="D25" s="113">
        <f>-SUMIFS('GL 701 - 10D, 2024'!K:K,'GL 701 - 10D, 2024'!F:F,"2024",'GL 701 - 10D, 2024'!G:G,'Cut-off test'!B25,'GL 701 - 10D, 2024'!L:L,"VND")</f>
        <v>556131543</v>
      </c>
    </row>
    <row r="26" spans="1:7">
      <c r="B26" s="100">
        <v>6</v>
      </c>
      <c r="C26" s="904">
        <f>-SUMIFS('GL 701 - 10D, 2024'!K:K,'GL 701 - 10D, 2024'!F:F,"2023",'GL 701 - 10D, 2024'!G:G,'Cut-off test'!B26,'GL 701 - 10D, 2024'!L:L,"VND")</f>
        <v>537831766</v>
      </c>
      <c r="D26" s="113">
        <f>-SUMIFS('GL 701 - 10D, 2024'!K:K,'GL 701 - 10D, 2024'!F:F,"2024",'GL 701 - 10D, 2024'!G:G,'Cut-off test'!B26,'GL 701 - 10D, 2024'!L:L,"VND")</f>
        <v>0</v>
      </c>
    </row>
    <row r="27" spans="1:7">
      <c r="B27" s="100">
        <v>7</v>
      </c>
      <c r="C27" s="904">
        <f>-SUMIFS('GL 701 - 10D, 2024'!K:K,'GL 701 - 10D, 2024'!F:F,"2023",'GL 701 - 10D, 2024'!G:G,'Cut-off test'!B27,'GL 701 - 10D, 2024'!L:L,"VND")</f>
        <v>533493150</v>
      </c>
      <c r="D27" s="113">
        <f>-SUMIFS('GL 701 - 10D, 2024'!K:K,'GL 701 - 10D, 2024'!F:F,"2024",'GL 701 - 10D, 2024'!G:G,'Cut-off test'!B27,'GL 701 - 10D, 2024'!L:L,"VND")</f>
        <v>0</v>
      </c>
    </row>
    <row r="28" spans="1:7">
      <c r="B28" s="100">
        <v>8</v>
      </c>
      <c r="C28" s="904">
        <f>-SUMIFS('GL 701 - 10D, 2024'!K:K,'GL 701 - 10D, 2024'!F:F,"2023",'GL 701 - 10D, 2024'!G:G,'Cut-off test'!B28,'GL 701 - 10D, 2024'!L:L,"VND")</f>
        <v>600273898</v>
      </c>
      <c r="D28" s="113">
        <f>-SUMIFS('GL 701 - 10D, 2024'!K:K,'GL 701 - 10D, 2024'!F:F,"2024",'GL 701 - 10D, 2024'!G:G,'Cut-off test'!B28,'GL 701 - 10D, 2024'!L:L,"VND")</f>
        <v>1630068516</v>
      </c>
    </row>
    <row r="29" spans="1:7">
      <c r="B29" s="100">
        <v>9</v>
      </c>
      <c r="C29" s="904">
        <f>-SUMIFS('GL 701 - 10D, 2024'!K:K,'GL 701 - 10D, 2024'!F:F,"2023",'GL 701 - 10D, 2024'!G:G,'Cut-off test'!B29,'GL 701 - 10D, 2024'!L:L,"VND")</f>
        <v>1800267367</v>
      </c>
      <c r="D29" s="113">
        <f>-SUMIFS('GL 701 - 10D, 2024'!K:K,'GL 701 - 10D, 2024'!F:F,"2024",'GL 701 - 10D, 2024'!G:G,'Cut-off test'!B29,'GL 701 - 10D, 2024'!L:L,"VND")</f>
        <v>518431050</v>
      </c>
    </row>
    <row r="30" spans="1:7">
      <c r="B30" s="100">
        <v>10</v>
      </c>
      <c r="C30" s="904">
        <f>-SUMIFS('GL 701 - 10D, 2024'!K:K,'GL 701 - 10D, 2024'!F:F,"2023",'GL 701 - 10D, 2024'!G:G,'Cut-off test'!B30,'GL 701 - 10D, 2024'!L:L,"VND")</f>
        <v>0</v>
      </c>
      <c r="D30" s="113">
        <f>-SUMIFS('GL 701 - 10D, 2024'!K:K,'GL 701 - 10D, 2024'!F:F,"2024",'GL 701 - 10D, 2024'!G:G,'Cut-off test'!B30,'GL 701 - 10D, 2024'!L:L,"VND")</f>
        <v>600072929</v>
      </c>
    </row>
    <row r="31" spans="1:7">
      <c r="C31" s="904"/>
      <c r="D31" s="113"/>
    </row>
    <row r="32" spans="1:7" s="1" customFormat="1" ht="10.5">
      <c r="A32" s="13" t="s">
        <v>290</v>
      </c>
      <c r="B32" s="13" t="s">
        <v>1556</v>
      </c>
      <c r="C32" s="13"/>
      <c r="D32" s="13"/>
      <c r="E32" s="13"/>
      <c r="F32" s="13"/>
      <c r="G32" s="13"/>
    </row>
    <row r="34" spans="2:4">
      <c r="B34" s="907" t="s">
        <v>4776</v>
      </c>
      <c r="C34" s="1103" t="s">
        <v>4777</v>
      </c>
      <c r="D34" s="1103"/>
    </row>
    <row r="35" spans="2:4">
      <c r="C35" s="1103"/>
      <c r="D35" s="1103"/>
    </row>
    <row r="36" spans="2:4">
      <c r="C36" s="1103"/>
      <c r="D36" s="1103"/>
    </row>
    <row r="37" spans="2:4">
      <c r="C37" s="1103"/>
      <c r="D37" s="1103"/>
    </row>
    <row r="38" spans="2:4">
      <c r="C38" s="1103"/>
      <c r="D38" s="1103"/>
    </row>
    <row r="39" spans="2:4">
      <c r="C39" s="1103"/>
      <c r="D39" s="1103"/>
    </row>
    <row r="51" spans="25:25">
      <c r="Y51" s="908"/>
    </row>
  </sheetData>
  <mergeCells count="3">
    <mergeCell ref="C3:F3"/>
    <mergeCell ref="C4:F4"/>
    <mergeCell ref="C34:D39"/>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4EA5D-D04B-48F0-9100-38A1A7953E3F}">
  <sheetPr filterMode="1">
    <tabColor rgb="FF7030A0"/>
  </sheetPr>
  <dimension ref="A1:R629"/>
  <sheetViews>
    <sheetView topLeftCell="A184" workbookViewId="0">
      <selection activeCell="H206" sqref="H206"/>
    </sheetView>
  </sheetViews>
  <sheetFormatPr defaultRowHeight="14.5"/>
  <cols>
    <col min="3" max="4" width="11.36328125" customWidth="1"/>
    <col min="5" max="7" width="12.6328125" customWidth="1"/>
    <col min="8" max="8" width="11.90625" customWidth="1"/>
    <col min="11" max="11" width="15.6328125" style="244" customWidth="1"/>
    <col min="16" max="16" width="35.453125" customWidth="1"/>
  </cols>
  <sheetData>
    <row r="1" spans="1:18">
      <c r="A1" t="s">
        <v>859</v>
      </c>
      <c r="B1" t="s">
        <v>3794</v>
      </c>
      <c r="C1" t="s">
        <v>3795</v>
      </c>
      <c r="D1" t="s">
        <v>4767</v>
      </c>
      <c r="E1" t="s">
        <v>3798</v>
      </c>
      <c r="F1" t="s">
        <v>4774</v>
      </c>
      <c r="G1" t="s">
        <v>4775</v>
      </c>
      <c r="H1" t="s">
        <v>3799</v>
      </c>
      <c r="I1" t="s">
        <v>3801</v>
      </c>
      <c r="J1" t="s">
        <v>3802</v>
      </c>
      <c r="K1" s="244" t="s">
        <v>4768</v>
      </c>
      <c r="L1" t="s">
        <v>3804</v>
      </c>
      <c r="M1" t="s">
        <v>3805</v>
      </c>
      <c r="N1" t="s">
        <v>3806</v>
      </c>
      <c r="O1" t="s">
        <v>3807</v>
      </c>
      <c r="P1" t="s">
        <v>4550</v>
      </c>
      <c r="Q1" t="s">
        <v>4746</v>
      </c>
    </row>
    <row r="2" spans="1:18" hidden="1">
      <c r="A2">
        <v>32</v>
      </c>
      <c r="C2">
        <v>701000001</v>
      </c>
      <c r="D2" t="str">
        <f>LEFT(C2,4)</f>
        <v>7010</v>
      </c>
      <c r="E2" s="139">
        <v>45294</v>
      </c>
      <c r="F2" s="906">
        <f>YEAR(E2)</f>
        <v>2024</v>
      </c>
      <c r="G2" s="906">
        <f>IF(F2=2024,DAY(E2),0)</f>
        <v>3</v>
      </c>
      <c r="H2" t="s">
        <v>4747</v>
      </c>
      <c r="I2">
        <v>0</v>
      </c>
      <c r="J2">
        <v>6800</v>
      </c>
      <c r="K2">
        <f>I2-J2</f>
        <v>-6800</v>
      </c>
      <c r="L2" t="s">
        <v>178</v>
      </c>
      <c r="N2" t="s">
        <v>3843</v>
      </c>
      <c r="O2">
        <v>701000001</v>
      </c>
      <c r="P2" t="s">
        <v>4748</v>
      </c>
      <c r="Q2" t="s">
        <v>4749</v>
      </c>
      <c r="R2" t="s">
        <v>9</v>
      </c>
    </row>
    <row r="3" spans="1:18" hidden="1">
      <c r="A3">
        <v>34</v>
      </c>
      <c r="C3">
        <v>701000001</v>
      </c>
      <c r="D3" t="str">
        <f t="shared" ref="D3:D66" si="0">LEFT(C3,4)</f>
        <v>7010</v>
      </c>
      <c r="E3" s="139">
        <v>45300</v>
      </c>
      <c r="F3" s="906">
        <f t="shared" ref="F3:F66" si="1">YEAR(E3)</f>
        <v>2024</v>
      </c>
      <c r="G3" s="906">
        <f t="shared" ref="G3:G66" si="2">IF(F3=2024,DAY(E3),0)</f>
        <v>9</v>
      </c>
      <c r="H3">
        <v>340000240090001</v>
      </c>
      <c r="I3">
        <v>4.26</v>
      </c>
      <c r="J3">
        <v>0</v>
      </c>
      <c r="K3">
        <f t="shared" ref="K3:K66" si="3">I3-J3</f>
        <v>4.26</v>
      </c>
      <c r="L3" t="s">
        <v>315</v>
      </c>
      <c r="N3" t="s">
        <v>4750</v>
      </c>
      <c r="P3" t="s">
        <v>4751</v>
      </c>
      <c r="Q3" t="s">
        <v>4752</v>
      </c>
      <c r="R3" t="s">
        <v>9</v>
      </c>
    </row>
    <row r="4" spans="1:18" hidden="1">
      <c r="A4">
        <v>34</v>
      </c>
      <c r="C4">
        <v>701000001</v>
      </c>
      <c r="D4" t="str">
        <f t="shared" si="0"/>
        <v>7010</v>
      </c>
      <c r="E4" s="139">
        <v>45300</v>
      </c>
      <c r="F4" s="906">
        <f t="shared" si="1"/>
        <v>2024</v>
      </c>
      <c r="G4" s="906">
        <f t="shared" si="2"/>
        <v>9</v>
      </c>
      <c r="H4">
        <v>340000240090001</v>
      </c>
      <c r="I4">
        <v>0</v>
      </c>
      <c r="J4">
        <v>103838</v>
      </c>
      <c r="K4">
        <f t="shared" si="3"/>
        <v>-103838</v>
      </c>
      <c r="L4" t="s">
        <v>178</v>
      </c>
      <c r="N4" t="s">
        <v>4750</v>
      </c>
      <c r="P4" t="s">
        <v>4751</v>
      </c>
      <c r="Q4" t="s">
        <v>4752</v>
      </c>
      <c r="R4" t="s">
        <v>9</v>
      </c>
    </row>
    <row r="5" spans="1:18" hidden="1">
      <c r="A5">
        <v>34</v>
      </c>
      <c r="C5">
        <v>701000001</v>
      </c>
      <c r="D5" t="str">
        <f t="shared" si="0"/>
        <v>7010</v>
      </c>
      <c r="E5" s="139">
        <v>45300</v>
      </c>
      <c r="F5" s="906">
        <f t="shared" si="1"/>
        <v>2024</v>
      </c>
      <c r="G5" s="906">
        <f t="shared" si="2"/>
        <v>9</v>
      </c>
      <c r="H5">
        <v>340000240090001</v>
      </c>
      <c r="I5">
        <v>0</v>
      </c>
      <c r="J5">
        <v>4.26</v>
      </c>
      <c r="K5">
        <f t="shared" si="3"/>
        <v>-4.26</v>
      </c>
      <c r="L5" t="s">
        <v>315</v>
      </c>
      <c r="N5" t="s">
        <v>4750</v>
      </c>
      <c r="P5" t="s">
        <v>4751</v>
      </c>
      <c r="Q5" t="s">
        <v>4752</v>
      </c>
      <c r="R5" t="s">
        <v>9</v>
      </c>
    </row>
    <row r="6" spans="1:18" hidden="1">
      <c r="A6">
        <v>34</v>
      </c>
      <c r="C6">
        <v>701000001</v>
      </c>
      <c r="D6" t="str">
        <f t="shared" si="0"/>
        <v>7010</v>
      </c>
      <c r="E6" s="139">
        <v>45300</v>
      </c>
      <c r="F6" s="906">
        <f t="shared" si="1"/>
        <v>2024</v>
      </c>
      <c r="G6" s="906">
        <f t="shared" si="2"/>
        <v>9</v>
      </c>
      <c r="H6">
        <v>340003240090001</v>
      </c>
      <c r="I6">
        <v>0</v>
      </c>
      <c r="J6">
        <v>3.03</v>
      </c>
      <c r="K6">
        <f t="shared" si="3"/>
        <v>-3.03</v>
      </c>
      <c r="L6" t="s">
        <v>315</v>
      </c>
      <c r="N6" t="s">
        <v>4750</v>
      </c>
      <c r="P6" t="s">
        <v>4753</v>
      </c>
      <c r="Q6" t="s">
        <v>4752</v>
      </c>
      <c r="R6" t="s">
        <v>9</v>
      </c>
    </row>
    <row r="7" spans="1:18" hidden="1">
      <c r="A7">
        <v>34</v>
      </c>
      <c r="C7">
        <v>701000001</v>
      </c>
      <c r="D7" t="str">
        <f t="shared" si="0"/>
        <v>7010</v>
      </c>
      <c r="E7" s="139">
        <v>45300</v>
      </c>
      <c r="F7" s="906">
        <f t="shared" si="1"/>
        <v>2024</v>
      </c>
      <c r="G7" s="906">
        <f t="shared" si="2"/>
        <v>9</v>
      </c>
      <c r="H7">
        <v>340003240090001</v>
      </c>
      <c r="I7">
        <v>3.03</v>
      </c>
      <c r="J7">
        <v>0</v>
      </c>
      <c r="K7">
        <f t="shared" si="3"/>
        <v>3.03</v>
      </c>
      <c r="L7" t="s">
        <v>315</v>
      </c>
      <c r="N7" t="s">
        <v>4750</v>
      </c>
      <c r="P7" t="s">
        <v>4753</v>
      </c>
      <c r="Q7" t="s">
        <v>4752</v>
      </c>
      <c r="R7" t="s">
        <v>9</v>
      </c>
    </row>
    <row r="8" spans="1:18" hidden="1">
      <c r="A8">
        <v>34</v>
      </c>
      <c r="C8">
        <v>701000001</v>
      </c>
      <c r="D8" t="str">
        <f t="shared" si="0"/>
        <v>7010</v>
      </c>
      <c r="E8" s="139">
        <v>45300</v>
      </c>
      <c r="F8" s="906">
        <f t="shared" si="1"/>
        <v>2024</v>
      </c>
      <c r="G8" s="906">
        <f t="shared" si="2"/>
        <v>9</v>
      </c>
      <c r="H8">
        <v>340003240090001</v>
      </c>
      <c r="I8">
        <v>0</v>
      </c>
      <c r="J8">
        <v>73856</v>
      </c>
      <c r="K8">
        <f t="shared" si="3"/>
        <v>-73856</v>
      </c>
      <c r="L8" t="s">
        <v>178</v>
      </c>
      <c r="N8" t="s">
        <v>4750</v>
      </c>
      <c r="P8" t="s">
        <v>4753</v>
      </c>
      <c r="Q8" t="s">
        <v>4752</v>
      </c>
      <c r="R8" t="s">
        <v>9</v>
      </c>
    </row>
    <row r="9" spans="1:18" hidden="1">
      <c r="A9">
        <v>69</v>
      </c>
      <c r="C9">
        <v>701000001</v>
      </c>
      <c r="D9" t="str">
        <f t="shared" si="0"/>
        <v>7010</v>
      </c>
      <c r="E9" s="139">
        <v>45293</v>
      </c>
      <c r="F9" s="906">
        <f t="shared" si="1"/>
        <v>2024</v>
      </c>
      <c r="G9" s="906">
        <f t="shared" si="2"/>
        <v>2</v>
      </c>
      <c r="H9" t="s">
        <v>4754</v>
      </c>
      <c r="I9">
        <v>0</v>
      </c>
      <c r="J9">
        <v>4629850496</v>
      </c>
      <c r="K9" s="244">
        <f t="shared" si="3"/>
        <v>-4629850496</v>
      </c>
      <c r="L9" t="s">
        <v>178</v>
      </c>
      <c r="N9" t="s">
        <v>3819</v>
      </c>
      <c r="P9" t="s">
        <v>4755</v>
      </c>
      <c r="Q9" t="s">
        <v>4752</v>
      </c>
      <c r="R9" t="s">
        <v>9</v>
      </c>
    </row>
    <row r="10" spans="1:18" hidden="1">
      <c r="A10">
        <v>69</v>
      </c>
      <c r="C10">
        <v>701000001</v>
      </c>
      <c r="D10" t="str">
        <f t="shared" si="0"/>
        <v>7010</v>
      </c>
      <c r="E10" s="139">
        <v>45293</v>
      </c>
      <c r="F10" s="906">
        <f t="shared" si="1"/>
        <v>2024</v>
      </c>
      <c r="G10" s="906">
        <f t="shared" si="2"/>
        <v>2</v>
      </c>
      <c r="H10" t="s">
        <v>4754</v>
      </c>
      <c r="I10">
        <v>190685.77</v>
      </c>
      <c r="J10">
        <v>0</v>
      </c>
      <c r="K10" s="244">
        <f t="shared" si="3"/>
        <v>190685.77</v>
      </c>
      <c r="L10" t="s">
        <v>315</v>
      </c>
      <c r="N10" t="s">
        <v>3819</v>
      </c>
      <c r="P10" t="s">
        <v>4755</v>
      </c>
      <c r="Q10" t="s">
        <v>4752</v>
      </c>
      <c r="R10" t="s">
        <v>9</v>
      </c>
    </row>
    <row r="11" spans="1:18" hidden="1">
      <c r="A11">
        <v>69</v>
      </c>
      <c r="C11">
        <v>701000001</v>
      </c>
      <c r="D11" t="str">
        <f t="shared" si="0"/>
        <v>7010</v>
      </c>
      <c r="E11" s="139">
        <v>45293</v>
      </c>
      <c r="F11" s="906">
        <f t="shared" si="1"/>
        <v>2024</v>
      </c>
      <c r="G11" s="906">
        <f t="shared" si="2"/>
        <v>2</v>
      </c>
      <c r="H11" t="s">
        <v>4754</v>
      </c>
      <c r="I11">
        <v>0</v>
      </c>
      <c r="J11">
        <v>190685.77</v>
      </c>
      <c r="K11" s="244">
        <f t="shared" si="3"/>
        <v>-190685.77</v>
      </c>
      <c r="L11" t="s">
        <v>315</v>
      </c>
      <c r="N11" t="s">
        <v>3819</v>
      </c>
      <c r="P11" t="s">
        <v>4755</v>
      </c>
      <c r="Q11" t="s">
        <v>4752</v>
      </c>
      <c r="R11" t="s">
        <v>9</v>
      </c>
    </row>
    <row r="12" spans="1:18" hidden="1">
      <c r="A12">
        <v>69</v>
      </c>
      <c r="C12">
        <v>701000001</v>
      </c>
      <c r="D12" t="str">
        <f t="shared" si="0"/>
        <v>7010</v>
      </c>
      <c r="E12" s="139">
        <v>45293</v>
      </c>
      <c r="F12" s="906">
        <f t="shared" si="1"/>
        <v>2024</v>
      </c>
      <c r="G12" s="906">
        <f t="shared" si="2"/>
        <v>2</v>
      </c>
      <c r="H12" t="s">
        <v>4756</v>
      </c>
      <c r="I12">
        <v>4460.99</v>
      </c>
      <c r="J12">
        <v>0</v>
      </c>
      <c r="K12" s="244">
        <f t="shared" si="3"/>
        <v>4460.99</v>
      </c>
      <c r="L12" t="s">
        <v>315</v>
      </c>
      <c r="N12" t="s">
        <v>3835</v>
      </c>
      <c r="P12" t="s">
        <v>4757</v>
      </c>
      <c r="Q12" t="s">
        <v>4752</v>
      </c>
      <c r="R12" t="s">
        <v>9</v>
      </c>
    </row>
    <row r="13" spans="1:18" hidden="1">
      <c r="A13">
        <v>69</v>
      </c>
      <c r="C13">
        <v>701000001</v>
      </c>
      <c r="D13" t="str">
        <f t="shared" si="0"/>
        <v>7010</v>
      </c>
      <c r="E13" s="139">
        <v>45293</v>
      </c>
      <c r="F13" s="906">
        <f t="shared" si="1"/>
        <v>2024</v>
      </c>
      <c r="G13" s="906">
        <f t="shared" si="2"/>
        <v>2</v>
      </c>
      <c r="H13" t="s">
        <v>4756</v>
      </c>
      <c r="I13">
        <v>0</v>
      </c>
      <c r="J13">
        <v>108312837</v>
      </c>
      <c r="K13" s="244">
        <f t="shared" si="3"/>
        <v>-108312837</v>
      </c>
      <c r="L13" t="s">
        <v>178</v>
      </c>
      <c r="N13" t="s">
        <v>3835</v>
      </c>
      <c r="P13" t="s">
        <v>4757</v>
      </c>
      <c r="Q13" t="s">
        <v>4752</v>
      </c>
      <c r="R13" t="s">
        <v>9</v>
      </c>
    </row>
    <row r="14" spans="1:18" hidden="1">
      <c r="A14">
        <v>69</v>
      </c>
      <c r="C14">
        <v>701000001</v>
      </c>
      <c r="D14" t="str">
        <f t="shared" si="0"/>
        <v>7010</v>
      </c>
      <c r="E14" s="139">
        <v>45293</v>
      </c>
      <c r="F14" s="906">
        <f t="shared" si="1"/>
        <v>2024</v>
      </c>
      <c r="G14" s="906">
        <f t="shared" si="2"/>
        <v>2</v>
      </c>
      <c r="H14" t="s">
        <v>4756</v>
      </c>
      <c r="I14">
        <v>0</v>
      </c>
      <c r="J14">
        <v>4460.99</v>
      </c>
      <c r="K14" s="244">
        <f t="shared" si="3"/>
        <v>-4460.99</v>
      </c>
      <c r="L14" t="s">
        <v>315</v>
      </c>
      <c r="N14" t="s">
        <v>3835</v>
      </c>
      <c r="P14" t="s">
        <v>4757</v>
      </c>
      <c r="Q14" t="s">
        <v>4752</v>
      </c>
      <c r="R14" t="s">
        <v>9</v>
      </c>
    </row>
    <row r="15" spans="1:18">
      <c r="A15">
        <v>69</v>
      </c>
      <c r="C15">
        <v>701000002</v>
      </c>
      <c r="D15" t="str">
        <f t="shared" si="0"/>
        <v>7010</v>
      </c>
      <c r="E15" s="139">
        <v>45293</v>
      </c>
      <c r="F15" s="906">
        <f t="shared" si="1"/>
        <v>2024</v>
      </c>
      <c r="G15" s="906">
        <f t="shared" si="2"/>
        <v>2</v>
      </c>
      <c r="H15" t="s">
        <v>1272</v>
      </c>
      <c r="I15">
        <v>0</v>
      </c>
      <c r="J15">
        <v>21232877</v>
      </c>
      <c r="K15" s="244">
        <f t="shared" si="3"/>
        <v>-21232877</v>
      </c>
      <c r="L15" t="s">
        <v>178</v>
      </c>
      <c r="N15" t="s">
        <v>3839</v>
      </c>
      <c r="P15" t="s">
        <v>3808</v>
      </c>
      <c r="Q15" t="s">
        <v>4758</v>
      </c>
    </row>
    <row r="16" spans="1:18">
      <c r="A16">
        <v>69</v>
      </c>
      <c r="C16">
        <v>701000002</v>
      </c>
      <c r="D16" t="str">
        <f t="shared" si="0"/>
        <v>7010</v>
      </c>
      <c r="E16" s="139">
        <v>45293</v>
      </c>
      <c r="F16" s="906">
        <f t="shared" si="1"/>
        <v>2024</v>
      </c>
      <c r="G16" s="906">
        <f t="shared" si="2"/>
        <v>2</v>
      </c>
      <c r="H16" t="s">
        <v>1272</v>
      </c>
      <c r="I16">
        <v>0</v>
      </c>
      <c r="J16">
        <v>21232877</v>
      </c>
      <c r="K16" s="244">
        <f t="shared" si="3"/>
        <v>-21232877</v>
      </c>
      <c r="L16" t="s">
        <v>178</v>
      </c>
      <c r="N16" t="s">
        <v>3839</v>
      </c>
      <c r="P16" t="s">
        <v>3808</v>
      </c>
      <c r="Q16" t="s">
        <v>4758</v>
      </c>
    </row>
    <row r="17" spans="1:17">
      <c r="A17">
        <v>69</v>
      </c>
      <c r="C17">
        <v>701000002</v>
      </c>
      <c r="D17" t="str">
        <f t="shared" si="0"/>
        <v>7010</v>
      </c>
      <c r="E17" s="139">
        <v>45293</v>
      </c>
      <c r="F17" s="906">
        <f t="shared" si="1"/>
        <v>2024</v>
      </c>
      <c r="G17" s="906">
        <f t="shared" si="2"/>
        <v>2</v>
      </c>
      <c r="H17" t="s">
        <v>1278</v>
      </c>
      <c r="I17">
        <v>0</v>
      </c>
      <c r="J17">
        <v>22260274</v>
      </c>
      <c r="K17" s="244">
        <f t="shared" si="3"/>
        <v>-22260274</v>
      </c>
      <c r="L17" t="s">
        <v>178</v>
      </c>
      <c r="N17" t="s">
        <v>3839</v>
      </c>
      <c r="P17" t="s">
        <v>3808</v>
      </c>
      <c r="Q17" t="s">
        <v>4758</v>
      </c>
    </row>
    <row r="18" spans="1:17">
      <c r="A18">
        <v>69</v>
      </c>
      <c r="C18">
        <v>701000002</v>
      </c>
      <c r="D18" t="str">
        <f t="shared" si="0"/>
        <v>7010</v>
      </c>
      <c r="E18" s="139">
        <v>45293</v>
      </c>
      <c r="F18" s="906">
        <f t="shared" si="1"/>
        <v>2024</v>
      </c>
      <c r="G18" s="906">
        <f t="shared" si="2"/>
        <v>2</v>
      </c>
      <c r="H18" t="s">
        <v>1278</v>
      </c>
      <c r="I18">
        <v>0</v>
      </c>
      <c r="J18">
        <v>22260274</v>
      </c>
      <c r="K18" s="244">
        <f t="shared" si="3"/>
        <v>-22260274</v>
      </c>
      <c r="L18" t="s">
        <v>178</v>
      </c>
      <c r="N18" t="s">
        <v>3839</v>
      </c>
      <c r="P18" t="s">
        <v>3808</v>
      </c>
      <c r="Q18" t="s">
        <v>4758</v>
      </c>
    </row>
    <row r="19" spans="1:17">
      <c r="A19">
        <v>69</v>
      </c>
      <c r="C19">
        <v>701000002</v>
      </c>
      <c r="D19" t="str">
        <f t="shared" si="0"/>
        <v>7010</v>
      </c>
      <c r="E19" s="139">
        <v>45293</v>
      </c>
      <c r="F19" s="906">
        <f t="shared" si="1"/>
        <v>2024</v>
      </c>
      <c r="G19" s="906">
        <f t="shared" si="2"/>
        <v>2</v>
      </c>
      <c r="H19" t="s">
        <v>1282</v>
      </c>
      <c r="I19">
        <v>0</v>
      </c>
      <c r="J19">
        <v>20547945</v>
      </c>
      <c r="K19" s="244">
        <f t="shared" si="3"/>
        <v>-20547945</v>
      </c>
      <c r="L19" t="s">
        <v>178</v>
      </c>
      <c r="N19" t="s">
        <v>3839</v>
      </c>
      <c r="P19" t="s">
        <v>3808</v>
      </c>
      <c r="Q19" t="s">
        <v>4758</v>
      </c>
    </row>
    <row r="20" spans="1:17">
      <c r="A20">
        <v>69</v>
      </c>
      <c r="C20">
        <v>701000002</v>
      </c>
      <c r="D20" t="str">
        <f t="shared" si="0"/>
        <v>7010</v>
      </c>
      <c r="E20" s="139">
        <v>45293</v>
      </c>
      <c r="F20" s="906">
        <f t="shared" si="1"/>
        <v>2024</v>
      </c>
      <c r="G20" s="906">
        <f t="shared" si="2"/>
        <v>2</v>
      </c>
      <c r="H20" t="s">
        <v>1282</v>
      </c>
      <c r="I20">
        <v>0</v>
      </c>
      <c r="J20">
        <v>20547946</v>
      </c>
      <c r="K20" s="244">
        <f t="shared" si="3"/>
        <v>-20547946</v>
      </c>
      <c r="L20" t="s">
        <v>178</v>
      </c>
      <c r="N20" t="s">
        <v>3839</v>
      </c>
      <c r="P20" t="s">
        <v>3808</v>
      </c>
      <c r="Q20" t="s">
        <v>4758</v>
      </c>
    </row>
    <row r="21" spans="1:17">
      <c r="A21">
        <v>69</v>
      </c>
      <c r="C21">
        <v>701000002</v>
      </c>
      <c r="D21" t="str">
        <f t="shared" si="0"/>
        <v>7010</v>
      </c>
      <c r="E21" s="139">
        <v>45293</v>
      </c>
      <c r="F21" s="906">
        <f t="shared" si="1"/>
        <v>2024</v>
      </c>
      <c r="G21" s="906">
        <f t="shared" si="2"/>
        <v>2</v>
      </c>
      <c r="H21" t="s">
        <v>1287</v>
      </c>
      <c r="I21">
        <v>0</v>
      </c>
      <c r="J21">
        <v>21917808</v>
      </c>
      <c r="K21" s="244">
        <f t="shared" si="3"/>
        <v>-21917808</v>
      </c>
      <c r="L21" t="s">
        <v>178</v>
      </c>
      <c r="N21" t="s">
        <v>3839</v>
      </c>
      <c r="P21" t="s">
        <v>3808</v>
      </c>
      <c r="Q21" t="s">
        <v>4758</v>
      </c>
    </row>
    <row r="22" spans="1:17">
      <c r="A22">
        <v>69</v>
      </c>
      <c r="C22">
        <v>701000002</v>
      </c>
      <c r="D22" t="str">
        <f t="shared" si="0"/>
        <v>7010</v>
      </c>
      <c r="E22" s="139">
        <v>45293</v>
      </c>
      <c r="F22" s="906">
        <f t="shared" si="1"/>
        <v>2024</v>
      </c>
      <c r="G22" s="906">
        <f t="shared" si="2"/>
        <v>2</v>
      </c>
      <c r="H22" t="s">
        <v>1287</v>
      </c>
      <c r="I22">
        <v>0</v>
      </c>
      <c r="J22">
        <v>21917808</v>
      </c>
      <c r="K22" s="244">
        <f t="shared" si="3"/>
        <v>-21917808</v>
      </c>
      <c r="L22" t="s">
        <v>178</v>
      </c>
      <c r="N22" t="s">
        <v>3839</v>
      </c>
      <c r="P22" t="s">
        <v>3808</v>
      </c>
      <c r="Q22" t="s">
        <v>4758</v>
      </c>
    </row>
    <row r="23" spans="1:17">
      <c r="A23">
        <v>69</v>
      </c>
      <c r="C23">
        <v>701000002</v>
      </c>
      <c r="D23" t="str">
        <f t="shared" si="0"/>
        <v>7010</v>
      </c>
      <c r="E23" s="139">
        <v>45293</v>
      </c>
      <c r="F23" s="906">
        <f t="shared" si="1"/>
        <v>2024</v>
      </c>
      <c r="G23" s="906">
        <f t="shared" si="2"/>
        <v>2</v>
      </c>
      <c r="H23" t="s">
        <v>1291</v>
      </c>
      <c r="I23">
        <v>0</v>
      </c>
      <c r="J23">
        <v>16986301</v>
      </c>
      <c r="K23" s="244">
        <f t="shared" si="3"/>
        <v>-16986301</v>
      </c>
      <c r="L23" t="s">
        <v>178</v>
      </c>
      <c r="N23" t="s">
        <v>3839</v>
      </c>
      <c r="P23" t="s">
        <v>3808</v>
      </c>
      <c r="Q23" t="s">
        <v>4758</v>
      </c>
    </row>
    <row r="24" spans="1:17">
      <c r="A24">
        <v>69</v>
      </c>
      <c r="C24">
        <v>701000002</v>
      </c>
      <c r="D24" t="str">
        <f t="shared" si="0"/>
        <v>7010</v>
      </c>
      <c r="E24" s="139">
        <v>45293</v>
      </c>
      <c r="F24" s="906">
        <f t="shared" si="1"/>
        <v>2024</v>
      </c>
      <c r="G24" s="906">
        <f t="shared" si="2"/>
        <v>2</v>
      </c>
      <c r="H24" t="s">
        <v>1291</v>
      </c>
      <c r="I24">
        <v>0</v>
      </c>
      <c r="J24">
        <v>16986302</v>
      </c>
      <c r="K24" s="244">
        <f t="shared" si="3"/>
        <v>-16986302</v>
      </c>
      <c r="L24" t="s">
        <v>178</v>
      </c>
      <c r="N24" t="s">
        <v>3839</v>
      </c>
      <c r="P24" t="s">
        <v>3808</v>
      </c>
      <c r="Q24" t="s">
        <v>4758</v>
      </c>
    </row>
    <row r="25" spans="1:17">
      <c r="A25">
        <v>69</v>
      </c>
      <c r="C25">
        <v>701000002</v>
      </c>
      <c r="D25" t="str">
        <f t="shared" si="0"/>
        <v>7010</v>
      </c>
      <c r="E25" s="139">
        <v>45293</v>
      </c>
      <c r="F25" s="906">
        <f t="shared" si="1"/>
        <v>2024</v>
      </c>
      <c r="G25" s="906">
        <f t="shared" si="2"/>
        <v>2</v>
      </c>
      <c r="H25" t="s">
        <v>1296</v>
      </c>
      <c r="I25">
        <v>0</v>
      </c>
      <c r="J25">
        <v>16986302</v>
      </c>
      <c r="K25" s="244">
        <f t="shared" si="3"/>
        <v>-16986302</v>
      </c>
      <c r="L25" t="s">
        <v>178</v>
      </c>
      <c r="N25" t="s">
        <v>3839</v>
      </c>
      <c r="P25" t="s">
        <v>3808</v>
      </c>
      <c r="Q25" t="s">
        <v>4758</v>
      </c>
    </row>
    <row r="26" spans="1:17">
      <c r="A26">
        <v>69</v>
      </c>
      <c r="C26">
        <v>701000002</v>
      </c>
      <c r="D26" t="str">
        <f t="shared" si="0"/>
        <v>7010</v>
      </c>
      <c r="E26" s="139">
        <v>45293</v>
      </c>
      <c r="F26" s="906">
        <f t="shared" si="1"/>
        <v>2024</v>
      </c>
      <c r="G26" s="906">
        <f t="shared" si="2"/>
        <v>2</v>
      </c>
      <c r="H26" t="s">
        <v>1296</v>
      </c>
      <c r="I26">
        <v>0</v>
      </c>
      <c r="J26">
        <v>16986301</v>
      </c>
      <c r="K26" s="244">
        <f t="shared" si="3"/>
        <v>-16986301</v>
      </c>
      <c r="L26" t="s">
        <v>178</v>
      </c>
      <c r="N26" t="s">
        <v>3839</v>
      </c>
      <c r="P26" t="s">
        <v>3808</v>
      </c>
      <c r="Q26" t="s">
        <v>4758</v>
      </c>
    </row>
    <row r="27" spans="1:17">
      <c r="A27">
        <v>69</v>
      </c>
      <c r="C27">
        <v>701000002</v>
      </c>
      <c r="D27" t="str">
        <f t="shared" si="0"/>
        <v>7010</v>
      </c>
      <c r="E27" s="139">
        <v>45293</v>
      </c>
      <c r="F27" s="906">
        <f t="shared" si="1"/>
        <v>2024</v>
      </c>
      <c r="G27" s="906">
        <f t="shared" si="2"/>
        <v>2</v>
      </c>
      <c r="H27" t="s">
        <v>1301</v>
      </c>
      <c r="I27">
        <v>0</v>
      </c>
      <c r="J27">
        <v>21917809</v>
      </c>
      <c r="K27" s="244">
        <f t="shared" si="3"/>
        <v>-21917809</v>
      </c>
      <c r="L27" t="s">
        <v>178</v>
      </c>
      <c r="N27" t="s">
        <v>3839</v>
      </c>
      <c r="P27" t="s">
        <v>3808</v>
      </c>
      <c r="Q27" t="s">
        <v>4758</v>
      </c>
    </row>
    <row r="28" spans="1:17">
      <c r="A28">
        <v>69</v>
      </c>
      <c r="C28">
        <v>701000002</v>
      </c>
      <c r="D28" t="str">
        <f t="shared" si="0"/>
        <v>7010</v>
      </c>
      <c r="E28" s="139">
        <v>45293</v>
      </c>
      <c r="F28" s="906">
        <f t="shared" si="1"/>
        <v>2024</v>
      </c>
      <c r="G28" s="906">
        <f t="shared" si="2"/>
        <v>2</v>
      </c>
      <c r="H28" t="s">
        <v>1301</v>
      </c>
      <c r="I28">
        <v>0</v>
      </c>
      <c r="J28">
        <v>21917808</v>
      </c>
      <c r="K28" s="244">
        <f t="shared" si="3"/>
        <v>-21917808</v>
      </c>
      <c r="L28" t="s">
        <v>178</v>
      </c>
      <c r="N28" t="s">
        <v>3839</v>
      </c>
      <c r="P28" t="s">
        <v>3808</v>
      </c>
      <c r="Q28" t="s">
        <v>4758</v>
      </c>
    </row>
    <row r="29" spans="1:17">
      <c r="A29">
        <v>69</v>
      </c>
      <c r="C29">
        <v>701000002</v>
      </c>
      <c r="D29" t="str">
        <f t="shared" si="0"/>
        <v>7010</v>
      </c>
      <c r="E29" s="139">
        <v>45293</v>
      </c>
      <c r="F29" s="906">
        <f t="shared" si="1"/>
        <v>2024</v>
      </c>
      <c r="G29" s="906">
        <f t="shared" si="2"/>
        <v>2</v>
      </c>
      <c r="H29" t="s">
        <v>1305</v>
      </c>
      <c r="I29">
        <v>0</v>
      </c>
      <c r="J29">
        <v>21917808</v>
      </c>
      <c r="K29" s="244">
        <f t="shared" si="3"/>
        <v>-21917808</v>
      </c>
      <c r="L29" t="s">
        <v>178</v>
      </c>
      <c r="N29" t="s">
        <v>3839</v>
      </c>
      <c r="P29" t="s">
        <v>3808</v>
      </c>
      <c r="Q29" t="s">
        <v>4758</v>
      </c>
    </row>
    <row r="30" spans="1:17">
      <c r="A30">
        <v>69</v>
      </c>
      <c r="C30">
        <v>701000002</v>
      </c>
      <c r="D30" t="str">
        <f t="shared" si="0"/>
        <v>7010</v>
      </c>
      <c r="E30" s="139">
        <v>45293</v>
      </c>
      <c r="F30" s="906">
        <f t="shared" si="1"/>
        <v>2024</v>
      </c>
      <c r="G30" s="906">
        <f t="shared" si="2"/>
        <v>2</v>
      </c>
      <c r="H30" t="s">
        <v>1305</v>
      </c>
      <c r="I30">
        <v>0</v>
      </c>
      <c r="J30">
        <v>21917809</v>
      </c>
      <c r="K30" s="244">
        <f t="shared" si="3"/>
        <v>-21917809</v>
      </c>
      <c r="L30" t="s">
        <v>178</v>
      </c>
      <c r="N30" t="s">
        <v>3839</v>
      </c>
      <c r="P30" t="s">
        <v>3808</v>
      </c>
      <c r="Q30" t="s">
        <v>4758</v>
      </c>
    </row>
    <row r="31" spans="1:17">
      <c r="A31">
        <v>69</v>
      </c>
      <c r="C31">
        <v>701000002</v>
      </c>
      <c r="D31" t="str">
        <f t="shared" si="0"/>
        <v>7010</v>
      </c>
      <c r="E31" s="139">
        <v>45293</v>
      </c>
      <c r="F31" s="906">
        <f t="shared" si="1"/>
        <v>2024</v>
      </c>
      <c r="G31" s="906">
        <f t="shared" si="2"/>
        <v>2</v>
      </c>
      <c r="H31" t="s">
        <v>1308</v>
      </c>
      <c r="I31">
        <v>0</v>
      </c>
      <c r="J31">
        <v>13561644</v>
      </c>
      <c r="K31" s="244">
        <f t="shared" si="3"/>
        <v>-13561644</v>
      </c>
      <c r="L31" t="s">
        <v>178</v>
      </c>
      <c r="N31" t="s">
        <v>3839</v>
      </c>
      <c r="P31" t="s">
        <v>3808</v>
      </c>
      <c r="Q31" t="s">
        <v>4758</v>
      </c>
    </row>
    <row r="32" spans="1:17">
      <c r="A32">
        <v>69</v>
      </c>
      <c r="C32">
        <v>701000002</v>
      </c>
      <c r="D32" t="str">
        <f t="shared" si="0"/>
        <v>7010</v>
      </c>
      <c r="E32" s="139">
        <v>45293</v>
      </c>
      <c r="F32" s="906">
        <f t="shared" si="1"/>
        <v>2024</v>
      </c>
      <c r="G32" s="906">
        <f t="shared" si="2"/>
        <v>2</v>
      </c>
      <c r="H32" t="s">
        <v>1308</v>
      </c>
      <c r="I32">
        <v>0</v>
      </c>
      <c r="J32">
        <v>13561644</v>
      </c>
      <c r="K32" s="244">
        <f t="shared" si="3"/>
        <v>-13561644</v>
      </c>
      <c r="L32" t="s">
        <v>178</v>
      </c>
      <c r="N32" t="s">
        <v>3839</v>
      </c>
      <c r="P32" t="s">
        <v>3808</v>
      </c>
      <c r="Q32" t="s">
        <v>4758</v>
      </c>
    </row>
    <row r="33" spans="1:17">
      <c r="A33">
        <v>69</v>
      </c>
      <c r="C33">
        <v>701000002</v>
      </c>
      <c r="D33" t="str">
        <f t="shared" si="0"/>
        <v>7010</v>
      </c>
      <c r="E33" s="139">
        <v>45293</v>
      </c>
      <c r="F33" s="906">
        <f t="shared" si="1"/>
        <v>2024</v>
      </c>
      <c r="G33" s="906">
        <f t="shared" si="2"/>
        <v>2</v>
      </c>
      <c r="H33" t="s">
        <v>1314</v>
      </c>
      <c r="I33">
        <v>0</v>
      </c>
      <c r="J33">
        <v>31643836</v>
      </c>
      <c r="K33" s="244">
        <f t="shared" si="3"/>
        <v>-31643836</v>
      </c>
      <c r="L33" t="s">
        <v>178</v>
      </c>
      <c r="N33" t="s">
        <v>3839</v>
      </c>
      <c r="P33" t="s">
        <v>3808</v>
      </c>
      <c r="Q33" t="s">
        <v>4758</v>
      </c>
    </row>
    <row r="34" spans="1:17">
      <c r="A34">
        <v>69</v>
      </c>
      <c r="C34">
        <v>701000002</v>
      </c>
      <c r="D34" t="str">
        <f t="shared" si="0"/>
        <v>7010</v>
      </c>
      <c r="E34" s="139">
        <v>45293</v>
      </c>
      <c r="F34" s="906">
        <f t="shared" si="1"/>
        <v>2024</v>
      </c>
      <c r="G34" s="906">
        <f t="shared" si="2"/>
        <v>2</v>
      </c>
      <c r="H34" t="s">
        <v>1314</v>
      </c>
      <c r="I34">
        <v>0</v>
      </c>
      <c r="J34">
        <v>31643835</v>
      </c>
      <c r="K34" s="244">
        <f t="shared" si="3"/>
        <v>-31643835</v>
      </c>
      <c r="L34" t="s">
        <v>178</v>
      </c>
      <c r="N34" t="s">
        <v>3839</v>
      </c>
      <c r="P34" t="s">
        <v>3808</v>
      </c>
      <c r="Q34" t="s">
        <v>4758</v>
      </c>
    </row>
    <row r="35" spans="1:17">
      <c r="A35">
        <v>69</v>
      </c>
      <c r="C35">
        <v>701000002</v>
      </c>
      <c r="D35" t="str">
        <f t="shared" si="0"/>
        <v>7010</v>
      </c>
      <c r="E35" s="139">
        <v>45293</v>
      </c>
      <c r="F35" s="906">
        <f t="shared" si="1"/>
        <v>2024</v>
      </c>
      <c r="G35" s="906">
        <f t="shared" si="2"/>
        <v>2</v>
      </c>
      <c r="H35" t="s">
        <v>1317</v>
      </c>
      <c r="I35">
        <v>0</v>
      </c>
      <c r="J35">
        <v>25890411</v>
      </c>
      <c r="K35" s="244">
        <f t="shared" si="3"/>
        <v>-25890411</v>
      </c>
      <c r="L35" t="s">
        <v>178</v>
      </c>
      <c r="N35" t="s">
        <v>3839</v>
      </c>
      <c r="P35" t="s">
        <v>3808</v>
      </c>
      <c r="Q35" t="s">
        <v>4758</v>
      </c>
    </row>
    <row r="36" spans="1:17">
      <c r="A36">
        <v>69</v>
      </c>
      <c r="C36">
        <v>701000002</v>
      </c>
      <c r="D36" t="str">
        <f t="shared" si="0"/>
        <v>7010</v>
      </c>
      <c r="E36" s="139">
        <v>45293</v>
      </c>
      <c r="F36" s="906">
        <f t="shared" si="1"/>
        <v>2024</v>
      </c>
      <c r="G36" s="906">
        <f t="shared" si="2"/>
        <v>2</v>
      </c>
      <c r="H36" t="s">
        <v>1317</v>
      </c>
      <c r="I36">
        <v>0</v>
      </c>
      <c r="J36">
        <v>25890411</v>
      </c>
      <c r="K36" s="244">
        <f t="shared" si="3"/>
        <v>-25890411</v>
      </c>
      <c r="L36" t="s">
        <v>178</v>
      </c>
      <c r="N36" t="s">
        <v>3839</v>
      </c>
      <c r="P36" t="s">
        <v>3808</v>
      </c>
      <c r="Q36" t="s">
        <v>4758</v>
      </c>
    </row>
    <row r="37" spans="1:17">
      <c r="A37">
        <v>69</v>
      </c>
      <c r="C37">
        <v>701000002</v>
      </c>
      <c r="D37" t="str">
        <f t="shared" si="0"/>
        <v>7010</v>
      </c>
      <c r="E37" s="139">
        <v>45293</v>
      </c>
      <c r="F37" s="906">
        <f t="shared" si="1"/>
        <v>2024</v>
      </c>
      <c r="G37" s="906">
        <f t="shared" si="2"/>
        <v>2</v>
      </c>
      <c r="H37" t="s">
        <v>1321</v>
      </c>
      <c r="I37">
        <v>0</v>
      </c>
      <c r="J37">
        <v>14794521</v>
      </c>
      <c r="K37" s="244">
        <f t="shared" si="3"/>
        <v>-14794521</v>
      </c>
      <c r="L37" t="s">
        <v>178</v>
      </c>
      <c r="N37" t="s">
        <v>3839</v>
      </c>
      <c r="P37" t="s">
        <v>3808</v>
      </c>
      <c r="Q37" t="s">
        <v>4758</v>
      </c>
    </row>
    <row r="38" spans="1:17">
      <c r="A38">
        <v>69</v>
      </c>
      <c r="C38">
        <v>701000002</v>
      </c>
      <c r="D38" t="str">
        <f t="shared" si="0"/>
        <v>7010</v>
      </c>
      <c r="E38" s="139">
        <v>45293</v>
      </c>
      <c r="F38" s="906">
        <f t="shared" si="1"/>
        <v>2024</v>
      </c>
      <c r="G38" s="906">
        <f t="shared" si="2"/>
        <v>2</v>
      </c>
      <c r="H38" t="s">
        <v>1321</v>
      </c>
      <c r="I38">
        <v>0</v>
      </c>
      <c r="J38">
        <v>14794520</v>
      </c>
      <c r="K38" s="244">
        <f t="shared" si="3"/>
        <v>-14794520</v>
      </c>
      <c r="L38" t="s">
        <v>178</v>
      </c>
      <c r="N38" t="s">
        <v>3839</v>
      </c>
      <c r="P38" t="s">
        <v>3808</v>
      </c>
      <c r="Q38" t="s">
        <v>4758</v>
      </c>
    </row>
    <row r="39" spans="1:17">
      <c r="A39">
        <v>69</v>
      </c>
      <c r="C39">
        <v>701000002</v>
      </c>
      <c r="D39" t="str">
        <f t="shared" si="0"/>
        <v>7010</v>
      </c>
      <c r="E39" s="139">
        <v>45293</v>
      </c>
      <c r="F39" s="906">
        <f t="shared" si="1"/>
        <v>2024</v>
      </c>
      <c r="G39" s="906">
        <f t="shared" si="2"/>
        <v>2</v>
      </c>
      <c r="H39" t="s">
        <v>1325</v>
      </c>
      <c r="I39">
        <v>0</v>
      </c>
      <c r="J39">
        <v>39726027</v>
      </c>
      <c r="K39" s="244">
        <f t="shared" si="3"/>
        <v>-39726027</v>
      </c>
      <c r="L39" t="s">
        <v>178</v>
      </c>
      <c r="N39" t="s">
        <v>3839</v>
      </c>
      <c r="P39" t="s">
        <v>3808</v>
      </c>
      <c r="Q39" t="s">
        <v>4758</v>
      </c>
    </row>
    <row r="40" spans="1:17">
      <c r="A40">
        <v>69</v>
      </c>
      <c r="C40">
        <v>701000002</v>
      </c>
      <c r="D40" t="str">
        <f t="shared" si="0"/>
        <v>7010</v>
      </c>
      <c r="E40" s="139">
        <v>45293</v>
      </c>
      <c r="F40" s="906">
        <f t="shared" si="1"/>
        <v>2024</v>
      </c>
      <c r="G40" s="906">
        <f t="shared" si="2"/>
        <v>2</v>
      </c>
      <c r="H40" t="s">
        <v>1325</v>
      </c>
      <c r="I40">
        <v>0</v>
      </c>
      <c r="J40">
        <v>39726028</v>
      </c>
      <c r="K40" s="244">
        <f t="shared" si="3"/>
        <v>-39726028</v>
      </c>
      <c r="L40" t="s">
        <v>178</v>
      </c>
      <c r="N40" t="s">
        <v>3839</v>
      </c>
      <c r="P40" t="s">
        <v>3808</v>
      </c>
      <c r="Q40" t="s">
        <v>4758</v>
      </c>
    </row>
    <row r="41" spans="1:17">
      <c r="A41">
        <v>69</v>
      </c>
      <c r="C41">
        <v>701000002</v>
      </c>
      <c r="D41" t="str">
        <f t="shared" si="0"/>
        <v>7010</v>
      </c>
      <c r="E41" s="139">
        <v>45293</v>
      </c>
      <c r="F41" s="906">
        <f t="shared" si="1"/>
        <v>2024</v>
      </c>
      <c r="G41" s="906">
        <f t="shared" si="2"/>
        <v>2</v>
      </c>
      <c r="H41" t="s">
        <v>1328</v>
      </c>
      <c r="I41">
        <v>0</v>
      </c>
      <c r="J41">
        <v>39726028</v>
      </c>
      <c r="K41" s="244">
        <f t="shared" si="3"/>
        <v>-39726028</v>
      </c>
      <c r="L41" t="s">
        <v>178</v>
      </c>
      <c r="N41" t="s">
        <v>3839</v>
      </c>
      <c r="P41" t="s">
        <v>3808</v>
      </c>
      <c r="Q41" t="s">
        <v>4758</v>
      </c>
    </row>
    <row r="42" spans="1:17">
      <c r="A42">
        <v>69</v>
      </c>
      <c r="C42">
        <v>701000002</v>
      </c>
      <c r="D42" t="str">
        <f t="shared" si="0"/>
        <v>7010</v>
      </c>
      <c r="E42" s="139">
        <v>45293</v>
      </c>
      <c r="F42" s="906">
        <f t="shared" si="1"/>
        <v>2024</v>
      </c>
      <c r="G42" s="906">
        <f t="shared" si="2"/>
        <v>2</v>
      </c>
      <c r="H42" t="s">
        <v>1328</v>
      </c>
      <c r="I42">
        <v>0</v>
      </c>
      <c r="J42">
        <v>39726027</v>
      </c>
      <c r="K42" s="244">
        <f t="shared" si="3"/>
        <v>-39726027</v>
      </c>
      <c r="L42" t="s">
        <v>178</v>
      </c>
      <c r="N42" t="s">
        <v>3839</v>
      </c>
      <c r="P42" t="s">
        <v>3808</v>
      </c>
      <c r="Q42" t="s">
        <v>4758</v>
      </c>
    </row>
    <row r="43" spans="1:17">
      <c r="A43">
        <v>69</v>
      </c>
      <c r="C43">
        <v>701000002</v>
      </c>
      <c r="D43" t="str">
        <f t="shared" si="0"/>
        <v>7010</v>
      </c>
      <c r="E43" s="139">
        <v>45293</v>
      </c>
      <c r="F43" s="906">
        <f t="shared" si="1"/>
        <v>2024</v>
      </c>
      <c r="G43" s="906">
        <f t="shared" si="2"/>
        <v>2</v>
      </c>
      <c r="H43" t="s">
        <v>1331</v>
      </c>
      <c r="I43">
        <v>0</v>
      </c>
      <c r="J43">
        <v>35753425</v>
      </c>
      <c r="K43" s="244">
        <f t="shared" si="3"/>
        <v>-35753425</v>
      </c>
      <c r="L43" t="s">
        <v>178</v>
      </c>
      <c r="N43" t="s">
        <v>3839</v>
      </c>
      <c r="P43" t="s">
        <v>3808</v>
      </c>
      <c r="Q43" t="s">
        <v>4758</v>
      </c>
    </row>
    <row r="44" spans="1:17">
      <c r="A44">
        <v>69</v>
      </c>
      <c r="C44">
        <v>701000002</v>
      </c>
      <c r="D44" t="str">
        <f t="shared" si="0"/>
        <v>7010</v>
      </c>
      <c r="E44" s="139">
        <v>45293</v>
      </c>
      <c r="F44" s="906">
        <f t="shared" si="1"/>
        <v>2024</v>
      </c>
      <c r="G44" s="906">
        <f t="shared" si="2"/>
        <v>2</v>
      </c>
      <c r="H44" t="s">
        <v>1331</v>
      </c>
      <c r="I44">
        <v>0</v>
      </c>
      <c r="J44">
        <v>35753425</v>
      </c>
      <c r="K44" s="244">
        <f t="shared" si="3"/>
        <v>-35753425</v>
      </c>
      <c r="L44" t="s">
        <v>178</v>
      </c>
      <c r="N44" t="s">
        <v>3839</v>
      </c>
      <c r="P44" t="s">
        <v>3808</v>
      </c>
      <c r="Q44" t="s">
        <v>4758</v>
      </c>
    </row>
    <row r="45" spans="1:17">
      <c r="A45">
        <v>69</v>
      </c>
      <c r="C45">
        <v>701000002</v>
      </c>
      <c r="D45" t="str">
        <f t="shared" si="0"/>
        <v>7010</v>
      </c>
      <c r="E45" s="139">
        <v>45293</v>
      </c>
      <c r="F45" s="906">
        <f t="shared" si="1"/>
        <v>2024</v>
      </c>
      <c r="G45" s="906">
        <f t="shared" si="2"/>
        <v>2</v>
      </c>
      <c r="H45" t="s">
        <v>1335</v>
      </c>
      <c r="I45">
        <v>0</v>
      </c>
      <c r="J45">
        <v>39726028</v>
      </c>
      <c r="K45" s="244">
        <f t="shared" si="3"/>
        <v>-39726028</v>
      </c>
      <c r="L45" t="s">
        <v>178</v>
      </c>
      <c r="N45" t="s">
        <v>3839</v>
      </c>
      <c r="P45" t="s">
        <v>3808</v>
      </c>
      <c r="Q45" t="s">
        <v>4758</v>
      </c>
    </row>
    <row r="46" spans="1:17">
      <c r="A46">
        <v>69</v>
      </c>
      <c r="C46">
        <v>701000002</v>
      </c>
      <c r="D46" t="str">
        <f t="shared" si="0"/>
        <v>7010</v>
      </c>
      <c r="E46" s="139">
        <v>45293</v>
      </c>
      <c r="F46" s="906">
        <f t="shared" si="1"/>
        <v>2024</v>
      </c>
      <c r="G46" s="906">
        <f t="shared" si="2"/>
        <v>2</v>
      </c>
      <c r="H46" t="s">
        <v>1335</v>
      </c>
      <c r="I46">
        <v>0</v>
      </c>
      <c r="J46">
        <v>39726027</v>
      </c>
      <c r="K46" s="244">
        <f t="shared" si="3"/>
        <v>-39726027</v>
      </c>
      <c r="L46" t="s">
        <v>178</v>
      </c>
      <c r="N46" t="s">
        <v>3839</v>
      </c>
      <c r="P46" t="s">
        <v>3808</v>
      </c>
      <c r="Q46" t="s">
        <v>4758</v>
      </c>
    </row>
    <row r="47" spans="1:17">
      <c r="A47">
        <v>69</v>
      </c>
      <c r="C47">
        <v>701000002</v>
      </c>
      <c r="D47" t="str">
        <f t="shared" si="0"/>
        <v>7010</v>
      </c>
      <c r="E47" s="139">
        <v>45293</v>
      </c>
      <c r="F47" s="906">
        <f t="shared" si="1"/>
        <v>2024</v>
      </c>
      <c r="G47" s="906">
        <f t="shared" si="2"/>
        <v>2</v>
      </c>
      <c r="H47" t="s">
        <v>1339</v>
      </c>
      <c r="I47">
        <v>0</v>
      </c>
      <c r="J47">
        <v>39726027</v>
      </c>
      <c r="K47" s="244">
        <f t="shared" si="3"/>
        <v>-39726027</v>
      </c>
      <c r="L47" t="s">
        <v>178</v>
      </c>
      <c r="N47" t="s">
        <v>3839</v>
      </c>
      <c r="P47" t="s">
        <v>3808</v>
      </c>
      <c r="Q47" t="s">
        <v>4758</v>
      </c>
    </row>
    <row r="48" spans="1:17">
      <c r="A48">
        <v>69</v>
      </c>
      <c r="C48">
        <v>701000002</v>
      </c>
      <c r="D48" t="str">
        <f t="shared" si="0"/>
        <v>7010</v>
      </c>
      <c r="E48" s="139">
        <v>45293</v>
      </c>
      <c r="F48" s="906">
        <f t="shared" si="1"/>
        <v>2024</v>
      </c>
      <c r="G48" s="906">
        <f t="shared" si="2"/>
        <v>2</v>
      </c>
      <c r="H48" t="s">
        <v>1339</v>
      </c>
      <c r="I48">
        <v>0</v>
      </c>
      <c r="J48">
        <v>39726028</v>
      </c>
      <c r="K48" s="244">
        <f t="shared" si="3"/>
        <v>-39726028</v>
      </c>
      <c r="L48" t="s">
        <v>178</v>
      </c>
      <c r="N48" t="s">
        <v>3839</v>
      </c>
      <c r="P48" t="s">
        <v>3808</v>
      </c>
      <c r="Q48" t="s">
        <v>4758</v>
      </c>
    </row>
    <row r="49" spans="1:17">
      <c r="A49">
        <v>69</v>
      </c>
      <c r="C49">
        <v>701000002</v>
      </c>
      <c r="D49" t="str">
        <f t="shared" si="0"/>
        <v>7010</v>
      </c>
      <c r="E49" s="139">
        <v>45293</v>
      </c>
      <c r="F49" s="906">
        <f t="shared" si="1"/>
        <v>2024</v>
      </c>
      <c r="G49" s="906">
        <f t="shared" si="2"/>
        <v>2</v>
      </c>
      <c r="H49" t="s">
        <v>1342</v>
      </c>
      <c r="I49">
        <v>0</v>
      </c>
      <c r="J49">
        <v>39726028</v>
      </c>
      <c r="K49" s="244">
        <f t="shared" si="3"/>
        <v>-39726028</v>
      </c>
      <c r="L49" t="s">
        <v>178</v>
      </c>
      <c r="N49" t="s">
        <v>3839</v>
      </c>
      <c r="P49" t="s">
        <v>3808</v>
      </c>
      <c r="Q49" t="s">
        <v>4758</v>
      </c>
    </row>
    <row r="50" spans="1:17">
      <c r="A50">
        <v>69</v>
      </c>
      <c r="C50">
        <v>701000002</v>
      </c>
      <c r="D50" t="str">
        <f t="shared" si="0"/>
        <v>7010</v>
      </c>
      <c r="E50" s="139">
        <v>45293</v>
      </c>
      <c r="F50" s="906">
        <f t="shared" si="1"/>
        <v>2024</v>
      </c>
      <c r="G50" s="906">
        <f t="shared" si="2"/>
        <v>2</v>
      </c>
      <c r="H50" t="s">
        <v>1342</v>
      </c>
      <c r="I50">
        <v>0</v>
      </c>
      <c r="J50">
        <v>39726027</v>
      </c>
      <c r="K50" s="244">
        <f t="shared" si="3"/>
        <v>-39726027</v>
      </c>
      <c r="L50" t="s">
        <v>178</v>
      </c>
      <c r="N50" t="s">
        <v>3839</v>
      </c>
      <c r="P50" t="s">
        <v>3808</v>
      </c>
      <c r="Q50" t="s">
        <v>4758</v>
      </c>
    </row>
    <row r="51" spans="1:17">
      <c r="A51">
        <v>69</v>
      </c>
      <c r="C51">
        <v>701000002</v>
      </c>
      <c r="D51" t="str">
        <f t="shared" si="0"/>
        <v>7010</v>
      </c>
      <c r="E51" s="139">
        <v>45293</v>
      </c>
      <c r="F51" s="906">
        <f t="shared" si="1"/>
        <v>2024</v>
      </c>
      <c r="G51" s="906">
        <f t="shared" si="2"/>
        <v>2</v>
      </c>
      <c r="H51" t="s">
        <v>1346</v>
      </c>
      <c r="I51">
        <v>0</v>
      </c>
      <c r="J51">
        <v>5205480</v>
      </c>
      <c r="K51" s="244">
        <f t="shared" si="3"/>
        <v>-5205480</v>
      </c>
      <c r="L51" t="s">
        <v>178</v>
      </c>
      <c r="N51" t="s">
        <v>3839</v>
      </c>
      <c r="P51" t="s">
        <v>3808</v>
      </c>
      <c r="Q51" t="s">
        <v>4758</v>
      </c>
    </row>
    <row r="52" spans="1:17">
      <c r="A52">
        <v>69</v>
      </c>
      <c r="C52">
        <v>701000002</v>
      </c>
      <c r="D52" t="str">
        <f t="shared" si="0"/>
        <v>7010</v>
      </c>
      <c r="E52" s="139">
        <v>45293</v>
      </c>
      <c r="F52" s="906">
        <f t="shared" si="1"/>
        <v>2024</v>
      </c>
      <c r="G52" s="906">
        <f t="shared" si="2"/>
        <v>2</v>
      </c>
      <c r="H52" t="s">
        <v>1346</v>
      </c>
      <c r="I52">
        <v>0</v>
      </c>
      <c r="J52">
        <v>5205479</v>
      </c>
      <c r="K52" s="244">
        <f t="shared" si="3"/>
        <v>-5205479</v>
      </c>
      <c r="L52" t="s">
        <v>178</v>
      </c>
      <c r="N52" t="s">
        <v>3839</v>
      </c>
      <c r="P52" t="s">
        <v>3808</v>
      </c>
      <c r="Q52" t="s">
        <v>4758</v>
      </c>
    </row>
    <row r="53" spans="1:17">
      <c r="A53">
        <v>69</v>
      </c>
      <c r="C53">
        <v>701000002</v>
      </c>
      <c r="D53" t="str">
        <f t="shared" si="0"/>
        <v>7010</v>
      </c>
      <c r="E53" s="139">
        <v>45293</v>
      </c>
      <c r="F53" s="906">
        <f t="shared" si="1"/>
        <v>2024</v>
      </c>
      <c r="G53" s="906">
        <f t="shared" si="2"/>
        <v>2</v>
      </c>
      <c r="H53" t="s">
        <v>1350</v>
      </c>
      <c r="I53">
        <v>0</v>
      </c>
      <c r="J53">
        <v>4931507</v>
      </c>
      <c r="K53" s="244">
        <f t="shared" si="3"/>
        <v>-4931507</v>
      </c>
      <c r="L53" t="s">
        <v>178</v>
      </c>
      <c r="N53" t="s">
        <v>3839</v>
      </c>
      <c r="P53" t="s">
        <v>3808</v>
      </c>
      <c r="Q53" t="s">
        <v>4758</v>
      </c>
    </row>
    <row r="54" spans="1:17">
      <c r="A54">
        <v>69</v>
      </c>
      <c r="C54">
        <v>701000002</v>
      </c>
      <c r="D54" t="str">
        <f t="shared" si="0"/>
        <v>7010</v>
      </c>
      <c r="E54" s="139">
        <v>45293</v>
      </c>
      <c r="F54" s="906">
        <f t="shared" si="1"/>
        <v>2024</v>
      </c>
      <c r="G54" s="906">
        <f t="shared" si="2"/>
        <v>2</v>
      </c>
      <c r="H54" t="s">
        <v>1350</v>
      </c>
      <c r="I54">
        <v>0</v>
      </c>
      <c r="J54">
        <v>4931507</v>
      </c>
      <c r="K54" s="244">
        <f t="shared" si="3"/>
        <v>-4931507</v>
      </c>
      <c r="L54" t="s">
        <v>178</v>
      </c>
      <c r="N54" t="s">
        <v>3839</v>
      </c>
      <c r="P54" t="s">
        <v>3808</v>
      </c>
      <c r="Q54" t="s">
        <v>4758</v>
      </c>
    </row>
    <row r="55" spans="1:17">
      <c r="A55">
        <v>69</v>
      </c>
      <c r="C55">
        <v>701000002</v>
      </c>
      <c r="D55" t="str">
        <f t="shared" si="0"/>
        <v>7010</v>
      </c>
      <c r="E55" s="139">
        <v>45293</v>
      </c>
      <c r="F55" s="906">
        <f t="shared" si="1"/>
        <v>2024</v>
      </c>
      <c r="G55" s="906">
        <f t="shared" si="2"/>
        <v>2</v>
      </c>
      <c r="H55" t="s">
        <v>1353</v>
      </c>
      <c r="I55">
        <v>0</v>
      </c>
      <c r="J55">
        <v>4931507</v>
      </c>
      <c r="K55" s="244">
        <f t="shared" si="3"/>
        <v>-4931507</v>
      </c>
      <c r="L55" t="s">
        <v>178</v>
      </c>
      <c r="N55" t="s">
        <v>3839</v>
      </c>
      <c r="P55" t="s">
        <v>3808</v>
      </c>
      <c r="Q55" t="s">
        <v>4758</v>
      </c>
    </row>
    <row r="56" spans="1:17">
      <c r="A56">
        <v>69</v>
      </c>
      <c r="C56">
        <v>701000002</v>
      </c>
      <c r="D56" t="str">
        <f t="shared" si="0"/>
        <v>7010</v>
      </c>
      <c r="E56" s="139">
        <v>45293</v>
      </c>
      <c r="F56" s="906">
        <f t="shared" si="1"/>
        <v>2024</v>
      </c>
      <c r="G56" s="906">
        <f t="shared" si="2"/>
        <v>2</v>
      </c>
      <c r="H56" t="s">
        <v>1353</v>
      </c>
      <c r="I56">
        <v>0</v>
      </c>
      <c r="J56">
        <v>4931507</v>
      </c>
      <c r="K56" s="244">
        <f t="shared" si="3"/>
        <v>-4931507</v>
      </c>
      <c r="L56" t="s">
        <v>178</v>
      </c>
      <c r="N56" t="s">
        <v>3839</v>
      </c>
      <c r="P56" t="s">
        <v>3808</v>
      </c>
      <c r="Q56" t="s">
        <v>4758</v>
      </c>
    </row>
    <row r="57" spans="1:17">
      <c r="A57">
        <v>69</v>
      </c>
      <c r="C57">
        <v>701000002</v>
      </c>
      <c r="D57" t="str">
        <f t="shared" si="0"/>
        <v>7010</v>
      </c>
      <c r="E57" s="139">
        <v>45293</v>
      </c>
      <c r="F57" s="906">
        <f t="shared" si="1"/>
        <v>2024</v>
      </c>
      <c r="G57" s="906">
        <f t="shared" si="2"/>
        <v>2</v>
      </c>
      <c r="H57" t="s">
        <v>1356</v>
      </c>
      <c r="I57">
        <v>0</v>
      </c>
      <c r="J57">
        <v>4931507</v>
      </c>
      <c r="K57" s="244">
        <f t="shared" si="3"/>
        <v>-4931507</v>
      </c>
      <c r="L57" t="s">
        <v>178</v>
      </c>
      <c r="N57" t="s">
        <v>3839</v>
      </c>
      <c r="P57" t="s">
        <v>3808</v>
      </c>
      <c r="Q57" t="s">
        <v>4758</v>
      </c>
    </row>
    <row r="58" spans="1:17">
      <c r="A58">
        <v>69</v>
      </c>
      <c r="C58">
        <v>701000002</v>
      </c>
      <c r="D58" t="str">
        <f t="shared" si="0"/>
        <v>7010</v>
      </c>
      <c r="E58" s="139">
        <v>45293</v>
      </c>
      <c r="F58" s="906">
        <f t="shared" si="1"/>
        <v>2024</v>
      </c>
      <c r="G58" s="906">
        <f t="shared" si="2"/>
        <v>2</v>
      </c>
      <c r="H58" t="s">
        <v>1356</v>
      </c>
      <c r="I58">
        <v>0</v>
      </c>
      <c r="J58">
        <v>4931507</v>
      </c>
      <c r="K58" s="244">
        <f t="shared" si="3"/>
        <v>-4931507</v>
      </c>
      <c r="L58" t="s">
        <v>178</v>
      </c>
      <c r="N58" t="s">
        <v>3839</v>
      </c>
      <c r="P58" t="s">
        <v>3808</v>
      </c>
      <c r="Q58" t="s">
        <v>4758</v>
      </c>
    </row>
    <row r="59" spans="1:17">
      <c r="A59">
        <v>69</v>
      </c>
      <c r="C59">
        <v>701000002</v>
      </c>
      <c r="D59" t="str">
        <f t="shared" si="0"/>
        <v>7010</v>
      </c>
      <c r="E59" s="139">
        <v>45293</v>
      </c>
      <c r="F59" s="906">
        <f t="shared" si="1"/>
        <v>2024</v>
      </c>
      <c r="G59" s="906">
        <f t="shared" si="2"/>
        <v>2</v>
      </c>
      <c r="H59" t="s">
        <v>1359</v>
      </c>
      <c r="I59">
        <v>0</v>
      </c>
      <c r="J59">
        <v>5205479</v>
      </c>
      <c r="K59" s="244">
        <f t="shared" si="3"/>
        <v>-5205479</v>
      </c>
      <c r="L59" t="s">
        <v>178</v>
      </c>
      <c r="N59" t="s">
        <v>3839</v>
      </c>
      <c r="P59" t="s">
        <v>3808</v>
      </c>
      <c r="Q59" t="s">
        <v>4758</v>
      </c>
    </row>
    <row r="60" spans="1:17">
      <c r="A60">
        <v>69</v>
      </c>
      <c r="C60">
        <v>701000002</v>
      </c>
      <c r="D60" t="str">
        <f t="shared" si="0"/>
        <v>7010</v>
      </c>
      <c r="E60" s="139">
        <v>45293</v>
      </c>
      <c r="F60" s="906">
        <f t="shared" si="1"/>
        <v>2024</v>
      </c>
      <c r="G60" s="906">
        <f t="shared" si="2"/>
        <v>2</v>
      </c>
      <c r="H60" t="s">
        <v>1359</v>
      </c>
      <c r="I60">
        <v>0</v>
      </c>
      <c r="J60">
        <v>5205480</v>
      </c>
      <c r="K60" s="244">
        <f t="shared" si="3"/>
        <v>-5205480</v>
      </c>
      <c r="L60" t="s">
        <v>178</v>
      </c>
      <c r="N60" t="s">
        <v>3839</v>
      </c>
      <c r="P60" t="s">
        <v>3808</v>
      </c>
      <c r="Q60" t="s">
        <v>4758</v>
      </c>
    </row>
    <row r="61" spans="1:17">
      <c r="A61">
        <v>69</v>
      </c>
      <c r="C61">
        <v>701000002</v>
      </c>
      <c r="D61" t="str">
        <f t="shared" si="0"/>
        <v>7010</v>
      </c>
      <c r="E61" s="139">
        <v>45293</v>
      </c>
      <c r="F61" s="906">
        <f t="shared" si="1"/>
        <v>2024</v>
      </c>
      <c r="G61" s="906">
        <f t="shared" si="2"/>
        <v>2</v>
      </c>
      <c r="H61" t="s">
        <v>1362</v>
      </c>
      <c r="I61">
        <v>0</v>
      </c>
      <c r="J61">
        <v>5205479</v>
      </c>
      <c r="K61" s="244">
        <f t="shared" si="3"/>
        <v>-5205479</v>
      </c>
      <c r="L61" t="s">
        <v>178</v>
      </c>
      <c r="N61" t="s">
        <v>3839</v>
      </c>
      <c r="P61" t="s">
        <v>3808</v>
      </c>
      <c r="Q61" t="s">
        <v>4758</v>
      </c>
    </row>
    <row r="62" spans="1:17">
      <c r="A62">
        <v>69</v>
      </c>
      <c r="C62">
        <v>701000002</v>
      </c>
      <c r="D62" t="str">
        <f t="shared" si="0"/>
        <v>7010</v>
      </c>
      <c r="E62" s="139">
        <v>45293</v>
      </c>
      <c r="F62" s="906">
        <f t="shared" si="1"/>
        <v>2024</v>
      </c>
      <c r="G62" s="906">
        <f t="shared" si="2"/>
        <v>2</v>
      </c>
      <c r="H62" t="s">
        <v>1362</v>
      </c>
      <c r="I62">
        <v>0</v>
      </c>
      <c r="J62">
        <v>5205480</v>
      </c>
      <c r="K62" s="244">
        <f t="shared" si="3"/>
        <v>-5205480</v>
      </c>
      <c r="L62" t="s">
        <v>178</v>
      </c>
      <c r="N62" t="s">
        <v>3839</v>
      </c>
      <c r="P62" t="s">
        <v>3808</v>
      </c>
      <c r="Q62" t="s">
        <v>4758</v>
      </c>
    </row>
    <row r="63" spans="1:17">
      <c r="A63">
        <v>69</v>
      </c>
      <c r="C63">
        <v>701000002</v>
      </c>
      <c r="D63" t="str">
        <f t="shared" si="0"/>
        <v>7010</v>
      </c>
      <c r="E63" s="139">
        <v>45293</v>
      </c>
      <c r="F63" s="906">
        <f t="shared" si="1"/>
        <v>2024</v>
      </c>
      <c r="G63" s="906">
        <f t="shared" si="2"/>
        <v>2</v>
      </c>
      <c r="H63" t="s">
        <v>1365</v>
      </c>
      <c r="I63">
        <v>0</v>
      </c>
      <c r="J63">
        <v>5479452</v>
      </c>
      <c r="K63" s="244">
        <f t="shared" si="3"/>
        <v>-5479452</v>
      </c>
      <c r="L63" t="s">
        <v>178</v>
      </c>
      <c r="N63" t="s">
        <v>3839</v>
      </c>
      <c r="P63" t="s">
        <v>3808</v>
      </c>
      <c r="Q63" t="s">
        <v>4758</v>
      </c>
    </row>
    <row r="64" spans="1:17">
      <c r="A64">
        <v>69</v>
      </c>
      <c r="C64">
        <v>701000002</v>
      </c>
      <c r="D64" t="str">
        <f t="shared" si="0"/>
        <v>7010</v>
      </c>
      <c r="E64" s="139">
        <v>45293</v>
      </c>
      <c r="F64" s="906">
        <f t="shared" si="1"/>
        <v>2024</v>
      </c>
      <c r="G64" s="906">
        <f t="shared" si="2"/>
        <v>2</v>
      </c>
      <c r="H64" t="s">
        <v>1365</v>
      </c>
      <c r="I64">
        <v>0</v>
      </c>
      <c r="J64">
        <v>5479453</v>
      </c>
      <c r="K64" s="244">
        <f t="shared" si="3"/>
        <v>-5479453</v>
      </c>
      <c r="L64" t="s">
        <v>178</v>
      </c>
      <c r="N64" t="s">
        <v>3839</v>
      </c>
      <c r="P64" t="s">
        <v>3808</v>
      </c>
      <c r="Q64" t="s">
        <v>4758</v>
      </c>
    </row>
    <row r="65" spans="1:17">
      <c r="A65">
        <v>69</v>
      </c>
      <c r="C65">
        <v>701000002</v>
      </c>
      <c r="D65" t="str">
        <f t="shared" si="0"/>
        <v>7010</v>
      </c>
      <c r="E65" s="139">
        <v>45293</v>
      </c>
      <c r="F65" s="906">
        <f t="shared" si="1"/>
        <v>2024</v>
      </c>
      <c r="G65" s="906">
        <f t="shared" si="2"/>
        <v>2</v>
      </c>
      <c r="H65" t="s">
        <v>1368</v>
      </c>
      <c r="I65">
        <v>0</v>
      </c>
      <c r="J65">
        <v>2602740</v>
      </c>
      <c r="K65" s="244">
        <f t="shared" si="3"/>
        <v>-2602740</v>
      </c>
      <c r="L65" t="s">
        <v>178</v>
      </c>
      <c r="N65" t="s">
        <v>3839</v>
      </c>
      <c r="P65" t="s">
        <v>3808</v>
      </c>
      <c r="Q65" t="s">
        <v>4758</v>
      </c>
    </row>
    <row r="66" spans="1:17">
      <c r="A66">
        <v>69</v>
      </c>
      <c r="C66">
        <v>701000002</v>
      </c>
      <c r="D66" t="str">
        <f t="shared" si="0"/>
        <v>7010</v>
      </c>
      <c r="E66" s="139">
        <v>45293</v>
      </c>
      <c r="F66" s="906">
        <f t="shared" si="1"/>
        <v>2024</v>
      </c>
      <c r="G66" s="906">
        <f t="shared" si="2"/>
        <v>2</v>
      </c>
      <c r="H66" t="s">
        <v>1368</v>
      </c>
      <c r="I66">
        <v>0</v>
      </c>
      <c r="J66">
        <v>2602739</v>
      </c>
      <c r="K66" s="244">
        <f t="shared" si="3"/>
        <v>-2602739</v>
      </c>
      <c r="L66" t="s">
        <v>178</v>
      </c>
      <c r="N66" t="s">
        <v>3839</v>
      </c>
      <c r="P66" t="s">
        <v>3808</v>
      </c>
      <c r="Q66" t="s">
        <v>4758</v>
      </c>
    </row>
    <row r="67" spans="1:17">
      <c r="A67">
        <v>69</v>
      </c>
      <c r="C67">
        <v>701000002</v>
      </c>
      <c r="D67" t="str">
        <f t="shared" ref="D67:D130" si="4">LEFT(C67,4)</f>
        <v>7010</v>
      </c>
      <c r="E67" s="139">
        <v>45293</v>
      </c>
      <c r="F67" s="906">
        <f t="shared" ref="F67:F130" si="5">YEAR(E67)</f>
        <v>2024</v>
      </c>
      <c r="G67" s="906">
        <f t="shared" ref="G67:G130" si="6">IF(F67=2024,DAY(E67),0)</f>
        <v>2</v>
      </c>
      <c r="H67" t="s">
        <v>1372</v>
      </c>
      <c r="I67">
        <v>0</v>
      </c>
      <c r="J67">
        <v>6575342</v>
      </c>
      <c r="K67" s="244">
        <f t="shared" ref="K67:K130" si="7">I67-J67</f>
        <v>-6575342</v>
      </c>
      <c r="L67" t="s">
        <v>178</v>
      </c>
      <c r="N67" t="s">
        <v>3839</v>
      </c>
      <c r="P67" t="s">
        <v>3808</v>
      </c>
      <c r="Q67" t="s">
        <v>4758</v>
      </c>
    </row>
    <row r="68" spans="1:17">
      <c r="A68">
        <v>69</v>
      </c>
      <c r="C68">
        <v>701000002</v>
      </c>
      <c r="D68" t="str">
        <f t="shared" si="4"/>
        <v>7010</v>
      </c>
      <c r="E68" s="139">
        <v>45293</v>
      </c>
      <c r="F68" s="906">
        <f t="shared" si="5"/>
        <v>2024</v>
      </c>
      <c r="G68" s="906">
        <f t="shared" si="6"/>
        <v>2</v>
      </c>
      <c r="H68" t="s">
        <v>1376</v>
      </c>
      <c r="I68">
        <v>0</v>
      </c>
      <c r="J68">
        <v>4383562</v>
      </c>
      <c r="K68" s="244">
        <f t="shared" si="7"/>
        <v>-4383562</v>
      </c>
      <c r="L68" t="s">
        <v>178</v>
      </c>
      <c r="N68" t="s">
        <v>3839</v>
      </c>
      <c r="P68" t="s">
        <v>3808</v>
      </c>
      <c r="Q68" t="s">
        <v>4758</v>
      </c>
    </row>
    <row r="69" spans="1:17">
      <c r="A69">
        <v>69</v>
      </c>
      <c r="C69">
        <v>701000002</v>
      </c>
      <c r="D69" t="str">
        <f t="shared" si="4"/>
        <v>7010</v>
      </c>
      <c r="E69" s="139">
        <v>45293</v>
      </c>
      <c r="F69" s="906">
        <f t="shared" si="5"/>
        <v>2024</v>
      </c>
      <c r="G69" s="906">
        <f t="shared" si="6"/>
        <v>2</v>
      </c>
      <c r="H69" t="s">
        <v>1381</v>
      </c>
      <c r="I69">
        <v>0</v>
      </c>
      <c r="J69">
        <v>11232876</v>
      </c>
      <c r="K69" s="244">
        <f t="shared" si="7"/>
        <v>-11232876</v>
      </c>
      <c r="L69" t="s">
        <v>178</v>
      </c>
      <c r="N69" t="s">
        <v>3839</v>
      </c>
      <c r="P69" t="s">
        <v>3808</v>
      </c>
      <c r="Q69" t="s">
        <v>4758</v>
      </c>
    </row>
    <row r="70" spans="1:17">
      <c r="A70">
        <v>69</v>
      </c>
      <c r="C70">
        <v>701000002</v>
      </c>
      <c r="D70" t="str">
        <f t="shared" si="4"/>
        <v>7010</v>
      </c>
      <c r="E70" s="139">
        <v>45293</v>
      </c>
      <c r="F70" s="906">
        <f t="shared" si="5"/>
        <v>2024</v>
      </c>
      <c r="G70" s="906">
        <f t="shared" si="6"/>
        <v>2</v>
      </c>
      <c r="H70" t="s">
        <v>1381</v>
      </c>
      <c r="I70">
        <v>0</v>
      </c>
      <c r="J70">
        <v>11232877</v>
      </c>
      <c r="K70" s="244">
        <f t="shared" si="7"/>
        <v>-11232877</v>
      </c>
      <c r="L70" t="s">
        <v>178</v>
      </c>
      <c r="N70" t="s">
        <v>3839</v>
      </c>
      <c r="P70" t="s">
        <v>3808</v>
      </c>
      <c r="Q70" t="s">
        <v>4758</v>
      </c>
    </row>
    <row r="71" spans="1:17">
      <c r="A71">
        <v>69</v>
      </c>
      <c r="C71">
        <v>701000002</v>
      </c>
      <c r="D71" t="str">
        <f t="shared" si="4"/>
        <v>7010</v>
      </c>
      <c r="E71" s="139">
        <v>45293</v>
      </c>
      <c r="F71" s="906">
        <f t="shared" si="5"/>
        <v>2024</v>
      </c>
      <c r="G71" s="906">
        <f t="shared" si="6"/>
        <v>2</v>
      </c>
      <c r="H71" t="s">
        <v>1385</v>
      </c>
      <c r="I71">
        <v>0</v>
      </c>
      <c r="J71">
        <v>16849315</v>
      </c>
      <c r="K71" s="244">
        <f t="shared" si="7"/>
        <v>-16849315</v>
      </c>
      <c r="L71" t="s">
        <v>178</v>
      </c>
      <c r="N71" t="s">
        <v>3839</v>
      </c>
      <c r="P71" t="s">
        <v>3808</v>
      </c>
      <c r="Q71" t="s">
        <v>4758</v>
      </c>
    </row>
    <row r="72" spans="1:17">
      <c r="A72">
        <v>69</v>
      </c>
      <c r="C72">
        <v>701000002</v>
      </c>
      <c r="D72" t="str">
        <f t="shared" si="4"/>
        <v>7010</v>
      </c>
      <c r="E72" s="139">
        <v>45293</v>
      </c>
      <c r="F72" s="906">
        <f t="shared" si="5"/>
        <v>2024</v>
      </c>
      <c r="G72" s="906">
        <f t="shared" si="6"/>
        <v>2</v>
      </c>
      <c r="H72" t="s">
        <v>1385</v>
      </c>
      <c r="I72">
        <v>0</v>
      </c>
      <c r="J72">
        <v>16849315</v>
      </c>
      <c r="K72" s="244">
        <f t="shared" si="7"/>
        <v>-16849315</v>
      </c>
      <c r="L72" t="s">
        <v>178</v>
      </c>
      <c r="N72" t="s">
        <v>3839</v>
      </c>
      <c r="P72" t="s">
        <v>3808</v>
      </c>
      <c r="Q72" t="s">
        <v>4758</v>
      </c>
    </row>
    <row r="73" spans="1:17">
      <c r="A73">
        <v>69</v>
      </c>
      <c r="C73">
        <v>701000002</v>
      </c>
      <c r="D73" t="str">
        <f t="shared" si="4"/>
        <v>7010</v>
      </c>
      <c r="E73" s="139">
        <v>45293</v>
      </c>
      <c r="F73" s="906">
        <f t="shared" si="5"/>
        <v>2024</v>
      </c>
      <c r="G73" s="906">
        <f t="shared" si="6"/>
        <v>2</v>
      </c>
      <c r="H73" t="s">
        <v>1393</v>
      </c>
      <c r="I73">
        <v>0</v>
      </c>
      <c r="J73">
        <v>33034415</v>
      </c>
      <c r="K73" s="244">
        <f t="shared" si="7"/>
        <v>-33034415</v>
      </c>
      <c r="L73" t="s">
        <v>178</v>
      </c>
      <c r="N73" t="s">
        <v>3839</v>
      </c>
      <c r="Q73" t="s">
        <v>4758</v>
      </c>
    </row>
    <row r="74" spans="1:17">
      <c r="A74">
        <v>69</v>
      </c>
      <c r="C74">
        <v>701000002</v>
      </c>
      <c r="D74" t="str">
        <f t="shared" si="4"/>
        <v>7010</v>
      </c>
      <c r="E74" s="139">
        <v>45293</v>
      </c>
      <c r="F74" s="906">
        <f t="shared" si="5"/>
        <v>2024</v>
      </c>
      <c r="G74" s="906">
        <f t="shared" si="6"/>
        <v>2</v>
      </c>
      <c r="H74" t="s">
        <v>1393</v>
      </c>
      <c r="I74">
        <v>0</v>
      </c>
      <c r="J74">
        <v>33342392</v>
      </c>
      <c r="K74" s="244">
        <f t="shared" si="7"/>
        <v>-33342392</v>
      </c>
      <c r="L74" t="s">
        <v>178</v>
      </c>
      <c r="N74" t="s">
        <v>3839</v>
      </c>
      <c r="Q74" t="s">
        <v>4758</v>
      </c>
    </row>
    <row r="75" spans="1:17">
      <c r="A75">
        <v>69</v>
      </c>
      <c r="C75">
        <v>701000002</v>
      </c>
      <c r="D75" t="str">
        <f t="shared" si="4"/>
        <v>7010</v>
      </c>
      <c r="E75" s="139">
        <v>45293</v>
      </c>
      <c r="F75" s="906">
        <f t="shared" si="5"/>
        <v>2024</v>
      </c>
      <c r="G75" s="906">
        <f t="shared" si="6"/>
        <v>2</v>
      </c>
      <c r="H75" t="s">
        <v>1393</v>
      </c>
      <c r="I75">
        <v>0</v>
      </c>
      <c r="J75">
        <v>1369.86</v>
      </c>
      <c r="K75" s="244">
        <f t="shared" si="7"/>
        <v>-1369.86</v>
      </c>
      <c r="L75" t="s">
        <v>315</v>
      </c>
      <c r="N75" t="s">
        <v>3839</v>
      </c>
      <c r="P75" t="s">
        <v>3808</v>
      </c>
      <c r="Q75" t="s">
        <v>4758</v>
      </c>
    </row>
    <row r="76" spans="1:17">
      <c r="A76">
        <v>69</v>
      </c>
      <c r="C76">
        <v>701000002</v>
      </c>
      <c r="D76" t="str">
        <f t="shared" si="4"/>
        <v>7010</v>
      </c>
      <c r="E76" s="139">
        <v>45293</v>
      </c>
      <c r="F76" s="906">
        <f t="shared" si="5"/>
        <v>2024</v>
      </c>
      <c r="G76" s="906">
        <f t="shared" si="6"/>
        <v>2</v>
      </c>
      <c r="H76" t="s">
        <v>1393</v>
      </c>
      <c r="I76">
        <v>1369.87</v>
      </c>
      <c r="J76">
        <v>0</v>
      </c>
      <c r="K76" s="244">
        <f t="shared" si="7"/>
        <v>1369.87</v>
      </c>
      <c r="L76" t="s">
        <v>315</v>
      </c>
      <c r="N76" t="s">
        <v>3839</v>
      </c>
      <c r="Q76" t="s">
        <v>4758</v>
      </c>
    </row>
    <row r="77" spans="1:17">
      <c r="A77">
        <v>69</v>
      </c>
      <c r="C77">
        <v>701000002</v>
      </c>
      <c r="D77" t="str">
        <f t="shared" si="4"/>
        <v>7010</v>
      </c>
      <c r="E77" s="139">
        <v>45293</v>
      </c>
      <c r="F77" s="906">
        <f t="shared" si="5"/>
        <v>2024</v>
      </c>
      <c r="G77" s="906">
        <f t="shared" si="6"/>
        <v>2</v>
      </c>
      <c r="H77" t="s">
        <v>1393</v>
      </c>
      <c r="I77">
        <v>0</v>
      </c>
      <c r="J77">
        <v>1369.87</v>
      </c>
      <c r="K77" s="244">
        <f t="shared" si="7"/>
        <v>-1369.87</v>
      </c>
      <c r="L77" t="s">
        <v>315</v>
      </c>
      <c r="N77" t="s">
        <v>3839</v>
      </c>
      <c r="P77" t="s">
        <v>3808</v>
      </c>
      <c r="Q77" t="s">
        <v>4758</v>
      </c>
    </row>
    <row r="78" spans="1:17">
      <c r="A78">
        <v>69</v>
      </c>
      <c r="C78">
        <v>701000002</v>
      </c>
      <c r="D78" t="str">
        <f t="shared" si="4"/>
        <v>7010</v>
      </c>
      <c r="E78" s="139">
        <v>45293</v>
      </c>
      <c r="F78" s="906">
        <f t="shared" si="5"/>
        <v>2024</v>
      </c>
      <c r="G78" s="906">
        <f t="shared" si="6"/>
        <v>2</v>
      </c>
      <c r="H78" t="s">
        <v>1393</v>
      </c>
      <c r="I78">
        <v>1369.86</v>
      </c>
      <c r="J78">
        <v>0</v>
      </c>
      <c r="K78" s="244">
        <f t="shared" si="7"/>
        <v>1369.86</v>
      </c>
      <c r="L78" t="s">
        <v>315</v>
      </c>
      <c r="N78" t="s">
        <v>3839</v>
      </c>
      <c r="Q78" t="s">
        <v>4758</v>
      </c>
    </row>
    <row r="79" spans="1:17">
      <c r="A79">
        <v>69</v>
      </c>
      <c r="C79">
        <v>701000002</v>
      </c>
      <c r="D79" t="str">
        <f t="shared" si="4"/>
        <v>7010</v>
      </c>
      <c r="E79" s="139">
        <v>45293</v>
      </c>
      <c r="F79" s="906">
        <f t="shared" si="5"/>
        <v>2024</v>
      </c>
      <c r="G79" s="906">
        <f t="shared" si="6"/>
        <v>2</v>
      </c>
      <c r="H79" t="s">
        <v>1389</v>
      </c>
      <c r="I79">
        <v>0</v>
      </c>
      <c r="J79">
        <v>5479452</v>
      </c>
      <c r="K79" s="244">
        <f t="shared" si="7"/>
        <v>-5479452</v>
      </c>
      <c r="L79" t="s">
        <v>178</v>
      </c>
      <c r="N79" t="s">
        <v>3839</v>
      </c>
      <c r="P79" t="s">
        <v>3808</v>
      </c>
      <c r="Q79" t="s">
        <v>4758</v>
      </c>
    </row>
    <row r="80" spans="1:17" hidden="1">
      <c r="A80">
        <v>69</v>
      </c>
      <c r="C80">
        <v>701000002</v>
      </c>
      <c r="D80" t="str">
        <f t="shared" si="4"/>
        <v>7010</v>
      </c>
      <c r="E80" s="139">
        <v>45294</v>
      </c>
      <c r="F80" s="906">
        <f t="shared" si="5"/>
        <v>2024</v>
      </c>
      <c r="G80" s="906">
        <f t="shared" si="6"/>
        <v>3</v>
      </c>
      <c r="H80" t="s">
        <v>1272</v>
      </c>
      <c r="I80">
        <v>0</v>
      </c>
      <c r="J80">
        <v>21232876</v>
      </c>
      <c r="K80" s="244">
        <f t="shared" si="7"/>
        <v>-21232876</v>
      </c>
      <c r="L80" t="s">
        <v>178</v>
      </c>
      <c r="N80" t="s">
        <v>3839</v>
      </c>
      <c r="P80" t="s">
        <v>3808</v>
      </c>
      <c r="Q80" t="s">
        <v>4758</v>
      </c>
    </row>
    <row r="81" spans="1:17" hidden="1">
      <c r="A81">
        <v>69</v>
      </c>
      <c r="C81">
        <v>701000002</v>
      </c>
      <c r="D81" t="str">
        <f t="shared" si="4"/>
        <v>7010</v>
      </c>
      <c r="E81" s="139">
        <v>45294</v>
      </c>
      <c r="F81" s="906">
        <f t="shared" si="5"/>
        <v>2024</v>
      </c>
      <c r="G81" s="906">
        <f t="shared" si="6"/>
        <v>3</v>
      </c>
      <c r="H81" t="s">
        <v>1278</v>
      </c>
      <c r="I81">
        <v>0</v>
      </c>
      <c r="J81">
        <v>22260274</v>
      </c>
      <c r="K81" s="244">
        <f t="shared" si="7"/>
        <v>-22260274</v>
      </c>
      <c r="L81" t="s">
        <v>178</v>
      </c>
      <c r="N81" t="s">
        <v>3839</v>
      </c>
      <c r="P81" t="s">
        <v>3808</v>
      </c>
      <c r="Q81" t="s">
        <v>4758</v>
      </c>
    </row>
    <row r="82" spans="1:17" hidden="1">
      <c r="A82">
        <v>69</v>
      </c>
      <c r="C82">
        <v>701000002</v>
      </c>
      <c r="D82" t="str">
        <f t="shared" si="4"/>
        <v>7010</v>
      </c>
      <c r="E82" s="139">
        <v>45294</v>
      </c>
      <c r="F82" s="906">
        <f t="shared" si="5"/>
        <v>2024</v>
      </c>
      <c r="G82" s="906">
        <f t="shared" si="6"/>
        <v>3</v>
      </c>
      <c r="H82" t="s">
        <v>1282</v>
      </c>
      <c r="I82">
        <v>0</v>
      </c>
      <c r="J82">
        <v>20547945</v>
      </c>
      <c r="K82" s="244">
        <f t="shared" si="7"/>
        <v>-20547945</v>
      </c>
      <c r="L82" t="s">
        <v>178</v>
      </c>
      <c r="N82" t="s">
        <v>3839</v>
      </c>
      <c r="P82" t="s">
        <v>3808</v>
      </c>
      <c r="Q82" t="s">
        <v>4758</v>
      </c>
    </row>
    <row r="83" spans="1:17" hidden="1">
      <c r="A83">
        <v>69</v>
      </c>
      <c r="C83">
        <v>701000002</v>
      </c>
      <c r="D83" t="str">
        <f t="shared" si="4"/>
        <v>7010</v>
      </c>
      <c r="E83" s="139">
        <v>45294</v>
      </c>
      <c r="F83" s="906">
        <f t="shared" si="5"/>
        <v>2024</v>
      </c>
      <c r="G83" s="906">
        <f t="shared" si="6"/>
        <v>3</v>
      </c>
      <c r="H83" t="s">
        <v>1287</v>
      </c>
      <c r="I83">
        <v>0</v>
      </c>
      <c r="J83">
        <v>21917808</v>
      </c>
      <c r="K83" s="244">
        <f t="shared" si="7"/>
        <v>-21917808</v>
      </c>
      <c r="L83" t="s">
        <v>178</v>
      </c>
      <c r="N83" t="s">
        <v>3839</v>
      </c>
      <c r="P83" t="s">
        <v>3808</v>
      </c>
      <c r="Q83" t="s">
        <v>4758</v>
      </c>
    </row>
    <row r="84" spans="1:17" hidden="1">
      <c r="A84">
        <v>69</v>
      </c>
      <c r="C84">
        <v>701000002</v>
      </c>
      <c r="D84" t="str">
        <f t="shared" si="4"/>
        <v>7010</v>
      </c>
      <c r="E84" s="139">
        <v>45294</v>
      </c>
      <c r="F84" s="906">
        <f t="shared" si="5"/>
        <v>2024</v>
      </c>
      <c r="G84" s="906">
        <f t="shared" si="6"/>
        <v>3</v>
      </c>
      <c r="H84" t="s">
        <v>1291</v>
      </c>
      <c r="I84">
        <v>0</v>
      </c>
      <c r="J84">
        <v>16986302</v>
      </c>
      <c r="K84" s="244">
        <f t="shared" si="7"/>
        <v>-16986302</v>
      </c>
      <c r="L84" t="s">
        <v>178</v>
      </c>
      <c r="N84" t="s">
        <v>3839</v>
      </c>
      <c r="P84" t="s">
        <v>3808</v>
      </c>
      <c r="Q84" t="s">
        <v>4758</v>
      </c>
    </row>
    <row r="85" spans="1:17" hidden="1">
      <c r="A85">
        <v>69</v>
      </c>
      <c r="C85">
        <v>701000002</v>
      </c>
      <c r="D85" t="str">
        <f t="shared" si="4"/>
        <v>7010</v>
      </c>
      <c r="E85" s="139">
        <v>45294</v>
      </c>
      <c r="F85" s="906">
        <f t="shared" si="5"/>
        <v>2024</v>
      </c>
      <c r="G85" s="906">
        <f t="shared" si="6"/>
        <v>3</v>
      </c>
      <c r="H85" t="s">
        <v>1296</v>
      </c>
      <c r="I85">
        <v>0</v>
      </c>
      <c r="J85">
        <v>16986302</v>
      </c>
      <c r="K85" s="244">
        <f t="shared" si="7"/>
        <v>-16986302</v>
      </c>
      <c r="L85" t="s">
        <v>178</v>
      </c>
      <c r="N85" t="s">
        <v>3839</v>
      </c>
      <c r="P85" t="s">
        <v>3808</v>
      </c>
      <c r="Q85" t="s">
        <v>4758</v>
      </c>
    </row>
    <row r="86" spans="1:17" hidden="1">
      <c r="A86">
        <v>69</v>
      </c>
      <c r="C86">
        <v>701000002</v>
      </c>
      <c r="D86" t="str">
        <f t="shared" si="4"/>
        <v>7010</v>
      </c>
      <c r="E86" s="139">
        <v>45294</v>
      </c>
      <c r="F86" s="906">
        <f t="shared" si="5"/>
        <v>2024</v>
      </c>
      <c r="G86" s="906">
        <f t="shared" si="6"/>
        <v>3</v>
      </c>
      <c r="H86" t="s">
        <v>1301</v>
      </c>
      <c r="I86">
        <v>0</v>
      </c>
      <c r="J86">
        <v>21917808</v>
      </c>
      <c r="K86" s="244">
        <f t="shared" si="7"/>
        <v>-21917808</v>
      </c>
      <c r="L86" t="s">
        <v>178</v>
      </c>
      <c r="N86" t="s">
        <v>3839</v>
      </c>
      <c r="P86" t="s">
        <v>3808</v>
      </c>
      <c r="Q86" t="s">
        <v>4758</v>
      </c>
    </row>
    <row r="87" spans="1:17" hidden="1">
      <c r="A87">
        <v>69</v>
      </c>
      <c r="C87">
        <v>701000002</v>
      </c>
      <c r="D87" t="str">
        <f t="shared" si="4"/>
        <v>7010</v>
      </c>
      <c r="E87" s="139">
        <v>45294</v>
      </c>
      <c r="F87" s="906">
        <f t="shared" si="5"/>
        <v>2024</v>
      </c>
      <c r="G87" s="906">
        <f t="shared" si="6"/>
        <v>3</v>
      </c>
      <c r="H87" t="s">
        <v>1305</v>
      </c>
      <c r="I87">
        <v>0</v>
      </c>
      <c r="J87">
        <v>21917808</v>
      </c>
      <c r="K87" s="244">
        <f t="shared" si="7"/>
        <v>-21917808</v>
      </c>
      <c r="L87" t="s">
        <v>178</v>
      </c>
      <c r="N87" t="s">
        <v>3839</v>
      </c>
      <c r="P87" t="s">
        <v>3808</v>
      </c>
      <c r="Q87" t="s">
        <v>4758</v>
      </c>
    </row>
    <row r="88" spans="1:17" hidden="1">
      <c r="A88">
        <v>69</v>
      </c>
      <c r="C88">
        <v>701000002</v>
      </c>
      <c r="D88" t="str">
        <f t="shared" si="4"/>
        <v>7010</v>
      </c>
      <c r="E88" s="139">
        <v>45294</v>
      </c>
      <c r="F88" s="906">
        <f t="shared" si="5"/>
        <v>2024</v>
      </c>
      <c r="G88" s="906">
        <f t="shared" si="6"/>
        <v>3</v>
      </c>
      <c r="H88" t="s">
        <v>1308</v>
      </c>
      <c r="I88">
        <v>0</v>
      </c>
      <c r="J88">
        <v>13561644</v>
      </c>
      <c r="K88" s="244">
        <f t="shared" si="7"/>
        <v>-13561644</v>
      </c>
      <c r="L88" t="s">
        <v>178</v>
      </c>
      <c r="N88" t="s">
        <v>3839</v>
      </c>
      <c r="P88" t="s">
        <v>3808</v>
      </c>
      <c r="Q88" t="s">
        <v>4758</v>
      </c>
    </row>
    <row r="89" spans="1:17" hidden="1">
      <c r="A89">
        <v>69</v>
      </c>
      <c r="C89">
        <v>701000002</v>
      </c>
      <c r="D89" t="str">
        <f t="shared" si="4"/>
        <v>7010</v>
      </c>
      <c r="E89" s="139">
        <v>45294</v>
      </c>
      <c r="F89" s="906">
        <f t="shared" si="5"/>
        <v>2024</v>
      </c>
      <c r="G89" s="906">
        <f t="shared" si="6"/>
        <v>3</v>
      </c>
      <c r="H89" t="s">
        <v>1314</v>
      </c>
      <c r="I89">
        <v>0</v>
      </c>
      <c r="J89">
        <v>31643836</v>
      </c>
      <c r="K89" s="244">
        <f t="shared" si="7"/>
        <v>-31643836</v>
      </c>
      <c r="L89" t="s">
        <v>178</v>
      </c>
      <c r="N89" t="s">
        <v>3839</v>
      </c>
      <c r="P89" t="s">
        <v>3808</v>
      </c>
      <c r="Q89" t="s">
        <v>4758</v>
      </c>
    </row>
    <row r="90" spans="1:17" hidden="1">
      <c r="A90">
        <v>69</v>
      </c>
      <c r="C90">
        <v>701000002</v>
      </c>
      <c r="D90" t="str">
        <f t="shared" si="4"/>
        <v>7010</v>
      </c>
      <c r="E90" s="139">
        <v>45294</v>
      </c>
      <c r="F90" s="906">
        <f t="shared" si="5"/>
        <v>2024</v>
      </c>
      <c r="G90" s="906">
        <f t="shared" si="6"/>
        <v>3</v>
      </c>
      <c r="H90" t="s">
        <v>1317</v>
      </c>
      <c r="I90">
        <v>0</v>
      </c>
      <c r="J90">
        <v>25890411</v>
      </c>
      <c r="K90" s="244">
        <f t="shared" si="7"/>
        <v>-25890411</v>
      </c>
      <c r="L90" t="s">
        <v>178</v>
      </c>
      <c r="N90" t="s">
        <v>3839</v>
      </c>
      <c r="P90" t="s">
        <v>3808</v>
      </c>
      <c r="Q90" t="s">
        <v>4758</v>
      </c>
    </row>
    <row r="91" spans="1:17" hidden="1">
      <c r="A91">
        <v>69</v>
      </c>
      <c r="C91">
        <v>701000002</v>
      </c>
      <c r="D91" t="str">
        <f t="shared" si="4"/>
        <v>7010</v>
      </c>
      <c r="E91" s="139">
        <v>45294</v>
      </c>
      <c r="F91" s="906">
        <f t="shared" si="5"/>
        <v>2024</v>
      </c>
      <c r="G91" s="906">
        <f t="shared" si="6"/>
        <v>3</v>
      </c>
      <c r="H91" t="s">
        <v>1321</v>
      </c>
      <c r="I91">
        <v>0</v>
      </c>
      <c r="J91">
        <v>14794521</v>
      </c>
      <c r="K91" s="244">
        <f t="shared" si="7"/>
        <v>-14794521</v>
      </c>
      <c r="L91" t="s">
        <v>178</v>
      </c>
      <c r="N91" t="s">
        <v>3839</v>
      </c>
      <c r="P91" t="s">
        <v>3808</v>
      </c>
      <c r="Q91" t="s">
        <v>4758</v>
      </c>
    </row>
    <row r="92" spans="1:17" hidden="1">
      <c r="A92">
        <v>69</v>
      </c>
      <c r="C92">
        <v>701000002</v>
      </c>
      <c r="D92" t="str">
        <f t="shared" si="4"/>
        <v>7010</v>
      </c>
      <c r="E92" s="139">
        <v>45294</v>
      </c>
      <c r="F92" s="906">
        <f t="shared" si="5"/>
        <v>2024</v>
      </c>
      <c r="G92" s="906">
        <f t="shared" si="6"/>
        <v>3</v>
      </c>
      <c r="H92" t="s">
        <v>1325</v>
      </c>
      <c r="I92">
        <v>0</v>
      </c>
      <c r="J92">
        <v>39726028</v>
      </c>
      <c r="K92" s="244">
        <f t="shared" si="7"/>
        <v>-39726028</v>
      </c>
      <c r="L92" t="s">
        <v>178</v>
      </c>
      <c r="N92" t="s">
        <v>3839</v>
      </c>
      <c r="P92" t="s">
        <v>3808</v>
      </c>
      <c r="Q92" t="s">
        <v>4758</v>
      </c>
    </row>
    <row r="93" spans="1:17" hidden="1">
      <c r="A93">
        <v>69</v>
      </c>
      <c r="C93">
        <v>701000002</v>
      </c>
      <c r="D93" t="str">
        <f t="shared" si="4"/>
        <v>7010</v>
      </c>
      <c r="E93" s="139">
        <v>45294</v>
      </c>
      <c r="F93" s="906">
        <f t="shared" si="5"/>
        <v>2024</v>
      </c>
      <c r="G93" s="906">
        <f t="shared" si="6"/>
        <v>3</v>
      </c>
      <c r="H93" t="s">
        <v>1328</v>
      </c>
      <c r="I93">
        <v>0</v>
      </c>
      <c r="J93">
        <v>39726028</v>
      </c>
      <c r="K93" s="244">
        <f t="shared" si="7"/>
        <v>-39726028</v>
      </c>
      <c r="L93" t="s">
        <v>178</v>
      </c>
      <c r="N93" t="s">
        <v>3839</v>
      </c>
      <c r="P93" t="s">
        <v>3808</v>
      </c>
      <c r="Q93" t="s">
        <v>4758</v>
      </c>
    </row>
    <row r="94" spans="1:17" hidden="1">
      <c r="A94">
        <v>69</v>
      </c>
      <c r="C94">
        <v>701000002</v>
      </c>
      <c r="D94" t="str">
        <f t="shared" si="4"/>
        <v>7010</v>
      </c>
      <c r="E94" s="139">
        <v>45294</v>
      </c>
      <c r="F94" s="906">
        <f t="shared" si="5"/>
        <v>2024</v>
      </c>
      <c r="G94" s="906">
        <f t="shared" si="6"/>
        <v>3</v>
      </c>
      <c r="H94" t="s">
        <v>1331</v>
      </c>
      <c r="I94">
        <v>0</v>
      </c>
      <c r="J94">
        <v>35753424</v>
      </c>
      <c r="K94" s="244">
        <f t="shared" si="7"/>
        <v>-35753424</v>
      </c>
      <c r="L94" t="s">
        <v>178</v>
      </c>
      <c r="N94" t="s">
        <v>3839</v>
      </c>
      <c r="P94" t="s">
        <v>3808</v>
      </c>
      <c r="Q94" t="s">
        <v>4758</v>
      </c>
    </row>
    <row r="95" spans="1:17" hidden="1">
      <c r="A95">
        <v>69</v>
      </c>
      <c r="C95">
        <v>701000002</v>
      </c>
      <c r="D95" t="str">
        <f t="shared" si="4"/>
        <v>7010</v>
      </c>
      <c r="E95" s="139">
        <v>45294</v>
      </c>
      <c r="F95" s="906">
        <f t="shared" si="5"/>
        <v>2024</v>
      </c>
      <c r="G95" s="906">
        <f t="shared" si="6"/>
        <v>3</v>
      </c>
      <c r="H95" t="s">
        <v>1335</v>
      </c>
      <c r="I95">
        <v>0</v>
      </c>
      <c r="J95">
        <v>39726027</v>
      </c>
      <c r="K95" s="244">
        <f t="shared" si="7"/>
        <v>-39726027</v>
      </c>
      <c r="L95" t="s">
        <v>178</v>
      </c>
      <c r="N95" t="s">
        <v>3839</v>
      </c>
      <c r="P95" t="s">
        <v>3808</v>
      </c>
      <c r="Q95" t="s">
        <v>4758</v>
      </c>
    </row>
    <row r="96" spans="1:17" hidden="1">
      <c r="A96">
        <v>69</v>
      </c>
      <c r="C96">
        <v>701000002</v>
      </c>
      <c r="D96" t="str">
        <f t="shared" si="4"/>
        <v>7010</v>
      </c>
      <c r="E96" s="139">
        <v>45294</v>
      </c>
      <c r="F96" s="906">
        <f t="shared" si="5"/>
        <v>2024</v>
      </c>
      <c r="G96" s="906">
        <f t="shared" si="6"/>
        <v>3</v>
      </c>
      <c r="H96" t="s">
        <v>1339</v>
      </c>
      <c r="I96">
        <v>0</v>
      </c>
      <c r="J96">
        <v>39726027</v>
      </c>
      <c r="K96" s="244">
        <f t="shared" si="7"/>
        <v>-39726027</v>
      </c>
      <c r="L96" t="s">
        <v>178</v>
      </c>
      <c r="N96" t="s">
        <v>3839</v>
      </c>
      <c r="P96" t="s">
        <v>3808</v>
      </c>
      <c r="Q96" t="s">
        <v>4758</v>
      </c>
    </row>
    <row r="97" spans="1:17" hidden="1">
      <c r="A97">
        <v>69</v>
      </c>
      <c r="C97">
        <v>701000002</v>
      </c>
      <c r="D97" t="str">
        <f t="shared" si="4"/>
        <v>7010</v>
      </c>
      <c r="E97" s="139">
        <v>45294</v>
      </c>
      <c r="F97" s="906">
        <f t="shared" si="5"/>
        <v>2024</v>
      </c>
      <c r="G97" s="906">
        <f t="shared" si="6"/>
        <v>3</v>
      </c>
      <c r="H97" t="s">
        <v>1342</v>
      </c>
      <c r="I97">
        <v>0</v>
      </c>
      <c r="J97">
        <v>39726027</v>
      </c>
      <c r="K97" s="244">
        <f t="shared" si="7"/>
        <v>-39726027</v>
      </c>
      <c r="L97" t="s">
        <v>178</v>
      </c>
      <c r="N97" t="s">
        <v>3839</v>
      </c>
      <c r="P97" t="s">
        <v>3808</v>
      </c>
      <c r="Q97" t="s">
        <v>4758</v>
      </c>
    </row>
    <row r="98" spans="1:17" hidden="1">
      <c r="A98">
        <v>69</v>
      </c>
      <c r="C98">
        <v>701000002</v>
      </c>
      <c r="D98" t="str">
        <f t="shared" si="4"/>
        <v>7010</v>
      </c>
      <c r="E98" s="139">
        <v>45294</v>
      </c>
      <c r="F98" s="906">
        <f t="shared" si="5"/>
        <v>2024</v>
      </c>
      <c r="G98" s="906">
        <f t="shared" si="6"/>
        <v>3</v>
      </c>
      <c r="H98" t="s">
        <v>1346</v>
      </c>
      <c r="I98">
        <v>0</v>
      </c>
      <c r="J98">
        <v>5205480</v>
      </c>
      <c r="K98" s="244">
        <f t="shared" si="7"/>
        <v>-5205480</v>
      </c>
      <c r="L98" t="s">
        <v>178</v>
      </c>
      <c r="N98" t="s">
        <v>3839</v>
      </c>
      <c r="P98" t="s">
        <v>3808</v>
      </c>
      <c r="Q98" t="s">
        <v>4758</v>
      </c>
    </row>
    <row r="99" spans="1:17" hidden="1">
      <c r="A99">
        <v>69</v>
      </c>
      <c r="C99">
        <v>701000002</v>
      </c>
      <c r="D99" t="str">
        <f t="shared" si="4"/>
        <v>7010</v>
      </c>
      <c r="E99" s="139">
        <v>45294</v>
      </c>
      <c r="F99" s="906">
        <f t="shared" si="5"/>
        <v>2024</v>
      </c>
      <c r="G99" s="906">
        <f t="shared" si="6"/>
        <v>3</v>
      </c>
      <c r="H99" t="s">
        <v>1350</v>
      </c>
      <c r="I99">
        <v>0</v>
      </c>
      <c r="J99">
        <v>4931506</v>
      </c>
      <c r="K99" s="244">
        <f t="shared" si="7"/>
        <v>-4931506</v>
      </c>
      <c r="L99" t="s">
        <v>178</v>
      </c>
      <c r="N99" t="s">
        <v>3839</v>
      </c>
      <c r="P99" t="s">
        <v>3808</v>
      </c>
      <c r="Q99" t="s">
        <v>4758</v>
      </c>
    </row>
    <row r="100" spans="1:17" hidden="1">
      <c r="A100">
        <v>69</v>
      </c>
      <c r="C100">
        <v>701000002</v>
      </c>
      <c r="D100" t="str">
        <f t="shared" si="4"/>
        <v>7010</v>
      </c>
      <c r="E100" s="139">
        <v>45294</v>
      </c>
      <c r="F100" s="906">
        <f t="shared" si="5"/>
        <v>2024</v>
      </c>
      <c r="G100" s="906">
        <f t="shared" si="6"/>
        <v>3</v>
      </c>
      <c r="H100" t="s">
        <v>1353</v>
      </c>
      <c r="I100">
        <v>0</v>
      </c>
      <c r="J100">
        <v>4931506</v>
      </c>
      <c r="K100" s="244">
        <f t="shared" si="7"/>
        <v>-4931506</v>
      </c>
      <c r="L100" t="s">
        <v>178</v>
      </c>
      <c r="N100" t="s">
        <v>3839</v>
      </c>
      <c r="P100" t="s">
        <v>3808</v>
      </c>
      <c r="Q100" t="s">
        <v>4758</v>
      </c>
    </row>
    <row r="101" spans="1:17" hidden="1">
      <c r="A101">
        <v>69</v>
      </c>
      <c r="C101">
        <v>701000002</v>
      </c>
      <c r="D101" t="str">
        <f t="shared" si="4"/>
        <v>7010</v>
      </c>
      <c r="E101" s="139">
        <v>45294</v>
      </c>
      <c r="F101" s="906">
        <f t="shared" si="5"/>
        <v>2024</v>
      </c>
      <c r="G101" s="906">
        <f t="shared" si="6"/>
        <v>3</v>
      </c>
      <c r="H101" t="s">
        <v>1356</v>
      </c>
      <c r="I101">
        <v>0</v>
      </c>
      <c r="J101">
        <v>4931506</v>
      </c>
      <c r="K101" s="244">
        <f t="shared" si="7"/>
        <v>-4931506</v>
      </c>
      <c r="L101" t="s">
        <v>178</v>
      </c>
      <c r="N101" t="s">
        <v>3839</v>
      </c>
      <c r="P101" t="s">
        <v>3808</v>
      </c>
      <c r="Q101" t="s">
        <v>4758</v>
      </c>
    </row>
    <row r="102" spans="1:17" hidden="1">
      <c r="A102">
        <v>69</v>
      </c>
      <c r="C102">
        <v>701000002</v>
      </c>
      <c r="D102" t="str">
        <f t="shared" si="4"/>
        <v>7010</v>
      </c>
      <c r="E102" s="139">
        <v>45294</v>
      </c>
      <c r="F102" s="906">
        <f t="shared" si="5"/>
        <v>2024</v>
      </c>
      <c r="G102" s="906">
        <f t="shared" si="6"/>
        <v>3</v>
      </c>
      <c r="H102" t="s">
        <v>1359</v>
      </c>
      <c r="I102">
        <v>0</v>
      </c>
      <c r="J102">
        <v>5205480</v>
      </c>
      <c r="K102" s="244">
        <f t="shared" si="7"/>
        <v>-5205480</v>
      </c>
      <c r="L102" t="s">
        <v>178</v>
      </c>
      <c r="N102" t="s">
        <v>3839</v>
      </c>
      <c r="P102" t="s">
        <v>3808</v>
      </c>
      <c r="Q102" t="s">
        <v>4758</v>
      </c>
    </row>
    <row r="103" spans="1:17" hidden="1">
      <c r="A103">
        <v>69</v>
      </c>
      <c r="C103">
        <v>701000002</v>
      </c>
      <c r="D103" t="str">
        <f t="shared" si="4"/>
        <v>7010</v>
      </c>
      <c r="E103" s="139">
        <v>45294</v>
      </c>
      <c r="F103" s="906">
        <f t="shared" si="5"/>
        <v>2024</v>
      </c>
      <c r="G103" s="906">
        <f t="shared" si="6"/>
        <v>3</v>
      </c>
      <c r="H103" t="s">
        <v>1362</v>
      </c>
      <c r="I103">
        <v>0</v>
      </c>
      <c r="J103">
        <v>5205480</v>
      </c>
      <c r="K103" s="244">
        <f t="shared" si="7"/>
        <v>-5205480</v>
      </c>
      <c r="L103" t="s">
        <v>178</v>
      </c>
      <c r="N103" t="s">
        <v>3839</v>
      </c>
      <c r="P103" t="s">
        <v>3808</v>
      </c>
      <c r="Q103" t="s">
        <v>4758</v>
      </c>
    </row>
    <row r="104" spans="1:17" hidden="1">
      <c r="A104">
        <v>69</v>
      </c>
      <c r="C104">
        <v>701000002</v>
      </c>
      <c r="D104" t="str">
        <f t="shared" si="4"/>
        <v>7010</v>
      </c>
      <c r="E104" s="139">
        <v>45294</v>
      </c>
      <c r="F104" s="906">
        <f t="shared" si="5"/>
        <v>2024</v>
      </c>
      <c r="G104" s="906">
        <f t="shared" si="6"/>
        <v>3</v>
      </c>
      <c r="H104" t="s">
        <v>1365</v>
      </c>
      <c r="I104">
        <v>0</v>
      </c>
      <c r="J104">
        <v>5479452</v>
      </c>
      <c r="K104" s="244">
        <f t="shared" si="7"/>
        <v>-5479452</v>
      </c>
      <c r="L104" t="s">
        <v>178</v>
      </c>
      <c r="N104" t="s">
        <v>3839</v>
      </c>
      <c r="P104" t="s">
        <v>3808</v>
      </c>
      <c r="Q104" t="s">
        <v>4758</v>
      </c>
    </row>
    <row r="105" spans="1:17" hidden="1">
      <c r="A105">
        <v>69</v>
      </c>
      <c r="C105">
        <v>701000002</v>
      </c>
      <c r="D105" t="str">
        <f t="shared" si="4"/>
        <v>7010</v>
      </c>
      <c r="E105" s="139">
        <v>45294</v>
      </c>
      <c r="F105" s="906">
        <f t="shared" si="5"/>
        <v>2024</v>
      </c>
      <c r="G105" s="906">
        <f t="shared" si="6"/>
        <v>3</v>
      </c>
      <c r="H105" t="s">
        <v>1368</v>
      </c>
      <c r="I105">
        <v>0</v>
      </c>
      <c r="J105">
        <v>2602740</v>
      </c>
      <c r="K105" s="244">
        <f t="shared" si="7"/>
        <v>-2602740</v>
      </c>
      <c r="L105" t="s">
        <v>178</v>
      </c>
      <c r="N105" t="s">
        <v>3839</v>
      </c>
      <c r="P105" t="s">
        <v>3808</v>
      </c>
      <c r="Q105" t="s">
        <v>4758</v>
      </c>
    </row>
    <row r="106" spans="1:17" hidden="1">
      <c r="A106">
        <v>69</v>
      </c>
      <c r="C106">
        <v>701000002</v>
      </c>
      <c r="D106" t="str">
        <f t="shared" si="4"/>
        <v>7010</v>
      </c>
      <c r="E106" s="139">
        <v>45294</v>
      </c>
      <c r="F106" s="906">
        <f t="shared" si="5"/>
        <v>2024</v>
      </c>
      <c r="G106" s="906">
        <f t="shared" si="6"/>
        <v>3</v>
      </c>
      <c r="H106" t="s">
        <v>1381</v>
      </c>
      <c r="I106">
        <v>0</v>
      </c>
      <c r="J106">
        <v>11232877</v>
      </c>
      <c r="K106" s="244">
        <f t="shared" si="7"/>
        <v>-11232877</v>
      </c>
      <c r="L106" t="s">
        <v>178</v>
      </c>
      <c r="N106" t="s">
        <v>3839</v>
      </c>
      <c r="P106" t="s">
        <v>3808</v>
      </c>
      <c r="Q106" t="s">
        <v>4758</v>
      </c>
    </row>
    <row r="107" spans="1:17" hidden="1">
      <c r="A107">
        <v>69</v>
      </c>
      <c r="C107">
        <v>701000002</v>
      </c>
      <c r="D107" t="str">
        <f t="shared" si="4"/>
        <v>7010</v>
      </c>
      <c r="E107" s="139">
        <v>45294</v>
      </c>
      <c r="F107" s="906">
        <f t="shared" si="5"/>
        <v>2024</v>
      </c>
      <c r="G107" s="906">
        <f t="shared" si="6"/>
        <v>3</v>
      </c>
      <c r="H107" t="s">
        <v>1385</v>
      </c>
      <c r="I107">
        <v>0</v>
      </c>
      <c r="J107">
        <v>16849315</v>
      </c>
      <c r="K107" s="244">
        <f t="shared" si="7"/>
        <v>-16849315</v>
      </c>
      <c r="L107" t="s">
        <v>178</v>
      </c>
      <c r="N107" t="s">
        <v>3839</v>
      </c>
      <c r="P107" t="s">
        <v>3808</v>
      </c>
      <c r="Q107" t="s">
        <v>4758</v>
      </c>
    </row>
    <row r="108" spans="1:17" hidden="1">
      <c r="A108">
        <v>69</v>
      </c>
      <c r="C108">
        <v>701000002</v>
      </c>
      <c r="D108" t="str">
        <f t="shared" si="4"/>
        <v>7010</v>
      </c>
      <c r="E108" s="139">
        <v>45294</v>
      </c>
      <c r="F108" s="906">
        <f t="shared" si="5"/>
        <v>2024</v>
      </c>
      <c r="G108" s="906">
        <f t="shared" si="6"/>
        <v>3</v>
      </c>
      <c r="H108" t="s">
        <v>1393</v>
      </c>
      <c r="I108">
        <v>0</v>
      </c>
      <c r="J108">
        <v>33410885</v>
      </c>
      <c r="K108" s="244">
        <f t="shared" si="7"/>
        <v>-33410885</v>
      </c>
      <c r="L108" t="s">
        <v>178</v>
      </c>
      <c r="N108" t="s">
        <v>3839</v>
      </c>
      <c r="Q108" t="s">
        <v>4758</v>
      </c>
    </row>
    <row r="109" spans="1:17" hidden="1">
      <c r="A109">
        <v>69</v>
      </c>
      <c r="C109">
        <v>701000002</v>
      </c>
      <c r="D109" t="str">
        <f t="shared" si="4"/>
        <v>7010</v>
      </c>
      <c r="E109" s="139">
        <v>45294</v>
      </c>
      <c r="F109" s="906">
        <f t="shared" si="5"/>
        <v>2024</v>
      </c>
      <c r="G109" s="906">
        <f t="shared" si="6"/>
        <v>3</v>
      </c>
      <c r="H109" t="s">
        <v>1393</v>
      </c>
      <c r="I109">
        <v>1369.86</v>
      </c>
      <c r="J109">
        <v>0</v>
      </c>
      <c r="K109" s="244">
        <f t="shared" si="7"/>
        <v>1369.86</v>
      </c>
      <c r="L109" t="s">
        <v>315</v>
      </c>
      <c r="N109" t="s">
        <v>3839</v>
      </c>
      <c r="Q109" t="s">
        <v>4758</v>
      </c>
    </row>
    <row r="110" spans="1:17" hidden="1">
      <c r="A110">
        <v>69</v>
      </c>
      <c r="C110">
        <v>701000002</v>
      </c>
      <c r="D110" t="str">
        <f t="shared" si="4"/>
        <v>7010</v>
      </c>
      <c r="E110" s="139">
        <v>45294</v>
      </c>
      <c r="F110" s="906">
        <f t="shared" si="5"/>
        <v>2024</v>
      </c>
      <c r="G110" s="906">
        <f t="shared" si="6"/>
        <v>3</v>
      </c>
      <c r="H110" t="s">
        <v>1393</v>
      </c>
      <c r="I110">
        <v>0</v>
      </c>
      <c r="J110">
        <v>1369.86</v>
      </c>
      <c r="K110" s="244">
        <f t="shared" si="7"/>
        <v>-1369.86</v>
      </c>
      <c r="L110" t="s">
        <v>315</v>
      </c>
      <c r="N110" t="s">
        <v>3839</v>
      </c>
      <c r="P110" t="s">
        <v>3808</v>
      </c>
      <c r="Q110" t="s">
        <v>4758</v>
      </c>
    </row>
    <row r="111" spans="1:17">
      <c r="A111">
        <v>69</v>
      </c>
      <c r="C111">
        <v>701000002</v>
      </c>
      <c r="D111" t="str">
        <f t="shared" si="4"/>
        <v>7010</v>
      </c>
      <c r="E111" s="139">
        <v>45295</v>
      </c>
      <c r="F111" s="906">
        <f t="shared" si="5"/>
        <v>2024</v>
      </c>
      <c r="G111" s="906">
        <f t="shared" si="6"/>
        <v>4</v>
      </c>
      <c r="H111" t="s">
        <v>1272</v>
      </c>
      <c r="I111">
        <v>0</v>
      </c>
      <c r="J111">
        <v>21232877</v>
      </c>
      <c r="K111" s="244">
        <f t="shared" si="7"/>
        <v>-21232877</v>
      </c>
      <c r="L111" t="s">
        <v>178</v>
      </c>
      <c r="N111" t="s">
        <v>3839</v>
      </c>
      <c r="P111" t="s">
        <v>3808</v>
      </c>
      <c r="Q111" t="s">
        <v>4758</v>
      </c>
    </row>
    <row r="112" spans="1:17">
      <c r="A112">
        <v>69</v>
      </c>
      <c r="C112">
        <v>701000002</v>
      </c>
      <c r="D112" t="str">
        <f t="shared" si="4"/>
        <v>7010</v>
      </c>
      <c r="E112" s="139">
        <v>45295</v>
      </c>
      <c r="F112" s="906">
        <f t="shared" si="5"/>
        <v>2024</v>
      </c>
      <c r="G112" s="906">
        <f t="shared" si="6"/>
        <v>4</v>
      </c>
      <c r="H112" t="s">
        <v>1278</v>
      </c>
      <c r="I112">
        <v>0</v>
      </c>
      <c r="J112">
        <v>22260274</v>
      </c>
      <c r="K112" s="244">
        <f t="shared" si="7"/>
        <v>-22260274</v>
      </c>
      <c r="L112" t="s">
        <v>178</v>
      </c>
      <c r="N112" t="s">
        <v>3839</v>
      </c>
      <c r="P112" t="s">
        <v>3808</v>
      </c>
      <c r="Q112" t="s">
        <v>4758</v>
      </c>
    </row>
    <row r="113" spans="1:17">
      <c r="A113">
        <v>69</v>
      </c>
      <c r="C113">
        <v>701000002</v>
      </c>
      <c r="D113" t="str">
        <f t="shared" si="4"/>
        <v>7010</v>
      </c>
      <c r="E113" s="139">
        <v>45295</v>
      </c>
      <c r="F113" s="906">
        <f t="shared" si="5"/>
        <v>2024</v>
      </c>
      <c r="G113" s="906">
        <f t="shared" si="6"/>
        <v>4</v>
      </c>
      <c r="H113" t="s">
        <v>1282</v>
      </c>
      <c r="I113">
        <v>0</v>
      </c>
      <c r="J113">
        <v>20547945</v>
      </c>
      <c r="K113" s="244">
        <f t="shared" si="7"/>
        <v>-20547945</v>
      </c>
      <c r="L113" t="s">
        <v>178</v>
      </c>
      <c r="N113" t="s">
        <v>3839</v>
      </c>
      <c r="P113" t="s">
        <v>3808</v>
      </c>
      <c r="Q113" t="s">
        <v>4758</v>
      </c>
    </row>
    <row r="114" spans="1:17">
      <c r="A114">
        <v>69</v>
      </c>
      <c r="C114">
        <v>701000002</v>
      </c>
      <c r="D114" t="str">
        <f t="shared" si="4"/>
        <v>7010</v>
      </c>
      <c r="E114" s="139">
        <v>45295</v>
      </c>
      <c r="F114" s="906">
        <f t="shared" si="5"/>
        <v>2024</v>
      </c>
      <c r="G114" s="906">
        <f t="shared" si="6"/>
        <v>4</v>
      </c>
      <c r="H114" t="s">
        <v>1287</v>
      </c>
      <c r="I114">
        <v>0</v>
      </c>
      <c r="J114">
        <v>21917809</v>
      </c>
      <c r="K114" s="244">
        <f t="shared" si="7"/>
        <v>-21917809</v>
      </c>
      <c r="L114" t="s">
        <v>178</v>
      </c>
      <c r="N114" t="s">
        <v>3839</v>
      </c>
      <c r="P114" t="s">
        <v>3808</v>
      </c>
      <c r="Q114" t="s">
        <v>4758</v>
      </c>
    </row>
    <row r="115" spans="1:17">
      <c r="A115">
        <v>69</v>
      </c>
      <c r="C115">
        <v>701000002</v>
      </c>
      <c r="D115" t="str">
        <f t="shared" si="4"/>
        <v>7010</v>
      </c>
      <c r="E115" s="139">
        <v>45295</v>
      </c>
      <c r="F115" s="906">
        <f t="shared" si="5"/>
        <v>2024</v>
      </c>
      <c r="G115" s="906">
        <f t="shared" si="6"/>
        <v>4</v>
      </c>
      <c r="H115" t="s">
        <v>1291</v>
      </c>
      <c r="I115">
        <v>0</v>
      </c>
      <c r="J115">
        <v>16986301</v>
      </c>
      <c r="K115" s="244">
        <f t="shared" si="7"/>
        <v>-16986301</v>
      </c>
      <c r="L115" t="s">
        <v>178</v>
      </c>
      <c r="N115" t="s">
        <v>3839</v>
      </c>
      <c r="P115" t="s">
        <v>3808</v>
      </c>
      <c r="Q115" t="s">
        <v>4758</v>
      </c>
    </row>
    <row r="116" spans="1:17">
      <c r="A116">
        <v>69</v>
      </c>
      <c r="C116">
        <v>701000002</v>
      </c>
      <c r="D116" t="str">
        <f t="shared" si="4"/>
        <v>7010</v>
      </c>
      <c r="E116" s="139">
        <v>45295</v>
      </c>
      <c r="F116" s="906">
        <f t="shared" si="5"/>
        <v>2024</v>
      </c>
      <c r="G116" s="906">
        <f t="shared" si="6"/>
        <v>4</v>
      </c>
      <c r="H116" t="s">
        <v>1296</v>
      </c>
      <c r="I116">
        <v>0</v>
      </c>
      <c r="J116">
        <v>16986301</v>
      </c>
      <c r="K116" s="244">
        <f t="shared" si="7"/>
        <v>-16986301</v>
      </c>
      <c r="L116" t="s">
        <v>178</v>
      </c>
      <c r="N116" t="s">
        <v>3839</v>
      </c>
      <c r="P116" t="s">
        <v>3808</v>
      </c>
      <c r="Q116" t="s">
        <v>4758</v>
      </c>
    </row>
    <row r="117" spans="1:17">
      <c r="A117">
        <v>69</v>
      </c>
      <c r="C117">
        <v>701000002</v>
      </c>
      <c r="D117" t="str">
        <f t="shared" si="4"/>
        <v>7010</v>
      </c>
      <c r="E117" s="139">
        <v>45295</v>
      </c>
      <c r="F117" s="906">
        <f t="shared" si="5"/>
        <v>2024</v>
      </c>
      <c r="G117" s="906">
        <f t="shared" si="6"/>
        <v>4</v>
      </c>
      <c r="H117" t="s">
        <v>1301</v>
      </c>
      <c r="I117">
        <v>0</v>
      </c>
      <c r="J117">
        <v>21917808</v>
      </c>
      <c r="K117" s="244">
        <f t="shared" si="7"/>
        <v>-21917808</v>
      </c>
      <c r="L117" t="s">
        <v>178</v>
      </c>
      <c r="N117" t="s">
        <v>3839</v>
      </c>
      <c r="P117" t="s">
        <v>3808</v>
      </c>
      <c r="Q117" t="s">
        <v>4758</v>
      </c>
    </row>
    <row r="118" spans="1:17">
      <c r="A118">
        <v>69</v>
      </c>
      <c r="C118">
        <v>701000002</v>
      </c>
      <c r="D118" t="str">
        <f t="shared" si="4"/>
        <v>7010</v>
      </c>
      <c r="E118" s="139">
        <v>45295</v>
      </c>
      <c r="F118" s="906">
        <f t="shared" si="5"/>
        <v>2024</v>
      </c>
      <c r="G118" s="906">
        <f t="shared" si="6"/>
        <v>4</v>
      </c>
      <c r="H118" t="s">
        <v>1305</v>
      </c>
      <c r="I118">
        <v>0</v>
      </c>
      <c r="J118">
        <v>21917808</v>
      </c>
      <c r="K118" s="244">
        <f t="shared" si="7"/>
        <v>-21917808</v>
      </c>
      <c r="L118" t="s">
        <v>178</v>
      </c>
      <c r="N118" t="s">
        <v>3839</v>
      </c>
      <c r="P118" t="s">
        <v>3808</v>
      </c>
      <c r="Q118" t="s">
        <v>4758</v>
      </c>
    </row>
    <row r="119" spans="1:17">
      <c r="A119">
        <v>69</v>
      </c>
      <c r="C119">
        <v>701000002</v>
      </c>
      <c r="D119" t="str">
        <f t="shared" si="4"/>
        <v>7010</v>
      </c>
      <c r="E119" s="139">
        <v>45295</v>
      </c>
      <c r="F119" s="906">
        <f t="shared" si="5"/>
        <v>2024</v>
      </c>
      <c r="G119" s="906">
        <f t="shared" si="6"/>
        <v>4</v>
      </c>
      <c r="H119" t="s">
        <v>1308</v>
      </c>
      <c r="I119">
        <v>0</v>
      </c>
      <c r="J119">
        <v>13561644</v>
      </c>
      <c r="K119" s="244">
        <f t="shared" si="7"/>
        <v>-13561644</v>
      </c>
      <c r="L119" t="s">
        <v>178</v>
      </c>
      <c r="N119" t="s">
        <v>3839</v>
      </c>
      <c r="P119" t="s">
        <v>3808</v>
      </c>
      <c r="Q119" t="s">
        <v>4758</v>
      </c>
    </row>
    <row r="120" spans="1:17">
      <c r="A120">
        <v>69</v>
      </c>
      <c r="C120">
        <v>701000002</v>
      </c>
      <c r="D120" t="str">
        <f t="shared" si="4"/>
        <v>7010</v>
      </c>
      <c r="E120" s="139">
        <v>45295</v>
      </c>
      <c r="F120" s="906">
        <f t="shared" si="5"/>
        <v>2024</v>
      </c>
      <c r="G120" s="906">
        <f t="shared" si="6"/>
        <v>4</v>
      </c>
      <c r="H120" t="s">
        <v>1314</v>
      </c>
      <c r="I120">
        <v>0</v>
      </c>
      <c r="J120">
        <v>31643835</v>
      </c>
      <c r="K120" s="244">
        <f t="shared" si="7"/>
        <v>-31643835</v>
      </c>
      <c r="L120" t="s">
        <v>178</v>
      </c>
      <c r="N120" t="s">
        <v>3839</v>
      </c>
      <c r="P120" t="s">
        <v>3808</v>
      </c>
      <c r="Q120" t="s">
        <v>4758</v>
      </c>
    </row>
    <row r="121" spans="1:17">
      <c r="A121">
        <v>69</v>
      </c>
      <c r="C121">
        <v>701000002</v>
      </c>
      <c r="D121" t="str">
        <f t="shared" si="4"/>
        <v>7010</v>
      </c>
      <c r="E121" s="139">
        <v>45295</v>
      </c>
      <c r="F121" s="906">
        <f t="shared" si="5"/>
        <v>2024</v>
      </c>
      <c r="G121" s="906">
        <f t="shared" si="6"/>
        <v>4</v>
      </c>
      <c r="H121" t="s">
        <v>1317</v>
      </c>
      <c r="I121">
        <v>0</v>
      </c>
      <c r="J121">
        <v>25890411</v>
      </c>
      <c r="K121" s="244">
        <f t="shared" si="7"/>
        <v>-25890411</v>
      </c>
      <c r="L121" t="s">
        <v>178</v>
      </c>
      <c r="N121" t="s">
        <v>3839</v>
      </c>
      <c r="P121" t="s">
        <v>3808</v>
      </c>
      <c r="Q121" t="s">
        <v>4758</v>
      </c>
    </row>
    <row r="122" spans="1:17">
      <c r="A122">
        <v>69</v>
      </c>
      <c r="C122">
        <v>701000002</v>
      </c>
      <c r="D122" t="str">
        <f t="shared" si="4"/>
        <v>7010</v>
      </c>
      <c r="E122" s="139">
        <v>45295</v>
      </c>
      <c r="F122" s="906">
        <f t="shared" si="5"/>
        <v>2024</v>
      </c>
      <c r="G122" s="906">
        <f t="shared" si="6"/>
        <v>4</v>
      </c>
      <c r="H122" t="s">
        <v>1321</v>
      </c>
      <c r="I122">
        <v>0</v>
      </c>
      <c r="J122">
        <v>14794520</v>
      </c>
      <c r="K122" s="244">
        <f t="shared" si="7"/>
        <v>-14794520</v>
      </c>
      <c r="L122" t="s">
        <v>178</v>
      </c>
      <c r="N122" t="s">
        <v>3839</v>
      </c>
      <c r="P122" t="s">
        <v>3808</v>
      </c>
      <c r="Q122" t="s">
        <v>4758</v>
      </c>
    </row>
    <row r="123" spans="1:17">
      <c r="A123">
        <v>69</v>
      </c>
      <c r="C123">
        <v>701000002</v>
      </c>
      <c r="D123" t="str">
        <f t="shared" si="4"/>
        <v>7010</v>
      </c>
      <c r="E123" s="139">
        <v>45295</v>
      </c>
      <c r="F123" s="906">
        <f t="shared" si="5"/>
        <v>2024</v>
      </c>
      <c r="G123" s="906">
        <f t="shared" si="6"/>
        <v>4</v>
      </c>
      <c r="H123" t="s">
        <v>1325</v>
      </c>
      <c r="I123">
        <v>0</v>
      </c>
      <c r="J123">
        <v>39726027</v>
      </c>
      <c r="K123" s="244">
        <f t="shared" si="7"/>
        <v>-39726027</v>
      </c>
      <c r="L123" t="s">
        <v>178</v>
      </c>
      <c r="N123" t="s">
        <v>3839</v>
      </c>
      <c r="P123" t="s">
        <v>3808</v>
      </c>
      <c r="Q123" t="s">
        <v>4758</v>
      </c>
    </row>
    <row r="124" spans="1:17">
      <c r="A124">
        <v>69</v>
      </c>
      <c r="C124">
        <v>701000002</v>
      </c>
      <c r="D124" t="str">
        <f t="shared" si="4"/>
        <v>7010</v>
      </c>
      <c r="E124" s="139">
        <v>45295</v>
      </c>
      <c r="F124" s="906">
        <f t="shared" si="5"/>
        <v>2024</v>
      </c>
      <c r="G124" s="906">
        <f t="shared" si="6"/>
        <v>4</v>
      </c>
      <c r="H124" t="s">
        <v>1328</v>
      </c>
      <c r="I124">
        <v>0</v>
      </c>
      <c r="J124">
        <v>39726027</v>
      </c>
      <c r="K124" s="244">
        <f t="shared" si="7"/>
        <v>-39726027</v>
      </c>
      <c r="L124" t="s">
        <v>178</v>
      </c>
      <c r="N124" t="s">
        <v>3839</v>
      </c>
      <c r="P124" t="s">
        <v>3808</v>
      </c>
      <c r="Q124" t="s">
        <v>4758</v>
      </c>
    </row>
    <row r="125" spans="1:17">
      <c r="A125">
        <v>69</v>
      </c>
      <c r="C125">
        <v>701000002</v>
      </c>
      <c r="D125" t="str">
        <f t="shared" si="4"/>
        <v>7010</v>
      </c>
      <c r="E125" s="139">
        <v>45295</v>
      </c>
      <c r="F125" s="906">
        <f t="shared" si="5"/>
        <v>2024</v>
      </c>
      <c r="G125" s="906">
        <f t="shared" si="6"/>
        <v>4</v>
      </c>
      <c r="H125" t="s">
        <v>1331</v>
      </c>
      <c r="I125">
        <v>0</v>
      </c>
      <c r="J125">
        <v>35753425</v>
      </c>
      <c r="K125" s="244">
        <f t="shared" si="7"/>
        <v>-35753425</v>
      </c>
      <c r="L125" t="s">
        <v>178</v>
      </c>
      <c r="N125" t="s">
        <v>3839</v>
      </c>
      <c r="P125" t="s">
        <v>3808</v>
      </c>
      <c r="Q125" t="s">
        <v>4758</v>
      </c>
    </row>
    <row r="126" spans="1:17">
      <c r="A126">
        <v>69</v>
      </c>
      <c r="C126">
        <v>701000002</v>
      </c>
      <c r="D126" t="str">
        <f t="shared" si="4"/>
        <v>7010</v>
      </c>
      <c r="E126" s="139">
        <v>45295</v>
      </c>
      <c r="F126" s="906">
        <f t="shared" si="5"/>
        <v>2024</v>
      </c>
      <c r="G126" s="906">
        <f t="shared" si="6"/>
        <v>4</v>
      </c>
      <c r="H126" t="s">
        <v>1335</v>
      </c>
      <c r="I126">
        <v>0</v>
      </c>
      <c r="J126">
        <v>39726028</v>
      </c>
      <c r="K126" s="244">
        <f t="shared" si="7"/>
        <v>-39726028</v>
      </c>
      <c r="L126" t="s">
        <v>178</v>
      </c>
      <c r="N126" t="s">
        <v>3839</v>
      </c>
      <c r="P126" t="s">
        <v>3808</v>
      </c>
      <c r="Q126" t="s">
        <v>4758</v>
      </c>
    </row>
    <row r="127" spans="1:17">
      <c r="A127">
        <v>69</v>
      </c>
      <c r="C127">
        <v>701000002</v>
      </c>
      <c r="D127" t="str">
        <f t="shared" si="4"/>
        <v>7010</v>
      </c>
      <c r="E127" s="139">
        <v>45295</v>
      </c>
      <c r="F127" s="906">
        <f t="shared" si="5"/>
        <v>2024</v>
      </c>
      <c r="G127" s="906">
        <f t="shared" si="6"/>
        <v>4</v>
      </c>
      <c r="H127" t="s">
        <v>1339</v>
      </c>
      <c r="I127">
        <v>0</v>
      </c>
      <c r="J127">
        <v>39726028</v>
      </c>
      <c r="K127" s="244">
        <f t="shared" si="7"/>
        <v>-39726028</v>
      </c>
      <c r="L127" t="s">
        <v>178</v>
      </c>
      <c r="N127" t="s">
        <v>3839</v>
      </c>
      <c r="P127" t="s">
        <v>3808</v>
      </c>
      <c r="Q127" t="s">
        <v>4758</v>
      </c>
    </row>
    <row r="128" spans="1:17">
      <c r="A128">
        <v>69</v>
      </c>
      <c r="C128">
        <v>701000002</v>
      </c>
      <c r="D128" t="str">
        <f t="shared" si="4"/>
        <v>7010</v>
      </c>
      <c r="E128" s="139">
        <v>45295</v>
      </c>
      <c r="F128" s="906">
        <f t="shared" si="5"/>
        <v>2024</v>
      </c>
      <c r="G128" s="906">
        <f t="shared" si="6"/>
        <v>4</v>
      </c>
      <c r="H128" t="s">
        <v>1342</v>
      </c>
      <c r="I128">
        <v>0</v>
      </c>
      <c r="J128">
        <v>39726028</v>
      </c>
      <c r="K128" s="244">
        <f t="shared" si="7"/>
        <v>-39726028</v>
      </c>
      <c r="L128" t="s">
        <v>178</v>
      </c>
      <c r="N128" t="s">
        <v>3839</v>
      </c>
      <c r="P128" t="s">
        <v>3808</v>
      </c>
      <c r="Q128" t="s">
        <v>4758</v>
      </c>
    </row>
    <row r="129" spans="1:18">
      <c r="A129">
        <v>69</v>
      </c>
      <c r="C129">
        <v>701000002</v>
      </c>
      <c r="D129" t="str">
        <f t="shared" si="4"/>
        <v>7010</v>
      </c>
      <c r="E129" s="139">
        <v>45295</v>
      </c>
      <c r="F129" s="906">
        <f t="shared" si="5"/>
        <v>2024</v>
      </c>
      <c r="G129" s="906">
        <f t="shared" si="6"/>
        <v>4</v>
      </c>
      <c r="H129" t="s">
        <v>1346</v>
      </c>
      <c r="I129">
        <v>0</v>
      </c>
      <c r="J129">
        <v>5205479</v>
      </c>
      <c r="K129" s="244">
        <f t="shared" si="7"/>
        <v>-5205479</v>
      </c>
      <c r="L129" t="s">
        <v>178</v>
      </c>
      <c r="N129" t="s">
        <v>3839</v>
      </c>
      <c r="P129" t="s">
        <v>3808</v>
      </c>
      <c r="Q129" t="s">
        <v>4758</v>
      </c>
    </row>
    <row r="130" spans="1:18">
      <c r="A130">
        <v>69</v>
      </c>
      <c r="C130">
        <v>701000002</v>
      </c>
      <c r="D130" t="str">
        <f t="shared" si="4"/>
        <v>7010</v>
      </c>
      <c r="E130" s="139">
        <v>45295</v>
      </c>
      <c r="F130" s="906">
        <f t="shared" si="5"/>
        <v>2024</v>
      </c>
      <c r="G130" s="906">
        <f t="shared" si="6"/>
        <v>4</v>
      </c>
      <c r="H130" t="s">
        <v>1350</v>
      </c>
      <c r="I130">
        <v>0</v>
      </c>
      <c r="J130">
        <v>4931507</v>
      </c>
      <c r="K130" s="244">
        <f t="shared" si="7"/>
        <v>-4931507</v>
      </c>
      <c r="L130" t="s">
        <v>178</v>
      </c>
      <c r="N130" t="s">
        <v>3839</v>
      </c>
      <c r="P130" t="s">
        <v>3808</v>
      </c>
      <c r="Q130" t="s">
        <v>4758</v>
      </c>
    </row>
    <row r="131" spans="1:18">
      <c r="A131">
        <v>69</v>
      </c>
      <c r="C131">
        <v>701000002</v>
      </c>
      <c r="D131" t="str">
        <f t="shared" ref="D131:D194" si="8">LEFT(C131,4)</f>
        <v>7010</v>
      </c>
      <c r="E131" s="139">
        <v>45295</v>
      </c>
      <c r="F131" s="906">
        <f t="shared" ref="F131:F194" si="9">YEAR(E131)</f>
        <v>2024</v>
      </c>
      <c r="G131" s="906">
        <f t="shared" ref="G131:G194" si="10">IF(F131=2024,DAY(E131),0)</f>
        <v>4</v>
      </c>
      <c r="H131" t="s">
        <v>1353</v>
      </c>
      <c r="I131">
        <v>0</v>
      </c>
      <c r="J131">
        <v>4931507</v>
      </c>
      <c r="K131" s="244">
        <f t="shared" ref="K131:K194" si="11">I131-J131</f>
        <v>-4931507</v>
      </c>
      <c r="L131" t="s">
        <v>178</v>
      </c>
      <c r="N131" t="s">
        <v>3839</v>
      </c>
      <c r="P131" t="s">
        <v>3808</v>
      </c>
      <c r="Q131" t="s">
        <v>4758</v>
      </c>
    </row>
    <row r="132" spans="1:18">
      <c r="A132">
        <v>69</v>
      </c>
      <c r="C132">
        <v>701000002</v>
      </c>
      <c r="D132" t="str">
        <f t="shared" si="8"/>
        <v>7010</v>
      </c>
      <c r="E132" s="139">
        <v>45295</v>
      </c>
      <c r="F132" s="906">
        <f t="shared" si="9"/>
        <v>2024</v>
      </c>
      <c r="G132" s="906">
        <f t="shared" si="10"/>
        <v>4</v>
      </c>
      <c r="H132" t="s">
        <v>1356</v>
      </c>
      <c r="I132">
        <v>0</v>
      </c>
      <c r="J132">
        <v>4931507</v>
      </c>
      <c r="K132" s="244">
        <f t="shared" si="11"/>
        <v>-4931507</v>
      </c>
      <c r="L132" t="s">
        <v>178</v>
      </c>
      <c r="N132" t="s">
        <v>3839</v>
      </c>
      <c r="P132" t="s">
        <v>3808</v>
      </c>
      <c r="Q132" t="s">
        <v>4758</v>
      </c>
    </row>
    <row r="133" spans="1:18">
      <c r="A133">
        <v>69</v>
      </c>
      <c r="C133">
        <v>701000002</v>
      </c>
      <c r="D133" t="str">
        <f t="shared" si="8"/>
        <v>7010</v>
      </c>
      <c r="E133" s="139">
        <v>45295</v>
      </c>
      <c r="F133" s="906">
        <f t="shared" si="9"/>
        <v>2024</v>
      </c>
      <c r="G133" s="906">
        <f t="shared" si="10"/>
        <v>4</v>
      </c>
      <c r="H133" t="s">
        <v>1359</v>
      </c>
      <c r="I133">
        <v>0</v>
      </c>
      <c r="J133">
        <v>5205479</v>
      </c>
      <c r="K133" s="244">
        <f t="shared" si="11"/>
        <v>-5205479</v>
      </c>
      <c r="L133" t="s">
        <v>178</v>
      </c>
      <c r="N133" t="s">
        <v>3839</v>
      </c>
      <c r="P133" t="s">
        <v>3808</v>
      </c>
      <c r="Q133" t="s">
        <v>4758</v>
      </c>
    </row>
    <row r="134" spans="1:18">
      <c r="A134">
        <v>69</v>
      </c>
      <c r="C134">
        <v>701000002</v>
      </c>
      <c r="D134" t="str">
        <f t="shared" si="8"/>
        <v>7010</v>
      </c>
      <c r="E134" s="139">
        <v>45295</v>
      </c>
      <c r="F134" s="906">
        <f t="shared" si="9"/>
        <v>2024</v>
      </c>
      <c r="G134" s="906">
        <f t="shared" si="10"/>
        <v>4</v>
      </c>
      <c r="H134" t="s">
        <v>1362</v>
      </c>
      <c r="I134">
        <v>0</v>
      </c>
      <c r="J134">
        <v>5205479</v>
      </c>
      <c r="K134" s="244">
        <f t="shared" si="11"/>
        <v>-5205479</v>
      </c>
      <c r="L134" t="s">
        <v>178</v>
      </c>
      <c r="N134" t="s">
        <v>3839</v>
      </c>
      <c r="P134" t="s">
        <v>3808</v>
      </c>
      <c r="Q134" t="s">
        <v>4758</v>
      </c>
    </row>
    <row r="135" spans="1:18">
      <c r="A135">
        <v>69</v>
      </c>
      <c r="C135">
        <v>701000002</v>
      </c>
      <c r="D135" t="str">
        <f t="shared" si="8"/>
        <v>7010</v>
      </c>
      <c r="E135" s="139">
        <v>45295</v>
      </c>
      <c r="F135" s="906">
        <f t="shared" si="9"/>
        <v>2024</v>
      </c>
      <c r="G135" s="906">
        <f t="shared" si="10"/>
        <v>4</v>
      </c>
      <c r="H135" t="s">
        <v>1365</v>
      </c>
      <c r="I135">
        <v>0</v>
      </c>
      <c r="J135">
        <v>5479452</v>
      </c>
      <c r="K135" s="244">
        <f t="shared" si="11"/>
        <v>-5479452</v>
      </c>
      <c r="L135" t="s">
        <v>178</v>
      </c>
      <c r="N135" t="s">
        <v>3839</v>
      </c>
      <c r="P135" t="s">
        <v>3808</v>
      </c>
      <c r="Q135" t="s">
        <v>4758</v>
      </c>
    </row>
    <row r="136" spans="1:18">
      <c r="A136">
        <v>69</v>
      </c>
      <c r="C136">
        <v>701000002</v>
      </c>
      <c r="D136" t="str">
        <f t="shared" si="8"/>
        <v>7010</v>
      </c>
      <c r="E136" s="139">
        <v>45295</v>
      </c>
      <c r="F136" s="906">
        <f t="shared" si="9"/>
        <v>2024</v>
      </c>
      <c r="G136" s="906">
        <f t="shared" si="10"/>
        <v>4</v>
      </c>
      <c r="H136" t="s">
        <v>1368</v>
      </c>
      <c r="I136">
        <v>0</v>
      </c>
      <c r="J136">
        <v>2602740</v>
      </c>
      <c r="K136" s="244">
        <f t="shared" si="11"/>
        <v>-2602740</v>
      </c>
      <c r="L136" t="s">
        <v>178</v>
      </c>
      <c r="N136" t="s">
        <v>3839</v>
      </c>
      <c r="P136" t="s">
        <v>3808</v>
      </c>
      <c r="Q136" t="s">
        <v>4758</v>
      </c>
    </row>
    <row r="137" spans="1:18">
      <c r="A137">
        <v>69</v>
      </c>
      <c r="C137">
        <v>701000002</v>
      </c>
      <c r="D137" t="str">
        <f t="shared" si="8"/>
        <v>7010</v>
      </c>
      <c r="E137" s="139">
        <v>45295</v>
      </c>
      <c r="F137" s="906">
        <f t="shared" si="9"/>
        <v>2024</v>
      </c>
      <c r="G137" s="906">
        <f t="shared" si="10"/>
        <v>4</v>
      </c>
      <c r="H137" t="s">
        <v>1393</v>
      </c>
      <c r="I137">
        <v>0</v>
      </c>
      <c r="J137">
        <v>1369.86</v>
      </c>
      <c r="K137" s="244">
        <f t="shared" si="11"/>
        <v>-1369.86</v>
      </c>
      <c r="L137" t="s">
        <v>315</v>
      </c>
      <c r="N137" t="s">
        <v>3839</v>
      </c>
      <c r="P137" t="s">
        <v>3808</v>
      </c>
      <c r="Q137" t="s">
        <v>4758</v>
      </c>
    </row>
    <row r="138" spans="1:18">
      <c r="A138">
        <v>69</v>
      </c>
      <c r="C138">
        <v>701000002</v>
      </c>
      <c r="D138" t="str">
        <f t="shared" si="8"/>
        <v>7010</v>
      </c>
      <c r="E138" s="139">
        <v>45295</v>
      </c>
      <c r="F138" s="906">
        <f t="shared" si="9"/>
        <v>2024</v>
      </c>
      <c r="G138" s="906">
        <f t="shared" si="10"/>
        <v>4</v>
      </c>
      <c r="H138" t="s">
        <v>1393</v>
      </c>
      <c r="I138">
        <v>1369.86</v>
      </c>
      <c r="J138">
        <v>0</v>
      </c>
      <c r="K138" s="244">
        <f t="shared" si="11"/>
        <v>1369.86</v>
      </c>
      <c r="L138" t="s">
        <v>315</v>
      </c>
      <c r="N138" t="s">
        <v>3839</v>
      </c>
      <c r="Q138" t="s">
        <v>4758</v>
      </c>
    </row>
    <row r="139" spans="1:18">
      <c r="A139">
        <v>69</v>
      </c>
      <c r="C139">
        <v>701000002</v>
      </c>
      <c r="D139" t="str">
        <f t="shared" si="8"/>
        <v>7010</v>
      </c>
      <c r="E139" s="139">
        <v>45295</v>
      </c>
      <c r="F139" s="906">
        <f t="shared" si="9"/>
        <v>2024</v>
      </c>
      <c r="G139" s="906">
        <f t="shared" si="10"/>
        <v>4</v>
      </c>
      <c r="H139" t="s">
        <v>1393</v>
      </c>
      <c r="I139">
        <v>0</v>
      </c>
      <c r="J139">
        <v>33438283</v>
      </c>
      <c r="K139" s="244">
        <f t="shared" si="11"/>
        <v>-33438283</v>
      </c>
      <c r="L139" t="s">
        <v>178</v>
      </c>
      <c r="N139" t="s">
        <v>3839</v>
      </c>
      <c r="Q139" t="s">
        <v>4758</v>
      </c>
    </row>
    <row r="140" spans="1:18" hidden="1">
      <c r="A140">
        <v>69</v>
      </c>
      <c r="C140">
        <v>701000001</v>
      </c>
      <c r="D140" t="str">
        <f t="shared" si="8"/>
        <v>7010</v>
      </c>
      <c r="E140" s="139">
        <v>45296</v>
      </c>
      <c r="F140" s="906">
        <f t="shared" si="9"/>
        <v>2024</v>
      </c>
      <c r="G140" s="906">
        <f t="shared" si="10"/>
        <v>5</v>
      </c>
      <c r="H140">
        <v>690011240050001</v>
      </c>
      <c r="I140">
        <v>0</v>
      </c>
      <c r="J140">
        <v>213568</v>
      </c>
      <c r="K140">
        <f t="shared" si="11"/>
        <v>-213568</v>
      </c>
      <c r="L140" t="s">
        <v>178</v>
      </c>
      <c r="N140" t="s">
        <v>3819</v>
      </c>
      <c r="P140" t="s">
        <v>4759</v>
      </c>
      <c r="Q140" t="s">
        <v>4752</v>
      </c>
      <c r="R140" t="s">
        <v>9</v>
      </c>
    </row>
    <row r="141" spans="1:18" hidden="1">
      <c r="A141">
        <v>69</v>
      </c>
      <c r="C141">
        <v>701000002</v>
      </c>
      <c r="D141" t="str">
        <f t="shared" si="8"/>
        <v>7010</v>
      </c>
      <c r="E141" s="139">
        <v>45296</v>
      </c>
      <c r="F141" s="906">
        <f t="shared" si="9"/>
        <v>2024</v>
      </c>
      <c r="G141" s="906">
        <f t="shared" si="10"/>
        <v>5</v>
      </c>
      <c r="H141" t="s">
        <v>1272</v>
      </c>
      <c r="I141">
        <v>0</v>
      </c>
      <c r="J141">
        <v>21232877</v>
      </c>
      <c r="K141" s="244">
        <f t="shared" si="11"/>
        <v>-21232877</v>
      </c>
      <c r="L141" t="s">
        <v>178</v>
      </c>
      <c r="N141" t="s">
        <v>3839</v>
      </c>
      <c r="P141" t="s">
        <v>3808</v>
      </c>
      <c r="Q141" t="s">
        <v>4758</v>
      </c>
    </row>
    <row r="142" spans="1:18" hidden="1">
      <c r="A142">
        <v>69</v>
      </c>
      <c r="C142">
        <v>701000002</v>
      </c>
      <c r="D142" t="str">
        <f t="shared" si="8"/>
        <v>7010</v>
      </c>
      <c r="E142" s="139">
        <v>45296</v>
      </c>
      <c r="F142" s="906">
        <f t="shared" si="9"/>
        <v>2024</v>
      </c>
      <c r="G142" s="906">
        <f t="shared" si="10"/>
        <v>5</v>
      </c>
      <c r="H142" t="s">
        <v>1278</v>
      </c>
      <c r="I142">
        <v>0</v>
      </c>
      <c r="J142">
        <v>22260274</v>
      </c>
      <c r="K142" s="244">
        <f t="shared" si="11"/>
        <v>-22260274</v>
      </c>
      <c r="L142" t="s">
        <v>178</v>
      </c>
      <c r="N142" t="s">
        <v>3839</v>
      </c>
      <c r="P142" t="s">
        <v>3808</v>
      </c>
      <c r="Q142" t="s">
        <v>4758</v>
      </c>
    </row>
    <row r="143" spans="1:18" hidden="1">
      <c r="A143">
        <v>69</v>
      </c>
      <c r="C143">
        <v>701000002</v>
      </c>
      <c r="D143" t="str">
        <f t="shared" si="8"/>
        <v>7010</v>
      </c>
      <c r="E143" s="139">
        <v>45296</v>
      </c>
      <c r="F143" s="906">
        <f t="shared" si="9"/>
        <v>2024</v>
      </c>
      <c r="G143" s="906">
        <f t="shared" si="10"/>
        <v>5</v>
      </c>
      <c r="H143" t="s">
        <v>1282</v>
      </c>
      <c r="I143">
        <v>0</v>
      </c>
      <c r="J143">
        <v>20547945</v>
      </c>
      <c r="K143" s="244">
        <f t="shared" si="11"/>
        <v>-20547945</v>
      </c>
      <c r="L143" t="s">
        <v>178</v>
      </c>
      <c r="N143" t="s">
        <v>3839</v>
      </c>
      <c r="P143" t="s">
        <v>3808</v>
      </c>
      <c r="Q143" t="s">
        <v>4758</v>
      </c>
    </row>
    <row r="144" spans="1:18" hidden="1">
      <c r="A144">
        <v>69</v>
      </c>
      <c r="C144">
        <v>701000002</v>
      </c>
      <c r="D144" t="str">
        <f t="shared" si="8"/>
        <v>7010</v>
      </c>
      <c r="E144" s="139">
        <v>45296</v>
      </c>
      <c r="F144" s="906">
        <f t="shared" si="9"/>
        <v>2024</v>
      </c>
      <c r="G144" s="906">
        <f t="shared" si="10"/>
        <v>5</v>
      </c>
      <c r="H144" t="s">
        <v>1287</v>
      </c>
      <c r="I144">
        <v>0</v>
      </c>
      <c r="J144">
        <v>21917808</v>
      </c>
      <c r="K144" s="244">
        <f t="shared" si="11"/>
        <v>-21917808</v>
      </c>
      <c r="L144" t="s">
        <v>178</v>
      </c>
      <c r="N144" t="s">
        <v>3839</v>
      </c>
      <c r="P144" t="s">
        <v>3808</v>
      </c>
      <c r="Q144" t="s">
        <v>4758</v>
      </c>
    </row>
    <row r="145" spans="1:17" hidden="1">
      <c r="A145">
        <v>69</v>
      </c>
      <c r="C145">
        <v>701000002</v>
      </c>
      <c r="D145" t="str">
        <f t="shared" si="8"/>
        <v>7010</v>
      </c>
      <c r="E145" s="139">
        <v>45296</v>
      </c>
      <c r="F145" s="906">
        <f t="shared" si="9"/>
        <v>2024</v>
      </c>
      <c r="G145" s="906">
        <f t="shared" si="10"/>
        <v>5</v>
      </c>
      <c r="H145" t="s">
        <v>1291</v>
      </c>
      <c r="I145">
        <v>0</v>
      </c>
      <c r="J145">
        <v>16986301</v>
      </c>
      <c r="K145" s="244">
        <f t="shared" si="11"/>
        <v>-16986301</v>
      </c>
      <c r="L145" t="s">
        <v>178</v>
      </c>
      <c r="N145" t="s">
        <v>3839</v>
      </c>
      <c r="P145" t="s">
        <v>3808</v>
      </c>
      <c r="Q145" t="s">
        <v>4758</v>
      </c>
    </row>
    <row r="146" spans="1:17" hidden="1">
      <c r="A146">
        <v>69</v>
      </c>
      <c r="C146">
        <v>701000002</v>
      </c>
      <c r="D146" t="str">
        <f t="shared" si="8"/>
        <v>7010</v>
      </c>
      <c r="E146" s="139">
        <v>45296</v>
      </c>
      <c r="F146" s="906">
        <f t="shared" si="9"/>
        <v>2024</v>
      </c>
      <c r="G146" s="906">
        <f t="shared" si="10"/>
        <v>5</v>
      </c>
      <c r="H146" t="s">
        <v>1296</v>
      </c>
      <c r="I146">
        <v>0</v>
      </c>
      <c r="J146">
        <v>16986301</v>
      </c>
      <c r="K146" s="244">
        <f t="shared" si="11"/>
        <v>-16986301</v>
      </c>
      <c r="L146" t="s">
        <v>178</v>
      </c>
      <c r="N146" t="s">
        <v>3839</v>
      </c>
      <c r="P146" t="s">
        <v>3808</v>
      </c>
      <c r="Q146" t="s">
        <v>4758</v>
      </c>
    </row>
    <row r="147" spans="1:17" hidden="1">
      <c r="A147">
        <v>69</v>
      </c>
      <c r="C147">
        <v>701000002</v>
      </c>
      <c r="D147" t="str">
        <f t="shared" si="8"/>
        <v>7010</v>
      </c>
      <c r="E147" s="139">
        <v>45296</v>
      </c>
      <c r="F147" s="906">
        <f t="shared" si="9"/>
        <v>2024</v>
      </c>
      <c r="G147" s="906">
        <f t="shared" si="10"/>
        <v>5</v>
      </c>
      <c r="H147" t="s">
        <v>1301</v>
      </c>
      <c r="I147">
        <v>0</v>
      </c>
      <c r="J147">
        <v>21917808</v>
      </c>
      <c r="K147" s="244">
        <f t="shared" si="11"/>
        <v>-21917808</v>
      </c>
      <c r="L147" t="s">
        <v>178</v>
      </c>
      <c r="N147" t="s">
        <v>3839</v>
      </c>
      <c r="P147" t="s">
        <v>3808</v>
      </c>
      <c r="Q147" t="s">
        <v>4758</v>
      </c>
    </row>
    <row r="148" spans="1:17" hidden="1">
      <c r="A148">
        <v>69</v>
      </c>
      <c r="C148">
        <v>701000002</v>
      </c>
      <c r="D148" t="str">
        <f t="shared" si="8"/>
        <v>7010</v>
      </c>
      <c r="E148" s="139">
        <v>45296</v>
      </c>
      <c r="F148" s="906">
        <f t="shared" si="9"/>
        <v>2024</v>
      </c>
      <c r="G148" s="906">
        <f t="shared" si="10"/>
        <v>5</v>
      </c>
      <c r="H148" t="s">
        <v>1305</v>
      </c>
      <c r="I148">
        <v>0</v>
      </c>
      <c r="J148">
        <v>21917808</v>
      </c>
      <c r="K148" s="244">
        <f t="shared" si="11"/>
        <v>-21917808</v>
      </c>
      <c r="L148" t="s">
        <v>178</v>
      </c>
      <c r="N148" t="s">
        <v>3839</v>
      </c>
      <c r="P148" t="s">
        <v>3808</v>
      </c>
      <c r="Q148" t="s">
        <v>4758</v>
      </c>
    </row>
    <row r="149" spans="1:17" hidden="1">
      <c r="A149">
        <v>69</v>
      </c>
      <c r="C149">
        <v>701000002</v>
      </c>
      <c r="D149" t="str">
        <f t="shared" si="8"/>
        <v>7010</v>
      </c>
      <c r="E149" s="139">
        <v>45296</v>
      </c>
      <c r="F149" s="906">
        <f t="shared" si="9"/>
        <v>2024</v>
      </c>
      <c r="G149" s="906">
        <f t="shared" si="10"/>
        <v>5</v>
      </c>
      <c r="H149" t="s">
        <v>1308</v>
      </c>
      <c r="I149">
        <v>0</v>
      </c>
      <c r="J149">
        <v>13561644</v>
      </c>
      <c r="K149" s="244">
        <f t="shared" si="11"/>
        <v>-13561644</v>
      </c>
      <c r="L149" t="s">
        <v>178</v>
      </c>
      <c r="N149" t="s">
        <v>3839</v>
      </c>
      <c r="P149" t="s">
        <v>3808</v>
      </c>
      <c r="Q149" t="s">
        <v>4758</v>
      </c>
    </row>
    <row r="150" spans="1:17" hidden="1">
      <c r="A150">
        <v>69</v>
      </c>
      <c r="C150">
        <v>701000002</v>
      </c>
      <c r="D150" t="str">
        <f t="shared" si="8"/>
        <v>7010</v>
      </c>
      <c r="E150" s="139">
        <v>45296</v>
      </c>
      <c r="F150" s="906">
        <f t="shared" si="9"/>
        <v>2024</v>
      </c>
      <c r="G150" s="906">
        <f t="shared" si="10"/>
        <v>5</v>
      </c>
      <c r="H150" t="s">
        <v>1314</v>
      </c>
      <c r="I150">
        <v>0</v>
      </c>
      <c r="J150">
        <v>31643836</v>
      </c>
      <c r="K150" s="244">
        <f t="shared" si="11"/>
        <v>-31643836</v>
      </c>
      <c r="L150" t="s">
        <v>178</v>
      </c>
      <c r="N150" t="s">
        <v>3839</v>
      </c>
      <c r="P150" t="s">
        <v>3808</v>
      </c>
      <c r="Q150" t="s">
        <v>4758</v>
      </c>
    </row>
    <row r="151" spans="1:17" hidden="1">
      <c r="A151">
        <v>69</v>
      </c>
      <c r="C151">
        <v>701000002</v>
      </c>
      <c r="D151" t="str">
        <f t="shared" si="8"/>
        <v>7010</v>
      </c>
      <c r="E151" s="139">
        <v>45296</v>
      </c>
      <c r="F151" s="906">
        <f t="shared" si="9"/>
        <v>2024</v>
      </c>
      <c r="G151" s="906">
        <f t="shared" si="10"/>
        <v>5</v>
      </c>
      <c r="H151" t="s">
        <v>1317</v>
      </c>
      <c r="I151">
        <v>0</v>
      </c>
      <c r="J151">
        <v>25890411</v>
      </c>
      <c r="K151" s="244">
        <f t="shared" si="11"/>
        <v>-25890411</v>
      </c>
      <c r="L151" t="s">
        <v>178</v>
      </c>
      <c r="N151" t="s">
        <v>3839</v>
      </c>
      <c r="P151" t="s">
        <v>3808</v>
      </c>
      <c r="Q151" t="s">
        <v>4758</v>
      </c>
    </row>
    <row r="152" spans="1:17" hidden="1">
      <c r="A152">
        <v>69</v>
      </c>
      <c r="C152">
        <v>701000002</v>
      </c>
      <c r="D152" t="str">
        <f t="shared" si="8"/>
        <v>7010</v>
      </c>
      <c r="E152" s="139">
        <v>45296</v>
      </c>
      <c r="F152" s="906">
        <f t="shared" si="9"/>
        <v>2024</v>
      </c>
      <c r="G152" s="906">
        <f t="shared" si="10"/>
        <v>5</v>
      </c>
      <c r="H152" t="s">
        <v>1321</v>
      </c>
      <c r="I152">
        <v>0</v>
      </c>
      <c r="J152">
        <v>14794521</v>
      </c>
      <c r="K152" s="244">
        <f t="shared" si="11"/>
        <v>-14794521</v>
      </c>
      <c r="L152" t="s">
        <v>178</v>
      </c>
      <c r="N152" t="s">
        <v>3839</v>
      </c>
      <c r="P152" t="s">
        <v>3808</v>
      </c>
      <c r="Q152" t="s">
        <v>4758</v>
      </c>
    </row>
    <row r="153" spans="1:17" hidden="1">
      <c r="A153">
        <v>69</v>
      </c>
      <c r="C153">
        <v>701000002</v>
      </c>
      <c r="D153" t="str">
        <f t="shared" si="8"/>
        <v>7010</v>
      </c>
      <c r="E153" s="139">
        <v>45296</v>
      </c>
      <c r="F153" s="906">
        <f t="shared" si="9"/>
        <v>2024</v>
      </c>
      <c r="G153" s="906">
        <f t="shared" si="10"/>
        <v>5</v>
      </c>
      <c r="H153" t="s">
        <v>1325</v>
      </c>
      <c r="I153">
        <v>0</v>
      </c>
      <c r="J153">
        <v>39726027</v>
      </c>
      <c r="K153" s="244">
        <f t="shared" si="11"/>
        <v>-39726027</v>
      </c>
      <c r="L153" t="s">
        <v>178</v>
      </c>
      <c r="N153" t="s">
        <v>3839</v>
      </c>
      <c r="P153" t="s">
        <v>3808</v>
      </c>
      <c r="Q153" t="s">
        <v>4758</v>
      </c>
    </row>
    <row r="154" spans="1:17" hidden="1">
      <c r="A154">
        <v>69</v>
      </c>
      <c r="C154">
        <v>701000002</v>
      </c>
      <c r="D154" t="str">
        <f t="shared" si="8"/>
        <v>7010</v>
      </c>
      <c r="E154" s="139">
        <v>45296</v>
      </c>
      <c r="F154" s="906">
        <f t="shared" si="9"/>
        <v>2024</v>
      </c>
      <c r="G154" s="906">
        <f t="shared" si="10"/>
        <v>5</v>
      </c>
      <c r="H154" t="s">
        <v>1328</v>
      </c>
      <c r="I154">
        <v>0</v>
      </c>
      <c r="J154">
        <v>39726027</v>
      </c>
      <c r="K154" s="244">
        <f t="shared" si="11"/>
        <v>-39726027</v>
      </c>
      <c r="L154" t="s">
        <v>178</v>
      </c>
      <c r="N154" t="s">
        <v>3839</v>
      </c>
      <c r="P154" t="s">
        <v>3808</v>
      </c>
      <c r="Q154" t="s">
        <v>4758</v>
      </c>
    </row>
    <row r="155" spans="1:17" hidden="1">
      <c r="A155">
        <v>69</v>
      </c>
      <c r="C155">
        <v>701000002</v>
      </c>
      <c r="D155" t="str">
        <f t="shared" si="8"/>
        <v>7010</v>
      </c>
      <c r="E155" s="139">
        <v>45296</v>
      </c>
      <c r="F155" s="906">
        <f t="shared" si="9"/>
        <v>2024</v>
      </c>
      <c r="G155" s="906">
        <f t="shared" si="10"/>
        <v>5</v>
      </c>
      <c r="H155" t="s">
        <v>1331</v>
      </c>
      <c r="I155">
        <v>0</v>
      </c>
      <c r="J155">
        <v>35753425</v>
      </c>
      <c r="K155" s="244">
        <f t="shared" si="11"/>
        <v>-35753425</v>
      </c>
      <c r="L155" t="s">
        <v>178</v>
      </c>
      <c r="N155" t="s">
        <v>3839</v>
      </c>
      <c r="P155" t="s">
        <v>3808</v>
      </c>
      <c r="Q155" t="s">
        <v>4758</v>
      </c>
    </row>
    <row r="156" spans="1:17" hidden="1">
      <c r="A156">
        <v>69</v>
      </c>
      <c r="C156">
        <v>701000002</v>
      </c>
      <c r="D156" t="str">
        <f t="shared" si="8"/>
        <v>7010</v>
      </c>
      <c r="E156" s="139">
        <v>45296</v>
      </c>
      <c r="F156" s="906">
        <f t="shared" si="9"/>
        <v>2024</v>
      </c>
      <c r="G156" s="906">
        <f t="shared" si="10"/>
        <v>5</v>
      </c>
      <c r="H156" t="s">
        <v>1335</v>
      </c>
      <c r="I156">
        <v>0</v>
      </c>
      <c r="J156">
        <v>39726027</v>
      </c>
      <c r="K156" s="244">
        <f t="shared" si="11"/>
        <v>-39726027</v>
      </c>
      <c r="L156" t="s">
        <v>178</v>
      </c>
      <c r="N156" t="s">
        <v>3839</v>
      </c>
      <c r="P156" t="s">
        <v>3808</v>
      </c>
      <c r="Q156" t="s">
        <v>4758</v>
      </c>
    </row>
    <row r="157" spans="1:17" hidden="1">
      <c r="A157">
        <v>69</v>
      </c>
      <c r="C157">
        <v>701000002</v>
      </c>
      <c r="D157" t="str">
        <f t="shared" si="8"/>
        <v>7010</v>
      </c>
      <c r="E157" s="139">
        <v>45296</v>
      </c>
      <c r="F157" s="906">
        <f t="shared" si="9"/>
        <v>2024</v>
      </c>
      <c r="G157" s="906">
        <f t="shared" si="10"/>
        <v>5</v>
      </c>
      <c r="H157" t="s">
        <v>1339</v>
      </c>
      <c r="I157">
        <v>0</v>
      </c>
      <c r="J157">
        <v>39726027</v>
      </c>
      <c r="K157" s="244">
        <f t="shared" si="11"/>
        <v>-39726027</v>
      </c>
      <c r="L157" t="s">
        <v>178</v>
      </c>
      <c r="N157" t="s">
        <v>3839</v>
      </c>
      <c r="P157" t="s">
        <v>3808</v>
      </c>
      <c r="Q157" t="s">
        <v>4758</v>
      </c>
    </row>
    <row r="158" spans="1:17" hidden="1">
      <c r="A158">
        <v>69</v>
      </c>
      <c r="C158">
        <v>701000002</v>
      </c>
      <c r="D158" t="str">
        <f t="shared" si="8"/>
        <v>7010</v>
      </c>
      <c r="E158" s="139">
        <v>45296</v>
      </c>
      <c r="F158" s="906">
        <f t="shared" si="9"/>
        <v>2024</v>
      </c>
      <c r="G158" s="906">
        <f t="shared" si="10"/>
        <v>5</v>
      </c>
      <c r="H158" t="s">
        <v>1342</v>
      </c>
      <c r="I158">
        <v>0</v>
      </c>
      <c r="J158">
        <v>39726027</v>
      </c>
      <c r="K158" s="244">
        <f t="shared" si="11"/>
        <v>-39726027</v>
      </c>
      <c r="L158" t="s">
        <v>178</v>
      </c>
      <c r="N158" t="s">
        <v>3839</v>
      </c>
      <c r="P158" t="s">
        <v>3808</v>
      </c>
      <c r="Q158" t="s">
        <v>4758</v>
      </c>
    </row>
    <row r="159" spans="1:17" hidden="1">
      <c r="A159">
        <v>69</v>
      </c>
      <c r="C159">
        <v>701000002</v>
      </c>
      <c r="D159" t="str">
        <f t="shared" si="8"/>
        <v>7010</v>
      </c>
      <c r="E159" s="139">
        <v>45296</v>
      </c>
      <c r="F159" s="906">
        <f t="shared" si="9"/>
        <v>2024</v>
      </c>
      <c r="G159" s="906">
        <f t="shared" si="10"/>
        <v>5</v>
      </c>
      <c r="H159" t="s">
        <v>1346</v>
      </c>
      <c r="I159">
        <v>0</v>
      </c>
      <c r="J159">
        <v>5205479</v>
      </c>
      <c r="K159" s="244">
        <f t="shared" si="11"/>
        <v>-5205479</v>
      </c>
      <c r="L159" t="s">
        <v>178</v>
      </c>
      <c r="N159" t="s">
        <v>3839</v>
      </c>
      <c r="P159" t="s">
        <v>3808</v>
      </c>
      <c r="Q159" t="s">
        <v>4758</v>
      </c>
    </row>
    <row r="160" spans="1:17" hidden="1">
      <c r="A160">
        <v>69</v>
      </c>
      <c r="C160">
        <v>701000002</v>
      </c>
      <c r="D160" t="str">
        <f t="shared" si="8"/>
        <v>7010</v>
      </c>
      <c r="E160" s="139">
        <v>45296</v>
      </c>
      <c r="F160" s="906">
        <f t="shared" si="9"/>
        <v>2024</v>
      </c>
      <c r="G160" s="906">
        <f t="shared" si="10"/>
        <v>5</v>
      </c>
      <c r="H160" t="s">
        <v>1350</v>
      </c>
      <c r="I160">
        <v>0</v>
      </c>
      <c r="J160">
        <v>4931507</v>
      </c>
      <c r="K160" s="244">
        <f t="shared" si="11"/>
        <v>-4931507</v>
      </c>
      <c r="L160" t="s">
        <v>178</v>
      </c>
      <c r="N160" t="s">
        <v>3839</v>
      </c>
      <c r="P160" t="s">
        <v>3808</v>
      </c>
      <c r="Q160" t="s">
        <v>4758</v>
      </c>
    </row>
    <row r="161" spans="1:17" hidden="1">
      <c r="A161">
        <v>69</v>
      </c>
      <c r="C161">
        <v>701000002</v>
      </c>
      <c r="D161" t="str">
        <f t="shared" si="8"/>
        <v>7010</v>
      </c>
      <c r="E161" s="139">
        <v>45296</v>
      </c>
      <c r="F161" s="906">
        <f t="shared" si="9"/>
        <v>2024</v>
      </c>
      <c r="G161" s="906">
        <f t="shared" si="10"/>
        <v>5</v>
      </c>
      <c r="H161" t="s">
        <v>1353</v>
      </c>
      <c r="I161">
        <v>0</v>
      </c>
      <c r="J161">
        <v>4931507</v>
      </c>
      <c r="K161" s="244">
        <f t="shared" si="11"/>
        <v>-4931507</v>
      </c>
      <c r="L161" t="s">
        <v>178</v>
      </c>
      <c r="N161" t="s">
        <v>3839</v>
      </c>
      <c r="P161" t="s">
        <v>3808</v>
      </c>
      <c r="Q161" t="s">
        <v>4758</v>
      </c>
    </row>
    <row r="162" spans="1:17" hidden="1">
      <c r="A162">
        <v>69</v>
      </c>
      <c r="C162">
        <v>701000002</v>
      </c>
      <c r="D162" t="str">
        <f t="shared" si="8"/>
        <v>7010</v>
      </c>
      <c r="E162" s="139">
        <v>45296</v>
      </c>
      <c r="F162" s="906">
        <f t="shared" si="9"/>
        <v>2024</v>
      </c>
      <c r="G162" s="906">
        <f t="shared" si="10"/>
        <v>5</v>
      </c>
      <c r="H162" t="s">
        <v>1356</v>
      </c>
      <c r="I162">
        <v>0</v>
      </c>
      <c r="J162">
        <v>4931507</v>
      </c>
      <c r="K162" s="244">
        <f t="shared" si="11"/>
        <v>-4931507</v>
      </c>
      <c r="L162" t="s">
        <v>178</v>
      </c>
      <c r="N162" t="s">
        <v>3839</v>
      </c>
      <c r="P162" t="s">
        <v>3808</v>
      </c>
      <c r="Q162" t="s">
        <v>4758</v>
      </c>
    </row>
    <row r="163" spans="1:17" hidden="1">
      <c r="A163">
        <v>69</v>
      </c>
      <c r="C163">
        <v>701000002</v>
      </c>
      <c r="D163" t="str">
        <f t="shared" si="8"/>
        <v>7010</v>
      </c>
      <c r="E163" s="139">
        <v>45296</v>
      </c>
      <c r="F163" s="906">
        <f t="shared" si="9"/>
        <v>2024</v>
      </c>
      <c r="G163" s="906">
        <f t="shared" si="10"/>
        <v>5</v>
      </c>
      <c r="H163" t="s">
        <v>1359</v>
      </c>
      <c r="I163">
        <v>0</v>
      </c>
      <c r="J163">
        <v>5205479</v>
      </c>
      <c r="K163" s="244">
        <f t="shared" si="11"/>
        <v>-5205479</v>
      </c>
      <c r="L163" t="s">
        <v>178</v>
      </c>
      <c r="N163" t="s">
        <v>3839</v>
      </c>
      <c r="P163" t="s">
        <v>3808</v>
      </c>
      <c r="Q163" t="s">
        <v>4758</v>
      </c>
    </row>
    <row r="164" spans="1:17" hidden="1">
      <c r="A164">
        <v>69</v>
      </c>
      <c r="C164">
        <v>701000002</v>
      </c>
      <c r="D164" t="str">
        <f t="shared" si="8"/>
        <v>7010</v>
      </c>
      <c r="E164" s="139">
        <v>45296</v>
      </c>
      <c r="F164" s="906">
        <f t="shared" si="9"/>
        <v>2024</v>
      </c>
      <c r="G164" s="906">
        <f t="shared" si="10"/>
        <v>5</v>
      </c>
      <c r="H164" t="s">
        <v>1362</v>
      </c>
      <c r="I164">
        <v>0</v>
      </c>
      <c r="J164">
        <v>5205479</v>
      </c>
      <c r="K164" s="244">
        <f t="shared" si="11"/>
        <v>-5205479</v>
      </c>
      <c r="L164" t="s">
        <v>178</v>
      </c>
      <c r="N164" t="s">
        <v>3839</v>
      </c>
      <c r="P164" t="s">
        <v>3808</v>
      </c>
      <c r="Q164" t="s">
        <v>4758</v>
      </c>
    </row>
    <row r="165" spans="1:17" hidden="1">
      <c r="A165">
        <v>69</v>
      </c>
      <c r="C165">
        <v>701000002</v>
      </c>
      <c r="D165" t="str">
        <f t="shared" si="8"/>
        <v>7010</v>
      </c>
      <c r="E165" s="139">
        <v>45296</v>
      </c>
      <c r="F165" s="906">
        <f t="shared" si="9"/>
        <v>2024</v>
      </c>
      <c r="G165" s="906">
        <f t="shared" si="10"/>
        <v>5</v>
      </c>
      <c r="H165" t="s">
        <v>1365</v>
      </c>
      <c r="I165">
        <v>0</v>
      </c>
      <c r="J165">
        <v>5479452</v>
      </c>
      <c r="K165" s="244">
        <f t="shared" si="11"/>
        <v>-5479452</v>
      </c>
      <c r="L165" t="s">
        <v>178</v>
      </c>
      <c r="N165" t="s">
        <v>3839</v>
      </c>
      <c r="P165" t="s">
        <v>3808</v>
      </c>
      <c r="Q165" t="s">
        <v>4758</v>
      </c>
    </row>
    <row r="166" spans="1:17" hidden="1">
      <c r="A166">
        <v>69</v>
      </c>
      <c r="C166">
        <v>701000002</v>
      </c>
      <c r="D166" t="str">
        <f t="shared" si="8"/>
        <v>7010</v>
      </c>
      <c r="E166" s="139">
        <v>45296</v>
      </c>
      <c r="F166" s="906">
        <f t="shared" si="9"/>
        <v>2024</v>
      </c>
      <c r="G166" s="906">
        <f t="shared" si="10"/>
        <v>5</v>
      </c>
      <c r="H166" t="s">
        <v>1368</v>
      </c>
      <c r="I166">
        <v>0</v>
      </c>
      <c r="J166">
        <v>2602739</v>
      </c>
      <c r="K166" s="244">
        <f t="shared" si="11"/>
        <v>-2602739</v>
      </c>
      <c r="L166" t="s">
        <v>178</v>
      </c>
      <c r="N166" t="s">
        <v>3839</v>
      </c>
      <c r="P166" t="s">
        <v>3808</v>
      </c>
      <c r="Q166" t="s">
        <v>4758</v>
      </c>
    </row>
    <row r="167" spans="1:17" hidden="1">
      <c r="A167">
        <v>69</v>
      </c>
      <c r="C167">
        <v>701000002</v>
      </c>
      <c r="D167" t="str">
        <f t="shared" si="8"/>
        <v>7010</v>
      </c>
      <c r="E167" s="139">
        <v>45296</v>
      </c>
      <c r="F167" s="906">
        <f t="shared" si="9"/>
        <v>2024</v>
      </c>
      <c r="G167" s="906">
        <f t="shared" si="10"/>
        <v>5</v>
      </c>
      <c r="H167" t="s">
        <v>1393</v>
      </c>
      <c r="I167">
        <v>0</v>
      </c>
      <c r="J167">
        <v>33383732</v>
      </c>
      <c r="K167" s="244">
        <f t="shared" si="11"/>
        <v>-33383732</v>
      </c>
      <c r="L167" t="s">
        <v>178</v>
      </c>
      <c r="N167" t="s">
        <v>3839</v>
      </c>
      <c r="Q167" t="s">
        <v>4758</v>
      </c>
    </row>
    <row r="168" spans="1:17" hidden="1">
      <c r="A168">
        <v>69</v>
      </c>
      <c r="C168">
        <v>701000002</v>
      </c>
      <c r="D168" t="str">
        <f t="shared" si="8"/>
        <v>7010</v>
      </c>
      <c r="E168" s="139">
        <v>45296</v>
      </c>
      <c r="F168" s="906">
        <f t="shared" si="9"/>
        <v>2024</v>
      </c>
      <c r="G168" s="906">
        <f t="shared" si="10"/>
        <v>5</v>
      </c>
      <c r="H168" t="s">
        <v>1393</v>
      </c>
      <c r="I168">
        <v>0</v>
      </c>
      <c r="J168">
        <v>1369.87</v>
      </c>
      <c r="K168" s="244">
        <f t="shared" si="11"/>
        <v>-1369.87</v>
      </c>
      <c r="L168" t="s">
        <v>315</v>
      </c>
      <c r="N168" t="s">
        <v>3839</v>
      </c>
      <c r="P168" t="s">
        <v>3808</v>
      </c>
      <c r="Q168" t="s">
        <v>4758</v>
      </c>
    </row>
    <row r="169" spans="1:17" hidden="1">
      <c r="A169">
        <v>69</v>
      </c>
      <c r="C169">
        <v>701000002</v>
      </c>
      <c r="D169" t="str">
        <f t="shared" si="8"/>
        <v>7010</v>
      </c>
      <c r="E169" s="139">
        <v>45296</v>
      </c>
      <c r="F169" s="906">
        <f t="shared" si="9"/>
        <v>2024</v>
      </c>
      <c r="G169" s="906">
        <f t="shared" si="10"/>
        <v>5</v>
      </c>
      <c r="H169" t="s">
        <v>1393</v>
      </c>
      <c r="I169">
        <v>1369.87</v>
      </c>
      <c r="J169">
        <v>0</v>
      </c>
      <c r="K169" s="244">
        <f t="shared" si="11"/>
        <v>1369.87</v>
      </c>
      <c r="L169" t="s">
        <v>315</v>
      </c>
      <c r="N169" t="s">
        <v>3839</v>
      </c>
      <c r="Q169" t="s">
        <v>4758</v>
      </c>
    </row>
    <row r="170" spans="1:17">
      <c r="A170">
        <v>69</v>
      </c>
      <c r="C170">
        <v>701000002</v>
      </c>
      <c r="D170" t="str">
        <f t="shared" si="8"/>
        <v>7010</v>
      </c>
      <c r="E170" s="139">
        <v>45299</v>
      </c>
      <c r="F170" s="906">
        <f t="shared" si="9"/>
        <v>2024</v>
      </c>
      <c r="G170" s="906">
        <f t="shared" si="10"/>
        <v>8</v>
      </c>
      <c r="H170" t="s">
        <v>1272</v>
      </c>
      <c r="I170">
        <v>0</v>
      </c>
      <c r="J170">
        <v>21232877</v>
      </c>
      <c r="K170" s="244">
        <f t="shared" si="11"/>
        <v>-21232877</v>
      </c>
      <c r="L170" t="s">
        <v>178</v>
      </c>
      <c r="N170" t="s">
        <v>3839</v>
      </c>
      <c r="P170" t="s">
        <v>3808</v>
      </c>
      <c r="Q170" t="s">
        <v>4758</v>
      </c>
    </row>
    <row r="171" spans="1:17">
      <c r="A171">
        <v>69</v>
      </c>
      <c r="C171">
        <v>701000002</v>
      </c>
      <c r="D171" t="str">
        <f t="shared" si="8"/>
        <v>7010</v>
      </c>
      <c r="E171" s="139">
        <v>45299</v>
      </c>
      <c r="F171" s="906">
        <f t="shared" si="9"/>
        <v>2024</v>
      </c>
      <c r="G171" s="906">
        <f t="shared" si="10"/>
        <v>8</v>
      </c>
      <c r="H171" t="s">
        <v>1272</v>
      </c>
      <c r="I171">
        <v>0</v>
      </c>
      <c r="J171">
        <v>42465753</v>
      </c>
      <c r="K171" s="244">
        <f t="shared" si="11"/>
        <v>-42465753</v>
      </c>
      <c r="L171" t="s">
        <v>178</v>
      </c>
      <c r="N171" t="s">
        <v>3839</v>
      </c>
      <c r="P171" t="s">
        <v>3808</v>
      </c>
      <c r="Q171" t="s">
        <v>4758</v>
      </c>
    </row>
    <row r="172" spans="1:17">
      <c r="A172">
        <v>69</v>
      </c>
      <c r="C172">
        <v>701000002</v>
      </c>
      <c r="D172" t="str">
        <f t="shared" si="8"/>
        <v>7010</v>
      </c>
      <c r="E172" s="139">
        <v>45299</v>
      </c>
      <c r="F172" s="906">
        <f t="shared" si="9"/>
        <v>2024</v>
      </c>
      <c r="G172" s="906">
        <f t="shared" si="10"/>
        <v>8</v>
      </c>
      <c r="H172" t="s">
        <v>1278</v>
      </c>
      <c r="I172">
        <v>0</v>
      </c>
      <c r="J172">
        <v>22260274</v>
      </c>
      <c r="K172" s="244">
        <f t="shared" si="11"/>
        <v>-22260274</v>
      </c>
      <c r="L172" t="s">
        <v>178</v>
      </c>
      <c r="N172" t="s">
        <v>3839</v>
      </c>
      <c r="P172" t="s">
        <v>3808</v>
      </c>
      <c r="Q172" t="s">
        <v>4758</v>
      </c>
    </row>
    <row r="173" spans="1:17">
      <c r="A173">
        <v>69</v>
      </c>
      <c r="C173">
        <v>701000002</v>
      </c>
      <c r="D173" t="str">
        <f t="shared" si="8"/>
        <v>7010</v>
      </c>
      <c r="E173" s="139">
        <v>45299</v>
      </c>
      <c r="F173" s="906">
        <f t="shared" si="9"/>
        <v>2024</v>
      </c>
      <c r="G173" s="906">
        <f t="shared" si="10"/>
        <v>8</v>
      </c>
      <c r="H173" t="s">
        <v>1278</v>
      </c>
      <c r="I173">
        <v>0</v>
      </c>
      <c r="J173">
        <v>44520548</v>
      </c>
      <c r="K173" s="244">
        <f t="shared" si="11"/>
        <v>-44520548</v>
      </c>
      <c r="L173" t="s">
        <v>178</v>
      </c>
      <c r="N173" t="s">
        <v>3839</v>
      </c>
      <c r="P173" t="s">
        <v>3808</v>
      </c>
      <c r="Q173" t="s">
        <v>4758</v>
      </c>
    </row>
    <row r="174" spans="1:17">
      <c r="A174">
        <v>69</v>
      </c>
      <c r="C174">
        <v>701000002</v>
      </c>
      <c r="D174" t="str">
        <f t="shared" si="8"/>
        <v>7010</v>
      </c>
      <c r="E174" s="139">
        <v>45299</v>
      </c>
      <c r="F174" s="906">
        <f t="shared" si="9"/>
        <v>2024</v>
      </c>
      <c r="G174" s="906">
        <f t="shared" si="10"/>
        <v>8</v>
      </c>
      <c r="H174" t="s">
        <v>1282</v>
      </c>
      <c r="I174">
        <v>0</v>
      </c>
      <c r="J174">
        <v>41095891</v>
      </c>
      <c r="K174" s="244">
        <f t="shared" si="11"/>
        <v>-41095891</v>
      </c>
      <c r="L174" t="s">
        <v>178</v>
      </c>
      <c r="N174" t="s">
        <v>3839</v>
      </c>
      <c r="P174" t="s">
        <v>3808</v>
      </c>
      <c r="Q174" t="s">
        <v>4758</v>
      </c>
    </row>
    <row r="175" spans="1:17">
      <c r="A175">
        <v>69</v>
      </c>
      <c r="C175">
        <v>701000002</v>
      </c>
      <c r="D175" t="str">
        <f t="shared" si="8"/>
        <v>7010</v>
      </c>
      <c r="E175" s="139">
        <v>45299</v>
      </c>
      <c r="F175" s="906">
        <f t="shared" si="9"/>
        <v>2024</v>
      </c>
      <c r="G175" s="906">
        <f t="shared" si="10"/>
        <v>8</v>
      </c>
      <c r="H175" t="s">
        <v>1282</v>
      </c>
      <c r="I175">
        <v>0</v>
      </c>
      <c r="J175">
        <v>20547945</v>
      </c>
      <c r="K175" s="244">
        <f t="shared" si="11"/>
        <v>-20547945</v>
      </c>
      <c r="L175" t="s">
        <v>178</v>
      </c>
      <c r="N175" t="s">
        <v>3839</v>
      </c>
      <c r="P175" t="s">
        <v>3808</v>
      </c>
      <c r="Q175" t="s">
        <v>4758</v>
      </c>
    </row>
    <row r="176" spans="1:17">
      <c r="A176">
        <v>69</v>
      </c>
      <c r="C176">
        <v>701000002</v>
      </c>
      <c r="D176" t="str">
        <f t="shared" si="8"/>
        <v>7010</v>
      </c>
      <c r="E176" s="139">
        <v>45299</v>
      </c>
      <c r="F176" s="906">
        <f t="shared" si="9"/>
        <v>2024</v>
      </c>
      <c r="G176" s="906">
        <f t="shared" si="10"/>
        <v>8</v>
      </c>
      <c r="H176" t="s">
        <v>1287</v>
      </c>
      <c r="I176">
        <v>0</v>
      </c>
      <c r="J176">
        <v>21917809</v>
      </c>
      <c r="K176" s="244">
        <f t="shared" si="11"/>
        <v>-21917809</v>
      </c>
      <c r="L176" t="s">
        <v>178</v>
      </c>
      <c r="N176" t="s">
        <v>3839</v>
      </c>
      <c r="P176" t="s">
        <v>3808</v>
      </c>
      <c r="Q176" t="s">
        <v>4758</v>
      </c>
    </row>
    <row r="177" spans="1:17">
      <c r="A177">
        <v>69</v>
      </c>
      <c r="C177">
        <v>701000002</v>
      </c>
      <c r="D177" t="str">
        <f t="shared" si="8"/>
        <v>7010</v>
      </c>
      <c r="E177" s="139">
        <v>45299</v>
      </c>
      <c r="F177" s="906">
        <f t="shared" si="9"/>
        <v>2024</v>
      </c>
      <c r="G177" s="906">
        <f t="shared" si="10"/>
        <v>8</v>
      </c>
      <c r="H177" t="s">
        <v>1287</v>
      </c>
      <c r="I177">
        <v>0</v>
      </c>
      <c r="J177">
        <v>43835616</v>
      </c>
      <c r="K177" s="244">
        <f t="shared" si="11"/>
        <v>-43835616</v>
      </c>
      <c r="L177" t="s">
        <v>178</v>
      </c>
      <c r="N177" t="s">
        <v>3839</v>
      </c>
      <c r="P177" t="s">
        <v>3808</v>
      </c>
      <c r="Q177" t="s">
        <v>4758</v>
      </c>
    </row>
    <row r="178" spans="1:17">
      <c r="A178">
        <v>69</v>
      </c>
      <c r="C178">
        <v>701000002</v>
      </c>
      <c r="D178" t="str">
        <f t="shared" si="8"/>
        <v>7010</v>
      </c>
      <c r="E178" s="139">
        <v>45299</v>
      </c>
      <c r="F178" s="906">
        <f t="shared" si="9"/>
        <v>2024</v>
      </c>
      <c r="G178" s="906">
        <f t="shared" si="10"/>
        <v>8</v>
      </c>
      <c r="H178" t="s">
        <v>1291</v>
      </c>
      <c r="I178">
        <v>0</v>
      </c>
      <c r="J178">
        <v>33972603</v>
      </c>
      <c r="K178" s="244">
        <f t="shared" si="11"/>
        <v>-33972603</v>
      </c>
      <c r="L178" t="s">
        <v>178</v>
      </c>
      <c r="N178" t="s">
        <v>3839</v>
      </c>
      <c r="P178" t="s">
        <v>3808</v>
      </c>
      <c r="Q178" t="s">
        <v>4758</v>
      </c>
    </row>
    <row r="179" spans="1:17">
      <c r="A179">
        <v>69</v>
      </c>
      <c r="C179">
        <v>701000002</v>
      </c>
      <c r="D179" t="str">
        <f t="shared" si="8"/>
        <v>7010</v>
      </c>
      <c r="E179" s="139">
        <v>45299</v>
      </c>
      <c r="F179" s="906">
        <f t="shared" si="9"/>
        <v>2024</v>
      </c>
      <c r="G179" s="906">
        <f t="shared" si="10"/>
        <v>8</v>
      </c>
      <c r="H179" t="s">
        <v>1291</v>
      </c>
      <c r="I179">
        <v>0</v>
      </c>
      <c r="J179">
        <v>16986301</v>
      </c>
      <c r="K179" s="244">
        <f t="shared" si="11"/>
        <v>-16986301</v>
      </c>
      <c r="L179" t="s">
        <v>178</v>
      </c>
      <c r="N179" t="s">
        <v>3839</v>
      </c>
      <c r="P179" t="s">
        <v>3808</v>
      </c>
      <c r="Q179" t="s">
        <v>4758</v>
      </c>
    </row>
    <row r="180" spans="1:17">
      <c r="A180">
        <v>69</v>
      </c>
      <c r="C180">
        <v>701000002</v>
      </c>
      <c r="D180" t="str">
        <f t="shared" si="8"/>
        <v>7010</v>
      </c>
      <c r="E180" s="139">
        <v>45299</v>
      </c>
      <c r="F180" s="906">
        <f t="shared" si="9"/>
        <v>2024</v>
      </c>
      <c r="G180" s="906">
        <f t="shared" si="10"/>
        <v>8</v>
      </c>
      <c r="H180" t="s">
        <v>1296</v>
      </c>
      <c r="I180">
        <v>0</v>
      </c>
      <c r="J180">
        <v>16986301</v>
      </c>
      <c r="K180" s="244">
        <f t="shared" si="11"/>
        <v>-16986301</v>
      </c>
      <c r="L180" t="s">
        <v>178</v>
      </c>
      <c r="N180" t="s">
        <v>3839</v>
      </c>
      <c r="P180" t="s">
        <v>3808</v>
      </c>
      <c r="Q180" t="s">
        <v>4758</v>
      </c>
    </row>
    <row r="181" spans="1:17">
      <c r="A181">
        <v>69</v>
      </c>
      <c r="C181">
        <v>701000002</v>
      </c>
      <c r="D181" t="str">
        <f t="shared" si="8"/>
        <v>7010</v>
      </c>
      <c r="E181" s="139">
        <v>45299</v>
      </c>
      <c r="F181" s="906">
        <f t="shared" si="9"/>
        <v>2024</v>
      </c>
      <c r="G181" s="906">
        <f t="shared" si="10"/>
        <v>8</v>
      </c>
      <c r="H181" t="s">
        <v>1296</v>
      </c>
      <c r="I181">
        <v>0</v>
      </c>
      <c r="J181">
        <v>33972603</v>
      </c>
      <c r="K181" s="244">
        <f t="shared" si="11"/>
        <v>-33972603</v>
      </c>
      <c r="L181" t="s">
        <v>178</v>
      </c>
      <c r="N181" t="s">
        <v>3839</v>
      </c>
      <c r="P181" t="s">
        <v>3808</v>
      </c>
      <c r="Q181" t="s">
        <v>4758</v>
      </c>
    </row>
    <row r="182" spans="1:17">
      <c r="A182">
        <v>69</v>
      </c>
      <c r="C182">
        <v>701000002</v>
      </c>
      <c r="D182" t="str">
        <f t="shared" si="8"/>
        <v>7010</v>
      </c>
      <c r="E182" s="139">
        <v>45299</v>
      </c>
      <c r="F182" s="906">
        <f t="shared" si="9"/>
        <v>2024</v>
      </c>
      <c r="G182" s="906">
        <f t="shared" si="10"/>
        <v>8</v>
      </c>
      <c r="H182" t="s">
        <v>1301</v>
      </c>
      <c r="I182">
        <v>0</v>
      </c>
      <c r="J182">
        <v>43835617</v>
      </c>
      <c r="K182" s="244">
        <f t="shared" si="11"/>
        <v>-43835617</v>
      </c>
      <c r="L182" t="s">
        <v>178</v>
      </c>
      <c r="N182" t="s">
        <v>3839</v>
      </c>
      <c r="P182" t="s">
        <v>3808</v>
      </c>
      <c r="Q182" t="s">
        <v>4758</v>
      </c>
    </row>
    <row r="183" spans="1:17">
      <c r="A183">
        <v>69</v>
      </c>
      <c r="C183">
        <v>701000002</v>
      </c>
      <c r="D183" t="str">
        <f t="shared" si="8"/>
        <v>7010</v>
      </c>
      <c r="E183" s="139">
        <v>45299</v>
      </c>
      <c r="F183" s="906">
        <f t="shared" si="9"/>
        <v>2024</v>
      </c>
      <c r="G183" s="906">
        <f t="shared" si="10"/>
        <v>8</v>
      </c>
      <c r="H183" t="s">
        <v>1301</v>
      </c>
      <c r="I183">
        <v>0</v>
      </c>
      <c r="J183">
        <v>21917808</v>
      </c>
      <c r="K183" s="244">
        <f t="shared" si="11"/>
        <v>-21917808</v>
      </c>
      <c r="L183" t="s">
        <v>178</v>
      </c>
      <c r="N183" t="s">
        <v>3839</v>
      </c>
      <c r="P183" t="s">
        <v>3808</v>
      </c>
      <c r="Q183" t="s">
        <v>4758</v>
      </c>
    </row>
    <row r="184" spans="1:17">
      <c r="A184">
        <v>69</v>
      </c>
      <c r="C184">
        <v>701000002</v>
      </c>
      <c r="D184" t="str">
        <f t="shared" si="8"/>
        <v>7010</v>
      </c>
      <c r="E184" s="139">
        <v>45299</v>
      </c>
      <c r="F184" s="906">
        <f t="shared" si="9"/>
        <v>2024</v>
      </c>
      <c r="G184" s="906">
        <f t="shared" si="10"/>
        <v>8</v>
      </c>
      <c r="H184" t="s">
        <v>1305</v>
      </c>
      <c r="I184">
        <v>0</v>
      </c>
      <c r="J184">
        <v>43835617</v>
      </c>
      <c r="K184" s="244">
        <f t="shared" si="11"/>
        <v>-43835617</v>
      </c>
      <c r="L184" t="s">
        <v>178</v>
      </c>
      <c r="N184" t="s">
        <v>3839</v>
      </c>
      <c r="P184" t="s">
        <v>3808</v>
      </c>
      <c r="Q184" t="s">
        <v>4758</v>
      </c>
    </row>
    <row r="185" spans="1:17">
      <c r="A185">
        <v>69</v>
      </c>
      <c r="C185">
        <v>701000002</v>
      </c>
      <c r="D185" t="str">
        <f t="shared" si="8"/>
        <v>7010</v>
      </c>
      <c r="E185" s="139">
        <v>45299</v>
      </c>
      <c r="F185" s="906">
        <f t="shared" si="9"/>
        <v>2024</v>
      </c>
      <c r="G185" s="906">
        <f t="shared" si="10"/>
        <v>8</v>
      </c>
      <c r="H185" t="s">
        <v>1305</v>
      </c>
      <c r="I185">
        <v>0</v>
      </c>
      <c r="J185">
        <v>21917808</v>
      </c>
      <c r="K185" s="244">
        <f t="shared" si="11"/>
        <v>-21917808</v>
      </c>
      <c r="L185" t="s">
        <v>178</v>
      </c>
      <c r="N185" t="s">
        <v>3839</v>
      </c>
      <c r="P185" t="s">
        <v>3808</v>
      </c>
      <c r="Q185" t="s">
        <v>4758</v>
      </c>
    </row>
    <row r="186" spans="1:17">
      <c r="A186">
        <v>69</v>
      </c>
      <c r="C186">
        <v>701000002</v>
      </c>
      <c r="D186" t="str">
        <f t="shared" si="8"/>
        <v>7010</v>
      </c>
      <c r="E186" s="139">
        <v>45299</v>
      </c>
      <c r="F186" s="906">
        <f t="shared" si="9"/>
        <v>2024</v>
      </c>
      <c r="G186" s="906">
        <f t="shared" si="10"/>
        <v>8</v>
      </c>
      <c r="H186" t="s">
        <v>1308</v>
      </c>
      <c r="I186">
        <v>0</v>
      </c>
      <c r="J186">
        <v>27123287</v>
      </c>
      <c r="K186" s="244">
        <f t="shared" si="11"/>
        <v>-27123287</v>
      </c>
      <c r="L186" t="s">
        <v>178</v>
      </c>
      <c r="N186" t="s">
        <v>3839</v>
      </c>
      <c r="P186" t="s">
        <v>3808</v>
      </c>
      <c r="Q186" t="s">
        <v>4758</v>
      </c>
    </row>
    <row r="187" spans="1:17">
      <c r="A187">
        <v>69</v>
      </c>
      <c r="C187">
        <v>701000002</v>
      </c>
      <c r="D187" t="str">
        <f t="shared" si="8"/>
        <v>7010</v>
      </c>
      <c r="E187" s="139">
        <v>45299</v>
      </c>
      <c r="F187" s="906">
        <f t="shared" si="9"/>
        <v>2024</v>
      </c>
      <c r="G187" s="906">
        <f t="shared" si="10"/>
        <v>8</v>
      </c>
      <c r="H187" t="s">
        <v>1308</v>
      </c>
      <c r="I187">
        <v>0</v>
      </c>
      <c r="J187">
        <v>13561644</v>
      </c>
      <c r="K187" s="244">
        <f t="shared" si="11"/>
        <v>-13561644</v>
      </c>
      <c r="L187" t="s">
        <v>178</v>
      </c>
      <c r="N187" t="s">
        <v>3839</v>
      </c>
      <c r="P187" t="s">
        <v>3808</v>
      </c>
      <c r="Q187" t="s">
        <v>4758</v>
      </c>
    </row>
    <row r="188" spans="1:17">
      <c r="A188">
        <v>69</v>
      </c>
      <c r="C188">
        <v>701000002</v>
      </c>
      <c r="D188" t="str">
        <f t="shared" si="8"/>
        <v>7010</v>
      </c>
      <c r="E188" s="139">
        <v>45299</v>
      </c>
      <c r="F188" s="906">
        <f t="shared" si="9"/>
        <v>2024</v>
      </c>
      <c r="G188" s="906">
        <f t="shared" si="10"/>
        <v>8</v>
      </c>
      <c r="H188" t="s">
        <v>1314</v>
      </c>
      <c r="I188">
        <v>0</v>
      </c>
      <c r="J188">
        <v>31643836</v>
      </c>
      <c r="K188" s="244">
        <f t="shared" si="11"/>
        <v>-31643836</v>
      </c>
      <c r="L188" t="s">
        <v>178</v>
      </c>
      <c r="N188" t="s">
        <v>3839</v>
      </c>
      <c r="P188" t="s">
        <v>3808</v>
      </c>
      <c r="Q188" t="s">
        <v>4758</v>
      </c>
    </row>
    <row r="189" spans="1:17">
      <c r="A189">
        <v>69</v>
      </c>
      <c r="C189">
        <v>701000002</v>
      </c>
      <c r="D189" t="str">
        <f t="shared" si="8"/>
        <v>7010</v>
      </c>
      <c r="E189" s="139">
        <v>45299</v>
      </c>
      <c r="F189" s="906">
        <f t="shared" si="9"/>
        <v>2024</v>
      </c>
      <c r="G189" s="906">
        <f t="shared" si="10"/>
        <v>8</v>
      </c>
      <c r="H189" t="s">
        <v>1314</v>
      </c>
      <c r="I189">
        <v>0</v>
      </c>
      <c r="J189">
        <v>63287671</v>
      </c>
      <c r="K189" s="244">
        <f t="shared" si="11"/>
        <v>-63287671</v>
      </c>
      <c r="L189" t="s">
        <v>178</v>
      </c>
      <c r="N189" t="s">
        <v>3839</v>
      </c>
      <c r="P189" t="s">
        <v>3808</v>
      </c>
      <c r="Q189" t="s">
        <v>4758</v>
      </c>
    </row>
    <row r="190" spans="1:17">
      <c r="A190">
        <v>69</v>
      </c>
      <c r="C190">
        <v>701000002</v>
      </c>
      <c r="D190" t="str">
        <f t="shared" si="8"/>
        <v>7010</v>
      </c>
      <c r="E190" s="139">
        <v>45299</v>
      </c>
      <c r="F190" s="906">
        <f t="shared" si="9"/>
        <v>2024</v>
      </c>
      <c r="G190" s="906">
        <f t="shared" si="10"/>
        <v>8</v>
      </c>
      <c r="H190" t="s">
        <v>1317</v>
      </c>
      <c r="I190">
        <v>0</v>
      </c>
      <c r="J190">
        <v>51780821</v>
      </c>
      <c r="K190" s="244">
        <f t="shared" si="11"/>
        <v>-51780821</v>
      </c>
      <c r="L190" t="s">
        <v>178</v>
      </c>
      <c r="N190" t="s">
        <v>3839</v>
      </c>
      <c r="P190" t="s">
        <v>3808</v>
      </c>
      <c r="Q190" t="s">
        <v>4758</v>
      </c>
    </row>
    <row r="191" spans="1:17">
      <c r="A191">
        <v>69</v>
      </c>
      <c r="C191">
        <v>701000002</v>
      </c>
      <c r="D191" t="str">
        <f t="shared" si="8"/>
        <v>7010</v>
      </c>
      <c r="E191" s="139">
        <v>45299</v>
      </c>
      <c r="F191" s="906">
        <f t="shared" si="9"/>
        <v>2024</v>
      </c>
      <c r="G191" s="906">
        <f t="shared" si="10"/>
        <v>8</v>
      </c>
      <c r="H191" t="s">
        <v>1317</v>
      </c>
      <c r="I191">
        <v>0</v>
      </c>
      <c r="J191">
        <v>25890411</v>
      </c>
      <c r="K191" s="244">
        <f t="shared" si="11"/>
        <v>-25890411</v>
      </c>
      <c r="L191" t="s">
        <v>178</v>
      </c>
      <c r="N191" t="s">
        <v>3839</v>
      </c>
      <c r="P191" t="s">
        <v>3808</v>
      </c>
      <c r="Q191" t="s">
        <v>4758</v>
      </c>
    </row>
    <row r="192" spans="1:17">
      <c r="A192">
        <v>69</v>
      </c>
      <c r="C192">
        <v>701000002</v>
      </c>
      <c r="D192" t="str">
        <f t="shared" si="8"/>
        <v>7010</v>
      </c>
      <c r="E192" s="139">
        <v>45299</v>
      </c>
      <c r="F192" s="906">
        <f t="shared" si="9"/>
        <v>2024</v>
      </c>
      <c r="G192" s="906">
        <f t="shared" si="10"/>
        <v>8</v>
      </c>
      <c r="H192" t="s">
        <v>1321</v>
      </c>
      <c r="I192">
        <v>0</v>
      </c>
      <c r="J192">
        <v>14794520</v>
      </c>
      <c r="K192" s="244">
        <f t="shared" si="11"/>
        <v>-14794520</v>
      </c>
      <c r="L192" t="s">
        <v>178</v>
      </c>
      <c r="N192" t="s">
        <v>3839</v>
      </c>
      <c r="P192" t="s">
        <v>3808</v>
      </c>
      <c r="Q192" t="s">
        <v>4758</v>
      </c>
    </row>
    <row r="193" spans="1:17">
      <c r="A193">
        <v>69</v>
      </c>
      <c r="C193">
        <v>701000002</v>
      </c>
      <c r="D193" t="str">
        <f t="shared" si="8"/>
        <v>7010</v>
      </c>
      <c r="E193" s="139">
        <v>45299</v>
      </c>
      <c r="F193" s="906">
        <f t="shared" si="9"/>
        <v>2024</v>
      </c>
      <c r="G193" s="906">
        <f t="shared" si="10"/>
        <v>8</v>
      </c>
      <c r="H193" t="s">
        <v>1321</v>
      </c>
      <c r="I193">
        <v>0</v>
      </c>
      <c r="J193">
        <v>29589041</v>
      </c>
      <c r="K193" s="244">
        <f t="shared" si="11"/>
        <v>-29589041</v>
      </c>
      <c r="L193" t="s">
        <v>178</v>
      </c>
      <c r="N193" t="s">
        <v>3839</v>
      </c>
      <c r="P193" t="s">
        <v>3808</v>
      </c>
      <c r="Q193" t="s">
        <v>4758</v>
      </c>
    </row>
    <row r="194" spans="1:17">
      <c r="A194">
        <v>69</v>
      </c>
      <c r="C194">
        <v>701000002</v>
      </c>
      <c r="D194" t="str">
        <f t="shared" si="8"/>
        <v>7010</v>
      </c>
      <c r="E194" s="139">
        <v>45299</v>
      </c>
      <c r="F194" s="906">
        <f t="shared" si="9"/>
        <v>2024</v>
      </c>
      <c r="G194" s="906">
        <f t="shared" si="10"/>
        <v>8</v>
      </c>
      <c r="H194" t="s">
        <v>1325</v>
      </c>
      <c r="I194">
        <v>0</v>
      </c>
      <c r="J194">
        <v>39726027</v>
      </c>
      <c r="K194" s="244">
        <f t="shared" si="11"/>
        <v>-39726027</v>
      </c>
      <c r="L194" t="s">
        <v>178</v>
      </c>
      <c r="N194" t="s">
        <v>3839</v>
      </c>
      <c r="P194" t="s">
        <v>3808</v>
      </c>
      <c r="Q194" t="s">
        <v>4758</v>
      </c>
    </row>
    <row r="195" spans="1:17">
      <c r="A195">
        <v>69</v>
      </c>
      <c r="C195">
        <v>701000002</v>
      </c>
      <c r="D195" t="str">
        <f t="shared" ref="D195:D258" si="12">LEFT(C195,4)</f>
        <v>7010</v>
      </c>
      <c r="E195" s="139">
        <v>45299</v>
      </c>
      <c r="F195" s="906">
        <f t="shared" ref="F195:F258" si="13">YEAR(E195)</f>
        <v>2024</v>
      </c>
      <c r="G195" s="906">
        <f t="shared" ref="G195:G258" si="14">IF(F195=2024,DAY(E195),0)</f>
        <v>8</v>
      </c>
      <c r="H195" t="s">
        <v>1325</v>
      </c>
      <c r="I195">
        <v>0</v>
      </c>
      <c r="J195">
        <v>79452055</v>
      </c>
      <c r="K195" s="244">
        <f t="shared" ref="K195:K258" si="15">I195-J195</f>
        <v>-79452055</v>
      </c>
      <c r="L195" t="s">
        <v>178</v>
      </c>
      <c r="N195" t="s">
        <v>3839</v>
      </c>
      <c r="P195" t="s">
        <v>3808</v>
      </c>
      <c r="Q195" t="s">
        <v>4758</v>
      </c>
    </row>
    <row r="196" spans="1:17">
      <c r="A196">
        <v>69</v>
      </c>
      <c r="C196">
        <v>701000002</v>
      </c>
      <c r="D196" t="str">
        <f t="shared" si="12"/>
        <v>7010</v>
      </c>
      <c r="E196" s="139">
        <v>45299</v>
      </c>
      <c r="F196" s="906">
        <f t="shared" si="13"/>
        <v>2024</v>
      </c>
      <c r="G196" s="906">
        <f t="shared" si="14"/>
        <v>8</v>
      </c>
      <c r="H196" t="s">
        <v>1328</v>
      </c>
      <c r="I196">
        <v>0</v>
      </c>
      <c r="J196">
        <v>39726027</v>
      </c>
      <c r="K196" s="244">
        <f t="shared" si="15"/>
        <v>-39726027</v>
      </c>
      <c r="L196" t="s">
        <v>178</v>
      </c>
      <c r="N196" t="s">
        <v>3839</v>
      </c>
      <c r="P196" t="s">
        <v>3808</v>
      </c>
      <c r="Q196" t="s">
        <v>4758</v>
      </c>
    </row>
    <row r="197" spans="1:17">
      <c r="A197">
        <v>69</v>
      </c>
      <c r="C197">
        <v>701000002</v>
      </c>
      <c r="D197" t="str">
        <f t="shared" si="12"/>
        <v>7010</v>
      </c>
      <c r="E197" s="139">
        <v>45299</v>
      </c>
      <c r="F197" s="906">
        <f t="shared" si="13"/>
        <v>2024</v>
      </c>
      <c r="G197" s="906">
        <f t="shared" si="14"/>
        <v>8</v>
      </c>
      <c r="H197" t="s">
        <v>1328</v>
      </c>
      <c r="I197">
        <v>0</v>
      </c>
      <c r="J197">
        <v>79452055</v>
      </c>
      <c r="K197" s="244">
        <f t="shared" si="15"/>
        <v>-79452055</v>
      </c>
      <c r="L197" t="s">
        <v>178</v>
      </c>
      <c r="N197" t="s">
        <v>3839</v>
      </c>
      <c r="P197" t="s">
        <v>3808</v>
      </c>
      <c r="Q197" t="s">
        <v>4758</v>
      </c>
    </row>
    <row r="198" spans="1:17">
      <c r="A198">
        <v>69</v>
      </c>
      <c r="C198">
        <v>701000002</v>
      </c>
      <c r="D198" t="str">
        <f t="shared" si="12"/>
        <v>7010</v>
      </c>
      <c r="E198" s="139">
        <v>45299</v>
      </c>
      <c r="F198" s="906">
        <f t="shared" si="13"/>
        <v>2024</v>
      </c>
      <c r="G198" s="906">
        <f t="shared" si="14"/>
        <v>8</v>
      </c>
      <c r="H198" t="s">
        <v>1331</v>
      </c>
      <c r="I198">
        <v>0</v>
      </c>
      <c r="J198">
        <v>35753425</v>
      </c>
      <c r="K198" s="244">
        <f t="shared" si="15"/>
        <v>-35753425</v>
      </c>
      <c r="L198" t="s">
        <v>178</v>
      </c>
      <c r="N198" t="s">
        <v>3839</v>
      </c>
      <c r="P198" t="s">
        <v>3808</v>
      </c>
      <c r="Q198" t="s">
        <v>4758</v>
      </c>
    </row>
    <row r="199" spans="1:17">
      <c r="A199">
        <v>69</v>
      </c>
      <c r="C199">
        <v>701000002</v>
      </c>
      <c r="D199" t="str">
        <f t="shared" si="12"/>
        <v>7010</v>
      </c>
      <c r="E199" s="139">
        <v>45299</v>
      </c>
      <c r="F199" s="906">
        <f t="shared" si="13"/>
        <v>2024</v>
      </c>
      <c r="G199" s="906">
        <f t="shared" si="14"/>
        <v>8</v>
      </c>
      <c r="H199" t="s">
        <v>1331</v>
      </c>
      <c r="I199">
        <v>0</v>
      </c>
      <c r="J199">
        <v>71506849</v>
      </c>
      <c r="K199" s="244">
        <f t="shared" si="15"/>
        <v>-71506849</v>
      </c>
      <c r="L199" t="s">
        <v>178</v>
      </c>
      <c r="N199" t="s">
        <v>3839</v>
      </c>
      <c r="P199" t="s">
        <v>3808</v>
      </c>
      <c r="Q199" t="s">
        <v>4758</v>
      </c>
    </row>
    <row r="200" spans="1:17">
      <c r="A200">
        <v>69</v>
      </c>
      <c r="C200">
        <v>701000002</v>
      </c>
      <c r="D200" t="str">
        <f t="shared" si="12"/>
        <v>7010</v>
      </c>
      <c r="E200" s="139">
        <v>45299</v>
      </c>
      <c r="F200" s="906">
        <f t="shared" si="13"/>
        <v>2024</v>
      </c>
      <c r="G200" s="906">
        <f t="shared" si="14"/>
        <v>8</v>
      </c>
      <c r="H200" t="s">
        <v>1335</v>
      </c>
      <c r="I200">
        <v>0</v>
      </c>
      <c r="J200">
        <v>79452055</v>
      </c>
      <c r="K200" s="244">
        <f t="shared" si="15"/>
        <v>-79452055</v>
      </c>
      <c r="L200" t="s">
        <v>178</v>
      </c>
      <c r="N200" t="s">
        <v>3839</v>
      </c>
      <c r="P200" t="s">
        <v>3808</v>
      </c>
      <c r="Q200" t="s">
        <v>4758</v>
      </c>
    </row>
    <row r="201" spans="1:17">
      <c r="A201">
        <v>69</v>
      </c>
      <c r="C201">
        <v>701000002</v>
      </c>
      <c r="D201" t="str">
        <f t="shared" si="12"/>
        <v>7010</v>
      </c>
      <c r="E201" s="139">
        <v>45299</v>
      </c>
      <c r="F201" s="906">
        <f t="shared" si="13"/>
        <v>2024</v>
      </c>
      <c r="G201" s="906">
        <f t="shared" si="14"/>
        <v>8</v>
      </c>
      <c r="H201" t="s">
        <v>1335</v>
      </c>
      <c r="I201">
        <v>0</v>
      </c>
      <c r="J201">
        <v>39726027</v>
      </c>
      <c r="K201" s="244">
        <f t="shared" si="15"/>
        <v>-39726027</v>
      </c>
      <c r="L201" t="s">
        <v>178</v>
      </c>
      <c r="N201" t="s">
        <v>3839</v>
      </c>
      <c r="P201" t="s">
        <v>3808</v>
      </c>
      <c r="Q201" t="s">
        <v>4758</v>
      </c>
    </row>
    <row r="202" spans="1:17">
      <c r="A202">
        <v>69</v>
      </c>
      <c r="C202">
        <v>701000002</v>
      </c>
      <c r="D202" t="str">
        <f t="shared" si="12"/>
        <v>7010</v>
      </c>
      <c r="E202" s="139">
        <v>45299</v>
      </c>
      <c r="F202" s="906">
        <f t="shared" si="13"/>
        <v>2024</v>
      </c>
      <c r="G202" s="906">
        <f t="shared" si="14"/>
        <v>8</v>
      </c>
      <c r="H202" t="s">
        <v>1339</v>
      </c>
      <c r="I202">
        <v>0</v>
      </c>
      <c r="J202">
        <v>39726027</v>
      </c>
      <c r="K202" s="244">
        <f t="shared" si="15"/>
        <v>-39726027</v>
      </c>
      <c r="L202" t="s">
        <v>178</v>
      </c>
      <c r="N202" t="s">
        <v>3839</v>
      </c>
      <c r="P202" t="s">
        <v>3808</v>
      </c>
      <c r="Q202" t="s">
        <v>4758</v>
      </c>
    </row>
    <row r="203" spans="1:17">
      <c r="A203">
        <v>69</v>
      </c>
      <c r="C203">
        <v>701000002</v>
      </c>
      <c r="D203" t="str">
        <f t="shared" si="12"/>
        <v>7010</v>
      </c>
      <c r="E203" s="139">
        <v>45299</v>
      </c>
      <c r="F203" s="906">
        <f t="shared" si="13"/>
        <v>2024</v>
      </c>
      <c r="G203" s="906">
        <f t="shared" si="14"/>
        <v>8</v>
      </c>
      <c r="H203" t="s">
        <v>1339</v>
      </c>
      <c r="I203">
        <v>0</v>
      </c>
      <c r="J203">
        <v>79452055</v>
      </c>
      <c r="K203" s="244">
        <f t="shared" si="15"/>
        <v>-79452055</v>
      </c>
      <c r="L203" t="s">
        <v>178</v>
      </c>
      <c r="N203" t="s">
        <v>3839</v>
      </c>
      <c r="P203" t="s">
        <v>3808</v>
      </c>
      <c r="Q203" t="s">
        <v>4758</v>
      </c>
    </row>
    <row r="204" spans="1:17">
      <c r="A204">
        <v>69</v>
      </c>
      <c r="C204">
        <v>701000002</v>
      </c>
      <c r="D204" t="str">
        <f t="shared" si="12"/>
        <v>7010</v>
      </c>
      <c r="E204" s="139">
        <v>45299</v>
      </c>
      <c r="F204" s="906">
        <f t="shared" si="13"/>
        <v>2024</v>
      </c>
      <c r="G204" s="906">
        <f t="shared" si="14"/>
        <v>8</v>
      </c>
      <c r="H204" t="s">
        <v>1342</v>
      </c>
      <c r="I204">
        <v>0</v>
      </c>
      <c r="J204">
        <v>79452055</v>
      </c>
      <c r="K204" s="244">
        <f t="shared" si="15"/>
        <v>-79452055</v>
      </c>
      <c r="L204" t="s">
        <v>178</v>
      </c>
      <c r="N204" t="s">
        <v>3839</v>
      </c>
      <c r="P204" t="s">
        <v>3808</v>
      </c>
      <c r="Q204" t="s">
        <v>4758</v>
      </c>
    </row>
    <row r="205" spans="1:17">
      <c r="A205">
        <v>69</v>
      </c>
      <c r="C205">
        <v>701000002</v>
      </c>
      <c r="D205" t="str">
        <f t="shared" si="12"/>
        <v>7010</v>
      </c>
      <c r="E205" s="139">
        <v>45299</v>
      </c>
      <c r="F205" s="906">
        <f t="shared" si="13"/>
        <v>2024</v>
      </c>
      <c r="G205" s="906">
        <f t="shared" si="14"/>
        <v>8</v>
      </c>
      <c r="H205" t="s">
        <v>1342</v>
      </c>
      <c r="I205">
        <v>0</v>
      </c>
      <c r="J205">
        <v>39726027</v>
      </c>
      <c r="K205" s="244">
        <f t="shared" si="15"/>
        <v>-39726027</v>
      </c>
      <c r="L205" t="s">
        <v>178</v>
      </c>
      <c r="N205" t="s">
        <v>3839</v>
      </c>
      <c r="P205" t="s">
        <v>3808</v>
      </c>
      <c r="Q205" t="s">
        <v>4758</v>
      </c>
    </row>
    <row r="206" spans="1:17">
      <c r="A206">
        <v>69</v>
      </c>
      <c r="C206">
        <v>701000002</v>
      </c>
      <c r="D206" t="str">
        <f t="shared" si="12"/>
        <v>7010</v>
      </c>
      <c r="E206" s="139">
        <v>45299</v>
      </c>
      <c r="F206" s="906">
        <f t="shared" si="13"/>
        <v>2024</v>
      </c>
      <c r="G206" s="906">
        <f t="shared" si="14"/>
        <v>8</v>
      </c>
      <c r="H206" t="s">
        <v>1346</v>
      </c>
      <c r="I206">
        <v>0</v>
      </c>
      <c r="J206">
        <v>10410959</v>
      </c>
      <c r="K206" s="244">
        <f t="shared" si="15"/>
        <v>-10410959</v>
      </c>
      <c r="L206" t="s">
        <v>178</v>
      </c>
      <c r="N206" t="s">
        <v>3839</v>
      </c>
      <c r="P206" t="s">
        <v>3808</v>
      </c>
      <c r="Q206" t="s">
        <v>4758</v>
      </c>
    </row>
    <row r="207" spans="1:17">
      <c r="A207">
        <v>69</v>
      </c>
      <c r="C207">
        <v>701000002</v>
      </c>
      <c r="D207" t="str">
        <f t="shared" si="12"/>
        <v>7010</v>
      </c>
      <c r="E207" s="139">
        <v>45299</v>
      </c>
      <c r="F207" s="906">
        <f t="shared" si="13"/>
        <v>2024</v>
      </c>
      <c r="G207" s="906">
        <f t="shared" si="14"/>
        <v>8</v>
      </c>
      <c r="H207" t="s">
        <v>1350</v>
      </c>
      <c r="I207">
        <v>0</v>
      </c>
      <c r="J207">
        <v>9863014</v>
      </c>
      <c r="K207" s="244">
        <f t="shared" si="15"/>
        <v>-9863014</v>
      </c>
      <c r="L207" t="s">
        <v>178</v>
      </c>
      <c r="N207" t="s">
        <v>3839</v>
      </c>
      <c r="P207" t="s">
        <v>3808</v>
      </c>
      <c r="Q207" t="s">
        <v>4758</v>
      </c>
    </row>
    <row r="208" spans="1:17">
      <c r="A208">
        <v>69</v>
      </c>
      <c r="C208">
        <v>701000002</v>
      </c>
      <c r="D208" t="str">
        <f t="shared" si="12"/>
        <v>7010</v>
      </c>
      <c r="E208" s="139">
        <v>45299</v>
      </c>
      <c r="F208" s="906">
        <f t="shared" si="13"/>
        <v>2024</v>
      </c>
      <c r="G208" s="906">
        <f t="shared" si="14"/>
        <v>8</v>
      </c>
      <c r="H208" t="s">
        <v>1353</v>
      </c>
      <c r="I208">
        <v>0</v>
      </c>
      <c r="J208">
        <v>9863014</v>
      </c>
      <c r="K208" s="244">
        <f t="shared" si="15"/>
        <v>-9863014</v>
      </c>
      <c r="L208" t="s">
        <v>178</v>
      </c>
      <c r="N208" t="s">
        <v>3839</v>
      </c>
      <c r="P208" t="s">
        <v>3808</v>
      </c>
      <c r="Q208" t="s">
        <v>4758</v>
      </c>
    </row>
    <row r="209" spans="1:17">
      <c r="A209">
        <v>69</v>
      </c>
      <c r="C209">
        <v>701000002</v>
      </c>
      <c r="D209" t="str">
        <f t="shared" si="12"/>
        <v>7010</v>
      </c>
      <c r="E209" s="139">
        <v>45299</v>
      </c>
      <c r="F209" s="906">
        <f t="shared" si="13"/>
        <v>2024</v>
      </c>
      <c r="G209" s="906">
        <f t="shared" si="14"/>
        <v>8</v>
      </c>
      <c r="H209" t="s">
        <v>1356</v>
      </c>
      <c r="I209">
        <v>0</v>
      </c>
      <c r="J209">
        <v>9863014</v>
      </c>
      <c r="K209" s="244">
        <f t="shared" si="15"/>
        <v>-9863014</v>
      </c>
      <c r="L209" t="s">
        <v>178</v>
      </c>
      <c r="N209" t="s">
        <v>3839</v>
      </c>
      <c r="P209" t="s">
        <v>3808</v>
      </c>
      <c r="Q209" t="s">
        <v>4758</v>
      </c>
    </row>
    <row r="210" spans="1:17">
      <c r="A210">
        <v>69</v>
      </c>
      <c r="C210">
        <v>701000002</v>
      </c>
      <c r="D210" t="str">
        <f t="shared" si="12"/>
        <v>7010</v>
      </c>
      <c r="E210" s="139">
        <v>45299</v>
      </c>
      <c r="F210" s="906">
        <f t="shared" si="13"/>
        <v>2024</v>
      </c>
      <c r="G210" s="906">
        <f t="shared" si="14"/>
        <v>8</v>
      </c>
      <c r="H210" t="s">
        <v>1359</v>
      </c>
      <c r="I210">
        <v>0</v>
      </c>
      <c r="J210">
        <v>10410959</v>
      </c>
      <c r="K210" s="244">
        <f t="shared" si="15"/>
        <v>-10410959</v>
      </c>
      <c r="L210" t="s">
        <v>178</v>
      </c>
      <c r="N210" t="s">
        <v>3839</v>
      </c>
      <c r="P210" t="s">
        <v>3808</v>
      </c>
      <c r="Q210" t="s">
        <v>4758</v>
      </c>
    </row>
    <row r="211" spans="1:17">
      <c r="A211">
        <v>69</v>
      </c>
      <c r="C211">
        <v>701000002</v>
      </c>
      <c r="D211" t="str">
        <f t="shared" si="12"/>
        <v>7010</v>
      </c>
      <c r="E211" s="139">
        <v>45299</v>
      </c>
      <c r="F211" s="906">
        <f t="shared" si="13"/>
        <v>2024</v>
      </c>
      <c r="G211" s="906">
        <f t="shared" si="14"/>
        <v>8</v>
      </c>
      <c r="H211" t="s">
        <v>1362</v>
      </c>
      <c r="I211">
        <v>0</v>
      </c>
      <c r="J211">
        <v>10410959</v>
      </c>
      <c r="K211" s="244">
        <f t="shared" si="15"/>
        <v>-10410959</v>
      </c>
      <c r="L211" t="s">
        <v>178</v>
      </c>
      <c r="N211" t="s">
        <v>3839</v>
      </c>
      <c r="P211" t="s">
        <v>3808</v>
      </c>
      <c r="Q211" t="s">
        <v>4758</v>
      </c>
    </row>
    <row r="212" spans="1:17">
      <c r="A212">
        <v>69</v>
      </c>
      <c r="C212">
        <v>701000002</v>
      </c>
      <c r="D212" t="str">
        <f t="shared" si="12"/>
        <v>7010</v>
      </c>
      <c r="E212" s="139">
        <v>45299</v>
      </c>
      <c r="F212" s="906">
        <f t="shared" si="13"/>
        <v>2024</v>
      </c>
      <c r="G212" s="906">
        <f t="shared" si="14"/>
        <v>8</v>
      </c>
      <c r="H212" t="s">
        <v>1365</v>
      </c>
      <c r="I212">
        <v>0</v>
      </c>
      <c r="J212">
        <v>10958904</v>
      </c>
      <c r="K212" s="244">
        <f t="shared" si="15"/>
        <v>-10958904</v>
      </c>
      <c r="L212" t="s">
        <v>178</v>
      </c>
      <c r="N212" t="s">
        <v>3839</v>
      </c>
      <c r="P212" t="s">
        <v>3808</v>
      </c>
      <c r="Q212" t="s">
        <v>4758</v>
      </c>
    </row>
    <row r="213" spans="1:17">
      <c r="A213">
        <v>69</v>
      </c>
      <c r="C213">
        <v>701000002</v>
      </c>
      <c r="D213" t="str">
        <f t="shared" si="12"/>
        <v>7010</v>
      </c>
      <c r="E213" s="139">
        <v>45299</v>
      </c>
      <c r="F213" s="906">
        <f t="shared" si="13"/>
        <v>2024</v>
      </c>
      <c r="G213" s="906">
        <f t="shared" si="14"/>
        <v>8</v>
      </c>
      <c r="H213" t="s">
        <v>1368</v>
      </c>
      <c r="I213">
        <v>0</v>
      </c>
      <c r="J213">
        <v>5205480</v>
      </c>
      <c r="K213" s="244">
        <f t="shared" si="15"/>
        <v>-5205480</v>
      </c>
      <c r="L213" t="s">
        <v>178</v>
      </c>
      <c r="N213" t="s">
        <v>3839</v>
      </c>
      <c r="P213" t="s">
        <v>3808</v>
      </c>
      <c r="Q213" t="s">
        <v>4758</v>
      </c>
    </row>
    <row r="214" spans="1:17">
      <c r="A214">
        <v>69</v>
      </c>
      <c r="C214">
        <v>701000002</v>
      </c>
      <c r="D214" t="str">
        <f t="shared" si="12"/>
        <v>7010</v>
      </c>
      <c r="E214" s="139">
        <v>45299</v>
      </c>
      <c r="F214" s="906">
        <f t="shared" si="13"/>
        <v>2024</v>
      </c>
      <c r="G214" s="906">
        <f t="shared" si="14"/>
        <v>8</v>
      </c>
      <c r="H214" t="s">
        <v>1393</v>
      </c>
      <c r="I214">
        <v>2739.72</v>
      </c>
      <c r="J214">
        <v>0</v>
      </c>
      <c r="K214" s="244">
        <f t="shared" si="15"/>
        <v>2739.72</v>
      </c>
      <c r="L214" t="s">
        <v>315</v>
      </c>
      <c r="N214" t="s">
        <v>3839</v>
      </c>
      <c r="Q214" t="s">
        <v>4758</v>
      </c>
    </row>
    <row r="215" spans="1:17">
      <c r="A215">
        <v>69</v>
      </c>
      <c r="C215">
        <v>701000002</v>
      </c>
      <c r="D215" t="str">
        <f t="shared" si="12"/>
        <v>7010</v>
      </c>
      <c r="E215" s="139">
        <v>45299</v>
      </c>
      <c r="F215" s="906">
        <f t="shared" si="13"/>
        <v>2024</v>
      </c>
      <c r="G215" s="906">
        <f t="shared" si="14"/>
        <v>8</v>
      </c>
      <c r="H215" t="s">
        <v>1393</v>
      </c>
      <c r="I215">
        <v>1369.87</v>
      </c>
      <c r="J215">
        <v>0</v>
      </c>
      <c r="K215" s="244">
        <f t="shared" si="15"/>
        <v>1369.87</v>
      </c>
      <c r="L215" t="s">
        <v>315</v>
      </c>
      <c r="N215" t="s">
        <v>3839</v>
      </c>
      <c r="Q215" t="s">
        <v>4758</v>
      </c>
    </row>
    <row r="216" spans="1:17">
      <c r="A216">
        <v>69</v>
      </c>
      <c r="C216">
        <v>701000002</v>
      </c>
      <c r="D216" t="str">
        <f t="shared" si="12"/>
        <v>7010</v>
      </c>
      <c r="E216" s="139">
        <v>45299</v>
      </c>
      <c r="F216" s="906">
        <f t="shared" si="13"/>
        <v>2024</v>
      </c>
      <c r="G216" s="906">
        <f t="shared" si="14"/>
        <v>8</v>
      </c>
      <c r="H216" t="s">
        <v>1393</v>
      </c>
      <c r="I216">
        <v>0</v>
      </c>
      <c r="J216">
        <v>2739.72</v>
      </c>
      <c r="K216" s="244">
        <f t="shared" si="15"/>
        <v>-2739.72</v>
      </c>
      <c r="L216" t="s">
        <v>315</v>
      </c>
      <c r="N216" t="s">
        <v>3839</v>
      </c>
      <c r="P216" t="s">
        <v>3808</v>
      </c>
      <c r="Q216" t="s">
        <v>4758</v>
      </c>
    </row>
    <row r="217" spans="1:17">
      <c r="A217">
        <v>69</v>
      </c>
      <c r="C217">
        <v>701000002</v>
      </c>
      <c r="D217" t="str">
        <f t="shared" si="12"/>
        <v>7010</v>
      </c>
      <c r="E217" s="139">
        <v>45299</v>
      </c>
      <c r="F217" s="906">
        <f t="shared" si="13"/>
        <v>2024</v>
      </c>
      <c r="G217" s="906">
        <f t="shared" si="14"/>
        <v>8</v>
      </c>
      <c r="H217" t="s">
        <v>1393</v>
      </c>
      <c r="I217">
        <v>0</v>
      </c>
      <c r="J217">
        <v>1369.87</v>
      </c>
      <c r="K217" s="244">
        <f t="shared" si="15"/>
        <v>-1369.87</v>
      </c>
      <c r="L217" t="s">
        <v>315</v>
      </c>
      <c r="N217" t="s">
        <v>3839</v>
      </c>
      <c r="P217" t="s">
        <v>3808</v>
      </c>
      <c r="Q217" t="s">
        <v>4758</v>
      </c>
    </row>
    <row r="218" spans="1:17">
      <c r="A218">
        <v>69</v>
      </c>
      <c r="C218">
        <v>701000002</v>
      </c>
      <c r="D218" t="str">
        <f t="shared" si="12"/>
        <v>7010</v>
      </c>
      <c r="E218" s="139">
        <v>45299</v>
      </c>
      <c r="F218" s="906">
        <f t="shared" si="13"/>
        <v>2024</v>
      </c>
      <c r="G218" s="906">
        <f t="shared" si="14"/>
        <v>8</v>
      </c>
      <c r="H218" t="s">
        <v>1393</v>
      </c>
      <c r="I218">
        <v>0</v>
      </c>
      <c r="J218">
        <v>33370033</v>
      </c>
      <c r="K218" s="244">
        <f t="shared" si="15"/>
        <v>-33370033</v>
      </c>
      <c r="L218" t="s">
        <v>178</v>
      </c>
      <c r="N218" t="s">
        <v>3839</v>
      </c>
      <c r="Q218" t="s">
        <v>4758</v>
      </c>
    </row>
    <row r="219" spans="1:17">
      <c r="A219">
        <v>69</v>
      </c>
      <c r="C219">
        <v>701000002</v>
      </c>
      <c r="D219" t="str">
        <f t="shared" si="12"/>
        <v>7010</v>
      </c>
      <c r="E219" s="139">
        <v>45299</v>
      </c>
      <c r="F219" s="906">
        <f t="shared" si="13"/>
        <v>2024</v>
      </c>
      <c r="G219" s="906">
        <f t="shared" si="14"/>
        <v>8</v>
      </c>
      <c r="H219" t="s">
        <v>1393</v>
      </c>
      <c r="I219">
        <v>0</v>
      </c>
      <c r="J219">
        <v>66766976</v>
      </c>
      <c r="K219" s="244">
        <f t="shared" si="15"/>
        <v>-66766976</v>
      </c>
      <c r="L219" t="s">
        <v>178</v>
      </c>
      <c r="N219" t="s">
        <v>3839</v>
      </c>
      <c r="Q219" t="s">
        <v>4758</v>
      </c>
    </row>
    <row r="220" spans="1:17">
      <c r="A220">
        <v>69</v>
      </c>
      <c r="C220">
        <v>701000002</v>
      </c>
      <c r="D220" t="str">
        <f t="shared" si="12"/>
        <v>7010</v>
      </c>
      <c r="E220" s="139">
        <v>45299</v>
      </c>
      <c r="F220" s="906">
        <f t="shared" si="13"/>
        <v>2024</v>
      </c>
      <c r="G220" s="906">
        <f t="shared" si="14"/>
        <v>8</v>
      </c>
      <c r="H220" t="s">
        <v>4760</v>
      </c>
      <c r="I220">
        <v>0</v>
      </c>
      <c r="J220">
        <v>410959</v>
      </c>
      <c r="K220" s="244">
        <f t="shared" si="15"/>
        <v>-410959</v>
      </c>
      <c r="L220" t="s">
        <v>178</v>
      </c>
      <c r="N220" t="s">
        <v>3839</v>
      </c>
      <c r="P220" t="s">
        <v>3808</v>
      </c>
      <c r="Q220" t="s">
        <v>4758</v>
      </c>
    </row>
    <row r="221" spans="1:17">
      <c r="A221">
        <v>69</v>
      </c>
      <c r="C221">
        <v>701000002</v>
      </c>
      <c r="D221" t="str">
        <f t="shared" si="12"/>
        <v>7010</v>
      </c>
      <c r="E221" s="139">
        <v>45299</v>
      </c>
      <c r="F221" s="906">
        <f t="shared" si="13"/>
        <v>2024</v>
      </c>
      <c r="G221" s="906">
        <f t="shared" si="14"/>
        <v>8</v>
      </c>
      <c r="H221" t="s">
        <v>4761</v>
      </c>
      <c r="I221">
        <v>0</v>
      </c>
      <c r="J221">
        <v>410959</v>
      </c>
      <c r="K221" s="244">
        <f t="shared" si="15"/>
        <v>-410959</v>
      </c>
      <c r="L221" t="s">
        <v>178</v>
      </c>
      <c r="N221" t="s">
        <v>3839</v>
      </c>
      <c r="P221" t="s">
        <v>3808</v>
      </c>
      <c r="Q221" t="s">
        <v>4758</v>
      </c>
    </row>
    <row r="222" spans="1:17" hidden="1">
      <c r="A222">
        <v>69</v>
      </c>
      <c r="C222">
        <v>701000002</v>
      </c>
      <c r="D222" t="str">
        <f t="shared" si="12"/>
        <v>7010</v>
      </c>
      <c r="E222" s="139">
        <v>45300</v>
      </c>
      <c r="F222" s="906">
        <f t="shared" si="13"/>
        <v>2024</v>
      </c>
      <c r="G222" s="906">
        <f t="shared" si="14"/>
        <v>9</v>
      </c>
      <c r="H222" t="s">
        <v>1272</v>
      </c>
      <c r="I222">
        <v>0</v>
      </c>
      <c r="J222">
        <v>21232877</v>
      </c>
      <c r="K222" s="244">
        <f t="shared" si="15"/>
        <v>-21232877</v>
      </c>
      <c r="L222" t="s">
        <v>178</v>
      </c>
      <c r="N222" t="s">
        <v>3839</v>
      </c>
      <c r="P222" t="s">
        <v>3808</v>
      </c>
      <c r="Q222" t="s">
        <v>4758</v>
      </c>
    </row>
    <row r="223" spans="1:17" hidden="1">
      <c r="A223">
        <v>69</v>
      </c>
      <c r="C223">
        <v>701000002</v>
      </c>
      <c r="D223" t="str">
        <f t="shared" si="12"/>
        <v>7010</v>
      </c>
      <c r="E223" s="139">
        <v>45300</v>
      </c>
      <c r="F223" s="906">
        <f t="shared" si="13"/>
        <v>2024</v>
      </c>
      <c r="G223" s="906">
        <f t="shared" si="14"/>
        <v>9</v>
      </c>
      <c r="H223" t="s">
        <v>1278</v>
      </c>
      <c r="I223">
        <v>0</v>
      </c>
      <c r="J223">
        <v>22260274</v>
      </c>
      <c r="K223" s="244">
        <f t="shared" si="15"/>
        <v>-22260274</v>
      </c>
      <c r="L223" t="s">
        <v>178</v>
      </c>
      <c r="N223" t="s">
        <v>3839</v>
      </c>
      <c r="P223" t="s">
        <v>3808</v>
      </c>
      <c r="Q223" t="s">
        <v>4758</v>
      </c>
    </row>
    <row r="224" spans="1:17" hidden="1">
      <c r="A224">
        <v>69</v>
      </c>
      <c r="C224">
        <v>701000002</v>
      </c>
      <c r="D224" t="str">
        <f t="shared" si="12"/>
        <v>7010</v>
      </c>
      <c r="E224" s="139">
        <v>45300</v>
      </c>
      <c r="F224" s="906">
        <f t="shared" si="13"/>
        <v>2024</v>
      </c>
      <c r="G224" s="906">
        <f t="shared" si="14"/>
        <v>9</v>
      </c>
      <c r="H224" t="s">
        <v>1282</v>
      </c>
      <c r="I224">
        <v>0</v>
      </c>
      <c r="J224">
        <v>20547945</v>
      </c>
      <c r="K224" s="244">
        <f t="shared" si="15"/>
        <v>-20547945</v>
      </c>
      <c r="L224" t="s">
        <v>178</v>
      </c>
      <c r="N224" t="s">
        <v>3839</v>
      </c>
      <c r="P224" t="s">
        <v>3808</v>
      </c>
      <c r="Q224" t="s">
        <v>4758</v>
      </c>
    </row>
    <row r="225" spans="1:17" hidden="1">
      <c r="A225">
        <v>69</v>
      </c>
      <c r="C225">
        <v>701000002</v>
      </c>
      <c r="D225" t="str">
        <f t="shared" si="12"/>
        <v>7010</v>
      </c>
      <c r="E225" s="139">
        <v>45300</v>
      </c>
      <c r="F225" s="906">
        <f t="shared" si="13"/>
        <v>2024</v>
      </c>
      <c r="G225" s="906">
        <f t="shared" si="14"/>
        <v>9</v>
      </c>
      <c r="H225" t="s">
        <v>1287</v>
      </c>
      <c r="I225">
        <v>0</v>
      </c>
      <c r="J225">
        <v>21917808</v>
      </c>
      <c r="K225" s="244">
        <f t="shared" si="15"/>
        <v>-21917808</v>
      </c>
      <c r="L225" t="s">
        <v>178</v>
      </c>
      <c r="N225" t="s">
        <v>3839</v>
      </c>
      <c r="P225" t="s">
        <v>3808</v>
      </c>
      <c r="Q225" t="s">
        <v>4758</v>
      </c>
    </row>
    <row r="226" spans="1:17" hidden="1">
      <c r="A226">
        <v>69</v>
      </c>
      <c r="C226">
        <v>701000002</v>
      </c>
      <c r="D226" t="str">
        <f t="shared" si="12"/>
        <v>7010</v>
      </c>
      <c r="E226" s="139">
        <v>45300</v>
      </c>
      <c r="F226" s="906">
        <f t="shared" si="13"/>
        <v>2024</v>
      </c>
      <c r="G226" s="906">
        <f t="shared" si="14"/>
        <v>9</v>
      </c>
      <c r="H226" t="s">
        <v>1291</v>
      </c>
      <c r="I226">
        <v>0</v>
      </c>
      <c r="J226">
        <v>16986302</v>
      </c>
      <c r="K226" s="244">
        <f t="shared" si="15"/>
        <v>-16986302</v>
      </c>
      <c r="L226" t="s">
        <v>178</v>
      </c>
      <c r="N226" t="s">
        <v>3839</v>
      </c>
      <c r="P226" t="s">
        <v>3808</v>
      </c>
      <c r="Q226" t="s">
        <v>4758</v>
      </c>
    </row>
    <row r="227" spans="1:17" hidden="1">
      <c r="A227">
        <v>69</v>
      </c>
      <c r="C227">
        <v>701000002</v>
      </c>
      <c r="D227" t="str">
        <f t="shared" si="12"/>
        <v>7010</v>
      </c>
      <c r="E227" s="139">
        <v>45300</v>
      </c>
      <c r="F227" s="906">
        <f t="shared" si="13"/>
        <v>2024</v>
      </c>
      <c r="G227" s="906">
        <f t="shared" si="14"/>
        <v>9</v>
      </c>
      <c r="H227" t="s">
        <v>1296</v>
      </c>
      <c r="I227">
        <v>0</v>
      </c>
      <c r="J227">
        <v>16986302</v>
      </c>
      <c r="K227" s="244">
        <f t="shared" si="15"/>
        <v>-16986302</v>
      </c>
      <c r="L227" t="s">
        <v>178</v>
      </c>
      <c r="N227" t="s">
        <v>3839</v>
      </c>
      <c r="P227" t="s">
        <v>3808</v>
      </c>
      <c r="Q227" t="s">
        <v>4758</v>
      </c>
    </row>
    <row r="228" spans="1:17" hidden="1">
      <c r="A228">
        <v>69</v>
      </c>
      <c r="C228">
        <v>701000002</v>
      </c>
      <c r="D228" t="str">
        <f t="shared" si="12"/>
        <v>7010</v>
      </c>
      <c r="E228" s="139">
        <v>45300</v>
      </c>
      <c r="F228" s="906">
        <f t="shared" si="13"/>
        <v>2024</v>
      </c>
      <c r="G228" s="906">
        <f t="shared" si="14"/>
        <v>9</v>
      </c>
      <c r="H228" t="s">
        <v>1301</v>
      </c>
      <c r="I228">
        <v>0</v>
      </c>
      <c r="J228">
        <v>21917808</v>
      </c>
      <c r="K228" s="244">
        <f t="shared" si="15"/>
        <v>-21917808</v>
      </c>
      <c r="L228" t="s">
        <v>178</v>
      </c>
      <c r="N228" t="s">
        <v>3839</v>
      </c>
      <c r="P228" t="s">
        <v>3808</v>
      </c>
      <c r="Q228" t="s">
        <v>4758</v>
      </c>
    </row>
    <row r="229" spans="1:17" hidden="1">
      <c r="A229">
        <v>69</v>
      </c>
      <c r="C229">
        <v>701000002</v>
      </c>
      <c r="D229" t="str">
        <f t="shared" si="12"/>
        <v>7010</v>
      </c>
      <c r="E229" s="139">
        <v>45300</v>
      </c>
      <c r="F229" s="906">
        <f t="shared" si="13"/>
        <v>2024</v>
      </c>
      <c r="G229" s="906">
        <f t="shared" si="14"/>
        <v>9</v>
      </c>
      <c r="H229" t="s">
        <v>1305</v>
      </c>
      <c r="I229">
        <v>0</v>
      </c>
      <c r="J229">
        <v>21917808</v>
      </c>
      <c r="K229" s="244">
        <f t="shared" si="15"/>
        <v>-21917808</v>
      </c>
      <c r="L229" t="s">
        <v>178</v>
      </c>
      <c r="N229" t="s">
        <v>3839</v>
      </c>
      <c r="P229" t="s">
        <v>3808</v>
      </c>
      <c r="Q229" t="s">
        <v>4758</v>
      </c>
    </row>
    <row r="230" spans="1:17" hidden="1">
      <c r="A230">
        <v>69</v>
      </c>
      <c r="C230">
        <v>701000002</v>
      </c>
      <c r="D230" t="str">
        <f t="shared" si="12"/>
        <v>7010</v>
      </c>
      <c r="E230" s="139">
        <v>45300</v>
      </c>
      <c r="F230" s="906">
        <f t="shared" si="13"/>
        <v>2024</v>
      </c>
      <c r="G230" s="906">
        <f t="shared" si="14"/>
        <v>9</v>
      </c>
      <c r="H230" t="s">
        <v>1308</v>
      </c>
      <c r="I230">
        <v>0</v>
      </c>
      <c r="J230">
        <v>13561644</v>
      </c>
      <c r="K230" s="244">
        <f t="shared" si="15"/>
        <v>-13561644</v>
      </c>
      <c r="L230" t="s">
        <v>178</v>
      </c>
      <c r="N230" t="s">
        <v>3839</v>
      </c>
      <c r="P230" t="s">
        <v>3808</v>
      </c>
      <c r="Q230" t="s">
        <v>4758</v>
      </c>
    </row>
    <row r="231" spans="1:17" hidden="1">
      <c r="A231">
        <v>69</v>
      </c>
      <c r="C231">
        <v>701000002</v>
      </c>
      <c r="D231" t="str">
        <f t="shared" si="12"/>
        <v>7010</v>
      </c>
      <c r="E231" s="139">
        <v>45300</v>
      </c>
      <c r="F231" s="906">
        <f t="shared" si="13"/>
        <v>2024</v>
      </c>
      <c r="G231" s="906">
        <f t="shared" si="14"/>
        <v>9</v>
      </c>
      <c r="H231" t="s">
        <v>1314</v>
      </c>
      <c r="I231">
        <v>0</v>
      </c>
      <c r="J231">
        <v>31643836</v>
      </c>
      <c r="K231" s="244">
        <f t="shared" si="15"/>
        <v>-31643836</v>
      </c>
      <c r="L231" t="s">
        <v>178</v>
      </c>
      <c r="N231" t="s">
        <v>3839</v>
      </c>
      <c r="P231" t="s">
        <v>3808</v>
      </c>
      <c r="Q231" t="s">
        <v>4758</v>
      </c>
    </row>
    <row r="232" spans="1:17" hidden="1">
      <c r="A232">
        <v>69</v>
      </c>
      <c r="C232">
        <v>701000002</v>
      </c>
      <c r="D232" t="str">
        <f t="shared" si="12"/>
        <v>7010</v>
      </c>
      <c r="E232" s="139">
        <v>45300</v>
      </c>
      <c r="F232" s="906">
        <f t="shared" si="13"/>
        <v>2024</v>
      </c>
      <c r="G232" s="906">
        <f t="shared" si="14"/>
        <v>9</v>
      </c>
      <c r="H232" t="s">
        <v>1317</v>
      </c>
      <c r="I232">
        <v>0</v>
      </c>
      <c r="J232">
        <v>25890411</v>
      </c>
      <c r="K232" s="244">
        <f t="shared" si="15"/>
        <v>-25890411</v>
      </c>
      <c r="L232" t="s">
        <v>178</v>
      </c>
      <c r="N232" t="s">
        <v>3839</v>
      </c>
      <c r="P232" t="s">
        <v>3808</v>
      </c>
      <c r="Q232" t="s">
        <v>4758</v>
      </c>
    </row>
    <row r="233" spans="1:17" hidden="1">
      <c r="A233">
        <v>69</v>
      </c>
      <c r="C233">
        <v>701000002</v>
      </c>
      <c r="D233" t="str">
        <f t="shared" si="12"/>
        <v>7010</v>
      </c>
      <c r="E233" s="139">
        <v>45300</v>
      </c>
      <c r="F233" s="906">
        <f t="shared" si="13"/>
        <v>2024</v>
      </c>
      <c r="G233" s="906">
        <f t="shared" si="14"/>
        <v>9</v>
      </c>
      <c r="H233" t="s">
        <v>1321</v>
      </c>
      <c r="I233">
        <v>0</v>
      </c>
      <c r="J233">
        <v>14794521</v>
      </c>
      <c r="K233" s="244">
        <f t="shared" si="15"/>
        <v>-14794521</v>
      </c>
      <c r="L233" t="s">
        <v>178</v>
      </c>
      <c r="N233" t="s">
        <v>3839</v>
      </c>
      <c r="P233" t="s">
        <v>3808</v>
      </c>
      <c r="Q233" t="s">
        <v>4758</v>
      </c>
    </row>
    <row r="234" spans="1:17" hidden="1">
      <c r="A234">
        <v>69</v>
      </c>
      <c r="C234">
        <v>701000002</v>
      </c>
      <c r="D234" t="str">
        <f t="shared" si="12"/>
        <v>7010</v>
      </c>
      <c r="E234" s="139">
        <v>45300</v>
      </c>
      <c r="F234" s="906">
        <f t="shared" si="13"/>
        <v>2024</v>
      </c>
      <c r="G234" s="906">
        <f t="shared" si="14"/>
        <v>9</v>
      </c>
      <c r="H234" t="s">
        <v>1325</v>
      </c>
      <c r="I234">
        <v>0</v>
      </c>
      <c r="J234">
        <v>39726028</v>
      </c>
      <c r="K234" s="244">
        <f t="shared" si="15"/>
        <v>-39726028</v>
      </c>
      <c r="L234" t="s">
        <v>178</v>
      </c>
      <c r="N234" t="s">
        <v>3839</v>
      </c>
      <c r="P234" t="s">
        <v>3808</v>
      </c>
      <c r="Q234" t="s">
        <v>4758</v>
      </c>
    </row>
    <row r="235" spans="1:17" hidden="1">
      <c r="A235">
        <v>69</v>
      </c>
      <c r="C235">
        <v>701000002</v>
      </c>
      <c r="D235" t="str">
        <f t="shared" si="12"/>
        <v>7010</v>
      </c>
      <c r="E235" s="139">
        <v>45300</v>
      </c>
      <c r="F235" s="906">
        <f t="shared" si="13"/>
        <v>2024</v>
      </c>
      <c r="G235" s="906">
        <f t="shared" si="14"/>
        <v>9</v>
      </c>
      <c r="H235" t="s">
        <v>1328</v>
      </c>
      <c r="I235">
        <v>0</v>
      </c>
      <c r="J235">
        <v>39726028</v>
      </c>
      <c r="K235" s="244">
        <f t="shared" si="15"/>
        <v>-39726028</v>
      </c>
      <c r="L235" t="s">
        <v>178</v>
      </c>
      <c r="N235" t="s">
        <v>3839</v>
      </c>
      <c r="P235" t="s">
        <v>3808</v>
      </c>
      <c r="Q235" t="s">
        <v>4758</v>
      </c>
    </row>
    <row r="236" spans="1:17" hidden="1">
      <c r="A236">
        <v>69</v>
      </c>
      <c r="C236">
        <v>701000002</v>
      </c>
      <c r="D236" t="str">
        <f t="shared" si="12"/>
        <v>7010</v>
      </c>
      <c r="E236" s="139">
        <v>45300</v>
      </c>
      <c r="F236" s="906">
        <f t="shared" si="13"/>
        <v>2024</v>
      </c>
      <c r="G236" s="906">
        <f t="shared" si="14"/>
        <v>9</v>
      </c>
      <c r="H236" t="s">
        <v>1331</v>
      </c>
      <c r="I236">
        <v>0</v>
      </c>
      <c r="J236">
        <v>35753424</v>
      </c>
      <c r="K236" s="244">
        <f t="shared" si="15"/>
        <v>-35753424</v>
      </c>
      <c r="L236" t="s">
        <v>178</v>
      </c>
      <c r="N236" t="s">
        <v>3839</v>
      </c>
      <c r="P236" t="s">
        <v>3808</v>
      </c>
      <c r="Q236" t="s">
        <v>4758</v>
      </c>
    </row>
    <row r="237" spans="1:17" hidden="1">
      <c r="A237">
        <v>69</v>
      </c>
      <c r="C237">
        <v>701000002</v>
      </c>
      <c r="D237" t="str">
        <f t="shared" si="12"/>
        <v>7010</v>
      </c>
      <c r="E237" s="139">
        <v>45300</v>
      </c>
      <c r="F237" s="906">
        <f t="shared" si="13"/>
        <v>2024</v>
      </c>
      <c r="G237" s="906">
        <f t="shared" si="14"/>
        <v>9</v>
      </c>
      <c r="H237" t="s">
        <v>1335</v>
      </c>
      <c r="I237">
        <v>0</v>
      </c>
      <c r="J237">
        <v>39726028</v>
      </c>
      <c r="K237" s="244">
        <f t="shared" si="15"/>
        <v>-39726028</v>
      </c>
      <c r="L237" t="s">
        <v>178</v>
      </c>
      <c r="N237" t="s">
        <v>3839</v>
      </c>
      <c r="P237" t="s">
        <v>3808</v>
      </c>
      <c r="Q237" t="s">
        <v>4758</v>
      </c>
    </row>
    <row r="238" spans="1:17" hidden="1">
      <c r="A238">
        <v>69</v>
      </c>
      <c r="C238">
        <v>701000002</v>
      </c>
      <c r="D238" t="str">
        <f t="shared" si="12"/>
        <v>7010</v>
      </c>
      <c r="E238" s="139">
        <v>45300</v>
      </c>
      <c r="F238" s="906">
        <f t="shared" si="13"/>
        <v>2024</v>
      </c>
      <c r="G238" s="906">
        <f t="shared" si="14"/>
        <v>9</v>
      </c>
      <c r="H238" t="s">
        <v>1339</v>
      </c>
      <c r="I238">
        <v>0</v>
      </c>
      <c r="J238">
        <v>39726028</v>
      </c>
      <c r="K238" s="244">
        <f t="shared" si="15"/>
        <v>-39726028</v>
      </c>
      <c r="L238" t="s">
        <v>178</v>
      </c>
      <c r="N238" t="s">
        <v>3839</v>
      </c>
      <c r="P238" t="s">
        <v>3808</v>
      </c>
      <c r="Q238" t="s">
        <v>4758</v>
      </c>
    </row>
    <row r="239" spans="1:17" hidden="1">
      <c r="A239">
        <v>69</v>
      </c>
      <c r="C239">
        <v>701000002</v>
      </c>
      <c r="D239" t="str">
        <f t="shared" si="12"/>
        <v>7010</v>
      </c>
      <c r="E239" s="139">
        <v>45300</v>
      </c>
      <c r="F239" s="906">
        <f t="shared" si="13"/>
        <v>2024</v>
      </c>
      <c r="G239" s="906">
        <f t="shared" si="14"/>
        <v>9</v>
      </c>
      <c r="H239" t="s">
        <v>1342</v>
      </c>
      <c r="I239">
        <v>0</v>
      </c>
      <c r="J239">
        <v>39726028</v>
      </c>
      <c r="K239" s="244">
        <f t="shared" si="15"/>
        <v>-39726028</v>
      </c>
      <c r="L239" t="s">
        <v>178</v>
      </c>
      <c r="N239" t="s">
        <v>3839</v>
      </c>
      <c r="P239" t="s">
        <v>3808</v>
      </c>
      <c r="Q239" t="s">
        <v>4758</v>
      </c>
    </row>
    <row r="240" spans="1:17" hidden="1">
      <c r="A240">
        <v>69</v>
      </c>
      <c r="C240">
        <v>701000002</v>
      </c>
      <c r="D240" t="str">
        <f t="shared" si="12"/>
        <v>7010</v>
      </c>
      <c r="E240" s="139">
        <v>45300</v>
      </c>
      <c r="F240" s="906">
        <f t="shared" si="13"/>
        <v>2024</v>
      </c>
      <c r="G240" s="906">
        <f t="shared" si="14"/>
        <v>9</v>
      </c>
      <c r="H240" t="s">
        <v>1393</v>
      </c>
      <c r="I240">
        <v>0</v>
      </c>
      <c r="J240">
        <v>33390338</v>
      </c>
      <c r="K240" s="244">
        <f t="shared" si="15"/>
        <v>-33390338</v>
      </c>
      <c r="L240" t="s">
        <v>178</v>
      </c>
      <c r="N240" t="s">
        <v>3839</v>
      </c>
      <c r="Q240" t="s">
        <v>4758</v>
      </c>
    </row>
    <row r="241" spans="1:18" hidden="1">
      <c r="A241">
        <v>69</v>
      </c>
      <c r="C241">
        <v>701000002</v>
      </c>
      <c r="D241" t="str">
        <f t="shared" si="12"/>
        <v>7010</v>
      </c>
      <c r="E241" s="139">
        <v>45300</v>
      </c>
      <c r="F241" s="906">
        <f t="shared" si="13"/>
        <v>2024</v>
      </c>
      <c r="G241" s="906">
        <f t="shared" si="14"/>
        <v>9</v>
      </c>
      <c r="H241" t="s">
        <v>1393</v>
      </c>
      <c r="I241">
        <v>0</v>
      </c>
      <c r="J241">
        <v>1369.86</v>
      </c>
      <c r="K241" s="244">
        <f t="shared" si="15"/>
        <v>-1369.86</v>
      </c>
      <c r="L241" t="s">
        <v>315</v>
      </c>
      <c r="N241" t="s">
        <v>3839</v>
      </c>
      <c r="P241" t="s">
        <v>3808</v>
      </c>
      <c r="Q241" t="s">
        <v>4758</v>
      </c>
    </row>
    <row r="242" spans="1:18" hidden="1">
      <c r="A242">
        <v>69</v>
      </c>
      <c r="C242">
        <v>701000002</v>
      </c>
      <c r="D242" t="str">
        <f t="shared" si="12"/>
        <v>7010</v>
      </c>
      <c r="E242" s="139">
        <v>45300</v>
      </c>
      <c r="F242" s="906">
        <f t="shared" si="13"/>
        <v>2024</v>
      </c>
      <c r="G242" s="906">
        <f t="shared" si="14"/>
        <v>9</v>
      </c>
      <c r="H242" t="s">
        <v>1393</v>
      </c>
      <c r="I242">
        <v>1369.86</v>
      </c>
      <c r="J242">
        <v>0</v>
      </c>
      <c r="K242" s="244">
        <f t="shared" si="15"/>
        <v>1369.86</v>
      </c>
      <c r="L242" t="s">
        <v>315</v>
      </c>
      <c r="N242" t="s">
        <v>3839</v>
      </c>
      <c r="Q242" t="s">
        <v>4758</v>
      </c>
    </row>
    <row r="243" spans="1:18" hidden="1">
      <c r="A243">
        <v>69</v>
      </c>
      <c r="C243">
        <v>701000002</v>
      </c>
      <c r="D243" t="str">
        <f t="shared" si="12"/>
        <v>7010</v>
      </c>
      <c r="E243" s="139">
        <v>45300</v>
      </c>
      <c r="F243" s="906">
        <f t="shared" si="13"/>
        <v>2024</v>
      </c>
      <c r="G243" s="906">
        <f t="shared" si="14"/>
        <v>9</v>
      </c>
      <c r="H243" t="s">
        <v>4762</v>
      </c>
      <c r="I243">
        <v>0</v>
      </c>
      <c r="J243">
        <v>821918</v>
      </c>
      <c r="K243" s="244">
        <f t="shared" si="15"/>
        <v>-821918</v>
      </c>
      <c r="L243" t="s">
        <v>178</v>
      </c>
      <c r="N243" t="s">
        <v>3839</v>
      </c>
      <c r="P243" t="s">
        <v>3808</v>
      </c>
      <c r="Q243" t="s">
        <v>4758</v>
      </c>
    </row>
    <row r="244" spans="1:18" hidden="1">
      <c r="A244">
        <v>69</v>
      </c>
      <c r="C244">
        <v>701000001</v>
      </c>
      <c r="D244" t="str">
        <f t="shared" si="12"/>
        <v>7010</v>
      </c>
      <c r="E244" s="139">
        <v>45301</v>
      </c>
      <c r="F244" s="906">
        <f t="shared" si="13"/>
        <v>2024</v>
      </c>
      <c r="G244" s="906">
        <f t="shared" si="14"/>
        <v>10</v>
      </c>
      <c r="H244" t="s">
        <v>4763</v>
      </c>
      <c r="I244">
        <v>0</v>
      </c>
      <c r="J244">
        <v>82589027</v>
      </c>
      <c r="K244">
        <f t="shared" si="15"/>
        <v>-82589027</v>
      </c>
      <c r="L244" t="s">
        <v>178</v>
      </c>
      <c r="N244" t="s">
        <v>3864</v>
      </c>
      <c r="P244" t="s">
        <v>4764</v>
      </c>
      <c r="Q244" t="s">
        <v>4752</v>
      </c>
      <c r="R244" t="s">
        <v>9</v>
      </c>
    </row>
    <row r="245" spans="1:18" hidden="1">
      <c r="A245">
        <v>69</v>
      </c>
      <c r="C245">
        <v>701000001</v>
      </c>
      <c r="D245" t="str">
        <f t="shared" si="12"/>
        <v>7010</v>
      </c>
      <c r="E245" s="139">
        <v>45301</v>
      </c>
      <c r="F245" s="906">
        <f t="shared" si="13"/>
        <v>2024</v>
      </c>
      <c r="G245" s="906">
        <f t="shared" si="14"/>
        <v>10</v>
      </c>
      <c r="H245" t="s">
        <v>4765</v>
      </c>
      <c r="I245">
        <v>0</v>
      </c>
      <c r="J245">
        <v>4526</v>
      </c>
      <c r="K245">
        <f t="shared" si="15"/>
        <v>-4526</v>
      </c>
      <c r="L245" t="s">
        <v>178</v>
      </c>
      <c r="N245" t="s">
        <v>3864</v>
      </c>
      <c r="P245" t="s">
        <v>4766</v>
      </c>
      <c r="Q245" t="s">
        <v>4752</v>
      </c>
      <c r="R245" t="s">
        <v>9</v>
      </c>
    </row>
    <row r="246" spans="1:18" hidden="1">
      <c r="A246">
        <v>69</v>
      </c>
      <c r="C246">
        <v>701000002</v>
      </c>
      <c r="D246" t="str">
        <f t="shared" si="12"/>
        <v>7010</v>
      </c>
      <c r="E246" s="139">
        <v>45301</v>
      </c>
      <c r="F246" s="906">
        <f t="shared" si="13"/>
        <v>2024</v>
      </c>
      <c r="G246" s="906">
        <f t="shared" si="14"/>
        <v>10</v>
      </c>
      <c r="H246" t="s">
        <v>1272</v>
      </c>
      <c r="I246">
        <v>0</v>
      </c>
      <c r="J246">
        <v>21232876</v>
      </c>
      <c r="K246" s="244">
        <f t="shared" si="15"/>
        <v>-21232876</v>
      </c>
      <c r="L246" t="s">
        <v>178</v>
      </c>
      <c r="N246" t="s">
        <v>3839</v>
      </c>
      <c r="P246" t="s">
        <v>3808</v>
      </c>
      <c r="Q246" t="s">
        <v>4758</v>
      </c>
    </row>
    <row r="247" spans="1:18" hidden="1">
      <c r="A247">
        <v>69</v>
      </c>
      <c r="C247">
        <v>701000002</v>
      </c>
      <c r="D247" t="str">
        <f t="shared" si="12"/>
        <v>7010</v>
      </c>
      <c r="E247" s="139">
        <v>45301</v>
      </c>
      <c r="F247" s="906">
        <f t="shared" si="13"/>
        <v>2024</v>
      </c>
      <c r="G247" s="906">
        <f t="shared" si="14"/>
        <v>10</v>
      </c>
      <c r="H247" t="s">
        <v>1278</v>
      </c>
      <c r="I247">
        <v>0</v>
      </c>
      <c r="J247">
        <v>22260274</v>
      </c>
      <c r="K247" s="244">
        <f t="shared" si="15"/>
        <v>-22260274</v>
      </c>
      <c r="L247" t="s">
        <v>178</v>
      </c>
      <c r="N247" t="s">
        <v>3839</v>
      </c>
      <c r="P247" t="s">
        <v>3808</v>
      </c>
      <c r="Q247" t="s">
        <v>4758</v>
      </c>
    </row>
    <row r="248" spans="1:18" hidden="1">
      <c r="A248">
        <v>69</v>
      </c>
      <c r="C248">
        <v>701000002</v>
      </c>
      <c r="D248" t="str">
        <f t="shared" si="12"/>
        <v>7010</v>
      </c>
      <c r="E248" s="139">
        <v>45301</v>
      </c>
      <c r="F248" s="906">
        <f t="shared" si="13"/>
        <v>2024</v>
      </c>
      <c r="G248" s="906">
        <f t="shared" si="14"/>
        <v>10</v>
      </c>
      <c r="H248" t="s">
        <v>1282</v>
      </c>
      <c r="I248">
        <v>0</v>
      </c>
      <c r="J248">
        <v>20547945</v>
      </c>
      <c r="K248" s="244">
        <f t="shared" si="15"/>
        <v>-20547945</v>
      </c>
      <c r="L248" t="s">
        <v>178</v>
      </c>
      <c r="N248" t="s">
        <v>3839</v>
      </c>
      <c r="P248" t="s">
        <v>3808</v>
      </c>
      <c r="Q248" t="s">
        <v>4758</v>
      </c>
    </row>
    <row r="249" spans="1:18" hidden="1">
      <c r="A249">
        <v>69</v>
      </c>
      <c r="C249">
        <v>701000002</v>
      </c>
      <c r="D249" t="str">
        <f t="shared" si="12"/>
        <v>7010</v>
      </c>
      <c r="E249" s="139">
        <v>45301</v>
      </c>
      <c r="F249" s="906">
        <f t="shared" si="13"/>
        <v>2024</v>
      </c>
      <c r="G249" s="906">
        <f t="shared" si="14"/>
        <v>10</v>
      </c>
      <c r="H249" t="s">
        <v>1287</v>
      </c>
      <c r="I249">
        <v>0</v>
      </c>
      <c r="J249">
        <v>21917808</v>
      </c>
      <c r="K249" s="244">
        <f t="shared" si="15"/>
        <v>-21917808</v>
      </c>
      <c r="L249" t="s">
        <v>178</v>
      </c>
      <c r="N249" t="s">
        <v>3839</v>
      </c>
      <c r="P249" t="s">
        <v>3808</v>
      </c>
      <c r="Q249" t="s">
        <v>4758</v>
      </c>
    </row>
    <row r="250" spans="1:18" hidden="1">
      <c r="A250">
        <v>69</v>
      </c>
      <c r="C250">
        <v>701000002</v>
      </c>
      <c r="D250" t="str">
        <f t="shared" si="12"/>
        <v>7010</v>
      </c>
      <c r="E250" s="139">
        <v>45301</v>
      </c>
      <c r="F250" s="906">
        <f t="shared" si="13"/>
        <v>2024</v>
      </c>
      <c r="G250" s="906">
        <f t="shared" si="14"/>
        <v>10</v>
      </c>
      <c r="H250" t="s">
        <v>1291</v>
      </c>
      <c r="I250">
        <v>0</v>
      </c>
      <c r="J250">
        <v>16986301</v>
      </c>
      <c r="K250" s="244">
        <f t="shared" si="15"/>
        <v>-16986301</v>
      </c>
      <c r="L250" t="s">
        <v>178</v>
      </c>
      <c r="N250" t="s">
        <v>3839</v>
      </c>
      <c r="P250" t="s">
        <v>3808</v>
      </c>
      <c r="Q250" t="s">
        <v>4758</v>
      </c>
    </row>
    <row r="251" spans="1:18" hidden="1">
      <c r="A251">
        <v>69</v>
      </c>
      <c r="C251">
        <v>701000002</v>
      </c>
      <c r="D251" t="str">
        <f t="shared" si="12"/>
        <v>7010</v>
      </c>
      <c r="E251" s="139">
        <v>45301</v>
      </c>
      <c r="F251" s="906">
        <f t="shared" si="13"/>
        <v>2024</v>
      </c>
      <c r="G251" s="906">
        <f t="shared" si="14"/>
        <v>10</v>
      </c>
      <c r="H251" t="s">
        <v>1296</v>
      </c>
      <c r="I251">
        <v>0</v>
      </c>
      <c r="J251">
        <v>16986301</v>
      </c>
      <c r="K251" s="244">
        <f t="shared" si="15"/>
        <v>-16986301</v>
      </c>
      <c r="L251" t="s">
        <v>178</v>
      </c>
      <c r="N251" t="s">
        <v>3839</v>
      </c>
      <c r="P251" t="s">
        <v>3808</v>
      </c>
      <c r="Q251" t="s">
        <v>4758</v>
      </c>
    </row>
    <row r="252" spans="1:18" hidden="1">
      <c r="A252">
        <v>69</v>
      </c>
      <c r="C252">
        <v>701000002</v>
      </c>
      <c r="D252" t="str">
        <f t="shared" si="12"/>
        <v>7010</v>
      </c>
      <c r="E252" s="139">
        <v>45301</v>
      </c>
      <c r="F252" s="906">
        <f t="shared" si="13"/>
        <v>2024</v>
      </c>
      <c r="G252" s="906">
        <f t="shared" si="14"/>
        <v>10</v>
      </c>
      <c r="H252" t="s">
        <v>1301</v>
      </c>
      <c r="I252">
        <v>0</v>
      </c>
      <c r="J252">
        <v>21917809</v>
      </c>
      <c r="K252" s="244">
        <f t="shared" si="15"/>
        <v>-21917809</v>
      </c>
      <c r="L252" t="s">
        <v>178</v>
      </c>
      <c r="N252" t="s">
        <v>3839</v>
      </c>
      <c r="P252" t="s">
        <v>3808</v>
      </c>
      <c r="Q252" t="s">
        <v>4758</v>
      </c>
    </row>
    <row r="253" spans="1:18" hidden="1">
      <c r="A253">
        <v>69</v>
      </c>
      <c r="C253">
        <v>701000002</v>
      </c>
      <c r="D253" t="str">
        <f t="shared" si="12"/>
        <v>7010</v>
      </c>
      <c r="E253" s="139">
        <v>45301</v>
      </c>
      <c r="F253" s="906">
        <f t="shared" si="13"/>
        <v>2024</v>
      </c>
      <c r="G253" s="906">
        <f t="shared" si="14"/>
        <v>10</v>
      </c>
      <c r="H253" t="s">
        <v>1305</v>
      </c>
      <c r="I253">
        <v>0</v>
      </c>
      <c r="J253">
        <v>21917809</v>
      </c>
      <c r="K253" s="244">
        <f t="shared" si="15"/>
        <v>-21917809</v>
      </c>
      <c r="L253" t="s">
        <v>178</v>
      </c>
      <c r="N253" t="s">
        <v>3839</v>
      </c>
      <c r="P253" t="s">
        <v>3808</v>
      </c>
      <c r="Q253" t="s">
        <v>4758</v>
      </c>
    </row>
    <row r="254" spans="1:18" hidden="1">
      <c r="A254">
        <v>69</v>
      </c>
      <c r="C254">
        <v>701000002</v>
      </c>
      <c r="D254" t="str">
        <f t="shared" si="12"/>
        <v>7010</v>
      </c>
      <c r="E254" s="139">
        <v>45301</v>
      </c>
      <c r="F254" s="906">
        <f t="shared" si="13"/>
        <v>2024</v>
      </c>
      <c r="G254" s="906">
        <f t="shared" si="14"/>
        <v>10</v>
      </c>
      <c r="H254" t="s">
        <v>1308</v>
      </c>
      <c r="I254">
        <v>0</v>
      </c>
      <c r="J254">
        <v>13561644</v>
      </c>
      <c r="K254" s="244">
        <f t="shared" si="15"/>
        <v>-13561644</v>
      </c>
      <c r="L254" t="s">
        <v>178</v>
      </c>
      <c r="N254" t="s">
        <v>3839</v>
      </c>
      <c r="P254" t="s">
        <v>3808</v>
      </c>
      <c r="Q254" t="s">
        <v>4758</v>
      </c>
    </row>
    <row r="255" spans="1:18" hidden="1">
      <c r="A255">
        <v>69</v>
      </c>
      <c r="C255">
        <v>701000002</v>
      </c>
      <c r="D255" t="str">
        <f t="shared" si="12"/>
        <v>7010</v>
      </c>
      <c r="E255" s="139">
        <v>45301</v>
      </c>
      <c r="F255" s="906">
        <f t="shared" si="13"/>
        <v>2024</v>
      </c>
      <c r="G255" s="906">
        <f t="shared" si="14"/>
        <v>10</v>
      </c>
      <c r="H255" t="s">
        <v>1314</v>
      </c>
      <c r="I255">
        <v>0</v>
      </c>
      <c r="J255">
        <v>31643835</v>
      </c>
      <c r="K255" s="244">
        <f t="shared" si="15"/>
        <v>-31643835</v>
      </c>
      <c r="L255" t="s">
        <v>178</v>
      </c>
      <c r="N255" t="s">
        <v>3839</v>
      </c>
      <c r="P255" t="s">
        <v>3808</v>
      </c>
      <c r="Q255" t="s">
        <v>4758</v>
      </c>
    </row>
    <row r="256" spans="1:18" hidden="1">
      <c r="A256">
        <v>69</v>
      </c>
      <c r="C256">
        <v>701000002</v>
      </c>
      <c r="D256" t="str">
        <f t="shared" si="12"/>
        <v>7010</v>
      </c>
      <c r="E256" s="139">
        <v>45301</v>
      </c>
      <c r="F256" s="906">
        <f t="shared" si="13"/>
        <v>2024</v>
      </c>
      <c r="G256" s="906">
        <f t="shared" si="14"/>
        <v>10</v>
      </c>
      <c r="H256" t="s">
        <v>1317</v>
      </c>
      <c r="I256">
        <v>0</v>
      </c>
      <c r="J256">
        <v>25890411</v>
      </c>
      <c r="K256" s="244">
        <f t="shared" si="15"/>
        <v>-25890411</v>
      </c>
      <c r="L256" t="s">
        <v>178</v>
      </c>
      <c r="N256" t="s">
        <v>3839</v>
      </c>
      <c r="P256" t="s">
        <v>3808</v>
      </c>
      <c r="Q256" t="s">
        <v>4758</v>
      </c>
    </row>
    <row r="257" spans="1:17" hidden="1">
      <c r="A257">
        <v>69</v>
      </c>
      <c r="C257">
        <v>701000002</v>
      </c>
      <c r="D257" t="str">
        <f t="shared" si="12"/>
        <v>7010</v>
      </c>
      <c r="E257" s="139">
        <v>45301</v>
      </c>
      <c r="F257" s="906">
        <f t="shared" si="13"/>
        <v>2024</v>
      </c>
      <c r="G257" s="906">
        <f t="shared" si="14"/>
        <v>10</v>
      </c>
      <c r="H257" t="s">
        <v>1321</v>
      </c>
      <c r="I257">
        <v>0</v>
      </c>
      <c r="J257">
        <v>14794520</v>
      </c>
      <c r="K257" s="244">
        <f t="shared" si="15"/>
        <v>-14794520</v>
      </c>
      <c r="L257" t="s">
        <v>178</v>
      </c>
      <c r="N257" t="s">
        <v>3839</v>
      </c>
      <c r="P257" t="s">
        <v>3808</v>
      </c>
      <c r="Q257" t="s">
        <v>4758</v>
      </c>
    </row>
    <row r="258" spans="1:17" hidden="1">
      <c r="A258">
        <v>69</v>
      </c>
      <c r="C258">
        <v>701000002</v>
      </c>
      <c r="D258" t="str">
        <f t="shared" si="12"/>
        <v>7010</v>
      </c>
      <c r="E258" s="139">
        <v>45301</v>
      </c>
      <c r="F258" s="906">
        <f t="shared" si="13"/>
        <v>2024</v>
      </c>
      <c r="G258" s="906">
        <f t="shared" si="14"/>
        <v>10</v>
      </c>
      <c r="H258" t="s">
        <v>1325</v>
      </c>
      <c r="I258">
        <v>0</v>
      </c>
      <c r="J258">
        <v>39726027</v>
      </c>
      <c r="K258" s="244">
        <f t="shared" si="15"/>
        <v>-39726027</v>
      </c>
      <c r="L258" t="s">
        <v>178</v>
      </c>
      <c r="N258" t="s">
        <v>3839</v>
      </c>
      <c r="P258" t="s">
        <v>3808</v>
      </c>
      <c r="Q258" t="s">
        <v>4758</v>
      </c>
    </row>
    <row r="259" spans="1:17" hidden="1">
      <c r="A259">
        <v>69</v>
      </c>
      <c r="C259">
        <v>701000002</v>
      </c>
      <c r="D259" t="str">
        <f t="shared" ref="D259:D266" si="16">LEFT(C259,4)</f>
        <v>7010</v>
      </c>
      <c r="E259" s="139">
        <v>45301</v>
      </c>
      <c r="F259" s="906">
        <f t="shared" ref="F259:F322" si="17">YEAR(E259)</f>
        <v>2024</v>
      </c>
      <c r="G259" s="906">
        <f t="shared" ref="G259:G322" si="18">IF(F259=2024,DAY(E259),0)</f>
        <v>10</v>
      </c>
      <c r="H259" t="s">
        <v>1328</v>
      </c>
      <c r="I259">
        <v>0</v>
      </c>
      <c r="J259">
        <v>39726027</v>
      </c>
      <c r="K259" s="244">
        <f t="shared" ref="K259:K267" si="19">I259-J259</f>
        <v>-39726027</v>
      </c>
      <c r="L259" t="s">
        <v>178</v>
      </c>
      <c r="N259" t="s">
        <v>3839</v>
      </c>
      <c r="P259" t="s">
        <v>3808</v>
      </c>
      <c r="Q259" t="s">
        <v>4758</v>
      </c>
    </row>
    <row r="260" spans="1:17" hidden="1">
      <c r="A260">
        <v>69</v>
      </c>
      <c r="C260">
        <v>701000002</v>
      </c>
      <c r="D260" t="str">
        <f t="shared" si="16"/>
        <v>7010</v>
      </c>
      <c r="E260" s="139">
        <v>45301</v>
      </c>
      <c r="F260" s="906">
        <f t="shared" si="17"/>
        <v>2024</v>
      </c>
      <c r="G260" s="906">
        <f t="shared" si="18"/>
        <v>10</v>
      </c>
      <c r="H260" t="s">
        <v>1331</v>
      </c>
      <c r="I260">
        <v>0</v>
      </c>
      <c r="J260">
        <v>35753425</v>
      </c>
      <c r="K260" s="244">
        <f t="shared" si="19"/>
        <v>-35753425</v>
      </c>
      <c r="L260" t="s">
        <v>178</v>
      </c>
      <c r="N260" t="s">
        <v>3839</v>
      </c>
      <c r="P260" t="s">
        <v>3808</v>
      </c>
      <c r="Q260" t="s">
        <v>4758</v>
      </c>
    </row>
    <row r="261" spans="1:17" hidden="1">
      <c r="A261">
        <v>69</v>
      </c>
      <c r="C261">
        <v>701000002</v>
      </c>
      <c r="D261" t="str">
        <f t="shared" si="16"/>
        <v>7010</v>
      </c>
      <c r="E261" s="139">
        <v>45301</v>
      </c>
      <c r="F261" s="906">
        <f t="shared" si="17"/>
        <v>2024</v>
      </c>
      <c r="G261" s="906">
        <f t="shared" si="18"/>
        <v>10</v>
      </c>
      <c r="H261" t="s">
        <v>1335</v>
      </c>
      <c r="I261">
        <v>0</v>
      </c>
      <c r="J261">
        <v>39726027</v>
      </c>
      <c r="K261" s="244">
        <f t="shared" si="19"/>
        <v>-39726027</v>
      </c>
      <c r="L261" t="s">
        <v>178</v>
      </c>
      <c r="N261" t="s">
        <v>3839</v>
      </c>
      <c r="P261" t="s">
        <v>3808</v>
      </c>
      <c r="Q261" t="s">
        <v>4758</v>
      </c>
    </row>
    <row r="262" spans="1:17" hidden="1">
      <c r="A262">
        <v>69</v>
      </c>
      <c r="C262">
        <v>701000002</v>
      </c>
      <c r="D262" t="str">
        <f t="shared" si="16"/>
        <v>7010</v>
      </c>
      <c r="E262" s="139">
        <v>45301</v>
      </c>
      <c r="F262" s="906">
        <f t="shared" si="17"/>
        <v>2024</v>
      </c>
      <c r="G262" s="906">
        <f t="shared" si="18"/>
        <v>10</v>
      </c>
      <c r="H262" t="s">
        <v>1339</v>
      </c>
      <c r="I262">
        <v>0</v>
      </c>
      <c r="J262">
        <v>39726027</v>
      </c>
      <c r="K262" s="244">
        <f t="shared" si="19"/>
        <v>-39726027</v>
      </c>
      <c r="L262" t="s">
        <v>178</v>
      </c>
      <c r="N262" t="s">
        <v>3839</v>
      </c>
      <c r="P262" t="s">
        <v>3808</v>
      </c>
      <c r="Q262" t="s">
        <v>4758</v>
      </c>
    </row>
    <row r="263" spans="1:17" hidden="1">
      <c r="A263">
        <v>69</v>
      </c>
      <c r="C263">
        <v>701000002</v>
      </c>
      <c r="D263" t="str">
        <f t="shared" si="16"/>
        <v>7010</v>
      </c>
      <c r="E263" s="139">
        <v>45301</v>
      </c>
      <c r="F263" s="906">
        <f t="shared" si="17"/>
        <v>2024</v>
      </c>
      <c r="G263" s="906">
        <f t="shared" si="18"/>
        <v>10</v>
      </c>
      <c r="H263" t="s">
        <v>1342</v>
      </c>
      <c r="I263">
        <v>0</v>
      </c>
      <c r="J263">
        <v>39726027</v>
      </c>
      <c r="K263" s="244">
        <f t="shared" si="19"/>
        <v>-39726027</v>
      </c>
      <c r="L263" t="s">
        <v>178</v>
      </c>
      <c r="N263" t="s">
        <v>3839</v>
      </c>
      <c r="P263" t="s">
        <v>3808</v>
      </c>
      <c r="Q263" t="s">
        <v>4758</v>
      </c>
    </row>
    <row r="264" spans="1:17" hidden="1">
      <c r="A264">
        <v>69</v>
      </c>
      <c r="C264">
        <v>701000002</v>
      </c>
      <c r="D264" t="str">
        <f t="shared" si="16"/>
        <v>7010</v>
      </c>
      <c r="E264" s="139">
        <v>45301</v>
      </c>
      <c r="F264" s="906">
        <f t="shared" si="17"/>
        <v>2024</v>
      </c>
      <c r="G264" s="906">
        <f t="shared" si="18"/>
        <v>10</v>
      </c>
      <c r="H264" t="s">
        <v>1393</v>
      </c>
      <c r="I264">
        <v>1369.86</v>
      </c>
      <c r="J264">
        <v>0</v>
      </c>
      <c r="K264" s="244">
        <f t="shared" si="19"/>
        <v>1369.86</v>
      </c>
      <c r="L264" t="s">
        <v>315</v>
      </c>
      <c r="N264" t="s">
        <v>3839</v>
      </c>
      <c r="Q264" t="s">
        <v>4758</v>
      </c>
    </row>
    <row r="265" spans="1:17" hidden="1">
      <c r="A265">
        <v>69</v>
      </c>
      <c r="C265">
        <v>701000002</v>
      </c>
      <c r="D265" t="str">
        <f t="shared" si="16"/>
        <v>7010</v>
      </c>
      <c r="E265" s="139">
        <v>45301</v>
      </c>
      <c r="F265" s="906">
        <f t="shared" si="17"/>
        <v>2024</v>
      </c>
      <c r="G265" s="906">
        <f t="shared" si="18"/>
        <v>10</v>
      </c>
      <c r="H265" t="s">
        <v>1393</v>
      </c>
      <c r="I265">
        <v>0</v>
      </c>
      <c r="J265">
        <v>1369.86</v>
      </c>
      <c r="K265" s="244">
        <f t="shared" si="19"/>
        <v>-1369.86</v>
      </c>
      <c r="L265" t="s">
        <v>315</v>
      </c>
      <c r="N265" t="s">
        <v>3839</v>
      </c>
      <c r="P265" t="s">
        <v>3808</v>
      </c>
      <c r="Q265" t="s">
        <v>4758</v>
      </c>
    </row>
    <row r="266" spans="1:17" hidden="1">
      <c r="A266">
        <v>69</v>
      </c>
      <c r="C266">
        <v>701000002</v>
      </c>
      <c r="D266" t="str">
        <f t="shared" si="16"/>
        <v>7010</v>
      </c>
      <c r="E266" s="139">
        <v>45301</v>
      </c>
      <c r="F266" s="906">
        <f t="shared" si="17"/>
        <v>2024</v>
      </c>
      <c r="G266" s="906">
        <f t="shared" si="18"/>
        <v>10</v>
      </c>
      <c r="H266" t="s">
        <v>1393</v>
      </c>
      <c r="I266">
        <v>0</v>
      </c>
      <c r="J266">
        <v>33438283</v>
      </c>
      <c r="K266" s="244">
        <f t="shared" si="19"/>
        <v>-33438283</v>
      </c>
      <c r="L266" t="s">
        <v>178</v>
      </c>
      <c r="N266" t="s">
        <v>3839</v>
      </c>
      <c r="Q266" t="s">
        <v>4758</v>
      </c>
    </row>
    <row r="267" spans="1:17" hidden="1">
      <c r="A267">
        <v>4983</v>
      </c>
      <c r="C267">
        <v>701000002</v>
      </c>
      <c r="D267" s="139">
        <v>45278</v>
      </c>
      <c r="E267" s="139">
        <v>45278</v>
      </c>
      <c r="F267" s="906">
        <f t="shared" si="17"/>
        <v>2023</v>
      </c>
      <c r="G267" s="906">
        <f t="shared" si="18"/>
        <v>0</v>
      </c>
      <c r="H267" t="s">
        <v>1272</v>
      </c>
      <c r="I267">
        <v>0</v>
      </c>
      <c r="J267">
        <v>21232877</v>
      </c>
      <c r="K267">
        <f t="shared" si="19"/>
        <v>-21232877</v>
      </c>
      <c r="L267" t="s">
        <v>178</v>
      </c>
      <c r="N267" t="s">
        <v>3839</v>
      </c>
      <c r="P267" t="s">
        <v>3808</v>
      </c>
    </row>
    <row r="268" spans="1:17" hidden="1">
      <c r="A268">
        <v>4984</v>
      </c>
      <c r="C268">
        <v>701000002</v>
      </c>
      <c r="D268" s="139">
        <v>45278</v>
      </c>
      <c r="E268" s="139">
        <v>45278</v>
      </c>
      <c r="F268" s="906">
        <f t="shared" si="17"/>
        <v>2023</v>
      </c>
      <c r="G268" s="906">
        <f t="shared" si="18"/>
        <v>0</v>
      </c>
      <c r="H268" t="s">
        <v>1272</v>
      </c>
      <c r="I268">
        <v>0</v>
      </c>
      <c r="J268">
        <v>42465753</v>
      </c>
      <c r="K268" s="138">
        <v>-42465753</v>
      </c>
      <c r="L268" t="s">
        <v>178</v>
      </c>
      <c r="N268" t="s">
        <v>3839</v>
      </c>
      <c r="P268" t="s">
        <v>3808</v>
      </c>
    </row>
    <row r="269" spans="1:17" hidden="1">
      <c r="A269">
        <v>4985</v>
      </c>
      <c r="C269">
        <v>701000002</v>
      </c>
      <c r="D269" s="139">
        <v>45278</v>
      </c>
      <c r="E269" s="139">
        <v>45278</v>
      </c>
      <c r="F269" s="906">
        <f t="shared" si="17"/>
        <v>2023</v>
      </c>
      <c r="G269" s="906">
        <f t="shared" si="18"/>
        <v>0</v>
      </c>
      <c r="H269" t="s">
        <v>1278</v>
      </c>
      <c r="I269">
        <v>0</v>
      </c>
      <c r="J269">
        <v>44520548</v>
      </c>
      <c r="K269" s="138">
        <v>-44520548</v>
      </c>
      <c r="L269" t="s">
        <v>178</v>
      </c>
      <c r="N269" t="s">
        <v>3839</v>
      </c>
      <c r="P269" t="s">
        <v>3808</v>
      </c>
    </row>
    <row r="270" spans="1:17" hidden="1">
      <c r="A270">
        <v>4986</v>
      </c>
      <c r="C270">
        <v>701000002</v>
      </c>
      <c r="D270" s="139">
        <v>45278</v>
      </c>
      <c r="E270" s="139">
        <v>45278</v>
      </c>
      <c r="F270" s="906">
        <f t="shared" si="17"/>
        <v>2023</v>
      </c>
      <c r="G270" s="906">
        <f t="shared" si="18"/>
        <v>0</v>
      </c>
      <c r="H270" t="s">
        <v>1278</v>
      </c>
      <c r="I270">
        <v>0</v>
      </c>
      <c r="J270">
        <v>22260274</v>
      </c>
      <c r="K270" s="138">
        <v>-22260274</v>
      </c>
      <c r="L270" t="s">
        <v>178</v>
      </c>
      <c r="N270" t="s">
        <v>3839</v>
      </c>
      <c r="P270" t="s">
        <v>3808</v>
      </c>
    </row>
    <row r="271" spans="1:17" hidden="1">
      <c r="A271">
        <v>4987</v>
      </c>
      <c r="C271">
        <v>701000002</v>
      </c>
      <c r="D271" s="139">
        <v>45278</v>
      </c>
      <c r="E271" s="139">
        <v>45278</v>
      </c>
      <c r="F271" s="906">
        <f t="shared" si="17"/>
        <v>2023</v>
      </c>
      <c r="G271" s="906">
        <f t="shared" si="18"/>
        <v>0</v>
      </c>
      <c r="H271" t="s">
        <v>1282</v>
      </c>
      <c r="I271">
        <v>0</v>
      </c>
      <c r="J271">
        <v>20547946</v>
      </c>
      <c r="K271" s="138">
        <v>-20547946</v>
      </c>
      <c r="L271" t="s">
        <v>178</v>
      </c>
      <c r="N271" t="s">
        <v>3839</v>
      </c>
      <c r="P271" t="s">
        <v>3808</v>
      </c>
    </row>
    <row r="272" spans="1:17" hidden="1">
      <c r="A272">
        <v>4988</v>
      </c>
      <c r="C272">
        <v>701000002</v>
      </c>
      <c r="D272" s="139">
        <v>45278</v>
      </c>
      <c r="E272" s="139">
        <v>45278</v>
      </c>
      <c r="F272" s="906">
        <f t="shared" si="17"/>
        <v>2023</v>
      </c>
      <c r="G272" s="906">
        <f t="shared" si="18"/>
        <v>0</v>
      </c>
      <c r="H272" t="s">
        <v>1282</v>
      </c>
      <c r="I272">
        <v>0</v>
      </c>
      <c r="J272">
        <v>41095890</v>
      </c>
      <c r="K272" s="138">
        <v>-41095890</v>
      </c>
      <c r="L272" t="s">
        <v>178</v>
      </c>
      <c r="N272" t="s">
        <v>3839</v>
      </c>
      <c r="P272" t="s">
        <v>3808</v>
      </c>
    </row>
    <row r="273" spans="1:16" hidden="1">
      <c r="A273">
        <v>4989</v>
      </c>
      <c r="C273">
        <v>701000002</v>
      </c>
      <c r="D273" s="139">
        <v>45278</v>
      </c>
      <c r="E273" s="139">
        <v>45278</v>
      </c>
      <c r="F273" s="906">
        <f t="shared" si="17"/>
        <v>2023</v>
      </c>
      <c r="G273" s="906">
        <f t="shared" si="18"/>
        <v>0</v>
      </c>
      <c r="H273" t="s">
        <v>1287</v>
      </c>
      <c r="I273">
        <v>0</v>
      </c>
      <c r="J273">
        <v>43835617</v>
      </c>
      <c r="K273" s="138">
        <v>-43835617</v>
      </c>
      <c r="L273" t="s">
        <v>178</v>
      </c>
      <c r="N273" t="s">
        <v>3839</v>
      </c>
      <c r="P273" t="s">
        <v>3808</v>
      </c>
    </row>
    <row r="274" spans="1:16" hidden="1">
      <c r="A274">
        <v>4990</v>
      </c>
      <c r="C274">
        <v>701000002</v>
      </c>
      <c r="D274" s="139">
        <v>45278</v>
      </c>
      <c r="E274" s="139">
        <v>45278</v>
      </c>
      <c r="F274" s="906">
        <f t="shared" si="17"/>
        <v>2023</v>
      </c>
      <c r="G274" s="906">
        <f t="shared" si="18"/>
        <v>0</v>
      </c>
      <c r="H274" t="s">
        <v>1287</v>
      </c>
      <c r="I274">
        <v>0</v>
      </c>
      <c r="J274">
        <v>21917808</v>
      </c>
      <c r="K274" s="138">
        <v>-21917808</v>
      </c>
      <c r="L274" t="s">
        <v>178</v>
      </c>
      <c r="N274" t="s">
        <v>3839</v>
      </c>
      <c r="P274" t="s">
        <v>3808</v>
      </c>
    </row>
    <row r="275" spans="1:16" hidden="1">
      <c r="A275">
        <v>4991</v>
      </c>
      <c r="C275">
        <v>701000002</v>
      </c>
      <c r="D275" s="139">
        <v>45278</v>
      </c>
      <c r="E275" s="139">
        <v>45278</v>
      </c>
      <c r="F275" s="906">
        <f t="shared" si="17"/>
        <v>2023</v>
      </c>
      <c r="G275" s="906">
        <f t="shared" si="18"/>
        <v>0</v>
      </c>
      <c r="H275" t="s">
        <v>1291</v>
      </c>
      <c r="I275">
        <v>0</v>
      </c>
      <c r="J275">
        <v>16986302</v>
      </c>
      <c r="K275" s="138">
        <v>-16986302</v>
      </c>
      <c r="L275" t="s">
        <v>178</v>
      </c>
      <c r="N275" t="s">
        <v>3839</v>
      </c>
      <c r="P275" t="s">
        <v>3808</v>
      </c>
    </row>
    <row r="276" spans="1:16" hidden="1">
      <c r="A276">
        <v>4992</v>
      </c>
      <c r="C276">
        <v>701000002</v>
      </c>
      <c r="D276" s="139">
        <v>45278</v>
      </c>
      <c r="E276" s="139">
        <v>45278</v>
      </c>
      <c r="F276" s="906">
        <f t="shared" si="17"/>
        <v>2023</v>
      </c>
      <c r="G276" s="906">
        <f t="shared" si="18"/>
        <v>0</v>
      </c>
      <c r="H276" t="s">
        <v>1291</v>
      </c>
      <c r="I276">
        <v>0</v>
      </c>
      <c r="J276">
        <v>33972602</v>
      </c>
      <c r="K276" s="138">
        <v>-33972602</v>
      </c>
      <c r="L276" t="s">
        <v>178</v>
      </c>
      <c r="N276" t="s">
        <v>3839</v>
      </c>
      <c r="P276" t="s">
        <v>3808</v>
      </c>
    </row>
    <row r="277" spans="1:16" hidden="1">
      <c r="A277">
        <v>4993</v>
      </c>
      <c r="C277">
        <v>701000002</v>
      </c>
      <c r="D277" s="139">
        <v>45278</v>
      </c>
      <c r="E277" s="139">
        <v>45278</v>
      </c>
      <c r="F277" s="906">
        <f t="shared" si="17"/>
        <v>2023</v>
      </c>
      <c r="G277" s="906">
        <f t="shared" si="18"/>
        <v>0</v>
      </c>
      <c r="H277" t="s">
        <v>1296</v>
      </c>
      <c r="I277">
        <v>0</v>
      </c>
      <c r="J277">
        <v>16986302</v>
      </c>
      <c r="K277" s="138">
        <v>-16986302</v>
      </c>
      <c r="L277" t="s">
        <v>178</v>
      </c>
      <c r="N277" t="s">
        <v>3839</v>
      </c>
      <c r="P277" t="s">
        <v>3808</v>
      </c>
    </row>
    <row r="278" spans="1:16" hidden="1">
      <c r="A278">
        <v>4994</v>
      </c>
      <c r="C278">
        <v>701000002</v>
      </c>
      <c r="D278" s="139">
        <v>45278</v>
      </c>
      <c r="E278" s="139">
        <v>45278</v>
      </c>
      <c r="F278" s="906">
        <f t="shared" si="17"/>
        <v>2023</v>
      </c>
      <c r="G278" s="906">
        <f t="shared" si="18"/>
        <v>0</v>
      </c>
      <c r="H278" t="s">
        <v>1296</v>
      </c>
      <c r="I278">
        <v>0</v>
      </c>
      <c r="J278">
        <v>33972602</v>
      </c>
      <c r="K278" s="138">
        <v>-33972602</v>
      </c>
      <c r="L278" t="s">
        <v>178</v>
      </c>
      <c r="N278" t="s">
        <v>3839</v>
      </c>
      <c r="P278" t="s">
        <v>3808</v>
      </c>
    </row>
    <row r="279" spans="1:16" hidden="1">
      <c r="A279">
        <v>4995</v>
      </c>
      <c r="C279">
        <v>701000002</v>
      </c>
      <c r="D279" s="139">
        <v>45278</v>
      </c>
      <c r="E279" s="139">
        <v>45278</v>
      </c>
      <c r="F279" s="906">
        <f t="shared" si="17"/>
        <v>2023</v>
      </c>
      <c r="G279" s="906">
        <f t="shared" si="18"/>
        <v>0</v>
      </c>
      <c r="H279" t="s">
        <v>1301</v>
      </c>
      <c r="I279">
        <v>0</v>
      </c>
      <c r="J279">
        <v>21917808</v>
      </c>
      <c r="K279" s="138">
        <v>-21917808</v>
      </c>
      <c r="L279" t="s">
        <v>178</v>
      </c>
      <c r="N279" t="s">
        <v>3839</v>
      </c>
      <c r="P279" t="s">
        <v>3808</v>
      </c>
    </row>
    <row r="280" spans="1:16" hidden="1">
      <c r="A280">
        <v>4996</v>
      </c>
      <c r="C280">
        <v>701000002</v>
      </c>
      <c r="D280" s="139">
        <v>45278</v>
      </c>
      <c r="E280" s="139">
        <v>45278</v>
      </c>
      <c r="F280" s="906">
        <f t="shared" si="17"/>
        <v>2023</v>
      </c>
      <c r="G280" s="906">
        <f t="shared" si="18"/>
        <v>0</v>
      </c>
      <c r="H280" t="s">
        <v>1301</v>
      </c>
      <c r="I280">
        <v>0</v>
      </c>
      <c r="J280">
        <v>43835616</v>
      </c>
      <c r="K280" s="138">
        <v>-43835616</v>
      </c>
      <c r="L280" t="s">
        <v>178</v>
      </c>
      <c r="N280" t="s">
        <v>3839</v>
      </c>
      <c r="P280" t="s">
        <v>3808</v>
      </c>
    </row>
    <row r="281" spans="1:16" hidden="1">
      <c r="A281">
        <v>4997</v>
      </c>
      <c r="C281">
        <v>701000002</v>
      </c>
      <c r="D281" s="139">
        <v>45278</v>
      </c>
      <c r="E281" s="139">
        <v>45278</v>
      </c>
      <c r="F281" s="906">
        <f t="shared" si="17"/>
        <v>2023</v>
      </c>
      <c r="G281" s="906">
        <f t="shared" si="18"/>
        <v>0</v>
      </c>
      <c r="H281" t="s">
        <v>1305</v>
      </c>
      <c r="I281">
        <v>0</v>
      </c>
      <c r="J281">
        <v>21917808</v>
      </c>
      <c r="K281" s="138">
        <v>-21917808</v>
      </c>
      <c r="L281" t="s">
        <v>178</v>
      </c>
      <c r="N281" t="s">
        <v>3839</v>
      </c>
      <c r="P281" t="s">
        <v>3808</v>
      </c>
    </row>
    <row r="282" spans="1:16" hidden="1">
      <c r="A282">
        <v>4998</v>
      </c>
      <c r="C282">
        <v>701000002</v>
      </c>
      <c r="D282" s="139">
        <v>45278</v>
      </c>
      <c r="E282" s="139">
        <v>45278</v>
      </c>
      <c r="F282" s="906">
        <f t="shared" si="17"/>
        <v>2023</v>
      </c>
      <c r="G282" s="906">
        <f t="shared" si="18"/>
        <v>0</v>
      </c>
      <c r="H282" t="s">
        <v>1305</v>
      </c>
      <c r="I282">
        <v>0</v>
      </c>
      <c r="J282">
        <v>43835616</v>
      </c>
      <c r="K282" s="138">
        <v>-43835616</v>
      </c>
      <c r="L282" t="s">
        <v>178</v>
      </c>
      <c r="N282" t="s">
        <v>3839</v>
      </c>
      <c r="P282" t="s">
        <v>3808</v>
      </c>
    </row>
    <row r="283" spans="1:16" hidden="1">
      <c r="A283">
        <v>4999</v>
      </c>
      <c r="C283">
        <v>701000002</v>
      </c>
      <c r="D283" s="139">
        <v>45278</v>
      </c>
      <c r="E283" s="139">
        <v>45278</v>
      </c>
      <c r="F283" s="906">
        <f t="shared" si="17"/>
        <v>2023</v>
      </c>
      <c r="G283" s="906">
        <f t="shared" si="18"/>
        <v>0</v>
      </c>
      <c r="H283" t="s">
        <v>1308</v>
      </c>
      <c r="I283">
        <v>0</v>
      </c>
      <c r="J283">
        <v>13561644</v>
      </c>
      <c r="K283" s="138">
        <v>-13561644</v>
      </c>
      <c r="L283" t="s">
        <v>178</v>
      </c>
      <c r="N283" t="s">
        <v>3839</v>
      </c>
      <c r="P283" t="s">
        <v>3808</v>
      </c>
    </row>
    <row r="284" spans="1:16" hidden="1">
      <c r="A284">
        <v>5000</v>
      </c>
      <c r="C284">
        <v>701000002</v>
      </c>
      <c r="D284" s="139">
        <v>45278</v>
      </c>
      <c r="E284" s="139">
        <v>45278</v>
      </c>
      <c r="F284" s="906">
        <f t="shared" si="17"/>
        <v>2023</v>
      </c>
      <c r="G284" s="906">
        <f t="shared" si="18"/>
        <v>0</v>
      </c>
      <c r="H284" t="s">
        <v>1308</v>
      </c>
      <c r="I284">
        <v>0</v>
      </c>
      <c r="J284">
        <v>27123288</v>
      </c>
      <c r="K284" s="138">
        <v>-27123288</v>
      </c>
      <c r="L284" t="s">
        <v>178</v>
      </c>
      <c r="N284" t="s">
        <v>3839</v>
      </c>
      <c r="P284" t="s">
        <v>3808</v>
      </c>
    </row>
    <row r="285" spans="1:16" hidden="1">
      <c r="A285">
        <v>5001</v>
      </c>
      <c r="C285">
        <v>701000002</v>
      </c>
      <c r="D285" s="139">
        <v>45278</v>
      </c>
      <c r="E285" s="139">
        <v>45278</v>
      </c>
      <c r="F285" s="906">
        <f t="shared" si="17"/>
        <v>2023</v>
      </c>
      <c r="G285" s="906">
        <f t="shared" si="18"/>
        <v>0</v>
      </c>
      <c r="H285" t="s">
        <v>1314</v>
      </c>
      <c r="I285">
        <v>0</v>
      </c>
      <c r="J285">
        <v>63287671</v>
      </c>
      <c r="K285" s="138">
        <v>-63287671</v>
      </c>
      <c r="L285" t="s">
        <v>178</v>
      </c>
      <c r="N285" t="s">
        <v>3839</v>
      </c>
      <c r="P285" t="s">
        <v>3808</v>
      </c>
    </row>
    <row r="286" spans="1:16" hidden="1">
      <c r="A286">
        <v>5002</v>
      </c>
      <c r="C286">
        <v>701000002</v>
      </c>
      <c r="D286" s="139">
        <v>45278</v>
      </c>
      <c r="E286" s="139">
        <v>45278</v>
      </c>
      <c r="F286" s="906">
        <f t="shared" si="17"/>
        <v>2023</v>
      </c>
      <c r="G286" s="906">
        <f t="shared" si="18"/>
        <v>0</v>
      </c>
      <c r="H286" t="s">
        <v>1314</v>
      </c>
      <c r="I286">
        <v>0</v>
      </c>
      <c r="J286">
        <v>31643836</v>
      </c>
      <c r="K286" s="138">
        <v>-31643836</v>
      </c>
      <c r="L286" t="s">
        <v>178</v>
      </c>
      <c r="N286" t="s">
        <v>3839</v>
      </c>
      <c r="P286" t="s">
        <v>3808</v>
      </c>
    </row>
    <row r="287" spans="1:16" hidden="1">
      <c r="A287">
        <v>5003</v>
      </c>
      <c r="C287">
        <v>701000002</v>
      </c>
      <c r="D287" s="139">
        <v>45278</v>
      </c>
      <c r="E287" s="139">
        <v>45278</v>
      </c>
      <c r="F287" s="906">
        <f t="shared" si="17"/>
        <v>2023</v>
      </c>
      <c r="G287" s="906">
        <f t="shared" si="18"/>
        <v>0</v>
      </c>
      <c r="H287" t="s">
        <v>1317</v>
      </c>
      <c r="I287">
        <v>0</v>
      </c>
      <c r="J287">
        <v>25890411</v>
      </c>
      <c r="K287" s="138">
        <v>-25890411</v>
      </c>
      <c r="L287" t="s">
        <v>178</v>
      </c>
      <c r="N287" t="s">
        <v>3839</v>
      </c>
      <c r="P287" t="s">
        <v>3808</v>
      </c>
    </row>
    <row r="288" spans="1:16" hidden="1">
      <c r="A288">
        <v>5004</v>
      </c>
      <c r="C288">
        <v>701000002</v>
      </c>
      <c r="D288" s="139">
        <v>45278</v>
      </c>
      <c r="E288" s="139">
        <v>45278</v>
      </c>
      <c r="F288" s="906">
        <f t="shared" si="17"/>
        <v>2023</v>
      </c>
      <c r="G288" s="906">
        <f t="shared" si="18"/>
        <v>0</v>
      </c>
      <c r="H288" t="s">
        <v>1317</v>
      </c>
      <c r="I288">
        <v>0</v>
      </c>
      <c r="J288">
        <v>51780822</v>
      </c>
      <c r="K288" s="138">
        <v>-51780822</v>
      </c>
      <c r="L288" t="s">
        <v>178</v>
      </c>
      <c r="N288" t="s">
        <v>3839</v>
      </c>
      <c r="P288" t="s">
        <v>3808</v>
      </c>
    </row>
    <row r="289" spans="1:16" hidden="1">
      <c r="A289">
        <v>5005</v>
      </c>
      <c r="C289">
        <v>701000002</v>
      </c>
      <c r="D289" s="139">
        <v>45278</v>
      </c>
      <c r="E289" s="139">
        <v>45278</v>
      </c>
      <c r="F289" s="906">
        <f t="shared" si="17"/>
        <v>2023</v>
      </c>
      <c r="G289" s="906">
        <f t="shared" si="18"/>
        <v>0</v>
      </c>
      <c r="H289" t="s">
        <v>1321</v>
      </c>
      <c r="I289">
        <v>0</v>
      </c>
      <c r="J289">
        <v>14794521</v>
      </c>
      <c r="K289" s="138">
        <v>-14794521</v>
      </c>
      <c r="L289" t="s">
        <v>178</v>
      </c>
      <c r="N289" t="s">
        <v>3839</v>
      </c>
      <c r="P289" t="s">
        <v>3808</v>
      </c>
    </row>
    <row r="290" spans="1:16" hidden="1">
      <c r="A290">
        <v>5006</v>
      </c>
      <c r="C290">
        <v>701000002</v>
      </c>
      <c r="D290" s="139">
        <v>45278</v>
      </c>
      <c r="E290" s="139">
        <v>45278</v>
      </c>
      <c r="F290" s="906">
        <f t="shared" si="17"/>
        <v>2023</v>
      </c>
      <c r="G290" s="906">
        <f t="shared" si="18"/>
        <v>0</v>
      </c>
      <c r="H290" t="s">
        <v>1321</v>
      </c>
      <c r="I290">
        <v>0</v>
      </c>
      <c r="J290">
        <v>29589041</v>
      </c>
      <c r="K290" s="138">
        <v>-29589041</v>
      </c>
      <c r="L290" t="s">
        <v>178</v>
      </c>
      <c r="N290" t="s">
        <v>3839</v>
      </c>
      <c r="P290" t="s">
        <v>3808</v>
      </c>
    </row>
    <row r="291" spans="1:16" hidden="1">
      <c r="A291">
        <v>5007</v>
      </c>
      <c r="C291">
        <v>701000002</v>
      </c>
      <c r="D291" s="139">
        <v>45278</v>
      </c>
      <c r="E291" s="139">
        <v>45278</v>
      </c>
      <c r="F291" s="906">
        <f t="shared" si="17"/>
        <v>2023</v>
      </c>
      <c r="G291" s="906">
        <f t="shared" si="18"/>
        <v>0</v>
      </c>
      <c r="H291" t="s">
        <v>1325</v>
      </c>
      <c r="I291">
        <v>0</v>
      </c>
      <c r="J291">
        <v>79452055</v>
      </c>
      <c r="K291" s="138">
        <v>-79452055</v>
      </c>
      <c r="L291" t="s">
        <v>178</v>
      </c>
      <c r="N291" t="s">
        <v>3839</v>
      </c>
      <c r="P291" t="s">
        <v>3808</v>
      </c>
    </row>
    <row r="292" spans="1:16" hidden="1">
      <c r="A292">
        <v>5008</v>
      </c>
      <c r="C292">
        <v>701000002</v>
      </c>
      <c r="D292" s="139">
        <v>45278</v>
      </c>
      <c r="E292" s="139">
        <v>45278</v>
      </c>
      <c r="F292" s="906">
        <f t="shared" si="17"/>
        <v>2023</v>
      </c>
      <c r="G292" s="906">
        <f t="shared" si="18"/>
        <v>0</v>
      </c>
      <c r="H292" t="s">
        <v>1325</v>
      </c>
      <c r="I292">
        <v>0</v>
      </c>
      <c r="J292">
        <v>39726027</v>
      </c>
      <c r="K292" s="138">
        <v>-39726027</v>
      </c>
      <c r="L292" t="s">
        <v>178</v>
      </c>
      <c r="N292" t="s">
        <v>3839</v>
      </c>
      <c r="P292" t="s">
        <v>3808</v>
      </c>
    </row>
    <row r="293" spans="1:16" hidden="1">
      <c r="A293">
        <v>5009</v>
      </c>
      <c r="C293">
        <v>701000002</v>
      </c>
      <c r="D293" s="139">
        <v>45278</v>
      </c>
      <c r="E293" s="139">
        <v>45278</v>
      </c>
      <c r="F293" s="906">
        <f t="shared" si="17"/>
        <v>2023</v>
      </c>
      <c r="G293" s="906">
        <f t="shared" si="18"/>
        <v>0</v>
      </c>
      <c r="H293" t="s">
        <v>1328</v>
      </c>
      <c r="I293">
        <v>0</v>
      </c>
      <c r="J293">
        <v>79452055</v>
      </c>
      <c r="K293" s="138">
        <v>-79452055</v>
      </c>
      <c r="L293" t="s">
        <v>178</v>
      </c>
      <c r="N293" t="s">
        <v>3839</v>
      </c>
      <c r="P293" t="s">
        <v>3808</v>
      </c>
    </row>
    <row r="294" spans="1:16" hidden="1">
      <c r="A294">
        <v>5010</v>
      </c>
      <c r="C294">
        <v>701000002</v>
      </c>
      <c r="D294" s="139">
        <v>45278</v>
      </c>
      <c r="E294" s="139">
        <v>45278</v>
      </c>
      <c r="F294" s="906">
        <f t="shared" si="17"/>
        <v>2023</v>
      </c>
      <c r="G294" s="906">
        <f t="shared" si="18"/>
        <v>0</v>
      </c>
      <c r="H294" t="s">
        <v>1328</v>
      </c>
      <c r="I294">
        <v>0</v>
      </c>
      <c r="J294">
        <v>39726027</v>
      </c>
      <c r="K294" s="138">
        <v>-39726027</v>
      </c>
      <c r="L294" t="s">
        <v>178</v>
      </c>
      <c r="N294" t="s">
        <v>3839</v>
      </c>
      <c r="P294" t="s">
        <v>3808</v>
      </c>
    </row>
    <row r="295" spans="1:16" hidden="1">
      <c r="A295">
        <v>5011</v>
      </c>
      <c r="C295">
        <v>701000002</v>
      </c>
      <c r="D295" s="139">
        <v>45278</v>
      </c>
      <c r="E295" s="139">
        <v>45278</v>
      </c>
      <c r="F295" s="906">
        <f t="shared" si="17"/>
        <v>2023</v>
      </c>
      <c r="G295" s="906">
        <f t="shared" si="18"/>
        <v>0</v>
      </c>
      <c r="H295" t="s">
        <v>1331</v>
      </c>
      <c r="I295">
        <v>0</v>
      </c>
      <c r="J295">
        <v>71506849</v>
      </c>
      <c r="K295" s="138">
        <v>-71506849</v>
      </c>
      <c r="L295" t="s">
        <v>178</v>
      </c>
      <c r="N295" t="s">
        <v>3839</v>
      </c>
      <c r="P295" t="s">
        <v>3808</v>
      </c>
    </row>
    <row r="296" spans="1:16" hidden="1">
      <c r="A296">
        <v>5012</v>
      </c>
      <c r="C296">
        <v>701000002</v>
      </c>
      <c r="D296" s="139">
        <v>45278</v>
      </c>
      <c r="E296" s="139">
        <v>45278</v>
      </c>
      <c r="F296" s="906">
        <f t="shared" si="17"/>
        <v>2023</v>
      </c>
      <c r="G296" s="906">
        <f t="shared" si="18"/>
        <v>0</v>
      </c>
      <c r="H296" t="s">
        <v>1331</v>
      </c>
      <c r="I296">
        <v>0</v>
      </c>
      <c r="J296">
        <v>35753425</v>
      </c>
      <c r="K296" s="138">
        <v>-35753425</v>
      </c>
      <c r="L296" t="s">
        <v>178</v>
      </c>
      <c r="N296" t="s">
        <v>3839</v>
      </c>
      <c r="P296" t="s">
        <v>3808</v>
      </c>
    </row>
    <row r="297" spans="1:16" hidden="1">
      <c r="A297">
        <v>5013</v>
      </c>
      <c r="C297">
        <v>701000002</v>
      </c>
      <c r="D297" s="139">
        <v>45278</v>
      </c>
      <c r="E297" s="139">
        <v>45278</v>
      </c>
      <c r="F297" s="906">
        <f t="shared" si="17"/>
        <v>2023</v>
      </c>
      <c r="G297" s="906">
        <f t="shared" si="18"/>
        <v>0</v>
      </c>
      <c r="H297" t="s">
        <v>1335</v>
      </c>
      <c r="I297">
        <v>0</v>
      </c>
      <c r="J297">
        <v>39726027</v>
      </c>
      <c r="K297" s="138">
        <v>-39726027</v>
      </c>
      <c r="L297" t="s">
        <v>178</v>
      </c>
      <c r="N297" t="s">
        <v>3839</v>
      </c>
      <c r="P297" t="s">
        <v>3808</v>
      </c>
    </row>
    <row r="298" spans="1:16" hidden="1">
      <c r="A298">
        <v>5054</v>
      </c>
      <c r="C298">
        <v>701000002</v>
      </c>
      <c r="D298" s="139">
        <v>45278</v>
      </c>
      <c r="E298" s="139">
        <v>45278</v>
      </c>
      <c r="F298" s="906">
        <f t="shared" si="17"/>
        <v>2023</v>
      </c>
      <c r="G298" s="906">
        <f t="shared" si="18"/>
        <v>0</v>
      </c>
      <c r="H298" t="s">
        <v>1335</v>
      </c>
      <c r="I298">
        <v>0</v>
      </c>
      <c r="J298">
        <v>79452055</v>
      </c>
      <c r="K298" s="138">
        <v>-79452055</v>
      </c>
      <c r="L298" t="s">
        <v>178</v>
      </c>
      <c r="N298" t="s">
        <v>3839</v>
      </c>
      <c r="P298" t="s">
        <v>3808</v>
      </c>
    </row>
    <row r="299" spans="1:16" hidden="1">
      <c r="A299">
        <v>5055</v>
      </c>
      <c r="C299">
        <v>701000002</v>
      </c>
      <c r="D299" s="139">
        <v>45278</v>
      </c>
      <c r="E299" s="139">
        <v>45278</v>
      </c>
      <c r="F299" s="906">
        <f t="shared" si="17"/>
        <v>2023</v>
      </c>
      <c r="G299" s="906">
        <f t="shared" si="18"/>
        <v>0</v>
      </c>
      <c r="H299" t="s">
        <v>1339</v>
      </c>
      <c r="I299">
        <v>0</v>
      </c>
      <c r="J299">
        <v>39726027</v>
      </c>
      <c r="K299" s="138">
        <v>-39726027</v>
      </c>
      <c r="L299" t="s">
        <v>178</v>
      </c>
      <c r="N299" t="s">
        <v>3839</v>
      </c>
      <c r="P299" t="s">
        <v>3808</v>
      </c>
    </row>
    <row r="300" spans="1:16" hidden="1">
      <c r="A300">
        <v>5056</v>
      </c>
      <c r="C300">
        <v>701000002</v>
      </c>
      <c r="D300" s="139">
        <v>45278</v>
      </c>
      <c r="E300" s="139">
        <v>45278</v>
      </c>
      <c r="F300" s="906">
        <f t="shared" si="17"/>
        <v>2023</v>
      </c>
      <c r="G300" s="906">
        <f t="shared" si="18"/>
        <v>0</v>
      </c>
      <c r="H300" t="s">
        <v>1339</v>
      </c>
      <c r="I300">
        <v>0</v>
      </c>
      <c r="J300">
        <v>79452055</v>
      </c>
      <c r="K300" s="138">
        <v>-79452055</v>
      </c>
      <c r="L300" t="s">
        <v>178</v>
      </c>
      <c r="N300" t="s">
        <v>3839</v>
      </c>
      <c r="P300" t="s">
        <v>3808</v>
      </c>
    </row>
    <row r="301" spans="1:16" hidden="1">
      <c r="A301">
        <v>5057</v>
      </c>
      <c r="C301">
        <v>701000002</v>
      </c>
      <c r="D301" s="139">
        <v>45278</v>
      </c>
      <c r="E301" s="139">
        <v>45278</v>
      </c>
      <c r="F301" s="906">
        <f t="shared" si="17"/>
        <v>2023</v>
      </c>
      <c r="G301" s="906">
        <f t="shared" si="18"/>
        <v>0</v>
      </c>
      <c r="H301" t="s">
        <v>1342</v>
      </c>
      <c r="I301">
        <v>0</v>
      </c>
      <c r="J301">
        <v>79452055</v>
      </c>
      <c r="K301" s="138">
        <v>-79452055</v>
      </c>
      <c r="L301" t="s">
        <v>178</v>
      </c>
      <c r="N301" t="s">
        <v>3839</v>
      </c>
      <c r="P301" t="s">
        <v>3808</v>
      </c>
    </row>
    <row r="302" spans="1:16" hidden="1">
      <c r="A302">
        <v>5058</v>
      </c>
      <c r="C302">
        <v>701000002</v>
      </c>
      <c r="D302" s="139">
        <v>45278</v>
      </c>
      <c r="E302" s="139">
        <v>45278</v>
      </c>
      <c r="F302" s="906">
        <f t="shared" si="17"/>
        <v>2023</v>
      </c>
      <c r="G302" s="906">
        <f t="shared" si="18"/>
        <v>0</v>
      </c>
      <c r="H302" t="s">
        <v>1342</v>
      </c>
      <c r="I302">
        <v>0</v>
      </c>
      <c r="J302">
        <v>39726027</v>
      </c>
      <c r="K302" s="138">
        <v>-39726027</v>
      </c>
      <c r="L302" t="s">
        <v>178</v>
      </c>
      <c r="N302" t="s">
        <v>3839</v>
      </c>
      <c r="P302" t="s">
        <v>3808</v>
      </c>
    </row>
    <row r="303" spans="1:16" hidden="1">
      <c r="A303">
        <v>5059</v>
      </c>
      <c r="C303">
        <v>701000002</v>
      </c>
      <c r="D303" s="139">
        <v>45278</v>
      </c>
      <c r="E303" s="139">
        <v>45278</v>
      </c>
      <c r="F303" s="906">
        <f t="shared" si="17"/>
        <v>2023</v>
      </c>
      <c r="G303" s="906">
        <f t="shared" si="18"/>
        <v>0</v>
      </c>
      <c r="H303" t="s">
        <v>1346</v>
      </c>
      <c r="I303">
        <v>0</v>
      </c>
      <c r="J303">
        <v>10410959</v>
      </c>
      <c r="K303" s="138">
        <v>-10410959</v>
      </c>
      <c r="L303" t="s">
        <v>178</v>
      </c>
      <c r="N303" t="s">
        <v>3839</v>
      </c>
      <c r="P303" t="s">
        <v>3808</v>
      </c>
    </row>
    <row r="304" spans="1:16" hidden="1">
      <c r="A304">
        <v>5060</v>
      </c>
      <c r="C304">
        <v>701000002</v>
      </c>
      <c r="D304" s="139">
        <v>45278</v>
      </c>
      <c r="E304" s="139">
        <v>45278</v>
      </c>
      <c r="F304" s="906">
        <f t="shared" si="17"/>
        <v>2023</v>
      </c>
      <c r="G304" s="906">
        <f t="shared" si="18"/>
        <v>0</v>
      </c>
      <c r="H304" t="s">
        <v>1346</v>
      </c>
      <c r="I304">
        <v>0</v>
      </c>
      <c r="J304">
        <v>5205479</v>
      </c>
      <c r="K304" s="138">
        <v>-5205479</v>
      </c>
      <c r="L304" t="s">
        <v>178</v>
      </c>
      <c r="N304" t="s">
        <v>3839</v>
      </c>
      <c r="P304" t="s">
        <v>3808</v>
      </c>
    </row>
    <row r="305" spans="1:16" hidden="1">
      <c r="A305">
        <v>5061</v>
      </c>
      <c r="C305">
        <v>701000002</v>
      </c>
      <c r="D305" s="139">
        <v>45278</v>
      </c>
      <c r="E305" s="139">
        <v>45278</v>
      </c>
      <c r="F305" s="906">
        <f t="shared" si="17"/>
        <v>2023</v>
      </c>
      <c r="G305" s="906">
        <f t="shared" si="18"/>
        <v>0</v>
      </c>
      <c r="H305" t="s">
        <v>1350</v>
      </c>
      <c r="I305">
        <v>0</v>
      </c>
      <c r="J305">
        <v>4931507</v>
      </c>
      <c r="K305" s="138">
        <v>-4931507</v>
      </c>
      <c r="L305" t="s">
        <v>178</v>
      </c>
      <c r="N305" t="s">
        <v>3839</v>
      </c>
      <c r="P305" t="s">
        <v>3808</v>
      </c>
    </row>
    <row r="306" spans="1:16" hidden="1">
      <c r="A306">
        <v>5062</v>
      </c>
      <c r="C306">
        <v>701000002</v>
      </c>
      <c r="D306" s="139">
        <v>45278</v>
      </c>
      <c r="E306" s="139">
        <v>45278</v>
      </c>
      <c r="F306" s="906">
        <f t="shared" si="17"/>
        <v>2023</v>
      </c>
      <c r="G306" s="906">
        <f t="shared" si="18"/>
        <v>0</v>
      </c>
      <c r="H306" t="s">
        <v>1350</v>
      </c>
      <c r="I306">
        <v>0</v>
      </c>
      <c r="J306">
        <v>9863014</v>
      </c>
      <c r="K306" s="138">
        <v>-9863014</v>
      </c>
      <c r="L306" t="s">
        <v>178</v>
      </c>
      <c r="N306" t="s">
        <v>3839</v>
      </c>
      <c r="P306" t="s">
        <v>3808</v>
      </c>
    </row>
    <row r="307" spans="1:16" hidden="1">
      <c r="A307">
        <v>5063</v>
      </c>
      <c r="C307">
        <v>701000002</v>
      </c>
      <c r="D307" s="139">
        <v>45278</v>
      </c>
      <c r="E307" s="139">
        <v>45278</v>
      </c>
      <c r="F307" s="906">
        <f t="shared" si="17"/>
        <v>2023</v>
      </c>
      <c r="G307" s="906">
        <f t="shared" si="18"/>
        <v>0</v>
      </c>
      <c r="H307" t="s">
        <v>1353</v>
      </c>
      <c r="I307">
        <v>0</v>
      </c>
      <c r="J307">
        <v>4931507</v>
      </c>
      <c r="K307" s="138">
        <v>-4931507</v>
      </c>
      <c r="L307" t="s">
        <v>178</v>
      </c>
      <c r="N307" t="s">
        <v>3839</v>
      </c>
      <c r="P307" t="s">
        <v>3808</v>
      </c>
    </row>
    <row r="308" spans="1:16" hidden="1">
      <c r="A308">
        <v>5064</v>
      </c>
      <c r="C308">
        <v>701000002</v>
      </c>
      <c r="D308" s="139">
        <v>45278</v>
      </c>
      <c r="E308" s="139">
        <v>45278</v>
      </c>
      <c r="F308" s="906">
        <f t="shared" si="17"/>
        <v>2023</v>
      </c>
      <c r="G308" s="906">
        <f t="shared" si="18"/>
        <v>0</v>
      </c>
      <c r="H308" t="s">
        <v>1353</v>
      </c>
      <c r="I308">
        <v>0</v>
      </c>
      <c r="J308">
        <v>9863014</v>
      </c>
      <c r="K308" s="138">
        <v>-9863014</v>
      </c>
      <c r="L308" t="s">
        <v>178</v>
      </c>
      <c r="N308" t="s">
        <v>3839</v>
      </c>
      <c r="P308" t="s">
        <v>3808</v>
      </c>
    </row>
    <row r="309" spans="1:16" hidden="1">
      <c r="A309">
        <v>5065</v>
      </c>
      <c r="C309">
        <v>701000002</v>
      </c>
      <c r="D309" s="139">
        <v>45278</v>
      </c>
      <c r="E309" s="139">
        <v>45278</v>
      </c>
      <c r="F309" s="906">
        <f t="shared" si="17"/>
        <v>2023</v>
      </c>
      <c r="G309" s="906">
        <f t="shared" si="18"/>
        <v>0</v>
      </c>
      <c r="H309" t="s">
        <v>1356</v>
      </c>
      <c r="I309">
        <v>0</v>
      </c>
      <c r="J309">
        <v>4931507</v>
      </c>
      <c r="K309" s="138">
        <v>-4931507</v>
      </c>
      <c r="L309" t="s">
        <v>178</v>
      </c>
      <c r="N309" t="s">
        <v>3839</v>
      </c>
      <c r="P309" t="s">
        <v>3808</v>
      </c>
    </row>
    <row r="310" spans="1:16" hidden="1">
      <c r="A310">
        <v>5066</v>
      </c>
      <c r="C310">
        <v>701000002</v>
      </c>
      <c r="D310" s="139">
        <v>45278</v>
      </c>
      <c r="E310" s="139">
        <v>45278</v>
      </c>
      <c r="F310" s="906">
        <f t="shared" si="17"/>
        <v>2023</v>
      </c>
      <c r="G310" s="906">
        <f t="shared" si="18"/>
        <v>0</v>
      </c>
      <c r="H310" t="s">
        <v>1356</v>
      </c>
      <c r="I310">
        <v>0</v>
      </c>
      <c r="J310">
        <v>9863014</v>
      </c>
      <c r="K310" s="138">
        <v>-9863014</v>
      </c>
      <c r="L310" t="s">
        <v>178</v>
      </c>
      <c r="N310" t="s">
        <v>3839</v>
      </c>
      <c r="P310" t="s">
        <v>3808</v>
      </c>
    </row>
    <row r="311" spans="1:16" hidden="1">
      <c r="A311">
        <v>5067</v>
      </c>
      <c r="C311">
        <v>701000002</v>
      </c>
      <c r="D311" s="139">
        <v>45278</v>
      </c>
      <c r="E311" s="139">
        <v>45278</v>
      </c>
      <c r="F311" s="906">
        <f t="shared" si="17"/>
        <v>2023</v>
      </c>
      <c r="G311" s="906">
        <f t="shared" si="18"/>
        <v>0</v>
      </c>
      <c r="H311" t="s">
        <v>1359</v>
      </c>
      <c r="I311">
        <v>0</v>
      </c>
      <c r="J311">
        <v>5205479</v>
      </c>
      <c r="K311" s="138">
        <v>-5205479</v>
      </c>
      <c r="L311" t="s">
        <v>178</v>
      </c>
      <c r="N311" t="s">
        <v>3839</v>
      </c>
      <c r="P311" t="s">
        <v>3808</v>
      </c>
    </row>
    <row r="312" spans="1:16" hidden="1">
      <c r="A312">
        <v>5068</v>
      </c>
      <c r="C312">
        <v>701000002</v>
      </c>
      <c r="D312" s="139">
        <v>45278</v>
      </c>
      <c r="E312" s="139">
        <v>45278</v>
      </c>
      <c r="F312" s="906">
        <f t="shared" si="17"/>
        <v>2023</v>
      </c>
      <c r="G312" s="906">
        <f t="shared" si="18"/>
        <v>0</v>
      </c>
      <c r="H312" t="s">
        <v>1359</v>
      </c>
      <c r="I312">
        <v>0</v>
      </c>
      <c r="J312">
        <v>10410959</v>
      </c>
      <c r="K312" s="138">
        <v>-10410959</v>
      </c>
      <c r="L312" t="s">
        <v>178</v>
      </c>
      <c r="N312" t="s">
        <v>3839</v>
      </c>
      <c r="P312" t="s">
        <v>3808</v>
      </c>
    </row>
    <row r="313" spans="1:16" hidden="1">
      <c r="A313">
        <v>5069</v>
      </c>
      <c r="C313">
        <v>701000002</v>
      </c>
      <c r="D313" s="139">
        <v>45278</v>
      </c>
      <c r="E313" s="139">
        <v>45278</v>
      </c>
      <c r="F313" s="906">
        <f t="shared" si="17"/>
        <v>2023</v>
      </c>
      <c r="G313" s="906">
        <f t="shared" si="18"/>
        <v>0</v>
      </c>
      <c r="H313" t="s">
        <v>1362</v>
      </c>
      <c r="I313">
        <v>0</v>
      </c>
      <c r="J313">
        <v>5205479</v>
      </c>
      <c r="K313" s="138">
        <v>-5205479</v>
      </c>
      <c r="L313" t="s">
        <v>178</v>
      </c>
      <c r="N313" t="s">
        <v>3839</v>
      </c>
      <c r="P313" t="s">
        <v>3808</v>
      </c>
    </row>
    <row r="314" spans="1:16" hidden="1">
      <c r="A314">
        <v>5070</v>
      </c>
      <c r="C314">
        <v>701000002</v>
      </c>
      <c r="D314" s="139">
        <v>45278</v>
      </c>
      <c r="E314" s="139">
        <v>45278</v>
      </c>
      <c r="F314" s="906">
        <f t="shared" si="17"/>
        <v>2023</v>
      </c>
      <c r="G314" s="906">
        <f t="shared" si="18"/>
        <v>0</v>
      </c>
      <c r="H314" t="s">
        <v>1362</v>
      </c>
      <c r="I314">
        <v>0</v>
      </c>
      <c r="J314">
        <v>10410959</v>
      </c>
      <c r="K314" s="138">
        <v>-10410959</v>
      </c>
      <c r="L314" t="s">
        <v>178</v>
      </c>
      <c r="N314" t="s">
        <v>3839</v>
      </c>
      <c r="P314" t="s">
        <v>3808</v>
      </c>
    </row>
    <row r="315" spans="1:16" hidden="1">
      <c r="A315">
        <v>5071</v>
      </c>
      <c r="C315">
        <v>701000002</v>
      </c>
      <c r="D315" s="139">
        <v>45278</v>
      </c>
      <c r="E315" s="139">
        <v>45278</v>
      </c>
      <c r="F315" s="906">
        <f t="shared" si="17"/>
        <v>2023</v>
      </c>
      <c r="G315" s="906">
        <f t="shared" si="18"/>
        <v>0</v>
      </c>
      <c r="H315" t="s">
        <v>1365</v>
      </c>
      <c r="I315">
        <v>0</v>
      </c>
      <c r="J315">
        <v>5479452</v>
      </c>
      <c r="K315" s="138">
        <v>-5479452</v>
      </c>
      <c r="L315" t="s">
        <v>178</v>
      </c>
      <c r="N315" t="s">
        <v>3839</v>
      </c>
      <c r="P315" t="s">
        <v>3808</v>
      </c>
    </row>
    <row r="316" spans="1:16" hidden="1">
      <c r="A316">
        <v>5072</v>
      </c>
      <c r="C316">
        <v>701000002</v>
      </c>
      <c r="D316" s="139">
        <v>45278</v>
      </c>
      <c r="E316" s="139">
        <v>45278</v>
      </c>
      <c r="F316" s="906">
        <f t="shared" si="17"/>
        <v>2023</v>
      </c>
      <c r="G316" s="906">
        <f t="shared" si="18"/>
        <v>0</v>
      </c>
      <c r="H316" t="s">
        <v>1365</v>
      </c>
      <c r="I316">
        <v>0</v>
      </c>
      <c r="J316">
        <v>10958904</v>
      </c>
      <c r="K316" s="138">
        <v>-10958904</v>
      </c>
      <c r="L316" t="s">
        <v>178</v>
      </c>
      <c r="N316" t="s">
        <v>3839</v>
      </c>
      <c r="P316" t="s">
        <v>3808</v>
      </c>
    </row>
    <row r="317" spans="1:16" hidden="1">
      <c r="A317">
        <v>5073</v>
      </c>
      <c r="C317">
        <v>701000002</v>
      </c>
      <c r="D317" s="139">
        <v>45278</v>
      </c>
      <c r="E317" s="139">
        <v>45278</v>
      </c>
      <c r="F317" s="906">
        <f t="shared" si="17"/>
        <v>2023</v>
      </c>
      <c r="G317" s="906">
        <f t="shared" si="18"/>
        <v>0</v>
      </c>
      <c r="H317" t="s">
        <v>1368</v>
      </c>
      <c r="I317">
        <v>0</v>
      </c>
      <c r="J317">
        <v>5205479</v>
      </c>
      <c r="K317" s="138">
        <v>-5205479</v>
      </c>
      <c r="L317" t="s">
        <v>178</v>
      </c>
      <c r="N317" t="s">
        <v>3839</v>
      </c>
      <c r="P317" t="s">
        <v>3808</v>
      </c>
    </row>
    <row r="318" spans="1:16" hidden="1">
      <c r="A318">
        <v>5074</v>
      </c>
      <c r="C318">
        <v>701000002</v>
      </c>
      <c r="D318" s="139">
        <v>45278</v>
      </c>
      <c r="E318" s="139">
        <v>45278</v>
      </c>
      <c r="F318" s="906">
        <f t="shared" si="17"/>
        <v>2023</v>
      </c>
      <c r="G318" s="906">
        <f t="shared" si="18"/>
        <v>0</v>
      </c>
      <c r="H318" t="s">
        <v>1368</v>
      </c>
      <c r="I318">
        <v>0</v>
      </c>
      <c r="J318">
        <v>2602740</v>
      </c>
      <c r="K318" s="138">
        <v>-2602740</v>
      </c>
      <c r="L318" t="s">
        <v>178</v>
      </c>
      <c r="N318" t="s">
        <v>3839</v>
      </c>
      <c r="P318" t="s">
        <v>3808</v>
      </c>
    </row>
    <row r="319" spans="1:16" hidden="1">
      <c r="A319">
        <v>5075</v>
      </c>
      <c r="C319">
        <v>701000002</v>
      </c>
      <c r="D319" s="139">
        <v>45278</v>
      </c>
      <c r="E319" s="139">
        <v>45278</v>
      </c>
      <c r="F319" s="906">
        <f t="shared" si="17"/>
        <v>2023</v>
      </c>
      <c r="G319" s="906">
        <f t="shared" si="18"/>
        <v>0</v>
      </c>
      <c r="H319" t="s">
        <v>3783</v>
      </c>
      <c r="I319">
        <v>0</v>
      </c>
      <c r="J319">
        <v>5479.45</v>
      </c>
      <c r="K319" s="138">
        <v>-5479.45</v>
      </c>
      <c r="L319" t="s">
        <v>315</v>
      </c>
      <c r="N319" t="s">
        <v>3839</v>
      </c>
      <c r="P319" t="s">
        <v>3808</v>
      </c>
    </row>
    <row r="320" spans="1:16" hidden="1">
      <c r="A320">
        <v>5076</v>
      </c>
      <c r="C320">
        <v>701000002</v>
      </c>
      <c r="D320" s="139">
        <v>45278</v>
      </c>
      <c r="E320" s="139">
        <v>45278</v>
      </c>
      <c r="F320" s="906">
        <f t="shared" si="17"/>
        <v>2023</v>
      </c>
      <c r="G320" s="906">
        <f t="shared" si="18"/>
        <v>0</v>
      </c>
      <c r="H320" t="s">
        <v>3783</v>
      </c>
      <c r="I320">
        <v>5479.45</v>
      </c>
      <c r="J320">
        <v>0</v>
      </c>
      <c r="K320" s="138">
        <v>5479.45</v>
      </c>
      <c r="L320" t="s">
        <v>315</v>
      </c>
      <c r="N320" t="s">
        <v>3839</v>
      </c>
    </row>
    <row r="321" spans="1:17" hidden="1">
      <c r="A321">
        <v>5077</v>
      </c>
      <c r="C321">
        <v>701000002</v>
      </c>
      <c r="D321" s="139">
        <v>45278</v>
      </c>
      <c r="E321" s="139">
        <v>45278</v>
      </c>
      <c r="F321" s="906">
        <f t="shared" si="17"/>
        <v>2023</v>
      </c>
      <c r="G321" s="906">
        <f t="shared" si="18"/>
        <v>0</v>
      </c>
      <c r="H321" t="s">
        <v>3783</v>
      </c>
      <c r="I321">
        <v>0</v>
      </c>
      <c r="J321">
        <v>132986252</v>
      </c>
      <c r="K321" s="138">
        <v>-132986252</v>
      </c>
      <c r="L321" t="s">
        <v>178</v>
      </c>
      <c r="N321" t="s">
        <v>3839</v>
      </c>
    </row>
    <row r="322" spans="1:17" hidden="1">
      <c r="A322">
        <v>5078</v>
      </c>
      <c r="C322">
        <v>701000002</v>
      </c>
      <c r="D322" s="139">
        <v>45278</v>
      </c>
      <c r="E322" s="139">
        <v>45278</v>
      </c>
      <c r="F322" s="906">
        <f t="shared" si="17"/>
        <v>2023</v>
      </c>
      <c r="G322" s="906">
        <f t="shared" si="18"/>
        <v>0</v>
      </c>
      <c r="H322" t="s">
        <v>1372</v>
      </c>
      <c r="I322">
        <v>0</v>
      </c>
      <c r="J322">
        <v>6575343</v>
      </c>
      <c r="K322" s="138">
        <v>-6575343</v>
      </c>
      <c r="L322" t="s">
        <v>178</v>
      </c>
      <c r="N322" t="s">
        <v>3839</v>
      </c>
      <c r="P322" t="s">
        <v>3808</v>
      </c>
    </row>
    <row r="323" spans="1:17" hidden="1">
      <c r="A323">
        <v>5079</v>
      </c>
      <c r="C323">
        <v>701000002</v>
      </c>
      <c r="D323" s="139">
        <v>45278</v>
      </c>
      <c r="E323" s="139">
        <v>45278</v>
      </c>
      <c r="F323" s="906">
        <f t="shared" ref="F323:F386" si="20">YEAR(E323)</f>
        <v>2023</v>
      </c>
      <c r="G323" s="906">
        <f t="shared" ref="G323:G385" si="21">IF(F323=2024,DAY(E323),0)</f>
        <v>0</v>
      </c>
      <c r="H323" t="s">
        <v>1372</v>
      </c>
      <c r="I323">
        <v>0</v>
      </c>
      <c r="J323">
        <v>13150685</v>
      </c>
      <c r="K323" s="138">
        <v>-13150685</v>
      </c>
      <c r="L323" t="s">
        <v>178</v>
      </c>
      <c r="N323" t="s">
        <v>3839</v>
      </c>
      <c r="P323" t="s">
        <v>3808</v>
      </c>
    </row>
    <row r="324" spans="1:17" hidden="1">
      <c r="A324">
        <v>5080</v>
      </c>
      <c r="C324">
        <v>701000002</v>
      </c>
      <c r="D324" s="139">
        <v>45278</v>
      </c>
      <c r="E324" s="139">
        <v>45278</v>
      </c>
      <c r="F324" s="906">
        <f t="shared" si="20"/>
        <v>2023</v>
      </c>
      <c r="G324" s="906">
        <f t="shared" si="21"/>
        <v>0</v>
      </c>
      <c r="H324" t="s">
        <v>1376</v>
      </c>
      <c r="I324">
        <v>0</v>
      </c>
      <c r="J324">
        <v>8767123</v>
      </c>
      <c r="K324" s="138">
        <v>-8767123</v>
      </c>
      <c r="L324" t="s">
        <v>178</v>
      </c>
      <c r="N324" t="s">
        <v>3839</v>
      </c>
      <c r="P324" t="s">
        <v>3808</v>
      </c>
    </row>
    <row r="325" spans="1:17" hidden="1">
      <c r="A325">
        <v>5081</v>
      </c>
      <c r="C325">
        <v>701000002</v>
      </c>
      <c r="D325" s="139">
        <v>45278</v>
      </c>
      <c r="E325" s="139">
        <v>45278</v>
      </c>
      <c r="F325" s="906">
        <f t="shared" si="20"/>
        <v>2023</v>
      </c>
      <c r="G325" s="906">
        <f t="shared" si="21"/>
        <v>0</v>
      </c>
      <c r="H325" t="s">
        <v>1376</v>
      </c>
      <c r="I325">
        <v>0</v>
      </c>
      <c r="J325">
        <v>4383562</v>
      </c>
      <c r="K325" s="138">
        <v>-4383562</v>
      </c>
      <c r="L325" t="s">
        <v>178</v>
      </c>
      <c r="N325" t="s">
        <v>3839</v>
      </c>
      <c r="P325" t="s">
        <v>3808</v>
      </c>
    </row>
    <row r="326" spans="1:17" hidden="1">
      <c r="A326">
        <v>5082</v>
      </c>
      <c r="C326">
        <v>701000002</v>
      </c>
      <c r="D326" s="139">
        <v>45278</v>
      </c>
      <c r="E326" s="139">
        <v>45278</v>
      </c>
      <c r="F326" s="906">
        <f t="shared" si="20"/>
        <v>2023</v>
      </c>
      <c r="G326" s="906">
        <f t="shared" si="21"/>
        <v>0</v>
      </c>
      <c r="H326" t="s">
        <v>3787</v>
      </c>
      <c r="I326">
        <v>0</v>
      </c>
      <c r="J326">
        <v>50555282</v>
      </c>
      <c r="K326" s="138">
        <v>-50555282</v>
      </c>
      <c r="L326" t="s">
        <v>178</v>
      </c>
      <c r="N326" t="s">
        <v>3839</v>
      </c>
    </row>
    <row r="327" spans="1:17" hidden="1">
      <c r="A327">
        <v>5083</v>
      </c>
      <c r="C327">
        <v>701000002</v>
      </c>
      <c r="D327" s="139">
        <v>45278</v>
      </c>
      <c r="E327" s="139">
        <v>45278</v>
      </c>
      <c r="F327" s="906">
        <f t="shared" si="20"/>
        <v>2023</v>
      </c>
      <c r="G327" s="906">
        <f t="shared" si="21"/>
        <v>0</v>
      </c>
      <c r="H327" t="s">
        <v>3787</v>
      </c>
      <c r="I327">
        <v>0</v>
      </c>
      <c r="J327">
        <v>2075.34</v>
      </c>
      <c r="K327" s="138">
        <v>-2075.34</v>
      </c>
      <c r="L327" t="s">
        <v>315</v>
      </c>
      <c r="N327" t="s">
        <v>3839</v>
      </c>
      <c r="P327" t="s">
        <v>3808</v>
      </c>
    </row>
    <row r="328" spans="1:17" hidden="1">
      <c r="A328">
        <v>5084</v>
      </c>
      <c r="C328">
        <v>701000002</v>
      </c>
      <c r="D328" s="139">
        <v>45278</v>
      </c>
      <c r="E328" s="139">
        <v>45278</v>
      </c>
      <c r="F328" s="906">
        <f t="shared" si="20"/>
        <v>2023</v>
      </c>
      <c r="G328" s="906">
        <f t="shared" si="21"/>
        <v>0</v>
      </c>
      <c r="H328" t="s">
        <v>3787</v>
      </c>
      <c r="I328">
        <v>2075.34</v>
      </c>
      <c r="J328">
        <v>0</v>
      </c>
      <c r="K328" s="138">
        <v>2075.34</v>
      </c>
      <c r="L328" t="s">
        <v>315</v>
      </c>
      <c r="N328" t="s">
        <v>3839</v>
      </c>
    </row>
    <row r="329" spans="1:17" hidden="1">
      <c r="A329">
        <v>5085</v>
      </c>
      <c r="C329">
        <v>701000001</v>
      </c>
      <c r="D329" s="139">
        <v>45279</v>
      </c>
      <c r="E329" s="139">
        <v>45279</v>
      </c>
      <c r="F329" s="906">
        <f t="shared" si="20"/>
        <v>2023</v>
      </c>
      <c r="G329" s="906">
        <f t="shared" si="21"/>
        <v>0</v>
      </c>
      <c r="H329" t="s">
        <v>4130</v>
      </c>
      <c r="I329">
        <v>0</v>
      </c>
      <c r="J329" s="244">
        <v>614183178</v>
      </c>
      <c r="K329" s="138">
        <v>-614183178</v>
      </c>
      <c r="L329" t="s">
        <v>178</v>
      </c>
      <c r="N329" t="s">
        <v>3829</v>
      </c>
      <c r="P329" t="s">
        <v>4131</v>
      </c>
      <c r="Q329" t="s">
        <v>4589</v>
      </c>
    </row>
    <row r="330" spans="1:17" hidden="1">
      <c r="A330">
        <v>5086</v>
      </c>
      <c r="C330">
        <v>701000002</v>
      </c>
      <c r="D330" s="139">
        <v>45279</v>
      </c>
      <c r="E330" s="139">
        <v>45279</v>
      </c>
      <c r="F330" s="906">
        <f t="shared" si="20"/>
        <v>2023</v>
      </c>
      <c r="G330" s="906">
        <f t="shared" si="21"/>
        <v>0</v>
      </c>
      <c r="H330" t="s">
        <v>1272</v>
      </c>
      <c r="I330">
        <v>0</v>
      </c>
      <c r="J330">
        <v>21232877</v>
      </c>
      <c r="K330" s="138">
        <v>-21232877</v>
      </c>
      <c r="L330" t="s">
        <v>178</v>
      </c>
      <c r="N330" t="s">
        <v>3839</v>
      </c>
      <c r="P330" t="s">
        <v>3808</v>
      </c>
    </row>
    <row r="331" spans="1:17" hidden="1">
      <c r="A331">
        <v>5087</v>
      </c>
      <c r="C331">
        <v>701000002</v>
      </c>
      <c r="D331" s="139">
        <v>45279</v>
      </c>
      <c r="E331" s="139">
        <v>45279</v>
      </c>
      <c r="F331" s="906">
        <f t="shared" si="20"/>
        <v>2023</v>
      </c>
      <c r="G331" s="906">
        <f t="shared" si="21"/>
        <v>0</v>
      </c>
      <c r="H331" t="s">
        <v>1278</v>
      </c>
      <c r="I331">
        <v>0</v>
      </c>
      <c r="J331">
        <v>22260274</v>
      </c>
      <c r="K331" s="138">
        <v>-22260274</v>
      </c>
      <c r="L331" t="s">
        <v>178</v>
      </c>
      <c r="N331" t="s">
        <v>3839</v>
      </c>
      <c r="P331" t="s">
        <v>3808</v>
      </c>
    </row>
    <row r="332" spans="1:17" hidden="1">
      <c r="A332">
        <v>5088</v>
      </c>
      <c r="C332">
        <v>701000002</v>
      </c>
      <c r="D332" s="139">
        <v>45279</v>
      </c>
      <c r="E332" s="139">
        <v>45279</v>
      </c>
      <c r="F332" s="906">
        <f t="shared" si="20"/>
        <v>2023</v>
      </c>
      <c r="G332" s="906">
        <f t="shared" si="21"/>
        <v>0</v>
      </c>
      <c r="H332" t="s">
        <v>1282</v>
      </c>
      <c r="I332">
        <v>0</v>
      </c>
      <c r="J332">
        <v>20547945</v>
      </c>
      <c r="K332" s="138">
        <v>-20547945</v>
      </c>
      <c r="L332" t="s">
        <v>178</v>
      </c>
      <c r="N332" t="s">
        <v>3839</v>
      </c>
      <c r="P332" t="s">
        <v>3808</v>
      </c>
    </row>
    <row r="333" spans="1:17" hidden="1">
      <c r="A333">
        <v>5089</v>
      </c>
      <c r="C333">
        <v>701000002</v>
      </c>
      <c r="D333" s="139">
        <v>45279</v>
      </c>
      <c r="E333" s="139">
        <v>45279</v>
      </c>
      <c r="F333" s="906">
        <f t="shared" si="20"/>
        <v>2023</v>
      </c>
      <c r="G333" s="906">
        <f t="shared" si="21"/>
        <v>0</v>
      </c>
      <c r="H333" t="s">
        <v>1287</v>
      </c>
      <c r="I333">
        <v>0</v>
      </c>
      <c r="J333">
        <v>21917808</v>
      </c>
      <c r="K333" s="138">
        <v>-21917808</v>
      </c>
      <c r="L333" t="s">
        <v>178</v>
      </c>
      <c r="N333" t="s">
        <v>3839</v>
      </c>
      <c r="P333" t="s">
        <v>3808</v>
      </c>
    </row>
    <row r="334" spans="1:17" hidden="1">
      <c r="A334">
        <v>5090</v>
      </c>
      <c r="C334">
        <v>701000002</v>
      </c>
      <c r="D334" s="139">
        <v>45279</v>
      </c>
      <c r="E334" s="139">
        <v>45279</v>
      </c>
      <c r="F334" s="906">
        <f t="shared" si="20"/>
        <v>2023</v>
      </c>
      <c r="G334" s="906">
        <f t="shared" si="21"/>
        <v>0</v>
      </c>
      <c r="H334" t="s">
        <v>1291</v>
      </c>
      <c r="I334">
        <v>0</v>
      </c>
      <c r="J334">
        <v>16986301</v>
      </c>
      <c r="K334" s="138">
        <v>-16986301</v>
      </c>
      <c r="L334" t="s">
        <v>178</v>
      </c>
      <c r="N334" t="s">
        <v>3839</v>
      </c>
      <c r="P334" t="s">
        <v>3808</v>
      </c>
    </row>
    <row r="335" spans="1:17" hidden="1">
      <c r="A335">
        <v>5091</v>
      </c>
      <c r="C335">
        <v>701000002</v>
      </c>
      <c r="D335" s="139">
        <v>45279</v>
      </c>
      <c r="E335" s="139">
        <v>45279</v>
      </c>
      <c r="F335" s="906">
        <f t="shared" si="20"/>
        <v>2023</v>
      </c>
      <c r="G335" s="906">
        <f t="shared" si="21"/>
        <v>0</v>
      </c>
      <c r="H335" t="s">
        <v>1296</v>
      </c>
      <c r="I335">
        <v>0</v>
      </c>
      <c r="J335">
        <v>16986301</v>
      </c>
      <c r="K335" s="138">
        <v>-16986301</v>
      </c>
      <c r="L335" t="s">
        <v>178</v>
      </c>
      <c r="N335" t="s">
        <v>3839</v>
      </c>
      <c r="P335" t="s">
        <v>3808</v>
      </c>
    </row>
    <row r="336" spans="1:17" hidden="1">
      <c r="A336">
        <v>5092</v>
      </c>
      <c r="C336">
        <v>701000002</v>
      </c>
      <c r="D336" s="139">
        <v>45279</v>
      </c>
      <c r="E336" s="139">
        <v>45279</v>
      </c>
      <c r="F336" s="906">
        <f t="shared" si="20"/>
        <v>2023</v>
      </c>
      <c r="G336" s="906">
        <f t="shared" si="21"/>
        <v>0</v>
      </c>
      <c r="H336" t="s">
        <v>1301</v>
      </c>
      <c r="I336">
        <v>0</v>
      </c>
      <c r="J336">
        <v>21917809</v>
      </c>
      <c r="K336" s="138">
        <v>-21917809</v>
      </c>
      <c r="L336" t="s">
        <v>178</v>
      </c>
      <c r="N336" t="s">
        <v>3839</v>
      </c>
      <c r="P336" t="s">
        <v>3808</v>
      </c>
    </row>
    <row r="337" spans="1:16" hidden="1">
      <c r="A337">
        <v>5093</v>
      </c>
      <c r="C337">
        <v>701000002</v>
      </c>
      <c r="D337" s="139">
        <v>45279</v>
      </c>
      <c r="E337" s="139">
        <v>45279</v>
      </c>
      <c r="F337" s="906">
        <f t="shared" si="20"/>
        <v>2023</v>
      </c>
      <c r="G337" s="906">
        <f t="shared" si="21"/>
        <v>0</v>
      </c>
      <c r="H337" t="s">
        <v>1305</v>
      </c>
      <c r="I337">
        <v>0</v>
      </c>
      <c r="J337">
        <v>21917809</v>
      </c>
      <c r="K337" s="138">
        <v>-21917809</v>
      </c>
      <c r="L337" t="s">
        <v>178</v>
      </c>
      <c r="N337" t="s">
        <v>3839</v>
      </c>
      <c r="P337" t="s">
        <v>3808</v>
      </c>
    </row>
    <row r="338" spans="1:16" hidden="1">
      <c r="A338">
        <v>5094</v>
      </c>
      <c r="C338">
        <v>701000002</v>
      </c>
      <c r="D338" s="139">
        <v>45279</v>
      </c>
      <c r="E338" s="139">
        <v>45279</v>
      </c>
      <c r="F338" s="906">
        <f t="shared" si="20"/>
        <v>2023</v>
      </c>
      <c r="G338" s="906">
        <f t="shared" si="21"/>
        <v>0</v>
      </c>
      <c r="H338" t="s">
        <v>1308</v>
      </c>
      <c r="I338">
        <v>0</v>
      </c>
      <c r="J338">
        <v>13561643</v>
      </c>
      <c r="K338" s="138">
        <v>-13561643</v>
      </c>
      <c r="L338" t="s">
        <v>178</v>
      </c>
      <c r="N338" t="s">
        <v>3839</v>
      </c>
      <c r="P338" t="s">
        <v>3808</v>
      </c>
    </row>
    <row r="339" spans="1:16" hidden="1">
      <c r="A339">
        <v>5095</v>
      </c>
      <c r="C339">
        <v>701000002</v>
      </c>
      <c r="D339" s="139">
        <v>45279</v>
      </c>
      <c r="E339" s="139">
        <v>45279</v>
      </c>
      <c r="F339" s="906">
        <f t="shared" si="20"/>
        <v>2023</v>
      </c>
      <c r="G339" s="906">
        <f t="shared" si="21"/>
        <v>0</v>
      </c>
      <c r="H339" t="s">
        <v>1314</v>
      </c>
      <c r="I339">
        <v>0</v>
      </c>
      <c r="J339">
        <v>31643836</v>
      </c>
      <c r="K339" s="138">
        <v>-31643836</v>
      </c>
      <c r="L339" t="s">
        <v>178</v>
      </c>
      <c r="N339" t="s">
        <v>3839</v>
      </c>
      <c r="P339" t="s">
        <v>3808</v>
      </c>
    </row>
    <row r="340" spans="1:16" hidden="1">
      <c r="A340">
        <v>5096</v>
      </c>
      <c r="C340">
        <v>701000002</v>
      </c>
      <c r="D340" s="139">
        <v>45279</v>
      </c>
      <c r="E340" s="139">
        <v>45279</v>
      </c>
      <c r="F340" s="906">
        <f t="shared" si="20"/>
        <v>2023</v>
      </c>
      <c r="G340" s="906">
        <f t="shared" si="21"/>
        <v>0</v>
      </c>
      <c r="H340" t="s">
        <v>1317</v>
      </c>
      <c r="I340">
        <v>0</v>
      </c>
      <c r="J340">
        <v>25890411</v>
      </c>
      <c r="K340" s="138">
        <v>-25890411</v>
      </c>
      <c r="L340" t="s">
        <v>178</v>
      </c>
      <c r="N340" t="s">
        <v>3839</v>
      </c>
      <c r="P340" t="s">
        <v>3808</v>
      </c>
    </row>
    <row r="341" spans="1:16" hidden="1">
      <c r="A341">
        <v>5097</v>
      </c>
      <c r="C341">
        <v>701000002</v>
      </c>
      <c r="D341" s="139">
        <v>45279</v>
      </c>
      <c r="E341" s="139">
        <v>45279</v>
      </c>
      <c r="F341" s="906">
        <f t="shared" si="20"/>
        <v>2023</v>
      </c>
      <c r="G341" s="906">
        <f t="shared" si="21"/>
        <v>0</v>
      </c>
      <c r="H341" t="s">
        <v>1321</v>
      </c>
      <c r="I341">
        <v>0</v>
      </c>
      <c r="J341">
        <v>14794520</v>
      </c>
      <c r="K341" s="138">
        <v>-14794520</v>
      </c>
      <c r="L341" t="s">
        <v>178</v>
      </c>
      <c r="N341" t="s">
        <v>3839</v>
      </c>
      <c r="P341" t="s">
        <v>3808</v>
      </c>
    </row>
    <row r="342" spans="1:16" hidden="1">
      <c r="A342">
        <v>5098</v>
      </c>
      <c r="C342">
        <v>701000002</v>
      </c>
      <c r="D342" s="139">
        <v>45279</v>
      </c>
      <c r="E342" s="139">
        <v>45279</v>
      </c>
      <c r="F342" s="906">
        <f t="shared" si="20"/>
        <v>2023</v>
      </c>
      <c r="G342" s="906">
        <f t="shared" si="21"/>
        <v>0</v>
      </c>
      <c r="H342" t="s">
        <v>1325</v>
      </c>
      <c r="I342">
        <v>0</v>
      </c>
      <c r="J342">
        <v>39726028</v>
      </c>
      <c r="K342" s="138">
        <v>-39726028</v>
      </c>
      <c r="L342" t="s">
        <v>178</v>
      </c>
      <c r="N342" t="s">
        <v>3839</v>
      </c>
      <c r="P342" t="s">
        <v>3808</v>
      </c>
    </row>
    <row r="343" spans="1:16" hidden="1">
      <c r="A343">
        <v>5099</v>
      </c>
      <c r="C343">
        <v>701000002</v>
      </c>
      <c r="D343" s="139">
        <v>45279</v>
      </c>
      <c r="E343" s="139">
        <v>45279</v>
      </c>
      <c r="F343" s="906">
        <f t="shared" si="20"/>
        <v>2023</v>
      </c>
      <c r="G343" s="906">
        <f t="shared" si="21"/>
        <v>0</v>
      </c>
      <c r="H343" t="s">
        <v>1328</v>
      </c>
      <c r="I343">
        <v>0</v>
      </c>
      <c r="J343">
        <v>39726028</v>
      </c>
      <c r="K343" s="138">
        <v>-39726028</v>
      </c>
      <c r="L343" t="s">
        <v>178</v>
      </c>
      <c r="N343" t="s">
        <v>3839</v>
      </c>
      <c r="P343" t="s">
        <v>3808</v>
      </c>
    </row>
    <row r="344" spans="1:16" hidden="1">
      <c r="A344">
        <v>5100</v>
      </c>
      <c r="C344">
        <v>701000002</v>
      </c>
      <c r="D344" s="139">
        <v>45279</v>
      </c>
      <c r="E344" s="139">
        <v>45279</v>
      </c>
      <c r="F344" s="906">
        <f t="shared" si="20"/>
        <v>2023</v>
      </c>
      <c r="G344" s="906">
        <f t="shared" si="21"/>
        <v>0</v>
      </c>
      <c r="H344" t="s">
        <v>1331</v>
      </c>
      <c r="I344">
        <v>0</v>
      </c>
      <c r="J344">
        <v>35753424</v>
      </c>
      <c r="K344" s="138">
        <v>-35753424</v>
      </c>
      <c r="L344" t="s">
        <v>178</v>
      </c>
      <c r="N344" t="s">
        <v>3839</v>
      </c>
      <c r="P344" t="s">
        <v>3808</v>
      </c>
    </row>
    <row r="345" spans="1:16" hidden="1">
      <c r="A345">
        <v>5101</v>
      </c>
      <c r="C345">
        <v>701000002</v>
      </c>
      <c r="D345" s="139">
        <v>45279</v>
      </c>
      <c r="E345" s="139">
        <v>45279</v>
      </c>
      <c r="F345" s="906">
        <f t="shared" si="20"/>
        <v>2023</v>
      </c>
      <c r="G345" s="906">
        <f t="shared" si="21"/>
        <v>0</v>
      </c>
      <c r="H345" t="s">
        <v>1335</v>
      </c>
      <c r="I345">
        <v>0</v>
      </c>
      <c r="J345">
        <v>39726027</v>
      </c>
      <c r="K345" s="138">
        <v>-39726027</v>
      </c>
      <c r="L345" t="s">
        <v>178</v>
      </c>
      <c r="N345" t="s">
        <v>3839</v>
      </c>
      <c r="P345" t="s">
        <v>3808</v>
      </c>
    </row>
    <row r="346" spans="1:16" hidden="1">
      <c r="A346">
        <v>5102</v>
      </c>
      <c r="C346">
        <v>701000002</v>
      </c>
      <c r="D346" s="139">
        <v>45279</v>
      </c>
      <c r="E346" s="139">
        <v>45279</v>
      </c>
      <c r="F346" s="906">
        <f t="shared" si="20"/>
        <v>2023</v>
      </c>
      <c r="G346" s="906">
        <f t="shared" si="21"/>
        <v>0</v>
      </c>
      <c r="H346" t="s">
        <v>1339</v>
      </c>
      <c r="I346">
        <v>0</v>
      </c>
      <c r="J346">
        <v>39726027</v>
      </c>
      <c r="K346" s="138">
        <v>-39726027</v>
      </c>
      <c r="L346" t="s">
        <v>178</v>
      </c>
      <c r="N346" t="s">
        <v>3839</v>
      </c>
      <c r="P346" t="s">
        <v>3808</v>
      </c>
    </row>
    <row r="347" spans="1:16" hidden="1">
      <c r="A347">
        <v>5103</v>
      </c>
      <c r="C347">
        <v>701000002</v>
      </c>
      <c r="D347" s="139">
        <v>45279</v>
      </c>
      <c r="E347" s="139">
        <v>45279</v>
      </c>
      <c r="F347" s="906">
        <f t="shared" si="20"/>
        <v>2023</v>
      </c>
      <c r="G347" s="906">
        <f t="shared" si="21"/>
        <v>0</v>
      </c>
      <c r="H347" t="s">
        <v>1342</v>
      </c>
      <c r="I347">
        <v>0</v>
      </c>
      <c r="J347">
        <v>39726027</v>
      </c>
      <c r="K347" s="138">
        <v>-39726027</v>
      </c>
      <c r="L347" t="s">
        <v>178</v>
      </c>
      <c r="N347" t="s">
        <v>3839</v>
      </c>
      <c r="P347" t="s">
        <v>3808</v>
      </c>
    </row>
    <row r="348" spans="1:16" hidden="1">
      <c r="A348">
        <v>5104</v>
      </c>
      <c r="C348">
        <v>701000002</v>
      </c>
      <c r="D348" s="139">
        <v>45279</v>
      </c>
      <c r="E348" s="139">
        <v>45279</v>
      </c>
      <c r="F348" s="906">
        <f t="shared" si="20"/>
        <v>2023</v>
      </c>
      <c r="G348" s="906">
        <f t="shared" si="21"/>
        <v>0</v>
      </c>
      <c r="H348" t="s">
        <v>1346</v>
      </c>
      <c r="I348">
        <v>0</v>
      </c>
      <c r="J348">
        <v>5205480</v>
      </c>
      <c r="K348" s="138">
        <v>-5205480</v>
      </c>
      <c r="L348" t="s">
        <v>178</v>
      </c>
      <c r="N348" t="s">
        <v>3839</v>
      </c>
      <c r="P348" t="s">
        <v>3808</v>
      </c>
    </row>
    <row r="349" spans="1:16" hidden="1">
      <c r="A349">
        <v>5105</v>
      </c>
      <c r="C349">
        <v>701000002</v>
      </c>
      <c r="D349" s="139">
        <v>45279</v>
      </c>
      <c r="E349" s="139">
        <v>45279</v>
      </c>
      <c r="F349" s="906">
        <f t="shared" si="20"/>
        <v>2023</v>
      </c>
      <c r="G349" s="906">
        <f t="shared" si="21"/>
        <v>0</v>
      </c>
      <c r="H349" t="s">
        <v>1350</v>
      </c>
      <c r="I349">
        <v>0</v>
      </c>
      <c r="J349">
        <v>4931507</v>
      </c>
      <c r="K349" s="138">
        <v>-4931507</v>
      </c>
      <c r="L349" t="s">
        <v>178</v>
      </c>
      <c r="N349" t="s">
        <v>3839</v>
      </c>
      <c r="P349" t="s">
        <v>3808</v>
      </c>
    </row>
    <row r="350" spans="1:16" hidden="1">
      <c r="A350">
        <v>5106</v>
      </c>
      <c r="C350">
        <v>701000002</v>
      </c>
      <c r="D350" s="139">
        <v>45279</v>
      </c>
      <c r="E350" s="139">
        <v>45279</v>
      </c>
      <c r="F350" s="906">
        <f t="shared" si="20"/>
        <v>2023</v>
      </c>
      <c r="G350" s="906">
        <f t="shared" si="21"/>
        <v>0</v>
      </c>
      <c r="H350" t="s">
        <v>1353</v>
      </c>
      <c r="I350">
        <v>0</v>
      </c>
      <c r="J350">
        <v>4931507</v>
      </c>
      <c r="K350" s="138">
        <v>-4931507</v>
      </c>
      <c r="L350" t="s">
        <v>178</v>
      </c>
      <c r="N350" t="s">
        <v>3839</v>
      </c>
      <c r="P350" t="s">
        <v>3808</v>
      </c>
    </row>
    <row r="351" spans="1:16" hidden="1">
      <c r="A351">
        <v>5107</v>
      </c>
      <c r="C351">
        <v>701000002</v>
      </c>
      <c r="D351" s="139">
        <v>45279</v>
      </c>
      <c r="E351" s="139">
        <v>45279</v>
      </c>
      <c r="F351" s="906">
        <f t="shared" si="20"/>
        <v>2023</v>
      </c>
      <c r="G351" s="906">
        <f t="shared" si="21"/>
        <v>0</v>
      </c>
      <c r="H351" t="s">
        <v>1356</v>
      </c>
      <c r="I351">
        <v>0</v>
      </c>
      <c r="J351">
        <v>4931507</v>
      </c>
      <c r="K351" s="138">
        <v>-4931507</v>
      </c>
      <c r="L351" t="s">
        <v>178</v>
      </c>
      <c r="N351" t="s">
        <v>3839</v>
      </c>
      <c r="P351" t="s">
        <v>3808</v>
      </c>
    </row>
    <row r="352" spans="1:16" hidden="1">
      <c r="A352">
        <v>5108</v>
      </c>
      <c r="C352">
        <v>701000002</v>
      </c>
      <c r="D352" s="139">
        <v>45279</v>
      </c>
      <c r="E352" s="139">
        <v>45279</v>
      </c>
      <c r="F352" s="906">
        <f t="shared" si="20"/>
        <v>2023</v>
      </c>
      <c r="G352" s="906">
        <f t="shared" si="21"/>
        <v>0</v>
      </c>
      <c r="H352" t="s">
        <v>1359</v>
      </c>
      <c r="I352">
        <v>0</v>
      </c>
      <c r="J352">
        <v>5205480</v>
      </c>
      <c r="K352" s="138">
        <v>-5205480</v>
      </c>
      <c r="L352" t="s">
        <v>178</v>
      </c>
      <c r="N352" t="s">
        <v>3839</v>
      </c>
      <c r="P352" t="s">
        <v>3808</v>
      </c>
    </row>
    <row r="353" spans="1:16" hidden="1">
      <c r="A353">
        <v>5109</v>
      </c>
      <c r="C353">
        <v>701000002</v>
      </c>
      <c r="D353" s="139">
        <v>45279</v>
      </c>
      <c r="E353" s="139">
        <v>45279</v>
      </c>
      <c r="F353" s="906">
        <f t="shared" si="20"/>
        <v>2023</v>
      </c>
      <c r="G353" s="906">
        <f t="shared" si="21"/>
        <v>0</v>
      </c>
      <c r="H353" t="s">
        <v>1362</v>
      </c>
      <c r="I353">
        <v>0</v>
      </c>
      <c r="J353">
        <v>5205480</v>
      </c>
      <c r="K353" s="138">
        <v>-5205480</v>
      </c>
      <c r="L353" t="s">
        <v>178</v>
      </c>
      <c r="N353" t="s">
        <v>3839</v>
      </c>
      <c r="P353" t="s">
        <v>3808</v>
      </c>
    </row>
    <row r="354" spans="1:16" hidden="1">
      <c r="A354">
        <v>5110</v>
      </c>
      <c r="C354">
        <v>701000002</v>
      </c>
      <c r="D354" s="139">
        <v>45279</v>
      </c>
      <c r="E354" s="139">
        <v>45279</v>
      </c>
      <c r="F354" s="906">
        <f t="shared" si="20"/>
        <v>2023</v>
      </c>
      <c r="G354" s="906">
        <f t="shared" si="21"/>
        <v>0</v>
      </c>
      <c r="H354" t="s">
        <v>1365</v>
      </c>
      <c r="I354">
        <v>0</v>
      </c>
      <c r="J354">
        <v>5479452</v>
      </c>
      <c r="K354" s="138">
        <v>-5479452</v>
      </c>
      <c r="L354" t="s">
        <v>178</v>
      </c>
      <c r="N354" t="s">
        <v>3839</v>
      </c>
      <c r="P354" t="s">
        <v>3808</v>
      </c>
    </row>
    <row r="355" spans="1:16" hidden="1">
      <c r="A355">
        <v>5111</v>
      </c>
      <c r="C355">
        <v>701000002</v>
      </c>
      <c r="D355" s="139">
        <v>45279</v>
      </c>
      <c r="E355" s="139">
        <v>45279</v>
      </c>
      <c r="F355" s="906">
        <f t="shared" si="20"/>
        <v>2023</v>
      </c>
      <c r="G355" s="906">
        <f t="shared" si="21"/>
        <v>0</v>
      </c>
      <c r="H355" t="s">
        <v>1368</v>
      </c>
      <c r="I355">
        <v>0</v>
      </c>
      <c r="J355">
        <v>2602740</v>
      </c>
      <c r="K355" s="138">
        <v>-2602740</v>
      </c>
      <c r="L355" t="s">
        <v>178</v>
      </c>
      <c r="N355" t="s">
        <v>3839</v>
      </c>
      <c r="P355" t="s">
        <v>3808</v>
      </c>
    </row>
    <row r="356" spans="1:16" hidden="1">
      <c r="A356">
        <v>5112</v>
      </c>
      <c r="C356">
        <v>701000002</v>
      </c>
      <c r="D356" s="139">
        <v>45279</v>
      </c>
      <c r="E356" s="139">
        <v>45279</v>
      </c>
      <c r="F356" s="906">
        <f t="shared" si="20"/>
        <v>2023</v>
      </c>
      <c r="G356" s="906">
        <f t="shared" si="21"/>
        <v>0</v>
      </c>
      <c r="H356" t="s">
        <v>1372</v>
      </c>
      <c r="I356">
        <v>0</v>
      </c>
      <c r="J356">
        <v>6575342</v>
      </c>
      <c r="K356" s="138">
        <v>-6575342</v>
      </c>
      <c r="L356" t="s">
        <v>178</v>
      </c>
      <c r="N356" t="s">
        <v>3839</v>
      </c>
      <c r="P356" t="s">
        <v>3808</v>
      </c>
    </row>
    <row r="357" spans="1:16" hidden="1">
      <c r="A357">
        <v>5113</v>
      </c>
      <c r="C357">
        <v>701000002</v>
      </c>
      <c r="D357" s="139">
        <v>45279</v>
      </c>
      <c r="E357" s="139">
        <v>45279</v>
      </c>
      <c r="F357" s="906">
        <f t="shared" si="20"/>
        <v>2023</v>
      </c>
      <c r="G357" s="906">
        <f t="shared" si="21"/>
        <v>0</v>
      </c>
      <c r="H357" t="s">
        <v>1376</v>
      </c>
      <c r="I357">
        <v>0</v>
      </c>
      <c r="J357">
        <v>4383561</v>
      </c>
      <c r="K357" s="138">
        <v>-4383561</v>
      </c>
      <c r="L357" t="s">
        <v>178</v>
      </c>
      <c r="N357" t="s">
        <v>3839</v>
      </c>
      <c r="P357" t="s">
        <v>3808</v>
      </c>
    </row>
    <row r="358" spans="1:16" hidden="1">
      <c r="A358">
        <v>5114</v>
      </c>
      <c r="C358">
        <v>701000002</v>
      </c>
      <c r="D358" s="139">
        <v>45280</v>
      </c>
      <c r="E358" s="139">
        <v>45280</v>
      </c>
      <c r="F358" s="906">
        <f t="shared" si="20"/>
        <v>2023</v>
      </c>
      <c r="G358" s="906">
        <f t="shared" si="21"/>
        <v>0</v>
      </c>
      <c r="H358" t="s">
        <v>1272</v>
      </c>
      <c r="I358">
        <v>0</v>
      </c>
      <c r="J358">
        <v>21232876</v>
      </c>
      <c r="K358" s="138">
        <v>-21232876</v>
      </c>
      <c r="L358" t="s">
        <v>178</v>
      </c>
      <c r="N358" t="s">
        <v>3839</v>
      </c>
      <c r="P358" t="s">
        <v>3808</v>
      </c>
    </row>
    <row r="359" spans="1:16" hidden="1">
      <c r="A359">
        <v>5115</v>
      </c>
      <c r="C359">
        <v>701000002</v>
      </c>
      <c r="D359" s="139">
        <v>45280</v>
      </c>
      <c r="E359" s="139">
        <v>45280</v>
      </c>
      <c r="F359" s="906">
        <f t="shared" si="20"/>
        <v>2023</v>
      </c>
      <c r="G359" s="906">
        <f t="shared" si="21"/>
        <v>0</v>
      </c>
      <c r="H359" t="s">
        <v>1278</v>
      </c>
      <c r="I359">
        <v>0</v>
      </c>
      <c r="J359">
        <v>22260274</v>
      </c>
      <c r="K359" s="138">
        <v>-22260274</v>
      </c>
      <c r="L359" t="s">
        <v>178</v>
      </c>
      <c r="N359" t="s">
        <v>3839</v>
      </c>
      <c r="P359" t="s">
        <v>3808</v>
      </c>
    </row>
    <row r="360" spans="1:16" hidden="1">
      <c r="A360">
        <v>5116</v>
      </c>
      <c r="C360">
        <v>701000002</v>
      </c>
      <c r="D360" s="139">
        <v>45280</v>
      </c>
      <c r="E360" s="139">
        <v>45280</v>
      </c>
      <c r="F360" s="906">
        <f t="shared" si="20"/>
        <v>2023</v>
      </c>
      <c r="G360" s="906">
        <f t="shared" si="21"/>
        <v>0</v>
      </c>
      <c r="H360" t="s">
        <v>1282</v>
      </c>
      <c r="I360">
        <v>0</v>
      </c>
      <c r="J360">
        <v>20547945</v>
      </c>
      <c r="K360" s="138">
        <v>-20547945</v>
      </c>
      <c r="L360" t="s">
        <v>178</v>
      </c>
      <c r="N360" t="s">
        <v>3839</v>
      </c>
      <c r="P360" t="s">
        <v>3808</v>
      </c>
    </row>
    <row r="361" spans="1:16" hidden="1">
      <c r="A361">
        <v>5117</v>
      </c>
      <c r="C361">
        <v>701000002</v>
      </c>
      <c r="D361" s="139">
        <v>45280</v>
      </c>
      <c r="E361" s="139">
        <v>45280</v>
      </c>
      <c r="F361" s="906">
        <f t="shared" si="20"/>
        <v>2023</v>
      </c>
      <c r="G361" s="906">
        <f t="shared" si="21"/>
        <v>0</v>
      </c>
      <c r="H361" t="s">
        <v>1287</v>
      </c>
      <c r="I361">
        <v>0</v>
      </c>
      <c r="J361">
        <v>21917808</v>
      </c>
      <c r="K361" s="138">
        <v>-21917808</v>
      </c>
      <c r="L361" t="s">
        <v>178</v>
      </c>
      <c r="N361" t="s">
        <v>3839</v>
      </c>
      <c r="P361" t="s">
        <v>3808</v>
      </c>
    </row>
    <row r="362" spans="1:16" hidden="1">
      <c r="A362">
        <v>5118</v>
      </c>
      <c r="C362">
        <v>701000002</v>
      </c>
      <c r="D362" s="139">
        <v>45280</v>
      </c>
      <c r="E362" s="139">
        <v>45280</v>
      </c>
      <c r="F362" s="906">
        <f t="shared" si="20"/>
        <v>2023</v>
      </c>
      <c r="G362" s="906">
        <f t="shared" si="21"/>
        <v>0</v>
      </c>
      <c r="H362" t="s">
        <v>1291</v>
      </c>
      <c r="I362">
        <v>0</v>
      </c>
      <c r="J362">
        <v>16986301</v>
      </c>
      <c r="K362" s="138">
        <v>-16986301</v>
      </c>
      <c r="L362" t="s">
        <v>178</v>
      </c>
      <c r="N362" t="s">
        <v>3839</v>
      </c>
      <c r="P362" t="s">
        <v>3808</v>
      </c>
    </row>
    <row r="363" spans="1:16" hidden="1">
      <c r="A363">
        <v>5119</v>
      </c>
      <c r="C363">
        <v>701000002</v>
      </c>
      <c r="D363" s="139">
        <v>45280</v>
      </c>
      <c r="E363" s="139">
        <v>45280</v>
      </c>
      <c r="F363" s="906">
        <f t="shared" si="20"/>
        <v>2023</v>
      </c>
      <c r="G363" s="906">
        <f t="shared" si="21"/>
        <v>0</v>
      </c>
      <c r="H363" t="s">
        <v>1296</v>
      </c>
      <c r="I363">
        <v>0</v>
      </c>
      <c r="J363">
        <v>16986301</v>
      </c>
      <c r="K363" s="138">
        <v>-16986301</v>
      </c>
      <c r="L363" t="s">
        <v>178</v>
      </c>
      <c r="N363" t="s">
        <v>3839</v>
      </c>
      <c r="P363" t="s">
        <v>3808</v>
      </c>
    </row>
    <row r="364" spans="1:16" hidden="1">
      <c r="A364">
        <v>5120</v>
      </c>
      <c r="C364">
        <v>701000002</v>
      </c>
      <c r="D364" s="139">
        <v>45280</v>
      </c>
      <c r="E364" s="139">
        <v>45280</v>
      </c>
      <c r="F364" s="906">
        <f t="shared" si="20"/>
        <v>2023</v>
      </c>
      <c r="G364" s="906">
        <f t="shared" si="21"/>
        <v>0</v>
      </c>
      <c r="H364" t="s">
        <v>1301</v>
      </c>
      <c r="I364">
        <v>0</v>
      </c>
      <c r="J364">
        <v>21917808</v>
      </c>
      <c r="K364" s="138">
        <v>-21917808</v>
      </c>
      <c r="L364" t="s">
        <v>178</v>
      </c>
      <c r="N364" t="s">
        <v>3839</v>
      </c>
      <c r="P364" t="s">
        <v>3808</v>
      </c>
    </row>
    <row r="365" spans="1:16" hidden="1">
      <c r="A365">
        <v>5121</v>
      </c>
      <c r="C365">
        <v>701000002</v>
      </c>
      <c r="D365" s="139">
        <v>45280</v>
      </c>
      <c r="E365" s="139">
        <v>45280</v>
      </c>
      <c r="F365" s="906">
        <f t="shared" si="20"/>
        <v>2023</v>
      </c>
      <c r="G365" s="906">
        <f t="shared" si="21"/>
        <v>0</v>
      </c>
      <c r="H365" t="s">
        <v>1305</v>
      </c>
      <c r="I365">
        <v>0</v>
      </c>
      <c r="J365">
        <v>21917808</v>
      </c>
      <c r="K365" s="138">
        <v>-21917808</v>
      </c>
      <c r="L365" t="s">
        <v>178</v>
      </c>
      <c r="N365" t="s">
        <v>3839</v>
      </c>
      <c r="P365" t="s">
        <v>3808</v>
      </c>
    </row>
    <row r="366" spans="1:16" hidden="1">
      <c r="A366">
        <v>5122</v>
      </c>
      <c r="C366">
        <v>701000002</v>
      </c>
      <c r="D366" s="139">
        <v>45280</v>
      </c>
      <c r="E366" s="139">
        <v>45280</v>
      </c>
      <c r="F366" s="906">
        <f t="shared" si="20"/>
        <v>2023</v>
      </c>
      <c r="G366" s="906">
        <f t="shared" si="21"/>
        <v>0</v>
      </c>
      <c r="H366" t="s">
        <v>1308</v>
      </c>
      <c r="I366">
        <v>0</v>
      </c>
      <c r="J366">
        <v>13561644</v>
      </c>
      <c r="K366" s="138">
        <v>-13561644</v>
      </c>
      <c r="L366" t="s">
        <v>178</v>
      </c>
      <c r="N366" t="s">
        <v>3839</v>
      </c>
      <c r="P366" t="s">
        <v>3808</v>
      </c>
    </row>
    <row r="367" spans="1:16" hidden="1">
      <c r="A367">
        <v>5123</v>
      </c>
      <c r="C367">
        <v>701000002</v>
      </c>
      <c r="D367" s="139">
        <v>45280</v>
      </c>
      <c r="E367" s="139">
        <v>45280</v>
      </c>
      <c r="F367" s="906">
        <f t="shared" si="20"/>
        <v>2023</v>
      </c>
      <c r="G367" s="906">
        <f t="shared" si="21"/>
        <v>0</v>
      </c>
      <c r="H367" t="s">
        <v>1314</v>
      </c>
      <c r="I367">
        <v>0</v>
      </c>
      <c r="J367">
        <v>31643835</v>
      </c>
      <c r="K367" s="138">
        <v>-31643835</v>
      </c>
      <c r="L367" t="s">
        <v>178</v>
      </c>
      <c r="N367" t="s">
        <v>3839</v>
      </c>
      <c r="P367" t="s">
        <v>3808</v>
      </c>
    </row>
    <row r="368" spans="1:16" hidden="1">
      <c r="A368">
        <v>5124</v>
      </c>
      <c r="C368">
        <v>701000002</v>
      </c>
      <c r="D368" s="139">
        <v>45280</v>
      </c>
      <c r="E368" s="139">
        <v>45280</v>
      </c>
      <c r="F368" s="906">
        <f t="shared" si="20"/>
        <v>2023</v>
      </c>
      <c r="G368" s="906">
        <f t="shared" si="21"/>
        <v>0</v>
      </c>
      <c r="H368" t="s">
        <v>1317</v>
      </c>
      <c r="I368">
        <v>0</v>
      </c>
      <c r="J368">
        <v>25890411</v>
      </c>
      <c r="K368" s="138">
        <v>-25890411</v>
      </c>
      <c r="L368" t="s">
        <v>178</v>
      </c>
      <c r="N368" t="s">
        <v>3839</v>
      </c>
      <c r="P368" t="s">
        <v>3808</v>
      </c>
    </row>
    <row r="369" spans="1:16" hidden="1">
      <c r="A369">
        <v>5125</v>
      </c>
      <c r="C369">
        <v>701000002</v>
      </c>
      <c r="D369" s="139">
        <v>45280</v>
      </c>
      <c r="E369" s="139">
        <v>45280</v>
      </c>
      <c r="F369" s="906">
        <f t="shared" si="20"/>
        <v>2023</v>
      </c>
      <c r="G369" s="906">
        <f t="shared" si="21"/>
        <v>0</v>
      </c>
      <c r="H369" t="s">
        <v>1321</v>
      </c>
      <c r="I369">
        <v>0</v>
      </c>
      <c r="J369">
        <v>14794521</v>
      </c>
      <c r="K369" s="138">
        <v>-14794521</v>
      </c>
      <c r="L369" t="s">
        <v>178</v>
      </c>
      <c r="N369" t="s">
        <v>3839</v>
      </c>
      <c r="P369" t="s">
        <v>3808</v>
      </c>
    </row>
    <row r="370" spans="1:16" hidden="1">
      <c r="A370">
        <v>5126</v>
      </c>
      <c r="C370">
        <v>701000002</v>
      </c>
      <c r="D370" s="139">
        <v>45280</v>
      </c>
      <c r="E370" s="139">
        <v>45280</v>
      </c>
      <c r="F370" s="906">
        <f t="shared" si="20"/>
        <v>2023</v>
      </c>
      <c r="G370" s="906">
        <f t="shared" si="21"/>
        <v>0</v>
      </c>
      <c r="H370" t="s">
        <v>1325</v>
      </c>
      <c r="I370">
        <v>0</v>
      </c>
      <c r="J370">
        <v>39726027</v>
      </c>
      <c r="K370" s="138">
        <v>-39726027</v>
      </c>
      <c r="L370" t="s">
        <v>178</v>
      </c>
      <c r="N370" t="s">
        <v>3839</v>
      </c>
      <c r="P370" t="s">
        <v>3808</v>
      </c>
    </row>
    <row r="371" spans="1:16" hidden="1">
      <c r="A371">
        <v>5127</v>
      </c>
      <c r="C371">
        <v>701000002</v>
      </c>
      <c r="D371" s="139">
        <v>45280</v>
      </c>
      <c r="E371" s="139">
        <v>45280</v>
      </c>
      <c r="F371" s="906">
        <f t="shared" si="20"/>
        <v>2023</v>
      </c>
      <c r="G371" s="906">
        <f t="shared" si="21"/>
        <v>0</v>
      </c>
      <c r="H371" t="s">
        <v>1328</v>
      </c>
      <c r="I371">
        <v>0</v>
      </c>
      <c r="J371">
        <v>39726027</v>
      </c>
      <c r="K371" s="138">
        <v>-39726027</v>
      </c>
      <c r="L371" t="s">
        <v>178</v>
      </c>
      <c r="N371" t="s">
        <v>3839</v>
      </c>
      <c r="P371" t="s">
        <v>3808</v>
      </c>
    </row>
    <row r="372" spans="1:16" hidden="1">
      <c r="A372">
        <v>5128</v>
      </c>
      <c r="C372">
        <v>701000002</v>
      </c>
      <c r="D372" s="139">
        <v>45280</v>
      </c>
      <c r="E372" s="139">
        <v>45280</v>
      </c>
      <c r="F372" s="906">
        <f t="shared" si="20"/>
        <v>2023</v>
      </c>
      <c r="G372" s="906">
        <f t="shared" si="21"/>
        <v>0</v>
      </c>
      <c r="H372" t="s">
        <v>1331</v>
      </c>
      <c r="I372">
        <v>0</v>
      </c>
      <c r="J372">
        <v>35753425</v>
      </c>
      <c r="K372" s="138">
        <v>-35753425</v>
      </c>
      <c r="L372" t="s">
        <v>178</v>
      </c>
      <c r="N372" t="s">
        <v>3839</v>
      </c>
      <c r="P372" t="s">
        <v>3808</v>
      </c>
    </row>
    <row r="373" spans="1:16" hidden="1">
      <c r="A373">
        <v>5129</v>
      </c>
      <c r="C373">
        <v>701000002</v>
      </c>
      <c r="D373" s="139">
        <v>45280</v>
      </c>
      <c r="E373" s="139">
        <v>45280</v>
      </c>
      <c r="F373" s="906">
        <f t="shared" si="20"/>
        <v>2023</v>
      </c>
      <c r="G373" s="906">
        <f t="shared" si="21"/>
        <v>0</v>
      </c>
      <c r="H373" t="s">
        <v>1335</v>
      </c>
      <c r="I373">
        <v>0</v>
      </c>
      <c r="J373">
        <v>39726028</v>
      </c>
      <c r="K373" s="138">
        <v>-39726028</v>
      </c>
      <c r="L373" t="s">
        <v>178</v>
      </c>
      <c r="N373" t="s">
        <v>3839</v>
      </c>
      <c r="P373" t="s">
        <v>3808</v>
      </c>
    </row>
    <row r="374" spans="1:16" hidden="1">
      <c r="A374">
        <v>5130</v>
      </c>
      <c r="C374">
        <v>701000002</v>
      </c>
      <c r="D374" s="139">
        <v>45280</v>
      </c>
      <c r="E374" s="139">
        <v>45280</v>
      </c>
      <c r="F374" s="906">
        <f t="shared" si="20"/>
        <v>2023</v>
      </c>
      <c r="G374" s="906">
        <f t="shared" si="21"/>
        <v>0</v>
      </c>
      <c r="H374" t="s">
        <v>1339</v>
      </c>
      <c r="I374">
        <v>0</v>
      </c>
      <c r="J374">
        <v>39726028</v>
      </c>
      <c r="K374" s="138">
        <v>-39726028</v>
      </c>
      <c r="L374" t="s">
        <v>178</v>
      </c>
      <c r="N374" t="s">
        <v>3839</v>
      </c>
      <c r="P374" t="s">
        <v>3808</v>
      </c>
    </row>
    <row r="375" spans="1:16" hidden="1">
      <c r="A375">
        <v>5131</v>
      </c>
      <c r="C375">
        <v>701000002</v>
      </c>
      <c r="D375" s="139">
        <v>45280</v>
      </c>
      <c r="E375" s="139">
        <v>45280</v>
      </c>
      <c r="F375" s="906">
        <f t="shared" si="20"/>
        <v>2023</v>
      </c>
      <c r="G375" s="906">
        <f t="shared" si="21"/>
        <v>0</v>
      </c>
      <c r="H375" t="s">
        <v>1342</v>
      </c>
      <c r="I375">
        <v>0</v>
      </c>
      <c r="J375">
        <v>39726028</v>
      </c>
      <c r="K375" s="138">
        <v>-39726028</v>
      </c>
      <c r="L375" t="s">
        <v>178</v>
      </c>
      <c r="N375" t="s">
        <v>3839</v>
      </c>
      <c r="P375" t="s">
        <v>3808</v>
      </c>
    </row>
    <row r="376" spans="1:16" hidden="1">
      <c r="A376">
        <v>5132</v>
      </c>
      <c r="C376">
        <v>701000002</v>
      </c>
      <c r="D376" s="139">
        <v>45280</v>
      </c>
      <c r="E376" s="139">
        <v>45280</v>
      </c>
      <c r="F376" s="906">
        <f t="shared" si="20"/>
        <v>2023</v>
      </c>
      <c r="G376" s="906">
        <f t="shared" si="21"/>
        <v>0</v>
      </c>
      <c r="H376" t="s">
        <v>1346</v>
      </c>
      <c r="I376">
        <v>0</v>
      </c>
      <c r="J376">
        <v>5205479</v>
      </c>
      <c r="K376" s="138">
        <v>-5205479</v>
      </c>
      <c r="L376" t="s">
        <v>178</v>
      </c>
      <c r="N376" t="s">
        <v>3839</v>
      </c>
      <c r="P376" t="s">
        <v>3808</v>
      </c>
    </row>
    <row r="377" spans="1:16" hidden="1">
      <c r="A377">
        <v>5133</v>
      </c>
      <c r="C377">
        <v>701000002</v>
      </c>
      <c r="D377" s="139">
        <v>45280</v>
      </c>
      <c r="E377" s="139">
        <v>45280</v>
      </c>
      <c r="F377" s="906">
        <f t="shared" si="20"/>
        <v>2023</v>
      </c>
      <c r="G377" s="906">
        <f t="shared" si="21"/>
        <v>0</v>
      </c>
      <c r="H377" t="s">
        <v>1350</v>
      </c>
      <c r="I377">
        <v>0</v>
      </c>
      <c r="J377">
        <v>4931507</v>
      </c>
      <c r="K377" s="138">
        <v>-4931507</v>
      </c>
      <c r="L377" t="s">
        <v>178</v>
      </c>
      <c r="N377" t="s">
        <v>3839</v>
      </c>
      <c r="P377" t="s">
        <v>3808</v>
      </c>
    </row>
    <row r="378" spans="1:16" hidden="1">
      <c r="A378">
        <v>5134</v>
      </c>
      <c r="C378">
        <v>701000002</v>
      </c>
      <c r="D378" s="139">
        <v>45280</v>
      </c>
      <c r="E378" s="139">
        <v>45280</v>
      </c>
      <c r="F378" s="906">
        <f t="shared" si="20"/>
        <v>2023</v>
      </c>
      <c r="G378" s="906">
        <f t="shared" si="21"/>
        <v>0</v>
      </c>
      <c r="H378" t="s">
        <v>1353</v>
      </c>
      <c r="I378">
        <v>0</v>
      </c>
      <c r="J378">
        <v>4931507</v>
      </c>
      <c r="K378" s="138">
        <v>-4931507</v>
      </c>
      <c r="L378" t="s">
        <v>178</v>
      </c>
      <c r="N378" t="s">
        <v>3839</v>
      </c>
      <c r="P378" t="s">
        <v>3808</v>
      </c>
    </row>
    <row r="379" spans="1:16" hidden="1">
      <c r="A379">
        <v>5135</v>
      </c>
      <c r="C379">
        <v>701000002</v>
      </c>
      <c r="D379" s="139">
        <v>45280</v>
      </c>
      <c r="E379" s="139">
        <v>45280</v>
      </c>
      <c r="F379" s="906">
        <f t="shared" si="20"/>
        <v>2023</v>
      </c>
      <c r="G379" s="906">
        <f t="shared" si="21"/>
        <v>0</v>
      </c>
      <c r="H379" t="s">
        <v>1356</v>
      </c>
      <c r="I379">
        <v>0</v>
      </c>
      <c r="J379">
        <v>4931507</v>
      </c>
      <c r="K379" s="138">
        <v>-4931507</v>
      </c>
      <c r="L379" t="s">
        <v>178</v>
      </c>
      <c r="N379" t="s">
        <v>3839</v>
      </c>
      <c r="P379" t="s">
        <v>3808</v>
      </c>
    </row>
    <row r="380" spans="1:16" hidden="1">
      <c r="A380">
        <v>5299</v>
      </c>
      <c r="C380">
        <v>701000002</v>
      </c>
      <c r="D380" s="139">
        <v>45280</v>
      </c>
      <c r="E380" s="139">
        <v>45280</v>
      </c>
      <c r="F380" s="906">
        <f t="shared" si="20"/>
        <v>2023</v>
      </c>
      <c r="G380" s="906">
        <f t="shared" si="21"/>
        <v>0</v>
      </c>
      <c r="H380" t="s">
        <v>1359</v>
      </c>
      <c r="I380">
        <v>0</v>
      </c>
      <c r="J380">
        <v>5205479</v>
      </c>
      <c r="K380" s="138">
        <v>-5205479</v>
      </c>
      <c r="L380" t="s">
        <v>178</v>
      </c>
      <c r="N380" t="s">
        <v>3839</v>
      </c>
      <c r="P380" t="s">
        <v>3808</v>
      </c>
    </row>
    <row r="381" spans="1:16" hidden="1">
      <c r="A381">
        <v>5300</v>
      </c>
      <c r="C381">
        <v>701000002</v>
      </c>
      <c r="D381" s="139">
        <v>45280</v>
      </c>
      <c r="E381" s="139">
        <v>45280</v>
      </c>
      <c r="F381" s="906">
        <f t="shared" si="20"/>
        <v>2023</v>
      </c>
      <c r="G381" s="906">
        <f t="shared" si="21"/>
        <v>0</v>
      </c>
      <c r="H381" t="s">
        <v>1362</v>
      </c>
      <c r="I381">
        <v>0</v>
      </c>
      <c r="J381">
        <v>5205479</v>
      </c>
      <c r="K381" s="138">
        <v>-5205479</v>
      </c>
      <c r="L381" t="s">
        <v>178</v>
      </c>
      <c r="N381" t="s">
        <v>3839</v>
      </c>
      <c r="P381" t="s">
        <v>3808</v>
      </c>
    </row>
    <row r="382" spans="1:16" hidden="1">
      <c r="A382">
        <v>5301</v>
      </c>
      <c r="C382">
        <v>701000002</v>
      </c>
      <c r="D382" s="139">
        <v>45280</v>
      </c>
      <c r="E382" s="139">
        <v>45280</v>
      </c>
      <c r="F382" s="906">
        <f t="shared" si="20"/>
        <v>2023</v>
      </c>
      <c r="G382" s="906">
        <f t="shared" si="21"/>
        <v>0</v>
      </c>
      <c r="H382" t="s">
        <v>1365</v>
      </c>
      <c r="I382">
        <v>0</v>
      </c>
      <c r="J382">
        <v>5479452</v>
      </c>
      <c r="K382" s="138">
        <v>-5479452</v>
      </c>
      <c r="L382" t="s">
        <v>178</v>
      </c>
      <c r="N382" t="s">
        <v>3839</v>
      </c>
      <c r="P382" t="s">
        <v>3808</v>
      </c>
    </row>
    <row r="383" spans="1:16" hidden="1">
      <c r="A383">
        <v>5302</v>
      </c>
      <c r="C383">
        <v>701000002</v>
      </c>
      <c r="D383" s="139">
        <v>45280</v>
      </c>
      <c r="E383" s="139">
        <v>45280</v>
      </c>
      <c r="F383" s="906">
        <f t="shared" si="20"/>
        <v>2023</v>
      </c>
      <c r="G383" s="906">
        <f t="shared" si="21"/>
        <v>0</v>
      </c>
      <c r="H383" t="s">
        <v>1368</v>
      </c>
      <c r="I383">
        <v>0</v>
      </c>
      <c r="J383">
        <v>2602740</v>
      </c>
      <c r="K383" s="138">
        <v>-2602740</v>
      </c>
      <c r="L383" t="s">
        <v>178</v>
      </c>
      <c r="N383" t="s">
        <v>3839</v>
      </c>
      <c r="P383" t="s">
        <v>3808</v>
      </c>
    </row>
    <row r="384" spans="1:16" hidden="1">
      <c r="A384">
        <v>5303</v>
      </c>
      <c r="C384">
        <v>701000002</v>
      </c>
      <c r="D384" s="139">
        <v>45280</v>
      </c>
      <c r="E384" s="139">
        <v>45280</v>
      </c>
      <c r="F384" s="906">
        <f t="shared" si="20"/>
        <v>2023</v>
      </c>
      <c r="G384" s="906">
        <f t="shared" si="21"/>
        <v>0</v>
      </c>
      <c r="H384" t="s">
        <v>1372</v>
      </c>
      <c r="I384">
        <v>0</v>
      </c>
      <c r="J384">
        <v>6575343</v>
      </c>
      <c r="K384" s="138">
        <v>-6575343</v>
      </c>
      <c r="L384" t="s">
        <v>178</v>
      </c>
      <c r="N384" t="s">
        <v>3839</v>
      </c>
      <c r="P384" t="s">
        <v>3808</v>
      </c>
    </row>
    <row r="385" spans="1:16" hidden="1">
      <c r="A385">
        <v>5304</v>
      </c>
      <c r="C385">
        <v>701000002</v>
      </c>
      <c r="D385" s="139">
        <v>45280</v>
      </c>
      <c r="E385" s="139">
        <v>45280</v>
      </c>
      <c r="F385" s="906">
        <f t="shared" si="20"/>
        <v>2023</v>
      </c>
      <c r="G385" s="906">
        <f t="shared" si="21"/>
        <v>0</v>
      </c>
      <c r="H385" t="s">
        <v>1376</v>
      </c>
      <c r="I385">
        <v>0</v>
      </c>
      <c r="J385">
        <v>4383562</v>
      </c>
      <c r="K385" s="138">
        <v>-4383562</v>
      </c>
      <c r="L385" t="s">
        <v>178</v>
      </c>
      <c r="N385" t="s">
        <v>3839</v>
      </c>
      <c r="P385" t="s">
        <v>3808</v>
      </c>
    </row>
    <row r="386" spans="1:16" hidden="1">
      <c r="A386">
        <v>5305</v>
      </c>
      <c r="C386">
        <v>701000002</v>
      </c>
      <c r="D386" s="139">
        <v>45281</v>
      </c>
      <c r="E386" s="139">
        <v>45281</v>
      </c>
      <c r="F386" s="906">
        <f t="shared" si="20"/>
        <v>2023</v>
      </c>
      <c r="G386" s="906">
        <v>1</v>
      </c>
      <c r="H386" t="s">
        <v>1272</v>
      </c>
      <c r="I386">
        <v>0</v>
      </c>
      <c r="J386">
        <v>21232877</v>
      </c>
      <c r="K386" s="138">
        <v>-21232877</v>
      </c>
      <c r="L386" t="s">
        <v>178</v>
      </c>
      <c r="N386" t="s">
        <v>3839</v>
      </c>
      <c r="P386" t="s">
        <v>3808</v>
      </c>
    </row>
    <row r="387" spans="1:16" hidden="1">
      <c r="A387">
        <v>5306</v>
      </c>
      <c r="C387">
        <v>701000002</v>
      </c>
      <c r="D387" s="139">
        <v>45281</v>
      </c>
      <c r="E387" s="139">
        <v>45281</v>
      </c>
      <c r="F387" s="906">
        <f t="shared" ref="F387:F450" si="22">YEAR(E387)</f>
        <v>2023</v>
      </c>
      <c r="G387" s="906">
        <v>1</v>
      </c>
      <c r="H387" t="s">
        <v>1278</v>
      </c>
      <c r="I387">
        <v>0</v>
      </c>
      <c r="J387">
        <v>22260274</v>
      </c>
      <c r="K387" s="138">
        <v>-22260274</v>
      </c>
      <c r="L387" t="s">
        <v>178</v>
      </c>
      <c r="N387" t="s">
        <v>3839</v>
      </c>
      <c r="P387" t="s">
        <v>3808</v>
      </c>
    </row>
    <row r="388" spans="1:16" hidden="1">
      <c r="A388">
        <v>5307</v>
      </c>
      <c r="C388">
        <v>701000002</v>
      </c>
      <c r="D388" s="139">
        <v>45281</v>
      </c>
      <c r="E388" s="139">
        <v>45281</v>
      </c>
      <c r="F388" s="906">
        <f t="shared" si="22"/>
        <v>2023</v>
      </c>
      <c r="G388" s="906">
        <v>1</v>
      </c>
      <c r="H388" t="s">
        <v>1282</v>
      </c>
      <c r="I388">
        <v>0</v>
      </c>
      <c r="J388">
        <v>20547945</v>
      </c>
      <c r="K388" s="138">
        <v>-20547945</v>
      </c>
      <c r="L388" t="s">
        <v>178</v>
      </c>
      <c r="N388" t="s">
        <v>3839</v>
      </c>
      <c r="P388" t="s">
        <v>3808</v>
      </c>
    </row>
    <row r="389" spans="1:16" hidden="1">
      <c r="A389">
        <v>5308</v>
      </c>
      <c r="C389">
        <v>701000002</v>
      </c>
      <c r="D389" s="139">
        <v>45281</v>
      </c>
      <c r="E389" s="139">
        <v>45281</v>
      </c>
      <c r="F389" s="906">
        <f t="shared" si="22"/>
        <v>2023</v>
      </c>
      <c r="G389" s="906">
        <v>1</v>
      </c>
      <c r="H389" t="s">
        <v>1287</v>
      </c>
      <c r="I389">
        <v>0</v>
      </c>
      <c r="J389">
        <v>21917809</v>
      </c>
      <c r="K389" s="138">
        <v>-21917809</v>
      </c>
      <c r="L389" t="s">
        <v>178</v>
      </c>
      <c r="N389" t="s">
        <v>3839</v>
      </c>
      <c r="P389" t="s">
        <v>3808</v>
      </c>
    </row>
    <row r="390" spans="1:16" hidden="1">
      <c r="A390">
        <v>5309</v>
      </c>
      <c r="C390">
        <v>701000002</v>
      </c>
      <c r="D390" s="139">
        <v>45281</v>
      </c>
      <c r="E390" s="139">
        <v>45281</v>
      </c>
      <c r="F390" s="906">
        <f t="shared" si="22"/>
        <v>2023</v>
      </c>
      <c r="G390" s="906">
        <v>1</v>
      </c>
      <c r="H390" t="s">
        <v>1291</v>
      </c>
      <c r="I390">
        <v>0</v>
      </c>
      <c r="J390">
        <v>16986302</v>
      </c>
      <c r="K390" s="138">
        <v>-16986302</v>
      </c>
      <c r="L390" t="s">
        <v>178</v>
      </c>
      <c r="N390" t="s">
        <v>3839</v>
      </c>
      <c r="P390" t="s">
        <v>3808</v>
      </c>
    </row>
    <row r="391" spans="1:16" hidden="1">
      <c r="A391">
        <v>5310</v>
      </c>
      <c r="C391">
        <v>701000002</v>
      </c>
      <c r="D391" s="139">
        <v>45281</v>
      </c>
      <c r="E391" s="139">
        <v>45281</v>
      </c>
      <c r="F391" s="906">
        <f t="shared" si="22"/>
        <v>2023</v>
      </c>
      <c r="G391" s="906">
        <v>1</v>
      </c>
      <c r="H391" t="s">
        <v>1296</v>
      </c>
      <c r="I391">
        <v>0</v>
      </c>
      <c r="J391">
        <v>16986302</v>
      </c>
      <c r="K391" s="138">
        <v>-16986302</v>
      </c>
      <c r="L391" t="s">
        <v>178</v>
      </c>
      <c r="N391" t="s">
        <v>3839</v>
      </c>
      <c r="P391" t="s">
        <v>3808</v>
      </c>
    </row>
    <row r="392" spans="1:16" hidden="1">
      <c r="A392">
        <v>5311</v>
      </c>
      <c r="C392">
        <v>701000002</v>
      </c>
      <c r="D392" s="139">
        <v>45281</v>
      </c>
      <c r="E392" s="139">
        <v>45281</v>
      </c>
      <c r="F392" s="906">
        <f t="shared" si="22"/>
        <v>2023</v>
      </c>
      <c r="G392" s="906">
        <v>1</v>
      </c>
      <c r="H392" t="s">
        <v>1301</v>
      </c>
      <c r="I392">
        <v>0</v>
      </c>
      <c r="J392">
        <v>21917808</v>
      </c>
      <c r="K392" s="138">
        <v>-21917808</v>
      </c>
      <c r="L392" t="s">
        <v>178</v>
      </c>
      <c r="N392" t="s">
        <v>3839</v>
      </c>
      <c r="P392" t="s">
        <v>3808</v>
      </c>
    </row>
    <row r="393" spans="1:16" hidden="1">
      <c r="A393">
        <v>5312</v>
      </c>
      <c r="C393">
        <v>701000002</v>
      </c>
      <c r="D393" s="139">
        <v>45281</v>
      </c>
      <c r="E393" s="139">
        <v>45281</v>
      </c>
      <c r="F393" s="906">
        <f t="shared" si="22"/>
        <v>2023</v>
      </c>
      <c r="G393" s="906">
        <v>1</v>
      </c>
      <c r="H393" t="s">
        <v>1305</v>
      </c>
      <c r="I393">
        <v>0</v>
      </c>
      <c r="J393">
        <v>21917808</v>
      </c>
      <c r="K393" s="138">
        <v>-21917808</v>
      </c>
      <c r="L393" t="s">
        <v>178</v>
      </c>
      <c r="N393" t="s">
        <v>3839</v>
      </c>
      <c r="P393" t="s">
        <v>3808</v>
      </c>
    </row>
    <row r="394" spans="1:16" hidden="1">
      <c r="A394">
        <v>5313</v>
      </c>
      <c r="C394">
        <v>701000002</v>
      </c>
      <c r="D394" s="139">
        <v>45281</v>
      </c>
      <c r="E394" s="139">
        <v>45281</v>
      </c>
      <c r="F394" s="906">
        <f t="shared" si="22"/>
        <v>2023</v>
      </c>
      <c r="G394" s="906">
        <v>1</v>
      </c>
      <c r="H394" t="s">
        <v>1308</v>
      </c>
      <c r="I394">
        <v>0</v>
      </c>
      <c r="J394">
        <v>13561644</v>
      </c>
      <c r="K394" s="138">
        <v>-13561644</v>
      </c>
      <c r="L394" t="s">
        <v>178</v>
      </c>
      <c r="N394" t="s">
        <v>3839</v>
      </c>
      <c r="P394" t="s">
        <v>3808</v>
      </c>
    </row>
    <row r="395" spans="1:16" hidden="1">
      <c r="A395">
        <v>5314</v>
      </c>
      <c r="C395">
        <v>701000002</v>
      </c>
      <c r="D395" s="139">
        <v>45281</v>
      </c>
      <c r="E395" s="139">
        <v>45281</v>
      </c>
      <c r="F395" s="906">
        <f t="shared" si="22"/>
        <v>2023</v>
      </c>
      <c r="G395" s="906">
        <v>1</v>
      </c>
      <c r="H395" t="s">
        <v>1314</v>
      </c>
      <c r="I395">
        <v>0</v>
      </c>
      <c r="J395">
        <v>31643836</v>
      </c>
      <c r="K395" s="138">
        <v>-31643836</v>
      </c>
      <c r="L395" t="s">
        <v>178</v>
      </c>
      <c r="N395" t="s">
        <v>3839</v>
      </c>
      <c r="P395" t="s">
        <v>3808</v>
      </c>
    </row>
    <row r="396" spans="1:16" hidden="1">
      <c r="A396">
        <v>5315</v>
      </c>
      <c r="C396">
        <v>701000002</v>
      </c>
      <c r="D396" s="139">
        <v>45281</v>
      </c>
      <c r="E396" s="139">
        <v>45281</v>
      </c>
      <c r="F396" s="906">
        <f t="shared" si="22"/>
        <v>2023</v>
      </c>
      <c r="G396" s="906">
        <v>1</v>
      </c>
      <c r="H396" t="s">
        <v>1317</v>
      </c>
      <c r="I396">
        <v>0</v>
      </c>
      <c r="J396">
        <v>25890411</v>
      </c>
      <c r="K396" s="138">
        <v>-25890411</v>
      </c>
      <c r="L396" t="s">
        <v>178</v>
      </c>
      <c r="N396" t="s">
        <v>3839</v>
      </c>
      <c r="P396" t="s">
        <v>3808</v>
      </c>
    </row>
    <row r="397" spans="1:16" hidden="1">
      <c r="A397">
        <v>5316</v>
      </c>
      <c r="C397">
        <v>701000002</v>
      </c>
      <c r="D397" s="139">
        <v>45281</v>
      </c>
      <c r="E397" s="139">
        <v>45281</v>
      </c>
      <c r="F397" s="906">
        <f t="shared" si="22"/>
        <v>2023</v>
      </c>
      <c r="G397" s="906">
        <v>1</v>
      </c>
      <c r="H397" t="s">
        <v>1321</v>
      </c>
      <c r="I397">
        <v>0</v>
      </c>
      <c r="J397">
        <v>14794521</v>
      </c>
      <c r="K397" s="138">
        <v>-14794521</v>
      </c>
      <c r="L397" t="s">
        <v>178</v>
      </c>
      <c r="N397" t="s">
        <v>3839</v>
      </c>
      <c r="P397" t="s">
        <v>3808</v>
      </c>
    </row>
    <row r="398" spans="1:16" hidden="1">
      <c r="A398">
        <v>5317</v>
      </c>
      <c r="C398">
        <v>701000002</v>
      </c>
      <c r="D398" s="139">
        <v>45281</v>
      </c>
      <c r="E398" s="139">
        <v>45281</v>
      </c>
      <c r="F398" s="906">
        <f t="shared" si="22"/>
        <v>2023</v>
      </c>
      <c r="G398" s="906">
        <v>1</v>
      </c>
      <c r="H398" t="s">
        <v>1325</v>
      </c>
      <c r="I398">
        <v>0</v>
      </c>
      <c r="J398">
        <v>39726027</v>
      </c>
      <c r="K398" s="138">
        <v>-39726027</v>
      </c>
      <c r="L398" t="s">
        <v>178</v>
      </c>
      <c r="N398" t="s">
        <v>3839</v>
      </c>
      <c r="P398" t="s">
        <v>3808</v>
      </c>
    </row>
    <row r="399" spans="1:16" hidden="1">
      <c r="A399">
        <v>5318</v>
      </c>
      <c r="C399">
        <v>701000002</v>
      </c>
      <c r="D399" s="139">
        <v>45281</v>
      </c>
      <c r="E399" s="139">
        <v>45281</v>
      </c>
      <c r="F399" s="906">
        <f t="shared" si="22"/>
        <v>2023</v>
      </c>
      <c r="G399" s="906">
        <v>1</v>
      </c>
      <c r="H399" t="s">
        <v>1328</v>
      </c>
      <c r="I399">
        <v>0</v>
      </c>
      <c r="J399">
        <v>39726027</v>
      </c>
      <c r="K399" s="138">
        <v>-39726027</v>
      </c>
      <c r="L399" t="s">
        <v>178</v>
      </c>
      <c r="N399" t="s">
        <v>3839</v>
      </c>
      <c r="P399" t="s">
        <v>3808</v>
      </c>
    </row>
    <row r="400" spans="1:16" hidden="1">
      <c r="A400">
        <v>5319</v>
      </c>
      <c r="C400">
        <v>701000002</v>
      </c>
      <c r="D400" s="139">
        <v>45281</v>
      </c>
      <c r="E400" s="139">
        <v>45281</v>
      </c>
      <c r="F400" s="906">
        <f t="shared" si="22"/>
        <v>2023</v>
      </c>
      <c r="G400" s="906">
        <v>1</v>
      </c>
      <c r="H400" t="s">
        <v>1331</v>
      </c>
      <c r="I400">
        <v>0</v>
      </c>
      <c r="J400">
        <v>35753425</v>
      </c>
      <c r="K400" s="138">
        <v>-35753425</v>
      </c>
      <c r="L400" t="s">
        <v>178</v>
      </c>
      <c r="N400" t="s">
        <v>3839</v>
      </c>
      <c r="P400" t="s">
        <v>3808</v>
      </c>
    </row>
    <row r="401" spans="1:16" hidden="1">
      <c r="A401">
        <v>5320</v>
      </c>
      <c r="C401">
        <v>701000002</v>
      </c>
      <c r="D401" s="139">
        <v>45281</v>
      </c>
      <c r="E401" s="139">
        <v>45281</v>
      </c>
      <c r="F401" s="906">
        <f t="shared" si="22"/>
        <v>2023</v>
      </c>
      <c r="G401" s="906">
        <v>1</v>
      </c>
      <c r="H401" t="s">
        <v>1335</v>
      </c>
      <c r="I401">
        <v>0</v>
      </c>
      <c r="J401">
        <v>39726027</v>
      </c>
      <c r="K401" s="138">
        <v>-39726027</v>
      </c>
      <c r="L401" t="s">
        <v>178</v>
      </c>
      <c r="N401" t="s">
        <v>3839</v>
      </c>
      <c r="P401" t="s">
        <v>3808</v>
      </c>
    </row>
    <row r="402" spans="1:16" hidden="1">
      <c r="A402">
        <v>5321</v>
      </c>
      <c r="C402">
        <v>701000002</v>
      </c>
      <c r="D402" s="139">
        <v>45281</v>
      </c>
      <c r="E402" s="139">
        <v>45281</v>
      </c>
      <c r="F402" s="906">
        <f t="shared" si="22"/>
        <v>2023</v>
      </c>
      <c r="G402" s="906">
        <v>1</v>
      </c>
      <c r="H402" t="s">
        <v>1339</v>
      </c>
      <c r="I402">
        <v>0</v>
      </c>
      <c r="J402">
        <v>39726027</v>
      </c>
      <c r="K402" s="138">
        <v>-39726027</v>
      </c>
      <c r="L402" t="s">
        <v>178</v>
      </c>
      <c r="N402" t="s">
        <v>3839</v>
      </c>
      <c r="P402" t="s">
        <v>3808</v>
      </c>
    </row>
    <row r="403" spans="1:16" hidden="1">
      <c r="A403">
        <v>5322</v>
      </c>
      <c r="C403">
        <v>701000002</v>
      </c>
      <c r="D403" s="139">
        <v>45281</v>
      </c>
      <c r="E403" s="139">
        <v>45281</v>
      </c>
      <c r="F403" s="906">
        <f t="shared" si="22"/>
        <v>2023</v>
      </c>
      <c r="G403" s="906">
        <v>1</v>
      </c>
      <c r="H403" t="s">
        <v>1342</v>
      </c>
      <c r="I403">
        <v>0</v>
      </c>
      <c r="J403">
        <v>39726027</v>
      </c>
      <c r="K403" s="138">
        <v>-39726027</v>
      </c>
      <c r="L403" t="s">
        <v>178</v>
      </c>
      <c r="N403" t="s">
        <v>3839</v>
      </c>
      <c r="P403" t="s">
        <v>3808</v>
      </c>
    </row>
    <row r="404" spans="1:16" hidden="1">
      <c r="A404">
        <v>5323</v>
      </c>
      <c r="C404">
        <v>701000002</v>
      </c>
      <c r="D404" s="139">
        <v>45281</v>
      </c>
      <c r="E404" s="139">
        <v>45281</v>
      </c>
      <c r="F404" s="906">
        <f t="shared" si="22"/>
        <v>2023</v>
      </c>
      <c r="G404" s="906">
        <v>1</v>
      </c>
      <c r="H404" t="s">
        <v>1346</v>
      </c>
      <c r="I404">
        <v>0</v>
      </c>
      <c r="J404">
        <v>5205480</v>
      </c>
      <c r="K404" s="138">
        <v>-5205480</v>
      </c>
      <c r="L404" t="s">
        <v>178</v>
      </c>
      <c r="N404" t="s">
        <v>3839</v>
      </c>
      <c r="P404" t="s">
        <v>3808</v>
      </c>
    </row>
    <row r="405" spans="1:16" hidden="1">
      <c r="A405">
        <v>5324</v>
      </c>
      <c r="C405">
        <v>701000002</v>
      </c>
      <c r="D405" s="139">
        <v>45281</v>
      </c>
      <c r="E405" s="139">
        <v>45281</v>
      </c>
      <c r="F405" s="906">
        <f t="shared" si="22"/>
        <v>2023</v>
      </c>
      <c r="G405" s="906">
        <v>1</v>
      </c>
      <c r="H405" t="s">
        <v>1350</v>
      </c>
      <c r="I405">
        <v>0</v>
      </c>
      <c r="J405">
        <v>4931506</v>
      </c>
      <c r="K405" s="138">
        <v>-4931506</v>
      </c>
      <c r="L405" t="s">
        <v>178</v>
      </c>
      <c r="N405" t="s">
        <v>3839</v>
      </c>
      <c r="P405" t="s">
        <v>3808</v>
      </c>
    </row>
    <row r="406" spans="1:16" hidden="1">
      <c r="A406">
        <v>5325</v>
      </c>
      <c r="C406">
        <v>701000002</v>
      </c>
      <c r="D406" s="139">
        <v>45281</v>
      </c>
      <c r="E406" s="139">
        <v>45281</v>
      </c>
      <c r="F406" s="906">
        <f t="shared" si="22"/>
        <v>2023</v>
      </c>
      <c r="G406" s="906">
        <v>1</v>
      </c>
      <c r="H406" t="s">
        <v>1353</v>
      </c>
      <c r="I406">
        <v>0</v>
      </c>
      <c r="J406">
        <v>4931506</v>
      </c>
      <c r="K406" s="138">
        <v>-4931506</v>
      </c>
      <c r="L406" t="s">
        <v>178</v>
      </c>
      <c r="N406" t="s">
        <v>3839</v>
      </c>
      <c r="P406" t="s">
        <v>3808</v>
      </c>
    </row>
    <row r="407" spans="1:16" hidden="1">
      <c r="A407">
        <v>5326</v>
      </c>
      <c r="C407">
        <v>701000002</v>
      </c>
      <c r="D407" s="139">
        <v>45281</v>
      </c>
      <c r="E407" s="139">
        <v>45281</v>
      </c>
      <c r="F407" s="906">
        <f t="shared" si="22"/>
        <v>2023</v>
      </c>
      <c r="G407" s="906">
        <v>1</v>
      </c>
      <c r="H407" t="s">
        <v>1356</v>
      </c>
      <c r="I407">
        <v>0</v>
      </c>
      <c r="J407">
        <v>4931506</v>
      </c>
      <c r="K407" s="138">
        <v>-4931506</v>
      </c>
      <c r="L407" t="s">
        <v>178</v>
      </c>
      <c r="N407" t="s">
        <v>3839</v>
      </c>
      <c r="P407" t="s">
        <v>3808</v>
      </c>
    </row>
    <row r="408" spans="1:16" hidden="1">
      <c r="A408">
        <v>5327</v>
      </c>
      <c r="C408">
        <v>701000002</v>
      </c>
      <c r="D408" s="139">
        <v>45281</v>
      </c>
      <c r="E408" s="139">
        <v>45281</v>
      </c>
      <c r="F408" s="906">
        <f t="shared" si="22"/>
        <v>2023</v>
      </c>
      <c r="G408" s="906">
        <v>1</v>
      </c>
      <c r="H408" t="s">
        <v>1359</v>
      </c>
      <c r="I408">
        <v>0</v>
      </c>
      <c r="J408">
        <v>5205480</v>
      </c>
      <c r="K408" s="138">
        <v>-5205480</v>
      </c>
      <c r="L408" t="s">
        <v>178</v>
      </c>
      <c r="N408" t="s">
        <v>3839</v>
      </c>
      <c r="P408" t="s">
        <v>3808</v>
      </c>
    </row>
    <row r="409" spans="1:16" hidden="1">
      <c r="A409">
        <v>5328</v>
      </c>
      <c r="C409">
        <v>701000002</v>
      </c>
      <c r="D409" s="139">
        <v>45281</v>
      </c>
      <c r="E409" s="139">
        <v>45281</v>
      </c>
      <c r="F409" s="906">
        <f t="shared" si="22"/>
        <v>2023</v>
      </c>
      <c r="G409" s="906">
        <v>1</v>
      </c>
      <c r="H409" t="s">
        <v>1362</v>
      </c>
      <c r="I409">
        <v>0</v>
      </c>
      <c r="J409">
        <v>5205480</v>
      </c>
      <c r="K409" s="138">
        <v>-5205480</v>
      </c>
      <c r="L409" t="s">
        <v>178</v>
      </c>
      <c r="N409" t="s">
        <v>3839</v>
      </c>
      <c r="P409" t="s">
        <v>3808</v>
      </c>
    </row>
    <row r="410" spans="1:16" hidden="1">
      <c r="A410">
        <v>5329</v>
      </c>
      <c r="C410">
        <v>701000002</v>
      </c>
      <c r="D410" s="139">
        <v>45281</v>
      </c>
      <c r="E410" s="139">
        <v>45281</v>
      </c>
      <c r="F410" s="906">
        <f t="shared" si="22"/>
        <v>2023</v>
      </c>
      <c r="G410" s="906">
        <v>1</v>
      </c>
      <c r="H410" t="s">
        <v>1365</v>
      </c>
      <c r="I410">
        <v>0</v>
      </c>
      <c r="J410">
        <v>5479452</v>
      </c>
      <c r="K410" s="138">
        <v>-5479452</v>
      </c>
      <c r="L410" t="s">
        <v>178</v>
      </c>
      <c r="N410" t="s">
        <v>3839</v>
      </c>
      <c r="P410" t="s">
        <v>3808</v>
      </c>
    </row>
    <row r="411" spans="1:16" hidden="1">
      <c r="A411">
        <v>5330</v>
      </c>
      <c r="C411">
        <v>701000002</v>
      </c>
      <c r="D411" s="139">
        <v>45281</v>
      </c>
      <c r="E411" s="139">
        <v>45281</v>
      </c>
      <c r="F411" s="906">
        <f t="shared" si="22"/>
        <v>2023</v>
      </c>
      <c r="G411" s="906">
        <v>1</v>
      </c>
      <c r="H411" t="s">
        <v>1368</v>
      </c>
      <c r="I411">
        <v>0</v>
      </c>
      <c r="J411">
        <v>2602739</v>
      </c>
      <c r="K411" s="138">
        <v>-2602739</v>
      </c>
      <c r="L411" t="s">
        <v>178</v>
      </c>
      <c r="N411" t="s">
        <v>3839</v>
      </c>
      <c r="P411" t="s">
        <v>3808</v>
      </c>
    </row>
    <row r="412" spans="1:16" hidden="1">
      <c r="A412">
        <v>5331</v>
      </c>
      <c r="C412">
        <v>701000002</v>
      </c>
      <c r="D412" s="139">
        <v>45281</v>
      </c>
      <c r="E412" s="139">
        <v>45281</v>
      </c>
      <c r="F412" s="906">
        <f t="shared" si="22"/>
        <v>2023</v>
      </c>
      <c r="G412" s="906">
        <v>1</v>
      </c>
      <c r="H412" t="s">
        <v>1372</v>
      </c>
      <c r="I412">
        <v>0</v>
      </c>
      <c r="J412">
        <v>6575342</v>
      </c>
      <c r="K412" s="138">
        <v>-6575342</v>
      </c>
      <c r="L412" t="s">
        <v>178</v>
      </c>
      <c r="N412" t="s">
        <v>3839</v>
      </c>
      <c r="P412" t="s">
        <v>3808</v>
      </c>
    </row>
    <row r="413" spans="1:16" hidden="1">
      <c r="A413">
        <v>5332</v>
      </c>
      <c r="C413">
        <v>701000002</v>
      </c>
      <c r="D413" s="139">
        <v>45281</v>
      </c>
      <c r="E413" s="139">
        <v>45281</v>
      </c>
      <c r="F413" s="906">
        <f t="shared" si="22"/>
        <v>2023</v>
      </c>
      <c r="G413" s="906">
        <v>1</v>
      </c>
      <c r="H413" t="s">
        <v>1376</v>
      </c>
      <c r="I413">
        <v>0</v>
      </c>
      <c r="J413">
        <v>4383562</v>
      </c>
      <c r="K413" s="138">
        <v>-4383562</v>
      </c>
      <c r="L413" t="s">
        <v>178</v>
      </c>
      <c r="N413" t="s">
        <v>3839</v>
      </c>
      <c r="P413" t="s">
        <v>3808</v>
      </c>
    </row>
    <row r="414" spans="1:16" hidden="1">
      <c r="A414">
        <v>5333</v>
      </c>
      <c r="C414">
        <v>701000002</v>
      </c>
      <c r="D414" s="139">
        <v>45282</v>
      </c>
      <c r="E414" s="139">
        <v>45282</v>
      </c>
      <c r="F414" s="906">
        <f t="shared" si="22"/>
        <v>2023</v>
      </c>
      <c r="G414" s="906">
        <v>2</v>
      </c>
      <c r="H414" t="s">
        <v>1272</v>
      </c>
      <c r="I414">
        <v>0</v>
      </c>
      <c r="J414">
        <v>21232877</v>
      </c>
      <c r="K414" s="138">
        <v>-21232877</v>
      </c>
      <c r="L414" t="s">
        <v>178</v>
      </c>
      <c r="N414" t="s">
        <v>3839</v>
      </c>
      <c r="P414" t="s">
        <v>3808</v>
      </c>
    </row>
    <row r="415" spans="1:16" hidden="1">
      <c r="A415">
        <v>5334</v>
      </c>
      <c r="C415">
        <v>701000002</v>
      </c>
      <c r="D415" s="139">
        <v>45282</v>
      </c>
      <c r="E415" s="139">
        <v>45282</v>
      </c>
      <c r="F415" s="906">
        <f t="shared" si="22"/>
        <v>2023</v>
      </c>
      <c r="G415" s="906">
        <v>2</v>
      </c>
      <c r="H415" t="s">
        <v>1278</v>
      </c>
      <c r="I415">
        <v>0</v>
      </c>
      <c r="J415">
        <v>22260274</v>
      </c>
      <c r="K415" s="138">
        <v>-22260274</v>
      </c>
      <c r="L415" t="s">
        <v>178</v>
      </c>
      <c r="N415" t="s">
        <v>3839</v>
      </c>
      <c r="P415" t="s">
        <v>3808</v>
      </c>
    </row>
    <row r="416" spans="1:16" hidden="1">
      <c r="A416">
        <v>5335</v>
      </c>
      <c r="C416">
        <v>701000002</v>
      </c>
      <c r="D416" s="139">
        <v>45282</v>
      </c>
      <c r="E416" s="139">
        <v>45282</v>
      </c>
      <c r="F416" s="906">
        <f t="shared" si="22"/>
        <v>2023</v>
      </c>
      <c r="G416" s="906">
        <v>2</v>
      </c>
      <c r="H416" t="s">
        <v>1282</v>
      </c>
      <c r="I416">
        <v>0</v>
      </c>
      <c r="J416">
        <v>20547945</v>
      </c>
      <c r="K416" s="138">
        <v>-20547945</v>
      </c>
      <c r="L416" t="s">
        <v>178</v>
      </c>
      <c r="N416" t="s">
        <v>3839</v>
      </c>
      <c r="P416" t="s">
        <v>3808</v>
      </c>
    </row>
    <row r="417" spans="1:16" hidden="1">
      <c r="A417">
        <v>5336</v>
      </c>
      <c r="C417">
        <v>701000002</v>
      </c>
      <c r="D417" s="139">
        <v>45282</v>
      </c>
      <c r="E417" s="139">
        <v>45282</v>
      </c>
      <c r="F417" s="906">
        <f t="shared" si="22"/>
        <v>2023</v>
      </c>
      <c r="G417" s="906">
        <v>2</v>
      </c>
      <c r="H417" t="s">
        <v>1287</v>
      </c>
      <c r="I417">
        <v>0</v>
      </c>
      <c r="J417">
        <v>21917808</v>
      </c>
      <c r="K417" s="138">
        <v>-21917808</v>
      </c>
      <c r="L417" t="s">
        <v>178</v>
      </c>
      <c r="N417" t="s">
        <v>3839</v>
      </c>
      <c r="P417" t="s">
        <v>3808</v>
      </c>
    </row>
    <row r="418" spans="1:16" hidden="1">
      <c r="A418">
        <v>5337</v>
      </c>
      <c r="C418">
        <v>701000002</v>
      </c>
      <c r="D418" s="139">
        <v>45282</v>
      </c>
      <c r="E418" s="139">
        <v>45282</v>
      </c>
      <c r="F418" s="906">
        <f t="shared" si="22"/>
        <v>2023</v>
      </c>
      <c r="G418" s="906">
        <v>2</v>
      </c>
      <c r="H418" t="s">
        <v>1291</v>
      </c>
      <c r="I418">
        <v>0</v>
      </c>
      <c r="J418">
        <v>16986301</v>
      </c>
      <c r="K418" s="138">
        <v>-16986301</v>
      </c>
      <c r="L418" t="s">
        <v>178</v>
      </c>
      <c r="N418" t="s">
        <v>3839</v>
      </c>
      <c r="P418" t="s">
        <v>3808</v>
      </c>
    </row>
    <row r="419" spans="1:16" hidden="1">
      <c r="A419">
        <v>5338</v>
      </c>
      <c r="C419">
        <v>701000002</v>
      </c>
      <c r="D419" s="139">
        <v>45282</v>
      </c>
      <c r="E419" s="139">
        <v>45282</v>
      </c>
      <c r="F419" s="906">
        <f t="shared" si="22"/>
        <v>2023</v>
      </c>
      <c r="G419" s="906">
        <v>2</v>
      </c>
      <c r="H419" t="s">
        <v>1296</v>
      </c>
      <c r="I419">
        <v>0</v>
      </c>
      <c r="J419">
        <v>16986301</v>
      </c>
      <c r="K419" s="138">
        <v>-16986301</v>
      </c>
      <c r="L419" t="s">
        <v>178</v>
      </c>
      <c r="N419" t="s">
        <v>3839</v>
      </c>
      <c r="P419" t="s">
        <v>3808</v>
      </c>
    </row>
    <row r="420" spans="1:16" hidden="1">
      <c r="A420">
        <v>5339</v>
      </c>
      <c r="C420">
        <v>701000002</v>
      </c>
      <c r="D420" s="139">
        <v>45282</v>
      </c>
      <c r="E420" s="139">
        <v>45282</v>
      </c>
      <c r="F420" s="906">
        <f t="shared" si="22"/>
        <v>2023</v>
      </c>
      <c r="G420" s="906">
        <v>2</v>
      </c>
      <c r="H420" t="s">
        <v>1301</v>
      </c>
      <c r="I420">
        <v>0</v>
      </c>
      <c r="J420">
        <v>21917808</v>
      </c>
      <c r="K420" s="138">
        <v>-21917808</v>
      </c>
      <c r="L420" t="s">
        <v>178</v>
      </c>
      <c r="N420" t="s">
        <v>3839</v>
      </c>
      <c r="P420" t="s">
        <v>3808</v>
      </c>
    </row>
    <row r="421" spans="1:16" hidden="1">
      <c r="A421">
        <v>5340</v>
      </c>
      <c r="C421">
        <v>701000002</v>
      </c>
      <c r="D421" s="139">
        <v>45282</v>
      </c>
      <c r="E421" s="139">
        <v>45282</v>
      </c>
      <c r="F421" s="906">
        <f t="shared" si="22"/>
        <v>2023</v>
      </c>
      <c r="G421" s="906">
        <v>2</v>
      </c>
      <c r="H421" t="s">
        <v>1305</v>
      </c>
      <c r="I421">
        <v>0</v>
      </c>
      <c r="J421">
        <v>21917808</v>
      </c>
      <c r="K421" s="138">
        <v>-21917808</v>
      </c>
      <c r="L421" t="s">
        <v>178</v>
      </c>
      <c r="N421" t="s">
        <v>3839</v>
      </c>
      <c r="P421" t="s">
        <v>3808</v>
      </c>
    </row>
    <row r="422" spans="1:16" hidden="1">
      <c r="A422">
        <v>5341</v>
      </c>
      <c r="C422">
        <v>701000002</v>
      </c>
      <c r="D422" s="139">
        <v>45282</v>
      </c>
      <c r="E422" s="139">
        <v>45282</v>
      </c>
      <c r="F422" s="906">
        <f t="shared" si="22"/>
        <v>2023</v>
      </c>
      <c r="G422" s="906">
        <v>2</v>
      </c>
      <c r="H422" t="s">
        <v>1308</v>
      </c>
      <c r="I422">
        <v>0</v>
      </c>
      <c r="J422">
        <v>13561644</v>
      </c>
      <c r="K422" s="138">
        <v>-13561644</v>
      </c>
      <c r="L422" t="s">
        <v>178</v>
      </c>
      <c r="N422" t="s">
        <v>3839</v>
      </c>
      <c r="P422" t="s">
        <v>3808</v>
      </c>
    </row>
    <row r="423" spans="1:16" hidden="1">
      <c r="A423">
        <v>5342</v>
      </c>
      <c r="C423">
        <v>701000002</v>
      </c>
      <c r="D423" s="139">
        <v>45282</v>
      </c>
      <c r="E423" s="139">
        <v>45282</v>
      </c>
      <c r="F423" s="906">
        <f t="shared" si="22"/>
        <v>2023</v>
      </c>
      <c r="G423" s="906">
        <v>2</v>
      </c>
      <c r="H423" t="s">
        <v>1314</v>
      </c>
      <c r="I423">
        <v>0</v>
      </c>
      <c r="J423">
        <v>31643835</v>
      </c>
      <c r="K423" s="138">
        <v>-31643835</v>
      </c>
      <c r="L423" t="s">
        <v>178</v>
      </c>
      <c r="N423" t="s">
        <v>3839</v>
      </c>
      <c r="P423" t="s">
        <v>3808</v>
      </c>
    </row>
    <row r="424" spans="1:16" hidden="1">
      <c r="A424">
        <v>5343</v>
      </c>
      <c r="C424">
        <v>701000002</v>
      </c>
      <c r="D424" s="139">
        <v>45282</v>
      </c>
      <c r="E424" s="139">
        <v>45282</v>
      </c>
      <c r="F424" s="906">
        <f t="shared" si="22"/>
        <v>2023</v>
      </c>
      <c r="G424" s="906">
        <v>2</v>
      </c>
      <c r="H424" t="s">
        <v>1317</v>
      </c>
      <c r="I424">
        <v>0</v>
      </c>
      <c r="J424">
        <v>25890411</v>
      </c>
      <c r="K424" s="138">
        <v>-25890411</v>
      </c>
      <c r="L424" t="s">
        <v>178</v>
      </c>
      <c r="N424" t="s">
        <v>3839</v>
      </c>
      <c r="P424" t="s">
        <v>3808</v>
      </c>
    </row>
    <row r="425" spans="1:16" hidden="1">
      <c r="A425">
        <v>5344</v>
      </c>
      <c r="C425">
        <v>701000002</v>
      </c>
      <c r="D425" s="139">
        <v>45282</v>
      </c>
      <c r="E425" s="139">
        <v>45282</v>
      </c>
      <c r="F425" s="906">
        <f t="shared" si="22"/>
        <v>2023</v>
      </c>
      <c r="G425" s="906">
        <v>2</v>
      </c>
      <c r="H425" t="s">
        <v>1321</v>
      </c>
      <c r="I425">
        <v>0</v>
      </c>
      <c r="J425">
        <v>14794520</v>
      </c>
      <c r="K425" s="138">
        <v>-14794520</v>
      </c>
      <c r="L425" t="s">
        <v>178</v>
      </c>
      <c r="N425" t="s">
        <v>3839</v>
      </c>
      <c r="P425" t="s">
        <v>3808</v>
      </c>
    </row>
    <row r="426" spans="1:16" hidden="1">
      <c r="A426">
        <v>5345</v>
      </c>
      <c r="C426">
        <v>701000002</v>
      </c>
      <c r="D426" s="139">
        <v>45282</v>
      </c>
      <c r="E426" s="139">
        <v>45282</v>
      </c>
      <c r="F426" s="906">
        <f t="shared" si="22"/>
        <v>2023</v>
      </c>
      <c r="G426" s="906">
        <v>2</v>
      </c>
      <c r="H426" t="s">
        <v>1325</v>
      </c>
      <c r="I426">
        <v>0</v>
      </c>
      <c r="J426">
        <v>39726028</v>
      </c>
      <c r="K426" s="138">
        <v>-39726028</v>
      </c>
      <c r="L426" t="s">
        <v>178</v>
      </c>
      <c r="N426" t="s">
        <v>3839</v>
      </c>
      <c r="P426" t="s">
        <v>3808</v>
      </c>
    </row>
    <row r="427" spans="1:16" hidden="1">
      <c r="A427">
        <v>5346</v>
      </c>
      <c r="C427">
        <v>701000002</v>
      </c>
      <c r="D427" s="139">
        <v>45282</v>
      </c>
      <c r="E427" s="139">
        <v>45282</v>
      </c>
      <c r="F427" s="906">
        <f t="shared" si="22"/>
        <v>2023</v>
      </c>
      <c r="G427" s="906">
        <v>2</v>
      </c>
      <c r="H427" t="s">
        <v>1328</v>
      </c>
      <c r="I427">
        <v>0</v>
      </c>
      <c r="J427">
        <v>39726028</v>
      </c>
      <c r="K427" s="138">
        <v>-39726028</v>
      </c>
      <c r="L427" t="s">
        <v>178</v>
      </c>
      <c r="N427" t="s">
        <v>3839</v>
      </c>
      <c r="P427" t="s">
        <v>3808</v>
      </c>
    </row>
    <row r="428" spans="1:16" hidden="1">
      <c r="A428">
        <v>5347</v>
      </c>
      <c r="C428">
        <v>701000002</v>
      </c>
      <c r="D428" s="139">
        <v>45282</v>
      </c>
      <c r="E428" s="139">
        <v>45282</v>
      </c>
      <c r="F428" s="906">
        <f t="shared" si="22"/>
        <v>2023</v>
      </c>
      <c r="G428" s="906">
        <v>2</v>
      </c>
      <c r="H428" t="s">
        <v>1331</v>
      </c>
      <c r="I428">
        <v>0</v>
      </c>
      <c r="J428">
        <v>35753424</v>
      </c>
      <c r="K428" s="138">
        <v>-35753424</v>
      </c>
      <c r="L428" t="s">
        <v>178</v>
      </c>
      <c r="N428" t="s">
        <v>3839</v>
      </c>
      <c r="P428" t="s">
        <v>3808</v>
      </c>
    </row>
    <row r="429" spans="1:16" hidden="1">
      <c r="A429">
        <v>5348</v>
      </c>
      <c r="C429">
        <v>701000002</v>
      </c>
      <c r="D429" s="139">
        <v>45282</v>
      </c>
      <c r="E429" s="139">
        <v>45282</v>
      </c>
      <c r="F429" s="906">
        <f t="shared" si="22"/>
        <v>2023</v>
      </c>
      <c r="G429" s="906">
        <v>2</v>
      </c>
      <c r="H429" t="s">
        <v>1335</v>
      </c>
      <c r="I429">
        <v>0</v>
      </c>
      <c r="J429">
        <v>39726028</v>
      </c>
      <c r="K429" s="138">
        <v>-39726028</v>
      </c>
      <c r="L429" t="s">
        <v>178</v>
      </c>
      <c r="N429" t="s">
        <v>3839</v>
      </c>
      <c r="P429" t="s">
        <v>3808</v>
      </c>
    </row>
    <row r="430" spans="1:16" hidden="1">
      <c r="A430">
        <v>5349</v>
      </c>
      <c r="C430">
        <v>701000002</v>
      </c>
      <c r="D430" s="139">
        <v>45282</v>
      </c>
      <c r="E430" s="139">
        <v>45282</v>
      </c>
      <c r="F430" s="906">
        <f t="shared" si="22"/>
        <v>2023</v>
      </c>
      <c r="G430" s="906">
        <v>2</v>
      </c>
      <c r="H430" t="s">
        <v>1339</v>
      </c>
      <c r="I430">
        <v>0</v>
      </c>
      <c r="J430">
        <v>39726028</v>
      </c>
      <c r="K430" s="138">
        <v>-39726028</v>
      </c>
      <c r="L430" t="s">
        <v>178</v>
      </c>
      <c r="N430" t="s">
        <v>3839</v>
      </c>
      <c r="P430" t="s">
        <v>3808</v>
      </c>
    </row>
    <row r="431" spans="1:16" hidden="1">
      <c r="A431">
        <v>5350</v>
      </c>
      <c r="C431">
        <v>701000002</v>
      </c>
      <c r="D431" s="139">
        <v>45282</v>
      </c>
      <c r="E431" s="139">
        <v>45282</v>
      </c>
      <c r="F431" s="906">
        <f t="shared" si="22"/>
        <v>2023</v>
      </c>
      <c r="G431" s="906">
        <v>2</v>
      </c>
      <c r="H431" t="s">
        <v>1342</v>
      </c>
      <c r="I431">
        <v>0</v>
      </c>
      <c r="J431">
        <v>39726028</v>
      </c>
      <c r="K431" s="138">
        <v>-39726028</v>
      </c>
      <c r="L431" t="s">
        <v>178</v>
      </c>
      <c r="N431" t="s">
        <v>3839</v>
      </c>
      <c r="P431" t="s">
        <v>3808</v>
      </c>
    </row>
    <row r="432" spans="1:16" hidden="1">
      <c r="A432">
        <v>5351</v>
      </c>
      <c r="C432">
        <v>701000002</v>
      </c>
      <c r="D432" s="139">
        <v>45282</v>
      </c>
      <c r="E432" s="139">
        <v>45282</v>
      </c>
      <c r="F432" s="906">
        <f t="shared" si="22"/>
        <v>2023</v>
      </c>
      <c r="G432" s="906">
        <v>2</v>
      </c>
      <c r="H432" t="s">
        <v>1346</v>
      </c>
      <c r="I432">
        <v>0</v>
      </c>
      <c r="J432">
        <v>5205479</v>
      </c>
      <c r="K432" s="138">
        <v>-5205479</v>
      </c>
      <c r="L432" t="s">
        <v>178</v>
      </c>
      <c r="N432" t="s">
        <v>3839</v>
      </c>
      <c r="P432" t="s">
        <v>3808</v>
      </c>
    </row>
    <row r="433" spans="1:16" hidden="1">
      <c r="A433">
        <v>5352</v>
      </c>
      <c r="C433">
        <v>701000002</v>
      </c>
      <c r="D433" s="139">
        <v>45282</v>
      </c>
      <c r="E433" s="139">
        <v>45282</v>
      </c>
      <c r="F433" s="906">
        <f t="shared" si="22"/>
        <v>2023</v>
      </c>
      <c r="G433" s="906">
        <v>2</v>
      </c>
      <c r="H433" t="s">
        <v>1350</v>
      </c>
      <c r="I433">
        <v>0</v>
      </c>
      <c r="J433">
        <v>4931507</v>
      </c>
      <c r="K433" s="138">
        <v>-4931507</v>
      </c>
      <c r="L433" t="s">
        <v>178</v>
      </c>
      <c r="N433" t="s">
        <v>3839</v>
      </c>
      <c r="P433" t="s">
        <v>3808</v>
      </c>
    </row>
    <row r="434" spans="1:16" hidden="1">
      <c r="A434">
        <v>5353</v>
      </c>
      <c r="C434">
        <v>701000002</v>
      </c>
      <c r="D434" s="139">
        <v>45282</v>
      </c>
      <c r="E434" s="139">
        <v>45282</v>
      </c>
      <c r="F434" s="906">
        <f t="shared" si="22"/>
        <v>2023</v>
      </c>
      <c r="G434" s="906">
        <v>2</v>
      </c>
      <c r="H434" t="s">
        <v>1353</v>
      </c>
      <c r="I434">
        <v>0</v>
      </c>
      <c r="J434">
        <v>4931507</v>
      </c>
      <c r="K434" s="138">
        <v>-4931507</v>
      </c>
      <c r="L434" t="s">
        <v>178</v>
      </c>
      <c r="N434" t="s">
        <v>3839</v>
      </c>
      <c r="P434" t="s">
        <v>3808</v>
      </c>
    </row>
    <row r="435" spans="1:16" hidden="1">
      <c r="A435">
        <v>5354</v>
      </c>
      <c r="C435">
        <v>701000002</v>
      </c>
      <c r="D435" s="139">
        <v>45282</v>
      </c>
      <c r="E435" s="139">
        <v>45282</v>
      </c>
      <c r="F435" s="906">
        <f t="shared" si="22"/>
        <v>2023</v>
      </c>
      <c r="G435" s="906">
        <v>2</v>
      </c>
      <c r="H435" t="s">
        <v>1356</v>
      </c>
      <c r="I435">
        <v>0</v>
      </c>
      <c r="J435">
        <v>4931507</v>
      </c>
      <c r="K435" s="138">
        <v>-4931507</v>
      </c>
      <c r="L435" t="s">
        <v>178</v>
      </c>
      <c r="N435" t="s">
        <v>3839</v>
      </c>
      <c r="P435" t="s">
        <v>3808</v>
      </c>
    </row>
    <row r="436" spans="1:16" hidden="1">
      <c r="A436">
        <v>5355</v>
      </c>
      <c r="C436">
        <v>701000002</v>
      </c>
      <c r="D436" s="139">
        <v>45282</v>
      </c>
      <c r="E436" s="139">
        <v>45282</v>
      </c>
      <c r="F436" s="906">
        <f t="shared" si="22"/>
        <v>2023</v>
      </c>
      <c r="G436" s="906">
        <v>2</v>
      </c>
      <c r="H436" t="s">
        <v>1359</v>
      </c>
      <c r="I436">
        <v>0</v>
      </c>
      <c r="J436">
        <v>5205479</v>
      </c>
      <c r="K436" s="138">
        <v>-5205479</v>
      </c>
      <c r="L436" t="s">
        <v>178</v>
      </c>
      <c r="N436" t="s">
        <v>3839</v>
      </c>
      <c r="P436" t="s">
        <v>3808</v>
      </c>
    </row>
    <row r="437" spans="1:16" hidden="1">
      <c r="A437">
        <v>5356</v>
      </c>
      <c r="C437">
        <v>701000002</v>
      </c>
      <c r="D437" s="139">
        <v>45282</v>
      </c>
      <c r="E437" s="139">
        <v>45282</v>
      </c>
      <c r="F437" s="906">
        <f t="shared" si="22"/>
        <v>2023</v>
      </c>
      <c r="G437" s="906">
        <v>2</v>
      </c>
      <c r="H437" t="s">
        <v>1362</v>
      </c>
      <c r="I437">
        <v>0</v>
      </c>
      <c r="J437">
        <v>5205479</v>
      </c>
      <c r="K437" s="138">
        <v>-5205479</v>
      </c>
      <c r="L437" t="s">
        <v>178</v>
      </c>
      <c r="N437" t="s">
        <v>3839</v>
      </c>
      <c r="P437" t="s">
        <v>3808</v>
      </c>
    </row>
    <row r="438" spans="1:16" hidden="1">
      <c r="A438">
        <v>5357</v>
      </c>
      <c r="C438">
        <v>701000002</v>
      </c>
      <c r="D438" s="139">
        <v>45282</v>
      </c>
      <c r="E438" s="139">
        <v>45282</v>
      </c>
      <c r="F438" s="906">
        <f t="shared" si="22"/>
        <v>2023</v>
      </c>
      <c r="G438" s="906">
        <v>2</v>
      </c>
      <c r="H438" t="s">
        <v>1365</v>
      </c>
      <c r="I438">
        <v>0</v>
      </c>
      <c r="J438">
        <v>5479452</v>
      </c>
      <c r="K438" s="138">
        <v>-5479452</v>
      </c>
      <c r="L438" t="s">
        <v>178</v>
      </c>
      <c r="N438" t="s">
        <v>3839</v>
      </c>
      <c r="P438" t="s">
        <v>3808</v>
      </c>
    </row>
    <row r="439" spans="1:16" hidden="1">
      <c r="A439">
        <v>5358</v>
      </c>
      <c r="C439">
        <v>701000002</v>
      </c>
      <c r="D439" s="139">
        <v>45282</v>
      </c>
      <c r="E439" s="139">
        <v>45282</v>
      </c>
      <c r="F439" s="906">
        <f t="shared" si="22"/>
        <v>2023</v>
      </c>
      <c r="G439" s="906">
        <v>2</v>
      </c>
      <c r="H439" t="s">
        <v>1368</v>
      </c>
      <c r="I439">
        <v>0</v>
      </c>
      <c r="J439">
        <v>2602740</v>
      </c>
      <c r="K439" s="138">
        <v>-2602740</v>
      </c>
      <c r="L439" t="s">
        <v>178</v>
      </c>
      <c r="N439" t="s">
        <v>3839</v>
      </c>
      <c r="P439" t="s">
        <v>3808</v>
      </c>
    </row>
    <row r="440" spans="1:16" hidden="1">
      <c r="A440">
        <v>5359</v>
      </c>
      <c r="C440">
        <v>701000002</v>
      </c>
      <c r="D440" s="139">
        <v>45282</v>
      </c>
      <c r="E440" s="139">
        <v>45282</v>
      </c>
      <c r="F440" s="906">
        <f t="shared" si="22"/>
        <v>2023</v>
      </c>
      <c r="G440" s="906">
        <v>2</v>
      </c>
      <c r="H440" t="s">
        <v>1372</v>
      </c>
      <c r="I440">
        <v>0</v>
      </c>
      <c r="J440">
        <v>6575343</v>
      </c>
      <c r="K440" s="138">
        <v>-6575343</v>
      </c>
      <c r="L440" t="s">
        <v>178</v>
      </c>
      <c r="N440" t="s">
        <v>3839</v>
      </c>
      <c r="P440" t="s">
        <v>3808</v>
      </c>
    </row>
    <row r="441" spans="1:16" hidden="1">
      <c r="A441">
        <v>5360</v>
      </c>
      <c r="C441">
        <v>701000002</v>
      </c>
      <c r="D441" s="139">
        <v>45282</v>
      </c>
      <c r="E441" s="139">
        <v>45282</v>
      </c>
      <c r="F441" s="906">
        <f t="shared" si="22"/>
        <v>2023</v>
      </c>
      <c r="G441" s="906">
        <v>2</v>
      </c>
      <c r="H441" t="s">
        <v>1376</v>
      </c>
      <c r="I441">
        <v>0</v>
      </c>
      <c r="J441">
        <v>4383561</v>
      </c>
      <c r="K441" s="138">
        <v>-4383561</v>
      </c>
      <c r="L441" t="s">
        <v>178</v>
      </c>
      <c r="N441" t="s">
        <v>3839</v>
      </c>
      <c r="P441" t="s">
        <v>3808</v>
      </c>
    </row>
    <row r="442" spans="1:16" hidden="1">
      <c r="A442">
        <v>5361</v>
      </c>
      <c r="C442">
        <v>701000002</v>
      </c>
      <c r="D442" s="139">
        <v>45285</v>
      </c>
      <c r="E442" s="139">
        <v>45285</v>
      </c>
      <c r="F442" s="906">
        <f t="shared" si="22"/>
        <v>2023</v>
      </c>
      <c r="G442" s="906">
        <v>5</v>
      </c>
      <c r="H442" t="s">
        <v>1272</v>
      </c>
      <c r="I442">
        <v>0</v>
      </c>
      <c r="J442">
        <v>42465753</v>
      </c>
      <c r="K442" s="138">
        <v>-42465753</v>
      </c>
      <c r="L442" t="s">
        <v>178</v>
      </c>
      <c r="N442" t="s">
        <v>3839</v>
      </c>
      <c r="P442" t="s">
        <v>3808</v>
      </c>
    </row>
    <row r="443" spans="1:16" hidden="1">
      <c r="A443">
        <v>5362</v>
      </c>
      <c r="C443">
        <v>701000002</v>
      </c>
      <c r="D443" s="139">
        <v>45285</v>
      </c>
      <c r="E443" s="139">
        <v>45285</v>
      </c>
      <c r="F443" s="906">
        <f t="shared" si="22"/>
        <v>2023</v>
      </c>
      <c r="G443" s="906">
        <v>5</v>
      </c>
      <c r="H443" t="s">
        <v>1272</v>
      </c>
      <c r="I443">
        <v>0</v>
      </c>
      <c r="J443">
        <v>21232877</v>
      </c>
      <c r="K443" s="138">
        <v>-21232877</v>
      </c>
      <c r="L443" t="s">
        <v>178</v>
      </c>
      <c r="N443" t="s">
        <v>3839</v>
      </c>
      <c r="P443" t="s">
        <v>3808</v>
      </c>
    </row>
    <row r="444" spans="1:16" hidden="1">
      <c r="A444">
        <v>5363</v>
      </c>
      <c r="C444">
        <v>701000002</v>
      </c>
      <c r="D444" s="139">
        <v>45285</v>
      </c>
      <c r="E444" s="139">
        <v>45285</v>
      </c>
      <c r="F444" s="906">
        <f t="shared" si="22"/>
        <v>2023</v>
      </c>
      <c r="G444" s="906">
        <v>5</v>
      </c>
      <c r="H444" t="s">
        <v>1278</v>
      </c>
      <c r="I444">
        <v>0</v>
      </c>
      <c r="J444">
        <v>44520548</v>
      </c>
      <c r="K444" s="138">
        <v>-44520548</v>
      </c>
      <c r="L444" t="s">
        <v>178</v>
      </c>
      <c r="N444" t="s">
        <v>3839</v>
      </c>
      <c r="P444" t="s">
        <v>3808</v>
      </c>
    </row>
    <row r="445" spans="1:16" hidden="1">
      <c r="A445">
        <v>5364</v>
      </c>
      <c r="C445">
        <v>701000002</v>
      </c>
      <c r="D445" s="139">
        <v>45285</v>
      </c>
      <c r="E445" s="139">
        <v>45285</v>
      </c>
      <c r="F445" s="906">
        <f t="shared" si="22"/>
        <v>2023</v>
      </c>
      <c r="G445" s="906">
        <v>5</v>
      </c>
      <c r="H445" t="s">
        <v>1278</v>
      </c>
      <c r="I445">
        <v>0</v>
      </c>
      <c r="J445">
        <v>22260274</v>
      </c>
      <c r="K445" s="138">
        <v>-22260274</v>
      </c>
      <c r="L445" t="s">
        <v>178</v>
      </c>
      <c r="N445" t="s">
        <v>3839</v>
      </c>
      <c r="P445" t="s">
        <v>3808</v>
      </c>
    </row>
    <row r="446" spans="1:16" hidden="1">
      <c r="A446">
        <v>5365</v>
      </c>
      <c r="C446">
        <v>701000002</v>
      </c>
      <c r="D446" s="139">
        <v>45285</v>
      </c>
      <c r="E446" s="139">
        <v>45285</v>
      </c>
      <c r="F446" s="906">
        <f t="shared" si="22"/>
        <v>2023</v>
      </c>
      <c r="G446" s="906">
        <v>5</v>
      </c>
      <c r="H446" t="s">
        <v>1282</v>
      </c>
      <c r="I446">
        <v>0</v>
      </c>
      <c r="J446">
        <v>20547945</v>
      </c>
      <c r="K446" s="138">
        <v>-20547945</v>
      </c>
      <c r="L446" t="s">
        <v>178</v>
      </c>
      <c r="N446" t="s">
        <v>3839</v>
      </c>
      <c r="P446" t="s">
        <v>3808</v>
      </c>
    </row>
    <row r="447" spans="1:16" hidden="1">
      <c r="A447">
        <v>5366</v>
      </c>
      <c r="C447">
        <v>701000002</v>
      </c>
      <c r="D447" s="139">
        <v>45285</v>
      </c>
      <c r="E447" s="139">
        <v>45285</v>
      </c>
      <c r="F447" s="906">
        <f t="shared" si="22"/>
        <v>2023</v>
      </c>
      <c r="G447" s="906">
        <v>5</v>
      </c>
      <c r="H447" t="s">
        <v>1282</v>
      </c>
      <c r="I447">
        <v>0</v>
      </c>
      <c r="J447">
        <v>41095891</v>
      </c>
      <c r="K447" s="138">
        <v>-41095891</v>
      </c>
      <c r="L447" t="s">
        <v>178</v>
      </c>
      <c r="N447" t="s">
        <v>3839</v>
      </c>
      <c r="P447" t="s">
        <v>3808</v>
      </c>
    </row>
    <row r="448" spans="1:16" hidden="1">
      <c r="A448">
        <v>5367</v>
      </c>
      <c r="C448">
        <v>701000002</v>
      </c>
      <c r="D448" s="139">
        <v>45285</v>
      </c>
      <c r="E448" s="139">
        <v>45285</v>
      </c>
      <c r="F448" s="906">
        <f t="shared" si="22"/>
        <v>2023</v>
      </c>
      <c r="G448" s="906">
        <v>5</v>
      </c>
      <c r="H448" t="s">
        <v>1287</v>
      </c>
      <c r="I448">
        <v>0</v>
      </c>
      <c r="J448">
        <v>43835616</v>
      </c>
      <c r="K448" s="138">
        <v>-43835616</v>
      </c>
      <c r="L448" t="s">
        <v>178</v>
      </c>
      <c r="N448" t="s">
        <v>3839</v>
      </c>
      <c r="P448" t="s">
        <v>3808</v>
      </c>
    </row>
    <row r="449" spans="1:16" hidden="1">
      <c r="A449">
        <v>5368</v>
      </c>
      <c r="C449">
        <v>701000002</v>
      </c>
      <c r="D449" s="139">
        <v>45285</v>
      </c>
      <c r="E449" s="139">
        <v>45285</v>
      </c>
      <c r="F449" s="906">
        <f t="shared" si="22"/>
        <v>2023</v>
      </c>
      <c r="G449" s="906">
        <v>5</v>
      </c>
      <c r="H449" t="s">
        <v>1287</v>
      </c>
      <c r="I449">
        <v>0</v>
      </c>
      <c r="J449">
        <v>21917808</v>
      </c>
      <c r="K449" s="138">
        <v>-21917808</v>
      </c>
      <c r="L449" t="s">
        <v>178</v>
      </c>
      <c r="N449" t="s">
        <v>3839</v>
      </c>
      <c r="P449" t="s">
        <v>3808</v>
      </c>
    </row>
    <row r="450" spans="1:16" hidden="1">
      <c r="A450">
        <v>5369</v>
      </c>
      <c r="C450">
        <v>701000002</v>
      </c>
      <c r="D450" s="139">
        <v>45285</v>
      </c>
      <c r="E450" s="139">
        <v>45285</v>
      </c>
      <c r="F450" s="906">
        <f t="shared" si="22"/>
        <v>2023</v>
      </c>
      <c r="G450" s="906">
        <v>5</v>
      </c>
      <c r="H450" t="s">
        <v>1291</v>
      </c>
      <c r="I450">
        <v>0</v>
      </c>
      <c r="J450">
        <v>16986301</v>
      </c>
      <c r="K450" s="138">
        <v>-16986301</v>
      </c>
      <c r="L450" t="s">
        <v>178</v>
      </c>
      <c r="N450" t="s">
        <v>3839</v>
      </c>
      <c r="P450" t="s">
        <v>3808</v>
      </c>
    </row>
    <row r="451" spans="1:16" hidden="1">
      <c r="A451">
        <v>5370</v>
      </c>
      <c r="C451">
        <v>701000002</v>
      </c>
      <c r="D451" s="139">
        <v>45285</v>
      </c>
      <c r="E451" s="139">
        <v>45285</v>
      </c>
      <c r="F451" s="906">
        <f t="shared" ref="F451:F514" si="23">YEAR(E451)</f>
        <v>2023</v>
      </c>
      <c r="G451" s="906">
        <v>5</v>
      </c>
      <c r="H451" t="s">
        <v>1291</v>
      </c>
      <c r="I451">
        <v>0</v>
      </c>
      <c r="J451">
        <v>33972603</v>
      </c>
      <c r="K451" s="138">
        <v>-33972603</v>
      </c>
      <c r="L451" t="s">
        <v>178</v>
      </c>
      <c r="N451" t="s">
        <v>3839</v>
      </c>
      <c r="P451" t="s">
        <v>3808</v>
      </c>
    </row>
    <row r="452" spans="1:16" hidden="1">
      <c r="A452">
        <v>5371</v>
      </c>
      <c r="C452">
        <v>701000002</v>
      </c>
      <c r="D452" s="139">
        <v>45285</v>
      </c>
      <c r="E452" s="139">
        <v>45285</v>
      </c>
      <c r="F452" s="906">
        <f t="shared" si="23"/>
        <v>2023</v>
      </c>
      <c r="G452" s="906">
        <v>5</v>
      </c>
      <c r="H452" t="s">
        <v>1296</v>
      </c>
      <c r="I452">
        <v>0</v>
      </c>
      <c r="J452">
        <v>16986301</v>
      </c>
      <c r="K452" s="138">
        <v>-16986301</v>
      </c>
      <c r="L452" t="s">
        <v>178</v>
      </c>
      <c r="N452" t="s">
        <v>3839</v>
      </c>
      <c r="P452" t="s">
        <v>3808</v>
      </c>
    </row>
    <row r="453" spans="1:16" hidden="1">
      <c r="A453">
        <v>5372</v>
      </c>
      <c r="C453">
        <v>701000002</v>
      </c>
      <c r="D453" s="139">
        <v>45285</v>
      </c>
      <c r="E453" s="139">
        <v>45285</v>
      </c>
      <c r="F453" s="906">
        <f t="shared" si="23"/>
        <v>2023</v>
      </c>
      <c r="G453" s="906">
        <v>5</v>
      </c>
      <c r="H453" t="s">
        <v>1296</v>
      </c>
      <c r="I453">
        <v>0</v>
      </c>
      <c r="J453">
        <v>33972603</v>
      </c>
      <c r="K453" s="138">
        <v>-33972603</v>
      </c>
      <c r="L453" t="s">
        <v>178</v>
      </c>
      <c r="N453" t="s">
        <v>3839</v>
      </c>
      <c r="P453" t="s">
        <v>3808</v>
      </c>
    </row>
    <row r="454" spans="1:16" hidden="1">
      <c r="A454">
        <v>5373</v>
      </c>
      <c r="C454">
        <v>701000002</v>
      </c>
      <c r="D454" s="139">
        <v>45285</v>
      </c>
      <c r="E454" s="139">
        <v>45285</v>
      </c>
      <c r="F454" s="906">
        <f t="shared" si="23"/>
        <v>2023</v>
      </c>
      <c r="G454" s="906">
        <v>5</v>
      </c>
      <c r="H454" t="s">
        <v>1301</v>
      </c>
      <c r="I454">
        <v>0</v>
      </c>
      <c r="J454">
        <v>21917808</v>
      </c>
      <c r="K454" s="138">
        <v>-21917808</v>
      </c>
      <c r="L454" t="s">
        <v>178</v>
      </c>
      <c r="N454" t="s">
        <v>3839</v>
      </c>
      <c r="P454" t="s">
        <v>3808</v>
      </c>
    </row>
    <row r="455" spans="1:16" hidden="1">
      <c r="A455">
        <v>5374</v>
      </c>
      <c r="C455">
        <v>701000002</v>
      </c>
      <c r="D455" s="139">
        <v>45285</v>
      </c>
      <c r="E455" s="139">
        <v>45285</v>
      </c>
      <c r="F455" s="906">
        <f t="shared" si="23"/>
        <v>2023</v>
      </c>
      <c r="G455" s="906">
        <v>5</v>
      </c>
      <c r="H455" t="s">
        <v>1301</v>
      </c>
      <c r="I455">
        <v>0</v>
      </c>
      <c r="J455">
        <v>43835617</v>
      </c>
      <c r="K455" s="138">
        <v>-43835617</v>
      </c>
      <c r="L455" t="s">
        <v>178</v>
      </c>
      <c r="N455" t="s">
        <v>3839</v>
      </c>
      <c r="P455" t="s">
        <v>3808</v>
      </c>
    </row>
    <row r="456" spans="1:16" hidden="1">
      <c r="A456">
        <v>5375</v>
      </c>
      <c r="C456">
        <v>701000002</v>
      </c>
      <c r="D456" s="139">
        <v>45285</v>
      </c>
      <c r="E456" s="139">
        <v>45285</v>
      </c>
      <c r="F456" s="906">
        <f t="shared" si="23"/>
        <v>2023</v>
      </c>
      <c r="G456" s="906">
        <v>5</v>
      </c>
      <c r="H456" t="s">
        <v>1305</v>
      </c>
      <c r="I456">
        <v>0</v>
      </c>
      <c r="J456">
        <v>43835617</v>
      </c>
      <c r="K456" s="138">
        <v>-43835617</v>
      </c>
      <c r="L456" t="s">
        <v>178</v>
      </c>
      <c r="N456" t="s">
        <v>3839</v>
      </c>
      <c r="P456" t="s">
        <v>3808</v>
      </c>
    </row>
    <row r="457" spans="1:16" hidden="1">
      <c r="A457">
        <v>5376</v>
      </c>
      <c r="C457">
        <v>701000002</v>
      </c>
      <c r="D457" s="139">
        <v>45285</v>
      </c>
      <c r="E457" s="139">
        <v>45285</v>
      </c>
      <c r="F457" s="906">
        <f t="shared" si="23"/>
        <v>2023</v>
      </c>
      <c r="G457" s="906">
        <v>5</v>
      </c>
      <c r="H457" t="s">
        <v>1305</v>
      </c>
      <c r="I457">
        <v>0</v>
      </c>
      <c r="J457">
        <v>21917808</v>
      </c>
      <c r="K457" s="138">
        <v>-21917808</v>
      </c>
      <c r="L457" t="s">
        <v>178</v>
      </c>
      <c r="N457" t="s">
        <v>3839</v>
      </c>
      <c r="P457" t="s">
        <v>3808</v>
      </c>
    </row>
    <row r="458" spans="1:16" hidden="1">
      <c r="A458">
        <v>5377</v>
      </c>
      <c r="C458">
        <v>701000002</v>
      </c>
      <c r="D458" s="139">
        <v>45285</v>
      </c>
      <c r="E458" s="139">
        <v>45285</v>
      </c>
      <c r="F458" s="906">
        <f t="shared" si="23"/>
        <v>2023</v>
      </c>
      <c r="G458" s="906">
        <v>5</v>
      </c>
      <c r="H458" t="s">
        <v>1308</v>
      </c>
      <c r="I458">
        <v>0</v>
      </c>
      <c r="J458">
        <v>27123288</v>
      </c>
      <c r="K458" s="138">
        <v>-27123288</v>
      </c>
      <c r="L458" t="s">
        <v>178</v>
      </c>
      <c r="N458" t="s">
        <v>3839</v>
      </c>
      <c r="P458" t="s">
        <v>3808</v>
      </c>
    </row>
    <row r="459" spans="1:16" hidden="1">
      <c r="A459">
        <v>5378</v>
      </c>
      <c r="C459">
        <v>701000002</v>
      </c>
      <c r="D459" s="139">
        <v>45285</v>
      </c>
      <c r="E459" s="139">
        <v>45285</v>
      </c>
      <c r="F459" s="906">
        <f t="shared" si="23"/>
        <v>2023</v>
      </c>
      <c r="G459" s="906">
        <v>5</v>
      </c>
      <c r="H459" t="s">
        <v>1308</v>
      </c>
      <c r="I459">
        <v>0</v>
      </c>
      <c r="J459">
        <v>13561643</v>
      </c>
      <c r="K459" s="138">
        <v>-13561643</v>
      </c>
      <c r="L459" t="s">
        <v>178</v>
      </c>
      <c r="N459" t="s">
        <v>3839</v>
      </c>
      <c r="P459" t="s">
        <v>3808</v>
      </c>
    </row>
    <row r="460" spans="1:16" hidden="1">
      <c r="A460">
        <v>5379</v>
      </c>
      <c r="C460">
        <v>701000002</v>
      </c>
      <c r="D460" s="139">
        <v>45285</v>
      </c>
      <c r="E460" s="139">
        <v>45285</v>
      </c>
      <c r="F460" s="906">
        <f t="shared" si="23"/>
        <v>2023</v>
      </c>
      <c r="G460" s="906">
        <v>5</v>
      </c>
      <c r="H460" t="s">
        <v>1314</v>
      </c>
      <c r="I460">
        <v>0</v>
      </c>
      <c r="J460">
        <v>31643835</v>
      </c>
      <c r="K460" s="138">
        <v>-31643835</v>
      </c>
      <c r="L460" t="s">
        <v>178</v>
      </c>
      <c r="N460" t="s">
        <v>3839</v>
      </c>
      <c r="P460" t="s">
        <v>3808</v>
      </c>
    </row>
    <row r="461" spans="1:16" hidden="1">
      <c r="A461">
        <v>5380</v>
      </c>
      <c r="C461">
        <v>701000002</v>
      </c>
      <c r="D461" s="139">
        <v>45285</v>
      </c>
      <c r="E461" s="139">
        <v>45285</v>
      </c>
      <c r="F461" s="906">
        <f t="shared" si="23"/>
        <v>2023</v>
      </c>
      <c r="G461" s="906">
        <v>5</v>
      </c>
      <c r="H461" t="s">
        <v>1314</v>
      </c>
      <c r="I461">
        <v>0</v>
      </c>
      <c r="J461">
        <v>63287672</v>
      </c>
      <c r="K461" s="138">
        <v>-63287672</v>
      </c>
      <c r="L461" t="s">
        <v>178</v>
      </c>
      <c r="N461" t="s">
        <v>3839</v>
      </c>
      <c r="P461" t="s">
        <v>3808</v>
      </c>
    </row>
    <row r="462" spans="1:16" hidden="1">
      <c r="A462">
        <v>5422</v>
      </c>
      <c r="C462">
        <v>701000002</v>
      </c>
      <c r="D462" s="139">
        <v>45285</v>
      </c>
      <c r="E462" s="139">
        <v>45285</v>
      </c>
      <c r="F462" s="906">
        <f t="shared" si="23"/>
        <v>2023</v>
      </c>
      <c r="G462" s="906">
        <v>5</v>
      </c>
      <c r="H462" t="s">
        <v>1317</v>
      </c>
      <c r="I462">
        <v>0</v>
      </c>
      <c r="J462">
        <v>25890411</v>
      </c>
      <c r="K462" s="138">
        <v>-25890411</v>
      </c>
      <c r="L462" t="s">
        <v>178</v>
      </c>
      <c r="N462" t="s">
        <v>3839</v>
      </c>
      <c r="P462" t="s">
        <v>3808</v>
      </c>
    </row>
    <row r="463" spans="1:16" hidden="1">
      <c r="A463">
        <v>5423</v>
      </c>
      <c r="C463">
        <v>701000002</v>
      </c>
      <c r="D463" s="139">
        <v>45285</v>
      </c>
      <c r="E463" s="139">
        <v>45285</v>
      </c>
      <c r="F463" s="906">
        <f t="shared" si="23"/>
        <v>2023</v>
      </c>
      <c r="G463" s="906">
        <v>5</v>
      </c>
      <c r="H463" t="s">
        <v>1317</v>
      </c>
      <c r="I463">
        <v>0</v>
      </c>
      <c r="J463">
        <v>51780822</v>
      </c>
      <c r="K463" s="138">
        <v>-51780822</v>
      </c>
      <c r="L463" t="s">
        <v>178</v>
      </c>
      <c r="N463" t="s">
        <v>3839</v>
      </c>
      <c r="P463" t="s">
        <v>3808</v>
      </c>
    </row>
    <row r="464" spans="1:16" hidden="1">
      <c r="A464">
        <v>5424</v>
      </c>
      <c r="C464">
        <v>701000002</v>
      </c>
      <c r="D464" s="139">
        <v>45285</v>
      </c>
      <c r="E464" s="139">
        <v>45285</v>
      </c>
      <c r="F464" s="906">
        <f t="shared" si="23"/>
        <v>2023</v>
      </c>
      <c r="G464" s="906">
        <v>5</v>
      </c>
      <c r="H464" t="s">
        <v>1321</v>
      </c>
      <c r="I464">
        <v>0</v>
      </c>
      <c r="J464">
        <v>29589041</v>
      </c>
      <c r="K464" s="138">
        <v>-29589041</v>
      </c>
      <c r="L464" t="s">
        <v>178</v>
      </c>
      <c r="N464" t="s">
        <v>3839</v>
      </c>
      <c r="P464" t="s">
        <v>3808</v>
      </c>
    </row>
    <row r="465" spans="1:16" hidden="1">
      <c r="A465">
        <v>5425</v>
      </c>
      <c r="C465">
        <v>701000002</v>
      </c>
      <c r="D465" s="139">
        <v>45285</v>
      </c>
      <c r="E465" s="139">
        <v>45285</v>
      </c>
      <c r="F465" s="906">
        <f t="shared" si="23"/>
        <v>2023</v>
      </c>
      <c r="G465" s="906">
        <v>5</v>
      </c>
      <c r="H465" t="s">
        <v>1321</v>
      </c>
      <c r="I465">
        <v>0</v>
      </c>
      <c r="J465">
        <v>14794521</v>
      </c>
      <c r="K465" s="138">
        <v>-14794521</v>
      </c>
      <c r="L465" t="s">
        <v>178</v>
      </c>
      <c r="N465" t="s">
        <v>3839</v>
      </c>
      <c r="P465" t="s">
        <v>3808</v>
      </c>
    </row>
    <row r="466" spans="1:16" hidden="1">
      <c r="A466">
        <v>5426</v>
      </c>
      <c r="C466">
        <v>701000002</v>
      </c>
      <c r="D466" s="139">
        <v>45285</v>
      </c>
      <c r="E466" s="139">
        <v>45285</v>
      </c>
      <c r="F466" s="906">
        <f t="shared" si="23"/>
        <v>2023</v>
      </c>
      <c r="G466" s="906">
        <v>5</v>
      </c>
      <c r="H466" t="s">
        <v>1325</v>
      </c>
      <c r="I466">
        <v>0</v>
      </c>
      <c r="J466">
        <v>79452055</v>
      </c>
      <c r="K466" s="138">
        <v>-79452055</v>
      </c>
      <c r="L466" t="s">
        <v>178</v>
      </c>
      <c r="N466" t="s">
        <v>3839</v>
      </c>
      <c r="P466" t="s">
        <v>3808</v>
      </c>
    </row>
    <row r="467" spans="1:16" hidden="1">
      <c r="A467">
        <v>5427</v>
      </c>
      <c r="C467">
        <v>701000002</v>
      </c>
      <c r="D467" s="139">
        <v>45285</v>
      </c>
      <c r="E467" s="139">
        <v>45285</v>
      </c>
      <c r="F467" s="906">
        <f t="shared" si="23"/>
        <v>2023</v>
      </c>
      <c r="G467" s="906">
        <v>5</v>
      </c>
      <c r="H467" t="s">
        <v>1325</v>
      </c>
      <c r="I467">
        <v>0</v>
      </c>
      <c r="J467">
        <v>39726027</v>
      </c>
      <c r="K467" s="138">
        <v>-39726027</v>
      </c>
      <c r="L467" t="s">
        <v>178</v>
      </c>
      <c r="N467" t="s">
        <v>3839</v>
      </c>
      <c r="P467" t="s">
        <v>3808</v>
      </c>
    </row>
    <row r="468" spans="1:16" hidden="1">
      <c r="A468">
        <v>5428</v>
      </c>
      <c r="C468">
        <v>701000002</v>
      </c>
      <c r="D468" s="139">
        <v>45285</v>
      </c>
      <c r="E468" s="139">
        <v>45285</v>
      </c>
      <c r="F468" s="906">
        <f t="shared" si="23"/>
        <v>2023</v>
      </c>
      <c r="G468" s="906">
        <v>5</v>
      </c>
      <c r="H468" t="s">
        <v>1328</v>
      </c>
      <c r="I468">
        <v>0</v>
      </c>
      <c r="J468">
        <v>39726027</v>
      </c>
      <c r="K468" s="138">
        <v>-39726027</v>
      </c>
      <c r="L468" t="s">
        <v>178</v>
      </c>
      <c r="N468" t="s">
        <v>3839</v>
      </c>
      <c r="P468" t="s">
        <v>3808</v>
      </c>
    </row>
    <row r="469" spans="1:16" hidden="1">
      <c r="A469">
        <v>5429</v>
      </c>
      <c r="C469">
        <v>701000002</v>
      </c>
      <c r="D469" s="139">
        <v>45285</v>
      </c>
      <c r="E469" s="139">
        <v>45285</v>
      </c>
      <c r="F469" s="906">
        <f t="shared" si="23"/>
        <v>2023</v>
      </c>
      <c r="G469" s="906">
        <v>5</v>
      </c>
      <c r="H469" t="s">
        <v>1328</v>
      </c>
      <c r="I469">
        <v>0</v>
      </c>
      <c r="J469">
        <v>79452055</v>
      </c>
      <c r="K469" s="138">
        <v>-79452055</v>
      </c>
      <c r="L469" t="s">
        <v>178</v>
      </c>
      <c r="N469" t="s">
        <v>3839</v>
      </c>
      <c r="P469" t="s">
        <v>3808</v>
      </c>
    </row>
    <row r="470" spans="1:16" hidden="1">
      <c r="A470">
        <v>5430</v>
      </c>
      <c r="C470">
        <v>701000002</v>
      </c>
      <c r="D470" s="139">
        <v>45285</v>
      </c>
      <c r="E470" s="139">
        <v>45285</v>
      </c>
      <c r="F470" s="906">
        <f t="shared" si="23"/>
        <v>2023</v>
      </c>
      <c r="G470" s="906">
        <v>5</v>
      </c>
      <c r="H470" t="s">
        <v>1331</v>
      </c>
      <c r="I470">
        <v>0</v>
      </c>
      <c r="J470">
        <v>35753424</v>
      </c>
      <c r="K470" s="138">
        <v>-35753424</v>
      </c>
      <c r="L470" t="s">
        <v>178</v>
      </c>
      <c r="N470" t="s">
        <v>3839</v>
      </c>
      <c r="P470" t="s">
        <v>3808</v>
      </c>
    </row>
    <row r="471" spans="1:16" hidden="1">
      <c r="A471">
        <v>5431</v>
      </c>
      <c r="C471">
        <v>701000002</v>
      </c>
      <c r="D471" s="139">
        <v>45285</v>
      </c>
      <c r="E471" s="139">
        <v>45285</v>
      </c>
      <c r="F471" s="906">
        <f t="shared" si="23"/>
        <v>2023</v>
      </c>
      <c r="G471" s="906">
        <v>5</v>
      </c>
      <c r="H471" t="s">
        <v>1331</v>
      </c>
      <c r="I471">
        <v>0</v>
      </c>
      <c r="J471">
        <v>71506850</v>
      </c>
      <c r="K471" s="138">
        <v>-71506850</v>
      </c>
      <c r="L471" t="s">
        <v>178</v>
      </c>
      <c r="N471" t="s">
        <v>3839</v>
      </c>
      <c r="P471" t="s">
        <v>3808</v>
      </c>
    </row>
    <row r="472" spans="1:16" hidden="1">
      <c r="A472">
        <v>5432</v>
      </c>
      <c r="C472">
        <v>701000002</v>
      </c>
      <c r="D472" s="139">
        <v>45285</v>
      </c>
      <c r="E472" s="139">
        <v>45285</v>
      </c>
      <c r="F472" s="906">
        <f t="shared" si="23"/>
        <v>2023</v>
      </c>
      <c r="G472" s="906">
        <v>5</v>
      </c>
      <c r="H472" t="s">
        <v>1335</v>
      </c>
      <c r="I472">
        <v>0</v>
      </c>
      <c r="J472">
        <v>79452054</v>
      </c>
      <c r="K472" s="138">
        <v>-79452054</v>
      </c>
      <c r="L472" t="s">
        <v>178</v>
      </c>
      <c r="N472" t="s">
        <v>3839</v>
      </c>
      <c r="P472" t="s">
        <v>3808</v>
      </c>
    </row>
    <row r="473" spans="1:16" hidden="1">
      <c r="A473">
        <v>5433</v>
      </c>
      <c r="C473">
        <v>701000002</v>
      </c>
      <c r="D473" s="139">
        <v>45285</v>
      </c>
      <c r="E473" s="139">
        <v>45285</v>
      </c>
      <c r="F473" s="906">
        <f t="shared" si="23"/>
        <v>2023</v>
      </c>
      <c r="G473" s="906">
        <v>5</v>
      </c>
      <c r="H473" t="s">
        <v>1335</v>
      </c>
      <c r="I473">
        <v>0</v>
      </c>
      <c r="J473">
        <v>39726028</v>
      </c>
      <c r="K473" s="138">
        <v>-39726028</v>
      </c>
      <c r="L473" t="s">
        <v>178</v>
      </c>
      <c r="N473" t="s">
        <v>3839</v>
      </c>
      <c r="P473" t="s">
        <v>3808</v>
      </c>
    </row>
    <row r="474" spans="1:16" hidden="1">
      <c r="A474">
        <v>5434</v>
      </c>
      <c r="C474">
        <v>701000002</v>
      </c>
      <c r="D474" s="139">
        <v>45285</v>
      </c>
      <c r="E474" s="139">
        <v>45285</v>
      </c>
      <c r="F474" s="906">
        <f t="shared" si="23"/>
        <v>2023</v>
      </c>
      <c r="G474" s="906">
        <v>5</v>
      </c>
      <c r="H474" t="s">
        <v>1339</v>
      </c>
      <c r="I474">
        <v>0</v>
      </c>
      <c r="J474">
        <v>39726028</v>
      </c>
      <c r="K474" s="138">
        <v>-39726028</v>
      </c>
      <c r="L474" t="s">
        <v>178</v>
      </c>
      <c r="N474" t="s">
        <v>3839</v>
      </c>
      <c r="P474" t="s">
        <v>3808</v>
      </c>
    </row>
    <row r="475" spans="1:16" hidden="1">
      <c r="A475">
        <v>5435</v>
      </c>
      <c r="C475">
        <v>701000002</v>
      </c>
      <c r="D475" s="139">
        <v>45285</v>
      </c>
      <c r="E475" s="139">
        <v>45285</v>
      </c>
      <c r="F475" s="906">
        <f t="shared" si="23"/>
        <v>2023</v>
      </c>
      <c r="G475" s="906">
        <v>5</v>
      </c>
      <c r="H475" t="s">
        <v>1339</v>
      </c>
      <c r="I475">
        <v>0</v>
      </c>
      <c r="J475">
        <v>79452054</v>
      </c>
      <c r="K475" s="138">
        <v>-79452054</v>
      </c>
      <c r="L475" t="s">
        <v>178</v>
      </c>
      <c r="N475" t="s">
        <v>3839</v>
      </c>
      <c r="P475" t="s">
        <v>3808</v>
      </c>
    </row>
    <row r="476" spans="1:16" hidden="1">
      <c r="A476">
        <v>5436</v>
      </c>
      <c r="C476">
        <v>701000002</v>
      </c>
      <c r="D476" s="139">
        <v>45285</v>
      </c>
      <c r="E476" s="139">
        <v>45285</v>
      </c>
      <c r="F476" s="906">
        <f t="shared" si="23"/>
        <v>2023</v>
      </c>
      <c r="G476" s="906">
        <v>5</v>
      </c>
      <c r="H476" t="s">
        <v>1342</v>
      </c>
      <c r="I476">
        <v>0</v>
      </c>
      <c r="J476">
        <v>79452054</v>
      </c>
      <c r="K476" s="138">
        <v>-79452054</v>
      </c>
      <c r="L476" t="s">
        <v>178</v>
      </c>
      <c r="N476" t="s">
        <v>3839</v>
      </c>
      <c r="P476" t="s">
        <v>3808</v>
      </c>
    </row>
    <row r="477" spans="1:16" hidden="1">
      <c r="A477">
        <v>5437</v>
      </c>
      <c r="C477">
        <v>701000002</v>
      </c>
      <c r="D477" s="139">
        <v>45285</v>
      </c>
      <c r="E477" s="139">
        <v>45285</v>
      </c>
      <c r="F477" s="906">
        <f t="shared" si="23"/>
        <v>2023</v>
      </c>
      <c r="G477" s="906">
        <v>5</v>
      </c>
      <c r="H477" t="s">
        <v>1342</v>
      </c>
      <c r="I477">
        <v>0</v>
      </c>
      <c r="J477">
        <v>39726028</v>
      </c>
      <c r="K477" s="138">
        <v>-39726028</v>
      </c>
      <c r="L477" t="s">
        <v>178</v>
      </c>
      <c r="N477" t="s">
        <v>3839</v>
      </c>
      <c r="P477" t="s">
        <v>3808</v>
      </c>
    </row>
    <row r="478" spans="1:16" hidden="1">
      <c r="A478">
        <v>5438</v>
      </c>
      <c r="C478">
        <v>701000002</v>
      </c>
      <c r="D478" s="139">
        <v>45285</v>
      </c>
      <c r="E478" s="139">
        <v>45285</v>
      </c>
      <c r="F478" s="906">
        <f t="shared" si="23"/>
        <v>2023</v>
      </c>
      <c r="G478" s="906">
        <v>5</v>
      </c>
      <c r="H478" t="s">
        <v>1346</v>
      </c>
      <c r="I478">
        <v>0</v>
      </c>
      <c r="J478">
        <v>10410959</v>
      </c>
      <c r="K478" s="138">
        <v>-10410959</v>
      </c>
      <c r="L478" t="s">
        <v>178</v>
      </c>
      <c r="N478" t="s">
        <v>3839</v>
      </c>
      <c r="P478" t="s">
        <v>3808</v>
      </c>
    </row>
    <row r="479" spans="1:16" hidden="1">
      <c r="A479">
        <v>5439</v>
      </c>
      <c r="C479">
        <v>701000002</v>
      </c>
      <c r="D479" s="139">
        <v>45285</v>
      </c>
      <c r="E479" s="139">
        <v>45285</v>
      </c>
      <c r="F479" s="906">
        <f t="shared" si="23"/>
        <v>2023</v>
      </c>
      <c r="G479" s="906">
        <v>5</v>
      </c>
      <c r="H479" t="s">
        <v>1346</v>
      </c>
      <c r="I479">
        <v>0</v>
      </c>
      <c r="J479">
        <v>5205479</v>
      </c>
      <c r="K479" s="138">
        <v>-5205479</v>
      </c>
      <c r="L479" t="s">
        <v>178</v>
      </c>
      <c r="N479" t="s">
        <v>3839</v>
      </c>
      <c r="P479" t="s">
        <v>3808</v>
      </c>
    </row>
    <row r="480" spans="1:16" hidden="1">
      <c r="A480">
        <v>5440</v>
      </c>
      <c r="C480">
        <v>701000002</v>
      </c>
      <c r="D480" s="139">
        <v>45285</v>
      </c>
      <c r="E480" s="139">
        <v>45285</v>
      </c>
      <c r="F480" s="906">
        <f t="shared" si="23"/>
        <v>2023</v>
      </c>
      <c r="G480" s="906">
        <v>5</v>
      </c>
      <c r="H480" t="s">
        <v>1350</v>
      </c>
      <c r="I480">
        <v>0</v>
      </c>
      <c r="J480">
        <v>4931507</v>
      </c>
      <c r="K480" s="138">
        <v>-4931507</v>
      </c>
      <c r="L480" t="s">
        <v>178</v>
      </c>
      <c r="N480" t="s">
        <v>3839</v>
      </c>
      <c r="P480" t="s">
        <v>3808</v>
      </c>
    </row>
    <row r="481" spans="1:16" hidden="1">
      <c r="A481">
        <v>5441</v>
      </c>
      <c r="C481">
        <v>701000002</v>
      </c>
      <c r="D481" s="139">
        <v>45285</v>
      </c>
      <c r="E481" s="139">
        <v>45285</v>
      </c>
      <c r="F481" s="906">
        <f t="shared" si="23"/>
        <v>2023</v>
      </c>
      <c r="G481" s="906">
        <v>5</v>
      </c>
      <c r="H481" t="s">
        <v>1350</v>
      </c>
      <c r="I481">
        <v>0</v>
      </c>
      <c r="J481">
        <v>9863014</v>
      </c>
      <c r="K481" s="138">
        <v>-9863014</v>
      </c>
      <c r="L481" t="s">
        <v>178</v>
      </c>
      <c r="N481" t="s">
        <v>3839</v>
      </c>
      <c r="P481" t="s">
        <v>3808</v>
      </c>
    </row>
    <row r="482" spans="1:16" hidden="1">
      <c r="A482">
        <v>5442</v>
      </c>
      <c r="C482">
        <v>701000002</v>
      </c>
      <c r="D482" s="139">
        <v>45285</v>
      </c>
      <c r="E482" s="139">
        <v>45285</v>
      </c>
      <c r="F482" s="906">
        <f t="shared" si="23"/>
        <v>2023</v>
      </c>
      <c r="G482" s="906">
        <v>5</v>
      </c>
      <c r="H482" t="s">
        <v>1353</v>
      </c>
      <c r="I482">
        <v>0</v>
      </c>
      <c r="J482">
        <v>9863014</v>
      </c>
      <c r="K482" s="138">
        <v>-9863014</v>
      </c>
      <c r="L482" t="s">
        <v>178</v>
      </c>
      <c r="N482" t="s">
        <v>3839</v>
      </c>
      <c r="P482" t="s">
        <v>3808</v>
      </c>
    </row>
    <row r="483" spans="1:16" hidden="1">
      <c r="A483">
        <v>5443</v>
      </c>
      <c r="C483">
        <v>701000002</v>
      </c>
      <c r="D483" s="139">
        <v>45285</v>
      </c>
      <c r="E483" s="139">
        <v>45285</v>
      </c>
      <c r="F483" s="906">
        <f t="shared" si="23"/>
        <v>2023</v>
      </c>
      <c r="G483" s="906">
        <v>5</v>
      </c>
      <c r="H483" t="s">
        <v>1353</v>
      </c>
      <c r="I483">
        <v>0</v>
      </c>
      <c r="J483">
        <v>4931507</v>
      </c>
      <c r="K483" s="138">
        <v>-4931507</v>
      </c>
      <c r="L483" t="s">
        <v>178</v>
      </c>
      <c r="N483" t="s">
        <v>3839</v>
      </c>
      <c r="P483" t="s">
        <v>3808</v>
      </c>
    </row>
    <row r="484" spans="1:16" hidden="1">
      <c r="A484">
        <v>5444</v>
      </c>
      <c r="C484">
        <v>701000002</v>
      </c>
      <c r="D484" s="139">
        <v>45285</v>
      </c>
      <c r="E484" s="139">
        <v>45285</v>
      </c>
      <c r="F484" s="906">
        <f t="shared" si="23"/>
        <v>2023</v>
      </c>
      <c r="G484" s="906">
        <v>5</v>
      </c>
      <c r="H484" t="s">
        <v>1356</v>
      </c>
      <c r="I484">
        <v>0</v>
      </c>
      <c r="J484">
        <v>9863014</v>
      </c>
      <c r="K484" s="138">
        <v>-9863014</v>
      </c>
      <c r="L484" t="s">
        <v>178</v>
      </c>
      <c r="N484" t="s">
        <v>3839</v>
      </c>
      <c r="P484" t="s">
        <v>3808</v>
      </c>
    </row>
    <row r="485" spans="1:16" hidden="1">
      <c r="A485">
        <v>5445</v>
      </c>
      <c r="C485">
        <v>701000002</v>
      </c>
      <c r="D485" s="139">
        <v>45285</v>
      </c>
      <c r="E485" s="139">
        <v>45285</v>
      </c>
      <c r="F485" s="906">
        <f t="shared" si="23"/>
        <v>2023</v>
      </c>
      <c r="G485" s="906">
        <v>5</v>
      </c>
      <c r="H485" t="s">
        <v>1356</v>
      </c>
      <c r="I485">
        <v>0</v>
      </c>
      <c r="J485">
        <v>4931507</v>
      </c>
      <c r="K485" s="138">
        <v>-4931507</v>
      </c>
      <c r="L485" t="s">
        <v>178</v>
      </c>
      <c r="N485" t="s">
        <v>3839</v>
      </c>
      <c r="P485" t="s">
        <v>3808</v>
      </c>
    </row>
    <row r="486" spans="1:16" hidden="1">
      <c r="A486">
        <v>5446</v>
      </c>
      <c r="C486">
        <v>701000002</v>
      </c>
      <c r="D486" s="139">
        <v>45285</v>
      </c>
      <c r="E486" s="139">
        <v>45285</v>
      </c>
      <c r="F486" s="906">
        <f t="shared" si="23"/>
        <v>2023</v>
      </c>
      <c r="G486" s="906">
        <v>5</v>
      </c>
      <c r="H486" t="s">
        <v>1359</v>
      </c>
      <c r="I486">
        <v>0</v>
      </c>
      <c r="J486">
        <v>5205479</v>
      </c>
      <c r="K486" s="138">
        <v>-5205479</v>
      </c>
      <c r="L486" t="s">
        <v>178</v>
      </c>
      <c r="N486" t="s">
        <v>3839</v>
      </c>
      <c r="P486" t="s">
        <v>3808</v>
      </c>
    </row>
    <row r="487" spans="1:16" hidden="1">
      <c r="A487">
        <v>5447</v>
      </c>
      <c r="C487">
        <v>701000002</v>
      </c>
      <c r="D487" s="139">
        <v>45285</v>
      </c>
      <c r="E487" s="139">
        <v>45285</v>
      </c>
      <c r="F487" s="906">
        <f t="shared" si="23"/>
        <v>2023</v>
      </c>
      <c r="G487" s="906">
        <v>5</v>
      </c>
      <c r="H487" t="s">
        <v>1359</v>
      </c>
      <c r="I487">
        <v>0</v>
      </c>
      <c r="J487">
        <v>10410959</v>
      </c>
      <c r="K487" s="138">
        <v>-10410959</v>
      </c>
      <c r="L487" t="s">
        <v>178</v>
      </c>
      <c r="N487" t="s">
        <v>3839</v>
      </c>
      <c r="P487" t="s">
        <v>3808</v>
      </c>
    </row>
    <row r="488" spans="1:16" hidden="1">
      <c r="A488">
        <v>5448</v>
      </c>
      <c r="C488">
        <v>701000002</v>
      </c>
      <c r="D488" s="139">
        <v>45285</v>
      </c>
      <c r="E488" s="139">
        <v>45285</v>
      </c>
      <c r="F488" s="906">
        <f t="shared" si="23"/>
        <v>2023</v>
      </c>
      <c r="G488" s="906">
        <v>5</v>
      </c>
      <c r="H488" t="s">
        <v>1362</v>
      </c>
      <c r="I488">
        <v>0</v>
      </c>
      <c r="J488">
        <v>10410959</v>
      </c>
      <c r="K488" s="138">
        <v>-10410959</v>
      </c>
      <c r="L488" t="s">
        <v>178</v>
      </c>
      <c r="N488" t="s">
        <v>3839</v>
      </c>
      <c r="P488" t="s">
        <v>3808</v>
      </c>
    </row>
    <row r="489" spans="1:16" hidden="1">
      <c r="A489">
        <v>5449</v>
      </c>
      <c r="C489">
        <v>701000002</v>
      </c>
      <c r="D489" s="139">
        <v>45285</v>
      </c>
      <c r="E489" s="139">
        <v>45285</v>
      </c>
      <c r="F489" s="906">
        <f t="shared" si="23"/>
        <v>2023</v>
      </c>
      <c r="G489" s="906">
        <v>5</v>
      </c>
      <c r="H489" t="s">
        <v>1362</v>
      </c>
      <c r="I489">
        <v>0</v>
      </c>
      <c r="J489">
        <v>5205479</v>
      </c>
      <c r="K489" s="138">
        <v>-5205479</v>
      </c>
      <c r="L489" t="s">
        <v>178</v>
      </c>
      <c r="N489" t="s">
        <v>3839</v>
      </c>
      <c r="P489" t="s">
        <v>3808</v>
      </c>
    </row>
    <row r="490" spans="1:16" hidden="1">
      <c r="A490">
        <v>5450</v>
      </c>
      <c r="C490">
        <v>701000002</v>
      </c>
      <c r="D490" s="139">
        <v>45285</v>
      </c>
      <c r="E490" s="139">
        <v>45285</v>
      </c>
      <c r="F490" s="906">
        <f t="shared" si="23"/>
        <v>2023</v>
      </c>
      <c r="G490" s="906">
        <v>5</v>
      </c>
      <c r="H490" t="s">
        <v>1365</v>
      </c>
      <c r="I490">
        <v>0</v>
      </c>
      <c r="J490">
        <v>5479452</v>
      </c>
      <c r="K490" s="138">
        <v>-5479452</v>
      </c>
      <c r="L490" t="s">
        <v>178</v>
      </c>
      <c r="N490" t="s">
        <v>3839</v>
      </c>
      <c r="P490" t="s">
        <v>3808</v>
      </c>
    </row>
    <row r="491" spans="1:16" hidden="1">
      <c r="A491">
        <v>5451</v>
      </c>
      <c r="C491">
        <v>701000002</v>
      </c>
      <c r="D491" s="139">
        <v>45285</v>
      </c>
      <c r="E491" s="139">
        <v>45285</v>
      </c>
      <c r="F491" s="906">
        <f t="shared" si="23"/>
        <v>2023</v>
      </c>
      <c r="G491" s="906">
        <v>5</v>
      </c>
      <c r="H491" t="s">
        <v>1365</v>
      </c>
      <c r="I491">
        <v>0</v>
      </c>
      <c r="J491">
        <v>10958904</v>
      </c>
      <c r="K491" s="138">
        <v>-10958904</v>
      </c>
      <c r="L491" t="s">
        <v>178</v>
      </c>
      <c r="N491" t="s">
        <v>3839</v>
      </c>
      <c r="P491" t="s">
        <v>3808</v>
      </c>
    </row>
    <row r="492" spans="1:16" hidden="1">
      <c r="A492">
        <v>5452</v>
      </c>
      <c r="C492">
        <v>701000002</v>
      </c>
      <c r="D492" s="139">
        <v>45285</v>
      </c>
      <c r="E492" s="139">
        <v>45285</v>
      </c>
      <c r="F492" s="906">
        <f t="shared" si="23"/>
        <v>2023</v>
      </c>
      <c r="G492" s="906">
        <v>5</v>
      </c>
      <c r="H492" t="s">
        <v>1368</v>
      </c>
      <c r="I492">
        <v>0</v>
      </c>
      <c r="J492">
        <v>2602739</v>
      </c>
      <c r="K492" s="138">
        <v>-2602739</v>
      </c>
      <c r="L492" t="s">
        <v>178</v>
      </c>
      <c r="N492" t="s">
        <v>3839</v>
      </c>
      <c r="P492" t="s">
        <v>3808</v>
      </c>
    </row>
    <row r="493" spans="1:16" hidden="1">
      <c r="A493">
        <v>5453</v>
      </c>
      <c r="C493">
        <v>701000002</v>
      </c>
      <c r="D493" s="139">
        <v>45285</v>
      </c>
      <c r="E493" s="139">
        <v>45285</v>
      </c>
      <c r="F493" s="906">
        <f t="shared" si="23"/>
        <v>2023</v>
      </c>
      <c r="G493" s="906">
        <v>5</v>
      </c>
      <c r="H493" t="s">
        <v>1368</v>
      </c>
      <c r="I493">
        <v>0</v>
      </c>
      <c r="J493">
        <v>5205480</v>
      </c>
      <c r="K493" s="138">
        <v>-5205480</v>
      </c>
      <c r="L493" t="s">
        <v>178</v>
      </c>
      <c r="N493" t="s">
        <v>3839</v>
      </c>
      <c r="P493" t="s">
        <v>3808</v>
      </c>
    </row>
    <row r="494" spans="1:16" hidden="1">
      <c r="A494">
        <v>5454</v>
      </c>
      <c r="C494">
        <v>701000002</v>
      </c>
      <c r="D494" s="139">
        <v>45285</v>
      </c>
      <c r="E494" s="139">
        <v>45285</v>
      </c>
      <c r="F494" s="906">
        <f t="shared" si="23"/>
        <v>2023</v>
      </c>
      <c r="G494" s="906">
        <v>5</v>
      </c>
      <c r="H494" t="s">
        <v>1372</v>
      </c>
      <c r="I494">
        <v>0</v>
      </c>
      <c r="J494">
        <v>6575342</v>
      </c>
      <c r="K494" s="138">
        <v>-6575342</v>
      </c>
      <c r="L494" t="s">
        <v>178</v>
      </c>
      <c r="N494" t="s">
        <v>3839</v>
      </c>
      <c r="P494" t="s">
        <v>3808</v>
      </c>
    </row>
    <row r="495" spans="1:16" hidden="1">
      <c r="A495">
        <v>5455</v>
      </c>
      <c r="C495">
        <v>701000002</v>
      </c>
      <c r="D495" s="139">
        <v>45285</v>
      </c>
      <c r="E495" s="139">
        <v>45285</v>
      </c>
      <c r="F495" s="906">
        <f t="shared" si="23"/>
        <v>2023</v>
      </c>
      <c r="G495" s="906">
        <v>5</v>
      </c>
      <c r="H495" t="s">
        <v>1372</v>
      </c>
      <c r="I495">
        <v>0</v>
      </c>
      <c r="J495">
        <v>13150685</v>
      </c>
      <c r="K495" s="138">
        <v>-13150685</v>
      </c>
      <c r="L495" t="s">
        <v>178</v>
      </c>
      <c r="N495" t="s">
        <v>3839</v>
      </c>
      <c r="P495" t="s">
        <v>3808</v>
      </c>
    </row>
    <row r="496" spans="1:16" hidden="1">
      <c r="A496">
        <v>5456</v>
      </c>
      <c r="C496">
        <v>701000002</v>
      </c>
      <c r="D496" s="139">
        <v>45285</v>
      </c>
      <c r="E496" s="139">
        <v>45285</v>
      </c>
      <c r="F496" s="906">
        <f t="shared" si="23"/>
        <v>2023</v>
      </c>
      <c r="G496" s="906">
        <v>5</v>
      </c>
      <c r="H496" t="s">
        <v>1376</v>
      </c>
      <c r="I496">
        <v>0</v>
      </c>
      <c r="J496">
        <v>4383562</v>
      </c>
      <c r="K496" s="138">
        <v>-4383562</v>
      </c>
      <c r="L496" t="s">
        <v>178</v>
      </c>
      <c r="N496" t="s">
        <v>3839</v>
      </c>
      <c r="P496" t="s">
        <v>3808</v>
      </c>
    </row>
    <row r="497" spans="1:18" hidden="1">
      <c r="A497">
        <v>5457</v>
      </c>
      <c r="C497">
        <v>701000002</v>
      </c>
      <c r="D497" s="139">
        <v>45285</v>
      </c>
      <c r="E497" s="139">
        <v>45285</v>
      </c>
      <c r="F497" s="906">
        <f t="shared" si="23"/>
        <v>2023</v>
      </c>
      <c r="G497" s="906">
        <v>5</v>
      </c>
      <c r="H497" t="s">
        <v>1376</v>
      </c>
      <c r="I497">
        <v>0</v>
      </c>
      <c r="J497">
        <v>8767123</v>
      </c>
      <c r="K497" s="138">
        <v>-8767123</v>
      </c>
      <c r="L497" t="s">
        <v>178</v>
      </c>
      <c r="N497" t="s">
        <v>3839</v>
      </c>
      <c r="P497" t="s">
        <v>3808</v>
      </c>
    </row>
    <row r="498" spans="1:18" hidden="1">
      <c r="A498">
        <v>5458</v>
      </c>
      <c r="C498">
        <v>701000001</v>
      </c>
      <c r="D498" s="139">
        <v>45286</v>
      </c>
      <c r="E498" s="139">
        <v>45286</v>
      </c>
      <c r="F498" s="906">
        <f t="shared" si="23"/>
        <v>2023</v>
      </c>
      <c r="G498" s="906">
        <v>6</v>
      </c>
      <c r="H498" t="s">
        <v>4140</v>
      </c>
      <c r="I498">
        <v>0</v>
      </c>
      <c r="J498">
        <v>1662801</v>
      </c>
      <c r="K498" s="138">
        <v>-1662801</v>
      </c>
      <c r="L498" t="s">
        <v>178</v>
      </c>
      <c r="N498" t="s">
        <v>3819</v>
      </c>
      <c r="P498" t="s">
        <v>4141</v>
      </c>
      <c r="R498" t="s">
        <v>1462</v>
      </c>
    </row>
    <row r="499" spans="1:18" hidden="1">
      <c r="A499">
        <v>5459</v>
      </c>
      <c r="C499">
        <v>701000001</v>
      </c>
      <c r="D499" s="139">
        <v>45286</v>
      </c>
      <c r="E499" s="139">
        <v>45286</v>
      </c>
      <c r="F499" s="906">
        <f t="shared" si="23"/>
        <v>2023</v>
      </c>
      <c r="G499" s="906">
        <v>6</v>
      </c>
      <c r="H499" s="139" t="s">
        <v>4142</v>
      </c>
      <c r="I499">
        <v>87.35</v>
      </c>
      <c r="J499">
        <v>0</v>
      </c>
      <c r="K499" s="138">
        <v>87.35</v>
      </c>
      <c r="L499" t="s">
        <v>315</v>
      </c>
      <c r="N499" t="s">
        <v>3819</v>
      </c>
      <c r="P499" t="s">
        <v>4143</v>
      </c>
      <c r="R499" t="s">
        <v>1462</v>
      </c>
    </row>
    <row r="500" spans="1:18" hidden="1">
      <c r="A500">
        <v>5460</v>
      </c>
      <c r="C500">
        <v>701000001</v>
      </c>
      <c r="D500" s="139">
        <v>45286</v>
      </c>
      <c r="E500" s="139">
        <v>45286</v>
      </c>
      <c r="F500" s="906">
        <f t="shared" si="23"/>
        <v>2023</v>
      </c>
      <c r="G500" s="906">
        <v>6</v>
      </c>
      <c r="H500" s="139" t="s">
        <v>4142</v>
      </c>
      <c r="I500">
        <v>0</v>
      </c>
      <c r="J500">
        <v>87.35</v>
      </c>
      <c r="K500" s="138">
        <v>-87.35</v>
      </c>
      <c r="L500" t="s">
        <v>315</v>
      </c>
      <c r="N500" t="s">
        <v>3819</v>
      </c>
      <c r="P500" t="s">
        <v>4143</v>
      </c>
      <c r="R500" t="s">
        <v>1462</v>
      </c>
    </row>
    <row r="501" spans="1:18" hidden="1">
      <c r="A501">
        <v>5461</v>
      </c>
      <c r="C501">
        <v>701000001</v>
      </c>
      <c r="D501" s="139">
        <v>45286</v>
      </c>
      <c r="E501" s="139">
        <v>45286</v>
      </c>
      <c r="F501" s="906">
        <f t="shared" si="23"/>
        <v>2023</v>
      </c>
      <c r="G501" s="906">
        <v>6</v>
      </c>
      <c r="H501" s="139" t="s">
        <v>4142</v>
      </c>
      <c r="I501">
        <v>0</v>
      </c>
      <c r="J501">
        <v>2120858</v>
      </c>
      <c r="K501" s="138">
        <v>-2120858</v>
      </c>
      <c r="L501" t="s">
        <v>178</v>
      </c>
      <c r="N501" t="s">
        <v>3819</v>
      </c>
      <c r="P501" t="s">
        <v>4143</v>
      </c>
      <c r="R501" t="s">
        <v>1462</v>
      </c>
    </row>
    <row r="502" spans="1:18" hidden="1">
      <c r="A502">
        <v>5462</v>
      </c>
      <c r="C502">
        <v>701000001</v>
      </c>
      <c r="D502" s="139">
        <v>45286</v>
      </c>
      <c r="E502" s="139">
        <v>45286</v>
      </c>
      <c r="F502" s="906">
        <f t="shared" si="23"/>
        <v>2023</v>
      </c>
      <c r="G502" s="906">
        <v>6</v>
      </c>
      <c r="H502" t="s">
        <v>4144</v>
      </c>
      <c r="I502">
        <v>0</v>
      </c>
      <c r="J502">
        <v>397</v>
      </c>
      <c r="K502" s="138">
        <v>-397</v>
      </c>
      <c r="L502" t="s">
        <v>178</v>
      </c>
      <c r="N502" t="s">
        <v>3832</v>
      </c>
      <c r="P502" t="s">
        <v>4145</v>
      </c>
      <c r="R502" t="s">
        <v>1462</v>
      </c>
    </row>
    <row r="503" spans="1:18" hidden="1">
      <c r="A503">
        <v>5463</v>
      </c>
      <c r="C503">
        <v>701000002</v>
      </c>
      <c r="D503" s="139">
        <v>45286</v>
      </c>
      <c r="E503" s="139">
        <v>45286</v>
      </c>
      <c r="F503" s="906">
        <f t="shared" si="23"/>
        <v>2023</v>
      </c>
      <c r="G503" s="906">
        <v>6</v>
      </c>
      <c r="H503" t="s">
        <v>1272</v>
      </c>
      <c r="I503">
        <v>0</v>
      </c>
      <c r="J503">
        <v>21232877</v>
      </c>
      <c r="K503" s="138">
        <v>-21232877</v>
      </c>
      <c r="L503" t="s">
        <v>178</v>
      </c>
      <c r="N503" t="s">
        <v>3839</v>
      </c>
      <c r="P503" t="s">
        <v>3808</v>
      </c>
    </row>
    <row r="504" spans="1:18" hidden="1">
      <c r="A504">
        <v>5464</v>
      </c>
      <c r="C504">
        <v>701000002</v>
      </c>
      <c r="D504" s="139">
        <v>45286</v>
      </c>
      <c r="E504" s="139">
        <v>45286</v>
      </c>
      <c r="F504" s="906">
        <f t="shared" si="23"/>
        <v>2023</v>
      </c>
      <c r="G504" s="906">
        <v>6</v>
      </c>
      <c r="H504" t="s">
        <v>1278</v>
      </c>
      <c r="I504">
        <v>0</v>
      </c>
      <c r="J504">
        <v>22260274</v>
      </c>
      <c r="K504" s="138">
        <v>-22260274</v>
      </c>
      <c r="L504" t="s">
        <v>178</v>
      </c>
      <c r="N504" t="s">
        <v>3839</v>
      </c>
      <c r="P504" t="s">
        <v>3808</v>
      </c>
    </row>
    <row r="505" spans="1:18" hidden="1">
      <c r="A505">
        <v>5465</v>
      </c>
      <c r="C505">
        <v>701000002</v>
      </c>
      <c r="D505" s="139">
        <v>45286</v>
      </c>
      <c r="E505" s="139">
        <v>45286</v>
      </c>
      <c r="F505" s="906">
        <f t="shared" si="23"/>
        <v>2023</v>
      </c>
      <c r="G505" s="906">
        <v>6</v>
      </c>
      <c r="H505" t="s">
        <v>1282</v>
      </c>
      <c r="I505">
        <v>0</v>
      </c>
      <c r="J505">
        <v>20547945</v>
      </c>
      <c r="K505" s="138">
        <v>-20547945</v>
      </c>
      <c r="L505" t="s">
        <v>178</v>
      </c>
      <c r="N505" t="s">
        <v>3839</v>
      </c>
      <c r="P505" t="s">
        <v>3808</v>
      </c>
    </row>
    <row r="506" spans="1:18" hidden="1">
      <c r="A506">
        <v>5466</v>
      </c>
      <c r="C506">
        <v>701000002</v>
      </c>
      <c r="D506" s="139">
        <v>45286</v>
      </c>
      <c r="E506" s="139">
        <v>45286</v>
      </c>
      <c r="F506" s="906">
        <f t="shared" si="23"/>
        <v>2023</v>
      </c>
      <c r="G506" s="906">
        <v>6</v>
      </c>
      <c r="H506" t="s">
        <v>1287</v>
      </c>
      <c r="I506">
        <v>0</v>
      </c>
      <c r="J506">
        <v>21917809</v>
      </c>
      <c r="K506" s="138">
        <v>-21917809</v>
      </c>
      <c r="L506" t="s">
        <v>178</v>
      </c>
      <c r="N506" t="s">
        <v>3839</v>
      </c>
      <c r="P506" t="s">
        <v>3808</v>
      </c>
    </row>
    <row r="507" spans="1:18" hidden="1">
      <c r="A507">
        <v>5467</v>
      </c>
      <c r="C507">
        <v>701000002</v>
      </c>
      <c r="D507" s="139">
        <v>45286</v>
      </c>
      <c r="E507" s="139">
        <v>45286</v>
      </c>
      <c r="F507" s="906">
        <f t="shared" si="23"/>
        <v>2023</v>
      </c>
      <c r="G507" s="906">
        <v>6</v>
      </c>
      <c r="H507" t="s">
        <v>1291</v>
      </c>
      <c r="I507">
        <v>0</v>
      </c>
      <c r="J507">
        <v>16986302</v>
      </c>
      <c r="K507" s="138">
        <v>-16986302</v>
      </c>
      <c r="L507" t="s">
        <v>178</v>
      </c>
      <c r="N507" t="s">
        <v>3839</v>
      </c>
      <c r="P507" t="s">
        <v>3808</v>
      </c>
    </row>
    <row r="508" spans="1:18" hidden="1">
      <c r="A508">
        <v>5468</v>
      </c>
      <c r="C508">
        <v>701000002</v>
      </c>
      <c r="D508" s="139">
        <v>45286</v>
      </c>
      <c r="E508" s="139">
        <v>45286</v>
      </c>
      <c r="F508" s="906">
        <f t="shared" si="23"/>
        <v>2023</v>
      </c>
      <c r="G508" s="906">
        <v>6</v>
      </c>
      <c r="H508" t="s">
        <v>1296</v>
      </c>
      <c r="I508">
        <v>0</v>
      </c>
      <c r="J508">
        <v>16986302</v>
      </c>
      <c r="K508" s="138">
        <v>-16986302</v>
      </c>
      <c r="L508" t="s">
        <v>178</v>
      </c>
      <c r="N508" t="s">
        <v>3839</v>
      </c>
      <c r="P508" t="s">
        <v>3808</v>
      </c>
    </row>
    <row r="509" spans="1:18" hidden="1">
      <c r="A509">
        <v>5469</v>
      </c>
      <c r="C509">
        <v>701000002</v>
      </c>
      <c r="D509" s="139">
        <v>45286</v>
      </c>
      <c r="E509" s="139">
        <v>45286</v>
      </c>
      <c r="F509" s="906">
        <f t="shared" si="23"/>
        <v>2023</v>
      </c>
      <c r="G509" s="906">
        <v>6</v>
      </c>
      <c r="H509" t="s">
        <v>1301</v>
      </c>
      <c r="I509">
        <v>0</v>
      </c>
      <c r="J509">
        <v>21917808</v>
      </c>
      <c r="K509" s="138">
        <v>-21917808</v>
      </c>
      <c r="L509" t="s">
        <v>178</v>
      </c>
      <c r="N509" t="s">
        <v>3839</v>
      </c>
      <c r="P509" t="s">
        <v>3808</v>
      </c>
    </row>
    <row r="510" spans="1:18" hidden="1">
      <c r="A510">
        <v>5470</v>
      </c>
      <c r="C510">
        <v>701000002</v>
      </c>
      <c r="D510" s="139">
        <v>45286</v>
      </c>
      <c r="E510" s="139">
        <v>45286</v>
      </c>
      <c r="F510" s="906">
        <f t="shared" si="23"/>
        <v>2023</v>
      </c>
      <c r="G510" s="906">
        <v>6</v>
      </c>
      <c r="H510" t="s">
        <v>1305</v>
      </c>
      <c r="I510">
        <v>0</v>
      </c>
      <c r="J510">
        <v>21917808</v>
      </c>
      <c r="K510" s="138">
        <v>-21917808</v>
      </c>
      <c r="L510" t="s">
        <v>178</v>
      </c>
      <c r="N510" t="s">
        <v>3839</v>
      </c>
      <c r="P510" t="s">
        <v>3808</v>
      </c>
    </row>
    <row r="511" spans="1:18" hidden="1">
      <c r="A511">
        <v>5471</v>
      </c>
      <c r="C511">
        <v>701000002</v>
      </c>
      <c r="D511" s="139">
        <v>45286</v>
      </c>
      <c r="E511" s="139">
        <v>45286</v>
      </c>
      <c r="F511" s="906">
        <f t="shared" si="23"/>
        <v>2023</v>
      </c>
      <c r="G511" s="906">
        <v>6</v>
      </c>
      <c r="H511" t="s">
        <v>1308</v>
      </c>
      <c r="I511">
        <v>0</v>
      </c>
      <c r="J511">
        <v>13561644</v>
      </c>
      <c r="K511" s="138">
        <v>-13561644</v>
      </c>
      <c r="L511" t="s">
        <v>178</v>
      </c>
      <c r="N511" t="s">
        <v>3839</v>
      </c>
      <c r="P511" t="s">
        <v>3808</v>
      </c>
    </row>
    <row r="512" spans="1:18" hidden="1">
      <c r="A512">
        <v>5472</v>
      </c>
      <c r="C512">
        <v>701000002</v>
      </c>
      <c r="D512" s="139">
        <v>45286</v>
      </c>
      <c r="E512" s="139">
        <v>45286</v>
      </c>
      <c r="F512" s="906">
        <f t="shared" si="23"/>
        <v>2023</v>
      </c>
      <c r="G512" s="906">
        <v>6</v>
      </c>
      <c r="H512" t="s">
        <v>1314</v>
      </c>
      <c r="I512">
        <v>0</v>
      </c>
      <c r="J512">
        <v>31643836</v>
      </c>
      <c r="K512" s="138">
        <v>-31643836</v>
      </c>
      <c r="L512" t="s">
        <v>178</v>
      </c>
      <c r="N512" t="s">
        <v>3839</v>
      </c>
      <c r="P512" t="s">
        <v>3808</v>
      </c>
    </row>
    <row r="513" spans="1:16" hidden="1">
      <c r="A513">
        <v>5473</v>
      </c>
      <c r="C513">
        <v>701000002</v>
      </c>
      <c r="D513" s="139">
        <v>45286</v>
      </c>
      <c r="E513" s="139">
        <v>45286</v>
      </c>
      <c r="F513" s="906">
        <f t="shared" si="23"/>
        <v>2023</v>
      </c>
      <c r="G513" s="906">
        <v>6</v>
      </c>
      <c r="H513" t="s">
        <v>1317</v>
      </c>
      <c r="I513">
        <v>0</v>
      </c>
      <c r="J513">
        <v>25890411</v>
      </c>
      <c r="K513" s="138">
        <v>-25890411</v>
      </c>
      <c r="L513" t="s">
        <v>178</v>
      </c>
      <c r="N513" t="s">
        <v>3839</v>
      </c>
      <c r="P513" t="s">
        <v>3808</v>
      </c>
    </row>
    <row r="514" spans="1:16" hidden="1">
      <c r="A514">
        <v>5474</v>
      </c>
      <c r="C514">
        <v>701000002</v>
      </c>
      <c r="D514" s="139">
        <v>45286</v>
      </c>
      <c r="E514" s="139">
        <v>45286</v>
      </c>
      <c r="F514" s="906">
        <f t="shared" si="23"/>
        <v>2023</v>
      </c>
      <c r="G514" s="906">
        <v>6</v>
      </c>
      <c r="H514" t="s">
        <v>1321</v>
      </c>
      <c r="I514">
        <v>0</v>
      </c>
      <c r="J514">
        <v>14794520</v>
      </c>
      <c r="K514" s="138">
        <v>-14794520</v>
      </c>
      <c r="L514" t="s">
        <v>178</v>
      </c>
      <c r="N514" t="s">
        <v>3839</v>
      </c>
      <c r="P514" t="s">
        <v>3808</v>
      </c>
    </row>
    <row r="515" spans="1:16" hidden="1">
      <c r="A515">
        <v>5475</v>
      </c>
      <c r="C515">
        <v>701000002</v>
      </c>
      <c r="D515" s="139">
        <v>45286</v>
      </c>
      <c r="E515" s="139">
        <v>45286</v>
      </c>
      <c r="F515" s="906">
        <f t="shared" ref="F515:F578" si="24">YEAR(E515)</f>
        <v>2023</v>
      </c>
      <c r="G515" s="906">
        <v>6</v>
      </c>
      <c r="H515" t="s">
        <v>1325</v>
      </c>
      <c r="I515">
        <v>0</v>
      </c>
      <c r="J515">
        <v>39726027</v>
      </c>
      <c r="K515" s="138">
        <v>-39726027</v>
      </c>
      <c r="L515" t="s">
        <v>178</v>
      </c>
      <c r="N515" t="s">
        <v>3839</v>
      </c>
      <c r="P515" t="s">
        <v>3808</v>
      </c>
    </row>
    <row r="516" spans="1:16" hidden="1">
      <c r="A516">
        <v>5476</v>
      </c>
      <c r="C516">
        <v>701000002</v>
      </c>
      <c r="D516" s="139">
        <v>45286</v>
      </c>
      <c r="E516" s="139">
        <v>45286</v>
      </c>
      <c r="F516" s="906">
        <f t="shared" si="24"/>
        <v>2023</v>
      </c>
      <c r="G516" s="906">
        <v>6</v>
      </c>
      <c r="H516" t="s">
        <v>1328</v>
      </c>
      <c r="I516">
        <v>0</v>
      </c>
      <c r="J516">
        <v>39726027</v>
      </c>
      <c r="K516" s="138">
        <v>-39726027</v>
      </c>
      <c r="L516" t="s">
        <v>178</v>
      </c>
      <c r="N516" t="s">
        <v>3839</v>
      </c>
      <c r="P516" t="s">
        <v>3808</v>
      </c>
    </row>
    <row r="517" spans="1:16" hidden="1">
      <c r="A517">
        <v>5477</v>
      </c>
      <c r="C517">
        <v>701000002</v>
      </c>
      <c r="D517" s="139">
        <v>45286</v>
      </c>
      <c r="E517" s="139">
        <v>45286</v>
      </c>
      <c r="F517" s="906">
        <f t="shared" si="24"/>
        <v>2023</v>
      </c>
      <c r="G517" s="906">
        <v>6</v>
      </c>
      <c r="H517" t="s">
        <v>1331</v>
      </c>
      <c r="I517">
        <v>0</v>
      </c>
      <c r="J517">
        <v>35753425</v>
      </c>
      <c r="K517" s="138">
        <v>-35753425</v>
      </c>
      <c r="L517" t="s">
        <v>178</v>
      </c>
      <c r="N517" t="s">
        <v>3839</v>
      </c>
      <c r="P517" t="s">
        <v>3808</v>
      </c>
    </row>
    <row r="518" spans="1:16" hidden="1">
      <c r="A518">
        <v>5478</v>
      </c>
      <c r="C518">
        <v>701000002</v>
      </c>
      <c r="D518" s="139">
        <v>45286</v>
      </c>
      <c r="E518" s="139">
        <v>45286</v>
      </c>
      <c r="F518" s="906">
        <f t="shared" si="24"/>
        <v>2023</v>
      </c>
      <c r="G518" s="906">
        <v>6</v>
      </c>
      <c r="H518" t="s">
        <v>1335</v>
      </c>
      <c r="I518">
        <v>0</v>
      </c>
      <c r="J518">
        <v>39726027</v>
      </c>
      <c r="K518" s="138">
        <v>-39726027</v>
      </c>
      <c r="L518" t="s">
        <v>178</v>
      </c>
      <c r="N518" t="s">
        <v>3839</v>
      </c>
      <c r="P518" t="s">
        <v>3808</v>
      </c>
    </row>
    <row r="519" spans="1:16" hidden="1">
      <c r="A519">
        <v>5479</v>
      </c>
      <c r="C519">
        <v>701000002</v>
      </c>
      <c r="D519" s="139">
        <v>45286</v>
      </c>
      <c r="E519" s="139">
        <v>45286</v>
      </c>
      <c r="F519" s="906">
        <f t="shared" si="24"/>
        <v>2023</v>
      </c>
      <c r="G519" s="906">
        <v>6</v>
      </c>
      <c r="H519" t="s">
        <v>1339</v>
      </c>
      <c r="I519">
        <v>0</v>
      </c>
      <c r="J519">
        <v>39726027</v>
      </c>
      <c r="K519" s="138">
        <v>-39726027</v>
      </c>
      <c r="L519" t="s">
        <v>178</v>
      </c>
      <c r="N519" t="s">
        <v>3839</v>
      </c>
      <c r="P519" t="s">
        <v>3808</v>
      </c>
    </row>
    <row r="520" spans="1:16" hidden="1">
      <c r="A520">
        <v>5480</v>
      </c>
      <c r="C520">
        <v>701000002</v>
      </c>
      <c r="D520" s="139">
        <v>45286</v>
      </c>
      <c r="E520" s="139">
        <v>45286</v>
      </c>
      <c r="F520" s="906">
        <f t="shared" si="24"/>
        <v>2023</v>
      </c>
      <c r="G520" s="906">
        <v>6</v>
      </c>
      <c r="H520" t="s">
        <v>1342</v>
      </c>
      <c r="I520">
        <v>0</v>
      </c>
      <c r="J520">
        <v>39726027</v>
      </c>
      <c r="K520" s="138">
        <v>-39726027</v>
      </c>
      <c r="L520" t="s">
        <v>178</v>
      </c>
      <c r="N520" t="s">
        <v>3839</v>
      </c>
      <c r="P520" t="s">
        <v>3808</v>
      </c>
    </row>
    <row r="521" spans="1:16" hidden="1">
      <c r="A521">
        <v>5481</v>
      </c>
      <c r="C521">
        <v>701000002</v>
      </c>
      <c r="D521" s="139">
        <v>45286</v>
      </c>
      <c r="E521" s="139">
        <v>45286</v>
      </c>
      <c r="F521" s="906">
        <f t="shared" si="24"/>
        <v>2023</v>
      </c>
      <c r="G521" s="906">
        <v>6</v>
      </c>
      <c r="H521" t="s">
        <v>1346</v>
      </c>
      <c r="I521">
        <v>0</v>
      </c>
      <c r="J521">
        <v>5205480</v>
      </c>
      <c r="K521" s="138">
        <v>-5205480</v>
      </c>
      <c r="L521" t="s">
        <v>178</v>
      </c>
      <c r="N521" t="s">
        <v>3839</v>
      </c>
      <c r="P521" t="s">
        <v>3808</v>
      </c>
    </row>
    <row r="522" spans="1:16" hidden="1">
      <c r="A522">
        <v>5482</v>
      </c>
      <c r="C522">
        <v>701000002</v>
      </c>
      <c r="D522" s="139">
        <v>45286</v>
      </c>
      <c r="E522" s="139">
        <v>45286</v>
      </c>
      <c r="F522" s="906">
        <f t="shared" si="24"/>
        <v>2023</v>
      </c>
      <c r="G522" s="906">
        <v>6</v>
      </c>
      <c r="H522" t="s">
        <v>1350</v>
      </c>
      <c r="I522">
        <v>0</v>
      </c>
      <c r="J522">
        <v>4931507</v>
      </c>
      <c r="K522" s="138">
        <v>-4931507</v>
      </c>
      <c r="L522" t="s">
        <v>178</v>
      </c>
      <c r="N522" t="s">
        <v>3839</v>
      </c>
      <c r="P522" t="s">
        <v>3808</v>
      </c>
    </row>
    <row r="523" spans="1:16" hidden="1">
      <c r="A523">
        <v>5483</v>
      </c>
      <c r="C523">
        <v>701000002</v>
      </c>
      <c r="D523" s="139">
        <v>45286</v>
      </c>
      <c r="E523" s="139">
        <v>45286</v>
      </c>
      <c r="F523" s="906">
        <f t="shared" si="24"/>
        <v>2023</v>
      </c>
      <c r="G523" s="906">
        <v>6</v>
      </c>
      <c r="H523" t="s">
        <v>1353</v>
      </c>
      <c r="I523">
        <v>0</v>
      </c>
      <c r="J523">
        <v>4931507</v>
      </c>
      <c r="K523" s="138">
        <v>-4931507</v>
      </c>
      <c r="L523" t="s">
        <v>178</v>
      </c>
      <c r="N523" t="s">
        <v>3839</v>
      </c>
      <c r="P523" t="s">
        <v>3808</v>
      </c>
    </row>
    <row r="524" spans="1:16" hidden="1">
      <c r="A524">
        <v>5484</v>
      </c>
      <c r="C524">
        <v>701000002</v>
      </c>
      <c r="D524" s="139">
        <v>45286</v>
      </c>
      <c r="E524" s="139">
        <v>45286</v>
      </c>
      <c r="F524" s="906">
        <f t="shared" si="24"/>
        <v>2023</v>
      </c>
      <c r="G524" s="906">
        <v>6</v>
      </c>
      <c r="H524" t="s">
        <v>1356</v>
      </c>
      <c r="I524">
        <v>0</v>
      </c>
      <c r="J524">
        <v>4931507</v>
      </c>
      <c r="K524" s="138">
        <v>-4931507</v>
      </c>
      <c r="L524" t="s">
        <v>178</v>
      </c>
      <c r="N524" t="s">
        <v>3839</v>
      </c>
      <c r="P524" t="s">
        <v>3808</v>
      </c>
    </row>
    <row r="525" spans="1:16" hidden="1">
      <c r="A525">
        <v>5485</v>
      </c>
      <c r="C525">
        <v>701000002</v>
      </c>
      <c r="D525" s="139">
        <v>45286</v>
      </c>
      <c r="E525" s="139">
        <v>45286</v>
      </c>
      <c r="F525" s="906">
        <f t="shared" si="24"/>
        <v>2023</v>
      </c>
      <c r="G525" s="906">
        <v>6</v>
      </c>
      <c r="H525" t="s">
        <v>1359</v>
      </c>
      <c r="I525">
        <v>0</v>
      </c>
      <c r="J525">
        <v>5205480</v>
      </c>
      <c r="K525" s="138">
        <v>-5205480</v>
      </c>
      <c r="L525" t="s">
        <v>178</v>
      </c>
      <c r="N525" t="s">
        <v>3839</v>
      </c>
      <c r="P525" t="s">
        <v>3808</v>
      </c>
    </row>
    <row r="526" spans="1:16" hidden="1">
      <c r="A526">
        <v>5486</v>
      </c>
      <c r="C526">
        <v>701000002</v>
      </c>
      <c r="D526" s="139">
        <v>45286</v>
      </c>
      <c r="E526" s="139">
        <v>45286</v>
      </c>
      <c r="F526" s="906">
        <f t="shared" si="24"/>
        <v>2023</v>
      </c>
      <c r="G526" s="906">
        <v>6</v>
      </c>
      <c r="H526" t="s">
        <v>1362</v>
      </c>
      <c r="I526">
        <v>0</v>
      </c>
      <c r="J526">
        <v>5205480</v>
      </c>
      <c r="K526" s="138">
        <v>-5205480</v>
      </c>
      <c r="L526" t="s">
        <v>178</v>
      </c>
      <c r="N526" t="s">
        <v>3839</v>
      </c>
      <c r="P526" t="s">
        <v>3808</v>
      </c>
    </row>
    <row r="527" spans="1:16" hidden="1">
      <c r="A527">
        <v>5487</v>
      </c>
      <c r="C527">
        <v>701000002</v>
      </c>
      <c r="D527" s="139">
        <v>45286</v>
      </c>
      <c r="E527" s="139">
        <v>45286</v>
      </c>
      <c r="F527" s="906">
        <f t="shared" si="24"/>
        <v>2023</v>
      </c>
      <c r="G527" s="906">
        <v>6</v>
      </c>
      <c r="H527" t="s">
        <v>1365</v>
      </c>
      <c r="I527">
        <v>0</v>
      </c>
      <c r="J527">
        <v>5479452</v>
      </c>
      <c r="K527" s="138">
        <v>-5479452</v>
      </c>
      <c r="L527" t="s">
        <v>178</v>
      </c>
      <c r="N527" t="s">
        <v>3839</v>
      </c>
      <c r="P527" t="s">
        <v>3808</v>
      </c>
    </row>
    <row r="528" spans="1:16" hidden="1">
      <c r="A528">
        <v>5488</v>
      </c>
      <c r="C528">
        <v>701000002</v>
      </c>
      <c r="D528" s="139">
        <v>45286</v>
      </c>
      <c r="E528" s="139">
        <v>45286</v>
      </c>
      <c r="F528" s="906">
        <f t="shared" si="24"/>
        <v>2023</v>
      </c>
      <c r="G528" s="906">
        <v>6</v>
      </c>
      <c r="H528" t="s">
        <v>1368</v>
      </c>
      <c r="I528">
        <v>0</v>
      </c>
      <c r="J528">
        <v>2602740</v>
      </c>
      <c r="K528" s="138">
        <v>-2602740</v>
      </c>
      <c r="L528" t="s">
        <v>178</v>
      </c>
      <c r="N528" t="s">
        <v>3839</v>
      </c>
      <c r="P528" t="s">
        <v>3808</v>
      </c>
    </row>
    <row r="529" spans="1:16" hidden="1">
      <c r="A529">
        <v>5489</v>
      </c>
      <c r="C529">
        <v>701000002</v>
      </c>
      <c r="D529" s="139">
        <v>45286</v>
      </c>
      <c r="E529" s="139">
        <v>45286</v>
      </c>
      <c r="F529" s="906">
        <f t="shared" si="24"/>
        <v>2023</v>
      </c>
      <c r="G529" s="906">
        <v>6</v>
      </c>
      <c r="H529" t="s">
        <v>1372</v>
      </c>
      <c r="I529">
        <v>0</v>
      </c>
      <c r="J529">
        <v>6575343</v>
      </c>
      <c r="K529" s="138">
        <v>-6575343</v>
      </c>
      <c r="L529" t="s">
        <v>178</v>
      </c>
      <c r="N529" t="s">
        <v>3839</v>
      </c>
      <c r="P529" t="s">
        <v>3808</v>
      </c>
    </row>
    <row r="530" spans="1:16" hidden="1">
      <c r="A530">
        <v>5490</v>
      </c>
      <c r="C530">
        <v>701000002</v>
      </c>
      <c r="D530" s="139">
        <v>45286</v>
      </c>
      <c r="E530" s="139">
        <v>45286</v>
      </c>
      <c r="F530" s="906">
        <f t="shared" si="24"/>
        <v>2023</v>
      </c>
      <c r="G530" s="906">
        <v>6</v>
      </c>
      <c r="H530" t="s">
        <v>1376</v>
      </c>
      <c r="I530">
        <v>0</v>
      </c>
      <c r="J530">
        <v>4383562</v>
      </c>
      <c r="K530" s="138">
        <v>-4383562</v>
      </c>
      <c r="L530" t="s">
        <v>178</v>
      </c>
      <c r="N530" t="s">
        <v>3839</v>
      </c>
      <c r="P530" t="s">
        <v>3808</v>
      </c>
    </row>
    <row r="531" spans="1:16" hidden="1">
      <c r="A531">
        <v>5491</v>
      </c>
      <c r="C531">
        <v>701000002</v>
      </c>
      <c r="D531" s="139">
        <v>45287</v>
      </c>
      <c r="E531" s="139">
        <v>45287</v>
      </c>
      <c r="F531" s="906">
        <f t="shared" si="24"/>
        <v>2023</v>
      </c>
      <c r="G531" s="906">
        <v>7</v>
      </c>
      <c r="H531" t="s">
        <v>1272</v>
      </c>
      <c r="I531">
        <v>0</v>
      </c>
      <c r="J531">
        <v>21232876</v>
      </c>
      <c r="K531" s="138">
        <v>-21232876</v>
      </c>
      <c r="L531" t="s">
        <v>178</v>
      </c>
      <c r="N531" t="s">
        <v>3839</v>
      </c>
      <c r="P531" t="s">
        <v>3808</v>
      </c>
    </row>
    <row r="532" spans="1:16" hidden="1">
      <c r="A532">
        <v>5492</v>
      </c>
      <c r="C532">
        <v>701000002</v>
      </c>
      <c r="D532" s="139">
        <v>45287</v>
      </c>
      <c r="E532" s="139">
        <v>45287</v>
      </c>
      <c r="F532" s="906">
        <f t="shared" si="24"/>
        <v>2023</v>
      </c>
      <c r="G532" s="906">
        <v>7</v>
      </c>
      <c r="H532" t="s">
        <v>1278</v>
      </c>
      <c r="I532">
        <v>0</v>
      </c>
      <c r="J532">
        <v>22260274</v>
      </c>
      <c r="K532" s="138">
        <v>-22260274</v>
      </c>
      <c r="L532" t="s">
        <v>178</v>
      </c>
      <c r="N532" t="s">
        <v>3839</v>
      </c>
      <c r="P532" t="s">
        <v>3808</v>
      </c>
    </row>
    <row r="533" spans="1:16" hidden="1">
      <c r="A533">
        <v>5493</v>
      </c>
      <c r="C533">
        <v>701000002</v>
      </c>
      <c r="D533" s="139">
        <v>45287</v>
      </c>
      <c r="E533" s="139">
        <v>45287</v>
      </c>
      <c r="F533" s="906">
        <f t="shared" si="24"/>
        <v>2023</v>
      </c>
      <c r="G533" s="906">
        <v>7</v>
      </c>
      <c r="H533" t="s">
        <v>1282</v>
      </c>
      <c r="I533">
        <v>0</v>
      </c>
      <c r="J533">
        <v>20547945</v>
      </c>
      <c r="K533" s="138">
        <v>-20547945</v>
      </c>
      <c r="L533" t="s">
        <v>178</v>
      </c>
      <c r="N533" t="s">
        <v>3839</v>
      </c>
      <c r="P533" t="s">
        <v>3808</v>
      </c>
    </row>
    <row r="534" spans="1:16" hidden="1">
      <c r="A534">
        <v>5494</v>
      </c>
      <c r="C534">
        <v>701000002</v>
      </c>
      <c r="D534" s="139">
        <v>45287</v>
      </c>
      <c r="E534" s="139">
        <v>45287</v>
      </c>
      <c r="F534" s="906">
        <f t="shared" si="24"/>
        <v>2023</v>
      </c>
      <c r="G534" s="906">
        <v>7</v>
      </c>
      <c r="H534" t="s">
        <v>1287</v>
      </c>
      <c r="I534">
        <v>0</v>
      </c>
      <c r="J534">
        <v>21917808</v>
      </c>
      <c r="K534" s="138">
        <v>-21917808</v>
      </c>
      <c r="L534" t="s">
        <v>178</v>
      </c>
      <c r="N534" t="s">
        <v>3839</v>
      </c>
      <c r="P534" t="s">
        <v>3808</v>
      </c>
    </row>
    <row r="535" spans="1:16" hidden="1">
      <c r="A535">
        <v>5495</v>
      </c>
      <c r="C535">
        <v>701000002</v>
      </c>
      <c r="D535" s="139">
        <v>45287</v>
      </c>
      <c r="E535" s="139">
        <v>45287</v>
      </c>
      <c r="F535" s="906">
        <f t="shared" si="24"/>
        <v>2023</v>
      </c>
      <c r="G535" s="906">
        <v>7</v>
      </c>
      <c r="H535" t="s">
        <v>1291</v>
      </c>
      <c r="I535">
        <v>0</v>
      </c>
      <c r="J535">
        <v>16986301</v>
      </c>
      <c r="K535" s="138">
        <v>-16986301</v>
      </c>
      <c r="L535" t="s">
        <v>178</v>
      </c>
      <c r="N535" t="s">
        <v>3839</v>
      </c>
      <c r="P535" t="s">
        <v>3808</v>
      </c>
    </row>
    <row r="536" spans="1:16" hidden="1">
      <c r="A536">
        <v>5496</v>
      </c>
      <c r="C536">
        <v>701000002</v>
      </c>
      <c r="D536" s="139">
        <v>45287</v>
      </c>
      <c r="E536" s="139">
        <v>45287</v>
      </c>
      <c r="F536" s="906">
        <f t="shared" si="24"/>
        <v>2023</v>
      </c>
      <c r="G536" s="906">
        <v>7</v>
      </c>
      <c r="H536" t="s">
        <v>1296</v>
      </c>
      <c r="I536">
        <v>0</v>
      </c>
      <c r="J536">
        <v>16986301</v>
      </c>
      <c r="K536" s="138">
        <v>-16986301</v>
      </c>
      <c r="L536" t="s">
        <v>178</v>
      </c>
      <c r="N536" t="s">
        <v>3839</v>
      </c>
      <c r="P536" t="s">
        <v>3808</v>
      </c>
    </row>
    <row r="537" spans="1:16" hidden="1">
      <c r="A537">
        <v>5497</v>
      </c>
      <c r="C537">
        <v>701000002</v>
      </c>
      <c r="D537" s="139">
        <v>45287</v>
      </c>
      <c r="E537" s="139">
        <v>45287</v>
      </c>
      <c r="F537" s="906">
        <f t="shared" si="24"/>
        <v>2023</v>
      </c>
      <c r="G537" s="906">
        <v>7</v>
      </c>
      <c r="H537" t="s">
        <v>1301</v>
      </c>
      <c r="I537">
        <v>0</v>
      </c>
      <c r="J537">
        <v>21917808</v>
      </c>
      <c r="K537" s="138">
        <v>-21917808</v>
      </c>
      <c r="L537" t="s">
        <v>178</v>
      </c>
      <c r="N537" t="s">
        <v>3839</v>
      </c>
      <c r="P537" t="s">
        <v>3808</v>
      </c>
    </row>
    <row r="538" spans="1:16" hidden="1">
      <c r="A538">
        <v>5498</v>
      </c>
      <c r="C538">
        <v>701000002</v>
      </c>
      <c r="D538" s="139">
        <v>45287</v>
      </c>
      <c r="E538" s="139">
        <v>45287</v>
      </c>
      <c r="F538" s="906">
        <f t="shared" si="24"/>
        <v>2023</v>
      </c>
      <c r="G538" s="906">
        <v>7</v>
      </c>
      <c r="H538" t="s">
        <v>1305</v>
      </c>
      <c r="I538">
        <v>0</v>
      </c>
      <c r="J538">
        <v>21917808</v>
      </c>
      <c r="K538" s="138">
        <v>-21917808</v>
      </c>
      <c r="L538" t="s">
        <v>178</v>
      </c>
      <c r="N538" t="s">
        <v>3839</v>
      </c>
      <c r="P538" t="s">
        <v>3808</v>
      </c>
    </row>
    <row r="539" spans="1:16" hidden="1">
      <c r="A539">
        <v>5499</v>
      </c>
      <c r="C539">
        <v>701000002</v>
      </c>
      <c r="D539" s="139">
        <v>45287</v>
      </c>
      <c r="E539" s="139">
        <v>45287</v>
      </c>
      <c r="F539" s="906">
        <f t="shared" si="24"/>
        <v>2023</v>
      </c>
      <c r="G539" s="906">
        <v>7</v>
      </c>
      <c r="H539" t="s">
        <v>1308</v>
      </c>
      <c r="I539">
        <v>0</v>
      </c>
      <c r="J539">
        <v>13561644</v>
      </c>
      <c r="K539" s="138">
        <v>-13561644</v>
      </c>
      <c r="L539" t="s">
        <v>178</v>
      </c>
      <c r="N539" t="s">
        <v>3839</v>
      </c>
      <c r="P539" t="s">
        <v>3808</v>
      </c>
    </row>
    <row r="540" spans="1:16" hidden="1">
      <c r="A540">
        <v>5500</v>
      </c>
      <c r="C540">
        <v>701000002</v>
      </c>
      <c r="D540" s="139">
        <v>45287</v>
      </c>
      <c r="E540" s="139">
        <v>45287</v>
      </c>
      <c r="F540" s="906">
        <f t="shared" si="24"/>
        <v>2023</v>
      </c>
      <c r="G540" s="906">
        <v>7</v>
      </c>
      <c r="H540" t="s">
        <v>1314</v>
      </c>
      <c r="I540">
        <v>0</v>
      </c>
      <c r="J540">
        <v>31643835</v>
      </c>
      <c r="K540" s="138">
        <v>-31643835</v>
      </c>
      <c r="L540" t="s">
        <v>178</v>
      </c>
      <c r="N540" t="s">
        <v>3839</v>
      </c>
      <c r="P540" t="s">
        <v>3808</v>
      </c>
    </row>
    <row r="541" spans="1:16" hidden="1">
      <c r="A541">
        <v>5501</v>
      </c>
      <c r="C541">
        <v>701000002</v>
      </c>
      <c r="D541" s="139">
        <v>45287</v>
      </c>
      <c r="E541" s="139">
        <v>45287</v>
      </c>
      <c r="F541" s="906">
        <f t="shared" si="24"/>
        <v>2023</v>
      </c>
      <c r="G541" s="906">
        <v>7</v>
      </c>
      <c r="H541" t="s">
        <v>1317</v>
      </c>
      <c r="I541">
        <v>0</v>
      </c>
      <c r="J541">
        <v>25890411</v>
      </c>
      <c r="K541" s="138">
        <v>-25890411</v>
      </c>
      <c r="L541" t="s">
        <v>178</v>
      </c>
      <c r="N541" t="s">
        <v>3839</v>
      </c>
      <c r="P541" t="s">
        <v>3808</v>
      </c>
    </row>
    <row r="542" spans="1:16" hidden="1">
      <c r="A542">
        <v>5502</v>
      </c>
      <c r="C542">
        <v>701000002</v>
      </c>
      <c r="D542" s="139">
        <v>45287</v>
      </c>
      <c r="E542" s="139">
        <v>45287</v>
      </c>
      <c r="F542" s="906">
        <f t="shared" si="24"/>
        <v>2023</v>
      </c>
      <c r="G542" s="906">
        <v>7</v>
      </c>
      <c r="H542" t="s">
        <v>1321</v>
      </c>
      <c r="I542">
        <v>0</v>
      </c>
      <c r="J542">
        <v>14794521</v>
      </c>
      <c r="K542" s="138">
        <v>-14794521</v>
      </c>
      <c r="L542" t="s">
        <v>178</v>
      </c>
      <c r="N542" t="s">
        <v>3839</v>
      </c>
      <c r="P542" t="s">
        <v>3808</v>
      </c>
    </row>
    <row r="543" spans="1:16" hidden="1">
      <c r="A543">
        <v>5503</v>
      </c>
      <c r="C543">
        <v>701000002</v>
      </c>
      <c r="D543" s="139">
        <v>45287</v>
      </c>
      <c r="E543" s="139">
        <v>45287</v>
      </c>
      <c r="F543" s="906">
        <f t="shared" si="24"/>
        <v>2023</v>
      </c>
      <c r="G543" s="906">
        <v>7</v>
      </c>
      <c r="H543" t="s">
        <v>1325</v>
      </c>
      <c r="I543">
        <v>0</v>
      </c>
      <c r="J543">
        <v>39726028</v>
      </c>
      <c r="K543" s="138">
        <v>-39726028</v>
      </c>
      <c r="L543" t="s">
        <v>178</v>
      </c>
      <c r="N543" t="s">
        <v>3839</v>
      </c>
      <c r="P543" t="s">
        <v>3808</v>
      </c>
    </row>
    <row r="544" spans="1:16" hidden="1">
      <c r="A544">
        <v>5504</v>
      </c>
      <c r="C544">
        <v>701000002</v>
      </c>
      <c r="D544" s="139">
        <v>45287</v>
      </c>
      <c r="E544" s="139">
        <v>45287</v>
      </c>
      <c r="F544" s="906">
        <f t="shared" si="24"/>
        <v>2023</v>
      </c>
      <c r="G544" s="906">
        <v>7</v>
      </c>
      <c r="H544" t="s">
        <v>1328</v>
      </c>
      <c r="I544">
        <v>0</v>
      </c>
      <c r="J544">
        <v>39726028</v>
      </c>
      <c r="K544" s="138">
        <v>-39726028</v>
      </c>
      <c r="L544" t="s">
        <v>178</v>
      </c>
      <c r="N544" t="s">
        <v>3839</v>
      </c>
      <c r="P544" t="s">
        <v>3808</v>
      </c>
    </row>
    <row r="545" spans="1:16" hidden="1">
      <c r="A545">
        <v>5505</v>
      </c>
      <c r="C545">
        <v>701000002</v>
      </c>
      <c r="D545" s="139">
        <v>45287</v>
      </c>
      <c r="E545" s="139">
        <v>45287</v>
      </c>
      <c r="F545" s="906">
        <f t="shared" si="24"/>
        <v>2023</v>
      </c>
      <c r="G545" s="906">
        <v>7</v>
      </c>
      <c r="H545" t="s">
        <v>1331</v>
      </c>
      <c r="I545">
        <v>0</v>
      </c>
      <c r="J545">
        <v>35753425</v>
      </c>
      <c r="K545" s="138">
        <v>-35753425</v>
      </c>
      <c r="L545" t="s">
        <v>178</v>
      </c>
      <c r="N545" t="s">
        <v>3839</v>
      </c>
      <c r="P545" t="s">
        <v>3808</v>
      </c>
    </row>
    <row r="546" spans="1:16" hidden="1">
      <c r="A546">
        <v>5506</v>
      </c>
      <c r="C546">
        <v>701000002</v>
      </c>
      <c r="D546" s="139">
        <v>45287</v>
      </c>
      <c r="E546" s="139">
        <v>45287</v>
      </c>
      <c r="F546" s="906">
        <f t="shared" si="24"/>
        <v>2023</v>
      </c>
      <c r="G546" s="906">
        <v>7</v>
      </c>
      <c r="H546" t="s">
        <v>1335</v>
      </c>
      <c r="I546">
        <v>0</v>
      </c>
      <c r="J546">
        <v>39726028</v>
      </c>
      <c r="K546" s="138">
        <v>-39726028</v>
      </c>
      <c r="L546" t="s">
        <v>178</v>
      </c>
      <c r="N546" t="s">
        <v>3839</v>
      </c>
      <c r="P546" t="s">
        <v>3808</v>
      </c>
    </row>
    <row r="547" spans="1:16" hidden="1">
      <c r="A547">
        <v>5507</v>
      </c>
      <c r="C547">
        <v>701000002</v>
      </c>
      <c r="D547" s="139">
        <v>45287</v>
      </c>
      <c r="E547" s="139">
        <v>45287</v>
      </c>
      <c r="F547" s="906">
        <f t="shared" si="24"/>
        <v>2023</v>
      </c>
      <c r="G547" s="906">
        <v>7</v>
      </c>
      <c r="H547" t="s">
        <v>1339</v>
      </c>
      <c r="I547">
        <v>0</v>
      </c>
      <c r="J547">
        <v>39726028</v>
      </c>
      <c r="K547" s="138">
        <v>-39726028</v>
      </c>
      <c r="L547" t="s">
        <v>178</v>
      </c>
      <c r="N547" t="s">
        <v>3839</v>
      </c>
      <c r="P547" t="s">
        <v>3808</v>
      </c>
    </row>
    <row r="548" spans="1:16" hidden="1">
      <c r="A548">
        <v>5508</v>
      </c>
      <c r="C548">
        <v>701000002</v>
      </c>
      <c r="D548" s="139">
        <v>45287</v>
      </c>
      <c r="E548" s="139">
        <v>45287</v>
      </c>
      <c r="F548" s="906">
        <f t="shared" si="24"/>
        <v>2023</v>
      </c>
      <c r="G548" s="906">
        <v>7</v>
      </c>
      <c r="H548" t="s">
        <v>1342</v>
      </c>
      <c r="I548">
        <v>0</v>
      </c>
      <c r="J548">
        <v>39726028</v>
      </c>
      <c r="K548" s="138">
        <v>-39726028</v>
      </c>
      <c r="L548" t="s">
        <v>178</v>
      </c>
      <c r="N548" t="s">
        <v>3839</v>
      </c>
      <c r="P548" t="s">
        <v>3808</v>
      </c>
    </row>
    <row r="549" spans="1:16" hidden="1">
      <c r="A549">
        <v>5509</v>
      </c>
      <c r="C549">
        <v>701000002</v>
      </c>
      <c r="D549" s="139">
        <v>45287</v>
      </c>
      <c r="E549" s="139">
        <v>45287</v>
      </c>
      <c r="F549" s="906">
        <f t="shared" si="24"/>
        <v>2023</v>
      </c>
      <c r="G549" s="906">
        <v>7</v>
      </c>
      <c r="H549" t="s">
        <v>1346</v>
      </c>
      <c r="I549">
        <v>0</v>
      </c>
      <c r="J549">
        <v>5205479</v>
      </c>
      <c r="K549" s="138">
        <v>-5205479</v>
      </c>
      <c r="L549" t="s">
        <v>178</v>
      </c>
      <c r="N549" t="s">
        <v>3839</v>
      </c>
      <c r="P549" t="s">
        <v>3808</v>
      </c>
    </row>
    <row r="550" spans="1:16" hidden="1">
      <c r="A550">
        <v>5510</v>
      </c>
      <c r="C550">
        <v>701000002</v>
      </c>
      <c r="D550" s="139">
        <v>45287</v>
      </c>
      <c r="E550" s="139">
        <v>45287</v>
      </c>
      <c r="F550" s="906">
        <f t="shared" si="24"/>
        <v>2023</v>
      </c>
      <c r="G550" s="906">
        <v>7</v>
      </c>
      <c r="H550" t="s">
        <v>1350</v>
      </c>
      <c r="I550">
        <v>0</v>
      </c>
      <c r="J550">
        <v>4931507</v>
      </c>
      <c r="K550" s="138">
        <v>-4931507</v>
      </c>
      <c r="L550" t="s">
        <v>178</v>
      </c>
      <c r="N550" t="s">
        <v>3839</v>
      </c>
      <c r="P550" t="s">
        <v>3808</v>
      </c>
    </row>
    <row r="551" spans="1:16" hidden="1">
      <c r="A551">
        <v>5511</v>
      </c>
      <c r="C551">
        <v>701000002</v>
      </c>
      <c r="D551" s="139">
        <v>45287</v>
      </c>
      <c r="E551" s="139">
        <v>45287</v>
      </c>
      <c r="F551" s="906">
        <f t="shared" si="24"/>
        <v>2023</v>
      </c>
      <c r="G551" s="906">
        <v>7</v>
      </c>
      <c r="H551" t="s">
        <v>1353</v>
      </c>
      <c r="I551">
        <v>0</v>
      </c>
      <c r="J551">
        <v>4931507</v>
      </c>
      <c r="K551" s="138">
        <v>-4931507</v>
      </c>
      <c r="L551" t="s">
        <v>178</v>
      </c>
      <c r="N551" t="s">
        <v>3839</v>
      </c>
      <c r="P551" t="s">
        <v>3808</v>
      </c>
    </row>
    <row r="552" spans="1:16" hidden="1">
      <c r="A552">
        <v>5512</v>
      </c>
      <c r="C552">
        <v>701000002</v>
      </c>
      <c r="D552" s="139">
        <v>45287</v>
      </c>
      <c r="E552" s="139">
        <v>45287</v>
      </c>
      <c r="F552" s="906">
        <f t="shared" si="24"/>
        <v>2023</v>
      </c>
      <c r="G552" s="906">
        <v>7</v>
      </c>
      <c r="H552" t="s">
        <v>1356</v>
      </c>
      <c r="I552">
        <v>0</v>
      </c>
      <c r="J552">
        <v>4931507</v>
      </c>
      <c r="K552" s="138">
        <v>-4931507</v>
      </c>
      <c r="L552" t="s">
        <v>178</v>
      </c>
      <c r="N552" t="s">
        <v>3839</v>
      </c>
      <c r="P552" t="s">
        <v>3808</v>
      </c>
    </row>
    <row r="553" spans="1:16" hidden="1">
      <c r="A553">
        <v>5513</v>
      </c>
      <c r="C553">
        <v>701000002</v>
      </c>
      <c r="D553" s="139">
        <v>45287</v>
      </c>
      <c r="E553" s="139">
        <v>45287</v>
      </c>
      <c r="F553" s="906">
        <f t="shared" si="24"/>
        <v>2023</v>
      </c>
      <c r="G553" s="906">
        <v>7</v>
      </c>
      <c r="H553" t="s">
        <v>1359</v>
      </c>
      <c r="I553">
        <v>0</v>
      </c>
      <c r="J553">
        <v>5205479</v>
      </c>
      <c r="K553" s="138">
        <v>-5205479</v>
      </c>
      <c r="L553" t="s">
        <v>178</v>
      </c>
      <c r="N553" t="s">
        <v>3839</v>
      </c>
      <c r="P553" t="s">
        <v>3808</v>
      </c>
    </row>
    <row r="554" spans="1:16" hidden="1">
      <c r="A554">
        <v>5514</v>
      </c>
      <c r="C554">
        <v>701000002</v>
      </c>
      <c r="D554" s="139">
        <v>45287</v>
      </c>
      <c r="E554" s="139">
        <v>45287</v>
      </c>
      <c r="F554" s="906">
        <f t="shared" si="24"/>
        <v>2023</v>
      </c>
      <c r="G554" s="906">
        <v>7</v>
      </c>
      <c r="H554" t="s">
        <v>1362</v>
      </c>
      <c r="I554">
        <v>0</v>
      </c>
      <c r="J554">
        <v>5205479</v>
      </c>
      <c r="K554" s="138">
        <v>-5205479</v>
      </c>
      <c r="L554" t="s">
        <v>178</v>
      </c>
      <c r="N554" t="s">
        <v>3839</v>
      </c>
      <c r="P554" t="s">
        <v>3808</v>
      </c>
    </row>
    <row r="555" spans="1:16" hidden="1">
      <c r="A555">
        <v>5515</v>
      </c>
      <c r="C555">
        <v>701000002</v>
      </c>
      <c r="D555" s="139">
        <v>45287</v>
      </c>
      <c r="E555" s="139">
        <v>45287</v>
      </c>
      <c r="F555" s="906">
        <f t="shared" si="24"/>
        <v>2023</v>
      </c>
      <c r="G555" s="906">
        <v>7</v>
      </c>
      <c r="H555" t="s">
        <v>1365</v>
      </c>
      <c r="I555">
        <v>0</v>
      </c>
      <c r="J555">
        <v>5479452</v>
      </c>
      <c r="K555" s="138">
        <v>-5479452</v>
      </c>
      <c r="L555" t="s">
        <v>178</v>
      </c>
      <c r="N555" t="s">
        <v>3839</v>
      </c>
      <c r="P555" t="s">
        <v>3808</v>
      </c>
    </row>
    <row r="556" spans="1:16" hidden="1">
      <c r="A556">
        <v>5516</v>
      </c>
      <c r="C556">
        <v>701000002</v>
      </c>
      <c r="D556" s="139">
        <v>45287</v>
      </c>
      <c r="E556" s="139">
        <v>45287</v>
      </c>
      <c r="F556" s="906">
        <f t="shared" si="24"/>
        <v>2023</v>
      </c>
      <c r="G556" s="906">
        <v>7</v>
      </c>
      <c r="H556" t="s">
        <v>1368</v>
      </c>
      <c r="I556">
        <v>0</v>
      </c>
      <c r="J556">
        <v>2602740</v>
      </c>
      <c r="K556" s="138">
        <v>-2602740</v>
      </c>
      <c r="L556" t="s">
        <v>178</v>
      </c>
      <c r="N556" t="s">
        <v>3839</v>
      </c>
      <c r="P556" t="s">
        <v>3808</v>
      </c>
    </row>
    <row r="557" spans="1:16" hidden="1">
      <c r="A557">
        <v>5517</v>
      </c>
      <c r="C557">
        <v>701000002</v>
      </c>
      <c r="D557" s="139">
        <v>45287</v>
      </c>
      <c r="E557" s="139">
        <v>45287</v>
      </c>
      <c r="F557" s="906">
        <f t="shared" si="24"/>
        <v>2023</v>
      </c>
      <c r="G557" s="906">
        <v>7</v>
      </c>
      <c r="H557" t="s">
        <v>1372</v>
      </c>
      <c r="I557">
        <v>0</v>
      </c>
      <c r="J557">
        <v>6575342</v>
      </c>
      <c r="K557" s="138">
        <v>-6575342</v>
      </c>
      <c r="L557" t="s">
        <v>178</v>
      </c>
      <c r="N557" t="s">
        <v>3839</v>
      </c>
      <c r="P557" t="s">
        <v>3808</v>
      </c>
    </row>
    <row r="558" spans="1:16" hidden="1">
      <c r="A558">
        <v>5518</v>
      </c>
      <c r="C558">
        <v>701000002</v>
      </c>
      <c r="D558" s="139">
        <v>45287</v>
      </c>
      <c r="E558" s="139">
        <v>45287</v>
      </c>
      <c r="F558" s="906">
        <f t="shared" si="24"/>
        <v>2023</v>
      </c>
      <c r="G558" s="906">
        <v>7</v>
      </c>
      <c r="H558" t="s">
        <v>1376</v>
      </c>
      <c r="I558">
        <v>0</v>
      </c>
      <c r="J558">
        <v>4383561</v>
      </c>
      <c r="K558" s="138">
        <v>-4383561</v>
      </c>
      <c r="L558" t="s">
        <v>178</v>
      </c>
      <c r="N558" t="s">
        <v>3839</v>
      </c>
      <c r="P558" t="s">
        <v>3808</v>
      </c>
    </row>
    <row r="559" spans="1:16" hidden="1">
      <c r="A559">
        <v>5519</v>
      </c>
      <c r="C559">
        <v>701000002</v>
      </c>
      <c r="D559" s="139">
        <v>45288</v>
      </c>
      <c r="E559" s="139">
        <v>45288</v>
      </c>
      <c r="F559" s="906">
        <f t="shared" si="24"/>
        <v>2023</v>
      </c>
      <c r="G559" s="906">
        <v>8</v>
      </c>
      <c r="H559" t="s">
        <v>1272</v>
      </c>
      <c r="I559">
        <v>0</v>
      </c>
      <c r="J559">
        <v>21232877</v>
      </c>
      <c r="K559" s="138">
        <v>-21232877</v>
      </c>
      <c r="L559" t="s">
        <v>178</v>
      </c>
      <c r="N559" t="s">
        <v>3839</v>
      </c>
      <c r="P559" t="s">
        <v>3808</v>
      </c>
    </row>
    <row r="560" spans="1:16" hidden="1">
      <c r="A560">
        <v>5520</v>
      </c>
      <c r="C560">
        <v>701000002</v>
      </c>
      <c r="D560" s="139">
        <v>45288</v>
      </c>
      <c r="E560" s="139">
        <v>45288</v>
      </c>
      <c r="F560" s="906">
        <f t="shared" si="24"/>
        <v>2023</v>
      </c>
      <c r="G560" s="906">
        <v>8</v>
      </c>
      <c r="H560" t="s">
        <v>1278</v>
      </c>
      <c r="I560">
        <v>0</v>
      </c>
      <c r="J560">
        <v>22260274</v>
      </c>
      <c r="K560" s="138">
        <v>-22260274</v>
      </c>
      <c r="L560" t="s">
        <v>178</v>
      </c>
      <c r="N560" t="s">
        <v>3839</v>
      </c>
      <c r="P560" t="s">
        <v>3808</v>
      </c>
    </row>
    <row r="561" spans="1:16" hidden="1">
      <c r="A561">
        <v>5521</v>
      </c>
      <c r="C561">
        <v>701000002</v>
      </c>
      <c r="D561" s="139">
        <v>45288</v>
      </c>
      <c r="E561" s="139">
        <v>45288</v>
      </c>
      <c r="F561" s="906">
        <f t="shared" si="24"/>
        <v>2023</v>
      </c>
      <c r="G561" s="906">
        <v>8</v>
      </c>
      <c r="H561" t="s">
        <v>1282</v>
      </c>
      <c r="I561">
        <v>0</v>
      </c>
      <c r="J561">
        <v>20547946</v>
      </c>
      <c r="K561" s="138">
        <v>-20547946</v>
      </c>
      <c r="L561" t="s">
        <v>178</v>
      </c>
      <c r="N561" t="s">
        <v>3839</v>
      </c>
      <c r="P561" t="s">
        <v>3808</v>
      </c>
    </row>
    <row r="562" spans="1:16" hidden="1">
      <c r="A562">
        <v>5522</v>
      </c>
      <c r="C562">
        <v>701000002</v>
      </c>
      <c r="D562" s="139">
        <v>45288</v>
      </c>
      <c r="E562" s="139">
        <v>45288</v>
      </c>
      <c r="F562" s="906">
        <f t="shared" si="24"/>
        <v>2023</v>
      </c>
      <c r="G562" s="906">
        <v>8</v>
      </c>
      <c r="H562" t="s">
        <v>1287</v>
      </c>
      <c r="I562">
        <v>0</v>
      </c>
      <c r="J562">
        <v>21917808</v>
      </c>
      <c r="K562" s="138">
        <v>-21917808</v>
      </c>
      <c r="L562" t="s">
        <v>178</v>
      </c>
      <c r="N562" t="s">
        <v>3839</v>
      </c>
      <c r="P562" t="s">
        <v>3808</v>
      </c>
    </row>
    <row r="563" spans="1:16" hidden="1">
      <c r="A563">
        <v>5523</v>
      </c>
      <c r="C563">
        <v>701000002</v>
      </c>
      <c r="D563" s="139">
        <v>45288</v>
      </c>
      <c r="E563" s="139">
        <v>45288</v>
      </c>
      <c r="F563" s="906">
        <f t="shared" si="24"/>
        <v>2023</v>
      </c>
      <c r="G563" s="906">
        <v>8</v>
      </c>
      <c r="H563" t="s">
        <v>1291</v>
      </c>
      <c r="I563">
        <v>0</v>
      </c>
      <c r="J563">
        <v>16986301</v>
      </c>
      <c r="K563" s="138">
        <v>-16986301</v>
      </c>
      <c r="L563" t="s">
        <v>178</v>
      </c>
      <c r="N563" t="s">
        <v>3839</v>
      </c>
      <c r="P563" t="s">
        <v>3808</v>
      </c>
    </row>
    <row r="564" spans="1:16" hidden="1">
      <c r="A564">
        <v>5524</v>
      </c>
      <c r="C564">
        <v>701000002</v>
      </c>
      <c r="D564" s="139">
        <v>45288</v>
      </c>
      <c r="E564" s="139">
        <v>45288</v>
      </c>
      <c r="F564" s="906">
        <f t="shared" si="24"/>
        <v>2023</v>
      </c>
      <c r="G564" s="906">
        <v>8</v>
      </c>
      <c r="H564" t="s">
        <v>1296</v>
      </c>
      <c r="I564">
        <v>0</v>
      </c>
      <c r="J564">
        <v>16986301</v>
      </c>
      <c r="K564" s="138">
        <v>-16986301</v>
      </c>
      <c r="L564" t="s">
        <v>178</v>
      </c>
      <c r="N564" t="s">
        <v>3839</v>
      </c>
      <c r="P564" t="s">
        <v>3808</v>
      </c>
    </row>
    <row r="565" spans="1:16" hidden="1">
      <c r="A565">
        <v>5525</v>
      </c>
      <c r="C565">
        <v>701000002</v>
      </c>
      <c r="D565" s="139">
        <v>45288</v>
      </c>
      <c r="E565" s="139">
        <v>45288</v>
      </c>
      <c r="F565" s="906">
        <f t="shared" si="24"/>
        <v>2023</v>
      </c>
      <c r="G565" s="906">
        <v>8</v>
      </c>
      <c r="H565" t="s">
        <v>1301</v>
      </c>
      <c r="I565">
        <v>0</v>
      </c>
      <c r="J565">
        <v>21917809</v>
      </c>
      <c r="K565" s="138">
        <v>-21917809</v>
      </c>
      <c r="L565" t="s">
        <v>178</v>
      </c>
      <c r="N565" t="s">
        <v>3839</v>
      </c>
      <c r="P565" t="s">
        <v>3808</v>
      </c>
    </row>
    <row r="566" spans="1:16" hidden="1">
      <c r="A566">
        <v>5526</v>
      </c>
      <c r="C566">
        <v>701000002</v>
      </c>
      <c r="D566" s="139">
        <v>45288</v>
      </c>
      <c r="E566" s="139">
        <v>45288</v>
      </c>
      <c r="F566" s="906">
        <f t="shared" si="24"/>
        <v>2023</v>
      </c>
      <c r="G566" s="906">
        <v>8</v>
      </c>
      <c r="H566" t="s">
        <v>1305</v>
      </c>
      <c r="I566">
        <v>0</v>
      </c>
      <c r="J566">
        <v>21917809</v>
      </c>
      <c r="K566" s="138">
        <v>-21917809</v>
      </c>
      <c r="L566" t="s">
        <v>178</v>
      </c>
      <c r="N566" t="s">
        <v>3839</v>
      </c>
      <c r="P566" t="s">
        <v>3808</v>
      </c>
    </row>
    <row r="567" spans="1:16" hidden="1">
      <c r="A567">
        <v>5527</v>
      </c>
      <c r="C567">
        <v>701000002</v>
      </c>
      <c r="D567" s="139">
        <v>45288</v>
      </c>
      <c r="E567" s="139">
        <v>45288</v>
      </c>
      <c r="F567" s="906">
        <f t="shared" si="24"/>
        <v>2023</v>
      </c>
      <c r="G567" s="906">
        <v>8</v>
      </c>
      <c r="H567" t="s">
        <v>1308</v>
      </c>
      <c r="I567">
        <v>0</v>
      </c>
      <c r="J567">
        <v>13561644</v>
      </c>
      <c r="K567" s="138">
        <v>-13561644</v>
      </c>
      <c r="L567" t="s">
        <v>178</v>
      </c>
      <c r="N567" t="s">
        <v>3839</v>
      </c>
      <c r="P567" t="s">
        <v>3808</v>
      </c>
    </row>
    <row r="568" spans="1:16" hidden="1">
      <c r="A568">
        <v>5528</v>
      </c>
      <c r="C568">
        <v>701000002</v>
      </c>
      <c r="D568" s="139">
        <v>45288</v>
      </c>
      <c r="E568" s="139">
        <v>45288</v>
      </c>
      <c r="F568" s="906">
        <f t="shared" si="24"/>
        <v>2023</v>
      </c>
      <c r="G568" s="906">
        <v>8</v>
      </c>
      <c r="H568" t="s">
        <v>1314</v>
      </c>
      <c r="I568">
        <v>0</v>
      </c>
      <c r="J568">
        <v>31643836</v>
      </c>
      <c r="K568" s="138">
        <v>-31643836</v>
      </c>
      <c r="L568" t="s">
        <v>178</v>
      </c>
      <c r="N568" t="s">
        <v>3839</v>
      </c>
      <c r="P568" t="s">
        <v>3808</v>
      </c>
    </row>
    <row r="569" spans="1:16" hidden="1">
      <c r="A569">
        <v>5529</v>
      </c>
      <c r="C569">
        <v>701000002</v>
      </c>
      <c r="D569" s="139">
        <v>45288</v>
      </c>
      <c r="E569" s="139">
        <v>45288</v>
      </c>
      <c r="F569" s="906">
        <f t="shared" si="24"/>
        <v>2023</v>
      </c>
      <c r="G569" s="906">
        <v>8</v>
      </c>
      <c r="H569" t="s">
        <v>1317</v>
      </c>
      <c r="I569">
        <v>0</v>
      </c>
      <c r="J569">
        <v>25890411</v>
      </c>
      <c r="K569" s="138">
        <v>-25890411</v>
      </c>
      <c r="L569" t="s">
        <v>178</v>
      </c>
      <c r="N569" t="s">
        <v>3839</v>
      </c>
      <c r="P569" t="s">
        <v>3808</v>
      </c>
    </row>
    <row r="570" spans="1:16" hidden="1">
      <c r="A570">
        <v>5530</v>
      </c>
      <c r="C570">
        <v>701000002</v>
      </c>
      <c r="D570" s="139">
        <v>45288</v>
      </c>
      <c r="E570" s="139">
        <v>45288</v>
      </c>
      <c r="F570" s="906">
        <f t="shared" si="24"/>
        <v>2023</v>
      </c>
      <c r="G570" s="906">
        <v>8</v>
      </c>
      <c r="H570" t="s">
        <v>1321</v>
      </c>
      <c r="I570">
        <v>0</v>
      </c>
      <c r="J570">
        <v>14794520</v>
      </c>
      <c r="K570" s="138">
        <v>-14794520</v>
      </c>
      <c r="L570" t="s">
        <v>178</v>
      </c>
      <c r="N570" t="s">
        <v>3839</v>
      </c>
      <c r="P570" t="s">
        <v>3808</v>
      </c>
    </row>
    <row r="571" spans="1:16" hidden="1">
      <c r="A571">
        <v>5531</v>
      </c>
      <c r="C571">
        <v>701000002</v>
      </c>
      <c r="D571" s="139">
        <v>45288</v>
      </c>
      <c r="E571" s="139">
        <v>45288</v>
      </c>
      <c r="F571" s="906">
        <f t="shared" si="24"/>
        <v>2023</v>
      </c>
      <c r="G571" s="906">
        <v>8</v>
      </c>
      <c r="H571" t="s">
        <v>1325</v>
      </c>
      <c r="I571">
        <v>0</v>
      </c>
      <c r="J571">
        <v>39726027</v>
      </c>
      <c r="K571" s="138">
        <v>-39726027</v>
      </c>
      <c r="L571" t="s">
        <v>178</v>
      </c>
      <c r="N571" t="s">
        <v>3839</v>
      </c>
      <c r="P571" t="s">
        <v>3808</v>
      </c>
    </row>
    <row r="572" spans="1:16" hidden="1">
      <c r="A572">
        <v>5532</v>
      </c>
      <c r="C572">
        <v>701000002</v>
      </c>
      <c r="D572" s="139">
        <v>45288</v>
      </c>
      <c r="E572" s="139">
        <v>45288</v>
      </c>
      <c r="F572" s="906">
        <f t="shared" si="24"/>
        <v>2023</v>
      </c>
      <c r="G572" s="906">
        <v>8</v>
      </c>
      <c r="H572" t="s">
        <v>1328</v>
      </c>
      <c r="I572">
        <v>0</v>
      </c>
      <c r="J572">
        <v>39726027</v>
      </c>
      <c r="K572" s="138">
        <v>-39726027</v>
      </c>
      <c r="L572" t="s">
        <v>178</v>
      </c>
      <c r="N572" t="s">
        <v>3839</v>
      </c>
      <c r="P572" t="s">
        <v>3808</v>
      </c>
    </row>
    <row r="573" spans="1:16" hidden="1">
      <c r="A573">
        <v>5533</v>
      </c>
      <c r="C573">
        <v>701000002</v>
      </c>
      <c r="D573" s="139">
        <v>45288</v>
      </c>
      <c r="E573" s="139">
        <v>45288</v>
      </c>
      <c r="F573" s="906">
        <f t="shared" si="24"/>
        <v>2023</v>
      </c>
      <c r="G573" s="906">
        <v>8</v>
      </c>
      <c r="H573" t="s">
        <v>1331</v>
      </c>
      <c r="I573">
        <v>0</v>
      </c>
      <c r="J573">
        <v>35753424</v>
      </c>
      <c r="K573" s="138">
        <v>-35753424</v>
      </c>
      <c r="L573" t="s">
        <v>178</v>
      </c>
      <c r="N573" t="s">
        <v>3839</v>
      </c>
      <c r="P573" t="s">
        <v>3808</v>
      </c>
    </row>
    <row r="574" spans="1:16" hidden="1">
      <c r="A574">
        <v>5534</v>
      </c>
      <c r="C574">
        <v>701000002</v>
      </c>
      <c r="D574" s="139">
        <v>45288</v>
      </c>
      <c r="E574" s="139">
        <v>45288</v>
      </c>
      <c r="F574" s="906">
        <f t="shared" si="24"/>
        <v>2023</v>
      </c>
      <c r="G574" s="906">
        <v>8</v>
      </c>
      <c r="H574" t="s">
        <v>1335</v>
      </c>
      <c r="I574">
        <v>0</v>
      </c>
      <c r="J574">
        <v>39726027</v>
      </c>
      <c r="K574" s="138">
        <v>-39726027</v>
      </c>
      <c r="L574" t="s">
        <v>178</v>
      </c>
      <c r="N574" t="s">
        <v>3839</v>
      </c>
      <c r="P574" t="s">
        <v>3808</v>
      </c>
    </row>
    <row r="575" spans="1:16" hidden="1">
      <c r="A575">
        <v>5535</v>
      </c>
      <c r="C575">
        <v>701000002</v>
      </c>
      <c r="D575" s="139">
        <v>45288</v>
      </c>
      <c r="E575" s="139">
        <v>45288</v>
      </c>
      <c r="F575" s="906">
        <f t="shared" si="24"/>
        <v>2023</v>
      </c>
      <c r="G575" s="906">
        <v>8</v>
      </c>
      <c r="H575" t="s">
        <v>1339</v>
      </c>
      <c r="I575">
        <v>0</v>
      </c>
      <c r="J575">
        <v>39726027</v>
      </c>
      <c r="K575" s="138">
        <v>-39726027</v>
      </c>
      <c r="L575" t="s">
        <v>178</v>
      </c>
      <c r="N575" t="s">
        <v>3839</v>
      </c>
      <c r="P575" t="s">
        <v>3808</v>
      </c>
    </row>
    <row r="576" spans="1:16" hidden="1">
      <c r="A576">
        <v>5536</v>
      </c>
      <c r="C576">
        <v>701000002</v>
      </c>
      <c r="D576" s="139">
        <v>45288</v>
      </c>
      <c r="E576" s="139">
        <v>45288</v>
      </c>
      <c r="F576" s="906">
        <f t="shared" si="24"/>
        <v>2023</v>
      </c>
      <c r="G576" s="906">
        <v>8</v>
      </c>
      <c r="H576" t="s">
        <v>1342</v>
      </c>
      <c r="I576">
        <v>0</v>
      </c>
      <c r="J576">
        <v>39726027</v>
      </c>
      <c r="K576" s="138">
        <v>-39726027</v>
      </c>
      <c r="L576" t="s">
        <v>178</v>
      </c>
      <c r="N576" t="s">
        <v>3839</v>
      </c>
      <c r="P576" t="s">
        <v>3808</v>
      </c>
    </row>
    <row r="577" spans="1:16" hidden="1">
      <c r="A577">
        <v>5537</v>
      </c>
      <c r="C577">
        <v>701000002</v>
      </c>
      <c r="D577" s="139">
        <v>45288</v>
      </c>
      <c r="E577" s="139">
        <v>45288</v>
      </c>
      <c r="F577" s="906">
        <f t="shared" si="24"/>
        <v>2023</v>
      </c>
      <c r="G577" s="906">
        <v>8</v>
      </c>
      <c r="H577" t="s">
        <v>1346</v>
      </c>
      <c r="I577">
        <v>0</v>
      </c>
      <c r="J577">
        <v>5205480</v>
      </c>
      <c r="K577" s="138">
        <v>-5205480</v>
      </c>
      <c r="L577" t="s">
        <v>178</v>
      </c>
      <c r="N577" t="s">
        <v>3839</v>
      </c>
      <c r="P577" t="s">
        <v>3808</v>
      </c>
    </row>
    <row r="578" spans="1:16" hidden="1">
      <c r="A578">
        <v>5538</v>
      </c>
      <c r="C578">
        <v>701000002</v>
      </c>
      <c r="D578" s="139">
        <v>45288</v>
      </c>
      <c r="E578" s="139">
        <v>45288</v>
      </c>
      <c r="F578" s="906">
        <f t="shared" si="24"/>
        <v>2023</v>
      </c>
      <c r="G578" s="906">
        <v>8</v>
      </c>
      <c r="H578" t="s">
        <v>1350</v>
      </c>
      <c r="I578">
        <v>0</v>
      </c>
      <c r="J578">
        <v>4931506</v>
      </c>
      <c r="K578" s="138">
        <v>-4931506</v>
      </c>
      <c r="L578" t="s">
        <v>178</v>
      </c>
      <c r="N578" t="s">
        <v>3839</v>
      </c>
      <c r="P578" t="s">
        <v>3808</v>
      </c>
    </row>
    <row r="579" spans="1:16" hidden="1">
      <c r="A579">
        <v>5539</v>
      </c>
      <c r="C579">
        <v>701000002</v>
      </c>
      <c r="D579" s="139">
        <v>45288</v>
      </c>
      <c r="E579" s="139">
        <v>45288</v>
      </c>
      <c r="F579" s="906">
        <f t="shared" ref="F579:F629" si="25">YEAR(E579)</f>
        <v>2023</v>
      </c>
      <c r="G579" s="906">
        <v>8</v>
      </c>
      <c r="H579" t="s">
        <v>1353</v>
      </c>
      <c r="I579">
        <v>0</v>
      </c>
      <c r="J579">
        <v>4931506</v>
      </c>
      <c r="K579" s="138">
        <v>-4931506</v>
      </c>
      <c r="L579" t="s">
        <v>178</v>
      </c>
      <c r="N579" t="s">
        <v>3839</v>
      </c>
      <c r="P579" t="s">
        <v>3808</v>
      </c>
    </row>
    <row r="580" spans="1:16" hidden="1">
      <c r="A580">
        <v>5540</v>
      </c>
      <c r="C580">
        <v>701000002</v>
      </c>
      <c r="D580" s="139">
        <v>45288</v>
      </c>
      <c r="E580" s="139">
        <v>45288</v>
      </c>
      <c r="F580" s="906">
        <f t="shared" si="25"/>
        <v>2023</v>
      </c>
      <c r="G580" s="906">
        <v>8</v>
      </c>
      <c r="H580" t="s">
        <v>1356</v>
      </c>
      <c r="I580">
        <v>0</v>
      </c>
      <c r="J580">
        <v>4931506</v>
      </c>
      <c r="K580" s="138">
        <v>-4931506</v>
      </c>
      <c r="L580" t="s">
        <v>178</v>
      </c>
      <c r="N580" t="s">
        <v>3839</v>
      </c>
      <c r="P580" t="s">
        <v>3808</v>
      </c>
    </row>
    <row r="581" spans="1:16" hidden="1">
      <c r="A581">
        <v>5541</v>
      </c>
      <c r="C581">
        <v>701000002</v>
      </c>
      <c r="D581" s="139">
        <v>45288</v>
      </c>
      <c r="E581" s="139">
        <v>45288</v>
      </c>
      <c r="F581" s="906">
        <f t="shared" si="25"/>
        <v>2023</v>
      </c>
      <c r="G581" s="906">
        <v>8</v>
      </c>
      <c r="H581" t="s">
        <v>1359</v>
      </c>
      <c r="I581">
        <v>0</v>
      </c>
      <c r="J581">
        <v>5205480</v>
      </c>
      <c r="K581" s="138">
        <v>-5205480</v>
      </c>
      <c r="L581" t="s">
        <v>178</v>
      </c>
      <c r="N581" t="s">
        <v>3839</v>
      </c>
      <c r="P581" t="s">
        <v>3808</v>
      </c>
    </row>
    <row r="582" spans="1:16" hidden="1">
      <c r="A582">
        <v>5542</v>
      </c>
      <c r="C582">
        <v>701000002</v>
      </c>
      <c r="D582" s="139">
        <v>45288</v>
      </c>
      <c r="E582" s="139">
        <v>45288</v>
      </c>
      <c r="F582" s="906">
        <f t="shared" si="25"/>
        <v>2023</v>
      </c>
      <c r="G582" s="906">
        <v>8</v>
      </c>
      <c r="H582" t="s">
        <v>1362</v>
      </c>
      <c r="I582">
        <v>0</v>
      </c>
      <c r="J582">
        <v>5205480</v>
      </c>
      <c r="K582" s="138">
        <v>-5205480</v>
      </c>
      <c r="L582" t="s">
        <v>178</v>
      </c>
      <c r="N582" t="s">
        <v>3839</v>
      </c>
      <c r="P582" t="s">
        <v>3808</v>
      </c>
    </row>
    <row r="583" spans="1:16" hidden="1">
      <c r="A583">
        <v>5543</v>
      </c>
      <c r="C583">
        <v>701000002</v>
      </c>
      <c r="D583" s="139">
        <v>45288</v>
      </c>
      <c r="E583" s="139">
        <v>45288</v>
      </c>
      <c r="F583" s="906">
        <f t="shared" si="25"/>
        <v>2023</v>
      </c>
      <c r="G583" s="906">
        <v>8</v>
      </c>
      <c r="H583" t="s">
        <v>1365</v>
      </c>
      <c r="I583">
        <v>0</v>
      </c>
      <c r="J583">
        <v>5479452</v>
      </c>
      <c r="K583" s="138">
        <v>-5479452</v>
      </c>
      <c r="L583" t="s">
        <v>178</v>
      </c>
      <c r="N583" t="s">
        <v>3839</v>
      </c>
      <c r="P583" t="s">
        <v>3808</v>
      </c>
    </row>
    <row r="584" spans="1:16" hidden="1">
      <c r="A584">
        <v>5585</v>
      </c>
      <c r="C584">
        <v>701000002</v>
      </c>
      <c r="D584" s="139">
        <v>45288</v>
      </c>
      <c r="E584" s="139">
        <v>45288</v>
      </c>
      <c r="F584" s="906">
        <f t="shared" si="25"/>
        <v>2023</v>
      </c>
      <c r="G584" s="906">
        <v>8</v>
      </c>
      <c r="H584" t="s">
        <v>1368</v>
      </c>
      <c r="I584">
        <v>0</v>
      </c>
      <c r="J584">
        <v>2602739</v>
      </c>
      <c r="K584" s="138">
        <v>-2602739</v>
      </c>
      <c r="L584" t="s">
        <v>178</v>
      </c>
      <c r="N584" t="s">
        <v>3839</v>
      </c>
      <c r="P584" t="s">
        <v>3808</v>
      </c>
    </row>
    <row r="585" spans="1:16" hidden="1">
      <c r="A585">
        <v>5586</v>
      </c>
      <c r="C585">
        <v>701000002</v>
      </c>
      <c r="D585" s="139">
        <v>45288</v>
      </c>
      <c r="E585" s="139">
        <v>45288</v>
      </c>
      <c r="F585" s="906">
        <f t="shared" si="25"/>
        <v>2023</v>
      </c>
      <c r="G585" s="906">
        <v>8</v>
      </c>
      <c r="H585" t="s">
        <v>1372</v>
      </c>
      <c r="I585">
        <v>0</v>
      </c>
      <c r="J585">
        <v>6575343</v>
      </c>
      <c r="K585" s="138">
        <v>-6575343</v>
      </c>
      <c r="L585" t="s">
        <v>178</v>
      </c>
      <c r="N585" t="s">
        <v>3839</v>
      </c>
      <c r="P585" t="s">
        <v>3808</v>
      </c>
    </row>
    <row r="586" spans="1:16" hidden="1">
      <c r="A586">
        <v>5587</v>
      </c>
      <c r="C586">
        <v>701000002</v>
      </c>
      <c r="D586" s="139">
        <v>45288</v>
      </c>
      <c r="E586" s="139">
        <v>45288</v>
      </c>
      <c r="F586" s="906">
        <f t="shared" si="25"/>
        <v>2023</v>
      </c>
      <c r="G586" s="906">
        <v>8</v>
      </c>
      <c r="H586" t="s">
        <v>1376</v>
      </c>
      <c r="I586">
        <v>0</v>
      </c>
      <c r="J586">
        <v>4383562</v>
      </c>
      <c r="K586" s="138">
        <v>-4383562</v>
      </c>
      <c r="L586" t="s">
        <v>178</v>
      </c>
      <c r="N586" t="s">
        <v>3839</v>
      </c>
      <c r="P586" t="s">
        <v>3808</v>
      </c>
    </row>
    <row r="587" spans="1:16" hidden="1">
      <c r="A587">
        <v>5588</v>
      </c>
      <c r="C587">
        <v>701000002</v>
      </c>
      <c r="D587" s="139">
        <v>45288</v>
      </c>
      <c r="E587" s="139">
        <v>45288</v>
      </c>
      <c r="F587" s="906">
        <f t="shared" si="25"/>
        <v>2023</v>
      </c>
      <c r="G587" s="906">
        <v>8</v>
      </c>
      <c r="H587" t="s">
        <v>1381</v>
      </c>
      <c r="I587">
        <v>0</v>
      </c>
      <c r="J587">
        <v>11232877</v>
      </c>
      <c r="K587" s="138">
        <v>-11232877</v>
      </c>
      <c r="L587" t="s">
        <v>178</v>
      </c>
      <c r="N587" t="s">
        <v>3839</v>
      </c>
      <c r="P587" t="s">
        <v>3808</v>
      </c>
    </row>
    <row r="588" spans="1:16" hidden="1">
      <c r="A588">
        <v>5589</v>
      </c>
      <c r="C588">
        <v>701000002</v>
      </c>
      <c r="D588" s="139">
        <v>45288</v>
      </c>
      <c r="E588" s="139">
        <v>45288</v>
      </c>
      <c r="F588" s="906">
        <f t="shared" si="25"/>
        <v>2023</v>
      </c>
      <c r="G588" s="906">
        <v>8</v>
      </c>
      <c r="H588" t="s">
        <v>1385</v>
      </c>
      <c r="I588">
        <v>0</v>
      </c>
      <c r="J588">
        <v>16849315</v>
      </c>
      <c r="K588" s="138">
        <v>-16849315</v>
      </c>
      <c r="L588" t="s">
        <v>178</v>
      </c>
      <c r="N588" t="s">
        <v>3839</v>
      </c>
      <c r="P588" t="s">
        <v>3808</v>
      </c>
    </row>
    <row r="589" spans="1:16" hidden="1">
      <c r="A589">
        <v>5590</v>
      </c>
      <c r="C589">
        <v>701000002</v>
      </c>
      <c r="D589" s="139">
        <v>45288</v>
      </c>
      <c r="E589" s="139">
        <v>45288</v>
      </c>
      <c r="F589" s="906">
        <f t="shared" si="25"/>
        <v>2023</v>
      </c>
      <c r="G589" s="906">
        <v>8</v>
      </c>
      <c r="H589" t="s">
        <v>1393</v>
      </c>
      <c r="I589">
        <v>0</v>
      </c>
      <c r="J589">
        <v>1369.86</v>
      </c>
      <c r="K589" s="138">
        <v>-1369.86</v>
      </c>
      <c r="L589" t="s">
        <v>315</v>
      </c>
      <c r="N589" t="s">
        <v>3839</v>
      </c>
      <c r="P589" t="s">
        <v>3808</v>
      </c>
    </row>
    <row r="590" spans="1:16" hidden="1">
      <c r="A590">
        <v>5591</v>
      </c>
      <c r="C590">
        <v>701000002</v>
      </c>
      <c r="D590" s="139">
        <v>45288</v>
      </c>
      <c r="E590" s="139">
        <v>45288</v>
      </c>
      <c r="F590" s="906">
        <f t="shared" si="25"/>
        <v>2023</v>
      </c>
      <c r="G590" s="906">
        <v>8</v>
      </c>
      <c r="H590" t="s">
        <v>1393</v>
      </c>
      <c r="I590">
        <v>1369.86</v>
      </c>
      <c r="J590">
        <v>0</v>
      </c>
      <c r="K590" s="138">
        <v>1369.86</v>
      </c>
      <c r="L590" t="s">
        <v>315</v>
      </c>
      <c r="N590" t="s">
        <v>3839</v>
      </c>
    </row>
    <row r="591" spans="1:16" hidden="1">
      <c r="A591">
        <v>5592</v>
      </c>
      <c r="C591">
        <v>701000002</v>
      </c>
      <c r="D591" s="139">
        <v>45288</v>
      </c>
      <c r="E591" s="139">
        <v>45288</v>
      </c>
      <c r="F591" s="906">
        <f t="shared" si="25"/>
        <v>2023</v>
      </c>
      <c r="G591" s="906">
        <v>8</v>
      </c>
      <c r="H591" t="s">
        <v>1393</v>
      </c>
      <c r="I591">
        <v>0</v>
      </c>
      <c r="J591">
        <v>33219105</v>
      </c>
      <c r="K591" s="138">
        <v>-33219105</v>
      </c>
      <c r="L591" t="s">
        <v>178</v>
      </c>
      <c r="N591" t="s">
        <v>3839</v>
      </c>
    </row>
    <row r="592" spans="1:16" hidden="1">
      <c r="A592">
        <v>5593</v>
      </c>
      <c r="C592">
        <v>701000002</v>
      </c>
      <c r="D592" s="139">
        <v>45288</v>
      </c>
      <c r="E592" s="139">
        <v>45288</v>
      </c>
      <c r="F592" s="906">
        <f t="shared" si="25"/>
        <v>2023</v>
      </c>
      <c r="G592" s="906">
        <v>8</v>
      </c>
      <c r="H592" t="s">
        <v>1389</v>
      </c>
      <c r="I592">
        <v>0</v>
      </c>
      <c r="J592">
        <v>5479452</v>
      </c>
      <c r="K592" s="138">
        <v>-5479452</v>
      </c>
      <c r="L592" t="s">
        <v>178</v>
      </c>
      <c r="N592" t="s">
        <v>3839</v>
      </c>
      <c r="P592" t="s">
        <v>3808</v>
      </c>
    </row>
    <row r="593" spans="1:16" hidden="1">
      <c r="A593">
        <v>5594</v>
      </c>
      <c r="C593">
        <v>701000002</v>
      </c>
      <c r="D593" s="139">
        <v>45289</v>
      </c>
      <c r="E593" s="139">
        <v>45289</v>
      </c>
      <c r="F593" s="906">
        <f t="shared" si="25"/>
        <v>2023</v>
      </c>
      <c r="G593" s="906">
        <v>9</v>
      </c>
      <c r="H593" t="s">
        <v>1272</v>
      </c>
      <c r="I593">
        <v>0</v>
      </c>
      <c r="J593">
        <v>63698630</v>
      </c>
      <c r="K593" s="138">
        <v>-63698630</v>
      </c>
      <c r="L593" t="s">
        <v>178</v>
      </c>
      <c r="N593" t="s">
        <v>3839</v>
      </c>
      <c r="P593" t="s">
        <v>3808</v>
      </c>
    </row>
    <row r="594" spans="1:16" hidden="1">
      <c r="A594">
        <v>5595</v>
      </c>
      <c r="C594">
        <v>701000002</v>
      </c>
      <c r="D594" s="139">
        <v>45289</v>
      </c>
      <c r="E594" s="139">
        <v>45289</v>
      </c>
      <c r="F594" s="906">
        <f t="shared" si="25"/>
        <v>2023</v>
      </c>
      <c r="G594" s="906">
        <v>9</v>
      </c>
      <c r="H594" t="s">
        <v>1278</v>
      </c>
      <c r="I594">
        <v>0</v>
      </c>
      <c r="J594">
        <v>66780822</v>
      </c>
      <c r="K594" s="138">
        <v>-66780822</v>
      </c>
      <c r="L594" t="s">
        <v>178</v>
      </c>
      <c r="N594" t="s">
        <v>3839</v>
      </c>
      <c r="P594" t="s">
        <v>3808</v>
      </c>
    </row>
    <row r="595" spans="1:16" hidden="1">
      <c r="A595">
        <v>5596</v>
      </c>
      <c r="C595">
        <v>701000002</v>
      </c>
      <c r="D595" s="139">
        <v>45289</v>
      </c>
      <c r="E595" s="139">
        <v>45289</v>
      </c>
      <c r="F595" s="906">
        <f t="shared" si="25"/>
        <v>2023</v>
      </c>
      <c r="G595" s="906">
        <v>9</v>
      </c>
      <c r="H595" t="s">
        <v>1282</v>
      </c>
      <c r="I595">
        <v>0</v>
      </c>
      <c r="J595">
        <v>61643835</v>
      </c>
      <c r="K595" s="138">
        <v>-61643835</v>
      </c>
      <c r="L595" t="s">
        <v>178</v>
      </c>
      <c r="N595" t="s">
        <v>3839</v>
      </c>
      <c r="P595" t="s">
        <v>3808</v>
      </c>
    </row>
    <row r="596" spans="1:16" hidden="1">
      <c r="A596">
        <v>5597</v>
      </c>
      <c r="C596">
        <v>701000002</v>
      </c>
      <c r="D596" s="139">
        <v>45289</v>
      </c>
      <c r="E596" s="139">
        <v>45289</v>
      </c>
      <c r="F596" s="906">
        <f t="shared" si="25"/>
        <v>2023</v>
      </c>
      <c r="G596" s="906">
        <v>9</v>
      </c>
      <c r="H596" t="s">
        <v>1287</v>
      </c>
      <c r="I596">
        <v>0</v>
      </c>
      <c r="J596">
        <v>65753425</v>
      </c>
      <c r="K596" s="138">
        <v>-65753425</v>
      </c>
      <c r="L596" t="s">
        <v>178</v>
      </c>
      <c r="N596" t="s">
        <v>3839</v>
      </c>
      <c r="P596" t="s">
        <v>3808</v>
      </c>
    </row>
    <row r="597" spans="1:16" hidden="1">
      <c r="A597">
        <v>5598</v>
      </c>
      <c r="C597">
        <v>701000002</v>
      </c>
      <c r="D597" s="139">
        <v>45289</v>
      </c>
      <c r="E597" s="139">
        <v>45289</v>
      </c>
      <c r="F597" s="906">
        <f t="shared" si="25"/>
        <v>2023</v>
      </c>
      <c r="G597" s="906">
        <v>9</v>
      </c>
      <c r="H597" t="s">
        <v>1291</v>
      </c>
      <c r="I597">
        <v>0</v>
      </c>
      <c r="J597">
        <v>50958904</v>
      </c>
      <c r="K597" s="138">
        <v>-50958904</v>
      </c>
      <c r="L597" t="s">
        <v>178</v>
      </c>
      <c r="N597" t="s">
        <v>3839</v>
      </c>
      <c r="P597" t="s">
        <v>3808</v>
      </c>
    </row>
    <row r="598" spans="1:16" hidden="1">
      <c r="A598">
        <v>5599</v>
      </c>
      <c r="C598">
        <v>701000002</v>
      </c>
      <c r="D598" s="139">
        <v>45289</v>
      </c>
      <c r="E598" s="139">
        <v>45289</v>
      </c>
      <c r="F598" s="906">
        <f t="shared" si="25"/>
        <v>2023</v>
      </c>
      <c r="G598" s="906">
        <v>9</v>
      </c>
      <c r="H598" t="s">
        <v>1296</v>
      </c>
      <c r="I598">
        <v>0</v>
      </c>
      <c r="J598">
        <v>50958904</v>
      </c>
      <c r="K598" s="138">
        <v>-50958904</v>
      </c>
      <c r="L598" t="s">
        <v>178</v>
      </c>
      <c r="N598" t="s">
        <v>3839</v>
      </c>
      <c r="P598" t="s">
        <v>3808</v>
      </c>
    </row>
    <row r="599" spans="1:16" hidden="1">
      <c r="A599">
        <v>5600</v>
      </c>
      <c r="C599">
        <v>701000002</v>
      </c>
      <c r="D599" s="139">
        <v>45289</v>
      </c>
      <c r="E599" s="139">
        <v>45289</v>
      </c>
      <c r="F599" s="906">
        <f t="shared" si="25"/>
        <v>2023</v>
      </c>
      <c r="G599" s="906">
        <v>9</v>
      </c>
      <c r="H599" t="s">
        <v>1301</v>
      </c>
      <c r="I599">
        <v>0</v>
      </c>
      <c r="J599">
        <v>65753424</v>
      </c>
      <c r="K599" s="138">
        <v>-65753424</v>
      </c>
      <c r="L599" t="s">
        <v>178</v>
      </c>
      <c r="N599" t="s">
        <v>3839</v>
      </c>
      <c r="P599" t="s">
        <v>3808</v>
      </c>
    </row>
    <row r="600" spans="1:16" hidden="1">
      <c r="A600">
        <v>5601</v>
      </c>
      <c r="C600">
        <v>701000002</v>
      </c>
      <c r="D600" s="139">
        <v>45289</v>
      </c>
      <c r="E600" s="139">
        <v>45289</v>
      </c>
      <c r="F600" s="906">
        <f t="shared" si="25"/>
        <v>2023</v>
      </c>
      <c r="G600" s="906">
        <v>9</v>
      </c>
      <c r="H600" t="s">
        <v>1305</v>
      </c>
      <c r="I600">
        <v>0</v>
      </c>
      <c r="J600">
        <v>65753424</v>
      </c>
      <c r="K600" s="138">
        <v>-65753424</v>
      </c>
      <c r="L600" t="s">
        <v>178</v>
      </c>
      <c r="N600" t="s">
        <v>3839</v>
      </c>
      <c r="P600" t="s">
        <v>3808</v>
      </c>
    </row>
    <row r="601" spans="1:16" hidden="1">
      <c r="A601">
        <v>5602</v>
      </c>
      <c r="C601">
        <v>701000002</v>
      </c>
      <c r="D601" s="139">
        <v>45289</v>
      </c>
      <c r="E601" s="139">
        <v>45289</v>
      </c>
      <c r="F601" s="906">
        <f t="shared" si="25"/>
        <v>2023</v>
      </c>
      <c r="G601" s="906">
        <v>9</v>
      </c>
      <c r="H601" t="s">
        <v>1308</v>
      </c>
      <c r="I601">
        <v>0</v>
      </c>
      <c r="J601">
        <v>40684931</v>
      </c>
      <c r="K601" s="138">
        <v>-40684931</v>
      </c>
      <c r="L601" t="s">
        <v>178</v>
      </c>
      <c r="N601" t="s">
        <v>3839</v>
      </c>
      <c r="P601" t="s">
        <v>3808</v>
      </c>
    </row>
    <row r="602" spans="1:16" hidden="1">
      <c r="A602">
        <v>5603</v>
      </c>
      <c r="C602">
        <v>701000002</v>
      </c>
      <c r="D602" s="139">
        <v>45289</v>
      </c>
      <c r="E602" s="139">
        <v>45289</v>
      </c>
      <c r="F602" s="906">
        <f t="shared" si="25"/>
        <v>2023</v>
      </c>
      <c r="G602" s="906">
        <v>9</v>
      </c>
      <c r="H602" t="s">
        <v>1314</v>
      </c>
      <c r="I602">
        <v>0</v>
      </c>
      <c r="J602">
        <v>94931507</v>
      </c>
      <c r="K602" s="138">
        <v>-94931507</v>
      </c>
      <c r="L602" t="s">
        <v>178</v>
      </c>
      <c r="N602" t="s">
        <v>3839</v>
      </c>
      <c r="P602" t="s">
        <v>3808</v>
      </c>
    </row>
    <row r="603" spans="1:16" hidden="1">
      <c r="A603">
        <v>5604</v>
      </c>
      <c r="C603">
        <v>701000002</v>
      </c>
      <c r="D603" s="139">
        <v>45289</v>
      </c>
      <c r="E603" s="139">
        <v>45289</v>
      </c>
      <c r="F603" s="906">
        <f t="shared" si="25"/>
        <v>2023</v>
      </c>
      <c r="G603" s="906">
        <v>9</v>
      </c>
      <c r="H603" t="s">
        <v>1317</v>
      </c>
      <c r="I603">
        <v>0</v>
      </c>
      <c r="J603">
        <v>77671233</v>
      </c>
      <c r="K603" s="138">
        <v>-77671233</v>
      </c>
      <c r="L603" t="s">
        <v>178</v>
      </c>
      <c r="N603" t="s">
        <v>3839</v>
      </c>
      <c r="P603" t="s">
        <v>3808</v>
      </c>
    </row>
    <row r="604" spans="1:16" hidden="1">
      <c r="A604">
        <v>5605</v>
      </c>
      <c r="C604">
        <v>701000002</v>
      </c>
      <c r="D604" s="139">
        <v>45289</v>
      </c>
      <c r="E604" s="139">
        <v>45289</v>
      </c>
      <c r="F604" s="906">
        <f t="shared" si="25"/>
        <v>2023</v>
      </c>
      <c r="G604" s="906">
        <v>9</v>
      </c>
      <c r="H604" t="s">
        <v>1321</v>
      </c>
      <c r="I604">
        <v>0</v>
      </c>
      <c r="J604">
        <v>44383562</v>
      </c>
      <c r="K604" s="138">
        <v>-44383562</v>
      </c>
      <c r="L604" t="s">
        <v>178</v>
      </c>
      <c r="N604" t="s">
        <v>3839</v>
      </c>
      <c r="P604" t="s">
        <v>3808</v>
      </c>
    </row>
    <row r="605" spans="1:16" hidden="1">
      <c r="A605">
        <v>5606</v>
      </c>
      <c r="C605">
        <v>701000002</v>
      </c>
      <c r="D605" s="139">
        <v>45289</v>
      </c>
      <c r="E605" s="139">
        <v>45289</v>
      </c>
      <c r="F605" s="906">
        <f t="shared" si="25"/>
        <v>2023</v>
      </c>
      <c r="G605" s="906">
        <v>9</v>
      </c>
      <c r="H605" t="s">
        <v>1325</v>
      </c>
      <c r="I605">
        <v>0</v>
      </c>
      <c r="J605">
        <v>119178082</v>
      </c>
      <c r="K605" s="138">
        <v>-119178082</v>
      </c>
      <c r="L605" t="s">
        <v>178</v>
      </c>
      <c r="N605" t="s">
        <v>3839</v>
      </c>
      <c r="P605" t="s">
        <v>3808</v>
      </c>
    </row>
    <row r="606" spans="1:16" hidden="1">
      <c r="A606">
        <v>5607</v>
      </c>
      <c r="C606">
        <v>701000002</v>
      </c>
      <c r="D606" s="139">
        <v>45289</v>
      </c>
      <c r="E606" s="139">
        <v>45289</v>
      </c>
      <c r="F606" s="906">
        <f t="shared" si="25"/>
        <v>2023</v>
      </c>
      <c r="G606" s="906">
        <v>9</v>
      </c>
      <c r="H606" t="s">
        <v>1328</v>
      </c>
      <c r="I606">
        <v>0</v>
      </c>
      <c r="J606">
        <v>119178082</v>
      </c>
      <c r="K606" s="138">
        <v>-119178082</v>
      </c>
      <c r="L606" t="s">
        <v>178</v>
      </c>
      <c r="N606" t="s">
        <v>3839</v>
      </c>
      <c r="P606" t="s">
        <v>3808</v>
      </c>
    </row>
    <row r="607" spans="1:16" hidden="1">
      <c r="A607">
        <v>5608</v>
      </c>
      <c r="C607">
        <v>701000002</v>
      </c>
      <c r="D607" s="139">
        <v>45289</v>
      </c>
      <c r="E607" s="139">
        <v>45289</v>
      </c>
      <c r="F607" s="906">
        <f t="shared" si="25"/>
        <v>2023</v>
      </c>
      <c r="G607" s="906">
        <v>9</v>
      </c>
      <c r="H607" t="s">
        <v>1331</v>
      </c>
      <c r="I607">
        <v>0</v>
      </c>
      <c r="J607">
        <v>107260274</v>
      </c>
      <c r="K607" s="138">
        <v>-107260274</v>
      </c>
      <c r="L607" t="s">
        <v>178</v>
      </c>
      <c r="N607" t="s">
        <v>3839</v>
      </c>
      <c r="P607" t="s">
        <v>3808</v>
      </c>
    </row>
    <row r="608" spans="1:16" hidden="1">
      <c r="A608">
        <v>5609</v>
      </c>
      <c r="C608">
        <v>701000002</v>
      </c>
      <c r="D608" s="139">
        <v>45289</v>
      </c>
      <c r="E608" s="139">
        <v>45289</v>
      </c>
      <c r="F608" s="906">
        <f t="shared" si="25"/>
        <v>2023</v>
      </c>
      <c r="G608" s="906">
        <v>9</v>
      </c>
      <c r="H608" t="s">
        <v>1335</v>
      </c>
      <c r="I608">
        <v>0</v>
      </c>
      <c r="J608">
        <v>119178082</v>
      </c>
      <c r="K608" s="138">
        <v>-119178082</v>
      </c>
      <c r="L608" t="s">
        <v>178</v>
      </c>
      <c r="N608" t="s">
        <v>3839</v>
      </c>
      <c r="P608" t="s">
        <v>3808</v>
      </c>
    </row>
    <row r="609" spans="1:18" hidden="1">
      <c r="A609">
        <v>5610</v>
      </c>
      <c r="C609">
        <v>701000002</v>
      </c>
      <c r="D609" s="139">
        <v>45289</v>
      </c>
      <c r="E609" s="139">
        <v>45289</v>
      </c>
      <c r="F609" s="906">
        <f t="shared" si="25"/>
        <v>2023</v>
      </c>
      <c r="G609" s="906">
        <v>9</v>
      </c>
      <c r="H609" t="s">
        <v>1339</v>
      </c>
      <c r="I609">
        <v>0</v>
      </c>
      <c r="J609">
        <v>119178082</v>
      </c>
      <c r="K609" s="138">
        <v>-119178082</v>
      </c>
      <c r="L609" t="s">
        <v>178</v>
      </c>
      <c r="N609" t="s">
        <v>3839</v>
      </c>
      <c r="P609" t="s">
        <v>3808</v>
      </c>
    </row>
    <row r="610" spans="1:18" hidden="1">
      <c r="A610">
        <v>5611</v>
      </c>
      <c r="C610">
        <v>701000002</v>
      </c>
      <c r="D610" s="139">
        <v>45289</v>
      </c>
      <c r="E610" s="139">
        <v>45289</v>
      </c>
      <c r="F610" s="906">
        <f t="shared" si="25"/>
        <v>2023</v>
      </c>
      <c r="G610" s="906">
        <v>9</v>
      </c>
      <c r="H610" t="s">
        <v>1342</v>
      </c>
      <c r="I610">
        <v>0</v>
      </c>
      <c r="J610">
        <v>119178082</v>
      </c>
      <c r="K610" s="138">
        <v>-119178082</v>
      </c>
      <c r="L610" t="s">
        <v>178</v>
      </c>
      <c r="N610" t="s">
        <v>3839</v>
      </c>
      <c r="P610" t="s">
        <v>3808</v>
      </c>
    </row>
    <row r="611" spans="1:18" hidden="1">
      <c r="A611">
        <v>5612</v>
      </c>
      <c r="C611">
        <v>701000002</v>
      </c>
      <c r="D611" s="139">
        <v>45289</v>
      </c>
      <c r="E611" s="139">
        <v>45289</v>
      </c>
      <c r="F611" s="906">
        <f t="shared" si="25"/>
        <v>2023</v>
      </c>
      <c r="G611" s="906">
        <v>9</v>
      </c>
      <c r="H611" t="s">
        <v>1346</v>
      </c>
      <c r="I611">
        <v>0</v>
      </c>
      <c r="J611">
        <v>15616438</v>
      </c>
      <c r="K611" s="138">
        <v>-15616438</v>
      </c>
      <c r="L611" t="s">
        <v>178</v>
      </c>
      <c r="N611" t="s">
        <v>3839</v>
      </c>
      <c r="P611" t="s">
        <v>3808</v>
      </c>
    </row>
    <row r="612" spans="1:18" hidden="1">
      <c r="A612">
        <v>5613</v>
      </c>
      <c r="C612">
        <v>701000002</v>
      </c>
      <c r="D612" s="139">
        <v>45289</v>
      </c>
      <c r="E612" s="139">
        <v>45289</v>
      </c>
      <c r="F612" s="906">
        <f t="shared" si="25"/>
        <v>2023</v>
      </c>
      <c r="G612" s="906">
        <v>9</v>
      </c>
      <c r="H612" t="s">
        <v>1350</v>
      </c>
      <c r="I612">
        <v>0</v>
      </c>
      <c r="J612">
        <v>14794521</v>
      </c>
      <c r="K612" s="138">
        <v>-14794521</v>
      </c>
      <c r="L612" t="s">
        <v>178</v>
      </c>
      <c r="N612" t="s">
        <v>3839</v>
      </c>
      <c r="P612" t="s">
        <v>3808</v>
      </c>
    </row>
    <row r="613" spans="1:18" hidden="1">
      <c r="A613">
        <v>5614</v>
      </c>
      <c r="C613">
        <v>701000002</v>
      </c>
      <c r="D613" s="139">
        <v>45289</v>
      </c>
      <c r="E613" s="139">
        <v>45289</v>
      </c>
      <c r="F613" s="906">
        <f t="shared" si="25"/>
        <v>2023</v>
      </c>
      <c r="G613" s="906">
        <v>9</v>
      </c>
      <c r="H613" t="s">
        <v>1353</v>
      </c>
      <c r="I613">
        <v>0</v>
      </c>
      <c r="J613">
        <v>14794521</v>
      </c>
      <c r="K613" s="138">
        <v>-14794521</v>
      </c>
      <c r="L613" t="s">
        <v>178</v>
      </c>
      <c r="N613" t="s">
        <v>3839</v>
      </c>
      <c r="P613" t="s">
        <v>3808</v>
      </c>
    </row>
    <row r="614" spans="1:18" hidden="1">
      <c r="A614">
        <v>5615</v>
      </c>
      <c r="C614">
        <v>701000002</v>
      </c>
      <c r="D614" s="139">
        <v>45289</v>
      </c>
      <c r="E614" s="139">
        <v>45289</v>
      </c>
      <c r="F614" s="906">
        <f t="shared" si="25"/>
        <v>2023</v>
      </c>
      <c r="G614" s="906">
        <v>9</v>
      </c>
      <c r="H614" t="s">
        <v>1356</v>
      </c>
      <c r="I614">
        <v>0</v>
      </c>
      <c r="J614">
        <v>14794521</v>
      </c>
      <c r="K614" s="138">
        <v>-14794521</v>
      </c>
      <c r="L614" t="s">
        <v>178</v>
      </c>
      <c r="N614" t="s">
        <v>3839</v>
      </c>
      <c r="P614" t="s">
        <v>3808</v>
      </c>
    </row>
    <row r="615" spans="1:18" hidden="1">
      <c r="A615">
        <v>5616</v>
      </c>
      <c r="C615">
        <v>701000002</v>
      </c>
      <c r="D615" s="139">
        <v>45289</v>
      </c>
      <c r="E615" s="139">
        <v>45289</v>
      </c>
      <c r="F615" s="906">
        <f t="shared" si="25"/>
        <v>2023</v>
      </c>
      <c r="G615" s="906">
        <v>9</v>
      </c>
      <c r="H615" t="s">
        <v>1359</v>
      </c>
      <c r="I615">
        <v>0</v>
      </c>
      <c r="J615">
        <v>15616438</v>
      </c>
      <c r="K615" s="138">
        <v>-15616438</v>
      </c>
      <c r="L615" t="s">
        <v>178</v>
      </c>
      <c r="N615" t="s">
        <v>3839</v>
      </c>
      <c r="P615" t="s">
        <v>3808</v>
      </c>
    </row>
    <row r="616" spans="1:18" hidden="1">
      <c r="A616">
        <v>5617</v>
      </c>
      <c r="C616">
        <v>701000002</v>
      </c>
      <c r="D616" s="139">
        <v>45289</v>
      </c>
      <c r="E616" s="139">
        <v>45289</v>
      </c>
      <c r="F616" s="906">
        <f t="shared" si="25"/>
        <v>2023</v>
      </c>
      <c r="G616" s="906">
        <v>9</v>
      </c>
      <c r="H616" t="s">
        <v>1362</v>
      </c>
      <c r="I616">
        <v>0</v>
      </c>
      <c r="J616">
        <v>15616438</v>
      </c>
      <c r="K616" s="138">
        <v>-15616438</v>
      </c>
      <c r="L616" t="s">
        <v>178</v>
      </c>
      <c r="N616" t="s">
        <v>3839</v>
      </c>
      <c r="P616" t="s">
        <v>3808</v>
      </c>
    </row>
    <row r="617" spans="1:18" hidden="1">
      <c r="A617">
        <v>5618</v>
      </c>
      <c r="C617">
        <v>701000002</v>
      </c>
      <c r="D617" s="139">
        <v>45289</v>
      </c>
      <c r="E617" s="139">
        <v>45289</v>
      </c>
      <c r="F617" s="906">
        <f t="shared" si="25"/>
        <v>2023</v>
      </c>
      <c r="G617" s="906">
        <v>9</v>
      </c>
      <c r="H617" t="s">
        <v>1365</v>
      </c>
      <c r="I617">
        <v>0</v>
      </c>
      <c r="J617">
        <v>16438356</v>
      </c>
      <c r="K617" s="138">
        <v>-16438356</v>
      </c>
      <c r="L617" t="s">
        <v>178</v>
      </c>
      <c r="N617" t="s">
        <v>3839</v>
      </c>
      <c r="P617" t="s">
        <v>3808</v>
      </c>
    </row>
    <row r="618" spans="1:18" hidden="1">
      <c r="A618">
        <v>5619</v>
      </c>
      <c r="C618">
        <v>701000002</v>
      </c>
      <c r="D618" s="139">
        <v>45289</v>
      </c>
      <c r="E618" s="139">
        <v>45289</v>
      </c>
      <c r="F618" s="906">
        <f t="shared" si="25"/>
        <v>2023</v>
      </c>
      <c r="G618" s="906">
        <v>9</v>
      </c>
      <c r="H618" t="s">
        <v>1368</v>
      </c>
      <c r="I618">
        <v>0</v>
      </c>
      <c r="J618">
        <v>7808220</v>
      </c>
      <c r="K618" s="138">
        <v>-7808220</v>
      </c>
      <c r="L618" t="s">
        <v>178</v>
      </c>
      <c r="N618" t="s">
        <v>3839</v>
      </c>
      <c r="P618" t="s">
        <v>3808</v>
      </c>
    </row>
    <row r="619" spans="1:18" hidden="1">
      <c r="A619">
        <v>5620</v>
      </c>
      <c r="C619">
        <v>701000002</v>
      </c>
      <c r="D619" s="139">
        <v>45289</v>
      </c>
      <c r="E619" s="139">
        <v>45289</v>
      </c>
      <c r="F619" s="906">
        <f t="shared" si="25"/>
        <v>2023</v>
      </c>
      <c r="G619" s="906">
        <v>9</v>
      </c>
      <c r="H619" t="s">
        <v>1372</v>
      </c>
      <c r="I619">
        <v>0</v>
      </c>
      <c r="J619">
        <v>19726027</v>
      </c>
      <c r="K619" s="138">
        <v>-19726027</v>
      </c>
      <c r="L619" t="s">
        <v>178</v>
      </c>
      <c r="N619" t="s">
        <v>3839</v>
      </c>
      <c r="P619" t="s">
        <v>3808</v>
      </c>
    </row>
    <row r="620" spans="1:18" hidden="1">
      <c r="A620">
        <v>5621</v>
      </c>
      <c r="C620">
        <v>701000002</v>
      </c>
      <c r="D620" s="139">
        <v>45289</v>
      </c>
      <c r="E620" s="139">
        <v>45289</v>
      </c>
      <c r="F620" s="906">
        <f t="shared" si="25"/>
        <v>2023</v>
      </c>
      <c r="G620" s="906">
        <v>9</v>
      </c>
      <c r="H620" t="s">
        <v>1376</v>
      </c>
      <c r="I620">
        <v>0</v>
      </c>
      <c r="J620">
        <v>13150685</v>
      </c>
      <c r="K620" s="138">
        <v>-13150685</v>
      </c>
      <c r="L620" t="s">
        <v>178</v>
      </c>
      <c r="N620" t="s">
        <v>3839</v>
      </c>
      <c r="P620" t="s">
        <v>3808</v>
      </c>
    </row>
    <row r="621" spans="1:18" hidden="1">
      <c r="A621">
        <v>5622</v>
      </c>
      <c r="C621">
        <v>701000002</v>
      </c>
      <c r="D621" s="139">
        <v>45289</v>
      </c>
      <c r="E621" s="139">
        <v>45289</v>
      </c>
      <c r="F621" s="906">
        <f t="shared" si="25"/>
        <v>2023</v>
      </c>
      <c r="G621" s="906">
        <v>9</v>
      </c>
      <c r="H621" t="s">
        <v>1381</v>
      </c>
      <c r="I621">
        <v>0</v>
      </c>
      <c r="J621">
        <v>33698630</v>
      </c>
      <c r="K621" s="138">
        <v>-33698630</v>
      </c>
      <c r="L621" t="s">
        <v>178</v>
      </c>
      <c r="N621" t="s">
        <v>3839</v>
      </c>
      <c r="P621" t="s">
        <v>3808</v>
      </c>
    </row>
    <row r="622" spans="1:18" hidden="1">
      <c r="A622">
        <v>5623</v>
      </c>
      <c r="C622">
        <v>701000002</v>
      </c>
      <c r="D622" s="139">
        <v>45289</v>
      </c>
      <c r="E622" s="139">
        <v>45289</v>
      </c>
      <c r="F622" s="906">
        <f t="shared" si="25"/>
        <v>2023</v>
      </c>
      <c r="G622" s="906">
        <v>9</v>
      </c>
      <c r="H622" t="s">
        <v>1385</v>
      </c>
      <c r="I622">
        <v>0</v>
      </c>
      <c r="J622">
        <v>50547945</v>
      </c>
      <c r="K622" s="138">
        <v>-50547945</v>
      </c>
      <c r="L622" t="s">
        <v>178</v>
      </c>
      <c r="N622" t="s">
        <v>3839</v>
      </c>
      <c r="P622" t="s">
        <v>3808</v>
      </c>
    </row>
    <row r="623" spans="1:18" hidden="1">
      <c r="A623">
        <v>5624</v>
      </c>
      <c r="C623">
        <v>701000002</v>
      </c>
      <c r="D623" s="139">
        <v>45289</v>
      </c>
      <c r="E623" s="139">
        <v>45289</v>
      </c>
      <c r="F623" s="906">
        <f t="shared" si="25"/>
        <v>2023</v>
      </c>
      <c r="G623" s="906">
        <v>9</v>
      </c>
      <c r="H623" t="s">
        <v>1393</v>
      </c>
      <c r="I623">
        <v>0</v>
      </c>
      <c r="J623">
        <v>99102763</v>
      </c>
      <c r="K623" s="138">
        <v>-99102763</v>
      </c>
      <c r="L623" t="s">
        <v>178</v>
      </c>
      <c r="N623" t="s">
        <v>3839</v>
      </c>
    </row>
    <row r="624" spans="1:18" hidden="1">
      <c r="A624">
        <v>5628</v>
      </c>
      <c r="C624">
        <v>701000001</v>
      </c>
      <c r="D624" s="139">
        <v>45289</v>
      </c>
      <c r="E624" s="139">
        <v>45289</v>
      </c>
      <c r="F624" s="906">
        <f>YEAR(E624)</f>
        <v>2023</v>
      </c>
      <c r="G624" s="906">
        <v>9</v>
      </c>
      <c r="H624" t="s">
        <v>4148</v>
      </c>
      <c r="I624">
        <v>0</v>
      </c>
      <c r="J624">
        <v>113</v>
      </c>
      <c r="K624" s="138">
        <v>-113</v>
      </c>
      <c r="L624" t="s">
        <v>178</v>
      </c>
      <c r="N624" t="s">
        <v>3816</v>
      </c>
      <c r="O624">
        <v>701000001</v>
      </c>
      <c r="P624" t="s">
        <v>4149</v>
      </c>
      <c r="R624" t="s">
        <v>1462</v>
      </c>
    </row>
    <row r="625" spans="1:18" hidden="1">
      <c r="A625">
        <v>5629</v>
      </c>
      <c r="C625">
        <v>701000001</v>
      </c>
      <c r="D625" s="139">
        <v>45289</v>
      </c>
      <c r="E625" s="139">
        <v>45289</v>
      </c>
      <c r="F625" s="906">
        <f t="shared" si="25"/>
        <v>2023</v>
      </c>
      <c r="G625" s="906">
        <v>9</v>
      </c>
      <c r="H625" t="s">
        <v>4150</v>
      </c>
      <c r="I625">
        <v>0</v>
      </c>
      <c r="J625">
        <v>110</v>
      </c>
      <c r="K625" s="138">
        <v>-110</v>
      </c>
      <c r="L625" t="s">
        <v>178</v>
      </c>
      <c r="N625" t="s">
        <v>3816</v>
      </c>
      <c r="O625">
        <v>701000001</v>
      </c>
      <c r="P625" t="s">
        <v>4151</v>
      </c>
      <c r="R625" t="s">
        <v>1462</v>
      </c>
    </row>
    <row r="626" spans="1:18" hidden="1">
      <c r="A626">
        <v>5633</v>
      </c>
      <c r="C626">
        <v>701000001</v>
      </c>
      <c r="D626" s="139">
        <v>45286</v>
      </c>
      <c r="E626" s="139">
        <v>45286</v>
      </c>
      <c r="F626" s="906">
        <f t="shared" si="25"/>
        <v>2023</v>
      </c>
      <c r="G626" s="906">
        <v>6</v>
      </c>
      <c r="H626" s="682" t="s">
        <v>4158</v>
      </c>
      <c r="I626">
        <v>0</v>
      </c>
      <c r="J626">
        <v>554556</v>
      </c>
      <c r="K626" s="138">
        <v>-554556</v>
      </c>
      <c r="L626" t="s">
        <v>178</v>
      </c>
      <c r="N626" t="s">
        <v>3984</v>
      </c>
      <c r="P626" t="s">
        <v>3985</v>
      </c>
      <c r="R626" t="s">
        <v>1462</v>
      </c>
    </row>
    <row r="627" spans="1:18" hidden="1">
      <c r="A627">
        <v>5645</v>
      </c>
      <c r="C627">
        <v>701000002</v>
      </c>
      <c r="D627" s="139">
        <v>45289</v>
      </c>
      <c r="E627" s="139">
        <v>45289</v>
      </c>
      <c r="F627" s="906">
        <f t="shared" si="25"/>
        <v>2023</v>
      </c>
      <c r="G627" s="906">
        <v>9</v>
      </c>
      <c r="H627" t="s">
        <v>1393</v>
      </c>
      <c r="I627">
        <v>4109.59</v>
      </c>
      <c r="J627">
        <v>0</v>
      </c>
      <c r="K627" s="138">
        <v>4109.59</v>
      </c>
      <c r="L627" t="s">
        <v>315</v>
      </c>
      <c r="N627" t="s">
        <v>3839</v>
      </c>
    </row>
    <row r="628" spans="1:18" hidden="1">
      <c r="A628">
        <v>5646</v>
      </c>
      <c r="C628">
        <v>701000002</v>
      </c>
      <c r="D628" s="139">
        <v>45289</v>
      </c>
      <c r="E628" s="139">
        <v>45289</v>
      </c>
      <c r="F628" s="906">
        <f t="shared" si="25"/>
        <v>2023</v>
      </c>
      <c r="G628" s="906">
        <v>9</v>
      </c>
      <c r="H628" t="s">
        <v>1393</v>
      </c>
      <c r="I628">
        <v>0</v>
      </c>
      <c r="J628">
        <v>4109.59</v>
      </c>
      <c r="K628" s="138">
        <v>-4109.59</v>
      </c>
      <c r="L628" t="s">
        <v>315</v>
      </c>
      <c r="N628" t="s">
        <v>3839</v>
      </c>
      <c r="P628" t="s">
        <v>3808</v>
      </c>
    </row>
    <row r="629" spans="1:18" hidden="1">
      <c r="A629">
        <v>5647</v>
      </c>
      <c r="C629">
        <v>701000002</v>
      </c>
      <c r="D629" s="139">
        <v>45289</v>
      </c>
      <c r="E629" s="139">
        <v>45289</v>
      </c>
      <c r="F629" s="906">
        <f t="shared" si="25"/>
        <v>2023</v>
      </c>
      <c r="G629" s="906">
        <v>9</v>
      </c>
      <c r="H629" t="s">
        <v>1389</v>
      </c>
      <c r="I629">
        <v>0</v>
      </c>
      <c r="J629">
        <v>16438356</v>
      </c>
      <c r="K629" s="138">
        <v>-16438356</v>
      </c>
      <c r="L629" t="s">
        <v>178</v>
      </c>
      <c r="N629" t="s">
        <v>3839</v>
      </c>
      <c r="P629" t="s">
        <v>3808</v>
      </c>
    </row>
  </sheetData>
  <autoFilter ref="A1:R629" xr:uid="{8B54EA5D-D04B-48F0-9100-38A1A7953E3F}">
    <filterColumn colId="5">
      <filters>
        <filter val="2024"/>
      </filters>
    </filterColumn>
    <filterColumn colId="6">
      <filters>
        <filter val="2"/>
        <filter val="4"/>
        <filter val="8"/>
      </filters>
    </filterColumn>
    <filterColumn colId="17">
      <filters blank="1"/>
    </filterColumn>
  </autoFilter>
  <conditionalFormatting sqref="H267:H629">
    <cfRule type="duplicateValues" dxfId="1" priority="63"/>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753D9-17CB-4F54-AEBD-B4DDACD791BF}">
  <sheetPr codeName="Sheet25" filterMode="1">
    <tabColor rgb="FF0070C0"/>
  </sheetPr>
  <dimension ref="A1:Y5653"/>
  <sheetViews>
    <sheetView topLeftCell="G1" zoomScale="98" zoomScaleNormal="98" workbookViewId="0">
      <selection sqref="A1:T5648"/>
    </sheetView>
  </sheetViews>
  <sheetFormatPr defaultColWidth="8.90625" defaultRowHeight="14.5"/>
  <cols>
    <col min="1" max="1" width="9.54296875" customWidth="1"/>
    <col min="2" max="2" width="4.54296875" bestFit="1" customWidth="1"/>
    <col min="3" max="3" width="14.36328125" bestFit="1" customWidth="1"/>
    <col min="4" max="4" width="10" bestFit="1" customWidth="1"/>
    <col min="5" max="5" width="12.08984375" customWidth="1"/>
    <col min="6" max="6" width="9.54296875" customWidth="1"/>
    <col min="7" max="8" width="12" customWidth="1"/>
    <col min="9" max="9" width="18.36328125" bestFit="1" customWidth="1"/>
    <col min="10" max="10" width="17.6328125" customWidth="1"/>
    <col min="11" max="11" width="9" bestFit="1" customWidth="1"/>
    <col min="12" max="12" width="15.08984375" customWidth="1"/>
    <col min="13" max="13" width="18.08984375" style="138" customWidth="1"/>
    <col min="14" max="14" width="8.6328125" customWidth="1"/>
    <col min="15" max="15" width="13.36328125" bestFit="1" customWidth="1"/>
    <col min="16" max="16" width="12" bestFit="1" customWidth="1"/>
    <col min="17" max="17" width="17.90625" bestFit="1" customWidth="1"/>
    <col min="18" max="18" width="46.90625" customWidth="1"/>
  </cols>
  <sheetData>
    <row r="1" spans="1:25">
      <c r="A1" t="s">
        <v>3792</v>
      </c>
      <c r="B1" t="s">
        <v>3793</v>
      </c>
      <c r="C1" t="s">
        <v>3794</v>
      </c>
      <c r="D1" t="s">
        <v>3795</v>
      </c>
      <c r="E1" t="s">
        <v>3796</v>
      </c>
      <c r="F1" t="s">
        <v>3797</v>
      </c>
      <c r="G1" t="s">
        <v>3798</v>
      </c>
      <c r="I1" t="s">
        <v>3799</v>
      </c>
      <c r="J1" t="s">
        <v>3800</v>
      </c>
      <c r="K1" t="s">
        <v>3801</v>
      </c>
      <c r="L1" t="s">
        <v>3802</v>
      </c>
      <c r="M1" s="138" t="s">
        <v>3803</v>
      </c>
      <c r="N1" t="s">
        <v>3804</v>
      </c>
      <c r="O1" t="s">
        <v>3805</v>
      </c>
      <c r="P1" t="s">
        <v>3806</v>
      </c>
      <c r="Q1" t="s">
        <v>3807</v>
      </c>
      <c r="R1" t="s">
        <v>3808</v>
      </c>
      <c r="S1" t="s">
        <v>4590</v>
      </c>
      <c r="T1" s="142" t="s">
        <v>4660</v>
      </c>
    </row>
    <row r="2" spans="1:25" hidden="1">
      <c r="A2">
        <v>1</v>
      </c>
      <c r="B2">
        <v>4</v>
      </c>
      <c r="D2">
        <v>701000001</v>
      </c>
      <c r="E2" s="139">
        <v>44957</v>
      </c>
      <c r="F2">
        <f>MONTH(E2)</f>
        <v>1</v>
      </c>
      <c r="G2" s="139">
        <v>44957</v>
      </c>
      <c r="H2">
        <f>LEN(I2)</f>
        <v>16</v>
      </c>
      <c r="I2" t="s">
        <v>3809</v>
      </c>
      <c r="J2" t="e">
        <f>VLOOKUP(I2,'C701- Recalculate'!$D$27:$D$751,1,0)</f>
        <v>#N/A</v>
      </c>
      <c r="K2">
        <v>0</v>
      </c>
      <c r="L2">
        <v>44914</v>
      </c>
      <c r="M2" s="138">
        <f>K2-L2</f>
        <v>-44914</v>
      </c>
      <c r="N2" t="s">
        <v>178</v>
      </c>
      <c r="P2" t="s">
        <v>3810</v>
      </c>
      <c r="Q2">
        <v>701000001</v>
      </c>
      <c r="R2" t="s">
        <v>3811</v>
      </c>
      <c r="T2" t="s">
        <v>1462</v>
      </c>
    </row>
    <row r="3" spans="1:25" hidden="1">
      <c r="A3">
        <v>2</v>
      </c>
      <c r="B3">
        <v>4</v>
      </c>
      <c r="D3">
        <v>701000001</v>
      </c>
      <c r="E3" s="139">
        <v>45058</v>
      </c>
      <c r="F3">
        <f t="shared" ref="F3:F66" si="0">MONTH(E3)</f>
        <v>5</v>
      </c>
      <c r="G3" s="139">
        <v>45058</v>
      </c>
      <c r="H3">
        <f t="shared" ref="H3:H66" si="1">LEN(I3)</f>
        <v>16</v>
      </c>
      <c r="I3" t="s">
        <v>3812</v>
      </c>
      <c r="J3" t="e">
        <f>VLOOKUP(I3,'C701- Recalculate'!$D$27:$D$751,1,0)</f>
        <v>#N/A</v>
      </c>
      <c r="K3">
        <v>0</v>
      </c>
      <c r="L3">
        <v>38573</v>
      </c>
      <c r="M3" s="138">
        <f t="shared" ref="M3:M66" si="2">K3-L3</f>
        <v>-38573</v>
      </c>
      <c r="N3" t="s">
        <v>178</v>
      </c>
      <c r="P3" t="s">
        <v>3813</v>
      </c>
      <c r="Q3">
        <v>701000001</v>
      </c>
      <c r="R3" t="s">
        <v>3814</v>
      </c>
      <c r="T3" t="s">
        <v>1462</v>
      </c>
    </row>
    <row r="4" spans="1:25" hidden="1">
      <c r="A4">
        <v>3</v>
      </c>
      <c r="B4">
        <v>36</v>
      </c>
      <c r="D4">
        <v>701000001</v>
      </c>
      <c r="E4" s="139">
        <v>45051</v>
      </c>
      <c r="F4">
        <f t="shared" si="0"/>
        <v>5</v>
      </c>
      <c r="G4" s="139">
        <v>45051</v>
      </c>
      <c r="H4">
        <f t="shared" si="1"/>
        <v>16</v>
      </c>
      <c r="I4" t="s">
        <v>3815</v>
      </c>
      <c r="J4" t="e">
        <f>VLOOKUP(I4,'C701- Recalculate'!$D$27:$D$751,1,0)</f>
        <v>#N/A</v>
      </c>
      <c r="K4">
        <v>0</v>
      </c>
      <c r="L4">
        <v>113</v>
      </c>
      <c r="M4" s="138">
        <f t="shared" si="2"/>
        <v>-113</v>
      </c>
      <c r="N4" t="s">
        <v>178</v>
      </c>
      <c r="P4" t="s">
        <v>3816</v>
      </c>
      <c r="Q4">
        <v>701000001</v>
      </c>
      <c r="R4" t="s">
        <v>3817</v>
      </c>
      <c r="T4" t="s">
        <v>1462</v>
      </c>
    </row>
    <row r="5" spans="1:25" hidden="1">
      <c r="A5">
        <v>4</v>
      </c>
      <c r="B5">
        <v>69</v>
      </c>
      <c r="D5">
        <v>701000001</v>
      </c>
      <c r="E5" s="139">
        <v>44953</v>
      </c>
      <c r="F5">
        <f t="shared" si="0"/>
        <v>1</v>
      </c>
      <c r="G5" s="139">
        <v>44953</v>
      </c>
      <c r="H5">
        <f t="shared" si="1"/>
        <v>16</v>
      </c>
      <c r="I5" s="682" t="s">
        <v>3818</v>
      </c>
      <c r="J5" t="e">
        <f>VLOOKUP(I5,'C701- Recalculate'!$D$27:$D$751,1,0)</f>
        <v>#N/A</v>
      </c>
      <c r="K5">
        <v>0</v>
      </c>
      <c r="L5">
        <v>1860183</v>
      </c>
      <c r="M5" s="138">
        <f t="shared" si="2"/>
        <v>-1860183</v>
      </c>
      <c r="N5" t="s">
        <v>178</v>
      </c>
      <c r="P5" t="s">
        <v>3819</v>
      </c>
      <c r="R5" t="s">
        <v>3820</v>
      </c>
      <c r="T5" t="s">
        <v>1462</v>
      </c>
    </row>
    <row r="6" spans="1:25" hidden="1">
      <c r="A6">
        <v>5</v>
      </c>
      <c r="B6">
        <v>69</v>
      </c>
      <c r="D6">
        <v>701000001</v>
      </c>
      <c r="E6" s="139">
        <v>44984</v>
      </c>
      <c r="F6">
        <f t="shared" si="0"/>
        <v>2</v>
      </c>
      <c r="G6" s="139">
        <v>44984</v>
      </c>
      <c r="H6">
        <f t="shared" si="1"/>
        <v>16</v>
      </c>
      <c r="I6" t="s">
        <v>3821</v>
      </c>
      <c r="J6" t="e">
        <f>VLOOKUP(I6,'C701- Recalculate'!$D$27:$D$751,1,0)</f>
        <v>#N/A</v>
      </c>
      <c r="K6">
        <v>0</v>
      </c>
      <c r="L6">
        <v>2031687</v>
      </c>
      <c r="M6" s="138">
        <f t="shared" si="2"/>
        <v>-2031687</v>
      </c>
      <c r="N6" t="s">
        <v>178</v>
      </c>
      <c r="P6" t="s">
        <v>3819</v>
      </c>
      <c r="R6" t="s">
        <v>3822</v>
      </c>
      <c r="T6" t="s">
        <v>1462</v>
      </c>
    </row>
    <row r="7" spans="1:25" hidden="1">
      <c r="A7">
        <v>6</v>
      </c>
      <c r="B7">
        <v>69</v>
      </c>
      <c r="D7">
        <v>701000001</v>
      </c>
      <c r="E7" s="139">
        <v>44965</v>
      </c>
      <c r="F7">
        <f t="shared" si="0"/>
        <v>2</v>
      </c>
      <c r="G7" s="139">
        <v>44965</v>
      </c>
      <c r="H7">
        <f t="shared" si="1"/>
        <v>16</v>
      </c>
      <c r="I7" t="s">
        <v>3823</v>
      </c>
      <c r="J7" t="e">
        <f>VLOOKUP(I7,'C701- Recalculate'!$D$27:$D$751,1,0)</f>
        <v>#N/A</v>
      </c>
      <c r="K7">
        <v>0</v>
      </c>
      <c r="L7">
        <v>83140997</v>
      </c>
      <c r="M7" s="138">
        <f t="shared" si="2"/>
        <v>-83140997</v>
      </c>
      <c r="N7" t="s">
        <v>178</v>
      </c>
      <c r="P7" t="s">
        <v>3824</v>
      </c>
      <c r="R7" t="s">
        <v>3825</v>
      </c>
      <c r="S7" t="s">
        <v>4630</v>
      </c>
      <c r="T7" t="s">
        <v>1462</v>
      </c>
    </row>
    <row r="8" spans="1:25" hidden="1">
      <c r="A8">
        <v>7</v>
      </c>
      <c r="B8">
        <v>69</v>
      </c>
      <c r="D8">
        <v>701000001</v>
      </c>
      <c r="E8" s="139">
        <v>44965</v>
      </c>
      <c r="F8">
        <f t="shared" si="0"/>
        <v>2</v>
      </c>
      <c r="G8" s="139">
        <v>44965</v>
      </c>
      <c r="H8">
        <f t="shared" si="1"/>
        <v>16</v>
      </c>
      <c r="I8" t="s">
        <v>3826</v>
      </c>
      <c r="J8" t="e">
        <f>VLOOKUP(I8,'C701- Recalculate'!$D$27:$D$751,1,0)</f>
        <v>#N/A</v>
      </c>
      <c r="K8">
        <v>0</v>
      </c>
      <c r="L8">
        <v>85185507</v>
      </c>
      <c r="M8" s="138">
        <f t="shared" si="2"/>
        <v>-85185507</v>
      </c>
      <c r="N8" t="s">
        <v>178</v>
      </c>
      <c r="P8" t="s">
        <v>3824</v>
      </c>
      <c r="R8" t="s">
        <v>3827</v>
      </c>
      <c r="S8" t="s">
        <v>4619</v>
      </c>
      <c r="T8" t="s">
        <v>1462</v>
      </c>
    </row>
    <row r="9" spans="1:25" hidden="1">
      <c r="A9">
        <v>8</v>
      </c>
      <c r="B9">
        <v>69</v>
      </c>
      <c r="D9">
        <v>701000001</v>
      </c>
      <c r="E9" s="139">
        <v>44966</v>
      </c>
      <c r="F9">
        <f t="shared" si="0"/>
        <v>2</v>
      </c>
      <c r="G9" s="139">
        <v>44966</v>
      </c>
      <c r="H9">
        <f t="shared" si="1"/>
        <v>16</v>
      </c>
      <c r="I9" t="s">
        <v>3828</v>
      </c>
      <c r="J9" t="e">
        <f>VLOOKUP(I9,'C701- Recalculate'!$D$27:$D$751,1,0)</f>
        <v>#N/A</v>
      </c>
      <c r="K9">
        <v>0</v>
      </c>
      <c r="L9" s="244">
        <v>624767078</v>
      </c>
      <c r="M9" s="138">
        <f t="shared" si="2"/>
        <v>-624767078</v>
      </c>
      <c r="N9" t="s">
        <v>178</v>
      </c>
      <c r="P9" t="s">
        <v>3829</v>
      </c>
      <c r="R9" t="s">
        <v>3830</v>
      </c>
      <c r="S9" t="s">
        <v>4579</v>
      </c>
    </row>
    <row r="10" spans="1:25" hidden="1">
      <c r="A10">
        <v>9</v>
      </c>
      <c r="B10">
        <v>69</v>
      </c>
      <c r="D10">
        <v>701000001</v>
      </c>
      <c r="E10" s="139">
        <v>45012</v>
      </c>
      <c r="F10">
        <f t="shared" si="0"/>
        <v>3</v>
      </c>
      <c r="G10" s="139">
        <v>45012</v>
      </c>
      <c r="H10">
        <f t="shared" si="1"/>
        <v>16</v>
      </c>
      <c r="I10" t="s">
        <v>3831</v>
      </c>
      <c r="J10" t="e">
        <f>VLOOKUP(I10,'C701- Recalculate'!$D$27:$D$751,1,0)</f>
        <v>#N/A</v>
      </c>
      <c r="K10">
        <v>0</v>
      </c>
      <c r="L10">
        <v>370</v>
      </c>
      <c r="M10" s="138">
        <f t="shared" si="2"/>
        <v>-370</v>
      </c>
      <c r="N10" t="s">
        <v>178</v>
      </c>
      <c r="P10" t="s">
        <v>3832</v>
      </c>
      <c r="R10" t="s">
        <v>3833</v>
      </c>
      <c r="T10" t="s">
        <v>1462</v>
      </c>
    </row>
    <row r="11" spans="1:25" hidden="1">
      <c r="A11">
        <v>10</v>
      </c>
      <c r="B11">
        <v>69</v>
      </c>
      <c r="D11">
        <v>701000001</v>
      </c>
      <c r="E11" s="139">
        <v>45062</v>
      </c>
      <c r="F11">
        <f t="shared" si="0"/>
        <v>5</v>
      </c>
      <c r="G11" s="139">
        <v>45062</v>
      </c>
      <c r="H11">
        <f t="shared" si="1"/>
        <v>16</v>
      </c>
      <c r="I11" t="s">
        <v>3834</v>
      </c>
      <c r="J11" t="e">
        <f>VLOOKUP(I11,'C701- Recalculate'!$D$27:$D$751,1,0)</f>
        <v>#N/A</v>
      </c>
      <c r="K11">
        <v>0</v>
      </c>
      <c r="L11">
        <v>13886313</v>
      </c>
      <c r="M11" s="138">
        <f t="shared" si="2"/>
        <v>-13886313</v>
      </c>
      <c r="N11" t="s">
        <v>178</v>
      </c>
      <c r="P11" t="s">
        <v>3835</v>
      </c>
      <c r="R11" t="s">
        <v>3836</v>
      </c>
      <c r="S11" t="s">
        <v>4646</v>
      </c>
      <c r="T11" t="s">
        <v>1462</v>
      </c>
    </row>
    <row r="12" spans="1:25" hidden="1">
      <c r="A12">
        <v>11</v>
      </c>
      <c r="B12">
        <v>69</v>
      </c>
      <c r="D12">
        <v>701000001</v>
      </c>
      <c r="E12" s="139">
        <v>45078</v>
      </c>
      <c r="F12">
        <f t="shared" si="0"/>
        <v>6</v>
      </c>
      <c r="G12" s="139">
        <v>45078</v>
      </c>
      <c r="H12">
        <f t="shared" si="1"/>
        <v>16</v>
      </c>
      <c r="I12" s="682" t="s">
        <v>3837</v>
      </c>
      <c r="J12" t="e">
        <f>VLOOKUP(I12,'C701- Recalculate'!$D$27:$D$751,1,0)</f>
        <v>#N/A</v>
      </c>
      <c r="K12" s="244">
        <v>0</v>
      </c>
      <c r="L12" s="244">
        <v>6748.33</v>
      </c>
      <c r="M12" s="138">
        <f t="shared" si="2"/>
        <v>-6748.33</v>
      </c>
      <c r="N12" t="s">
        <v>315</v>
      </c>
      <c r="P12" t="s">
        <v>3819</v>
      </c>
      <c r="R12" t="s">
        <v>3838</v>
      </c>
      <c r="T12" t="s">
        <v>1462</v>
      </c>
    </row>
    <row r="13" spans="1:25" hidden="1">
      <c r="A13">
        <v>12</v>
      </c>
      <c r="B13">
        <v>69</v>
      </c>
      <c r="D13">
        <v>701000001</v>
      </c>
      <c r="E13" s="139">
        <v>45078</v>
      </c>
      <c r="F13">
        <f t="shared" si="0"/>
        <v>6</v>
      </c>
      <c r="G13" s="139">
        <v>45078</v>
      </c>
      <c r="H13">
        <f t="shared" si="1"/>
        <v>16</v>
      </c>
      <c r="I13" s="682" t="s">
        <v>3837</v>
      </c>
      <c r="J13" t="e">
        <f>VLOOKUP(I13,'C701- Recalculate'!$D$27:$D$751,1,0)</f>
        <v>#N/A</v>
      </c>
      <c r="K13" s="244">
        <v>6748.33</v>
      </c>
      <c r="L13" s="244">
        <v>0</v>
      </c>
      <c r="M13" s="138">
        <f t="shared" si="2"/>
        <v>6748.33</v>
      </c>
      <c r="N13" t="s">
        <v>315</v>
      </c>
      <c r="P13" t="s">
        <v>3819</v>
      </c>
      <c r="R13" t="s">
        <v>3838</v>
      </c>
      <c r="T13" t="s">
        <v>1462</v>
      </c>
    </row>
    <row r="14" spans="1:25" hidden="1">
      <c r="A14">
        <v>13</v>
      </c>
      <c r="B14">
        <v>69</v>
      </c>
      <c r="D14">
        <v>701000002</v>
      </c>
      <c r="E14" s="139">
        <v>44936</v>
      </c>
      <c r="F14">
        <f t="shared" si="0"/>
        <v>1</v>
      </c>
      <c r="G14" s="139">
        <v>44936</v>
      </c>
      <c r="H14">
        <f t="shared" si="1"/>
        <v>16</v>
      </c>
      <c r="I14" t="s">
        <v>1647</v>
      </c>
      <c r="J14" t="str">
        <f>VLOOKUP(I14,'C701- Recalculate'!$D$27:$D$751,1,0)</f>
        <v>069MPI1223550003</v>
      </c>
      <c r="K14">
        <v>0</v>
      </c>
      <c r="L14">
        <v>41095891</v>
      </c>
      <c r="M14" s="138">
        <f t="shared" si="2"/>
        <v>-41095891</v>
      </c>
      <c r="N14" t="s">
        <v>178</v>
      </c>
      <c r="P14" t="s">
        <v>3839</v>
      </c>
      <c r="R14" t="s">
        <v>3808</v>
      </c>
      <c r="X14" s="225"/>
    </row>
    <row r="15" spans="1:25" hidden="1">
      <c r="A15">
        <v>14</v>
      </c>
      <c r="B15">
        <v>69</v>
      </c>
      <c r="D15">
        <v>701000002</v>
      </c>
      <c r="E15" s="139">
        <v>44936</v>
      </c>
      <c r="F15">
        <f t="shared" si="0"/>
        <v>1</v>
      </c>
      <c r="G15" s="139">
        <v>44936</v>
      </c>
      <c r="H15">
        <f t="shared" si="1"/>
        <v>16</v>
      </c>
      <c r="I15" t="s">
        <v>1661</v>
      </c>
      <c r="J15" t="str">
        <f>VLOOKUP(I15,'C701- Recalculate'!$D$27:$D$751,1,0)</f>
        <v>069MPI1223600002</v>
      </c>
      <c r="K15">
        <v>0</v>
      </c>
      <c r="L15">
        <v>26630137</v>
      </c>
      <c r="M15" s="138">
        <f t="shared" si="2"/>
        <v>-26630137</v>
      </c>
      <c r="N15" t="s">
        <v>178</v>
      </c>
      <c r="P15" t="s">
        <v>3839</v>
      </c>
      <c r="R15" t="s">
        <v>3808</v>
      </c>
      <c r="X15" s="225"/>
    </row>
    <row r="16" spans="1:25" hidden="1">
      <c r="A16">
        <v>15</v>
      </c>
      <c r="B16">
        <v>69</v>
      </c>
      <c r="D16">
        <v>701000002</v>
      </c>
      <c r="E16" s="139">
        <v>44936</v>
      </c>
      <c r="F16">
        <f t="shared" si="0"/>
        <v>1</v>
      </c>
      <c r="G16" s="139">
        <v>44936</v>
      </c>
      <c r="H16">
        <f t="shared" si="1"/>
        <v>16</v>
      </c>
      <c r="I16" t="s">
        <v>1728</v>
      </c>
      <c r="J16" t="str">
        <f>VLOOKUP(I16,'C701- Recalculate'!$D$27:$D$751,1,0)</f>
        <v>069MPI1230040001</v>
      </c>
      <c r="K16">
        <v>0</v>
      </c>
      <c r="L16">
        <v>44931507</v>
      </c>
      <c r="M16" s="138">
        <f t="shared" si="2"/>
        <v>-44931507</v>
      </c>
      <c r="N16" t="s">
        <v>178</v>
      </c>
      <c r="P16" t="s">
        <v>3839</v>
      </c>
      <c r="R16" t="s">
        <v>3808</v>
      </c>
      <c r="Y16" s="225"/>
    </row>
    <row r="17" spans="1:25" hidden="1">
      <c r="A17">
        <v>16</v>
      </c>
      <c r="B17">
        <v>69</v>
      </c>
      <c r="D17">
        <v>701000002</v>
      </c>
      <c r="E17" s="139">
        <v>44937</v>
      </c>
      <c r="F17">
        <f t="shared" si="0"/>
        <v>1</v>
      </c>
      <c r="G17" s="139">
        <v>44937</v>
      </c>
      <c r="H17">
        <f t="shared" si="1"/>
        <v>16</v>
      </c>
      <c r="I17" t="s">
        <v>1640</v>
      </c>
      <c r="J17" t="str">
        <f>VLOOKUP(I17,'C701- Recalculate'!$D$27:$D$751,1,0)</f>
        <v>069MPI1223550001</v>
      </c>
      <c r="K17">
        <v>0</v>
      </c>
      <c r="L17">
        <v>34931507</v>
      </c>
      <c r="M17" s="138">
        <f t="shared" si="2"/>
        <v>-34931507</v>
      </c>
      <c r="N17" t="s">
        <v>178</v>
      </c>
      <c r="P17" t="s">
        <v>3839</v>
      </c>
      <c r="R17" t="s">
        <v>3808</v>
      </c>
      <c r="Y17" s="225"/>
    </row>
    <row r="18" spans="1:25" hidden="1">
      <c r="A18">
        <v>17</v>
      </c>
      <c r="B18">
        <v>69</v>
      </c>
      <c r="D18">
        <v>701000002</v>
      </c>
      <c r="E18" s="139">
        <v>44938</v>
      </c>
      <c r="F18">
        <f t="shared" si="0"/>
        <v>1</v>
      </c>
      <c r="G18" s="139">
        <v>44938</v>
      </c>
      <c r="H18">
        <f t="shared" si="1"/>
        <v>16</v>
      </c>
      <c r="I18" t="s">
        <v>1664</v>
      </c>
      <c r="J18" t="str">
        <f>VLOOKUP(I18,'C701- Recalculate'!$D$27:$D$751,1,0)</f>
        <v>069MPI1223600003</v>
      </c>
      <c r="K18">
        <v>0</v>
      </c>
      <c r="L18">
        <v>43835617</v>
      </c>
      <c r="M18" s="138">
        <f t="shared" si="2"/>
        <v>-43835617</v>
      </c>
      <c r="N18" t="s">
        <v>178</v>
      </c>
      <c r="P18" t="s">
        <v>3839</v>
      </c>
      <c r="R18" t="s">
        <v>3808</v>
      </c>
      <c r="Y18" s="225"/>
    </row>
    <row r="19" spans="1:25" hidden="1">
      <c r="A19">
        <v>18</v>
      </c>
      <c r="B19">
        <v>69</v>
      </c>
      <c r="D19">
        <v>701000002</v>
      </c>
      <c r="E19" s="139">
        <v>44939</v>
      </c>
      <c r="F19">
        <f t="shared" si="0"/>
        <v>1</v>
      </c>
      <c r="G19" s="139">
        <v>44939</v>
      </c>
      <c r="H19">
        <f t="shared" si="1"/>
        <v>16</v>
      </c>
      <c r="I19" t="s">
        <v>1661</v>
      </c>
      <c r="J19" t="str">
        <f>VLOOKUP(I19,'C701- Recalculate'!$D$27:$D$751,1,0)</f>
        <v>069MPI1223600002</v>
      </c>
      <c r="K19">
        <v>0</v>
      </c>
      <c r="L19">
        <v>26630137</v>
      </c>
      <c r="M19" s="138">
        <f t="shared" si="2"/>
        <v>-26630137</v>
      </c>
      <c r="N19" t="s">
        <v>178</v>
      </c>
      <c r="P19" t="s">
        <v>3839</v>
      </c>
      <c r="R19" t="s">
        <v>3808</v>
      </c>
      <c r="Y19" s="225"/>
    </row>
    <row r="20" spans="1:25" hidden="1">
      <c r="A20">
        <v>19</v>
      </c>
      <c r="B20">
        <v>69</v>
      </c>
      <c r="D20">
        <v>701000002</v>
      </c>
      <c r="E20" s="139">
        <v>44943</v>
      </c>
      <c r="F20">
        <f t="shared" si="0"/>
        <v>1</v>
      </c>
      <c r="G20" s="139">
        <v>44943</v>
      </c>
      <c r="H20">
        <f t="shared" si="1"/>
        <v>16</v>
      </c>
      <c r="I20" t="s">
        <v>1627</v>
      </c>
      <c r="J20" t="str">
        <f>VLOOKUP(I20,'C701- Recalculate'!$D$27:$D$751,1,0)</f>
        <v>069MPI1223530001</v>
      </c>
      <c r="K20">
        <v>0</v>
      </c>
      <c r="L20">
        <v>48219178</v>
      </c>
      <c r="M20" s="138">
        <f t="shared" si="2"/>
        <v>-48219178</v>
      </c>
      <c r="N20" t="s">
        <v>178</v>
      </c>
      <c r="P20" t="s">
        <v>3839</v>
      </c>
      <c r="R20" t="s">
        <v>3808</v>
      </c>
      <c r="Y20" s="225"/>
    </row>
    <row r="21" spans="1:25" hidden="1">
      <c r="A21">
        <v>20</v>
      </c>
      <c r="B21">
        <v>69</v>
      </c>
      <c r="D21">
        <v>701000002</v>
      </c>
      <c r="E21" s="139">
        <v>44943</v>
      </c>
      <c r="F21">
        <f t="shared" si="0"/>
        <v>1</v>
      </c>
      <c r="G21" s="139">
        <v>44943</v>
      </c>
      <c r="H21">
        <f t="shared" si="1"/>
        <v>16</v>
      </c>
      <c r="I21" t="s">
        <v>1650</v>
      </c>
      <c r="J21" t="str">
        <f>VLOOKUP(I21,'C701- Recalculate'!$D$27:$D$751,1,0)</f>
        <v>069MPI1223560001</v>
      </c>
      <c r="K21">
        <v>0</v>
      </c>
      <c r="L21">
        <v>23287671</v>
      </c>
      <c r="M21" s="138">
        <f t="shared" si="2"/>
        <v>-23287671</v>
      </c>
      <c r="N21" t="s">
        <v>178</v>
      </c>
      <c r="P21" t="s">
        <v>3839</v>
      </c>
      <c r="R21" t="s">
        <v>3808</v>
      </c>
      <c r="Y21" s="225"/>
    </row>
    <row r="22" spans="1:25" hidden="1">
      <c r="A22">
        <v>21</v>
      </c>
      <c r="B22">
        <v>69</v>
      </c>
      <c r="D22">
        <v>701000002</v>
      </c>
      <c r="E22" s="139">
        <v>44943</v>
      </c>
      <c r="F22">
        <f t="shared" si="0"/>
        <v>1</v>
      </c>
      <c r="G22" s="139">
        <v>44943</v>
      </c>
      <c r="H22">
        <f t="shared" si="1"/>
        <v>16</v>
      </c>
      <c r="I22" t="s">
        <v>1728</v>
      </c>
      <c r="J22" t="str">
        <f>VLOOKUP(I22,'C701- Recalculate'!$D$27:$D$751,1,0)</f>
        <v>069MPI1230040001</v>
      </c>
      <c r="K22">
        <v>0</v>
      </c>
      <c r="L22">
        <v>44931507</v>
      </c>
      <c r="M22" s="138">
        <f t="shared" si="2"/>
        <v>-44931507</v>
      </c>
      <c r="N22" t="s">
        <v>178</v>
      </c>
      <c r="P22" t="s">
        <v>3839</v>
      </c>
      <c r="R22" t="s">
        <v>3808</v>
      </c>
      <c r="Y22" s="225"/>
    </row>
    <row r="23" spans="1:25" hidden="1">
      <c r="A23">
        <v>22</v>
      </c>
      <c r="B23">
        <v>69</v>
      </c>
      <c r="D23">
        <v>701000002</v>
      </c>
      <c r="E23" s="139">
        <v>44943</v>
      </c>
      <c r="F23">
        <f t="shared" si="0"/>
        <v>1</v>
      </c>
      <c r="G23" s="139">
        <v>44943</v>
      </c>
      <c r="H23">
        <f t="shared" si="1"/>
        <v>16</v>
      </c>
      <c r="I23" t="s">
        <v>1731</v>
      </c>
      <c r="J23" t="str">
        <f>VLOOKUP(I23,'C701- Recalculate'!$D$27:$D$751,1,0)</f>
        <v>069MPI1230040002</v>
      </c>
      <c r="K23">
        <v>0</v>
      </c>
      <c r="L23">
        <v>44931507</v>
      </c>
      <c r="M23" s="138">
        <f t="shared" si="2"/>
        <v>-44931507</v>
      </c>
      <c r="N23" t="s">
        <v>178</v>
      </c>
      <c r="P23" t="s">
        <v>3839</v>
      </c>
      <c r="R23" t="s">
        <v>3808</v>
      </c>
      <c r="Y23" s="225"/>
    </row>
    <row r="24" spans="1:25" hidden="1">
      <c r="A24">
        <v>23</v>
      </c>
      <c r="B24">
        <v>69</v>
      </c>
      <c r="D24">
        <v>701000002</v>
      </c>
      <c r="E24" s="139">
        <v>44944</v>
      </c>
      <c r="F24">
        <f t="shared" si="0"/>
        <v>1</v>
      </c>
      <c r="G24" s="139">
        <v>44944</v>
      </c>
      <c r="H24">
        <f t="shared" si="1"/>
        <v>16</v>
      </c>
      <c r="I24" t="s">
        <v>1657</v>
      </c>
      <c r="J24" t="str">
        <f>VLOOKUP(I24,'C701- Recalculate'!$D$27:$D$751,1,0)</f>
        <v>069MPI1223600001</v>
      </c>
      <c r="K24">
        <v>0</v>
      </c>
      <c r="L24">
        <v>39945206</v>
      </c>
      <c r="M24" s="138">
        <f t="shared" si="2"/>
        <v>-39945206</v>
      </c>
      <c r="N24" t="s">
        <v>178</v>
      </c>
      <c r="P24" t="s">
        <v>3839</v>
      </c>
      <c r="R24" t="s">
        <v>3808</v>
      </c>
      <c r="Y24" s="225"/>
    </row>
    <row r="25" spans="1:25" hidden="1">
      <c r="A25">
        <v>24</v>
      </c>
      <c r="B25">
        <v>69</v>
      </c>
      <c r="D25">
        <v>701000002</v>
      </c>
      <c r="E25" s="139">
        <v>44944</v>
      </c>
      <c r="F25">
        <f t="shared" si="0"/>
        <v>1</v>
      </c>
      <c r="G25" s="139">
        <v>44944</v>
      </c>
      <c r="H25">
        <f t="shared" si="1"/>
        <v>16</v>
      </c>
      <c r="I25" t="s">
        <v>1734</v>
      </c>
      <c r="J25" t="str">
        <f>VLOOKUP(I25,'C701- Recalculate'!$D$27:$D$751,1,0)</f>
        <v>069MPI1230100002</v>
      </c>
      <c r="K25">
        <v>0</v>
      </c>
      <c r="L25">
        <v>39945205</v>
      </c>
      <c r="M25" s="138">
        <f t="shared" si="2"/>
        <v>-39945205</v>
      </c>
      <c r="N25" t="s">
        <v>178</v>
      </c>
      <c r="P25" t="s">
        <v>3839</v>
      </c>
      <c r="R25" t="s">
        <v>3808</v>
      </c>
      <c r="Y25" s="225"/>
    </row>
    <row r="26" spans="1:25" hidden="1">
      <c r="A26">
        <v>25</v>
      </c>
      <c r="B26">
        <v>69</v>
      </c>
      <c r="D26">
        <v>701000002</v>
      </c>
      <c r="E26" s="139">
        <v>44944</v>
      </c>
      <c r="F26">
        <f t="shared" si="0"/>
        <v>1</v>
      </c>
      <c r="G26" s="139">
        <v>44944</v>
      </c>
      <c r="H26">
        <f t="shared" si="1"/>
        <v>16</v>
      </c>
      <c r="I26" t="s">
        <v>1737</v>
      </c>
      <c r="J26" t="str">
        <f>VLOOKUP(I26,'C701- Recalculate'!$D$27:$D$751,1,0)</f>
        <v>069MPI1230100004</v>
      </c>
      <c r="K26">
        <v>0</v>
      </c>
      <c r="L26">
        <v>43835616</v>
      </c>
      <c r="M26" s="138">
        <f t="shared" si="2"/>
        <v>-43835616</v>
      </c>
      <c r="N26" t="s">
        <v>178</v>
      </c>
      <c r="P26" t="s">
        <v>3839</v>
      </c>
      <c r="R26" t="s">
        <v>3808</v>
      </c>
      <c r="Y26" s="225"/>
    </row>
    <row r="27" spans="1:25" hidden="1">
      <c r="A27">
        <v>26</v>
      </c>
      <c r="B27">
        <v>69</v>
      </c>
      <c r="D27">
        <v>701000002</v>
      </c>
      <c r="E27" s="139">
        <v>44946</v>
      </c>
      <c r="F27">
        <f t="shared" si="0"/>
        <v>1</v>
      </c>
      <c r="G27" s="139">
        <v>44946</v>
      </c>
      <c r="H27">
        <f t="shared" si="1"/>
        <v>16</v>
      </c>
      <c r="I27" t="s">
        <v>1664</v>
      </c>
      <c r="J27" t="str">
        <f>VLOOKUP(I27,'C701- Recalculate'!$D$27:$D$751,1,0)</f>
        <v>069MPI1223600003</v>
      </c>
      <c r="K27">
        <v>0</v>
      </c>
      <c r="L27">
        <v>43835616</v>
      </c>
      <c r="M27" s="138">
        <f t="shared" si="2"/>
        <v>-43835616</v>
      </c>
      <c r="N27" t="s">
        <v>178</v>
      </c>
      <c r="P27" t="s">
        <v>3839</v>
      </c>
      <c r="R27" t="s">
        <v>3808</v>
      </c>
      <c r="Y27" s="225"/>
    </row>
    <row r="28" spans="1:25" ht="16.5" hidden="1" customHeight="1">
      <c r="A28">
        <v>27</v>
      </c>
      <c r="B28">
        <v>69</v>
      </c>
      <c r="D28">
        <v>701000002</v>
      </c>
      <c r="E28" s="139">
        <v>44952</v>
      </c>
      <c r="F28">
        <f t="shared" si="0"/>
        <v>1</v>
      </c>
      <c r="G28" s="139">
        <v>44952</v>
      </c>
      <c r="H28">
        <f t="shared" si="1"/>
        <v>16</v>
      </c>
      <c r="I28" t="s">
        <v>1627</v>
      </c>
      <c r="J28" t="str">
        <f>VLOOKUP(I28,'C701- Recalculate'!$D$27:$D$751,1,0)</f>
        <v>069MPI1223530001</v>
      </c>
      <c r="K28">
        <v>0</v>
      </c>
      <c r="L28">
        <v>48219178</v>
      </c>
      <c r="M28" s="138">
        <f t="shared" si="2"/>
        <v>-48219178</v>
      </c>
      <c r="N28" t="s">
        <v>178</v>
      </c>
      <c r="P28" t="s">
        <v>3839</v>
      </c>
      <c r="R28" t="s">
        <v>3808</v>
      </c>
      <c r="Y28" s="225"/>
    </row>
    <row r="29" spans="1:25" hidden="1">
      <c r="A29">
        <v>28</v>
      </c>
      <c r="B29">
        <v>69</v>
      </c>
      <c r="D29">
        <v>701000002</v>
      </c>
      <c r="E29" s="139">
        <v>44952</v>
      </c>
      <c r="F29">
        <f t="shared" si="0"/>
        <v>1</v>
      </c>
      <c r="G29" s="139">
        <v>44952</v>
      </c>
      <c r="H29">
        <f t="shared" si="1"/>
        <v>16</v>
      </c>
      <c r="I29" t="s">
        <v>1650</v>
      </c>
      <c r="J29" t="str">
        <f>VLOOKUP(I29,'C701- Recalculate'!$D$27:$D$751,1,0)</f>
        <v>069MPI1223560001</v>
      </c>
      <c r="K29">
        <v>0</v>
      </c>
      <c r="L29">
        <v>116438356</v>
      </c>
      <c r="M29" s="138">
        <f t="shared" si="2"/>
        <v>-116438356</v>
      </c>
      <c r="N29" t="s">
        <v>178</v>
      </c>
      <c r="P29" t="s">
        <v>3839</v>
      </c>
      <c r="R29" t="s">
        <v>3808</v>
      </c>
      <c r="X29" s="225"/>
      <c r="Y29" s="225"/>
    </row>
    <row r="30" spans="1:25" hidden="1">
      <c r="A30">
        <v>29</v>
      </c>
      <c r="B30">
        <v>69</v>
      </c>
      <c r="D30">
        <v>701000002</v>
      </c>
      <c r="E30" s="139">
        <v>44952</v>
      </c>
      <c r="F30">
        <f t="shared" si="0"/>
        <v>1</v>
      </c>
      <c r="G30" s="139">
        <v>44952</v>
      </c>
      <c r="H30">
        <f t="shared" si="1"/>
        <v>16</v>
      </c>
      <c r="I30" t="s">
        <v>1650</v>
      </c>
      <c r="J30" t="str">
        <f>VLOOKUP(I30,'C701- Recalculate'!$D$27:$D$751,1,0)</f>
        <v>069MPI1223560001</v>
      </c>
      <c r="K30">
        <v>0</v>
      </c>
      <c r="L30">
        <v>23287671</v>
      </c>
      <c r="M30" s="138">
        <f t="shared" si="2"/>
        <v>-23287671</v>
      </c>
      <c r="N30" t="s">
        <v>178</v>
      </c>
      <c r="P30" t="s">
        <v>3839</v>
      </c>
      <c r="R30" t="s">
        <v>3808</v>
      </c>
      <c r="Y30" s="225"/>
    </row>
    <row r="31" spans="1:25" hidden="1">
      <c r="A31">
        <v>30</v>
      </c>
      <c r="B31">
        <v>69</v>
      </c>
      <c r="D31">
        <v>701000002</v>
      </c>
      <c r="E31" s="139">
        <v>44952</v>
      </c>
      <c r="F31">
        <f t="shared" si="0"/>
        <v>1</v>
      </c>
      <c r="G31" s="139">
        <v>44952</v>
      </c>
      <c r="H31">
        <f t="shared" si="1"/>
        <v>16</v>
      </c>
      <c r="I31" t="s">
        <v>1731</v>
      </c>
      <c r="J31" t="str">
        <f>VLOOKUP(I31,'C701- Recalculate'!$D$27:$D$751,1,0)</f>
        <v>069MPI1230040002</v>
      </c>
      <c r="K31">
        <v>0</v>
      </c>
      <c r="L31">
        <v>44931507</v>
      </c>
      <c r="M31" s="138">
        <f t="shared" si="2"/>
        <v>-44931507</v>
      </c>
      <c r="N31" t="s">
        <v>178</v>
      </c>
      <c r="P31" t="s">
        <v>3839</v>
      </c>
      <c r="R31" t="s">
        <v>3808</v>
      </c>
      <c r="Y31" s="225"/>
    </row>
    <row r="32" spans="1:25" hidden="1">
      <c r="A32">
        <v>31</v>
      </c>
      <c r="B32">
        <v>69</v>
      </c>
      <c r="D32">
        <v>701000002</v>
      </c>
      <c r="E32" s="139">
        <v>44952</v>
      </c>
      <c r="F32">
        <f t="shared" si="0"/>
        <v>1</v>
      </c>
      <c r="G32" s="139">
        <v>44952</v>
      </c>
      <c r="H32">
        <f t="shared" si="1"/>
        <v>16</v>
      </c>
      <c r="I32" t="s">
        <v>1754</v>
      </c>
      <c r="J32" t="str">
        <f>VLOOKUP(I32,'C701- Recalculate'!$D$27:$D$751,1,0)</f>
        <v>069MPI1230160001</v>
      </c>
      <c r="K32">
        <v>0</v>
      </c>
      <c r="L32">
        <v>39945205</v>
      </c>
      <c r="M32" s="138">
        <f t="shared" si="2"/>
        <v>-39945205</v>
      </c>
      <c r="N32" t="s">
        <v>178</v>
      </c>
      <c r="P32" t="s">
        <v>3839</v>
      </c>
      <c r="R32" t="s">
        <v>3808</v>
      </c>
      <c r="Y32" s="225"/>
    </row>
    <row r="33" spans="1:25" hidden="1">
      <c r="A33">
        <v>32</v>
      </c>
      <c r="B33">
        <v>69</v>
      </c>
      <c r="D33">
        <v>701000002</v>
      </c>
      <c r="E33" s="139">
        <v>44952</v>
      </c>
      <c r="F33">
        <f t="shared" si="0"/>
        <v>1</v>
      </c>
      <c r="G33" s="139">
        <v>44952</v>
      </c>
      <c r="H33">
        <f t="shared" si="1"/>
        <v>16</v>
      </c>
      <c r="I33" t="s">
        <v>1757</v>
      </c>
      <c r="J33" t="str">
        <f>VLOOKUP(I33,'C701- Recalculate'!$D$27:$D$751,1,0)</f>
        <v>069MPI1230160002</v>
      </c>
      <c r="K33">
        <v>0</v>
      </c>
      <c r="L33">
        <v>26630137</v>
      </c>
      <c r="M33" s="138">
        <f t="shared" si="2"/>
        <v>-26630137</v>
      </c>
      <c r="N33" t="s">
        <v>178</v>
      </c>
      <c r="P33" t="s">
        <v>3839</v>
      </c>
      <c r="R33" t="s">
        <v>3808</v>
      </c>
      <c r="Y33" s="225"/>
    </row>
    <row r="34" spans="1:25" hidden="1">
      <c r="A34">
        <v>33</v>
      </c>
      <c r="B34">
        <v>69</v>
      </c>
      <c r="D34">
        <v>701000002</v>
      </c>
      <c r="E34" s="139">
        <v>44952</v>
      </c>
      <c r="F34">
        <f t="shared" si="0"/>
        <v>1</v>
      </c>
      <c r="G34" s="139">
        <v>44952</v>
      </c>
      <c r="H34">
        <f t="shared" si="1"/>
        <v>16</v>
      </c>
      <c r="I34" t="s">
        <v>1760</v>
      </c>
      <c r="J34" t="str">
        <f>VLOOKUP(I34,'C701- Recalculate'!$D$27:$D$751,1,0)</f>
        <v>069MPI1230160003</v>
      </c>
      <c r="K34">
        <v>0</v>
      </c>
      <c r="L34">
        <v>43835617</v>
      </c>
      <c r="M34" s="138">
        <f t="shared" si="2"/>
        <v>-43835617</v>
      </c>
      <c r="N34" t="s">
        <v>178</v>
      </c>
      <c r="P34" t="s">
        <v>3839</v>
      </c>
      <c r="R34" t="s">
        <v>3808</v>
      </c>
      <c r="X34" s="225"/>
      <c r="Y34" s="225"/>
    </row>
    <row r="35" spans="1:25" hidden="1">
      <c r="A35">
        <v>34</v>
      </c>
      <c r="B35">
        <v>69</v>
      </c>
      <c r="D35">
        <v>701000002</v>
      </c>
      <c r="E35" s="139">
        <v>44953</v>
      </c>
      <c r="F35">
        <f t="shared" si="0"/>
        <v>1</v>
      </c>
      <c r="G35" s="139">
        <v>44953</v>
      </c>
      <c r="H35">
        <f t="shared" si="1"/>
        <v>16</v>
      </c>
      <c r="I35" t="s">
        <v>1661</v>
      </c>
      <c r="J35" t="str">
        <f>VLOOKUP(I35,'C701- Recalculate'!$D$27:$D$751,1,0)</f>
        <v>069MPI1223600002</v>
      </c>
      <c r="K35">
        <v>0</v>
      </c>
      <c r="L35">
        <v>26630137</v>
      </c>
      <c r="M35" s="138">
        <f t="shared" si="2"/>
        <v>-26630137</v>
      </c>
      <c r="N35" t="s">
        <v>178</v>
      </c>
      <c r="P35" t="s">
        <v>3839</v>
      </c>
      <c r="R35" t="s">
        <v>3808</v>
      </c>
      <c r="X35" s="225"/>
      <c r="Y35" s="225"/>
    </row>
    <row r="36" spans="1:25" hidden="1">
      <c r="A36">
        <v>35</v>
      </c>
      <c r="B36">
        <v>69</v>
      </c>
      <c r="D36">
        <v>701000002</v>
      </c>
      <c r="E36" s="139">
        <v>44929</v>
      </c>
      <c r="F36">
        <f t="shared" si="0"/>
        <v>1</v>
      </c>
      <c r="G36" s="139">
        <v>44929</v>
      </c>
      <c r="H36">
        <f t="shared" si="1"/>
        <v>16</v>
      </c>
      <c r="I36" t="s">
        <v>1599</v>
      </c>
      <c r="J36" t="str">
        <f>VLOOKUP(I36,'C701- Recalculate'!$D$27:$D$751,1,0)</f>
        <v>069MPI1223470001</v>
      </c>
      <c r="K36">
        <v>0</v>
      </c>
      <c r="L36">
        <v>87671233</v>
      </c>
      <c r="M36" s="138">
        <f t="shared" si="2"/>
        <v>-87671233</v>
      </c>
      <c r="N36" t="s">
        <v>178</v>
      </c>
      <c r="P36" t="s">
        <v>3839</v>
      </c>
      <c r="R36" t="s">
        <v>3808</v>
      </c>
      <c r="X36" s="225"/>
      <c r="Y36" s="225"/>
    </row>
    <row r="37" spans="1:25" hidden="1">
      <c r="A37">
        <v>36</v>
      </c>
      <c r="B37">
        <v>69</v>
      </c>
      <c r="D37">
        <v>701000002</v>
      </c>
      <c r="E37" s="139">
        <v>44929</v>
      </c>
      <c r="F37">
        <f t="shared" si="0"/>
        <v>1</v>
      </c>
      <c r="G37" s="139">
        <v>44929</v>
      </c>
      <c r="H37">
        <f t="shared" si="1"/>
        <v>16</v>
      </c>
      <c r="I37" t="s">
        <v>1606</v>
      </c>
      <c r="J37" t="str">
        <f>VLOOKUP(I37,'C701- Recalculate'!$D$27:$D$751,1,0)</f>
        <v>069MPI1223470003</v>
      </c>
      <c r="K37">
        <v>0</v>
      </c>
      <c r="L37">
        <v>43835617</v>
      </c>
      <c r="M37" s="138">
        <f t="shared" si="2"/>
        <v>-43835617</v>
      </c>
      <c r="N37" t="s">
        <v>178</v>
      </c>
      <c r="P37" t="s">
        <v>3839</v>
      </c>
      <c r="R37" t="s">
        <v>3808</v>
      </c>
      <c r="X37" s="225"/>
      <c r="Y37" s="225"/>
    </row>
    <row r="38" spans="1:25" hidden="1">
      <c r="A38">
        <v>37</v>
      </c>
      <c r="B38">
        <v>69</v>
      </c>
      <c r="D38">
        <v>701000002</v>
      </c>
      <c r="E38" s="139">
        <v>44929</v>
      </c>
      <c r="F38">
        <f t="shared" si="0"/>
        <v>1</v>
      </c>
      <c r="G38" s="139">
        <v>44929</v>
      </c>
      <c r="H38">
        <f t="shared" si="1"/>
        <v>16</v>
      </c>
      <c r="I38" t="s">
        <v>1617</v>
      </c>
      <c r="J38" t="str">
        <f>VLOOKUP(I38,'C701- Recalculate'!$D$27:$D$751,1,0)</f>
        <v>069MPI1223490001</v>
      </c>
      <c r="K38">
        <v>0</v>
      </c>
      <c r="L38">
        <v>73972603</v>
      </c>
      <c r="M38" s="138">
        <f t="shared" si="2"/>
        <v>-73972603</v>
      </c>
      <c r="N38" t="s">
        <v>178</v>
      </c>
      <c r="P38" t="s">
        <v>3839</v>
      </c>
      <c r="R38" t="s">
        <v>3808</v>
      </c>
      <c r="X38" s="225"/>
      <c r="Y38" s="225"/>
    </row>
    <row r="39" spans="1:25" hidden="1">
      <c r="A39">
        <v>38</v>
      </c>
      <c r="B39">
        <v>69</v>
      </c>
      <c r="D39">
        <v>701000002</v>
      </c>
      <c r="E39" s="139">
        <v>44929</v>
      </c>
      <c r="F39">
        <f t="shared" si="0"/>
        <v>1</v>
      </c>
      <c r="G39" s="139">
        <v>44929</v>
      </c>
      <c r="H39">
        <f t="shared" si="1"/>
        <v>16</v>
      </c>
      <c r="I39" t="s">
        <v>1620</v>
      </c>
      <c r="J39" t="str">
        <f>VLOOKUP(I39,'C701- Recalculate'!$D$27:$D$751,1,0)</f>
        <v>069MPI1223490003</v>
      </c>
      <c r="K39">
        <v>0</v>
      </c>
      <c r="L39">
        <v>24657534</v>
      </c>
      <c r="M39" s="138">
        <f t="shared" si="2"/>
        <v>-24657534</v>
      </c>
      <c r="N39" t="s">
        <v>178</v>
      </c>
      <c r="P39" t="s">
        <v>3839</v>
      </c>
      <c r="R39" t="s">
        <v>3808</v>
      </c>
      <c r="X39" s="225"/>
      <c r="Y39" s="225"/>
    </row>
    <row r="40" spans="1:25" hidden="1">
      <c r="A40">
        <v>39</v>
      </c>
      <c r="B40">
        <v>69</v>
      </c>
      <c r="D40">
        <v>701000002</v>
      </c>
      <c r="E40" s="139">
        <v>44929</v>
      </c>
      <c r="F40">
        <f t="shared" si="0"/>
        <v>1</v>
      </c>
      <c r="G40" s="139">
        <v>44929</v>
      </c>
      <c r="H40">
        <f t="shared" si="1"/>
        <v>16</v>
      </c>
      <c r="I40" t="s">
        <v>1613</v>
      </c>
      <c r="J40" t="str">
        <f>VLOOKUP(I40,'C701- Recalculate'!$D$27:$D$751,1,0)</f>
        <v>069MPI1223490004</v>
      </c>
      <c r="K40">
        <v>0</v>
      </c>
      <c r="L40">
        <v>41095890</v>
      </c>
      <c r="M40" s="138">
        <f t="shared" si="2"/>
        <v>-41095890</v>
      </c>
      <c r="N40" t="s">
        <v>178</v>
      </c>
      <c r="P40" t="s">
        <v>3839</v>
      </c>
      <c r="R40" t="s">
        <v>3808</v>
      </c>
      <c r="X40" s="225"/>
      <c r="Y40" s="225"/>
    </row>
    <row r="41" spans="1:25" hidden="1">
      <c r="A41">
        <v>40</v>
      </c>
      <c r="B41">
        <v>69</v>
      </c>
      <c r="D41">
        <v>701000002</v>
      </c>
      <c r="E41" s="139">
        <v>44929</v>
      </c>
      <c r="F41">
        <f t="shared" si="0"/>
        <v>1</v>
      </c>
      <c r="G41" s="139">
        <v>44929</v>
      </c>
      <c r="H41">
        <f t="shared" si="1"/>
        <v>16</v>
      </c>
      <c r="I41" t="s">
        <v>1613</v>
      </c>
      <c r="J41" t="str">
        <f>VLOOKUP(I41,'C701- Recalculate'!$D$27:$D$751,1,0)</f>
        <v>069MPI1223490004</v>
      </c>
      <c r="K41">
        <v>0</v>
      </c>
      <c r="L41">
        <v>82191781</v>
      </c>
      <c r="M41" s="138">
        <f t="shared" si="2"/>
        <v>-82191781</v>
      </c>
      <c r="N41" t="s">
        <v>178</v>
      </c>
      <c r="P41" t="s">
        <v>3839</v>
      </c>
      <c r="R41" t="s">
        <v>3808</v>
      </c>
      <c r="X41" s="225"/>
      <c r="Y41" s="225"/>
    </row>
    <row r="42" spans="1:25" hidden="1">
      <c r="A42">
        <v>41</v>
      </c>
      <c r="B42">
        <v>69</v>
      </c>
      <c r="D42">
        <v>701000002</v>
      </c>
      <c r="E42" s="139">
        <v>44929</v>
      </c>
      <c r="F42">
        <f t="shared" si="0"/>
        <v>1</v>
      </c>
      <c r="G42" s="139">
        <v>44929</v>
      </c>
      <c r="H42">
        <f t="shared" si="1"/>
        <v>16</v>
      </c>
      <c r="I42" t="s">
        <v>1634</v>
      </c>
      <c r="J42" t="str">
        <f>VLOOKUP(I42,'C701- Recalculate'!$D$27:$D$751,1,0)</f>
        <v>069MPI1223540001</v>
      </c>
      <c r="K42">
        <v>0</v>
      </c>
      <c r="L42">
        <v>38904109</v>
      </c>
      <c r="M42" s="138">
        <f t="shared" si="2"/>
        <v>-38904109</v>
      </c>
      <c r="N42" t="s">
        <v>178</v>
      </c>
      <c r="P42" t="s">
        <v>3839</v>
      </c>
      <c r="R42" t="s">
        <v>3808</v>
      </c>
      <c r="X42" s="225"/>
    </row>
    <row r="43" spans="1:25" hidden="1">
      <c r="A43">
        <v>42</v>
      </c>
      <c r="B43">
        <v>69</v>
      </c>
      <c r="D43">
        <v>701000002</v>
      </c>
      <c r="E43" s="139">
        <v>44929</v>
      </c>
      <c r="F43">
        <f t="shared" si="0"/>
        <v>1</v>
      </c>
      <c r="G43" s="139">
        <v>44929</v>
      </c>
      <c r="H43">
        <f t="shared" si="1"/>
        <v>16</v>
      </c>
      <c r="I43" t="s">
        <v>1640</v>
      </c>
      <c r="J43" t="str">
        <f>VLOOKUP(I43,'C701- Recalculate'!$D$27:$D$751,1,0)</f>
        <v>069MPI1223550001</v>
      </c>
      <c r="K43">
        <v>0</v>
      </c>
      <c r="L43">
        <v>69863014</v>
      </c>
      <c r="M43" s="138">
        <f t="shared" si="2"/>
        <v>-69863014</v>
      </c>
      <c r="N43" t="s">
        <v>178</v>
      </c>
      <c r="P43" t="s">
        <v>3839</v>
      </c>
      <c r="R43" t="s">
        <v>3808</v>
      </c>
      <c r="X43" s="225"/>
    </row>
    <row r="44" spans="1:25" hidden="1">
      <c r="A44">
        <v>43</v>
      </c>
      <c r="B44">
        <v>69</v>
      </c>
      <c r="D44">
        <v>701000002</v>
      </c>
      <c r="E44" s="139">
        <v>44929</v>
      </c>
      <c r="F44">
        <f t="shared" si="0"/>
        <v>1</v>
      </c>
      <c r="G44" s="139">
        <v>44929</v>
      </c>
      <c r="H44">
        <f t="shared" si="1"/>
        <v>16</v>
      </c>
      <c r="I44" t="s">
        <v>1674</v>
      </c>
      <c r="J44" t="str">
        <f>VLOOKUP(I44,'C701- Recalculate'!$D$27:$D$751,1,0)</f>
        <v>069MPI1223640001</v>
      </c>
      <c r="K44">
        <v>0</v>
      </c>
      <c r="L44">
        <v>83835617</v>
      </c>
      <c r="M44" s="138">
        <f t="shared" si="2"/>
        <v>-83835617</v>
      </c>
      <c r="N44" t="s">
        <v>178</v>
      </c>
      <c r="P44" t="s">
        <v>3839</v>
      </c>
      <c r="R44" t="s">
        <v>3808</v>
      </c>
      <c r="X44" s="225"/>
    </row>
    <row r="45" spans="1:25" hidden="1">
      <c r="A45">
        <v>44</v>
      </c>
      <c r="B45">
        <v>69</v>
      </c>
      <c r="D45">
        <v>701000002</v>
      </c>
      <c r="E45" s="139">
        <v>44929</v>
      </c>
      <c r="F45">
        <f t="shared" si="0"/>
        <v>1</v>
      </c>
      <c r="G45" s="139">
        <v>44929</v>
      </c>
      <c r="H45">
        <f t="shared" si="1"/>
        <v>16</v>
      </c>
      <c r="I45" t="s">
        <v>1703</v>
      </c>
      <c r="J45" t="str">
        <f>VLOOKUP(I45,'C701- Recalculate'!$D$27:$D$751,1,0)</f>
        <v>069MPI1223640006</v>
      </c>
      <c r="K45">
        <v>0</v>
      </c>
      <c r="L45">
        <v>54794520</v>
      </c>
      <c r="M45" s="138">
        <f t="shared" si="2"/>
        <v>-54794520</v>
      </c>
      <c r="N45" t="s">
        <v>178</v>
      </c>
      <c r="P45" t="s">
        <v>3839</v>
      </c>
      <c r="R45" t="s">
        <v>3808</v>
      </c>
      <c r="X45" s="225"/>
    </row>
    <row r="46" spans="1:25" hidden="1">
      <c r="A46">
        <v>45</v>
      </c>
      <c r="B46">
        <v>69</v>
      </c>
      <c r="D46">
        <v>701000002</v>
      </c>
      <c r="E46" s="139">
        <v>44929</v>
      </c>
      <c r="F46">
        <f t="shared" si="0"/>
        <v>1</v>
      </c>
      <c r="G46" s="139">
        <v>44929</v>
      </c>
      <c r="H46">
        <f t="shared" si="1"/>
        <v>16</v>
      </c>
      <c r="I46" t="s">
        <v>1716</v>
      </c>
      <c r="J46" t="str">
        <f>VLOOKUP(I46,'C701- Recalculate'!$D$27:$D$751,1,0)</f>
        <v>069MPI1223640014</v>
      </c>
      <c r="K46">
        <v>0</v>
      </c>
      <c r="L46">
        <v>124931507</v>
      </c>
      <c r="M46" s="138">
        <f t="shared" si="2"/>
        <v>-124931507</v>
      </c>
      <c r="N46" t="s">
        <v>178</v>
      </c>
      <c r="P46" t="s">
        <v>3839</v>
      </c>
      <c r="R46" t="s">
        <v>3808</v>
      </c>
      <c r="X46" s="225"/>
    </row>
    <row r="47" spans="1:25" hidden="1">
      <c r="A47">
        <v>46</v>
      </c>
      <c r="B47">
        <v>69</v>
      </c>
      <c r="D47">
        <v>701000002</v>
      </c>
      <c r="E47" s="139">
        <v>44956</v>
      </c>
      <c r="F47">
        <f t="shared" si="0"/>
        <v>1</v>
      </c>
      <c r="G47" s="139">
        <v>44956</v>
      </c>
      <c r="H47">
        <f t="shared" si="1"/>
        <v>16</v>
      </c>
      <c r="I47" t="s">
        <v>1627</v>
      </c>
      <c r="J47" t="str">
        <f>VLOOKUP(I47,'C701- Recalculate'!$D$27:$D$751,1,0)</f>
        <v>069MPI1223530001</v>
      </c>
      <c r="K47">
        <v>0</v>
      </c>
      <c r="L47">
        <v>96438356</v>
      </c>
      <c r="M47" s="138">
        <f t="shared" si="2"/>
        <v>-96438356</v>
      </c>
      <c r="N47" t="s">
        <v>178</v>
      </c>
      <c r="P47" t="s">
        <v>3839</v>
      </c>
      <c r="R47" t="s">
        <v>3808</v>
      </c>
      <c r="X47" s="225"/>
    </row>
    <row r="48" spans="1:25" hidden="1">
      <c r="A48">
        <v>47</v>
      </c>
      <c r="B48">
        <v>69</v>
      </c>
      <c r="D48">
        <v>701000002</v>
      </c>
      <c r="E48" s="139">
        <v>44956</v>
      </c>
      <c r="F48">
        <f t="shared" si="0"/>
        <v>1</v>
      </c>
      <c r="G48" s="139">
        <v>44956</v>
      </c>
      <c r="H48">
        <f t="shared" si="1"/>
        <v>16</v>
      </c>
      <c r="I48" t="s">
        <v>1657</v>
      </c>
      <c r="J48" t="str">
        <f>VLOOKUP(I48,'C701- Recalculate'!$D$27:$D$751,1,0)</f>
        <v>069MPI1223600001</v>
      </c>
      <c r="K48">
        <v>0</v>
      </c>
      <c r="L48">
        <v>39945205</v>
      </c>
      <c r="M48" s="138">
        <f t="shared" si="2"/>
        <v>-39945205</v>
      </c>
      <c r="N48" t="s">
        <v>178</v>
      </c>
      <c r="P48" t="s">
        <v>3839</v>
      </c>
      <c r="R48" t="s">
        <v>3808</v>
      </c>
      <c r="X48" s="225"/>
    </row>
    <row r="49" spans="1:24" hidden="1">
      <c r="A49">
        <v>48</v>
      </c>
      <c r="B49">
        <v>4</v>
      </c>
      <c r="D49">
        <v>701000001</v>
      </c>
      <c r="E49" s="139">
        <v>45093</v>
      </c>
      <c r="F49">
        <f t="shared" si="0"/>
        <v>6</v>
      </c>
      <c r="G49" s="139">
        <v>45093</v>
      </c>
      <c r="H49">
        <f t="shared" si="1"/>
        <v>16</v>
      </c>
      <c r="I49" t="s">
        <v>3840</v>
      </c>
      <c r="J49" t="e">
        <f>VLOOKUP(I49,'C701- Recalculate'!$D$27:$D$751,1,0)</f>
        <v>#N/A</v>
      </c>
      <c r="K49">
        <v>0</v>
      </c>
      <c r="L49">
        <v>37476</v>
      </c>
      <c r="M49" s="138">
        <f t="shared" si="2"/>
        <v>-37476</v>
      </c>
      <c r="N49" t="s">
        <v>178</v>
      </c>
      <c r="P49" t="s">
        <v>3813</v>
      </c>
      <c r="Q49">
        <v>701000001</v>
      </c>
      <c r="R49" t="s">
        <v>3841</v>
      </c>
      <c r="T49" t="s">
        <v>1462</v>
      </c>
      <c r="X49" s="225"/>
    </row>
    <row r="50" spans="1:24" hidden="1">
      <c r="A50">
        <v>49</v>
      </c>
      <c r="B50">
        <v>32</v>
      </c>
      <c r="D50">
        <v>701000001</v>
      </c>
      <c r="E50" s="139">
        <v>45008</v>
      </c>
      <c r="F50">
        <f t="shared" si="0"/>
        <v>3</v>
      </c>
      <c r="G50" s="139">
        <v>45008</v>
      </c>
      <c r="H50">
        <f t="shared" si="1"/>
        <v>16</v>
      </c>
      <c r="I50" s="682" t="s">
        <v>3842</v>
      </c>
      <c r="J50" t="e">
        <f>VLOOKUP(I50,'C701- Recalculate'!$D$27:$D$751,1,0)</f>
        <v>#N/A</v>
      </c>
      <c r="K50">
        <v>0</v>
      </c>
      <c r="L50">
        <v>20300</v>
      </c>
      <c r="M50" s="138">
        <f t="shared" si="2"/>
        <v>-20300</v>
      </c>
      <c r="N50" t="s">
        <v>178</v>
      </c>
      <c r="P50" t="s">
        <v>3843</v>
      </c>
      <c r="R50" t="s">
        <v>3844</v>
      </c>
      <c r="T50" t="s">
        <v>1462</v>
      </c>
      <c r="X50" s="225"/>
    </row>
    <row r="51" spans="1:24" hidden="1">
      <c r="A51">
        <v>50</v>
      </c>
      <c r="B51">
        <v>32</v>
      </c>
      <c r="D51">
        <v>701000001</v>
      </c>
      <c r="E51" s="139">
        <v>45008</v>
      </c>
      <c r="F51">
        <f t="shared" si="0"/>
        <v>3</v>
      </c>
      <c r="G51" s="139">
        <v>45008</v>
      </c>
      <c r="H51">
        <f t="shared" si="1"/>
        <v>16</v>
      </c>
      <c r="I51" s="682" t="s">
        <v>3845</v>
      </c>
      <c r="J51" t="e">
        <f>VLOOKUP(I51,'C701- Recalculate'!$D$27:$D$751,1,0)</f>
        <v>#N/A</v>
      </c>
      <c r="K51">
        <v>0</v>
      </c>
      <c r="L51">
        <v>18300</v>
      </c>
      <c r="M51" s="138">
        <f t="shared" si="2"/>
        <v>-18300</v>
      </c>
      <c r="N51" t="s">
        <v>178</v>
      </c>
      <c r="P51" t="s">
        <v>3843</v>
      </c>
      <c r="R51" t="s">
        <v>3846</v>
      </c>
      <c r="T51" t="s">
        <v>1462</v>
      </c>
      <c r="X51" s="225"/>
    </row>
    <row r="52" spans="1:24" hidden="1">
      <c r="A52">
        <v>51</v>
      </c>
      <c r="B52">
        <v>69</v>
      </c>
      <c r="D52">
        <v>701000001</v>
      </c>
      <c r="E52" s="139">
        <v>44937</v>
      </c>
      <c r="F52">
        <f t="shared" si="0"/>
        <v>1</v>
      </c>
      <c r="G52" s="139">
        <v>44937</v>
      </c>
      <c r="H52">
        <f t="shared" si="1"/>
        <v>16</v>
      </c>
      <c r="I52" s="139" t="s">
        <v>3847</v>
      </c>
      <c r="J52" t="e">
        <f>VLOOKUP(I52,'C701- Recalculate'!$D$27:$D$751,1,0)</f>
        <v>#N/A</v>
      </c>
      <c r="K52">
        <v>0</v>
      </c>
      <c r="L52">
        <v>85207382</v>
      </c>
      <c r="M52" s="138">
        <f t="shared" si="2"/>
        <v>-85207382</v>
      </c>
      <c r="N52" t="s">
        <v>178</v>
      </c>
      <c r="P52" t="s">
        <v>3824</v>
      </c>
      <c r="R52" t="s">
        <v>3848</v>
      </c>
      <c r="S52" t="s">
        <v>4642</v>
      </c>
      <c r="T52" t="s">
        <v>1462</v>
      </c>
      <c r="X52" s="225"/>
    </row>
    <row r="53" spans="1:24" hidden="1">
      <c r="A53">
        <v>52</v>
      </c>
      <c r="B53">
        <v>69</v>
      </c>
      <c r="D53">
        <v>701000001</v>
      </c>
      <c r="E53" s="139">
        <v>44953</v>
      </c>
      <c r="F53">
        <f t="shared" si="0"/>
        <v>1</v>
      </c>
      <c r="G53" s="139">
        <v>44953</v>
      </c>
      <c r="H53">
        <f t="shared" si="1"/>
        <v>16</v>
      </c>
      <c r="I53" s="139" t="s">
        <v>3849</v>
      </c>
      <c r="J53" t="e">
        <f>VLOOKUP(I53,'C701- Recalculate'!$D$27:$D$751,1,0)</f>
        <v>#N/A</v>
      </c>
      <c r="K53">
        <v>0</v>
      </c>
      <c r="L53">
        <v>32.479999999999997</v>
      </c>
      <c r="M53" s="138">
        <f t="shared" si="2"/>
        <v>-32.479999999999997</v>
      </c>
      <c r="N53" t="s">
        <v>315</v>
      </c>
      <c r="P53" t="s">
        <v>3819</v>
      </c>
      <c r="R53" t="s">
        <v>3850</v>
      </c>
      <c r="T53" t="s">
        <v>1462</v>
      </c>
      <c r="X53" s="225"/>
    </row>
    <row r="54" spans="1:24" hidden="1">
      <c r="A54">
        <v>53</v>
      </c>
      <c r="B54">
        <v>69</v>
      </c>
      <c r="D54">
        <v>701000001</v>
      </c>
      <c r="E54" s="139">
        <v>44953</v>
      </c>
      <c r="F54">
        <f t="shared" si="0"/>
        <v>1</v>
      </c>
      <c r="G54" s="139">
        <v>44953</v>
      </c>
      <c r="H54">
        <f t="shared" si="1"/>
        <v>16</v>
      </c>
      <c r="I54" s="139" t="s">
        <v>3849</v>
      </c>
      <c r="J54" t="e">
        <f>VLOOKUP(I54,'C701- Recalculate'!$D$27:$D$751,1,0)</f>
        <v>#N/A</v>
      </c>
      <c r="K54">
        <v>0</v>
      </c>
      <c r="L54">
        <v>763767</v>
      </c>
      <c r="M54" s="138">
        <f t="shared" si="2"/>
        <v>-763767</v>
      </c>
      <c r="N54" t="s">
        <v>178</v>
      </c>
      <c r="P54" t="s">
        <v>3819</v>
      </c>
      <c r="R54" t="s">
        <v>3850</v>
      </c>
      <c r="T54" t="s">
        <v>1462</v>
      </c>
      <c r="X54" s="225"/>
    </row>
    <row r="55" spans="1:24" hidden="1">
      <c r="A55">
        <v>54</v>
      </c>
      <c r="B55">
        <v>69</v>
      </c>
      <c r="D55">
        <v>701000001</v>
      </c>
      <c r="E55" s="139">
        <v>44953</v>
      </c>
      <c r="F55">
        <f t="shared" si="0"/>
        <v>1</v>
      </c>
      <c r="G55" s="139">
        <v>44953</v>
      </c>
      <c r="H55">
        <f t="shared" si="1"/>
        <v>16</v>
      </c>
      <c r="I55" s="139" t="s">
        <v>3849</v>
      </c>
      <c r="J55" t="e">
        <f>VLOOKUP(I55,'C701- Recalculate'!$D$27:$D$751,1,0)</f>
        <v>#N/A</v>
      </c>
      <c r="K55">
        <v>32.479999999999997</v>
      </c>
      <c r="L55">
        <v>0</v>
      </c>
      <c r="M55" s="138">
        <f t="shared" si="2"/>
        <v>32.479999999999997</v>
      </c>
      <c r="N55" t="s">
        <v>315</v>
      </c>
      <c r="P55" t="s">
        <v>3819</v>
      </c>
      <c r="R55" t="s">
        <v>3850</v>
      </c>
      <c r="T55" t="s">
        <v>1462</v>
      </c>
      <c r="X55" s="225"/>
    </row>
    <row r="56" spans="1:24" hidden="1">
      <c r="A56">
        <v>55</v>
      </c>
      <c r="B56">
        <v>69</v>
      </c>
      <c r="D56">
        <v>701000001</v>
      </c>
      <c r="E56" s="139">
        <v>44977</v>
      </c>
      <c r="F56">
        <f t="shared" si="0"/>
        <v>2</v>
      </c>
      <c r="G56" s="139">
        <v>44977</v>
      </c>
      <c r="H56">
        <f t="shared" si="1"/>
        <v>16</v>
      </c>
      <c r="I56" t="s">
        <v>3851</v>
      </c>
      <c r="J56" t="e">
        <f>VLOOKUP(I56,'C701- Recalculate'!$D$27:$D$751,1,0)</f>
        <v>#N/A</v>
      </c>
      <c r="K56">
        <v>0</v>
      </c>
      <c r="L56">
        <v>3020</v>
      </c>
      <c r="M56" s="138">
        <f t="shared" si="2"/>
        <v>-3020</v>
      </c>
      <c r="N56" t="s">
        <v>315</v>
      </c>
      <c r="P56" t="s">
        <v>3829</v>
      </c>
      <c r="R56" t="s">
        <v>3852</v>
      </c>
      <c r="T56" t="s">
        <v>1462</v>
      </c>
      <c r="X56" s="225"/>
    </row>
    <row r="57" spans="1:24" hidden="1">
      <c r="A57">
        <v>56</v>
      </c>
      <c r="B57">
        <v>69</v>
      </c>
      <c r="D57">
        <v>701000001</v>
      </c>
      <c r="E57" s="139">
        <v>44977</v>
      </c>
      <c r="F57">
        <f t="shared" si="0"/>
        <v>2</v>
      </c>
      <c r="G57" s="139">
        <v>44977</v>
      </c>
      <c r="H57">
        <f t="shared" si="1"/>
        <v>16</v>
      </c>
      <c r="I57" t="s">
        <v>3851</v>
      </c>
      <c r="J57" t="e">
        <f>VLOOKUP(I57,'C701- Recalculate'!$D$27:$D$751,1,0)</f>
        <v>#N/A</v>
      </c>
      <c r="K57">
        <v>3020</v>
      </c>
      <c r="L57">
        <v>0</v>
      </c>
      <c r="M57" s="138">
        <f t="shared" si="2"/>
        <v>3020</v>
      </c>
      <c r="N57" t="s">
        <v>315</v>
      </c>
      <c r="P57" t="s">
        <v>3829</v>
      </c>
      <c r="R57" t="s">
        <v>3852</v>
      </c>
      <c r="T57" t="s">
        <v>1462</v>
      </c>
      <c r="X57" s="225"/>
    </row>
    <row r="58" spans="1:24" hidden="1">
      <c r="A58">
        <v>57</v>
      </c>
      <c r="B58">
        <v>69</v>
      </c>
      <c r="D58">
        <v>701000001</v>
      </c>
      <c r="E58" s="139">
        <v>44984</v>
      </c>
      <c r="F58">
        <f t="shared" si="0"/>
        <v>2</v>
      </c>
      <c r="G58" s="139">
        <v>44984</v>
      </c>
      <c r="H58">
        <f t="shared" si="1"/>
        <v>16</v>
      </c>
      <c r="I58" t="s">
        <v>3853</v>
      </c>
      <c r="J58" t="e">
        <f>VLOOKUP(I58,'C701- Recalculate'!$D$27:$D$751,1,0)</f>
        <v>#N/A</v>
      </c>
      <c r="K58">
        <v>0</v>
      </c>
      <c r="L58">
        <v>15800</v>
      </c>
      <c r="M58" s="138">
        <f t="shared" si="2"/>
        <v>-15800</v>
      </c>
      <c r="N58" t="s">
        <v>178</v>
      </c>
      <c r="P58" t="s">
        <v>3819</v>
      </c>
      <c r="R58" t="s">
        <v>3854</v>
      </c>
      <c r="T58" t="s">
        <v>1462</v>
      </c>
      <c r="X58" s="225"/>
    </row>
    <row r="59" spans="1:24" hidden="1">
      <c r="A59">
        <v>58</v>
      </c>
      <c r="B59">
        <v>69</v>
      </c>
      <c r="D59">
        <v>701000001</v>
      </c>
      <c r="E59" s="139">
        <v>44984</v>
      </c>
      <c r="F59">
        <f t="shared" si="0"/>
        <v>2</v>
      </c>
      <c r="G59" s="139">
        <v>44984</v>
      </c>
      <c r="H59">
        <f t="shared" si="1"/>
        <v>16</v>
      </c>
      <c r="I59" t="s">
        <v>3855</v>
      </c>
      <c r="J59" t="e">
        <f>VLOOKUP(I59,'C701- Recalculate'!$D$27:$D$751,1,0)</f>
        <v>#N/A</v>
      </c>
      <c r="K59">
        <v>0</v>
      </c>
      <c r="L59">
        <v>52.46</v>
      </c>
      <c r="M59" s="138">
        <f t="shared" si="2"/>
        <v>-52.46</v>
      </c>
      <c r="N59" t="s">
        <v>315</v>
      </c>
      <c r="P59" t="s">
        <v>3819</v>
      </c>
      <c r="R59" t="s">
        <v>3856</v>
      </c>
      <c r="T59" t="s">
        <v>1462</v>
      </c>
      <c r="X59" s="225"/>
    </row>
    <row r="60" spans="1:24" hidden="1">
      <c r="A60">
        <v>59</v>
      </c>
      <c r="B60">
        <v>69</v>
      </c>
      <c r="D60">
        <v>701000001</v>
      </c>
      <c r="E60" s="139">
        <v>44984</v>
      </c>
      <c r="F60">
        <f t="shared" si="0"/>
        <v>2</v>
      </c>
      <c r="G60" s="139">
        <v>44984</v>
      </c>
      <c r="H60">
        <f t="shared" si="1"/>
        <v>16</v>
      </c>
      <c r="I60" t="s">
        <v>3855</v>
      </c>
      <c r="J60" t="e">
        <f>VLOOKUP(I60,'C701- Recalculate'!$D$27:$D$751,1,0)</f>
        <v>#N/A</v>
      </c>
      <c r="K60">
        <v>52.46</v>
      </c>
      <c r="L60">
        <v>0</v>
      </c>
      <c r="M60" s="138">
        <f t="shared" si="2"/>
        <v>52.46</v>
      </c>
      <c r="N60" t="s">
        <v>315</v>
      </c>
      <c r="P60" t="s">
        <v>3819</v>
      </c>
      <c r="R60" t="s">
        <v>3856</v>
      </c>
      <c r="T60" t="s">
        <v>1462</v>
      </c>
      <c r="X60" s="225"/>
    </row>
    <row r="61" spans="1:24" hidden="1">
      <c r="A61">
        <v>60</v>
      </c>
      <c r="B61">
        <v>69</v>
      </c>
      <c r="D61">
        <v>701000001</v>
      </c>
      <c r="E61" s="139">
        <v>45012</v>
      </c>
      <c r="F61">
        <f t="shared" si="0"/>
        <v>3</v>
      </c>
      <c r="G61" s="139">
        <v>45012</v>
      </c>
      <c r="H61">
        <f t="shared" si="1"/>
        <v>16</v>
      </c>
      <c r="I61" t="s">
        <v>3857</v>
      </c>
      <c r="J61" t="e">
        <f>VLOOKUP(I61,'C701- Recalculate'!$D$27:$D$751,1,0)</f>
        <v>#N/A</v>
      </c>
      <c r="K61">
        <v>0</v>
      </c>
      <c r="L61">
        <v>1209.82</v>
      </c>
      <c r="M61" s="138">
        <f t="shared" si="2"/>
        <v>-1209.82</v>
      </c>
      <c r="N61" t="s">
        <v>315</v>
      </c>
      <c r="P61" t="s">
        <v>3835</v>
      </c>
      <c r="R61" t="s">
        <v>3858</v>
      </c>
      <c r="T61" t="s">
        <v>1462</v>
      </c>
      <c r="X61" s="225"/>
    </row>
    <row r="62" spans="1:24" hidden="1">
      <c r="A62">
        <v>61</v>
      </c>
      <c r="B62">
        <v>69</v>
      </c>
      <c r="D62">
        <v>701000001</v>
      </c>
      <c r="E62" s="139">
        <v>45012</v>
      </c>
      <c r="F62">
        <f t="shared" si="0"/>
        <v>3</v>
      </c>
      <c r="G62" s="139">
        <v>45012</v>
      </c>
      <c r="H62">
        <f t="shared" si="1"/>
        <v>16</v>
      </c>
      <c r="I62" t="s">
        <v>3857</v>
      </c>
      <c r="J62" t="e">
        <f>VLOOKUP(I62,'C701- Recalculate'!$D$27:$D$751,1,0)</f>
        <v>#N/A</v>
      </c>
      <c r="K62">
        <v>1209.82</v>
      </c>
      <c r="L62">
        <v>0</v>
      </c>
      <c r="M62" s="138">
        <f t="shared" si="2"/>
        <v>1209.82</v>
      </c>
      <c r="N62" t="s">
        <v>315</v>
      </c>
      <c r="P62" t="s">
        <v>3835</v>
      </c>
      <c r="R62" t="s">
        <v>3858</v>
      </c>
      <c r="T62" t="s">
        <v>1462</v>
      </c>
      <c r="X62" s="225"/>
    </row>
    <row r="63" spans="1:24" hidden="1">
      <c r="A63">
        <v>62</v>
      </c>
      <c r="B63">
        <v>69</v>
      </c>
      <c r="D63">
        <v>701000001</v>
      </c>
      <c r="E63" s="139">
        <v>44988</v>
      </c>
      <c r="F63">
        <f t="shared" si="0"/>
        <v>3</v>
      </c>
      <c r="G63" s="139">
        <v>44988</v>
      </c>
      <c r="H63">
        <f t="shared" si="1"/>
        <v>16</v>
      </c>
      <c r="I63" t="s">
        <v>3859</v>
      </c>
      <c r="J63" t="e">
        <f>VLOOKUP(I63,'C701- Recalculate'!$D$27:$D$751,1,0)</f>
        <v>#N/A</v>
      </c>
      <c r="K63">
        <v>0</v>
      </c>
      <c r="L63">
        <v>192783</v>
      </c>
      <c r="M63" s="138">
        <f t="shared" si="2"/>
        <v>-192783</v>
      </c>
      <c r="N63" t="s">
        <v>178</v>
      </c>
      <c r="P63" t="s">
        <v>3819</v>
      </c>
      <c r="R63" t="s">
        <v>3860</v>
      </c>
      <c r="T63" t="s">
        <v>1462</v>
      </c>
      <c r="X63" s="225"/>
    </row>
    <row r="64" spans="1:24" hidden="1">
      <c r="A64">
        <v>63</v>
      </c>
      <c r="B64">
        <v>69</v>
      </c>
      <c r="D64">
        <v>701000001</v>
      </c>
      <c r="E64" s="139">
        <v>44994</v>
      </c>
      <c r="F64">
        <f t="shared" si="0"/>
        <v>3</v>
      </c>
      <c r="G64" s="139">
        <v>44994</v>
      </c>
      <c r="H64">
        <f t="shared" si="1"/>
        <v>16</v>
      </c>
      <c r="I64" t="s">
        <v>3861</v>
      </c>
      <c r="J64" t="e">
        <f>VLOOKUP(I64,'C701- Recalculate'!$D$27:$D$751,1,0)</f>
        <v>#N/A</v>
      </c>
      <c r="K64">
        <v>0</v>
      </c>
      <c r="L64">
        <v>76990928</v>
      </c>
      <c r="M64" s="138">
        <f t="shared" si="2"/>
        <v>-76990928</v>
      </c>
      <c r="N64" t="s">
        <v>178</v>
      </c>
      <c r="P64" t="s">
        <v>3824</v>
      </c>
      <c r="R64" t="s">
        <v>3862</v>
      </c>
      <c r="S64" t="s">
        <v>4632</v>
      </c>
      <c r="T64" t="s">
        <v>1462</v>
      </c>
      <c r="X64" s="225"/>
    </row>
    <row r="65" spans="1:24" hidden="1">
      <c r="A65">
        <v>64</v>
      </c>
      <c r="B65">
        <v>69</v>
      </c>
      <c r="D65">
        <v>701000001</v>
      </c>
      <c r="E65" s="139">
        <v>45023</v>
      </c>
      <c r="F65">
        <f t="shared" si="0"/>
        <v>4</v>
      </c>
      <c r="G65" s="139">
        <v>45023</v>
      </c>
      <c r="H65">
        <f t="shared" si="1"/>
        <v>16</v>
      </c>
      <c r="I65" t="s">
        <v>3863</v>
      </c>
      <c r="J65" t="e">
        <f>VLOOKUP(I65,'C701- Recalculate'!$D$27:$D$751,1,0)</f>
        <v>#N/A</v>
      </c>
      <c r="K65">
        <v>0</v>
      </c>
      <c r="L65">
        <v>76967880</v>
      </c>
      <c r="M65" s="138">
        <f t="shared" si="2"/>
        <v>-76967880</v>
      </c>
      <c r="N65" t="s">
        <v>178</v>
      </c>
      <c r="P65" t="s">
        <v>3864</v>
      </c>
      <c r="R65" t="s">
        <v>3865</v>
      </c>
      <c r="S65" t="s">
        <v>4621</v>
      </c>
      <c r="T65" t="s">
        <v>1462</v>
      </c>
      <c r="X65" s="225"/>
    </row>
    <row r="66" spans="1:24" hidden="1">
      <c r="A66">
        <v>65</v>
      </c>
      <c r="B66">
        <v>69</v>
      </c>
      <c r="D66">
        <v>701000001</v>
      </c>
      <c r="E66" s="139">
        <v>45084</v>
      </c>
      <c r="F66">
        <f t="shared" si="0"/>
        <v>6</v>
      </c>
      <c r="G66" s="139">
        <v>45084</v>
      </c>
      <c r="H66">
        <f t="shared" si="1"/>
        <v>16</v>
      </c>
      <c r="I66" s="139" t="s">
        <v>3866</v>
      </c>
      <c r="J66" t="e">
        <f>VLOOKUP(I66,'C701- Recalculate'!$D$27:$D$751,1,0)</f>
        <v>#N/A</v>
      </c>
      <c r="K66">
        <v>0</v>
      </c>
      <c r="L66">
        <v>213476</v>
      </c>
      <c r="M66" s="138">
        <f t="shared" si="2"/>
        <v>-213476</v>
      </c>
      <c r="N66" t="s">
        <v>178</v>
      </c>
      <c r="P66" t="s">
        <v>3819</v>
      </c>
      <c r="R66" t="s">
        <v>3867</v>
      </c>
      <c r="T66" t="s">
        <v>1462</v>
      </c>
      <c r="X66" s="225"/>
    </row>
    <row r="67" spans="1:24" hidden="1">
      <c r="A67">
        <v>66</v>
      </c>
      <c r="B67">
        <v>69</v>
      </c>
      <c r="D67">
        <v>701000001</v>
      </c>
      <c r="E67" s="139">
        <v>45085</v>
      </c>
      <c r="F67">
        <f t="shared" ref="F67:F130" si="3">MONTH(E67)</f>
        <v>6</v>
      </c>
      <c r="G67" s="139">
        <v>45085</v>
      </c>
      <c r="H67">
        <f t="shared" ref="H67:H130" si="4">LEN(I67)</f>
        <v>16</v>
      </c>
      <c r="I67" s="224" t="s">
        <v>3868</v>
      </c>
      <c r="J67" t="e">
        <f>VLOOKUP(I67,'C701- Recalculate'!$D$27:$D$751,1,0)</f>
        <v>#N/A</v>
      </c>
      <c r="K67">
        <v>0</v>
      </c>
      <c r="L67">
        <v>82492247</v>
      </c>
      <c r="M67" s="138">
        <f t="shared" ref="M67:M130" si="5">K67-L67</f>
        <v>-82492247</v>
      </c>
      <c r="N67" t="s">
        <v>178</v>
      </c>
      <c r="P67" t="s">
        <v>3864</v>
      </c>
      <c r="R67" t="s">
        <v>3869</v>
      </c>
      <c r="S67" t="s">
        <v>4623</v>
      </c>
      <c r="T67" t="s">
        <v>1462</v>
      </c>
      <c r="X67" s="225"/>
    </row>
    <row r="68" spans="1:24" hidden="1">
      <c r="A68">
        <v>67</v>
      </c>
      <c r="B68">
        <v>69</v>
      </c>
      <c r="D68">
        <v>701000001</v>
      </c>
      <c r="E68" s="139">
        <v>45085</v>
      </c>
      <c r="F68">
        <f t="shared" si="3"/>
        <v>6</v>
      </c>
      <c r="G68" s="139">
        <v>45085</v>
      </c>
      <c r="H68">
        <f t="shared" si="4"/>
        <v>16</v>
      </c>
      <c r="I68" t="s">
        <v>3870</v>
      </c>
      <c r="J68" t="e">
        <f>VLOOKUP(I68,'C701- Recalculate'!$D$27:$D$751,1,0)</f>
        <v>#N/A</v>
      </c>
      <c r="K68">
        <v>0</v>
      </c>
      <c r="L68">
        <v>85281527</v>
      </c>
      <c r="M68" s="138">
        <f t="shared" si="5"/>
        <v>-85281527</v>
      </c>
      <c r="N68" t="s">
        <v>178</v>
      </c>
      <c r="P68" t="s">
        <v>3864</v>
      </c>
      <c r="R68" t="s">
        <v>3871</v>
      </c>
      <c r="S68" t="s">
        <v>4635</v>
      </c>
      <c r="T68" t="s">
        <v>1462</v>
      </c>
      <c r="X68" s="225"/>
    </row>
    <row r="69" spans="1:24" hidden="1">
      <c r="A69">
        <v>68</v>
      </c>
      <c r="B69">
        <v>69</v>
      </c>
      <c r="D69">
        <v>701000002</v>
      </c>
      <c r="E69" s="139">
        <v>44936</v>
      </c>
      <c r="F69">
        <f t="shared" si="3"/>
        <v>1</v>
      </c>
      <c r="G69" s="139">
        <v>44936</v>
      </c>
      <c r="H69">
        <f t="shared" si="4"/>
        <v>16</v>
      </c>
      <c r="I69" t="s">
        <v>1603</v>
      </c>
      <c r="J69" t="str">
        <f>VLOOKUP(I69,'C701- Recalculate'!$D$27:$D$751,1,0)</f>
        <v>069MPI1223470002</v>
      </c>
      <c r="K69">
        <v>0</v>
      </c>
      <c r="L69">
        <v>43561644</v>
      </c>
      <c r="M69" s="138">
        <f t="shared" si="5"/>
        <v>-43561644</v>
      </c>
      <c r="N69" t="s">
        <v>178</v>
      </c>
      <c r="P69" t="s">
        <v>3839</v>
      </c>
      <c r="R69" t="s">
        <v>3808</v>
      </c>
      <c r="X69" s="225"/>
    </row>
    <row r="70" spans="1:24" hidden="1">
      <c r="A70">
        <v>69</v>
      </c>
      <c r="B70">
        <v>69</v>
      </c>
      <c r="D70">
        <v>701000002</v>
      </c>
      <c r="E70" s="139">
        <v>44936</v>
      </c>
      <c r="F70">
        <f t="shared" si="3"/>
        <v>1</v>
      </c>
      <c r="G70" s="139">
        <v>44936</v>
      </c>
      <c r="H70">
        <f t="shared" si="4"/>
        <v>16</v>
      </c>
      <c r="I70" t="s">
        <v>1627</v>
      </c>
      <c r="J70" t="str">
        <f>VLOOKUP(I70,'C701- Recalculate'!$D$27:$D$751,1,0)</f>
        <v>069MPI1223530001</v>
      </c>
      <c r="K70">
        <v>0</v>
      </c>
      <c r="L70">
        <v>48219178</v>
      </c>
      <c r="M70" s="138">
        <f t="shared" si="5"/>
        <v>-48219178</v>
      </c>
      <c r="N70" t="s">
        <v>178</v>
      </c>
      <c r="P70" t="s">
        <v>3839</v>
      </c>
      <c r="R70" t="s">
        <v>3808</v>
      </c>
      <c r="X70" s="225"/>
    </row>
    <row r="71" spans="1:24" hidden="1">
      <c r="A71">
        <v>70</v>
      </c>
      <c r="B71">
        <v>69</v>
      </c>
      <c r="D71">
        <v>701000002</v>
      </c>
      <c r="E71" s="139">
        <v>44936</v>
      </c>
      <c r="F71">
        <f t="shared" si="3"/>
        <v>1</v>
      </c>
      <c r="G71" s="139">
        <v>44936</v>
      </c>
      <c r="H71">
        <f t="shared" si="4"/>
        <v>16</v>
      </c>
      <c r="I71" t="s">
        <v>1640</v>
      </c>
      <c r="J71" t="str">
        <f>VLOOKUP(I71,'C701- Recalculate'!$D$27:$D$751,1,0)</f>
        <v>069MPI1223550001</v>
      </c>
      <c r="K71">
        <v>0</v>
      </c>
      <c r="L71">
        <v>34931507</v>
      </c>
      <c r="M71" s="138">
        <f t="shared" si="5"/>
        <v>-34931507</v>
      </c>
      <c r="N71" t="s">
        <v>178</v>
      </c>
      <c r="P71" t="s">
        <v>3839</v>
      </c>
      <c r="R71" t="s">
        <v>3808</v>
      </c>
      <c r="X71" s="225"/>
    </row>
    <row r="72" spans="1:24" hidden="1">
      <c r="A72">
        <v>71</v>
      </c>
      <c r="B72">
        <v>69</v>
      </c>
      <c r="D72">
        <v>701000002</v>
      </c>
      <c r="E72" s="139">
        <v>44936</v>
      </c>
      <c r="F72">
        <f t="shared" si="3"/>
        <v>1</v>
      </c>
      <c r="G72" s="139">
        <v>44936</v>
      </c>
      <c r="H72">
        <f t="shared" si="4"/>
        <v>16</v>
      </c>
      <c r="I72" t="s">
        <v>1654</v>
      </c>
      <c r="J72" t="str">
        <f>VLOOKUP(I72,'C701- Recalculate'!$D$27:$D$751,1,0)</f>
        <v>069MPI1223560002</v>
      </c>
      <c r="K72">
        <v>0</v>
      </c>
      <c r="L72">
        <v>23287672</v>
      </c>
      <c r="M72" s="138">
        <f t="shared" si="5"/>
        <v>-23287672</v>
      </c>
      <c r="N72" t="s">
        <v>178</v>
      </c>
      <c r="P72" t="s">
        <v>3839</v>
      </c>
      <c r="R72" t="s">
        <v>3808</v>
      </c>
    </row>
    <row r="73" spans="1:24" hidden="1">
      <c r="A73">
        <v>72</v>
      </c>
      <c r="B73">
        <v>69</v>
      </c>
      <c r="D73">
        <v>701000002</v>
      </c>
      <c r="E73" s="139">
        <v>44937</v>
      </c>
      <c r="F73">
        <f t="shared" si="3"/>
        <v>1</v>
      </c>
      <c r="G73" s="139">
        <v>44937</v>
      </c>
      <c r="H73">
        <f t="shared" si="4"/>
        <v>16</v>
      </c>
      <c r="I73" t="s">
        <v>1654</v>
      </c>
      <c r="J73" t="str">
        <f>VLOOKUP(I73,'C701- Recalculate'!$D$27:$D$751,1,0)</f>
        <v>069MPI1223560002</v>
      </c>
      <c r="K73">
        <v>0</v>
      </c>
      <c r="L73">
        <v>23287671</v>
      </c>
      <c r="M73" s="138">
        <f t="shared" si="5"/>
        <v>-23287671</v>
      </c>
      <c r="N73" t="s">
        <v>178</v>
      </c>
      <c r="P73" t="s">
        <v>3839</v>
      </c>
      <c r="R73" t="s">
        <v>3808</v>
      </c>
    </row>
    <row r="74" spans="1:24" hidden="1">
      <c r="A74">
        <v>73</v>
      </c>
      <c r="B74">
        <v>69</v>
      </c>
      <c r="D74">
        <v>701000002</v>
      </c>
      <c r="E74" s="139">
        <v>44937</v>
      </c>
      <c r="F74">
        <f t="shared" si="3"/>
        <v>1</v>
      </c>
      <c r="G74" s="139">
        <v>44937</v>
      </c>
      <c r="H74">
        <f t="shared" si="4"/>
        <v>16</v>
      </c>
      <c r="I74" t="s">
        <v>1728</v>
      </c>
      <c r="J74" t="str">
        <f>VLOOKUP(I74,'C701- Recalculate'!$D$27:$D$751,1,0)</f>
        <v>069MPI1230040001</v>
      </c>
      <c r="K74">
        <v>0</v>
      </c>
      <c r="L74">
        <v>44931507</v>
      </c>
      <c r="M74" s="138">
        <f t="shared" si="5"/>
        <v>-44931507</v>
      </c>
      <c r="N74" t="s">
        <v>178</v>
      </c>
      <c r="P74" t="s">
        <v>3839</v>
      </c>
      <c r="R74" t="s">
        <v>3808</v>
      </c>
    </row>
    <row r="75" spans="1:24" hidden="1">
      <c r="A75">
        <v>74</v>
      </c>
      <c r="B75">
        <v>69</v>
      </c>
      <c r="D75">
        <v>701000002</v>
      </c>
      <c r="E75" s="139">
        <v>44939</v>
      </c>
      <c r="F75">
        <f t="shared" si="3"/>
        <v>1</v>
      </c>
      <c r="G75" s="139">
        <v>44939</v>
      </c>
      <c r="H75">
        <f t="shared" si="4"/>
        <v>16</v>
      </c>
      <c r="I75" t="s">
        <v>1627</v>
      </c>
      <c r="J75" t="str">
        <f>VLOOKUP(I75,'C701- Recalculate'!$D$27:$D$751,1,0)</f>
        <v>069MPI1223530001</v>
      </c>
      <c r="K75">
        <v>0</v>
      </c>
      <c r="L75">
        <v>48219178</v>
      </c>
      <c r="M75" s="138">
        <f t="shared" si="5"/>
        <v>-48219178</v>
      </c>
      <c r="N75" t="s">
        <v>178</v>
      </c>
      <c r="P75" t="s">
        <v>3839</v>
      </c>
      <c r="R75" t="s">
        <v>3808</v>
      </c>
    </row>
    <row r="76" spans="1:24" hidden="1">
      <c r="A76">
        <v>75</v>
      </c>
      <c r="B76">
        <v>69</v>
      </c>
      <c r="D76">
        <v>701000002</v>
      </c>
      <c r="E76" s="139">
        <v>44939</v>
      </c>
      <c r="F76">
        <f t="shared" si="3"/>
        <v>1</v>
      </c>
      <c r="G76" s="139">
        <v>44939</v>
      </c>
      <c r="H76">
        <f t="shared" si="4"/>
        <v>16</v>
      </c>
      <c r="I76" t="s">
        <v>1664</v>
      </c>
      <c r="J76" t="str">
        <f>VLOOKUP(I76,'C701- Recalculate'!$D$27:$D$751,1,0)</f>
        <v>069MPI1223600003</v>
      </c>
      <c r="K76">
        <v>0</v>
      </c>
      <c r="L76">
        <v>43835616</v>
      </c>
      <c r="M76" s="138">
        <f t="shared" si="5"/>
        <v>-43835616</v>
      </c>
      <c r="N76" t="s">
        <v>178</v>
      </c>
      <c r="P76" t="s">
        <v>3839</v>
      </c>
      <c r="R76" t="s">
        <v>3808</v>
      </c>
    </row>
    <row r="77" spans="1:24" hidden="1">
      <c r="A77">
        <v>76</v>
      </c>
      <c r="B77">
        <v>69</v>
      </c>
      <c r="D77">
        <v>701000002</v>
      </c>
      <c r="E77" s="139">
        <v>44939</v>
      </c>
      <c r="F77">
        <f t="shared" si="3"/>
        <v>1</v>
      </c>
      <c r="G77" s="139">
        <v>44939</v>
      </c>
      <c r="H77">
        <f t="shared" si="4"/>
        <v>16</v>
      </c>
      <c r="I77" t="s">
        <v>1743</v>
      </c>
      <c r="J77" t="str">
        <f>VLOOKUP(I77,'C701- Recalculate'!$D$27:$D$751,1,0)</f>
        <v>069MPI1230130002</v>
      </c>
      <c r="K77">
        <v>0</v>
      </c>
      <c r="L77">
        <v>33972603</v>
      </c>
      <c r="M77" s="138">
        <f t="shared" si="5"/>
        <v>-33972603</v>
      </c>
      <c r="N77" t="s">
        <v>178</v>
      </c>
      <c r="P77" t="s">
        <v>3839</v>
      </c>
      <c r="R77" t="s">
        <v>3808</v>
      </c>
    </row>
    <row r="78" spans="1:24" hidden="1">
      <c r="A78">
        <v>77</v>
      </c>
      <c r="B78">
        <v>69</v>
      </c>
      <c r="D78">
        <v>701000002</v>
      </c>
      <c r="E78" s="139">
        <v>44942</v>
      </c>
      <c r="F78">
        <f t="shared" si="3"/>
        <v>1</v>
      </c>
      <c r="G78" s="139">
        <v>44942</v>
      </c>
      <c r="H78">
        <f t="shared" si="4"/>
        <v>16</v>
      </c>
      <c r="I78" t="s">
        <v>1627</v>
      </c>
      <c r="J78" t="str">
        <f>VLOOKUP(I78,'C701- Recalculate'!$D$27:$D$751,1,0)</f>
        <v>069MPI1223530001</v>
      </c>
      <c r="K78">
        <v>0</v>
      </c>
      <c r="L78">
        <v>48219178</v>
      </c>
      <c r="M78" s="138">
        <f t="shared" si="5"/>
        <v>-48219178</v>
      </c>
      <c r="N78" t="s">
        <v>178</v>
      </c>
      <c r="P78" t="s">
        <v>3839</v>
      </c>
      <c r="R78" t="s">
        <v>3808</v>
      </c>
    </row>
    <row r="79" spans="1:24" hidden="1">
      <c r="A79">
        <v>78</v>
      </c>
      <c r="B79">
        <v>69</v>
      </c>
      <c r="D79">
        <v>701000002</v>
      </c>
      <c r="E79" s="139">
        <v>44942</v>
      </c>
      <c r="F79">
        <f t="shared" si="3"/>
        <v>1</v>
      </c>
      <c r="G79" s="139">
        <v>44942</v>
      </c>
      <c r="H79">
        <f t="shared" si="4"/>
        <v>16</v>
      </c>
      <c r="I79" t="s">
        <v>1650</v>
      </c>
      <c r="J79" t="str">
        <f>VLOOKUP(I79,'C701- Recalculate'!$D$27:$D$751,1,0)</f>
        <v>069MPI1223560001</v>
      </c>
      <c r="K79">
        <v>0</v>
      </c>
      <c r="L79">
        <v>46575343</v>
      </c>
      <c r="M79" s="138">
        <f t="shared" si="5"/>
        <v>-46575343</v>
      </c>
      <c r="N79" t="s">
        <v>178</v>
      </c>
      <c r="P79" t="s">
        <v>3839</v>
      </c>
      <c r="R79" t="s">
        <v>3808</v>
      </c>
    </row>
    <row r="80" spans="1:24" hidden="1">
      <c r="A80">
        <v>79</v>
      </c>
      <c r="B80">
        <v>69</v>
      </c>
      <c r="D80">
        <v>701000002</v>
      </c>
      <c r="E80" s="139">
        <v>44942</v>
      </c>
      <c r="F80">
        <f t="shared" si="3"/>
        <v>1</v>
      </c>
      <c r="G80" s="139">
        <v>44942</v>
      </c>
      <c r="H80">
        <f t="shared" si="4"/>
        <v>16</v>
      </c>
      <c r="I80" t="s">
        <v>1731</v>
      </c>
      <c r="J80" t="str">
        <f>VLOOKUP(I80,'C701- Recalculate'!$D$27:$D$751,1,0)</f>
        <v>069MPI1230040002</v>
      </c>
      <c r="K80">
        <v>0</v>
      </c>
      <c r="L80">
        <v>89863014</v>
      </c>
      <c r="M80" s="138">
        <f t="shared" si="5"/>
        <v>-89863014</v>
      </c>
      <c r="N80" t="s">
        <v>178</v>
      </c>
      <c r="P80" t="s">
        <v>3839</v>
      </c>
      <c r="R80" t="s">
        <v>3808</v>
      </c>
    </row>
    <row r="81" spans="1:20" hidden="1">
      <c r="A81">
        <v>80</v>
      </c>
      <c r="B81">
        <v>69</v>
      </c>
      <c r="D81">
        <v>701000002</v>
      </c>
      <c r="E81" s="139">
        <v>44942</v>
      </c>
      <c r="F81">
        <f t="shared" si="3"/>
        <v>1</v>
      </c>
      <c r="G81" s="139">
        <v>44942</v>
      </c>
      <c r="H81">
        <f t="shared" si="4"/>
        <v>16</v>
      </c>
      <c r="I81" t="s">
        <v>1734</v>
      </c>
      <c r="J81" t="str">
        <f>VLOOKUP(I81,'C701- Recalculate'!$D$27:$D$751,1,0)</f>
        <v>069MPI1230100002</v>
      </c>
      <c r="K81">
        <v>0</v>
      </c>
      <c r="L81">
        <v>79890411</v>
      </c>
      <c r="M81" s="138">
        <f t="shared" si="5"/>
        <v>-79890411</v>
      </c>
      <c r="N81" t="s">
        <v>178</v>
      </c>
      <c r="P81" t="s">
        <v>3839</v>
      </c>
      <c r="R81" t="s">
        <v>3808</v>
      </c>
    </row>
    <row r="82" spans="1:20" hidden="1">
      <c r="A82">
        <v>81</v>
      </c>
      <c r="B82">
        <v>69</v>
      </c>
      <c r="D82">
        <v>701000002</v>
      </c>
      <c r="E82" s="139">
        <v>44942</v>
      </c>
      <c r="F82">
        <f t="shared" si="3"/>
        <v>1</v>
      </c>
      <c r="G82" s="139">
        <v>44942</v>
      </c>
      <c r="H82">
        <f t="shared" si="4"/>
        <v>16</v>
      </c>
      <c r="I82" t="s">
        <v>1760</v>
      </c>
      <c r="J82" t="str">
        <f>VLOOKUP(I82,'C701- Recalculate'!$D$27:$D$751,1,0)</f>
        <v>069MPI1230160003</v>
      </c>
      <c r="K82">
        <v>0</v>
      </c>
      <c r="L82">
        <v>43835616</v>
      </c>
      <c r="M82" s="138">
        <f t="shared" si="5"/>
        <v>-43835616</v>
      </c>
      <c r="N82" t="s">
        <v>178</v>
      </c>
      <c r="P82" t="s">
        <v>3839</v>
      </c>
      <c r="R82" t="s">
        <v>3808</v>
      </c>
    </row>
    <row r="83" spans="1:20" hidden="1">
      <c r="A83">
        <v>82</v>
      </c>
      <c r="B83">
        <v>69</v>
      </c>
      <c r="D83">
        <v>701000002</v>
      </c>
      <c r="E83" s="139">
        <v>44944</v>
      </c>
      <c r="F83">
        <f t="shared" si="3"/>
        <v>1</v>
      </c>
      <c r="G83" s="139">
        <v>44944</v>
      </c>
      <c r="H83">
        <f t="shared" si="4"/>
        <v>16</v>
      </c>
      <c r="I83" t="s">
        <v>1623</v>
      </c>
      <c r="J83" t="str">
        <f>VLOOKUP(I83,'C701- Recalculate'!$D$27:$D$751,1,0)</f>
        <v>069MPI1223530002</v>
      </c>
      <c r="K83">
        <v>0</v>
      </c>
      <c r="L83">
        <v>48219179</v>
      </c>
      <c r="M83" s="138">
        <f t="shared" si="5"/>
        <v>-48219179</v>
      </c>
      <c r="N83" t="s">
        <v>178</v>
      </c>
      <c r="P83" t="s">
        <v>3839</v>
      </c>
      <c r="R83" t="s">
        <v>3808</v>
      </c>
    </row>
    <row r="84" spans="1:20" hidden="1">
      <c r="A84">
        <v>83</v>
      </c>
      <c r="B84">
        <v>69</v>
      </c>
      <c r="D84">
        <v>701000002</v>
      </c>
      <c r="E84" s="139">
        <v>44945</v>
      </c>
      <c r="F84">
        <f t="shared" si="3"/>
        <v>1</v>
      </c>
      <c r="G84" s="139">
        <v>44945</v>
      </c>
      <c r="H84">
        <f t="shared" si="4"/>
        <v>16</v>
      </c>
      <c r="I84" t="s">
        <v>1650</v>
      </c>
      <c r="J84" t="str">
        <f>VLOOKUP(I84,'C701- Recalculate'!$D$27:$D$751,1,0)</f>
        <v>069MPI1223560001</v>
      </c>
      <c r="K84">
        <v>0</v>
      </c>
      <c r="L84">
        <v>23287671</v>
      </c>
      <c r="M84" s="138">
        <f t="shared" si="5"/>
        <v>-23287671</v>
      </c>
      <c r="N84" t="s">
        <v>178</v>
      </c>
      <c r="P84" t="s">
        <v>3839</v>
      </c>
      <c r="R84" t="s">
        <v>3808</v>
      </c>
    </row>
    <row r="85" spans="1:20" hidden="1">
      <c r="A85">
        <v>84</v>
      </c>
      <c r="B85">
        <v>69</v>
      </c>
      <c r="D85">
        <v>701000002</v>
      </c>
      <c r="E85" s="139">
        <v>44946</v>
      </c>
      <c r="F85">
        <f t="shared" si="3"/>
        <v>1</v>
      </c>
      <c r="G85" s="139">
        <v>44946</v>
      </c>
      <c r="H85">
        <f t="shared" si="4"/>
        <v>16</v>
      </c>
      <c r="I85" t="s">
        <v>1654</v>
      </c>
      <c r="J85" t="str">
        <f>VLOOKUP(I85,'C701- Recalculate'!$D$27:$D$751,1,0)</f>
        <v>069MPI1223560002</v>
      </c>
      <c r="K85">
        <v>0</v>
      </c>
      <c r="L85">
        <v>23287671</v>
      </c>
      <c r="M85" s="138">
        <f t="shared" si="5"/>
        <v>-23287671</v>
      </c>
      <c r="N85" t="s">
        <v>178</v>
      </c>
      <c r="P85" t="s">
        <v>3839</v>
      </c>
      <c r="R85" t="s">
        <v>3808</v>
      </c>
    </row>
    <row r="86" spans="1:20" hidden="1">
      <c r="A86">
        <v>85</v>
      </c>
      <c r="B86">
        <v>69</v>
      </c>
      <c r="D86">
        <v>701000002</v>
      </c>
      <c r="E86" s="139">
        <v>44952</v>
      </c>
      <c r="F86">
        <f t="shared" si="3"/>
        <v>1</v>
      </c>
      <c r="G86" s="139">
        <v>44952</v>
      </c>
      <c r="H86">
        <f t="shared" si="4"/>
        <v>16</v>
      </c>
      <c r="I86" t="s">
        <v>1754</v>
      </c>
      <c r="J86" t="str">
        <f>VLOOKUP(I86,'C701- Recalculate'!$D$27:$D$751,1,0)</f>
        <v>069MPI1230160001</v>
      </c>
      <c r="K86">
        <v>0</v>
      </c>
      <c r="L86">
        <v>199726028</v>
      </c>
      <c r="M86" s="138">
        <f t="shared" si="5"/>
        <v>-199726028</v>
      </c>
      <c r="N86" t="s">
        <v>178</v>
      </c>
      <c r="P86" t="s">
        <v>3839</v>
      </c>
      <c r="R86" t="s">
        <v>3808</v>
      </c>
    </row>
    <row r="87" spans="1:20" hidden="1">
      <c r="A87">
        <v>86</v>
      </c>
      <c r="B87">
        <v>69</v>
      </c>
      <c r="D87">
        <v>701000002</v>
      </c>
      <c r="E87" s="139">
        <v>44953</v>
      </c>
      <c r="F87">
        <f t="shared" si="3"/>
        <v>1</v>
      </c>
      <c r="G87" s="139">
        <v>44953</v>
      </c>
      <c r="H87">
        <f t="shared" si="4"/>
        <v>16</v>
      </c>
      <c r="I87" t="s">
        <v>1664</v>
      </c>
      <c r="J87" t="str">
        <f>VLOOKUP(I87,'C701- Recalculate'!$D$27:$D$751,1,0)</f>
        <v>069MPI1223600003</v>
      </c>
      <c r="K87">
        <v>0</v>
      </c>
      <c r="L87">
        <v>43835616</v>
      </c>
      <c r="M87" s="138">
        <f t="shared" si="5"/>
        <v>-43835616</v>
      </c>
      <c r="N87" t="s">
        <v>178</v>
      </c>
      <c r="P87" t="s">
        <v>3839</v>
      </c>
      <c r="R87" t="s">
        <v>3808</v>
      </c>
    </row>
    <row r="88" spans="1:20" hidden="1">
      <c r="A88">
        <v>87</v>
      </c>
      <c r="B88">
        <v>69</v>
      </c>
      <c r="D88">
        <v>701000002</v>
      </c>
      <c r="E88" s="139">
        <v>44953</v>
      </c>
      <c r="F88">
        <f t="shared" si="3"/>
        <v>1</v>
      </c>
      <c r="G88" s="139">
        <v>44953</v>
      </c>
      <c r="H88">
        <f t="shared" si="4"/>
        <v>16</v>
      </c>
      <c r="I88" t="s">
        <v>1737</v>
      </c>
      <c r="J88" t="str">
        <f>VLOOKUP(I88,'C701- Recalculate'!$D$27:$D$751,1,0)</f>
        <v>069MPI1230100004</v>
      </c>
      <c r="K88">
        <v>0</v>
      </c>
      <c r="L88">
        <v>43835617</v>
      </c>
      <c r="M88" s="138">
        <f t="shared" si="5"/>
        <v>-43835617</v>
      </c>
      <c r="N88" t="s">
        <v>178</v>
      </c>
      <c r="P88" t="s">
        <v>3839</v>
      </c>
      <c r="R88" t="s">
        <v>3808</v>
      </c>
    </row>
    <row r="89" spans="1:20" hidden="1">
      <c r="A89">
        <v>88</v>
      </c>
      <c r="B89">
        <v>69</v>
      </c>
      <c r="D89">
        <v>701000002</v>
      </c>
      <c r="E89" s="139">
        <v>44953</v>
      </c>
      <c r="F89">
        <f t="shared" si="3"/>
        <v>1</v>
      </c>
      <c r="G89" s="139">
        <v>44953</v>
      </c>
      <c r="H89">
        <f t="shared" si="4"/>
        <v>16</v>
      </c>
      <c r="I89" t="s">
        <v>1757</v>
      </c>
      <c r="J89" t="str">
        <f>VLOOKUP(I89,'C701- Recalculate'!$D$27:$D$751,1,0)</f>
        <v>069MPI1230160002</v>
      </c>
      <c r="K89">
        <v>0</v>
      </c>
      <c r="L89">
        <v>26630137</v>
      </c>
      <c r="M89" s="138">
        <f t="shared" si="5"/>
        <v>-26630137</v>
      </c>
      <c r="N89" t="s">
        <v>178</v>
      </c>
      <c r="P89" t="s">
        <v>3839</v>
      </c>
      <c r="R89" t="s">
        <v>3808</v>
      </c>
    </row>
    <row r="90" spans="1:20" hidden="1">
      <c r="A90">
        <v>89</v>
      </c>
      <c r="B90">
        <v>69</v>
      </c>
      <c r="D90">
        <v>701000002</v>
      </c>
      <c r="E90" s="139">
        <v>44929</v>
      </c>
      <c r="F90">
        <f t="shared" si="3"/>
        <v>1</v>
      </c>
      <c r="G90" s="139">
        <v>44929</v>
      </c>
      <c r="H90">
        <f t="shared" si="4"/>
        <v>16</v>
      </c>
      <c r="I90" t="s">
        <v>1627</v>
      </c>
      <c r="J90" t="str">
        <f>VLOOKUP(I90,'C701- Recalculate'!$D$27:$D$751,1,0)</f>
        <v>069MPI1223530001</v>
      </c>
      <c r="K90">
        <v>0</v>
      </c>
      <c r="L90">
        <v>48219178</v>
      </c>
      <c r="M90" s="138">
        <f t="shared" si="5"/>
        <v>-48219178</v>
      </c>
      <c r="N90" t="s">
        <v>178</v>
      </c>
      <c r="P90" t="s">
        <v>3839</v>
      </c>
      <c r="R90" t="s">
        <v>3808</v>
      </c>
    </row>
    <row r="91" spans="1:20" hidden="1">
      <c r="A91">
        <v>90</v>
      </c>
      <c r="B91">
        <v>69</v>
      </c>
      <c r="D91">
        <v>701000002</v>
      </c>
      <c r="E91" s="139">
        <v>44929</v>
      </c>
      <c r="F91">
        <f t="shared" si="3"/>
        <v>1</v>
      </c>
      <c r="G91" s="139">
        <v>44929</v>
      </c>
      <c r="H91">
        <f t="shared" si="4"/>
        <v>16</v>
      </c>
      <c r="I91" t="s">
        <v>1627</v>
      </c>
      <c r="J91" t="str">
        <f>VLOOKUP(I91,'C701- Recalculate'!$D$27:$D$751,1,0)</f>
        <v>069MPI1223530001</v>
      </c>
      <c r="K91">
        <v>0</v>
      </c>
      <c r="L91">
        <v>96438356</v>
      </c>
      <c r="M91" s="138">
        <f t="shared" si="5"/>
        <v>-96438356</v>
      </c>
      <c r="N91" t="s">
        <v>178</v>
      </c>
      <c r="P91" t="s">
        <v>3839</v>
      </c>
      <c r="R91" t="s">
        <v>3808</v>
      </c>
    </row>
    <row r="92" spans="1:20" hidden="1">
      <c r="A92">
        <v>91</v>
      </c>
      <c r="B92">
        <v>69</v>
      </c>
      <c r="D92">
        <v>701000002</v>
      </c>
      <c r="E92" s="139">
        <v>44929</v>
      </c>
      <c r="F92">
        <f t="shared" si="3"/>
        <v>1</v>
      </c>
      <c r="G92" s="139">
        <v>44929</v>
      </c>
      <c r="H92">
        <f t="shared" si="4"/>
        <v>16</v>
      </c>
      <c r="I92" t="s">
        <v>1640</v>
      </c>
      <c r="J92" t="str">
        <f>VLOOKUP(I92,'C701- Recalculate'!$D$27:$D$751,1,0)</f>
        <v>069MPI1223550001</v>
      </c>
      <c r="K92">
        <v>0</v>
      </c>
      <c r="L92">
        <v>34931507</v>
      </c>
      <c r="M92" s="138">
        <f t="shared" si="5"/>
        <v>-34931507</v>
      </c>
      <c r="N92" t="s">
        <v>178</v>
      </c>
      <c r="P92" t="s">
        <v>3839</v>
      </c>
      <c r="R92" t="s">
        <v>3808</v>
      </c>
    </row>
    <row r="93" spans="1:20" hidden="1">
      <c r="A93">
        <v>92</v>
      </c>
      <c r="B93">
        <v>69</v>
      </c>
      <c r="D93">
        <v>701000002</v>
      </c>
      <c r="E93" s="139">
        <v>44929</v>
      </c>
      <c r="F93">
        <f t="shared" si="3"/>
        <v>1</v>
      </c>
      <c r="G93" s="139">
        <v>44929</v>
      </c>
      <c r="H93">
        <f t="shared" si="4"/>
        <v>16</v>
      </c>
      <c r="I93" t="s">
        <v>1647</v>
      </c>
      <c r="J93" t="str">
        <f>VLOOKUP(I93,'C701- Recalculate'!$D$27:$D$751,1,0)</f>
        <v>069MPI1223550003</v>
      </c>
      <c r="K93">
        <v>0</v>
      </c>
      <c r="L93">
        <v>82191780</v>
      </c>
      <c r="M93" s="138">
        <f t="shared" si="5"/>
        <v>-82191780</v>
      </c>
      <c r="N93" t="s">
        <v>178</v>
      </c>
      <c r="P93" t="s">
        <v>3839</v>
      </c>
      <c r="R93" t="s">
        <v>3808</v>
      </c>
    </row>
    <row r="94" spans="1:20" hidden="1">
      <c r="A94">
        <v>93</v>
      </c>
      <c r="B94">
        <v>4</v>
      </c>
      <c r="D94">
        <v>701000001</v>
      </c>
      <c r="E94" s="139">
        <v>44995</v>
      </c>
      <c r="F94">
        <f t="shared" si="3"/>
        <v>3</v>
      </c>
      <c r="G94" s="139">
        <v>44995</v>
      </c>
      <c r="H94">
        <f t="shared" si="4"/>
        <v>16</v>
      </c>
      <c r="I94" t="s">
        <v>3872</v>
      </c>
      <c r="J94" t="e">
        <f>VLOOKUP(I94,'C701- Recalculate'!$D$27:$D$751,1,0)</f>
        <v>#N/A</v>
      </c>
      <c r="K94">
        <v>0</v>
      </c>
      <c r="L94">
        <v>38909</v>
      </c>
      <c r="M94" s="138">
        <f t="shared" si="5"/>
        <v>-38909</v>
      </c>
      <c r="N94" t="s">
        <v>178</v>
      </c>
      <c r="P94" t="s">
        <v>3813</v>
      </c>
      <c r="Q94">
        <v>701000001</v>
      </c>
      <c r="R94" t="s">
        <v>3873</v>
      </c>
      <c r="T94" t="s">
        <v>1462</v>
      </c>
    </row>
    <row r="95" spans="1:20" hidden="1">
      <c r="A95">
        <v>94</v>
      </c>
      <c r="B95">
        <v>4</v>
      </c>
      <c r="D95">
        <v>701000001</v>
      </c>
      <c r="E95" s="139">
        <v>45058</v>
      </c>
      <c r="F95">
        <f t="shared" si="3"/>
        <v>5</v>
      </c>
      <c r="G95" s="139">
        <v>45058</v>
      </c>
      <c r="H95">
        <f t="shared" si="4"/>
        <v>16</v>
      </c>
      <c r="I95" t="s">
        <v>3812</v>
      </c>
      <c r="J95" t="e">
        <f>VLOOKUP(I95,'C701- Recalculate'!$D$27:$D$751,1,0)</f>
        <v>#N/A</v>
      </c>
      <c r="K95">
        <v>0</v>
      </c>
      <c r="L95">
        <v>1.64</v>
      </c>
      <c r="M95" s="138">
        <f t="shared" si="5"/>
        <v>-1.64</v>
      </c>
      <c r="N95" t="s">
        <v>315</v>
      </c>
      <c r="P95" t="s">
        <v>3813</v>
      </c>
      <c r="Q95">
        <v>701000001</v>
      </c>
      <c r="R95" t="s">
        <v>3814</v>
      </c>
      <c r="T95" t="s">
        <v>1462</v>
      </c>
    </row>
    <row r="96" spans="1:20" hidden="1">
      <c r="A96">
        <v>95</v>
      </c>
      <c r="B96">
        <v>4</v>
      </c>
      <c r="D96">
        <v>701000001</v>
      </c>
      <c r="E96" s="139">
        <v>45058</v>
      </c>
      <c r="F96">
        <f t="shared" si="3"/>
        <v>5</v>
      </c>
      <c r="G96" s="139">
        <v>45058</v>
      </c>
      <c r="H96">
        <f t="shared" si="4"/>
        <v>16</v>
      </c>
      <c r="I96" t="s">
        <v>3812</v>
      </c>
      <c r="J96" t="e">
        <f>VLOOKUP(I96,'C701- Recalculate'!$D$27:$D$751,1,0)</f>
        <v>#N/A</v>
      </c>
      <c r="K96">
        <v>1.64</v>
      </c>
      <c r="L96">
        <v>0</v>
      </c>
      <c r="M96" s="138">
        <f t="shared" si="5"/>
        <v>1.64</v>
      </c>
      <c r="N96" t="s">
        <v>315</v>
      </c>
      <c r="P96" t="s">
        <v>3813</v>
      </c>
      <c r="Q96">
        <v>701000001</v>
      </c>
      <c r="R96" t="s">
        <v>3814</v>
      </c>
      <c r="T96" t="s">
        <v>1462</v>
      </c>
    </row>
    <row r="97" spans="1:20" hidden="1">
      <c r="A97">
        <v>96</v>
      </c>
      <c r="B97">
        <v>32</v>
      </c>
      <c r="D97">
        <v>701000001</v>
      </c>
      <c r="E97" s="139">
        <v>45105</v>
      </c>
      <c r="F97">
        <f t="shared" si="3"/>
        <v>6</v>
      </c>
      <c r="G97" s="139">
        <v>45105</v>
      </c>
      <c r="H97">
        <f t="shared" si="4"/>
        <v>16</v>
      </c>
      <c r="I97" s="139" t="s">
        <v>3874</v>
      </c>
      <c r="J97" t="e">
        <f>VLOOKUP(I97,'C701- Recalculate'!$D$27:$D$751,1,0)</f>
        <v>#N/A</v>
      </c>
      <c r="K97">
        <v>0</v>
      </c>
      <c r="L97">
        <v>20300</v>
      </c>
      <c r="M97" s="138">
        <f t="shared" si="5"/>
        <v>-20300</v>
      </c>
      <c r="N97" t="s">
        <v>178</v>
      </c>
      <c r="P97" t="s">
        <v>3843</v>
      </c>
      <c r="R97" t="s">
        <v>3875</v>
      </c>
      <c r="T97" t="s">
        <v>1462</v>
      </c>
    </row>
    <row r="98" spans="1:20" hidden="1">
      <c r="A98">
        <v>97</v>
      </c>
      <c r="B98">
        <v>34</v>
      </c>
      <c r="D98">
        <v>701000001</v>
      </c>
      <c r="E98" s="139">
        <v>44929</v>
      </c>
      <c r="F98">
        <f t="shared" si="3"/>
        <v>1</v>
      </c>
      <c r="G98" s="139">
        <v>44929</v>
      </c>
      <c r="H98">
        <f t="shared" si="4"/>
        <v>16</v>
      </c>
      <c r="I98" s="139" t="s">
        <v>3876</v>
      </c>
      <c r="J98" t="e">
        <f>VLOOKUP(I98,'C701- Recalculate'!$D$27:$D$751,1,0)</f>
        <v>#N/A</v>
      </c>
      <c r="K98">
        <v>0</v>
      </c>
      <c r="L98">
        <v>48441</v>
      </c>
      <c r="M98" s="138">
        <f t="shared" si="5"/>
        <v>-48441</v>
      </c>
      <c r="N98" t="s">
        <v>178</v>
      </c>
      <c r="P98" t="s">
        <v>3877</v>
      </c>
      <c r="R98" t="s">
        <v>3878</v>
      </c>
      <c r="T98" t="s">
        <v>1462</v>
      </c>
    </row>
    <row r="99" spans="1:20" hidden="1">
      <c r="A99">
        <v>98</v>
      </c>
      <c r="B99">
        <v>69</v>
      </c>
      <c r="D99">
        <v>701000001</v>
      </c>
      <c r="E99" s="139">
        <v>44937</v>
      </c>
      <c r="F99">
        <f t="shared" si="3"/>
        <v>1</v>
      </c>
      <c r="G99" s="139">
        <v>44937</v>
      </c>
      <c r="H99">
        <f t="shared" si="4"/>
        <v>16</v>
      </c>
      <c r="I99" s="139" t="s">
        <v>3879</v>
      </c>
      <c r="J99" t="e">
        <f>VLOOKUP(I99,'C701- Recalculate'!$D$27:$D$751,1,0)</f>
        <v>#N/A</v>
      </c>
      <c r="K99">
        <v>0</v>
      </c>
      <c r="L99">
        <v>32987416</v>
      </c>
      <c r="M99" s="138">
        <f t="shared" si="5"/>
        <v>-32987416</v>
      </c>
      <c r="N99" t="s">
        <v>178</v>
      </c>
      <c r="P99" t="s">
        <v>3824</v>
      </c>
      <c r="R99" t="s">
        <v>3880</v>
      </c>
      <c r="T99" t="s">
        <v>1462</v>
      </c>
    </row>
    <row r="100" spans="1:20" hidden="1">
      <c r="A100">
        <v>99</v>
      </c>
      <c r="B100">
        <v>69</v>
      </c>
      <c r="D100">
        <v>701000001</v>
      </c>
      <c r="E100" s="139">
        <v>45006</v>
      </c>
      <c r="F100">
        <f t="shared" si="3"/>
        <v>3</v>
      </c>
      <c r="G100" s="139">
        <v>45006</v>
      </c>
      <c r="H100">
        <f t="shared" si="4"/>
        <v>16</v>
      </c>
      <c r="I100" s="224" t="s">
        <v>3881</v>
      </c>
      <c r="J100" t="e">
        <f>VLOOKUP(I100,'C701- Recalculate'!$D$27:$D$751,1,0)</f>
        <v>#N/A</v>
      </c>
      <c r="K100">
        <v>0</v>
      </c>
      <c r="L100" s="244">
        <v>594312930</v>
      </c>
      <c r="M100" s="138">
        <f t="shared" si="5"/>
        <v>-594312930</v>
      </c>
      <c r="N100" t="s">
        <v>178</v>
      </c>
      <c r="P100" t="s">
        <v>3829</v>
      </c>
      <c r="R100" t="s">
        <v>3882</v>
      </c>
      <c r="S100" t="s">
        <v>4580</v>
      </c>
    </row>
    <row r="101" spans="1:20" hidden="1">
      <c r="A101">
        <v>100</v>
      </c>
      <c r="B101">
        <v>69</v>
      </c>
      <c r="D101">
        <v>701000001</v>
      </c>
      <c r="E101" s="139">
        <v>45012</v>
      </c>
      <c r="F101">
        <f t="shared" si="3"/>
        <v>3</v>
      </c>
      <c r="G101" s="139">
        <v>45012</v>
      </c>
      <c r="H101">
        <f t="shared" si="4"/>
        <v>16</v>
      </c>
      <c r="I101" s="139" t="s">
        <v>3883</v>
      </c>
      <c r="J101" t="e">
        <f>VLOOKUP(I101,'C701- Recalculate'!$D$27:$D$751,1,0)</f>
        <v>#N/A</v>
      </c>
      <c r="K101">
        <v>0</v>
      </c>
      <c r="L101">
        <v>1830737</v>
      </c>
      <c r="M101" s="138">
        <f t="shared" si="5"/>
        <v>-1830737</v>
      </c>
      <c r="N101" t="s">
        <v>178</v>
      </c>
      <c r="P101" t="s">
        <v>3819</v>
      </c>
      <c r="R101" t="s">
        <v>3884</v>
      </c>
      <c r="T101" t="s">
        <v>1462</v>
      </c>
    </row>
    <row r="102" spans="1:20" hidden="1">
      <c r="A102">
        <v>101</v>
      </c>
      <c r="B102">
        <v>69</v>
      </c>
      <c r="D102">
        <v>701000001</v>
      </c>
      <c r="E102" s="139">
        <v>45012</v>
      </c>
      <c r="F102">
        <f t="shared" si="3"/>
        <v>3</v>
      </c>
      <c r="G102" s="139">
        <v>45012</v>
      </c>
      <c r="H102">
        <f t="shared" si="4"/>
        <v>16</v>
      </c>
      <c r="I102" t="s">
        <v>3885</v>
      </c>
      <c r="J102" t="e">
        <f>VLOOKUP(I102,'C701- Recalculate'!$D$27:$D$751,1,0)</f>
        <v>#N/A</v>
      </c>
      <c r="K102">
        <v>0</v>
      </c>
      <c r="L102">
        <v>42.88</v>
      </c>
      <c r="M102" s="138">
        <f t="shared" si="5"/>
        <v>-42.88</v>
      </c>
      <c r="N102" t="s">
        <v>315</v>
      </c>
      <c r="P102" t="s">
        <v>3819</v>
      </c>
      <c r="R102" t="s">
        <v>3886</v>
      </c>
      <c r="T102" t="s">
        <v>1462</v>
      </c>
    </row>
    <row r="103" spans="1:20" hidden="1">
      <c r="A103">
        <v>102</v>
      </c>
      <c r="B103">
        <v>69</v>
      </c>
      <c r="D103">
        <v>701000001</v>
      </c>
      <c r="E103" s="139">
        <v>45012</v>
      </c>
      <c r="F103">
        <f t="shared" si="3"/>
        <v>3</v>
      </c>
      <c r="G103" s="139">
        <v>45012</v>
      </c>
      <c r="H103">
        <f t="shared" si="4"/>
        <v>16</v>
      </c>
      <c r="I103" t="s">
        <v>3885</v>
      </c>
      <c r="J103" t="e">
        <f>VLOOKUP(I103,'C701- Recalculate'!$D$27:$D$751,1,0)</f>
        <v>#N/A</v>
      </c>
      <c r="K103">
        <v>42.88</v>
      </c>
      <c r="L103">
        <v>0</v>
      </c>
      <c r="M103" s="138">
        <f t="shared" si="5"/>
        <v>42.88</v>
      </c>
      <c r="N103" t="s">
        <v>315</v>
      </c>
      <c r="P103" t="s">
        <v>3819</v>
      </c>
      <c r="R103" t="s">
        <v>3886</v>
      </c>
      <c r="T103" t="s">
        <v>1462</v>
      </c>
    </row>
    <row r="104" spans="1:20" hidden="1">
      <c r="A104">
        <v>103</v>
      </c>
      <c r="B104">
        <v>69</v>
      </c>
      <c r="D104">
        <v>701000001</v>
      </c>
      <c r="E104" s="139">
        <v>44988</v>
      </c>
      <c r="F104">
        <f t="shared" si="3"/>
        <v>3</v>
      </c>
      <c r="G104" s="139">
        <v>44988</v>
      </c>
      <c r="H104">
        <f t="shared" si="4"/>
        <v>16</v>
      </c>
      <c r="I104" t="s">
        <v>3887</v>
      </c>
      <c r="J104" t="e">
        <f>VLOOKUP(I104,'C701- Recalculate'!$D$27:$D$751,1,0)</f>
        <v>#N/A</v>
      </c>
      <c r="K104" s="244">
        <v>0</v>
      </c>
      <c r="L104" s="244">
        <v>67283.23</v>
      </c>
      <c r="M104" s="138">
        <f t="shared" si="5"/>
        <v>-67283.23</v>
      </c>
      <c r="N104" t="s">
        <v>315</v>
      </c>
      <c r="P104" t="s">
        <v>3819</v>
      </c>
      <c r="R104" t="s">
        <v>3888</v>
      </c>
      <c r="T104" t="s">
        <v>1462</v>
      </c>
    </row>
    <row r="105" spans="1:20" hidden="1">
      <c r="A105">
        <v>104</v>
      </c>
      <c r="B105">
        <v>69</v>
      </c>
      <c r="D105">
        <v>701000001</v>
      </c>
      <c r="E105" s="139">
        <v>44988</v>
      </c>
      <c r="F105">
        <f t="shared" si="3"/>
        <v>3</v>
      </c>
      <c r="G105" s="139">
        <v>44988</v>
      </c>
      <c r="H105">
        <f t="shared" si="4"/>
        <v>16</v>
      </c>
      <c r="I105" t="s">
        <v>3887</v>
      </c>
      <c r="J105" t="e">
        <f>VLOOKUP(I105,'C701- Recalculate'!$D$27:$D$751,1,0)</f>
        <v>#N/A</v>
      </c>
      <c r="K105" s="244">
        <v>67283.23</v>
      </c>
      <c r="L105" s="244">
        <v>0</v>
      </c>
      <c r="M105" s="138">
        <f t="shared" si="5"/>
        <v>67283.23</v>
      </c>
      <c r="N105" t="s">
        <v>315</v>
      </c>
      <c r="P105" t="s">
        <v>3819</v>
      </c>
      <c r="R105" t="s">
        <v>3888</v>
      </c>
      <c r="T105" t="s">
        <v>1462</v>
      </c>
    </row>
    <row r="106" spans="1:20" hidden="1">
      <c r="A106">
        <v>105</v>
      </c>
      <c r="B106">
        <v>69</v>
      </c>
      <c r="D106">
        <v>701000001</v>
      </c>
      <c r="E106" s="139">
        <v>45056</v>
      </c>
      <c r="F106">
        <f t="shared" si="3"/>
        <v>5</v>
      </c>
      <c r="G106" s="139">
        <v>45056</v>
      </c>
      <c r="H106">
        <f t="shared" si="4"/>
        <v>16</v>
      </c>
      <c r="I106" s="139" t="s">
        <v>3889</v>
      </c>
      <c r="J106" t="e">
        <f>VLOOKUP(I106,'C701- Recalculate'!$D$27:$D$751,1,0)</f>
        <v>#N/A</v>
      </c>
      <c r="K106">
        <v>0</v>
      </c>
      <c r="L106">
        <v>85227512</v>
      </c>
      <c r="M106" s="138">
        <f t="shared" si="5"/>
        <v>-85227512</v>
      </c>
      <c r="N106" t="s">
        <v>178</v>
      </c>
      <c r="P106" t="s">
        <v>3864</v>
      </c>
      <c r="R106" t="s">
        <v>3890</v>
      </c>
      <c r="S106" t="s">
        <v>4622</v>
      </c>
      <c r="T106" t="s">
        <v>1462</v>
      </c>
    </row>
    <row r="107" spans="1:20" hidden="1">
      <c r="A107">
        <v>106</v>
      </c>
      <c r="B107">
        <v>69</v>
      </c>
      <c r="D107">
        <v>701000001</v>
      </c>
      <c r="E107" s="139">
        <v>45056</v>
      </c>
      <c r="F107">
        <f t="shared" si="3"/>
        <v>5</v>
      </c>
      <c r="G107" s="139">
        <v>45056</v>
      </c>
      <c r="H107">
        <f t="shared" si="4"/>
        <v>16</v>
      </c>
      <c r="I107" s="139" t="s">
        <v>3891</v>
      </c>
      <c r="J107" t="e">
        <f>VLOOKUP(I107,'C701- Recalculate'!$D$27:$D$751,1,0)</f>
        <v>#N/A</v>
      </c>
      <c r="K107">
        <v>0</v>
      </c>
      <c r="L107" s="244">
        <v>683499818</v>
      </c>
      <c r="M107" s="138">
        <f t="shared" si="5"/>
        <v>-683499818</v>
      </c>
      <c r="N107" t="s">
        <v>178</v>
      </c>
      <c r="P107" t="s">
        <v>3829</v>
      </c>
      <c r="R107" t="s">
        <v>3892</v>
      </c>
      <c r="S107" t="s">
        <v>4581</v>
      </c>
    </row>
    <row r="108" spans="1:20" hidden="1">
      <c r="A108">
        <v>107</v>
      </c>
      <c r="B108">
        <v>69</v>
      </c>
      <c r="D108">
        <v>701000001</v>
      </c>
      <c r="E108" s="139">
        <v>45062</v>
      </c>
      <c r="F108">
        <f t="shared" si="3"/>
        <v>5</v>
      </c>
      <c r="G108" s="139">
        <v>45062</v>
      </c>
      <c r="H108">
        <f t="shared" si="4"/>
        <v>16</v>
      </c>
      <c r="I108" t="s">
        <v>3834</v>
      </c>
      <c r="J108" t="e">
        <f>VLOOKUP(I108,'C701- Recalculate'!$D$27:$D$751,1,0)</f>
        <v>#N/A</v>
      </c>
      <c r="K108">
        <v>0</v>
      </c>
      <c r="L108">
        <v>590.53</v>
      </c>
      <c r="M108" s="138">
        <f t="shared" si="5"/>
        <v>-590.53</v>
      </c>
      <c r="N108" t="s">
        <v>315</v>
      </c>
      <c r="P108" t="s">
        <v>3835</v>
      </c>
      <c r="R108" t="s">
        <v>3836</v>
      </c>
      <c r="T108" t="s">
        <v>1462</v>
      </c>
    </row>
    <row r="109" spans="1:20" hidden="1">
      <c r="A109">
        <v>108</v>
      </c>
      <c r="B109">
        <v>69</v>
      </c>
      <c r="D109">
        <v>701000001</v>
      </c>
      <c r="E109" s="139">
        <v>45062</v>
      </c>
      <c r="F109">
        <f t="shared" si="3"/>
        <v>5</v>
      </c>
      <c r="G109" s="139">
        <v>45062</v>
      </c>
      <c r="H109">
        <f t="shared" si="4"/>
        <v>16</v>
      </c>
      <c r="I109" t="s">
        <v>3834</v>
      </c>
      <c r="J109" t="e">
        <f>VLOOKUP(I109,'C701- Recalculate'!$D$27:$D$751,1,0)</f>
        <v>#N/A</v>
      </c>
      <c r="K109">
        <v>590.53</v>
      </c>
      <c r="L109">
        <v>0</v>
      </c>
      <c r="M109" s="138">
        <f t="shared" si="5"/>
        <v>590.53</v>
      </c>
      <c r="N109" t="s">
        <v>315</v>
      </c>
      <c r="P109" t="s">
        <v>3835</v>
      </c>
      <c r="R109" t="s">
        <v>3836</v>
      </c>
      <c r="T109" t="s">
        <v>1462</v>
      </c>
    </row>
    <row r="110" spans="1:20" hidden="1">
      <c r="A110">
        <v>109</v>
      </c>
      <c r="B110">
        <v>69</v>
      </c>
      <c r="D110">
        <v>701000001</v>
      </c>
      <c r="E110" s="139">
        <v>45072</v>
      </c>
      <c r="F110">
        <f t="shared" si="3"/>
        <v>5</v>
      </c>
      <c r="G110" s="139">
        <v>45072</v>
      </c>
      <c r="H110">
        <f t="shared" si="4"/>
        <v>16</v>
      </c>
      <c r="I110" t="s">
        <v>3893</v>
      </c>
      <c r="J110" t="e">
        <f>VLOOKUP(I110,'C701- Recalculate'!$D$27:$D$751,1,0)</f>
        <v>#N/A</v>
      </c>
      <c r="K110">
        <v>0</v>
      </c>
      <c r="L110">
        <v>1198213</v>
      </c>
      <c r="M110" s="138">
        <f t="shared" si="5"/>
        <v>-1198213</v>
      </c>
      <c r="N110" t="s">
        <v>178</v>
      </c>
      <c r="P110" t="s">
        <v>3819</v>
      </c>
      <c r="R110" t="s">
        <v>3894</v>
      </c>
      <c r="T110" t="s">
        <v>1462</v>
      </c>
    </row>
    <row r="111" spans="1:20" hidden="1">
      <c r="A111">
        <v>110</v>
      </c>
      <c r="B111">
        <v>69</v>
      </c>
      <c r="D111">
        <v>701000001</v>
      </c>
      <c r="E111" s="139">
        <v>45050</v>
      </c>
      <c r="F111">
        <f t="shared" si="3"/>
        <v>5</v>
      </c>
      <c r="G111" s="139">
        <v>45050</v>
      </c>
      <c r="H111">
        <f t="shared" si="4"/>
        <v>16</v>
      </c>
      <c r="I111" t="s">
        <v>3895</v>
      </c>
      <c r="J111" t="e">
        <f>VLOOKUP(I111,'C701- Recalculate'!$D$27:$D$751,1,0)</f>
        <v>#N/A</v>
      </c>
      <c r="K111">
        <v>0</v>
      </c>
      <c r="L111">
        <v>1218421</v>
      </c>
      <c r="M111" s="138">
        <f t="shared" si="5"/>
        <v>-1218421</v>
      </c>
      <c r="N111" t="s">
        <v>178</v>
      </c>
      <c r="P111" t="s">
        <v>3819</v>
      </c>
      <c r="R111" t="s">
        <v>3896</v>
      </c>
      <c r="T111" t="s">
        <v>1462</v>
      </c>
    </row>
    <row r="112" spans="1:20" hidden="1">
      <c r="A112">
        <v>111</v>
      </c>
      <c r="B112">
        <v>69</v>
      </c>
      <c r="D112">
        <v>701000001</v>
      </c>
      <c r="E112" s="139">
        <v>45050</v>
      </c>
      <c r="F112">
        <f t="shared" si="3"/>
        <v>5</v>
      </c>
      <c r="G112" s="139">
        <v>45050</v>
      </c>
      <c r="H112">
        <f t="shared" si="4"/>
        <v>16</v>
      </c>
      <c r="I112" t="s">
        <v>3897</v>
      </c>
      <c r="J112" t="e">
        <f>VLOOKUP(I112,'C701- Recalculate'!$D$27:$D$751,1,0)</f>
        <v>#N/A</v>
      </c>
      <c r="K112" s="244">
        <v>0</v>
      </c>
      <c r="L112" s="244">
        <v>9036.4599999999991</v>
      </c>
      <c r="M112" s="138">
        <f t="shared" si="5"/>
        <v>-9036.4599999999991</v>
      </c>
      <c r="N112" t="s">
        <v>315</v>
      </c>
      <c r="P112" t="s">
        <v>3819</v>
      </c>
      <c r="R112" t="s">
        <v>3898</v>
      </c>
      <c r="T112" t="s">
        <v>1462</v>
      </c>
    </row>
    <row r="113" spans="1:20" hidden="1">
      <c r="A113">
        <v>112</v>
      </c>
      <c r="B113">
        <v>69</v>
      </c>
      <c r="D113">
        <v>701000001</v>
      </c>
      <c r="E113" s="139">
        <v>45050</v>
      </c>
      <c r="F113">
        <f t="shared" si="3"/>
        <v>5</v>
      </c>
      <c r="G113" s="139">
        <v>45050</v>
      </c>
      <c r="H113">
        <f t="shared" si="4"/>
        <v>16</v>
      </c>
      <c r="I113" t="s">
        <v>3897</v>
      </c>
      <c r="J113" t="e">
        <f>VLOOKUP(I113,'C701- Recalculate'!$D$27:$D$751,1,0)</f>
        <v>#N/A</v>
      </c>
      <c r="K113" s="244">
        <v>9036.4599999999991</v>
      </c>
      <c r="L113" s="244">
        <v>0</v>
      </c>
      <c r="M113" s="138">
        <f t="shared" si="5"/>
        <v>9036.4599999999991</v>
      </c>
      <c r="N113" t="s">
        <v>315</v>
      </c>
      <c r="P113" t="s">
        <v>3819</v>
      </c>
      <c r="R113" t="s">
        <v>3898</v>
      </c>
      <c r="T113" t="s">
        <v>1462</v>
      </c>
    </row>
    <row r="114" spans="1:20" hidden="1">
      <c r="A114">
        <v>113</v>
      </c>
      <c r="B114">
        <v>69</v>
      </c>
      <c r="D114">
        <v>701000001</v>
      </c>
      <c r="E114" s="139">
        <v>45104</v>
      </c>
      <c r="F114">
        <f t="shared" si="3"/>
        <v>6</v>
      </c>
      <c r="G114" s="139">
        <v>45104</v>
      </c>
      <c r="H114">
        <f t="shared" si="4"/>
        <v>16</v>
      </c>
      <c r="I114" t="s">
        <v>3899</v>
      </c>
      <c r="J114" t="e">
        <f>VLOOKUP(I114,'C701- Recalculate'!$D$27:$D$751,1,0)</f>
        <v>#N/A</v>
      </c>
      <c r="K114">
        <v>0</v>
      </c>
      <c r="L114">
        <v>410</v>
      </c>
      <c r="M114" s="138">
        <f t="shared" si="5"/>
        <v>-410</v>
      </c>
      <c r="N114" t="s">
        <v>178</v>
      </c>
      <c r="P114" t="s">
        <v>3832</v>
      </c>
      <c r="R114" t="s">
        <v>3900</v>
      </c>
      <c r="T114" t="s">
        <v>1462</v>
      </c>
    </row>
    <row r="115" spans="1:20" hidden="1">
      <c r="A115">
        <v>114</v>
      </c>
      <c r="B115">
        <v>69</v>
      </c>
      <c r="D115">
        <v>701000002</v>
      </c>
      <c r="E115" s="139">
        <v>44937</v>
      </c>
      <c r="F115">
        <f t="shared" si="3"/>
        <v>1</v>
      </c>
      <c r="G115" s="139">
        <v>44937</v>
      </c>
      <c r="H115">
        <f t="shared" si="4"/>
        <v>16</v>
      </c>
      <c r="I115" t="s">
        <v>1657</v>
      </c>
      <c r="J115" t="str">
        <f>VLOOKUP(I115,'C701- Recalculate'!$D$27:$D$751,1,0)</f>
        <v>069MPI1223600001</v>
      </c>
      <c r="K115">
        <v>0</v>
      </c>
      <c r="L115">
        <v>39945205</v>
      </c>
      <c r="M115" s="138">
        <f t="shared" si="5"/>
        <v>-39945205</v>
      </c>
      <c r="N115" t="s">
        <v>178</v>
      </c>
      <c r="P115" t="s">
        <v>3839</v>
      </c>
      <c r="R115" t="s">
        <v>3808</v>
      </c>
    </row>
    <row r="116" spans="1:20" hidden="1">
      <c r="A116">
        <v>115</v>
      </c>
      <c r="B116">
        <v>69</v>
      </c>
      <c r="D116">
        <v>701000002</v>
      </c>
      <c r="E116" s="139">
        <v>44937</v>
      </c>
      <c r="F116">
        <f t="shared" si="3"/>
        <v>1</v>
      </c>
      <c r="G116" s="139">
        <v>44937</v>
      </c>
      <c r="H116">
        <f t="shared" si="4"/>
        <v>16</v>
      </c>
      <c r="I116" t="s">
        <v>1664</v>
      </c>
      <c r="J116" t="str">
        <f>VLOOKUP(I116,'C701- Recalculate'!$D$27:$D$751,1,0)</f>
        <v>069MPI1223600003</v>
      </c>
      <c r="K116">
        <v>0</v>
      </c>
      <c r="L116">
        <v>43835616</v>
      </c>
      <c r="M116" s="138">
        <f t="shared" si="5"/>
        <v>-43835616</v>
      </c>
      <c r="N116" t="s">
        <v>178</v>
      </c>
      <c r="P116" t="s">
        <v>3839</v>
      </c>
      <c r="R116" t="s">
        <v>3808</v>
      </c>
    </row>
    <row r="117" spans="1:20" hidden="1">
      <c r="A117">
        <v>116</v>
      </c>
      <c r="B117">
        <v>69</v>
      </c>
      <c r="D117">
        <v>701000002</v>
      </c>
      <c r="E117" s="139">
        <v>44937</v>
      </c>
      <c r="F117">
        <f t="shared" si="3"/>
        <v>1</v>
      </c>
      <c r="G117" s="139">
        <v>44937</v>
      </c>
      <c r="H117">
        <f t="shared" si="4"/>
        <v>16</v>
      </c>
      <c r="I117" t="s">
        <v>1737</v>
      </c>
      <c r="J117" t="str">
        <f>VLOOKUP(I117,'C701- Recalculate'!$D$27:$D$751,1,0)</f>
        <v>069MPI1230100004</v>
      </c>
      <c r="K117">
        <v>0</v>
      </c>
      <c r="L117">
        <v>43835617</v>
      </c>
      <c r="M117" s="138">
        <f t="shared" si="5"/>
        <v>-43835617</v>
      </c>
      <c r="N117" t="s">
        <v>178</v>
      </c>
      <c r="P117" t="s">
        <v>3839</v>
      </c>
      <c r="R117" t="s">
        <v>3808</v>
      </c>
    </row>
    <row r="118" spans="1:20" hidden="1">
      <c r="A118">
        <v>117</v>
      </c>
      <c r="B118">
        <v>69</v>
      </c>
      <c r="D118">
        <v>701000002</v>
      </c>
      <c r="E118" s="139">
        <v>44938</v>
      </c>
      <c r="F118">
        <f t="shared" si="3"/>
        <v>1</v>
      </c>
      <c r="G118" s="139">
        <v>44938</v>
      </c>
      <c r="H118">
        <f t="shared" si="4"/>
        <v>16</v>
      </c>
      <c r="I118" t="s">
        <v>1623</v>
      </c>
      <c r="J118" t="str">
        <f>VLOOKUP(I118,'C701- Recalculate'!$D$27:$D$751,1,0)</f>
        <v>069MPI1223530002</v>
      </c>
      <c r="K118">
        <v>0</v>
      </c>
      <c r="L118">
        <v>48219178</v>
      </c>
      <c r="M118" s="138">
        <f t="shared" si="5"/>
        <v>-48219178</v>
      </c>
      <c r="N118" t="s">
        <v>178</v>
      </c>
      <c r="P118" t="s">
        <v>3839</v>
      </c>
      <c r="R118" t="s">
        <v>3808</v>
      </c>
    </row>
    <row r="119" spans="1:20" hidden="1">
      <c r="A119">
        <v>118</v>
      </c>
      <c r="B119">
        <v>69</v>
      </c>
      <c r="D119">
        <v>701000002</v>
      </c>
      <c r="E119" s="139">
        <v>44938</v>
      </c>
      <c r="F119">
        <f t="shared" si="3"/>
        <v>1</v>
      </c>
      <c r="G119" s="139">
        <v>44938</v>
      </c>
      <c r="H119">
        <f t="shared" si="4"/>
        <v>16</v>
      </c>
      <c r="I119" t="s">
        <v>1654</v>
      </c>
      <c r="J119" t="str">
        <f>VLOOKUP(I119,'C701- Recalculate'!$D$27:$D$751,1,0)</f>
        <v>069MPI1223560002</v>
      </c>
      <c r="K119">
        <v>0</v>
      </c>
      <c r="L119">
        <v>23287671</v>
      </c>
      <c r="M119" s="138">
        <f t="shared" si="5"/>
        <v>-23287671</v>
      </c>
      <c r="N119" t="s">
        <v>178</v>
      </c>
      <c r="P119" t="s">
        <v>3839</v>
      </c>
      <c r="R119" t="s">
        <v>3808</v>
      </c>
    </row>
    <row r="120" spans="1:20" hidden="1">
      <c r="A120">
        <v>119</v>
      </c>
      <c r="B120">
        <v>69</v>
      </c>
      <c r="D120">
        <v>701000002</v>
      </c>
      <c r="E120" s="139">
        <v>44938</v>
      </c>
      <c r="F120">
        <f t="shared" si="3"/>
        <v>1</v>
      </c>
      <c r="G120" s="139">
        <v>44938</v>
      </c>
      <c r="H120">
        <f t="shared" si="4"/>
        <v>16</v>
      </c>
      <c r="I120" t="s">
        <v>1740</v>
      </c>
      <c r="J120" t="str">
        <f>VLOOKUP(I120,'C701- Recalculate'!$D$27:$D$751,1,0)</f>
        <v>069MPI1230100003</v>
      </c>
      <c r="K120">
        <v>0</v>
      </c>
      <c r="L120">
        <v>26630137</v>
      </c>
      <c r="M120" s="138">
        <f t="shared" si="5"/>
        <v>-26630137</v>
      </c>
      <c r="N120" t="s">
        <v>178</v>
      </c>
      <c r="P120" t="s">
        <v>3839</v>
      </c>
      <c r="R120" t="s">
        <v>3808</v>
      </c>
    </row>
    <row r="121" spans="1:20" hidden="1">
      <c r="A121">
        <v>120</v>
      </c>
      <c r="B121">
        <v>69</v>
      </c>
      <c r="D121">
        <v>701000002</v>
      </c>
      <c r="E121" s="139">
        <v>44939</v>
      </c>
      <c r="F121">
        <f t="shared" si="3"/>
        <v>1</v>
      </c>
      <c r="G121" s="139">
        <v>44939</v>
      </c>
      <c r="H121">
        <f t="shared" si="4"/>
        <v>16</v>
      </c>
      <c r="I121" t="s">
        <v>1737</v>
      </c>
      <c r="J121" t="str">
        <f>VLOOKUP(I121,'C701- Recalculate'!$D$27:$D$751,1,0)</f>
        <v>069MPI1230100004</v>
      </c>
      <c r="K121">
        <v>0</v>
      </c>
      <c r="L121">
        <v>43835617</v>
      </c>
      <c r="M121" s="138">
        <f t="shared" si="5"/>
        <v>-43835617</v>
      </c>
      <c r="N121" t="s">
        <v>178</v>
      </c>
      <c r="P121" t="s">
        <v>3839</v>
      </c>
      <c r="R121" t="s">
        <v>3808</v>
      </c>
    </row>
    <row r="122" spans="1:20" hidden="1">
      <c r="A122">
        <v>121</v>
      </c>
      <c r="B122">
        <v>69</v>
      </c>
      <c r="D122">
        <v>701000002</v>
      </c>
      <c r="E122" s="139">
        <v>44942</v>
      </c>
      <c r="F122">
        <f t="shared" si="3"/>
        <v>1</v>
      </c>
      <c r="G122" s="139">
        <v>44942</v>
      </c>
      <c r="H122">
        <f t="shared" si="4"/>
        <v>16</v>
      </c>
      <c r="I122" t="s">
        <v>1627</v>
      </c>
      <c r="J122" t="str">
        <f>VLOOKUP(I122,'C701- Recalculate'!$D$27:$D$751,1,0)</f>
        <v>069MPI1223530001</v>
      </c>
      <c r="K122">
        <v>0</v>
      </c>
      <c r="L122">
        <v>96438356</v>
      </c>
      <c r="M122" s="138">
        <f t="shared" si="5"/>
        <v>-96438356</v>
      </c>
      <c r="N122" t="s">
        <v>178</v>
      </c>
      <c r="P122" t="s">
        <v>3839</v>
      </c>
      <c r="R122" t="s">
        <v>3808</v>
      </c>
    </row>
    <row r="123" spans="1:20" hidden="1">
      <c r="A123">
        <v>122</v>
      </c>
      <c r="B123">
        <v>69</v>
      </c>
      <c r="D123">
        <v>701000002</v>
      </c>
      <c r="E123" s="139">
        <v>44942</v>
      </c>
      <c r="F123">
        <f t="shared" si="3"/>
        <v>1</v>
      </c>
      <c r="G123" s="139">
        <v>44942</v>
      </c>
      <c r="H123">
        <f t="shared" si="4"/>
        <v>16</v>
      </c>
      <c r="I123" t="s">
        <v>1654</v>
      </c>
      <c r="J123" t="str">
        <f>VLOOKUP(I123,'C701- Recalculate'!$D$27:$D$751,1,0)</f>
        <v>069MPI1223560002</v>
      </c>
      <c r="K123">
        <v>0</v>
      </c>
      <c r="L123">
        <v>46575343</v>
      </c>
      <c r="M123" s="138">
        <f t="shared" si="5"/>
        <v>-46575343</v>
      </c>
      <c r="N123" t="s">
        <v>178</v>
      </c>
      <c r="P123" t="s">
        <v>3839</v>
      </c>
      <c r="R123" t="s">
        <v>3808</v>
      </c>
    </row>
    <row r="124" spans="1:20" hidden="1">
      <c r="A124">
        <v>123</v>
      </c>
      <c r="B124">
        <v>69</v>
      </c>
      <c r="D124">
        <v>701000002</v>
      </c>
      <c r="E124" s="139">
        <v>44942</v>
      </c>
      <c r="F124">
        <f t="shared" si="3"/>
        <v>1</v>
      </c>
      <c r="G124" s="139">
        <v>44942</v>
      </c>
      <c r="H124">
        <f t="shared" si="4"/>
        <v>16</v>
      </c>
      <c r="I124" t="s">
        <v>1661</v>
      </c>
      <c r="J124" t="str">
        <f>VLOOKUP(I124,'C701- Recalculate'!$D$27:$D$751,1,0)</f>
        <v>069MPI1223600002</v>
      </c>
      <c r="K124">
        <v>0</v>
      </c>
      <c r="L124">
        <v>26630137</v>
      </c>
      <c r="M124" s="138">
        <f t="shared" si="5"/>
        <v>-26630137</v>
      </c>
      <c r="N124" t="s">
        <v>178</v>
      </c>
      <c r="P124" t="s">
        <v>3839</v>
      </c>
      <c r="R124" t="s">
        <v>3808</v>
      </c>
    </row>
    <row r="125" spans="1:20" hidden="1">
      <c r="A125">
        <v>124</v>
      </c>
      <c r="B125">
        <v>69</v>
      </c>
      <c r="D125">
        <v>701000002</v>
      </c>
      <c r="E125" s="139">
        <v>44942</v>
      </c>
      <c r="F125">
        <f t="shared" si="3"/>
        <v>1</v>
      </c>
      <c r="G125" s="139">
        <v>44942</v>
      </c>
      <c r="H125">
        <f t="shared" si="4"/>
        <v>16</v>
      </c>
      <c r="I125" t="s">
        <v>1728</v>
      </c>
      <c r="J125" t="str">
        <f>VLOOKUP(I125,'C701- Recalculate'!$D$27:$D$751,1,0)</f>
        <v>069MPI1230040001</v>
      </c>
      <c r="K125">
        <v>0</v>
      </c>
      <c r="L125">
        <v>44931507</v>
      </c>
      <c r="M125" s="138">
        <f t="shared" si="5"/>
        <v>-44931507</v>
      </c>
      <c r="N125" t="s">
        <v>178</v>
      </c>
      <c r="P125" t="s">
        <v>3839</v>
      </c>
      <c r="R125" t="s">
        <v>3808</v>
      </c>
    </row>
    <row r="126" spans="1:20" hidden="1">
      <c r="A126">
        <v>125</v>
      </c>
      <c r="B126">
        <v>69</v>
      </c>
      <c r="D126">
        <v>701000002</v>
      </c>
      <c r="E126" s="139">
        <v>44943</v>
      </c>
      <c r="F126">
        <f t="shared" si="3"/>
        <v>1</v>
      </c>
      <c r="G126" s="139">
        <v>44943</v>
      </c>
      <c r="H126">
        <f t="shared" si="4"/>
        <v>16</v>
      </c>
      <c r="I126" t="s">
        <v>1763</v>
      </c>
      <c r="J126" t="str">
        <f>VLOOKUP(I126,'C701- Recalculate'!$D$27:$D$751,1,0)</f>
        <v>069MPI1230170001</v>
      </c>
      <c r="K126">
        <v>0</v>
      </c>
      <c r="L126">
        <v>27534247</v>
      </c>
      <c r="M126" s="138">
        <f t="shared" si="5"/>
        <v>-27534247</v>
      </c>
      <c r="N126" t="s">
        <v>178</v>
      </c>
      <c r="P126" t="s">
        <v>3839</v>
      </c>
      <c r="R126" t="s">
        <v>3808</v>
      </c>
    </row>
    <row r="127" spans="1:20" hidden="1">
      <c r="A127">
        <v>126</v>
      </c>
      <c r="B127">
        <v>69</v>
      </c>
      <c r="D127">
        <v>701000002</v>
      </c>
      <c r="E127" s="139">
        <v>44944</v>
      </c>
      <c r="F127">
        <f t="shared" si="3"/>
        <v>1</v>
      </c>
      <c r="G127" s="139">
        <v>44944</v>
      </c>
      <c r="H127">
        <f t="shared" si="4"/>
        <v>16</v>
      </c>
      <c r="I127" t="s">
        <v>1627</v>
      </c>
      <c r="J127" t="str">
        <f>VLOOKUP(I127,'C701- Recalculate'!$D$27:$D$751,1,0)</f>
        <v>069MPI1223530001</v>
      </c>
      <c r="K127">
        <v>0</v>
      </c>
      <c r="L127">
        <v>48219179</v>
      </c>
      <c r="M127" s="138">
        <f t="shared" si="5"/>
        <v>-48219179</v>
      </c>
      <c r="N127" t="s">
        <v>178</v>
      </c>
      <c r="P127" t="s">
        <v>3839</v>
      </c>
      <c r="R127" t="s">
        <v>3808</v>
      </c>
    </row>
    <row r="128" spans="1:20" hidden="1">
      <c r="A128">
        <v>127</v>
      </c>
      <c r="B128">
        <v>69</v>
      </c>
      <c r="D128">
        <v>701000002</v>
      </c>
      <c r="E128" s="139">
        <v>44944</v>
      </c>
      <c r="F128">
        <f t="shared" si="3"/>
        <v>1</v>
      </c>
      <c r="G128" s="139">
        <v>44944</v>
      </c>
      <c r="H128">
        <f t="shared" si="4"/>
        <v>16</v>
      </c>
      <c r="I128" t="s">
        <v>1731</v>
      </c>
      <c r="J128" t="str">
        <f>VLOOKUP(I128,'C701- Recalculate'!$D$27:$D$751,1,0)</f>
        <v>069MPI1230040002</v>
      </c>
      <c r="K128">
        <v>0</v>
      </c>
      <c r="L128">
        <v>44931507</v>
      </c>
      <c r="M128" s="138">
        <f t="shared" si="5"/>
        <v>-44931507</v>
      </c>
      <c r="N128" t="s">
        <v>178</v>
      </c>
      <c r="P128" t="s">
        <v>3839</v>
      </c>
      <c r="R128" t="s">
        <v>3808</v>
      </c>
    </row>
    <row r="129" spans="1:18" hidden="1">
      <c r="A129">
        <v>128</v>
      </c>
      <c r="B129">
        <v>69</v>
      </c>
      <c r="D129">
        <v>701000002</v>
      </c>
      <c r="E129" s="139">
        <v>44944</v>
      </c>
      <c r="F129">
        <f t="shared" si="3"/>
        <v>1</v>
      </c>
      <c r="G129" s="139">
        <v>44944</v>
      </c>
      <c r="H129">
        <f t="shared" si="4"/>
        <v>16</v>
      </c>
      <c r="I129" t="s">
        <v>1757</v>
      </c>
      <c r="J129" t="str">
        <f>VLOOKUP(I129,'C701- Recalculate'!$D$27:$D$751,1,0)</f>
        <v>069MPI1230160002</v>
      </c>
      <c r="K129">
        <v>0</v>
      </c>
      <c r="L129">
        <v>26630137</v>
      </c>
      <c r="M129" s="138">
        <f t="shared" si="5"/>
        <v>-26630137</v>
      </c>
      <c r="N129" t="s">
        <v>178</v>
      </c>
      <c r="P129" t="s">
        <v>3839</v>
      </c>
      <c r="R129" t="s">
        <v>3808</v>
      </c>
    </row>
    <row r="130" spans="1:18" hidden="1">
      <c r="A130">
        <v>129</v>
      </c>
      <c r="B130">
        <v>69</v>
      </c>
      <c r="D130">
        <v>701000002</v>
      </c>
      <c r="E130" s="139">
        <v>44945</v>
      </c>
      <c r="F130">
        <f t="shared" si="3"/>
        <v>1</v>
      </c>
      <c r="G130" s="139">
        <v>44945</v>
      </c>
      <c r="H130">
        <f t="shared" si="4"/>
        <v>16</v>
      </c>
      <c r="I130" t="s">
        <v>1627</v>
      </c>
      <c r="J130" t="str">
        <f>VLOOKUP(I130,'C701- Recalculate'!$D$27:$D$751,1,0)</f>
        <v>069MPI1223530001</v>
      </c>
      <c r="K130">
        <v>0</v>
      </c>
      <c r="L130">
        <v>48219178</v>
      </c>
      <c r="M130" s="138">
        <f t="shared" si="5"/>
        <v>-48219178</v>
      </c>
      <c r="N130" t="s">
        <v>178</v>
      </c>
      <c r="P130" t="s">
        <v>3839</v>
      </c>
      <c r="R130" t="s">
        <v>3808</v>
      </c>
    </row>
    <row r="131" spans="1:18" hidden="1">
      <c r="A131">
        <v>130</v>
      </c>
      <c r="B131">
        <v>69</v>
      </c>
      <c r="D131">
        <v>701000002</v>
      </c>
      <c r="E131" s="139">
        <v>44945</v>
      </c>
      <c r="F131">
        <f t="shared" ref="F131:F194" si="6">MONTH(E131)</f>
        <v>1</v>
      </c>
      <c r="G131" s="139">
        <v>44945</v>
      </c>
      <c r="H131">
        <f t="shared" ref="H131:H194" si="7">LEN(I131)</f>
        <v>16</v>
      </c>
      <c r="I131" t="s">
        <v>1654</v>
      </c>
      <c r="J131" t="str">
        <f>VLOOKUP(I131,'C701- Recalculate'!$D$27:$D$751,1,0)</f>
        <v>069MPI1223560002</v>
      </c>
      <c r="K131">
        <v>0</v>
      </c>
      <c r="L131">
        <v>23287671</v>
      </c>
      <c r="M131" s="138">
        <f t="shared" ref="M131:M194" si="8">K131-L131</f>
        <v>-23287671</v>
      </c>
      <c r="N131" t="s">
        <v>178</v>
      </c>
      <c r="P131" t="s">
        <v>3839</v>
      </c>
      <c r="R131" t="s">
        <v>3808</v>
      </c>
    </row>
    <row r="132" spans="1:18" hidden="1">
      <c r="A132">
        <v>131</v>
      </c>
      <c r="B132">
        <v>69</v>
      </c>
      <c r="D132">
        <v>701000002</v>
      </c>
      <c r="E132" s="139">
        <v>44945</v>
      </c>
      <c r="F132">
        <f t="shared" si="6"/>
        <v>1</v>
      </c>
      <c r="G132" s="139">
        <v>44945</v>
      </c>
      <c r="H132">
        <f t="shared" si="7"/>
        <v>16</v>
      </c>
      <c r="I132" t="s">
        <v>1731</v>
      </c>
      <c r="J132" t="str">
        <f>VLOOKUP(I132,'C701- Recalculate'!$D$27:$D$751,1,0)</f>
        <v>069MPI1230040002</v>
      </c>
      <c r="K132">
        <v>0</v>
      </c>
      <c r="L132">
        <v>44931507</v>
      </c>
      <c r="M132" s="138">
        <f t="shared" si="8"/>
        <v>-44931507</v>
      </c>
      <c r="N132" t="s">
        <v>178</v>
      </c>
      <c r="P132" t="s">
        <v>3839</v>
      </c>
      <c r="R132" t="s">
        <v>3808</v>
      </c>
    </row>
    <row r="133" spans="1:18" hidden="1">
      <c r="A133">
        <v>132</v>
      </c>
      <c r="B133">
        <v>69</v>
      </c>
      <c r="D133">
        <v>701000002</v>
      </c>
      <c r="E133" s="139">
        <v>44945</v>
      </c>
      <c r="F133">
        <f t="shared" si="6"/>
        <v>1</v>
      </c>
      <c r="G133" s="139">
        <v>44945</v>
      </c>
      <c r="H133">
        <f t="shared" si="7"/>
        <v>16</v>
      </c>
      <c r="I133" t="s">
        <v>1740</v>
      </c>
      <c r="J133" t="str">
        <f>VLOOKUP(I133,'C701- Recalculate'!$D$27:$D$751,1,0)</f>
        <v>069MPI1230100003</v>
      </c>
      <c r="K133">
        <v>0</v>
      </c>
      <c r="L133">
        <v>26630137</v>
      </c>
      <c r="M133" s="138">
        <f t="shared" si="8"/>
        <v>-26630137</v>
      </c>
      <c r="N133" t="s">
        <v>178</v>
      </c>
      <c r="P133" t="s">
        <v>3839</v>
      </c>
      <c r="R133" t="s">
        <v>3808</v>
      </c>
    </row>
    <row r="134" spans="1:18" hidden="1">
      <c r="A134">
        <v>133</v>
      </c>
      <c r="B134">
        <v>69</v>
      </c>
      <c r="D134">
        <v>701000002</v>
      </c>
      <c r="E134" s="139">
        <v>44946</v>
      </c>
      <c r="F134">
        <f t="shared" si="6"/>
        <v>1</v>
      </c>
      <c r="G134" s="139">
        <v>44946</v>
      </c>
      <c r="H134">
        <f t="shared" si="7"/>
        <v>16</v>
      </c>
      <c r="I134" t="s">
        <v>1657</v>
      </c>
      <c r="J134" t="str">
        <f>VLOOKUP(I134,'C701- Recalculate'!$D$27:$D$751,1,0)</f>
        <v>069MPI1223600001</v>
      </c>
      <c r="K134">
        <v>0</v>
      </c>
      <c r="L134">
        <v>39945205</v>
      </c>
      <c r="M134" s="138">
        <f t="shared" si="8"/>
        <v>-39945205</v>
      </c>
      <c r="N134" t="s">
        <v>178</v>
      </c>
      <c r="P134" t="s">
        <v>3839</v>
      </c>
      <c r="R134" t="s">
        <v>3808</v>
      </c>
    </row>
    <row r="135" spans="1:18" hidden="1">
      <c r="A135">
        <v>134</v>
      </c>
      <c r="B135">
        <v>69</v>
      </c>
      <c r="D135">
        <v>701000002</v>
      </c>
      <c r="E135" s="139">
        <v>44952</v>
      </c>
      <c r="F135">
        <f t="shared" si="6"/>
        <v>1</v>
      </c>
      <c r="G135" s="139">
        <v>44952</v>
      </c>
      <c r="H135">
        <f t="shared" si="7"/>
        <v>16</v>
      </c>
      <c r="I135" t="s">
        <v>1657</v>
      </c>
      <c r="J135" t="str">
        <f>VLOOKUP(I135,'C701- Recalculate'!$D$27:$D$751,1,0)</f>
        <v>069MPI1223600001</v>
      </c>
      <c r="K135">
        <v>0</v>
      </c>
      <c r="L135">
        <v>199726028</v>
      </c>
      <c r="M135" s="138">
        <f t="shared" si="8"/>
        <v>-199726028</v>
      </c>
      <c r="N135" t="s">
        <v>178</v>
      </c>
      <c r="P135" t="s">
        <v>3839</v>
      </c>
      <c r="R135" t="s">
        <v>3808</v>
      </c>
    </row>
    <row r="136" spans="1:18" hidden="1">
      <c r="A136">
        <v>135</v>
      </c>
      <c r="B136">
        <v>69</v>
      </c>
      <c r="D136">
        <v>701000002</v>
      </c>
      <c r="E136" s="139">
        <v>44952</v>
      </c>
      <c r="F136">
        <f t="shared" si="6"/>
        <v>1</v>
      </c>
      <c r="G136" s="139">
        <v>44952</v>
      </c>
      <c r="H136">
        <f t="shared" si="7"/>
        <v>16</v>
      </c>
      <c r="I136" t="s">
        <v>1661</v>
      </c>
      <c r="J136" t="str">
        <f>VLOOKUP(I136,'C701- Recalculate'!$D$27:$D$751,1,0)</f>
        <v>069MPI1223600002</v>
      </c>
      <c r="K136">
        <v>0</v>
      </c>
      <c r="L136">
        <v>133150685</v>
      </c>
      <c r="M136" s="138">
        <f t="shared" si="8"/>
        <v>-133150685</v>
      </c>
      <c r="N136" t="s">
        <v>178</v>
      </c>
      <c r="P136" t="s">
        <v>3839</v>
      </c>
      <c r="R136" t="s">
        <v>3808</v>
      </c>
    </row>
    <row r="137" spans="1:18" hidden="1">
      <c r="A137">
        <v>136</v>
      </c>
      <c r="B137">
        <v>69</v>
      </c>
      <c r="D137">
        <v>701000002</v>
      </c>
      <c r="E137" s="139">
        <v>44952</v>
      </c>
      <c r="F137">
        <f t="shared" si="6"/>
        <v>1</v>
      </c>
      <c r="G137" s="139">
        <v>44952</v>
      </c>
      <c r="H137">
        <f t="shared" si="7"/>
        <v>16</v>
      </c>
      <c r="I137" t="s">
        <v>1737</v>
      </c>
      <c r="J137" t="str">
        <f>VLOOKUP(I137,'C701- Recalculate'!$D$27:$D$751,1,0)</f>
        <v>069MPI1230100004</v>
      </c>
      <c r="K137">
        <v>0</v>
      </c>
      <c r="L137">
        <v>43835616</v>
      </c>
      <c r="M137" s="138">
        <f t="shared" si="8"/>
        <v>-43835616</v>
      </c>
      <c r="N137" t="s">
        <v>178</v>
      </c>
      <c r="P137" t="s">
        <v>3839</v>
      </c>
      <c r="R137" t="s">
        <v>3808</v>
      </c>
    </row>
    <row r="138" spans="1:18" hidden="1">
      <c r="A138">
        <v>137</v>
      </c>
      <c r="B138">
        <v>69</v>
      </c>
      <c r="D138">
        <v>701000002</v>
      </c>
      <c r="E138" s="139">
        <v>44952</v>
      </c>
      <c r="F138">
        <f t="shared" si="6"/>
        <v>1</v>
      </c>
      <c r="G138" s="139">
        <v>44952</v>
      </c>
      <c r="H138">
        <f t="shared" si="7"/>
        <v>16</v>
      </c>
      <c r="I138" t="s">
        <v>1760</v>
      </c>
      <c r="J138" t="str">
        <f>VLOOKUP(I138,'C701- Recalculate'!$D$27:$D$751,1,0)</f>
        <v>069MPI1230160003</v>
      </c>
      <c r="K138">
        <v>0</v>
      </c>
      <c r="L138">
        <v>219178082</v>
      </c>
      <c r="M138" s="138">
        <f t="shared" si="8"/>
        <v>-219178082</v>
      </c>
      <c r="N138" t="s">
        <v>178</v>
      </c>
      <c r="P138" t="s">
        <v>3839</v>
      </c>
      <c r="R138" t="s">
        <v>3808</v>
      </c>
    </row>
    <row r="139" spans="1:18" hidden="1">
      <c r="A139">
        <v>138</v>
      </c>
      <c r="B139">
        <v>69</v>
      </c>
      <c r="D139">
        <v>701000002</v>
      </c>
      <c r="E139" s="139">
        <v>44957</v>
      </c>
      <c r="F139">
        <f t="shared" si="6"/>
        <v>1</v>
      </c>
      <c r="G139" s="139">
        <v>44957</v>
      </c>
      <c r="H139">
        <f t="shared" si="7"/>
        <v>16</v>
      </c>
      <c r="I139" t="s">
        <v>1664</v>
      </c>
      <c r="J139" t="str">
        <f>VLOOKUP(I139,'C701- Recalculate'!$D$27:$D$751,1,0)</f>
        <v>069MPI1223600003</v>
      </c>
      <c r="K139">
        <v>0</v>
      </c>
      <c r="L139">
        <v>43835616</v>
      </c>
      <c r="M139" s="138">
        <f t="shared" si="8"/>
        <v>-43835616</v>
      </c>
      <c r="N139" t="s">
        <v>178</v>
      </c>
      <c r="P139" t="s">
        <v>3839</v>
      </c>
      <c r="R139" t="s">
        <v>3808</v>
      </c>
    </row>
    <row r="140" spans="1:18" hidden="1">
      <c r="A140">
        <v>139</v>
      </c>
      <c r="B140">
        <v>69</v>
      </c>
      <c r="D140">
        <v>701000002</v>
      </c>
      <c r="E140" s="139">
        <v>44930</v>
      </c>
      <c r="F140">
        <f t="shared" si="6"/>
        <v>1</v>
      </c>
      <c r="G140" s="139">
        <v>44930</v>
      </c>
      <c r="H140">
        <f t="shared" si="7"/>
        <v>16</v>
      </c>
      <c r="I140" t="s">
        <v>1599</v>
      </c>
      <c r="J140" t="str">
        <f>VLOOKUP(I140,'C701- Recalculate'!$D$27:$D$751,1,0)</f>
        <v>069MPI1223470001</v>
      </c>
      <c r="K140">
        <v>0</v>
      </c>
      <c r="L140">
        <v>43835616</v>
      </c>
      <c r="M140" s="138">
        <f t="shared" si="8"/>
        <v>-43835616</v>
      </c>
      <c r="N140" t="s">
        <v>178</v>
      </c>
      <c r="P140" t="s">
        <v>3839</v>
      </c>
      <c r="R140" t="s">
        <v>3808</v>
      </c>
    </row>
    <row r="141" spans="1:18" hidden="1">
      <c r="A141">
        <v>140</v>
      </c>
      <c r="B141">
        <v>69</v>
      </c>
      <c r="D141">
        <v>701000002</v>
      </c>
      <c r="E141" s="139">
        <v>44930</v>
      </c>
      <c r="F141">
        <f t="shared" si="6"/>
        <v>1</v>
      </c>
      <c r="G141" s="139">
        <v>44930</v>
      </c>
      <c r="H141">
        <f t="shared" si="7"/>
        <v>16</v>
      </c>
      <c r="I141" t="s">
        <v>1613</v>
      </c>
      <c r="J141" t="str">
        <f>VLOOKUP(I141,'C701- Recalculate'!$D$27:$D$751,1,0)</f>
        <v>069MPI1223490004</v>
      </c>
      <c r="K141">
        <v>0</v>
      </c>
      <c r="L141">
        <v>41095891</v>
      </c>
      <c r="M141" s="138">
        <f t="shared" si="8"/>
        <v>-41095891</v>
      </c>
      <c r="N141" t="s">
        <v>178</v>
      </c>
      <c r="P141" t="s">
        <v>3839</v>
      </c>
      <c r="R141" t="s">
        <v>3808</v>
      </c>
    </row>
    <row r="142" spans="1:18" hidden="1">
      <c r="A142">
        <v>141</v>
      </c>
      <c r="B142">
        <v>69</v>
      </c>
      <c r="D142">
        <v>701000002</v>
      </c>
      <c r="E142" s="139">
        <v>44932</v>
      </c>
      <c r="F142">
        <f t="shared" si="6"/>
        <v>1</v>
      </c>
      <c r="G142" s="139">
        <v>44932</v>
      </c>
      <c r="H142">
        <f t="shared" si="7"/>
        <v>16</v>
      </c>
      <c r="I142" t="s">
        <v>1664</v>
      </c>
      <c r="J142" t="str">
        <f>VLOOKUP(I142,'C701- Recalculate'!$D$27:$D$751,1,0)</f>
        <v>069MPI1223600003</v>
      </c>
      <c r="K142">
        <v>0</v>
      </c>
      <c r="L142">
        <v>43835616</v>
      </c>
      <c r="M142" s="138">
        <f t="shared" si="8"/>
        <v>-43835616</v>
      </c>
      <c r="N142" t="s">
        <v>178</v>
      </c>
      <c r="P142" t="s">
        <v>3839</v>
      </c>
      <c r="R142" t="s">
        <v>3808</v>
      </c>
    </row>
    <row r="143" spans="1:18" hidden="1">
      <c r="A143">
        <v>142</v>
      </c>
      <c r="B143">
        <v>69</v>
      </c>
      <c r="D143">
        <v>701000002</v>
      </c>
      <c r="E143" s="139">
        <v>44935</v>
      </c>
      <c r="F143">
        <f t="shared" si="6"/>
        <v>1</v>
      </c>
      <c r="G143" s="139">
        <v>44935</v>
      </c>
      <c r="H143">
        <f t="shared" si="7"/>
        <v>16</v>
      </c>
      <c r="I143" t="s">
        <v>1606</v>
      </c>
      <c r="J143" t="str">
        <f>VLOOKUP(I143,'C701- Recalculate'!$D$27:$D$751,1,0)</f>
        <v>069MPI1223470003</v>
      </c>
      <c r="K143">
        <v>0</v>
      </c>
      <c r="L143">
        <v>21917808</v>
      </c>
      <c r="M143" s="138">
        <f t="shared" si="8"/>
        <v>-21917808</v>
      </c>
      <c r="N143" t="s">
        <v>178</v>
      </c>
      <c r="P143" t="s">
        <v>3839</v>
      </c>
      <c r="R143" t="s">
        <v>3808</v>
      </c>
    </row>
    <row r="144" spans="1:18" hidden="1">
      <c r="A144">
        <v>143</v>
      </c>
      <c r="B144">
        <v>69</v>
      </c>
      <c r="D144">
        <v>701000002</v>
      </c>
      <c r="E144" s="139">
        <v>44935</v>
      </c>
      <c r="F144">
        <f t="shared" si="6"/>
        <v>1</v>
      </c>
      <c r="G144" s="139">
        <v>44935</v>
      </c>
      <c r="H144">
        <f t="shared" si="7"/>
        <v>16</v>
      </c>
      <c r="I144" t="s">
        <v>1620</v>
      </c>
      <c r="J144" t="str">
        <f>VLOOKUP(I144,'C701- Recalculate'!$D$27:$D$751,1,0)</f>
        <v>069MPI1223490003</v>
      </c>
      <c r="K144">
        <v>0</v>
      </c>
      <c r="L144">
        <v>49315068</v>
      </c>
      <c r="M144" s="138">
        <f t="shared" si="8"/>
        <v>-49315068</v>
      </c>
      <c r="N144" t="s">
        <v>178</v>
      </c>
      <c r="P144" t="s">
        <v>3839</v>
      </c>
      <c r="R144" t="s">
        <v>3808</v>
      </c>
    </row>
    <row r="145" spans="1:18" hidden="1">
      <c r="A145">
        <v>144</v>
      </c>
      <c r="B145">
        <v>69</v>
      </c>
      <c r="D145">
        <v>701000002</v>
      </c>
      <c r="E145" s="139">
        <v>44935</v>
      </c>
      <c r="F145">
        <f t="shared" si="6"/>
        <v>1</v>
      </c>
      <c r="G145" s="139">
        <v>44935</v>
      </c>
      <c r="H145">
        <f t="shared" si="7"/>
        <v>16</v>
      </c>
      <c r="I145" t="s">
        <v>1664</v>
      </c>
      <c r="J145" t="str">
        <f>VLOOKUP(I145,'C701- Recalculate'!$D$27:$D$751,1,0)</f>
        <v>069MPI1223600003</v>
      </c>
      <c r="K145">
        <v>0</v>
      </c>
      <c r="L145">
        <v>87671233</v>
      </c>
      <c r="M145" s="138">
        <f t="shared" si="8"/>
        <v>-87671233</v>
      </c>
      <c r="N145" t="s">
        <v>178</v>
      </c>
      <c r="P145" t="s">
        <v>3839</v>
      </c>
      <c r="R145" t="s">
        <v>3808</v>
      </c>
    </row>
    <row r="146" spans="1:18" hidden="1">
      <c r="A146">
        <v>145</v>
      </c>
      <c r="B146">
        <v>69</v>
      </c>
      <c r="D146">
        <v>701000002</v>
      </c>
      <c r="E146" s="139">
        <v>44967</v>
      </c>
      <c r="F146">
        <f t="shared" si="6"/>
        <v>2</v>
      </c>
      <c r="G146" s="139">
        <v>44967</v>
      </c>
      <c r="H146">
        <f t="shared" si="7"/>
        <v>16</v>
      </c>
      <c r="I146" t="s">
        <v>1969</v>
      </c>
      <c r="J146" t="str">
        <f>VLOOKUP(I146,'C701- Recalculate'!$D$27:$D$751,1,0)</f>
        <v>069MPI1230410002</v>
      </c>
      <c r="K146">
        <v>0</v>
      </c>
      <c r="L146">
        <v>42739726</v>
      </c>
      <c r="M146" s="138">
        <f t="shared" si="8"/>
        <v>-42739726</v>
      </c>
      <c r="N146" t="s">
        <v>178</v>
      </c>
      <c r="P146" t="s">
        <v>3839</v>
      </c>
      <c r="R146" t="s">
        <v>3808</v>
      </c>
    </row>
    <row r="147" spans="1:18" hidden="1">
      <c r="A147">
        <v>146</v>
      </c>
      <c r="B147">
        <v>69</v>
      </c>
      <c r="D147">
        <v>701000002</v>
      </c>
      <c r="E147" s="139">
        <v>44967</v>
      </c>
      <c r="F147">
        <f t="shared" si="6"/>
        <v>2</v>
      </c>
      <c r="G147" s="139">
        <v>44967</v>
      </c>
      <c r="H147">
        <f t="shared" si="7"/>
        <v>16</v>
      </c>
      <c r="I147" t="s">
        <v>1962</v>
      </c>
      <c r="J147" t="str">
        <f>VLOOKUP(I147,'C701- Recalculate'!$D$27:$D$751,1,0)</f>
        <v>069MPI1230410008</v>
      </c>
      <c r="K147">
        <v>0</v>
      </c>
      <c r="L147">
        <v>31232877</v>
      </c>
      <c r="M147" s="138">
        <f t="shared" si="8"/>
        <v>-31232877</v>
      </c>
      <c r="N147" t="s">
        <v>178</v>
      </c>
      <c r="P147" t="s">
        <v>3839</v>
      </c>
      <c r="R147" t="s">
        <v>3808</v>
      </c>
    </row>
    <row r="148" spans="1:18" hidden="1">
      <c r="A148">
        <v>147</v>
      </c>
      <c r="B148">
        <v>69</v>
      </c>
      <c r="D148">
        <v>701000002</v>
      </c>
      <c r="E148" s="139">
        <v>44970</v>
      </c>
      <c r="F148">
        <f t="shared" si="6"/>
        <v>2</v>
      </c>
      <c r="G148" s="139">
        <v>44970</v>
      </c>
      <c r="H148">
        <f t="shared" si="7"/>
        <v>16</v>
      </c>
      <c r="I148" t="s">
        <v>1797</v>
      </c>
      <c r="J148" t="str">
        <f>VLOOKUP(I148,'C701- Recalculate'!$D$27:$D$751,1,0)</f>
        <v>069MPI1230370018</v>
      </c>
      <c r="K148">
        <v>0</v>
      </c>
      <c r="L148">
        <v>46684931</v>
      </c>
      <c r="M148" s="138">
        <f t="shared" si="8"/>
        <v>-46684931</v>
      </c>
      <c r="N148" t="s">
        <v>178</v>
      </c>
      <c r="P148" t="s">
        <v>3839</v>
      </c>
      <c r="R148" t="s">
        <v>3808</v>
      </c>
    </row>
    <row r="149" spans="1:18" hidden="1">
      <c r="A149">
        <v>148</v>
      </c>
      <c r="B149">
        <v>69</v>
      </c>
      <c r="D149">
        <v>701000002</v>
      </c>
      <c r="E149" s="139">
        <v>44970</v>
      </c>
      <c r="F149">
        <f t="shared" si="6"/>
        <v>2</v>
      </c>
      <c r="G149" s="139">
        <v>44970</v>
      </c>
      <c r="H149">
        <f t="shared" si="7"/>
        <v>16</v>
      </c>
      <c r="I149" t="s">
        <v>1969</v>
      </c>
      <c r="J149" t="str">
        <f>VLOOKUP(I149,'C701- Recalculate'!$D$27:$D$751,1,0)</f>
        <v>069MPI1230410002</v>
      </c>
      <c r="K149">
        <v>0</v>
      </c>
      <c r="L149">
        <v>85479452</v>
      </c>
      <c r="M149" s="138">
        <f t="shared" si="8"/>
        <v>-85479452</v>
      </c>
      <c r="N149" t="s">
        <v>178</v>
      </c>
      <c r="P149" t="s">
        <v>3839</v>
      </c>
      <c r="R149" t="s">
        <v>3808</v>
      </c>
    </row>
    <row r="150" spans="1:18" hidden="1">
      <c r="A150">
        <v>149</v>
      </c>
      <c r="B150">
        <v>69</v>
      </c>
      <c r="D150">
        <v>701000002</v>
      </c>
      <c r="E150" s="139">
        <v>44970</v>
      </c>
      <c r="F150">
        <f t="shared" si="6"/>
        <v>2</v>
      </c>
      <c r="G150" s="139">
        <v>44970</v>
      </c>
      <c r="H150">
        <f t="shared" si="7"/>
        <v>16</v>
      </c>
      <c r="I150" t="s">
        <v>2010</v>
      </c>
      <c r="J150" t="str">
        <f>VLOOKUP(I150,'C701- Recalculate'!$D$27:$D$751,1,0)</f>
        <v>069MPI1230440007</v>
      </c>
      <c r="K150">
        <v>0</v>
      </c>
      <c r="L150">
        <v>20958904</v>
      </c>
      <c r="M150" s="138">
        <f t="shared" si="8"/>
        <v>-20958904</v>
      </c>
      <c r="N150" t="s">
        <v>178</v>
      </c>
      <c r="P150" t="s">
        <v>3839</v>
      </c>
      <c r="R150" t="s">
        <v>3808</v>
      </c>
    </row>
    <row r="151" spans="1:18" hidden="1">
      <c r="A151">
        <v>150</v>
      </c>
      <c r="B151">
        <v>69</v>
      </c>
      <c r="D151">
        <v>701000002</v>
      </c>
      <c r="E151" s="139">
        <v>44971</v>
      </c>
      <c r="F151">
        <f t="shared" si="6"/>
        <v>2</v>
      </c>
      <c r="G151" s="139">
        <v>44971</v>
      </c>
      <c r="H151">
        <f t="shared" si="7"/>
        <v>16</v>
      </c>
      <c r="I151" t="s">
        <v>1966</v>
      </c>
      <c r="J151" t="str">
        <f>VLOOKUP(I151,'C701- Recalculate'!$D$27:$D$751,1,0)</f>
        <v>069MPI1230410012</v>
      </c>
      <c r="K151">
        <v>0</v>
      </c>
      <c r="L151">
        <v>15616439</v>
      </c>
      <c r="M151" s="138">
        <f t="shared" si="8"/>
        <v>-15616439</v>
      </c>
      <c r="N151" t="s">
        <v>178</v>
      </c>
      <c r="P151" t="s">
        <v>3839</v>
      </c>
      <c r="R151" t="s">
        <v>3808</v>
      </c>
    </row>
    <row r="152" spans="1:18" hidden="1">
      <c r="A152">
        <v>151</v>
      </c>
      <c r="B152">
        <v>69</v>
      </c>
      <c r="D152">
        <v>701000002</v>
      </c>
      <c r="E152" s="139">
        <v>44971</v>
      </c>
      <c r="F152">
        <f t="shared" si="6"/>
        <v>2</v>
      </c>
      <c r="G152" s="139">
        <v>44971</v>
      </c>
      <c r="H152">
        <f t="shared" si="7"/>
        <v>16</v>
      </c>
      <c r="I152" t="s">
        <v>2007</v>
      </c>
      <c r="J152" t="str">
        <f>VLOOKUP(I152,'C701- Recalculate'!$D$27:$D$751,1,0)</f>
        <v>069MPI1230440006</v>
      </c>
      <c r="K152">
        <v>0</v>
      </c>
      <c r="L152">
        <v>21780822</v>
      </c>
      <c r="M152" s="138">
        <f t="shared" si="8"/>
        <v>-21780822</v>
      </c>
      <c r="N152" t="s">
        <v>178</v>
      </c>
      <c r="P152" t="s">
        <v>3839</v>
      </c>
      <c r="R152" t="s">
        <v>3808</v>
      </c>
    </row>
    <row r="153" spans="1:18" hidden="1">
      <c r="A153">
        <v>152</v>
      </c>
      <c r="B153">
        <v>69</v>
      </c>
      <c r="D153">
        <v>701000002</v>
      </c>
      <c r="E153" s="139">
        <v>44971</v>
      </c>
      <c r="F153">
        <f t="shared" si="6"/>
        <v>2</v>
      </c>
      <c r="G153" s="139">
        <v>44971</v>
      </c>
      <c r="H153">
        <f t="shared" si="7"/>
        <v>16</v>
      </c>
      <c r="I153" t="s">
        <v>2030</v>
      </c>
      <c r="J153" t="str">
        <f>VLOOKUP(I153,'C701- Recalculate'!$D$27:$D$751,1,0)</f>
        <v>069MPI1230450003</v>
      </c>
      <c r="K153">
        <v>0</v>
      </c>
      <c r="L153">
        <v>34520548</v>
      </c>
      <c r="M153" s="138">
        <f t="shared" si="8"/>
        <v>-34520548</v>
      </c>
      <c r="N153" t="s">
        <v>178</v>
      </c>
      <c r="P153" t="s">
        <v>3839</v>
      </c>
      <c r="R153" t="s">
        <v>3808</v>
      </c>
    </row>
    <row r="154" spans="1:18" hidden="1">
      <c r="A154">
        <v>153</v>
      </c>
      <c r="B154">
        <v>69</v>
      </c>
      <c r="D154">
        <v>701000002</v>
      </c>
      <c r="E154" s="139">
        <v>44973</v>
      </c>
      <c r="F154">
        <f t="shared" si="6"/>
        <v>2</v>
      </c>
      <c r="G154" s="139">
        <v>44973</v>
      </c>
      <c r="H154">
        <f t="shared" si="7"/>
        <v>16</v>
      </c>
      <c r="I154" t="s">
        <v>1972</v>
      </c>
      <c r="J154" t="str">
        <f>VLOOKUP(I154,'C701- Recalculate'!$D$27:$D$751,1,0)</f>
        <v>069MPI1230410009</v>
      </c>
      <c r="K154">
        <v>0</v>
      </c>
      <c r="L154">
        <v>30684932</v>
      </c>
      <c r="M154" s="138">
        <f t="shared" si="8"/>
        <v>-30684932</v>
      </c>
      <c r="N154" t="s">
        <v>178</v>
      </c>
      <c r="P154" t="s">
        <v>3839</v>
      </c>
      <c r="R154" t="s">
        <v>3808</v>
      </c>
    </row>
    <row r="155" spans="1:18" hidden="1">
      <c r="A155">
        <v>154</v>
      </c>
      <c r="B155">
        <v>69</v>
      </c>
      <c r="D155">
        <v>701000002</v>
      </c>
      <c r="E155" s="139">
        <v>44973</v>
      </c>
      <c r="F155">
        <f t="shared" si="6"/>
        <v>2</v>
      </c>
      <c r="G155" s="139">
        <v>44973</v>
      </c>
      <c r="H155">
        <f t="shared" si="7"/>
        <v>16</v>
      </c>
      <c r="I155" t="s">
        <v>1966</v>
      </c>
      <c r="J155" t="str">
        <f>VLOOKUP(I155,'C701- Recalculate'!$D$27:$D$751,1,0)</f>
        <v>069MPI1230410012</v>
      </c>
      <c r="K155">
        <v>0</v>
      </c>
      <c r="L155">
        <v>15616438</v>
      </c>
      <c r="M155" s="138">
        <f t="shared" si="8"/>
        <v>-15616438</v>
      </c>
      <c r="N155" t="s">
        <v>178</v>
      </c>
      <c r="P155" t="s">
        <v>3839</v>
      </c>
      <c r="R155" t="s">
        <v>3808</v>
      </c>
    </row>
    <row r="156" spans="1:18" hidden="1">
      <c r="A156">
        <v>155</v>
      </c>
      <c r="B156">
        <v>69</v>
      </c>
      <c r="D156">
        <v>701000002</v>
      </c>
      <c r="E156" s="139">
        <v>44973</v>
      </c>
      <c r="F156">
        <f t="shared" si="6"/>
        <v>2</v>
      </c>
      <c r="G156" s="139">
        <v>44973</v>
      </c>
      <c r="H156">
        <f t="shared" si="7"/>
        <v>16</v>
      </c>
      <c r="I156" t="s">
        <v>2080</v>
      </c>
      <c r="J156" t="str">
        <f>VLOOKUP(I156,'C701- Recalculate'!$D$27:$D$751,1,0)</f>
        <v>069MPI1230470007</v>
      </c>
      <c r="K156">
        <v>0</v>
      </c>
      <c r="L156">
        <v>16109589</v>
      </c>
      <c r="M156" s="138">
        <f t="shared" si="8"/>
        <v>-16109589</v>
      </c>
      <c r="N156" t="s">
        <v>178</v>
      </c>
      <c r="P156" t="s">
        <v>3839</v>
      </c>
      <c r="R156" t="s">
        <v>3808</v>
      </c>
    </row>
    <row r="157" spans="1:18" hidden="1">
      <c r="A157">
        <v>156</v>
      </c>
      <c r="B157">
        <v>69</v>
      </c>
      <c r="D157">
        <v>701000002</v>
      </c>
      <c r="E157" s="139">
        <v>44974</v>
      </c>
      <c r="F157">
        <f t="shared" si="6"/>
        <v>2</v>
      </c>
      <c r="G157" s="139">
        <v>44974</v>
      </c>
      <c r="H157">
        <f t="shared" si="7"/>
        <v>16</v>
      </c>
      <c r="I157" t="s">
        <v>1890</v>
      </c>
      <c r="J157" t="str">
        <f>VLOOKUP(I157,'C701- Recalculate'!$D$27:$D$751,1,0)</f>
        <v>069MPI1230390002</v>
      </c>
      <c r="K157">
        <v>0</v>
      </c>
      <c r="L157">
        <v>48493151</v>
      </c>
      <c r="M157" s="138">
        <f t="shared" si="8"/>
        <v>-48493151</v>
      </c>
      <c r="N157" t="s">
        <v>178</v>
      </c>
      <c r="P157" t="s">
        <v>3839</v>
      </c>
      <c r="R157" t="s">
        <v>3808</v>
      </c>
    </row>
    <row r="158" spans="1:18" hidden="1">
      <c r="A158">
        <v>157</v>
      </c>
      <c r="B158">
        <v>69</v>
      </c>
      <c r="D158">
        <v>701000002</v>
      </c>
      <c r="E158" s="139">
        <v>44974</v>
      </c>
      <c r="F158">
        <f t="shared" si="6"/>
        <v>2</v>
      </c>
      <c r="G158" s="139">
        <v>44974</v>
      </c>
      <c r="H158">
        <f t="shared" si="7"/>
        <v>16</v>
      </c>
      <c r="I158" t="s">
        <v>2048</v>
      </c>
      <c r="J158" t="str">
        <f>VLOOKUP(I158,'C701- Recalculate'!$D$27:$D$751,1,0)</f>
        <v>069MPI1230460005</v>
      </c>
      <c r="K158">
        <v>0</v>
      </c>
      <c r="L158">
        <v>54109589</v>
      </c>
      <c r="M158" s="138">
        <f t="shared" si="8"/>
        <v>-54109589</v>
      </c>
      <c r="N158" t="s">
        <v>178</v>
      </c>
      <c r="P158" t="s">
        <v>3839</v>
      </c>
      <c r="R158" t="s">
        <v>3808</v>
      </c>
    </row>
    <row r="159" spans="1:18" hidden="1">
      <c r="A159">
        <v>158</v>
      </c>
      <c r="B159">
        <v>69</v>
      </c>
      <c r="D159">
        <v>701000002</v>
      </c>
      <c r="E159" s="139">
        <v>44974</v>
      </c>
      <c r="F159">
        <f t="shared" si="6"/>
        <v>2</v>
      </c>
      <c r="G159" s="139">
        <v>44974</v>
      </c>
      <c r="H159">
        <f t="shared" si="7"/>
        <v>16</v>
      </c>
      <c r="I159" t="s">
        <v>2055</v>
      </c>
      <c r="J159" t="str">
        <f>VLOOKUP(I159,'C701- Recalculate'!$D$27:$D$751,1,0)</f>
        <v>069MPI1230460006</v>
      </c>
      <c r="K159">
        <v>0</v>
      </c>
      <c r="L159">
        <v>54109589</v>
      </c>
      <c r="M159" s="138">
        <f t="shared" si="8"/>
        <v>-54109589</v>
      </c>
      <c r="N159" t="s">
        <v>178</v>
      </c>
      <c r="P159" t="s">
        <v>3839</v>
      </c>
      <c r="R159" t="s">
        <v>3808</v>
      </c>
    </row>
    <row r="160" spans="1:18" hidden="1">
      <c r="A160">
        <v>159</v>
      </c>
      <c r="B160">
        <v>69</v>
      </c>
      <c r="D160">
        <v>701000002</v>
      </c>
      <c r="E160" s="139">
        <v>44974</v>
      </c>
      <c r="F160">
        <f t="shared" si="6"/>
        <v>2</v>
      </c>
      <c r="G160" s="139">
        <v>44974</v>
      </c>
      <c r="H160">
        <f t="shared" si="7"/>
        <v>16</v>
      </c>
      <c r="I160" t="s">
        <v>2088</v>
      </c>
      <c r="J160" t="str">
        <f>VLOOKUP(I160,'C701- Recalculate'!$D$27:$D$751,1,0)</f>
        <v>069MPI1230470006</v>
      </c>
      <c r="K160">
        <v>0</v>
      </c>
      <c r="L160">
        <v>23671233</v>
      </c>
      <c r="M160" s="138">
        <f t="shared" si="8"/>
        <v>-23671233</v>
      </c>
      <c r="N160" t="s">
        <v>178</v>
      </c>
      <c r="P160" t="s">
        <v>3839</v>
      </c>
      <c r="R160" t="s">
        <v>3808</v>
      </c>
    </row>
    <row r="161" spans="1:18" hidden="1">
      <c r="A161">
        <v>160</v>
      </c>
      <c r="B161">
        <v>69</v>
      </c>
      <c r="D161">
        <v>701000002</v>
      </c>
      <c r="E161" s="139">
        <v>44974</v>
      </c>
      <c r="F161">
        <f t="shared" si="6"/>
        <v>2</v>
      </c>
      <c r="G161" s="139">
        <v>44974</v>
      </c>
      <c r="H161">
        <f t="shared" si="7"/>
        <v>16</v>
      </c>
      <c r="I161" t="s">
        <v>2070</v>
      </c>
      <c r="J161" t="str">
        <f>VLOOKUP(I161,'C701- Recalculate'!$D$27:$D$751,1,0)</f>
        <v>069MPI1230470008</v>
      </c>
      <c r="K161">
        <v>0</v>
      </c>
      <c r="L161">
        <v>26301370</v>
      </c>
      <c r="M161" s="138">
        <f t="shared" si="8"/>
        <v>-26301370</v>
      </c>
      <c r="N161" t="s">
        <v>178</v>
      </c>
      <c r="P161" t="s">
        <v>3839</v>
      </c>
      <c r="R161" t="s">
        <v>3808</v>
      </c>
    </row>
    <row r="162" spans="1:18" hidden="1">
      <c r="A162">
        <v>161</v>
      </c>
      <c r="B162">
        <v>69</v>
      </c>
      <c r="D162">
        <v>701000002</v>
      </c>
      <c r="E162" s="139">
        <v>44974</v>
      </c>
      <c r="F162">
        <f t="shared" si="6"/>
        <v>2</v>
      </c>
      <c r="G162" s="139">
        <v>44974</v>
      </c>
      <c r="H162">
        <f t="shared" si="7"/>
        <v>16</v>
      </c>
      <c r="I162" t="s">
        <v>2097</v>
      </c>
      <c r="J162" t="str">
        <f>VLOOKUP(I162,'C701- Recalculate'!$D$27:$D$751,1,0)</f>
        <v>069MPI1230470009</v>
      </c>
      <c r="K162">
        <v>0</v>
      </c>
      <c r="L162">
        <v>34520548</v>
      </c>
      <c r="M162" s="138">
        <f t="shared" si="8"/>
        <v>-34520548</v>
      </c>
      <c r="N162" t="s">
        <v>178</v>
      </c>
      <c r="P162" t="s">
        <v>3839</v>
      </c>
      <c r="R162" t="s">
        <v>3808</v>
      </c>
    </row>
    <row r="163" spans="1:18" hidden="1">
      <c r="A163">
        <v>162</v>
      </c>
      <c r="B163">
        <v>69</v>
      </c>
      <c r="D163">
        <v>701000002</v>
      </c>
      <c r="E163" s="139">
        <v>44974</v>
      </c>
      <c r="F163">
        <f t="shared" si="6"/>
        <v>2</v>
      </c>
      <c r="G163" s="139">
        <v>44974</v>
      </c>
      <c r="H163">
        <f t="shared" si="7"/>
        <v>16</v>
      </c>
      <c r="I163" t="s">
        <v>2106</v>
      </c>
      <c r="J163" t="str">
        <f>VLOOKUP(I163,'C701- Recalculate'!$D$27:$D$751,1,0)</f>
        <v>069MPI1230480003</v>
      </c>
      <c r="K163">
        <v>0</v>
      </c>
      <c r="L163">
        <v>24657534</v>
      </c>
      <c r="M163" s="138">
        <f t="shared" si="8"/>
        <v>-24657534</v>
      </c>
      <c r="N163" t="s">
        <v>178</v>
      </c>
      <c r="P163" t="s">
        <v>3839</v>
      </c>
      <c r="R163" t="s">
        <v>3808</v>
      </c>
    </row>
    <row r="164" spans="1:18" hidden="1">
      <c r="A164">
        <v>163</v>
      </c>
      <c r="B164">
        <v>69</v>
      </c>
      <c r="D164">
        <v>701000002</v>
      </c>
      <c r="E164" s="139">
        <v>44974</v>
      </c>
      <c r="F164">
        <f t="shared" si="6"/>
        <v>2</v>
      </c>
      <c r="G164" s="139">
        <v>44974</v>
      </c>
      <c r="H164">
        <f t="shared" si="7"/>
        <v>16</v>
      </c>
      <c r="I164" t="s">
        <v>2113</v>
      </c>
      <c r="J164" t="str">
        <f>VLOOKUP(I164,'C701- Recalculate'!$D$27:$D$751,1,0)</f>
        <v>069MPI1230480007</v>
      </c>
      <c r="K164">
        <v>0</v>
      </c>
      <c r="L164">
        <v>18082192</v>
      </c>
      <c r="M164" s="138">
        <f t="shared" si="8"/>
        <v>-18082192</v>
      </c>
      <c r="N164" t="s">
        <v>178</v>
      </c>
      <c r="P164" t="s">
        <v>3839</v>
      </c>
      <c r="R164" t="s">
        <v>3808</v>
      </c>
    </row>
    <row r="165" spans="1:18" hidden="1">
      <c r="A165">
        <v>164</v>
      </c>
      <c r="B165">
        <v>69</v>
      </c>
      <c r="D165">
        <v>701000002</v>
      </c>
      <c r="E165" s="139">
        <v>44974</v>
      </c>
      <c r="F165">
        <f t="shared" si="6"/>
        <v>2</v>
      </c>
      <c r="G165" s="139">
        <v>44974</v>
      </c>
      <c r="H165">
        <f t="shared" si="7"/>
        <v>16</v>
      </c>
      <c r="I165" t="s">
        <v>2135</v>
      </c>
      <c r="J165" t="str">
        <f>VLOOKUP(I165,'C701- Recalculate'!$D$27:$D$751,1,0)</f>
        <v>069MPI1230480010</v>
      </c>
      <c r="K165">
        <v>0</v>
      </c>
      <c r="L165">
        <v>44520548</v>
      </c>
      <c r="M165" s="138">
        <f t="shared" si="8"/>
        <v>-44520548</v>
      </c>
      <c r="N165" t="s">
        <v>178</v>
      </c>
      <c r="P165" t="s">
        <v>3839</v>
      </c>
      <c r="R165" t="s">
        <v>3808</v>
      </c>
    </row>
    <row r="166" spans="1:18" hidden="1">
      <c r="A166">
        <v>165</v>
      </c>
      <c r="B166">
        <v>69</v>
      </c>
      <c r="D166">
        <v>701000002</v>
      </c>
      <c r="E166" s="139">
        <v>44959</v>
      </c>
      <c r="F166">
        <f t="shared" si="6"/>
        <v>2</v>
      </c>
      <c r="G166" s="139">
        <v>44959</v>
      </c>
      <c r="H166">
        <f t="shared" si="7"/>
        <v>16</v>
      </c>
      <c r="I166" t="s">
        <v>1757</v>
      </c>
      <c r="J166" t="str">
        <f>VLOOKUP(I166,'C701- Recalculate'!$D$27:$D$751,1,0)</f>
        <v>069MPI1230160002</v>
      </c>
      <c r="K166">
        <v>0</v>
      </c>
      <c r="L166">
        <v>26630137</v>
      </c>
      <c r="M166" s="138">
        <f t="shared" si="8"/>
        <v>-26630137</v>
      </c>
      <c r="N166" t="s">
        <v>178</v>
      </c>
      <c r="P166" t="s">
        <v>3839</v>
      </c>
      <c r="R166" t="s">
        <v>3808</v>
      </c>
    </row>
    <row r="167" spans="1:18" hidden="1">
      <c r="A167">
        <v>166</v>
      </c>
      <c r="B167">
        <v>69</v>
      </c>
      <c r="D167">
        <v>701000002</v>
      </c>
      <c r="E167" s="139">
        <v>44959</v>
      </c>
      <c r="F167">
        <f t="shared" si="6"/>
        <v>2</v>
      </c>
      <c r="G167" s="139">
        <v>44959</v>
      </c>
      <c r="H167">
        <f t="shared" si="7"/>
        <v>16</v>
      </c>
      <c r="I167" t="s">
        <v>1778</v>
      </c>
      <c r="J167" t="str">
        <f>VLOOKUP(I167,'C701- Recalculate'!$D$27:$D$751,1,0)</f>
        <v>069MPI1230330002</v>
      </c>
      <c r="K167">
        <v>0</v>
      </c>
      <c r="L167">
        <v>17260274</v>
      </c>
      <c r="M167" s="138">
        <f t="shared" si="8"/>
        <v>-17260274</v>
      </c>
      <c r="N167" t="s">
        <v>178</v>
      </c>
      <c r="P167" t="s">
        <v>3839</v>
      </c>
      <c r="R167" t="s">
        <v>3808</v>
      </c>
    </row>
    <row r="168" spans="1:18" hidden="1">
      <c r="A168">
        <v>167</v>
      </c>
      <c r="B168">
        <v>69</v>
      </c>
      <c r="D168">
        <v>701000002</v>
      </c>
      <c r="E168" s="139">
        <v>44977</v>
      </c>
      <c r="F168">
        <f t="shared" si="6"/>
        <v>2</v>
      </c>
      <c r="G168" s="139">
        <v>44977</v>
      </c>
      <c r="H168">
        <f t="shared" si="7"/>
        <v>16</v>
      </c>
      <c r="I168" t="s">
        <v>2109</v>
      </c>
      <c r="J168" t="str">
        <f>VLOOKUP(I168,'C701- Recalculate'!$D$27:$D$751,1,0)</f>
        <v>069MPI1230480006</v>
      </c>
      <c r="K168">
        <v>0</v>
      </c>
      <c r="L168">
        <v>146849315</v>
      </c>
      <c r="M168" s="138">
        <f t="shared" si="8"/>
        <v>-146849315</v>
      </c>
      <c r="N168" t="s">
        <v>178</v>
      </c>
      <c r="P168" t="s">
        <v>3839</v>
      </c>
      <c r="R168" t="s">
        <v>3808</v>
      </c>
    </row>
    <row r="169" spans="1:18" hidden="1">
      <c r="A169">
        <v>168</v>
      </c>
      <c r="B169">
        <v>69</v>
      </c>
      <c r="D169">
        <v>701000002</v>
      </c>
      <c r="E169" s="139">
        <v>44978</v>
      </c>
      <c r="F169">
        <f t="shared" si="6"/>
        <v>2</v>
      </c>
      <c r="G169" s="139">
        <v>44978</v>
      </c>
      <c r="H169">
        <f t="shared" si="7"/>
        <v>16</v>
      </c>
      <c r="I169" t="s">
        <v>2048</v>
      </c>
      <c r="J169" t="str">
        <f>VLOOKUP(I169,'C701- Recalculate'!$D$27:$D$751,1,0)</f>
        <v>069MPI1230460005</v>
      </c>
      <c r="K169">
        <v>0</v>
      </c>
      <c r="L169">
        <v>54109589</v>
      </c>
      <c r="M169" s="138">
        <f t="shared" si="8"/>
        <v>-54109589</v>
      </c>
      <c r="N169" t="s">
        <v>178</v>
      </c>
      <c r="P169" t="s">
        <v>3839</v>
      </c>
      <c r="R169" t="s">
        <v>3808</v>
      </c>
    </row>
    <row r="170" spans="1:18" hidden="1">
      <c r="A170">
        <v>169</v>
      </c>
      <c r="B170">
        <v>69</v>
      </c>
      <c r="D170">
        <v>701000002</v>
      </c>
      <c r="E170" s="139">
        <v>44978</v>
      </c>
      <c r="F170">
        <f t="shared" si="6"/>
        <v>2</v>
      </c>
      <c r="G170" s="139">
        <v>44978</v>
      </c>
      <c r="H170">
        <f t="shared" si="7"/>
        <v>16</v>
      </c>
      <c r="I170" t="s">
        <v>2161</v>
      </c>
      <c r="J170" t="str">
        <f>VLOOKUP(I170,'C701- Recalculate'!$D$27:$D$751,1,0)</f>
        <v>069MPI1230510007</v>
      </c>
      <c r="K170">
        <v>0</v>
      </c>
      <c r="L170">
        <v>37260274</v>
      </c>
      <c r="M170" s="138">
        <f t="shared" si="8"/>
        <v>-37260274</v>
      </c>
      <c r="N170" t="s">
        <v>178</v>
      </c>
      <c r="P170" t="s">
        <v>3839</v>
      </c>
      <c r="R170" t="s">
        <v>3808</v>
      </c>
    </row>
    <row r="171" spans="1:18" hidden="1">
      <c r="A171">
        <v>170</v>
      </c>
      <c r="B171">
        <v>69</v>
      </c>
      <c r="D171">
        <v>701000002</v>
      </c>
      <c r="E171" s="139">
        <v>44979</v>
      </c>
      <c r="F171">
        <f t="shared" si="6"/>
        <v>2</v>
      </c>
      <c r="G171" s="139">
        <v>44979</v>
      </c>
      <c r="H171">
        <f t="shared" si="7"/>
        <v>16</v>
      </c>
      <c r="I171" t="s">
        <v>2116</v>
      </c>
      <c r="J171" t="str">
        <f>VLOOKUP(I171,'C701- Recalculate'!$D$27:$D$751,1,0)</f>
        <v>069MPI1230480001</v>
      </c>
      <c r="K171">
        <v>0</v>
      </c>
      <c r="L171">
        <v>41095890</v>
      </c>
      <c r="M171" s="138">
        <f t="shared" si="8"/>
        <v>-41095890</v>
      </c>
      <c r="N171" t="s">
        <v>178</v>
      </c>
      <c r="P171" t="s">
        <v>3839</v>
      </c>
      <c r="R171" t="s">
        <v>3808</v>
      </c>
    </row>
    <row r="172" spans="1:18" hidden="1">
      <c r="A172">
        <v>171</v>
      </c>
      <c r="B172">
        <v>69</v>
      </c>
      <c r="D172">
        <v>701000002</v>
      </c>
      <c r="E172" s="139">
        <v>44979</v>
      </c>
      <c r="F172">
        <f t="shared" si="6"/>
        <v>2</v>
      </c>
      <c r="G172" s="139">
        <v>44979</v>
      </c>
      <c r="H172">
        <f t="shared" si="7"/>
        <v>16</v>
      </c>
      <c r="I172" t="s">
        <v>2145</v>
      </c>
      <c r="J172" t="str">
        <f>VLOOKUP(I172,'C701- Recalculate'!$D$27:$D$751,1,0)</f>
        <v>069MPI1230510006</v>
      </c>
      <c r="K172">
        <v>0</v>
      </c>
      <c r="L172">
        <v>27534247</v>
      </c>
      <c r="M172" s="138">
        <f t="shared" si="8"/>
        <v>-27534247</v>
      </c>
      <c r="N172" t="s">
        <v>178</v>
      </c>
      <c r="P172" t="s">
        <v>3839</v>
      </c>
      <c r="R172" t="s">
        <v>3808</v>
      </c>
    </row>
    <row r="173" spans="1:18" hidden="1">
      <c r="A173">
        <v>172</v>
      </c>
      <c r="B173">
        <v>69</v>
      </c>
      <c r="D173">
        <v>701000002</v>
      </c>
      <c r="E173" s="139">
        <v>44979</v>
      </c>
      <c r="F173">
        <f t="shared" si="6"/>
        <v>2</v>
      </c>
      <c r="G173" s="139">
        <v>44979</v>
      </c>
      <c r="H173">
        <f t="shared" si="7"/>
        <v>16</v>
      </c>
      <c r="I173" t="s">
        <v>2161</v>
      </c>
      <c r="J173" t="str">
        <f>VLOOKUP(I173,'C701- Recalculate'!$D$27:$D$751,1,0)</f>
        <v>069MPI1230510007</v>
      </c>
      <c r="K173">
        <v>0</v>
      </c>
      <c r="L173">
        <v>37260274</v>
      </c>
      <c r="M173" s="138">
        <f t="shared" si="8"/>
        <v>-37260274</v>
      </c>
      <c r="N173" t="s">
        <v>178</v>
      </c>
      <c r="P173" t="s">
        <v>3839</v>
      </c>
      <c r="R173" t="s">
        <v>3808</v>
      </c>
    </row>
    <row r="174" spans="1:18" hidden="1">
      <c r="A174">
        <v>173</v>
      </c>
      <c r="B174">
        <v>69</v>
      </c>
      <c r="D174">
        <v>701000002</v>
      </c>
      <c r="E174" s="139">
        <v>44979</v>
      </c>
      <c r="F174">
        <f t="shared" si="6"/>
        <v>2</v>
      </c>
      <c r="G174" s="139">
        <v>44979</v>
      </c>
      <c r="H174">
        <f t="shared" si="7"/>
        <v>16</v>
      </c>
      <c r="I174" t="s">
        <v>2171</v>
      </c>
      <c r="J174" t="str">
        <f>VLOOKUP(I174,'C701- Recalculate'!$D$27:$D$751,1,0)</f>
        <v>069MPI1230520007</v>
      </c>
      <c r="K174">
        <v>0</v>
      </c>
      <c r="L174">
        <v>56164383</v>
      </c>
      <c r="M174" s="138">
        <f t="shared" si="8"/>
        <v>-56164383</v>
      </c>
      <c r="N174" t="s">
        <v>178</v>
      </c>
      <c r="P174" t="s">
        <v>3839</v>
      </c>
      <c r="R174" t="s">
        <v>3808</v>
      </c>
    </row>
    <row r="175" spans="1:18" hidden="1">
      <c r="A175">
        <v>174</v>
      </c>
      <c r="B175">
        <v>69</v>
      </c>
      <c r="D175">
        <v>701000002</v>
      </c>
      <c r="E175" s="139">
        <v>44980</v>
      </c>
      <c r="F175">
        <f t="shared" si="6"/>
        <v>2</v>
      </c>
      <c r="G175" s="139">
        <v>44980</v>
      </c>
      <c r="H175">
        <f t="shared" si="7"/>
        <v>16</v>
      </c>
      <c r="I175" t="s">
        <v>1893</v>
      </c>
      <c r="J175" t="str">
        <f>VLOOKUP(I175,'C701- Recalculate'!$D$27:$D$751,1,0)</f>
        <v>069MPI1230390003</v>
      </c>
      <c r="K175">
        <v>0</v>
      </c>
      <c r="L175">
        <v>48493151</v>
      </c>
      <c r="M175" s="138">
        <f t="shared" si="8"/>
        <v>-48493151</v>
      </c>
      <c r="N175" t="s">
        <v>178</v>
      </c>
      <c r="P175" t="s">
        <v>3839</v>
      </c>
      <c r="R175" t="s">
        <v>3808</v>
      </c>
    </row>
    <row r="176" spans="1:18" hidden="1">
      <c r="A176">
        <v>175</v>
      </c>
      <c r="B176">
        <v>69</v>
      </c>
      <c r="D176">
        <v>701000002</v>
      </c>
      <c r="E176" s="139">
        <v>44980</v>
      </c>
      <c r="F176">
        <f t="shared" si="6"/>
        <v>2</v>
      </c>
      <c r="G176" s="139">
        <v>44980</v>
      </c>
      <c r="H176">
        <f t="shared" si="7"/>
        <v>16</v>
      </c>
      <c r="I176" t="s">
        <v>2120</v>
      </c>
      <c r="J176" t="str">
        <f>VLOOKUP(I176,'C701- Recalculate'!$D$27:$D$751,1,0)</f>
        <v>069MPI1230480002</v>
      </c>
      <c r="K176">
        <v>0</v>
      </c>
      <c r="L176">
        <v>42739726</v>
      </c>
      <c r="M176" s="138">
        <f t="shared" si="8"/>
        <v>-42739726</v>
      </c>
      <c r="N176" t="s">
        <v>178</v>
      </c>
      <c r="P176" t="s">
        <v>3839</v>
      </c>
      <c r="R176" t="s">
        <v>3808</v>
      </c>
    </row>
    <row r="177" spans="1:18" hidden="1">
      <c r="A177">
        <v>176</v>
      </c>
      <c r="B177">
        <v>69</v>
      </c>
      <c r="D177">
        <v>701000002</v>
      </c>
      <c r="E177" s="139">
        <v>44980</v>
      </c>
      <c r="F177">
        <f t="shared" si="6"/>
        <v>2</v>
      </c>
      <c r="G177" s="139">
        <v>44980</v>
      </c>
      <c r="H177">
        <f t="shared" si="7"/>
        <v>16</v>
      </c>
      <c r="I177" t="s">
        <v>2158</v>
      </c>
      <c r="J177" t="str">
        <f>VLOOKUP(I177,'C701- Recalculate'!$D$27:$D$751,1,0)</f>
        <v>069MPI1230510005</v>
      </c>
      <c r="K177">
        <v>0</v>
      </c>
      <c r="L177">
        <v>28356165</v>
      </c>
      <c r="M177" s="138">
        <f t="shared" si="8"/>
        <v>-28356165</v>
      </c>
      <c r="N177" t="s">
        <v>178</v>
      </c>
      <c r="P177" t="s">
        <v>3839</v>
      </c>
      <c r="R177" t="s">
        <v>3808</v>
      </c>
    </row>
    <row r="178" spans="1:18" hidden="1">
      <c r="A178">
        <v>177</v>
      </c>
      <c r="B178">
        <v>69</v>
      </c>
      <c r="D178">
        <v>701000002</v>
      </c>
      <c r="E178" s="139">
        <v>44984</v>
      </c>
      <c r="F178">
        <f t="shared" si="6"/>
        <v>2</v>
      </c>
      <c r="G178" s="139">
        <v>44984</v>
      </c>
      <c r="H178">
        <f t="shared" si="7"/>
        <v>16</v>
      </c>
      <c r="I178" t="s">
        <v>1890</v>
      </c>
      <c r="J178" t="str">
        <f>VLOOKUP(I178,'C701- Recalculate'!$D$27:$D$751,1,0)</f>
        <v>069MPI1230390002</v>
      </c>
      <c r="K178">
        <v>0</v>
      </c>
      <c r="L178">
        <v>48493151</v>
      </c>
      <c r="M178" s="138">
        <f t="shared" si="8"/>
        <v>-48493151</v>
      </c>
      <c r="N178" t="s">
        <v>178</v>
      </c>
      <c r="P178" t="s">
        <v>3839</v>
      </c>
      <c r="R178" t="s">
        <v>3808</v>
      </c>
    </row>
    <row r="179" spans="1:18" hidden="1">
      <c r="A179">
        <v>178</v>
      </c>
      <c r="B179">
        <v>69</v>
      </c>
      <c r="D179">
        <v>701000002</v>
      </c>
      <c r="E179" s="139">
        <v>44984</v>
      </c>
      <c r="F179">
        <f t="shared" si="6"/>
        <v>2</v>
      </c>
      <c r="G179" s="139">
        <v>44984</v>
      </c>
      <c r="H179">
        <f t="shared" si="7"/>
        <v>16</v>
      </c>
      <c r="I179" t="s">
        <v>2113</v>
      </c>
      <c r="J179" t="str">
        <f>VLOOKUP(I179,'C701- Recalculate'!$D$27:$D$751,1,0)</f>
        <v>069MPI1230480007</v>
      </c>
      <c r="K179">
        <v>0</v>
      </c>
      <c r="L179">
        <v>18082192</v>
      </c>
      <c r="M179" s="138">
        <f t="shared" si="8"/>
        <v>-18082192</v>
      </c>
      <c r="N179" t="s">
        <v>178</v>
      </c>
      <c r="P179" t="s">
        <v>3839</v>
      </c>
      <c r="R179" t="s">
        <v>3808</v>
      </c>
    </row>
    <row r="180" spans="1:18" hidden="1">
      <c r="A180">
        <v>179</v>
      </c>
      <c r="B180">
        <v>69</v>
      </c>
      <c r="D180">
        <v>701000002</v>
      </c>
      <c r="E180" s="139">
        <v>44984</v>
      </c>
      <c r="F180">
        <f t="shared" si="6"/>
        <v>2</v>
      </c>
      <c r="G180" s="139">
        <v>44984</v>
      </c>
      <c r="H180">
        <f t="shared" si="7"/>
        <v>16</v>
      </c>
      <c r="I180" t="s">
        <v>2161</v>
      </c>
      <c r="J180" t="str">
        <f>VLOOKUP(I180,'C701- Recalculate'!$D$27:$D$751,1,0)</f>
        <v>069MPI1230510007</v>
      </c>
      <c r="K180">
        <v>0</v>
      </c>
      <c r="L180">
        <v>37260274</v>
      </c>
      <c r="M180" s="138">
        <f t="shared" si="8"/>
        <v>-37260274</v>
      </c>
      <c r="N180" t="s">
        <v>178</v>
      </c>
      <c r="P180" t="s">
        <v>3839</v>
      </c>
      <c r="R180" t="s">
        <v>3808</v>
      </c>
    </row>
    <row r="181" spans="1:18" hidden="1">
      <c r="A181">
        <v>180</v>
      </c>
      <c r="B181">
        <v>69</v>
      </c>
      <c r="D181">
        <v>701000002</v>
      </c>
      <c r="E181" s="139">
        <v>44985</v>
      </c>
      <c r="F181">
        <f t="shared" si="6"/>
        <v>2</v>
      </c>
      <c r="G181" s="139">
        <v>44985</v>
      </c>
      <c r="H181">
        <f t="shared" si="7"/>
        <v>16</v>
      </c>
      <c r="I181" t="s">
        <v>2055</v>
      </c>
      <c r="J181" t="str">
        <f>VLOOKUP(I181,'C701- Recalculate'!$D$27:$D$751,1,0)</f>
        <v>069MPI1230460006</v>
      </c>
      <c r="K181">
        <v>0</v>
      </c>
      <c r="L181">
        <v>54109589</v>
      </c>
      <c r="M181" s="138">
        <f t="shared" si="8"/>
        <v>-54109589</v>
      </c>
      <c r="N181" t="s">
        <v>178</v>
      </c>
      <c r="P181" t="s">
        <v>3839</v>
      </c>
      <c r="R181" t="s">
        <v>3808</v>
      </c>
    </row>
    <row r="182" spans="1:18" hidden="1">
      <c r="A182">
        <v>181</v>
      </c>
      <c r="B182">
        <v>69</v>
      </c>
      <c r="D182">
        <v>701000002</v>
      </c>
      <c r="E182" s="139">
        <v>44985</v>
      </c>
      <c r="F182">
        <f t="shared" si="6"/>
        <v>2</v>
      </c>
      <c r="G182" s="139">
        <v>44985</v>
      </c>
      <c r="H182">
        <f t="shared" si="7"/>
        <v>16</v>
      </c>
      <c r="I182" t="s">
        <v>2145</v>
      </c>
      <c r="J182" t="str">
        <f>VLOOKUP(I182,'C701- Recalculate'!$D$27:$D$751,1,0)</f>
        <v>069MPI1230510006</v>
      </c>
      <c r="K182">
        <v>0</v>
      </c>
      <c r="L182">
        <v>27534246</v>
      </c>
      <c r="M182" s="138">
        <f t="shared" si="8"/>
        <v>-27534246</v>
      </c>
      <c r="N182" t="s">
        <v>178</v>
      </c>
      <c r="P182" t="s">
        <v>3839</v>
      </c>
      <c r="R182" t="s">
        <v>3808</v>
      </c>
    </row>
    <row r="183" spans="1:18" hidden="1">
      <c r="A183">
        <v>182</v>
      </c>
      <c r="B183">
        <v>69</v>
      </c>
      <c r="D183">
        <v>701000002</v>
      </c>
      <c r="E183" s="139">
        <v>44985</v>
      </c>
      <c r="F183">
        <f t="shared" si="6"/>
        <v>2</v>
      </c>
      <c r="G183" s="139">
        <v>44985</v>
      </c>
      <c r="H183">
        <f t="shared" si="7"/>
        <v>16</v>
      </c>
      <c r="I183" t="s">
        <v>2171</v>
      </c>
      <c r="J183" t="str">
        <f>VLOOKUP(I183,'C701- Recalculate'!$D$27:$D$751,1,0)</f>
        <v>069MPI1230520007</v>
      </c>
      <c r="K183">
        <v>0</v>
      </c>
      <c r="L183">
        <v>56164383</v>
      </c>
      <c r="M183" s="138">
        <f t="shared" si="8"/>
        <v>-56164383</v>
      </c>
      <c r="N183" t="s">
        <v>178</v>
      </c>
      <c r="P183" t="s">
        <v>3839</v>
      </c>
      <c r="R183" t="s">
        <v>3808</v>
      </c>
    </row>
    <row r="184" spans="1:18" hidden="1">
      <c r="A184">
        <v>183</v>
      </c>
      <c r="B184">
        <v>69</v>
      </c>
      <c r="D184">
        <v>701000002</v>
      </c>
      <c r="E184" s="139">
        <v>44960</v>
      </c>
      <c r="F184">
        <f t="shared" si="6"/>
        <v>2</v>
      </c>
      <c r="G184" s="139">
        <v>44960</v>
      </c>
      <c r="H184">
        <f t="shared" si="7"/>
        <v>16</v>
      </c>
      <c r="I184" t="s">
        <v>1627</v>
      </c>
      <c r="J184" t="str">
        <f>VLOOKUP(I184,'C701- Recalculate'!$D$27:$D$751,1,0)</f>
        <v>069MPI1223530001</v>
      </c>
      <c r="K184">
        <v>0</v>
      </c>
      <c r="L184">
        <v>48219178</v>
      </c>
      <c r="M184" s="138">
        <f t="shared" si="8"/>
        <v>-48219178</v>
      </c>
      <c r="N184" t="s">
        <v>178</v>
      </c>
      <c r="P184" t="s">
        <v>3839</v>
      </c>
      <c r="R184" t="s">
        <v>3808</v>
      </c>
    </row>
    <row r="185" spans="1:18" hidden="1">
      <c r="A185">
        <v>184</v>
      </c>
      <c r="B185">
        <v>69</v>
      </c>
      <c r="D185">
        <v>701000002</v>
      </c>
      <c r="E185" s="139">
        <v>44960</v>
      </c>
      <c r="F185">
        <f t="shared" si="6"/>
        <v>2</v>
      </c>
      <c r="G185" s="139">
        <v>44960</v>
      </c>
      <c r="H185">
        <f t="shared" si="7"/>
        <v>16</v>
      </c>
      <c r="I185" t="s">
        <v>1731</v>
      </c>
      <c r="J185" t="str">
        <f>VLOOKUP(I185,'C701- Recalculate'!$D$27:$D$751,1,0)</f>
        <v>069MPI1230040002</v>
      </c>
      <c r="K185">
        <v>0</v>
      </c>
      <c r="L185">
        <v>44931507</v>
      </c>
      <c r="M185" s="138">
        <f t="shared" si="8"/>
        <v>-44931507</v>
      </c>
      <c r="N185" t="s">
        <v>178</v>
      </c>
      <c r="P185" t="s">
        <v>3839</v>
      </c>
      <c r="R185" t="s">
        <v>3808</v>
      </c>
    </row>
    <row r="186" spans="1:18" hidden="1">
      <c r="A186">
        <v>185</v>
      </c>
      <c r="B186">
        <v>69</v>
      </c>
      <c r="D186">
        <v>701000002</v>
      </c>
      <c r="E186" s="139">
        <v>44960</v>
      </c>
      <c r="F186">
        <f t="shared" si="6"/>
        <v>2</v>
      </c>
      <c r="G186" s="139">
        <v>44960</v>
      </c>
      <c r="H186">
        <f t="shared" si="7"/>
        <v>16</v>
      </c>
      <c r="I186" t="s">
        <v>1754</v>
      </c>
      <c r="J186" t="str">
        <f>VLOOKUP(I186,'C701- Recalculate'!$D$27:$D$751,1,0)</f>
        <v>069MPI1230160001</v>
      </c>
      <c r="K186">
        <v>0</v>
      </c>
      <c r="L186">
        <v>39945205</v>
      </c>
      <c r="M186" s="138">
        <f t="shared" si="8"/>
        <v>-39945205</v>
      </c>
      <c r="N186" t="s">
        <v>178</v>
      </c>
      <c r="P186" t="s">
        <v>3839</v>
      </c>
      <c r="R186" t="s">
        <v>3808</v>
      </c>
    </row>
    <row r="187" spans="1:18" hidden="1">
      <c r="A187">
        <v>186</v>
      </c>
      <c r="B187">
        <v>69</v>
      </c>
      <c r="D187">
        <v>701000002</v>
      </c>
      <c r="E187" s="139">
        <v>44960</v>
      </c>
      <c r="F187">
        <f t="shared" si="6"/>
        <v>2</v>
      </c>
      <c r="G187" s="139">
        <v>44960</v>
      </c>
      <c r="H187">
        <f t="shared" si="7"/>
        <v>16</v>
      </c>
      <c r="I187" t="s">
        <v>1757</v>
      </c>
      <c r="J187" t="str">
        <f>VLOOKUP(I187,'C701- Recalculate'!$D$27:$D$751,1,0)</f>
        <v>069MPI1230160002</v>
      </c>
      <c r="K187">
        <v>0</v>
      </c>
      <c r="L187">
        <v>26630137</v>
      </c>
      <c r="M187" s="138">
        <f t="shared" si="8"/>
        <v>-26630137</v>
      </c>
      <c r="N187" t="s">
        <v>178</v>
      </c>
      <c r="P187" t="s">
        <v>3839</v>
      </c>
      <c r="R187" t="s">
        <v>3808</v>
      </c>
    </row>
    <row r="188" spans="1:18" hidden="1">
      <c r="A188">
        <v>187</v>
      </c>
      <c r="B188">
        <v>69</v>
      </c>
      <c r="D188">
        <v>701000002</v>
      </c>
      <c r="E188" s="139">
        <v>44929</v>
      </c>
      <c r="F188">
        <f t="shared" si="6"/>
        <v>1</v>
      </c>
      <c r="G188" s="139">
        <v>44929</v>
      </c>
      <c r="H188">
        <f t="shared" si="7"/>
        <v>16</v>
      </c>
      <c r="I188" t="s">
        <v>1650</v>
      </c>
      <c r="J188" t="str">
        <f>VLOOKUP(I188,'C701- Recalculate'!$D$27:$D$751,1,0)</f>
        <v>069MPI1223560001</v>
      </c>
      <c r="K188">
        <v>0</v>
      </c>
      <c r="L188">
        <v>46575343</v>
      </c>
      <c r="M188" s="138">
        <f t="shared" si="8"/>
        <v>-46575343</v>
      </c>
      <c r="N188" t="s">
        <v>178</v>
      </c>
      <c r="P188" t="s">
        <v>3839</v>
      </c>
      <c r="R188" t="s">
        <v>3808</v>
      </c>
    </row>
    <row r="189" spans="1:18" hidden="1">
      <c r="A189">
        <v>188</v>
      </c>
      <c r="B189">
        <v>69</v>
      </c>
      <c r="D189">
        <v>701000002</v>
      </c>
      <c r="E189" s="139">
        <v>44929</v>
      </c>
      <c r="F189">
        <f t="shared" si="6"/>
        <v>1</v>
      </c>
      <c r="G189" s="139">
        <v>44929</v>
      </c>
      <c r="H189">
        <f t="shared" si="7"/>
        <v>16</v>
      </c>
      <c r="I189" t="s">
        <v>1710</v>
      </c>
      <c r="J189" t="str">
        <f>VLOOKUP(I189,'C701- Recalculate'!$D$27:$D$751,1,0)</f>
        <v>069MPI1223640004</v>
      </c>
      <c r="K189">
        <v>0</v>
      </c>
      <c r="L189">
        <v>97808219</v>
      </c>
      <c r="M189" s="138">
        <f t="shared" si="8"/>
        <v>-97808219</v>
      </c>
      <c r="N189" t="s">
        <v>178</v>
      </c>
      <c r="P189" t="s">
        <v>3839</v>
      </c>
      <c r="R189" t="s">
        <v>3808</v>
      </c>
    </row>
    <row r="190" spans="1:18" hidden="1">
      <c r="A190">
        <v>189</v>
      </c>
      <c r="B190">
        <v>69</v>
      </c>
      <c r="D190">
        <v>701000002</v>
      </c>
      <c r="E190" s="139">
        <v>44956</v>
      </c>
      <c r="F190">
        <f t="shared" si="6"/>
        <v>1</v>
      </c>
      <c r="G190" s="139">
        <v>44956</v>
      </c>
      <c r="H190">
        <f t="shared" si="7"/>
        <v>16</v>
      </c>
      <c r="I190" t="s">
        <v>1654</v>
      </c>
      <c r="J190" t="str">
        <f>VLOOKUP(I190,'C701- Recalculate'!$D$27:$D$751,1,0)</f>
        <v>069MPI1223560002</v>
      </c>
      <c r="K190">
        <v>0</v>
      </c>
      <c r="L190">
        <v>23287671</v>
      </c>
      <c r="M190" s="138">
        <f t="shared" si="8"/>
        <v>-23287671</v>
      </c>
      <c r="N190" t="s">
        <v>178</v>
      </c>
      <c r="P190" t="s">
        <v>3839</v>
      </c>
      <c r="R190" t="s">
        <v>3808</v>
      </c>
    </row>
    <row r="191" spans="1:18" hidden="1">
      <c r="A191">
        <v>190</v>
      </c>
      <c r="B191">
        <v>69</v>
      </c>
      <c r="D191">
        <v>701000002</v>
      </c>
      <c r="E191" s="139">
        <v>44956</v>
      </c>
      <c r="F191">
        <f t="shared" si="6"/>
        <v>1</v>
      </c>
      <c r="G191" s="139">
        <v>44956</v>
      </c>
      <c r="H191">
        <f t="shared" si="7"/>
        <v>16</v>
      </c>
      <c r="I191" t="s">
        <v>1654</v>
      </c>
      <c r="J191" t="str">
        <f>VLOOKUP(I191,'C701- Recalculate'!$D$27:$D$751,1,0)</f>
        <v>069MPI1223560002</v>
      </c>
      <c r="K191">
        <v>0</v>
      </c>
      <c r="L191">
        <v>46575342</v>
      </c>
      <c r="M191" s="138">
        <f t="shared" si="8"/>
        <v>-46575342</v>
      </c>
      <c r="N191" t="s">
        <v>178</v>
      </c>
      <c r="P191" t="s">
        <v>3839</v>
      </c>
      <c r="R191" t="s">
        <v>3808</v>
      </c>
    </row>
    <row r="192" spans="1:18" hidden="1">
      <c r="A192">
        <v>191</v>
      </c>
      <c r="B192">
        <v>69</v>
      </c>
      <c r="D192">
        <v>701000002</v>
      </c>
      <c r="E192" s="139">
        <v>44956</v>
      </c>
      <c r="F192">
        <f t="shared" si="6"/>
        <v>1</v>
      </c>
      <c r="G192" s="139">
        <v>44956</v>
      </c>
      <c r="H192">
        <f t="shared" si="7"/>
        <v>16</v>
      </c>
      <c r="I192" t="s">
        <v>1661</v>
      </c>
      <c r="J192" t="str">
        <f>VLOOKUP(I192,'C701- Recalculate'!$D$27:$D$751,1,0)</f>
        <v>069MPI1223600002</v>
      </c>
      <c r="K192">
        <v>0</v>
      </c>
      <c r="L192">
        <v>26630137</v>
      </c>
      <c r="M192" s="138">
        <f t="shared" si="8"/>
        <v>-26630137</v>
      </c>
      <c r="N192" t="s">
        <v>178</v>
      </c>
      <c r="P192" t="s">
        <v>3839</v>
      </c>
      <c r="R192" t="s">
        <v>3808</v>
      </c>
    </row>
    <row r="193" spans="1:18" hidden="1">
      <c r="A193">
        <v>192</v>
      </c>
      <c r="B193">
        <v>69</v>
      </c>
      <c r="D193">
        <v>701000002</v>
      </c>
      <c r="E193" s="139">
        <v>44956</v>
      </c>
      <c r="F193">
        <f t="shared" si="6"/>
        <v>1</v>
      </c>
      <c r="G193" s="139">
        <v>44956</v>
      </c>
      <c r="H193">
        <f t="shared" si="7"/>
        <v>16</v>
      </c>
      <c r="I193" t="s">
        <v>1734</v>
      </c>
      <c r="J193" t="str">
        <f>VLOOKUP(I193,'C701- Recalculate'!$D$27:$D$751,1,0)</f>
        <v>069MPI1230100002</v>
      </c>
      <c r="K193">
        <v>0</v>
      </c>
      <c r="L193">
        <v>79890411</v>
      </c>
      <c r="M193" s="138">
        <f t="shared" si="8"/>
        <v>-79890411</v>
      </c>
      <c r="N193" t="s">
        <v>178</v>
      </c>
      <c r="P193" t="s">
        <v>3839</v>
      </c>
      <c r="R193" t="s">
        <v>3808</v>
      </c>
    </row>
    <row r="194" spans="1:18" hidden="1">
      <c r="A194">
        <v>193</v>
      </c>
      <c r="B194">
        <v>69</v>
      </c>
      <c r="D194">
        <v>701000002</v>
      </c>
      <c r="E194" s="139">
        <v>44956</v>
      </c>
      <c r="F194">
        <f t="shared" si="6"/>
        <v>1</v>
      </c>
      <c r="G194" s="139">
        <v>44956</v>
      </c>
      <c r="H194">
        <f t="shared" si="7"/>
        <v>16</v>
      </c>
      <c r="I194" t="s">
        <v>1754</v>
      </c>
      <c r="J194" t="str">
        <f>VLOOKUP(I194,'C701- Recalculate'!$D$27:$D$751,1,0)</f>
        <v>069MPI1230160001</v>
      </c>
      <c r="K194">
        <v>0</v>
      </c>
      <c r="L194">
        <v>79890411</v>
      </c>
      <c r="M194" s="138">
        <f t="shared" si="8"/>
        <v>-79890411</v>
      </c>
      <c r="N194" t="s">
        <v>178</v>
      </c>
      <c r="P194" t="s">
        <v>3839</v>
      </c>
      <c r="R194" t="s">
        <v>3808</v>
      </c>
    </row>
    <row r="195" spans="1:18" hidden="1">
      <c r="A195">
        <v>194</v>
      </c>
      <c r="B195">
        <v>69</v>
      </c>
      <c r="D195">
        <v>701000002</v>
      </c>
      <c r="E195" s="139">
        <v>44956</v>
      </c>
      <c r="F195">
        <f t="shared" ref="F195:F258" si="9">MONTH(E195)</f>
        <v>1</v>
      </c>
      <c r="G195" s="139">
        <v>44956</v>
      </c>
      <c r="H195">
        <f t="shared" ref="H195:H258" si="10">LEN(I195)</f>
        <v>16</v>
      </c>
      <c r="I195" t="s">
        <v>1757</v>
      </c>
      <c r="J195" t="str">
        <f>VLOOKUP(I195,'C701- Recalculate'!$D$27:$D$751,1,0)</f>
        <v>069MPI1230160002</v>
      </c>
      <c r="K195">
        <v>0</v>
      </c>
      <c r="L195">
        <v>53260274</v>
      </c>
      <c r="M195" s="138">
        <f t="shared" ref="M195:M258" si="11">K195-L195</f>
        <v>-53260274</v>
      </c>
      <c r="N195" t="s">
        <v>178</v>
      </c>
      <c r="P195" t="s">
        <v>3839</v>
      </c>
      <c r="R195" t="s">
        <v>3808</v>
      </c>
    </row>
    <row r="196" spans="1:18" hidden="1">
      <c r="A196">
        <v>195</v>
      </c>
      <c r="B196">
        <v>69</v>
      </c>
      <c r="D196">
        <v>701000002</v>
      </c>
      <c r="E196" s="139">
        <v>44956</v>
      </c>
      <c r="F196">
        <f t="shared" si="9"/>
        <v>1</v>
      </c>
      <c r="G196" s="139">
        <v>44956</v>
      </c>
      <c r="H196">
        <f t="shared" si="10"/>
        <v>16</v>
      </c>
      <c r="I196" t="s">
        <v>1760</v>
      </c>
      <c r="J196" t="str">
        <f>VLOOKUP(I196,'C701- Recalculate'!$D$27:$D$751,1,0)</f>
        <v>069MPI1230160003</v>
      </c>
      <c r="K196">
        <v>0</v>
      </c>
      <c r="L196">
        <v>43835617</v>
      </c>
      <c r="M196" s="138">
        <f t="shared" si="11"/>
        <v>-43835617</v>
      </c>
      <c r="N196" t="s">
        <v>178</v>
      </c>
      <c r="P196" t="s">
        <v>3839</v>
      </c>
      <c r="R196" t="s">
        <v>3808</v>
      </c>
    </row>
    <row r="197" spans="1:18" hidden="1">
      <c r="A197">
        <v>196</v>
      </c>
      <c r="B197">
        <v>69</v>
      </c>
      <c r="D197">
        <v>701000002</v>
      </c>
      <c r="E197" s="139">
        <v>44957</v>
      </c>
      <c r="F197">
        <f t="shared" si="9"/>
        <v>1</v>
      </c>
      <c r="G197" s="139">
        <v>44957</v>
      </c>
      <c r="H197">
        <f t="shared" si="10"/>
        <v>16</v>
      </c>
      <c r="I197" t="s">
        <v>1650</v>
      </c>
      <c r="J197" t="str">
        <f>VLOOKUP(I197,'C701- Recalculate'!$D$27:$D$751,1,0)</f>
        <v>069MPI1223560001</v>
      </c>
      <c r="K197">
        <v>0</v>
      </c>
      <c r="L197">
        <v>23287672</v>
      </c>
      <c r="M197" s="138">
        <f t="shared" si="11"/>
        <v>-23287672</v>
      </c>
      <c r="N197" t="s">
        <v>178</v>
      </c>
      <c r="P197" t="s">
        <v>3839</v>
      </c>
      <c r="R197" t="s">
        <v>3808</v>
      </c>
    </row>
    <row r="198" spans="1:18" hidden="1">
      <c r="A198">
        <v>197</v>
      </c>
      <c r="B198">
        <v>69</v>
      </c>
      <c r="D198">
        <v>701000002</v>
      </c>
      <c r="E198" s="139">
        <v>44957</v>
      </c>
      <c r="F198">
        <f t="shared" si="9"/>
        <v>1</v>
      </c>
      <c r="G198" s="139">
        <v>44957</v>
      </c>
      <c r="H198">
        <f t="shared" si="10"/>
        <v>16</v>
      </c>
      <c r="I198" t="s">
        <v>1657</v>
      </c>
      <c r="J198" t="str">
        <f>VLOOKUP(I198,'C701- Recalculate'!$D$27:$D$751,1,0)</f>
        <v>069MPI1223600001</v>
      </c>
      <c r="K198">
        <v>0</v>
      </c>
      <c r="L198">
        <v>39945206</v>
      </c>
      <c r="M198" s="138">
        <f t="shared" si="11"/>
        <v>-39945206</v>
      </c>
      <c r="N198" t="s">
        <v>178</v>
      </c>
      <c r="P198" t="s">
        <v>3839</v>
      </c>
      <c r="R198" t="s">
        <v>3808</v>
      </c>
    </row>
    <row r="199" spans="1:18" hidden="1">
      <c r="A199">
        <v>198</v>
      </c>
      <c r="B199">
        <v>69</v>
      </c>
      <c r="D199">
        <v>701000002</v>
      </c>
      <c r="E199" s="139">
        <v>44957</v>
      </c>
      <c r="F199">
        <f t="shared" si="9"/>
        <v>1</v>
      </c>
      <c r="G199" s="139">
        <v>44957</v>
      </c>
      <c r="H199">
        <f t="shared" si="10"/>
        <v>16</v>
      </c>
      <c r="I199" t="s">
        <v>1737</v>
      </c>
      <c r="J199" t="str">
        <f>VLOOKUP(I199,'C701- Recalculate'!$D$27:$D$751,1,0)</f>
        <v>069MPI1230100004</v>
      </c>
      <c r="K199">
        <v>0</v>
      </c>
      <c r="L199">
        <v>43835617</v>
      </c>
      <c r="M199" s="138">
        <f t="shared" si="11"/>
        <v>-43835617</v>
      </c>
      <c r="N199" t="s">
        <v>178</v>
      </c>
      <c r="P199" t="s">
        <v>3839</v>
      </c>
      <c r="R199" t="s">
        <v>3808</v>
      </c>
    </row>
    <row r="200" spans="1:18" hidden="1">
      <c r="A200">
        <v>199</v>
      </c>
      <c r="B200">
        <v>69</v>
      </c>
      <c r="D200">
        <v>701000002</v>
      </c>
      <c r="E200" s="139">
        <v>44930</v>
      </c>
      <c r="F200">
        <f t="shared" si="9"/>
        <v>1</v>
      </c>
      <c r="G200" s="139">
        <v>44930</v>
      </c>
      <c r="H200">
        <f t="shared" si="10"/>
        <v>16</v>
      </c>
      <c r="I200" t="s">
        <v>1603</v>
      </c>
      <c r="J200" t="str">
        <f>VLOOKUP(I200,'C701- Recalculate'!$D$27:$D$751,1,0)</f>
        <v>069MPI1223470002</v>
      </c>
      <c r="K200">
        <v>0</v>
      </c>
      <c r="L200">
        <v>43561644</v>
      </c>
      <c r="M200" s="138">
        <f t="shared" si="11"/>
        <v>-43561644</v>
      </c>
      <c r="N200" t="s">
        <v>178</v>
      </c>
      <c r="P200" t="s">
        <v>3839</v>
      </c>
      <c r="R200" t="s">
        <v>3808</v>
      </c>
    </row>
    <row r="201" spans="1:18" hidden="1">
      <c r="A201">
        <v>200</v>
      </c>
      <c r="B201">
        <v>69</v>
      </c>
      <c r="D201">
        <v>701000002</v>
      </c>
      <c r="E201" s="139">
        <v>44930</v>
      </c>
      <c r="F201">
        <f t="shared" si="9"/>
        <v>1</v>
      </c>
      <c r="G201" s="139">
        <v>44930</v>
      </c>
      <c r="H201">
        <f t="shared" si="10"/>
        <v>16</v>
      </c>
      <c r="I201" t="s">
        <v>1627</v>
      </c>
      <c r="J201" t="str">
        <f>VLOOKUP(I201,'C701- Recalculate'!$D$27:$D$751,1,0)</f>
        <v>069MPI1223530001</v>
      </c>
      <c r="K201">
        <v>0</v>
      </c>
      <c r="L201">
        <v>48219178</v>
      </c>
      <c r="M201" s="138">
        <f t="shared" si="11"/>
        <v>-48219178</v>
      </c>
      <c r="N201" t="s">
        <v>178</v>
      </c>
      <c r="P201" t="s">
        <v>3839</v>
      </c>
      <c r="R201" t="s">
        <v>3808</v>
      </c>
    </row>
    <row r="202" spans="1:18" hidden="1">
      <c r="A202">
        <v>201</v>
      </c>
      <c r="B202">
        <v>69</v>
      </c>
      <c r="D202">
        <v>701000002</v>
      </c>
      <c r="E202" s="139">
        <v>44930</v>
      </c>
      <c r="F202">
        <f t="shared" si="9"/>
        <v>1</v>
      </c>
      <c r="G202" s="139">
        <v>44930</v>
      </c>
      <c r="H202">
        <f t="shared" si="10"/>
        <v>16</v>
      </c>
      <c r="I202" t="s">
        <v>1640</v>
      </c>
      <c r="J202" t="str">
        <f>VLOOKUP(I202,'C701- Recalculate'!$D$27:$D$751,1,0)</f>
        <v>069MPI1223550001</v>
      </c>
      <c r="K202">
        <v>0</v>
      </c>
      <c r="L202">
        <v>34931507</v>
      </c>
      <c r="M202" s="138">
        <f t="shared" si="11"/>
        <v>-34931507</v>
      </c>
      <c r="N202" t="s">
        <v>178</v>
      </c>
      <c r="P202" t="s">
        <v>3839</v>
      </c>
      <c r="R202" t="s">
        <v>3808</v>
      </c>
    </row>
    <row r="203" spans="1:18" hidden="1">
      <c r="A203">
        <v>202</v>
      </c>
      <c r="B203">
        <v>69</v>
      </c>
      <c r="D203">
        <v>701000002</v>
      </c>
      <c r="E203" s="139">
        <v>44932</v>
      </c>
      <c r="F203">
        <f t="shared" si="9"/>
        <v>1</v>
      </c>
      <c r="G203" s="139">
        <v>44932</v>
      </c>
      <c r="H203">
        <f t="shared" si="10"/>
        <v>16</v>
      </c>
      <c r="I203" t="s">
        <v>1650</v>
      </c>
      <c r="J203" t="str">
        <f>VLOOKUP(I203,'C701- Recalculate'!$D$27:$D$751,1,0)</f>
        <v>069MPI1223560001</v>
      </c>
      <c r="K203">
        <v>0</v>
      </c>
      <c r="L203">
        <v>23287672</v>
      </c>
      <c r="M203" s="138">
        <f t="shared" si="11"/>
        <v>-23287672</v>
      </c>
      <c r="N203" t="s">
        <v>178</v>
      </c>
      <c r="P203" t="s">
        <v>3839</v>
      </c>
      <c r="R203" t="s">
        <v>3808</v>
      </c>
    </row>
    <row r="204" spans="1:18" hidden="1">
      <c r="A204">
        <v>203</v>
      </c>
      <c r="B204">
        <v>69</v>
      </c>
      <c r="D204">
        <v>701000002</v>
      </c>
      <c r="E204" s="139">
        <v>44932</v>
      </c>
      <c r="F204">
        <f t="shared" si="9"/>
        <v>1</v>
      </c>
      <c r="G204" s="139">
        <v>44932</v>
      </c>
      <c r="H204">
        <f t="shared" si="10"/>
        <v>16</v>
      </c>
      <c r="I204" t="s">
        <v>1728</v>
      </c>
      <c r="J204" t="str">
        <f>VLOOKUP(I204,'C701- Recalculate'!$D$27:$D$751,1,0)</f>
        <v>069MPI1230040001</v>
      </c>
      <c r="K204">
        <v>0</v>
      </c>
      <c r="L204">
        <v>44931507</v>
      </c>
      <c r="M204" s="138">
        <f t="shared" si="11"/>
        <v>-44931507</v>
      </c>
      <c r="N204" t="s">
        <v>178</v>
      </c>
      <c r="P204" t="s">
        <v>3839</v>
      </c>
      <c r="R204" t="s">
        <v>3808</v>
      </c>
    </row>
    <row r="205" spans="1:18" hidden="1">
      <c r="A205">
        <v>204</v>
      </c>
      <c r="B205">
        <v>69</v>
      </c>
      <c r="D205">
        <v>701000002</v>
      </c>
      <c r="E205" s="139">
        <v>44935</v>
      </c>
      <c r="F205">
        <f t="shared" si="9"/>
        <v>1</v>
      </c>
      <c r="G205" s="139">
        <v>44935</v>
      </c>
      <c r="H205">
        <f t="shared" si="10"/>
        <v>16</v>
      </c>
      <c r="I205" t="s">
        <v>1644</v>
      </c>
      <c r="J205" t="str">
        <f>VLOOKUP(I205,'C701- Recalculate'!$D$27:$D$751,1,0)</f>
        <v>069MPI1223550002</v>
      </c>
      <c r="K205">
        <v>0</v>
      </c>
      <c r="L205">
        <v>53424658</v>
      </c>
      <c r="M205" s="138">
        <f t="shared" si="11"/>
        <v>-53424658</v>
      </c>
      <c r="N205" t="s">
        <v>178</v>
      </c>
      <c r="P205" t="s">
        <v>3839</v>
      </c>
      <c r="R205" t="s">
        <v>3808</v>
      </c>
    </row>
    <row r="206" spans="1:18" hidden="1">
      <c r="A206">
        <v>205</v>
      </c>
      <c r="B206">
        <v>69</v>
      </c>
      <c r="D206">
        <v>701000002</v>
      </c>
      <c r="E206" s="139">
        <v>44935</v>
      </c>
      <c r="F206">
        <f t="shared" si="9"/>
        <v>1</v>
      </c>
      <c r="G206" s="139">
        <v>44935</v>
      </c>
      <c r="H206">
        <f t="shared" si="10"/>
        <v>16</v>
      </c>
      <c r="I206" t="s">
        <v>1654</v>
      </c>
      <c r="J206" t="str">
        <f>VLOOKUP(I206,'C701- Recalculate'!$D$27:$D$751,1,0)</f>
        <v>069MPI1223560002</v>
      </c>
      <c r="K206">
        <v>0</v>
      </c>
      <c r="L206">
        <v>23287671</v>
      </c>
      <c r="M206" s="138">
        <f t="shared" si="11"/>
        <v>-23287671</v>
      </c>
      <c r="N206" t="s">
        <v>178</v>
      </c>
      <c r="P206" t="s">
        <v>3839</v>
      </c>
      <c r="R206" t="s">
        <v>3808</v>
      </c>
    </row>
    <row r="207" spans="1:18" hidden="1">
      <c r="A207">
        <v>206</v>
      </c>
      <c r="B207">
        <v>69</v>
      </c>
      <c r="D207">
        <v>701000002</v>
      </c>
      <c r="E207" s="139">
        <v>44935</v>
      </c>
      <c r="F207">
        <f t="shared" si="9"/>
        <v>1</v>
      </c>
      <c r="G207" s="139">
        <v>44935</v>
      </c>
      <c r="H207">
        <f t="shared" si="10"/>
        <v>16</v>
      </c>
      <c r="I207" t="s">
        <v>1657</v>
      </c>
      <c r="J207" t="str">
        <f>VLOOKUP(I207,'C701- Recalculate'!$D$27:$D$751,1,0)</f>
        <v>069MPI1223600001</v>
      </c>
      <c r="K207">
        <v>0</v>
      </c>
      <c r="L207">
        <v>79890411</v>
      </c>
      <c r="M207" s="138">
        <f t="shared" si="11"/>
        <v>-79890411</v>
      </c>
      <c r="N207" t="s">
        <v>178</v>
      </c>
      <c r="P207" t="s">
        <v>3839</v>
      </c>
      <c r="R207" t="s">
        <v>3808</v>
      </c>
    </row>
    <row r="208" spans="1:18" hidden="1">
      <c r="A208">
        <v>207</v>
      </c>
      <c r="B208">
        <v>69</v>
      </c>
      <c r="D208">
        <v>701000002</v>
      </c>
      <c r="E208" s="139">
        <v>44935</v>
      </c>
      <c r="F208">
        <f t="shared" si="9"/>
        <v>1</v>
      </c>
      <c r="G208" s="139">
        <v>44935</v>
      </c>
      <c r="H208">
        <f t="shared" si="10"/>
        <v>16</v>
      </c>
      <c r="I208" t="s">
        <v>1728</v>
      </c>
      <c r="J208" t="str">
        <f>VLOOKUP(I208,'C701- Recalculate'!$D$27:$D$751,1,0)</f>
        <v>069MPI1230040001</v>
      </c>
      <c r="K208">
        <v>0</v>
      </c>
      <c r="L208">
        <v>44931507</v>
      </c>
      <c r="M208" s="138">
        <f t="shared" si="11"/>
        <v>-44931507</v>
      </c>
      <c r="N208" t="s">
        <v>178</v>
      </c>
      <c r="P208" t="s">
        <v>3839</v>
      </c>
      <c r="R208" t="s">
        <v>3808</v>
      </c>
    </row>
    <row r="209" spans="1:18" hidden="1">
      <c r="A209">
        <v>208</v>
      </c>
      <c r="B209">
        <v>69</v>
      </c>
      <c r="D209">
        <v>701000002</v>
      </c>
      <c r="E209" s="139">
        <v>44958</v>
      </c>
      <c r="F209">
        <f t="shared" si="9"/>
        <v>2</v>
      </c>
      <c r="G209" s="139">
        <v>44958</v>
      </c>
      <c r="H209">
        <f t="shared" si="10"/>
        <v>16</v>
      </c>
      <c r="I209" t="s">
        <v>1654</v>
      </c>
      <c r="J209" t="str">
        <f>VLOOKUP(I209,'C701- Recalculate'!$D$27:$D$751,1,0)</f>
        <v>069MPI1223560002</v>
      </c>
      <c r="K209">
        <v>0</v>
      </c>
      <c r="L209">
        <v>23287671</v>
      </c>
      <c r="M209" s="138">
        <f t="shared" si="11"/>
        <v>-23287671</v>
      </c>
      <c r="N209" t="s">
        <v>178</v>
      </c>
      <c r="P209" t="s">
        <v>3839</v>
      </c>
      <c r="R209" t="s">
        <v>3808</v>
      </c>
    </row>
    <row r="210" spans="1:18" hidden="1">
      <c r="A210">
        <v>209</v>
      </c>
      <c r="B210">
        <v>69</v>
      </c>
      <c r="D210">
        <v>701000002</v>
      </c>
      <c r="E210" s="139">
        <v>44958</v>
      </c>
      <c r="F210">
        <f t="shared" si="9"/>
        <v>2</v>
      </c>
      <c r="G210" s="139">
        <v>44958</v>
      </c>
      <c r="H210">
        <f t="shared" si="10"/>
        <v>16</v>
      </c>
      <c r="I210" t="s">
        <v>1728</v>
      </c>
      <c r="J210" t="str">
        <f>VLOOKUP(I210,'C701- Recalculate'!$D$27:$D$751,1,0)</f>
        <v>069MPI1230040001</v>
      </c>
      <c r="K210">
        <v>0</v>
      </c>
      <c r="L210">
        <v>44931507</v>
      </c>
      <c r="M210" s="138">
        <f t="shared" si="11"/>
        <v>-44931507</v>
      </c>
      <c r="N210" t="s">
        <v>178</v>
      </c>
      <c r="P210" t="s">
        <v>3839</v>
      </c>
      <c r="R210" t="s">
        <v>3808</v>
      </c>
    </row>
    <row r="211" spans="1:18" hidden="1">
      <c r="A211">
        <v>210</v>
      </c>
      <c r="B211">
        <v>69</v>
      </c>
      <c r="D211">
        <v>701000002</v>
      </c>
      <c r="E211" s="139">
        <v>44967</v>
      </c>
      <c r="F211">
        <f t="shared" si="9"/>
        <v>2</v>
      </c>
      <c r="G211" s="139">
        <v>44967</v>
      </c>
      <c r="H211">
        <f t="shared" si="10"/>
        <v>16</v>
      </c>
      <c r="I211" t="s">
        <v>1890</v>
      </c>
      <c r="J211" t="str">
        <f>VLOOKUP(I211,'C701- Recalculate'!$D$27:$D$751,1,0)</f>
        <v>069MPI1230390002</v>
      </c>
      <c r="K211">
        <v>0</v>
      </c>
      <c r="L211">
        <v>48493151</v>
      </c>
      <c r="M211" s="138">
        <f t="shared" si="11"/>
        <v>-48493151</v>
      </c>
      <c r="N211" t="s">
        <v>178</v>
      </c>
      <c r="P211" t="s">
        <v>3839</v>
      </c>
      <c r="R211" t="s">
        <v>3808</v>
      </c>
    </row>
    <row r="212" spans="1:18" hidden="1">
      <c r="A212">
        <v>211</v>
      </c>
      <c r="B212">
        <v>69</v>
      </c>
      <c r="D212">
        <v>701000002</v>
      </c>
      <c r="E212" s="139">
        <v>44967</v>
      </c>
      <c r="F212">
        <f t="shared" si="9"/>
        <v>2</v>
      </c>
      <c r="G212" s="139">
        <v>44967</v>
      </c>
      <c r="H212">
        <f t="shared" si="10"/>
        <v>16</v>
      </c>
      <c r="I212" t="s">
        <v>1956</v>
      </c>
      <c r="J212" t="str">
        <f>VLOOKUP(I212,'C701- Recalculate'!$D$27:$D$751,1,0)</f>
        <v>069MPI1230410005</v>
      </c>
      <c r="K212">
        <v>0</v>
      </c>
      <c r="L212">
        <v>25753425</v>
      </c>
      <c r="M212" s="138">
        <f t="shared" si="11"/>
        <v>-25753425</v>
      </c>
      <c r="N212" t="s">
        <v>178</v>
      </c>
      <c r="P212" t="s">
        <v>3839</v>
      </c>
      <c r="R212" t="s">
        <v>3808</v>
      </c>
    </row>
    <row r="213" spans="1:18" hidden="1">
      <c r="A213">
        <v>212</v>
      </c>
      <c r="B213">
        <v>69</v>
      </c>
      <c r="D213">
        <v>701000002</v>
      </c>
      <c r="E213" s="139">
        <v>44970</v>
      </c>
      <c r="F213">
        <f t="shared" si="9"/>
        <v>2</v>
      </c>
      <c r="G213" s="139">
        <v>44970</v>
      </c>
      <c r="H213">
        <f t="shared" si="10"/>
        <v>16</v>
      </c>
      <c r="I213" t="s">
        <v>1893</v>
      </c>
      <c r="J213" t="str">
        <f>VLOOKUP(I213,'C701- Recalculate'!$D$27:$D$751,1,0)</f>
        <v>069MPI1230390003</v>
      </c>
      <c r="K213">
        <v>0</v>
      </c>
      <c r="L213">
        <v>48493151</v>
      </c>
      <c r="M213" s="138">
        <f t="shared" si="11"/>
        <v>-48493151</v>
      </c>
      <c r="N213" t="s">
        <v>178</v>
      </c>
      <c r="P213" t="s">
        <v>3839</v>
      </c>
      <c r="R213" t="s">
        <v>3808</v>
      </c>
    </row>
    <row r="214" spans="1:18" hidden="1">
      <c r="A214">
        <v>213</v>
      </c>
      <c r="B214">
        <v>69</v>
      </c>
      <c r="D214">
        <v>701000002</v>
      </c>
      <c r="E214" s="139">
        <v>44970</v>
      </c>
      <c r="F214">
        <f t="shared" si="9"/>
        <v>2</v>
      </c>
      <c r="G214" s="139">
        <v>44970</v>
      </c>
      <c r="H214">
        <f t="shared" si="10"/>
        <v>16</v>
      </c>
      <c r="I214" t="s">
        <v>1993</v>
      </c>
      <c r="J214" t="str">
        <f>VLOOKUP(I214,'C701- Recalculate'!$D$27:$D$751,1,0)</f>
        <v>069MPI1230410010</v>
      </c>
      <c r="K214">
        <v>0</v>
      </c>
      <c r="L214">
        <v>20301369</v>
      </c>
      <c r="M214" s="138">
        <f t="shared" si="11"/>
        <v>-20301369</v>
      </c>
      <c r="N214" t="s">
        <v>178</v>
      </c>
      <c r="P214" t="s">
        <v>3839</v>
      </c>
      <c r="R214" t="s">
        <v>3808</v>
      </c>
    </row>
    <row r="215" spans="1:18" hidden="1">
      <c r="A215">
        <v>214</v>
      </c>
      <c r="B215">
        <v>69</v>
      </c>
      <c r="D215">
        <v>701000002</v>
      </c>
      <c r="E215" s="139">
        <v>44970</v>
      </c>
      <c r="F215">
        <f t="shared" si="9"/>
        <v>2</v>
      </c>
      <c r="G215" s="139">
        <v>44970</v>
      </c>
      <c r="H215">
        <f t="shared" si="10"/>
        <v>16</v>
      </c>
      <c r="I215" t="s">
        <v>1984</v>
      </c>
      <c r="J215" t="str">
        <f>VLOOKUP(I215,'C701- Recalculate'!$D$27:$D$751,1,0)</f>
        <v>069MPI1230410011</v>
      </c>
      <c r="K215">
        <v>0</v>
      </c>
      <c r="L215">
        <v>53095891</v>
      </c>
      <c r="M215" s="138">
        <f t="shared" si="11"/>
        <v>-53095891</v>
      </c>
      <c r="N215" t="s">
        <v>178</v>
      </c>
      <c r="P215" t="s">
        <v>3839</v>
      </c>
      <c r="R215" t="s">
        <v>3808</v>
      </c>
    </row>
    <row r="216" spans="1:18" hidden="1">
      <c r="A216">
        <v>215</v>
      </c>
      <c r="B216">
        <v>69</v>
      </c>
      <c r="D216">
        <v>701000002</v>
      </c>
      <c r="E216" s="139">
        <v>44970</v>
      </c>
      <c r="F216">
        <f t="shared" si="9"/>
        <v>2</v>
      </c>
      <c r="G216" s="139">
        <v>44970</v>
      </c>
      <c r="H216">
        <f t="shared" si="10"/>
        <v>16</v>
      </c>
      <c r="I216" t="s">
        <v>2017</v>
      </c>
      <c r="J216" t="str">
        <f>VLOOKUP(I216,'C701- Recalculate'!$D$27:$D$751,1,0)</f>
        <v>069MPI1230440001</v>
      </c>
      <c r="K216">
        <v>0</v>
      </c>
      <c r="L216">
        <v>38630137</v>
      </c>
      <c r="M216" s="138">
        <f t="shared" si="11"/>
        <v>-38630137</v>
      </c>
      <c r="N216" t="s">
        <v>178</v>
      </c>
      <c r="P216" t="s">
        <v>3839</v>
      </c>
      <c r="R216" t="s">
        <v>3808</v>
      </c>
    </row>
    <row r="217" spans="1:18" hidden="1">
      <c r="A217">
        <v>216</v>
      </c>
      <c r="B217">
        <v>69</v>
      </c>
      <c r="D217">
        <v>701000002</v>
      </c>
      <c r="E217" s="139">
        <v>44971</v>
      </c>
      <c r="F217">
        <f t="shared" si="9"/>
        <v>2</v>
      </c>
      <c r="G217" s="139">
        <v>44971</v>
      </c>
      <c r="H217">
        <f t="shared" si="10"/>
        <v>16</v>
      </c>
      <c r="I217" t="s">
        <v>1962</v>
      </c>
      <c r="J217" t="str">
        <f>VLOOKUP(I217,'C701- Recalculate'!$D$27:$D$751,1,0)</f>
        <v>069MPI1230410008</v>
      </c>
      <c r="K217">
        <v>0</v>
      </c>
      <c r="L217">
        <v>31232877</v>
      </c>
      <c r="M217" s="138">
        <f t="shared" si="11"/>
        <v>-31232877</v>
      </c>
      <c r="N217" t="s">
        <v>178</v>
      </c>
      <c r="P217" t="s">
        <v>3839</v>
      </c>
      <c r="R217" t="s">
        <v>3808</v>
      </c>
    </row>
    <row r="218" spans="1:18" hidden="1">
      <c r="A218">
        <v>217</v>
      </c>
      <c r="B218">
        <v>69</v>
      </c>
      <c r="D218">
        <v>701000002</v>
      </c>
      <c r="E218" s="139">
        <v>44971</v>
      </c>
      <c r="F218">
        <f t="shared" si="9"/>
        <v>2</v>
      </c>
      <c r="G218" s="139">
        <v>44971</v>
      </c>
      <c r="H218">
        <f t="shared" si="10"/>
        <v>16</v>
      </c>
      <c r="I218" t="s">
        <v>2023</v>
      </c>
      <c r="J218" t="str">
        <f>VLOOKUP(I218,'C701- Recalculate'!$D$27:$D$751,1,0)</f>
        <v>069MPI1230450001</v>
      </c>
      <c r="K218">
        <v>0</v>
      </c>
      <c r="L218">
        <v>21917808</v>
      </c>
      <c r="M218" s="138">
        <f t="shared" si="11"/>
        <v>-21917808</v>
      </c>
      <c r="N218" t="s">
        <v>178</v>
      </c>
      <c r="P218" t="s">
        <v>3839</v>
      </c>
      <c r="R218" t="s">
        <v>3808</v>
      </c>
    </row>
    <row r="219" spans="1:18" hidden="1">
      <c r="A219">
        <v>218</v>
      </c>
      <c r="B219">
        <v>69</v>
      </c>
      <c r="D219">
        <v>701000002</v>
      </c>
      <c r="E219" s="139">
        <v>44972</v>
      </c>
      <c r="F219">
        <f t="shared" si="9"/>
        <v>2</v>
      </c>
      <c r="G219" s="139">
        <v>44972</v>
      </c>
      <c r="H219">
        <f t="shared" si="10"/>
        <v>16</v>
      </c>
      <c r="I219" t="s">
        <v>1890</v>
      </c>
      <c r="J219" t="str">
        <f>VLOOKUP(I219,'C701- Recalculate'!$D$27:$D$751,1,0)</f>
        <v>069MPI1230390002</v>
      </c>
      <c r="K219">
        <v>0</v>
      </c>
      <c r="L219">
        <v>48493150</v>
      </c>
      <c r="M219" s="138">
        <f t="shared" si="11"/>
        <v>-48493150</v>
      </c>
      <c r="N219" t="s">
        <v>178</v>
      </c>
      <c r="P219" t="s">
        <v>3839</v>
      </c>
      <c r="R219" t="s">
        <v>3808</v>
      </c>
    </row>
    <row r="220" spans="1:18" hidden="1">
      <c r="A220">
        <v>219</v>
      </c>
      <c r="B220">
        <v>69</v>
      </c>
      <c r="D220">
        <v>701000002</v>
      </c>
      <c r="E220" s="139">
        <v>44973</v>
      </c>
      <c r="F220">
        <f t="shared" si="9"/>
        <v>2</v>
      </c>
      <c r="G220" s="139">
        <v>44973</v>
      </c>
      <c r="H220">
        <f t="shared" si="10"/>
        <v>16</v>
      </c>
      <c r="I220" t="s">
        <v>1893</v>
      </c>
      <c r="J220" t="str">
        <f>VLOOKUP(I220,'C701- Recalculate'!$D$27:$D$751,1,0)</f>
        <v>069MPI1230390003</v>
      </c>
      <c r="K220">
        <v>0</v>
      </c>
      <c r="L220">
        <v>48493151</v>
      </c>
      <c r="M220" s="138">
        <f t="shared" si="11"/>
        <v>-48493151</v>
      </c>
      <c r="N220" t="s">
        <v>178</v>
      </c>
      <c r="P220" t="s">
        <v>3839</v>
      </c>
      <c r="R220" t="s">
        <v>3808</v>
      </c>
    </row>
    <row r="221" spans="1:18" hidden="1">
      <c r="A221">
        <v>220</v>
      </c>
      <c r="B221">
        <v>69</v>
      </c>
      <c r="D221">
        <v>701000002</v>
      </c>
      <c r="E221" s="139">
        <v>44973</v>
      </c>
      <c r="F221">
        <f t="shared" si="9"/>
        <v>2</v>
      </c>
      <c r="G221" s="139">
        <v>44973</v>
      </c>
      <c r="H221">
        <f t="shared" si="10"/>
        <v>16</v>
      </c>
      <c r="I221" t="s">
        <v>1978</v>
      </c>
      <c r="J221" t="str">
        <f>VLOOKUP(I221,'C701- Recalculate'!$D$27:$D$751,1,0)</f>
        <v>069MPI1230410007</v>
      </c>
      <c r="K221">
        <v>0</v>
      </c>
      <c r="L221">
        <v>30684932</v>
      </c>
      <c r="M221" s="138">
        <f t="shared" si="11"/>
        <v>-30684932</v>
      </c>
      <c r="N221" t="s">
        <v>178</v>
      </c>
      <c r="P221" t="s">
        <v>3839</v>
      </c>
      <c r="R221" t="s">
        <v>3808</v>
      </c>
    </row>
    <row r="222" spans="1:18" hidden="1">
      <c r="A222">
        <v>221</v>
      </c>
      <c r="B222">
        <v>69</v>
      </c>
      <c r="D222">
        <v>701000002</v>
      </c>
      <c r="E222" s="139">
        <v>44973</v>
      </c>
      <c r="F222">
        <f t="shared" si="9"/>
        <v>2</v>
      </c>
      <c r="G222" s="139">
        <v>44973</v>
      </c>
      <c r="H222">
        <f t="shared" si="10"/>
        <v>16</v>
      </c>
      <c r="I222" t="s">
        <v>1993</v>
      </c>
      <c r="J222" t="str">
        <f>VLOOKUP(I222,'C701- Recalculate'!$D$27:$D$751,1,0)</f>
        <v>069MPI1230410010</v>
      </c>
      <c r="K222">
        <v>0</v>
      </c>
      <c r="L222">
        <v>20301370</v>
      </c>
      <c r="M222" s="138">
        <f t="shared" si="11"/>
        <v>-20301370</v>
      </c>
      <c r="N222" t="s">
        <v>178</v>
      </c>
      <c r="P222" t="s">
        <v>3839</v>
      </c>
      <c r="R222" t="s">
        <v>3808</v>
      </c>
    </row>
    <row r="223" spans="1:18" hidden="1">
      <c r="A223">
        <v>222</v>
      </c>
      <c r="B223">
        <v>69</v>
      </c>
      <c r="D223">
        <v>701000002</v>
      </c>
      <c r="E223" s="139">
        <v>44973</v>
      </c>
      <c r="F223">
        <f t="shared" si="9"/>
        <v>2</v>
      </c>
      <c r="G223" s="139">
        <v>44973</v>
      </c>
      <c r="H223">
        <f t="shared" si="10"/>
        <v>16</v>
      </c>
      <c r="I223" t="s">
        <v>2064</v>
      </c>
      <c r="J223" t="str">
        <f>VLOOKUP(I223,'C701- Recalculate'!$D$27:$D$751,1,0)</f>
        <v>069MPI1230470002</v>
      </c>
      <c r="K223">
        <v>0</v>
      </c>
      <c r="L223">
        <v>24657534</v>
      </c>
      <c r="M223" s="138">
        <f t="shared" si="11"/>
        <v>-24657534</v>
      </c>
      <c r="N223" t="s">
        <v>178</v>
      </c>
      <c r="P223" t="s">
        <v>3839</v>
      </c>
      <c r="R223" t="s">
        <v>3808</v>
      </c>
    </row>
    <row r="224" spans="1:18" hidden="1">
      <c r="A224">
        <v>223</v>
      </c>
      <c r="B224">
        <v>69</v>
      </c>
      <c r="D224">
        <v>701000002</v>
      </c>
      <c r="E224" s="139">
        <v>44973</v>
      </c>
      <c r="F224">
        <f t="shared" si="9"/>
        <v>2</v>
      </c>
      <c r="G224" s="139">
        <v>44973</v>
      </c>
      <c r="H224">
        <f t="shared" si="10"/>
        <v>16</v>
      </c>
      <c r="I224" t="s">
        <v>2085</v>
      </c>
      <c r="J224" t="str">
        <f>VLOOKUP(I224,'C701- Recalculate'!$D$27:$D$751,1,0)</f>
        <v>069MPI1230470004</v>
      </c>
      <c r="K224">
        <v>0</v>
      </c>
      <c r="L224">
        <v>25205479</v>
      </c>
      <c r="M224" s="138">
        <f t="shared" si="11"/>
        <v>-25205479</v>
      </c>
      <c r="N224" t="s">
        <v>178</v>
      </c>
      <c r="P224" t="s">
        <v>3839</v>
      </c>
      <c r="R224" t="s">
        <v>3808</v>
      </c>
    </row>
    <row r="225" spans="1:18" hidden="1">
      <c r="A225">
        <v>224</v>
      </c>
      <c r="B225">
        <v>69</v>
      </c>
      <c r="D225">
        <v>701000002</v>
      </c>
      <c r="E225" s="139">
        <v>44973</v>
      </c>
      <c r="F225">
        <f t="shared" si="9"/>
        <v>2</v>
      </c>
      <c r="G225" s="139">
        <v>44973</v>
      </c>
      <c r="H225">
        <f t="shared" si="10"/>
        <v>16</v>
      </c>
      <c r="I225" t="s">
        <v>2077</v>
      </c>
      <c r="J225" t="str">
        <f>VLOOKUP(I225,'C701- Recalculate'!$D$27:$D$751,1,0)</f>
        <v>069MPI1230470014</v>
      </c>
      <c r="K225">
        <v>0</v>
      </c>
      <c r="L225">
        <v>6301370</v>
      </c>
      <c r="M225" s="138">
        <f t="shared" si="11"/>
        <v>-6301370</v>
      </c>
      <c r="N225" t="s">
        <v>178</v>
      </c>
      <c r="P225" t="s">
        <v>3839</v>
      </c>
      <c r="R225" t="s">
        <v>3808</v>
      </c>
    </row>
    <row r="226" spans="1:18" hidden="1">
      <c r="A226">
        <v>225</v>
      </c>
      <c r="B226">
        <v>69</v>
      </c>
      <c r="D226">
        <v>701000002</v>
      </c>
      <c r="E226" s="139">
        <v>44973</v>
      </c>
      <c r="F226">
        <f t="shared" si="9"/>
        <v>2</v>
      </c>
      <c r="G226" s="139">
        <v>44973</v>
      </c>
      <c r="H226">
        <f t="shared" si="10"/>
        <v>16</v>
      </c>
      <c r="I226" t="s">
        <v>2100</v>
      </c>
      <c r="J226" t="str">
        <f>VLOOKUP(I226,'C701- Recalculate'!$D$27:$D$751,1,0)</f>
        <v>069MPI1230470015</v>
      </c>
      <c r="K226">
        <v>0</v>
      </c>
      <c r="L226">
        <v>6301370</v>
      </c>
      <c r="M226" s="138">
        <f t="shared" si="11"/>
        <v>-6301370</v>
      </c>
      <c r="N226" t="s">
        <v>178</v>
      </c>
      <c r="P226" t="s">
        <v>3839</v>
      </c>
      <c r="R226" t="s">
        <v>3808</v>
      </c>
    </row>
    <row r="227" spans="1:18" hidden="1">
      <c r="A227">
        <v>226</v>
      </c>
      <c r="B227">
        <v>69</v>
      </c>
      <c r="D227">
        <v>701000002</v>
      </c>
      <c r="E227" s="139">
        <v>44974</v>
      </c>
      <c r="F227">
        <f t="shared" si="9"/>
        <v>2</v>
      </c>
      <c r="G227" s="139">
        <v>44974</v>
      </c>
      <c r="H227">
        <f t="shared" si="10"/>
        <v>16</v>
      </c>
      <c r="I227" t="s">
        <v>1893</v>
      </c>
      <c r="J227" t="str">
        <f>VLOOKUP(I227,'C701- Recalculate'!$D$27:$D$751,1,0)</f>
        <v>069MPI1230390003</v>
      </c>
      <c r="K227">
        <v>0</v>
      </c>
      <c r="L227">
        <v>48493151</v>
      </c>
      <c r="M227" s="138">
        <f t="shared" si="11"/>
        <v>-48493151</v>
      </c>
      <c r="N227" t="s">
        <v>178</v>
      </c>
      <c r="P227" t="s">
        <v>3839</v>
      </c>
      <c r="R227" t="s">
        <v>3808</v>
      </c>
    </row>
    <row r="228" spans="1:18" hidden="1">
      <c r="A228">
        <v>227</v>
      </c>
      <c r="B228">
        <v>69</v>
      </c>
      <c r="D228">
        <v>701000002</v>
      </c>
      <c r="E228" s="139">
        <v>44974</v>
      </c>
      <c r="F228">
        <f t="shared" si="9"/>
        <v>2</v>
      </c>
      <c r="G228" s="139">
        <v>44974</v>
      </c>
      <c r="H228">
        <f t="shared" si="10"/>
        <v>16</v>
      </c>
      <c r="I228" t="s">
        <v>2116</v>
      </c>
      <c r="J228" t="str">
        <f>VLOOKUP(I228,'C701- Recalculate'!$D$27:$D$751,1,0)</f>
        <v>069MPI1230480001</v>
      </c>
      <c r="K228">
        <v>0</v>
      </c>
      <c r="L228">
        <v>41095890</v>
      </c>
      <c r="M228" s="138">
        <f t="shared" si="11"/>
        <v>-41095890</v>
      </c>
      <c r="N228" t="s">
        <v>178</v>
      </c>
      <c r="P228" t="s">
        <v>3839</v>
      </c>
      <c r="R228" t="s">
        <v>3808</v>
      </c>
    </row>
    <row r="229" spans="1:18" hidden="1">
      <c r="A229">
        <v>228</v>
      </c>
      <c r="B229">
        <v>69</v>
      </c>
      <c r="D229">
        <v>701000002</v>
      </c>
      <c r="E229" s="139">
        <v>44959</v>
      </c>
      <c r="F229">
        <f t="shared" si="9"/>
        <v>2</v>
      </c>
      <c r="G229" s="139">
        <v>44959</v>
      </c>
      <c r="H229">
        <f t="shared" si="10"/>
        <v>16</v>
      </c>
      <c r="I229" t="s">
        <v>1623</v>
      </c>
      <c r="J229" t="str">
        <f>VLOOKUP(I229,'C701- Recalculate'!$D$27:$D$751,1,0)</f>
        <v>069MPI1223530002</v>
      </c>
      <c r="K229">
        <v>0</v>
      </c>
      <c r="L229">
        <v>48219178</v>
      </c>
      <c r="M229" s="138">
        <f t="shared" si="11"/>
        <v>-48219178</v>
      </c>
      <c r="N229" t="s">
        <v>178</v>
      </c>
      <c r="P229" t="s">
        <v>3839</v>
      </c>
      <c r="R229" t="s">
        <v>3808</v>
      </c>
    </row>
    <row r="230" spans="1:18" hidden="1">
      <c r="A230">
        <v>229</v>
      </c>
      <c r="B230">
        <v>69</v>
      </c>
      <c r="D230">
        <v>701000002</v>
      </c>
      <c r="E230" s="139">
        <v>44959</v>
      </c>
      <c r="F230">
        <f t="shared" si="9"/>
        <v>2</v>
      </c>
      <c r="G230" s="139">
        <v>44959</v>
      </c>
      <c r="H230">
        <f t="shared" si="10"/>
        <v>16</v>
      </c>
      <c r="I230" t="s">
        <v>1760</v>
      </c>
      <c r="J230" t="str">
        <f>VLOOKUP(I230,'C701- Recalculate'!$D$27:$D$751,1,0)</f>
        <v>069MPI1230160003</v>
      </c>
      <c r="K230">
        <v>0</v>
      </c>
      <c r="L230">
        <v>43835617</v>
      </c>
      <c r="M230" s="138">
        <f t="shared" si="11"/>
        <v>-43835617</v>
      </c>
      <c r="N230" t="s">
        <v>178</v>
      </c>
      <c r="P230" t="s">
        <v>3839</v>
      </c>
      <c r="R230" t="s">
        <v>3808</v>
      </c>
    </row>
    <row r="231" spans="1:18" hidden="1">
      <c r="A231">
        <v>230</v>
      </c>
      <c r="B231">
        <v>69</v>
      </c>
      <c r="D231">
        <v>701000002</v>
      </c>
      <c r="E231" s="139">
        <v>44977</v>
      </c>
      <c r="F231">
        <f t="shared" si="9"/>
        <v>2</v>
      </c>
      <c r="G231" s="139">
        <v>44977</v>
      </c>
      <c r="H231">
        <f t="shared" si="10"/>
        <v>16</v>
      </c>
      <c r="I231" t="s">
        <v>2048</v>
      </c>
      <c r="J231" t="str">
        <f>VLOOKUP(I231,'C701- Recalculate'!$D$27:$D$751,1,0)</f>
        <v>069MPI1230460005</v>
      </c>
      <c r="K231">
        <v>0</v>
      </c>
      <c r="L231">
        <v>54109589</v>
      </c>
      <c r="M231" s="138">
        <f t="shared" si="11"/>
        <v>-54109589</v>
      </c>
      <c r="N231" t="s">
        <v>178</v>
      </c>
      <c r="P231" t="s">
        <v>3839</v>
      </c>
      <c r="R231" t="s">
        <v>3808</v>
      </c>
    </row>
    <row r="232" spans="1:18" hidden="1">
      <c r="A232">
        <v>231</v>
      </c>
      <c r="B232">
        <v>69</v>
      </c>
      <c r="D232">
        <v>701000002</v>
      </c>
      <c r="E232" s="139">
        <v>44977</v>
      </c>
      <c r="F232">
        <f t="shared" si="9"/>
        <v>2</v>
      </c>
      <c r="G232" s="139">
        <v>44977</v>
      </c>
      <c r="H232">
        <f t="shared" si="10"/>
        <v>16</v>
      </c>
      <c r="I232" t="s">
        <v>2088</v>
      </c>
      <c r="J232" t="str">
        <f>VLOOKUP(I232,'C701- Recalculate'!$D$27:$D$751,1,0)</f>
        <v>069MPI1230470006</v>
      </c>
      <c r="K232">
        <v>0</v>
      </c>
      <c r="L232">
        <v>47342466</v>
      </c>
      <c r="M232" s="138">
        <f t="shared" si="11"/>
        <v>-47342466</v>
      </c>
      <c r="N232" t="s">
        <v>178</v>
      </c>
      <c r="P232" t="s">
        <v>3839</v>
      </c>
      <c r="R232" t="s">
        <v>3808</v>
      </c>
    </row>
    <row r="233" spans="1:18" hidden="1">
      <c r="A233">
        <v>232</v>
      </c>
      <c r="B233">
        <v>69</v>
      </c>
      <c r="D233">
        <v>701000002</v>
      </c>
      <c r="E233" s="139">
        <v>44977</v>
      </c>
      <c r="F233">
        <f t="shared" si="9"/>
        <v>2</v>
      </c>
      <c r="G233" s="139">
        <v>44977</v>
      </c>
      <c r="H233">
        <f t="shared" si="10"/>
        <v>16</v>
      </c>
      <c r="I233" t="s">
        <v>2106</v>
      </c>
      <c r="J233" t="str">
        <f>VLOOKUP(I233,'C701- Recalculate'!$D$27:$D$751,1,0)</f>
        <v>069MPI1230480003</v>
      </c>
      <c r="K233">
        <v>0</v>
      </c>
      <c r="L233">
        <v>49315069</v>
      </c>
      <c r="M233" s="138">
        <f t="shared" si="11"/>
        <v>-49315069</v>
      </c>
      <c r="N233" t="s">
        <v>178</v>
      </c>
      <c r="P233" t="s">
        <v>3839</v>
      </c>
      <c r="R233" t="s">
        <v>3808</v>
      </c>
    </row>
    <row r="234" spans="1:18" hidden="1">
      <c r="A234">
        <v>233</v>
      </c>
      <c r="B234">
        <v>69</v>
      </c>
      <c r="D234">
        <v>701000002</v>
      </c>
      <c r="E234" s="139">
        <v>44977</v>
      </c>
      <c r="F234">
        <f t="shared" si="9"/>
        <v>2</v>
      </c>
      <c r="G234" s="139">
        <v>44977</v>
      </c>
      <c r="H234">
        <f t="shared" si="10"/>
        <v>16</v>
      </c>
      <c r="I234" t="s">
        <v>2135</v>
      </c>
      <c r="J234" t="str">
        <f>VLOOKUP(I234,'C701- Recalculate'!$D$27:$D$751,1,0)</f>
        <v>069MPI1230480010</v>
      </c>
      <c r="K234">
        <v>0</v>
      </c>
      <c r="L234">
        <v>89041096</v>
      </c>
      <c r="M234" s="138">
        <f t="shared" si="11"/>
        <v>-89041096</v>
      </c>
      <c r="N234" t="s">
        <v>178</v>
      </c>
      <c r="P234" t="s">
        <v>3839</v>
      </c>
      <c r="R234" t="s">
        <v>3808</v>
      </c>
    </row>
    <row r="235" spans="1:18" hidden="1">
      <c r="A235">
        <v>234</v>
      </c>
      <c r="B235">
        <v>69</v>
      </c>
      <c r="D235">
        <v>701000002</v>
      </c>
      <c r="E235" s="139">
        <v>44977</v>
      </c>
      <c r="F235">
        <f t="shared" si="9"/>
        <v>2</v>
      </c>
      <c r="G235" s="139">
        <v>44977</v>
      </c>
      <c r="H235">
        <f t="shared" si="10"/>
        <v>16</v>
      </c>
      <c r="I235" t="s">
        <v>2145</v>
      </c>
      <c r="J235" t="str">
        <f>VLOOKUP(I235,'C701- Recalculate'!$D$27:$D$751,1,0)</f>
        <v>069MPI1230510006</v>
      </c>
      <c r="K235">
        <v>0</v>
      </c>
      <c r="L235">
        <v>27534247</v>
      </c>
      <c r="M235" s="138">
        <f t="shared" si="11"/>
        <v>-27534247</v>
      </c>
      <c r="N235" t="s">
        <v>178</v>
      </c>
      <c r="P235" t="s">
        <v>3839</v>
      </c>
      <c r="R235" t="s">
        <v>3808</v>
      </c>
    </row>
    <row r="236" spans="1:18" hidden="1">
      <c r="A236">
        <v>235</v>
      </c>
      <c r="B236">
        <v>69</v>
      </c>
      <c r="D236">
        <v>701000002</v>
      </c>
      <c r="E236" s="139">
        <v>44977</v>
      </c>
      <c r="F236">
        <f t="shared" si="9"/>
        <v>2</v>
      </c>
      <c r="G236" s="139">
        <v>44977</v>
      </c>
      <c r="H236">
        <f t="shared" si="10"/>
        <v>16</v>
      </c>
      <c r="I236" t="s">
        <v>2161</v>
      </c>
      <c r="J236" t="str">
        <f>VLOOKUP(I236,'C701- Recalculate'!$D$27:$D$751,1,0)</f>
        <v>069MPI1230510007</v>
      </c>
      <c r="K236">
        <v>0</v>
      </c>
      <c r="L236">
        <v>37260274</v>
      </c>
      <c r="M236" s="138">
        <f t="shared" si="11"/>
        <v>-37260274</v>
      </c>
      <c r="N236" t="s">
        <v>178</v>
      </c>
      <c r="P236" t="s">
        <v>3839</v>
      </c>
      <c r="R236" t="s">
        <v>3808</v>
      </c>
    </row>
    <row r="237" spans="1:18" hidden="1">
      <c r="A237">
        <v>236</v>
      </c>
      <c r="B237">
        <v>69</v>
      </c>
      <c r="D237">
        <v>701000002</v>
      </c>
      <c r="E237" s="139">
        <v>44929</v>
      </c>
      <c r="F237">
        <f t="shared" si="9"/>
        <v>1</v>
      </c>
      <c r="G237" s="139">
        <v>44929</v>
      </c>
      <c r="H237">
        <f t="shared" si="10"/>
        <v>16</v>
      </c>
      <c r="I237" t="s">
        <v>1603</v>
      </c>
      <c r="J237" t="str">
        <f>VLOOKUP(I237,'C701- Recalculate'!$D$27:$D$751,1,0)</f>
        <v>069MPI1223470002</v>
      </c>
      <c r="K237">
        <v>0</v>
      </c>
      <c r="L237">
        <v>43561643</v>
      </c>
      <c r="M237" s="138">
        <f t="shared" si="11"/>
        <v>-43561643</v>
      </c>
      <c r="N237" t="s">
        <v>178</v>
      </c>
      <c r="P237" t="s">
        <v>3839</v>
      </c>
      <c r="R237" t="s">
        <v>3808</v>
      </c>
    </row>
    <row r="238" spans="1:18" hidden="1">
      <c r="A238">
        <v>237</v>
      </c>
      <c r="B238">
        <v>69</v>
      </c>
      <c r="D238">
        <v>701000002</v>
      </c>
      <c r="E238" s="139">
        <v>44929</v>
      </c>
      <c r="F238">
        <f t="shared" si="9"/>
        <v>1</v>
      </c>
      <c r="G238" s="139">
        <v>44929</v>
      </c>
      <c r="H238">
        <f t="shared" si="10"/>
        <v>16</v>
      </c>
      <c r="I238" t="s">
        <v>1603</v>
      </c>
      <c r="J238" t="str">
        <f>VLOOKUP(I238,'C701- Recalculate'!$D$27:$D$751,1,0)</f>
        <v>069MPI1223470002</v>
      </c>
      <c r="K238">
        <v>0</v>
      </c>
      <c r="L238">
        <v>87123288</v>
      </c>
      <c r="M238" s="138">
        <f t="shared" si="11"/>
        <v>-87123288</v>
      </c>
      <c r="N238" t="s">
        <v>178</v>
      </c>
      <c r="P238" t="s">
        <v>3839</v>
      </c>
      <c r="R238" t="s">
        <v>3808</v>
      </c>
    </row>
    <row r="239" spans="1:18" hidden="1">
      <c r="A239">
        <v>238</v>
      </c>
      <c r="B239">
        <v>69</v>
      </c>
      <c r="D239">
        <v>701000002</v>
      </c>
      <c r="E239" s="139">
        <v>44929</v>
      </c>
      <c r="F239">
        <f t="shared" si="9"/>
        <v>1</v>
      </c>
      <c r="G239" s="139">
        <v>44929</v>
      </c>
      <c r="H239">
        <f t="shared" si="10"/>
        <v>16</v>
      </c>
      <c r="I239" t="s">
        <v>1623</v>
      </c>
      <c r="J239" t="str">
        <f>VLOOKUP(I239,'C701- Recalculate'!$D$27:$D$751,1,0)</f>
        <v>069MPI1223530002</v>
      </c>
      <c r="K239">
        <v>0</v>
      </c>
      <c r="L239">
        <v>96438356</v>
      </c>
      <c r="M239" s="138">
        <f t="shared" si="11"/>
        <v>-96438356</v>
      </c>
      <c r="N239" t="s">
        <v>178</v>
      </c>
      <c r="P239" t="s">
        <v>3839</v>
      </c>
      <c r="R239" t="s">
        <v>3808</v>
      </c>
    </row>
    <row r="240" spans="1:18" hidden="1">
      <c r="A240">
        <v>239</v>
      </c>
      <c r="B240">
        <v>69</v>
      </c>
      <c r="D240">
        <v>701000002</v>
      </c>
      <c r="E240" s="139">
        <v>44929</v>
      </c>
      <c r="F240">
        <f t="shared" si="9"/>
        <v>1</v>
      </c>
      <c r="G240" s="139">
        <v>44929</v>
      </c>
      <c r="H240">
        <f t="shared" si="10"/>
        <v>16</v>
      </c>
      <c r="I240" t="s">
        <v>1654</v>
      </c>
      <c r="J240" t="str">
        <f>VLOOKUP(I240,'C701- Recalculate'!$D$27:$D$751,1,0)</f>
        <v>069MPI1223560002</v>
      </c>
      <c r="K240">
        <v>0</v>
      </c>
      <c r="L240">
        <v>46575343</v>
      </c>
      <c r="M240" s="138">
        <f t="shared" si="11"/>
        <v>-46575343</v>
      </c>
      <c r="N240" t="s">
        <v>178</v>
      </c>
      <c r="P240" t="s">
        <v>3839</v>
      </c>
      <c r="R240" t="s">
        <v>3808</v>
      </c>
    </row>
    <row r="241" spans="1:18" hidden="1">
      <c r="A241">
        <v>240</v>
      </c>
      <c r="B241">
        <v>69</v>
      </c>
      <c r="D241">
        <v>701000002</v>
      </c>
      <c r="E241" s="139">
        <v>44956</v>
      </c>
      <c r="F241">
        <f t="shared" si="9"/>
        <v>1</v>
      </c>
      <c r="G241" s="139">
        <v>44956</v>
      </c>
      <c r="H241">
        <f t="shared" si="10"/>
        <v>16</v>
      </c>
      <c r="I241" t="s">
        <v>1623</v>
      </c>
      <c r="J241" t="str">
        <f>VLOOKUP(I241,'C701- Recalculate'!$D$27:$D$751,1,0)</f>
        <v>069MPI1223530002</v>
      </c>
      <c r="K241">
        <v>0</v>
      </c>
      <c r="L241">
        <v>48219179</v>
      </c>
      <c r="M241" s="138">
        <f t="shared" si="11"/>
        <v>-48219179</v>
      </c>
      <c r="N241" t="s">
        <v>178</v>
      </c>
      <c r="P241" t="s">
        <v>3839</v>
      </c>
      <c r="R241" t="s">
        <v>3808</v>
      </c>
    </row>
    <row r="242" spans="1:18" hidden="1">
      <c r="A242">
        <v>241</v>
      </c>
      <c r="B242">
        <v>69</v>
      </c>
      <c r="D242">
        <v>701000002</v>
      </c>
      <c r="E242" s="139">
        <v>44956</v>
      </c>
      <c r="F242">
        <f t="shared" si="9"/>
        <v>1</v>
      </c>
      <c r="G242" s="139">
        <v>44956</v>
      </c>
      <c r="H242">
        <f t="shared" si="10"/>
        <v>16</v>
      </c>
      <c r="I242" t="s">
        <v>1728</v>
      </c>
      <c r="J242" t="str">
        <f>VLOOKUP(I242,'C701- Recalculate'!$D$27:$D$751,1,0)</f>
        <v>069MPI1230040001</v>
      </c>
      <c r="K242">
        <v>0</v>
      </c>
      <c r="L242">
        <v>89863014</v>
      </c>
      <c r="M242" s="138">
        <f t="shared" si="11"/>
        <v>-89863014</v>
      </c>
      <c r="N242" t="s">
        <v>178</v>
      </c>
      <c r="P242" t="s">
        <v>3839</v>
      </c>
      <c r="R242" t="s">
        <v>3808</v>
      </c>
    </row>
    <row r="243" spans="1:18" hidden="1">
      <c r="A243">
        <v>242</v>
      </c>
      <c r="B243">
        <v>69</v>
      </c>
      <c r="D243">
        <v>701000002</v>
      </c>
      <c r="E243" s="139">
        <v>44956</v>
      </c>
      <c r="F243">
        <f t="shared" si="9"/>
        <v>1</v>
      </c>
      <c r="G243" s="139">
        <v>44956</v>
      </c>
      <c r="H243">
        <f t="shared" si="10"/>
        <v>16</v>
      </c>
      <c r="I243" t="s">
        <v>1731</v>
      </c>
      <c r="J243" t="str">
        <f>VLOOKUP(I243,'C701- Recalculate'!$D$27:$D$751,1,0)</f>
        <v>069MPI1230040002</v>
      </c>
      <c r="K243">
        <v>0</v>
      </c>
      <c r="L243">
        <v>89863014</v>
      </c>
      <c r="M243" s="138">
        <f t="shared" si="11"/>
        <v>-89863014</v>
      </c>
      <c r="N243" t="s">
        <v>178</v>
      </c>
      <c r="P243" t="s">
        <v>3839</v>
      </c>
      <c r="R243" t="s">
        <v>3808</v>
      </c>
    </row>
    <row r="244" spans="1:18" hidden="1">
      <c r="A244">
        <v>243</v>
      </c>
      <c r="B244">
        <v>69</v>
      </c>
      <c r="D244">
        <v>701000002</v>
      </c>
      <c r="E244" s="139">
        <v>44956</v>
      </c>
      <c r="F244">
        <f t="shared" si="9"/>
        <v>1</v>
      </c>
      <c r="G244" s="139">
        <v>44956</v>
      </c>
      <c r="H244">
        <f t="shared" si="10"/>
        <v>16</v>
      </c>
      <c r="I244" t="s">
        <v>1760</v>
      </c>
      <c r="J244" t="str">
        <f>VLOOKUP(I244,'C701- Recalculate'!$D$27:$D$751,1,0)</f>
        <v>069MPI1230160003</v>
      </c>
      <c r="K244">
        <v>0</v>
      </c>
      <c r="L244">
        <v>87671233</v>
      </c>
      <c r="M244" s="138">
        <f t="shared" si="11"/>
        <v>-87671233</v>
      </c>
      <c r="N244" t="s">
        <v>178</v>
      </c>
      <c r="P244" t="s">
        <v>3839</v>
      </c>
      <c r="R244" t="s">
        <v>3808</v>
      </c>
    </row>
    <row r="245" spans="1:18" hidden="1">
      <c r="A245">
        <v>244</v>
      </c>
      <c r="B245">
        <v>69</v>
      </c>
      <c r="D245">
        <v>701000002</v>
      </c>
      <c r="E245" s="139">
        <v>44957</v>
      </c>
      <c r="F245">
        <f t="shared" si="9"/>
        <v>1</v>
      </c>
      <c r="G245" s="139">
        <v>44957</v>
      </c>
      <c r="H245">
        <f t="shared" si="10"/>
        <v>16</v>
      </c>
      <c r="I245" t="s">
        <v>1623</v>
      </c>
      <c r="J245" t="str">
        <f>VLOOKUP(I245,'C701- Recalculate'!$D$27:$D$751,1,0)</f>
        <v>069MPI1223530002</v>
      </c>
      <c r="K245">
        <v>0</v>
      </c>
      <c r="L245">
        <v>48219178</v>
      </c>
      <c r="M245" s="138">
        <f t="shared" si="11"/>
        <v>-48219178</v>
      </c>
      <c r="N245" t="s">
        <v>178</v>
      </c>
      <c r="P245" t="s">
        <v>3839</v>
      </c>
      <c r="R245" t="s">
        <v>3808</v>
      </c>
    </row>
    <row r="246" spans="1:18" hidden="1">
      <c r="A246">
        <v>245</v>
      </c>
      <c r="B246">
        <v>69</v>
      </c>
      <c r="D246">
        <v>701000002</v>
      </c>
      <c r="E246" s="139">
        <v>44957</v>
      </c>
      <c r="F246">
        <f t="shared" si="9"/>
        <v>1</v>
      </c>
      <c r="G246" s="139">
        <v>44957</v>
      </c>
      <c r="H246">
        <f t="shared" si="10"/>
        <v>16</v>
      </c>
      <c r="I246" t="s">
        <v>1654</v>
      </c>
      <c r="J246" t="str">
        <f>VLOOKUP(I246,'C701- Recalculate'!$D$27:$D$751,1,0)</f>
        <v>069MPI1223560002</v>
      </c>
      <c r="K246">
        <v>0</v>
      </c>
      <c r="L246">
        <v>23287672</v>
      </c>
      <c r="M246" s="138">
        <f t="shared" si="11"/>
        <v>-23287672</v>
      </c>
      <c r="N246" t="s">
        <v>178</v>
      </c>
      <c r="P246" t="s">
        <v>3839</v>
      </c>
      <c r="R246" t="s">
        <v>3808</v>
      </c>
    </row>
    <row r="247" spans="1:18" hidden="1">
      <c r="A247">
        <v>246</v>
      </c>
      <c r="B247">
        <v>69</v>
      </c>
      <c r="D247">
        <v>701000002</v>
      </c>
      <c r="E247" s="139">
        <v>44957</v>
      </c>
      <c r="F247">
        <f t="shared" si="9"/>
        <v>1</v>
      </c>
      <c r="G247" s="139">
        <v>44957</v>
      </c>
      <c r="H247">
        <f t="shared" si="10"/>
        <v>16</v>
      </c>
      <c r="I247" t="s">
        <v>1754</v>
      </c>
      <c r="J247" t="str">
        <f>VLOOKUP(I247,'C701- Recalculate'!$D$27:$D$751,1,0)</f>
        <v>069MPI1230160001</v>
      </c>
      <c r="K247">
        <v>0</v>
      </c>
      <c r="L247">
        <v>39945206</v>
      </c>
      <c r="M247" s="138">
        <f t="shared" si="11"/>
        <v>-39945206</v>
      </c>
      <c r="N247" t="s">
        <v>178</v>
      </c>
      <c r="P247" t="s">
        <v>3839</v>
      </c>
      <c r="R247" t="s">
        <v>3808</v>
      </c>
    </row>
    <row r="248" spans="1:18" hidden="1">
      <c r="A248">
        <v>247</v>
      </c>
      <c r="B248">
        <v>69</v>
      </c>
      <c r="D248">
        <v>701000002</v>
      </c>
      <c r="E248" s="139">
        <v>44957</v>
      </c>
      <c r="F248">
        <f t="shared" si="9"/>
        <v>1</v>
      </c>
      <c r="G248" s="139">
        <v>44957</v>
      </c>
      <c r="H248">
        <f t="shared" si="10"/>
        <v>16</v>
      </c>
      <c r="I248" t="s">
        <v>1760</v>
      </c>
      <c r="J248" t="str">
        <f>VLOOKUP(I248,'C701- Recalculate'!$D$27:$D$751,1,0)</f>
        <v>069MPI1230160003</v>
      </c>
      <c r="K248">
        <v>0</v>
      </c>
      <c r="L248">
        <v>43835616</v>
      </c>
      <c r="M248" s="138">
        <f t="shared" si="11"/>
        <v>-43835616</v>
      </c>
      <c r="N248" t="s">
        <v>178</v>
      </c>
      <c r="P248" t="s">
        <v>3839</v>
      </c>
      <c r="R248" t="s">
        <v>3808</v>
      </c>
    </row>
    <row r="249" spans="1:18" hidden="1">
      <c r="A249">
        <v>248</v>
      </c>
      <c r="B249">
        <v>69</v>
      </c>
      <c r="D249">
        <v>701000002</v>
      </c>
      <c r="E249" s="139">
        <v>44930</v>
      </c>
      <c r="F249">
        <f t="shared" si="9"/>
        <v>1</v>
      </c>
      <c r="G249" s="139">
        <v>44930</v>
      </c>
      <c r="H249">
        <f t="shared" si="10"/>
        <v>16</v>
      </c>
      <c r="I249" t="s">
        <v>1661</v>
      </c>
      <c r="J249" t="str">
        <f>VLOOKUP(I249,'C701- Recalculate'!$D$27:$D$751,1,0)</f>
        <v>069MPI1223600002</v>
      </c>
      <c r="K249">
        <v>0</v>
      </c>
      <c r="L249">
        <v>26630137</v>
      </c>
      <c r="M249" s="138">
        <f t="shared" si="11"/>
        <v>-26630137</v>
      </c>
      <c r="N249" t="s">
        <v>178</v>
      </c>
      <c r="P249" t="s">
        <v>3839</v>
      </c>
      <c r="R249" t="s">
        <v>3808</v>
      </c>
    </row>
    <row r="250" spans="1:18" hidden="1">
      <c r="A250">
        <v>249</v>
      </c>
      <c r="B250">
        <v>69</v>
      </c>
      <c r="D250">
        <v>701000002</v>
      </c>
      <c r="E250" s="139">
        <v>44930</v>
      </c>
      <c r="F250">
        <f t="shared" si="9"/>
        <v>1</v>
      </c>
      <c r="G250" s="139">
        <v>44930</v>
      </c>
      <c r="H250">
        <f t="shared" si="10"/>
        <v>16</v>
      </c>
      <c r="I250" t="s">
        <v>1728</v>
      </c>
      <c r="J250" t="str">
        <f>VLOOKUP(I250,'C701- Recalculate'!$D$27:$D$751,1,0)</f>
        <v>069MPI1230040001</v>
      </c>
      <c r="K250">
        <v>0</v>
      </c>
      <c r="L250">
        <v>44931507</v>
      </c>
      <c r="M250" s="138">
        <f t="shared" si="11"/>
        <v>-44931507</v>
      </c>
      <c r="N250" t="s">
        <v>178</v>
      </c>
      <c r="P250" t="s">
        <v>3839</v>
      </c>
      <c r="R250" t="s">
        <v>3808</v>
      </c>
    </row>
    <row r="251" spans="1:18" hidden="1">
      <c r="A251">
        <v>250</v>
      </c>
      <c r="B251">
        <v>69</v>
      </c>
      <c r="D251">
        <v>701000002</v>
      </c>
      <c r="E251" s="139">
        <v>44931</v>
      </c>
      <c r="F251">
        <f t="shared" si="9"/>
        <v>1</v>
      </c>
      <c r="G251" s="139">
        <v>44931</v>
      </c>
      <c r="H251">
        <f t="shared" si="10"/>
        <v>16</v>
      </c>
      <c r="I251" t="s">
        <v>1620</v>
      </c>
      <c r="J251" t="str">
        <f>VLOOKUP(I251,'C701- Recalculate'!$D$27:$D$751,1,0)</f>
        <v>069MPI1223490003</v>
      </c>
      <c r="K251">
        <v>0</v>
      </c>
      <c r="L251">
        <v>24657534</v>
      </c>
      <c r="M251" s="138">
        <f t="shared" si="11"/>
        <v>-24657534</v>
      </c>
      <c r="N251" t="s">
        <v>178</v>
      </c>
      <c r="P251" t="s">
        <v>3839</v>
      </c>
      <c r="R251" t="s">
        <v>3808</v>
      </c>
    </row>
    <row r="252" spans="1:18" hidden="1">
      <c r="A252">
        <v>251</v>
      </c>
      <c r="B252">
        <v>69</v>
      </c>
      <c r="D252">
        <v>701000002</v>
      </c>
      <c r="E252" s="139">
        <v>44931</v>
      </c>
      <c r="F252">
        <f t="shared" si="9"/>
        <v>1</v>
      </c>
      <c r="G252" s="139">
        <v>44931</v>
      </c>
      <c r="H252">
        <f t="shared" si="10"/>
        <v>16</v>
      </c>
      <c r="I252" t="s">
        <v>1613</v>
      </c>
      <c r="J252" t="str">
        <f>VLOOKUP(I252,'C701- Recalculate'!$D$27:$D$751,1,0)</f>
        <v>069MPI1223490004</v>
      </c>
      <c r="K252">
        <v>0</v>
      </c>
      <c r="L252">
        <v>41095890</v>
      </c>
      <c r="M252" s="138">
        <f t="shared" si="11"/>
        <v>-41095890</v>
      </c>
      <c r="N252" t="s">
        <v>178</v>
      </c>
      <c r="P252" t="s">
        <v>3839</v>
      </c>
      <c r="R252" t="s">
        <v>3808</v>
      </c>
    </row>
    <row r="253" spans="1:18" hidden="1">
      <c r="A253">
        <v>252</v>
      </c>
      <c r="B253">
        <v>69</v>
      </c>
      <c r="D253">
        <v>701000002</v>
      </c>
      <c r="E253" s="139">
        <v>44931</v>
      </c>
      <c r="F253">
        <f t="shared" si="9"/>
        <v>1</v>
      </c>
      <c r="G253" s="139">
        <v>44931</v>
      </c>
      <c r="H253">
        <f t="shared" si="10"/>
        <v>16</v>
      </c>
      <c r="I253" t="s">
        <v>1731</v>
      </c>
      <c r="J253" t="str">
        <f>VLOOKUP(I253,'C701- Recalculate'!$D$27:$D$751,1,0)</f>
        <v>069MPI1230040002</v>
      </c>
      <c r="K253">
        <v>0</v>
      </c>
      <c r="L253">
        <v>44931507</v>
      </c>
      <c r="M253" s="138">
        <f t="shared" si="11"/>
        <v>-44931507</v>
      </c>
      <c r="N253" t="s">
        <v>178</v>
      </c>
      <c r="P253" t="s">
        <v>3839</v>
      </c>
      <c r="R253" t="s">
        <v>3808</v>
      </c>
    </row>
    <row r="254" spans="1:18" hidden="1">
      <c r="A254">
        <v>253</v>
      </c>
      <c r="B254">
        <v>69</v>
      </c>
      <c r="D254">
        <v>701000002</v>
      </c>
      <c r="E254" s="139">
        <v>44932</v>
      </c>
      <c r="F254">
        <f t="shared" si="9"/>
        <v>1</v>
      </c>
      <c r="G254" s="139">
        <v>44932</v>
      </c>
      <c r="H254">
        <f t="shared" si="10"/>
        <v>16</v>
      </c>
      <c r="I254" t="s">
        <v>1603</v>
      </c>
      <c r="J254" t="str">
        <f>VLOOKUP(I254,'C701- Recalculate'!$D$27:$D$751,1,0)</f>
        <v>069MPI1223470002</v>
      </c>
      <c r="K254">
        <v>0</v>
      </c>
      <c r="L254">
        <v>43561644</v>
      </c>
      <c r="M254" s="138">
        <f t="shared" si="11"/>
        <v>-43561644</v>
      </c>
      <c r="N254" t="s">
        <v>178</v>
      </c>
      <c r="P254" t="s">
        <v>3839</v>
      </c>
      <c r="R254" t="s">
        <v>3808</v>
      </c>
    </row>
    <row r="255" spans="1:18" hidden="1">
      <c r="A255">
        <v>254</v>
      </c>
      <c r="B255">
        <v>69</v>
      </c>
      <c r="D255">
        <v>701000002</v>
      </c>
      <c r="E255" s="139">
        <v>44932</v>
      </c>
      <c r="F255">
        <f t="shared" si="9"/>
        <v>1</v>
      </c>
      <c r="G255" s="139">
        <v>44932</v>
      </c>
      <c r="H255">
        <f t="shared" si="10"/>
        <v>16</v>
      </c>
      <c r="I255" t="s">
        <v>1654</v>
      </c>
      <c r="J255" t="str">
        <f>VLOOKUP(I255,'C701- Recalculate'!$D$27:$D$751,1,0)</f>
        <v>069MPI1223560002</v>
      </c>
      <c r="K255">
        <v>0</v>
      </c>
      <c r="L255">
        <v>23287672</v>
      </c>
      <c r="M255" s="138">
        <f t="shared" si="11"/>
        <v>-23287672</v>
      </c>
      <c r="N255" t="s">
        <v>178</v>
      </c>
      <c r="P255" t="s">
        <v>3839</v>
      </c>
      <c r="R255" t="s">
        <v>3808</v>
      </c>
    </row>
    <row r="256" spans="1:18" hidden="1">
      <c r="A256">
        <v>255</v>
      </c>
      <c r="B256">
        <v>69</v>
      </c>
      <c r="D256">
        <v>701000002</v>
      </c>
      <c r="E256" s="139">
        <v>44932</v>
      </c>
      <c r="F256">
        <f t="shared" si="9"/>
        <v>1</v>
      </c>
      <c r="G256" s="139">
        <v>44932</v>
      </c>
      <c r="H256">
        <f t="shared" si="10"/>
        <v>16</v>
      </c>
      <c r="I256" t="s">
        <v>1661</v>
      </c>
      <c r="J256" t="str">
        <f>VLOOKUP(I256,'C701- Recalculate'!$D$27:$D$751,1,0)</f>
        <v>069MPI1223600002</v>
      </c>
      <c r="K256">
        <v>0</v>
      </c>
      <c r="L256">
        <v>26630137</v>
      </c>
      <c r="M256" s="138">
        <f t="shared" si="11"/>
        <v>-26630137</v>
      </c>
      <c r="N256" t="s">
        <v>178</v>
      </c>
      <c r="P256" t="s">
        <v>3839</v>
      </c>
      <c r="R256" t="s">
        <v>3808</v>
      </c>
    </row>
    <row r="257" spans="1:18" hidden="1">
      <c r="A257">
        <v>256</v>
      </c>
      <c r="B257">
        <v>69</v>
      </c>
      <c r="D257">
        <v>701000002</v>
      </c>
      <c r="E257" s="139">
        <v>44935</v>
      </c>
      <c r="F257">
        <f t="shared" si="9"/>
        <v>1</v>
      </c>
      <c r="G257" s="139">
        <v>44935</v>
      </c>
      <c r="H257">
        <f t="shared" si="10"/>
        <v>16</v>
      </c>
      <c r="I257" t="s">
        <v>1617</v>
      </c>
      <c r="J257" t="str">
        <f>VLOOKUP(I257,'C701- Recalculate'!$D$27:$D$751,1,0)</f>
        <v>069MPI1223490001</v>
      </c>
      <c r="K257">
        <v>0</v>
      </c>
      <c r="L257">
        <v>36986302</v>
      </c>
      <c r="M257" s="138">
        <f t="shared" si="11"/>
        <v>-36986302</v>
      </c>
      <c r="N257" t="s">
        <v>178</v>
      </c>
      <c r="P257" t="s">
        <v>3839</v>
      </c>
      <c r="R257" t="s">
        <v>3808</v>
      </c>
    </row>
    <row r="258" spans="1:18" hidden="1">
      <c r="A258">
        <v>257</v>
      </c>
      <c r="B258">
        <v>69</v>
      </c>
      <c r="D258">
        <v>701000002</v>
      </c>
      <c r="E258" s="139">
        <v>44935</v>
      </c>
      <c r="F258">
        <f t="shared" si="9"/>
        <v>1</v>
      </c>
      <c r="G258" s="139">
        <v>44935</v>
      </c>
      <c r="H258">
        <f t="shared" si="10"/>
        <v>16</v>
      </c>
      <c r="I258" t="s">
        <v>1640</v>
      </c>
      <c r="J258" t="str">
        <f>VLOOKUP(I258,'C701- Recalculate'!$D$27:$D$751,1,0)</f>
        <v>069MPI1223550001</v>
      </c>
      <c r="K258">
        <v>0</v>
      </c>
      <c r="L258">
        <v>34931507</v>
      </c>
      <c r="M258" s="138">
        <f t="shared" si="11"/>
        <v>-34931507</v>
      </c>
      <c r="N258" t="s">
        <v>178</v>
      </c>
      <c r="P258" t="s">
        <v>3839</v>
      </c>
      <c r="R258" t="s">
        <v>3808</v>
      </c>
    </row>
    <row r="259" spans="1:18" hidden="1">
      <c r="A259">
        <v>258</v>
      </c>
      <c r="B259">
        <v>69</v>
      </c>
      <c r="D259">
        <v>701000002</v>
      </c>
      <c r="E259" s="139">
        <v>44935</v>
      </c>
      <c r="F259">
        <f t="shared" ref="F259:F322" si="12">MONTH(E259)</f>
        <v>1</v>
      </c>
      <c r="G259" s="139">
        <v>44935</v>
      </c>
      <c r="H259">
        <f t="shared" ref="H259:H322" si="13">LEN(I259)</f>
        <v>16</v>
      </c>
      <c r="I259" t="s">
        <v>1661</v>
      </c>
      <c r="J259" t="str">
        <f>VLOOKUP(I259,'C701- Recalculate'!$D$27:$D$751,1,0)</f>
        <v>069MPI1223600002</v>
      </c>
      <c r="K259">
        <v>0</v>
      </c>
      <c r="L259">
        <v>53260274</v>
      </c>
      <c r="M259" s="138">
        <f t="shared" ref="M259:M322" si="14">K259-L259</f>
        <v>-53260274</v>
      </c>
      <c r="N259" t="s">
        <v>178</v>
      </c>
      <c r="P259" t="s">
        <v>3839</v>
      </c>
      <c r="R259" t="s">
        <v>3808</v>
      </c>
    </row>
    <row r="260" spans="1:18" hidden="1">
      <c r="A260">
        <v>259</v>
      </c>
      <c r="B260">
        <v>69</v>
      </c>
      <c r="D260">
        <v>701000002</v>
      </c>
      <c r="E260" s="139">
        <v>44970</v>
      </c>
      <c r="F260">
        <f t="shared" si="12"/>
        <v>2</v>
      </c>
      <c r="G260" s="139">
        <v>44970</v>
      </c>
      <c r="H260">
        <f t="shared" si="13"/>
        <v>16</v>
      </c>
      <c r="I260" t="s">
        <v>1803</v>
      </c>
      <c r="J260" t="str">
        <f>VLOOKUP(I260,'C701- Recalculate'!$D$27:$D$751,1,0)</f>
        <v>069MPI1230370019</v>
      </c>
      <c r="K260">
        <v>0</v>
      </c>
      <c r="L260">
        <v>76712329</v>
      </c>
      <c r="M260" s="138">
        <f t="shared" si="14"/>
        <v>-76712329</v>
      </c>
      <c r="N260" t="s">
        <v>178</v>
      </c>
      <c r="P260" t="s">
        <v>3839</v>
      </c>
      <c r="R260" t="s">
        <v>3808</v>
      </c>
    </row>
    <row r="261" spans="1:18" hidden="1">
      <c r="A261">
        <v>260</v>
      </c>
      <c r="B261">
        <v>69</v>
      </c>
      <c r="D261">
        <v>701000002</v>
      </c>
      <c r="E261" s="139">
        <v>44970</v>
      </c>
      <c r="F261">
        <f t="shared" si="12"/>
        <v>2</v>
      </c>
      <c r="G261" s="139">
        <v>44970</v>
      </c>
      <c r="H261">
        <f t="shared" si="13"/>
        <v>16</v>
      </c>
      <c r="I261" t="s">
        <v>1956</v>
      </c>
      <c r="J261" t="str">
        <f>VLOOKUP(I261,'C701- Recalculate'!$D$27:$D$751,1,0)</f>
        <v>069MPI1230410005</v>
      </c>
      <c r="K261">
        <v>0</v>
      </c>
      <c r="L261">
        <v>51506849</v>
      </c>
      <c r="M261" s="138">
        <f t="shared" si="14"/>
        <v>-51506849</v>
      </c>
      <c r="N261" t="s">
        <v>178</v>
      </c>
      <c r="P261" t="s">
        <v>3839</v>
      </c>
      <c r="R261" t="s">
        <v>3808</v>
      </c>
    </row>
    <row r="262" spans="1:18" hidden="1">
      <c r="A262">
        <v>261</v>
      </c>
      <c r="B262">
        <v>69</v>
      </c>
      <c r="D262">
        <v>701000002</v>
      </c>
      <c r="E262" s="139">
        <v>44970</v>
      </c>
      <c r="F262">
        <f t="shared" si="12"/>
        <v>2</v>
      </c>
      <c r="G262" s="139">
        <v>44970</v>
      </c>
      <c r="H262">
        <f t="shared" si="13"/>
        <v>16</v>
      </c>
      <c r="I262" t="s">
        <v>1978</v>
      </c>
      <c r="J262" t="str">
        <f>VLOOKUP(I262,'C701- Recalculate'!$D$27:$D$751,1,0)</f>
        <v>069MPI1230410007</v>
      </c>
      <c r="K262">
        <v>0</v>
      </c>
      <c r="L262">
        <v>30684931</v>
      </c>
      <c r="M262" s="138">
        <f t="shared" si="14"/>
        <v>-30684931</v>
      </c>
      <c r="N262" t="s">
        <v>178</v>
      </c>
      <c r="P262" t="s">
        <v>3839</v>
      </c>
      <c r="R262" t="s">
        <v>3808</v>
      </c>
    </row>
    <row r="263" spans="1:18" hidden="1">
      <c r="A263">
        <v>262</v>
      </c>
      <c r="B263">
        <v>69</v>
      </c>
      <c r="D263">
        <v>701000002</v>
      </c>
      <c r="E263" s="139">
        <v>44970</v>
      </c>
      <c r="F263">
        <f t="shared" si="12"/>
        <v>2</v>
      </c>
      <c r="G263" s="139">
        <v>44970</v>
      </c>
      <c r="H263">
        <f t="shared" si="13"/>
        <v>16</v>
      </c>
      <c r="I263" t="s">
        <v>1972</v>
      </c>
      <c r="J263" t="str">
        <f>VLOOKUP(I263,'C701- Recalculate'!$D$27:$D$751,1,0)</f>
        <v>069MPI1230410009</v>
      </c>
      <c r="K263">
        <v>0</v>
      </c>
      <c r="L263">
        <v>61369863</v>
      </c>
      <c r="M263" s="138">
        <f t="shared" si="14"/>
        <v>-61369863</v>
      </c>
      <c r="N263" t="s">
        <v>178</v>
      </c>
      <c r="P263" t="s">
        <v>3839</v>
      </c>
      <c r="R263" t="s">
        <v>3808</v>
      </c>
    </row>
    <row r="264" spans="1:18" hidden="1">
      <c r="A264">
        <v>263</v>
      </c>
      <c r="B264">
        <v>69</v>
      </c>
      <c r="D264">
        <v>701000002</v>
      </c>
      <c r="E264" s="139">
        <v>44970</v>
      </c>
      <c r="F264">
        <f t="shared" si="12"/>
        <v>2</v>
      </c>
      <c r="G264" s="139">
        <v>44970</v>
      </c>
      <c r="H264">
        <f t="shared" si="13"/>
        <v>16</v>
      </c>
      <c r="I264" t="s">
        <v>1966</v>
      </c>
      <c r="J264" t="str">
        <f>VLOOKUP(I264,'C701- Recalculate'!$D$27:$D$751,1,0)</f>
        <v>069MPI1230410012</v>
      </c>
      <c r="K264">
        <v>0</v>
      </c>
      <c r="L264">
        <v>15616438</v>
      </c>
      <c r="M264" s="138">
        <f t="shared" si="14"/>
        <v>-15616438</v>
      </c>
      <c r="N264" t="s">
        <v>178</v>
      </c>
      <c r="P264" t="s">
        <v>3839</v>
      </c>
      <c r="R264" t="s">
        <v>3808</v>
      </c>
    </row>
    <row r="265" spans="1:18" hidden="1">
      <c r="A265">
        <v>264</v>
      </c>
      <c r="B265">
        <v>69</v>
      </c>
      <c r="D265">
        <v>701000002</v>
      </c>
      <c r="E265" s="139">
        <v>44970</v>
      </c>
      <c r="F265">
        <f t="shared" si="12"/>
        <v>2</v>
      </c>
      <c r="G265" s="139">
        <v>44970</v>
      </c>
      <c r="H265">
        <f t="shared" si="13"/>
        <v>16</v>
      </c>
      <c r="I265" t="s">
        <v>1996</v>
      </c>
      <c r="J265" t="str">
        <f>VLOOKUP(I265,'C701- Recalculate'!$D$27:$D$751,1,0)</f>
        <v>069MPI1230440002</v>
      </c>
      <c r="K265">
        <v>0</v>
      </c>
      <c r="L265">
        <v>26849315</v>
      </c>
      <c r="M265" s="138">
        <f t="shared" si="14"/>
        <v>-26849315</v>
      </c>
      <c r="N265" t="s">
        <v>178</v>
      </c>
      <c r="P265" t="s">
        <v>3839</v>
      </c>
      <c r="R265" t="s">
        <v>3808</v>
      </c>
    </row>
    <row r="266" spans="1:18" hidden="1">
      <c r="A266">
        <v>265</v>
      </c>
      <c r="B266">
        <v>69</v>
      </c>
      <c r="D266">
        <v>701000002</v>
      </c>
      <c r="E266" s="139">
        <v>44972</v>
      </c>
      <c r="F266">
        <f t="shared" si="12"/>
        <v>2</v>
      </c>
      <c r="G266" s="139">
        <v>44972</v>
      </c>
      <c r="H266">
        <f t="shared" si="13"/>
        <v>16</v>
      </c>
      <c r="I266" t="s">
        <v>1993</v>
      </c>
      <c r="J266" t="str">
        <f>VLOOKUP(I266,'C701- Recalculate'!$D$27:$D$751,1,0)</f>
        <v>069MPI1230410010</v>
      </c>
      <c r="K266">
        <v>0</v>
      </c>
      <c r="L266">
        <v>20301370</v>
      </c>
      <c r="M266" s="138">
        <f t="shared" si="14"/>
        <v>-20301370</v>
      </c>
      <c r="N266" t="s">
        <v>178</v>
      </c>
      <c r="P266" t="s">
        <v>3839</v>
      </c>
      <c r="R266" t="s">
        <v>3808</v>
      </c>
    </row>
    <row r="267" spans="1:18" hidden="1">
      <c r="A267">
        <v>266</v>
      </c>
      <c r="B267">
        <v>69</v>
      </c>
      <c r="D267">
        <v>701000002</v>
      </c>
      <c r="E267" s="139">
        <v>44973</v>
      </c>
      <c r="F267">
        <f t="shared" si="12"/>
        <v>2</v>
      </c>
      <c r="G267" s="139">
        <v>44973</v>
      </c>
      <c r="H267">
        <f t="shared" si="13"/>
        <v>16</v>
      </c>
      <c r="I267" t="s">
        <v>2010</v>
      </c>
      <c r="J267" t="str">
        <f>VLOOKUP(I267,'C701- Recalculate'!$D$27:$D$751,1,0)</f>
        <v>069MPI1230440007</v>
      </c>
      <c r="K267">
        <v>0</v>
      </c>
      <c r="L267">
        <v>20958904</v>
      </c>
      <c r="M267" s="138">
        <f t="shared" si="14"/>
        <v>-20958904</v>
      </c>
      <c r="N267" t="s">
        <v>178</v>
      </c>
      <c r="P267" t="s">
        <v>3839</v>
      </c>
      <c r="R267" t="s">
        <v>3808</v>
      </c>
    </row>
    <row r="268" spans="1:18" hidden="1">
      <c r="A268">
        <v>267</v>
      </c>
      <c r="B268">
        <v>69</v>
      </c>
      <c r="D268">
        <v>701000002</v>
      </c>
      <c r="E268" s="139">
        <v>44973</v>
      </c>
      <c r="F268">
        <f t="shared" si="12"/>
        <v>2</v>
      </c>
      <c r="G268" s="139">
        <v>44973</v>
      </c>
      <c r="H268">
        <f t="shared" si="13"/>
        <v>16</v>
      </c>
      <c r="I268" t="s">
        <v>2048</v>
      </c>
      <c r="J268" t="str">
        <f>VLOOKUP(I268,'C701- Recalculate'!$D$27:$D$751,1,0)</f>
        <v>069MPI1230460005</v>
      </c>
      <c r="K268">
        <v>0</v>
      </c>
      <c r="L268">
        <v>54109589</v>
      </c>
      <c r="M268" s="138">
        <f t="shared" si="14"/>
        <v>-54109589</v>
      </c>
      <c r="N268" t="s">
        <v>178</v>
      </c>
      <c r="P268" t="s">
        <v>3839</v>
      </c>
      <c r="R268" t="s">
        <v>3808</v>
      </c>
    </row>
    <row r="269" spans="1:18" hidden="1">
      <c r="A269">
        <v>268</v>
      </c>
      <c r="B269">
        <v>69</v>
      </c>
      <c r="D269">
        <v>701000002</v>
      </c>
      <c r="E269" s="139">
        <v>44973</v>
      </c>
      <c r="F269">
        <f t="shared" si="12"/>
        <v>2</v>
      </c>
      <c r="G269" s="139">
        <v>44973</v>
      </c>
      <c r="H269">
        <f t="shared" si="13"/>
        <v>16</v>
      </c>
      <c r="I269" t="s">
        <v>2055</v>
      </c>
      <c r="J269" t="str">
        <f>VLOOKUP(I269,'C701- Recalculate'!$D$27:$D$751,1,0)</f>
        <v>069MPI1230460006</v>
      </c>
      <c r="K269">
        <v>0</v>
      </c>
      <c r="L269">
        <v>54109589</v>
      </c>
      <c r="M269" s="138">
        <f t="shared" si="14"/>
        <v>-54109589</v>
      </c>
      <c r="N269" t="s">
        <v>178</v>
      </c>
      <c r="P269" t="s">
        <v>3839</v>
      </c>
      <c r="R269" t="s">
        <v>3808</v>
      </c>
    </row>
    <row r="270" spans="1:18" hidden="1">
      <c r="A270">
        <v>269</v>
      </c>
      <c r="B270">
        <v>69</v>
      </c>
      <c r="D270">
        <v>701000002</v>
      </c>
      <c r="E270" s="139">
        <v>44973</v>
      </c>
      <c r="F270">
        <f t="shared" si="12"/>
        <v>2</v>
      </c>
      <c r="G270" s="139">
        <v>44973</v>
      </c>
      <c r="H270">
        <f t="shared" si="13"/>
        <v>16</v>
      </c>
      <c r="I270" t="s">
        <v>2088</v>
      </c>
      <c r="J270" t="str">
        <f>VLOOKUP(I270,'C701- Recalculate'!$D$27:$D$751,1,0)</f>
        <v>069MPI1230470006</v>
      </c>
      <c r="K270">
        <v>0</v>
      </c>
      <c r="L270">
        <v>23671233</v>
      </c>
      <c r="M270" s="138">
        <f t="shared" si="14"/>
        <v>-23671233</v>
      </c>
      <c r="N270" t="s">
        <v>178</v>
      </c>
      <c r="P270" t="s">
        <v>3839</v>
      </c>
      <c r="R270" t="s">
        <v>3808</v>
      </c>
    </row>
    <row r="271" spans="1:18" hidden="1">
      <c r="A271">
        <v>270</v>
      </c>
      <c r="B271">
        <v>69</v>
      </c>
      <c r="D271">
        <v>701000002</v>
      </c>
      <c r="E271" s="139">
        <v>44973</v>
      </c>
      <c r="F271">
        <f t="shared" si="12"/>
        <v>2</v>
      </c>
      <c r="G271" s="139">
        <v>44973</v>
      </c>
      <c r="H271">
        <f t="shared" si="13"/>
        <v>16</v>
      </c>
      <c r="I271" t="s">
        <v>2070</v>
      </c>
      <c r="J271" t="str">
        <f>VLOOKUP(I271,'C701- Recalculate'!$D$27:$D$751,1,0)</f>
        <v>069MPI1230470008</v>
      </c>
      <c r="K271">
        <v>0</v>
      </c>
      <c r="L271">
        <v>26301370</v>
      </c>
      <c r="M271" s="138">
        <f t="shared" si="14"/>
        <v>-26301370</v>
      </c>
      <c r="N271" t="s">
        <v>178</v>
      </c>
      <c r="P271" t="s">
        <v>3839</v>
      </c>
      <c r="R271" t="s">
        <v>3808</v>
      </c>
    </row>
    <row r="272" spans="1:18" hidden="1">
      <c r="A272">
        <v>271</v>
      </c>
      <c r="B272">
        <v>69</v>
      </c>
      <c r="D272">
        <v>701000002</v>
      </c>
      <c r="E272" s="139">
        <v>44973</v>
      </c>
      <c r="F272">
        <f t="shared" si="12"/>
        <v>2</v>
      </c>
      <c r="G272" s="139">
        <v>44973</v>
      </c>
      <c r="H272">
        <f t="shared" si="13"/>
        <v>16</v>
      </c>
      <c r="I272" t="s">
        <v>2097</v>
      </c>
      <c r="J272" t="str">
        <f>VLOOKUP(I272,'C701- Recalculate'!$D$27:$D$751,1,0)</f>
        <v>069MPI1230470009</v>
      </c>
      <c r="K272">
        <v>0</v>
      </c>
      <c r="L272">
        <v>34520548</v>
      </c>
      <c r="M272" s="138">
        <f t="shared" si="14"/>
        <v>-34520548</v>
      </c>
      <c r="N272" t="s">
        <v>178</v>
      </c>
      <c r="P272" t="s">
        <v>3839</v>
      </c>
      <c r="R272" t="s">
        <v>3808</v>
      </c>
    </row>
    <row r="273" spans="1:20" hidden="1">
      <c r="A273">
        <v>272</v>
      </c>
      <c r="B273">
        <v>69</v>
      </c>
      <c r="D273">
        <v>701000002</v>
      </c>
      <c r="E273" s="139">
        <v>44974</v>
      </c>
      <c r="F273">
        <f t="shared" si="12"/>
        <v>2</v>
      </c>
      <c r="G273" s="139">
        <v>44974</v>
      </c>
      <c r="H273">
        <f t="shared" si="13"/>
        <v>16</v>
      </c>
      <c r="I273" t="s">
        <v>2000</v>
      </c>
      <c r="J273" t="str">
        <f>VLOOKUP(I273,'C701- Recalculate'!$D$27:$D$751,1,0)</f>
        <v>069MPI1230440008</v>
      </c>
      <c r="K273">
        <v>0</v>
      </c>
      <c r="L273">
        <v>28493150</v>
      </c>
      <c r="M273" s="138">
        <f t="shared" si="14"/>
        <v>-28493150</v>
      </c>
      <c r="N273" t="s">
        <v>178</v>
      </c>
      <c r="P273" t="s">
        <v>3839</v>
      </c>
      <c r="R273" t="s">
        <v>3808</v>
      </c>
    </row>
    <row r="274" spans="1:20" hidden="1">
      <c r="A274">
        <v>273</v>
      </c>
      <c r="B274">
        <v>69</v>
      </c>
      <c r="D274">
        <v>701000002</v>
      </c>
      <c r="E274" s="139">
        <v>44974</v>
      </c>
      <c r="F274">
        <f t="shared" si="12"/>
        <v>2</v>
      </c>
      <c r="G274" s="139">
        <v>44974</v>
      </c>
      <c r="H274">
        <f t="shared" si="13"/>
        <v>16</v>
      </c>
      <c r="I274" t="s">
        <v>2080</v>
      </c>
      <c r="J274" t="str">
        <f>VLOOKUP(I274,'C701- Recalculate'!$D$27:$D$751,1,0)</f>
        <v>069MPI1230470007</v>
      </c>
      <c r="K274">
        <v>0</v>
      </c>
      <c r="L274">
        <v>16109589</v>
      </c>
      <c r="M274" s="138">
        <f t="shared" si="14"/>
        <v>-16109589</v>
      </c>
      <c r="N274" t="s">
        <v>178</v>
      </c>
      <c r="P274" t="s">
        <v>3839</v>
      </c>
      <c r="R274" t="s">
        <v>3808</v>
      </c>
    </row>
    <row r="275" spans="1:20" hidden="1">
      <c r="A275">
        <v>274</v>
      </c>
      <c r="B275">
        <v>69</v>
      </c>
      <c r="D275">
        <v>701000002</v>
      </c>
      <c r="E275" s="139">
        <v>44974</v>
      </c>
      <c r="F275">
        <f t="shared" si="12"/>
        <v>2</v>
      </c>
      <c r="G275" s="139">
        <v>44974</v>
      </c>
      <c r="H275">
        <f t="shared" si="13"/>
        <v>16</v>
      </c>
      <c r="I275" t="s">
        <v>2132</v>
      </c>
      <c r="J275" t="str">
        <f>VLOOKUP(I275,'C701- Recalculate'!$D$27:$D$751,1,0)</f>
        <v>069MPI1230480008</v>
      </c>
      <c r="K275">
        <v>0</v>
      </c>
      <c r="L275">
        <v>44520548</v>
      </c>
      <c r="M275" s="138">
        <f t="shared" si="14"/>
        <v>-44520548</v>
      </c>
      <c r="N275" t="s">
        <v>178</v>
      </c>
      <c r="P275" t="s">
        <v>3839</v>
      </c>
      <c r="R275" t="s">
        <v>3808</v>
      </c>
    </row>
    <row r="276" spans="1:20" hidden="1">
      <c r="A276">
        <v>275</v>
      </c>
      <c r="B276">
        <v>69</v>
      </c>
      <c r="D276">
        <v>701000002</v>
      </c>
      <c r="E276" s="139">
        <v>44974</v>
      </c>
      <c r="F276">
        <f t="shared" si="12"/>
        <v>2</v>
      </c>
      <c r="G276" s="139">
        <v>44974</v>
      </c>
      <c r="H276">
        <f t="shared" si="13"/>
        <v>16</v>
      </c>
      <c r="I276" t="s">
        <v>2123</v>
      </c>
      <c r="J276" t="str">
        <f>VLOOKUP(I276,'C701- Recalculate'!$D$27:$D$751,1,0)</f>
        <v>069MPI1230480011</v>
      </c>
      <c r="K276">
        <v>0</v>
      </c>
      <c r="L276">
        <v>25753425</v>
      </c>
      <c r="M276" s="138">
        <f t="shared" si="14"/>
        <v>-25753425</v>
      </c>
      <c r="N276" t="s">
        <v>178</v>
      </c>
      <c r="P276" t="s">
        <v>3839</v>
      </c>
      <c r="R276" t="s">
        <v>3808</v>
      </c>
    </row>
    <row r="277" spans="1:20" hidden="1">
      <c r="A277">
        <v>276</v>
      </c>
      <c r="B277">
        <v>69</v>
      </c>
      <c r="D277">
        <v>701000002</v>
      </c>
      <c r="E277" s="139">
        <v>44974</v>
      </c>
      <c r="F277">
        <f t="shared" si="12"/>
        <v>2</v>
      </c>
      <c r="G277" s="139">
        <v>44974</v>
      </c>
      <c r="H277">
        <f t="shared" si="13"/>
        <v>16</v>
      </c>
      <c r="I277" t="s">
        <v>2129</v>
      </c>
      <c r="J277" t="str">
        <f>VLOOKUP(I277,'C701- Recalculate'!$D$27:$D$751,1,0)</f>
        <v>069MPI1230480012</v>
      </c>
      <c r="K277">
        <v>0</v>
      </c>
      <c r="L277">
        <v>24657534</v>
      </c>
      <c r="M277" s="138">
        <f t="shared" si="14"/>
        <v>-24657534</v>
      </c>
      <c r="N277" t="s">
        <v>178</v>
      </c>
      <c r="P277" t="s">
        <v>3839</v>
      </c>
      <c r="R277" t="s">
        <v>3808</v>
      </c>
    </row>
    <row r="278" spans="1:20" hidden="1">
      <c r="A278">
        <v>277</v>
      </c>
      <c r="B278">
        <v>69</v>
      </c>
      <c r="D278">
        <v>701000002</v>
      </c>
      <c r="E278" s="139">
        <v>44959</v>
      </c>
      <c r="F278">
        <f t="shared" si="12"/>
        <v>2</v>
      </c>
      <c r="G278" s="139">
        <v>44959</v>
      </c>
      <c r="H278">
        <f t="shared" si="13"/>
        <v>16</v>
      </c>
      <c r="I278" t="s">
        <v>1627</v>
      </c>
      <c r="J278" t="str">
        <f>VLOOKUP(I278,'C701- Recalculate'!$D$27:$D$751,1,0)</f>
        <v>069MPI1223530001</v>
      </c>
      <c r="K278">
        <v>0</v>
      </c>
      <c r="L278">
        <v>48219178</v>
      </c>
      <c r="M278" s="138">
        <f t="shared" si="14"/>
        <v>-48219178</v>
      </c>
      <c r="N278" t="s">
        <v>178</v>
      </c>
      <c r="P278" t="s">
        <v>3839</v>
      </c>
      <c r="R278" t="s">
        <v>3808</v>
      </c>
    </row>
    <row r="279" spans="1:20" hidden="1">
      <c r="A279">
        <v>278</v>
      </c>
      <c r="B279">
        <v>69</v>
      </c>
      <c r="D279">
        <v>701000002</v>
      </c>
      <c r="E279" s="139">
        <v>44959</v>
      </c>
      <c r="F279">
        <f t="shared" si="12"/>
        <v>2</v>
      </c>
      <c r="G279" s="139">
        <v>44959</v>
      </c>
      <c r="H279">
        <f t="shared" si="13"/>
        <v>16</v>
      </c>
      <c r="I279" t="s">
        <v>1740</v>
      </c>
      <c r="J279" t="str">
        <f>VLOOKUP(I279,'C701- Recalculate'!$D$27:$D$751,1,0)</f>
        <v>069MPI1230100003</v>
      </c>
      <c r="K279">
        <v>0</v>
      </c>
      <c r="L279">
        <v>26630137</v>
      </c>
      <c r="M279" s="138">
        <f t="shared" si="14"/>
        <v>-26630137</v>
      </c>
      <c r="N279" t="s">
        <v>178</v>
      </c>
      <c r="P279" t="s">
        <v>3839</v>
      </c>
      <c r="R279" t="s">
        <v>3808</v>
      </c>
    </row>
    <row r="280" spans="1:20" hidden="1">
      <c r="A280">
        <v>279</v>
      </c>
      <c r="B280">
        <v>69</v>
      </c>
      <c r="D280">
        <v>701000002</v>
      </c>
      <c r="E280" s="139">
        <v>44959</v>
      </c>
      <c r="F280">
        <f t="shared" si="12"/>
        <v>2</v>
      </c>
      <c r="G280" s="139">
        <v>44959</v>
      </c>
      <c r="H280">
        <f t="shared" si="13"/>
        <v>16</v>
      </c>
      <c r="I280" t="s">
        <v>1781</v>
      </c>
      <c r="J280" t="str">
        <f>VLOOKUP(I280,'C701- Recalculate'!$D$27:$D$751,1,0)</f>
        <v>069MPI1230330001</v>
      </c>
      <c r="K280">
        <v>0</v>
      </c>
      <c r="L280">
        <v>17260274</v>
      </c>
      <c r="M280" s="138">
        <f t="shared" si="14"/>
        <v>-17260274</v>
      </c>
      <c r="N280" t="s">
        <v>178</v>
      </c>
      <c r="P280" t="s">
        <v>3839</v>
      </c>
      <c r="R280" t="s">
        <v>3808</v>
      </c>
    </row>
    <row r="281" spans="1:20" hidden="1">
      <c r="A281">
        <v>280</v>
      </c>
      <c r="B281">
        <v>69</v>
      </c>
      <c r="D281">
        <v>701000002</v>
      </c>
      <c r="E281" s="139">
        <v>44977</v>
      </c>
      <c r="F281">
        <f t="shared" si="12"/>
        <v>2</v>
      </c>
      <c r="G281" s="139">
        <v>44977</v>
      </c>
      <c r="H281">
        <f t="shared" si="13"/>
        <v>16</v>
      </c>
      <c r="I281" t="s">
        <v>1890</v>
      </c>
      <c r="J281" t="str">
        <f>VLOOKUP(I281,'C701- Recalculate'!$D$27:$D$751,1,0)</f>
        <v>069MPI1230390002</v>
      </c>
      <c r="K281">
        <v>0</v>
      </c>
      <c r="L281">
        <v>96986301</v>
      </c>
      <c r="M281" s="138">
        <f t="shared" si="14"/>
        <v>-96986301</v>
      </c>
      <c r="N281" t="s">
        <v>178</v>
      </c>
      <c r="P281" t="s">
        <v>3839</v>
      </c>
      <c r="R281" t="s">
        <v>3808</v>
      </c>
    </row>
    <row r="282" spans="1:20" hidden="1">
      <c r="A282">
        <v>281</v>
      </c>
      <c r="B282">
        <v>69</v>
      </c>
      <c r="D282">
        <v>701000002</v>
      </c>
      <c r="E282" s="139">
        <v>44977</v>
      </c>
      <c r="F282">
        <f t="shared" si="12"/>
        <v>2</v>
      </c>
      <c r="G282" s="139">
        <v>44977</v>
      </c>
      <c r="H282">
        <f t="shared" si="13"/>
        <v>16</v>
      </c>
      <c r="I282" t="s">
        <v>1893</v>
      </c>
      <c r="J282" t="str">
        <f>VLOOKUP(I282,'C701- Recalculate'!$D$27:$D$751,1,0)</f>
        <v>069MPI1230390003</v>
      </c>
      <c r="K282">
        <v>0</v>
      </c>
      <c r="L282">
        <v>48493151</v>
      </c>
      <c r="M282" s="138">
        <f t="shared" si="14"/>
        <v>-48493151</v>
      </c>
      <c r="N282" t="s">
        <v>178</v>
      </c>
      <c r="P282" t="s">
        <v>3839</v>
      </c>
      <c r="R282" t="s">
        <v>3808</v>
      </c>
    </row>
    <row r="283" spans="1:20" hidden="1">
      <c r="A283">
        <v>282</v>
      </c>
      <c r="B283">
        <v>69</v>
      </c>
      <c r="D283">
        <v>701000002</v>
      </c>
      <c r="E283" s="139">
        <v>44977</v>
      </c>
      <c r="F283">
        <f t="shared" si="12"/>
        <v>2</v>
      </c>
      <c r="G283" s="139">
        <v>44977</v>
      </c>
      <c r="H283">
        <f t="shared" si="13"/>
        <v>16</v>
      </c>
      <c r="I283" t="s">
        <v>2080</v>
      </c>
      <c r="J283" t="str">
        <f>VLOOKUP(I283,'C701- Recalculate'!$D$27:$D$751,1,0)</f>
        <v>069MPI1230470007</v>
      </c>
      <c r="K283">
        <v>0</v>
      </c>
      <c r="L283">
        <v>32219178</v>
      </c>
      <c r="M283" s="138">
        <f t="shared" si="14"/>
        <v>-32219178</v>
      </c>
      <c r="N283" t="s">
        <v>178</v>
      </c>
      <c r="P283" t="s">
        <v>3839</v>
      </c>
      <c r="R283" t="s">
        <v>3808</v>
      </c>
    </row>
    <row r="284" spans="1:20" hidden="1">
      <c r="A284">
        <v>283</v>
      </c>
      <c r="B284">
        <v>69</v>
      </c>
      <c r="D284">
        <v>701000002</v>
      </c>
      <c r="E284" s="139">
        <v>44977</v>
      </c>
      <c r="F284">
        <f t="shared" si="12"/>
        <v>2</v>
      </c>
      <c r="G284" s="139">
        <v>44977</v>
      </c>
      <c r="H284">
        <f t="shared" si="13"/>
        <v>16</v>
      </c>
      <c r="I284" t="s">
        <v>2116</v>
      </c>
      <c r="J284" t="str">
        <f>VLOOKUP(I284,'C701- Recalculate'!$D$27:$D$751,1,0)</f>
        <v>069MPI1230480001</v>
      </c>
      <c r="K284">
        <v>0</v>
      </c>
      <c r="L284">
        <v>41095891</v>
      </c>
      <c r="M284" s="138">
        <f t="shared" si="14"/>
        <v>-41095891</v>
      </c>
      <c r="N284" t="s">
        <v>178</v>
      </c>
      <c r="P284" t="s">
        <v>3839</v>
      </c>
      <c r="R284" t="s">
        <v>3808</v>
      </c>
    </row>
    <row r="285" spans="1:20" hidden="1">
      <c r="A285">
        <v>284</v>
      </c>
      <c r="B285">
        <v>69</v>
      </c>
      <c r="D285">
        <v>701000002</v>
      </c>
      <c r="E285" s="139">
        <v>44977</v>
      </c>
      <c r="F285">
        <f t="shared" si="12"/>
        <v>2</v>
      </c>
      <c r="G285" s="139">
        <v>44977</v>
      </c>
      <c r="H285">
        <f t="shared" si="13"/>
        <v>16</v>
      </c>
      <c r="I285" t="s">
        <v>2120</v>
      </c>
      <c r="J285" t="str">
        <f>VLOOKUP(I285,'C701- Recalculate'!$D$27:$D$751,1,0)</f>
        <v>069MPI1230480002</v>
      </c>
      <c r="K285">
        <v>0</v>
      </c>
      <c r="L285">
        <v>42739726</v>
      </c>
      <c r="M285" s="138">
        <f t="shared" si="14"/>
        <v>-42739726</v>
      </c>
      <c r="N285" t="s">
        <v>178</v>
      </c>
      <c r="P285" t="s">
        <v>3839</v>
      </c>
      <c r="R285" t="s">
        <v>3808</v>
      </c>
    </row>
    <row r="286" spans="1:20" hidden="1">
      <c r="A286">
        <v>285</v>
      </c>
      <c r="B286">
        <v>32</v>
      </c>
      <c r="D286">
        <v>701000001</v>
      </c>
      <c r="E286" s="139">
        <v>45105</v>
      </c>
      <c r="F286">
        <f t="shared" si="12"/>
        <v>6</v>
      </c>
      <c r="G286" s="139">
        <v>45105</v>
      </c>
      <c r="H286">
        <f t="shared" si="13"/>
        <v>16</v>
      </c>
      <c r="I286" s="139" t="s">
        <v>3901</v>
      </c>
      <c r="J286" t="e">
        <f>VLOOKUP(I286,'C701- Recalculate'!$D$27:$D$751,1,0)</f>
        <v>#N/A</v>
      </c>
      <c r="K286">
        <v>0</v>
      </c>
      <c r="L286">
        <v>13900</v>
      </c>
      <c r="M286" s="138">
        <f t="shared" si="14"/>
        <v>-13900</v>
      </c>
      <c r="N286" t="s">
        <v>178</v>
      </c>
      <c r="P286" t="s">
        <v>3843</v>
      </c>
      <c r="R286" t="s">
        <v>3902</v>
      </c>
      <c r="T286" t="s">
        <v>1462</v>
      </c>
    </row>
    <row r="287" spans="1:20" hidden="1">
      <c r="A287">
        <v>286</v>
      </c>
      <c r="B287">
        <v>69</v>
      </c>
      <c r="D287">
        <v>701000001</v>
      </c>
      <c r="E287" s="139">
        <v>44929</v>
      </c>
      <c r="F287">
        <f t="shared" si="12"/>
        <v>1</v>
      </c>
      <c r="G287" s="139">
        <v>44929</v>
      </c>
      <c r="H287">
        <f t="shared" si="13"/>
        <v>16</v>
      </c>
      <c r="I287" t="s">
        <v>3903</v>
      </c>
      <c r="J287" t="e">
        <f>VLOOKUP(I287,'C701- Recalculate'!$D$27:$D$751,1,0)</f>
        <v>#N/A</v>
      </c>
      <c r="K287" s="244">
        <v>0</v>
      </c>
      <c r="L287" s="244">
        <v>227505979</v>
      </c>
      <c r="M287" s="138">
        <f t="shared" si="14"/>
        <v>-227505979</v>
      </c>
      <c r="N287" t="s">
        <v>178</v>
      </c>
      <c r="P287" t="s">
        <v>3819</v>
      </c>
      <c r="R287" t="s">
        <v>3904</v>
      </c>
      <c r="S287">
        <v>12</v>
      </c>
      <c r="T287" t="s">
        <v>1462</v>
      </c>
    </row>
    <row r="288" spans="1:20" hidden="1">
      <c r="A288">
        <v>287</v>
      </c>
      <c r="B288">
        <v>69</v>
      </c>
      <c r="D288">
        <v>701000001</v>
      </c>
      <c r="E288" s="139">
        <v>44929</v>
      </c>
      <c r="F288">
        <f t="shared" si="12"/>
        <v>1</v>
      </c>
      <c r="G288" s="139">
        <v>44929</v>
      </c>
      <c r="H288">
        <f t="shared" si="13"/>
        <v>16</v>
      </c>
      <c r="I288" t="s">
        <v>3905</v>
      </c>
      <c r="J288" t="e">
        <f>VLOOKUP(I288,'C701- Recalculate'!$D$27:$D$751,1,0)</f>
        <v>#N/A</v>
      </c>
      <c r="K288">
        <v>0</v>
      </c>
      <c r="L288">
        <v>11377262</v>
      </c>
      <c r="M288" s="138">
        <f t="shared" si="14"/>
        <v>-11377262</v>
      </c>
      <c r="N288" t="s">
        <v>178</v>
      </c>
      <c r="P288" t="s">
        <v>3835</v>
      </c>
      <c r="R288" t="s">
        <v>3906</v>
      </c>
      <c r="S288" t="s">
        <v>4654</v>
      </c>
      <c r="T288" t="s">
        <v>1462</v>
      </c>
    </row>
    <row r="289" spans="1:20" hidden="1">
      <c r="A289">
        <v>288</v>
      </c>
      <c r="B289">
        <v>69</v>
      </c>
      <c r="D289">
        <v>701000001</v>
      </c>
      <c r="E289" s="139">
        <v>44984</v>
      </c>
      <c r="F289">
        <f t="shared" si="12"/>
        <v>2</v>
      </c>
      <c r="G289" s="139">
        <v>44984</v>
      </c>
      <c r="H289">
        <f t="shared" si="13"/>
        <v>16</v>
      </c>
      <c r="I289" t="s">
        <v>3907</v>
      </c>
      <c r="J289" t="e">
        <f>VLOOKUP(I289,'C701- Recalculate'!$D$27:$D$751,1,0)</f>
        <v>#N/A</v>
      </c>
      <c r="K289">
        <v>0</v>
      </c>
      <c r="L289">
        <v>637.33000000000004</v>
      </c>
      <c r="M289" s="138">
        <f t="shared" si="14"/>
        <v>-637.33000000000004</v>
      </c>
      <c r="N289" t="s">
        <v>315</v>
      </c>
      <c r="P289" t="s">
        <v>3835</v>
      </c>
      <c r="R289" t="s">
        <v>3908</v>
      </c>
      <c r="T289" t="s">
        <v>1462</v>
      </c>
    </row>
    <row r="290" spans="1:20" hidden="1">
      <c r="A290">
        <v>289</v>
      </c>
      <c r="B290">
        <v>69</v>
      </c>
      <c r="D290">
        <v>701000001</v>
      </c>
      <c r="E290" s="139">
        <v>44984</v>
      </c>
      <c r="F290">
        <f t="shared" si="12"/>
        <v>2</v>
      </c>
      <c r="G290" s="139">
        <v>44984</v>
      </c>
      <c r="H290">
        <f t="shared" si="13"/>
        <v>16</v>
      </c>
      <c r="I290" t="s">
        <v>3907</v>
      </c>
      <c r="J290" t="e">
        <f>VLOOKUP(I290,'C701- Recalculate'!$D$27:$D$751,1,0)</f>
        <v>#N/A</v>
      </c>
      <c r="K290">
        <v>637.33000000000004</v>
      </c>
      <c r="L290">
        <v>0</v>
      </c>
      <c r="M290" s="138">
        <f t="shared" si="14"/>
        <v>637.33000000000004</v>
      </c>
      <c r="N290" t="s">
        <v>315</v>
      </c>
      <c r="P290" t="s">
        <v>3835</v>
      </c>
      <c r="R290" t="s">
        <v>3908</v>
      </c>
      <c r="T290" t="s">
        <v>1462</v>
      </c>
    </row>
    <row r="291" spans="1:20" hidden="1">
      <c r="A291">
        <v>290</v>
      </c>
      <c r="B291">
        <v>69</v>
      </c>
      <c r="D291">
        <v>701000001</v>
      </c>
      <c r="E291" s="139">
        <v>44984</v>
      </c>
      <c r="F291">
        <f t="shared" si="12"/>
        <v>2</v>
      </c>
      <c r="G291" s="139">
        <v>44984</v>
      </c>
      <c r="H291">
        <f t="shared" si="13"/>
        <v>16</v>
      </c>
      <c r="I291" t="s">
        <v>3855</v>
      </c>
      <c r="J291" t="e">
        <f>VLOOKUP(I291,'C701- Recalculate'!$D$27:$D$751,1,0)</f>
        <v>#N/A</v>
      </c>
      <c r="K291">
        <v>0</v>
      </c>
      <c r="L291">
        <v>1250909</v>
      </c>
      <c r="M291" s="138">
        <f t="shared" si="14"/>
        <v>-1250909</v>
      </c>
      <c r="N291" t="s">
        <v>178</v>
      </c>
      <c r="P291" t="s">
        <v>3819</v>
      </c>
      <c r="R291" t="s">
        <v>3856</v>
      </c>
      <c r="T291" t="s">
        <v>1462</v>
      </c>
    </row>
    <row r="292" spans="1:20" hidden="1">
      <c r="A292">
        <v>291</v>
      </c>
      <c r="B292">
        <v>69</v>
      </c>
      <c r="D292">
        <v>701000001</v>
      </c>
      <c r="E292" s="139">
        <v>44988</v>
      </c>
      <c r="F292">
        <f t="shared" si="12"/>
        <v>3</v>
      </c>
      <c r="G292" s="139">
        <v>44988</v>
      </c>
      <c r="H292">
        <f t="shared" si="13"/>
        <v>16</v>
      </c>
      <c r="I292" t="s">
        <v>3887</v>
      </c>
      <c r="J292" t="e">
        <f>VLOOKUP(I292,'C701- Recalculate'!$D$27:$D$751,1,0)</f>
        <v>#N/A</v>
      </c>
      <c r="K292" s="244">
        <v>0</v>
      </c>
      <c r="L292" s="244">
        <v>1598985961</v>
      </c>
      <c r="M292" s="138">
        <f t="shared" si="14"/>
        <v>-1598985961</v>
      </c>
      <c r="N292" t="s">
        <v>178</v>
      </c>
      <c r="P292" t="s">
        <v>3819</v>
      </c>
      <c r="R292" t="s">
        <v>3888</v>
      </c>
      <c r="S292">
        <v>2</v>
      </c>
      <c r="T292" t="s">
        <v>1462</v>
      </c>
    </row>
    <row r="293" spans="1:20" hidden="1">
      <c r="A293">
        <v>292</v>
      </c>
      <c r="B293">
        <v>69</v>
      </c>
      <c r="D293">
        <v>701000001</v>
      </c>
      <c r="E293" s="139">
        <v>44992</v>
      </c>
      <c r="F293">
        <f t="shared" si="12"/>
        <v>3</v>
      </c>
      <c r="G293" s="139">
        <v>44992</v>
      </c>
      <c r="H293">
        <f t="shared" si="13"/>
        <v>16</v>
      </c>
      <c r="I293" s="139" t="s">
        <v>3909</v>
      </c>
      <c r="J293" t="e">
        <f>VLOOKUP(I293,'C701- Recalculate'!$D$27:$D$751,1,0)</f>
        <v>#N/A</v>
      </c>
      <c r="K293">
        <v>0</v>
      </c>
      <c r="L293">
        <v>85199966</v>
      </c>
      <c r="M293" s="138">
        <f t="shared" si="14"/>
        <v>-85199966</v>
      </c>
      <c r="N293" t="s">
        <v>178</v>
      </c>
      <c r="P293" t="s">
        <v>3824</v>
      </c>
      <c r="R293" t="s">
        <v>3910</v>
      </c>
      <c r="S293" t="s">
        <v>4620</v>
      </c>
      <c r="T293" t="s">
        <v>1462</v>
      </c>
    </row>
    <row r="294" spans="1:20" hidden="1">
      <c r="A294">
        <v>293</v>
      </c>
      <c r="B294">
        <v>69</v>
      </c>
      <c r="D294">
        <v>701000001</v>
      </c>
      <c r="E294" s="139">
        <v>45035</v>
      </c>
      <c r="F294">
        <f t="shared" si="12"/>
        <v>4</v>
      </c>
      <c r="G294" s="139">
        <v>45035</v>
      </c>
      <c r="H294">
        <f t="shared" si="13"/>
        <v>16</v>
      </c>
      <c r="I294" t="s">
        <v>3911</v>
      </c>
      <c r="J294" t="e">
        <f>VLOOKUP(I294,'C701- Recalculate'!$D$27:$D$751,1,0)</f>
        <v>#N/A</v>
      </c>
      <c r="K294">
        <v>0</v>
      </c>
      <c r="L294">
        <v>11700</v>
      </c>
      <c r="M294" s="138">
        <f t="shared" si="14"/>
        <v>-11700</v>
      </c>
      <c r="N294" t="s">
        <v>178</v>
      </c>
      <c r="P294" t="s">
        <v>3819</v>
      </c>
      <c r="R294" t="s">
        <v>3912</v>
      </c>
      <c r="T294" t="s">
        <v>1462</v>
      </c>
    </row>
    <row r="295" spans="1:20" hidden="1">
      <c r="A295">
        <v>294</v>
      </c>
      <c r="B295">
        <v>69</v>
      </c>
      <c r="D295">
        <v>701000001</v>
      </c>
      <c r="E295" s="139">
        <v>45020</v>
      </c>
      <c r="F295">
        <f t="shared" si="12"/>
        <v>4</v>
      </c>
      <c r="G295" s="139">
        <v>45020</v>
      </c>
      <c r="H295">
        <f t="shared" si="13"/>
        <v>16</v>
      </c>
      <c r="I295" t="s">
        <v>3913</v>
      </c>
      <c r="J295" t="e">
        <f>VLOOKUP(I295,'C701- Recalculate'!$D$27:$D$751,1,0)</f>
        <v>#N/A</v>
      </c>
      <c r="K295" s="244">
        <v>0</v>
      </c>
      <c r="L295" s="244">
        <v>1195842347</v>
      </c>
      <c r="M295" s="138">
        <f t="shared" si="14"/>
        <v>-1195842347</v>
      </c>
      <c r="N295" t="s">
        <v>178</v>
      </c>
      <c r="P295" t="s">
        <v>3819</v>
      </c>
      <c r="R295" t="s">
        <v>3914</v>
      </c>
      <c r="S295">
        <v>3</v>
      </c>
      <c r="T295" t="s">
        <v>1462</v>
      </c>
    </row>
    <row r="296" spans="1:20" hidden="1">
      <c r="A296">
        <v>295</v>
      </c>
      <c r="B296">
        <v>69</v>
      </c>
      <c r="D296">
        <v>701000001</v>
      </c>
      <c r="E296" s="139">
        <v>45056</v>
      </c>
      <c r="F296">
        <f t="shared" si="12"/>
        <v>5</v>
      </c>
      <c r="G296" s="139">
        <v>45056</v>
      </c>
      <c r="H296">
        <f t="shared" si="13"/>
        <v>16</v>
      </c>
      <c r="I296" t="s">
        <v>3915</v>
      </c>
      <c r="J296" t="e">
        <f>VLOOKUP(I296,'C701- Recalculate'!$D$27:$D$751,1,0)</f>
        <v>#N/A</v>
      </c>
      <c r="K296">
        <v>0</v>
      </c>
      <c r="L296" s="244">
        <v>651491273</v>
      </c>
      <c r="M296" s="138">
        <f t="shared" si="14"/>
        <v>-651491273</v>
      </c>
      <c r="N296" t="s">
        <v>178</v>
      </c>
      <c r="P296" t="s">
        <v>3829</v>
      </c>
      <c r="R296" t="s">
        <v>3916</v>
      </c>
      <c r="S296" t="s">
        <v>4582</v>
      </c>
    </row>
    <row r="297" spans="1:20" hidden="1">
      <c r="A297">
        <v>296</v>
      </c>
      <c r="B297">
        <v>69</v>
      </c>
      <c r="D297">
        <v>701000001</v>
      </c>
      <c r="E297" s="139">
        <v>45072</v>
      </c>
      <c r="F297">
        <f t="shared" si="12"/>
        <v>5</v>
      </c>
      <c r="G297" s="139">
        <v>45072</v>
      </c>
      <c r="H297">
        <f t="shared" si="13"/>
        <v>16</v>
      </c>
      <c r="I297" t="s">
        <v>3917</v>
      </c>
      <c r="J297" t="e">
        <f>VLOOKUP(I297,'C701- Recalculate'!$D$27:$D$751,1,0)</f>
        <v>#N/A</v>
      </c>
      <c r="K297">
        <v>0</v>
      </c>
      <c r="L297">
        <v>10546022</v>
      </c>
      <c r="M297" s="138">
        <f t="shared" si="14"/>
        <v>-10546022</v>
      </c>
      <c r="N297" t="s">
        <v>178</v>
      </c>
      <c r="P297" t="s">
        <v>3835</v>
      </c>
      <c r="R297" t="s">
        <v>3918</v>
      </c>
      <c r="S297" t="s">
        <v>4647</v>
      </c>
      <c r="T297" t="s">
        <v>1462</v>
      </c>
    </row>
    <row r="298" spans="1:20" hidden="1">
      <c r="A298">
        <v>297</v>
      </c>
      <c r="B298">
        <v>69</v>
      </c>
      <c r="D298">
        <v>701000001</v>
      </c>
      <c r="E298" s="139">
        <v>45050</v>
      </c>
      <c r="F298">
        <f t="shared" si="12"/>
        <v>5</v>
      </c>
      <c r="G298" s="139">
        <v>45050</v>
      </c>
      <c r="H298">
        <f t="shared" si="13"/>
        <v>16</v>
      </c>
      <c r="I298" t="s">
        <v>3919</v>
      </c>
      <c r="J298" t="e">
        <f>VLOOKUP(I298,'C701- Recalculate'!$D$27:$D$751,1,0)</f>
        <v>#N/A</v>
      </c>
      <c r="K298">
        <v>0</v>
      </c>
      <c r="L298">
        <v>30.98</v>
      </c>
      <c r="M298" s="138">
        <f t="shared" si="14"/>
        <v>-30.98</v>
      </c>
      <c r="N298" t="s">
        <v>315</v>
      </c>
      <c r="P298" t="s">
        <v>3819</v>
      </c>
      <c r="R298" t="s">
        <v>3920</v>
      </c>
      <c r="T298" t="s">
        <v>1462</v>
      </c>
    </row>
    <row r="299" spans="1:20" hidden="1">
      <c r="A299">
        <v>298</v>
      </c>
      <c r="B299">
        <v>69</v>
      </c>
      <c r="D299">
        <v>701000001</v>
      </c>
      <c r="E299" s="139">
        <v>45050</v>
      </c>
      <c r="F299">
        <f t="shared" si="12"/>
        <v>5</v>
      </c>
      <c r="G299" s="139">
        <v>45050</v>
      </c>
      <c r="H299">
        <f t="shared" si="13"/>
        <v>16</v>
      </c>
      <c r="I299" t="s">
        <v>3919</v>
      </c>
      <c r="J299" t="e">
        <f>VLOOKUP(I299,'C701- Recalculate'!$D$27:$D$751,1,0)</f>
        <v>#N/A</v>
      </c>
      <c r="K299">
        <v>30.98</v>
      </c>
      <c r="L299">
        <v>0</v>
      </c>
      <c r="M299" s="138">
        <f t="shared" si="14"/>
        <v>30.98</v>
      </c>
      <c r="N299" t="s">
        <v>315</v>
      </c>
      <c r="P299" t="s">
        <v>3819</v>
      </c>
      <c r="R299" t="s">
        <v>3920</v>
      </c>
      <c r="T299" t="s">
        <v>1462</v>
      </c>
    </row>
    <row r="300" spans="1:20" hidden="1">
      <c r="A300">
        <v>299</v>
      </c>
      <c r="B300">
        <v>69</v>
      </c>
      <c r="D300">
        <v>701000001</v>
      </c>
      <c r="E300" s="139">
        <v>45055</v>
      </c>
      <c r="F300">
        <f t="shared" si="12"/>
        <v>5</v>
      </c>
      <c r="G300" s="139">
        <v>45055</v>
      </c>
      <c r="H300">
        <f t="shared" si="13"/>
        <v>16</v>
      </c>
      <c r="I300" t="s">
        <v>3921</v>
      </c>
      <c r="J300" t="e">
        <f>VLOOKUP(I300,'C701- Recalculate'!$D$27:$D$751,1,0)</f>
        <v>#N/A</v>
      </c>
      <c r="K300">
        <v>0</v>
      </c>
      <c r="L300">
        <v>14700</v>
      </c>
      <c r="M300" s="138">
        <f t="shared" si="14"/>
        <v>-14700</v>
      </c>
      <c r="N300" t="s">
        <v>178</v>
      </c>
      <c r="P300" t="s">
        <v>3819</v>
      </c>
      <c r="R300" t="s">
        <v>3922</v>
      </c>
      <c r="T300" t="s">
        <v>1462</v>
      </c>
    </row>
    <row r="301" spans="1:20" hidden="1">
      <c r="A301">
        <v>300</v>
      </c>
      <c r="B301">
        <v>69</v>
      </c>
      <c r="D301">
        <v>701000001</v>
      </c>
      <c r="E301" s="139">
        <v>45104</v>
      </c>
      <c r="F301">
        <f t="shared" si="12"/>
        <v>6</v>
      </c>
      <c r="G301" s="139">
        <v>45104</v>
      </c>
      <c r="H301">
        <f t="shared" si="13"/>
        <v>16</v>
      </c>
      <c r="I301" t="s">
        <v>3923</v>
      </c>
      <c r="J301" t="e">
        <f>VLOOKUP(I301,'C701- Recalculate'!$D$27:$D$751,1,0)</f>
        <v>#N/A</v>
      </c>
      <c r="K301">
        <v>0</v>
      </c>
      <c r="L301">
        <v>915653</v>
      </c>
      <c r="M301" s="138">
        <f t="shared" si="14"/>
        <v>-915653</v>
      </c>
      <c r="N301" t="s">
        <v>178</v>
      </c>
      <c r="P301" t="s">
        <v>3819</v>
      </c>
      <c r="R301" t="s">
        <v>3924</v>
      </c>
      <c r="T301" t="s">
        <v>1462</v>
      </c>
    </row>
    <row r="302" spans="1:20" hidden="1">
      <c r="A302">
        <v>301</v>
      </c>
      <c r="B302">
        <v>69</v>
      </c>
      <c r="D302">
        <v>701000002</v>
      </c>
      <c r="E302" s="139">
        <v>44936</v>
      </c>
      <c r="F302">
        <f t="shared" si="12"/>
        <v>1</v>
      </c>
      <c r="G302" s="139">
        <v>44936</v>
      </c>
      <c r="H302">
        <f t="shared" si="13"/>
        <v>16</v>
      </c>
      <c r="I302" t="s">
        <v>1644</v>
      </c>
      <c r="J302" t="str">
        <f>VLOOKUP(I302,'C701- Recalculate'!$D$27:$D$751,1,0)</f>
        <v>069MPI1223550002</v>
      </c>
      <c r="K302">
        <v>0</v>
      </c>
      <c r="L302">
        <v>26712329</v>
      </c>
      <c r="M302" s="138">
        <f t="shared" si="14"/>
        <v>-26712329</v>
      </c>
      <c r="N302" t="s">
        <v>178</v>
      </c>
      <c r="P302" t="s">
        <v>3839</v>
      </c>
      <c r="R302" t="s">
        <v>3808</v>
      </c>
    </row>
    <row r="303" spans="1:20" hidden="1">
      <c r="A303">
        <v>302</v>
      </c>
      <c r="B303">
        <v>69</v>
      </c>
      <c r="D303">
        <v>701000002</v>
      </c>
      <c r="E303" s="139">
        <v>44936</v>
      </c>
      <c r="F303">
        <f t="shared" si="12"/>
        <v>1</v>
      </c>
      <c r="G303" s="139">
        <v>44936</v>
      </c>
      <c r="H303">
        <f t="shared" si="13"/>
        <v>16</v>
      </c>
      <c r="I303" t="s">
        <v>1740</v>
      </c>
      <c r="J303" t="str">
        <f>VLOOKUP(I303,'C701- Recalculate'!$D$27:$D$751,1,0)</f>
        <v>069MPI1230100003</v>
      </c>
      <c r="K303">
        <v>0</v>
      </c>
      <c r="L303">
        <v>26630137</v>
      </c>
      <c r="M303" s="138">
        <f t="shared" si="14"/>
        <v>-26630137</v>
      </c>
      <c r="N303" t="s">
        <v>178</v>
      </c>
      <c r="P303" t="s">
        <v>3839</v>
      </c>
      <c r="R303" t="s">
        <v>3808</v>
      </c>
    </row>
    <row r="304" spans="1:20" hidden="1">
      <c r="A304">
        <v>303</v>
      </c>
      <c r="B304">
        <v>69</v>
      </c>
      <c r="D304">
        <v>701000002</v>
      </c>
      <c r="E304" s="139">
        <v>44937</v>
      </c>
      <c r="F304">
        <f t="shared" si="12"/>
        <v>1</v>
      </c>
      <c r="G304" s="139">
        <v>44937</v>
      </c>
      <c r="H304">
        <f t="shared" si="13"/>
        <v>16</v>
      </c>
      <c r="I304" t="s">
        <v>1623</v>
      </c>
      <c r="J304" t="str">
        <f>VLOOKUP(I304,'C701- Recalculate'!$D$27:$D$751,1,0)</f>
        <v>069MPI1223530002</v>
      </c>
      <c r="K304">
        <v>0</v>
      </c>
      <c r="L304">
        <v>48219178</v>
      </c>
      <c r="M304" s="138">
        <f t="shared" si="14"/>
        <v>-48219178</v>
      </c>
      <c r="N304" t="s">
        <v>178</v>
      </c>
      <c r="P304" t="s">
        <v>3839</v>
      </c>
      <c r="R304" t="s">
        <v>3808</v>
      </c>
    </row>
    <row r="305" spans="1:18" hidden="1">
      <c r="A305">
        <v>304</v>
      </c>
      <c r="B305">
        <v>69</v>
      </c>
      <c r="D305">
        <v>701000002</v>
      </c>
      <c r="E305" s="139">
        <v>44937</v>
      </c>
      <c r="F305">
        <f t="shared" si="12"/>
        <v>1</v>
      </c>
      <c r="G305" s="139">
        <v>44937</v>
      </c>
      <c r="H305">
        <f t="shared" si="13"/>
        <v>16</v>
      </c>
      <c r="I305" t="s">
        <v>1644</v>
      </c>
      <c r="J305" t="str">
        <f>VLOOKUP(I305,'C701- Recalculate'!$D$27:$D$751,1,0)</f>
        <v>069MPI1223550002</v>
      </c>
      <c r="K305">
        <v>0</v>
      </c>
      <c r="L305">
        <v>26712329</v>
      </c>
      <c r="M305" s="138">
        <f t="shared" si="14"/>
        <v>-26712329</v>
      </c>
      <c r="N305" t="s">
        <v>178</v>
      </c>
      <c r="P305" t="s">
        <v>3839</v>
      </c>
      <c r="R305" t="s">
        <v>3808</v>
      </c>
    </row>
    <row r="306" spans="1:18" hidden="1">
      <c r="A306">
        <v>305</v>
      </c>
      <c r="B306">
        <v>69</v>
      </c>
      <c r="D306">
        <v>701000002</v>
      </c>
      <c r="E306" s="139">
        <v>44937</v>
      </c>
      <c r="F306">
        <f t="shared" si="12"/>
        <v>1</v>
      </c>
      <c r="G306" s="139">
        <v>44937</v>
      </c>
      <c r="H306">
        <f t="shared" si="13"/>
        <v>16</v>
      </c>
      <c r="I306" t="s">
        <v>1647</v>
      </c>
      <c r="J306" t="str">
        <f>VLOOKUP(I306,'C701- Recalculate'!$D$27:$D$751,1,0)</f>
        <v>069MPI1223550003</v>
      </c>
      <c r="K306">
        <v>0</v>
      </c>
      <c r="L306">
        <v>41095890</v>
      </c>
      <c r="M306" s="138">
        <f t="shared" si="14"/>
        <v>-41095890</v>
      </c>
      <c r="N306" t="s">
        <v>178</v>
      </c>
      <c r="P306" t="s">
        <v>3839</v>
      </c>
      <c r="R306" t="s">
        <v>3808</v>
      </c>
    </row>
    <row r="307" spans="1:18" hidden="1">
      <c r="A307">
        <v>306</v>
      </c>
      <c r="B307">
        <v>69</v>
      </c>
      <c r="D307">
        <v>701000002</v>
      </c>
      <c r="E307" s="139">
        <v>44937</v>
      </c>
      <c r="F307">
        <f t="shared" si="12"/>
        <v>1</v>
      </c>
      <c r="G307" s="139">
        <v>44937</v>
      </c>
      <c r="H307">
        <f t="shared" si="13"/>
        <v>16</v>
      </c>
      <c r="I307" t="s">
        <v>1731</v>
      </c>
      <c r="J307" t="str">
        <f>VLOOKUP(I307,'C701- Recalculate'!$D$27:$D$751,1,0)</f>
        <v>069MPI1230040002</v>
      </c>
      <c r="K307">
        <v>0</v>
      </c>
      <c r="L307">
        <v>44931507</v>
      </c>
      <c r="M307" s="138">
        <f t="shared" si="14"/>
        <v>-44931507</v>
      </c>
      <c r="N307" t="s">
        <v>178</v>
      </c>
      <c r="P307" t="s">
        <v>3839</v>
      </c>
      <c r="R307" t="s">
        <v>3808</v>
      </c>
    </row>
    <row r="308" spans="1:18" hidden="1">
      <c r="A308">
        <v>307</v>
      </c>
      <c r="B308">
        <v>69</v>
      </c>
      <c r="D308">
        <v>701000002</v>
      </c>
      <c r="E308" s="139">
        <v>44938</v>
      </c>
      <c r="F308">
        <f t="shared" si="12"/>
        <v>1</v>
      </c>
      <c r="G308" s="139">
        <v>44938</v>
      </c>
      <c r="H308">
        <f t="shared" si="13"/>
        <v>16</v>
      </c>
      <c r="I308" t="s">
        <v>1728</v>
      </c>
      <c r="J308" t="str">
        <f>VLOOKUP(I308,'C701- Recalculate'!$D$27:$D$751,1,0)</f>
        <v>069MPI1230040001</v>
      </c>
      <c r="K308">
        <v>0</v>
      </c>
      <c r="L308">
        <v>44931507</v>
      </c>
      <c r="M308" s="138">
        <f t="shared" si="14"/>
        <v>-44931507</v>
      </c>
      <c r="N308" t="s">
        <v>178</v>
      </c>
      <c r="P308" t="s">
        <v>3839</v>
      </c>
      <c r="R308" t="s">
        <v>3808</v>
      </c>
    </row>
    <row r="309" spans="1:18" hidden="1">
      <c r="A309">
        <v>308</v>
      </c>
      <c r="B309">
        <v>69</v>
      </c>
      <c r="D309">
        <v>701000002</v>
      </c>
      <c r="E309" s="139">
        <v>44939</v>
      </c>
      <c r="F309">
        <f t="shared" si="12"/>
        <v>1</v>
      </c>
      <c r="G309" s="139">
        <v>44939</v>
      </c>
      <c r="H309">
        <f t="shared" si="13"/>
        <v>16</v>
      </c>
      <c r="I309" t="s">
        <v>1654</v>
      </c>
      <c r="J309" t="str">
        <f>VLOOKUP(I309,'C701- Recalculate'!$D$27:$D$751,1,0)</f>
        <v>069MPI1223560002</v>
      </c>
      <c r="K309">
        <v>0</v>
      </c>
      <c r="L309">
        <v>23287671</v>
      </c>
      <c r="M309" s="138">
        <f t="shared" si="14"/>
        <v>-23287671</v>
      </c>
      <c r="N309" t="s">
        <v>178</v>
      </c>
      <c r="P309" t="s">
        <v>3839</v>
      </c>
      <c r="R309" t="s">
        <v>3808</v>
      </c>
    </row>
    <row r="310" spans="1:18" hidden="1">
      <c r="A310">
        <v>309</v>
      </c>
      <c r="B310">
        <v>69</v>
      </c>
      <c r="D310">
        <v>701000002</v>
      </c>
      <c r="E310" s="139">
        <v>44939</v>
      </c>
      <c r="F310">
        <f t="shared" si="12"/>
        <v>1</v>
      </c>
      <c r="G310" s="139">
        <v>44939</v>
      </c>
      <c r="H310">
        <f t="shared" si="13"/>
        <v>16</v>
      </c>
      <c r="I310" t="s">
        <v>1728</v>
      </c>
      <c r="J310" t="str">
        <f>VLOOKUP(I310,'C701- Recalculate'!$D$27:$D$751,1,0)</f>
        <v>069MPI1230040001</v>
      </c>
      <c r="K310">
        <v>0</v>
      </c>
      <c r="L310">
        <v>44931506</v>
      </c>
      <c r="M310" s="138">
        <f t="shared" si="14"/>
        <v>-44931506</v>
      </c>
      <c r="N310" t="s">
        <v>178</v>
      </c>
      <c r="P310" t="s">
        <v>3839</v>
      </c>
      <c r="R310" t="s">
        <v>3808</v>
      </c>
    </row>
    <row r="311" spans="1:18" hidden="1">
      <c r="A311">
        <v>310</v>
      </c>
      <c r="B311">
        <v>69</v>
      </c>
      <c r="D311">
        <v>701000002</v>
      </c>
      <c r="E311" s="139">
        <v>44939</v>
      </c>
      <c r="F311">
        <f t="shared" si="12"/>
        <v>1</v>
      </c>
      <c r="G311" s="139">
        <v>44939</v>
      </c>
      <c r="H311">
        <f t="shared" si="13"/>
        <v>16</v>
      </c>
      <c r="I311" t="s">
        <v>1748</v>
      </c>
      <c r="J311" t="str">
        <f>VLOOKUP(I311,'C701- Recalculate'!$D$27:$D$751,1,0)</f>
        <v>069MPI1230130003</v>
      </c>
      <c r="K311">
        <v>0</v>
      </c>
      <c r="L311">
        <v>16986301</v>
      </c>
      <c r="M311" s="138">
        <f t="shared" si="14"/>
        <v>-16986301</v>
      </c>
      <c r="N311" t="s">
        <v>178</v>
      </c>
      <c r="P311" t="s">
        <v>3839</v>
      </c>
      <c r="R311" t="s">
        <v>3808</v>
      </c>
    </row>
    <row r="312" spans="1:18" hidden="1">
      <c r="A312">
        <v>311</v>
      </c>
      <c r="B312">
        <v>69</v>
      </c>
      <c r="D312">
        <v>701000002</v>
      </c>
      <c r="E312" s="139">
        <v>44942</v>
      </c>
      <c r="F312">
        <f t="shared" si="12"/>
        <v>1</v>
      </c>
      <c r="G312" s="139">
        <v>44942</v>
      </c>
      <c r="H312">
        <f t="shared" si="13"/>
        <v>16</v>
      </c>
      <c r="I312" t="s">
        <v>1664</v>
      </c>
      <c r="J312" t="str">
        <f>VLOOKUP(I312,'C701- Recalculate'!$D$27:$D$751,1,0)</f>
        <v>069MPI1223600003</v>
      </c>
      <c r="K312">
        <v>0</v>
      </c>
      <c r="L312">
        <v>43835617</v>
      </c>
      <c r="M312" s="138">
        <f t="shared" si="14"/>
        <v>-43835617</v>
      </c>
      <c r="N312" t="s">
        <v>178</v>
      </c>
      <c r="P312" t="s">
        <v>3839</v>
      </c>
      <c r="R312" t="s">
        <v>3808</v>
      </c>
    </row>
    <row r="313" spans="1:18" hidden="1">
      <c r="A313">
        <v>312</v>
      </c>
      <c r="B313">
        <v>69</v>
      </c>
      <c r="D313">
        <v>701000002</v>
      </c>
      <c r="E313" s="139">
        <v>44942</v>
      </c>
      <c r="F313">
        <f t="shared" si="12"/>
        <v>1</v>
      </c>
      <c r="G313" s="139">
        <v>44942</v>
      </c>
      <c r="H313">
        <f t="shared" si="13"/>
        <v>16</v>
      </c>
      <c r="I313" t="s">
        <v>1728</v>
      </c>
      <c r="J313" t="str">
        <f>VLOOKUP(I313,'C701- Recalculate'!$D$27:$D$751,1,0)</f>
        <v>069MPI1230040001</v>
      </c>
      <c r="K313">
        <v>0</v>
      </c>
      <c r="L313">
        <v>89863014</v>
      </c>
      <c r="M313" s="138">
        <f t="shared" si="14"/>
        <v>-89863014</v>
      </c>
      <c r="N313" t="s">
        <v>178</v>
      </c>
      <c r="P313" t="s">
        <v>3839</v>
      </c>
      <c r="R313" t="s">
        <v>3808</v>
      </c>
    </row>
    <row r="314" spans="1:18" hidden="1">
      <c r="A314">
        <v>313</v>
      </c>
      <c r="B314">
        <v>69</v>
      </c>
      <c r="D314">
        <v>701000002</v>
      </c>
      <c r="E314" s="139">
        <v>44942</v>
      </c>
      <c r="F314">
        <f t="shared" si="12"/>
        <v>1</v>
      </c>
      <c r="G314" s="139">
        <v>44942</v>
      </c>
      <c r="H314">
        <f t="shared" si="13"/>
        <v>16</v>
      </c>
      <c r="I314" t="s">
        <v>1740</v>
      </c>
      <c r="J314" t="str">
        <f>VLOOKUP(I314,'C701- Recalculate'!$D$27:$D$751,1,0)</f>
        <v>069MPI1230100003</v>
      </c>
      <c r="K314">
        <v>0</v>
      </c>
      <c r="L314">
        <v>26630137</v>
      </c>
      <c r="M314" s="138">
        <f t="shared" si="14"/>
        <v>-26630137</v>
      </c>
      <c r="N314" t="s">
        <v>178</v>
      </c>
      <c r="P314" t="s">
        <v>3839</v>
      </c>
      <c r="R314" t="s">
        <v>3808</v>
      </c>
    </row>
    <row r="315" spans="1:18" hidden="1">
      <c r="A315">
        <v>314</v>
      </c>
      <c r="B315">
        <v>69</v>
      </c>
      <c r="D315">
        <v>701000002</v>
      </c>
      <c r="E315" s="139">
        <v>44942</v>
      </c>
      <c r="F315">
        <f t="shared" si="12"/>
        <v>1</v>
      </c>
      <c r="G315" s="139">
        <v>44942</v>
      </c>
      <c r="H315">
        <f t="shared" si="13"/>
        <v>16</v>
      </c>
      <c r="I315" t="s">
        <v>1743</v>
      </c>
      <c r="J315" t="str">
        <f>VLOOKUP(I315,'C701- Recalculate'!$D$27:$D$751,1,0)</f>
        <v>069MPI1230130002</v>
      </c>
      <c r="K315">
        <v>0</v>
      </c>
      <c r="L315">
        <v>67945205</v>
      </c>
      <c r="M315" s="138">
        <f t="shared" si="14"/>
        <v>-67945205</v>
      </c>
      <c r="N315" t="s">
        <v>178</v>
      </c>
      <c r="P315" t="s">
        <v>3839</v>
      </c>
      <c r="R315" t="s">
        <v>3808</v>
      </c>
    </row>
    <row r="316" spans="1:18" hidden="1">
      <c r="A316">
        <v>315</v>
      </c>
      <c r="B316">
        <v>69</v>
      </c>
      <c r="D316">
        <v>701000002</v>
      </c>
      <c r="E316" s="139">
        <v>44944</v>
      </c>
      <c r="F316">
        <f t="shared" si="12"/>
        <v>1</v>
      </c>
      <c r="G316" s="139">
        <v>44944</v>
      </c>
      <c r="H316">
        <f t="shared" si="13"/>
        <v>16</v>
      </c>
      <c r="I316" t="s">
        <v>1768</v>
      </c>
      <c r="J316" t="str">
        <f>VLOOKUP(I316,'C701- Recalculate'!$D$27:$D$751,1,0)</f>
        <v>069MPI1230180001</v>
      </c>
      <c r="K316">
        <v>0</v>
      </c>
      <c r="L316">
        <v>19178082</v>
      </c>
      <c r="M316" s="138">
        <f t="shared" si="14"/>
        <v>-19178082</v>
      </c>
      <c r="N316" t="s">
        <v>178</v>
      </c>
      <c r="P316" t="s">
        <v>3839</v>
      </c>
      <c r="R316" t="s">
        <v>3808</v>
      </c>
    </row>
    <row r="317" spans="1:18" hidden="1">
      <c r="A317">
        <v>316</v>
      </c>
      <c r="B317">
        <v>69</v>
      </c>
      <c r="D317">
        <v>701000002</v>
      </c>
      <c r="E317" s="139">
        <v>44945</v>
      </c>
      <c r="F317">
        <f t="shared" si="12"/>
        <v>1</v>
      </c>
      <c r="G317" s="139">
        <v>44945</v>
      </c>
      <c r="H317">
        <f t="shared" si="13"/>
        <v>16</v>
      </c>
      <c r="I317" t="s">
        <v>1661</v>
      </c>
      <c r="J317" t="str">
        <f>VLOOKUP(I317,'C701- Recalculate'!$D$27:$D$751,1,0)</f>
        <v>069MPI1223600002</v>
      </c>
      <c r="K317">
        <v>0</v>
      </c>
      <c r="L317">
        <v>26630137</v>
      </c>
      <c r="M317" s="138">
        <f t="shared" si="14"/>
        <v>-26630137</v>
      </c>
      <c r="N317" t="s">
        <v>178</v>
      </c>
      <c r="P317" t="s">
        <v>3839</v>
      </c>
      <c r="R317" t="s">
        <v>3808</v>
      </c>
    </row>
    <row r="318" spans="1:18" hidden="1">
      <c r="A318">
        <v>317</v>
      </c>
      <c r="B318">
        <v>69</v>
      </c>
      <c r="D318">
        <v>701000002</v>
      </c>
      <c r="E318" s="139">
        <v>44946</v>
      </c>
      <c r="F318">
        <f t="shared" si="12"/>
        <v>1</v>
      </c>
      <c r="G318" s="139">
        <v>44946</v>
      </c>
      <c r="H318">
        <f t="shared" si="13"/>
        <v>16</v>
      </c>
      <c r="I318" t="s">
        <v>1757</v>
      </c>
      <c r="J318" t="str">
        <f>VLOOKUP(I318,'C701- Recalculate'!$D$27:$D$751,1,0)</f>
        <v>069MPI1230160002</v>
      </c>
      <c r="K318">
        <v>0</v>
      </c>
      <c r="L318">
        <v>26630137</v>
      </c>
      <c r="M318" s="138">
        <f t="shared" si="14"/>
        <v>-26630137</v>
      </c>
      <c r="N318" t="s">
        <v>178</v>
      </c>
      <c r="P318" t="s">
        <v>3839</v>
      </c>
      <c r="R318" t="s">
        <v>3808</v>
      </c>
    </row>
    <row r="319" spans="1:18" hidden="1">
      <c r="A319">
        <v>318</v>
      </c>
      <c r="B319">
        <v>69</v>
      </c>
      <c r="D319">
        <v>701000002</v>
      </c>
      <c r="E319" s="139">
        <v>44952</v>
      </c>
      <c r="F319">
        <f t="shared" si="12"/>
        <v>1</v>
      </c>
      <c r="G319" s="139">
        <v>44952</v>
      </c>
      <c r="H319">
        <f t="shared" si="13"/>
        <v>16</v>
      </c>
      <c r="I319" t="s">
        <v>1627</v>
      </c>
      <c r="J319" t="str">
        <f>VLOOKUP(I319,'C701- Recalculate'!$D$27:$D$751,1,0)</f>
        <v>069MPI1223530001</v>
      </c>
      <c r="K319">
        <v>0</v>
      </c>
      <c r="L319">
        <v>241095890</v>
      </c>
      <c r="M319" s="138">
        <f t="shared" si="14"/>
        <v>-241095890</v>
      </c>
      <c r="N319" t="s">
        <v>178</v>
      </c>
      <c r="P319" t="s">
        <v>3839</v>
      </c>
      <c r="R319" t="s">
        <v>3808</v>
      </c>
    </row>
    <row r="320" spans="1:18" hidden="1">
      <c r="A320">
        <v>319</v>
      </c>
      <c r="B320">
        <v>69</v>
      </c>
      <c r="D320">
        <v>701000002</v>
      </c>
      <c r="E320" s="139">
        <v>44952</v>
      </c>
      <c r="F320">
        <f t="shared" si="12"/>
        <v>1</v>
      </c>
      <c r="G320" s="139">
        <v>44952</v>
      </c>
      <c r="H320">
        <f t="shared" si="13"/>
        <v>16</v>
      </c>
      <c r="I320" t="s">
        <v>1664</v>
      </c>
      <c r="J320" t="str">
        <f>VLOOKUP(I320,'C701- Recalculate'!$D$27:$D$751,1,0)</f>
        <v>069MPI1223600003</v>
      </c>
      <c r="K320">
        <v>0</v>
      </c>
      <c r="L320">
        <v>219178083</v>
      </c>
      <c r="M320" s="138">
        <f t="shared" si="14"/>
        <v>-219178083</v>
      </c>
      <c r="N320" t="s">
        <v>178</v>
      </c>
      <c r="P320" t="s">
        <v>3839</v>
      </c>
      <c r="R320" t="s">
        <v>3808</v>
      </c>
    </row>
    <row r="321" spans="1:18" hidden="1">
      <c r="A321">
        <v>320</v>
      </c>
      <c r="B321">
        <v>69</v>
      </c>
      <c r="D321">
        <v>701000002</v>
      </c>
      <c r="E321" s="139">
        <v>44952</v>
      </c>
      <c r="F321">
        <f t="shared" si="12"/>
        <v>1</v>
      </c>
      <c r="G321" s="139">
        <v>44952</v>
      </c>
      <c r="H321">
        <f t="shared" si="13"/>
        <v>16</v>
      </c>
      <c r="I321" t="s">
        <v>1734</v>
      </c>
      <c r="J321" t="str">
        <f>VLOOKUP(I321,'C701- Recalculate'!$D$27:$D$751,1,0)</f>
        <v>069MPI1230100002</v>
      </c>
      <c r="K321">
        <v>0</v>
      </c>
      <c r="L321">
        <v>199726028</v>
      </c>
      <c r="M321" s="138">
        <f t="shared" si="14"/>
        <v>-199726028</v>
      </c>
      <c r="N321" t="s">
        <v>178</v>
      </c>
      <c r="P321" t="s">
        <v>3839</v>
      </c>
      <c r="R321" t="s">
        <v>3808</v>
      </c>
    </row>
    <row r="322" spans="1:18" hidden="1">
      <c r="A322">
        <v>321</v>
      </c>
      <c r="B322">
        <v>69</v>
      </c>
      <c r="D322">
        <v>701000002</v>
      </c>
      <c r="E322" s="139">
        <v>44952</v>
      </c>
      <c r="F322">
        <f t="shared" si="12"/>
        <v>1</v>
      </c>
      <c r="G322" s="139">
        <v>44952</v>
      </c>
      <c r="H322">
        <f t="shared" si="13"/>
        <v>16</v>
      </c>
      <c r="I322" t="s">
        <v>1740</v>
      </c>
      <c r="J322" t="str">
        <f>VLOOKUP(I322,'C701- Recalculate'!$D$27:$D$751,1,0)</f>
        <v>069MPI1230100003</v>
      </c>
      <c r="K322">
        <v>0</v>
      </c>
      <c r="L322">
        <v>133150685</v>
      </c>
      <c r="M322" s="138">
        <f t="shared" si="14"/>
        <v>-133150685</v>
      </c>
      <c r="N322" t="s">
        <v>178</v>
      </c>
      <c r="P322" t="s">
        <v>3839</v>
      </c>
      <c r="R322" t="s">
        <v>3808</v>
      </c>
    </row>
    <row r="323" spans="1:18" hidden="1">
      <c r="A323">
        <v>322</v>
      </c>
      <c r="B323">
        <v>69</v>
      </c>
      <c r="D323">
        <v>701000002</v>
      </c>
      <c r="E323" s="139">
        <v>44952</v>
      </c>
      <c r="F323">
        <f t="shared" ref="F323:F386" si="15">MONTH(E323)</f>
        <v>1</v>
      </c>
      <c r="G323" s="139">
        <v>44952</v>
      </c>
      <c r="H323">
        <f t="shared" ref="H323:H386" si="16">LEN(I323)</f>
        <v>16</v>
      </c>
      <c r="I323" t="s">
        <v>1757</v>
      </c>
      <c r="J323" t="str">
        <f>VLOOKUP(I323,'C701- Recalculate'!$D$27:$D$751,1,0)</f>
        <v>069MPI1230160002</v>
      </c>
      <c r="K323">
        <v>0</v>
      </c>
      <c r="L323">
        <v>133150685</v>
      </c>
      <c r="M323" s="138">
        <f t="shared" ref="M323:M386" si="17">K323-L323</f>
        <v>-133150685</v>
      </c>
      <c r="N323" t="s">
        <v>178</v>
      </c>
      <c r="P323" t="s">
        <v>3839</v>
      </c>
      <c r="R323" t="s">
        <v>3808</v>
      </c>
    </row>
    <row r="324" spans="1:18" hidden="1">
      <c r="A324">
        <v>323</v>
      </c>
      <c r="B324">
        <v>69</v>
      </c>
      <c r="D324">
        <v>701000002</v>
      </c>
      <c r="E324" s="139">
        <v>44953</v>
      </c>
      <c r="F324">
        <f t="shared" si="15"/>
        <v>1</v>
      </c>
      <c r="G324" s="139">
        <v>44953</v>
      </c>
      <c r="H324">
        <f t="shared" si="16"/>
        <v>16</v>
      </c>
      <c r="I324" t="s">
        <v>1627</v>
      </c>
      <c r="J324" t="str">
        <f>VLOOKUP(I324,'C701- Recalculate'!$D$27:$D$751,1,0)</f>
        <v>069MPI1223530001</v>
      </c>
      <c r="K324">
        <v>0</v>
      </c>
      <c r="L324">
        <v>48219178</v>
      </c>
      <c r="M324" s="138">
        <f t="shared" si="17"/>
        <v>-48219178</v>
      </c>
      <c r="N324" t="s">
        <v>178</v>
      </c>
      <c r="P324" t="s">
        <v>3839</v>
      </c>
      <c r="R324" t="s">
        <v>3808</v>
      </c>
    </row>
    <row r="325" spans="1:18" hidden="1">
      <c r="A325">
        <v>324</v>
      </c>
      <c r="B325">
        <v>69</v>
      </c>
      <c r="D325">
        <v>701000002</v>
      </c>
      <c r="E325" s="139">
        <v>44953</v>
      </c>
      <c r="F325">
        <f t="shared" si="15"/>
        <v>1</v>
      </c>
      <c r="G325" s="139">
        <v>44953</v>
      </c>
      <c r="H325">
        <f t="shared" si="16"/>
        <v>16</v>
      </c>
      <c r="I325" t="s">
        <v>1650</v>
      </c>
      <c r="J325" t="str">
        <f>VLOOKUP(I325,'C701- Recalculate'!$D$27:$D$751,1,0)</f>
        <v>069MPI1223560001</v>
      </c>
      <c r="K325">
        <v>0</v>
      </c>
      <c r="L325">
        <v>23287672</v>
      </c>
      <c r="M325" s="138">
        <f t="shared" si="17"/>
        <v>-23287672</v>
      </c>
      <c r="N325" t="s">
        <v>178</v>
      </c>
      <c r="P325" t="s">
        <v>3839</v>
      </c>
      <c r="R325" t="s">
        <v>3808</v>
      </c>
    </row>
    <row r="326" spans="1:18" hidden="1">
      <c r="A326">
        <v>325</v>
      </c>
      <c r="B326">
        <v>69</v>
      </c>
      <c r="D326">
        <v>701000002</v>
      </c>
      <c r="E326" s="139">
        <v>44953</v>
      </c>
      <c r="F326">
        <f t="shared" si="15"/>
        <v>1</v>
      </c>
      <c r="G326" s="139">
        <v>44953</v>
      </c>
      <c r="H326">
        <f t="shared" si="16"/>
        <v>16</v>
      </c>
      <c r="I326" t="s">
        <v>1657</v>
      </c>
      <c r="J326" t="str">
        <f>VLOOKUP(I326,'C701- Recalculate'!$D$27:$D$751,1,0)</f>
        <v>069MPI1223600001</v>
      </c>
      <c r="K326">
        <v>0</v>
      </c>
      <c r="L326">
        <v>39945206</v>
      </c>
      <c r="M326" s="138">
        <f t="shared" si="17"/>
        <v>-39945206</v>
      </c>
      <c r="N326" t="s">
        <v>178</v>
      </c>
      <c r="P326" t="s">
        <v>3839</v>
      </c>
      <c r="R326" t="s">
        <v>3808</v>
      </c>
    </row>
    <row r="327" spans="1:18" hidden="1">
      <c r="A327">
        <v>326</v>
      </c>
      <c r="B327">
        <v>69</v>
      </c>
      <c r="D327">
        <v>701000002</v>
      </c>
      <c r="E327" s="139">
        <v>44953</v>
      </c>
      <c r="F327">
        <f t="shared" si="15"/>
        <v>1</v>
      </c>
      <c r="G327" s="139">
        <v>44953</v>
      </c>
      <c r="H327">
        <f t="shared" si="16"/>
        <v>16</v>
      </c>
      <c r="I327" t="s">
        <v>1728</v>
      </c>
      <c r="J327" t="str">
        <f>VLOOKUP(I327,'C701- Recalculate'!$D$27:$D$751,1,0)</f>
        <v>069MPI1230040001</v>
      </c>
      <c r="K327">
        <v>0</v>
      </c>
      <c r="L327">
        <v>44931506</v>
      </c>
      <c r="M327" s="138">
        <f t="shared" si="17"/>
        <v>-44931506</v>
      </c>
      <c r="N327" t="s">
        <v>178</v>
      </c>
      <c r="P327" t="s">
        <v>3839</v>
      </c>
      <c r="R327" t="s">
        <v>3808</v>
      </c>
    </row>
    <row r="328" spans="1:18" hidden="1">
      <c r="A328">
        <v>327</v>
      </c>
      <c r="B328">
        <v>69</v>
      </c>
      <c r="D328">
        <v>701000002</v>
      </c>
      <c r="E328" s="139">
        <v>44929</v>
      </c>
      <c r="F328">
        <f t="shared" si="15"/>
        <v>1</v>
      </c>
      <c r="G328" s="139">
        <v>44929</v>
      </c>
      <c r="H328">
        <f t="shared" si="16"/>
        <v>16</v>
      </c>
      <c r="I328" t="s">
        <v>1617</v>
      </c>
      <c r="J328" t="str">
        <f>VLOOKUP(I328,'C701- Recalculate'!$D$27:$D$751,1,0)</f>
        <v>069MPI1223490001</v>
      </c>
      <c r="K328">
        <v>0</v>
      </c>
      <c r="L328">
        <v>36986301</v>
      </c>
      <c r="M328" s="138">
        <f t="shared" si="17"/>
        <v>-36986301</v>
      </c>
      <c r="N328" t="s">
        <v>178</v>
      </c>
      <c r="P328" t="s">
        <v>3839</v>
      </c>
      <c r="R328" t="s">
        <v>3808</v>
      </c>
    </row>
    <row r="329" spans="1:18" hidden="1">
      <c r="A329">
        <v>328</v>
      </c>
      <c r="B329">
        <v>69</v>
      </c>
      <c r="D329">
        <v>701000002</v>
      </c>
      <c r="E329" s="139">
        <v>44929</v>
      </c>
      <c r="F329">
        <f t="shared" si="15"/>
        <v>1</v>
      </c>
      <c r="G329" s="139">
        <v>44929</v>
      </c>
      <c r="H329">
        <f t="shared" si="16"/>
        <v>16</v>
      </c>
      <c r="I329" t="s">
        <v>1637</v>
      </c>
      <c r="J329" t="str">
        <f>VLOOKUP(I329,'C701- Recalculate'!$D$27:$D$751,1,0)</f>
        <v>069MPI1223540002</v>
      </c>
      <c r="K329">
        <v>0</v>
      </c>
      <c r="L329">
        <v>39452055</v>
      </c>
      <c r="M329" s="138">
        <f t="shared" si="17"/>
        <v>-39452055</v>
      </c>
      <c r="N329" t="s">
        <v>178</v>
      </c>
      <c r="P329" t="s">
        <v>3839</v>
      </c>
      <c r="R329" t="s">
        <v>3808</v>
      </c>
    </row>
    <row r="330" spans="1:18" hidden="1">
      <c r="A330">
        <v>329</v>
      </c>
      <c r="B330">
        <v>69</v>
      </c>
      <c r="D330">
        <v>701000002</v>
      </c>
      <c r="E330" s="139">
        <v>44929</v>
      </c>
      <c r="F330">
        <f t="shared" si="15"/>
        <v>1</v>
      </c>
      <c r="G330" s="139">
        <v>44929</v>
      </c>
      <c r="H330">
        <f t="shared" si="16"/>
        <v>16</v>
      </c>
      <c r="I330" t="s">
        <v>1661</v>
      </c>
      <c r="J330" t="str">
        <f>VLOOKUP(I330,'C701- Recalculate'!$D$27:$D$751,1,0)</f>
        <v>069MPI1223600002</v>
      </c>
      <c r="K330">
        <v>0</v>
      </c>
      <c r="L330">
        <v>53260274</v>
      </c>
      <c r="M330" s="138">
        <f t="shared" si="17"/>
        <v>-53260274</v>
      </c>
      <c r="N330" t="s">
        <v>178</v>
      </c>
      <c r="P330" t="s">
        <v>3839</v>
      </c>
      <c r="R330" t="s">
        <v>3808</v>
      </c>
    </row>
    <row r="331" spans="1:18" hidden="1">
      <c r="A331">
        <v>330</v>
      </c>
      <c r="B331">
        <v>69</v>
      </c>
      <c r="D331">
        <v>701000002</v>
      </c>
      <c r="E331" s="139">
        <v>44929</v>
      </c>
      <c r="F331">
        <f t="shared" si="15"/>
        <v>1</v>
      </c>
      <c r="G331" s="139">
        <v>44929</v>
      </c>
      <c r="H331">
        <f t="shared" si="16"/>
        <v>16</v>
      </c>
      <c r="I331" t="s">
        <v>1664</v>
      </c>
      <c r="J331" t="str">
        <f>VLOOKUP(I331,'C701- Recalculate'!$D$27:$D$751,1,0)</f>
        <v>069MPI1223600003</v>
      </c>
      <c r="K331">
        <v>0</v>
      </c>
      <c r="L331">
        <v>43835616</v>
      </c>
      <c r="M331" s="138">
        <f t="shared" si="17"/>
        <v>-43835616</v>
      </c>
      <c r="N331" t="s">
        <v>178</v>
      </c>
      <c r="P331" t="s">
        <v>3839</v>
      </c>
      <c r="R331" t="s">
        <v>3808</v>
      </c>
    </row>
    <row r="332" spans="1:18" hidden="1">
      <c r="A332">
        <v>331</v>
      </c>
      <c r="B332">
        <v>69</v>
      </c>
      <c r="D332">
        <v>701000002</v>
      </c>
      <c r="E332" s="139">
        <v>44978</v>
      </c>
      <c r="F332">
        <f t="shared" si="15"/>
        <v>2</v>
      </c>
      <c r="G332" s="139">
        <v>44978</v>
      </c>
      <c r="H332">
        <f t="shared" si="16"/>
        <v>16</v>
      </c>
      <c r="I332" t="s">
        <v>1893</v>
      </c>
      <c r="J332" t="str">
        <f>VLOOKUP(I332,'C701- Recalculate'!$D$27:$D$751,1,0)</f>
        <v>069MPI1230390003</v>
      </c>
      <c r="K332">
        <v>0</v>
      </c>
      <c r="L332">
        <v>48493151</v>
      </c>
      <c r="M332" s="138">
        <f t="shared" si="17"/>
        <v>-48493151</v>
      </c>
      <c r="N332" t="s">
        <v>178</v>
      </c>
      <c r="P332" t="s">
        <v>3839</v>
      </c>
      <c r="R332" t="s">
        <v>3808</v>
      </c>
    </row>
    <row r="333" spans="1:18" hidden="1">
      <c r="A333">
        <v>332</v>
      </c>
      <c r="B333">
        <v>69</v>
      </c>
      <c r="D333">
        <v>701000002</v>
      </c>
      <c r="E333" s="139">
        <v>44978</v>
      </c>
      <c r="F333">
        <f t="shared" si="15"/>
        <v>2</v>
      </c>
      <c r="G333" s="139">
        <v>44978</v>
      </c>
      <c r="H333">
        <f t="shared" si="16"/>
        <v>16</v>
      </c>
      <c r="I333" t="s">
        <v>2120</v>
      </c>
      <c r="J333" t="str">
        <f>VLOOKUP(I333,'C701- Recalculate'!$D$27:$D$751,1,0)</f>
        <v>069MPI1230480002</v>
      </c>
      <c r="K333">
        <v>0</v>
      </c>
      <c r="L333">
        <v>42739726</v>
      </c>
      <c r="M333" s="138">
        <f t="shared" si="17"/>
        <v>-42739726</v>
      </c>
      <c r="N333" t="s">
        <v>178</v>
      </c>
      <c r="P333" t="s">
        <v>3839</v>
      </c>
      <c r="R333" t="s">
        <v>3808</v>
      </c>
    </row>
    <row r="334" spans="1:18" hidden="1">
      <c r="A334">
        <v>333</v>
      </c>
      <c r="B334">
        <v>69</v>
      </c>
      <c r="D334">
        <v>701000002</v>
      </c>
      <c r="E334" s="139">
        <v>44978</v>
      </c>
      <c r="F334">
        <f t="shared" si="15"/>
        <v>2</v>
      </c>
      <c r="G334" s="139">
        <v>44978</v>
      </c>
      <c r="H334">
        <f t="shared" si="16"/>
        <v>16</v>
      </c>
      <c r="I334" t="s">
        <v>2109</v>
      </c>
      <c r="J334" t="str">
        <f>VLOOKUP(I334,'C701- Recalculate'!$D$27:$D$751,1,0)</f>
        <v>069MPI1230480006</v>
      </c>
      <c r="K334">
        <v>0</v>
      </c>
      <c r="L334">
        <v>73424658</v>
      </c>
      <c r="M334" s="138">
        <f t="shared" si="17"/>
        <v>-73424658</v>
      </c>
      <c r="N334" t="s">
        <v>178</v>
      </c>
      <c r="P334" t="s">
        <v>3839</v>
      </c>
      <c r="R334" t="s">
        <v>3808</v>
      </c>
    </row>
    <row r="335" spans="1:18" hidden="1">
      <c r="A335">
        <v>334</v>
      </c>
      <c r="B335">
        <v>69</v>
      </c>
      <c r="D335">
        <v>701000002</v>
      </c>
      <c r="E335" s="139">
        <v>44978</v>
      </c>
      <c r="F335">
        <f t="shared" si="15"/>
        <v>2</v>
      </c>
      <c r="G335" s="139">
        <v>44978</v>
      </c>
      <c r="H335">
        <f t="shared" si="16"/>
        <v>16</v>
      </c>
      <c r="I335" t="s">
        <v>2145</v>
      </c>
      <c r="J335" t="str">
        <f>VLOOKUP(I335,'C701- Recalculate'!$D$27:$D$751,1,0)</f>
        <v>069MPI1230510006</v>
      </c>
      <c r="K335">
        <v>0</v>
      </c>
      <c r="L335">
        <v>27534246</v>
      </c>
      <c r="M335" s="138">
        <f t="shared" si="17"/>
        <v>-27534246</v>
      </c>
      <c r="N335" t="s">
        <v>178</v>
      </c>
      <c r="P335" t="s">
        <v>3839</v>
      </c>
      <c r="R335" t="s">
        <v>3808</v>
      </c>
    </row>
    <row r="336" spans="1:18" hidden="1">
      <c r="A336">
        <v>335</v>
      </c>
      <c r="B336">
        <v>69</v>
      </c>
      <c r="D336">
        <v>701000002</v>
      </c>
      <c r="E336" s="139">
        <v>44979</v>
      </c>
      <c r="F336">
        <f t="shared" si="15"/>
        <v>2</v>
      </c>
      <c r="G336" s="139">
        <v>44979</v>
      </c>
      <c r="H336">
        <f t="shared" si="16"/>
        <v>16</v>
      </c>
      <c r="I336" t="s">
        <v>1893</v>
      </c>
      <c r="J336" t="str">
        <f>VLOOKUP(I336,'C701- Recalculate'!$D$27:$D$751,1,0)</f>
        <v>069MPI1230390003</v>
      </c>
      <c r="K336">
        <v>0</v>
      </c>
      <c r="L336">
        <v>48493150</v>
      </c>
      <c r="M336" s="138">
        <f t="shared" si="17"/>
        <v>-48493150</v>
      </c>
      <c r="N336" t="s">
        <v>178</v>
      </c>
      <c r="P336" t="s">
        <v>3839</v>
      </c>
      <c r="R336" t="s">
        <v>3808</v>
      </c>
    </row>
    <row r="337" spans="1:18" hidden="1">
      <c r="A337">
        <v>336</v>
      </c>
      <c r="B337">
        <v>69</v>
      </c>
      <c r="D337">
        <v>701000002</v>
      </c>
      <c r="E337" s="139">
        <v>44980</v>
      </c>
      <c r="F337">
        <f t="shared" si="15"/>
        <v>2</v>
      </c>
      <c r="G337" s="139">
        <v>44980</v>
      </c>
      <c r="H337">
        <f t="shared" si="16"/>
        <v>16</v>
      </c>
      <c r="I337" t="s">
        <v>2109</v>
      </c>
      <c r="J337" t="str">
        <f>VLOOKUP(I337,'C701- Recalculate'!$D$27:$D$751,1,0)</f>
        <v>069MPI1230480006</v>
      </c>
      <c r="K337">
        <v>0</v>
      </c>
      <c r="L337">
        <v>73424658</v>
      </c>
      <c r="M337" s="138">
        <f t="shared" si="17"/>
        <v>-73424658</v>
      </c>
      <c r="N337" t="s">
        <v>178</v>
      </c>
      <c r="P337" t="s">
        <v>3839</v>
      </c>
      <c r="R337" t="s">
        <v>3808</v>
      </c>
    </row>
    <row r="338" spans="1:18" hidden="1">
      <c r="A338">
        <v>337</v>
      </c>
      <c r="B338">
        <v>69</v>
      </c>
      <c r="D338">
        <v>701000002</v>
      </c>
      <c r="E338" s="139">
        <v>44981</v>
      </c>
      <c r="F338">
        <f t="shared" si="15"/>
        <v>2</v>
      </c>
      <c r="G338" s="139">
        <v>44981</v>
      </c>
      <c r="H338">
        <f t="shared" si="16"/>
        <v>16</v>
      </c>
      <c r="I338" t="s">
        <v>2109</v>
      </c>
      <c r="J338" t="str">
        <f>VLOOKUP(I338,'C701- Recalculate'!$D$27:$D$751,1,0)</f>
        <v>069MPI1230480006</v>
      </c>
      <c r="K338">
        <v>0</v>
      </c>
      <c r="L338">
        <v>73424657</v>
      </c>
      <c r="M338" s="138">
        <f t="shared" si="17"/>
        <v>-73424657</v>
      </c>
      <c r="N338" t="s">
        <v>178</v>
      </c>
      <c r="P338" t="s">
        <v>3839</v>
      </c>
      <c r="R338" t="s">
        <v>3808</v>
      </c>
    </row>
    <row r="339" spans="1:18" hidden="1">
      <c r="A339">
        <v>338</v>
      </c>
      <c r="B339">
        <v>69</v>
      </c>
      <c r="D339">
        <v>701000002</v>
      </c>
      <c r="E339" s="139">
        <v>44981</v>
      </c>
      <c r="F339">
        <f t="shared" si="15"/>
        <v>2</v>
      </c>
      <c r="G339" s="139">
        <v>44981</v>
      </c>
      <c r="H339">
        <f t="shared" si="16"/>
        <v>16</v>
      </c>
      <c r="I339" t="s">
        <v>2113</v>
      </c>
      <c r="J339" t="str">
        <f>VLOOKUP(I339,'C701- Recalculate'!$D$27:$D$751,1,0)</f>
        <v>069MPI1230480007</v>
      </c>
      <c r="K339">
        <v>0</v>
      </c>
      <c r="L339">
        <v>18082192</v>
      </c>
      <c r="M339" s="138">
        <f t="shared" si="17"/>
        <v>-18082192</v>
      </c>
      <c r="N339" t="s">
        <v>178</v>
      </c>
      <c r="P339" t="s">
        <v>3839</v>
      </c>
      <c r="R339" t="s">
        <v>3808</v>
      </c>
    </row>
    <row r="340" spans="1:18" hidden="1">
      <c r="A340">
        <v>339</v>
      </c>
      <c r="B340">
        <v>69</v>
      </c>
      <c r="D340">
        <v>701000002</v>
      </c>
      <c r="E340" s="139">
        <v>44981</v>
      </c>
      <c r="F340">
        <f t="shared" si="15"/>
        <v>2</v>
      </c>
      <c r="G340" s="139">
        <v>44981</v>
      </c>
      <c r="H340">
        <f t="shared" si="16"/>
        <v>16</v>
      </c>
      <c r="I340" t="s">
        <v>2145</v>
      </c>
      <c r="J340" t="str">
        <f>VLOOKUP(I340,'C701- Recalculate'!$D$27:$D$751,1,0)</f>
        <v>069MPI1230510006</v>
      </c>
      <c r="K340">
        <v>0</v>
      </c>
      <c r="L340">
        <v>27534247</v>
      </c>
      <c r="M340" s="138">
        <f t="shared" si="17"/>
        <v>-27534247</v>
      </c>
      <c r="N340" t="s">
        <v>178</v>
      </c>
      <c r="P340" t="s">
        <v>3839</v>
      </c>
      <c r="R340" t="s">
        <v>3808</v>
      </c>
    </row>
    <row r="341" spans="1:18" hidden="1">
      <c r="A341">
        <v>340</v>
      </c>
      <c r="B341">
        <v>69</v>
      </c>
      <c r="D341">
        <v>701000002</v>
      </c>
      <c r="E341" s="139">
        <v>44984</v>
      </c>
      <c r="F341">
        <f t="shared" si="15"/>
        <v>2</v>
      </c>
      <c r="G341" s="139">
        <v>44984</v>
      </c>
      <c r="H341">
        <f t="shared" si="16"/>
        <v>16</v>
      </c>
      <c r="I341" t="s">
        <v>2135</v>
      </c>
      <c r="J341" t="str">
        <f>VLOOKUP(I341,'C701- Recalculate'!$D$27:$D$751,1,0)</f>
        <v>069MPI1230480010</v>
      </c>
      <c r="K341">
        <v>0</v>
      </c>
      <c r="L341">
        <v>44520548</v>
      </c>
      <c r="M341" s="138">
        <f t="shared" si="17"/>
        <v>-44520548</v>
      </c>
      <c r="N341" t="s">
        <v>178</v>
      </c>
      <c r="P341" t="s">
        <v>3839</v>
      </c>
      <c r="R341" t="s">
        <v>3808</v>
      </c>
    </row>
    <row r="342" spans="1:18" hidden="1">
      <c r="A342">
        <v>341</v>
      </c>
      <c r="B342">
        <v>69</v>
      </c>
      <c r="D342">
        <v>701000002</v>
      </c>
      <c r="E342" s="139">
        <v>44984</v>
      </c>
      <c r="F342">
        <f t="shared" si="15"/>
        <v>2</v>
      </c>
      <c r="G342" s="139">
        <v>44984</v>
      </c>
      <c r="H342">
        <f t="shared" si="16"/>
        <v>16</v>
      </c>
      <c r="I342" t="s">
        <v>2158</v>
      </c>
      <c r="J342" t="str">
        <f>VLOOKUP(I342,'C701- Recalculate'!$D$27:$D$751,1,0)</f>
        <v>069MPI1230510005</v>
      </c>
      <c r="K342">
        <v>0</v>
      </c>
      <c r="L342">
        <v>56712329</v>
      </c>
      <c r="M342" s="138">
        <f t="shared" si="17"/>
        <v>-56712329</v>
      </c>
      <c r="N342" t="s">
        <v>178</v>
      </c>
      <c r="P342" t="s">
        <v>3839</v>
      </c>
      <c r="R342" t="s">
        <v>3808</v>
      </c>
    </row>
    <row r="343" spans="1:18" hidden="1">
      <c r="A343">
        <v>342</v>
      </c>
      <c r="B343">
        <v>69</v>
      </c>
      <c r="D343">
        <v>701000002</v>
      </c>
      <c r="E343" s="139">
        <v>44960</v>
      </c>
      <c r="F343">
        <f t="shared" si="15"/>
        <v>2</v>
      </c>
      <c r="G343" s="139">
        <v>44960</v>
      </c>
      <c r="H343">
        <f t="shared" si="16"/>
        <v>16</v>
      </c>
      <c r="I343" t="s">
        <v>1787</v>
      </c>
      <c r="J343" t="str">
        <f>VLOOKUP(I343,'C701- Recalculate'!$D$27:$D$751,1,0)</f>
        <v>069MPI1230340001</v>
      </c>
      <c r="K343">
        <v>0</v>
      </c>
      <c r="L343">
        <v>17808219</v>
      </c>
      <c r="M343" s="138">
        <f t="shared" si="17"/>
        <v>-17808219</v>
      </c>
      <c r="N343" t="s">
        <v>178</v>
      </c>
      <c r="P343" t="s">
        <v>3839</v>
      </c>
      <c r="R343" t="s">
        <v>3808</v>
      </c>
    </row>
    <row r="344" spans="1:18" hidden="1">
      <c r="A344">
        <v>343</v>
      </c>
      <c r="B344">
        <v>69</v>
      </c>
      <c r="D344">
        <v>701000002</v>
      </c>
      <c r="E344" s="139">
        <v>44963</v>
      </c>
      <c r="F344">
        <f t="shared" si="15"/>
        <v>2</v>
      </c>
      <c r="G344" s="139">
        <v>44963</v>
      </c>
      <c r="H344">
        <f t="shared" si="16"/>
        <v>16</v>
      </c>
      <c r="I344" t="s">
        <v>1731</v>
      </c>
      <c r="J344" t="str">
        <f>VLOOKUP(I344,'C701- Recalculate'!$D$27:$D$751,1,0)</f>
        <v>069MPI1230040002</v>
      </c>
      <c r="K344">
        <v>0</v>
      </c>
      <c r="L344">
        <v>44931507</v>
      </c>
      <c r="M344" s="138">
        <f t="shared" si="17"/>
        <v>-44931507</v>
      </c>
      <c r="N344" t="s">
        <v>178</v>
      </c>
      <c r="P344" t="s">
        <v>3839</v>
      </c>
      <c r="R344" t="s">
        <v>3808</v>
      </c>
    </row>
    <row r="345" spans="1:18" hidden="1">
      <c r="A345">
        <v>344</v>
      </c>
      <c r="B345">
        <v>69</v>
      </c>
      <c r="D345">
        <v>701000002</v>
      </c>
      <c r="E345" s="139">
        <v>44963</v>
      </c>
      <c r="F345">
        <f t="shared" si="15"/>
        <v>2</v>
      </c>
      <c r="G345" s="139">
        <v>44963</v>
      </c>
      <c r="H345">
        <f t="shared" si="16"/>
        <v>16</v>
      </c>
      <c r="I345" t="s">
        <v>1737</v>
      </c>
      <c r="J345" t="str">
        <f>VLOOKUP(I345,'C701- Recalculate'!$D$27:$D$751,1,0)</f>
        <v>069MPI1230100004</v>
      </c>
      <c r="K345">
        <v>0</v>
      </c>
      <c r="L345">
        <v>43835616</v>
      </c>
      <c r="M345" s="138">
        <f t="shared" si="17"/>
        <v>-43835616</v>
      </c>
      <c r="N345" t="s">
        <v>178</v>
      </c>
      <c r="P345" t="s">
        <v>3839</v>
      </c>
      <c r="R345" t="s">
        <v>3808</v>
      </c>
    </row>
    <row r="346" spans="1:18" hidden="1">
      <c r="A346">
        <v>345</v>
      </c>
      <c r="B346">
        <v>69</v>
      </c>
      <c r="D346">
        <v>701000002</v>
      </c>
      <c r="E346" s="139">
        <v>44963</v>
      </c>
      <c r="F346">
        <f t="shared" si="15"/>
        <v>2</v>
      </c>
      <c r="G346" s="139">
        <v>44963</v>
      </c>
      <c r="H346">
        <f t="shared" si="16"/>
        <v>16</v>
      </c>
      <c r="I346" t="s">
        <v>1737</v>
      </c>
      <c r="J346" t="str">
        <f>VLOOKUP(I346,'C701- Recalculate'!$D$27:$D$751,1,0)</f>
        <v>069MPI1230100004</v>
      </c>
      <c r="K346">
        <v>0</v>
      </c>
      <c r="L346">
        <v>87671233</v>
      </c>
      <c r="M346" s="138">
        <f t="shared" si="17"/>
        <v>-87671233</v>
      </c>
      <c r="N346" t="s">
        <v>178</v>
      </c>
      <c r="P346" t="s">
        <v>3839</v>
      </c>
      <c r="R346" t="s">
        <v>3808</v>
      </c>
    </row>
    <row r="347" spans="1:18" hidden="1">
      <c r="A347">
        <v>346</v>
      </c>
      <c r="B347">
        <v>69</v>
      </c>
      <c r="D347">
        <v>701000002</v>
      </c>
      <c r="E347" s="139">
        <v>44963</v>
      </c>
      <c r="F347">
        <f t="shared" si="15"/>
        <v>2</v>
      </c>
      <c r="G347" s="139">
        <v>44963</v>
      </c>
      <c r="H347">
        <f t="shared" si="16"/>
        <v>16</v>
      </c>
      <c r="I347" t="s">
        <v>1784</v>
      </c>
      <c r="J347" t="str">
        <f>VLOOKUP(I347,'C701- Recalculate'!$D$27:$D$751,1,0)</f>
        <v>069MPI1230340002</v>
      </c>
      <c r="K347">
        <v>0</v>
      </c>
      <c r="L347">
        <v>35616439</v>
      </c>
      <c r="M347" s="138">
        <f t="shared" si="17"/>
        <v>-35616439</v>
      </c>
      <c r="N347" t="s">
        <v>178</v>
      </c>
      <c r="P347" t="s">
        <v>3839</v>
      </c>
      <c r="R347" t="s">
        <v>3808</v>
      </c>
    </row>
    <row r="348" spans="1:18" hidden="1">
      <c r="A348">
        <v>347</v>
      </c>
      <c r="B348">
        <v>69</v>
      </c>
      <c r="D348">
        <v>701000002</v>
      </c>
      <c r="E348" s="139">
        <v>44964</v>
      </c>
      <c r="F348">
        <f t="shared" si="15"/>
        <v>2</v>
      </c>
      <c r="G348" s="139">
        <v>44964</v>
      </c>
      <c r="H348">
        <f t="shared" si="16"/>
        <v>16</v>
      </c>
      <c r="I348" t="s">
        <v>1869</v>
      </c>
      <c r="J348" t="str">
        <f>VLOOKUP(I348,'C701- Recalculate'!$D$27:$D$751,1,0)</f>
        <v>069MPI1230380006</v>
      </c>
      <c r="K348">
        <v>0</v>
      </c>
      <c r="L348">
        <v>15890411</v>
      </c>
      <c r="M348" s="138">
        <f t="shared" si="17"/>
        <v>-15890411</v>
      </c>
      <c r="N348" t="s">
        <v>178</v>
      </c>
      <c r="P348" t="s">
        <v>3839</v>
      </c>
      <c r="R348" t="s">
        <v>3808</v>
      </c>
    </row>
    <row r="349" spans="1:18" hidden="1">
      <c r="A349">
        <v>348</v>
      </c>
      <c r="B349">
        <v>69</v>
      </c>
      <c r="D349">
        <v>701000002</v>
      </c>
      <c r="E349" s="139">
        <v>44964</v>
      </c>
      <c r="F349">
        <f t="shared" si="15"/>
        <v>2</v>
      </c>
      <c r="G349" s="139">
        <v>44964</v>
      </c>
      <c r="H349">
        <f t="shared" si="16"/>
        <v>16</v>
      </c>
      <c r="I349" t="s">
        <v>1878</v>
      </c>
      <c r="J349" t="str">
        <f>VLOOKUP(I349,'C701- Recalculate'!$D$27:$D$751,1,0)</f>
        <v>069MPI1230380016</v>
      </c>
      <c r="K349">
        <v>0</v>
      </c>
      <c r="L349">
        <v>23835616</v>
      </c>
      <c r="M349" s="138">
        <f t="shared" si="17"/>
        <v>-23835616</v>
      </c>
      <c r="N349" t="s">
        <v>178</v>
      </c>
      <c r="P349" t="s">
        <v>3839</v>
      </c>
      <c r="R349" t="s">
        <v>3808</v>
      </c>
    </row>
    <row r="350" spans="1:18" hidden="1">
      <c r="A350">
        <v>349</v>
      </c>
      <c r="B350">
        <v>69</v>
      </c>
      <c r="D350">
        <v>701000002</v>
      </c>
      <c r="E350" s="139">
        <v>44965</v>
      </c>
      <c r="F350">
        <f t="shared" si="15"/>
        <v>2</v>
      </c>
      <c r="G350" s="139">
        <v>44965</v>
      </c>
      <c r="H350">
        <f t="shared" si="16"/>
        <v>16</v>
      </c>
      <c r="I350" t="s">
        <v>1728</v>
      </c>
      <c r="J350" t="str">
        <f>VLOOKUP(I350,'C701- Recalculate'!$D$27:$D$751,1,0)</f>
        <v>069MPI1230040001</v>
      </c>
      <c r="K350">
        <v>0</v>
      </c>
      <c r="L350">
        <v>44931507</v>
      </c>
      <c r="M350" s="138">
        <f t="shared" si="17"/>
        <v>-44931507</v>
      </c>
      <c r="N350" t="s">
        <v>178</v>
      </c>
      <c r="P350" t="s">
        <v>3839</v>
      </c>
      <c r="R350" t="s">
        <v>3808</v>
      </c>
    </row>
    <row r="351" spans="1:18" hidden="1">
      <c r="A351">
        <v>350</v>
      </c>
      <c r="B351">
        <v>69</v>
      </c>
      <c r="D351">
        <v>701000002</v>
      </c>
      <c r="E351" s="139">
        <v>44965</v>
      </c>
      <c r="F351">
        <f t="shared" si="15"/>
        <v>2</v>
      </c>
      <c r="G351" s="139">
        <v>44965</v>
      </c>
      <c r="H351">
        <f t="shared" si="16"/>
        <v>16</v>
      </c>
      <c r="I351" t="s">
        <v>1797</v>
      </c>
      <c r="J351" t="str">
        <f>VLOOKUP(I351,'C701- Recalculate'!$D$27:$D$751,1,0)</f>
        <v>069MPI1230370018</v>
      </c>
      <c r="K351">
        <v>0</v>
      </c>
      <c r="L351">
        <v>23342465</v>
      </c>
      <c r="M351" s="138">
        <f t="shared" si="17"/>
        <v>-23342465</v>
      </c>
      <c r="N351" t="s">
        <v>178</v>
      </c>
      <c r="P351" t="s">
        <v>3839</v>
      </c>
      <c r="R351" t="s">
        <v>3808</v>
      </c>
    </row>
    <row r="352" spans="1:18" hidden="1">
      <c r="A352">
        <v>351</v>
      </c>
      <c r="B352">
        <v>69</v>
      </c>
      <c r="D352">
        <v>701000002</v>
      </c>
      <c r="E352" s="139">
        <v>44965</v>
      </c>
      <c r="F352">
        <f t="shared" si="15"/>
        <v>2</v>
      </c>
      <c r="G352" s="139">
        <v>44965</v>
      </c>
      <c r="H352">
        <f t="shared" si="16"/>
        <v>16</v>
      </c>
      <c r="I352" t="s">
        <v>1893</v>
      </c>
      <c r="J352" t="str">
        <f>VLOOKUP(I352,'C701- Recalculate'!$D$27:$D$751,1,0)</f>
        <v>069MPI1230390003</v>
      </c>
      <c r="K352">
        <v>0</v>
      </c>
      <c r="L352">
        <v>48493151</v>
      </c>
      <c r="M352" s="138">
        <f t="shared" si="17"/>
        <v>-48493151</v>
      </c>
      <c r="N352" t="s">
        <v>178</v>
      </c>
      <c r="P352" t="s">
        <v>3839</v>
      </c>
      <c r="R352" t="s">
        <v>3808</v>
      </c>
    </row>
    <row r="353" spans="1:18" hidden="1">
      <c r="A353">
        <v>352</v>
      </c>
      <c r="B353">
        <v>69</v>
      </c>
      <c r="D353">
        <v>701000002</v>
      </c>
      <c r="E353" s="139">
        <v>44965</v>
      </c>
      <c r="F353">
        <f t="shared" si="15"/>
        <v>2</v>
      </c>
      <c r="G353" s="139">
        <v>44965</v>
      </c>
      <c r="H353">
        <f t="shared" si="16"/>
        <v>16</v>
      </c>
      <c r="I353" t="s">
        <v>1896</v>
      </c>
      <c r="J353" t="str">
        <f>VLOOKUP(I353,'C701- Recalculate'!$D$27:$D$751,1,0)</f>
        <v>069MPI1230390005</v>
      </c>
      <c r="K353">
        <v>0</v>
      </c>
      <c r="L353">
        <v>23835616</v>
      </c>
      <c r="M353" s="138">
        <f t="shared" si="17"/>
        <v>-23835616</v>
      </c>
      <c r="N353" t="s">
        <v>178</v>
      </c>
      <c r="P353" t="s">
        <v>3839</v>
      </c>
      <c r="R353" t="s">
        <v>3808</v>
      </c>
    </row>
    <row r="354" spans="1:18" hidden="1">
      <c r="A354">
        <v>353</v>
      </c>
      <c r="B354">
        <v>69</v>
      </c>
      <c r="D354">
        <v>701000002</v>
      </c>
      <c r="E354" s="139">
        <v>44966</v>
      </c>
      <c r="F354">
        <f t="shared" si="15"/>
        <v>2</v>
      </c>
      <c r="G354" s="139">
        <v>44966</v>
      </c>
      <c r="H354">
        <f t="shared" si="16"/>
        <v>16</v>
      </c>
      <c r="I354" t="s">
        <v>1757</v>
      </c>
      <c r="J354" t="str">
        <f>VLOOKUP(I354,'C701- Recalculate'!$D$27:$D$751,1,0)</f>
        <v>069MPI1230160002</v>
      </c>
      <c r="K354">
        <v>0</v>
      </c>
      <c r="L354">
        <v>26630137</v>
      </c>
      <c r="M354" s="138">
        <f t="shared" si="17"/>
        <v>-26630137</v>
      </c>
      <c r="N354" t="s">
        <v>178</v>
      </c>
      <c r="P354" t="s">
        <v>3839</v>
      </c>
      <c r="R354" t="s">
        <v>3808</v>
      </c>
    </row>
    <row r="355" spans="1:18" hidden="1">
      <c r="A355">
        <v>354</v>
      </c>
      <c r="B355">
        <v>69</v>
      </c>
      <c r="D355">
        <v>701000002</v>
      </c>
      <c r="E355" s="139">
        <v>44966</v>
      </c>
      <c r="F355">
        <f t="shared" si="15"/>
        <v>2</v>
      </c>
      <c r="G355" s="139">
        <v>44966</v>
      </c>
      <c r="H355">
        <f t="shared" si="16"/>
        <v>16</v>
      </c>
      <c r="I355" t="s">
        <v>1890</v>
      </c>
      <c r="J355" t="str">
        <f>VLOOKUP(I355,'C701- Recalculate'!$D$27:$D$751,1,0)</f>
        <v>069MPI1230390002</v>
      </c>
      <c r="K355">
        <v>0</v>
      </c>
      <c r="L355">
        <v>48493150</v>
      </c>
      <c r="M355" s="138">
        <f t="shared" si="17"/>
        <v>-48493150</v>
      </c>
      <c r="N355" t="s">
        <v>178</v>
      </c>
      <c r="P355" t="s">
        <v>3839</v>
      </c>
      <c r="R355" t="s">
        <v>3808</v>
      </c>
    </row>
    <row r="356" spans="1:18" hidden="1">
      <c r="A356">
        <v>355</v>
      </c>
      <c r="B356">
        <v>69</v>
      </c>
      <c r="D356">
        <v>701000002</v>
      </c>
      <c r="E356" s="139">
        <v>44966</v>
      </c>
      <c r="F356">
        <f t="shared" si="15"/>
        <v>2</v>
      </c>
      <c r="G356" s="139">
        <v>44966</v>
      </c>
      <c r="H356">
        <f t="shared" si="16"/>
        <v>16</v>
      </c>
      <c r="I356" t="s">
        <v>1944</v>
      </c>
      <c r="J356" t="str">
        <f>VLOOKUP(I356,'C701- Recalculate'!$D$27:$D$751,1,0)</f>
        <v>069MPI1230400006</v>
      </c>
      <c r="K356">
        <v>0</v>
      </c>
      <c r="L356">
        <v>21369863</v>
      </c>
      <c r="M356" s="138">
        <f t="shared" si="17"/>
        <v>-21369863</v>
      </c>
      <c r="N356" t="s">
        <v>178</v>
      </c>
      <c r="P356" t="s">
        <v>3839</v>
      </c>
      <c r="R356" t="s">
        <v>3808</v>
      </c>
    </row>
    <row r="357" spans="1:18" hidden="1">
      <c r="A357">
        <v>356</v>
      </c>
      <c r="B357">
        <v>69</v>
      </c>
      <c r="D357">
        <v>701000002</v>
      </c>
      <c r="E357" s="139">
        <v>44966</v>
      </c>
      <c r="F357">
        <f t="shared" si="15"/>
        <v>2</v>
      </c>
      <c r="G357" s="139">
        <v>44966</v>
      </c>
      <c r="H357">
        <f t="shared" si="16"/>
        <v>16</v>
      </c>
      <c r="I357" t="s">
        <v>1926</v>
      </c>
      <c r="J357" t="str">
        <f>VLOOKUP(I357,'C701- Recalculate'!$D$27:$D$751,1,0)</f>
        <v>069MPI1230400009</v>
      </c>
      <c r="K357">
        <v>0</v>
      </c>
      <c r="L357">
        <v>14246575</v>
      </c>
      <c r="M357" s="138">
        <f t="shared" si="17"/>
        <v>-14246575</v>
      </c>
      <c r="N357" t="s">
        <v>178</v>
      </c>
      <c r="P357" t="s">
        <v>3839</v>
      </c>
      <c r="R357" t="s">
        <v>3808</v>
      </c>
    </row>
    <row r="358" spans="1:18" hidden="1">
      <c r="A358">
        <v>357</v>
      </c>
      <c r="B358">
        <v>69</v>
      </c>
      <c r="D358">
        <v>701000002</v>
      </c>
      <c r="E358" s="139">
        <v>44986</v>
      </c>
      <c r="F358">
        <f t="shared" si="15"/>
        <v>3</v>
      </c>
      <c r="G358" s="139">
        <v>44986</v>
      </c>
      <c r="H358">
        <f t="shared" si="16"/>
        <v>16</v>
      </c>
      <c r="I358" t="s">
        <v>2120</v>
      </c>
      <c r="J358" t="str">
        <f>VLOOKUP(I358,'C701- Recalculate'!$D$27:$D$751,1,0)</f>
        <v>069MPI1230480002</v>
      </c>
      <c r="K358">
        <v>0</v>
      </c>
      <c r="L358">
        <v>42739726</v>
      </c>
      <c r="M358" s="138">
        <f t="shared" si="17"/>
        <v>-42739726</v>
      </c>
      <c r="N358" t="s">
        <v>178</v>
      </c>
      <c r="P358" t="s">
        <v>3839</v>
      </c>
      <c r="R358" t="s">
        <v>3808</v>
      </c>
    </row>
    <row r="359" spans="1:18" hidden="1">
      <c r="A359">
        <v>358</v>
      </c>
      <c r="B359">
        <v>69</v>
      </c>
      <c r="D359">
        <v>701000002</v>
      </c>
      <c r="E359" s="139">
        <v>44986</v>
      </c>
      <c r="F359">
        <f t="shared" si="15"/>
        <v>3</v>
      </c>
      <c r="G359" s="139">
        <v>44986</v>
      </c>
      <c r="H359">
        <f t="shared" si="16"/>
        <v>16</v>
      </c>
      <c r="I359" t="s">
        <v>2208</v>
      </c>
      <c r="J359" t="str">
        <f>VLOOKUP(I359,'C701- Recalculate'!$D$27:$D$751,1,0)</f>
        <v>069MPI1230600005</v>
      </c>
      <c r="K359">
        <v>0</v>
      </c>
      <c r="L359">
        <v>24657534</v>
      </c>
      <c r="M359" s="138">
        <f t="shared" si="17"/>
        <v>-24657534</v>
      </c>
      <c r="N359" t="s">
        <v>178</v>
      </c>
      <c r="P359" t="s">
        <v>3839</v>
      </c>
      <c r="R359" t="s">
        <v>3808</v>
      </c>
    </row>
    <row r="360" spans="1:18" hidden="1">
      <c r="A360">
        <v>359</v>
      </c>
      <c r="B360">
        <v>69</v>
      </c>
      <c r="D360">
        <v>701000002</v>
      </c>
      <c r="E360" s="139">
        <v>44986</v>
      </c>
      <c r="F360">
        <f t="shared" si="15"/>
        <v>3</v>
      </c>
      <c r="G360" s="139">
        <v>44986</v>
      </c>
      <c r="H360">
        <f t="shared" si="16"/>
        <v>16</v>
      </c>
      <c r="I360" t="s">
        <v>2192</v>
      </c>
      <c r="J360" t="str">
        <f>VLOOKUP(I360,'C701- Recalculate'!$D$27:$D$751,1,0)</f>
        <v>069MPI1230600011</v>
      </c>
      <c r="K360">
        <v>0</v>
      </c>
      <c r="L360">
        <v>16164384</v>
      </c>
      <c r="M360" s="138">
        <f t="shared" si="17"/>
        <v>-16164384</v>
      </c>
      <c r="N360" t="s">
        <v>178</v>
      </c>
      <c r="P360" t="s">
        <v>3839</v>
      </c>
      <c r="R360" t="s">
        <v>3808</v>
      </c>
    </row>
    <row r="361" spans="1:18" hidden="1">
      <c r="A361">
        <v>360</v>
      </c>
      <c r="B361">
        <v>69</v>
      </c>
      <c r="D361">
        <v>701000002</v>
      </c>
      <c r="E361" s="139">
        <v>44998</v>
      </c>
      <c r="F361">
        <f t="shared" si="15"/>
        <v>3</v>
      </c>
      <c r="G361" s="139">
        <v>44998</v>
      </c>
      <c r="H361">
        <f t="shared" si="16"/>
        <v>16</v>
      </c>
      <c r="I361" t="s">
        <v>1893</v>
      </c>
      <c r="J361" t="str">
        <f>VLOOKUP(I361,'C701- Recalculate'!$D$27:$D$751,1,0)</f>
        <v>069MPI1230390003</v>
      </c>
      <c r="K361">
        <v>0</v>
      </c>
      <c r="L361">
        <v>96986302</v>
      </c>
      <c r="M361" s="138">
        <f t="shared" si="17"/>
        <v>-96986302</v>
      </c>
      <c r="N361" t="s">
        <v>178</v>
      </c>
      <c r="P361" t="s">
        <v>3839</v>
      </c>
      <c r="R361" t="s">
        <v>3808</v>
      </c>
    </row>
    <row r="362" spans="1:18" hidden="1">
      <c r="A362">
        <v>361</v>
      </c>
      <c r="B362">
        <v>69</v>
      </c>
      <c r="D362">
        <v>701000002</v>
      </c>
      <c r="E362" s="139">
        <v>44998</v>
      </c>
      <c r="F362">
        <f t="shared" si="15"/>
        <v>3</v>
      </c>
      <c r="G362" s="139">
        <v>44998</v>
      </c>
      <c r="H362">
        <f t="shared" si="16"/>
        <v>16</v>
      </c>
      <c r="I362" t="s">
        <v>2109</v>
      </c>
      <c r="J362" t="str">
        <f>VLOOKUP(I362,'C701- Recalculate'!$D$27:$D$751,1,0)</f>
        <v>069MPI1230480006</v>
      </c>
      <c r="K362">
        <v>0</v>
      </c>
      <c r="L362">
        <v>146849315</v>
      </c>
      <c r="M362" s="138">
        <f t="shared" si="17"/>
        <v>-146849315</v>
      </c>
      <c r="N362" t="s">
        <v>178</v>
      </c>
      <c r="P362" t="s">
        <v>3839</v>
      </c>
      <c r="R362" t="s">
        <v>3808</v>
      </c>
    </row>
    <row r="363" spans="1:18" hidden="1">
      <c r="A363">
        <v>362</v>
      </c>
      <c r="B363">
        <v>69</v>
      </c>
      <c r="D363">
        <v>701000002</v>
      </c>
      <c r="E363" s="139">
        <v>44998</v>
      </c>
      <c r="F363">
        <f t="shared" si="15"/>
        <v>3</v>
      </c>
      <c r="G363" s="139">
        <v>44998</v>
      </c>
      <c r="H363">
        <f t="shared" si="16"/>
        <v>16</v>
      </c>
      <c r="I363" t="s">
        <v>2158</v>
      </c>
      <c r="J363" t="str">
        <f>VLOOKUP(I363,'C701- Recalculate'!$D$27:$D$751,1,0)</f>
        <v>069MPI1230510005</v>
      </c>
      <c r="K363">
        <v>0</v>
      </c>
      <c r="L363">
        <v>56712329</v>
      </c>
      <c r="M363" s="138">
        <f t="shared" si="17"/>
        <v>-56712329</v>
      </c>
      <c r="N363" t="s">
        <v>178</v>
      </c>
      <c r="P363" t="s">
        <v>3839</v>
      </c>
      <c r="R363" t="s">
        <v>3808</v>
      </c>
    </row>
    <row r="364" spans="1:18" hidden="1">
      <c r="A364">
        <v>363</v>
      </c>
      <c r="B364">
        <v>69</v>
      </c>
      <c r="D364">
        <v>701000002</v>
      </c>
      <c r="E364" s="139">
        <v>44999</v>
      </c>
      <c r="F364">
        <f t="shared" si="15"/>
        <v>3</v>
      </c>
      <c r="G364" s="139">
        <v>44999</v>
      </c>
      <c r="H364">
        <f t="shared" si="16"/>
        <v>16</v>
      </c>
      <c r="I364" t="s">
        <v>2109</v>
      </c>
      <c r="J364" t="str">
        <f>VLOOKUP(I364,'C701- Recalculate'!$D$27:$D$751,1,0)</f>
        <v>069MPI1230480006</v>
      </c>
      <c r="K364">
        <v>0</v>
      </c>
      <c r="L364">
        <v>73424658</v>
      </c>
      <c r="M364" s="138">
        <f t="shared" si="17"/>
        <v>-73424658</v>
      </c>
      <c r="N364" t="s">
        <v>178</v>
      </c>
      <c r="P364" t="s">
        <v>3839</v>
      </c>
      <c r="R364" t="s">
        <v>3808</v>
      </c>
    </row>
    <row r="365" spans="1:18" hidden="1">
      <c r="A365">
        <v>364</v>
      </c>
      <c r="B365">
        <v>69</v>
      </c>
      <c r="D365">
        <v>701000002</v>
      </c>
      <c r="E365" s="139">
        <v>44999</v>
      </c>
      <c r="F365">
        <f t="shared" si="15"/>
        <v>3</v>
      </c>
      <c r="G365" s="139">
        <v>44999</v>
      </c>
      <c r="H365">
        <f t="shared" si="16"/>
        <v>16</v>
      </c>
      <c r="I365" t="s">
        <v>2145</v>
      </c>
      <c r="J365" t="str">
        <f>VLOOKUP(I365,'C701- Recalculate'!$D$27:$D$751,1,0)</f>
        <v>069MPI1230510006</v>
      </c>
      <c r="K365">
        <v>0</v>
      </c>
      <c r="L365">
        <v>27534246</v>
      </c>
      <c r="M365" s="138">
        <f t="shared" si="17"/>
        <v>-27534246</v>
      </c>
      <c r="N365" t="s">
        <v>178</v>
      </c>
      <c r="P365" t="s">
        <v>3839</v>
      </c>
      <c r="R365" t="s">
        <v>3808</v>
      </c>
    </row>
    <row r="366" spans="1:18" hidden="1">
      <c r="A366">
        <v>365</v>
      </c>
      <c r="B366">
        <v>69</v>
      </c>
      <c r="D366">
        <v>701000002</v>
      </c>
      <c r="E366" s="139">
        <v>45000</v>
      </c>
      <c r="F366">
        <f t="shared" si="15"/>
        <v>3</v>
      </c>
      <c r="G366" s="139">
        <v>45000</v>
      </c>
      <c r="H366">
        <f t="shared" si="16"/>
        <v>16</v>
      </c>
      <c r="I366" t="s">
        <v>2048</v>
      </c>
      <c r="J366" t="str">
        <f>VLOOKUP(I366,'C701- Recalculate'!$D$27:$D$751,1,0)</f>
        <v>069MPI1230460005</v>
      </c>
      <c r="K366">
        <v>0</v>
      </c>
      <c r="L366">
        <v>54109589</v>
      </c>
      <c r="M366" s="138">
        <f t="shared" si="17"/>
        <v>-54109589</v>
      </c>
      <c r="N366" t="s">
        <v>178</v>
      </c>
      <c r="P366" t="s">
        <v>3839</v>
      </c>
      <c r="R366" t="s">
        <v>3808</v>
      </c>
    </row>
    <row r="367" spans="1:18" hidden="1">
      <c r="A367">
        <v>366</v>
      </c>
      <c r="B367">
        <v>69</v>
      </c>
      <c r="D367">
        <v>701000002</v>
      </c>
      <c r="E367" s="139">
        <v>45000</v>
      </c>
      <c r="F367">
        <f t="shared" si="15"/>
        <v>3</v>
      </c>
      <c r="G367" s="139">
        <v>45000</v>
      </c>
      <c r="H367">
        <f t="shared" si="16"/>
        <v>16</v>
      </c>
      <c r="I367" t="s">
        <v>2055</v>
      </c>
      <c r="J367" t="str">
        <f>VLOOKUP(I367,'C701- Recalculate'!$D$27:$D$751,1,0)</f>
        <v>069MPI1230460006</v>
      </c>
      <c r="K367">
        <v>0</v>
      </c>
      <c r="L367">
        <v>54109589</v>
      </c>
      <c r="M367" s="138">
        <f t="shared" si="17"/>
        <v>-54109589</v>
      </c>
      <c r="N367" t="s">
        <v>178</v>
      </c>
      <c r="P367" t="s">
        <v>3839</v>
      </c>
      <c r="R367" t="s">
        <v>3808</v>
      </c>
    </row>
    <row r="368" spans="1:18" hidden="1">
      <c r="A368">
        <v>367</v>
      </c>
      <c r="B368">
        <v>69</v>
      </c>
      <c r="D368">
        <v>701000002</v>
      </c>
      <c r="E368" s="139">
        <v>45000</v>
      </c>
      <c r="F368">
        <f t="shared" si="15"/>
        <v>3</v>
      </c>
      <c r="G368" s="139">
        <v>45000</v>
      </c>
      <c r="H368">
        <f t="shared" si="16"/>
        <v>16</v>
      </c>
      <c r="I368" t="s">
        <v>2161</v>
      </c>
      <c r="J368" t="str">
        <f>VLOOKUP(I368,'C701- Recalculate'!$D$27:$D$751,1,0)</f>
        <v>069MPI1230510007</v>
      </c>
      <c r="K368">
        <v>0</v>
      </c>
      <c r="L368">
        <v>37260274</v>
      </c>
      <c r="M368" s="138">
        <f t="shared" si="17"/>
        <v>-37260274</v>
      </c>
      <c r="N368" t="s">
        <v>178</v>
      </c>
      <c r="P368" t="s">
        <v>3839</v>
      </c>
      <c r="R368" t="s">
        <v>3808</v>
      </c>
    </row>
    <row r="369" spans="1:18" hidden="1">
      <c r="A369">
        <v>368</v>
      </c>
      <c r="B369">
        <v>69</v>
      </c>
      <c r="D369">
        <v>701000002</v>
      </c>
      <c r="E369" s="139">
        <v>45000</v>
      </c>
      <c r="F369">
        <f t="shared" si="15"/>
        <v>3</v>
      </c>
      <c r="G369" s="139">
        <v>45000</v>
      </c>
      <c r="H369">
        <f t="shared" si="16"/>
        <v>16</v>
      </c>
      <c r="I369" t="s">
        <v>2261</v>
      </c>
      <c r="J369" t="str">
        <f>VLOOKUP(I369,'C701- Recalculate'!$D$27:$D$751,1,0)</f>
        <v>069MPI1230730001</v>
      </c>
      <c r="K369">
        <v>0</v>
      </c>
      <c r="L369">
        <v>29315069</v>
      </c>
      <c r="M369" s="138">
        <f t="shared" si="17"/>
        <v>-29315069</v>
      </c>
      <c r="N369" t="s">
        <v>178</v>
      </c>
      <c r="P369" t="s">
        <v>3839</v>
      </c>
      <c r="R369" t="s">
        <v>3808</v>
      </c>
    </row>
    <row r="370" spans="1:18" hidden="1">
      <c r="A370">
        <v>369</v>
      </c>
      <c r="B370">
        <v>69</v>
      </c>
      <c r="D370">
        <v>701000002</v>
      </c>
      <c r="E370" s="139">
        <v>45001</v>
      </c>
      <c r="F370">
        <f t="shared" si="15"/>
        <v>3</v>
      </c>
      <c r="G370" s="139">
        <v>45001</v>
      </c>
      <c r="H370">
        <f t="shared" si="16"/>
        <v>16</v>
      </c>
      <c r="I370" t="s">
        <v>2132</v>
      </c>
      <c r="J370" t="str">
        <f>VLOOKUP(I370,'C701- Recalculate'!$D$27:$D$751,1,0)</f>
        <v>069MPI1230480008</v>
      </c>
      <c r="K370">
        <v>0</v>
      </c>
      <c r="L370">
        <v>44520547</v>
      </c>
      <c r="M370" s="138">
        <f t="shared" si="17"/>
        <v>-44520547</v>
      </c>
      <c r="N370" t="s">
        <v>178</v>
      </c>
      <c r="P370" t="s">
        <v>3839</v>
      </c>
      <c r="R370" t="s">
        <v>3808</v>
      </c>
    </row>
    <row r="371" spans="1:18" hidden="1">
      <c r="A371">
        <v>370</v>
      </c>
      <c r="B371">
        <v>69</v>
      </c>
      <c r="D371">
        <v>701000002</v>
      </c>
      <c r="E371" s="139">
        <v>45002</v>
      </c>
      <c r="F371">
        <f t="shared" si="15"/>
        <v>3</v>
      </c>
      <c r="G371" s="139">
        <v>45002</v>
      </c>
      <c r="H371">
        <f t="shared" si="16"/>
        <v>16</v>
      </c>
      <c r="I371" t="s">
        <v>2276</v>
      </c>
      <c r="J371" t="str">
        <f>VLOOKUP(I371,'C701- Recalculate'!$D$27:$D$751,1,0)</f>
        <v>069MPI1230760003</v>
      </c>
      <c r="K371">
        <v>0</v>
      </c>
      <c r="L371">
        <v>50684932</v>
      </c>
      <c r="M371" s="138">
        <f t="shared" si="17"/>
        <v>-50684932</v>
      </c>
      <c r="N371" t="s">
        <v>178</v>
      </c>
      <c r="P371" t="s">
        <v>3839</v>
      </c>
      <c r="R371" t="s">
        <v>3808</v>
      </c>
    </row>
    <row r="372" spans="1:18" hidden="1">
      <c r="A372">
        <v>371</v>
      </c>
      <c r="B372">
        <v>69</v>
      </c>
      <c r="D372">
        <v>701000002</v>
      </c>
      <c r="E372" s="139">
        <v>45002</v>
      </c>
      <c r="F372">
        <f t="shared" si="15"/>
        <v>3</v>
      </c>
      <c r="G372" s="139">
        <v>45002</v>
      </c>
      <c r="H372">
        <f t="shared" si="16"/>
        <v>16</v>
      </c>
      <c r="I372" t="s">
        <v>2273</v>
      </c>
      <c r="J372" t="str">
        <f>VLOOKUP(I372,'C701- Recalculate'!$D$27:$D$751,1,0)</f>
        <v>069MPI1230760004</v>
      </c>
      <c r="K372">
        <v>0</v>
      </c>
      <c r="L372">
        <v>50000000</v>
      </c>
      <c r="M372" s="138">
        <f t="shared" si="17"/>
        <v>-50000000</v>
      </c>
      <c r="N372" t="s">
        <v>178</v>
      </c>
      <c r="P372" t="s">
        <v>3839</v>
      </c>
      <c r="R372" t="s">
        <v>3808</v>
      </c>
    </row>
    <row r="373" spans="1:18" hidden="1">
      <c r="A373">
        <v>372</v>
      </c>
      <c r="B373">
        <v>69</v>
      </c>
      <c r="D373">
        <v>701000002</v>
      </c>
      <c r="E373" s="139">
        <v>44987</v>
      </c>
      <c r="F373">
        <f t="shared" si="15"/>
        <v>3</v>
      </c>
      <c r="G373" s="139">
        <v>44987</v>
      </c>
      <c r="H373">
        <f t="shared" si="16"/>
        <v>16</v>
      </c>
      <c r="I373" t="s">
        <v>1893</v>
      </c>
      <c r="J373" t="str">
        <f>VLOOKUP(I373,'C701- Recalculate'!$D$27:$D$751,1,0)</f>
        <v>069MPI1230390003</v>
      </c>
      <c r="K373">
        <v>0</v>
      </c>
      <c r="L373">
        <v>48493151</v>
      </c>
      <c r="M373" s="138">
        <f t="shared" si="17"/>
        <v>-48493151</v>
      </c>
      <c r="N373" t="s">
        <v>178</v>
      </c>
      <c r="P373" t="s">
        <v>3839</v>
      </c>
      <c r="R373" t="s">
        <v>3808</v>
      </c>
    </row>
    <row r="374" spans="1:18" hidden="1">
      <c r="A374">
        <v>373</v>
      </c>
      <c r="B374">
        <v>69</v>
      </c>
      <c r="D374">
        <v>701000002</v>
      </c>
      <c r="E374" s="139">
        <v>44987</v>
      </c>
      <c r="F374">
        <f t="shared" si="15"/>
        <v>3</v>
      </c>
      <c r="G374" s="139">
        <v>44987</v>
      </c>
      <c r="H374">
        <f t="shared" si="16"/>
        <v>16</v>
      </c>
      <c r="I374" t="s">
        <v>2120</v>
      </c>
      <c r="J374" t="str">
        <f>VLOOKUP(I374,'C701- Recalculate'!$D$27:$D$751,1,0)</f>
        <v>069MPI1230480002</v>
      </c>
      <c r="K374">
        <v>0</v>
      </c>
      <c r="L374">
        <v>42739726</v>
      </c>
      <c r="M374" s="138">
        <f t="shared" si="17"/>
        <v>-42739726</v>
      </c>
      <c r="N374" t="s">
        <v>178</v>
      </c>
      <c r="P374" t="s">
        <v>3839</v>
      </c>
      <c r="R374" t="s">
        <v>3808</v>
      </c>
    </row>
    <row r="375" spans="1:18" hidden="1">
      <c r="A375">
        <v>374</v>
      </c>
      <c r="B375">
        <v>69</v>
      </c>
      <c r="D375">
        <v>701000002</v>
      </c>
      <c r="E375" s="139">
        <v>44987</v>
      </c>
      <c r="F375">
        <f t="shared" si="15"/>
        <v>3</v>
      </c>
      <c r="G375" s="139">
        <v>44987</v>
      </c>
      <c r="H375">
        <f t="shared" si="16"/>
        <v>16</v>
      </c>
      <c r="I375" t="s">
        <v>2158</v>
      </c>
      <c r="J375" t="str">
        <f>VLOOKUP(I375,'C701- Recalculate'!$D$27:$D$751,1,0)</f>
        <v>069MPI1230510005</v>
      </c>
      <c r="K375">
        <v>0</v>
      </c>
      <c r="L375">
        <v>28356164</v>
      </c>
      <c r="M375" s="138">
        <f t="shared" si="17"/>
        <v>-28356164</v>
      </c>
      <c r="N375" t="s">
        <v>178</v>
      </c>
      <c r="P375" t="s">
        <v>3839</v>
      </c>
      <c r="R375" t="s">
        <v>3808</v>
      </c>
    </row>
    <row r="376" spans="1:18" hidden="1">
      <c r="A376">
        <v>375</v>
      </c>
      <c r="B376">
        <v>69</v>
      </c>
      <c r="D376">
        <v>701000002</v>
      </c>
      <c r="E376" s="139">
        <v>44987</v>
      </c>
      <c r="F376">
        <f t="shared" si="15"/>
        <v>3</v>
      </c>
      <c r="G376" s="139">
        <v>44987</v>
      </c>
      <c r="H376">
        <f t="shared" si="16"/>
        <v>16</v>
      </c>
      <c r="I376" t="s">
        <v>2145</v>
      </c>
      <c r="J376" t="str">
        <f>VLOOKUP(I376,'C701- Recalculate'!$D$27:$D$751,1,0)</f>
        <v>069MPI1230510006</v>
      </c>
      <c r="K376">
        <v>0</v>
      </c>
      <c r="L376">
        <v>27534246</v>
      </c>
      <c r="M376" s="138">
        <f t="shared" si="17"/>
        <v>-27534246</v>
      </c>
      <c r="N376" t="s">
        <v>178</v>
      </c>
      <c r="P376" t="s">
        <v>3839</v>
      </c>
      <c r="R376" t="s">
        <v>3808</v>
      </c>
    </row>
    <row r="377" spans="1:18" hidden="1">
      <c r="A377">
        <v>376</v>
      </c>
      <c r="B377">
        <v>69</v>
      </c>
      <c r="D377">
        <v>701000002</v>
      </c>
      <c r="E377" s="139">
        <v>45005</v>
      </c>
      <c r="F377">
        <f t="shared" si="15"/>
        <v>3</v>
      </c>
      <c r="G377" s="139">
        <v>45005</v>
      </c>
      <c r="H377">
        <f t="shared" si="16"/>
        <v>16</v>
      </c>
      <c r="I377" t="s">
        <v>2145</v>
      </c>
      <c r="J377" t="str">
        <f>VLOOKUP(I377,'C701- Recalculate'!$D$27:$D$751,1,0)</f>
        <v>069MPI1230510006</v>
      </c>
      <c r="K377">
        <v>0</v>
      </c>
      <c r="L377">
        <v>55068493</v>
      </c>
      <c r="M377" s="138">
        <f t="shared" si="17"/>
        <v>-55068493</v>
      </c>
      <c r="N377" t="s">
        <v>178</v>
      </c>
      <c r="P377" t="s">
        <v>3839</v>
      </c>
      <c r="R377" t="s">
        <v>3808</v>
      </c>
    </row>
    <row r="378" spans="1:18" hidden="1">
      <c r="A378">
        <v>377</v>
      </c>
      <c r="B378">
        <v>69</v>
      </c>
      <c r="D378">
        <v>701000002</v>
      </c>
      <c r="E378" s="139">
        <v>45005</v>
      </c>
      <c r="F378">
        <f t="shared" si="15"/>
        <v>3</v>
      </c>
      <c r="G378" s="139">
        <v>45005</v>
      </c>
      <c r="H378">
        <f t="shared" si="16"/>
        <v>16</v>
      </c>
      <c r="I378" t="s">
        <v>2261</v>
      </c>
      <c r="J378" t="str">
        <f>VLOOKUP(I378,'C701- Recalculate'!$D$27:$D$751,1,0)</f>
        <v>069MPI1230730001</v>
      </c>
      <c r="K378">
        <v>0</v>
      </c>
      <c r="L378">
        <v>58630137</v>
      </c>
      <c r="M378" s="138">
        <f t="shared" si="17"/>
        <v>-58630137</v>
      </c>
      <c r="N378" t="s">
        <v>178</v>
      </c>
      <c r="P378" t="s">
        <v>3839</v>
      </c>
      <c r="R378" t="s">
        <v>3808</v>
      </c>
    </row>
    <row r="379" spans="1:18" hidden="1">
      <c r="A379">
        <v>378</v>
      </c>
      <c r="B379">
        <v>69</v>
      </c>
      <c r="D379">
        <v>701000002</v>
      </c>
      <c r="E379" s="139">
        <v>45005</v>
      </c>
      <c r="F379">
        <f t="shared" si="15"/>
        <v>3</v>
      </c>
      <c r="G379" s="139">
        <v>45005</v>
      </c>
      <c r="H379">
        <f t="shared" si="16"/>
        <v>16</v>
      </c>
      <c r="I379" t="s">
        <v>2282</v>
      </c>
      <c r="J379" t="str">
        <f>VLOOKUP(I379,'C701- Recalculate'!$D$27:$D$751,1,0)</f>
        <v>069MPI1230760001</v>
      </c>
      <c r="K379">
        <v>0</v>
      </c>
      <c r="L379">
        <v>77808219</v>
      </c>
      <c r="M379" s="138">
        <f t="shared" si="17"/>
        <v>-77808219</v>
      </c>
      <c r="N379" t="s">
        <v>178</v>
      </c>
      <c r="P379" t="s">
        <v>3839</v>
      </c>
      <c r="R379" t="s">
        <v>3808</v>
      </c>
    </row>
    <row r="380" spans="1:18" hidden="1">
      <c r="A380">
        <v>379</v>
      </c>
      <c r="B380">
        <v>69</v>
      </c>
      <c r="D380">
        <v>701000002</v>
      </c>
      <c r="E380" s="139">
        <v>45005</v>
      </c>
      <c r="F380">
        <f t="shared" si="15"/>
        <v>3</v>
      </c>
      <c r="G380" s="139">
        <v>45005</v>
      </c>
      <c r="H380">
        <f t="shared" si="16"/>
        <v>16</v>
      </c>
      <c r="I380" t="s">
        <v>2279</v>
      </c>
      <c r="J380" t="str">
        <f>VLOOKUP(I380,'C701- Recalculate'!$D$27:$D$751,1,0)</f>
        <v>069MPI1230760002</v>
      </c>
      <c r="K380">
        <v>0</v>
      </c>
      <c r="L380">
        <v>20273972</v>
      </c>
      <c r="M380" s="138">
        <f t="shared" si="17"/>
        <v>-20273972</v>
      </c>
      <c r="N380" t="s">
        <v>178</v>
      </c>
      <c r="P380" t="s">
        <v>3839</v>
      </c>
      <c r="R380" t="s">
        <v>3808</v>
      </c>
    </row>
    <row r="381" spans="1:18" hidden="1">
      <c r="A381">
        <v>380</v>
      </c>
      <c r="B381">
        <v>69</v>
      </c>
      <c r="D381">
        <v>701000002</v>
      </c>
      <c r="E381" s="139">
        <v>44963</v>
      </c>
      <c r="F381">
        <f t="shared" si="15"/>
        <v>2</v>
      </c>
      <c r="G381" s="139">
        <v>44963</v>
      </c>
      <c r="H381">
        <f t="shared" si="16"/>
        <v>16</v>
      </c>
      <c r="I381" t="s">
        <v>1627</v>
      </c>
      <c r="J381" t="str">
        <f>VLOOKUP(I381,'C701- Recalculate'!$D$27:$D$751,1,0)</f>
        <v>069MPI1223530001</v>
      </c>
      <c r="K381">
        <v>0</v>
      </c>
      <c r="L381">
        <v>96438356</v>
      </c>
      <c r="M381" s="138">
        <f t="shared" si="17"/>
        <v>-96438356</v>
      </c>
      <c r="N381" t="s">
        <v>178</v>
      </c>
      <c r="P381" t="s">
        <v>3839</v>
      </c>
      <c r="R381" t="s">
        <v>3808</v>
      </c>
    </row>
    <row r="382" spans="1:18" hidden="1">
      <c r="A382">
        <v>381</v>
      </c>
      <c r="B382">
        <v>69</v>
      </c>
      <c r="D382">
        <v>701000002</v>
      </c>
      <c r="E382" s="139">
        <v>44963</v>
      </c>
      <c r="F382">
        <f t="shared" si="15"/>
        <v>2</v>
      </c>
      <c r="G382" s="139">
        <v>44963</v>
      </c>
      <c r="H382">
        <f t="shared" si="16"/>
        <v>16</v>
      </c>
      <c r="I382" t="s">
        <v>1728</v>
      </c>
      <c r="J382" t="str">
        <f>VLOOKUP(I382,'C701- Recalculate'!$D$27:$D$751,1,0)</f>
        <v>069MPI1230040001</v>
      </c>
      <c r="K382">
        <v>0</v>
      </c>
      <c r="L382">
        <v>44931507</v>
      </c>
      <c r="M382" s="138">
        <f t="shared" si="17"/>
        <v>-44931507</v>
      </c>
      <c r="N382" t="s">
        <v>178</v>
      </c>
      <c r="P382" t="s">
        <v>3839</v>
      </c>
      <c r="R382" t="s">
        <v>3808</v>
      </c>
    </row>
    <row r="383" spans="1:18" hidden="1">
      <c r="A383">
        <v>382</v>
      </c>
      <c r="B383">
        <v>69</v>
      </c>
      <c r="D383">
        <v>701000002</v>
      </c>
      <c r="E383" s="139">
        <v>44963</v>
      </c>
      <c r="F383">
        <f t="shared" si="15"/>
        <v>2</v>
      </c>
      <c r="G383" s="139">
        <v>44963</v>
      </c>
      <c r="H383">
        <f t="shared" si="16"/>
        <v>16</v>
      </c>
      <c r="I383" t="s">
        <v>1813</v>
      </c>
      <c r="J383" t="str">
        <f>VLOOKUP(I383,'C701- Recalculate'!$D$27:$D$751,1,0)</f>
        <v>069MPI1230370008</v>
      </c>
      <c r="K383">
        <v>0</v>
      </c>
      <c r="L383">
        <v>15890411</v>
      </c>
      <c r="M383" s="138">
        <f t="shared" si="17"/>
        <v>-15890411</v>
      </c>
      <c r="N383" t="s">
        <v>178</v>
      </c>
      <c r="P383" t="s">
        <v>3839</v>
      </c>
      <c r="R383" t="s">
        <v>3808</v>
      </c>
    </row>
    <row r="384" spans="1:18" hidden="1">
      <c r="A384">
        <v>383</v>
      </c>
      <c r="B384">
        <v>69</v>
      </c>
      <c r="D384">
        <v>701000002</v>
      </c>
      <c r="E384" s="139">
        <v>44963</v>
      </c>
      <c r="F384">
        <f t="shared" si="15"/>
        <v>2</v>
      </c>
      <c r="G384" s="139">
        <v>44963</v>
      </c>
      <c r="H384">
        <f t="shared" si="16"/>
        <v>16</v>
      </c>
      <c r="I384" t="s">
        <v>1828</v>
      </c>
      <c r="J384" t="str">
        <f>VLOOKUP(I384,'C701- Recalculate'!$D$27:$D$751,1,0)</f>
        <v>069MPI1230370009</v>
      </c>
      <c r="K384">
        <v>0</v>
      </c>
      <c r="L384">
        <v>15890411</v>
      </c>
      <c r="M384" s="138">
        <f t="shared" si="17"/>
        <v>-15890411</v>
      </c>
      <c r="N384" t="s">
        <v>178</v>
      </c>
      <c r="P384" t="s">
        <v>3839</v>
      </c>
      <c r="R384" t="s">
        <v>3808</v>
      </c>
    </row>
    <row r="385" spans="1:18" hidden="1">
      <c r="A385">
        <v>384</v>
      </c>
      <c r="B385">
        <v>69</v>
      </c>
      <c r="D385">
        <v>701000002</v>
      </c>
      <c r="E385" s="139">
        <v>44963</v>
      </c>
      <c r="F385">
        <f t="shared" si="15"/>
        <v>2</v>
      </c>
      <c r="G385" s="139">
        <v>44963</v>
      </c>
      <c r="H385">
        <f t="shared" si="16"/>
        <v>16</v>
      </c>
      <c r="I385" t="s">
        <v>1793</v>
      </c>
      <c r="J385" t="str">
        <f>VLOOKUP(I385,'C701- Recalculate'!$D$27:$D$751,1,0)</f>
        <v>069MPI1230370017</v>
      </c>
      <c r="K385">
        <v>0</v>
      </c>
      <c r="L385">
        <v>35013699</v>
      </c>
      <c r="M385" s="138">
        <f t="shared" si="17"/>
        <v>-35013699</v>
      </c>
      <c r="N385" t="s">
        <v>178</v>
      </c>
      <c r="P385" t="s">
        <v>3839</v>
      </c>
      <c r="R385" t="s">
        <v>3808</v>
      </c>
    </row>
    <row r="386" spans="1:18" hidden="1">
      <c r="A386">
        <v>385</v>
      </c>
      <c r="B386">
        <v>69</v>
      </c>
      <c r="D386">
        <v>701000002</v>
      </c>
      <c r="E386" s="139">
        <v>44964</v>
      </c>
      <c r="F386">
        <f t="shared" si="15"/>
        <v>2</v>
      </c>
      <c r="G386" s="139">
        <v>44964</v>
      </c>
      <c r="H386">
        <f t="shared" si="16"/>
        <v>16</v>
      </c>
      <c r="I386" t="s">
        <v>1731</v>
      </c>
      <c r="J386" t="str">
        <f>VLOOKUP(I386,'C701- Recalculate'!$D$27:$D$751,1,0)</f>
        <v>069MPI1230040002</v>
      </c>
      <c r="K386">
        <v>0</v>
      </c>
      <c r="L386">
        <v>44931507</v>
      </c>
      <c r="M386" s="138">
        <f t="shared" si="17"/>
        <v>-44931507</v>
      </c>
      <c r="N386" t="s">
        <v>178</v>
      </c>
      <c r="P386" t="s">
        <v>3839</v>
      </c>
      <c r="R386" t="s">
        <v>3808</v>
      </c>
    </row>
    <row r="387" spans="1:18" hidden="1">
      <c r="A387">
        <v>386</v>
      </c>
      <c r="B387">
        <v>69</v>
      </c>
      <c r="D387">
        <v>701000002</v>
      </c>
      <c r="E387" s="139">
        <v>44964</v>
      </c>
      <c r="F387">
        <f t="shared" ref="F387:F450" si="18">MONTH(E387)</f>
        <v>2</v>
      </c>
      <c r="G387" s="139">
        <v>44964</v>
      </c>
      <c r="H387">
        <f t="shared" ref="H387:H450" si="19">LEN(I387)</f>
        <v>16</v>
      </c>
      <c r="I387" t="s">
        <v>1757</v>
      </c>
      <c r="J387" t="str">
        <f>VLOOKUP(I387,'C701- Recalculate'!$D$27:$D$751,1,0)</f>
        <v>069MPI1230160002</v>
      </c>
      <c r="K387">
        <v>0</v>
      </c>
      <c r="L387">
        <v>26630137</v>
      </c>
      <c r="M387" s="138">
        <f t="shared" ref="M387:M450" si="20">K387-L387</f>
        <v>-26630137</v>
      </c>
      <c r="N387" t="s">
        <v>178</v>
      </c>
      <c r="P387" t="s">
        <v>3839</v>
      </c>
      <c r="R387" t="s">
        <v>3808</v>
      </c>
    </row>
    <row r="388" spans="1:18" hidden="1">
      <c r="A388">
        <v>387</v>
      </c>
      <c r="B388">
        <v>69</v>
      </c>
      <c r="D388">
        <v>701000002</v>
      </c>
      <c r="E388" s="139">
        <v>44964</v>
      </c>
      <c r="F388">
        <f t="shared" si="18"/>
        <v>2</v>
      </c>
      <c r="G388" s="139">
        <v>44964</v>
      </c>
      <c r="H388">
        <f t="shared" si="19"/>
        <v>16</v>
      </c>
      <c r="I388" t="s">
        <v>1881</v>
      </c>
      <c r="J388" t="str">
        <f>VLOOKUP(I388,'C701- Recalculate'!$D$27:$D$751,1,0)</f>
        <v>069MPI1230380009</v>
      </c>
      <c r="K388">
        <v>0</v>
      </c>
      <c r="L388">
        <v>23835616</v>
      </c>
      <c r="M388" s="138">
        <f t="shared" si="20"/>
        <v>-23835616</v>
      </c>
      <c r="N388" t="s">
        <v>178</v>
      </c>
      <c r="P388" t="s">
        <v>3839</v>
      </c>
      <c r="R388" t="s">
        <v>3808</v>
      </c>
    </row>
    <row r="389" spans="1:18" hidden="1">
      <c r="A389">
        <v>388</v>
      </c>
      <c r="B389">
        <v>69</v>
      </c>
      <c r="D389">
        <v>701000002</v>
      </c>
      <c r="E389" s="139">
        <v>44964</v>
      </c>
      <c r="F389">
        <f t="shared" si="18"/>
        <v>2</v>
      </c>
      <c r="G389" s="139">
        <v>44964</v>
      </c>
      <c r="H389">
        <f t="shared" si="19"/>
        <v>16</v>
      </c>
      <c r="I389" t="s">
        <v>1875</v>
      </c>
      <c r="J389" t="str">
        <f>VLOOKUP(I389,'C701- Recalculate'!$D$27:$D$751,1,0)</f>
        <v>069MPI1230380013</v>
      </c>
      <c r="K389">
        <v>0</v>
      </c>
      <c r="L389">
        <v>23835616</v>
      </c>
      <c r="M389" s="138">
        <f t="shared" si="20"/>
        <v>-23835616</v>
      </c>
      <c r="N389" t="s">
        <v>178</v>
      </c>
      <c r="P389" t="s">
        <v>3839</v>
      </c>
      <c r="R389" t="s">
        <v>3808</v>
      </c>
    </row>
    <row r="390" spans="1:18" hidden="1">
      <c r="A390">
        <v>389</v>
      </c>
      <c r="B390">
        <v>69</v>
      </c>
      <c r="D390">
        <v>701000002</v>
      </c>
      <c r="E390" s="139">
        <v>44965</v>
      </c>
      <c r="F390">
        <f t="shared" si="18"/>
        <v>2</v>
      </c>
      <c r="G390" s="139">
        <v>44965</v>
      </c>
      <c r="H390">
        <f t="shared" si="19"/>
        <v>16</v>
      </c>
      <c r="I390" t="s">
        <v>1890</v>
      </c>
      <c r="J390" t="str">
        <f>VLOOKUP(I390,'C701- Recalculate'!$D$27:$D$751,1,0)</f>
        <v>069MPI1230390002</v>
      </c>
      <c r="K390">
        <v>0</v>
      </c>
      <c r="L390">
        <v>48493151</v>
      </c>
      <c r="M390" s="138">
        <f t="shared" si="20"/>
        <v>-48493151</v>
      </c>
      <c r="N390" t="s">
        <v>178</v>
      </c>
      <c r="P390" t="s">
        <v>3839</v>
      </c>
      <c r="R390" t="s">
        <v>3808</v>
      </c>
    </row>
    <row r="391" spans="1:18" hidden="1">
      <c r="A391">
        <v>390</v>
      </c>
      <c r="B391">
        <v>69</v>
      </c>
      <c r="D391">
        <v>701000002</v>
      </c>
      <c r="E391" s="139">
        <v>44966</v>
      </c>
      <c r="F391">
        <f t="shared" si="18"/>
        <v>2</v>
      </c>
      <c r="G391" s="139">
        <v>44966</v>
      </c>
      <c r="H391">
        <f t="shared" si="19"/>
        <v>16</v>
      </c>
      <c r="I391" t="s">
        <v>1754</v>
      </c>
      <c r="J391" t="str">
        <f>VLOOKUP(I391,'C701- Recalculate'!$D$27:$D$751,1,0)</f>
        <v>069MPI1230160001</v>
      </c>
      <c r="K391">
        <v>0</v>
      </c>
      <c r="L391">
        <v>39945205</v>
      </c>
      <c r="M391" s="138">
        <f t="shared" si="20"/>
        <v>-39945205</v>
      </c>
      <c r="N391" t="s">
        <v>178</v>
      </c>
      <c r="P391" t="s">
        <v>3839</v>
      </c>
      <c r="R391" t="s">
        <v>3808</v>
      </c>
    </row>
    <row r="392" spans="1:18" hidden="1">
      <c r="A392">
        <v>391</v>
      </c>
      <c r="B392">
        <v>69</v>
      </c>
      <c r="D392">
        <v>701000002</v>
      </c>
      <c r="E392" s="139">
        <v>44966</v>
      </c>
      <c r="F392">
        <f t="shared" si="18"/>
        <v>2</v>
      </c>
      <c r="G392" s="139">
        <v>44966</v>
      </c>
      <c r="H392">
        <f t="shared" si="19"/>
        <v>16</v>
      </c>
      <c r="I392" t="s">
        <v>1950</v>
      </c>
      <c r="J392" t="str">
        <f>VLOOKUP(I392,'C701- Recalculate'!$D$27:$D$751,1,0)</f>
        <v>069MPI1230400008</v>
      </c>
      <c r="K392">
        <v>0</v>
      </c>
      <c r="L392">
        <v>14246575</v>
      </c>
      <c r="M392" s="138">
        <f t="shared" si="20"/>
        <v>-14246575</v>
      </c>
      <c r="N392" t="s">
        <v>178</v>
      </c>
      <c r="P392" t="s">
        <v>3839</v>
      </c>
      <c r="R392" t="s">
        <v>3808</v>
      </c>
    </row>
    <row r="393" spans="1:18" hidden="1">
      <c r="A393">
        <v>392</v>
      </c>
      <c r="B393">
        <v>69</v>
      </c>
      <c r="D393">
        <v>701000002</v>
      </c>
      <c r="E393" s="139">
        <v>44986</v>
      </c>
      <c r="F393">
        <f t="shared" si="18"/>
        <v>3</v>
      </c>
      <c r="G393" s="139">
        <v>44986</v>
      </c>
      <c r="H393">
        <f t="shared" si="19"/>
        <v>16</v>
      </c>
      <c r="I393" t="s">
        <v>2109</v>
      </c>
      <c r="J393" t="str">
        <f>VLOOKUP(I393,'C701- Recalculate'!$D$27:$D$751,1,0)</f>
        <v>069MPI1230480006</v>
      </c>
      <c r="K393">
        <v>0</v>
      </c>
      <c r="L393">
        <v>73424658</v>
      </c>
      <c r="M393" s="138">
        <f t="shared" si="20"/>
        <v>-73424658</v>
      </c>
      <c r="N393" t="s">
        <v>178</v>
      </c>
      <c r="P393" t="s">
        <v>3839</v>
      </c>
      <c r="R393" t="s">
        <v>3808</v>
      </c>
    </row>
    <row r="394" spans="1:18" hidden="1">
      <c r="A394">
        <v>393</v>
      </c>
      <c r="B394">
        <v>69</v>
      </c>
      <c r="D394">
        <v>701000002</v>
      </c>
      <c r="E394" s="139">
        <v>44986</v>
      </c>
      <c r="F394">
        <f t="shared" si="18"/>
        <v>3</v>
      </c>
      <c r="G394" s="139">
        <v>44986</v>
      </c>
      <c r="H394">
        <f t="shared" si="19"/>
        <v>16</v>
      </c>
      <c r="I394" t="s">
        <v>2161</v>
      </c>
      <c r="J394" t="str">
        <f>VLOOKUP(I394,'C701- Recalculate'!$D$27:$D$751,1,0)</f>
        <v>069MPI1230510007</v>
      </c>
      <c r="K394">
        <v>0</v>
      </c>
      <c r="L394">
        <v>37260274</v>
      </c>
      <c r="M394" s="138">
        <f t="shared" si="20"/>
        <v>-37260274</v>
      </c>
      <c r="N394" t="s">
        <v>178</v>
      </c>
      <c r="P394" t="s">
        <v>3839</v>
      </c>
      <c r="R394" t="s">
        <v>3808</v>
      </c>
    </row>
    <row r="395" spans="1:18" hidden="1">
      <c r="A395">
        <v>394</v>
      </c>
      <c r="B395">
        <v>69</v>
      </c>
      <c r="D395">
        <v>701000002</v>
      </c>
      <c r="E395" s="139">
        <v>44995</v>
      </c>
      <c r="F395">
        <f t="shared" si="18"/>
        <v>3</v>
      </c>
      <c r="G395" s="139">
        <v>44995</v>
      </c>
      <c r="H395">
        <f t="shared" si="19"/>
        <v>16</v>
      </c>
      <c r="I395" t="s">
        <v>2132</v>
      </c>
      <c r="J395" t="str">
        <f>VLOOKUP(I395,'C701- Recalculate'!$D$27:$D$751,1,0)</f>
        <v>069MPI1230480008</v>
      </c>
      <c r="K395">
        <v>0</v>
      </c>
      <c r="L395">
        <v>44520548</v>
      </c>
      <c r="M395" s="138">
        <f t="shared" si="20"/>
        <v>-44520548</v>
      </c>
      <c r="N395" t="s">
        <v>178</v>
      </c>
      <c r="P395" t="s">
        <v>3839</v>
      </c>
      <c r="R395" t="s">
        <v>3808</v>
      </c>
    </row>
    <row r="396" spans="1:18" hidden="1">
      <c r="A396">
        <v>395</v>
      </c>
      <c r="B396">
        <v>69</v>
      </c>
      <c r="D396">
        <v>701000002</v>
      </c>
      <c r="E396" s="139">
        <v>44995</v>
      </c>
      <c r="F396">
        <f t="shared" si="18"/>
        <v>3</v>
      </c>
      <c r="G396" s="139">
        <v>44995</v>
      </c>
      <c r="H396">
        <f t="shared" si="19"/>
        <v>16</v>
      </c>
      <c r="I396" t="s">
        <v>2251</v>
      </c>
      <c r="J396" t="str">
        <f>VLOOKUP(I396,'C701- Recalculate'!$D$27:$D$751,1,0)</f>
        <v>069MPI1230690001</v>
      </c>
      <c r="K396">
        <v>0</v>
      </c>
      <c r="L396">
        <v>17260274</v>
      </c>
      <c r="M396" s="138">
        <f t="shared" si="20"/>
        <v>-17260274</v>
      </c>
      <c r="N396" t="s">
        <v>178</v>
      </c>
      <c r="P396" t="s">
        <v>3839</v>
      </c>
      <c r="R396" t="s">
        <v>3808</v>
      </c>
    </row>
    <row r="397" spans="1:18" hidden="1">
      <c r="A397">
        <v>396</v>
      </c>
      <c r="B397">
        <v>69</v>
      </c>
      <c r="D397">
        <v>701000002</v>
      </c>
      <c r="E397" s="139">
        <v>44998</v>
      </c>
      <c r="F397">
        <f t="shared" si="18"/>
        <v>3</v>
      </c>
      <c r="G397" s="139">
        <v>44998</v>
      </c>
      <c r="H397">
        <f t="shared" si="19"/>
        <v>16</v>
      </c>
      <c r="I397" t="s">
        <v>1890</v>
      </c>
      <c r="J397" t="str">
        <f>VLOOKUP(I397,'C701- Recalculate'!$D$27:$D$751,1,0)</f>
        <v>069MPI1230390002</v>
      </c>
      <c r="K397">
        <v>0</v>
      </c>
      <c r="L397">
        <v>48493150</v>
      </c>
      <c r="M397" s="138">
        <f t="shared" si="20"/>
        <v>-48493150</v>
      </c>
      <c r="N397" t="s">
        <v>178</v>
      </c>
      <c r="P397" t="s">
        <v>3839</v>
      </c>
      <c r="R397" t="s">
        <v>3808</v>
      </c>
    </row>
    <row r="398" spans="1:18" hidden="1">
      <c r="A398">
        <v>397</v>
      </c>
      <c r="B398">
        <v>69</v>
      </c>
      <c r="D398">
        <v>701000002</v>
      </c>
      <c r="E398" s="139">
        <v>44998</v>
      </c>
      <c r="F398">
        <f t="shared" si="18"/>
        <v>3</v>
      </c>
      <c r="G398" s="139">
        <v>44998</v>
      </c>
      <c r="H398">
        <f t="shared" si="19"/>
        <v>16</v>
      </c>
      <c r="I398" t="s">
        <v>2048</v>
      </c>
      <c r="J398" t="str">
        <f>VLOOKUP(I398,'C701- Recalculate'!$D$27:$D$751,1,0)</f>
        <v>069MPI1230460005</v>
      </c>
      <c r="K398">
        <v>0</v>
      </c>
      <c r="L398">
        <v>54109589</v>
      </c>
      <c r="M398" s="138">
        <f t="shared" si="20"/>
        <v>-54109589</v>
      </c>
      <c r="N398" t="s">
        <v>178</v>
      </c>
      <c r="P398" t="s">
        <v>3839</v>
      </c>
      <c r="R398" t="s">
        <v>3808</v>
      </c>
    </row>
    <row r="399" spans="1:18" hidden="1">
      <c r="A399">
        <v>398</v>
      </c>
      <c r="B399">
        <v>69</v>
      </c>
      <c r="D399">
        <v>701000002</v>
      </c>
      <c r="E399" s="139">
        <v>44998</v>
      </c>
      <c r="F399">
        <f t="shared" si="18"/>
        <v>3</v>
      </c>
      <c r="G399" s="139">
        <v>44998</v>
      </c>
      <c r="H399">
        <f t="shared" si="19"/>
        <v>16</v>
      </c>
      <c r="I399" t="s">
        <v>2055</v>
      </c>
      <c r="J399" t="str">
        <f>VLOOKUP(I399,'C701- Recalculate'!$D$27:$D$751,1,0)</f>
        <v>069MPI1230460006</v>
      </c>
      <c r="K399">
        <v>0</v>
      </c>
      <c r="L399">
        <v>54109589</v>
      </c>
      <c r="M399" s="138">
        <f t="shared" si="20"/>
        <v>-54109589</v>
      </c>
      <c r="N399" t="s">
        <v>178</v>
      </c>
      <c r="P399" t="s">
        <v>3839</v>
      </c>
      <c r="R399" t="s">
        <v>3808</v>
      </c>
    </row>
    <row r="400" spans="1:18" hidden="1">
      <c r="A400">
        <v>399</v>
      </c>
      <c r="B400">
        <v>69</v>
      </c>
      <c r="D400">
        <v>701000002</v>
      </c>
      <c r="E400" s="139">
        <v>44998</v>
      </c>
      <c r="F400">
        <f t="shared" si="18"/>
        <v>3</v>
      </c>
      <c r="G400" s="139">
        <v>44998</v>
      </c>
      <c r="H400">
        <f t="shared" si="19"/>
        <v>16</v>
      </c>
      <c r="I400" t="s">
        <v>2109</v>
      </c>
      <c r="J400" t="str">
        <f>VLOOKUP(I400,'C701- Recalculate'!$D$27:$D$751,1,0)</f>
        <v>069MPI1230480006</v>
      </c>
      <c r="K400">
        <v>0</v>
      </c>
      <c r="L400">
        <v>73424657</v>
      </c>
      <c r="M400" s="138">
        <f t="shared" si="20"/>
        <v>-73424657</v>
      </c>
      <c r="N400" t="s">
        <v>178</v>
      </c>
      <c r="P400" t="s">
        <v>3839</v>
      </c>
      <c r="R400" t="s">
        <v>3808</v>
      </c>
    </row>
    <row r="401" spans="1:18" hidden="1">
      <c r="A401">
        <v>400</v>
      </c>
      <c r="B401">
        <v>69</v>
      </c>
      <c r="D401">
        <v>701000002</v>
      </c>
      <c r="E401" s="139">
        <v>44998</v>
      </c>
      <c r="F401">
        <f t="shared" si="18"/>
        <v>3</v>
      </c>
      <c r="G401" s="139">
        <v>44998</v>
      </c>
      <c r="H401">
        <f t="shared" si="19"/>
        <v>16</v>
      </c>
      <c r="I401" t="s">
        <v>2113</v>
      </c>
      <c r="J401" t="str">
        <f>VLOOKUP(I401,'C701- Recalculate'!$D$27:$D$751,1,0)</f>
        <v>069MPI1230480007</v>
      </c>
      <c r="K401">
        <v>0</v>
      </c>
      <c r="L401">
        <v>18082192</v>
      </c>
      <c r="M401" s="138">
        <f t="shared" si="20"/>
        <v>-18082192</v>
      </c>
      <c r="N401" t="s">
        <v>178</v>
      </c>
      <c r="P401" t="s">
        <v>3839</v>
      </c>
      <c r="R401" t="s">
        <v>3808</v>
      </c>
    </row>
    <row r="402" spans="1:18" hidden="1">
      <c r="A402">
        <v>401</v>
      </c>
      <c r="B402">
        <v>69</v>
      </c>
      <c r="D402">
        <v>701000002</v>
      </c>
      <c r="E402" s="139">
        <v>44998</v>
      </c>
      <c r="F402">
        <f t="shared" si="18"/>
        <v>3</v>
      </c>
      <c r="G402" s="139">
        <v>44998</v>
      </c>
      <c r="H402">
        <f t="shared" si="19"/>
        <v>16</v>
      </c>
      <c r="I402" t="s">
        <v>2135</v>
      </c>
      <c r="J402" t="str">
        <f>VLOOKUP(I402,'C701- Recalculate'!$D$27:$D$751,1,0)</f>
        <v>069MPI1230480010</v>
      </c>
      <c r="K402">
        <v>0</v>
      </c>
      <c r="L402">
        <v>44520548</v>
      </c>
      <c r="M402" s="138">
        <f t="shared" si="20"/>
        <v>-44520548</v>
      </c>
      <c r="N402" t="s">
        <v>178</v>
      </c>
      <c r="P402" t="s">
        <v>3839</v>
      </c>
      <c r="R402" t="s">
        <v>3808</v>
      </c>
    </row>
    <row r="403" spans="1:18" hidden="1">
      <c r="A403">
        <v>402</v>
      </c>
      <c r="B403">
        <v>69</v>
      </c>
      <c r="D403">
        <v>701000002</v>
      </c>
      <c r="E403" s="139">
        <v>44998</v>
      </c>
      <c r="F403">
        <f t="shared" si="18"/>
        <v>3</v>
      </c>
      <c r="G403" s="139">
        <v>44998</v>
      </c>
      <c r="H403">
        <f t="shared" si="19"/>
        <v>16</v>
      </c>
      <c r="I403" t="s">
        <v>2135</v>
      </c>
      <c r="J403" t="str">
        <f>VLOOKUP(I403,'C701- Recalculate'!$D$27:$D$751,1,0)</f>
        <v>069MPI1230480010</v>
      </c>
      <c r="K403">
        <v>0</v>
      </c>
      <c r="L403">
        <v>89041096</v>
      </c>
      <c r="M403" s="138">
        <f t="shared" si="20"/>
        <v>-89041096</v>
      </c>
      <c r="N403" t="s">
        <v>178</v>
      </c>
      <c r="P403" t="s">
        <v>3839</v>
      </c>
      <c r="R403" t="s">
        <v>3808</v>
      </c>
    </row>
    <row r="404" spans="1:18" hidden="1">
      <c r="A404">
        <v>403</v>
      </c>
      <c r="B404">
        <v>69</v>
      </c>
      <c r="D404">
        <v>701000002</v>
      </c>
      <c r="E404" s="139">
        <v>44998</v>
      </c>
      <c r="F404">
        <f t="shared" si="18"/>
        <v>3</v>
      </c>
      <c r="G404" s="139">
        <v>44998</v>
      </c>
      <c r="H404">
        <f t="shared" si="19"/>
        <v>16</v>
      </c>
      <c r="I404" t="s">
        <v>2145</v>
      </c>
      <c r="J404" t="str">
        <f>VLOOKUP(I404,'C701- Recalculate'!$D$27:$D$751,1,0)</f>
        <v>069MPI1230510006</v>
      </c>
      <c r="K404">
        <v>0</v>
      </c>
      <c r="L404">
        <v>55068493</v>
      </c>
      <c r="M404" s="138">
        <f t="shared" si="20"/>
        <v>-55068493</v>
      </c>
      <c r="N404" t="s">
        <v>178</v>
      </c>
      <c r="P404" t="s">
        <v>3839</v>
      </c>
      <c r="R404" t="s">
        <v>3808</v>
      </c>
    </row>
    <row r="405" spans="1:18" hidden="1">
      <c r="A405">
        <v>404</v>
      </c>
      <c r="B405">
        <v>69</v>
      </c>
      <c r="D405">
        <v>701000002</v>
      </c>
      <c r="E405" s="139">
        <v>44998</v>
      </c>
      <c r="F405">
        <f t="shared" si="18"/>
        <v>3</v>
      </c>
      <c r="G405" s="139">
        <v>44998</v>
      </c>
      <c r="H405">
        <f t="shared" si="19"/>
        <v>16</v>
      </c>
      <c r="I405" t="s">
        <v>2161</v>
      </c>
      <c r="J405" t="str">
        <f>VLOOKUP(I405,'C701- Recalculate'!$D$27:$D$751,1,0)</f>
        <v>069MPI1230510007</v>
      </c>
      <c r="K405">
        <v>0</v>
      </c>
      <c r="L405">
        <v>37260274</v>
      </c>
      <c r="M405" s="138">
        <f t="shared" si="20"/>
        <v>-37260274</v>
      </c>
      <c r="N405" t="s">
        <v>178</v>
      </c>
      <c r="P405" t="s">
        <v>3839</v>
      </c>
      <c r="R405" t="s">
        <v>3808</v>
      </c>
    </row>
    <row r="406" spans="1:18" hidden="1">
      <c r="A406">
        <v>405</v>
      </c>
      <c r="B406">
        <v>69</v>
      </c>
      <c r="D406">
        <v>701000002</v>
      </c>
      <c r="E406" s="139">
        <v>44999</v>
      </c>
      <c r="F406">
        <f t="shared" si="18"/>
        <v>3</v>
      </c>
      <c r="G406" s="139">
        <v>44999</v>
      </c>
      <c r="H406">
        <f t="shared" si="19"/>
        <v>16</v>
      </c>
      <c r="I406" t="s">
        <v>2161</v>
      </c>
      <c r="J406" t="str">
        <f>VLOOKUP(I406,'C701- Recalculate'!$D$27:$D$751,1,0)</f>
        <v>069MPI1230510007</v>
      </c>
      <c r="K406">
        <v>0</v>
      </c>
      <c r="L406">
        <v>37260274</v>
      </c>
      <c r="M406" s="138">
        <f t="shared" si="20"/>
        <v>-37260274</v>
      </c>
      <c r="N406" t="s">
        <v>178</v>
      </c>
      <c r="P406" t="s">
        <v>3839</v>
      </c>
      <c r="R406" t="s">
        <v>3808</v>
      </c>
    </row>
    <row r="407" spans="1:18" hidden="1">
      <c r="A407">
        <v>406</v>
      </c>
      <c r="B407">
        <v>69</v>
      </c>
      <c r="D407">
        <v>701000002</v>
      </c>
      <c r="E407" s="139">
        <v>44999</v>
      </c>
      <c r="F407">
        <f t="shared" si="18"/>
        <v>3</v>
      </c>
      <c r="G407" s="139">
        <v>44999</v>
      </c>
      <c r="H407">
        <f t="shared" si="19"/>
        <v>16</v>
      </c>
      <c r="I407" t="s">
        <v>2171</v>
      </c>
      <c r="J407" t="str">
        <f>VLOOKUP(I407,'C701- Recalculate'!$D$27:$D$751,1,0)</f>
        <v>069MPI1230520007</v>
      </c>
      <c r="K407">
        <v>0</v>
      </c>
      <c r="L407">
        <v>56164383</v>
      </c>
      <c r="M407" s="138">
        <f t="shared" si="20"/>
        <v>-56164383</v>
      </c>
      <c r="N407" t="s">
        <v>178</v>
      </c>
      <c r="P407" t="s">
        <v>3839</v>
      </c>
      <c r="R407" t="s">
        <v>3808</v>
      </c>
    </row>
    <row r="408" spans="1:18" hidden="1">
      <c r="A408">
        <v>407</v>
      </c>
      <c r="B408">
        <v>69</v>
      </c>
      <c r="D408">
        <v>701000002</v>
      </c>
      <c r="E408" s="139">
        <v>45000</v>
      </c>
      <c r="F408">
        <f t="shared" si="18"/>
        <v>3</v>
      </c>
      <c r="G408" s="139">
        <v>45000</v>
      </c>
      <c r="H408">
        <f t="shared" si="19"/>
        <v>16</v>
      </c>
      <c r="I408" t="s">
        <v>2145</v>
      </c>
      <c r="J408" t="str">
        <f>VLOOKUP(I408,'C701- Recalculate'!$D$27:$D$751,1,0)</f>
        <v>069MPI1230510006</v>
      </c>
      <c r="K408">
        <v>0</v>
      </c>
      <c r="L408">
        <v>27534247</v>
      </c>
      <c r="M408" s="138">
        <f t="shared" si="20"/>
        <v>-27534247</v>
      </c>
      <c r="N408" t="s">
        <v>178</v>
      </c>
      <c r="P408" t="s">
        <v>3839</v>
      </c>
      <c r="R408" t="s">
        <v>3808</v>
      </c>
    </row>
    <row r="409" spans="1:18" hidden="1">
      <c r="A409">
        <v>408</v>
      </c>
      <c r="B409">
        <v>69</v>
      </c>
      <c r="D409">
        <v>701000002</v>
      </c>
      <c r="E409" s="139">
        <v>45000</v>
      </c>
      <c r="F409">
        <f t="shared" si="18"/>
        <v>3</v>
      </c>
      <c r="G409" s="139">
        <v>45000</v>
      </c>
      <c r="H409">
        <f t="shared" si="19"/>
        <v>16</v>
      </c>
      <c r="I409" t="s">
        <v>2171</v>
      </c>
      <c r="J409" t="str">
        <f>VLOOKUP(I409,'C701- Recalculate'!$D$27:$D$751,1,0)</f>
        <v>069MPI1230520007</v>
      </c>
      <c r="K409">
        <v>0</v>
      </c>
      <c r="L409">
        <v>56164384</v>
      </c>
      <c r="M409" s="138">
        <f t="shared" si="20"/>
        <v>-56164384</v>
      </c>
      <c r="N409" t="s">
        <v>178</v>
      </c>
      <c r="P409" t="s">
        <v>3839</v>
      </c>
      <c r="R409" t="s">
        <v>3808</v>
      </c>
    </row>
    <row r="410" spans="1:18" hidden="1">
      <c r="A410">
        <v>409</v>
      </c>
      <c r="B410">
        <v>69</v>
      </c>
      <c r="D410">
        <v>701000002</v>
      </c>
      <c r="E410" s="139">
        <v>45002</v>
      </c>
      <c r="F410">
        <f t="shared" si="18"/>
        <v>3</v>
      </c>
      <c r="G410" s="139">
        <v>45002</v>
      </c>
      <c r="H410">
        <f t="shared" si="19"/>
        <v>16</v>
      </c>
      <c r="I410" t="s">
        <v>2048</v>
      </c>
      <c r="J410" t="str">
        <f>VLOOKUP(I410,'C701- Recalculate'!$D$27:$D$751,1,0)</f>
        <v>069MPI1230460005</v>
      </c>
      <c r="K410">
        <v>0</v>
      </c>
      <c r="L410">
        <v>54109589</v>
      </c>
      <c r="M410" s="138">
        <f t="shared" si="20"/>
        <v>-54109589</v>
      </c>
      <c r="N410" t="s">
        <v>178</v>
      </c>
      <c r="P410" t="s">
        <v>3839</v>
      </c>
      <c r="R410" t="s">
        <v>3808</v>
      </c>
    </row>
    <row r="411" spans="1:18" hidden="1">
      <c r="A411">
        <v>410</v>
      </c>
      <c r="B411">
        <v>69</v>
      </c>
      <c r="D411">
        <v>701000002</v>
      </c>
      <c r="E411" s="139">
        <v>45002</v>
      </c>
      <c r="F411">
        <f t="shared" si="18"/>
        <v>3</v>
      </c>
      <c r="G411" s="139">
        <v>45002</v>
      </c>
      <c r="H411">
        <f t="shared" si="19"/>
        <v>16</v>
      </c>
      <c r="I411" t="s">
        <v>2055</v>
      </c>
      <c r="J411" t="str">
        <f>VLOOKUP(I411,'C701- Recalculate'!$D$27:$D$751,1,0)</f>
        <v>069MPI1230460006</v>
      </c>
      <c r="K411">
        <v>0</v>
      </c>
      <c r="L411">
        <v>54109589</v>
      </c>
      <c r="M411" s="138">
        <f t="shared" si="20"/>
        <v>-54109589</v>
      </c>
      <c r="N411" t="s">
        <v>178</v>
      </c>
      <c r="P411" t="s">
        <v>3839</v>
      </c>
      <c r="R411" t="s">
        <v>3808</v>
      </c>
    </row>
    <row r="412" spans="1:18" hidden="1">
      <c r="A412">
        <v>411</v>
      </c>
      <c r="B412">
        <v>69</v>
      </c>
      <c r="D412">
        <v>701000002</v>
      </c>
      <c r="E412" s="139">
        <v>45002</v>
      </c>
      <c r="F412">
        <f t="shared" si="18"/>
        <v>3</v>
      </c>
      <c r="G412" s="139">
        <v>45002</v>
      </c>
      <c r="H412">
        <f t="shared" si="19"/>
        <v>16</v>
      </c>
      <c r="I412" t="s">
        <v>2161</v>
      </c>
      <c r="J412" t="str">
        <f>VLOOKUP(I412,'C701- Recalculate'!$D$27:$D$751,1,0)</f>
        <v>069MPI1230510007</v>
      </c>
      <c r="K412">
        <v>0</v>
      </c>
      <c r="L412">
        <v>37260274</v>
      </c>
      <c r="M412" s="138">
        <f t="shared" si="20"/>
        <v>-37260274</v>
      </c>
      <c r="N412" t="s">
        <v>178</v>
      </c>
      <c r="P412" t="s">
        <v>3839</v>
      </c>
      <c r="R412" t="s">
        <v>3808</v>
      </c>
    </row>
    <row r="413" spans="1:18" hidden="1">
      <c r="A413">
        <v>412</v>
      </c>
      <c r="B413">
        <v>69</v>
      </c>
      <c r="D413">
        <v>701000002</v>
      </c>
      <c r="E413" s="139">
        <v>45005</v>
      </c>
      <c r="F413">
        <f t="shared" si="18"/>
        <v>3</v>
      </c>
      <c r="G413" s="139">
        <v>45005</v>
      </c>
      <c r="H413">
        <f t="shared" si="19"/>
        <v>16</v>
      </c>
      <c r="I413" t="s">
        <v>1893</v>
      </c>
      <c r="J413" t="str">
        <f>VLOOKUP(I413,'C701- Recalculate'!$D$27:$D$751,1,0)</f>
        <v>069MPI1230390003</v>
      </c>
      <c r="K413">
        <v>0</v>
      </c>
      <c r="L413">
        <v>96986301</v>
      </c>
      <c r="M413" s="138">
        <f t="shared" si="20"/>
        <v>-96986301</v>
      </c>
      <c r="N413" t="s">
        <v>178</v>
      </c>
      <c r="P413" t="s">
        <v>3839</v>
      </c>
      <c r="R413" t="s">
        <v>3808</v>
      </c>
    </row>
    <row r="414" spans="1:18" hidden="1">
      <c r="A414">
        <v>413</v>
      </c>
      <c r="B414">
        <v>69</v>
      </c>
      <c r="D414">
        <v>701000002</v>
      </c>
      <c r="E414" s="139">
        <v>45005</v>
      </c>
      <c r="F414">
        <f t="shared" si="18"/>
        <v>3</v>
      </c>
      <c r="G414" s="139">
        <v>45005</v>
      </c>
      <c r="H414">
        <f t="shared" si="19"/>
        <v>16</v>
      </c>
      <c r="I414" t="s">
        <v>2048</v>
      </c>
      <c r="J414" t="str">
        <f>VLOOKUP(I414,'C701- Recalculate'!$D$27:$D$751,1,0)</f>
        <v>069MPI1230460005</v>
      </c>
      <c r="K414">
        <v>0</v>
      </c>
      <c r="L414">
        <v>108219178</v>
      </c>
      <c r="M414" s="138">
        <f t="shared" si="20"/>
        <v>-108219178</v>
      </c>
      <c r="N414" t="s">
        <v>178</v>
      </c>
      <c r="P414" t="s">
        <v>3839</v>
      </c>
      <c r="R414" t="s">
        <v>3808</v>
      </c>
    </row>
    <row r="415" spans="1:18" hidden="1">
      <c r="A415">
        <v>414</v>
      </c>
      <c r="B415">
        <v>69</v>
      </c>
      <c r="D415">
        <v>701000002</v>
      </c>
      <c r="E415" s="139">
        <v>45005</v>
      </c>
      <c r="F415">
        <f t="shared" si="18"/>
        <v>3</v>
      </c>
      <c r="G415" s="139">
        <v>45005</v>
      </c>
      <c r="H415">
        <f t="shared" si="19"/>
        <v>16</v>
      </c>
      <c r="I415" t="s">
        <v>2055</v>
      </c>
      <c r="J415" t="str">
        <f>VLOOKUP(I415,'C701- Recalculate'!$D$27:$D$751,1,0)</f>
        <v>069MPI1230460006</v>
      </c>
      <c r="K415">
        <v>0</v>
      </c>
      <c r="L415">
        <v>108219178</v>
      </c>
      <c r="M415" s="138">
        <f t="shared" si="20"/>
        <v>-108219178</v>
      </c>
      <c r="N415" t="s">
        <v>178</v>
      </c>
      <c r="P415" t="s">
        <v>3839</v>
      </c>
      <c r="R415" t="s">
        <v>3808</v>
      </c>
    </row>
    <row r="416" spans="1:18" hidden="1">
      <c r="A416">
        <v>415</v>
      </c>
      <c r="B416">
        <v>69</v>
      </c>
      <c r="D416">
        <v>701000002</v>
      </c>
      <c r="E416" s="139">
        <v>45005</v>
      </c>
      <c r="F416">
        <f t="shared" si="18"/>
        <v>3</v>
      </c>
      <c r="G416" s="139">
        <v>45005</v>
      </c>
      <c r="H416">
        <f t="shared" si="19"/>
        <v>16</v>
      </c>
      <c r="I416" t="s">
        <v>2171</v>
      </c>
      <c r="J416" t="str">
        <f>VLOOKUP(I416,'C701- Recalculate'!$D$27:$D$751,1,0)</f>
        <v>069MPI1230520007</v>
      </c>
      <c r="K416">
        <v>0</v>
      </c>
      <c r="L416">
        <v>56164384</v>
      </c>
      <c r="M416" s="138">
        <f t="shared" si="20"/>
        <v>-56164384</v>
      </c>
      <c r="N416" t="s">
        <v>178</v>
      </c>
      <c r="P416" t="s">
        <v>3839</v>
      </c>
      <c r="R416" t="s">
        <v>3808</v>
      </c>
    </row>
    <row r="417" spans="1:18" hidden="1">
      <c r="A417">
        <v>416</v>
      </c>
      <c r="B417">
        <v>69</v>
      </c>
      <c r="D417">
        <v>701000002</v>
      </c>
      <c r="E417" s="139">
        <v>45006</v>
      </c>
      <c r="F417">
        <f t="shared" si="18"/>
        <v>3</v>
      </c>
      <c r="G417" s="139">
        <v>45006</v>
      </c>
      <c r="H417">
        <f t="shared" si="19"/>
        <v>16</v>
      </c>
      <c r="I417" t="s">
        <v>2183</v>
      </c>
      <c r="J417" t="str">
        <f>VLOOKUP(I417,'C701- Recalculate'!$D$27:$D$751,1,0)</f>
        <v>069MPI1230520006</v>
      </c>
      <c r="K417">
        <v>0</v>
      </c>
      <c r="L417">
        <v>56164383</v>
      </c>
      <c r="M417" s="138">
        <f t="shared" si="20"/>
        <v>-56164383</v>
      </c>
      <c r="N417" t="s">
        <v>178</v>
      </c>
      <c r="P417" t="s">
        <v>3839</v>
      </c>
      <c r="R417" t="s">
        <v>3808</v>
      </c>
    </row>
    <row r="418" spans="1:18" hidden="1">
      <c r="A418">
        <v>417</v>
      </c>
      <c r="B418">
        <v>69</v>
      </c>
      <c r="D418">
        <v>701000002</v>
      </c>
      <c r="E418" s="139">
        <v>45006</v>
      </c>
      <c r="F418">
        <f t="shared" si="18"/>
        <v>3</v>
      </c>
      <c r="G418" s="139">
        <v>45006</v>
      </c>
      <c r="H418">
        <f t="shared" si="19"/>
        <v>16</v>
      </c>
      <c r="I418" t="s">
        <v>2276</v>
      </c>
      <c r="J418" t="str">
        <f>VLOOKUP(I418,'C701- Recalculate'!$D$27:$D$751,1,0)</f>
        <v>069MPI1230760003</v>
      </c>
      <c r="K418">
        <v>0</v>
      </c>
      <c r="L418">
        <v>50684932</v>
      </c>
      <c r="M418" s="138">
        <f t="shared" si="20"/>
        <v>-50684932</v>
      </c>
      <c r="N418" t="s">
        <v>178</v>
      </c>
      <c r="P418" t="s">
        <v>3839</v>
      </c>
      <c r="R418" t="s">
        <v>3808</v>
      </c>
    </row>
    <row r="419" spans="1:18" hidden="1">
      <c r="A419">
        <v>418</v>
      </c>
      <c r="B419">
        <v>69</v>
      </c>
      <c r="D419">
        <v>701000002</v>
      </c>
      <c r="E419" s="139">
        <v>45007</v>
      </c>
      <c r="F419">
        <f t="shared" si="18"/>
        <v>3</v>
      </c>
      <c r="G419" s="139">
        <v>45007</v>
      </c>
      <c r="H419">
        <f t="shared" si="19"/>
        <v>16</v>
      </c>
      <c r="I419" t="s">
        <v>1893</v>
      </c>
      <c r="J419" t="str">
        <f>VLOOKUP(I419,'C701- Recalculate'!$D$27:$D$751,1,0)</f>
        <v>069MPI1230390003</v>
      </c>
      <c r="K419">
        <v>0</v>
      </c>
      <c r="L419">
        <v>48493150</v>
      </c>
      <c r="M419" s="138">
        <f t="shared" si="20"/>
        <v>-48493150</v>
      </c>
      <c r="N419" t="s">
        <v>178</v>
      </c>
      <c r="P419" t="s">
        <v>3839</v>
      </c>
      <c r="R419" t="s">
        <v>3808</v>
      </c>
    </row>
    <row r="420" spans="1:18" hidden="1">
      <c r="A420">
        <v>419</v>
      </c>
      <c r="B420">
        <v>69</v>
      </c>
      <c r="D420">
        <v>701000002</v>
      </c>
      <c r="E420" s="139">
        <v>45008</v>
      </c>
      <c r="F420">
        <f t="shared" si="18"/>
        <v>3</v>
      </c>
      <c r="G420" s="139">
        <v>45008</v>
      </c>
      <c r="H420">
        <f t="shared" si="19"/>
        <v>16</v>
      </c>
      <c r="I420" t="s">
        <v>1893</v>
      </c>
      <c r="J420" t="str">
        <f>VLOOKUP(I420,'C701- Recalculate'!$D$27:$D$751,1,0)</f>
        <v>069MPI1230390003</v>
      </c>
      <c r="K420">
        <v>0</v>
      </c>
      <c r="L420">
        <v>48493151</v>
      </c>
      <c r="M420" s="138">
        <f t="shared" si="20"/>
        <v>-48493151</v>
      </c>
      <c r="N420" t="s">
        <v>178</v>
      </c>
      <c r="P420" t="s">
        <v>3839</v>
      </c>
      <c r="R420" t="s">
        <v>3808</v>
      </c>
    </row>
    <row r="421" spans="1:18" hidden="1">
      <c r="A421">
        <v>420</v>
      </c>
      <c r="B421">
        <v>69</v>
      </c>
      <c r="D421">
        <v>701000002</v>
      </c>
      <c r="E421" s="139">
        <v>45009</v>
      </c>
      <c r="F421">
        <f t="shared" si="18"/>
        <v>3</v>
      </c>
      <c r="G421" s="139">
        <v>45009</v>
      </c>
      <c r="H421">
        <f t="shared" si="19"/>
        <v>16</v>
      </c>
      <c r="I421" t="s">
        <v>1890</v>
      </c>
      <c r="J421" t="str">
        <f>VLOOKUP(I421,'C701- Recalculate'!$D$27:$D$751,1,0)</f>
        <v>069MPI1230390002</v>
      </c>
      <c r="K421">
        <v>0</v>
      </c>
      <c r="L421">
        <v>48493151</v>
      </c>
      <c r="M421" s="138">
        <f t="shared" si="20"/>
        <v>-48493151</v>
      </c>
      <c r="N421" t="s">
        <v>178</v>
      </c>
      <c r="P421" t="s">
        <v>3839</v>
      </c>
      <c r="R421" t="s">
        <v>3808</v>
      </c>
    </row>
    <row r="422" spans="1:18" hidden="1">
      <c r="A422">
        <v>421</v>
      </c>
      <c r="B422">
        <v>69</v>
      </c>
      <c r="D422">
        <v>701000002</v>
      </c>
      <c r="E422" s="139">
        <v>45009</v>
      </c>
      <c r="F422">
        <f t="shared" si="18"/>
        <v>3</v>
      </c>
      <c r="G422" s="139">
        <v>45009</v>
      </c>
      <c r="H422">
        <f t="shared" si="19"/>
        <v>16</v>
      </c>
      <c r="I422" t="s">
        <v>2048</v>
      </c>
      <c r="J422" t="str">
        <f>VLOOKUP(I422,'C701- Recalculate'!$D$27:$D$751,1,0)</f>
        <v>069MPI1230460005</v>
      </c>
      <c r="K422">
        <v>0</v>
      </c>
      <c r="L422">
        <v>54109589</v>
      </c>
      <c r="M422" s="138">
        <f t="shared" si="20"/>
        <v>-54109589</v>
      </c>
      <c r="N422" t="s">
        <v>178</v>
      </c>
      <c r="P422" t="s">
        <v>3839</v>
      </c>
      <c r="R422" t="s">
        <v>3808</v>
      </c>
    </row>
    <row r="423" spans="1:18" hidden="1">
      <c r="A423">
        <v>422</v>
      </c>
      <c r="B423">
        <v>69</v>
      </c>
      <c r="D423">
        <v>701000002</v>
      </c>
      <c r="E423" s="139">
        <v>45009</v>
      </c>
      <c r="F423">
        <f t="shared" si="18"/>
        <v>3</v>
      </c>
      <c r="G423" s="139">
        <v>45009</v>
      </c>
      <c r="H423">
        <f t="shared" si="19"/>
        <v>16</v>
      </c>
      <c r="I423" t="s">
        <v>2055</v>
      </c>
      <c r="J423" t="str">
        <f>VLOOKUP(I423,'C701- Recalculate'!$D$27:$D$751,1,0)</f>
        <v>069MPI1230460006</v>
      </c>
      <c r="K423">
        <v>0</v>
      </c>
      <c r="L423">
        <v>54109589</v>
      </c>
      <c r="M423" s="138">
        <f t="shared" si="20"/>
        <v>-54109589</v>
      </c>
      <c r="N423" t="s">
        <v>178</v>
      </c>
      <c r="P423" t="s">
        <v>3839</v>
      </c>
      <c r="R423" t="s">
        <v>3808</v>
      </c>
    </row>
    <row r="424" spans="1:18" hidden="1">
      <c r="A424">
        <v>423</v>
      </c>
      <c r="B424">
        <v>69</v>
      </c>
      <c r="D424">
        <v>701000002</v>
      </c>
      <c r="E424" s="139">
        <v>45009</v>
      </c>
      <c r="F424">
        <f t="shared" si="18"/>
        <v>3</v>
      </c>
      <c r="G424" s="139">
        <v>45009</v>
      </c>
      <c r="H424">
        <f t="shared" si="19"/>
        <v>16</v>
      </c>
      <c r="I424" t="s">
        <v>2310</v>
      </c>
      <c r="J424" t="str">
        <f>VLOOKUP(I424,'C701- Recalculate'!$D$27:$D$751,1,0)</f>
        <v>069MPI1230820001</v>
      </c>
      <c r="K424">
        <v>0</v>
      </c>
      <c r="L424">
        <v>21232876</v>
      </c>
      <c r="M424" s="138">
        <f t="shared" si="20"/>
        <v>-21232876</v>
      </c>
      <c r="N424" t="s">
        <v>178</v>
      </c>
      <c r="P424" t="s">
        <v>3839</v>
      </c>
      <c r="R424" t="s">
        <v>3808</v>
      </c>
    </row>
    <row r="425" spans="1:18" hidden="1">
      <c r="A425">
        <v>424</v>
      </c>
      <c r="B425">
        <v>69</v>
      </c>
      <c r="D425">
        <v>701000002</v>
      </c>
      <c r="E425" s="139">
        <v>45009</v>
      </c>
      <c r="F425">
        <f t="shared" si="18"/>
        <v>3</v>
      </c>
      <c r="G425" s="139">
        <v>45009</v>
      </c>
      <c r="H425">
        <f t="shared" si="19"/>
        <v>16</v>
      </c>
      <c r="I425" t="s">
        <v>2345</v>
      </c>
      <c r="J425" t="str">
        <f>VLOOKUP(I425,'C701- Recalculate'!$D$27:$D$751,1,0)</f>
        <v>069MPI1230830007</v>
      </c>
      <c r="K425">
        <v>0</v>
      </c>
      <c r="L425">
        <v>6027397</v>
      </c>
      <c r="M425" s="138">
        <f t="shared" si="20"/>
        <v>-6027397</v>
      </c>
      <c r="N425" t="s">
        <v>178</v>
      </c>
      <c r="P425" t="s">
        <v>3839</v>
      </c>
      <c r="R425" t="s">
        <v>3808</v>
      </c>
    </row>
    <row r="426" spans="1:18" hidden="1">
      <c r="A426">
        <v>425</v>
      </c>
      <c r="B426">
        <v>69</v>
      </c>
      <c r="D426">
        <v>701000002</v>
      </c>
      <c r="E426" s="139">
        <v>45009</v>
      </c>
      <c r="F426">
        <f t="shared" si="18"/>
        <v>3</v>
      </c>
      <c r="G426" s="139">
        <v>45009</v>
      </c>
      <c r="H426">
        <f t="shared" si="19"/>
        <v>16</v>
      </c>
      <c r="I426" t="s">
        <v>2334</v>
      </c>
      <c r="J426" t="str">
        <f>VLOOKUP(I426,'C701- Recalculate'!$D$27:$D$751,1,0)</f>
        <v>069MPI1230830009</v>
      </c>
      <c r="K426">
        <v>0</v>
      </c>
      <c r="L426">
        <v>3835616</v>
      </c>
      <c r="M426" s="138">
        <f t="shared" si="20"/>
        <v>-3835616</v>
      </c>
      <c r="N426" t="s">
        <v>178</v>
      </c>
      <c r="P426" t="s">
        <v>3839</v>
      </c>
      <c r="R426" t="s">
        <v>3808</v>
      </c>
    </row>
    <row r="427" spans="1:18" hidden="1">
      <c r="A427">
        <v>426</v>
      </c>
      <c r="B427">
        <v>69</v>
      </c>
      <c r="D427">
        <v>701000002</v>
      </c>
      <c r="E427" s="139">
        <v>45012</v>
      </c>
      <c r="F427">
        <f t="shared" si="18"/>
        <v>3</v>
      </c>
      <c r="G427" s="139">
        <v>45012</v>
      </c>
      <c r="H427">
        <f t="shared" si="19"/>
        <v>16</v>
      </c>
      <c r="I427" t="s">
        <v>1890</v>
      </c>
      <c r="J427" t="str">
        <f>VLOOKUP(I427,'C701- Recalculate'!$D$27:$D$751,1,0)</f>
        <v>069MPI1230390002</v>
      </c>
      <c r="K427">
        <v>0</v>
      </c>
      <c r="L427">
        <v>48493151</v>
      </c>
      <c r="M427" s="138">
        <f t="shared" si="20"/>
        <v>-48493151</v>
      </c>
      <c r="N427" t="s">
        <v>178</v>
      </c>
      <c r="P427" t="s">
        <v>3839</v>
      </c>
      <c r="R427" t="s">
        <v>3808</v>
      </c>
    </row>
    <row r="428" spans="1:18" hidden="1">
      <c r="A428">
        <v>427</v>
      </c>
      <c r="B428">
        <v>69</v>
      </c>
      <c r="D428">
        <v>701000002</v>
      </c>
      <c r="E428" s="139">
        <v>45012</v>
      </c>
      <c r="F428">
        <f t="shared" si="18"/>
        <v>3</v>
      </c>
      <c r="G428" s="139">
        <v>45012</v>
      </c>
      <c r="H428">
        <f t="shared" si="19"/>
        <v>16</v>
      </c>
      <c r="I428" t="s">
        <v>2048</v>
      </c>
      <c r="J428" t="str">
        <f>VLOOKUP(I428,'C701- Recalculate'!$D$27:$D$751,1,0)</f>
        <v>069MPI1230460005</v>
      </c>
      <c r="K428">
        <v>0</v>
      </c>
      <c r="L428">
        <v>54109589</v>
      </c>
      <c r="M428" s="138">
        <f t="shared" si="20"/>
        <v>-54109589</v>
      </c>
      <c r="N428" t="s">
        <v>178</v>
      </c>
      <c r="P428" t="s">
        <v>3839</v>
      </c>
      <c r="R428" t="s">
        <v>3808</v>
      </c>
    </row>
    <row r="429" spans="1:18" hidden="1">
      <c r="A429">
        <v>428</v>
      </c>
      <c r="B429">
        <v>69</v>
      </c>
      <c r="D429">
        <v>701000002</v>
      </c>
      <c r="E429" s="139">
        <v>45012</v>
      </c>
      <c r="F429">
        <f t="shared" si="18"/>
        <v>3</v>
      </c>
      <c r="G429" s="139">
        <v>45012</v>
      </c>
      <c r="H429">
        <f t="shared" si="19"/>
        <v>16</v>
      </c>
      <c r="I429" t="s">
        <v>2055</v>
      </c>
      <c r="J429" t="str">
        <f>VLOOKUP(I429,'C701- Recalculate'!$D$27:$D$751,1,0)</f>
        <v>069MPI1230460006</v>
      </c>
      <c r="K429">
        <v>0</v>
      </c>
      <c r="L429">
        <v>54109589</v>
      </c>
      <c r="M429" s="138">
        <f t="shared" si="20"/>
        <v>-54109589</v>
      </c>
      <c r="N429" t="s">
        <v>178</v>
      </c>
      <c r="P429" t="s">
        <v>3839</v>
      </c>
      <c r="R429" t="s">
        <v>3808</v>
      </c>
    </row>
    <row r="430" spans="1:18" hidden="1">
      <c r="A430">
        <v>429</v>
      </c>
      <c r="B430">
        <v>69</v>
      </c>
      <c r="D430">
        <v>701000002</v>
      </c>
      <c r="E430" s="139">
        <v>44978</v>
      </c>
      <c r="F430">
        <f t="shared" si="18"/>
        <v>2</v>
      </c>
      <c r="G430" s="139">
        <v>44978</v>
      </c>
      <c r="H430">
        <f t="shared" si="19"/>
        <v>16</v>
      </c>
      <c r="I430" t="s">
        <v>2116</v>
      </c>
      <c r="J430" t="str">
        <f>VLOOKUP(I430,'C701- Recalculate'!$D$27:$D$751,1,0)</f>
        <v>069MPI1230480001</v>
      </c>
      <c r="K430">
        <v>0</v>
      </c>
      <c r="L430">
        <v>41095890</v>
      </c>
      <c r="M430" s="138">
        <f t="shared" si="20"/>
        <v>-41095890</v>
      </c>
      <c r="N430" t="s">
        <v>178</v>
      </c>
      <c r="P430" t="s">
        <v>3839</v>
      </c>
      <c r="R430" t="s">
        <v>3808</v>
      </c>
    </row>
    <row r="431" spans="1:18" hidden="1">
      <c r="A431">
        <v>430</v>
      </c>
      <c r="B431">
        <v>69</v>
      </c>
      <c r="D431">
        <v>701000002</v>
      </c>
      <c r="E431" s="139">
        <v>44978</v>
      </c>
      <c r="F431">
        <f t="shared" si="18"/>
        <v>2</v>
      </c>
      <c r="G431" s="139">
        <v>44978</v>
      </c>
      <c r="H431">
        <f t="shared" si="19"/>
        <v>16</v>
      </c>
      <c r="I431" t="s">
        <v>2168</v>
      </c>
      <c r="J431" t="str">
        <f>VLOOKUP(I431,'C701- Recalculate'!$D$27:$D$751,1,0)</f>
        <v>069MPI1230520002</v>
      </c>
      <c r="K431">
        <v>0</v>
      </c>
      <c r="L431">
        <v>6575342</v>
      </c>
      <c r="M431" s="138">
        <f t="shared" si="20"/>
        <v>-6575342</v>
      </c>
      <c r="N431" t="s">
        <v>178</v>
      </c>
      <c r="P431" t="s">
        <v>3839</v>
      </c>
      <c r="R431" t="s">
        <v>3808</v>
      </c>
    </row>
    <row r="432" spans="1:18" hidden="1">
      <c r="A432">
        <v>431</v>
      </c>
      <c r="B432">
        <v>69</v>
      </c>
      <c r="D432">
        <v>701000002</v>
      </c>
      <c r="E432" s="139">
        <v>44979</v>
      </c>
      <c r="F432">
        <f t="shared" si="18"/>
        <v>2</v>
      </c>
      <c r="G432" s="139">
        <v>44979</v>
      </c>
      <c r="H432">
        <f t="shared" si="19"/>
        <v>16</v>
      </c>
      <c r="I432" t="s">
        <v>2113</v>
      </c>
      <c r="J432" t="str">
        <f>VLOOKUP(I432,'C701- Recalculate'!$D$27:$D$751,1,0)</f>
        <v>069MPI1230480007</v>
      </c>
      <c r="K432">
        <v>0</v>
      </c>
      <c r="L432">
        <v>18082192</v>
      </c>
      <c r="M432" s="138">
        <f t="shared" si="20"/>
        <v>-18082192</v>
      </c>
      <c r="N432" t="s">
        <v>178</v>
      </c>
      <c r="P432" t="s">
        <v>3839</v>
      </c>
      <c r="R432" t="s">
        <v>3808</v>
      </c>
    </row>
    <row r="433" spans="1:18" hidden="1">
      <c r="A433">
        <v>432</v>
      </c>
      <c r="B433">
        <v>69</v>
      </c>
      <c r="D433">
        <v>701000002</v>
      </c>
      <c r="E433" s="139">
        <v>44979</v>
      </c>
      <c r="F433">
        <f t="shared" si="18"/>
        <v>2</v>
      </c>
      <c r="G433" s="139">
        <v>44979</v>
      </c>
      <c r="H433">
        <f t="shared" si="19"/>
        <v>16</v>
      </c>
      <c r="I433" t="s">
        <v>2135</v>
      </c>
      <c r="J433" t="str">
        <f>VLOOKUP(I433,'C701- Recalculate'!$D$27:$D$751,1,0)</f>
        <v>069MPI1230480010</v>
      </c>
      <c r="K433">
        <v>0</v>
      </c>
      <c r="L433">
        <v>44520548</v>
      </c>
      <c r="M433" s="138">
        <f t="shared" si="20"/>
        <v>-44520548</v>
      </c>
      <c r="N433" t="s">
        <v>178</v>
      </c>
      <c r="P433" t="s">
        <v>3839</v>
      </c>
      <c r="R433" t="s">
        <v>3808</v>
      </c>
    </row>
    <row r="434" spans="1:18" hidden="1">
      <c r="A434">
        <v>433</v>
      </c>
      <c r="B434">
        <v>69</v>
      </c>
      <c r="D434">
        <v>701000002</v>
      </c>
      <c r="E434" s="139">
        <v>44979</v>
      </c>
      <c r="F434">
        <f t="shared" si="18"/>
        <v>2</v>
      </c>
      <c r="G434" s="139">
        <v>44979</v>
      </c>
      <c r="H434">
        <f t="shared" si="19"/>
        <v>16</v>
      </c>
      <c r="I434" t="s">
        <v>2158</v>
      </c>
      <c r="J434" t="str">
        <f>VLOOKUP(I434,'C701- Recalculate'!$D$27:$D$751,1,0)</f>
        <v>069MPI1230510005</v>
      </c>
      <c r="K434">
        <v>0</v>
      </c>
      <c r="L434">
        <v>28356164</v>
      </c>
      <c r="M434" s="138">
        <f t="shared" si="20"/>
        <v>-28356164</v>
      </c>
      <c r="N434" t="s">
        <v>178</v>
      </c>
      <c r="P434" t="s">
        <v>3839</v>
      </c>
      <c r="R434" t="s">
        <v>3808</v>
      </c>
    </row>
    <row r="435" spans="1:18" hidden="1">
      <c r="A435">
        <v>434</v>
      </c>
      <c r="B435">
        <v>69</v>
      </c>
      <c r="D435">
        <v>701000002</v>
      </c>
      <c r="E435" s="139">
        <v>44980</v>
      </c>
      <c r="F435">
        <f t="shared" si="18"/>
        <v>2</v>
      </c>
      <c r="G435" s="139">
        <v>44980</v>
      </c>
      <c r="H435">
        <f t="shared" si="19"/>
        <v>16</v>
      </c>
      <c r="I435" t="s">
        <v>2171</v>
      </c>
      <c r="J435" t="str">
        <f>VLOOKUP(I435,'C701- Recalculate'!$D$27:$D$751,1,0)</f>
        <v>069MPI1230520007</v>
      </c>
      <c r="K435">
        <v>0</v>
      </c>
      <c r="L435">
        <v>56164384</v>
      </c>
      <c r="M435" s="138">
        <f t="shared" si="20"/>
        <v>-56164384</v>
      </c>
      <c r="N435" t="s">
        <v>178</v>
      </c>
      <c r="P435" t="s">
        <v>3839</v>
      </c>
      <c r="R435" t="s">
        <v>3808</v>
      </c>
    </row>
    <row r="436" spans="1:18" hidden="1">
      <c r="A436">
        <v>435</v>
      </c>
      <c r="B436">
        <v>69</v>
      </c>
      <c r="D436">
        <v>701000002</v>
      </c>
      <c r="E436" s="139">
        <v>44984</v>
      </c>
      <c r="F436">
        <f t="shared" si="18"/>
        <v>2</v>
      </c>
      <c r="G436" s="139">
        <v>44984</v>
      </c>
      <c r="H436">
        <f t="shared" si="19"/>
        <v>16</v>
      </c>
      <c r="I436" t="s">
        <v>2132</v>
      </c>
      <c r="J436" t="str">
        <f>VLOOKUP(I436,'C701- Recalculate'!$D$27:$D$751,1,0)</f>
        <v>069MPI1230480008</v>
      </c>
      <c r="K436">
        <v>0</v>
      </c>
      <c r="L436">
        <v>44520548</v>
      </c>
      <c r="M436" s="138">
        <f t="shared" si="20"/>
        <v>-44520548</v>
      </c>
      <c r="N436" t="s">
        <v>178</v>
      </c>
      <c r="P436" t="s">
        <v>3839</v>
      </c>
      <c r="R436" t="s">
        <v>3808</v>
      </c>
    </row>
    <row r="437" spans="1:18" hidden="1">
      <c r="A437">
        <v>436</v>
      </c>
      <c r="B437">
        <v>69</v>
      </c>
      <c r="D437">
        <v>701000002</v>
      </c>
      <c r="E437" s="139">
        <v>44984</v>
      </c>
      <c r="F437">
        <f t="shared" si="18"/>
        <v>2</v>
      </c>
      <c r="G437" s="139">
        <v>44984</v>
      </c>
      <c r="H437">
        <f t="shared" si="19"/>
        <v>16</v>
      </c>
      <c r="I437" t="s">
        <v>2158</v>
      </c>
      <c r="J437" t="str">
        <f>VLOOKUP(I437,'C701- Recalculate'!$D$27:$D$751,1,0)</f>
        <v>069MPI1230510005</v>
      </c>
      <c r="K437">
        <v>0</v>
      </c>
      <c r="L437">
        <v>28356164</v>
      </c>
      <c r="M437" s="138">
        <f t="shared" si="20"/>
        <v>-28356164</v>
      </c>
      <c r="N437" t="s">
        <v>178</v>
      </c>
      <c r="P437" t="s">
        <v>3839</v>
      </c>
      <c r="R437" t="s">
        <v>3808</v>
      </c>
    </row>
    <row r="438" spans="1:18" hidden="1">
      <c r="A438">
        <v>437</v>
      </c>
      <c r="B438">
        <v>69</v>
      </c>
      <c r="D438">
        <v>701000002</v>
      </c>
      <c r="E438" s="139">
        <v>44984</v>
      </c>
      <c r="F438">
        <f t="shared" si="18"/>
        <v>2</v>
      </c>
      <c r="G438" s="139">
        <v>44984</v>
      </c>
      <c r="H438">
        <f t="shared" si="19"/>
        <v>16</v>
      </c>
      <c r="I438" t="s">
        <v>2183</v>
      </c>
      <c r="J438" t="str">
        <f>VLOOKUP(I438,'C701- Recalculate'!$D$27:$D$751,1,0)</f>
        <v>069MPI1230520006</v>
      </c>
      <c r="K438">
        <v>0</v>
      </c>
      <c r="L438">
        <v>112328767</v>
      </c>
      <c r="M438" s="138">
        <f t="shared" si="20"/>
        <v>-112328767</v>
      </c>
      <c r="N438" t="s">
        <v>178</v>
      </c>
      <c r="P438" t="s">
        <v>3839</v>
      </c>
      <c r="R438" t="s">
        <v>3808</v>
      </c>
    </row>
    <row r="439" spans="1:18" hidden="1">
      <c r="A439">
        <v>438</v>
      </c>
      <c r="B439">
        <v>69</v>
      </c>
      <c r="D439">
        <v>701000002</v>
      </c>
      <c r="E439" s="139">
        <v>44985</v>
      </c>
      <c r="F439">
        <f t="shared" si="18"/>
        <v>2</v>
      </c>
      <c r="G439" s="139">
        <v>44985</v>
      </c>
      <c r="H439">
        <f t="shared" si="19"/>
        <v>16</v>
      </c>
      <c r="I439" t="s">
        <v>1890</v>
      </c>
      <c r="J439" t="str">
        <f>VLOOKUP(I439,'C701- Recalculate'!$D$27:$D$751,1,0)</f>
        <v>069MPI1230390002</v>
      </c>
      <c r="K439">
        <v>0</v>
      </c>
      <c r="L439">
        <v>48493150</v>
      </c>
      <c r="M439" s="138">
        <f t="shared" si="20"/>
        <v>-48493150</v>
      </c>
      <c r="N439" t="s">
        <v>178</v>
      </c>
      <c r="P439" t="s">
        <v>3839</v>
      </c>
      <c r="R439" t="s">
        <v>3808</v>
      </c>
    </row>
    <row r="440" spans="1:18" hidden="1">
      <c r="A440">
        <v>439</v>
      </c>
      <c r="B440">
        <v>69</v>
      </c>
      <c r="D440">
        <v>701000002</v>
      </c>
      <c r="E440" s="139">
        <v>44985</v>
      </c>
      <c r="F440">
        <f t="shared" si="18"/>
        <v>2</v>
      </c>
      <c r="G440" s="139">
        <v>44985</v>
      </c>
      <c r="H440">
        <f t="shared" si="19"/>
        <v>16</v>
      </c>
      <c r="I440" t="s">
        <v>2109</v>
      </c>
      <c r="J440" t="str">
        <f>VLOOKUP(I440,'C701- Recalculate'!$D$27:$D$751,1,0)</f>
        <v>069MPI1230480006</v>
      </c>
      <c r="K440">
        <v>0</v>
      </c>
      <c r="L440">
        <v>73424657</v>
      </c>
      <c r="M440" s="138">
        <f t="shared" si="20"/>
        <v>-73424657</v>
      </c>
      <c r="N440" t="s">
        <v>178</v>
      </c>
      <c r="P440" t="s">
        <v>3839</v>
      </c>
      <c r="R440" t="s">
        <v>3808</v>
      </c>
    </row>
    <row r="441" spans="1:18" hidden="1">
      <c r="A441">
        <v>440</v>
      </c>
      <c r="B441">
        <v>69</v>
      </c>
      <c r="D441">
        <v>701000002</v>
      </c>
      <c r="E441" s="139">
        <v>44985</v>
      </c>
      <c r="F441">
        <f t="shared" si="18"/>
        <v>2</v>
      </c>
      <c r="G441" s="139">
        <v>44985</v>
      </c>
      <c r="H441">
        <f t="shared" si="19"/>
        <v>16</v>
      </c>
      <c r="I441" t="s">
        <v>2113</v>
      </c>
      <c r="J441" t="str">
        <f>VLOOKUP(I441,'C701- Recalculate'!$D$27:$D$751,1,0)</f>
        <v>069MPI1230480007</v>
      </c>
      <c r="K441">
        <v>0</v>
      </c>
      <c r="L441">
        <v>18082191</v>
      </c>
      <c r="M441" s="138">
        <f t="shared" si="20"/>
        <v>-18082191</v>
      </c>
      <c r="N441" t="s">
        <v>178</v>
      </c>
      <c r="P441" t="s">
        <v>3839</v>
      </c>
      <c r="R441" t="s">
        <v>3808</v>
      </c>
    </row>
    <row r="442" spans="1:18" hidden="1">
      <c r="A442">
        <v>441</v>
      </c>
      <c r="B442">
        <v>69</v>
      </c>
      <c r="D442">
        <v>701000002</v>
      </c>
      <c r="E442" s="139">
        <v>44985</v>
      </c>
      <c r="F442">
        <f t="shared" si="18"/>
        <v>2</v>
      </c>
      <c r="G442" s="139">
        <v>44985</v>
      </c>
      <c r="H442">
        <f t="shared" si="19"/>
        <v>16</v>
      </c>
      <c r="I442" t="s">
        <v>2135</v>
      </c>
      <c r="J442" t="str">
        <f>VLOOKUP(I442,'C701- Recalculate'!$D$27:$D$751,1,0)</f>
        <v>069MPI1230480010</v>
      </c>
      <c r="K442">
        <v>0</v>
      </c>
      <c r="L442">
        <v>44520548</v>
      </c>
      <c r="M442" s="138">
        <f t="shared" si="20"/>
        <v>-44520548</v>
      </c>
      <c r="N442" t="s">
        <v>178</v>
      </c>
      <c r="P442" t="s">
        <v>3839</v>
      </c>
      <c r="R442" t="s">
        <v>3808</v>
      </c>
    </row>
    <row r="443" spans="1:18" hidden="1">
      <c r="A443">
        <v>442</v>
      </c>
      <c r="B443">
        <v>69</v>
      </c>
      <c r="D443">
        <v>701000002</v>
      </c>
      <c r="E443" s="139">
        <v>44985</v>
      </c>
      <c r="F443">
        <f t="shared" si="18"/>
        <v>2</v>
      </c>
      <c r="G443" s="139">
        <v>44985</v>
      </c>
      <c r="H443">
        <f t="shared" si="19"/>
        <v>16</v>
      </c>
      <c r="I443" t="s">
        <v>2189</v>
      </c>
      <c r="J443" t="str">
        <f>VLOOKUP(I443,'C701- Recalculate'!$D$27:$D$751,1,0)</f>
        <v>069MPI1230590002</v>
      </c>
      <c r="K443">
        <v>0</v>
      </c>
      <c r="L443">
        <v>27945205</v>
      </c>
      <c r="M443" s="138">
        <f t="shared" si="20"/>
        <v>-27945205</v>
      </c>
      <c r="N443" t="s">
        <v>178</v>
      </c>
      <c r="P443" t="s">
        <v>3839</v>
      </c>
      <c r="R443" t="s">
        <v>3808</v>
      </c>
    </row>
    <row r="444" spans="1:18" hidden="1">
      <c r="A444">
        <v>443</v>
      </c>
      <c r="B444">
        <v>69</v>
      </c>
      <c r="D444">
        <v>701000002</v>
      </c>
      <c r="E444" s="139">
        <v>44960</v>
      </c>
      <c r="F444">
        <f t="shared" si="18"/>
        <v>2</v>
      </c>
      <c r="G444" s="139">
        <v>44960</v>
      </c>
      <c r="H444">
        <f t="shared" si="19"/>
        <v>16</v>
      </c>
      <c r="I444" t="s">
        <v>1737</v>
      </c>
      <c r="J444" t="str">
        <f>VLOOKUP(I444,'C701- Recalculate'!$D$27:$D$751,1,0)</f>
        <v>069MPI1230100004</v>
      </c>
      <c r="K444">
        <v>0</v>
      </c>
      <c r="L444">
        <v>43835616</v>
      </c>
      <c r="M444" s="138">
        <f t="shared" si="20"/>
        <v>-43835616</v>
      </c>
      <c r="N444" t="s">
        <v>178</v>
      </c>
      <c r="P444" t="s">
        <v>3839</v>
      </c>
      <c r="R444" t="s">
        <v>3808</v>
      </c>
    </row>
    <row r="445" spans="1:18" hidden="1">
      <c r="A445">
        <v>444</v>
      </c>
      <c r="B445">
        <v>69</v>
      </c>
      <c r="D445">
        <v>701000002</v>
      </c>
      <c r="E445" s="139">
        <v>44963</v>
      </c>
      <c r="F445">
        <f t="shared" si="18"/>
        <v>2</v>
      </c>
      <c r="G445" s="139">
        <v>44963</v>
      </c>
      <c r="H445">
        <f t="shared" si="19"/>
        <v>16</v>
      </c>
      <c r="I445" t="s">
        <v>1754</v>
      </c>
      <c r="J445" t="str">
        <f>VLOOKUP(I445,'C701- Recalculate'!$D$27:$D$751,1,0)</f>
        <v>069MPI1230160001</v>
      </c>
      <c r="K445">
        <v>0</v>
      </c>
      <c r="L445">
        <v>39945206</v>
      </c>
      <c r="M445" s="138">
        <f t="shared" si="20"/>
        <v>-39945206</v>
      </c>
      <c r="N445" t="s">
        <v>178</v>
      </c>
      <c r="P445" t="s">
        <v>3839</v>
      </c>
      <c r="R445" t="s">
        <v>3808</v>
      </c>
    </row>
    <row r="446" spans="1:18" hidden="1">
      <c r="A446">
        <v>445</v>
      </c>
      <c r="B446">
        <v>69</v>
      </c>
      <c r="D446">
        <v>701000002</v>
      </c>
      <c r="E446" s="139">
        <v>44963</v>
      </c>
      <c r="F446">
        <f t="shared" si="18"/>
        <v>2</v>
      </c>
      <c r="G446" s="139">
        <v>44963</v>
      </c>
      <c r="H446">
        <f t="shared" si="19"/>
        <v>16</v>
      </c>
      <c r="I446" t="s">
        <v>1757</v>
      </c>
      <c r="J446" t="str">
        <f>VLOOKUP(I446,'C701- Recalculate'!$D$27:$D$751,1,0)</f>
        <v>069MPI1230160002</v>
      </c>
      <c r="K446">
        <v>0</v>
      </c>
      <c r="L446">
        <v>53260274</v>
      </c>
      <c r="M446" s="138">
        <f t="shared" si="20"/>
        <v>-53260274</v>
      </c>
      <c r="N446" t="s">
        <v>178</v>
      </c>
      <c r="P446" t="s">
        <v>3839</v>
      </c>
      <c r="R446" t="s">
        <v>3808</v>
      </c>
    </row>
    <row r="447" spans="1:18" hidden="1">
      <c r="A447">
        <v>446</v>
      </c>
      <c r="B447">
        <v>69</v>
      </c>
      <c r="D447">
        <v>701000002</v>
      </c>
      <c r="E447" s="139">
        <v>44963</v>
      </c>
      <c r="F447">
        <f t="shared" si="18"/>
        <v>2</v>
      </c>
      <c r="G447" s="139">
        <v>44963</v>
      </c>
      <c r="H447">
        <f t="shared" si="19"/>
        <v>16</v>
      </c>
      <c r="I447" t="s">
        <v>1800</v>
      </c>
      <c r="J447" t="str">
        <f>VLOOKUP(I447,'C701- Recalculate'!$D$27:$D$751,1,0)</f>
        <v>069MPI1230370006</v>
      </c>
      <c r="K447">
        <v>0</v>
      </c>
      <c r="L447">
        <v>23013699</v>
      </c>
      <c r="M447" s="138">
        <f t="shared" si="20"/>
        <v>-23013699</v>
      </c>
      <c r="N447" t="s">
        <v>178</v>
      </c>
      <c r="P447" t="s">
        <v>3839</v>
      </c>
      <c r="R447" t="s">
        <v>3808</v>
      </c>
    </row>
    <row r="448" spans="1:18" hidden="1">
      <c r="A448">
        <v>447</v>
      </c>
      <c r="B448">
        <v>69</v>
      </c>
      <c r="D448">
        <v>701000002</v>
      </c>
      <c r="E448" s="139">
        <v>44963</v>
      </c>
      <c r="F448">
        <f t="shared" si="18"/>
        <v>2</v>
      </c>
      <c r="G448" s="139">
        <v>44963</v>
      </c>
      <c r="H448">
        <f t="shared" si="19"/>
        <v>16</v>
      </c>
      <c r="I448" t="s">
        <v>1819</v>
      </c>
      <c r="J448" t="str">
        <f>VLOOKUP(I448,'C701- Recalculate'!$D$27:$D$751,1,0)</f>
        <v>069MPI1230370014</v>
      </c>
      <c r="K448">
        <v>0</v>
      </c>
      <c r="L448">
        <v>16164384</v>
      </c>
      <c r="M448" s="138">
        <f t="shared" si="20"/>
        <v>-16164384</v>
      </c>
      <c r="N448" t="s">
        <v>178</v>
      </c>
      <c r="P448" t="s">
        <v>3839</v>
      </c>
      <c r="R448" t="s">
        <v>3808</v>
      </c>
    </row>
    <row r="449" spans="1:18" hidden="1">
      <c r="A449">
        <v>448</v>
      </c>
      <c r="B449">
        <v>69</v>
      </c>
      <c r="D449">
        <v>701000002</v>
      </c>
      <c r="E449" s="139">
        <v>44964</v>
      </c>
      <c r="F449">
        <f t="shared" si="18"/>
        <v>2</v>
      </c>
      <c r="G449" s="139">
        <v>44964</v>
      </c>
      <c r="H449">
        <f t="shared" si="19"/>
        <v>16</v>
      </c>
      <c r="I449" t="s">
        <v>1793</v>
      </c>
      <c r="J449" t="str">
        <f>VLOOKUP(I449,'C701- Recalculate'!$D$27:$D$751,1,0)</f>
        <v>069MPI1230370017</v>
      </c>
      <c r="K449">
        <v>0</v>
      </c>
      <c r="L449">
        <v>35013698</v>
      </c>
      <c r="M449" s="138">
        <f t="shared" si="20"/>
        <v>-35013698</v>
      </c>
      <c r="N449" t="s">
        <v>178</v>
      </c>
      <c r="P449" t="s">
        <v>3839</v>
      </c>
      <c r="R449" t="s">
        <v>3808</v>
      </c>
    </row>
    <row r="450" spans="1:18" hidden="1">
      <c r="A450">
        <v>449</v>
      </c>
      <c r="B450">
        <v>69</v>
      </c>
      <c r="D450">
        <v>701000002</v>
      </c>
      <c r="E450" s="139">
        <v>44964</v>
      </c>
      <c r="F450">
        <f t="shared" si="18"/>
        <v>2</v>
      </c>
      <c r="G450" s="139">
        <v>44964</v>
      </c>
      <c r="H450">
        <f t="shared" si="19"/>
        <v>16</v>
      </c>
      <c r="I450" t="s">
        <v>1846</v>
      </c>
      <c r="J450" t="str">
        <f>VLOOKUP(I450,'C701- Recalculate'!$D$27:$D$751,1,0)</f>
        <v>069MPI1230380005</v>
      </c>
      <c r="K450">
        <v>0</v>
      </c>
      <c r="L450">
        <v>15890411</v>
      </c>
      <c r="M450" s="138">
        <f t="shared" si="20"/>
        <v>-15890411</v>
      </c>
      <c r="N450" t="s">
        <v>178</v>
      </c>
      <c r="P450" t="s">
        <v>3839</v>
      </c>
      <c r="R450" t="s">
        <v>3808</v>
      </c>
    </row>
    <row r="451" spans="1:18" hidden="1">
      <c r="A451">
        <v>450</v>
      </c>
      <c r="B451">
        <v>69</v>
      </c>
      <c r="D451">
        <v>701000002</v>
      </c>
      <c r="E451" s="139">
        <v>44964</v>
      </c>
      <c r="F451">
        <f t="shared" ref="F451:F514" si="21">MONTH(E451)</f>
        <v>2</v>
      </c>
      <c r="G451" s="139">
        <v>44964</v>
      </c>
      <c r="H451">
        <f t="shared" ref="H451:H514" si="22">LEN(I451)</f>
        <v>16</v>
      </c>
      <c r="I451" t="s">
        <v>1863</v>
      </c>
      <c r="J451" t="str">
        <f>VLOOKUP(I451,'C701- Recalculate'!$D$27:$D$751,1,0)</f>
        <v>069MPI1230380014</v>
      </c>
      <c r="K451">
        <v>0</v>
      </c>
      <c r="L451">
        <v>15890411</v>
      </c>
      <c r="M451" s="138">
        <f t="shared" ref="M451:M514" si="23">K451-L451</f>
        <v>-15890411</v>
      </c>
      <c r="N451" t="s">
        <v>178</v>
      </c>
      <c r="P451" t="s">
        <v>3839</v>
      </c>
      <c r="R451" t="s">
        <v>3808</v>
      </c>
    </row>
    <row r="452" spans="1:18" hidden="1">
      <c r="A452">
        <v>451</v>
      </c>
      <c r="B452">
        <v>69</v>
      </c>
      <c r="D452">
        <v>701000002</v>
      </c>
      <c r="E452" s="139">
        <v>44965</v>
      </c>
      <c r="F452">
        <f t="shared" si="21"/>
        <v>2</v>
      </c>
      <c r="G452" s="139">
        <v>44965</v>
      </c>
      <c r="H452">
        <f t="shared" si="22"/>
        <v>16</v>
      </c>
      <c r="I452" t="s">
        <v>1754</v>
      </c>
      <c r="J452" t="str">
        <f>VLOOKUP(I452,'C701- Recalculate'!$D$27:$D$751,1,0)</f>
        <v>069MPI1230160001</v>
      </c>
      <c r="K452">
        <v>0</v>
      </c>
      <c r="L452">
        <v>39945206</v>
      </c>
      <c r="M452" s="138">
        <f t="shared" si="23"/>
        <v>-39945206</v>
      </c>
      <c r="N452" t="s">
        <v>178</v>
      </c>
      <c r="P452" t="s">
        <v>3839</v>
      </c>
      <c r="R452" t="s">
        <v>3808</v>
      </c>
    </row>
    <row r="453" spans="1:18" hidden="1">
      <c r="A453">
        <v>452</v>
      </c>
      <c r="B453">
        <v>69</v>
      </c>
      <c r="D453">
        <v>701000002</v>
      </c>
      <c r="E453" s="139">
        <v>44965</v>
      </c>
      <c r="F453">
        <f t="shared" si="21"/>
        <v>2</v>
      </c>
      <c r="G453" s="139">
        <v>44965</v>
      </c>
      <c r="H453">
        <f t="shared" si="22"/>
        <v>16</v>
      </c>
      <c r="I453" t="s">
        <v>1905</v>
      </c>
      <c r="J453" t="str">
        <f>VLOOKUP(I453,'C701- Recalculate'!$D$27:$D$751,1,0)</f>
        <v>069MPI1230390007</v>
      </c>
      <c r="K453">
        <v>0</v>
      </c>
      <c r="L453">
        <v>23835616</v>
      </c>
      <c r="M453" s="138">
        <f t="shared" si="23"/>
        <v>-23835616</v>
      </c>
      <c r="N453" t="s">
        <v>178</v>
      </c>
      <c r="P453" t="s">
        <v>3839</v>
      </c>
      <c r="R453" t="s">
        <v>3808</v>
      </c>
    </row>
    <row r="454" spans="1:18" hidden="1">
      <c r="A454">
        <v>453</v>
      </c>
      <c r="B454">
        <v>69</v>
      </c>
      <c r="D454">
        <v>701000002</v>
      </c>
      <c r="E454" s="139">
        <v>44966</v>
      </c>
      <c r="F454">
        <f t="shared" si="21"/>
        <v>2</v>
      </c>
      <c r="G454" s="139">
        <v>44966</v>
      </c>
      <c r="H454">
        <f t="shared" si="22"/>
        <v>16</v>
      </c>
      <c r="I454" t="s">
        <v>1734</v>
      </c>
      <c r="J454" t="str">
        <f>VLOOKUP(I454,'C701- Recalculate'!$D$27:$D$751,1,0)</f>
        <v>069MPI1230100002</v>
      </c>
      <c r="K454">
        <v>0</v>
      </c>
      <c r="L454">
        <v>39945206</v>
      </c>
      <c r="M454" s="138">
        <f t="shared" si="23"/>
        <v>-39945206</v>
      </c>
      <c r="N454" t="s">
        <v>178</v>
      </c>
      <c r="P454" t="s">
        <v>3839</v>
      </c>
      <c r="R454" t="s">
        <v>3808</v>
      </c>
    </row>
    <row r="455" spans="1:18" hidden="1">
      <c r="A455">
        <v>454</v>
      </c>
      <c r="B455">
        <v>69</v>
      </c>
      <c r="D455">
        <v>701000002</v>
      </c>
      <c r="E455" s="139">
        <v>44966</v>
      </c>
      <c r="F455">
        <f t="shared" si="21"/>
        <v>2</v>
      </c>
      <c r="G455" s="139">
        <v>44966</v>
      </c>
      <c r="H455">
        <f t="shared" si="22"/>
        <v>16</v>
      </c>
      <c r="I455" t="s">
        <v>1803</v>
      </c>
      <c r="J455" t="str">
        <f>VLOOKUP(I455,'C701- Recalculate'!$D$27:$D$751,1,0)</f>
        <v>069MPI1230370019</v>
      </c>
      <c r="K455">
        <v>0</v>
      </c>
      <c r="L455">
        <v>38356165</v>
      </c>
      <c r="M455" s="138">
        <f t="shared" si="23"/>
        <v>-38356165</v>
      </c>
      <c r="N455" t="s">
        <v>178</v>
      </c>
      <c r="P455" t="s">
        <v>3839</v>
      </c>
      <c r="R455" t="s">
        <v>3808</v>
      </c>
    </row>
    <row r="456" spans="1:18" hidden="1">
      <c r="A456">
        <v>455</v>
      </c>
      <c r="B456">
        <v>69</v>
      </c>
      <c r="D456">
        <v>701000002</v>
      </c>
      <c r="E456" s="139">
        <v>44966</v>
      </c>
      <c r="F456">
        <f t="shared" si="21"/>
        <v>2</v>
      </c>
      <c r="G456" s="139">
        <v>44966</v>
      </c>
      <c r="H456">
        <f t="shared" si="22"/>
        <v>16</v>
      </c>
      <c r="I456" t="s">
        <v>1929</v>
      </c>
      <c r="J456" t="str">
        <f>VLOOKUP(I456,'C701- Recalculate'!$D$27:$D$751,1,0)</f>
        <v>069MPI1230400016</v>
      </c>
      <c r="K456">
        <v>0</v>
      </c>
      <c r="L456">
        <v>23013699</v>
      </c>
      <c r="M456" s="138">
        <f t="shared" si="23"/>
        <v>-23013699</v>
      </c>
      <c r="N456" t="s">
        <v>178</v>
      </c>
      <c r="P456" t="s">
        <v>3839</v>
      </c>
      <c r="R456" t="s">
        <v>3808</v>
      </c>
    </row>
    <row r="457" spans="1:18" hidden="1">
      <c r="A457">
        <v>456</v>
      </c>
      <c r="B457">
        <v>69</v>
      </c>
      <c r="D457">
        <v>701000002</v>
      </c>
      <c r="E457" s="139">
        <v>44986</v>
      </c>
      <c r="F457">
        <f t="shared" si="21"/>
        <v>3</v>
      </c>
      <c r="G457" s="139">
        <v>44986</v>
      </c>
      <c r="H457">
        <f t="shared" si="22"/>
        <v>16</v>
      </c>
      <c r="I457" t="s">
        <v>2145</v>
      </c>
      <c r="J457" t="str">
        <f>VLOOKUP(I457,'C701- Recalculate'!$D$27:$D$751,1,0)</f>
        <v>069MPI1230510006</v>
      </c>
      <c r="K457">
        <v>0</v>
      </c>
      <c r="L457">
        <v>27534247</v>
      </c>
      <c r="M457" s="138">
        <f t="shared" si="23"/>
        <v>-27534247</v>
      </c>
      <c r="N457" t="s">
        <v>178</v>
      </c>
      <c r="P457" t="s">
        <v>3839</v>
      </c>
      <c r="R457" t="s">
        <v>3808</v>
      </c>
    </row>
    <row r="458" spans="1:18" hidden="1">
      <c r="A458">
        <v>457</v>
      </c>
      <c r="B458">
        <v>69</v>
      </c>
      <c r="D458">
        <v>701000002</v>
      </c>
      <c r="E458" s="139">
        <v>44986</v>
      </c>
      <c r="F458">
        <f t="shared" si="21"/>
        <v>3</v>
      </c>
      <c r="G458" s="139">
        <v>44986</v>
      </c>
      <c r="H458">
        <f t="shared" si="22"/>
        <v>16</v>
      </c>
      <c r="I458" t="s">
        <v>2171</v>
      </c>
      <c r="J458" t="str">
        <f>VLOOKUP(I458,'C701- Recalculate'!$D$27:$D$751,1,0)</f>
        <v>069MPI1230520007</v>
      </c>
      <c r="K458">
        <v>0</v>
      </c>
      <c r="L458">
        <v>56164384</v>
      </c>
      <c r="M458" s="138">
        <f t="shared" si="23"/>
        <v>-56164384</v>
      </c>
      <c r="N458" t="s">
        <v>178</v>
      </c>
      <c r="P458" t="s">
        <v>3839</v>
      </c>
      <c r="R458" t="s">
        <v>3808</v>
      </c>
    </row>
    <row r="459" spans="1:18" hidden="1">
      <c r="A459">
        <v>458</v>
      </c>
      <c r="B459">
        <v>69</v>
      </c>
      <c r="D459">
        <v>701000002</v>
      </c>
      <c r="E459" s="139">
        <v>44986</v>
      </c>
      <c r="F459">
        <f t="shared" si="21"/>
        <v>3</v>
      </c>
      <c r="G459" s="139">
        <v>44986</v>
      </c>
      <c r="H459">
        <f t="shared" si="22"/>
        <v>16</v>
      </c>
      <c r="I459" t="s">
        <v>2214</v>
      </c>
      <c r="J459" t="str">
        <f>VLOOKUP(I459,'C701- Recalculate'!$D$27:$D$751,1,0)</f>
        <v>069MPI1230600002</v>
      </c>
      <c r="K459">
        <v>0</v>
      </c>
      <c r="L459">
        <v>24657534</v>
      </c>
      <c r="M459" s="138">
        <f t="shared" si="23"/>
        <v>-24657534</v>
      </c>
      <c r="N459" t="s">
        <v>178</v>
      </c>
      <c r="P459" t="s">
        <v>3839</v>
      </c>
      <c r="R459" t="s">
        <v>3808</v>
      </c>
    </row>
    <row r="460" spans="1:18" hidden="1">
      <c r="A460">
        <v>459</v>
      </c>
      <c r="B460">
        <v>69</v>
      </c>
      <c r="D460">
        <v>701000002</v>
      </c>
      <c r="E460" s="139">
        <v>44986</v>
      </c>
      <c r="F460">
        <f t="shared" si="21"/>
        <v>3</v>
      </c>
      <c r="G460" s="139">
        <v>44986</v>
      </c>
      <c r="H460">
        <f t="shared" si="22"/>
        <v>16</v>
      </c>
      <c r="I460" t="s">
        <v>2198</v>
      </c>
      <c r="J460" t="str">
        <f>VLOOKUP(I460,'C701- Recalculate'!$D$27:$D$751,1,0)</f>
        <v>069MPI1230600008</v>
      </c>
      <c r="K460">
        <v>0</v>
      </c>
      <c r="L460">
        <v>24246575</v>
      </c>
      <c r="M460" s="138">
        <f t="shared" si="23"/>
        <v>-24246575</v>
      </c>
      <c r="N460" t="s">
        <v>178</v>
      </c>
      <c r="P460" t="s">
        <v>3839</v>
      </c>
      <c r="R460" t="s">
        <v>3808</v>
      </c>
    </row>
    <row r="461" spans="1:18" hidden="1">
      <c r="A461">
        <v>460</v>
      </c>
      <c r="B461">
        <v>69</v>
      </c>
      <c r="D461">
        <v>701000002</v>
      </c>
      <c r="E461" s="139">
        <v>44986</v>
      </c>
      <c r="F461">
        <f t="shared" si="21"/>
        <v>3</v>
      </c>
      <c r="G461" s="139">
        <v>44986</v>
      </c>
      <c r="H461">
        <f t="shared" si="22"/>
        <v>16</v>
      </c>
      <c r="I461" t="s">
        <v>2205</v>
      </c>
      <c r="J461" t="str">
        <f>VLOOKUP(I461,'C701- Recalculate'!$D$27:$D$751,1,0)</f>
        <v>069MPI1230600009</v>
      </c>
      <c r="K461">
        <v>0</v>
      </c>
      <c r="L461">
        <v>24657534</v>
      </c>
      <c r="M461" s="138">
        <f t="shared" si="23"/>
        <v>-24657534</v>
      </c>
      <c r="N461" t="s">
        <v>178</v>
      </c>
      <c r="P461" t="s">
        <v>3839</v>
      </c>
      <c r="R461" t="s">
        <v>3808</v>
      </c>
    </row>
    <row r="462" spans="1:18" hidden="1">
      <c r="A462">
        <v>461</v>
      </c>
      <c r="B462">
        <v>69</v>
      </c>
      <c r="D462">
        <v>701000002</v>
      </c>
      <c r="E462" s="139">
        <v>44995</v>
      </c>
      <c r="F462">
        <f t="shared" si="21"/>
        <v>3</v>
      </c>
      <c r="G462" s="139">
        <v>44995</v>
      </c>
      <c r="H462">
        <f t="shared" si="22"/>
        <v>16</v>
      </c>
      <c r="I462" t="s">
        <v>1890</v>
      </c>
      <c r="J462" t="str">
        <f>VLOOKUP(I462,'C701- Recalculate'!$D$27:$D$751,1,0)</f>
        <v>069MPI1230390002</v>
      </c>
      <c r="K462">
        <v>0</v>
      </c>
      <c r="L462">
        <v>48493150</v>
      </c>
      <c r="M462" s="138">
        <f t="shared" si="23"/>
        <v>-48493150</v>
      </c>
      <c r="N462" t="s">
        <v>178</v>
      </c>
      <c r="P462" t="s">
        <v>3839</v>
      </c>
      <c r="R462" t="s">
        <v>3808</v>
      </c>
    </row>
    <row r="463" spans="1:18" hidden="1">
      <c r="A463">
        <v>462</v>
      </c>
      <c r="B463">
        <v>69</v>
      </c>
      <c r="D463">
        <v>701000002</v>
      </c>
      <c r="E463" s="139">
        <v>44995</v>
      </c>
      <c r="F463">
        <f t="shared" si="21"/>
        <v>3</v>
      </c>
      <c r="G463" s="139">
        <v>44995</v>
      </c>
      <c r="H463">
        <f t="shared" si="22"/>
        <v>16</v>
      </c>
      <c r="I463" t="s">
        <v>2048</v>
      </c>
      <c r="J463" t="str">
        <f>VLOOKUP(I463,'C701- Recalculate'!$D$27:$D$751,1,0)</f>
        <v>069MPI1230460005</v>
      </c>
      <c r="K463">
        <v>0</v>
      </c>
      <c r="L463">
        <v>54109589</v>
      </c>
      <c r="M463" s="138">
        <f t="shared" si="23"/>
        <v>-54109589</v>
      </c>
      <c r="N463" t="s">
        <v>178</v>
      </c>
      <c r="P463" t="s">
        <v>3839</v>
      </c>
      <c r="R463" t="s">
        <v>3808</v>
      </c>
    </row>
    <row r="464" spans="1:18" hidden="1">
      <c r="A464">
        <v>463</v>
      </c>
      <c r="B464">
        <v>69</v>
      </c>
      <c r="D464">
        <v>701000002</v>
      </c>
      <c r="E464" s="139">
        <v>44995</v>
      </c>
      <c r="F464">
        <f t="shared" si="21"/>
        <v>3</v>
      </c>
      <c r="G464" s="139">
        <v>44995</v>
      </c>
      <c r="H464">
        <f t="shared" si="22"/>
        <v>16</v>
      </c>
      <c r="I464" t="s">
        <v>2055</v>
      </c>
      <c r="J464" t="str">
        <f>VLOOKUP(I464,'C701- Recalculate'!$D$27:$D$751,1,0)</f>
        <v>069MPI1230460006</v>
      </c>
      <c r="K464">
        <v>0</v>
      </c>
      <c r="L464">
        <v>54109589</v>
      </c>
      <c r="M464" s="138">
        <f t="shared" si="23"/>
        <v>-54109589</v>
      </c>
      <c r="N464" t="s">
        <v>178</v>
      </c>
      <c r="P464" t="s">
        <v>3839</v>
      </c>
      <c r="R464" t="s">
        <v>3808</v>
      </c>
    </row>
    <row r="465" spans="1:18" hidden="1">
      <c r="A465">
        <v>464</v>
      </c>
      <c r="B465">
        <v>69</v>
      </c>
      <c r="D465">
        <v>701000002</v>
      </c>
      <c r="E465" s="139">
        <v>44995</v>
      </c>
      <c r="F465">
        <f t="shared" si="21"/>
        <v>3</v>
      </c>
      <c r="G465" s="139">
        <v>44995</v>
      </c>
      <c r="H465">
        <f t="shared" si="22"/>
        <v>16</v>
      </c>
      <c r="I465" t="s">
        <v>2113</v>
      </c>
      <c r="J465" t="str">
        <f>VLOOKUP(I465,'C701- Recalculate'!$D$27:$D$751,1,0)</f>
        <v>069MPI1230480007</v>
      </c>
      <c r="K465">
        <v>0</v>
      </c>
      <c r="L465">
        <v>18082192</v>
      </c>
      <c r="M465" s="138">
        <f t="shared" si="23"/>
        <v>-18082192</v>
      </c>
      <c r="N465" t="s">
        <v>178</v>
      </c>
      <c r="P465" t="s">
        <v>3839</v>
      </c>
      <c r="R465" t="s">
        <v>3808</v>
      </c>
    </row>
    <row r="466" spans="1:18" hidden="1">
      <c r="A466">
        <v>465</v>
      </c>
      <c r="B466">
        <v>69</v>
      </c>
      <c r="D466">
        <v>701000002</v>
      </c>
      <c r="E466" s="139">
        <v>44995</v>
      </c>
      <c r="F466">
        <f t="shared" si="21"/>
        <v>3</v>
      </c>
      <c r="G466" s="139">
        <v>44995</v>
      </c>
      <c r="H466">
        <f t="shared" si="22"/>
        <v>16</v>
      </c>
      <c r="I466" t="s">
        <v>2135</v>
      </c>
      <c r="J466" t="str">
        <f>VLOOKUP(I466,'C701- Recalculate'!$D$27:$D$751,1,0)</f>
        <v>069MPI1230480010</v>
      </c>
      <c r="K466">
        <v>0</v>
      </c>
      <c r="L466">
        <v>44520548</v>
      </c>
      <c r="M466" s="138">
        <f t="shared" si="23"/>
        <v>-44520548</v>
      </c>
      <c r="N466" t="s">
        <v>178</v>
      </c>
      <c r="P466" t="s">
        <v>3839</v>
      </c>
      <c r="R466" t="s">
        <v>3808</v>
      </c>
    </row>
    <row r="467" spans="1:18" hidden="1">
      <c r="A467">
        <v>466</v>
      </c>
      <c r="B467">
        <v>69</v>
      </c>
      <c r="D467">
        <v>701000002</v>
      </c>
      <c r="E467" s="139">
        <v>44998</v>
      </c>
      <c r="F467">
        <f t="shared" si="21"/>
        <v>3</v>
      </c>
      <c r="G467" s="139">
        <v>44998</v>
      </c>
      <c r="H467">
        <f t="shared" si="22"/>
        <v>16</v>
      </c>
      <c r="I467" t="s">
        <v>2158</v>
      </c>
      <c r="J467" t="str">
        <f>VLOOKUP(I467,'C701- Recalculate'!$D$27:$D$751,1,0)</f>
        <v>069MPI1230510005</v>
      </c>
      <c r="K467">
        <v>0</v>
      </c>
      <c r="L467">
        <v>28356164</v>
      </c>
      <c r="M467" s="138">
        <f t="shared" si="23"/>
        <v>-28356164</v>
      </c>
      <c r="N467" t="s">
        <v>178</v>
      </c>
      <c r="P467" t="s">
        <v>3839</v>
      </c>
      <c r="R467" t="s">
        <v>3808</v>
      </c>
    </row>
    <row r="468" spans="1:18" hidden="1">
      <c r="A468">
        <v>467</v>
      </c>
      <c r="B468">
        <v>69</v>
      </c>
      <c r="D468">
        <v>701000002</v>
      </c>
      <c r="E468" s="139">
        <v>44998</v>
      </c>
      <c r="F468">
        <f t="shared" si="21"/>
        <v>3</v>
      </c>
      <c r="G468" s="139">
        <v>44998</v>
      </c>
      <c r="H468">
        <f t="shared" si="22"/>
        <v>16</v>
      </c>
      <c r="I468" t="s">
        <v>2145</v>
      </c>
      <c r="J468" t="str">
        <f>VLOOKUP(I468,'C701- Recalculate'!$D$27:$D$751,1,0)</f>
        <v>069MPI1230510006</v>
      </c>
      <c r="K468">
        <v>0</v>
      </c>
      <c r="L468">
        <v>27534247</v>
      </c>
      <c r="M468" s="138">
        <f t="shared" si="23"/>
        <v>-27534247</v>
      </c>
      <c r="N468" t="s">
        <v>178</v>
      </c>
      <c r="P468" t="s">
        <v>3839</v>
      </c>
      <c r="R468" t="s">
        <v>3808</v>
      </c>
    </row>
    <row r="469" spans="1:18" hidden="1">
      <c r="A469">
        <v>468</v>
      </c>
      <c r="B469">
        <v>69</v>
      </c>
      <c r="D469">
        <v>701000002</v>
      </c>
      <c r="E469" s="139">
        <v>44998</v>
      </c>
      <c r="F469">
        <f t="shared" si="21"/>
        <v>3</v>
      </c>
      <c r="G469" s="139">
        <v>44998</v>
      </c>
      <c r="H469">
        <f t="shared" si="22"/>
        <v>16</v>
      </c>
      <c r="I469" t="s">
        <v>2251</v>
      </c>
      <c r="J469" t="str">
        <f>VLOOKUP(I469,'C701- Recalculate'!$D$27:$D$751,1,0)</f>
        <v>069MPI1230690001</v>
      </c>
      <c r="K469">
        <v>0</v>
      </c>
      <c r="L469">
        <v>34520548</v>
      </c>
      <c r="M469" s="138">
        <f t="shared" si="23"/>
        <v>-34520548</v>
      </c>
      <c r="N469" t="s">
        <v>178</v>
      </c>
      <c r="P469" t="s">
        <v>3839</v>
      </c>
      <c r="R469" t="s">
        <v>3808</v>
      </c>
    </row>
    <row r="470" spans="1:18" hidden="1">
      <c r="A470">
        <v>469</v>
      </c>
      <c r="B470">
        <v>69</v>
      </c>
      <c r="D470">
        <v>701000002</v>
      </c>
      <c r="E470" s="139">
        <v>44999</v>
      </c>
      <c r="F470">
        <f t="shared" si="21"/>
        <v>3</v>
      </c>
      <c r="G470" s="139">
        <v>44999</v>
      </c>
      <c r="H470">
        <f t="shared" si="22"/>
        <v>16</v>
      </c>
      <c r="I470" t="s">
        <v>1893</v>
      </c>
      <c r="J470" t="str">
        <f>VLOOKUP(I470,'C701- Recalculate'!$D$27:$D$751,1,0)</f>
        <v>069MPI1230390003</v>
      </c>
      <c r="K470">
        <v>0</v>
      </c>
      <c r="L470">
        <v>48493151</v>
      </c>
      <c r="M470" s="138">
        <f t="shared" si="23"/>
        <v>-48493151</v>
      </c>
      <c r="N470" t="s">
        <v>178</v>
      </c>
      <c r="P470" t="s">
        <v>3839</v>
      </c>
      <c r="R470" t="s">
        <v>3808</v>
      </c>
    </row>
    <row r="471" spans="1:18" hidden="1">
      <c r="A471">
        <v>470</v>
      </c>
      <c r="B471">
        <v>69</v>
      </c>
      <c r="D471">
        <v>701000002</v>
      </c>
      <c r="E471" s="139">
        <v>44999</v>
      </c>
      <c r="F471">
        <f t="shared" si="21"/>
        <v>3</v>
      </c>
      <c r="G471" s="139">
        <v>44999</v>
      </c>
      <c r="H471">
        <f t="shared" si="22"/>
        <v>16</v>
      </c>
      <c r="I471" t="s">
        <v>2135</v>
      </c>
      <c r="J471" t="str">
        <f>VLOOKUP(I471,'C701- Recalculate'!$D$27:$D$751,1,0)</f>
        <v>069MPI1230480010</v>
      </c>
      <c r="K471">
        <v>0</v>
      </c>
      <c r="L471">
        <v>44520548</v>
      </c>
      <c r="M471" s="138">
        <f t="shared" si="23"/>
        <v>-44520548</v>
      </c>
      <c r="N471" t="s">
        <v>178</v>
      </c>
      <c r="P471" t="s">
        <v>3839</v>
      </c>
      <c r="R471" t="s">
        <v>3808</v>
      </c>
    </row>
    <row r="472" spans="1:18" hidden="1">
      <c r="A472">
        <v>471</v>
      </c>
      <c r="B472">
        <v>69</v>
      </c>
      <c r="D472">
        <v>701000002</v>
      </c>
      <c r="E472" s="139">
        <v>44999</v>
      </c>
      <c r="F472">
        <f t="shared" si="21"/>
        <v>3</v>
      </c>
      <c r="G472" s="139">
        <v>44999</v>
      </c>
      <c r="H472">
        <f t="shared" si="22"/>
        <v>16</v>
      </c>
      <c r="I472" t="s">
        <v>2261</v>
      </c>
      <c r="J472" t="str">
        <f>VLOOKUP(I472,'C701- Recalculate'!$D$27:$D$751,1,0)</f>
        <v>069MPI1230730001</v>
      </c>
      <c r="K472">
        <v>0</v>
      </c>
      <c r="L472">
        <v>29315068</v>
      </c>
      <c r="M472" s="138">
        <f t="shared" si="23"/>
        <v>-29315068</v>
      </c>
      <c r="N472" t="s">
        <v>178</v>
      </c>
      <c r="P472" t="s">
        <v>3839</v>
      </c>
      <c r="R472" t="s">
        <v>3808</v>
      </c>
    </row>
    <row r="473" spans="1:18" hidden="1">
      <c r="A473">
        <v>472</v>
      </c>
      <c r="B473">
        <v>69</v>
      </c>
      <c r="D473">
        <v>701000002</v>
      </c>
      <c r="E473" s="139">
        <v>45000</v>
      </c>
      <c r="F473">
        <f t="shared" si="21"/>
        <v>3</v>
      </c>
      <c r="G473" s="139">
        <v>45000</v>
      </c>
      <c r="H473">
        <f t="shared" si="22"/>
        <v>16</v>
      </c>
      <c r="I473" t="s">
        <v>1893</v>
      </c>
      <c r="J473" t="str">
        <f>VLOOKUP(I473,'C701- Recalculate'!$D$27:$D$751,1,0)</f>
        <v>069MPI1230390003</v>
      </c>
      <c r="K473">
        <v>0</v>
      </c>
      <c r="L473">
        <v>48493151</v>
      </c>
      <c r="M473" s="138">
        <f t="shared" si="23"/>
        <v>-48493151</v>
      </c>
      <c r="N473" t="s">
        <v>178</v>
      </c>
      <c r="P473" t="s">
        <v>3839</v>
      </c>
      <c r="R473" t="s">
        <v>3808</v>
      </c>
    </row>
    <row r="474" spans="1:18" hidden="1">
      <c r="A474">
        <v>473</v>
      </c>
      <c r="B474">
        <v>69</v>
      </c>
      <c r="D474">
        <v>701000002</v>
      </c>
      <c r="E474" s="139">
        <v>45000</v>
      </c>
      <c r="F474">
        <f t="shared" si="21"/>
        <v>3</v>
      </c>
      <c r="G474" s="139">
        <v>45000</v>
      </c>
      <c r="H474">
        <f t="shared" si="22"/>
        <v>16</v>
      </c>
      <c r="I474" t="s">
        <v>2135</v>
      </c>
      <c r="J474" t="str">
        <f>VLOOKUP(I474,'C701- Recalculate'!$D$27:$D$751,1,0)</f>
        <v>069MPI1230480010</v>
      </c>
      <c r="K474">
        <v>0</v>
      </c>
      <c r="L474">
        <v>44520548</v>
      </c>
      <c r="M474" s="138">
        <f t="shared" si="23"/>
        <v>-44520548</v>
      </c>
      <c r="N474" t="s">
        <v>178</v>
      </c>
      <c r="P474" t="s">
        <v>3839</v>
      </c>
      <c r="R474" t="s">
        <v>3808</v>
      </c>
    </row>
    <row r="475" spans="1:18" hidden="1">
      <c r="A475">
        <v>474</v>
      </c>
      <c r="B475">
        <v>69</v>
      </c>
      <c r="D475">
        <v>701000002</v>
      </c>
      <c r="E475" s="139">
        <v>45001</v>
      </c>
      <c r="F475">
        <f t="shared" si="21"/>
        <v>3</v>
      </c>
      <c r="G475" s="139">
        <v>45001</v>
      </c>
      <c r="H475">
        <f t="shared" si="22"/>
        <v>16</v>
      </c>
      <c r="I475" t="s">
        <v>1890</v>
      </c>
      <c r="J475" t="str">
        <f>VLOOKUP(I475,'C701- Recalculate'!$D$27:$D$751,1,0)</f>
        <v>069MPI1230390002</v>
      </c>
      <c r="K475">
        <v>0</v>
      </c>
      <c r="L475">
        <v>48493150</v>
      </c>
      <c r="M475" s="138">
        <f t="shared" si="23"/>
        <v>-48493150</v>
      </c>
      <c r="N475" t="s">
        <v>178</v>
      </c>
      <c r="P475" t="s">
        <v>3839</v>
      </c>
      <c r="R475" t="s">
        <v>3808</v>
      </c>
    </row>
    <row r="476" spans="1:18" hidden="1">
      <c r="A476">
        <v>475</v>
      </c>
      <c r="B476">
        <v>69</v>
      </c>
      <c r="D476">
        <v>701000002</v>
      </c>
      <c r="E476" s="139">
        <v>45001</v>
      </c>
      <c r="F476">
        <f t="shared" si="21"/>
        <v>3</v>
      </c>
      <c r="G476" s="139">
        <v>45001</v>
      </c>
      <c r="H476">
        <f t="shared" si="22"/>
        <v>16</v>
      </c>
      <c r="I476" t="s">
        <v>2048</v>
      </c>
      <c r="J476" t="str">
        <f>VLOOKUP(I476,'C701- Recalculate'!$D$27:$D$751,1,0)</f>
        <v>069MPI1230460005</v>
      </c>
      <c r="K476">
        <v>0</v>
      </c>
      <c r="L476">
        <v>54109589</v>
      </c>
      <c r="M476" s="138">
        <f t="shared" si="23"/>
        <v>-54109589</v>
      </c>
      <c r="N476" t="s">
        <v>178</v>
      </c>
      <c r="P476" t="s">
        <v>3839</v>
      </c>
      <c r="R476" t="s">
        <v>3808</v>
      </c>
    </row>
    <row r="477" spans="1:18" hidden="1">
      <c r="A477">
        <v>476</v>
      </c>
      <c r="B477">
        <v>69</v>
      </c>
      <c r="D477">
        <v>701000002</v>
      </c>
      <c r="E477" s="139">
        <v>45001</v>
      </c>
      <c r="F477">
        <f t="shared" si="21"/>
        <v>3</v>
      </c>
      <c r="G477" s="139">
        <v>45001</v>
      </c>
      <c r="H477">
        <f t="shared" si="22"/>
        <v>16</v>
      </c>
      <c r="I477" t="s">
        <v>2055</v>
      </c>
      <c r="J477" t="str">
        <f>VLOOKUP(I477,'C701- Recalculate'!$D$27:$D$751,1,0)</f>
        <v>069MPI1230460006</v>
      </c>
      <c r="K477">
        <v>0</v>
      </c>
      <c r="L477">
        <v>54109589</v>
      </c>
      <c r="M477" s="138">
        <f t="shared" si="23"/>
        <v>-54109589</v>
      </c>
      <c r="N477" t="s">
        <v>178</v>
      </c>
      <c r="P477" t="s">
        <v>3839</v>
      </c>
      <c r="R477" t="s">
        <v>3808</v>
      </c>
    </row>
    <row r="478" spans="1:18" hidden="1">
      <c r="A478">
        <v>477</v>
      </c>
      <c r="B478">
        <v>69</v>
      </c>
      <c r="D478">
        <v>701000002</v>
      </c>
      <c r="E478" s="139">
        <v>45001</v>
      </c>
      <c r="F478">
        <f t="shared" si="21"/>
        <v>3</v>
      </c>
      <c r="G478" s="139">
        <v>45001</v>
      </c>
      <c r="H478">
        <f t="shared" si="22"/>
        <v>16</v>
      </c>
      <c r="I478" t="s">
        <v>2113</v>
      </c>
      <c r="J478" t="str">
        <f>VLOOKUP(I478,'C701- Recalculate'!$D$27:$D$751,1,0)</f>
        <v>069MPI1230480007</v>
      </c>
      <c r="K478">
        <v>0</v>
      </c>
      <c r="L478">
        <v>18082192</v>
      </c>
      <c r="M478" s="138">
        <f t="shared" si="23"/>
        <v>-18082192</v>
      </c>
      <c r="N478" t="s">
        <v>178</v>
      </c>
      <c r="P478" t="s">
        <v>3839</v>
      </c>
      <c r="R478" t="s">
        <v>3808</v>
      </c>
    </row>
    <row r="479" spans="1:18" hidden="1">
      <c r="A479">
        <v>478</v>
      </c>
      <c r="B479">
        <v>69</v>
      </c>
      <c r="D479">
        <v>701000002</v>
      </c>
      <c r="E479" s="139">
        <v>44929</v>
      </c>
      <c r="F479">
        <f t="shared" si="21"/>
        <v>1</v>
      </c>
      <c r="G479" s="139">
        <v>44929</v>
      </c>
      <c r="H479">
        <f t="shared" si="22"/>
        <v>16</v>
      </c>
      <c r="I479" t="s">
        <v>1719</v>
      </c>
      <c r="J479" t="str">
        <f>VLOOKUP(I479,'C701- Recalculate'!$D$27:$D$751,1,0)</f>
        <v>069MPI1223640007</v>
      </c>
      <c r="K479">
        <v>0</v>
      </c>
      <c r="L479">
        <v>17260274</v>
      </c>
      <c r="M479" s="138">
        <f t="shared" si="23"/>
        <v>-17260274</v>
      </c>
      <c r="N479" t="s">
        <v>178</v>
      </c>
      <c r="P479" t="s">
        <v>3839</v>
      </c>
      <c r="R479" t="s">
        <v>3808</v>
      </c>
    </row>
    <row r="480" spans="1:18" hidden="1">
      <c r="A480">
        <v>479</v>
      </c>
      <c r="B480">
        <v>69</v>
      </c>
      <c r="D480">
        <v>701000002</v>
      </c>
      <c r="E480" s="139">
        <v>44929</v>
      </c>
      <c r="F480">
        <f t="shared" si="21"/>
        <v>1</v>
      </c>
      <c r="G480" s="139">
        <v>44929</v>
      </c>
      <c r="H480">
        <f t="shared" si="22"/>
        <v>16</v>
      </c>
      <c r="I480" t="s">
        <v>1722</v>
      </c>
      <c r="J480" t="str">
        <f>VLOOKUP(I480,'C701- Recalculate'!$D$27:$D$751,1,0)</f>
        <v>069MPI1223640010</v>
      </c>
      <c r="K480">
        <v>0</v>
      </c>
      <c r="L480">
        <v>44383561</v>
      </c>
      <c r="M480" s="138">
        <f t="shared" si="23"/>
        <v>-44383561</v>
      </c>
      <c r="N480" t="s">
        <v>178</v>
      </c>
      <c r="P480" t="s">
        <v>3839</v>
      </c>
      <c r="R480" t="s">
        <v>3808</v>
      </c>
    </row>
    <row r="481" spans="1:18" hidden="1">
      <c r="A481">
        <v>480</v>
      </c>
      <c r="B481">
        <v>69</v>
      </c>
      <c r="D481">
        <v>701000002</v>
      </c>
      <c r="E481" s="139">
        <v>44929</v>
      </c>
      <c r="F481">
        <f t="shared" si="21"/>
        <v>1</v>
      </c>
      <c r="G481" s="139">
        <v>44929</v>
      </c>
      <c r="H481">
        <f t="shared" si="22"/>
        <v>16</v>
      </c>
      <c r="I481" t="s">
        <v>1684</v>
      </c>
      <c r="J481" t="str">
        <f>VLOOKUP(I481,'C701- Recalculate'!$D$27:$D$751,1,0)</f>
        <v>069MPI1223640016</v>
      </c>
      <c r="K481">
        <v>0</v>
      </c>
      <c r="L481">
        <v>75342466</v>
      </c>
      <c r="M481" s="138">
        <f t="shared" si="23"/>
        <v>-75342466</v>
      </c>
      <c r="N481" t="s">
        <v>178</v>
      </c>
      <c r="P481" t="s">
        <v>3839</v>
      </c>
      <c r="R481" t="s">
        <v>3808</v>
      </c>
    </row>
    <row r="482" spans="1:18" hidden="1">
      <c r="A482">
        <v>481</v>
      </c>
      <c r="B482">
        <v>69</v>
      </c>
      <c r="D482">
        <v>701000002</v>
      </c>
      <c r="E482" s="139">
        <v>44929</v>
      </c>
      <c r="F482">
        <f t="shared" si="21"/>
        <v>1</v>
      </c>
      <c r="G482" s="139">
        <v>44929</v>
      </c>
      <c r="H482">
        <f t="shared" si="22"/>
        <v>16</v>
      </c>
      <c r="I482" t="s">
        <v>1690</v>
      </c>
      <c r="J482" t="str">
        <f>VLOOKUP(I482,'C701- Recalculate'!$D$27:$D$751,1,0)</f>
        <v>069MPI1223640017</v>
      </c>
      <c r="K482">
        <v>0</v>
      </c>
      <c r="L482">
        <v>75342466</v>
      </c>
      <c r="M482" s="138">
        <f t="shared" si="23"/>
        <v>-75342466</v>
      </c>
      <c r="N482" t="s">
        <v>178</v>
      </c>
      <c r="P482" t="s">
        <v>3839</v>
      </c>
      <c r="R482" t="s">
        <v>3808</v>
      </c>
    </row>
    <row r="483" spans="1:18" hidden="1">
      <c r="A483">
        <v>482</v>
      </c>
      <c r="B483">
        <v>69</v>
      </c>
      <c r="D483">
        <v>701000002</v>
      </c>
      <c r="E483" s="139">
        <v>44956</v>
      </c>
      <c r="F483">
        <f t="shared" si="21"/>
        <v>1</v>
      </c>
      <c r="G483" s="139">
        <v>44956</v>
      </c>
      <c r="H483">
        <f t="shared" si="22"/>
        <v>16</v>
      </c>
      <c r="I483" t="s">
        <v>1728</v>
      </c>
      <c r="J483" t="str">
        <f>VLOOKUP(I483,'C701- Recalculate'!$D$27:$D$751,1,0)</f>
        <v>069MPI1230040001</v>
      </c>
      <c r="K483">
        <v>0</v>
      </c>
      <c r="L483">
        <v>44931507</v>
      </c>
      <c r="M483" s="138">
        <f t="shared" si="23"/>
        <v>-44931507</v>
      </c>
      <c r="N483" t="s">
        <v>178</v>
      </c>
      <c r="P483" t="s">
        <v>3839</v>
      </c>
      <c r="R483" t="s">
        <v>3808</v>
      </c>
    </row>
    <row r="484" spans="1:18" hidden="1">
      <c r="A484">
        <v>483</v>
      </c>
      <c r="B484">
        <v>69</v>
      </c>
      <c r="D484">
        <v>701000002</v>
      </c>
      <c r="E484" s="139">
        <v>44956</v>
      </c>
      <c r="F484">
        <f t="shared" si="21"/>
        <v>1</v>
      </c>
      <c r="G484" s="139">
        <v>44956</v>
      </c>
      <c r="H484">
        <f t="shared" si="22"/>
        <v>16</v>
      </c>
      <c r="I484" t="s">
        <v>1731</v>
      </c>
      <c r="J484" t="str">
        <f>VLOOKUP(I484,'C701- Recalculate'!$D$27:$D$751,1,0)</f>
        <v>069MPI1230040002</v>
      </c>
      <c r="K484">
        <v>0</v>
      </c>
      <c r="L484">
        <v>44931507</v>
      </c>
      <c r="M484" s="138">
        <f t="shared" si="23"/>
        <v>-44931507</v>
      </c>
      <c r="N484" t="s">
        <v>178</v>
      </c>
      <c r="P484" t="s">
        <v>3839</v>
      </c>
      <c r="R484" t="s">
        <v>3808</v>
      </c>
    </row>
    <row r="485" spans="1:18" hidden="1">
      <c r="A485">
        <v>484</v>
      </c>
      <c r="B485">
        <v>69</v>
      </c>
      <c r="D485">
        <v>701000002</v>
      </c>
      <c r="E485" s="139">
        <v>44956</v>
      </c>
      <c r="F485">
        <f t="shared" si="21"/>
        <v>1</v>
      </c>
      <c r="G485" s="139">
        <v>44956</v>
      </c>
      <c r="H485">
        <f t="shared" si="22"/>
        <v>16</v>
      </c>
      <c r="I485" t="s">
        <v>1737</v>
      </c>
      <c r="J485" t="str">
        <f>VLOOKUP(I485,'C701- Recalculate'!$D$27:$D$751,1,0)</f>
        <v>069MPI1230100004</v>
      </c>
      <c r="K485">
        <v>0</v>
      </c>
      <c r="L485">
        <v>43835616</v>
      </c>
      <c r="M485" s="138">
        <f t="shared" si="23"/>
        <v>-43835616</v>
      </c>
      <c r="N485" t="s">
        <v>178</v>
      </c>
      <c r="P485" t="s">
        <v>3839</v>
      </c>
      <c r="R485" t="s">
        <v>3808</v>
      </c>
    </row>
    <row r="486" spans="1:18" hidden="1">
      <c r="A486">
        <v>485</v>
      </c>
      <c r="B486">
        <v>69</v>
      </c>
      <c r="D486">
        <v>701000002</v>
      </c>
      <c r="E486" s="139">
        <v>44956</v>
      </c>
      <c r="F486">
        <f t="shared" si="21"/>
        <v>1</v>
      </c>
      <c r="G486" s="139">
        <v>44956</v>
      </c>
      <c r="H486">
        <f t="shared" si="22"/>
        <v>16</v>
      </c>
      <c r="I486" t="s">
        <v>1737</v>
      </c>
      <c r="J486" t="str">
        <f>VLOOKUP(I486,'C701- Recalculate'!$D$27:$D$751,1,0)</f>
        <v>069MPI1230100004</v>
      </c>
      <c r="K486">
        <v>0</v>
      </c>
      <c r="L486">
        <v>87671233</v>
      </c>
      <c r="M486" s="138">
        <f t="shared" si="23"/>
        <v>-87671233</v>
      </c>
      <c r="N486" t="s">
        <v>178</v>
      </c>
      <c r="P486" t="s">
        <v>3839</v>
      </c>
      <c r="R486" t="s">
        <v>3808</v>
      </c>
    </row>
    <row r="487" spans="1:18" hidden="1">
      <c r="A487">
        <v>486</v>
      </c>
      <c r="B487">
        <v>69</v>
      </c>
      <c r="D487">
        <v>701000002</v>
      </c>
      <c r="E487" s="139">
        <v>44957</v>
      </c>
      <c r="F487">
        <f t="shared" si="21"/>
        <v>1</v>
      </c>
      <c r="G487" s="139">
        <v>44957</v>
      </c>
      <c r="H487">
        <f t="shared" si="22"/>
        <v>16</v>
      </c>
      <c r="I487" t="s">
        <v>1661</v>
      </c>
      <c r="J487" t="str">
        <f>VLOOKUP(I487,'C701- Recalculate'!$D$27:$D$751,1,0)</f>
        <v>069MPI1223600002</v>
      </c>
      <c r="K487">
        <v>0</v>
      </c>
      <c r="L487">
        <v>26630136</v>
      </c>
      <c r="M487" s="138">
        <f t="shared" si="23"/>
        <v>-26630136</v>
      </c>
      <c r="N487" t="s">
        <v>178</v>
      </c>
      <c r="P487" t="s">
        <v>3839</v>
      </c>
      <c r="R487" t="s">
        <v>3808</v>
      </c>
    </row>
    <row r="488" spans="1:18" hidden="1">
      <c r="A488">
        <v>487</v>
      </c>
      <c r="B488">
        <v>69</v>
      </c>
      <c r="D488">
        <v>701000002</v>
      </c>
      <c r="E488" s="139">
        <v>44957</v>
      </c>
      <c r="F488">
        <f t="shared" si="21"/>
        <v>1</v>
      </c>
      <c r="G488" s="139">
        <v>44957</v>
      </c>
      <c r="H488">
        <f t="shared" si="22"/>
        <v>16</v>
      </c>
      <c r="I488" t="s">
        <v>1757</v>
      </c>
      <c r="J488" t="str">
        <f>VLOOKUP(I488,'C701- Recalculate'!$D$27:$D$751,1,0)</f>
        <v>069MPI1230160002</v>
      </c>
      <c r="K488">
        <v>0</v>
      </c>
      <c r="L488">
        <v>26630137</v>
      </c>
      <c r="M488" s="138">
        <f t="shared" si="23"/>
        <v>-26630137</v>
      </c>
      <c r="N488" t="s">
        <v>178</v>
      </c>
      <c r="P488" t="s">
        <v>3839</v>
      </c>
      <c r="R488" t="s">
        <v>3808</v>
      </c>
    </row>
    <row r="489" spans="1:18" hidden="1">
      <c r="A489">
        <v>488</v>
      </c>
      <c r="B489">
        <v>69</v>
      </c>
      <c r="D489">
        <v>701000002</v>
      </c>
      <c r="E489" s="139">
        <v>44931</v>
      </c>
      <c r="F489">
        <f t="shared" si="21"/>
        <v>1</v>
      </c>
      <c r="G489" s="139">
        <v>44931</v>
      </c>
      <c r="H489">
        <f t="shared" si="22"/>
        <v>16</v>
      </c>
      <c r="I489" t="s">
        <v>1599</v>
      </c>
      <c r="J489" t="str">
        <f>VLOOKUP(I489,'C701- Recalculate'!$D$27:$D$751,1,0)</f>
        <v>069MPI1223470001</v>
      </c>
      <c r="K489">
        <v>0</v>
      </c>
      <c r="L489">
        <v>43835617</v>
      </c>
      <c r="M489" s="138">
        <f t="shared" si="23"/>
        <v>-43835617</v>
      </c>
      <c r="N489" t="s">
        <v>178</v>
      </c>
      <c r="P489" t="s">
        <v>3839</v>
      </c>
      <c r="R489" t="s">
        <v>3808</v>
      </c>
    </row>
    <row r="490" spans="1:18" hidden="1">
      <c r="A490">
        <v>489</v>
      </c>
      <c r="B490">
        <v>69</v>
      </c>
      <c r="D490">
        <v>701000002</v>
      </c>
      <c r="E490" s="139">
        <v>44931</v>
      </c>
      <c r="F490">
        <f t="shared" si="21"/>
        <v>1</v>
      </c>
      <c r="G490" s="139">
        <v>44931</v>
      </c>
      <c r="H490">
        <f t="shared" si="22"/>
        <v>16</v>
      </c>
      <c r="I490" t="s">
        <v>1606</v>
      </c>
      <c r="J490" t="str">
        <f>VLOOKUP(I490,'C701- Recalculate'!$D$27:$D$751,1,0)</f>
        <v>069MPI1223470003</v>
      </c>
      <c r="K490">
        <v>0</v>
      </c>
      <c r="L490">
        <v>21917808</v>
      </c>
      <c r="M490" s="138">
        <f t="shared" si="23"/>
        <v>-21917808</v>
      </c>
      <c r="N490" t="s">
        <v>178</v>
      </c>
      <c r="P490" t="s">
        <v>3839</v>
      </c>
      <c r="R490" t="s">
        <v>3808</v>
      </c>
    </row>
    <row r="491" spans="1:18" hidden="1">
      <c r="A491">
        <v>490</v>
      </c>
      <c r="B491">
        <v>69</v>
      </c>
      <c r="D491">
        <v>701000002</v>
      </c>
      <c r="E491" s="139">
        <v>44931</v>
      </c>
      <c r="F491">
        <f t="shared" si="21"/>
        <v>1</v>
      </c>
      <c r="G491" s="139">
        <v>44931</v>
      </c>
      <c r="H491">
        <f t="shared" si="22"/>
        <v>16</v>
      </c>
      <c r="I491" t="s">
        <v>1640</v>
      </c>
      <c r="J491" t="str">
        <f>VLOOKUP(I491,'C701- Recalculate'!$D$27:$D$751,1,0)</f>
        <v>069MPI1223550001</v>
      </c>
      <c r="K491">
        <v>0</v>
      </c>
      <c r="L491">
        <v>34931507</v>
      </c>
      <c r="M491" s="138">
        <f t="shared" si="23"/>
        <v>-34931507</v>
      </c>
      <c r="N491" t="s">
        <v>178</v>
      </c>
      <c r="P491" t="s">
        <v>3839</v>
      </c>
      <c r="R491" t="s">
        <v>3808</v>
      </c>
    </row>
    <row r="492" spans="1:18" hidden="1">
      <c r="A492">
        <v>491</v>
      </c>
      <c r="B492">
        <v>69</v>
      </c>
      <c r="D492">
        <v>701000002</v>
      </c>
      <c r="E492" s="139">
        <v>44931</v>
      </c>
      <c r="F492">
        <f t="shared" si="21"/>
        <v>1</v>
      </c>
      <c r="G492" s="139">
        <v>44931</v>
      </c>
      <c r="H492">
        <f t="shared" si="22"/>
        <v>16</v>
      </c>
      <c r="I492" t="s">
        <v>1657</v>
      </c>
      <c r="J492" t="str">
        <f>VLOOKUP(I492,'C701- Recalculate'!$D$27:$D$751,1,0)</f>
        <v>069MPI1223600001</v>
      </c>
      <c r="K492">
        <v>0</v>
      </c>
      <c r="L492">
        <v>39945205</v>
      </c>
      <c r="M492" s="138">
        <f t="shared" si="23"/>
        <v>-39945205</v>
      </c>
      <c r="N492" t="s">
        <v>178</v>
      </c>
      <c r="P492" t="s">
        <v>3839</v>
      </c>
      <c r="R492" t="s">
        <v>3808</v>
      </c>
    </row>
    <row r="493" spans="1:18" hidden="1">
      <c r="A493">
        <v>492</v>
      </c>
      <c r="B493">
        <v>69</v>
      </c>
      <c r="D493">
        <v>701000002</v>
      </c>
      <c r="E493" s="139">
        <v>44932</v>
      </c>
      <c r="F493">
        <f t="shared" si="21"/>
        <v>1</v>
      </c>
      <c r="G493" s="139">
        <v>44932</v>
      </c>
      <c r="H493">
        <f t="shared" si="22"/>
        <v>16</v>
      </c>
      <c r="I493" t="s">
        <v>1644</v>
      </c>
      <c r="J493" t="str">
        <f>VLOOKUP(I493,'C701- Recalculate'!$D$27:$D$751,1,0)</f>
        <v>069MPI1223550002</v>
      </c>
      <c r="K493">
        <v>0</v>
      </c>
      <c r="L493">
        <v>26712329</v>
      </c>
      <c r="M493" s="138">
        <f t="shared" si="23"/>
        <v>-26712329</v>
      </c>
      <c r="N493" t="s">
        <v>178</v>
      </c>
      <c r="P493" t="s">
        <v>3839</v>
      </c>
      <c r="R493" t="s">
        <v>3808</v>
      </c>
    </row>
    <row r="494" spans="1:18" hidden="1">
      <c r="A494">
        <v>493</v>
      </c>
      <c r="B494">
        <v>69</v>
      </c>
      <c r="D494">
        <v>701000002</v>
      </c>
      <c r="E494" s="139">
        <v>44932</v>
      </c>
      <c r="F494">
        <f t="shared" si="21"/>
        <v>1</v>
      </c>
      <c r="G494" s="139">
        <v>44932</v>
      </c>
      <c r="H494">
        <f t="shared" si="22"/>
        <v>16</v>
      </c>
      <c r="I494" t="s">
        <v>1647</v>
      </c>
      <c r="J494" t="str">
        <f>VLOOKUP(I494,'C701- Recalculate'!$D$27:$D$751,1,0)</f>
        <v>069MPI1223550003</v>
      </c>
      <c r="K494">
        <v>0</v>
      </c>
      <c r="L494">
        <v>41095890</v>
      </c>
      <c r="M494" s="138">
        <f t="shared" si="23"/>
        <v>-41095890</v>
      </c>
      <c r="N494" t="s">
        <v>178</v>
      </c>
      <c r="P494" t="s">
        <v>3839</v>
      </c>
      <c r="R494" t="s">
        <v>3808</v>
      </c>
    </row>
    <row r="495" spans="1:18" hidden="1">
      <c r="A495">
        <v>494</v>
      </c>
      <c r="B495">
        <v>69</v>
      </c>
      <c r="D495">
        <v>701000002</v>
      </c>
      <c r="E495" s="139">
        <v>44932</v>
      </c>
      <c r="F495">
        <f t="shared" si="21"/>
        <v>1</v>
      </c>
      <c r="G495" s="139">
        <v>44932</v>
      </c>
      <c r="H495">
        <f t="shared" si="22"/>
        <v>16</v>
      </c>
      <c r="I495" t="s">
        <v>1731</v>
      </c>
      <c r="J495" t="str">
        <f>VLOOKUP(I495,'C701- Recalculate'!$D$27:$D$751,1,0)</f>
        <v>069MPI1230040002</v>
      </c>
      <c r="K495">
        <v>0</v>
      </c>
      <c r="L495">
        <v>44931507</v>
      </c>
      <c r="M495" s="138">
        <f t="shared" si="23"/>
        <v>-44931507</v>
      </c>
      <c r="N495" t="s">
        <v>178</v>
      </c>
      <c r="P495" t="s">
        <v>3839</v>
      </c>
      <c r="R495" t="s">
        <v>3808</v>
      </c>
    </row>
    <row r="496" spans="1:18" hidden="1">
      <c r="A496">
        <v>495</v>
      </c>
      <c r="B496">
        <v>69</v>
      </c>
      <c r="D496">
        <v>701000002</v>
      </c>
      <c r="E496" s="139">
        <v>44935</v>
      </c>
      <c r="F496">
        <f t="shared" si="21"/>
        <v>1</v>
      </c>
      <c r="G496" s="139">
        <v>44935</v>
      </c>
      <c r="H496">
        <f t="shared" si="22"/>
        <v>16</v>
      </c>
      <c r="I496" t="s">
        <v>1603</v>
      </c>
      <c r="J496" t="str">
        <f>VLOOKUP(I496,'C701- Recalculate'!$D$27:$D$751,1,0)</f>
        <v>069MPI1223470002</v>
      </c>
      <c r="K496">
        <v>0</v>
      </c>
      <c r="L496">
        <v>87123288</v>
      </c>
      <c r="M496" s="138">
        <f t="shared" si="23"/>
        <v>-87123288</v>
      </c>
      <c r="N496" t="s">
        <v>178</v>
      </c>
      <c r="P496" t="s">
        <v>3839</v>
      </c>
      <c r="R496" t="s">
        <v>3808</v>
      </c>
    </row>
    <row r="497" spans="1:18" hidden="1">
      <c r="A497">
        <v>496</v>
      </c>
      <c r="B497">
        <v>69</v>
      </c>
      <c r="D497">
        <v>701000002</v>
      </c>
      <c r="E497" s="139">
        <v>44935</v>
      </c>
      <c r="F497">
        <f t="shared" si="21"/>
        <v>1</v>
      </c>
      <c r="G497" s="139">
        <v>44935</v>
      </c>
      <c r="H497">
        <f t="shared" si="22"/>
        <v>16</v>
      </c>
      <c r="I497" t="s">
        <v>1606</v>
      </c>
      <c r="J497" t="str">
        <f>VLOOKUP(I497,'C701- Recalculate'!$D$27:$D$751,1,0)</f>
        <v>069MPI1223470003</v>
      </c>
      <c r="K497">
        <v>0</v>
      </c>
      <c r="L497">
        <v>43835617</v>
      </c>
      <c r="M497" s="138">
        <f t="shared" si="23"/>
        <v>-43835617</v>
      </c>
      <c r="N497" t="s">
        <v>178</v>
      </c>
      <c r="P497" t="s">
        <v>3839</v>
      </c>
      <c r="R497" t="s">
        <v>3808</v>
      </c>
    </row>
    <row r="498" spans="1:18" hidden="1">
      <c r="A498">
        <v>497</v>
      </c>
      <c r="B498">
        <v>69</v>
      </c>
      <c r="D498">
        <v>701000002</v>
      </c>
      <c r="E498" s="139">
        <v>44935</v>
      </c>
      <c r="F498">
        <f t="shared" si="21"/>
        <v>1</v>
      </c>
      <c r="G498" s="139">
        <v>44935</v>
      </c>
      <c r="H498">
        <f t="shared" si="22"/>
        <v>16</v>
      </c>
      <c r="I498" t="s">
        <v>1623</v>
      </c>
      <c r="J498" t="str">
        <f>VLOOKUP(I498,'C701- Recalculate'!$D$27:$D$751,1,0)</f>
        <v>069MPI1223530002</v>
      </c>
      <c r="K498">
        <v>0</v>
      </c>
      <c r="L498">
        <v>96438356</v>
      </c>
      <c r="M498" s="138">
        <f t="shared" si="23"/>
        <v>-96438356</v>
      </c>
      <c r="N498" t="s">
        <v>178</v>
      </c>
      <c r="P498" t="s">
        <v>3839</v>
      </c>
      <c r="R498" t="s">
        <v>3808</v>
      </c>
    </row>
    <row r="499" spans="1:18" hidden="1">
      <c r="A499">
        <v>498</v>
      </c>
      <c r="B499">
        <v>69</v>
      </c>
      <c r="D499">
        <v>701000002</v>
      </c>
      <c r="E499" s="139">
        <v>44935</v>
      </c>
      <c r="F499">
        <f t="shared" si="21"/>
        <v>1</v>
      </c>
      <c r="G499" s="139">
        <v>44935</v>
      </c>
      <c r="H499">
        <f t="shared" si="22"/>
        <v>16</v>
      </c>
      <c r="I499" t="s">
        <v>1647</v>
      </c>
      <c r="J499" t="str">
        <f>VLOOKUP(I499,'C701- Recalculate'!$D$27:$D$751,1,0)</f>
        <v>069MPI1223550003</v>
      </c>
      <c r="K499">
        <v>0</v>
      </c>
      <c r="L499">
        <v>41095890</v>
      </c>
      <c r="M499" s="138">
        <f t="shared" si="23"/>
        <v>-41095890</v>
      </c>
      <c r="N499" t="s">
        <v>178</v>
      </c>
      <c r="P499" t="s">
        <v>3839</v>
      </c>
      <c r="R499" t="s">
        <v>3808</v>
      </c>
    </row>
    <row r="500" spans="1:18" hidden="1">
      <c r="A500">
        <v>499</v>
      </c>
      <c r="B500">
        <v>69</v>
      </c>
      <c r="D500">
        <v>701000002</v>
      </c>
      <c r="E500" s="139">
        <v>44935</v>
      </c>
      <c r="F500">
        <f t="shared" si="21"/>
        <v>1</v>
      </c>
      <c r="G500" s="139">
        <v>44935</v>
      </c>
      <c r="H500">
        <f t="shared" si="22"/>
        <v>16</v>
      </c>
      <c r="I500" t="s">
        <v>1647</v>
      </c>
      <c r="J500" t="str">
        <f>VLOOKUP(I500,'C701- Recalculate'!$D$27:$D$751,1,0)</f>
        <v>069MPI1223550003</v>
      </c>
      <c r="K500">
        <v>0</v>
      </c>
      <c r="L500">
        <v>82191781</v>
      </c>
      <c r="M500" s="138">
        <f t="shared" si="23"/>
        <v>-82191781</v>
      </c>
      <c r="N500" t="s">
        <v>178</v>
      </c>
      <c r="P500" t="s">
        <v>3839</v>
      </c>
      <c r="R500" t="s">
        <v>3808</v>
      </c>
    </row>
    <row r="501" spans="1:18" hidden="1">
      <c r="A501">
        <v>500</v>
      </c>
      <c r="B501">
        <v>69</v>
      </c>
      <c r="D501">
        <v>701000002</v>
      </c>
      <c r="E501" s="139">
        <v>44935</v>
      </c>
      <c r="F501">
        <f t="shared" si="21"/>
        <v>1</v>
      </c>
      <c r="G501" s="139">
        <v>44935</v>
      </c>
      <c r="H501">
        <f t="shared" si="22"/>
        <v>16</v>
      </c>
      <c r="I501" t="s">
        <v>1654</v>
      </c>
      <c r="J501" t="str">
        <f>VLOOKUP(I501,'C701- Recalculate'!$D$27:$D$751,1,0)</f>
        <v>069MPI1223560002</v>
      </c>
      <c r="K501">
        <v>0</v>
      </c>
      <c r="L501">
        <v>46575342</v>
      </c>
      <c r="M501" s="138">
        <f t="shared" si="23"/>
        <v>-46575342</v>
      </c>
      <c r="N501" t="s">
        <v>178</v>
      </c>
      <c r="P501" t="s">
        <v>3839</v>
      </c>
      <c r="R501" t="s">
        <v>3808</v>
      </c>
    </row>
    <row r="502" spans="1:18" hidden="1">
      <c r="A502">
        <v>501</v>
      </c>
      <c r="B502">
        <v>69</v>
      </c>
      <c r="D502">
        <v>701000002</v>
      </c>
      <c r="E502" s="139">
        <v>44935</v>
      </c>
      <c r="F502">
        <f t="shared" si="21"/>
        <v>1</v>
      </c>
      <c r="G502" s="139">
        <v>44935</v>
      </c>
      <c r="H502">
        <f t="shared" si="22"/>
        <v>16</v>
      </c>
      <c r="I502" t="s">
        <v>1731</v>
      </c>
      <c r="J502" t="str">
        <f>VLOOKUP(I502,'C701- Recalculate'!$D$27:$D$751,1,0)</f>
        <v>069MPI1230040002</v>
      </c>
      <c r="K502">
        <v>0</v>
      </c>
      <c r="L502">
        <v>44931507</v>
      </c>
      <c r="M502" s="138">
        <f t="shared" si="23"/>
        <v>-44931507</v>
      </c>
      <c r="N502" t="s">
        <v>178</v>
      </c>
      <c r="P502" t="s">
        <v>3839</v>
      </c>
      <c r="R502" t="s">
        <v>3808</v>
      </c>
    </row>
    <row r="503" spans="1:18" hidden="1">
      <c r="A503">
        <v>502</v>
      </c>
      <c r="B503">
        <v>69</v>
      </c>
      <c r="D503">
        <v>701000002</v>
      </c>
      <c r="E503" s="139">
        <v>44958</v>
      </c>
      <c r="F503">
        <f t="shared" si="21"/>
        <v>2</v>
      </c>
      <c r="G503" s="139">
        <v>44958</v>
      </c>
      <c r="H503">
        <f t="shared" si="22"/>
        <v>16</v>
      </c>
      <c r="I503" t="s">
        <v>1731</v>
      </c>
      <c r="J503" t="str">
        <f>VLOOKUP(I503,'C701- Recalculate'!$D$27:$D$751,1,0)</f>
        <v>069MPI1230040002</v>
      </c>
      <c r="K503">
        <v>0</v>
      </c>
      <c r="L503">
        <v>44931507</v>
      </c>
      <c r="M503" s="138">
        <f t="shared" si="23"/>
        <v>-44931507</v>
      </c>
      <c r="N503" t="s">
        <v>178</v>
      </c>
      <c r="P503" t="s">
        <v>3839</v>
      </c>
      <c r="R503" t="s">
        <v>3808</v>
      </c>
    </row>
    <row r="504" spans="1:18" hidden="1">
      <c r="A504">
        <v>503</v>
      </c>
      <c r="B504">
        <v>69</v>
      </c>
      <c r="D504">
        <v>701000002</v>
      </c>
      <c r="E504" s="139">
        <v>44958</v>
      </c>
      <c r="F504">
        <f t="shared" si="21"/>
        <v>2</v>
      </c>
      <c r="G504" s="139">
        <v>44958</v>
      </c>
      <c r="H504">
        <f t="shared" si="22"/>
        <v>16</v>
      </c>
      <c r="I504" t="s">
        <v>1737</v>
      </c>
      <c r="J504" t="str">
        <f>VLOOKUP(I504,'C701- Recalculate'!$D$27:$D$751,1,0)</f>
        <v>069MPI1230100004</v>
      </c>
      <c r="K504">
        <v>0</v>
      </c>
      <c r="L504">
        <v>43835616</v>
      </c>
      <c r="M504" s="138">
        <f t="shared" si="23"/>
        <v>-43835616</v>
      </c>
      <c r="N504" t="s">
        <v>178</v>
      </c>
      <c r="P504" t="s">
        <v>3839</v>
      </c>
      <c r="R504" t="s">
        <v>3808</v>
      </c>
    </row>
    <row r="505" spans="1:18" hidden="1">
      <c r="A505">
        <v>504</v>
      </c>
      <c r="B505">
        <v>69</v>
      </c>
      <c r="D505">
        <v>701000002</v>
      </c>
      <c r="E505" s="139">
        <v>44958</v>
      </c>
      <c r="F505">
        <f t="shared" si="21"/>
        <v>2</v>
      </c>
      <c r="G505" s="139">
        <v>44958</v>
      </c>
      <c r="H505">
        <f t="shared" si="22"/>
        <v>16</v>
      </c>
      <c r="I505" t="s">
        <v>1757</v>
      </c>
      <c r="J505" t="str">
        <f>VLOOKUP(I505,'C701- Recalculate'!$D$27:$D$751,1,0)</f>
        <v>069MPI1230160002</v>
      </c>
      <c r="K505">
        <v>0</v>
      </c>
      <c r="L505">
        <v>26630137</v>
      </c>
      <c r="M505" s="138">
        <f t="shared" si="23"/>
        <v>-26630137</v>
      </c>
      <c r="N505" t="s">
        <v>178</v>
      </c>
      <c r="P505" t="s">
        <v>3839</v>
      </c>
      <c r="R505" t="s">
        <v>3808</v>
      </c>
    </row>
    <row r="506" spans="1:18" hidden="1">
      <c r="A506">
        <v>505</v>
      </c>
      <c r="B506">
        <v>69</v>
      </c>
      <c r="D506">
        <v>701000002</v>
      </c>
      <c r="E506" s="139">
        <v>44967</v>
      </c>
      <c r="F506">
        <f t="shared" si="21"/>
        <v>2</v>
      </c>
      <c r="G506" s="139">
        <v>44967</v>
      </c>
      <c r="H506">
        <f t="shared" si="22"/>
        <v>16</v>
      </c>
      <c r="I506" t="s">
        <v>1893</v>
      </c>
      <c r="J506" t="str">
        <f>VLOOKUP(I506,'C701- Recalculate'!$D$27:$D$751,1,0)</f>
        <v>069MPI1230390003</v>
      </c>
      <c r="K506">
        <v>0</v>
      </c>
      <c r="L506">
        <v>48493151</v>
      </c>
      <c r="M506" s="138">
        <f t="shared" si="23"/>
        <v>-48493151</v>
      </c>
      <c r="N506" t="s">
        <v>178</v>
      </c>
      <c r="P506" t="s">
        <v>3839</v>
      </c>
      <c r="R506" t="s">
        <v>3808</v>
      </c>
    </row>
    <row r="507" spans="1:18" hidden="1">
      <c r="A507">
        <v>506</v>
      </c>
      <c r="B507">
        <v>69</v>
      </c>
      <c r="D507">
        <v>701000002</v>
      </c>
      <c r="E507" s="139">
        <v>44967</v>
      </c>
      <c r="F507">
        <f t="shared" si="21"/>
        <v>2</v>
      </c>
      <c r="G507" s="139">
        <v>44967</v>
      </c>
      <c r="H507">
        <f t="shared" si="22"/>
        <v>16</v>
      </c>
      <c r="I507" t="s">
        <v>1981</v>
      </c>
      <c r="J507" t="str">
        <f>VLOOKUP(I507,'C701- Recalculate'!$D$27:$D$751,1,0)</f>
        <v>069MPI1230410006</v>
      </c>
      <c r="K507">
        <v>0</v>
      </c>
      <c r="L507">
        <v>38630137</v>
      </c>
      <c r="M507" s="138">
        <f t="shared" si="23"/>
        <v>-38630137</v>
      </c>
      <c r="N507" t="s">
        <v>178</v>
      </c>
      <c r="P507" t="s">
        <v>3839</v>
      </c>
      <c r="R507" t="s">
        <v>3808</v>
      </c>
    </row>
    <row r="508" spans="1:18" hidden="1">
      <c r="A508">
        <v>507</v>
      </c>
      <c r="B508">
        <v>69</v>
      </c>
      <c r="D508">
        <v>701000002</v>
      </c>
      <c r="E508" s="139">
        <v>44967</v>
      </c>
      <c r="F508">
        <f t="shared" si="21"/>
        <v>2</v>
      </c>
      <c r="G508" s="139">
        <v>44967</v>
      </c>
      <c r="H508">
        <f t="shared" si="22"/>
        <v>16</v>
      </c>
      <c r="I508" t="s">
        <v>1978</v>
      </c>
      <c r="J508" t="str">
        <f>VLOOKUP(I508,'C701- Recalculate'!$D$27:$D$751,1,0)</f>
        <v>069MPI1230410007</v>
      </c>
      <c r="K508">
        <v>0</v>
      </c>
      <c r="L508">
        <v>30684932</v>
      </c>
      <c r="M508" s="138">
        <f t="shared" si="23"/>
        <v>-30684932</v>
      </c>
      <c r="N508" t="s">
        <v>178</v>
      </c>
      <c r="P508" t="s">
        <v>3839</v>
      </c>
      <c r="R508" t="s">
        <v>3808</v>
      </c>
    </row>
    <row r="509" spans="1:18" hidden="1">
      <c r="A509">
        <v>508</v>
      </c>
      <c r="B509">
        <v>69</v>
      </c>
      <c r="D509">
        <v>701000002</v>
      </c>
      <c r="E509" s="139">
        <v>44967</v>
      </c>
      <c r="F509">
        <f t="shared" si="21"/>
        <v>2</v>
      </c>
      <c r="G509" s="139">
        <v>44967</v>
      </c>
      <c r="H509">
        <f t="shared" si="22"/>
        <v>16</v>
      </c>
      <c r="I509" t="s">
        <v>1987</v>
      </c>
      <c r="J509" t="str">
        <f>VLOOKUP(I509,'C701- Recalculate'!$D$27:$D$751,1,0)</f>
        <v>069MPI1230410013</v>
      </c>
      <c r="K509">
        <v>0</v>
      </c>
      <c r="L509">
        <v>28493151</v>
      </c>
      <c r="M509" s="138">
        <f t="shared" si="23"/>
        <v>-28493151</v>
      </c>
      <c r="N509" t="s">
        <v>178</v>
      </c>
      <c r="P509" t="s">
        <v>3839</v>
      </c>
      <c r="R509" t="s">
        <v>3808</v>
      </c>
    </row>
    <row r="510" spans="1:18" hidden="1">
      <c r="A510">
        <v>509</v>
      </c>
      <c r="B510">
        <v>69</v>
      </c>
      <c r="D510">
        <v>701000002</v>
      </c>
      <c r="E510" s="139">
        <v>44970</v>
      </c>
      <c r="F510">
        <f t="shared" si="21"/>
        <v>2</v>
      </c>
      <c r="G510" s="139">
        <v>44970</v>
      </c>
      <c r="H510">
        <f t="shared" si="22"/>
        <v>16</v>
      </c>
      <c r="I510" t="s">
        <v>1959</v>
      </c>
      <c r="J510" t="str">
        <f>VLOOKUP(I510,'C701- Recalculate'!$D$27:$D$751,1,0)</f>
        <v>069MPI1230410001</v>
      </c>
      <c r="K510">
        <v>0</v>
      </c>
      <c r="L510">
        <v>28493151</v>
      </c>
      <c r="M510" s="138">
        <f t="shared" si="23"/>
        <v>-28493151</v>
      </c>
      <c r="N510" t="s">
        <v>178</v>
      </c>
      <c r="P510" t="s">
        <v>3839</v>
      </c>
      <c r="R510" t="s">
        <v>3808</v>
      </c>
    </row>
    <row r="511" spans="1:18" hidden="1">
      <c r="A511">
        <v>510</v>
      </c>
      <c r="B511">
        <v>69</v>
      </c>
      <c r="D511">
        <v>701000002</v>
      </c>
      <c r="E511" s="139">
        <v>44970</v>
      </c>
      <c r="F511">
        <f t="shared" si="21"/>
        <v>2</v>
      </c>
      <c r="G511" s="139">
        <v>44970</v>
      </c>
      <c r="H511">
        <f t="shared" si="22"/>
        <v>16</v>
      </c>
      <c r="I511" t="s">
        <v>1978</v>
      </c>
      <c r="J511" t="str">
        <f>VLOOKUP(I511,'C701- Recalculate'!$D$27:$D$751,1,0)</f>
        <v>069MPI1230410007</v>
      </c>
      <c r="K511">
        <v>0</v>
      </c>
      <c r="L511">
        <v>61369863</v>
      </c>
      <c r="M511" s="138">
        <f t="shared" si="23"/>
        <v>-61369863</v>
      </c>
      <c r="N511" t="s">
        <v>178</v>
      </c>
      <c r="P511" t="s">
        <v>3839</v>
      </c>
      <c r="R511" t="s">
        <v>3808</v>
      </c>
    </row>
    <row r="512" spans="1:18" hidden="1">
      <c r="A512">
        <v>511</v>
      </c>
      <c r="B512">
        <v>69</v>
      </c>
      <c r="D512">
        <v>701000002</v>
      </c>
      <c r="E512" s="139">
        <v>44970</v>
      </c>
      <c r="F512">
        <f t="shared" si="21"/>
        <v>2</v>
      </c>
      <c r="G512" s="139">
        <v>44970</v>
      </c>
      <c r="H512">
        <f t="shared" si="22"/>
        <v>16</v>
      </c>
      <c r="I512" t="s">
        <v>1987</v>
      </c>
      <c r="J512" t="str">
        <f>VLOOKUP(I512,'C701- Recalculate'!$D$27:$D$751,1,0)</f>
        <v>069MPI1230410013</v>
      </c>
      <c r="K512">
        <v>0</v>
      </c>
      <c r="L512">
        <v>56986301</v>
      </c>
      <c r="M512" s="138">
        <f t="shared" si="23"/>
        <v>-56986301</v>
      </c>
      <c r="N512" t="s">
        <v>178</v>
      </c>
      <c r="P512" t="s">
        <v>3839</v>
      </c>
      <c r="R512" t="s">
        <v>3808</v>
      </c>
    </row>
    <row r="513" spans="1:18" hidden="1">
      <c r="A513">
        <v>512</v>
      </c>
      <c r="B513">
        <v>69</v>
      </c>
      <c r="D513">
        <v>701000002</v>
      </c>
      <c r="E513" s="139">
        <v>44971</v>
      </c>
      <c r="F513">
        <f t="shared" si="21"/>
        <v>2</v>
      </c>
      <c r="G513" s="139">
        <v>44971</v>
      </c>
      <c r="H513">
        <f t="shared" si="22"/>
        <v>16</v>
      </c>
      <c r="I513" t="s">
        <v>1972</v>
      </c>
      <c r="J513" t="str">
        <f>VLOOKUP(I513,'C701- Recalculate'!$D$27:$D$751,1,0)</f>
        <v>069MPI1230410009</v>
      </c>
      <c r="K513">
        <v>0</v>
      </c>
      <c r="L513">
        <v>30684932</v>
      </c>
      <c r="M513" s="138">
        <f t="shared" si="23"/>
        <v>-30684932</v>
      </c>
      <c r="N513" t="s">
        <v>178</v>
      </c>
      <c r="P513" t="s">
        <v>3839</v>
      </c>
      <c r="R513" t="s">
        <v>3808</v>
      </c>
    </row>
    <row r="514" spans="1:18" hidden="1">
      <c r="A514">
        <v>513</v>
      </c>
      <c r="B514">
        <v>69</v>
      </c>
      <c r="D514">
        <v>701000002</v>
      </c>
      <c r="E514" s="139">
        <v>44971</v>
      </c>
      <c r="F514">
        <f t="shared" si="21"/>
        <v>2</v>
      </c>
      <c r="G514" s="139">
        <v>44971</v>
      </c>
      <c r="H514">
        <f t="shared" si="22"/>
        <v>16</v>
      </c>
      <c r="I514" t="s">
        <v>2033</v>
      </c>
      <c r="J514" t="str">
        <f>VLOOKUP(I514,'C701- Recalculate'!$D$27:$D$751,1,0)</f>
        <v>069MPI1230450008</v>
      </c>
      <c r="K514">
        <v>0</v>
      </c>
      <c r="L514">
        <v>10958904</v>
      </c>
      <c r="M514" s="138">
        <f t="shared" si="23"/>
        <v>-10958904</v>
      </c>
      <c r="N514" t="s">
        <v>178</v>
      </c>
      <c r="P514" t="s">
        <v>3839</v>
      </c>
      <c r="R514" t="s">
        <v>3808</v>
      </c>
    </row>
    <row r="515" spans="1:18" hidden="1">
      <c r="A515">
        <v>514</v>
      </c>
      <c r="B515">
        <v>69</v>
      </c>
      <c r="D515">
        <v>701000002</v>
      </c>
      <c r="E515" s="139">
        <v>44972</v>
      </c>
      <c r="F515">
        <f t="shared" ref="F515:F578" si="24">MONTH(E515)</f>
        <v>2</v>
      </c>
      <c r="G515" s="139">
        <v>44972</v>
      </c>
      <c r="H515">
        <f t="shared" ref="H515:H578" si="25">LEN(I515)</f>
        <v>16</v>
      </c>
      <c r="I515" t="s">
        <v>1893</v>
      </c>
      <c r="J515" t="str">
        <f>VLOOKUP(I515,'C701- Recalculate'!$D$27:$D$751,1,0)</f>
        <v>069MPI1230390003</v>
      </c>
      <c r="K515">
        <v>0</v>
      </c>
      <c r="L515">
        <v>48493150</v>
      </c>
      <c r="M515" s="138">
        <f t="shared" ref="M515:M578" si="26">K515-L515</f>
        <v>-48493150</v>
      </c>
      <c r="N515" t="s">
        <v>178</v>
      </c>
      <c r="P515" t="s">
        <v>3839</v>
      </c>
      <c r="R515" t="s">
        <v>3808</v>
      </c>
    </row>
    <row r="516" spans="1:18" hidden="1">
      <c r="A516">
        <v>515</v>
      </c>
      <c r="B516">
        <v>69</v>
      </c>
      <c r="D516">
        <v>701000002</v>
      </c>
      <c r="E516" s="139">
        <v>44972</v>
      </c>
      <c r="F516">
        <f t="shared" si="24"/>
        <v>2</v>
      </c>
      <c r="G516" s="139">
        <v>44972</v>
      </c>
      <c r="H516">
        <f t="shared" si="25"/>
        <v>16</v>
      </c>
      <c r="I516" t="s">
        <v>1984</v>
      </c>
      <c r="J516" t="str">
        <f>VLOOKUP(I516,'C701- Recalculate'!$D$27:$D$751,1,0)</f>
        <v>069MPI1230410011</v>
      </c>
      <c r="K516">
        <v>0</v>
      </c>
      <c r="L516">
        <v>26547945</v>
      </c>
      <c r="M516" s="138">
        <f t="shared" si="26"/>
        <v>-26547945</v>
      </c>
      <c r="N516" t="s">
        <v>178</v>
      </c>
      <c r="P516" t="s">
        <v>3839</v>
      </c>
      <c r="R516" t="s">
        <v>3808</v>
      </c>
    </row>
    <row r="517" spans="1:18" hidden="1">
      <c r="A517">
        <v>516</v>
      </c>
      <c r="B517">
        <v>69</v>
      </c>
      <c r="D517">
        <v>701000002</v>
      </c>
      <c r="E517" s="139">
        <v>44972</v>
      </c>
      <c r="F517">
        <f t="shared" si="24"/>
        <v>2</v>
      </c>
      <c r="G517" s="139">
        <v>44972</v>
      </c>
      <c r="H517">
        <f t="shared" si="25"/>
        <v>16</v>
      </c>
      <c r="I517" t="s">
        <v>2000</v>
      </c>
      <c r="J517" t="str">
        <f>VLOOKUP(I517,'C701- Recalculate'!$D$27:$D$751,1,0)</f>
        <v>069MPI1230440008</v>
      </c>
      <c r="K517">
        <v>0</v>
      </c>
      <c r="L517">
        <v>28493151</v>
      </c>
      <c r="M517" s="138">
        <f t="shared" si="26"/>
        <v>-28493151</v>
      </c>
      <c r="N517" t="s">
        <v>178</v>
      </c>
      <c r="P517" t="s">
        <v>3839</v>
      </c>
      <c r="R517" t="s">
        <v>3808</v>
      </c>
    </row>
    <row r="518" spans="1:18" hidden="1">
      <c r="A518">
        <v>517</v>
      </c>
      <c r="B518">
        <v>69</v>
      </c>
      <c r="D518">
        <v>701000002</v>
      </c>
      <c r="E518" s="139">
        <v>44972</v>
      </c>
      <c r="F518">
        <f t="shared" si="24"/>
        <v>2</v>
      </c>
      <c r="G518" s="139">
        <v>44972</v>
      </c>
      <c r="H518">
        <f t="shared" si="25"/>
        <v>16</v>
      </c>
      <c r="I518" t="s">
        <v>2051</v>
      </c>
      <c r="J518" t="str">
        <f>VLOOKUP(I518,'C701- Recalculate'!$D$27:$D$751,1,0)</f>
        <v>069MPI1230460004</v>
      </c>
      <c r="K518">
        <v>0</v>
      </c>
      <c r="L518">
        <v>20821918</v>
      </c>
      <c r="M518" s="138">
        <f t="shared" si="26"/>
        <v>-20821918</v>
      </c>
      <c r="N518" t="s">
        <v>178</v>
      </c>
      <c r="P518" t="s">
        <v>3839</v>
      </c>
      <c r="R518" t="s">
        <v>3808</v>
      </c>
    </row>
    <row r="519" spans="1:18" hidden="1">
      <c r="A519">
        <v>518</v>
      </c>
      <c r="B519">
        <v>69</v>
      </c>
      <c r="D519">
        <v>701000002</v>
      </c>
      <c r="E519" s="139">
        <v>44973</v>
      </c>
      <c r="F519">
        <f t="shared" si="24"/>
        <v>2</v>
      </c>
      <c r="G519" s="139">
        <v>44973</v>
      </c>
      <c r="H519">
        <f t="shared" si="25"/>
        <v>16</v>
      </c>
      <c r="I519" t="s">
        <v>2091</v>
      </c>
      <c r="J519" t="str">
        <f>VLOOKUP(I519,'C701- Recalculate'!$D$27:$D$751,1,0)</f>
        <v>069MPI1230470001</v>
      </c>
      <c r="K519">
        <v>0</v>
      </c>
      <c r="L519">
        <v>36986301</v>
      </c>
      <c r="M519" s="138">
        <f t="shared" si="26"/>
        <v>-36986301</v>
      </c>
      <c r="N519" t="s">
        <v>178</v>
      </c>
      <c r="P519" t="s">
        <v>3839</v>
      </c>
      <c r="R519" t="s">
        <v>3808</v>
      </c>
    </row>
    <row r="520" spans="1:18" hidden="1">
      <c r="A520">
        <v>519</v>
      </c>
      <c r="B520">
        <v>69</v>
      </c>
      <c r="D520">
        <v>701000002</v>
      </c>
      <c r="E520" s="139">
        <v>44974</v>
      </c>
      <c r="F520">
        <f t="shared" si="24"/>
        <v>2</v>
      </c>
      <c r="G520" s="139">
        <v>44974</v>
      </c>
      <c r="H520">
        <f t="shared" si="25"/>
        <v>16</v>
      </c>
      <c r="I520" t="s">
        <v>2109</v>
      </c>
      <c r="J520" t="str">
        <f>VLOOKUP(I520,'C701- Recalculate'!$D$27:$D$751,1,0)</f>
        <v>069MPI1230480006</v>
      </c>
      <c r="K520">
        <v>0</v>
      </c>
      <c r="L520">
        <v>73424658</v>
      </c>
      <c r="M520" s="138">
        <f t="shared" si="26"/>
        <v>-73424658</v>
      </c>
      <c r="N520" t="s">
        <v>178</v>
      </c>
      <c r="P520" t="s">
        <v>3839</v>
      </c>
      <c r="R520" t="s">
        <v>3808</v>
      </c>
    </row>
    <row r="521" spans="1:18" hidden="1">
      <c r="A521">
        <v>520</v>
      </c>
      <c r="B521">
        <v>69</v>
      </c>
      <c r="D521">
        <v>701000002</v>
      </c>
      <c r="E521" s="139">
        <v>44959</v>
      </c>
      <c r="F521">
        <f t="shared" si="24"/>
        <v>2</v>
      </c>
      <c r="G521" s="139">
        <v>44959</v>
      </c>
      <c r="H521">
        <f t="shared" si="25"/>
        <v>16</v>
      </c>
      <c r="I521" t="s">
        <v>1754</v>
      </c>
      <c r="J521" t="str">
        <f>VLOOKUP(I521,'C701- Recalculate'!$D$27:$D$751,1,0)</f>
        <v>069MPI1230160001</v>
      </c>
      <c r="K521">
        <v>0</v>
      </c>
      <c r="L521">
        <v>39945206</v>
      </c>
      <c r="M521" s="138">
        <f t="shared" si="26"/>
        <v>-39945206</v>
      </c>
      <c r="N521" t="s">
        <v>178</v>
      </c>
      <c r="P521" t="s">
        <v>3839</v>
      </c>
      <c r="R521" t="s">
        <v>3808</v>
      </c>
    </row>
    <row r="522" spans="1:18" hidden="1">
      <c r="A522">
        <v>521</v>
      </c>
      <c r="B522">
        <v>69</v>
      </c>
      <c r="D522">
        <v>701000002</v>
      </c>
      <c r="E522" s="139">
        <v>44977</v>
      </c>
      <c r="F522">
        <f t="shared" si="24"/>
        <v>2</v>
      </c>
      <c r="G522" s="139">
        <v>44977</v>
      </c>
      <c r="H522">
        <f t="shared" si="25"/>
        <v>16</v>
      </c>
      <c r="I522" t="s">
        <v>1890</v>
      </c>
      <c r="J522" t="str">
        <f>VLOOKUP(I522,'C701- Recalculate'!$D$27:$D$751,1,0)</f>
        <v>069MPI1230390002</v>
      </c>
      <c r="K522">
        <v>0</v>
      </c>
      <c r="L522">
        <v>48493151</v>
      </c>
      <c r="M522" s="138">
        <f t="shared" si="26"/>
        <v>-48493151</v>
      </c>
      <c r="N522" t="s">
        <v>178</v>
      </c>
      <c r="P522" t="s">
        <v>3839</v>
      </c>
      <c r="R522" t="s">
        <v>3808</v>
      </c>
    </row>
    <row r="523" spans="1:18" hidden="1">
      <c r="A523">
        <v>522</v>
      </c>
      <c r="B523">
        <v>69</v>
      </c>
      <c r="D523">
        <v>701000002</v>
      </c>
      <c r="E523" s="139">
        <v>44977</v>
      </c>
      <c r="F523">
        <f t="shared" si="24"/>
        <v>2</v>
      </c>
      <c r="G523" s="139">
        <v>44977</v>
      </c>
      <c r="H523">
        <f t="shared" si="25"/>
        <v>16</v>
      </c>
      <c r="I523" t="s">
        <v>2055</v>
      </c>
      <c r="J523" t="str">
        <f>VLOOKUP(I523,'C701- Recalculate'!$D$27:$D$751,1,0)</f>
        <v>069MPI1230460006</v>
      </c>
      <c r="K523">
        <v>0</v>
      </c>
      <c r="L523">
        <v>54109589</v>
      </c>
      <c r="M523" s="138">
        <f t="shared" si="26"/>
        <v>-54109589</v>
      </c>
      <c r="N523" t="s">
        <v>178</v>
      </c>
      <c r="P523" t="s">
        <v>3839</v>
      </c>
      <c r="R523" t="s">
        <v>3808</v>
      </c>
    </row>
    <row r="524" spans="1:18" hidden="1">
      <c r="A524">
        <v>523</v>
      </c>
      <c r="B524">
        <v>69</v>
      </c>
      <c r="D524">
        <v>701000002</v>
      </c>
      <c r="E524" s="139">
        <v>44977</v>
      </c>
      <c r="F524">
        <f t="shared" si="24"/>
        <v>2</v>
      </c>
      <c r="G524" s="139">
        <v>44977</v>
      </c>
      <c r="H524">
        <f t="shared" si="25"/>
        <v>16</v>
      </c>
      <c r="I524" t="s">
        <v>2132</v>
      </c>
      <c r="J524" t="str">
        <f>VLOOKUP(I524,'C701- Recalculate'!$D$27:$D$751,1,0)</f>
        <v>069MPI1230480008</v>
      </c>
      <c r="K524">
        <v>0</v>
      </c>
      <c r="L524">
        <v>44520548</v>
      </c>
      <c r="M524" s="138">
        <f t="shared" si="26"/>
        <v>-44520548</v>
      </c>
      <c r="N524" t="s">
        <v>178</v>
      </c>
      <c r="P524" t="s">
        <v>3839</v>
      </c>
      <c r="R524" t="s">
        <v>3808</v>
      </c>
    </row>
    <row r="525" spans="1:18" hidden="1">
      <c r="A525">
        <v>524</v>
      </c>
      <c r="B525">
        <v>69</v>
      </c>
      <c r="D525">
        <v>701000002</v>
      </c>
      <c r="E525" s="139">
        <v>44977</v>
      </c>
      <c r="F525">
        <f t="shared" si="24"/>
        <v>2</v>
      </c>
      <c r="G525" s="139">
        <v>44977</v>
      </c>
      <c r="H525">
        <f t="shared" si="25"/>
        <v>16</v>
      </c>
      <c r="I525" t="s">
        <v>2129</v>
      </c>
      <c r="J525" t="str">
        <f>VLOOKUP(I525,'C701- Recalculate'!$D$27:$D$751,1,0)</f>
        <v>069MPI1230480012</v>
      </c>
      <c r="K525">
        <v>0</v>
      </c>
      <c r="L525">
        <v>49315069</v>
      </c>
      <c r="M525" s="138">
        <f t="shared" si="26"/>
        <v>-49315069</v>
      </c>
      <c r="N525" t="s">
        <v>178</v>
      </c>
      <c r="P525" t="s">
        <v>3839</v>
      </c>
      <c r="R525" t="s">
        <v>3808</v>
      </c>
    </row>
    <row r="526" spans="1:18" hidden="1">
      <c r="A526">
        <v>525</v>
      </c>
      <c r="B526">
        <v>69</v>
      </c>
      <c r="D526">
        <v>701000002</v>
      </c>
      <c r="E526" s="139">
        <v>44978</v>
      </c>
      <c r="F526">
        <f t="shared" si="24"/>
        <v>2</v>
      </c>
      <c r="G526" s="139">
        <v>44978</v>
      </c>
      <c r="H526">
        <f t="shared" si="25"/>
        <v>16</v>
      </c>
      <c r="I526" t="s">
        <v>2132</v>
      </c>
      <c r="J526" t="str">
        <f>VLOOKUP(I526,'C701- Recalculate'!$D$27:$D$751,1,0)</f>
        <v>069MPI1230480008</v>
      </c>
      <c r="K526">
        <v>0</v>
      </c>
      <c r="L526">
        <v>44520548</v>
      </c>
      <c r="M526" s="138">
        <f t="shared" si="26"/>
        <v>-44520548</v>
      </c>
      <c r="N526" t="s">
        <v>178</v>
      </c>
      <c r="P526" t="s">
        <v>3839</v>
      </c>
      <c r="R526" t="s">
        <v>3808</v>
      </c>
    </row>
    <row r="527" spans="1:18" hidden="1">
      <c r="A527">
        <v>526</v>
      </c>
      <c r="B527">
        <v>69</v>
      </c>
      <c r="D527">
        <v>701000002</v>
      </c>
      <c r="E527" s="139">
        <v>44978</v>
      </c>
      <c r="F527">
        <f t="shared" si="24"/>
        <v>2</v>
      </c>
      <c r="G527" s="139">
        <v>44978</v>
      </c>
      <c r="H527">
        <f t="shared" si="25"/>
        <v>16</v>
      </c>
      <c r="I527" t="s">
        <v>2183</v>
      </c>
      <c r="J527" t="str">
        <f>VLOOKUP(I527,'C701- Recalculate'!$D$27:$D$751,1,0)</f>
        <v>069MPI1230520006</v>
      </c>
      <c r="K527">
        <v>0</v>
      </c>
      <c r="L527">
        <v>56164384</v>
      </c>
      <c r="M527" s="138">
        <f t="shared" si="26"/>
        <v>-56164384</v>
      </c>
      <c r="N527" t="s">
        <v>178</v>
      </c>
      <c r="P527" t="s">
        <v>3839</v>
      </c>
      <c r="R527" t="s">
        <v>3808</v>
      </c>
    </row>
    <row r="528" spans="1:18" hidden="1">
      <c r="A528">
        <v>527</v>
      </c>
      <c r="B528">
        <v>69</v>
      </c>
      <c r="D528">
        <v>701000002</v>
      </c>
      <c r="E528" s="139">
        <v>45006</v>
      </c>
      <c r="F528">
        <f t="shared" si="24"/>
        <v>3</v>
      </c>
      <c r="G528" s="139">
        <v>45006</v>
      </c>
      <c r="H528">
        <f t="shared" si="25"/>
        <v>16</v>
      </c>
      <c r="I528" t="s">
        <v>2265</v>
      </c>
      <c r="J528" t="str">
        <f>VLOOKUP(I528,'C701- Recalculate'!$D$27:$D$751,1,0)</f>
        <v>069MPI1230740001</v>
      </c>
      <c r="K528">
        <v>0</v>
      </c>
      <c r="L528">
        <v>29315068</v>
      </c>
      <c r="M528" s="138">
        <f t="shared" si="26"/>
        <v>-29315068</v>
      </c>
      <c r="N528" t="s">
        <v>178</v>
      </c>
      <c r="P528" t="s">
        <v>3839</v>
      </c>
      <c r="R528" t="s">
        <v>3808</v>
      </c>
    </row>
    <row r="529" spans="1:18" hidden="1">
      <c r="A529">
        <v>528</v>
      </c>
      <c r="B529">
        <v>69</v>
      </c>
      <c r="D529">
        <v>701000002</v>
      </c>
      <c r="E529" s="139">
        <v>45007</v>
      </c>
      <c r="F529">
        <f t="shared" si="24"/>
        <v>3</v>
      </c>
      <c r="G529" s="139">
        <v>45007</v>
      </c>
      <c r="H529">
        <f t="shared" si="25"/>
        <v>16</v>
      </c>
      <c r="I529" t="s">
        <v>2048</v>
      </c>
      <c r="J529" t="str">
        <f>VLOOKUP(I529,'C701- Recalculate'!$D$27:$D$751,1,0)</f>
        <v>069MPI1230460005</v>
      </c>
      <c r="K529">
        <v>0</v>
      </c>
      <c r="L529">
        <v>54109589</v>
      </c>
      <c r="M529" s="138">
        <f t="shared" si="26"/>
        <v>-54109589</v>
      </c>
      <c r="N529" t="s">
        <v>178</v>
      </c>
      <c r="P529" t="s">
        <v>3839</v>
      </c>
      <c r="R529" t="s">
        <v>3808</v>
      </c>
    </row>
    <row r="530" spans="1:18" hidden="1">
      <c r="A530">
        <v>529</v>
      </c>
      <c r="B530">
        <v>69</v>
      </c>
      <c r="D530">
        <v>701000002</v>
      </c>
      <c r="E530" s="139">
        <v>45007</v>
      </c>
      <c r="F530">
        <f t="shared" si="24"/>
        <v>3</v>
      </c>
      <c r="G530" s="139">
        <v>45007</v>
      </c>
      <c r="H530">
        <f t="shared" si="25"/>
        <v>16</v>
      </c>
      <c r="I530" t="s">
        <v>2261</v>
      </c>
      <c r="J530" t="str">
        <f>VLOOKUP(I530,'C701- Recalculate'!$D$27:$D$751,1,0)</f>
        <v>069MPI1230730001</v>
      </c>
      <c r="K530">
        <v>0</v>
      </c>
      <c r="L530">
        <v>29315068</v>
      </c>
      <c r="M530" s="138">
        <f t="shared" si="26"/>
        <v>-29315068</v>
      </c>
      <c r="N530" t="s">
        <v>178</v>
      </c>
      <c r="P530" t="s">
        <v>3839</v>
      </c>
      <c r="R530" t="s">
        <v>3808</v>
      </c>
    </row>
    <row r="531" spans="1:18" hidden="1">
      <c r="A531">
        <v>530</v>
      </c>
      <c r="B531">
        <v>69</v>
      </c>
      <c r="D531">
        <v>701000002</v>
      </c>
      <c r="E531" s="139">
        <v>45007</v>
      </c>
      <c r="F531">
        <f t="shared" si="24"/>
        <v>3</v>
      </c>
      <c r="G531" s="139">
        <v>45007</v>
      </c>
      <c r="H531">
        <f t="shared" si="25"/>
        <v>16</v>
      </c>
      <c r="I531" t="s">
        <v>2289</v>
      </c>
      <c r="J531" t="str">
        <f>VLOOKUP(I531,'C701- Recalculate'!$D$27:$D$751,1,0)</f>
        <v>069MPI1230790002</v>
      </c>
      <c r="K531">
        <v>0</v>
      </c>
      <c r="L531">
        <v>36986301</v>
      </c>
      <c r="M531" s="138">
        <f t="shared" si="26"/>
        <v>-36986301</v>
      </c>
      <c r="N531" t="s">
        <v>178</v>
      </c>
      <c r="P531" t="s">
        <v>3839</v>
      </c>
      <c r="R531" t="s">
        <v>3808</v>
      </c>
    </row>
    <row r="532" spans="1:18" hidden="1">
      <c r="A532">
        <v>531</v>
      </c>
      <c r="B532">
        <v>69</v>
      </c>
      <c r="D532">
        <v>701000002</v>
      </c>
      <c r="E532" s="139">
        <v>45008</v>
      </c>
      <c r="F532">
        <f t="shared" si="24"/>
        <v>3</v>
      </c>
      <c r="G532" s="139">
        <v>45008</v>
      </c>
      <c r="H532">
        <f t="shared" si="25"/>
        <v>16</v>
      </c>
      <c r="I532" t="s">
        <v>2171</v>
      </c>
      <c r="J532" t="str">
        <f>VLOOKUP(I532,'C701- Recalculate'!$D$27:$D$751,1,0)</f>
        <v>069MPI1230520007</v>
      </c>
      <c r="K532">
        <v>0</v>
      </c>
      <c r="L532">
        <v>56164383</v>
      </c>
      <c r="M532" s="138">
        <f t="shared" si="26"/>
        <v>-56164383</v>
      </c>
      <c r="N532" t="s">
        <v>178</v>
      </c>
      <c r="P532" t="s">
        <v>3839</v>
      </c>
      <c r="R532" t="s">
        <v>3808</v>
      </c>
    </row>
    <row r="533" spans="1:18" hidden="1">
      <c r="A533">
        <v>532</v>
      </c>
      <c r="B533">
        <v>69</v>
      </c>
      <c r="D533">
        <v>701000002</v>
      </c>
      <c r="E533" s="139">
        <v>45008</v>
      </c>
      <c r="F533">
        <f t="shared" si="24"/>
        <v>3</v>
      </c>
      <c r="G533" s="139">
        <v>45008</v>
      </c>
      <c r="H533">
        <f t="shared" si="25"/>
        <v>16</v>
      </c>
      <c r="I533" t="s">
        <v>2261</v>
      </c>
      <c r="J533" t="str">
        <f>VLOOKUP(I533,'C701- Recalculate'!$D$27:$D$751,1,0)</f>
        <v>069MPI1230730001</v>
      </c>
      <c r="K533">
        <v>0</v>
      </c>
      <c r="L533">
        <v>29315069</v>
      </c>
      <c r="M533" s="138">
        <f t="shared" si="26"/>
        <v>-29315069</v>
      </c>
      <c r="N533" t="s">
        <v>178</v>
      </c>
      <c r="P533" t="s">
        <v>3839</v>
      </c>
      <c r="R533" t="s">
        <v>3808</v>
      </c>
    </row>
    <row r="534" spans="1:18" hidden="1">
      <c r="A534">
        <v>533</v>
      </c>
      <c r="B534">
        <v>69</v>
      </c>
      <c r="D534">
        <v>701000002</v>
      </c>
      <c r="E534" s="139">
        <v>45008</v>
      </c>
      <c r="F534">
        <f t="shared" si="24"/>
        <v>3</v>
      </c>
      <c r="G534" s="139">
        <v>45008</v>
      </c>
      <c r="H534">
        <f t="shared" si="25"/>
        <v>16</v>
      </c>
      <c r="I534" t="s">
        <v>2282</v>
      </c>
      <c r="J534" t="str">
        <f>VLOOKUP(I534,'C701- Recalculate'!$D$27:$D$751,1,0)</f>
        <v>069MPI1230760001</v>
      </c>
      <c r="K534">
        <v>0</v>
      </c>
      <c r="L534">
        <v>77808219</v>
      </c>
      <c r="M534" s="138">
        <f t="shared" si="26"/>
        <v>-77808219</v>
      </c>
      <c r="N534" t="s">
        <v>178</v>
      </c>
      <c r="P534" t="s">
        <v>3839</v>
      </c>
      <c r="R534" t="s">
        <v>3808</v>
      </c>
    </row>
    <row r="535" spans="1:18" hidden="1">
      <c r="A535">
        <v>534</v>
      </c>
      <c r="B535">
        <v>69</v>
      </c>
      <c r="D535">
        <v>701000002</v>
      </c>
      <c r="E535" s="139">
        <v>45009</v>
      </c>
      <c r="F535">
        <f t="shared" si="24"/>
        <v>3</v>
      </c>
      <c r="G535" s="139">
        <v>45009</v>
      </c>
      <c r="H535">
        <f t="shared" si="25"/>
        <v>16</v>
      </c>
      <c r="I535" t="s">
        <v>1893</v>
      </c>
      <c r="J535" t="str">
        <f>VLOOKUP(I535,'C701- Recalculate'!$D$27:$D$751,1,0)</f>
        <v>069MPI1230390003</v>
      </c>
      <c r="K535">
        <v>0</v>
      </c>
      <c r="L535">
        <v>48493151</v>
      </c>
      <c r="M535" s="138">
        <f t="shared" si="26"/>
        <v>-48493151</v>
      </c>
      <c r="N535" t="s">
        <v>178</v>
      </c>
      <c r="P535" t="s">
        <v>3839</v>
      </c>
      <c r="R535" t="s">
        <v>3808</v>
      </c>
    </row>
    <row r="536" spans="1:18" hidden="1">
      <c r="A536">
        <v>535</v>
      </c>
      <c r="B536">
        <v>69</v>
      </c>
      <c r="D536">
        <v>701000002</v>
      </c>
      <c r="E536" s="139">
        <v>45009</v>
      </c>
      <c r="F536">
        <f t="shared" si="24"/>
        <v>3</v>
      </c>
      <c r="G536" s="139">
        <v>45009</v>
      </c>
      <c r="H536">
        <f t="shared" si="25"/>
        <v>16</v>
      </c>
      <c r="I536" t="s">
        <v>2328</v>
      </c>
      <c r="J536" t="str">
        <f>VLOOKUP(I536,'C701- Recalculate'!$D$27:$D$751,1,0)</f>
        <v>069MPI1230830002</v>
      </c>
      <c r="K536">
        <v>0</v>
      </c>
      <c r="L536">
        <v>1506849</v>
      </c>
      <c r="M536" s="138">
        <f t="shared" si="26"/>
        <v>-1506849</v>
      </c>
      <c r="N536" t="s">
        <v>178</v>
      </c>
      <c r="P536" t="s">
        <v>3839</v>
      </c>
      <c r="R536" t="s">
        <v>3808</v>
      </c>
    </row>
    <row r="537" spans="1:18" hidden="1">
      <c r="A537">
        <v>536</v>
      </c>
      <c r="B537">
        <v>69</v>
      </c>
      <c r="D537">
        <v>701000002</v>
      </c>
      <c r="E537" s="139">
        <v>45009</v>
      </c>
      <c r="F537">
        <f t="shared" si="24"/>
        <v>3</v>
      </c>
      <c r="G537" s="139">
        <v>45009</v>
      </c>
      <c r="H537">
        <f t="shared" si="25"/>
        <v>16</v>
      </c>
      <c r="I537" t="s">
        <v>2322</v>
      </c>
      <c r="J537" t="str">
        <f>VLOOKUP(I537,'C701- Recalculate'!$D$27:$D$751,1,0)</f>
        <v>069MPI1230830004</v>
      </c>
      <c r="K537">
        <v>0</v>
      </c>
      <c r="L537">
        <v>6027397</v>
      </c>
      <c r="M537" s="138">
        <f t="shared" si="26"/>
        <v>-6027397</v>
      </c>
      <c r="N537" t="s">
        <v>178</v>
      </c>
      <c r="P537" t="s">
        <v>3839</v>
      </c>
      <c r="R537" t="s">
        <v>3808</v>
      </c>
    </row>
    <row r="538" spans="1:18" hidden="1">
      <c r="A538">
        <v>537</v>
      </c>
      <c r="B538">
        <v>69</v>
      </c>
      <c r="D538">
        <v>701000002</v>
      </c>
      <c r="E538" s="139">
        <v>45009</v>
      </c>
      <c r="F538">
        <f t="shared" si="24"/>
        <v>3</v>
      </c>
      <c r="G538" s="139">
        <v>45009</v>
      </c>
      <c r="H538">
        <f t="shared" si="25"/>
        <v>16</v>
      </c>
      <c r="I538" t="s">
        <v>2342</v>
      </c>
      <c r="J538" t="str">
        <f>VLOOKUP(I538,'C701- Recalculate'!$D$27:$D$751,1,0)</f>
        <v>069MPI1230830005</v>
      </c>
      <c r="K538">
        <v>0</v>
      </c>
      <c r="L538">
        <v>2739726</v>
      </c>
      <c r="M538" s="138">
        <f t="shared" si="26"/>
        <v>-2739726</v>
      </c>
      <c r="N538" t="s">
        <v>178</v>
      </c>
      <c r="P538" t="s">
        <v>3839</v>
      </c>
      <c r="R538" t="s">
        <v>3808</v>
      </c>
    </row>
    <row r="539" spans="1:18" hidden="1">
      <c r="A539">
        <v>538</v>
      </c>
      <c r="B539">
        <v>69</v>
      </c>
      <c r="D539">
        <v>701000002</v>
      </c>
      <c r="E539" s="139">
        <v>45012</v>
      </c>
      <c r="F539">
        <f t="shared" si="24"/>
        <v>3</v>
      </c>
      <c r="G539" s="139">
        <v>45012</v>
      </c>
      <c r="H539">
        <f t="shared" si="25"/>
        <v>16</v>
      </c>
      <c r="I539" t="s">
        <v>2183</v>
      </c>
      <c r="J539" t="str">
        <f>VLOOKUP(I539,'C701- Recalculate'!$D$27:$D$751,1,0)</f>
        <v>069MPI1230520006</v>
      </c>
      <c r="K539">
        <v>0</v>
      </c>
      <c r="L539">
        <v>112328767</v>
      </c>
      <c r="M539" s="138">
        <f t="shared" si="26"/>
        <v>-112328767</v>
      </c>
      <c r="N539" t="s">
        <v>178</v>
      </c>
      <c r="P539" t="s">
        <v>3839</v>
      </c>
      <c r="R539" t="s">
        <v>3808</v>
      </c>
    </row>
    <row r="540" spans="1:18" hidden="1">
      <c r="A540">
        <v>539</v>
      </c>
      <c r="B540">
        <v>69</v>
      </c>
      <c r="D540">
        <v>701000002</v>
      </c>
      <c r="E540" s="139">
        <v>45012</v>
      </c>
      <c r="F540">
        <f t="shared" si="24"/>
        <v>3</v>
      </c>
      <c r="G540" s="139">
        <v>45012</v>
      </c>
      <c r="H540">
        <f t="shared" si="25"/>
        <v>16</v>
      </c>
      <c r="I540" t="s">
        <v>2183</v>
      </c>
      <c r="J540" t="str">
        <f>VLOOKUP(I540,'C701- Recalculate'!$D$27:$D$751,1,0)</f>
        <v>069MPI1230520006</v>
      </c>
      <c r="K540">
        <v>0</v>
      </c>
      <c r="L540">
        <v>56164384</v>
      </c>
      <c r="M540" s="138">
        <f t="shared" si="26"/>
        <v>-56164384</v>
      </c>
      <c r="N540" t="s">
        <v>178</v>
      </c>
      <c r="P540" t="s">
        <v>3839</v>
      </c>
      <c r="R540" t="s">
        <v>3808</v>
      </c>
    </row>
    <row r="541" spans="1:18" hidden="1">
      <c r="A541">
        <v>540</v>
      </c>
      <c r="B541">
        <v>69</v>
      </c>
      <c r="D541">
        <v>701000002</v>
      </c>
      <c r="E541" s="139">
        <v>45012</v>
      </c>
      <c r="F541">
        <f t="shared" si="24"/>
        <v>3</v>
      </c>
      <c r="G541" s="139">
        <v>45012</v>
      </c>
      <c r="H541">
        <f t="shared" si="25"/>
        <v>16</v>
      </c>
      <c r="I541" t="s">
        <v>2282</v>
      </c>
      <c r="J541" t="str">
        <f>VLOOKUP(I541,'C701- Recalculate'!$D$27:$D$751,1,0)</f>
        <v>069MPI1230760001</v>
      </c>
      <c r="K541">
        <v>0</v>
      </c>
      <c r="L541">
        <v>155616439</v>
      </c>
      <c r="M541" s="138">
        <f t="shared" si="26"/>
        <v>-155616439</v>
      </c>
      <c r="N541" t="s">
        <v>178</v>
      </c>
      <c r="P541" t="s">
        <v>3839</v>
      </c>
      <c r="R541" t="s">
        <v>3808</v>
      </c>
    </row>
    <row r="542" spans="1:18" hidden="1">
      <c r="A542">
        <v>541</v>
      </c>
      <c r="B542">
        <v>69</v>
      </c>
      <c r="D542">
        <v>701000002</v>
      </c>
      <c r="E542" s="139">
        <v>45012</v>
      </c>
      <c r="F542">
        <f t="shared" si="24"/>
        <v>3</v>
      </c>
      <c r="G542" s="139">
        <v>45012</v>
      </c>
      <c r="H542">
        <f t="shared" si="25"/>
        <v>16</v>
      </c>
      <c r="I542" t="s">
        <v>2279</v>
      </c>
      <c r="J542" t="str">
        <f>VLOOKUP(I542,'C701- Recalculate'!$D$27:$D$751,1,0)</f>
        <v>069MPI1230760002</v>
      </c>
      <c r="K542">
        <v>0</v>
      </c>
      <c r="L542">
        <v>20273973</v>
      </c>
      <c r="M542" s="138">
        <f t="shared" si="26"/>
        <v>-20273973</v>
      </c>
      <c r="N542" t="s">
        <v>178</v>
      </c>
      <c r="P542" t="s">
        <v>3839</v>
      </c>
      <c r="R542" t="s">
        <v>3808</v>
      </c>
    </row>
    <row r="543" spans="1:18" hidden="1">
      <c r="A543">
        <v>542</v>
      </c>
      <c r="B543">
        <v>69</v>
      </c>
      <c r="D543">
        <v>701000002</v>
      </c>
      <c r="E543" s="139">
        <v>45012</v>
      </c>
      <c r="F543">
        <f t="shared" si="24"/>
        <v>3</v>
      </c>
      <c r="G543" s="139">
        <v>45012</v>
      </c>
      <c r="H543">
        <f t="shared" si="25"/>
        <v>16</v>
      </c>
      <c r="I543" t="s">
        <v>2276</v>
      </c>
      <c r="J543" t="str">
        <f>VLOOKUP(I543,'C701- Recalculate'!$D$27:$D$751,1,0)</f>
        <v>069MPI1230760003</v>
      </c>
      <c r="K543">
        <v>0</v>
      </c>
      <c r="L543">
        <v>50684932</v>
      </c>
      <c r="M543" s="138">
        <f t="shared" si="26"/>
        <v>-50684932</v>
      </c>
      <c r="N543" t="s">
        <v>178</v>
      </c>
      <c r="P543" t="s">
        <v>3839</v>
      </c>
      <c r="R543" t="s">
        <v>3808</v>
      </c>
    </row>
    <row r="544" spans="1:18" hidden="1">
      <c r="A544">
        <v>543</v>
      </c>
      <c r="B544">
        <v>69</v>
      </c>
      <c r="D544">
        <v>701000002</v>
      </c>
      <c r="E544" s="139">
        <v>45012</v>
      </c>
      <c r="F544">
        <f t="shared" si="24"/>
        <v>3</v>
      </c>
      <c r="G544" s="139">
        <v>45012</v>
      </c>
      <c r="H544">
        <f t="shared" si="25"/>
        <v>16</v>
      </c>
      <c r="I544" t="s">
        <v>2273</v>
      </c>
      <c r="J544" t="str">
        <f>VLOOKUP(I544,'C701- Recalculate'!$D$27:$D$751,1,0)</f>
        <v>069MPI1230760004</v>
      </c>
      <c r="K544">
        <v>0</v>
      </c>
      <c r="L544">
        <v>50000000</v>
      </c>
      <c r="M544" s="138">
        <f t="shared" si="26"/>
        <v>-50000000</v>
      </c>
      <c r="N544" t="s">
        <v>178</v>
      </c>
      <c r="P544" t="s">
        <v>3839</v>
      </c>
      <c r="R544" t="s">
        <v>3808</v>
      </c>
    </row>
    <row r="545" spans="1:18" hidden="1">
      <c r="A545">
        <v>544</v>
      </c>
      <c r="B545">
        <v>69</v>
      </c>
      <c r="D545">
        <v>701000002</v>
      </c>
      <c r="E545" s="139">
        <v>45012</v>
      </c>
      <c r="F545">
        <f t="shared" si="24"/>
        <v>3</v>
      </c>
      <c r="G545" s="139">
        <v>45012</v>
      </c>
      <c r="H545">
        <f t="shared" si="25"/>
        <v>16</v>
      </c>
      <c r="I545" t="s">
        <v>2285</v>
      </c>
      <c r="J545" t="str">
        <f>VLOOKUP(I545,'C701- Recalculate'!$D$27:$D$751,1,0)</f>
        <v>069MPI1230790001</v>
      </c>
      <c r="K545">
        <v>0</v>
      </c>
      <c r="L545">
        <v>38356164</v>
      </c>
      <c r="M545" s="138">
        <f t="shared" si="26"/>
        <v>-38356164</v>
      </c>
      <c r="N545" t="s">
        <v>178</v>
      </c>
      <c r="P545" t="s">
        <v>3839</v>
      </c>
      <c r="R545" t="s">
        <v>3808</v>
      </c>
    </row>
    <row r="546" spans="1:18" hidden="1">
      <c r="A546">
        <v>545</v>
      </c>
      <c r="B546">
        <v>69</v>
      </c>
      <c r="D546">
        <v>701000002</v>
      </c>
      <c r="E546" s="139">
        <v>45013</v>
      </c>
      <c r="F546">
        <f t="shared" si="24"/>
        <v>3</v>
      </c>
      <c r="G546" s="139">
        <v>45013</v>
      </c>
      <c r="H546">
        <f t="shared" si="25"/>
        <v>16</v>
      </c>
      <c r="I546" t="s">
        <v>1893</v>
      </c>
      <c r="J546" t="str">
        <f>VLOOKUP(I546,'C701- Recalculate'!$D$27:$D$751,1,0)</f>
        <v>069MPI1230390003</v>
      </c>
      <c r="K546">
        <v>0</v>
      </c>
      <c r="L546">
        <v>48493151</v>
      </c>
      <c r="M546" s="138">
        <f t="shared" si="26"/>
        <v>-48493151</v>
      </c>
      <c r="N546" t="s">
        <v>178</v>
      </c>
      <c r="P546" t="s">
        <v>3839</v>
      </c>
      <c r="R546" t="s">
        <v>3808</v>
      </c>
    </row>
    <row r="547" spans="1:18" hidden="1">
      <c r="A547">
        <v>546</v>
      </c>
      <c r="B547">
        <v>69</v>
      </c>
      <c r="D547">
        <v>701000002</v>
      </c>
      <c r="E547" s="139">
        <v>45013</v>
      </c>
      <c r="F547">
        <f t="shared" si="24"/>
        <v>3</v>
      </c>
      <c r="G547" s="139">
        <v>45013</v>
      </c>
      <c r="H547">
        <f t="shared" si="25"/>
        <v>16</v>
      </c>
      <c r="I547" t="s">
        <v>2339</v>
      </c>
      <c r="J547" t="str">
        <f>VLOOKUP(I547,'C701- Recalculate'!$D$27:$D$751,1,0)</f>
        <v>069MPI1230830008</v>
      </c>
      <c r="K547">
        <v>0</v>
      </c>
      <c r="L547">
        <v>7671232</v>
      </c>
      <c r="M547" s="138">
        <f t="shared" si="26"/>
        <v>-7671232</v>
      </c>
      <c r="N547" t="s">
        <v>178</v>
      </c>
      <c r="P547" t="s">
        <v>3839</v>
      </c>
      <c r="R547" t="s">
        <v>3808</v>
      </c>
    </row>
    <row r="548" spans="1:18" hidden="1">
      <c r="A548">
        <v>547</v>
      </c>
      <c r="B548">
        <v>69</v>
      </c>
      <c r="D548">
        <v>701000002</v>
      </c>
      <c r="E548" s="139">
        <v>45014</v>
      </c>
      <c r="F548">
        <f t="shared" si="24"/>
        <v>3</v>
      </c>
      <c r="G548" s="139">
        <v>45014</v>
      </c>
      <c r="H548">
        <f t="shared" si="25"/>
        <v>16</v>
      </c>
      <c r="I548" t="s">
        <v>1893</v>
      </c>
      <c r="J548" t="str">
        <f>VLOOKUP(I548,'C701- Recalculate'!$D$27:$D$751,1,0)</f>
        <v>069MPI1230390003</v>
      </c>
      <c r="K548">
        <v>0</v>
      </c>
      <c r="L548">
        <v>48493150</v>
      </c>
      <c r="M548" s="138">
        <f t="shared" si="26"/>
        <v>-48493150</v>
      </c>
      <c r="N548" t="s">
        <v>178</v>
      </c>
      <c r="P548" t="s">
        <v>3839</v>
      </c>
      <c r="R548" t="s">
        <v>3808</v>
      </c>
    </row>
    <row r="549" spans="1:18" hidden="1">
      <c r="A549">
        <v>548</v>
      </c>
      <c r="B549">
        <v>69</v>
      </c>
      <c r="D549">
        <v>701000002</v>
      </c>
      <c r="E549" s="139">
        <v>44988</v>
      </c>
      <c r="F549">
        <f t="shared" si="24"/>
        <v>3</v>
      </c>
      <c r="G549" s="139">
        <v>44988</v>
      </c>
      <c r="H549">
        <f t="shared" si="25"/>
        <v>16</v>
      </c>
      <c r="I549" t="s">
        <v>2048</v>
      </c>
      <c r="J549" t="str">
        <f>VLOOKUP(I549,'C701- Recalculate'!$D$27:$D$751,1,0)</f>
        <v>069MPI1230460005</v>
      </c>
      <c r="K549">
        <v>0</v>
      </c>
      <c r="L549">
        <v>54109589</v>
      </c>
      <c r="M549" s="138">
        <f t="shared" si="26"/>
        <v>-54109589</v>
      </c>
      <c r="N549" t="s">
        <v>178</v>
      </c>
      <c r="P549" t="s">
        <v>3839</v>
      </c>
      <c r="R549" t="s">
        <v>3808</v>
      </c>
    </row>
    <row r="550" spans="1:18" hidden="1">
      <c r="A550">
        <v>549</v>
      </c>
      <c r="B550">
        <v>69</v>
      </c>
      <c r="D550">
        <v>701000002</v>
      </c>
      <c r="E550" s="139">
        <v>44988</v>
      </c>
      <c r="F550">
        <f t="shared" si="24"/>
        <v>3</v>
      </c>
      <c r="G550" s="139">
        <v>44988</v>
      </c>
      <c r="H550">
        <f t="shared" si="25"/>
        <v>16</v>
      </c>
      <c r="I550" t="s">
        <v>2055</v>
      </c>
      <c r="J550" t="str">
        <f>VLOOKUP(I550,'C701- Recalculate'!$D$27:$D$751,1,0)</f>
        <v>069MPI1230460006</v>
      </c>
      <c r="K550">
        <v>0</v>
      </c>
      <c r="L550">
        <v>54109589</v>
      </c>
      <c r="M550" s="138">
        <f t="shared" si="26"/>
        <v>-54109589</v>
      </c>
      <c r="N550" t="s">
        <v>178</v>
      </c>
      <c r="P550" t="s">
        <v>3839</v>
      </c>
      <c r="R550" t="s">
        <v>3808</v>
      </c>
    </row>
    <row r="551" spans="1:18" hidden="1">
      <c r="A551">
        <v>550</v>
      </c>
      <c r="B551">
        <v>69</v>
      </c>
      <c r="D551">
        <v>701000002</v>
      </c>
      <c r="E551" s="139">
        <v>44988</v>
      </c>
      <c r="F551">
        <f t="shared" si="24"/>
        <v>3</v>
      </c>
      <c r="G551" s="139">
        <v>44988</v>
      </c>
      <c r="H551">
        <f t="shared" si="25"/>
        <v>16</v>
      </c>
      <c r="I551" t="s">
        <v>2145</v>
      </c>
      <c r="J551" t="str">
        <f>VLOOKUP(I551,'C701- Recalculate'!$D$27:$D$751,1,0)</f>
        <v>069MPI1230510006</v>
      </c>
      <c r="K551">
        <v>0</v>
      </c>
      <c r="L551">
        <v>27534247</v>
      </c>
      <c r="M551" s="138">
        <f t="shared" si="26"/>
        <v>-27534247</v>
      </c>
      <c r="N551" t="s">
        <v>178</v>
      </c>
      <c r="P551" t="s">
        <v>3839</v>
      </c>
      <c r="R551" t="s">
        <v>3808</v>
      </c>
    </row>
    <row r="552" spans="1:18" hidden="1">
      <c r="A552">
        <v>551</v>
      </c>
      <c r="B552">
        <v>69</v>
      </c>
      <c r="D552">
        <v>701000002</v>
      </c>
      <c r="E552" s="139">
        <v>44988</v>
      </c>
      <c r="F552">
        <f t="shared" si="24"/>
        <v>3</v>
      </c>
      <c r="G552" s="139">
        <v>44988</v>
      </c>
      <c r="H552">
        <f t="shared" si="25"/>
        <v>16</v>
      </c>
      <c r="I552" t="s">
        <v>2235</v>
      </c>
      <c r="J552" t="str">
        <f>VLOOKUP(I552,'C701- Recalculate'!$D$27:$D$751,1,0)</f>
        <v>069MPI1230620001</v>
      </c>
      <c r="K552">
        <v>0</v>
      </c>
      <c r="L552">
        <v>18082192</v>
      </c>
      <c r="M552" s="138">
        <f t="shared" si="26"/>
        <v>-18082192</v>
      </c>
      <c r="N552" t="s">
        <v>178</v>
      </c>
      <c r="P552" t="s">
        <v>3839</v>
      </c>
      <c r="R552" t="s">
        <v>3808</v>
      </c>
    </row>
    <row r="553" spans="1:18" hidden="1">
      <c r="A553">
        <v>552</v>
      </c>
      <c r="B553">
        <v>69</v>
      </c>
      <c r="D553">
        <v>701000002</v>
      </c>
      <c r="E553" s="139">
        <v>45015</v>
      </c>
      <c r="F553">
        <f t="shared" si="24"/>
        <v>3</v>
      </c>
      <c r="G553" s="139">
        <v>45015</v>
      </c>
      <c r="H553">
        <f t="shared" si="25"/>
        <v>16</v>
      </c>
      <c r="I553" t="s">
        <v>2171</v>
      </c>
      <c r="J553" t="str">
        <f>VLOOKUP(I553,'C701- Recalculate'!$D$27:$D$751,1,0)</f>
        <v>069MPI1230520007</v>
      </c>
      <c r="K553">
        <v>0</v>
      </c>
      <c r="L553">
        <v>56164383</v>
      </c>
      <c r="M553" s="138">
        <f t="shared" si="26"/>
        <v>-56164383</v>
      </c>
      <c r="N553" t="s">
        <v>178</v>
      </c>
      <c r="P553" t="s">
        <v>3839</v>
      </c>
      <c r="R553" t="s">
        <v>3808</v>
      </c>
    </row>
    <row r="554" spans="1:18" hidden="1">
      <c r="A554">
        <v>553</v>
      </c>
      <c r="B554">
        <v>69</v>
      </c>
      <c r="D554">
        <v>701000002</v>
      </c>
      <c r="E554" s="139">
        <v>45015</v>
      </c>
      <c r="F554">
        <f t="shared" si="24"/>
        <v>3</v>
      </c>
      <c r="G554" s="139">
        <v>45015</v>
      </c>
      <c r="H554">
        <f t="shared" si="25"/>
        <v>16</v>
      </c>
      <c r="I554" t="s">
        <v>2261</v>
      </c>
      <c r="J554" t="str">
        <f>VLOOKUP(I554,'C701- Recalculate'!$D$27:$D$751,1,0)</f>
        <v>069MPI1230730001</v>
      </c>
      <c r="K554">
        <v>0</v>
      </c>
      <c r="L554">
        <v>29315068</v>
      </c>
      <c r="M554" s="138">
        <f t="shared" si="26"/>
        <v>-29315068</v>
      </c>
      <c r="N554" t="s">
        <v>178</v>
      </c>
      <c r="P554" t="s">
        <v>3839</v>
      </c>
      <c r="R554" t="s">
        <v>3808</v>
      </c>
    </row>
    <row r="555" spans="1:18" hidden="1">
      <c r="A555">
        <v>554</v>
      </c>
      <c r="B555">
        <v>69</v>
      </c>
      <c r="D555">
        <v>701000002</v>
      </c>
      <c r="E555" s="139">
        <v>45015</v>
      </c>
      <c r="F555">
        <f t="shared" si="24"/>
        <v>3</v>
      </c>
      <c r="G555" s="139">
        <v>45015</v>
      </c>
      <c r="H555">
        <f t="shared" si="25"/>
        <v>16</v>
      </c>
      <c r="I555" t="s">
        <v>2282</v>
      </c>
      <c r="J555" t="str">
        <f>VLOOKUP(I555,'C701- Recalculate'!$D$27:$D$751,1,0)</f>
        <v>069MPI1230760001</v>
      </c>
      <c r="K555">
        <v>0</v>
      </c>
      <c r="L555">
        <v>77808219</v>
      </c>
      <c r="M555" s="138">
        <f t="shared" si="26"/>
        <v>-77808219</v>
      </c>
      <c r="N555" t="s">
        <v>178</v>
      </c>
      <c r="P555" t="s">
        <v>3839</v>
      </c>
      <c r="R555" t="s">
        <v>3808</v>
      </c>
    </row>
    <row r="556" spans="1:18" hidden="1">
      <c r="A556">
        <v>555</v>
      </c>
      <c r="B556">
        <v>69</v>
      </c>
      <c r="D556">
        <v>701000002</v>
      </c>
      <c r="E556" s="139">
        <v>45015</v>
      </c>
      <c r="F556">
        <f t="shared" si="24"/>
        <v>3</v>
      </c>
      <c r="G556" s="139">
        <v>45015</v>
      </c>
      <c r="H556">
        <f t="shared" si="25"/>
        <v>16</v>
      </c>
      <c r="I556" t="s">
        <v>2279</v>
      </c>
      <c r="J556" t="str">
        <f>VLOOKUP(I556,'C701- Recalculate'!$D$27:$D$751,1,0)</f>
        <v>069MPI1230760002</v>
      </c>
      <c r="K556">
        <v>0</v>
      </c>
      <c r="L556">
        <v>20273972</v>
      </c>
      <c r="M556" s="138">
        <f t="shared" si="26"/>
        <v>-20273972</v>
      </c>
      <c r="N556" t="s">
        <v>178</v>
      </c>
      <c r="P556" t="s">
        <v>3839</v>
      </c>
      <c r="R556" t="s">
        <v>3808</v>
      </c>
    </row>
    <row r="557" spans="1:18" hidden="1">
      <c r="A557">
        <v>556</v>
      </c>
      <c r="B557">
        <v>69</v>
      </c>
      <c r="D557">
        <v>701000002</v>
      </c>
      <c r="E557" s="139">
        <v>45015</v>
      </c>
      <c r="F557">
        <f t="shared" si="24"/>
        <v>3</v>
      </c>
      <c r="G557" s="139">
        <v>45015</v>
      </c>
      <c r="H557">
        <f t="shared" si="25"/>
        <v>16</v>
      </c>
      <c r="I557" t="s">
        <v>2339</v>
      </c>
      <c r="J557" t="str">
        <f>VLOOKUP(I557,'C701- Recalculate'!$D$27:$D$751,1,0)</f>
        <v>069MPI1230830008</v>
      </c>
      <c r="K557">
        <v>0</v>
      </c>
      <c r="L557">
        <v>7671233</v>
      </c>
      <c r="M557" s="138">
        <f t="shared" si="26"/>
        <v>-7671233</v>
      </c>
      <c r="N557" t="s">
        <v>178</v>
      </c>
      <c r="P557" t="s">
        <v>3839</v>
      </c>
      <c r="R557" t="s">
        <v>3808</v>
      </c>
    </row>
    <row r="558" spans="1:18" hidden="1">
      <c r="A558">
        <v>557</v>
      </c>
      <c r="B558">
        <v>69</v>
      </c>
      <c r="D558">
        <v>701000002</v>
      </c>
      <c r="E558" s="139">
        <v>45016</v>
      </c>
      <c r="F558">
        <f t="shared" si="24"/>
        <v>3</v>
      </c>
      <c r="G558" s="139">
        <v>45016</v>
      </c>
      <c r="H558">
        <f t="shared" si="25"/>
        <v>16</v>
      </c>
      <c r="I558" t="s">
        <v>2048</v>
      </c>
      <c r="J558" t="str">
        <f>VLOOKUP(I558,'C701- Recalculate'!$D$27:$D$751,1,0)</f>
        <v>069MPI1230460005</v>
      </c>
      <c r="K558">
        <v>0</v>
      </c>
      <c r="L558">
        <v>54109589</v>
      </c>
      <c r="M558" s="138">
        <f t="shared" si="26"/>
        <v>-54109589</v>
      </c>
      <c r="N558" t="s">
        <v>178</v>
      </c>
      <c r="P558" t="s">
        <v>3839</v>
      </c>
      <c r="R558" t="s">
        <v>3808</v>
      </c>
    </row>
    <row r="559" spans="1:18" hidden="1">
      <c r="A559">
        <v>558</v>
      </c>
      <c r="B559">
        <v>69</v>
      </c>
      <c r="D559">
        <v>701000002</v>
      </c>
      <c r="E559" s="139">
        <v>45016</v>
      </c>
      <c r="F559">
        <f t="shared" si="24"/>
        <v>3</v>
      </c>
      <c r="G559" s="139">
        <v>45016</v>
      </c>
      <c r="H559">
        <f t="shared" si="25"/>
        <v>16</v>
      </c>
      <c r="I559" t="s">
        <v>2282</v>
      </c>
      <c r="J559" t="str">
        <f>VLOOKUP(I559,'C701- Recalculate'!$D$27:$D$751,1,0)</f>
        <v>069MPI1230760001</v>
      </c>
      <c r="K559">
        <v>0</v>
      </c>
      <c r="L559">
        <v>77808220</v>
      </c>
      <c r="M559" s="138">
        <f t="shared" si="26"/>
        <v>-77808220</v>
      </c>
      <c r="N559" t="s">
        <v>178</v>
      </c>
      <c r="P559" t="s">
        <v>3839</v>
      </c>
      <c r="R559" t="s">
        <v>3808</v>
      </c>
    </row>
    <row r="560" spans="1:18" hidden="1">
      <c r="A560">
        <v>559</v>
      </c>
      <c r="B560">
        <v>69</v>
      </c>
      <c r="D560">
        <v>701000002</v>
      </c>
      <c r="E560" s="139">
        <v>45016</v>
      </c>
      <c r="F560">
        <f t="shared" si="24"/>
        <v>3</v>
      </c>
      <c r="G560" s="139">
        <v>45016</v>
      </c>
      <c r="H560">
        <f t="shared" si="25"/>
        <v>16</v>
      </c>
      <c r="I560" t="s">
        <v>2354</v>
      </c>
      <c r="J560" t="str">
        <f>VLOOKUP(I560,'C701- Recalculate'!$D$27:$D$751,1,0)</f>
        <v>069MPI1230900002</v>
      </c>
      <c r="K560">
        <v>0</v>
      </c>
      <c r="L560">
        <v>12328767</v>
      </c>
      <c r="M560" s="138">
        <f t="shared" si="26"/>
        <v>-12328767</v>
      </c>
      <c r="N560" t="s">
        <v>178</v>
      </c>
      <c r="P560" t="s">
        <v>3839</v>
      </c>
      <c r="R560" t="s">
        <v>3808</v>
      </c>
    </row>
    <row r="561" spans="1:18" hidden="1">
      <c r="A561">
        <v>560</v>
      </c>
      <c r="B561">
        <v>69</v>
      </c>
      <c r="D561">
        <v>701000002</v>
      </c>
      <c r="E561" s="139">
        <v>44991</v>
      </c>
      <c r="F561">
        <f t="shared" si="24"/>
        <v>3</v>
      </c>
      <c r="G561" s="139">
        <v>44991</v>
      </c>
      <c r="H561">
        <f t="shared" si="25"/>
        <v>16</v>
      </c>
      <c r="I561" t="s">
        <v>2113</v>
      </c>
      <c r="J561" t="str">
        <f>VLOOKUP(I561,'C701- Recalculate'!$D$27:$D$751,1,0)</f>
        <v>069MPI1230480007</v>
      </c>
      <c r="K561">
        <v>0</v>
      </c>
      <c r="L561">
        <v>36164383</v>
      </c>
      <c r="M561" s="138">
        <f t="shared" si="26"/>
        <v>-36164383</v>
      </c>
      <c r="N561" t="s">
        <v>178</v>
      </c>
      <c r="P561" t="s">
        <v>3839</v>
      </c>
      <c r="R561" t="s">
        <v>3808</v>
      </c>
    </row>
    <row r="562" spans="1:18" hidden="1">
      <c r="A562">
        <v>561</v>
      </c>
      <c r="B562">
        <v>69</v>
      </c>
      <c r="D562">
        <v>701000002</v>
      </c>
      <c r="E562" s="139">
        <v>44991</v>
      </c>
      <c r="F562">
        <f t="shared" si="24"/>
        <v>3</v>
      </c>
      <c r="G562" s="139">
        <v>44991</v>
      </c>
      <c r="H562">
        <f t="shared" si="25"/>
        <v>16</v>
      </c>
      <c r="I562" t="s">
        <v>2145</v>
      </c>
      <c r="J562" t="str">
        <f>VLOOKUP(I562,'C701- Recalculate'!$D$27:$D$751,1,0)</f>
        <v>069MPI1230510006</v>
      </c>
      <c r="K562">
        <v>0</v>
      </c>
      <c r="L562">
        <v>55068493</v>
      </c>
      <c r="M562" s="138">
        <f t="shared" si="26"/>
        <v>-55068493</v>
      </c>
      <c r="N562" t="s">
        <v>178</v>
      </c>
      <c r="P562" t="s">
        <v>3839</v>
      </c>
      <c r="R562" t="s">
        <v>3808</v>
      </c>
    </row>
    <row r="563" spans="1:18" hidden="1">
      <c r="A563">
        <v>562</v>
      </c>
      <c r="B563">
        <v>69</v>
      </c>
      <c r="D563">
        <v>701000002</v>
      </c>
      <c r="E563" s="139">
        <v>44991</v>
      </c>
      <c r="F563">
        <f t="shared" si="24"/>
        <v>3</v>
      </c>
      <c r="G563" s="139">
        <v>44991</v>
      </c>
      <c r="H563">
        <f t="shared" si="25"/>
        <v>16</v>
      </c>
      <c r="I563" t="s">
        <v>2171</v>
      </c>
      <c r="J563" t="str">
        <f>VLOOKUP(I563,'C701- Recalculate'!$D$27:$D$751,1,0)</f>
        <v>069MPI1230520007</v>
      </c>
      <c r="K563">
        <v>0</v>
      </c>
      <c r="L563">
        <v>56164384</v>
      </c>
      <c r="M563" s="138">
        <f t="shared" si="26"/>
        <v>-56164384</v>
      </c>
      <c r="N563" t="s">
        <v>178</v>
      </c>
      <c r="P563" t="s">
        <v>3839</v>
      </c>
      <c r="R563" t="s">
        <v>3808</v>
      </c>
    </row>
    <row r="564" spans="1:18" hidden="1">
      <c r="A564">
        <v>563</v>
      </c>
      <c r="B564">
        <v>69</v>
      </c>
      <c r="D564">
        <v>701000002</v>
      </c>
      <c r="E564" s="139">
        <v>44992</v>
      </c>
      <c r="F564">
        <f t="shared" si="24"/>
        <v>3</v>
      </c>
      <c r="G564" s="139">
        <v>44992</v>
      </c>
      <c r="H564">
        <f t="shared" si="25"/>
        <v>16</v>
      </c>
      <c r="I564" t="s">
        <v>2132</v>
      </c>
      <c r="J564" t="str">
        <f>VLOOKUP(I564,'C701- Recalculate'!$D$27:$D$751,1,0)</f>
        <v>069MPI1230480008</v>
      </c>
      <c r="K564">
        <v>0</v>
      </c>
      <c r="L564">
        <v>44520548</v>
      </c>
      <c r="M564" s="138">
        <f t="shared" si="26"/>
        <v>-44520548</v>
      </c>
      <c r="N564" t="s">
        <v>178</v>
      </c>
      <c r="P564" t="s">
        <v>3839</v>
      </c>
      <c r="R564" t="s">
        <v>3808</v>
      </c>
    </row>
    <row r="565" spans="1:18" hidden="1">
      <c r="A565">
        <v>564</v>
      </c>
      <c r="B565">
        <v>69</v>
      </c>
      <c r="D565">
        <v>701000002</v>
      </c>
      <c r="E565" s="139">
        <v>44992</v>
      </c>
      <c r="F565">
        <f t="shared" si="24"/>
        <v>3</v>
      </c>
      <c r="G565" s="139">
        <v>44992</v>
      </c>
      <c r="H565">
        <f t="shared" si="25"/>
        <v>16</v>
      </c>
      <c r="I565" t="s">
        <v>2183</v>
      </c>
      <c r="J565" t="str">
        <f>VLOOKUP(I565,'C701- Recalculate'!$D$27:$D$751,1,0)</f>
        <v>069MPI1230520006</v>
      </c>
      <c r="K565">
        <v>0</v>
      </c>
      <c r="L565">
        <v>56164383</v>
      </c>
      <c r="M565" s="138">
        <f t="shared" si="26"/>
        <v>-56164383</v>
      </c>
      <c r="N565" t="s">
        <v>178</v>
      </c>
      <c r="P565" t="s">
        <v>3839</v>
      </c>
      <c r="R565" t="s">
        <v>3808</v>
      </c>
    </row>
    <row r="566" spans="1:18" hidden="1">
      <c r="A566">
        <v>565</v>
      </c>
      <c r="B566">
        <v>69</v>
      </c>
      <c r="D566">
        <v>701000002</v>
      </c>
      <c r="E566" s="139">
        <v>44993</v>
      </c>
      <c r="F566">
        <f t="shared" si="24"/>
        <v>3</v>
      </c>
      <c r="G566" s="139">
        <v>44993</v>
      </c>
      <c r="H566">
        <f t="shared" si="25"/>
        <v>16</v>
      </c>
      <c r="I566" t="s">
        <v>2113</v>
      </c>
      <c r="J566" t="str">
        <f>VLOOKUP(I566,'C701- Recalculate'!$D$27:$D$751,1,0)</f>
        <v>069MPI1230480007</v>
      </c>
      <c r="K566">
        <v>0</v>
      </c>
      <c r="L566">
        <v>18082192</v>
      </c>
      <c r="M566" s="138">
        <f t="shared" si="26"/>
        <v>-18082192</v>
      </c>
      <c r="N566" t="s">
        <v>178</v>
      </c>
      <c r="P566" t="s">
        <v>3839</v>
      </c>
      <c r="R566" t="s">
        <v>3808</v>
      </c>
    </row>
    <row r="567" spans="1:18" hidden="1">
      <c r="A567">
        <v>566</v>
      </c>
      <c r="B567">
        <v>69</v>
      </c>
      <c r="D567">
        <v>701000002</v>
      </c>
      <c r="E567" s="139">
        <v>44993</v>
      </c>
      <c r="F567">
        <f t="shared" si="24"/>
        <v>3</v>
      </c>
      <c r="G567" s="139">
        <v>44993</v>
      </c>
      <c r="H567">
        <f t="shared" si="25"/>
        <v>16</v>
      </c>
      <c r="I567" t="s">
        <v>2135</v>
      </c>
      <c r="J567" t="str">
        <f>VLOOKUP(I567,'C701- Recalculate'!$D$27:$D$751,1,0)</f>
        <v>069MPI1230480010</v>
      </c>
      <c r="K567">
        <v>0</v>
      </c>
      <c r="L567">
        <v>44520548</v>
      </c>
      <c r="M567" s="138">
        <f t="shared" si="26"/>
        <v>-44520548</v>
      </c>
      <c r="N567" t="s">
        <v>178</v>
      </c>
      <c r="P567" t="s">
        <v>3839</v>
      </c>
      <c r="R567" t="s">
        <v>3808</v>
      </c>
    </row>
    <row r="568" spans="1:18" hidden="1">
      <c r="A568">
        <v>567</v>
      </c>
      <c r="B568">
        <v>69</v>
      </c>
      <c r="D568">
        <v>701000002</v>
      </c>
      <c r="E568" s="139">
        <v>44993</v>
      </c>
      <c r="F568">
        <f t="shared" si="24"/>
        <v>3</v>
      </c>
      <c r="G568" s="139">
        <v>44993</v>
      </c>
      <c r="H568">
        <f t="shared" si="25"/>
        <v>16</v>
      </c>
      <c r="I568" t="s">
        <v>2158</v>
      </c>
      <c r="J568" t="str">
        <f>VLOOKUP(I568,'C701- Recalculate'!$D$27:$D$751,1,0)</f>
        <v>069MPI1230510005</v>
      </c>
      <c r="K568">
        <v>0</v>
      </c>
      <c r="L568">
        <v>28356165</v>
      </c>
      <c r="M568" s="138">
        <f t="shared" si="26"/>
        <v>-28356165</v>
      </c>
      <c r="N568" t="s">
        <v>178</v>
      </c>
      <c r="P568" t="s">
        <v>3839</v>
      </c>
      <c r="R568" t="s">
        <v>3808</v>
      </c>
    </row>
    <row r="569" spans="1:18" hidden="1">
      <c r="A569">
        <v>568</v>
      </c>
      <c r="B569">
        <v>69</v>
      </c>
      <c r="D569">
        <v>701000002</v>
      </c>
      <c r="E569" s="139">
        <v>45026</v>
      </c>
      <c r="F569">
        <f t="shared" si="24"/>
        <v>4</v>
      </c>
      <c r="G569" s="139">
        <v>45026</v>
      </c>
      <c r="H569">
        <f t="shared" si="25"/>
        <v>16</v>
      </c>
      <c r="I569" t="s">
        <v>2048</v>
      </c>
      <c r="J569" t="str">
        <f>VLOOKUP(I569,'C701- Recalculate'!$D$27:$D$751,1,0)</f>
        <v>069MPI1230460005</v>
      </c>
      <c r="K569">
        <v>0</v>
      </c>
      <c r="L569">
        <v>54109589</v>
      </c>
      <c r="M569" s="138">
        <f t="shared" si="26"/>
        <v>-54109589</v>
      </c>
      <c r="N569" t="s">
        <v>178</v>
      </c>
      <c r="P569" t="s">
        <v>3839</v>
      </c>
      <c r="R569" t="s">
        <v>3808</v>
      </c>
    </row>
    <row r="570" spans="1:18" hidden="1">
      <c r="A570">
        <v>569</v>
      </c>
      <c r="B570">
        <v>69</v>
      </c>
      <c r="D570">
        <v>701000002</v>
      </c>
      <c r="E570" s="139">
        <v>45026</v>
      </c>
      <c r="F570">
        <f t="shared" si="24"/>
        <v>4</v>
      </c>
      <c r="G570" s="139">
        <v>45026</v>
      </c>
      <c r="H570">
        <f t="shared" si="25"/>
        <v>16</v>
      </c>
      <c r="I570" t="s">
        <v>2055</v>
      </c>
      <c r="J570" t="str">
        <f>VLOOKUP(I570,'C701- Recalculate'!$D$27:$D$751,1,0)</f>
        <v>069MPI1230460006</v>
      </c>
      <c r="K570">
        <v>0</v>
      </c>
      <c r="L570">
        <v>54109589</v>
      </c>
      <c r="M570" s="138">
        <f t="shared" si="26"/>
        <v>-54109589</v>
      </c>
      <c r="N570" t="s">
        <v>178</v>
      </c>
      <c r="P570" t="s">
        <v>3839</v>
      </c>
      <c r="R570" t="s">
        <v>3808</v>
      </c>
    </row>
    <row r="571" spans="1:18" hidden="1">
      <c r="A571">
        <v>570</v>
      </c>
      <c r="B571">
        <v>69</v>
      </c>
      <c r="D571">
        <v>701000002</v>
      </c>
      <c r="E571" s="139">
        <v>45026</v>
      </c>
      <c r="F571">
        <f t="shared" si="24"/>
        <v>4</v>
      </c>
      <c r="G571" s="139">
        <v>45026</v>
      </c>
      <c r="H571">
        <f t="shared" si="25"/>
        <v>16</v>
      </c>
      <c r="I571" t="s">
        <v>2261</v>
      </c>
      <c r="J571" t="str">
        <f>VLOOKUP(I571,'C701- Recalculate'!$D$27:$D$751,1,0)</f>
        <v>069MPI1230730001</v>
      </c>
      <c r="K571">
        <v>0</v>
      </c>
      <c r="L571">
        <v>29315069</v>
      </c>
      <c r="M571" s="138">
        <f t="shared" si="26"/>
        <v>-29315069</v>
      </c>
      <c r="N571" t="s">
        <v>178</v>
      </c>
      <c r="P571" t="s">
        <v>3839</v>
      </c>
      <c r="R571" t="s">
        <v>3808</v>
      </c>
    </row>
    <row r="572" spans="1:18" hidden="1">
      <c r="A572">
        <v>571</v>
      </c>
      <c r="B572">
        <v>69</v>
      </c>
      <c r="D572">
        <v>701000002</v>
      </c>
      <c r="E572" s="139">
        <v>45026</v>
      </c>
      <c r="F572">
        <f t="shared" si="24"/>
        <v>4</v>
      </c>
      <c r="G572" s="139">
        <v>45026</v>
      </c>
      <c r="H572">
        <f t="shared" si="25"/>
        <v>16</v>
      </c>
      <c r="I572" t="s">
        <v>2282</v>
      </c>
      <c r="J572" t="str">
        <f>VLOOKUP(I572,'C701- Recalculate'!$D$27:$D$751,1,0)</f>
        <v>069MPI1230760001</v>
      </c>
      <c r="K572">
        <v>0</v>
      </c>
      <c r="L572">
        <v>77808219</v>
      </c>
      <c r="M572" s="138">
        <f t="shared" si="26"/>
        <v>-77808219</v>
      </c>
      <c r="N572" t="s">
        <v>178</v>
      </c>
      <c r="P572" t="s">
        <v>3839</v>
      </c>
      <c r="R572" t="s">
        <v>3808</v>
      </c>
    </row>
    <row r="573" spans="1:18" hidden="1">
      <c r="A573">
        <v>572</v>
      </c>
      <c r="B573">
        <v>69</v>
      </c>
      <c r="D573">
        <v>701000002</v>
      </c>
      <c r="E573" s="139">
        <v>45026</v>
      </c>
      <c r="F573">
        <f t="shared" si="24"/>
        <v>4</v>
      </c>
      <c r="G573" s="139">
        <v>45026</v>
      </c>
      <c r="H573">
        <f t="shared" si="25"/>
        <v>16</v>
      </c>
      <c r="I573" t="s">
        <v>2276</v>
      </c>
      <c r="J573" t="str">
        <f>VLOOKUP(I573,'C701- Recalculate'!$D$27:$D$751,1,0)</f>
        <v>069MPI1230760003</v>
      </c>
      <c r="K573">
        <v>0</v>
      </c>
      <c r="L573">
        <v>101369863</v>
      </c>
      <c r="M573" s="138">
        <f t="shared" si="26"/>
        <v>-101369863</v>
      </c>
      <c r="N573" t="s">
        <v>178</v>
      </c>
      <c r="P573" t="s">
        <v>3839</v>
      </c>
      <c r="R573" t="s">
        <v>3808</v>
      </c>
    </row>
    <row r="574" spans="1:18" hidden="1">
      <c r="A574">
        <v>573</v>
      </c>
      <c r="B574">
        <v>69</v>
      </c>
      <c r="D574">
        <v>701000002</v>
      </c>
      <c r="E574" s="139">
        <v>45027</v>
      </c>
      <c r="F574">
        <f t="shared" si="24"/>
        <v>4</v>
      </c>
      <c r="G574" s="139">
        <v>45027</v>
      </c>
      <c r="H574">
        <f t="shared" si="25"/>
        <v>16</v>
      </c>
      <c r="I574" t="s">
        <v>2285</v>
      </c>
      <c r="J574" t="str">
        <f>VLOOKUP(I574,'C701- Recalculate'!$D$27:$D$751,1,0)</f>
        <v>069MPI1230790001</v>
      </c>
      <c r="K574">
        <v>0</v>
      </c>
      <c r="L574">
        <v>38356165</v>
      </c>
      <c r="M574" s="138">
        <f t="shared" si="26"/>
        <v>-38356165</v>
      </c>
      <c r="N574" t="s">
        <v>178</v>
      </c>
      <c r="P574" t="s">
        <v>3839</v>
      </c>
      <c r="R574" t="s">
        <v>3808</v>
      </c>
    </row>
    <row r="575" spans="1:18" hidden="1">
      <c r="A575">
        <v>574</v>
      </c>
      <c r="B575">
        <v>69</v>
      </c>
      <c r="D575">
        <v>701000002</v>
      </c>
      <c r="E575" s="139">
        <v>45028</v>
      </c>
      <c r="F575">
        <f t="shared" si="24"/>
        <v>4</v>
      </c>
      <c r="G575" s="139">
        <v>45028</v>
      </c>
      <c r="H575">
        <f t="shared" si="25"/>
        <v>16</v>
      </c>
      <c r="I575" t="s">
        <v>2265</v>
      </c>
      <c r="J575" t="str">
        <f>VLOOKUP(I575,'C701- Recalculate'!$D$27:$D$751,1,0)</f>
        <v>069MPI1230740001</v>
      </c>
      <c r="K575">
        <v>0</v>
      </c>
      <c r="L575">
        <v>29315068</v>
      </c>
      <c r="M575" s="138">
        <f t="shared" si="26"/>
        <v>-29315068</v>
      </c>
      <c r="N575" t="s">
        <v>178</v>
      </c>
      <c r="P575" t="s">
        <v>3839</v>
      </c>
      <c r="R575" t="s">
        <v>3808</v>
      </c>
    </row>
    <row r="576" spans="1:18" hidden="1">
      <c r="A576">
        <v>575</v>
      </c>
      <c r="B576">
        <v>69</v>
      </c>
      <c r="D576">
        <v>701000002</v>
      </c>
      <c r="E576" s="139">
        <v>45029</v>
      </c>
      <c r="F576">
        <f t="shared" si="24"/>
        <v>4</v>
      </c>
      <c r="G576" s="139">
        <v>45029</v>
      </c>
      <c r="H576">
        <f t="shared" si="25"/>
        <v>16</v>
      </c>
      <c r="I576" t="s">
        <v>1890</v>
      </c>
      <c r="J576" t="str">
        <f>VLOOKUP(I576,'C701- Recalculate'!$D$27:$D$751,1,0)</f>
        <v>069MPI1230390002</v>
      </c>
      <c r="K576">
        <v>0</v>
      </c>
      <c r="L576">
        <v>48493151</v>
      </c>
      <c r="M576" s="138">
        <f t="shared" si="26"/>
        <v>-48493151</v>
      </c>
      <c r="N576" t="s">
        <v>178</v>
      </c>
      <c r="P576" t="s">
        <v>3839</v>
      </c>
      <c r="R576" t="s">
        <v>3808</v>
      </c>
    </row>
    <row r="577" spans="1:18" hidden="1">
      <c r="A577">
        <v>576</v>
      </c>
      <c r="B577">
        <v>69</v>
      </c>
      <c r="D577">
        <v>701000002</v>
      </c>
      <c r="E577" s="139">
        <v>45012</v>
      </c>
      <c r="F577">
        <f t="shared" si="24"/>
        <v>3</v>
      </c>
      <c r="G577" s="139">
        <v>45012</v>
      </c>
      <c r="H577">
        <f t="shared" si="25"/>
        <v>16</v>
      </c>
      <c r="I577" t="s">
        <v>2273</v>
      </c>
      <c r="J577" t="str">
        <f>VLOOKUP(I577,'C701- Recalculate'!$D$27:$D$751,1,0)</f>
        <v>069MPI1230760004</v>
      </c>
      <c r="K577">
        <v>0</v>
      </c>
      <c r="L577">
        <v>100000000</v>
      </c>
      <c r="M577" s="138">
        <f t="shared" si="26"/>
        <v>-100000000</v>
      </c>
      <c r="N577" t="s">
        <v>178</v>
      </c>
      <c r="P577" t="s">
        <v>3839</v>
      </c>
      <c r="R577" t="s">
        <v>3808</v>
      </c>
    </row>
    <row r="578" spans="1:18" hidden="1">
      <c r="A578">
        <v>577</v>
      </c>
      <c r="B578">
        <v>69</v>
      </c>
      <c r="D578">
        <v>701000002</v>
      </c>
      <c r="E578" s="139">
        <v>45012</v>
      </c>
      <c r="F578">
        <f t="shared" si="24"/>
        <v>3</v>
      </c>
      <c r="G578" s="139">
        <v>45012</v>
      </c>
      <c r="H578">
        <f t="shared" si="25"/>
        <v>16</v>
      </c>
      <c r="I578" t="s">
        <v>2285</v>
      </c>
      <c r="J578" t="str">
        <f>VLOOKUP(I578,'C701- Recalculate'!$D$27:$D$751,1,0)</f>
        <v>069MPI1230790001</v>
      </c>
      <c r="K578">
        <v>0</v>
      </c>
      <c r="L578">
        <v>76712329</v>
      </c>
      <c r="M578" s="138">
        <f t="shared" si="26"/>
        <v>-76712329</v>
      </c>
      <c r="N578" t="s">
        <v>178</v>
      </c>
      <c r="P578" t="s">
        <v>3839</v>
      </c>
      <c r="R578" t="s">
        <v>3808</v>
      </c>
    </row>
    <row r="579" spans="1:18" hidden="1">
      <c r="A579">
        <v>578</v>
      </c>
      <c r="B579">
        <v>69</v>
      </c>
      <c r="D579">
        <v>701000002</v>
      </c>
      <c r="E579" s="139">
        <v>45012</v>
      </c>
      <c r="F579">
        <f t="shared" ref="F579:F642" si="27">MONTH(E579)</f>
        <v>3</v>
      </c>
      <c r="G579" s="139">
        <v>45012</v>
      </c>
      <c r="H579">
        <f t="shared" ref="H579:H642" si="28">LEN(I579)</f>
        <v>16</v>
      </c>
      <c r="I579" t="s">
        <v>2331</v>
      </c>
      <c r="J579" t="str">
        <f>VLOOKUP(I579,'C701- Recalculate'!$D$27:$D$751,1,0)</f>
        <v>069MPI1230830003</v>
      </c>
      <c r="K579">
        <v>0</v>
      </c>
      <c r="L579">
        <v>12054795</v>
      </c>
      <c r="M579" s="138">
        <f t="shared" ref="M579:M642" si="29">K579-L579</f>
        <v>-12054795</v>
      </c>
      <c r="N579" t="s">
        <v>178</v>
      </c>
      <c r="P579" t="s">
        <v>3839</v>
      </c>
      <c r="R579" t="s">
        <v>3808</v>
      </c>
    </row>
    <row r="580" spans="1:18" hidden="1">
      <c r="A580">
        <v>579</v>
      </c>
      <c r="B580">
        <v>69</v>
      </c>
      <c r="D580">
        <v>701000002</v>
      </c>
      <c r="E580" s="139">
        <v>45012</v>
      </c>
      <c r="F580">
        <f t="shared" si="27"/>
        <v>3</v>
      </c>
      <c r="G580" s="139">
        <v>45012</v>
      </c>
      <c r="H580">
        <f t="shared" si="28"/>
        <v>16</v>
      </c>
      <c r="I580" t="s">
        <v>2325</v>
      </c>
      <c r="J580" t="str">
        <f>VLOOKUP(I580,'C701- Recalculate'!$D$27:$D$751,1,0)</f>
        <v>069MPI1230830006</v>
      </c>
      <c r="K580">
        <v>0</v>
      </c>
      <c r="L580">
        <v>12054795</v>
      </c>
      <c r="M580" s="138">
        <f t="shared" si="29"/>
        <v>-12054795</v>
      </c>
      <c r="N580" t="s">
        <v>178</v>
      </c>
      <c r="P580" t="s">
        <v>3839</v>
      </c>
      <c r="R580" t="s">
        <v>3808</v>
      </c>
    </row>
    <row r="581" spans="1:18" hidden="1">
      <c r="A581">
        <v>580</v>
      </c>
      <c r="B581">
        <v>69</v>
      </c>
      <c r="D581">
        <v>701000002</v>
      </c>
      <c r="E581" s="139">
        <v>45012</v>
      </c>
      <c r="F581">
        <f t="shared" si="27"/>
        <v>3</v>
      </c>
      <c r="G581" s="139">
        <v>45012</v>
      </c>
      <c r="H581">
        <f t="shared" si="28"/>
        <v>16</v>
      </c>
      <c r="I581" t="s">
        <v>2318</v>
      </c>
      <c r="J581" t="str">
        <f>VLOOKUP(I581,'C701- Recalculate'!$D$27:$D$751,1,0)</f>
        <v>069MPI1230830012</v>
      </c>
      <c r="K581">
        <v>0</v>
      </c>
      <c r="L581">
        <v>10958904</v>
      </c>
      <c r="M581" s="138">
        <f t="shared" si="29"/>
        <v>-10958904</v>
      </c>
      <c r="N581" t="s">
        <v>178</v>
      </c>
      <c r="P581" t="s">
        <v>3839</v>
      </c>
      <c r="R581" t="s">
        <v>3808</v>
      </c>
    </row>
    <row r="582" spans="1:18" hidden="1">
      <c r="A582">
        <v>581</v>
      </c>
      <c r="B582">
        <v>69</v>
      </c>
      <c r="D582">
        <v>701000002</v>
      </c>
      <c r="E582" s="139">
        <v>45013</v>
      </c>
      <c r="F582">
        <f t="shared" si="27"/>
        <v>3</v>
      </c>
      <c r="G582" s="139">
        <v>45013</v>
      </c>
      <c r="H582">
        <f t="shared" si="28"/>
        <v>16</v>
      </c>
      <c r="I582" t="s">
        <v>1890</v>
      </c>
      <c r="J582" t="str">
        <f>VLOOKUP(I582,'C701- Recalculate'!$D$27:$D$751,1,0)</f>
        <v>069MPI1230390002</v>
      </c>
      <c r="K582">
        <v>0</v>
      </c>
      <c r="L582">
        <v>48493151</v>
      </c>
      <c r="M582" s="138">
        <f t="shared" si="29"/>
        <v>-48493151</v>
      </c>
      <c r="N582" t="s">
        <v>178</v>
      </c>
      <c r="P582" t="s">
        <v>3839</v>
      </c>
      <c r="R582" t="s">
        <v>3808</v>
      </c>
    </row>
    <row r="583" spans="1:18" hidden="1">
      <c r="A583">
        <v>582</v>
      </c>
      <c r="B583">
        <v>69</v>
      </c>
      <c r="D583">
        <v>701000002</v>
      </c>
      <c r="E583" s="139">
        <v>45013</v>
      </c>
      <c r="F583">
        <f t="shared" si="27"/>
        <v>3</v>
      </c>
      <c r="G583" s="139">
        <v>45013</v>
      </c>
      <c r="H583">
        <f t="shared" si="28"/>
        <v>16</v>
      </c>
      <c r="I583" t="s">
        <v>2048</v>
      </c>
      <c r="J583" t="str">
        <f>VLOOKUP(I583,'C701- Recalculate'!$D$27:$D$751,1,0)</f>
        <v>069MPI1230460005</v>
      </c>
      <c r="K583">
        <v>0</v>
      </c>
      <c r="L583">
        <v>54109589</v>
      </c>
      <c r="M583" s="138">
        <f t="shared" si="29"/>
        <v>-54109589</v>
      </c>
      <c r="N583" t="s">
        <v>178</v>
      </c>
      <c r="P583" t="s">
        <v>3839</v>
      </c>
      <c r="R583" t="s">
        <v>3808</v>
      </c>
    </row>
    <row r="584" spans="1:18" hidden="1">
      <c r="A584">
        <v>583</v>
      </c>
      <c r="B584">
        <v>69</v>
      </c>
      <c r="D584">
        <v>701000002</v>
      </c>
      <c r="E584" s="139">
        <v>45013</v>
      </c>
      <c r="F584">
        <f t="shared" si="27"/>
        <v>3</v>
      </c>
      <c r="G584" s="139">
        <v>45013</v>
      </c>
      <c r="H584">
        <f t="shared" si="28"/>
        <v>16</v>
      </c>
      <c r="I584" t="s">
        <v>2055</v>
      </c>
      <c r="J584" t="str">
        <f>VLOOKUP(I584,'C701- Recalculate'!$D$27:$D$751,1,0)</f>
        <v>069MPI1230460006</v>
      </c>
      <c r="K584">
        <v>0</v>
      </c>
      <c r="L584">
        <v>54109589</v>
      </c>
      <c r="M584" s="138">
        <f t="shared" si="29"/>
        <v>-54109589</v>
      </c>
      <c r="N584" t="s">
        <v>178</v>
      </c>
      <c r="P584" t="s">
        <v>3839</v>
      </c>
      <c r="R584" t="s">
        <v>3808</v>
      </c>
    </row>
    <row r="585" spans="1:18" hidden="1">
      <c r="A585">
        <v>584</v>
      </c>
      <c r="B585">
        <v>69</v>
      </c>
      <c r="D585">
        <v>701000002</v>
      </c>
      <c r="E585" s="139">
        <v>45013</v>
      </c>
      <c r="F585">
        <f t="shared" si="27"/>
        <v>3</v>
      </c>
      <c r="G585" s="139">
        <v>45013</v>
      </c>
      <c r="H585">
        <f t="shared" si="28"/>
        <v>16</v>
      </c>
      <c r="I585" t="s">
        <v>2310</v>
      </c>
      <c r="J585" t="str">
        <f>VLOOKUP(I585,'C701- Recalculate'!$D$27:$D$751,1,0)</f>
        <v>069MPI1230820001</v>
      </c>
      <c r="K585">
        <v>0</v>
      </c>
      <c r="L585">
        <v>21232876</v>
      </c>
      <c r="M585" s="138">
        <f t="shared" si="29"/>
        <v>-21232876</v>
      </c>
      <c r="N585" t="s">
        <v>178</v>
      </c>
      <c r="P585" t="s">
        <v>3839</v>
      </c>
      <c r="R585" t="s">
        <v>3808</v>
      </c>
    </row>
    <row r="586" spans="1:18" hidden="1">
      <c r="A586">
        <v>585</v>
      </c>
      <c r="B586">
        <v>69</v>
      </c>
      <c r="D586">
        <v>701000002</v>
      </c>
      <c r="E586" s="139">
        <v>45013</v>
      </c>
      <c r="F586">
        <f t="shared" si="27"/>
        <v>3</v>
      </c>
      <c r="G586" s="139">
        <v>45013</v>
      </c>
      <c r="H586">
        <f t="shared" si="28"/>
        <v>16</v>
      </c>
      <c r="I586" t="s">
        <v>2334</v>
      </c>
      <c r="J586" t="str">
        <f>VLOOKUP(I586,'C701- Recalculate'!$D$27:$D$751,1,0)</f>
        <v>069MPI1230830009</v>
      </c>
      <c r="K586">
        <v>0</v>
      </c>
      <c r="L586">
        <v>3835616</v>
      </c>
      <c r="M586" s="138">
        <f t="shared" si="29"/>
        <v>-3835616</v>
      </c>
      <c r="N586" t="s">
        <v>178</v>
      </c>
      <c r="P586" t="s">
        <v>3839</v>
      </c>
      <c r="R586" t="s">
        <v>3808</v>
      </c>
    </row>
    <row r="587" spans="1:18" hidden="1">
      <c r="A587">
        <v>586</v>
      </c>
      <c r="B587">
        <v>69</v>
      </c>
      <c r="D587">
        <v>701000002</v>
      </c>
      <c r="E587" s="139">
        <v>45014</v>
      </c>
      <c r="F587">
        <f t="shared" si="27"/>
        <v>3</v>
      </c>
      <c r="G587" s="139">
        <v>45014</v>
      </c>
      <c r="H587">
        <f t="shared" si="28"/>
        <v>16</v>
      </c>
      <c r="I587" t="s">
        <v>2265</v>
      </c>
      <c r="J587" t="str">
        <f>VLOOKUP(I587,'C701- Recalculate'!$D$27:$D$751,1,0)</f>
        <v>069MPI1230740001</v>
      </c>
      <c r="K587">
        <v>0</v>
      </c>
      <c r="L587">
        <v>29315068</v>
      </c>
      <c r="M587" s="138">
        <f t="shared" si="29"/>
        <v>-29315068</v>
      </c>
      <c r="N587" t="s">
        <v>178</v>
      </c>
      <c r="P587" t="s">
        <v>3839</v>
      </c>
      <c r="R587" t="s">
        <v>3808</v>
      </c>
    </row>
    <row r="588" spans="1:18" hidden="1">
      <c r="A588">
        <v>587</v>
      </c>
      <c r="B588">
        <v>69</v>
      </c>
      <c r="D588">
        <v>701000002</v>
      </c>
      <c r="E588" s="139">
        <v>45014</v>
      </c>
      <c r="F588">
        <f t="shared" si="27"/>
        <v>3</v>
      </c>
      <c r="G588" s="139">
        <v>45014</v>
      </c>
      <c r="H588">
        <f t="shared" si="28"/>
        <v>16</v>
      </c>
      <c r="I588" t="s">
        <v>2289</v>
      </c>
      <c r="J588" t="str">
        <f>VLOOKUP(I588,'C701- Recalculate'!$D$27:$D$751,1,0)</f>
        <v>069MPI1230790002</v>
      </c>
      <c r="K588">
        <v>0</v>
      </c>
      <c r="L588">
        <v>36986302</v>
      </c>
      <c r="M588" s="138">
        <f t="shared" si="29"/>
        <v>-36986302</v>
      </c>
      <c r="N588" t="s">
        <v>178</v>
      </c>
      <c r="P588" t="s">
        <v>3839</v>
      </c>
      <c r="R588" t="s">
        <v>3808</v>
      </c>
    </row>
    <row r="589" spans="1:18" hidden="1">
      <c r="A589">
        <v>588</v>
      </c>
      <c r="B589">
        <v>69</v>
      </c>
      <c r="D589">
        <v>701000002</v>
      </c>
      <c r="E589" s="139">
        <v>45014</v>
      </c>
      <c r="F589">
        <f t="shared" si="27"/>
        <v>3</v>
      </c>
      <c r="G589" s="139">
        <v>45014</v>
      </c>
      <c r="H589">
        <f t="shared" si="28"/>
        <v>16</v>
      </c>
      <c r="I589" t="s">
        <v>2300</v>
      </c>
      <c r="J589" t="str">
        <f>VLOOKUP(I589,'C701- Recalculate'!$D$27:$D$751,1,0)</f>
        <v>069MPI1230810002</v>
      </c>
      <c r="K589">
        <v>0</v>
      </c>
      <c r="L589">
        <v>13972603</v>
      </c>
      <c r="M589" s="138">
        <f t="shared" si="29"/>
        <v>-13972603</v>
      </c>
      <c r="N589" t="s">
        <v>178</v>
      </c>
      <c r="P589" t="s">
        <v>3839</v>
      </c>
      <c r="R589" t="s">
        <v>3808</v>
      </c>
    </row>
    <row r="590" spans="1:18" hidden="1">
      <c r="A590">
        <v>589</v>
      </c>
      <c r="B590">
        <v>69</v>
      </c>
      <c r="D590">
        <v>701000002</v>
      </c>
      <c r="E590" s="139">
        <v>45014</v>
      </c>
      <c r="F590">
        <f t="shared" si="27"/>
        <v>3</v>
      </c>
      <c r="G590" s="139">
        <v>45014</v>
      </c>
      <c r="H590">
        <f t="shared" si="28"/>
        <v>16</v>
      </c>
      <c r="I590" t="s">
        <v>2339</v>
      </c>
      <c r="J590" t="str">
        <f>VLOOKUP(I590,'C701- Recalculate'!$D$27:$D$751,1,0)</f>
        <v>069MPI1230830008</v>
      </c>
      <c r="K590">
        <v>0</v>
      </c>
      <c r="L590">
        <v>7671233</v>
      </c>
      <c r="M590" s="138">
        <f t="shared" si="29"/>
        <v>-7671233</v>
      </c>
      <c r="N590" t="s">
        <v>178</v>
      </c>
      <c r="P590" t="s">
        <v>3839</v>
      </c>
      <c r="R590" t="s">
        <v>3808</v>
      </c>
    </row>
    <row r="591" spans="1:18" hidden="1">
      <c r="A591">
        <v>590</v>
      </c>
      <c r="B591">
        <v>69</v>
      </c>
      <c r="D591">
        <v>701000002</v>
      </c>
      <c r="E591" s="139">
        <v>44988</v>
      </c>
      <c r="F591">
        <f t="shared" si="27"/>
        <v>3</v>
      </c>
      <c r="G591" s="139">
        <v>44988</v>
      </c>
      <c r="H591">
        <f t="shared" si="28"/>
        <v>16</v>
      </c>
      <c r="I591" t="s">
        <v>1893</v>
      </c>
      <c r="J591" t="str">
        <f>VLOOKUP(I591,'C701- Recalculate'!$D$27:$D$751,1,0)</f>
        <v>069MPI1230390003</v>
      </c>
      <c r="K591">
        <v>0</v>
      </c>
      <c r="L591">
        <v>48493150</v>
      </c>
      <c r="M591" s="138">
        <f t="shared" si="29"/>
        <v>-48493150</v>
      </c>
      <c r="N591" t="s">
        <v>178</v>
      </c>
      <c r="P591" t="s">
        <v>3839</v>
      </c>
      <c r="R591" t="s">
        <v>3808</v>
      </c>
    </row>
    <row r="592" spans="1:18" hidden="1">
      <c r="A592">
        <v>591</v>
      </c>
      <c r="B592">
        <v>69</v>
      </c>
      <c r="D592">
        <v>701000002</v>
      </c>
      <c r="E592" s="139">
        <v>45015</v>
      </c>
      <c r="F592">
        <f t="shared" si="27"/>
        <v>3</v>
      </c>
      <c r="G592" s="139">
        <v>45015</v>
      </c>
      <c r="H592">
        <f t="shared" si="28"/>
        <v>16</v>
      </c>
      <c r="I592" t="s">
        <v>2183</v>
      </c>
      <c r="J592" t="str">
        <f>VLOOKUP(I592,'C701- Recalculate'!$D$27:$D$751,1,0)</f>
        <v>069MPI1230520006</v>
      </c>
      <c r="K592">
        <v>0</v>
      </c>
      <c r="L592">
        <v>56164383</v>
      </c>
      <c r="M592" s="138">
        <f t="shared" si="29"/>
        <v>-56164383</v>
      </c>
      <c r="N592" t="s">
        <v>178</v>
      </c>
      <c r="P592" t="s">
        <v>3839</v>
      </c>
      <c r="R592" t="s">
        <v>3808</v>
      </c>
    </row>
    <row r="593" spans="1:18" hidden="1">
      <c r="A593">
        <v>592</v>
      </c>
      <c r="B593">
        <v>69</v>
      </c>
      <c r="D593">
        <v>701000002</v>
      </c>
      <c r="E593" s="139">
        <v>45015</v>
      </c>
      <c r="F593">
        <f t="shared" si="27"/>
        <v>3</v>
      </c>
      <c r="G593" s="139">
        <v>45015</v>
      </c>
      <c r="H593">
        <f t="shared" si="28"/>
        <v>16</v>
      </c>
      <c r="I593" t="s">
        <v>2306</v>
      </c>
      <c r="J593" t="str">
        <f>VLOOKUP(I593,'C701- Recalculate'!$D$27:$D$751,1,0)</f>
        <v>069MPI1230820002</v>
      </c>
      <c r="K593">
        <v>0</v>
      </c>
      <c r="L593">
        <v>21232877</v>
      </c>
      <c r="M593" s="138">
        <f t="shared" si="29"/>
        <v>-21232877</v>
      </c>
      <c r="N593" t="s">
        <v>178</v>
      </c>
      <c r="P593" t="s">
        <v>3839</v>
      </c>
      <c r="R593" t="s">
        <v>3808</v>
      </c>
    </row>
    <row r="594" spans="1:18" hidden="1">
      <c r="A594">
        <v>593</v>
      </c>
      <c r="B594">
        <v>69</v>
      </c>
      <c r="D594">
        <v>701000002</v>
      </c>
      <c r="E594" s="139">
        <v>45016</v>
      </c>
      <c r="F594">
        <f t="shared" si="27"/>
        <v>3</v>
      </c>
      <c r="G594" s="139">
        <v>45016</v>
      </c>
      <c r="H594">
        <f t="shared" si="28"/>
        <v>16</v>
      </c>
      <c r="I594" t="s">
        <v>2171</v>
      </c>
      <c r="J594" t="str">
        <f>VLOOKUP(I594,'C701- Recalculate'!$D$27:$D$751,1,0)</f>
        <v>069MPI1230520007</v>
      </c>
      <c r="K594">
        <v>0</v>
      </c>
      <c r="L594">
        <v>56164384</v>
      </c>
      <c r="M594" s="138">
        <f t="shared" si="29"/>
        <v>-56164384</v>
      </c>
      <c r="N594" t="s">
        <v>178</v>
      </c>
      <c r="P594" t="s">
        <v>3839</v>
      </c>
      <c r="R594" t="s">
        <v>3808</v>
      </c>
    </row>
    <row r="595" spans="1:18" hidden="1">
      <c r="A595">
        <v>594</v>
      </c>
      <c r="B595">
        <v>69</v>
      </c>
      <c r="D595">
        <v>701000002</v>
      </c>
      <c r="E595" s="139">
        <v>45016</v>
      </c>
      <c r="F595">
        <f t="shared" si="27"/>
        <v>3</v>
      </c>
      <c r="G595" s="139">
        <v>45016</v>
      </c>
      <c r="H595">
        <f t="shared" si="28"/>
        <v>16</v>
      </c>
      <c r="I595" t="s">
        <v>2306</v>
      </c>
      <c r="J595" t="str">
        <f>VLOOKUP(I595,'C701- Recalculate'!$D$27:$D$751,1,0)</f>
        <v>069MPI1230820002</v>
      </c>
      <c r="K595">
        <v>0</v>
      </c>
      <c r="L595">
        <v>21232876</v>
      </c>
      <c r="M595" s="138">
        <f t="shared" si="29"/>
        <v>-21232876</v>
      </c>
      <c r="N595" t="s">
        <v>178</v>
      </c>
      <c r="P595" t="s">
        <v>3839</v>
      </c>
      <c r="R595" t="s">
        <v>3808</v>
      </c>
    </row>
    <row r="596" spans="1:18" hidden="1">
      <c r="A596">
        <v>595</v>
      </c>
      <c r="B596">
        <v>69</v>
      </c>
      <c r="D596">
        <v>701000002</v>
      </c>
      <c r="E596" s="139">
        <v>44991</v>
      </c>
      <c r="F596">
        <f t="shared" si="27"/>
        <v>3</v>
      </c>
      <c r="G596" s="139">
        <v>44991</v>
      </c>
      <c r="H596">
        <f t="shared" si="28"/>
        <v>16</v>
      </c>
      <c r="I596" t="s">
        <v>2109</v>
      </c>
      <c r="J596" t="str">
        <f>VLOOKUP(I596,'C701- Recalculate'!$D$27:$D$751,1,0)</f>
        <v>069MPI1230480006</v>
      </c>
      <c r="K596">
        <v>0</v>
      </c>
      <c r="L596">
        <v>73424658</v>
      </c>
      <c r="M596" s="138">
        <f t="shared" si="29"/>
        <v>-73424658</v>
      </c>
      <c r="N596" t="s">
        <v>178</v>
      </c>
      <c r="P596" t="s">
        <v>3839</v>
      </c>
      <c r="R596" t="s">
        <v>3808</v>
      </c>
    </row>
    <row r="597" spans="1:18" hidden="1">
      <c r="A597">
        <v>596</v>
      </c>
      <c r="B597">
        <v>69</v>
      </c>
      <c r="D597">
        <v>701000002</v>
      </c>
      <c r="E597" s="139">
        <v>44991</v>
      </c>
      <c r="F597">
        <f t="shared" si="27"/>
        <v>3</v>
      </c>
      <c r="G597" s="139">
        <v>44991</v>
      </c>
      <c r="H597">
        <f t="shared" si="28"/>
        <v>16</v>
      </c>
      <c r="I597" t="s">
        <v>2171</v>
      </c>
      <c r="J597" t="str">
        <f>VLOOKUP(I597,'C701- Recalculate'!$D$27:$D$751,1,0)</f>
        <v>069MPI1230520007</v>
      </c>
      <c r="K597">
        <v>0</v>
      </c>
      <c r="L597">
        <v>112328767</v>
      </c>
      <c r="M597" s="138">
        <f t="shared" si="29"/>
        <v>-112328767</v>
      </c>
      <c r="N597" t="s">
        <v>178</v>
      </c>
      <c r="P597" t="s">
        <v>3839</v>
      </c>
      <c r="R597" t="s">
        <v>3808</v>
      </c>
    </row>
    <row r="598" spans="1:18" hidden="1">
      <c r="A598">
        <v>597</v>
      </c>
      <c r="B598">
        <v>69</v>
      </c>
      <c r="D598">
        <v>701000002</v>
      </c>
      <c r="E598" s="139">
        <v>44993</v>
      </c>
      <c r="F598">
        <f t="shared" si="27"/>
        <v>3</v>
      </c>
      <c r="G598" s="139">
        <v>44993</v>
      </c>
      <c r="H598">
        <f t="shared" si="28"/>
        <v>16</v>
      </c>
      <c r="I598" t="s">
        <v>1890</v>
      </c>
      <c r="J598" t="str">
        <f>VLOOKUP(I598,'C701- Recalculate'!$D$27:$D$751,1,0)</f>
        <v>069MPI1230390002</v>
      </c>
      <c r="K598">
        <v>0</v>
      </c>
      <c r="L598">
        <v>48493151</v>
      </c>
      <c r="M598" s="138">
        <f t="shared" si="29"/>
        <v>-48493151</v>
      </c>
      <c r="N598" t="s">
        <v>178</v>
      </c>
      <c r="P598" t="s">
        <v>3839</v>
      </c>
      <c r="R598" t="s">
        <v>3808</v>
      </c>
    </row>
    <row r="599" spans="1:18" hidden="1">
      <c r="A599">
        <v>598</v>
      </c>
      <c r="B599">
        <v>69</v>
      </c>
      <c r="D599">
        <v>701000002</v>
      </c>
      <c r="E599" s="139">
        <v>44993</v>
      </c>
      <c r="F599">
        <f t="shared" si="27"/>
        <v>3</v>
      </c>
      <c r="G599" s="139">
        <v>44993</v>
      </c>
      <c r="H599">
        <f t="shared" si="28"/>
        <v>16</v>
      </c>
      <c r="I599" t="s">
        <v>2183</v>
      </c>
      <c r="J599" t="str">
        <f>VLOOKUP(I599,'C701- Recalculate'!$D$27:$D$751,1,0)</f>
        <v>069MPI1230520006</v>
      </c>
      <c r="K599">
        <v>0</v>
      </c>
      <c r="L599">
        <v>56164384</v>
      </c>
      <c r="M599" s="138">
        <f t="shared" si="29"/>
        <v>-56164384</v>
      </c>
      <c r="N599" t="s">
        <v>178</v>
      </c>
      <c r="P599" t="s">
        <v>3839</v>
      </c>
      <c r="R599" t="s">
        <v>3808</v>
      </c>
    </row>
    <row r="600" spans="1:18" hidden="1">
      <c r="A600">
        <v>599</v>
      </c>
      <c r="B600">
        <v>69</v>
      </c>
      <c r="D600">
        <v>701000002</v>
      </c>
      <c r="E600" s="139">
        <v>45026</v>
      </c>
      <c r="F600">
        <f t="shared" si="27"/>
        <v>4</v>
      </c>
      <c r="G600" s="139">
        <v>45026</v>
      </c>
      <c r="H600">
        <f t="shared" si="28"/>
        <v>16</v>
      </c>
      <c r="I600" t="s">
        <v>1893</v>
      </c>
      <c r="J600" t="str">
        <f>VLOOKUP(I600,'C701- Recalculate'!$D$27:$D$751,1,0)</f>
        <v>069MPI1230390003</v>
      </c>
      <c r="K600">
        <v>0</v>
      </c>
      <c r="L600">
        <v>48493150</v>
      </c>
      <c r="M600" s="138">
        <f t="shared" si="29"/>
        <v>-48493150</v>
      </c>
      <c r="N600" t="s">
        <v>178</v>
      </c>
      <c r="P600" t="s">
        <v>3839</v>
      </c>
      <c r="R600" t="s">
        <v>3808</v>
      </c>
    </row>
    <row r="601" spans="1:18" hidden="1">
      <c r="A601">
        <v>600</v>
      </c>
      <c r="B601">
        <v>69</v>
      </c>
      <c r="D601">
        <v>701000002</v>
      </c>
      <c r="E601" s="139">
        <v>45026</v>
      </c>
      <c r="F601">
        <f t="shared" si="27"/>
        <v>4</v>
      </c>
      <c r="G601" s="139">
        <v>45026</v>
      </c>
      <c r="H601">
        <f t="shared" si="28"/>
        <v>16</v>
      </c>
      <c r="I601" t="s">
        <v>2282</v>
      </c>
      <c r="J601" t="str">
        <f>VLOOKUP(I601,'C701- Recalculate'!$D$27:$D$751,1,0)</f>
        <v>069MPI1230760001</v>
      </c>
      <c r="K601">
        <v>0</v>
      </c>
      <c r="L601">
        <v>155616438</v>
      </c>
      <c r="M601" s="138">
        <f t="shared" si="29"/>
        <v>-155616438</v>
      </c>
      <c r="N601" t="s">
        <v>178</v>
      </c>
      <c r="P601" t="s">
        <v>3839</v>
      </c>
      <c r="R601" t="s">
        <v>3808</v>
      </c>
    </row>
    <row r="602" spans="1:18" hidden="1">
      <c r="A602">
        <v>601</v>
      </c>
      <c r="B602">
        <v>69</v>
      </c>
      <c r="D602">
        <v>701000002</v>
      </c>
      <c r="E602" s="139">
        <v>45026</v>
      </c>
      <c r="F602">
        <f t="shared" si="27"/>
        <v>4</v>
      </c>
      <c r="G602" s="139">
        <v>45026</v>
      </c>
      <c r="H602">
        <f t="shared" si="28"/>
        <v>16</v>
      </c>
      <c r="I602" t="s">
        <v>2289</v>
      </c>
      <c r="J602" t="str">
        <f>VLOOKUP(I602,'C701- Recalculate'!$D$27:$D$751,1,0)</f>
        <v>069MPI1230790002</v>
      </c>
      <c r="K602">
        <v>0</v>
      </c>
      <c r="L602">
        <v>73972603</v>
      </c>
      <c r="M602" s="138">
        <f t="shared" si="29"/>
        <v>-73972603</v>
      </c>
      <c r="N602" t="s">
        <v>178</v>
      </c>
      <c r="P602" t="s">
        <v>3839</v>
      </c>
      <c r="R602" t="s">
        <v>3808</v>
      </c>
    </row>
    <row r="603" spans="1:18" hidden="1">
      <c r="A603">
        <v>602</v>
      </c>
      <c r="B603">
        <v>69</v>
      </c>
      <c r="D603">
        <v>701000002</v>
      </c>
      <c r="E603" s="139">
        <v>45026</v>
      </c>
      <c r="F603">
        <f t="shared" si="27"/>
        <v>4</v>
      </c>
      <c r="G603" s="139">
        <v>45026</v>
      </c>
      <c r="H603">
        <f t="shared" si="28"/>
        <v>16</v>
      </c>
      <c r="I603" t="s">
        <v>2303</v>
      </c>
      <c r="J603" t="str">
        <f>VLOOKUP(I603,'C701- Recalculate'!$D$27:$D$751,1,0)</f>
        <v>069MPI1230810001</v>
      </c>
      <c r="K603">
        <v>0</v>
      </c>
      <c r="L603">
        <v>85479453</v>
      </c>
      <c r="M603" s="138">
        <f t="shared" si="29"/>
        <v>-85479453</v>
      </c>
      <c r="N603" t="s">
        <v>178</v>
      </c>
      <c r="P603" t="s">
        <v>3839</v>
      </c>
      <c r="R603" t="s">
        <v>3808</v>
      </c>
    </row>
    <row r="604" spans="1:18" hidden="1">
      <c r="A604">
        <v>603</v>
      </c>
      <c r="B604">
        <v>69</v>
      </c>
      <c r="D604">
        <v>701000002</v>
      </c>
      <c r="E604" s="139">
        <v>45027</v>
      </c>
      <c r="F604">
        <f t="shared" si="27"/>
        <v>4</v>
      </c>
      <c r="G604" s="139">
        <v>45027</v>
      </c>
      <c r="H604">
        <f t="shared" si="28"/>
        <v>16</v>
      </c>
      <c r="I604" t="s">
        <v>2273</v>
      </c>
      <c r="J604" t="str">
        <f>VLOOKUP(I604,'C701- Recalculate'!$D$27:$D$751,1,0)</f>
        <v>069MPI1230760004</v>
      </c>
      <c r="K604">
        <v>0</v>
      </c>
      <c r="L604">
        <v>50000000</v>
      </c>
      <c r="M604" s="138">
        <f t="shared" si="29"/>
        <v>-50000000</v>
      </c>
      <c r="N604" t="s">
        <v>178</v>
      </c>
      <c r="P604" t="s">
        <v>3839</v>
      </c>
      <c r="R604" t="s">
        <v>3808</v>
      </c>
    </row>
    <row r="605" spans="1:18" hidden="1">
      <c r="A605">
        <v>604</v>
      </c>
      <c r="B605">
        <v>69</v>
      </c>
      <c r="D605">
        <v>701000002</v>
      </c>
      <c r="E605" s="139">
        <v>45028</v>
      </c>
      <c r="F605">
        <f t="shared" si="27"/>
        <v>4</v>
      </c>
      <c r="G605" s="139">
        <v>45028</v>
      </c>
      <c r="H605">
        <f t="shared" si="28"/>
        <v>16</v>
      </c>
      <c r="I605" t="s">
        <v>1893</v>
      </c>
      <c r="J605" t="str">
        <f>VLOOKUP(I605,'C701- Recalculate'!$D$27:$D$751,1,0)</f>
        <v>069MPI1230390003</v>
      </c>
      <c r="K605">
        <v>0</v>
      </c>
      <c r="L605">
        <v>48493151</v>
      </c>
      <c r="M605" s="138">
        <f t="shared" si="29"/>
        <v>-48493151</v>
      </c>
      <c r="N605" t="s">
        <v>178</v>
      </c>
      <c r="P605" t="s">
        <v>3839</v>
      </c>
      <c r="R605" t="s">
        <v>3808</v>
      </c>
    </row>
    <row r="606" spans="1:18" hidden="1">
      <c r="A606">
        <v>605</v>
      </c>
      <c r="B606">
        <v>69</v>
      </c>
      <c r="D606">
        <v>701000002</v>
      </c>
      <c r="E606" s="139">
        <v>45029</v>
      </c>
      <c r="F606">
        <f t="shared" si="27"/>
        <v>4</v>
      </c>
      <c r="G606" s="139">
        <v>45029</v>
      </c>
      <c r="H606">
        <f t="shared" si="28"/>
        <v>16</v>
      </c>
      <c r="I606" t="s">
        <v>2183</v>
      </c>
      <c r="J606" t="str">
        <f>VLOOKUP(I606,'C701- Recalculate'!$D$27:$D$751,1,0)</f>
        <v>069MPI1230520006</v>
      </c>
      <c r="K606">
        <v>0</v>
      </c>
      <c r="L606">
        <v>56164383</v>
      </c>
      <c r="M606" s="138">
        <f t="shared" si="29"/>
        <v>-56164383</v>
      </c>
      <c r="N606" t="s">
        <v>178</v>
      </c>
      <c r="P606" t="s">
        <v>3839</v>
      </c>
      <c r="R606" t="s">
        <v>3808</v>
      </c>
    </row>
    <row r="607" spans="1:18" hidden="1">
      <c r="A607">
        <v>606</v>
      </c>
      <c r="B607">
        <v>69</v>
      </c>
      <c r="D607">
        <v>701000002</v>
      </c>
      <c r="E607" s="139">
        <v>45030</v>
      </c>
      <c r="F607">
        <f t="shared" si="27"/>
        <v>4</v>
      </c>
      <c r="G607" s="139">
        <v>45030</v>
      </c>
      <c r="H607">
        <f t="shared" si="28"/>
        <v>16</v>
      </c>
      <c r="I607" t="s">
        <v>1890</v>
      </c>
      <c r="J607" t="str">
        <f>VLOOKUP(I607,'C701- Recalculate'!$D$27:$D$751,1,0)</f>
        <v>069MPI1230390002</v>
      </c>
      <c r="K607">
        <v>0</v>
      </c>
      <c r="L607">
        <v>48493150</v>
      </c>
      <c r="M607" s="138">
        <f t="shared" si="29"/>
        <v>-48493150</v>
      </c>
      <c r="N607" t="s">
        <v>178</v>
      </c>
      <c r="P607" t="s">
        <v>3839</v>
      </c>
      <c r="R607" t="s">
        <v>3808</v>
      </c>
    </row>
    <row r="608" spans="1:18" hidden="1">
      <c r="A608">
        <v>607</v>
      </c>
      <c r="B608">
        <v>69</v>
      </c>
      <c r="D608">
        <v>701000002</v>
      </c>
      <c r="E608" s="139">
        <v>45030</v>
      </c>
      <c r="F608">
        <f t="shared" si="27"/>
        <v>4</v>
      </c>
      <c r="G608" s="139">
        <v>45030</v>
      </c>
      <c r="H608">
        <f t="shared" si="28"/>
        <v>16</v>
      </c>
      <c r="I608" t="s">
        <v>2048</v>
      </c>
      <c r="J608" t="str">
        <f>VLOOKUP(I608,'C701- Recalculate'!$D$27:$D$751,1,0)</f>
        <v>069MPI1230460005</v>
      </c>
      <c r="K608">
        <v>0</v>
      </c>
      <c r="L608">
        <v>54109589</v>
      </c>
      <c r="M608" s="138">
        <f t="shared" si="29"/>
        <v>-54109589</v>
      </c>
      <c r="N608" t="s">
        <v>178</v>
      </c>
      <c r="P608" t="s">
        <v>3839</v>
      </c>
      <c r="R608" t="s">
        <v>3808</v>
      </c>
    </row>
    <row r="609" spans="1:18" hidden="1">
      <c r="A609">
        <v>608</v>
      </c>
      <c r="B609">
        <v>69</v>
      </c>
      <c r="D609">
        <v>701000002</v>
      </c>
      <c r="E609" s="139">
        <v>45030</v>
      </c>
      <c r="F609">
        <f t="shared" si="27"/>
        <v>4</v>
      </c>
      <c r="G609" s="139">
        <v>45030</v>
      </c>
      <c r="H609">
        <f t="shared" si="28"/>
        <v>16</v>
      </c>
      <c r="I609" t="s">
        <v>2282</v>
      </c>
      <c r="J609" t="str">
        <f>VLOOKUP(I609,'C701- Recalculate'!$D$27:$D$751,1,0)</f>
        <v>069MPI1230760001</v>
      </c>
      <c r="K609">
        <v>0</v>
      </c>
      <c r="L609">
        <v>77808219</v>
      </c>
      <c r="M609" s="138">
        <f t="shared" si="29"/>
        <v>-77808219</v>
      </c>
      <c r="N609" t="s">
        <v>178</v>
      </c>
      <c r="P609" t="s">
        <v>3839</v>
      </c>
      <c r="R609" t="s">
        <v>3808</v>
      </c>
    </row>
    <row r="610" spans="1:18" hidden="1">
      <c r="A610">
        <v>609</v>
      </c>
      <c r="B610">
        <v>69</v>
      </c>
      <c r="D610">
        <v>701000002</v>
      </c>
      <c r="E610" s="139">
        <v>45030</v>
      </c>
      <c r="F610">
        <f t="shared" si="27"/>
        <v>4</v>
      </c>
      <c r="G610" s="139">
        <v>45030</v>
      </c>
      <c r="H610">
        <f t="shared" si="28"/>
        <v>16</v>
      </c>
      <c r="I610" t="s">
        <v>2376</v>
      </c>
      <c r="J610" t="str">
        <f>VLOOKUP(I610,'C701- Recalculate'!$D$27:$D$751,1,0)</f>
        <v>069MPI1231040004</v>
      </c>
      <c r="K610">
        <v>0</v>
      </c>
      <c r="L610">
        <v>16712329</v>
      </c>
      <c r="M610" s="138">
        <f t="shared" si="29"/>
        <v>-16712329</v>
      </c>
      <c r="N610" t="s">
        <v>178</v>
      </c>
      <c r="P610" t="s">
        <v>3839</v>
      </c>
      <c r="R610" t="s">
        <v>3808</v>
      </c>
    </row>
    <row r="611" spans="1:18" hidden="1">
      <c r="A611">
        <v>610</v>
      </c>
      <c r="B611">
        <v>69</v>
      </c>
      <c r="D611">
        <v>701000002</v>
      </c>
      <c r="E611" s="139">
        <v>45033</v>
      </c>
      <c r="F611">
        <f t="shared" si="27"/>
        <v>4</v>
      </c>
      <c r="G611" s="139">
        <v>45033</v>
      </c>
      <c r="H611">
        <f t="shared" si="28"/>
        <v>16</v>
      </c>
      <c r="I611" t="s">
        <v>2282</v>
      </c>
      <c r="J611" t="str">
        <f>VLOOKUP(I611,'C701- Recalculate'!$D$27:$D$751,1,0)</f>
        <v>069MPI1230760001</v>
      </c>
      <c r="K611">
        <v>0</v>
      </c>
      <c r="L611">
        <v>155616439</v>
      </c>
      <c r="M611" s="138">
        <f t="shared" si="29"/>
        <v>-155616439</v>
      </c>
      <c r="N611" t="s">
        <v>178</v>
      </c>
      <c r="P611" t="s">
        <v>3839</v>
      </c>
      <c r="R611" t="s">
        <v>3808</v>
      </c>
    </row>
    <row r="612" spans="1:18" hidden="1">
      <c r="A612">
        <v>611</v>
      </c>
      <c r="B612">
        <v>69</v>
      </c>
      <c r="D612">
        <v>701000002</v>
      </c>
      <c r="E612" s="139">
        <v>45033</v>
      </c>
      <c r="F612">
        <f t="shared" si="27"/>
        <v>4</v>
      </c>
      <c r="G612" s="139">
        <v>45033</v>
      </c>
      <c r="H612">
        <f t="shared" si="28"/>
        <v>16</v>
      </c>
      <c r="I612" t="s">
        <v>2285</v>
      </c>
      <c r="J612" t="str">
        <f>VLOOKUP(I612,'C701- Recalculate'!$D$27:$D$751,1,0)</f>
        <v>069MPI1230790001</v>
      </c>
      <c r="K612">
        <v>0</v>
      </c>
      <c r="L612">
        <v>38356164</v>
      </c>
      <c r="M612" s="138">
        <f t="shared" si="29"/>
        <v>-38356164</v>
      </c>
      <c r="N612" t="s">
        <v>178</v>
      </c>
      <c r="P612" t="s">
        <v>3839</v>
      </c>
      <c r="R612" t="s">
        <v>3808</v>
      </c>
    </row>
    <row r="613" spans="1:18" hidden="1">
      <c r="A613">
        <v>612</v>
      </c>
      <c r="B613">
        <v>69</v>
      </c>
      <c r="D613">
        <v>701000002</v>
      </c>
      <c r="E613" s="139">
        <v>45034</v>
      </c>
      <c r="F613">
        <f t="shared" si="27"/>
        <v>4</v>
      </c>
      <c r="G613" s="139">
        <v>45034</v>
      </c>
      <c r="H613">
        <f t="shared" si="28"/>
        <v>16</v>
      </c>
      <c r="I613" t="s">
        <v>1893</v>
      </c>
      <c r="J613" t="str">
        <f>VLOOKUP(I613,'C701- Recalculate'!$D$27:$D$751,1,0)</f>
        <v>069MPI1230390003</v>
      </c>
      <c r="K613">
        <v>0</v>
      </c>
      <c r="L613">
        <v>48493151</v>
      </c>
      <c r="M613" s="138">
        <f t="shared" si="29"/>
        <v>-48493151</v>
      </c>
      <c r="N613" t="s">
        <v>178</v>
      </c>
      <c r="P613" t="s">
        <v>3839</v>
      </c>
      <c r="R613" t="s">
        <v>3808</v>
      </c>
    </row>
    <row r="614" spans="1:18" hidden="1">
      <c r="A614">
        <v>613</v>
      </c>
      <c r="B614">
        <v>69</v>
      </c>
      <c r="D614">
        <v>701000002</v>
      </c>
      <c r="E614" s="139">
        <v>45034</v>
      </c>
      <c r="F614">
        <f t="shared" si="27"/>
        <v>4</v>
      </c>
      <c r="G614" s="139">
        <v>45034</v>
      </c>
      <c r="H614">
        <f t="shared" si="28"/>
        <v>16</v>
      </c>
      <c r="I614" t="s">
        <v>2376</v>
      </c>
      <c r="J614" t="str">
        <f>VLOOKUP(I614,'C701- Recalculate'!$D$27:$D$751,1,0)</f>
        <v>069MPI1231040004</v>
      </c>
      <c r="K614">
        <v>0</v>
      </c>
      <c r="L614">
        <v>16712329</v>
      </c>
      <c r="M614" s="138">
        <f t="shared" si="29"/>
        <v>-16712329</v>
      </c>
      <c r="N614" t="s">
        <v>178</v>
      </c>
      <c r="P614" t="s">
        <v>3839</v>
      </c>
      <c r="R614" t="s">
        <v>3808</v>
      </c>
    </row>
    <row r="615" spans="1:18" hidden="1">
      <c r="A615">
        <v>614</v>
      </c>
      <c r="B615">
        <v>69</v>
      </c>
      <c r="D615">
        <v>701000002</v>
      </c>
      <c r="E615" s="139">
        <v>45034</v>
      </c>
      <c r="F615">
        <f t="shared" si="27"/>
        <v>4</v>
      </c>
      <c r="G615" s="139">
        <v>45034</v>
      </c>
      <c r="H615">
        <f t="shared" si="28"/>
        <v>16</v>
      </c>
      <c r="I615" t="s">
        <v>2390</v>
      </c>
      <c r="J615" t="str">
        <f>VLOOKUP(I615,'C701- Recalculate'!$D$27:$D$751,1,0)</f>
        <v>069MPI1231080001</v>
      </c>
      <c r="K615">
        <v>0</v>
      </c>
      <c r="L615">
        <v>49424658</v>
      </c>
      <c r="M615" s="138">
        <f t="shared" si="29"/>
        <v>-49424658</v>
      </c>
      <c r="N615" t="s">
        <v>178</v>
      </c>
      <c r="P615" t="s">
        <v>3839</v>
      </c>
      <c r="R615" t="s">
        <v>3808</v>
      </c>
    </row>
    <row r="616" spans="1:18" hidden="1">
      <c r="A616">
        <v>615</v>
      </c>
      <c r="B616">
        <v>69</v>
      </c>
      <c r="D616">
        <v>701000002</v>
      </c>
      <c r="E616" s="139">
        <v>45035</v>
      </c>
      <c r="F616">
        <f t="shared" si="27"/>
        <v>4</v>
      </c>
      <c r="G616" s="139">
        <v>45035</v>
      </c>
      <c r="H616">
        <f t="shared" si="28"/>
        <v>16</v>
      </c>
      <c r="I616" t="s">
        <v>2390</v>
      </c>
      <c r="J616" t="str">
        <f>VLOOKUP(I616,'C701- Recalculate'!$D$27:$D$751,1,0)</f>
        <v>069MPI1231080001</v>
      </c>
      <c r="K616">
        <v>0</v>
      </c>
      <c r="L616">
        <v>49424657</v>
      </c>
      <c r="M616" s="138">
        <f t="shared" si="29"/>
        <v>-49424657</v>
      </c>
      <c r="N616" t="s">
        <v>178</v>
      </c>
      <c r="P616" t="s">
        <v>3839</v>
      </c>
      <c r="R616" t="s">
        <v>3808</v>
      </c>
    </row>
    <row r="617" spans="1:18" hidden="1">
      <c r="A617">
        <v>616</v>
      </c>
      <c r="B617">
        <v>69</v>
      </c>
      <c r="D617">
        <v>701000002</v>
      </c>
      <c r="E617" s="139">
        <v>45036</v>
      </c>
      <c r="F617">
        <f t="shared" si="27"/>
        <v>4</v>
      </c>
      <c r="G617" s="139">
        <v>45036</v>
      </c>
      <c r="H617">
        <f t="shared" si="28"/>
        <v>16</v>
      </c>
      <c r="I617" t="s">
        <v>2183</v>
      </c>
      <c r="J617" t="str">
        <f>VLOOKUP(I617,'C701- Recalculate'!$D$27:$D$751,1,0)</f>
        <v>069MPI1230520006</v>
      </c>
      <c r="K617">
        <v>0</v>
      </c>
      <c r="L617">
        <v>56164383</v>
      </c>
      <c r="M617" s="138">
        <f t="shared" si="29"/>
        <v>-56164383</v>
      </c>
      <c r="N617" t="s">
        <v>178</v>
      </c>
      <c r="P617" t="s">
        <v>3839</v>
      </c>
      <c r="R617" t="s">
        <v>3808</v>
      </c>
    </row>
    <row r="618" spans="1:18" hidden="1">
      <c r="A618">
        <v>617</v>
      </c>
      <c r="B618">
        <v>69</v>
      </c>
      <c r="D618">
        <v>701000002</v>
      </c>
      <c r="E618" s="139">
        <v>45037</v>
      </c>
      <c r="F618">
        <f t="shared" si="27"/>
        <v>4</v>
      </c>
      <c r="G618" s="139">
        <v>45037</v>
      </c>
      <c r="H618">
        <f t="shared" si="28"/>
        <v>16</v>
      </c>
      <c r="I618" t="s">
        <v>2385</v>
      </c>
      <c r="J618" t="str">
        <f>VLOOKUP(I618,'C701- Recalculate'!$D$27:$D$751,1,0)</f>
        <v>069MPI1231080003</v>
      </c>
      <c r="K618">
        <v>0</v>
      </c>
      <c r="L618">
        <v>56164383</v>
      </c>
      <c r="M618" s="138">
        <f t="shared" si="29"/>
        <v>-56164383</v>
      </c>
      <c r="N618" t="s">
        <v>178</v>
      </c>
      <c r="P618" t="s">
        <v>3839</v>
      </c>
      <c r="R618" t="s">
        <v>3808</v>
      </c>
    </row>
    <row r="619" spans="1:18" hidden="1">
      <c r="A619">
        <v>618</v>
      </c>
      <c r="B619">
        <v>69</v>
      </c>
      <c r="D619">
        <v>701000002</v>
      </c>
      <c r="E619" s="139">
        <v>45037</v>
      </c>
      <c r="F619">
        <f t="shared" si="27"/>
        <v>4</v>
      </c>
      <c r="G619" s="139">
        <v>45037</v>
      </c>
      <c r="H619">
        <f t="shared" si="28"/>
        <v>16</v>
      </c>
      <c r="I619" t="s">
        <v>2408</v>
      </c>
      <c r="J619" t="str">
        <f>VLOOKUP(I619,'C701- Recalculate'!$D$27:$D$751,1,0)</f>
        <v>069MPI1231100001</v>
      </c>
      <c r="K619">
        <v>0</v>
      </c>
      <c r="L619">
        <v>70547945</v>
      </c>
      <c r="M619" s="138">
        <f t="shared" si="29"/>
        <v>-70547945</v>
      </c>
      <c r="N619" t="s">
        <v>178</v>
      </c>
      <c r="P619" t="s">
        <v>3839</v>
      </c>
      <c r="R619" t="s">
        <v>3808</v>
      </c>
    </row>
    <row r="620" spans="1:18" hidden="1">
      <c r="A620">
        <v>619</v>
      </c>
      <c r="B620">
        <v>69</v>
      </c>
      <c r="D620">
        <v>701000002</v>
      </c>
      <c r="E620" s="139">
        <v>45037</v>
      </c>
      <c r="F620">
        <f t="shared" si="27"/>
        <v>4</v>
      </c>
      <c r="G620" s="139">
        <v>45037</v>
      </c>
      <c r="H620">
        <f t="shared" si="28"/>
        <v>16</v>
      </c>
      <c r="I620" t="s">
        <v>2404</v>
      </c>
      <c r="J620" t="str">
        <f>VLOOKUP(I620,'C701- Recalculate'!$D$27:$D$751,1,0)</f>
        <v>069MPI1231100002</v>
      </c>
      <c r="K620">
        <v>0</v>
      </c>
      <c r="L620">
        <v>69178082</v>
      </c>
      <c r="M620" s="138">
        <f t="shared" si="29"/>
        <v>-69178082</v>
      </c>
      <c r="N620" t="s">
        <v>178</v>
      </c>
      <c r="P620" t="s">
        <v>3839</v>
      </c>
      <c r="R620" t="s">
        <v>3808</v>
      </c>
    </row>
    <row r="621" spans="1:18" hidden="1">
      <c r="A621">
        <v>620</v>
      </c>
      <c r="B621">
        <v>69</v>
      </c>
      <c r="D621">
        <v>701000002</v>
      </c>
      <c r="E621" s="139">
        <v>45040</v>
      </c>
      <c r="F621">
        <f t="shared" si="27"/>
        <v>4</v>
      </c>
      <c r="G621" s="139">
        <v>45040</v>
      </c>
      <c r="H621">
        <f t="shared" si="28"/>
        <v>16</v>
      </c>
      <c r="I621" t="s">
        <v>1890</v>
      </c>
      <c r="J621" t="str">
        <f>VLOOKUP(I621,'C701- Recalculate'!$D$27:$D$751,1,0)</f>
        <v>069MPI1230390002</v>
      </c>
      <c r="K621">
        <v>0</v>
      </c>
      <c r="L621">
        <v>48493151</v>
      </c>
      <c r="M621" s="138">
        <f t="shared" si="29"/>
        <v>-48493151</v>
      </c>
      <c r="N621" t="s">
        <v>178</v>
      </c>
      <c r="P621" t="s">
        <v>3839</v>
      </c>
      <c r="R621" t="s">
        <v>3808</v>
      </c>
    </row>
    <row r="622" spans="1:18" hidden="1">
      <c r="A622">
        <v>621</v>
      </c>
      <c r="B622">
        <v>69</v>
      </c>
      <c r="D622">
        <v>701000002</v>
      </c>
      <c r="E622" s="139">
        <v>45040</v>
      </c>
      <c r="F622">
        <f t="shared" si="27"/>
        <v>4</v>
      </c>
      <c r="G622" s="139">
        <v>45040</v>
      </c>
      <c r="H622">
        <f t="shared" si="28"/>
        <v>16</v>
      </c>
      <c r="I622" t="s">
        <v>2048</v>
      </c>
      <c r="J622" t="str">
        <f>VLOOKUP(I622,'C701- Recalculate'!$D$27:$D$751,1,0)</f>
        <v>069MPI1230460005</v>
      </c>
      <c r="K622">
        <v>0</v>
      </c>
      <c r="L622">
        <v>54109589</v>
      </c>
      <c r="M622" s="138">
        <f t="shared" si="29"/>
        <v>-54109589</v>
      </c>
      <c r="N622" t="s">
        <v>178</v>
      </c>
      <c r="P622" t="s">
        <v>3839</v>
      </c>
      <c r="R622" t="s">
        <v>3808</v>
      </c>
    </row>
    <row r="623" spans="1:18" hidden="1">
      <c r="A623">
        <v>622</v>
      </c>
      <c r="B623">
        <v>69</v>
      </c>
      <c r="D623">
        <v>701000002</v>
      </c>
      <c r="E623" s="139">
        <v>45040</v>
      </c>
      <c r="F623">
        <f t="shared" si="27"/>
        <v>4</v>
      </c>
      <c r="G623" s="139">
        <v>45040</v>
      </c>
      <c r="H623">
        <f t="shared" si="28"/>
        <v>16</v>
      </c>
      <c r="I623" t="s">
        <v>2055</v>
      </c>
      <c r="J623" t="str">
        <f>VLOOKUP(I623,'C701- Recalculate'!$D$27:$D$751,1,0)</f>
        <v>069MPI1230460006</v>
      </c>
      <c r="K623">
        <v>0</v>
      </c>
      <c r="L623">
        <v>54109589</v>
      </c>
      <c r="M623" s="138">
        <f t="shared" si="29"/>
        <v>-54109589</v>
      </c>
      <c r="N623" t="s">
        <v>178</v>
      </c>
      <c r="P623" t="s">
        <v>3839</v>
      </c>
      <c r="R623" t="s">
        <v>3808</v>
      </c>
    </row>
    <row r="624" spans="1:18" hidden="1">
      <c r="A624">
        <v>623</v>
      </c>
      <c r="B624">
        <v>69</v>
      </c>
      <c r="D624">
        <v>701000002</v>
      </c>
      <c r="E624" s="139">
        <v>45040</v>
      </c>
      <c r="F624">
        <f t="shared" si="27"/>
        <v>4</v>
      </c>
      <c r="G624" s="139">
        <v>45040</v>
      </c>
      <c r="H624">
        <f t="shared" si="28"/>
        <v>16</v>
      </c>
      <c r="I624" t="s">
        <v>2171</v>
      </c>
      <c r="J624" t="str">
        <f>VLOOKUP(I624,'C701- Recalculate'!$D$27:$D$751,1,0)</f>
        <v>069MPI1230520007</v>
      </c>
      <c r="K624">
        <v>0</v>
      </c>
      <c r="L624">
        <v>56164383</v>
      </c>
      <c r="M624" s="138">
        <f t="shared" si="29"/>
        <v>-56164383</v>
      </c>
      <c r="N624" t="s">
        <v>178</v>
      </c>
      <c r="P624" t="s">
        <v>3839</v>
      </c>
      <c r="R624" t="s">
        <v>3808</v>
      </c>
    </row>
    <row r="625" spans="1:20" hidden="1">
      <c r="A625">
        <v>624</v>
      </c>
      <c r="B625">
        <v>69</v>
      </c>
      <c r="D625">
        <v>701000002</v>
      </c>
      <c r="E625" s="139">
        <v>45040</v>
      </c>
      <c r="F625">
        <f t="shared" si="27"/>
        <v>4</v>
      </c>
      <c r="G625" s="139">
        <v>45040</v>
      </c>
      <c r="H625">
        <f t="shared" si="28"/>
        <v>16</v>
      </c>
      <c r="I625" t="s">
        <v>2381</v>
      </c>
      <c r="J625" t="str">
        <f>VLOOKUP(I625,'C701- Recalculate'!$D$27:$D$751,1,0)</f>
        <v>069MPI1231040003</v>
      </c>
      <c r="K625">
        <v>0</v>
      </c>
      <c r="L625">
        <v>50958904</v>
      </c>
      <c r="M625" s="138">
        <f t="shared" si="29"/>
        <v>-50958904</v>
      </c>
      <c r="N625" t="s">
        <v>178</v>
      </c>
      <c r="P625" t="s">
        <v>3839</v>
      </c>
      <c r="R625" t="s">
        <v>3808</v>
      </c>
    </row>
    <row r="626" spans="1:20" hidden="1">
      <c r="A626">
        <v>625</v>
      </c>
      <c r="B626">
        <v>4</v>
      </c>
      <c r="D626">
        <v>701000001</v>
      </c>
      <c r="E626" s="139">
        <v>44957</v>
      </c>
      <c r="F626">
        <f t="shared" si="27"/>
        <v>1</v>
      </c>
      <c r="G626" s="139">
        <v>44957</v>
      </c>
      <c r="H626">
        <f t="shared" si="28"/>
        <v>16</v>
      </c>
      <c r="I626" t="s">
        <v>3809</v>
      </c>
      <c r="J626" t="e">
        <f>VLOOKUP(I626,'C701- Recalculate'!$D$27:$D$751,1,0)</f>
        <v>#N/A</v>
      </c>
      <c r="K626">
        <v>0</v>
      </c>
      <c r="L626">
        <v>1.91</v>
      </c>
      <c r="M626" s="138">
        <f t="shared" si="29"/>
        <v>-1.91</v>
      </c>
      <c r="N626" t="s">
        <v>315</v>
      </c>
      <c r="P626" t="s">
        <v>3810</v>
      </c>
      <c r="Q626">
        <v>701000001</v>
      </c>
      <c r="R626" t="s">
        <v>3811</v>
      </c>
      <c r="T626" t="s">
        <v>1462</v>
      </c>
    </row>
    <row r="627" spans="1:20" hidden="1">
      <c r="A627">
        <v>626</v>
      </c>
      <c r="B627">
        <v>4</v>
      </c>
      <c r="D627">
        <v>701000001</v>
      </c>
      <c r="E627" s="139">
        <v>44957</v>
      </c>
      <c r="F627">
        <f t="shared" si="27"/>
        <v>1</v>
      </c>
      <c r="G627" s="139">
        <v>44957</v>
      </c>
      <c r="H627">
        <f t="shared" si="28"/>
        <v>16</v>
      </c>
      <c r="I627" t="s">
        <v>3809</v>
      </c>
      <c r="J627" t="e">
        <f>VLOOKUP(I627,'C701- Recalculate'!$D$27:$D$751,1,0)</f>
        <v>#N/A</v>
      </c>
      <c r="K627">
        <v>1.91</v>
      </c>
      <c r="L627">
        <v>0</v>
      </c>
      <c r="M627" s="138">
        <f t="shared" si="29"/>
        <v>1.91</v>
      </c>
      <c r="N627" t="s">
        <v>315</v>
      </c>
      <c r="P627" t="s">
        <v>3810</v>
      </c>
      <c r="Q627">
        <v>701000001</v>
      </c>
      <c r="R627" t="s">
        <v>3811</v>
      </c>
      <c r="T627" t="s">
        <v>1462</v>
      </c>
    </row>
    <row r="628" spans="1:20" hidden="1">
      <c r="A628">
        <v>627</v>
      </c>
      <c r="B628">
        <v>4</v>
      </c>
      <c r="D628">
        <v>701000001</v>
      </c>
      <c r="E628" s="139">
        <v>44995</v>
      </c>
      <c r="F628">
        <f t="shared" si="27"/>
        <v>3</v>
      </c>
      <c r="G628" s="139">
        <v>44995</v>
      </c>
      <c r="H628">
        <f t="shared" si="28"/>
        <v>16</v>
      </c>
      <c r="I628" t="s">
        <v>3925</v>
      </c>
      <c r="J628" t="e">
        <f>VLOOKUP(I628,'C701- Recalculate'!$D$27:$D$751,1,0)</f>
        <v>#N/A</v>
      </c>
      <c r="K628">
        <v>0</v>
      </c>
      <c r="L628">
        <v>31554</v>
      </c>
      <c r="M628" s="138">
        <f t="shared" si="29"/>
        <v>-31554</v>
      </c>
      <c r="N628" t="s">
        <v>178</v>
      </c>
      <c r="P628" t="s">
        <v>3813</v>
      </c>
      <c r="Q628">
        <v>701000001</v>
      </c>
      <c r="R628" t="s">
        <v>3926</v>
      </c>
      <c r="T628" t="s">
        <v>1462</v>
      </c>
    </row>
    <row r="629" spans="1:20" hidden="1">
      <c r="A629">
        <v>628</v>
      </c>
      <c r="B629">
        <v>4</v>
      </c>
      <c r="D629">
        <v>701000001</v>
      </c>
      <c r="E629" s="139">
        <v>45093</v>
      </c>
      <c r="F629">
        <f t="shared" si="27"/>
        <v>6</v>
      </c>
      <c r="G629" s="139">
        <v>45093</v>
      </c>
      <c r="H629">
        <f t="shared" si="28"/>
        <v>16</v>
      </c>
      <c r="I629" t="s">
        <v>3840</v>
      </c>
      <c r="J629" t="e">
        <f>VLOOKUP(I629,'C701- Recalculate'!$D$27:$D$751,1,0)</f>
        <v>#N/A</v>
      </c>
      <c r="K629">
        <v>0</v>
      </c>
      <c r="L629">
        <v>1.59</v>
      </c>
      <c r="M629" s="138">
        <f t="shared" si="29"/>
        <v>-1.59</v>
      </c>
      <c r="N629" t="s">
        <v>315</v>
      </c>
      <c r="P629" t="s">
        <v>3813</v>
      </c>
      <c r="Q629">
        <v>701000001</v>
      </c>
      <c r="R629" t="s">
        <v>3841</v>
      </c>
      <c r="T629" t="s">
        <v>1462</v>
      </c>
    </row>
    <row r="630" spans="1:20" hidden="1">
      <c r="A630">
        <v>629</v>
      </c>
      <c r="B630">
        <v>4</v>
      </c>
      <c r="D630">
        <v>701000001</v>
      </c>
      <c r="E630" s="139">
        <v>45093</v>
      </c>
      <c r="F630">
        <f t="shared" si="27"/>
        <v>6</v>
      </c>
      <c r="G630" s="139">
        <v>45093</v>
      </c>
      <c r="H630">
        <f t="shared" si="28"/>
        <v>16</v>
      </c>
      <c r="I630" t="s">
        <v>3840</v>
      </c>
      <c r="J630" t="e">
        <f>VLOOKUP(I630,'C701- Recalculate'!$D$27:$D$751,1,0)</f>
        <v>#N/A</v>
      </c>
      <c r="K630">
        <v>1.59</v>
      </c>
      <c r="L630">
        <v>0</v>
      </c>
      <c r="M630" s="138">
        <f t="shared" si="29"/>
        <v>1.59</v>
      </c>
      <c r="N630" t="s">
        <v>315</v>
      </c>
      <c r="P630" t="s">
        <v>3813</v>
      </c>
      <c r="Q630">
        <v>701000001</v>
      </c>
      <c r="R630" t="s">
        <v>3841</v>
      </c>
      <c r="T630" t="s">
        <v>1462</v>
      </c>
    </row>
    <row r="631" spans="1:20" hidden="1">
      <c r="A631">
        <v>630</v>
      </c>
      <c r="B631">
        <v>32</v>
      </c>
      <c r="D631">
        <v>701000001</v>
      </c>
      <c r="E631" s="139">
        <v>44944</v>
      </c>
      <c r="F631">
        <f t="shared" si="27"/>
        <v>1</v>
      </c>
      <c r="G631" s="139">
        <v>44944</v>
      </c>
      <c r="H631">
        <f t="shared" si="28"/>
        <v>16</v>
      </c>
      <c r="I631" s="139" t="s">
        <v>3927</v>
      </c>
      <c r="J631" t="e">
        <f>VLOOKUP(I631,'C701- Recalculate'!$D$27:$D$751,1,0)</f>
        <v>#N/A</v>
      </c>
      <c r="K631">
        <v>0</v>
      </c>
      <c r="L631">
        <v>32700</v>
      </c>
      <c r="M631" s="138">
        <f t="shared" si="29"/>
        <v>-32700</v>
      </c>
      <c r="N631" t="s">
        <v>178</v>
      </c>
      <c r="P631" t="s">
        <v>3843</v>
      </c>
      <c r="R631" t="s">
        <v>3928</v>
      </c>
      <c r="T631" t="s">
        <v>1462</v>
      </c>
    </row>
    <row r="632" spans="1:20" hidden="1">
      <c r="A632">
        <v>631</v>
      </c>
      <c r="B632">
        <v>69</v>
      </c>
      <c r="D632">
        <v>701000001</v>
      </c>
      <c r="E632" s="139">
        <v>44929</v>
      </c>
      <c r="F632">
        <f t="shared" si="27"/>
        <v>1</v>
      </c>
      <c r="G632" s="139">
        <v>44929</v>
      </c>
      <c r="H632">
        <f t="shared" si="28"/>
        <v>16</v>
      </c>
      <c r="I632" t="s">
        <v>3905</v>
      </c>
      <c r="J632" t="e">
        <f>VLOOKUP(I632,'C701- Recalculate'!$D$27:$D$751,1,0)</f>
        <v>#N/A</v>
      </c>
      <c r="K632">
        <v>0</v>
      </c>
      <c r="L632">
        <v>483.83</v>
      </c>
      <c r="M632" s="138">
        <f t="shared" si="29"/>
        <v>-483.83</v>
      </c>
      <c r="N632" t="s">
        <v>315</v>
      </c>
      <c r="P632" t="s">
        <v>3835</v>
      </c>
      <c r="R632" t="s">
        <v>3906</v>
      </c>
      <c r="T632" t="s">
        <v>1462</v>
      </c>
    </row>
    <row r="633" spans="1:20" hidden="1">
      <c r="A633">
        <v>632</v>
      </c>
      <c r="B633">
        <v>69</v>
      </c>
      <c r="D633">
        <v>701000001</v>
      </c>
      <c r="E633" s="139">
        <v>44929</v>
      </c>
      <c r="F633">
        <f t="shared" si="27"/>
        <v>1</v>
      </c>
      <c r="G633" s="139">
        <v>44929</v>
      </c>
      <c r="H633">
        <f t="shared" si="28"/>
        <v>16</v>
      </c>
      <c r="I633" t="s">
        <v>3905</v>
      </c>
      <c r="J633" t="e">
        <f>VLOOKUP(I633,'C701- Recalculate'!$D$27:$D$751,1,0)</f>
        <v>#N/A</v>
      </c>
      <c r="K633">
        <v>483.83</v>
      </c>
      <c r="L633">
        <v>0</v>
      </c>
      <c r="M633" s="138">
        <f t="shared" si="29"/>
        <v>483.83</v>
      </c>
      <c r="N633" t="s">
        <v>315</v>
      </c>
      <c r="P633" t="s">
        <v>3835</v>
      </c>
      <c r="R633" t="s">
        <v>3906</v>
      </c>
      <c r="T633" t="s">
        <v>1462</v>
      </c>
    </row>
    <row r="634" spans="1:20" hidden="1">
      <c r="A634">
        <v>633</v>
      </c>
      <c r="B634">
        <v>69</v>
      </c>
      <c r="D634">
        <v>701000001</v>
      </c>
      <c r="E634" s="139">
        <v>44977</v>
      </c>
      <c r="F634">
        <f t="shared" si="27"/>
        <v>2</v>
      </c>
      <c r="G634" s="139">
        <v>44977</v>
      </c>
      <c r="H634">
        <f t="shared" si="28"/>
        <v>16</v>
      </c>
      <c r="I634" t="s">
        <v>3929</v>
      </c>
      <c r="J634" t="e">
        <f>VLOOKUP(I634,'C701- Recalculate'!$D$27:$D$751,1,0)</f>
        <v>#N/A</v>
      </c>
      <c r="K634">
        <v>0</v>
      </c>
      <c r="L634">
        <v>3020</v>
      </c>
      <c r="M634" s="138">
        <f t="shared" si="29"/>
        <v>-3020</v>
      </c>
      <c r="N634" t="s">
        <v>315</v>
      </c>
      <c r="P634" t="s">
        <v>3835</v>
      </c>
      <c r="R634" t="s">
        <v>3930</v>
      </c>
      <c r="T634" t="s">
        <v>1462</v>
      </c>
    </row>
    <row r="635" spans="1:20" hidden="1">
      <c r="A635">
        <v>634</v>
      </c>
      <c r="B635">
        <v>69</v>
      </c>
      <c r="D635">
        <v>701000001</v>
      </c>
      <c r="E635" s="139">
        <v>44977</v>
      </c>
      <c r="F635">
        <f t="shared" si="27"/>
        <v>2</v>
      </c>
      <c r="G635" s="139">
        <v>44977</v>
      </c>
      <c r="H635">
        <f t="shared" si="28"/>
        <v>16</v>
      </c>
      <c r="I635" t="s">
        <v>3929</v>
      </c>
      <c r="J635" t="e">
        <f>VLOOKUP(I635,'C701- Recalculate'!$D$27:$D$751,1,0)</f>
        <v>#N/A</v>
      </c>
      <c r="K635">
        <v>3020</v>
      </c>
      <c r="L635">
        <v>0</v>
      </c>
      <c r="M635" s="138">
        <f t="shared" si="29"/>
        <v>3020</v>
      </c>
      <c r="N635" t="s">
        <v>315</v>
      </c>
      <c r="P635" t="s">
        <v>3835</v>
      </c>
      <c r="R635" t="s">
        <v>3930</v>
      </c>
      <c r="T635" t="s">
        <v>1462</v>
      </c>
    </row>
    <row r="636" spans="1:20" hidden="1">
      <c r="A636">
        <v>635</v>
      </c>
      <c r="B636">
        <v>69</v>
      </c>
      <c r="D636">
        <v>701000001</v>
      </c>
      <c r="E636" s="139">
        <v>44984</v>
      </c>
      <c r="F636">
        <f t="shared" si="27"/>
        <v>2</v>
      </c>
      <c r="G636" s="139">
        <v>44984</v>
      </c>
      <c r="H636">
        <f t="shared" si="28"/>
        <v>16</v>
      </c>
      <c r="I636" t="s">
        <v>3931</v>
      </c>
      <c r="J636" t="e">
        <f>VLOOKUP(I636,'C701- Recalculate'!$D$27:$D$751,1,0)</f>
        <v>#N/A</v>
      </c>
      <c r="K636">
        <v>0</v>
      </c>
      <c r="L636">
        <v>17200</v>
      </c>
      <c r="M636" s="138">
        <f t="shared" si="29"/>
        <v>-17200</v>
      </c>
      <c r="N636" t="s">
        <v>178</v>
      </c>
      <c r="P636" t="s">
        <v>3819</v>
      </c>
      <c r="R636" t="s">
        <v>3932</v>
      </c>
      <c r="T636" t="s">
        <v>1462</v>
      </c>
    </row>
    <row r="637" spans="1:20" hidden="1">
      <c r="A637">
        <v>636</v>
      </c>
      <c r="B637">
        <v>69</v>
      </c>
      <c r="D637">
        <v>701000001</v>
      </c>
      <c r="E637" s="139">
        <v>44985</v>
      </c>
      <c r="F637">
        <f t="shared" si="27"/>
        <v>2</v>
      </c>
      <c r="G637" s="139">
        <v>44985</v>
      </c>
      <c r="H637">
        <f t="shared" si="28"/>
        <v>16</v>
      </c>
      <c r="I637" s="139" t="s">
        <v>3933</v>
      </c>
      <c r="J637" t="e">
        <f>VLOOKUP(I637,'C701- Recalculate'!$D$27:$D$751,1,0)</f>
        <v>#N/A</v>
      </c>
      <c r="K637">
        <v>0</v>
      </c>
      <c r="L637">
        <v>410</v>
      </c>
      <c r="M637" s="138">
        <f t="shared" si="29"/>
        <v>-410</v>
      </c>
      <c r="N637" t="s">
        <v>178</v>
      </c>
      <c r="P637" t="s">
        <v>3832</v>
      </c>
      <c r="R637" t="s">
        <v>3934</v>
      </c>
      <c r="T637" t="s">
        <v>1462</v>
      </c>
    </row>
    <row r="638" spans="1:20" hidden="1">
      <c r="A638">
        <v>637</v>
      </c>
      <c r="B638">
        <v>69</v>
      </c>
      <c r="D638">
        <v>701000001</v>
      </c>
      <c r="E638" s="139">
        <v>45000</v>
      </c>
      <c r="F638">
        <f t="shared" si="27"/>
        <v>3</v>
      </c>
      <c r="G638" s="139">
        <v>45000</v>
      </c>
      <c r="H638">
        <f t="shared" si="28"/>
        <v>16</v>
      </c>
      <c r="I638" s="139" t="s">
        <v>3935</v>
      </c>
      <c r="J638" t="e">
        <f>VLOOKUP(I638,'C701- Recalculate'!$D$27:$D$751,1,0)</f>
        <v>#N/A</v>
      </c>
      <c r="K638">
        <v>0</v>
      </c>
      <c r="L638">
        <v>13500</v>
      </c>
      <c r="M638" s="138">
        <f t="shared" si="29"/>
        <v>-13500</v>
      </c>
      <c r="N638" t="s">
        <v>178</v>
      </c>
      <c r="P638" t="s">
        <v>3819</v>
      </c>
      <c r="R638" t="s">
        <v>3936</v>
      </c>
      <c r="T638" t="s">
        <v>1462</v>
      </c>
    </row>
    <row r="639" spans="1:20" hidden="1">
      <c r="A639">
        <v>638</v>
      </c>
      <c r="B639">
        <v>69</v>
      </c>
      <c r="D639">
        <v>701000001</v>
      </c>
      <c r="E639" s="139">
        <v>45012</v>
      </c>
      <c r="F639">
        <f t="shared" si="27"/>
        <v>3</v>
      </c>
      <c r="G639" s="139">
        <v>45012</v>
      </c>
      <c r="H639">
        <f t="shared" si="28"/>
        <v>16</v>
      </c>
      <c r="I639" t="s">
        <v>3885</v>
      </c>
      <c r="J639" t="e">
        <f>VLOOKUP(I639,'C701- Recalculate'!$D$27:$D$751,1,0)</f>
        <v>#N/A</v>
      </c>
      <c r="K639">
        <v>0</v>
      </c>
      <c r="L639">
        <v>1010896</v>
      </c>
      <c r="M639" s="138">
        <f t="shared" si="29"/>
        <v>-1010896</v>
      </c>
      <c r="N639" t="s">
        <v>178</v>
      </c>
      <c r="P639" t="s">
        <v>3819</v>
      </c>
      <c r="R639" t="s">
        <v>3886</v>
      </c>
      <c r="T639" t="s">
        <v>1462</v>
      </c>
    </row>
    <row r="640" spans="1:20" hidden="1">
      <c r="A640">
        <v>639</v>
      </c>
      <c r="B640">
        <v>69</v>
      </c>
      <c r="D640">
        <v>701000001</v>
      </c>
      <c r="E640" s="139">
        <v>45012</v>
      </c>
      <c r="F640">
        <f t="shared" si="27"/>
        <v>3</v>
      </c>
      <c r="G640" s="139">
        <v>45012</v>
      </c>
      <c r="H640">
        <f t="shared" si="28"/>
        <v>16</v>
      </c>
      <c r="I640" t="s">
        <v>3857</v>
      </c>
      <c r="J640" t="e">
        <f>VLOOKUP(I640,'C701- Recalculate'!$D$27:$D$751,1,0)</f>
        <v>#N/A</v>
      </c>
      <c r="K640">
        <v>0</v>
      </c>
      <c r="L640">
        <v>28521507</v>
      </c>
      <c r="M640" s="138">
        <f t="shared" si="29"/>
        <v>-28521507</v>
      </c>
      <c r="N640" t="s">
        <v>178</v>
      </c>
      <c r="P640" t="s">
        <v>3835</v>
      </c>
      <c r="R640" t="s">
        <v>3858</v>
      </c>
      <c r="S640" t="s">
        <v>4645</v>
      </c>
      <c r="T640" t="s">
        <v>1462</v>
      </c>
    </row>
    <row r="641" spans="1:20" hidden="1">
      <c r="A641">
        <v>640</v>
      </c>
      <c r="B641">
        <v>69</v>
      </c>
      <c r="D641">
        <v>701000001</v>
      </c>
      <c r="E641" s="139">
        <v>45042</v>
      </c>
      <c r="F641">
        <f t="shared" si="27"/>
        <v>4</v>
      </c>
      <c r="G641" s="139">
        <v>45042</v>
      </c>
      <c r="H641">
        <f t="shared" si="28"/>
        <v>16</v>
      </c>
      <c r="I641" t="s">
        <v>3937</v>
      </c>
      <c r="J641" t="e">
        <f>VLOOKUP(I641,'C701- Recalculate'!$D$27:$D$751,1,0)</f>
        <v>#N/A</v>
      </c>
      <c r="K641">
        <v>0</v>
      </c>
      <c r="L641">
        <v>410</v>
      </c>
      <c r="M641" s="138">
        <f t="shared" si="29"/>
        <v>-410</v>
      </c>
      <c r="N641" t="s">
        <v>178</v>
      </c>
      <c r="P641" t="s">
        <v>3832</v>
      </c>
      <c r="R641" t="s">
        <v>3938</v>
      </c>
      <c r="T641" t="s">
        <v>1462</v>
      </c>
    </row>
    <row r="642" spans="1:20" hidden="1">
      <c r="A642">
        <v>641</v>
      </c>
      <c r="B642">
        <v>69</v>
      </c>
      <c r="D642">
        <v>701000001</v>
      </c>
      <c r="E642" s="139">
        <v>45056</v>
      </c>
      <c r="F642">
        <f t="shared" si="27"/>
        <v>5</v>
      </c>
      <c r="G642" s="139">
        <v>45056</v>
      </c>
      <c r="H642">
        <f t="shared" si="28"/>
        <v>16</v>
      </c>
      <c r="I642" s="139" t="s">
        <v>3939</v>
      </c>
      <c r="J642" t="e">
        <f>VLOOKUP(I642,'C701- Recalculate'!$D$27:$D$751,1,0)</f>
        <v>#N/A</v>
      </c>
      <c r="K642">
        <v>0</v>
      </c>
      <c r="L642">
        <v>82516950</v>
      </c>
      <c r="M642" s="138">
        <f t="shared" si="29"/>
        <v>-82516950</v>
      </c>
      <c r="N642" t="s">
        <v>178</v>
      </c>
      <c r="P642" t="s">
        <v>3864</v>
      </c>
      <c r="R642" t="s">
        <v>3940</v>
      </c>
      <c r="S642" t="s">
        <v>4634</v>
      </c>
      <c r="T642" t="s">
        <v>1462</v>
      </c>
    </row>
    <row r="643" spans="1:20" hidden="1">
      <c r="A643">
        <v>642</v>
      </c>
      <c r="B643">
        <v>69</v>
      </c>
      <c r="D643">
        <v>701000001</v>
      </c>
      <c r="E643" s="139">
        <v>45072</v>
      </c>
      <c r="F643">
        <f t="shared" ref="F643:F706" si="30">MONTH(E643)</f>
        <v>5</v>
      </c>
      <c r="G643" s="139">
        <v>45072</v>
      </c>
      <c r="H643">
        <f t="shared" ref="H643:H706" si="31">LEN(I643)</f>
        <v>16</v>
      </c>
      <c r="I643" t="s">
        <v>3941</v>
      </c>
      <c r="J643" t="e">
        <f>VLOOKUP(I643,'C701- Recalculate'!$D$27:$D$751,1,0)</f>
        <v>#N/A</v>
      </c>
      <c r="K643">
        <v>0</v>
      </c>
      <c r="L643">
        <v>413334</v>
      </c>
      <c r="M643" s="138">
        <f t="shared" ref="M643:M706" si="32">K643-L643</f>
        <v>-413334</v>
      </c>
      <c r="N643" t="s">
        <v>178</v>
      </c>
      <c r="P643" t="s">
        <v>3819</v>
      </c>
      <c r="R643" t="s">
        <v>3942</v>
      </c>
      <c r="T643" t="s">
        <v>1462</v>
      </c>
    </row>
    <row r="644" spans="1:20" hidden="1">
      <c r="A644">
        <v>643</v>
      </c>
      <c r="B644">
        <v>69</v>
      </c>
      <c r="D644">
        <v>701000001</v>
      </c>
      <c r="E644" s="139">
        <v>45050</v>
      </c>
      <c r="F644">
        <f t="shared" si="30"/>
        <v>5</v>
      </c>
      <c r="G644" s="139">
        <v>45050</v>
      </c>
      <c r="H644">
        <f t="shared" si="31"/>
        <v>16</v>
      </c>
      <c r="I644" t="s">
        <v>3897</v>
      </c>
      <c r="J644" t="e">
        <f>VLOOKUP(I644,'C701- Recalculate'!$D$27:$D$751,1,0)</f>
        <v>#N/A</v>
      </c>
      <c r="K644" s="244">
        <v>0</v>
      </c>
      <c r="L644" s="244">
        <v>212447175</v>
      </c>
      <c r="M644" s="138">
        <f t="shared" si="32"/>
        <v>-212447175</v>
      </c>
      <c r="N644" t="s">
        <v>178</v>
      </c>
      <c r="P644" t="s">
        <v>3819</v>
      </c>
      <c r="R644" t="s">
        <v>3898</v>
      </c>
      <c r="S644">
        <v>4</v>
      </c>
      <c r="T644" t="s">
        <v>1462</v>
      </c>
    </row>
    <row r="645" spans="1:20" hidden="1">
      <c r="A645">
        <v>644</v>
      </c>
      <c r="B645">
        <v>69</v>
      </c>
      <c r="D645">
        <v>701000002</v>
      </c>
      <c r="E645" s="139">
        <v>44936</v>
      </c>
      <c r="F645">
        <f t="shared" si="30"/>
        <v>1</v>
      </c>
      <c r="G645" s="139">
        <v>44936</v>
      </c>
      <c r="H645">
        <f t="shared" si="31"/>
        <v>16</v>
      </c>
      <c r="I645" t="s">
        <v>1623</v>
      </c>
      <c r="J645" t="str">
        <f>VLOOKUP(I645,'C701- Recalculate'!$D$27:$D$751,1,0)</f>
        <v>069MPI1223530002</v>
      </c>
      <c r="K645">
        <v>0</v>
      </c>
      <c r="L645">
        <v>48219178</v>
      </c>
      <c r="M645" s="138">
        <f t="shared" si="32"/>
        <v>-48219178</v>
      </c>
      <c r="N645" t="s">
        <v>178</v>
      </c>
      <c r="P645" t="s">
        <v>3839</v>
      </c>
      <c r="R645" t="s">
        <v>3808</v>
      </c>
    </row>
    <row r="646" spans="1:20" hidden="1">
      <c r="A646">
        <v>645</v>
      </c>
      <c r="B646">
        <v>69</v>
      </c>
      <c r="D646">
        <v>701000002</v>
      </c>
      <c r="E646" s="139">
        <v>44936</v>
      </c>
      <c r="F646">
        <f t="shared" si="30"/>
        <v>1</v>
      </c>
      <c r="G646" s="139">
        <v>44936</v>
      </c>
      <c r="H646">
        <f t="shared" si="31"/>
        <v>16</v>
      </c>
      <c r="I646" t="s">
        <v>1650</v>
      </c>
      <c r="J646" t="str">
        <f>VLOOKUP(I646,'C701- Recalculate'!$D$27:$D$751,1,0)</f>
        <v>069MPI1223560001</v>
      </c>
      <c r="K646">
        <v>0</v>
      </c>
      <c r="L646">
        <v>23287672</v>
      </c>
      <c r="M646" s="138">
        <f t="shared" si="32"/>
        <v>-23287672</v>
      </c>
      <c r="N646" t="s">
        <v>178</v>
      </c>
      <c r="P646" t="s">
        <v>3839</v>
      </c>
      <c r="R646" t="s">
        <v>3808</v>
      </c>
    </row>
    <row r="647" spans="1:20" hidden="1">
      <c r="A647">
        <v>646</v>
      </c>
      <c r="B647">
        <v>69</v>
      </c>
      <c r="D647">
        <v>701000002</v>
      </c>
      <c r="E647" s="139">
        <v>44936</v>
      </c>
      <c r="F647">
        <f t="shared" si="30"/>
        <v>1</v>
      </c>
      <c r="G647" s="139">
        <v>44936</v>
      </c>
      <c r="H647">
        <f t="shared" si="31"/>
        <v>16</v>
      </c>
      <c r="I647" t="s">
        <v>1657</v>
      </c>
      <c r="J647" t="str">
        <f>VLOOKUP(I647,'C701- Recalculate'!$D$27:$D$751,1,0)</f>
        <v>069MPI1223600001</v>
      </c>
      <c r="K647">
        <v>0</v>
      </c>
      <c r="L647">
        <v>39945206</v>
      </c>
      <c r="M647" s="138">
        <f t="shared" si="32"/>
        <v>-39945206</v>
      </c>
      <c r="N647" t="s">
        <v>178</v>
      </c>
      <c r="P647" t="s">
        <v>3839</v>
      </c>
      <c r="R647" t="s">
        <v>3808</v>
      </c>
    </row>
    <row r="648" spans="1:20" hidden="1">
      <c r="A648">
        <v>647</v>
      </c>
      <c r="B648">
        <v>69</v>
      </c>
      <c r="D648">
        <v>701000002</v>
      </c>
      <c r="E648" s="139">
        <v>44936</v>
      </c>
      <c r="F648">
        <f t="shared" si="30"/>
        <v>1</v>
      </c>
      <c r="G648" s="139">
        <v>44936</v>
      </c>
      <c r="H648">
        <f t="shared" si="31"/>
        <v>16</v>
      </c>
      <c r="I648" t="s">
        <v>1734</v>
      </c>
      <c r="J648" t="str">
        <f>VLOOKUP(I648,'C701- Recalculate'!$D$27:$D$751,1,0)</f>
        <v>069MPI1230100002</v>
      </c>
      <c r="K648">
        <v>0</v>
      </c>
      <c r="L648">
        <v>39945205</v>
      </c>
      <c r="M648" s="138">
        <f t="shared" si="32"/>
        <v>-39945205</v>
      </c>
      <c r="N648" t="s">
        <v>178</v>
      </c>
      <c r="P648" t="s">
        <v>3839</v>
      </c>
      <c r="R648" t="s">
        <v>3808</v>
      </c>
    </row>
    <row r="649" spans="1:20" hidden="1">
      <c r="A649">
        <v>648</v>
      </c>
      <c r="B649">
        <v>69</v>
      </c>
      <c r="D649">
        <v>701000002</v>
      </c>
      <c r="E649" s="139">
        <v>44937</v>
      </c>
      <c r="F649">
        <f t="shared" si="30"/>
        <v>1</v>
      </c>
      <c r="G649" s="139">
        <v>44937</v>
      </c>
      <c r="H649">
        <f t="shared" si="31"/>
        <v>16</v>
      </c>
      <c r="I649" t="s">
        <v>1734</v>
      </c>
      <c r="J649" t="str">
        <f>VLOOKUP(I649,'C701- Recalculate'!$D$27:$D$751,1,0)</f>
        <v>069MPI1230100002</v>
      </c>
      <c r="K649">
        <v>0</v>
      </c>
      <c r="L649">
        <v>39945206</v>
      </c>
      <c r="M649" s="138">
        <f t="shared" si="32"/>
        <v>-39945206</v>
      </c>
      <c r="N649" t="s">
        <v>178</v>
      </c>
      <c r="P649" t="s">
        <v>3839</v>
      </c>
      <c r="R649" t="s">
        <v>3808</v>
      </c>
    </row>
    <row r="650" spans="1:20" hidden="1">
      <c r="A650">
        <v>649</v>
      </c>
      <c r="B650">
        <v>69</v>
      </c>
      <c r="D650">
        <v>701000002</v>
      </c>
      <c r="E650" s="139">
        <v>44938</v>
      </c>
      <c r="F650">
        <f t="shared" si="30"/>
        <v>1</v>
      </c>
      <c r="G650" s="139">
        <v>44938</v>
      </c>
      <c r="H650">
        <f t="shared" si="31"/>
        <v>16</v>
      </c>
      <c r="I650" t="s">
        <v>1661</v>
      </c>
      <c r="J650" t="str">
        <f>VLOOKUP(I650,'C701- Recalculate'!$D$27:$D$751,1,0)</f>
        <v>069MPI1223600002</v>
      </c>
      <c r="K650">
        <v>0</v>
      </c>
      <c r="L650">
        <v>26630137</v>
      </c>
      <c r="M650" s="138">
        <f t="shared" si="32"/>
        <v>-26630137</v>
      </c>
      <c r="N650" t="s">
        <v>178</v>
      </c>
      <c r="P650" t="s">
        <v>3839</v>
      </c>
      <c r="R650" t="s">
        <v>3808</v>
      </c>
    </row>
    <row r="651" spans="1:20" hidden="1">
      <c r="A651">
        <v>650</v>
      </c>
      <c r="B651">
        <v>69</v>
      </c>
      <c r="D651">
        <v>701000002</v>
      </c>
      <c r="E651" s="139">
        <v>44939</v>
      </c>
      <c r="F651">
        <f t="shared" si="30"/>
        <v>1</v>
      </c>
      <c r="G651" s="139">
        <v>44939</v>
      </c>
      <c r="H651">
        <f t="shared" si="31"/>
        <v>16</v>
      </c>
      <c r="I651" t="s">
        <v>1740</v>
      </c>
      <c r="J651" t="str">
        <f>VLOOKUP(I651,'C701- Recalculate'!$D$27:$D$751,1,0)</f>
        <v>069MPI1230100003</v>
      </c>
      <c r="K651">
        <v>0</v>
      </c>
      <c r="L651">
        <v>26630137</v>
      </c>
      <c r="M651" s="138">
        <f t="shared" si="32"/>
        <v>-26630137</v>
      </c>
      <c r="N651" t="s">
        <v>178</v>
      </c>
      <c r="P651" t="s">
        <v>3839</v>
      </c>
      <c r="R651" t="s">
        <v>3808</v>
      </c>
    </row>
    <row r="652" spans="1:20" hidden="1">
      <c r="A652">
        <v>651</v>
      </c>
      <c r="B652">
        <v>69</v>
      </c>
      <c r="D652">
        <v>701000002</v>
      </c>
      <c r="E652" s="139">
        <v>44942</v>
      </c>
      <c r="F652">
        <f t="shared" si="30"/>
        <v>1</v>
      </c>
      <c r="G652" s="139">
        <v>44942</v>
      </c>
      <c r="H652">
        <f t="shared" si="31"/>
        <v>16</v>
      </c>
      <c r="I652" t="s">
        <v>1623</v>
      </c>
      <c r="J652" t="str">
        <f>VLOOKUP(I652,'C701- Recalculate'!$D$27:$D$751,1,0)</f>
        <v>069MPI1223530002</v>
      </c>
      <c r="K652">
        <v>0</v>
      </c>
      <c r="L652">
        <v>48219178</v>
      </c>
      <c r="M652" s="138">
        <f t="shared" si="32"/>
        <v>-48219178</v>
      </c>
      <c r="N652" t="s">
        <v>178</v>
      </c>
      <c r="P652" t="s">
        <v>3839</v>
      </c>
      <c r="R652" t="s">
        <v>3808</v>
      </c>
    </row>
    <row r="653" spans="1:20" hidden="1">
      <c r="A653">
        <v>652</v>
      </c>
      <c r="B653">
        <v>69</v>
      </c>
      <c r="D653">
        <v>701000002</v>
      </c>
      <c r="E653" s="139">
        <v>44942</v>
      </c>
      <c r="F653">
        <f t="shared" si="30"/>
        <v>1</v>
      </c>
      <c r="G653" s="139">
        <v>44942</v>
      </c>
      <c r="H653">
        <f t="shared" si="31"/>
        <v>16</v>
      </c>
      <c r="I653" t="s">
        <v>1654</v>
      </c>
      <c r="J653" t="str">
        <f>VLOOKUP(I653,'C701- Recalculate'!$D$27:$D$751,1,0)</f>
        <v>069MPI1223560002</v>
      </c>
      <c r="K653">
        <v>0</v>
      </c>
      <c r="L653">
        <v>23287671</v>
      </c>
      <c r="M653" s="138">
        <f t="shared" si="32"/>
        <v>-23287671</v>
      </c>
      <c r="N653" t="s">
        <v>178</v>
      </c>
      <c r="P653" t="s">
        <v>3839</v>
      </c>
      <c r="R653" t="s">
        <v>3808</v>
      </c>
    </row>
    <row r="654" spans="1:20" hidden="1">
      <c r="A654">
        <v>653</v>
      </c>
      <c r="B654">
        <v>69</v>
      </c>
      <c r="D654">
        <v>701000002</v>
      </c>
      <c r="E654" s="139">
        <v>44942</v>
      </c>
      <c r="F654">
        <f t="shared" si="30"/>
        <v>1</v>
      </c>
      <c r="G654" s="139">
        <v>44942</v>
      </c>
      <c r="H654">
        <f t="shared" si="31"/>
        <v>16</v>
      </c>
      <c r="I654" t="s">
        <v>1657</v>
      </c>
      <c r="J654" t="str">
        <f>VLOOKUP(I654,'C701- Recalculate'!$D$27:$D$751,1,0)</f>
        <v>069MPI1223600001</v>
      </c>
      <c r="K654">
        <v>0</v>
      </c>
      <c r="L654">
        <v>39945206</v>
      </c>
      <c r="M654" s="138">
        <f t="shared" si="32"/>
        <v>-39945206</v>
      </c>
      <c r="N654" t="s">
        <v>178</v>
      </c>
      <c r="P654" t="s">
        <v>3839</v>
      </c>
      <c r="R654" t="s">
        <v>3808</v>
      </c>
    </row>
    <row r="655" spans="1:20" hidden="1">
      <c r="A655">
        <v>654</v>
      </c>
      <c r="B655">
        <v>69</v>
      </c>
      <c r="D655">
        <v>701000002</v>
      </c>
      <c r="E655" s="139">
        <v>44942</v>
      </c>
      <c r="F655">
        <f t="shared" si="30"/>
        <v>1</v>
      </c>
      <c r="G655" s="139">
        <v>44942</v>
      </c>
      <c r="H655">
        <f t="shared" si="31"/>
        <v>16</v>
      </c>
      <c r="I655" t="s">
        <v>1657</v>
      </c>
      <c r="J655" t="str">
        <f>VLOOKUP(I655,'C701- Recalculate'!$D$27:$D$751,1,0)</f>
        <v>069MPI1223600001</v>
      </c>
      <c r="K655">
        <v>0</v>
      </c>
      <c r="L655">
        <v>79890411</v>
      </c>
      <c r="M655" s="138">
        <f t="shared" si="32"/>
        <v>-79890411</v>
      </c>
      <c r="N655" t="s">
        <v>178</v>
      </c>
      <c r="P655" t="s">
        <v>3839</v>
      </c>
      <c r="R655" t="s">
        <v>3808</v>
      </c>
    </row>
    <row r="656" spans="1:20" hidden="1">
      <c r="A656">
        <v>655</v>
      </c>
      <c r="B656">
        <v>69</v>
      </c>
      <c r="D656">
        <v>701000002</v>
      </c>
      <c r="E656" s="139">
        <v>44942</v>
      </c>
      <c r="F656">
        <f t="shared" si="30"/>
        <v>1</v>
      </c>
      <c r="G656" s="139">
        <v>44942</v>
      </c>
      <c r="H656">
        <f t="shared" si="31"/>
        <v>16</v>
      </c>
      <c r="I656" t="s">
        <v>1734</v>
      </c>
      <c r="J656" t="str">
        <f>VLOOKUP(I656,'C701- Recalculate'!$D$27:$D$751,1,0)</f>
        <v>069MPI1230100002</v>
      </c>
      <c r="K656">
        <v>0</v>
      </c>
      <c r="L656">
        <v>39945205</v>
      </c>
      <c r="M656" s="138">
        <f t="shared" si="32"/>
        <v>-39945205</v>
      </c>
      <c r="N656" t="s">
        <v>178</v>
      </c>
      <c r="P656" t="s">
        <v>3839</v>
      </c>
      <c r="R656" t="s">
        <v>3808</v>
      </c>
    </row>
    <row r="657" spans="1:20" hidden="1">
      <c r="A657">
        <v>656</v>
      </c>
      <c r="B657">
        <v>69</v>
      </c>
      <c r="D657">
        <v>701000002</v>
      </c>
      <c r="E657" s="139">
        <v>44942</v>
      </c>
      <c r="F657">
        <f t="shared" si="30"/>
        <v>1</v>
      </c>
      <c r="G657" s="139">
        <v>44942</v>
      </c>
      <c r="H657">
        <f t="shared" si="31"/>
        <v>16</v>
      </c>
      <c r="I657" t="s">
        <v>1757</v>
      </c>
      <c r="J657" t="str">
        <f>VLOOKUP(I657,'C701- Recalculate'!$D$27:$D$751,1,0)</f>
        <v>069MPI1230160002</v>
      </c>
      <c r="K657">
        <v>0</v>
      </c>
      <c r="L657">
        <v>26630137</v>
      </c>
      <c r="M657" s="138">
        <f t="shared" si="32"/>
        <v>-26630137</v>
      </c>
      <c r="N657" t="s">
        <v>178</v>
      </c>
      <c r="P657" t="s">
        <v>3839</v>
      </c>
      <c r="R657" t="s">
        <v>3808</v>
      </c>
    </row>
    <row r="658" spans="1:20" hidden="1">
      <c r="A658">
        <v>657</v>
      </c>
      <c r="B658">
        <v>69</v>
      </c>
      <c r="D658">
        <v>701000002</v>
      </c>
      <c r="E658" s="139">
        <v>44943</v>
      </c>
      <c r="F658">
        <f t="shared" si="30"/>
        <v>1</v>
      </c>
      <c r="G658" s="139">
        <v>44943</v>
      </c>
      <c r="H658">
        <f t="shared" si="31"/>
        <v>16</v>
      </c>
      <c r="I658" t="s">
        <v>1657</v>
      </c>
      <c r="J658" t="str">
        <f>VLOOKUP(I658,'C701- Recalculate'!$D$27:$D$751,1,0)</f>
        <v>069MPI1223600001</v>
      </c>
      <c r="K658">
        <v>0</v>
      </c>
      <c r="L658">
        <v>39945205</v>
      </c>
      <c r="M658" s="138">
        <f t="shared" si="32"/>
        <v>-39945205</v>
      </c>
      <c r="N658" t="s">
        <v>178</v>
      </c>
      <c r="P658" t="s">
        <v>3839</v>
      </c>
      <c r="R658" t="s">
        <v>3808</v>
      </c>
    </row>
    <row r="659" spans="1:20" hidden="1">
      <c r="A659">
        <v>658</v>
      </c>
      <c r="B659">
        <v>69</v>
      </c>
      <c r="D659">
        <v>701000002</v>
      </c>
      <c r="E659" s="139">
        <v>44943</v>
      </c>
      <c r="F659">
        <f t="shared" si="30"/>
        <v>1</v>
      </c>
      <c r="G659" s="139">
        <v>44943</v>
      </c>
      <c r="H659">
        <f t="shared" si="31"/>
        <v>16</v>
      </c>
      <c r="I659" t="s">
        <v>1754</v>
      </c>
      <c r="J659" t="str">
        <f>VLOOKUP(I659,'C701- Recalculate'!$D$27:$D$751,1,0)</f>
        <v>069MPI1230160001</v>
      </c>
      <c r="K659">
        <v>0</v>
      </c>
      <c r="L659">
        <v>39945206</v>
      </c>
      <c r="M659" s="138">
        <f t="shared" si="32"/>
        <v>-39945206</v>
      </c>
      <c r="N659" t="s">
        <v>178</v>
      </c>
      <c r="P659" t="s">
        <v>3839</v>
      </c>
      <c r="R659" t="s">
        <v>3808</v>
      </c>
    </row>
    <row r="660" spans="1:20" hidden="1">
      <c r="A660">
        <v>659</v>
      </c>
      <c r="B660">
        <v>69</v>
      </c>
      <c r="D660">
        <v>701000002</v>
      </c>
      <c r="E660" s="139">
        <v>44944</v>
      </c>
      <c r="F660">
        <f t="shared" si="30"/>
        <v>1</v>
      </c>
      <c r="G660" s="139">
        <v>44944</v>
      </c>
      <c r="H660">
        <f t="shared" si="31"/>
        <v>16</v>
      </c>
      <c r="I660" t="s">
        <v>1654</v>
      </c>
      <c r="J660" t="str">
        <f>VLOOKUP(I660,'C701- Recalculate'!$D$27:$D$751,1,0)</f>
        <v>069MPI1223560002</v>
      </c>
      <c r="K660">
        <v>0</v>
      </c>
      <c r="L660">
        <v>23287672</v>
      </c>
      <c r="M660" s="138">
        <f t="shared" si="32"/>
        <v>-23287672</v>
      </c>
      <c r="N660" t="s">
        <v>178</v>
      </c>
      <c r="P660" t="s">
        <v>3839</v>
      </c>
      <c r="R660" t="s">
        <v>3808</v>
      </c>
    </row>
    <row r="661" spans="1:20" hidden="1">
      <c r="A661">
        <v>660</v>
      </c>
      <c r="B661">
        <v>69</v>
      </c>
      <c r="D661">
        <v>701000002</v>
      </c>
      <c r="E661" s="139">
        <v>44944</v>
      </c>
      <c r="F661">
        <f t="shared" si="30"/>
        <v>1</v>
      </c>
      <c r="G661" s="139">
        <v>44944</v>
      </c>
      <c r="H661">
        <f t="shared" si="31"/>
        <v>16</v>
      </c>
      <c r="I661" t="s">
        <v>1661</v>
      </c>
      <c r="J661" t="str">
        <f>VLOOKUP(I661,'C701- Recalculate'!$D$27:$D$751,1,0)</f>
        <v>069MPI1223600002</v>
      </c>
      <c r="K661">
        <v>0</v>
      </c>
      <c r="L661">
        <v>26630137</v>
      </c>
      <c r="M661" s="138">
        <f t="shared" si="32"/>
        <v>-26630137</v>
      </c>
      <c r="N661" t="s">
        <v>178</v>
      </c>
      <c r="P661" t="s">
        <v>3839</v>
      </c>
      <c r="R661" t="s">
        <v>3808</v>
      </c>
    </row>
    <row r="662" spans="1:20" hidden="1">
      <c r="A662">
        <v>661</v>
      </c>
      <c r="B662">
        <v>69</v>
      </c>
      <c r="D662">
        <v>701000002</v>
      </c>
      <c r="E662" s="139">
        <v>44945</v>
      </c>
      <c r="F662">
        <f t="shared" si="30"/>
        <v>1</v>
      </c>
      <c r="G662" s="139">
        <v>44945</v>
      </c>
      <c r="H662">
        <f t="shared" si="31"/>
        <v>16</v>
      </c>
      <c r="I662" t="s">
        <v>1657</v>
      </c>
      <c r="J662" t="str">
        <f>VLOOKUP(I662,'C701- Recalculate'!$D$27:$D$751,1,0)</f>
        <v>069MPI1223600001</v>
      </c>
      <c r="K662">
        <v>0</v>
      </c>
      <c r="L662">
        <v>39945205</v>
      </c>
      <c r="M662" s="138">
        <f t="shared" si="32"/>
        <v>-39945205</v>
      </c>
      <c r="N662" t="s">
        <v>178</v>
      </c>
      <c r="P662" t="s">
        <v>3839</v>
      </c>
      <c r="R662" t="s">
        <v>3808</v>
      </c>
    </row>
    <row r="663" spans="1:20" hidden="1">
      <c r="A663">
        <v>662</v>
      </c>
      <c r="B663">
        <v>69</v>
      </c>
      <c r="D663">
        <v>701000002</v>
      </c>
      <c r="E663" s="139">
        <v>44946</v>
      </c>
      <c r="F663">
        <f t="shared" si="30"/>
        <v>1</v>
      </c>
      <c r="G663" s="139">
        <v>44946</v>
      </c>
      <c r="H663">
        <f t="shared" si="31"/>
        <v>16</v>
      </c>
      <c r="I663" t="s">
        <v>1627</v>
      </c>
      <c r="J663" t="str">
        <f>VLOOKUP(I663,'C701- Recalculate'!$D$27:$D$751,1,0)</f>
        <v>069MPI1223530001</v>
      </c>
      <c r="K663">
        <v>0</v>
      </c>
      <c r="L663">
        <v>48219178</v>
      </c>
      <c r="M663" s="138">
        <f t="shared" si="32"/>
        <v>-48219178</v>
      </c>
      <c r="N663" t="s">
        <v>178</v>
      </c>
      <c r="P663" t="s">
        <v>3839</v>
      </c>
      <c r="R663" t="s">
        <v>3808</v>
      </c>
    </row>
    <row r="664" spans="1:20" hidden="1">
      <c r="A664">
        <v>663</v>
      </c>
      <c r="B664">
        <v>69</v>
      </c>
      <c r="D664">
        <v>701000002</v>
      </c>
      <c r="E664" s="139">
        <v>44946</v>
      </c>
      <c r="F664">
        <f t="shared" si="30"/>
        <v>1</v>
      </c>
      <c r="G664" s="139">
        <v>44946</v>
      </c>
      <c r="H664">
        <f t="shared" si="31"/>
        <v>16</v>
      </c>
      <c r="I664" t="s">
        <v>1650</v>
      </c>
      <c r="J664" t="str">
        <f>VLOOKUP(I664,'C701- Recalculate'!$D$27:$D$751,1,0)</f>
        <v>069MPI1223560001</v>
      </c>
      <c r="K664">
        <v>0</v>
      </c>
      <c r="L664">
        <v>23287671</v>
      </c>
      <c r="M664" s="138">
        <f t="shared" si="32"/>
        <v>-23287671</v>
      </c>
      <c r="N664" t="s">
        <v>178</v>
      </c>
      <c r="P664" t="s">
        <v>3839</v>
      </c>
      <c r="R664" t="s">
        <v>3808</v>
      </c>
    </row>
    <row r="665" spans="1:20" hidden="1">
      <c r="A665">
        <v>664</v>
      </c>
      <c r="B665">
        <v>69</v>
      </c>
      <c r="D665">
        <v>701000002</v>
      </c>
      <c r="E665" s="139">
        <v>44946</v>
      </c>
      <c r="F665">
        <f t="shared" si="30"/>
        <v>1</v>
      </c>
      <c r="G665" s="139">
        <v>44946</v>
      </c>
      <c r="H665">
        <f t="shared" si="31"/>
        <v>16</v>
      </c>
      <c r="I665" t="s">
        <v>1728</v>
      </c>
      <c r="J665" t="str">
        <f>VLOOKUP(I665,'C701- Recalculate'!$D$27:$D$751,1,0)</f>
        <v>069MPI1230040001</v>
      </c>
      <c r="K665">
        <v>0</v>
      </c>
      <c r="L665">
        <v>44931506</v>
      </c>
      <c r="M665" s="138">
        <f t="shared" si="32"/>
        <v>-44931506</v>
      </c>
      <c r="N665" t="s">
        <v>178</v>
      </c>
      <c r="P665" t="s">
        <v>3839</v>
      </c>
      <c r="R665" t="s">
        <v>3808</v>
      </c>
    </row>
    <row r="666" spans="1:20" hidden="1">
      <c r="A666">
        <v>665</v>
      </c>
      <c r="B666">
        <v>69</v>
      </c>
      <c r="D666">
        <v>701000002</v>
      </c>
      <c r="E666" s="139">
        <v>44946</v>
      </c>
      <c r="F666">
        <f t="shared" si="30"/>
        <v>1</v>
      </c>
      <c r="G666" s="139">
        <v>44946</v>
      </c>
      <c r="H666">
        <f t="shared" si="31"/>
        <v>16</v>
      </c>
      <c r="I666" t="s">
        <v>1754</v>
      </c>
      <c r="J666" t="str">
        <f>VLOOKUP(I666,'C701- Recalculate'!$D$27:$D$751,1,0)</f>
        <v>069MPI1230160001</v>
      </c>
      <c r="K666">
        <v>0</v>
      </c>
      <c r="L666">
        <v>39945205</v>
      </c>
      <c r="M666" s="138">
        <f t="shared" si="32"/>
        <v>-39945205</v>
      </c>
      <c r="N666" t="s">
        <v>178</v>
      </c>
      <c r="P666" t="s">
        <v>3839</v>
      </c>
      <c r="R666" t="s">
        <v>3808</v>
      </c>
    </row>
    <row r="667" spans="1:20" hidden="1">
      <c r="A667">
        <v>666</v>
      </c>
      <c r="B667">
        <v>69</v>
      </c>
      <c r="D667">
        <v>701000002</v>
      </c>
      <c r="E667" s="139">
        <v>44952</v>
      </c>
      <c r="F667">
        <f t="shared" si="30"/>
        <v>1</v>
      </c>
      <c r="G667" s="139">
        <v>44952</v>
      </c>
      <c r="H667">
        <f t="shared" si="31"/>
        <v>16</v>
      </c>
      <c r="I667" t="s">
        <v>1657</v>
      </c>
      <c r="J667" t="str">
        <f>VLOOKUP(I667,'C701- Recalculate'!$D$27:$D$751,1,0)</f>
        <v>069MPI1223600001</v>
      </c>
      <c r="K667">
        <v>0</v>
      </c>
      <c r="L667">
        <v>39945205</v>
      </c>
      <c r="M667" s="138">
        <f t="shared" si="32"/>
        <v>-39945205</v>
      </c>
      <c r="N667" t="s">
        <v>178</v>
      </c>
      <c r="P667" t="s">
        <v>3839</v>
      </c>
      <c r="R667" t="s">
        <v>3808</v>
      </c>
    </row>
    <row r="668" spans="1:20" hidden="1">
      <c r="A668">
        <v>667</v>
      </c>
      <c r="B668">
        <v>69</v>
      </c>
      <c r="D668">
        <v>701000002</v>
      </c>
      <c r="E668" s="139">
        <v>44952</v>
      </c>
      <c r="F668">
        <f t="shared" si="30"/>
        <v>1</v>
      </c>
      <c r="G668" s="139">
        <v>44952</v>
      </c>
      <c r="H668">
        <f t="shared" si="31"/>
        <v>16</v>
      </c>
      <c r="I668" t="s">
        <v>1664</v>
      </c>
      <c r="J668" t="str">
        <f>VLOOKUP(I668,'C701- Recalculate'!$D$27:$D$751,1,0)</f>
        <v>069MPI1223600003</v>
      </c>
      <c r="K668">
        <v>0</v>
      </c>
      <c r="L668">
        <v>43835616</v>
      </c>
      <c r="M668" s="138">
        <f t="shared" si="32"/>
        <v>-43835616</v>
      </c>
      <c r="N668" t="s">
        <v>178</v>
      </c>
      <c r="P668" t="s">
        <v>3839</v>
      </c>
      <c r="R668" t="s">
        <v>3808</v>
      </c>
    </row>
    <row r="669" spans="1:20" hidden="1">
      <c r="A669">
        <v>668</v>
      </c>
      <c r="B669">
        <v>69</v>
      </c>
      <c r="D669">
        <v>701000002</v>
      </c>
      <c r="E669" s="139">
        <v>44952</v>
      </c>
      <c r="F669">
        <f t="shared" si="30"/>
        <v>1</v>
      </c>
      <c r="G669" s="139">
        <v>44952</v>
      </c>
      <c r="H669">
        <f t="shared" si="31"/>
        <v>16</v>
      </c>
      <c r="I669" t="s">
        <v>1728</v>
      </c>
      <c r="J669" t="str">
        <f>VLOOKUP(I669,'C701- Recalculate'!$D$27:$D$751,1,0)</f>
        <v>069MPI1230040001</v>
      </c>
      <c r="K669">
        <v>0</v>
      </c>
      <c r="L669">
        <v>224657535</v>
      </c>
      <c r="M669" s="138">
        <f t="shared" si="32"/>
        <v>-224657535</v>
      </c>
      <c r="N669" t="s">
        <v>178</v>
      </c>
      <c r="P669" t="s">
        <v>3839</v>
      </c>
      <c r="R669" t="s">
        <v>3808</v>
      </c>
    </row>
    <row r="670" spans="1:20" hidden="1">
      <c r="A670">
        <v>669</v>
      </c>
      <c r="B670">
        <v>69</v>
      </c>
      <c r="D670">
        <v>701000002</v>
      </c>
      <c r="E670" s="139">
        <v>44953</v>
      </c>
      <c r="F670">
        <f t="shared" si="30"/>
        <v>1</v>
      </c>
      <c r="G670" s="139">
        <v>44953</v>
      </c>
      <c r="H670">
        <f t="shared" si="31"/>
        <v>16</v>
      </c>
      <c r="I670" t="s">
        <v>1740</v>
      </c>
      <c r="J670" t="str">
        <f>VLOOKUP(I670,'C701- Recalculate'!$D$27:$D$751,1,0)</f>
        <v>069MPI1230100003</v>
      </c>
      <c r="K670">
        <v>0</v>
      </c>
      <c r="L670">
        <v>26630137</v>
      </c>
      <c r="M670" s="138">
        <f t="shared" si="32"/>
        <v>-26630137</v>
      </c>
      <c r="N670" t="s">
        <v>178</v>
      </c>
      <c r="P670" t="s">
        <v>3839</v>
      </c>
      <c r="R670" t="s">
        <v>3808</v>
      </c>
    </row>
    <row r="671" spans="1:20" hidden="1">
      <c r="A671">
        <v>670</v>
      </c>
      <c r="B671">
        <v>4</v>
      </c>
      <c r="D671">
        <v>701000001</v>
      </c>
      <c r="E671" s="139">
        <v>45022</v>
      </c>
      <c r="F671">
        <f t="shared" si="30"/>
        <v>4</v>
      </c>
      <c r="G671" s="139">
        <v>45022</v>
      </c>
      <c r="H671">
        <f t="shared" si="31"/>
        <v>16</v>
      </c>
      <c r="I671" t="s">
        <v>3943</v>
      </c>
      <c r="J671" t="e">
        <f>VLOOKUP(I671,'C701- Recalculate'!$D$27:$D$751,1,0)</f>
        <v>#N/A</v>
      </c>
      <c r="K671">
        <v>0</v>
      </c>
      <c r="L671">
        <v>34802</v>
      </c>
      <c r="M671" s="138">
        <f t="shared" si="32"/>
        <v>-34802</v>
      </c>
      <c r="N671" t="s">
        <v>178</v>
      </c>
      <c r="P671" t="s">
        <v>3813</v>
      </c>
      <c r="Q671">
        <v>701000001</v>
      </c>
      <c r="R671" t="s">
        <v>3944</v>
      </c>
      <c r="T671" t="s">
        <v>1462</v>
      </c>
    </row>
    <row r="672" spans="1:20" hidden="1">
      <c r="A672">
        <v>671</v>
      </c>
      <c r="B672">
        <v>36</v>
      </c>
      <c r="D672">
        <v>701000001</v>
      </c>
      <c r="E672" s="139">
        <v>45051</v>
      </c>
      <c r="F672">
        <f t="shared" si="30"/>
        <v>5</v>
      </c>
      <c r="G672" s="139">
        <v>45051</v>
      </c>
      <c r="H672">
        <f t="shared" si="31"/>
        <v>16</v>
      </c>
      <c r="I672" t="s">
        <v>3945</v>
      </c>
      <c r="J672" t="e">
        <f>VLOOKUP(I672,'C701- Recalculate'!$D$27:$D$751,1,0)</f>
        <v>#N/A</v>
      </c>
      <c r="K672">
        <v>0</v>
      </c>
      <c r="L672">
        <v>113</v>
      </c>
      <c r="M672" s="138">
        <f t="shared" si="32"/>
        <v>-113</v>
      </c>
      <c r="N672" t="s">
        <v>178</v>
      </c>
      <c r="P672" t="s">
        <v>3816</v>
      </c>
      <c r="Q672">
        <v>701000001</v>
      </c>
      <c r="R672" t="s">
        <v>3946</v>
      </c>
      <c r="T672" t="s">
        <v>1462</v>
      </c>
    </row>
    <row r="673" spans="1:20" hidden="1">
      <c r="A673">
        <v>672</v>
      </c>
      <c r="B673">
        <v>36</v>
      </c>
      <c r="D673">
        <v>701000001</v>
      </c>
      <c r="E673" s="139">
        <v>45051</v>
      </c>
      <c r="F673">
        <f t="shared" si="30"/>
        <v>5</v>
      </c>
      <c r="G673" s="139">
        <v>45051</v>
      </c>
      <c r="H673">
        <f t="shared" si="31"/>
        <v>16</v>
      </c>
      <c r="I673" t="s">
        <v>3947</v>
      </c>
      <c r="J673" t="e">
        <f>VLOOKUP(I673,'C701- Recalculate'!$D$27:$D$751,1,0)</f>
        <v>#N/A</v>
      </c>
      <c r="K673">
        <v>0</v>
      </c>
      <c r="L673">
        <v>113</v>
      </c>
      <c r="M673" s="138">
        <f t="shared" si="32"/>
        <v>-113</v>
      </c>
      <c r="N673" t="s">
        <v>178</v>
      </c>
      <c r="P673" t="s">
        <v>3816</v>
      </c>
      <c r="Q673">
        <v>701000001</v>
      </c>
      <c r="R673" t="s">
        <v>3948</v>
      </c>
      <c r="T673" t="s">
        <v>1462</v>
      </c>
    </row>
    <row r="674" spans="1:20" hidden="1">
      <c r="A674">
        <v>673</v>
      </c>
      <c r="B674">
        <v>69</v>
      </c>
      <c r="D674">
        <v>701000001</v>
      </c>
      <c r="E674" s="139">
        <v>44929</v>
      </c>
      <c r="F674">
        <f t="shared" si="30"/>
        <v>1</v>
      </c>
      <c r="G674" s="139">
        <v>44929</v>
      </c>
      <c r="H674">
        <f t="shared" si="31"/>
        <v>16</v>
      </c>
      <c r="I674" t="s">
        <v>3903</v>
      </c>
      <c r="J674" t="e">
        <f>VLOOKUP(I674,'C701- Recalculate'!$D$27:$D$751,1,0)</f>
        <v>#N/A</v>
      </c>
      <c r="K674" s="244">
        <v>0</v>
      </c>
      <c r="L674" s="244">
        <v>9674.93</v>
      </c>
      <c r="M674" s="138">
        <f t="shared" si="32"/>
        <v>-9674.93</v>
      </c>
      <c r="N674" t="s">
        <v>315</v>
      </c>
      <c r="P674" t="s">
        <v>3819</v>
      </c>
      <c r="Q674" s="297"/>
      <c r="R674" t="s">
        <v>3904</v>
      </c>
      <c r="T674" t="s">
        <v>1462</v>
      </c>
    </row>
    <row r="675" spans="1:20" hidden="1">
      <c r="A675">
        <v>674</v>
      </c>
      <c r="B675">
        <v>69</v>
      </c>
      <c r="D675">
        <v>701000001</v>
      </c>
      <c r="E675" s="139">
        <v>44929</v>
      </c>
      <c r="F675">
        <f t="shared" si="30"/>
        <v>1</v>
      </c>
      <c r="G675" s="139">
        <v>44929</v>
      </c>
      <c r="H675">
        <f t="shared" si="31"/>
        <v>16</v>
      </c>
      <c r="I675" t="s">
        <v>3903</v>
      </c>
      <c r="J675" t="e">
        <f>VLOOKUP(I675,'C701- Recalculate'!$D$27:$D$751,1,0)</f>
        <v>#N/A</v>
      </c>
      <c r="K675" s="244">
        <v>9674.93</v>
      </c>
      <c r="L675" s="244">
        <v>0</v>
      </c>
      <c r="M675" s="138">
        <f t="shared" si="32"/>
        <v>9674.93</v>
      </c>
      <c r="N675" t="s">
        <v>315</v>
      </c>
      <c r="P675" t="s">
        <v>3819</v>
      </c>
      <c r="R675" t="s">
        <v>3904</v>
      </c>
      <c r="T675" t="s">
        <v>1462</v>
      </c>
    </row>
    <row r="676" spans="1:20" hidden="1">
      <c r="A676">
        <v>675</v>
      </c>
      <c r="B676">
        <v>69</v>
      </c>
      <c r="D676">
        <v>701000001</v>
      </c>
      <c r="E676" s="139">
        <v>44977</v>
      </c>
      <c r="F676">
        <f t="shared" si="30"/>
        <v>2</v>
      </c>
      <c r="G676" s="139">
        <v>44977</v>
      </c>
      <c r="H676">
        <f t="shared" si="31"/>
        <v>16</v>
      </c>
      <c r="I676" t="s">
        <v>3929</v>
      </c>
      <c r="J676" t="e">
        <f>VLOOKUP(I676,'C701- Recalculate'!$D$27:$D$751,1,0)</f>
        <v>#N/A</v>
      </c>
      <c r="K676">
        <v>71860900</v>
      </c>
      <c r="L676">
        <v>0</v>
      </c>
      <c r="M676" s="138">
        <f t="shared" si="32"/>
        <v>71860900</v>
      </c>
      <c r="N676" t="s">
        <v>178</v>
      </c>
      <c r="P676" t="s">
        <v>3835</v>
      </c>
      <c r="R676" t="s">
        <v>3930</v>
      </c>
      <c r="T676" t="s">
        <v>1462</v>
      </c>
    </row>
    <row r="677" spans="1:20" hidden="1">
      <c r="A677">
        <v>676</v>
      </c>
      <c r="B677">
        <v>69</v>
      </c>
      <c r="D677">
        <v>701000001</v>
      </c>
      <c r="E677" s="139">
        <v>44977</v>
      </c>
      <c r="F677">
        <f t="shared" si="30"/>
        <v>2</v>
      </c>
      <c r="G677" s="139">
        <v>44977</v>
      </c>
      <c r="H677">
        <f t="shared" si="31"/>
        <v>16</v>
      </c>
      <c r="I677" t="s">
        <v>3851</v>
      </c>
      <c r="J677" t="e">
        <f>VLOOKUP(I677,'C701- Recalculate'!$D$27:$D$751,1,0)</f>
        <v>#N/A</v>
      </c>
      <c r="K677">
        <v>0</v>
      </c>
      <c r="L677">
        <v>71891100</v>
      </c>
      <c r="M677" s="138">
        <f t="shared" si="32"/>
        <v>-71891100</v>
      </c>
      <c r="N677" t="s">
        <v>178</v>
      </c>
      <c r="P677" t="s">
        <v>3829</v>
      </c>
      <c r="R677" t="s">
        <v>3852</v>
      </c>
      <c r="T677" t="s">
        <v>1462</v>
      </c>
    </row>
    <row r="678" spans="1:20" hidden="1">
      <c r="A678">
        <v>677</v>
      </c>
      <c r="B678">
        <v>69</v>
      </c>
      <c r="D678">
        <v>701000001</v>
      </c>
      <c r="E678" s="139">
        <v>45022</v>
      </c>
      <c r="F678">
        <f t="shared" si="30"/>
        <v>4</v>
      </c>
      <c r="G678" s="139">
        <v>45022</v>
      </c>
      <c r="H678">
        <f t="shared" si="31"/>
        <v>16</v>
      </c>
      <c r="I678" t="s">
        <v>3949</v>
      </c>
      <c r="J678" t="e">
        <f>VLOOKUP(I678,'C701- Recalculate'!$D$27:$D$751,1,0)</f>
        <v>#N/A</v>
      </c>
      <c r="K678">
        <v>0</v>
      </c>
      <c r="L678">
        <v>213450</v>
      </c>
      <c r="M678" s="138">
        <f t="shared" si="32"/>
        <v>-213450</v>
      </c>
      <c r="N678" t="s">
        <v>178</v>
      </c>
      <c r="P678" t="s">
        <v>3819</v>
      </c>
      <c r="R678" t="s">
        <v>3950</v>
      </c>
      <c r="T678" t="s">
        <v>1462</v>
      </c>
    </row>
    <row r="679" spans="1:20" hidden="1">
      <c r="A679">
        <v>678</v>
      </c>
      <c r="B679">
        <v>69</v>
      </c>
      <c r="D679">
        <v>701000001</v>
      </c>
      <c r="E679" s="139">
        <v>45023</v>
      </c>
      <c r="F679">
        <f t="shared" si="30"/>
        <v>4</v>
      </c>
      <c r="G679" s="139">
        <v>45023</v>
      </c>
      <c r="H679">
        <f t="shared" si="31"/>
        <v>16</v>
      </c>
      <c r="I679" t="s">
        <v>3951</v>
      </c>
      <c r="J679" t="e">
        <f>VLOOKUP(I679,'C701- Recalculate'!$D$27:$D$751,1,0)</f>
        <v>#N/A</v>
      </c>
      <c r="K679">
        <v>0</v>
      </c>
      <c r="L679">
        <v>85253007</v>
      </c>
      <c r="M679" s="138">
        <f t="shared" si="32"/>
        <v>-85253007</v>
      </c>
      <c r="N679" t="s">
        <v>178</v>
      </c>
      <c r="P679" t="s">
        <v>3864</v>
      </c>
      <c r="R679" t="s">
        <v>3952</v>
      </c>
      <c r="S679" t="s">
        <v>4633</v>
      </c>
      <c r="T679" t="s">
        <v>1462</v>
      </c>
    </row>
    <row r="680" spans="1:20" hidden="1">
      <c r="A680">
        <v>679</v>
      </c>
      <c r="B680">
        <v>69</v>
      </c>
      <c r="D680">
        <v>701000001</v>
      </c>
      <c r="E680" s="139">
        <v>45058</v>
      </c>
      <c r="F680">
        <f t="shared" si="30"/>
        <v>5</v>
      </c>
      <c r="G680" s="139">
        <v>45058</v>
      </c>
      <c r="H680">
        <f t="shared" si="31"/>
        <v>16</v>
      </c>
      <c r="I680" s="139" t="s">
        <v>3953</v>
      </c>
      <c r="J680" t="e">
        <f>VLOOKUP(I680,'C701- Recalculate'!$D$27:$D$751,1,0)</f>
        <v>#N/A</v>
      </c>
      <c r="K680">
        <v>0</v>
      </c>
      <c r="L680">
        <v>206577</v>
      </c>
      <c r="M680" s="138">
        <f t="shared" si="32"/>
        <v>-206577</v>
      </c>
      <c r="N680" t="s">
        <v>178</v>
      </c>
      <c r="P680" t="s">
        <v>3819</v>
      </c>
      <c r="R680" t="s">
        <v>3954</v>
      </c>
      <c r="T680" t="s">
        <v>1462</v>
      </c>
    </row>
    <row r="681" spans="1:20" hidden="1">
      <c r="A681">
        <v>680</v>
      </c>
      <c r="B681">
        <v>69</v>
      </c>
      <c r="D681">
        <v>701000001</v>
      </c>
      <c r="E681" s="139">
        <v>45072</v>
      </c>
      <c r="F681">
        <f t="shared" si="30"/>
        <v>5</v>
      </c>
      <c r="G681" s="139">
        <v>45072</v>
      </c>
      <c r="H681">
        <f t="shared" si="31"/>
        <v>16</v>
      </c>
      <c r="I681" s="139" t="s">
        <v>3955</v>
      </c>
      <c r="J681" t="e">
        <f>VLOOKUP(I681,'C701- Recalculate'!$D$27:$D$751,1,0)</f>
        <v>#N/A</v>
      </c>
      <c r="K681">
        <v>0</v>
      </c>
      <c r="L681">
        <v>397</v>
      </c>
      <c r="M681" s="138">
        <f t="shared" si="32"/>
        <v>-397</v>
      </c>
      <c r="N681" t="s">
        <v>178</v>
      </c>
      <c r="P681" t="s">
        <v>3832</v>
      </c>
      <c r="R681" t="s">
        <v>3956</v>
      </c>
      <c r="T681" t="s">
        <v>1462</v>
      </c>
    </row>
    <row r="682" spans="1:20" hidden="1">
      <c r="A682">
        <v>681</v>
      </c>
      <c r="B682">
        <v>69</v>
      </c>
      <c r="D682">
        <v>701000001</v>
      </c>
      <c r="E682" s="139">
        <v>45103</v>
      </c>
      <c r="F682">
        <f t="shared" si="30"/>
        <v>6</v>
      </c>
      <c r="G682" s="139">
        <v>45103</v>
      </c>
      <c r="H682">
        <f t="shared" si="31"/>
        <v>16</v>
      </c>
      <c r="I682" t="s">
        <v>3957</v>
      </c>
      <c r="J682" t="e">
        <f>VLOOKUP(I682,'C701- Recalculate'!$D$27:$D$751,1,0)</f>
        <v>#N/A</v>
      </c>
      <c r="K682">
        <v>0</v>
      </c>
      <c r="L682">
        <v>1471.56</v>
      </c>
      <c r="M682" s="138">
        <f t="shared" si="32"/>
        <v>-1471.56</v>
      </c>
      <c r="N682" t="s">
        <v>315</v>
      </c>
      <c r="P682" t="s">
        <v>3835</v>
      </c>
      <c r="R682" t="s">
        <v>3958</v>
      </c>
      <c r="T682" t="s">
        <v>1462</v>
      </c>
    </row>
    <row r="683" spans="1:20" hidden="1">
      <c r="A683">
        <v>682</v>
      </c>
      <c r="B683">
        <v>69</v>
      </c>
      <c r="D683">
        <v>701000001</v>
      </c>
      <c r="E683" s="139">
        <v>45103</v>
      </c>
      <c r="F683">
        <f t="shared" si="30"/>
        <v>6</v>
      </c>
      <c r="G683" s="139">
        <v>45103</v>
      </c>
      <c r="H683">
        <f t="shared" si="31"/>
        <v>16</v>
      </c>
      <c r="I683" t="s">
        <v>3957</v>
      </c>
      <c r="J683" t="e">
        <f>VLOOKUP(I683,'C701- Recalculate'!$D$27:$D$751,1,0)</f>
        <v>#N/A</v>
      </c>
      <c r="K683">
        <v>0</v>
      </c>
      <c r="L683">
        <v>34692027</v>
      </c>
      <c r="M683" s="138">
        <f t="shared" si="32"/>
        <v>-34692027</v>
      </c>
      <c r="N683" t="s">
        <v>178</v>
      </c>
      <c r="P683" t="s">
        <v>3835</v>
      </c>
      <c r="R683" t="s">
        <v>3958</v>
      </c>
      <c r="S683" t="s">
        <v>4648</v>
      </c>
      <c r="T683" t="s">
        <v>1462</v>
      </c>
    </row>
    <row r="684" spans="1:20" hidden="1">
      <c r="A684">
        <v>683</v>
      </c>
      <c r="B684">
        <v>69</v>
      </c>
      <c r="D684">
        <v>701000001</v>
      </c>
      <c r="E684" s="139">
        <v>45103</v>
      </c>
      <c r="F684">
        <f t="shared" si="30"/>
        <v>6</v>
      </c>
      <c r="G684" s="139">
        <v>45103</v>
      </c>
      <c r="H684">
        <f t="shared" si="31"/>
        <v>16</v>
      </c>
      <c r="I684" t="s">
        <v>3957</v>
      </c>
      <c r="J684" t="e">
        <f>VLOOKUP(I684,'C701- Recalculate'!$D$27:$D$751,1,0)</f>
        <v>#N/A</v>
      </c>
      <c r="K684">
        <v>1471.56</v>
      </c>
      <c r="L684">
        <v>0</v>
      </c>
      <c r="M684" s="138">
        <f t="shared" si="32"/>
        <v>1471.56</v>
      </c>
      <c r="N684" t="s">
        <v>315</v>
      </c>
      <c r="P684" t="s">
        <v>3835</v>
      </c>
      <c r="R684" t="s">
        <v>3958</v>
      </c>
      <c r="T684" t="s">
        <v>1462</v>
      </c>
    </row>
    <row r="685" spans="1:20" hidden="1">
      <c r="A685">
        <v>684</v>
      </c>
      <c r="B685">
        <v>69</v>
      </c>
      <c r="D685">
        <v>701000001</v>
      </c>
      <c r="E685" s="139">
        <v>45104</v>
      </c>
      <c r="F685">
        <f t="shared" si="30"/>
        <v>6</v>
      </c>
      <c r="G685" s="139">
        <v>45104</v>
      </c>
      <c r="H685">
        <f t="shared" si="31"/>
        <v>16</v>
      </c>
      <c r="I685" t="s">
        <v>3923</v>
      </c>
      <c r="J685" t="e">
        <f>VLOOKUP(I685,'C701- Recalculate'!$D$27:$D$751,1,0)</f>
        <v>#N/A</v>
      </c>
      <c r="K685">
        <v>0</v>
      </c>
      <c r="L685">
        <v>38.840000000000003</v>
      </c>
      <c r="M685" s="138">
        <f t="shared" si="32"/>
        <v>-38.840000000000003</v>
      </c>
      <c r="N685" t="s">
        <v>315</v>
      </c>
      <c r="P685" t="s">
        <v>3819</v>
      </c>
      <c r="R685" t="s">
        <v>3924</v>
      </c>
      <c r="T685" t="s">
        <v>1462</v>
      </c>
    </row>
    <row r="686" spans="1:20" hidden="1">
      <c r="A686">
        <v>685</v>
      </c>
      <c r="B686">
        <v>69</v>
      </c>
      <c r="D686">
        <v>701000001</v>
      </c>
      <c r="E686" s="139">
        <v>45104</v>
      </c>
      <c r="F686">
        <f t="shared" si="30"/>
        <v>6</v>
      </c>
      <c r="G686" s="139">
        <v>45104</v>
      </c>
      <c r="H686">
        <f t="shared" si="31"/>
        <v>16</v>
      </c>
      <c r="I686" t="s">
        <v>3923</v>
      </c>
      <c r="J686" t="e">
        <f>VLOOKUP(I686,'C701- Recalculate'!$D$27:$D$751,1,0)</f>
        <v>#N/A</v>
      </c>
      <c r="K686">
        <v>38.840000000000003</v>
      </c>
      <c r="L686">
        <v>0</v>
      </c>
      <c r="M686" s="138">
        <f t="shared" si="32"/>
        <v>38.840000000000003</v>
      </c>
      <c r="N686" t="s">
        <v>315</v>
      </c>
      <c r="P686" t="s">
        <v>3819</v>
      </c>
      <c r="R686" t="s">
        <v>3924</v>
      </c>
      <c r="T686" t="s">
        <v>1462</v>
      </c>
    </row>
    <row r="687" spans="1:20" hidden="1">
      <c r="A687">
        <v>686</v>
      </c>
      <c r="B687">
        <v>69</v>
      </c>
      <c r="D687">
        <v>701000002</v>
      </c>
      <c r="E687" s="139">
        <v>44937</v>
      </c>
      <c r="F687">
        <f t="shared" si="30"/>
        <v>1</v>
      </c>
      <c r="G687" s="139">
        <v>44937</v>
      </c>
      <c r="H687">
        <f t="shared" si="31"/>
        <v>16</v>
      </c>
      <c r="I687" t="s">
        <v>1650</v>
      </c>
      <c r="J687" t="str">
        <f>VLOOKUP(I687,'C701- Recalculate'!$D$27:$D$751,1,0)</f>
        <v>069MPI1223560001</v>
      </c>
      <c r="K687">
        <v>0</v>
      </c>
      <c r="L687">
        <v>23287671</v>
      </c>
      <c r="M687" s="138">
        <f t="shared" si="32"/>
        <v>-23287671</v>
      </c>
      <c r="N687" t="s">
        <v>178</v>
      </c>
      <c r="P687" t="s">
        <v>3839</v>
      </c>
      <c r="R687" t="s">
        <v>3808</v>
      </c>
    </row>
    <row r="688" spans="1:20" hidden="1">
      <c r="A688">
        <v>687</v>
      </c>
      <c r="B688">
        <v>69</v>
      </c>
      <c r="D688">
        <v>701000002</v>
      </c>
      <c r="E688" s="139">
        <v>44938</v>
      </c>
      <c r="F688">
        <f t="shared" si="30"/>
        <v>1</v>
      </c>
      <c r="G688" s="139">
        <v>44938</v>
      </c>
      <c r="H688">
        <f t="shared" si="31"/>
        <v>16</v>
      </c>
      <c r="I688" t="s">
        <v>1734</v>
      </c>
      <c r="J688" t="str">
        <f>VLOOKUP(I688,'C701- Recalculate'!$D$27:$D$751,1,0)</f>
        <v>069MPI1230100002</v>
      </c>
      <c r="K688">
        <v>0</v>
      </c>
      <c r="L688">
        <v>39945205</v>
      </c>
      <c r="M688" s="138">
        <f t="shared" si="32"/>
        <v>-39945205</v>
      </c>
      <c r="N688" t="s">
        <v>178</v>
      </c>
      <c r="P688" t="s">
        <v>3839</v>
      </c>
      <c r="R688" t="s">
        <v>3808</v>
      </c>
    </row>
    <row r="689" spans="1:18" hidden="1">
      <c r="A689">
        <v>688</v>
      </c>
      <c r="B689">
        <v>69</v>
      </c>
      <c r="D689">
        <v>701000002</v>
      </c>
      <c r="E689" s="139">
        <v>44938</v>
      </c>
      <c r="F689">
        <f t="shared" si="30"/>
        <v>1</v>
      </c>
      <c r="G689" s="139">
        <v>44938</v>
      </c>
      <c r="H689">
        <f t="shared" si="31"/>
        <v>16</v>
      </c>
      <c r="I689" t="s">
        <v>1737</v>
      </c>
      <c r="J689" t="str">
        <f>VLOOKUP(I689,'C701- Recalculate'!$D$27:$D$751,1,0)</f>
        <v>069MPI1230100004</v>
      </c>
      <c r="K689">
        <v>0</v>
      </c>
      <c r="L689">
        <v>43835616</v>
      </c>
      <c r="M689" s="138">
        <f t="shared" si="32"/>
        <v>-43835616</v>
      </c>
      <c r="N689" t="s">
        <v>178</v>
      </c>
      <c r="P689" t="s">
        <v>3839</v>
      </c>
      <c r="R689" t="s">
        <v>3808</v>
      </c>
    </row>
    <row r="690" spans="1:18" hidden="1">
      <c r="A690">
        <v>689</v>
      </c>
      <c r="B690">
        <v>69</v>
      </c>
      <c r="D690">
        <v>701000002</v>
      </c>
      <c r="E690" s="139">
        <v>44939</v>
      </c>
      <c r="F690">
        <f t="shared" si="30"/>
        <v>1</v>
      </c>
      <c r="G690" s="139">
        <v>44939</v>
      </c>
      <c r="H690">
        <f t="shared" si="31"/>
        <v>16</v>
      </c>
      <c r="I690" t="s">
        <v>1623</v>
      </c>
      <c r="J690" t="str">
        <f>VLOOKUP(I690,'C701- Recalculate'!$D$27:$D$751,1,0)</f>
        <v>069MPI1223530002</v>
      </c>
      <c r="K690">
        <v>0</v>
      </c>
      <c r="L690">
        <v>48219178</v>
      </c>
      <c r="M690" s="138">
        <f t="shared" si="32"/>
        <v>-48219178</v>
      </c>
      <c r="N690" t="s">
        <v>178</v>
      </c>
      <c r="P690" t="s">
        <v>3839</v>
      </c>
      <c r="R690" t="s">
        <v>3808</v>
      </c>
    </row>
    <row r="691" spans="1:18" hidden="1">
      <c r="A691">
        <v>690</v>
      </c>
      <c r="B691">
        <v>69</v>
      </c>
      <c r="D691">
        <v>701000002</v>
      </c>
      <c r="E691" s="139">
        <v>44939</v>
      </c>
      <c r="F691">
        <f t="shared" si="30"/>
        <v>1</v>
      </c>
      <c r="G691" s="139">
        <v>44939</v>
      </c>
      <c r="H691">
        <f t="shared" si="31"/>
        <v>16</v>
      </c>
      <c r="I691" t="s">
        <v>1731</v>
      </c>
      <c r="J691" t="str">
        <f>VLOOKUP(I691,'C701- Recalculate'!$D$27:$D$751,1,0)</f>
        <v>069MPI1230040002</v>
      </c>
      <c r="K691">
        <v>0</v>
      </c>
      <c r="L691">
        <v>44931506</v>
      </c>
      <c r="M691" s="138">
        <f t="shared" si="32"/>
        <v>-44931506</v>
      </c>
      <c r="N691" t="s">
        <v>178</v>
      </c>
      <c r="P691" t="s">
        <v>3839</v>
      </c>
      <c r="R691" t="s">
        <v>3808</v>
      </c>
    </row>
    <row r="692" spans="1:18" hidden="1">
      <c r="A692">
        <v>691</v>
      </c>
      <c r="B692">
        <v>69</v>
      </c>
      <c r="D692">
        <v>701000002</v>
      </c>
      <c r="E692" s="139">
        <v>44939</v>
      </c>
      <c r="F692">
        <f t="shared" si="30"/>
        <v>1</v>
      </c>
      <c r="G692" s="139">
        <v>44939</v>
      </c>
      <c r="H692">
        <f t="shared" si="31"/>
        <v>16</v>
      </c>
      <c r="I692" t="s">
        <v>1751</v>
      </c>
      <c r="J692" t="str">
        <f>VLOOKUP(I692,'C701- Recalculate'!$D$27:$D$751,1,0)</f>
        <v>069MPI1230130001</v>
      </c>
      <c r="K692">
        <v>0</v>
      </c>
      <c r="L692">
        <v>33972603</v>
      </c>
      <c r="M692" s="138">
        <f t="shared" si="32"/>
        <v>-33972603</v>
      </c>
      <c r="N692" t="s">
        <v>178</v>
      </c>
      <c r="P692" t="s">
        <v>3839</v>
      </c>
      <c r="R692" t="s">
        <v>3808</v>
      </c>
    </row>
    <row r="693" spans="1:18" hidden="1">
      <c r="A693">
        <v>692</v>
      </c>
      <c r="B693">
        <v>69</v>
      </c>
      <c r="D693">
        <v>701000002</v>
      </c>
      <c r="E693" s="139">
        <v>44942</v>
      </c>
      <c r="F693">
        <f t="shared" si="30"/>
        <v>1</v>
      </c>
      <c r="G693" s="139">
        <v>44942</v>
      </c>
      <c r="H693">
        <f t="shared" si="31"/>
        <v>16</v>
      </c>
      <c r="I693" t="s">
        <v>1650</v>
      </c>
      <c r="J693" t="str">
        <f>VLOOKUP(I693,'C701- Recalculate'!$D$27:$D$751,1,0)</f>
        <v>069MPI1223560001</v>
      </c>
      <c r="K693">
        <v>0</v>
      </c>
      <c r="L693">
        <v>23287671</v>
      </c>
      <c r="M693" s="138">
        <f t="shared" si="32"/>
        <v>-23287671</v>
      </c>
      <c r="N693" t="s">
        <v>178</v>
      </c>
      <c r="P693" t="s">
        <v>3839</v>
      </c>
      <c r="R693" t="s">
        <v>3808</v>
      </c>
    </row>
    <row r="694" spans="1:18" hidden="1">
      <c r="A694">
        <v>693</v>
      </c>
      <c r="B694">
        <v>69</v>
      </c>
      <c r="D694">
        <v>701000002</v>
      </c>
      <c r="E694" s="139">
        <v>44942</v>
      </c>
      <c r="F694">
        <f t="shared" si="30"/>
        <v>1</v>
      </c>
      <c r="G694" s="139">
        <v>44942</v>
      </c>
      <c r="H694">
        <f t="shared" si="31"/>
        <v>16</v>
      </c>
      <c r="I694" t="s">
        <v>1740</v>
      </c>
      <c r="J694" t="str">
        <f>VLOOKUP(I694,'C701- Recalculate'!$D$27:$D$751,1,0)</f>
        <v>069MPI1230100003</v>
      </c>
      <c r="K694">
        <v>0</v>
      </c>
      <c r="L694">
        <v>53260274</v>
      </c>
      <c r="M694" s="138">
        <f t="shared" si="32"/>
        <v>-53260274</v>
      </c>
      <c r="N694" t="s">
        <v>178</v>
      </c>
      <c r="P694" t="s">
        <v>3839</v>
      </c>
      <c r="R694" t="s">
        <v>3808</v>
      </c>
    </row>
    <row r="695" spans="1:18" hidden="1">
      <c r="A695">
        <v>694</v>
      </c>
      <c r="B695">
        <v>69</v>
      </c>
      <c r="D695">
        <v>701000002</v>
      </c>
      <c r="E695" s="139">
        <v>44942</v>
      </c>
      <c r="F695">
        <f t="shared" si="30"/>
        <v>1</v>
      </c>
      <c r="G695" s="139">
        <v>44942</v>
      </c>
      <c r="H695">
        <f t="shared" si="31"/>
        <v>16</v>
      </c>
      <c r="I695" t="s">
        <v>1748</v>
      </c>
      <c r="J695" t="str">
        <f>VLOOKUP(I695,'C701- Recalculate'!$D$27:$D$751,1,0)</f>
        <v>069MPI1230130003</v>
      </c>
      <c r="K695">
        <v>0</v>
      </c>
      <c r="L695">
        <v>33972603</v>
      </c>
      <c r="M695" s="138">
        <f t="shared" si="32"/>
        <v>-33972603</v>
      </c>
      <c r="N695" t="s">
        <v>178</v>
      </c>
      <c r="P695" t="s">
        <v>3839</v>
      </c>
      <c r="R695" t="s">
        <v>3808</v>
      </c>
    </row>
    <row r="696" spans="1:18" hidden="1">
      <c r="A696">
        <v>695</v>
      </c>
      <c r="B696">
        <v>69</v>
      </c>
      <c r="D696">
        <v>701000002</v>
      </c>
      <c r="E696" s="139">
        <v>44942</v>
      </c>
      <c r="F696">
        <f t="shared" si="30"/>
        <v>1</v>
      </c>
      <c r="G696" s="139">
        <v>44942</v>
      </c>
      <c r="H696">
        <f t="shared" si="31"/>
        <v>16</v>
      </c>
      <c r="I696" t="s">
        <v>1754</v>
      </c>
      <c r="J696" t="str">
        <f>VLOOKUP(I696,'C701- Recalculate'!$D$27:$D$751,1,0)</f>
        <v>069MPI1230160001</v>
      </c>
      <c r="K696">
        <v>0</v>
      </c>
      <c r="L696">
        <v>39945205</v>
      </c>
      <c r="M696" s="138">
        <f t="shared" si="32"/>
        <v>-39945205</v>
      </c>
      <c r="N696" t="s">
        <v>178</v>
      </c>
      <c r="P696" t="s">
        <v>3839</v>
      </c>
      <c r="R696" t="s">
        <v>3808</v>
      </c>
    </row>
    <row r="697" spans="1:18" hidden="1">
      <c r="A697">
        <v>696</v>
      </c>
      <c r="B697">
        <v>69</v>
      </c>
      <c r="D697">
        <v>701000002</v>
      </c>
      <c r="E697" s="139">
        <v>44943</v>
      </c>
      <c r="F697">
        <f t="shared" si="30"/>
        <v>1</v>
      </c>
      <c r="G697" s="139">
        <v>44943</v>
      </c>
      <c r="H697">
        <f t="shared" si="31"/>
        <v>16</v>
      </c>
      <c r="I697" t="s">
        <v>1654</v>
      </c>
      <c r="J697" t="str">
        <f>VLOOKUP(I697,'C701- Recalculate'!$D$27:$D$751,1,0)</f>
        <v>069MPI1223560002</v>
      </c>
      <c r="K697">
        <v>0</v>
      </c>
      <c r="L697">
        <v>23287671</v>
      </c>
      <c r="M697" s="138">
        <f t="shared" si="32"/>
        <v>-23287671</v>
      </c>
      <c r="N697" t="s">
        <v>178</v>
      </c>
      <c r="P697" t="s">
        <v>3839</v>
      </c>
      <c r="R697" t="s">
        <v>3808</v>
      </c>
    </row>
    <row r="698" spans="1:18" hidden="1">
      <c r="A698">
        <v>697</v>
      </c>
      <c r="B698">
        <v>69</v>
      </c>
      <c r="D698">
        <v>701000002</v>
      </c>
      <c r="E698" s="139">
        <v>44943</v>
      </c>
      <c r="F698">
        <f t="shared" si="30"/>
        <v>1</v>
      </c>
      <c r="G698" s="139">
        <v>44943</v>
      </c>
      <c r="H698">
        <f t="shared" si="31"/>
        <v>16</v>
      </c>
      <c r="I698" t="s">
        <v>1661</v>
      </c>
      <c r="J698" t="str">
        <f>VLOOKUP(I698,'C701- Recalculate'!$D$27:$D$751,1,0)</f>
        <v>069MPI1223600002</v>
      </c>
      <c r="K698">
        <v>0</v>
      </c>
      <c r="L698">
        <v>26630137</v>
      </c>
      <c r="M698" s="138">
        <f t="shared" si="32"/>
        <v>-26630137</v>
      </c>
      <c r="N698" t="s">
        <v>178</v>
      </c>
      <c r="P698" t="s">
        <v>3839</v>
      </c>
      <c r="R698" t="s">
        <v>3808</v>
      </c>
    </row>
    <row r="699" spans="1:18" hidden="1">
      <c r="A699">
        <v>698</v>
      </c>
      <c r="B699">
        <v>69</v>
      </c>
      <c r="D699">
        <v>701000002</v>
      </c>
      <c r="E699" s="139">
        <v>44943</v>
      </c>
      <c r="F699">
        <f t="shared" si="30"/>
        <v>1</v>
      </c>
      <c r="G699" s="139">
        <v>44943</v>
      </c>
      <c r="H699">
        <f t="shared" si="31"/>
        <v>16</v>
      </c>
      <c r="I699" t="s">
        <v>1740</v>
      </c>
      <c r="J699" t="str">
        <f>VLOOKUP(I699,'C701- Recalculate'!$D$27:$D$751,1,0)</f>
        <v>069MPI1230100003</v>
      </c>
      <c r="K699">
        <v>0</v>
      </c>
      <c r="L699">
        <v>26630137</v>
      </c>
      <c r="M699" s="138">
        <f t="shared" si="32"/>
        <v>-26630137</v>
      </c>
      <c r="N699" t="s">
        <v>178</v>
      </c>
      <c r="P699" t="s">
        <v>3839</v>
      </c>
      <c r="R699" t="s">
        <v>3808</v>
      </c>
    </row>
    <row r="700" spans="1:18" hidden="1">
      <c r="A700">
        <v>699</v>
      </c>
      <c r="B700">
        <v>69</v>
      </c>
      <c r="D700">
        <v>701000002</v>
      </c>
      <c r="E700" s="139">
        <v>44944</v>
      </c>
      <c r="F700">
        <f t="shared" si="30"/>
        <v>1</v>
      </c>
      <c r="G700" s="139">
        <v>44944</v>
      </c>
      <c r="H700">
        <f t="shared" si="31"/>
        <v>16</v>
      </c>
      <c r="I700" t="s">
        <v>1664</v>
      </c>
      <c r="J700" t="str">
        <f>VLOOKUP(I700,'C701- Recalculate'!$D$27:$D$751,1,0)</f>
        <v>069MPI1223600003</v>
      </c>
      <c r="K700">
        <v>0</v>
      </c>
      <c r="L700">
        <v>43835617</v>
      </c>
      <c r="M700" s="138">
        <f t="shared" si="32"/>
        <v>-43835617</v>
      </c>
      <c r="N700" t="s">
        <v>178</v>
      </c>
      <c r="P700" t="s">
        <v>3839</v>
      </c>
      <c r="R700" t="s">
        <v>3808</v>
      </c>
    </row>
    <row r="701" spans="1:18" hidden="1">
      <c r="A701">
        <v>700</v>
      </c>
      <c r="B701">
        <v>69</v>
      </c>
      <c r="D701">
        <v>701000002</v>
      </c>
      <c r="E701" s="139">
        <v>44944</v>
      </c>
      <c r="F701">
        <f t="shared" si="30"/>
        <v>1</v>
      </c>
      <c r="G701" s="139">
        <v>44944</v>
      </c>
      <c r="H701">
        <f t="shared" si="31"/>
        <v>16</v>
      </c>
      <c r="I701" t="s">
        <v>1728</v>
      </c>
      <c r="J701" t="str">
        <f>VLOOKUP(I701,'C701- Recalculate'!$D$27:$D$751,1,0)</f>
        <v>069MPI1230040001</v>
      </c>
      <c r="K701">
        <v>0</v>
      </c>
      <c r="L701">
        <v>44931507</v>
      </c>
      <c r="M701" s="138">
        <f t="shared" si="32"/>
        <v>-44931507</v>
      </c>
      <c r="N701" t="s">
        <v>178</v>
      </c>
      <c r="P701" t="s">
        <v>3839</v>
      </c>
      <c r="R701" t="s">
        <v>3808</v>
      </c>
    </row>
    <row r="702" spans="1:18" hidden="1">
      <c r="A702">
        <v>701</v>
      </c>
      <c r="B702">
        <v>69</v>
      </c>
      <c r="D702">
        <v>701000002</v>
      </c>
      <c r="E702" s="139">
        <v>44945</v>
      </c>
      <c r="F702">
        <f t="shared" si="30"/>
        <v>1</v>
      </c>
      <c r="G702" s="139">
        <v>44945</v>
      </c>
      <c r="H702">
        <f t="shared" si="31"/>
        <v>16</v>
      </c>
      <c r="I702" t="s">
        <v>1664</v>
      </c>
      <c r="J702" t="str">
        <f>VLOOKUP(I702,'C701- Recalculate'!$D$27:$D$751,1,0)</f>
        <v>069MPI1223600003</v>
      </c>
      <c r="K702">
        <v>0</v>
      </c>
      <c r="L702">
        <v>43835616</v>
      </c>
      <c r="M702" s="138">
        <f t="shared" si="32"/>
        <v>-43835616</v>
      </c>
      <c r="N702" t="s">
        <v>178</v>
      </c>
      <c r="P702" t="s">
        <v>3839</v>
      </c>
      <c r="R702" t="s">
        <v>3808</v>
      </c>
    </row>
    <row r="703" spans="1:18" hidden="1">
      <c r="A703">
        <v>702</v>
      </c>
      <c r="B703">
        <v>69</v>
      </c>
      <c r="D703">
        <v>701000002</v>
      </c>
      <c r="E703" s="139">
        <v>44945</v>
      </c>
      <c r="F703">
        <f t="shared" si="30"/>
        <v>1</v>
      </c>
      <c r="G703" s="139">
        <v>44945</v>
      </c>
      <c r="H703">
        <f t="shared" si="31"/>
        <v>16</v>
      </c>
      <c r="I703" t="s">
        <v>1728</v>
      </c>
      <c r="J703" t="str">
        <f>VLOOKUP(I703,'C701- Recalculate'!$D$27:$D$751,1,0)</f>
        <v>069MPI1230040001</v>
      </c>
      <c r="K703">
        <v>0</v>
      </c>
      <c r="L703">
        <v>44931507</v>
      </c>
      <c r="M703" s="138">
        <f t="shared" si="32"/>
        <v>-44931507</v>
      </c>
      <c r="N703" t="s">
        <v>178</v>
      </c>
      <c r="P703" t="s">
        <v>3839</v>
      </c>
      <c r="R703" t="s">
        <v>3808</v>
      </c>
    </row>
    <row r="704" spans="1:18" hidden="1">
      <c r="A704">
        <v>703</v>
      </c>
      <c r="B704">
        <v>69</v>
      </c>
      <c r="D704">
        <v>701000002</v>
      </c>
      <c r="E704" s="139">
        <v>44945</v>
      </c>
      <c r="F704">
        <f t="shared" si="30"/>
        <v>1</v>
      </c>
      <c r="G704" s="139">
        <v>44945</v>
      </c>
      <c r="H704">
        <f t="shared" si="31"/>
        <v>16</v>
      </c>
      <c r="I704" t="s">
        <v>1734</v>
      </c>
      <c r="J704" t="str">
        <f>VLOOKUP(I704,'C701- Recalculate'!$D$27:$D$751,1,0)</f>
        <v>069MPI1230100002</v>
      </c>
      <c r="K704">
        <v>0</v>
      </c>
      <c r="L704">
        <v>39945206</v>
      </c>
      <c r="M704" s="138">
        <f t="shared" si="32"/>
        <v>-39945206</v>
      </c>
      <c r="N704" t="s">
        <v>178</v>
      </c>
      <c r="P704" t="s">
        <v>3839</v>
      </c>
      <c r="R704" t="s">
        <v>3808</v>
      </c>
    </row>
    <row r="705" spans="1:20" hidden="1">
      <c r="A705">
        <v>704</v>
      </c>
      <c r="B705">
        <v>69</v>
      </c>
      <c r="D705">
        <v>701000002</v>
      </c>
      <c r="E705" s="139">
        <v>44945</v>
      </c>
      <c r="F705">
        <f t="shared" si="30"/>
        <v>1</v>
      </c>
      <c r="G705" s="139">
        <v>44945</v>
      </c>
      <c r="H705">
        <f t="shared" si="31"/>
        <v>16</v>
      </c>
      <c r="I705" t="s">
        <v>1737</v>
      </c>
      <c r="J705" t="str">
        <f>VLOOKUP(I705,'C701- Recalculate'!$D$27:$D$751,1,0)</f>
        <v>069MPI1230100004</v>
      </c>
      <c r="K705">
        <v>0</v>
      </c>
      <c r="L705">
        <v>43835616</v>
      </c>
      <c r="M705" s="138">
        <f t="shared" si="32"/>
        <v>-43835616</v>
      </c>
      <c r="N705" t="s">
        <v>178</v>
      </c>
      <c r="P705" t="s">
        <v>3839</v>
      </c>
      <c r="R705" t="s">
        <v>3808</v>
      </c>
    </row>
    <row r="706" spans="1:20" hidden="1">
      <c r="A706">
        <v>705</v>
      </c>
      <c r="B706">
        <v>69</v>
      </c>
      <c r="D706">
        <v>701000002</v>
      </c>
      <c r="E706" s="139">
        <v>44946</v>
      </c>
      <c r="F706">
        <f t="shared" si="30"/>
        <v>1</v>
      </c>
      <c r="G706" s="139">
        <v>44946</v>
      </c>
      <c r="H706">
        <f t="shared" si="31"/>
        <v>16</v>
      </c>
      <c r="I706" t="s">
        <v>1734</v>
      </c>
      <c r="J706" t="str">
        <f>VLOOKUP(I706,'C701- Recalculate'!$D$27:$D$751,1,0)</f>
        <v>069MPI1230100002</v>
      </c>
      <c r="K706">
        <v>0</v>
      </c>
      <c r="L706">
        <v>39945205</v>
      </c>
      <c r="M706" s="138">
        <f t="shared" si="32"/>
        <v>-39945205</v>
      </c>
      <c r="N706" t="s">
        <v>178</v>
      </c>
      <c r="P706" t="s">
        <v>3839</v>
      </c>
      <c r="R706" t="s">
        <v>3808</v>
      </c>
    </row>
    <row r="707" spans="1:20" hidden="1">
      <c r="A707">
        <v>706</v>
      </c>
      <c r="B707">
        <v>69</v>
      </c>
      <c r="D707">
        <v>701000002</v>
      </c>
      <c r="E707" s="139">
        <v>44952</v>
      </c>
      <c r="F707">
        <f t="shared" ref="F707:F770" si="33">MONTH(E707)</f>
        <v>1</v>
      </c>
      <c r="G707" s="139">
        <v>44952</v>
      </c>
      <c r="H707">
        <f t="shared" ref="H707:H770" si="34">LEN(I707)</f>
        <v>16</v>
      </c>
      <c r="I707" t="s">
        <v>1654</v>
      </c>
      <c r="J707" t="str">
        <f>VLOOKUP(I707,'C701- Recalculate'!$D$27:$D$751,1,0)</f>
        <v>069MPI1223560002</v>
      </c>
      <c r="K707">
        <v>0</v>
      </c>
      <c r="L707">
        <v>116438356</v>
      </c>
      <c r="M707" s="138">
        <f t="shared" ref="M707:M770" si="35">K707-L707</f>
        <v>-116438356</v>
      </c>
      <c r="N707" t="s">
        <v>178</v>
      </c>
      <c r="P707" t="s">
        <v>3839</v>
      </c>
      <c r="R707" t="s">
        <v>3808</v>
      </c>
    </row>
    <row r="708" spans="1:20" hidden="1">
      <c r="A708">
        <v>707</v>
      </c>
      <c r="B708">
        <v>69</v>
      </c>
      <c r="D708">
        <v>701000002</v>
      </c>
      <c r="E708" s="139">
        <v>44952</v>
      </c>
      <c r="F708">
        <f t="shared" si="33"/>
        <v>1</v>
      </c>
      <c r="G708" s="139">
        <v>44952</v>
      </c>
      <c r="H708">
        <f t="shared" si="34"/>
        <v>16</v>
      </c>
      <c r="I708" t="s">
        <v>1654</v>
      </c>
      <c r="J708" t="str">
        <f>VLOOKUP(I708,'C701- Recalculate'!$D$27:$D$751,1,0)</f>
        <v>069MPI1223560002</v>
      </c>
      <c r="K708">
        <v>0</v>
      </c>
      <c r="L708">
        <v>23287671</v>
      </c>
      <c r="M708" s="138">
        <f t="shared" si="35"/>
        <v>-23287671</v>
      </c>
      <c r="N708" t="s">
        <v>178</v>
      </c>
      <c r="P708" t="s">
        <v>3839</v>
      </c>
      <c r="R708" t="s">
        <v>3808</v>
      </c>
    </row>
    <row r="709" spans="1:20" hidden="1">
      <c r="A709">
        <v>708</v>
      </c>
      <c r="B709">
        <v>69</v>
      </c>
      <c r="D709">
        <v>701000002</v>
      </c>
      <c r="E709" s="139">
        <v>44952</v>
      </c>
      <c r="F709">
        <f t="shared" si="33"/>
        <v>1</v>
      </c>
      <c r="G709" s="139">
        <v>44952</v>
      </c>
      <c r="H709">
        <f t="shared" si="34"/>
        <v>16</v>
      </c>
      <c r="I709" t="s">
        <v>1740</v>
      </c>
      <c r="J709" t="str">
        <f>VLOOKUP(I709,'C701- Recalculate'!$D$27:$D$751,1,0)</f>
        <v>069MPI1230100003</v>
      </c>
      <c r="K709">
        <v>0</v>
      </c>
      <c r="L709">
        <v>26630137</v>
      </c>
      <c r="M709" s="138">
        <f t="shared" si="35"/>
        <v>-26630137</v>
      </c>
      <c r="N709" t="s">
        <v>178</v>
      </c>
      <c r="P709" t="s">
        <v>3839</v>
      </c>
      <c r="R709" t="s">
        <v>3808</v>
      </c>
    </row>
    <row r="710" spans="1:20" hidden="1">
      <c r="A710">
        <v>709</v>
      </c>
      <c r="B710">
        <v>69</v>
      </c>
      <c r="D710">
        <v>701000002</v>
      </c>
      <c r="E710" s="139">
        <v>44953</v>
      </c>
      <c r="F710">
        <f t="shared" si="33"/>
        <v>1</v>
      </c>
      <c r="G710" s="139">
        <v>44953</v>
      </c>
      <c r="H710">
        <f t="shared" si="34"/>
        <v>16</v>
      </c>
      <c r="I710" t="s">
        <v>1623</v>
      </c>
      <c r="J710" t="str">
        <f>VLOOKUP(I710,'C701- Recalculate'!$D$27:$D$751,1,0)</f>
        <v>069MPI1223530002</v>
      </c>
      <c r="K710">
        <v>0</v>
      </c>
      <c r="L710">
        <v>48219178</v>
      </c>
      <c r="M710" s="138">
        <f t="shared" si="35"/>
        <v>-48219178</v>
      </c>
      <c r="N710" t="s">
        <v>178</v>
      </c>
      <c r="P710" t="s">
        <v>3839</v>
      </c>
      <c r="R710" t="s">
        <v>3808</v>
      </c>
    </row>
    <row r="711" spans="1:20" hidden="1">
      <c r="A711">
        <v>710</v>
      </c>
      <c r="B711">
        <v>69</v>
      </c>
      <c r="D711">
        <v>701000002</v>
      </c>
      <c r="E711" s="139">
        <v>44953</v>
      </c>
      <c r="F711">
        <f t="shared" si="33"/>
        <v>1</v>
      </c>
      <c r="G711" s="139">
        <v>44953</v>
      </c>
      <c r="H711">
        <f t="shared" si="34"/>
        <v>16</v>
      </c>
      <c r="I711" t="s">
        <v>1731</v>
      </c>
      <c r="J711" t="str">
        <f>VLOOKUP(I711,'C701- Recalculate'!$D$27:$D$751,1,0)</f>
        <v>069MPI1230040002</v>
      </c>
      <c r="K711">
        <v>0</v>
      </c>
      <c r="L711">
        <v>44931506</v>
      </c>
      <c r="M711" s="138">
        <f t="shared" si="35"/>
        <v>-44931506</v>
      </c>
      <c r="N711" t="s">
        <v>178</v>
      </c>
      <c r="P711" t="s">
        <v>3839</v>
      </c>
      <c r="R711" t="s">
        <v>3808</v>
      </c>
    </row>
    <row r="712" spans="1:20" hidden="1">
      <c r="A712">
        <v>711</v>
      </c>
      <c r="B712">
        <v>69</v>
      </c>
      <c r="D712">
        <v>701000002</v>
      </c>
      <c r="E712" s="139">
        <v>44929</v>
      </c>
      <c r="F712">
        <f t="shared" si="33"/>
        <v>1</v>
      </c>
      <c r="G712" s="139">
        <v>44929</v>
      </c>
      <c r="H712">
        <f t="shared" si="34"/>
        <v>16</v>
      </c>
      <c r="I712" t="s">
        <v>1630</v>
      </c>
      <c r="J712" t="str">
        <f>VLOOKUP(I712,'C701- Recalculate'!$D$27:$D$751,1,0)</f>
        <v>069MPI1223540003</v>
      </c>
      <c r="K712">
        <v>0</v>
      </c>
      <c r="L712">
        <v>39452055</v>
      </c>
      <c r="M712" s="138">
        <f t="shared" si="35"/>
        <v>-39452055</v>
      </c>
      <c r="N712" t="s">
        <v>178</v>
      </c>
      <c r="P712" t="s">
        <v>3839</v>
      </c>
      <c r="R712" t="s">
        <v>3808</v>
      </c>
    </row>
    <row r="713" spans="1:20" hidden="1">
      <c r="A713">
        <v>712</v>
      </c>
      <c r="B713">
        <v>69</v>
      </c>
      <c r="D713">
        <v>701000002</v>
      </c>
      <c r="E713" s="139">
        <v>44929</v>
      </c>
      <c r="F713">
        <f t="shared" si="33"/>
        <v>1</v>
      </c>
      <c r="G713" s="139">
        <v>44929</v>
      </c>
      <c r="H713">
        <f t="shared" si="34"/>
        <v>16</v>
      </c>
      <c r="I713" t="s">
        <v>1630</v>
      </c>
      <c r="J713" t="str">
        <f>VLOOKUP(I713,'C701- Recalculate'!$D$27:$D$751,1,0)</f>
        <v>069MPI1223540003</v>
      </c>
      <c r="K713">
        <v>0</v>
      </c>
      <c r="L713">
        <v>78904109</v>
      </c>
      <c r="M713" s="138">
        <f t="shared" si="35"/>
        <v>-78904109</v>
      </c>
      <c r="N713" t="s">
        <v>178</v>
      </c>
      <c r="P713" t="s">
        <v>3839</v>
      </c>
      <c r="R713" t="s">
        <v>3808</v>
      </c>
    </row>
    <row r="714" spans="1:20" hidden="1">
      <c r="A714">
        <v>713</v>
      </c>
      <c r="B714">
        <v>69</v>
      </c>
      <c r="D714">
        <v>701000002</v>
      </c>
      <c r="E714" s="139">
        <v>44929</v>
      </c>
      <c r="F714">
        <f t="shared" si="33"/>
        <v>1</v>
      </c>
      <c r="G714" s="139">
        <v>44929</v>
      </c>
      <c r="H714">
        <f t="shared" si="34"/>
        <v>16</v>
      </c>
      <c r="I714" t="s">
        <v>1644</v>
      </c>
      <c r="J714" t="str">
        <f>VLOOKUP(I714,'C701- Recalculate'!$D$27:$D$751,1,0)</f>
        <v>069MPI1223550002</v>
      </c>
      <c r="K714">
        <v>0</v>
      </c>
      <c r="L714">
        <v>53424658</v>
      </c>
      <c r="M714" s="138">
        <f t="shared" si="35"/>
        <v>-53424658</v>
      </c>
      <c r="N714" t="s">
        <v>178</v>
      </c>
      <c r="P714" t="s">
        <v>3839</v>
      </c>
      <c r="R714" t="s">
        <v>3808</v>
      </c>
    </row>
    <row r="715" spans="1:20" hidden="1">
      <c r="A715">
        <v>714</v>
      </c>
      <c r="B715">
        <v>69</v>
      </c>
      <c r="D715">
        <v>701000002</v>
      </c>
      <c r="E715" s="139">
        <v>44929</v>
      </c>
      <c r="F715">
        <f t="shared" si="33"/>
        <v>1</v>
      </c>
      <c r="G715" s="139">
        <v>44929</v>
      </c>
      <c r="H715">
        <f t="shared" si="34"/>
        <v>16</v>
      </c>
      <c r="I715" t="s">
        <v>1650</v>
      </c>
      <c r="J715" t="str">
        <f>VLOOKUP(I715,'C701- Recalculate'!$D$27:$D$751,1,0)</f>
        <v>069MPI1223560001</v>
      </c>
      <c r="K715">
        <v>0</v>
      </c>
      <c r="L715">
        <v>23287671</v>
      </c>
      <c r="M715" s="138">
        <f t="shared" si="35"/>
        <v>-23287671</v>
      </c>
      <c r="N715" t="s">
        <v>178</v>
      </c>
      <c r="P715" t="s">
        <v>3839</v>
      </c>
      <c r="R715" t="s">
        <v>3808</v>
      </c>
    </row>
    <row r="716" spans="1:20" hidden="1">
      <c r="A716">
        <v>715</v>
      </c>
      <c r="B716">
        <v>69</v>
      </c>
      <c r="D716">
        <v>701000002</v>
      </c>
      <c r="E716" s="139">
        <v>44929</v>
      </c>
      <c r="F716">
        <f t="shared" si="33"/>
        <v>1</v>
      </c>
      <c r="G716" s="139">
        <v>44929</v>
      </c>
      <c r="H716">
        <f t="shared" si="34"/>
        <v>16</v>
      </c>
      <c r="I716" t="s">
        <v>1667</v>
      </c>
      <c r="J716" t="str">
        <f>VLOOKUP(I716,'C701- Recalculate'!$D$27:$D$751,1,0)</f>
        <v>069MPI1223630003</v>
      </c>
      <c r="K716">
        <v>0</v>
      </c>
      <c r="L716">
        <v>25205480</v>
      </c>
      <c r="M716" s="138">
        <f t="shared" si="35"/>
        <v>-25205480</v>
      </c>
      <c r="N716" t="s">
        <v>178</v>
      </c>
      <c r="P716" t="s">
        <v>3839</v>
      </c>
      <c r="R716" t="s">
        <v>3808</v>
      </c>
    </row>
    <row r="717" spans="1:20" hidden="1">
      <c r="A717">
        <v>716</v>
      </c>
      <c r="B717">
        <v>4</v>
      </c>
      <c r="D717">
        <v>701000001</v>
      </c>
      <c r="E717" s="139">
        <v>44995</v>
      </c>
      <c r="F717">
        <f t="shared" si="33"/>
        <v>3</v>
      </c>
      <c r="G717" s="139">
        <v>44995</v>
      </c>
      <c r="H717">
        <f t="shared" si="34"/>
        <v>16</v>
      </c>
      <c r="I717" t="s">
        <v>3872</v>
      </c>
      <c r="J717" t="e">
        <f>VLOOKUP(I717,'C701- Recalculate'!$D$27:$D$751,1,0)</f>
        <v>#N/A</v>
      </c>
      <c r="K717">
        <v>0</v>
      </c>
      <c r="L717">
        <v>1.64</v>
      </c>
      <c r="M717" s="138">
        <f t="shared" si="35"/>
        <v>-1.64</v>
      </c>
      <c r="N717" t="s">
        <v>315</v>
      </c>
      <c r="P717" t="s">
        <v>3813</v>
      </c>
      <c r="Q717">
        <v>701000001</v>
      </c>
      <c r="R717" t="s">
        <v>3873</v>
      </c>
      <c r="T717" t="s">
        <v>1462</v>
      </c>
    </row>
    <row r="718" spans="1:20" hidden="1">
      <c r="A718">
        <v>717</v>
      </c>
      <c r="B718">
        <v>4</v>
      </c>
      <c r="D718">
        <v>701000001</v>
      </c>
      <c r="E718" s="139">
        <v>44995</v>
      </c>
      <c r="F718">
        <f t="shared" si="33"/>
        <v>3</v>
      </c>
      <c r="G718" s="139">
        <v>44995</v>
      </c>
      <c r="H718">
        <f t="shared" si="34"/>
        <v>16</v>
      </c>
      <c r="I718" t="s">
        <v>3872</v>
      </c>
      <c r="J718" t="e">
        <f>VLOOKUP(I718,'C701- Recalculate'!$D$27:$D$751,1,0)</f>
        <v>#N/A</v>
      </c>
      <c r="K718">
        <v>1.64</v>
      </c>
      <c r="L718">
        <v>0</v>
      </c>
      <c r="M718" s="138">
        <f t="shared" si="35"/>
        <v>1.64</v>
      </c>
      <c r="N718" t="s">
        <v>315</v>
      </c>
      <c r="P718" t="s">
        <v>3813</v>
      </c>
      <c r="Q718">
        <v>701000001</v>
      </c>
      <c r="R718" t="s">
        <v>3873</v>
      </c>
      <c r="T718" t="s">
        <v>1462</v>
      </c>
    </row>
    <row r="719" spans="1:20" hidden="1">
      <c r="A719">
        <v>718</v>
      </c>
      <c r="B719">
        <v>32</v>
      </c>
      <c r="D719">
        <v>701000001</v>
      </c>
      <c r="E719" s="139">
        <v>44944</v>
      </c>
      <c r="F719">
        <f t="shared" si="33"/>
        <v>1</v>
      </c>
      <c r="G719" s="139">
        <v>44944</v>
      </c>
      <c r="H719">
        <f t="shared" si="34"/>
        <v>16</v>
      </c>
      <c r="I719" s="139" t="s">
        <v>3959</v>
      </c>
      <c r="J719" t="e">
        <f>VLOOKUP(I719,'C701- Recalculate'!$D$27:$D$751,1,0)</f>
        <v>#N/A</v>
      </c>
      <c r="K719">
        <v>0</v>
      </c>
      <c r="L719">
        <v>29800</v>
      </c>
      <c r="M719" s="138">
        <f t="shared" si="35"/>
        <v>-29800</v>
      </c>
      <c r="N719" t="s">
        <v>178</v>
      </c>
      <c r="P719" t="s">
        <v>3843</v>
      </c>
      <c r="R719" t="s">
        <v>3960</v>
      </c>
      <c r="T719" t="s">
        <v>1462</v>
      </c>
    </row>
    <row r="720" spans="1:20" hidden="1">
      <c r="A720">
        <v>719</v>
      </c>
      <c r="B720">
        <v>32</v>
      </c>
      <c r="D720">
        <v>701000001</v>
      </c>
      <c r="E720" s="139">
        <v>45105</v>
      </c>
      <c r="F720">
        <f t="shared" si="33"/>
        <v>6</v>
      </c>
      <c r="G720" s="139">
        <v>45105</v>
      </c>
      <c r="H720">
        <f t="shared" si="34"/>
        <v>16</v>
      </c>
      <c r="I720" s="139" t="s">
        <v>3961</v>
      </c>
      <c r="J720" t="e">
        <f>VLOOKUP(I720,'C701- Recalculate'!$D$27:$D$751,1,0)</f>
        <v>#N/A</v>
      </c>
      <c r="K720">
        <v>0</v>
      </c>
      <c r="L720">
        <v>13500</v>
      </c>
      <c r="M720" s="138">
        <f t="shared" si="35"/>
        <v>-13500</v>
      </c>
      <c r="N720" t="s">
        <v>178</v>
      </c>
      <c r="P720" t="s">
        <v>3843</v>
      </c>
      <c r="R720" t="s">
        <v>3962</v>
      </c>
      <c r="T720" t="s">
        <v>1462</v>
      </c>
    </row>
    <row r="721" spans="1:20" hidden="1">
      <c r="A721">
        <v>720</v>
      </c>
      <c r="B721">
        <v>34</v>
      </c>
      <c r="D721">
        <v>701000001</v>
      </c>
      <c r="E721" s="139">
        <v>44929</v>
      </c>
      <c r="F721">
        <f t="shared" si="33"/>
        <v>1</v>
      </c>
      <c r="G721" s="139">
        <v>44929</v>
      </c>
      <c r="H721">
        <f t="shared" si="34"/>
        <v>16</v>
      </c>
      <c r="I721" s="139" t="s">
        <v>3876</v>
      </c>
      <c r="J721" t="e">
        <f>VLOOKUP(I721,'C701- Recalculate'!$D$27:$D$751,1,0)</f>
        <v>#N/A</v>
      </c>
      <c r="K721">
        <v>0</v>
      </c>
      <c r="L721">
        <v>2.06</v>
      </c>
      <c r="M721" s="138">
        <f t="shared" si="35"/>
        <v>-2.06</v>
      </c>
      <c r="N721" t="s">
        <v>315</v>
      </c>
      <c r="P721" t="s">
        <v>3877</v>
      </c>
      <c r="R721" t="s">
        <v>3878</v>
      </c>
      <c r="T721" t="s">
        <v>1462</v>
      </c>
    </row>
    <row r="722" spans="1:20" hidden="1">
      <c r="A722">
        <v>721</v>
      </c>
      <c r="B722">
        <v>34</v>
      </c>
      <c r="D722">
        <v>701000001</v>
      </c>
      <c r="E722" s="139">
        <v>44929</v>
      </c>
      <c r="F722">
        <f t="shared" si="33"/>
        <v>1</v>
      </c>
      <c r="G722" s="139">
        <v>44929</v>
      </c>
      <c r="H722">
        <f t="shared" si="34"/>
        <v>16</v>
      </c>
      <c r="I722" s="139" t="s">
        <v>3876</v>
      </c>
      <c r="J722" t="e">
        <f>VLOOKUP(I722,'C701- Recalculate'!$D$27:$D$751,1,0)</f>
        <v>#N/A</v>
      </c>
      <c r="K722">
        <v>2.06</v>
      </c>
      <c r="L722">
        <v>0</v>
      </c>
      <c r="M722" s="138">
        <f t="shared" si="35"/>
        <v>2.06</v>
      </c>
      <c r="N722" t="s">
        <v>315</v>
      </c>
      <c r="P722" t="s">
        <v>3877</v>
      </c>
      <c r="R722" t="s">
        <v>3878</v>
      </c>
      <c r="T722" t="s">
        <v>1462</v>
      </c>
    </row>
    <row r="723" spans="1:20" hidden="1">
      <c r="A723">
        <v>722</v>
      </c>
      <c r="B723">
        <v>69</v>
      </c>
      <c r="D723">
        <v>701000001</v>
      </c>
      <c r="E723" s="139">
        <v>44972</v>
      </c>
      <c r="F723">
        <f t="shared" si="33"/>
        <v>2</v>
      </c>
      <c r="G723" s="139">
        <v>44972</v>
      </c>
      <c r="H723">
        <f t="shared" si="34"/>
        <v>16</v>
      </c>
      <c r="I723" t="s">
        <v>3963</v>
      </c>
      <c r="J723" t="e">
        <f>VLOOKUP(I723,'C701- Recalculate'!$D$27:$D$751,1,0)</f>
        <v>#N/A</v>
      </c>
      <c r="K723">
        <v>0</v>
      </c>
      <c r="L723">
        <v>85225479</v>
      </c>
      <c r="M723" s="138">
        <f t="shared" si="35"/>
        <v>-85225479</v>
      </c>
      <c r="N723" t="s">
        <v>178</v>
      </c>
      <c r="P723" t="s">
        <v>3824</v>
      </c>
      <c r="R723" t="s">
        <v>3964</v>
      </c>
      <c r="S723" t="s">
        <v>4631</v>
      </c>
      <c r="T723" t="s">
        <v>1462</v>
      </c>
    </row>
    <row r="724" spans="1:20" hidden="1">
      <c r="A724">
        <v>723</v>
      </c>
      <c r="B724">
        <v>69</v>
      </c>
      <c r="D724">
        <v>701000001</v>
      </c>
      <c r="E724" s="139">
        <v>44959</v>
      </c>
      <c r="F724">
        <f t="shared" si="33"/>
        <v>2</v>
      </c>
      <c r="G724" s="139">
        <v>44959</v>
      </c>
      <c r="H724">
        <f t="shared" si="34"/>
        <v>16</v>
      </c>
      <c r="I724" s="139" t="s">
        <v>3965</v>
      </c>
      <c r="J724" t="e">
        <f>VLOOKUP(I724,'C701- Recalculate'!$D$27:$D$751,1,0)</f>
        <v>#N/A</v>
      </c>
      <c r="K724" s="244">
        <v>0</v>
      </c>
      <c r="L724" s="244">
        <v>236259908</v>
      </c>
      <c r="M724" s="138">
        <f t="shared" si="35"/>
        <v>-236259908</v>
      </c>
      <c r="N724" t="s">
        <v>178</v>
      </c>
      <c r="P724" t="s">
        <v>3819</v>
      </c>
      <c r="R724" t="s">
        <v>3966</v>
      </c>
      <c r="S724">
        <v>1</v>
      </c>
      <c r="T724" t="s">
        <v>1462</v>
      </c>
    </row>
    <row r="725" spans="1:20" hidden="1">
      <c r="A725">
        <v>724</v>
      </c>
      <c r="B725">
        <v>69</v>
      </c>
      <c r="D725">
        <v>701000001</v>
      </c>
      <c r="E725" s="139">
        <v>44960</v>
      </c>
      <c r="F725">
        <f t="shared" si="33"/>
        <v>2</v>
      </c>
      <c r="G725" s="139">
        <v>44960</v>
      </c>
      <c r="H725">
        <f t="shared" si="34"/>
        <v>16</v>
      </c>
      <c r="I725" s="139" t="s">
        <v>3967</v>
      </c>
      <c r="J725" t="e">
        <f>VLOOKUP(I725,'C701- Recalculate'!$D$27:$D$751,1,0)</f>
        <v>#N/A</v>
      </c>
      <c r="K725">
        <v>0</v>
      </c>
      <c r="L725">
        <v>213425</v>
      </c>
      <c r="M725" s="138">
        <f t="shared" si="35"/>
        <v>-213425</v>
      </c>
      <c r="N725" t="s">
        <v>178</v>
      </c>
      <c r="P725" t="s">
        <v>3819</v>
      </c>
      <c r="R725" t="s">
        <v>3968</v>
      </c>
      <c r="T725" t="s">
        <v>1462</v>
      </c>
    </row>
    <row r="726" spans="1:20" hidden="1">
      <c r="A726">
        <v>725</v>
      </c>
      <c r="B726">
        <v>69</v>
      </c>
      <c r="D726">
        <v>701000001</v>
      </c>
      <c r="E726" s="139">
        <v>44960</v>
      </c>
      <c r="F726">
        <f t="shared" si="33"/>
        <v>2</v>
      </c>
      <c r="G726" s="139">
        <v>44960</v>
      </c>
      <c r="H726">
        <f t="shared" si="34"/>
        <v>16</v>
      </c>
      <c r="I726" t="s">
        <v>3969</v>
      </c>
      <c r="J726" t="e">
        <f>VLOOKUP(I726,'C701- Recalculate'!$D$27:$D$751,1,0)</f>
        <v>#N/A</v>
      </c>
      <c r="K726">
        <v>0</v>
      </c>
      <c r="L726">
        <v>9212707</v>
      </c>
      <c r="M726" s="138">
        <f t="shared" si="35"/>
        <v>-9212707</v>
      </c>
      <c r="N726" t="s">
        <v>178</v>
      </c>
      <c r="P726" t="s">
        <v>3835</v>
      </c>
      <c r="R726" t="s">
        <v>3970</v>
      </c>
      <c r="S726" t="s">
        <v>4643</v>
      </c>
      <c r="T726" t="s">
        <v>1462</v>
      </c>
    </row>
    <row r="727" spans="1:20" hidden="1">
      <c r="A727">
        <v>726</v>
      </c>
      <c r="B727">
        <v>69</v>
      </c>
      <c r="D727">
        <v>701000001</v>
      </c>
      <c r="E727" s="139">
        <v>44966</v>
      </c>
      <c r="F727">
        <f t="shared" si="33"/>
        <v>2</v>
      </c>
      <c r="G727" s="139">
        <v>44966</v>
      </c>
      <c r="H727">
        <f t="shared" si="34"/>
        <v>16</v>
      </c>
      <c r="I727" t="s">
        <v>3971</v>
      </c>
      <c r="J727" t="e">
        <f>VLOOKUP(I727,'C701- Recalculate'!$D$27:$D$751,1,0)</f>
        <v>#N/A</v>
      </c>
      <c r="K727">
        <v>0</v>
      </c>
      <c r="L727" s="244">
        <v>621414848</v>
      </c>
      <c r="M727" s="138">
        <f t="shared" si="35"/>
        <v>-621414848</v>
      </c>
      <c r="N727" t="s">
        <v>178</v>
      </c>
      <c r="P727" t="s">
        <v>3829</v>
      </c>
      <c r="R727" t="s">
        <v>3972</v>
      </c>
      <c r="S727" t="s">
        <v>4578</v>
      </c>
    </row>
    <row r="728" spans="1:20" hidden="1">
      <c r="A728">
        <v>727</v>
      </c>
      <c r="B728">
        <v>69</v>
      </c>
      <c r="D728">
        <v>701000001</v>
      </c>
      <c r="E728" s="139">
        <v>45072</v>
      </c>
      <c r="F728">
        <f t="shared" si="33"/>
        <v>5</v>
      </c>
      <c r="G728" s="139">
        <v>45072</v>
      </c>
      <c r="H728">
        <f t="shared" si="34"/>
        <v>16</v>
      </c>
      <c r="I728" t="s">
        <v>3941</v>
      </c>
      <c r="J728" t="e">
        <f>VLOOKUP(I728,'C701- Recalculate'!$D$27:$D$751,1,0)</f>
        <v>#N/A</v>
      </c>
      <c r="K728">
        <v>0</v>
      </c>
      <c r="L728">
        <v>17.57</v>
      </c>
      <c r="M728" s="138">
        <f t="shared" si="35"/>
        <v>-17.57</v>
      </c>
      <c r="N728" t="s">
        <v>315</v>
      </c>
      <c r="P728" t="s">
        <v>3819</v>
      </c>
      <c r="R728" t="s">
        <v>3942</v>
      </c>
      <c r="T728" t="s">
        <v>1462</v>
      </c>
    </row>
    <row r="729" spans="1:20" hidden="1">
      <c r="A729">
        <v>728</v>
      </c>
      <c r="B729">
        <v>69</v>
      </c>
      <c r="D729">
        <v>701000001</v>
      </c>
      <c r="E729" s="139">
        <v>45072</v>
      </c>
      <c r="F729">
        <f t="shared" si="33"/>
        <v>5</v>
      </c>
      <c r="G729" s="139">
        <v>45072</v>
      </c>
      <c r="H729">
        <f t="shared" si="34"/>
        <v>16</v>
      </c>
      <c r="I729" t="s">
        <v>3941</v>
      </c>
      <c r="J729" t="e">
        <f>VLOOKUP(I729,'C701- Recalculate'!$D$27:$D$751,1,0)</f>
        <v>#N/A</v>
      </c>
      <c r="K729">
        <v>17.57</v>
      </c>
      <c r="L729">
        <v>0</v>
      </c>
      <c r="M729" s="138">
        <f t="shared" si="35"/>
        <v>17.57</v>
      </c>
      <c r="N729" t="s">
        <v>315</v>
      </c>
      <c r="P729" t="s">
        <v>3819</v>
      </c>
      <c r="R729" t="s">
        <v>3942</v>
      </c>
      <c r="T729" t="s">
        <v>1462</v>
      </c>
    </row>
    <row r="730" spans="1:20" hidden="1">
      <c r="A730">
        <v>729</v>
      </c>
      <c r="B730">
        <v>69</v>
      </c>
      <c r="D730">
        <v>701000001</v>
      </c>
      <c r="E730" s="139">
        <v>45050</v>
      </c>
      <c r="F730">
        <f t="shared" si="33"/>
        <v>5</v>
      </c>
      <c r="G730" s="139">
        <v>45050</v>
      </c>
      <c r="H730">
        <f t="shared" si="34"/>
        <v>16</v>
      </c>
      <c r="I730" t="s">
        <v>3919</v>
      </c>
      <c r="J730" t="e">
        <f>VLOOKUP(I730,'C701- Recalculate'!$D$27:$D$751,1,0)</f>
        <v>#N/A</v>
      </c>
      <c r="K730">
        <v>0</v>
      </c>
      <c r="L730">
        <v>728340</v>
      </c>
      <c r="M730" s="138">
        <f t="shared" si="35"/>
        <v>-728340</v>
      </c>
      <c r="N730" t="s">
        <v>178</v>
      </c>
      <c r="P730" t="s">
        <v>3819</v>
      </c>
      <c r="R730" t="s">
        <v>3920</v>
      </c>
      <c r="T730" t="s">
        <v>1462</v>
      </c>
    </row>
    <row r="731" spans="1:20" hidden="1">
      <c r="A731">
        <v>730</v>
      </c>
      <c r="B731">
        <v>69</v>
      </c>
      <c r="D731">
        <v>701000001</v>
      </c>
      <c r="E731" s="139">
        <v>45078</v>
      </c>
      <c r="F731">
        <f t="shared" si="33"/>
        <v>6</v>
      </c>
      <c r="G731" s="139">
        <v>45078</v>
      </c>
      <c r="H731">
        <f t="shared" si="34"/>
        <v>16</v>
      </c>
      <c r="I731" s="139" t="s">
        <v>3837</v>
      </c>
      <c r="J731" t="e">
        <f>VLOOKUP(I731,'C701- Recalculate'!$D$27:$D$751,1,0)</f>
        <v>#N/A</v>
      </c>
      <c r="K731" s="244">
        <v>0</v>
      </c>
      <c r="L731" s="244">
        <v>158855688</v>
      </c>
      <c r="M731" s="138">
        <f t="shared" si="35"/>
        <v>-158855688</v>
      </c>
      <c r="N731" t="s">
        <v>178</v>
      </c>
      <c r="P731" t="s">
        <v>3819</v>
      </c>
      <c r="R731" t="s">
        <v>3838</v>
      </c>
      <c r="S731">
        <v>5</v>
      </c>
      <c r="T731" t="s">
        <v>1462</v>
      </c>
    </row>
    <row r="732" spans="1:20" hidden="1">
      <c r="A732">
        <v>731</v>
      </c>
      <c r="B732">
        <v>69</v>
      </c>
      <c r="D732">
        <v>701000002</v>
      </c>
      <c r="E732" s="139">
        <v>44936</v>
      </c>
      <c r="F732">
        <f t="shared" si="33"/>
        <v>1</v>
      </c>
      <c r="G732" s="139">
        <v>44936</v>
      </c>
      <c r="H732">
        <f t="shared" si="34"/>
        <v>16</v>
      </c>
      <c r="I732" t="s">
        <v>1599</v>
      </c>
      <c r="J732" t="str">
        <f>VLOOKUP(I732,'C701- Recalculate'!$D$27:$D$751,1,0)</f>
        <v>069MPI1223470001</v>
      </c>
      <c r="K732">
        <v>0</v>
      </c>
      <c r="L732">
        <v>43835617</v>
      </c>
      <c r="M732" s="138">
        <f t="shared" si="35"/>
        <v>-43835617</v>
      </c>
      <c r="N732" t="s">
        <v>178</v>
      </c>
      <c r="P732" t="s">
        <v>3839</v>
      </c>
      <c r="R732" t="s">
        <v>3808</v>
      </c>
    </row>
    <row r="733" spans="1:20" hidden="1">
      <c r="A733">
        <v>732</v>
      </c>
      <c r="B733">
        <v>69</v>
      </c>
      <c r="D733">
        <v>701000002</v>
      </c>
      <c r="E733" s="139">
        <v>44936</v>
      </c>
      <c r="F733">
        <f t="shared" si="33"/>
        <v>1</v>
      </c>
      <c r="G733" s="139">
        <v>44936</v>
      </c>
      <c r="H733">
        <f t="shared" si="34"/>
        <v>16</v>
      </c>
      <c r="I733" t="s">
        <v>1606</v>
      </c>
      <c r="J733" t="str">
        <f>VLOOKUP(I733,'C701- Recalculate'!$D$27:$D$751,1,0)</f>
        <v>069MPI1223470003</v>
      </c>
      <c r="K733">
        <v>0</v>
      </c>
      <c r="L733">
        <v>21917808</v>
      </c>
      <c r="M733" s="138">
        <f t="shared" si="35"/>
        <v>-21917808</v>
      </c>
      <c r="N733" t="s">
        <v>178</v>
      </c>
      <c r="P733" t="s">
        <v>3839</v>
      </c>
      <c r="R733" t="s">
        <v>3808</v>
      </c>
    </row>
    <row r="734" spans="1:20" hidden="1">
      <c r="A734">
        <v>733</v>
      </c>
      <c r="B734">
        <v>69</v>
      </c>
      <c r="D734">
        <v>701000002</v>
      </c>
      <c r="E734" s="139">
        <v>44938</v>
      </c>
      <c r="F734">
        <f t="shared" si="33"/>
        <v>1</v>
      </c>
      <c r="G734" s="139">
        <v>44938</v>
      </c>
      <c r="H734">
        <f t="shared" si="34"/>
        <v>16</v>
      </c>
      <c r="I734" t="s">
        <v>1627</v>
      </c>
      <c r="J734" t="str">
        <f>VLOOKUP(I734,'C701- Recalculate'!$D$27:$D$751,1,0)</f>
        <v>069MPI1223530001</v>
      </c>
      <c r="K734">
        <v>0</v>
      </c>
      <c r="L734">
        <v>48219178</v>
      </c>
      <c r="M734" s="138">
        <f t="shared" si="35"/>
        <v>-48219178</v>
      </c>
      <c r="N734" t="s">
        <v>178</v>
      </c>
      <c r="P734" t="s">
        <v>3839</v>
      </c>
      <c r="R734" t="s">
        <v>3808</v>
      </c>
    </row>
    <row r="735" spans="1:20" hidden="1">
      <c r="A735">
        <v>734</v>
      </c>
      <c r="B735">
        <v>69</v>
      </c>
      <c r="D735">
        <v>701000002</v>
      </c>
      <c r="E735" s="139">
        <v>44938</v>
      </c>
      <c r="F735">
        <f t="shared" si="33"/>
        <v>1</v>
      </c>
      <c r="G735" s="139">
        <v>44938</v>
      </c>
      <c r="H735">
        <f t="shared" si="34"/>
        <v>16</v>
      </c>
      <c r="I735" t="s">
        <v>1731</v>
      </c>
      <c r="J735" t="str">
        <f>VLOOKUP(I735,'C701- Recalculate'!$D$27:$D$751,1,0)</f>
        <v>069MPI1230040002</v>
      </c>
      <c r="K735">
        <v>0</v>
      </c>
      <c r="L735">
        <v>44931507</v>
      </c>
      <c r="M735" s="138">
        <f t="shared" si="35"/>
        <v>-44931507</v>
      </c>
      <c r="N735" t="s">
        <v>178</v>
      </c>
      <c r="P735" t="s">
        <v>3839</v>
      </c>
      <c r="R735" t="s">
        <v>3808</v>
      </c>
    </row>
    <row r="736" spans="1:20" hidden="1">
      <c r="A736">
        <v>735</v>
      </c>
      <c r="B736">
        <v>69</v>
      </c>
      <c r="D736">
        <v>701000002</v>
      </c>
      <c r="E736" s="139">
        <v>44939</v>
      </c>
      <c r="F736">
        <f t="shared" si="33"/>
        <v>1</v>
      </c>
      <c r="G736" s="139">
        <v>44939</v>
      </c>
      <c r="H736">
        <f t="shared" si="34"/>
        <v>16</v>
      </c>
      <c r="I736" t="s">
        <v>1650</v>
      </c>
      <c r="J736" t="str">
        <f>VLOOKUP(I736,'C701- Recalculate'!$D$27:$D$751,1,0)</f>
        <v>069MPI1223560001</v>
      </c>
      <c r="K736">
        <v>0</v>
      </c>
      <c r="L736">
        <v>23287671</v>
      </c>
      <c r="M736" s="138">
        <f t="shared" si="35"/>
        <v>-23287671</v>
      </c>
      <c r="N736" t="s">
        <v>178</v>
      </c>
      <c r="P736" t="s">
        <v>3839</v>
      </c>
      <c r="R736" t="s">
        <v>3808</v>
      </c>
    </row>
    <row r="737" spans="1:18" hidden="1">
      <c r="A737">
        <v>736</v>
      </c>
      <c r="B737">
        <v>69</v>
      </c>
      <c r="D737">
        <v>701000002</v>
      </c>
      <c r="E737" s="139">
        <v>44942</v>
      </c>
      <c r="F737">
        <f t="shared" si="33"/>
        <v>1</v>
      </c>
      <c r="G737" s="139">
        <v>44942</v>
      </c>
      <c r="H737">
        <f t="shared" si="34"/>
        <v>16</v>
      </c>
      <c r="I737" t="s">
        <v>1623</v>
      </c>
      <c r="J737" t="str">
        <f>VLOOKUP(I737,'C701- Recalculate'!$D$27:$D$751,1,0)</f>
        <v>069MPI1223530002</v>
      </c>
      <c r="K737">
        <v>0</v>
      </c>
      <c r="L737">
        <v>96438356</v>
      </c>
      <c r="M737" s="138">
        <f t="shared" si="35"/>
        <v>-96438356</v>
      </c>
      <c r="N737" t="s">
        <v>178</v>
      </c>
      <c r="P737" t="s">
        <v>3839</v>
      </c>
      <c r="R737" t="s">
        <v>3808</v>
      </c>
    </row>
    <row r="738" spans="1:18" hidden="1">
      <c r="A738">
        <v>737</v>
      </c>
      <c r="B738">
        <v>69</v>
      </c>
      <c r="D738">
        <v>701000002</v>
      </c>
      <c r="E738" s="139">
        <v>44942</v>
      </c>
      <c r="F738">
        <f t="shared" si="33"/>
        <v>1</v>
      </c>
      <c r="G738" s="139">
        <v>44942</v>
      </c>
      <c r="H738">
        <f t="shared" si="34"/>
        <v>16</v>
      </c>
      <c r="I738" t="s">
        <v>1661</v>
      </c>
      <c r="J738" t="str">
        <f>VLOOKUP(I738,'C701- Recalculate'!$D$27:$D$751,1,0)</f>
        <v>069MPI1223600002</v>
      </c>
      <c r="K738">
        <v>0</v>
      </c>
      <c r="L738">
        <v>53260274</v>
      </c>
      <c r="M738" s="138">
        <f t="shared" si="35"/>
        <v>-53260274</v>
      </c>
      <c r="N738" t="s">
        <v>178</v>
      </c>
      <c r="P738" t="s">
        <v>3839</v>
      </c>
      <c r="R738" t="s">
        <v>3808</v>
      </c>
    </row>
    <row r="739" spans="1:18" hidden="1">
      <c r="A739">
        <v>738</v>
      </c>
      <c r="B739">
        <v>69</v>
      </c>
      <c r="D739">
        <v>701000002</v>
      </c>
      <c r="E739" s="139">
        <v>44942</v>
      </c>
      <c r="F739">
        <f t="shared" si="33"/>
        <v>1</v>
      </c>
      <c r="G739" s="139">
        <v>44942</v>
      </c>
      <c r="H739">
        <f t="shared" si="34"/>
        <v>16</v>
      </c>
      <c r="I739" t="s">
        <v>1751</v>
      </c>
      <c r="J739" t="str">
        <f>VLOOKUP(I739,'C701- Recalculate'!$D$27:$D$751,1,0)</f>
        <v>069MPI1230130001</v>
      </c>
      <c r="K739">
        <v>0</v>
      </c>
      <c r="L739">
        <v>67945205</v>
      </c>
      <c r="M739" s="138">
        <f t="shared" si="35"/>
        <v>-67945205</v>
      </c>
      <c r="N739" t="s">
        <v>178</v>
      </c>
      <c r="P739" t="s">
        <v>3839</v>
      </c>
      <c r="R739" t="s">
        <v>3808</v>
      </c>
    </row>
    <row r="740" spans="1:18" hidden="1">
      <c r="A740">
        <v>739</v>
      </c>
      <c r="B740">
        <v>69</v>
      </c>
      <c r="D740">
        <v>701000002</v>
      </c>
      <c r="E740" s="139">
        <v>44943</v>
      </c>
      <c r="F740">
        <f t="shared" si="33"/>
        <v>1</v>
      </c>
      <c r="G740" s="139">
        <v>44943</v>
      </c>
      <c r="H740">
        <f t="shared" si="34"/>
        <v>16</v>
      </c>
      <c r="I740" t="s">
        <v>1734</v>
      </c>
      <c r="J740" t="str">
        <f>VLOOKUP(I740,'C701- Recalculate'!$D$27:$D$751,1,0)</f>
        <v>069MPI1230100002</v>
      </c>
      <c r="K740">
        <v>0</v>
      </c>
      <c r="L740">
        <v>39945206</v>
      </c>
      <c r="M740" s="138">
        <f t="shared" si="35"/>
        <v>-39945206</v>
      </c>
      <c r="N740" t="s">
        <v>178</v>
      </c>
      <c r="P740" t="s">
        <v>3839</v>
      </c>
      <c r="R740" t="s">
        <v>3808</v>
      </c>
    </row>
    <row r="741" spans="1:18" hidden="1">
      <c r="A741">
        <v>740</v>
      </c>
      <c r="B741">
        <v>69</v>
      </c>
      <c r="D741">
        <v>701000002</v>
      </c>
      <c r="E741" s="139">
        <v>44943</v>
      </c>
      <c r="F741">
        <f t="shared" si="33"/>
        <v>1</v>
      </c>
      <c r="G741" s="139">
        <v>44943</v>
      </c>
      <c r="H741">
        <f t="shared" si="34"/>
        <v>16</v>
      </c>
      <c r="I741" t="s">
        <v>1737</v>
      </c>
      <c r="J741" t="str">
        <f>VLOOKUP(I741,'C701- Recalculate'!$D$27:$D$751,1,0)</f>
        <v>069MPI1230100004</v>
      </c>
      <c r="K741">
        <v>0</v>
      </c>
      <c r="L741">
        <v>43835617</v>
      </c>
      <c r="M741" s="138">
        <f t="shared" si="35"/>
        <v>-43835617</v>
      </c>
      <c r="N741" t="s">
        <v>178</v>
      </c>
      <c r="P741" t="s">
        <v>3839</v>
      </c>
      <c r="R741" t="s">
        <v>3808</v>
      </c>
    </row>
    <row r="742" spans="1:18" hidden="1">
      <c r="A742">
        <v>741</v>
      </c>
      <c r="B742">
        <v>69</v>
      </c>
      <c r="D742">
        <v>701000002</v>
      </c>
      <c r="E742" s="139">
        <v>44943</v>
      </c>
      <c r="F742">
        <f t="shared" si="33"/>
        <v>1</v>
      </c>
      <c r="G742" s="139">
        <v>44943</v>
      </c>
      <c r="H742">
        <f t="shared" si="34"/>
        <v>16</v>
      </c>
      <c r="I742" t="s">
        <v>1760</v>
      </c>
      <c r="J742" t="str">
        <f>VLOOKUP(I742,'C701- Recalculate'!$D$27:$D$751,1,0)</f>
        <v>069MPI1230160003</v>
      </c>
      <c r="K742">
        <v>0</v>
      </c>
      <c r="L742">
        <v>43835617</v>
      </c>
      <c r="M742" s="138">
        <f t="shared" si="35"/>
        <v>-43835617</v>
      </c>
      <c r="N742" t="s">
        <v>178</v>
      </c>
      <c r="P742" t="s">
        <v>3839</v>
      </c>
      <c r="R742" t="s">
        <v>3808</v>
      </c>
    </row>
    <row r="743" spans="1:18" hidden="1">
      <c r="A743">
        <v>742</v>
      </c>
      <c r="B743">
        <v>69</v>
      </c>
      <c r="D743">
        <v>701000002</v>
      </c>
      <c r="E743" s="139">
        <v>44944</v>
      </c>
      <c r="F743">
        <f t="shared" si="33"/>
        <v>1</v>
      </c>
      <c r="G743" s="139">
        <v>44944</v>
      </c>
      <c r="H743">
        <f t="shared" si="34"/>
        <v>16</v>
      </c>
      <c r="I743" t="s">
        <v>1650</v>
      </c>
      <c r="J743" t="str">
        <f>VLOOKUP(I743,'C701- Recalculate'!$D$27:$D$751,1,0)</f>
        <v>069MPI1223560001</v>
      </c>
      <c r="K743">
        <v>0</v>
      </c>
      <c r="L743">
        <v>23287672</v>
      </c>
      <c r="M743" s="138">
        <f t="shared" si="35"/>
        <v>-23287672</v>
      </c>
      <c r="N743" t="s">
        <v>178</v>
      </c>
      <c r="P743" t="s">
        <v>3839</v>
      </c>
      <c r="R743" t="s">
        <v>3808</v>
      </c>
    </row>
    <row r="744" spans="1:18" hidden="1">
      <c r="A744">
        <v>743</v>
      </c>
      <c r="B744">
        <v>69</v>
      </c>
      <c r="D744">
        <v>701000002</v>
      </c>
      <c r="E744" s="139">
        <v>44944</v>
      </c>
      <c r="F744">
        <f t="shared" si="33"/>
        <v>1</v>
      </c>
      <c r="G744" s="139">
        <v>44944</v>
      </c>
      <c r="H744">
        <f t="shared" si="34"/>
        <v>16</v>
      </c>
      <c r="I744" t="s">
        <v>1740</v>
      </c>
      <c r="J744" t="str">
        <f>VLOOKUP(I744,'C701- Recalculate'!$D$27:$D$751,1,0)</f>
        <v>069MPI1230100003</v>
      </c>
      <c r="K744">
        <v>0</v>
      </c>
      <c r="L744">
        <v>26630137</v>
      </c>
      <c r="M744" s="138">
        <f t="shared" si="35"/>
        <v>-26630137</v>
      </c>
      <c r="N744" t="s">
        <v>178</v>
      </c>
      <c r="P744" t="s">
        <v>3839</v>
      </c>
      <c r="R744" t="s">
        <v>3808</v>
      </c>
    </row>
    <row r="745" spans="1:18" hidden="1">
      <c r="A745">
        <v>744</v>
      </c>
      <c r="B745">
        <v>69</v>
      </c>
      <c r="D745">
        <v>701000002</v>
      </c>
      <c r="E745" s="139">
        <v>44944</v>
      </c>
      <c r="F745">
        <f t="shared" si="33"/>
        <v>1</v>
      </c>
      <c r="G745" s="139">
        <v>44944</v>
      </c>
      <c r="H745">
        <f t="shared" si="34"/>
        <v>16</v>
      </c>
      <c r="I745" t="s">
        <v>1760</v>
      </c>
      <c r="J745" t="str">
        <f>VLOOKUP(I745,'C701- Recalculate'!$D$27:$D$751,1,0)</f>
        <v>069MPI1230160003</v>
      </c>
      <c r="K745">
        <v>0</v>
      </c>
      <c r="L745">
        <v>43835616</v>
      </c>
      <c r="M745" s="138">
        <f t="shared" si="35"/>
        <v>-43835616</v>
      </c>
      <c r="N745" t="s">
        <v>178</v>
      </c>
      <c r="P745" t="s">
        <v>3839</v>
      </c>
      <c r="R745" t="s">
        <v>3808</v>
      </c>
    </row>
    <row r="746" spans="1:18" hidden="1">
      <c r="A746">
        <v>745</v>
      </c>
      <c r="B746">
        <v>69</v>
      </c>
      <c r="D746">
        <v>701000002</v>
      </c>
      <c r="E746" s="139">
        <v>44945</v>
      </c>
      <c r="F746">
        <f t="shared" si="33"/>
        <v>1</v>
      </c>
      <c r="G746" s="139">
        <v>44945</v>
      </c>
      <c r="H746">
        <f t="shared" si="34"/>
        <v>16</v>
      </c>
      <c r="I746" t="s">
        <v>1754</v>
      </c>
      <c r="J746" t="str">
        <f>VLOOKUP(I746,'C701- Recalculate'!$D$27:$D$751,1,0)</f>
        <v>069MPI1230160001</v>
      </c>
      <c r="K746">
        <v>0</v>
      </c>
      <c r="L746">
        <v>39945206</v>
      </c>
      <c r="M746" s="138">
        <f t="shared" si="35"/>
        <v>-39945206</v>
      </c>
      <c r="N746" t="s">
        <v>178</v>
      </c>
      <c r="P746" t="s">
        <v>3839</v>
      </c>
      <c r="R746" t="s">
        <v>3808</v>
      </c>
    </row>
    <row r="747" spans="1:18" hidden="1">
      <c r="A747">
        <v>746</v>
      </c>
      <c r="B747">
        <v>69</v>
      </c>
      <c r="D747">
        <v>701000002</v>
      </c>
      <c r="E747" s="139">
        <v>44945</v>
      </c>
      <c r="F747">
        <f t="shared" si="33"/>
        <v>1</v>
      </c>
      <c r="G747" s="139">
        <v>44945</v>
      </c>
      <c r="H747">
        <f t="shared" si="34"/>
        <v>16</v>
      </c>
      <c r="I747" t="s">
        <v>1757</v>
      </c>
      <c r="J747" t="str">
        <f>VLOOKUP(I747,'C701- Recalculate'!$D$27:$D$751,1,0)</f>
        <v>069MPI1230160002</v>
      </c>
      <c r="K747">
        <v>0</v>
      </c>
      <c r="L747">
        <v>26630137</v>
      </c>
      <c r="M747" s="138">
        <f t="shared" si="35"/>
        <v>-26630137</v>
      </c>
      <c r="N747" t="s">
        <v>178</v>
      </c>
      <c r="P747" t="s">
        <v>3839</v>
      </c>
      <c r="R747" t="s">
        <v>3808</v>
      </c>
    </row>
    <row r="748" spans="1:18" hidden="1">
      <c r="A748">
        <v>747</v>
      </c>
      <c r="B748">
        <v>69</v>
      </c>
      <c r="D748">
        <v>701000002</v>
      </c>
      <c r="E748" s="139">
        <v>44946</v>
      </c>
      <c r="F748">
        <f t="shared" si="33"/>
        <v>1</v>
      </c>
      <c r="G748" s="139">
        <v>44946</v>
      </c>
      <c r="H748">
        <f t="shared" si="34"/>
        <v>16</v>
      </c>
      <c r="I748" t="s">
        <v>1623</v>
      </c>
      <c r="J748" t="str">
        <f>VLOOKUP(I748,'C701- Recalculate'!$D$27:$D$751,1,0)</f>
        <v>069MPI1223530002</v>
      </c>
      <c r="K748">
        <v>0</v>
      </c>
      <c r="L748">
        <v>48219178</v>
      </c>
      <c r="M748" s="138">
        <f t="shared" si="35"/>
        <v>-48219178</v>
      </c>
      <c r="N748" t="s">
        <v>178</v>
      </c>
      <c r="P748" t="s">
        <v>3839</v>
      </c>
      <c r="R748" t="s">
        <v>3808</v>
      </c>
    </row>
    <row r="749" spans="1:18" hidden="1">
      <c r="A749">
        <v>748</v>
      </c>
      <c r="B749">
        <v>69</v>
      </c>
      <c r="D749">
        <v>701000002</v>
      </c>
      <c r="E749" s="139">
        <v>44946</v>
      </c>
      <c r="F749">
        <f t="shared" si="33"/>
        <v>1</v>
      </c>
      <c r="G749" s="139">
        <v>44946</v>
      </c>
      <c r="H749">
        <f t="shared" si="34"/>
        <v>16</v>
      </c>
      <c r="I749" t="s">
        <v>1731</v>
      </c>
      <c r="J749" t="str">
        <f>VLOOKUP(I749,'C701- Recalculate'!$D$27:$D$751,1,0)</f>
        <v>069MPI1230040002</v>
      </c>
      <c r="K749">
        <v>0</v>
      </c>
      <c r="L749">
        <v>44931506</v>
      </c>
      <c r="M749" s="138">
        <f t="shared" si="35"/>
        <v>-44931506</v>
      </c>
      <c r="N749" t="s">
        <v>178</v>
      </c>
      <c r="P749" t="s">
        <v>3839</v>
      </c>
      <c r="R749" t="s">
        <v>3808</v>
      </c>
    </row>
    <row r="750" spans="1:18" hidden="1">
      <c r="A750">
        <v>749</v>
      </c>
      <c r="B750">
        <v>69</v>
      </c>
      <c r="D750">
        <v>701000002</v>
      </c>
      <c r="E750" s="139">
        <v>44952</v>
      </c>
      <c r="F750">
        <f t="shared" si="33"/>
        <v>1</v>
      </c>
      <c r="G750" s="139">
        <v>44952</v>
      </c>
      <c r="H750">
        <f t="shared" si="34"/>
        <v>16</v>
      </c>
      <c r="I750" t="s">
        <v>1661</v>
      </c>
      <c r="J750" t="str">
        <f>VLOOKUP(I750,'C701- Recalculate'!$D$27:$D$751,1,0)</f>
        <v>069MPI1223600002</v>
      </c>
      <c r="K750">
        <v>0</v>
      </c>
      <c r="L750">
        <v>26630137</v>
      </c>
      <c r="M750" s="138">
        <f t="shared" si="35"/>
        <v>-26630137</v>
      </c>
      <c r="N750" t="s">
        <v>178</v>
      </c>
      <c r="P750" t="s">
        <v>3839</v>
      </c>
      <c r="R750" t="s">
        <v>3808</v>
      </c>
    </row>
    <row r="751" spans="1:18" hidden="1">
      <c r="A751">
        <v>750</v>
      </c>
      <c r="B751">
        <v>69</v>
      </c>
      <c r="D751">
        <v>701000002</v>
      </c>
      <c r="E751" s="139">
        <v>44952</v>
      </c>
      <c r="F751">
        <f t="shared" si="33"/>
        <v>1</v>
      </c>
      <c r="G751" s="139">
        <v>44952</v>
      </c>
      <c r="H751">
        <f t="shared" si="34"/>
        <v>16</v>
      </c>
      <c r="I751" t="s">
        <v>1728</v>
      </c>
      <c r="J751" t="str">
        <f>VLOOKUP(I751,'C701- Recalculate'!$D$27:$D$751,1,0)</f>
        <v>069MPI1230040001</v>
      </c>
      <c r="K751">
        <v>0</v>
      </c>
      <c r="L751">
        <v>44931507</v>
      </c>
      <c r="M751" s="138">
        <f t="shared" si="35"/>
        <v>-44931507</v>
      </c>
      <c r="N751" t="s">
        <v>178</v>
      </c>
      <c r="P751" t="s">
        <v>3839</v>
      </c>
      <c r="R751" t="s">
        <v>3808</v>
      </c>
    </row>
    <row r="752" spans="1:18" hidden="1">
      <c r="A752">
        <v>751</v>
      </c>
      <c r="B752">
        <v>69</v>
      </c>
      <c r="D752">
        <v>701000002</v>
      </c>
      <c r="E752" s="139">
        <v>44929</v>
      </c>
      <c r="F752">
        <f t="shared" si="33"/>
        <v>1</v>
      </c>
      <c r="G752" s="139">
        <v>44929</v>
      </c>
      <c r="H752">
        <f t="shared" si="34"/>
        <v>16</v>
      </c>
      <c r="I752" t="s">
        <v>1620</v>
      </c>
      <c r="J752" t="str">
        <f>VLOOKUP(I752,'C701- Recalculate'!$D$27:$D$751,1,0)</f>
        <v>069MPI1223490003</v>
      </c>
      <c r="K752">
        <v>0</v>
      </c>
      <c r="L752">
        <v>49315069</v>
      </c>
      <c r="M752" s="138">
        <f t="shared" si="35"/>
        <v>-49315069</v>
      </c>
      <c r="N752" t="s">
        <v>178</v>
      </c>
      <c r="P752" t="s">
        <v>3839</v>
      </c>
      <c r="R752" t="s">
        <v>3808</v>
      </c>
    </row>
    <row r="753" spans="1:20" hidden="1">
      <c r="A753">
        <v>752</v>
      </c>
      <c r="B753">
        <v>69</v>
      </c>
      <c r="D753">
        <v>701000002</v>
      </c>
      <c r="E753" s="139">
        <v>44929</v>
      </c>
      <c r="F753">
        <f t="shared" si="33"/>
        <v>1</v>
      </c>
      <c r="G753" s="139">
        <v>44929</v>
      </c>
      <c r="H753">
        <f t="shared" si="34"/>
        <v>16</v>
      </c>
      <c r="I753" t="s">
        <v>1644</v>
      </c>
      <c r="J753" t="str">
        <f>VLOOKUP(I753,'C701- Recalculate'!$D$27:$D$751,1,0)</f>
        <v>069MPI1223550002</v>
      </c>
      <c r="K753">
        <v>0</v>
      </c>
      <c r="L753">
        <v>26712329</v>
      </c>
      <c r="M753" s="138">
        <f t="shared" si="35"/>
        <v>-26712329</v>
      </c>
      <c r="N753" t="s">
        <v>178</v>
      </c>
      <c r="P753" t="s">
        <v>3839</v>
      </c>
      <c r="R753" t="s">
        <v>3808</v>
      </c>
    </row>
    <row r="754" spans="1:20" hidden="1">
      <c r="A754">
        <v>753</v>
      </c>
      <c r="B754">
        <v>69</v>
      </c>
      <c r="D754">
        <v>701000002</v>
      </c>
      <c r="E754" s="139">
        <v>44929</v>
      </c>
      <c r="F754">
        <f t="shared" si="33"/>
        <v>1</v>
      </c>
      <c r="G754" s="139">
        <v>44929</v>
      </c>
      <c r="H754">
        <f t="shared" si="34"/>
        <v>16</v>
      </c>
      <c r="I754" t="s">
        <v>1647</v>
      </c>
      <c r="J754" t="str">
        <f>VLOOKUP(I754,'C701- Recalculate'!$D$27:$D$751,1,0)</f>
        <v>069MPI1223550003</v>
      </c>
      <c r="K754">
        <v>0</v>
      </c>
      <c r="L754">
        <v>41095891</v>
      </c>
      <c r="M754" s="138">
        <f t="shared" si="35"/>
        <v>-41095891</v>
      </c>
      <c r="N754" t="s">
        <v>178</v>
      </c>
      <c r="P754" t="s">
        <v>3839</v>
      </c>
      <c r="R754" t="s">
        <v>3808</v>
      </c>
    </row>
    <row r="755" spans="1:20" hidden="1">
      <c r="A755">
        <v>754</v>
      </c>
      <c r="B755">
        <v>69</v>
      </c>
      <c r="D755">
        <v>701000002</v>
      </c>
      <c r="E755" s="139">
        <v>44929</v>
      </c>
      <c r="F755">
        <f t="shared" si="33"/>
        <v>1</v>
      </c>
      <c r="G755" s="139">
        <v>44929</v>
      </c>
      <c r="H755">
        <f t="shared" si="34"/>
        <v>16</v>
      </c>
      <c r="I755" t="s">
        <v>1657</v>
      </c>
      <c r="J755" t="str">
        <f>VLOOKUP(I755,'C701- Recalculate'!$D$27:$D$751,1,0)</f>
        <v>069MPI1223600001</v>
      </c>
      <c r="K755">
        <v>0</v>
      </c>
      <c r="L755">
        <v>79890411</v>
      </c>
      <c r="M755" s="138">
        <f t="shared" si="35"/>
        <v>-79890411</v>
      </c>
      <c r="N755" t="s">
        <v>178</v>
      </c>
      <c r="P755" t="s">
        <v>3839</v>
      </c>
      <c r="R755" t="s">
        <v>3808</v>
      </c>
    </row>
    <row r="756" spans="1:20" hidden="1">
      <c r="A756">
        <v>755</v>
      </c>
      <c r="B756">
        <v>69</v>
      </c>
      <c r="D756">
        <v>701000002</v>
      </c>
      <c r="E756" s="139">
        <v>44929</v>
      </c>
      <c r="F756">
        <f t="shared" si="33"/>
        <v>1</v>
      </c>
      <c r="G756" s="139">
        <v>44929</v>
      </c>
      <c r="H756">
        <f t="shared" si="34"/>
        <v>16</v>
      </c>
      <c r="I756" t="s">
        <v>1661</v>
      </c>
      <c r="J756" t="str">
        <f>VLOOKUP(I756,'C701- Recalculate'!$D$27:$D$751,1,0)</f>
        <v>069MPI1223600002</v>
      </c>
      <c r="K756">
        <v>0</v>
      </c>
      <c r="L756">
        <v>26630137</v>
      </c>
      <c r="M756" s="138">
        <f t="shared" si="35"/>
        <v>-26630137</v>
      </c>
      <c r="N756" t="s">
        <v>178</v>
      </c>
      <c r="P756" t="s">
        <v>3839</v>
      </c>
      <c r="R756" t="s">
        <v>3808</v>
      </c>
    </row>
    <row r="757" spans="1:20" hidden="1">
      <c r="A757">
        <v>756</v>
      </c>
      <c r="B757">
        <v>69</v>
      </c>
      <c r="D757">
        <v>701000002</v>
      </c>
      <c r="E757" s="139">
        <v>44929</v>
      </c>
      <c r="F757">
        <f t="shared" si="33"/>
        <v>1</v>
      </c>
      <c r="G757" s="139">
        <v>44929</v>
      </c>
      <c r="H757">
        <f t="shared" si="34"/>
        <v>16</v>
      </c>
      <c r="I757" t="s">
        <v>1699</v>
      </c>
      <c r="J757" t="str">
        <f>VLOOKUP(I757,'C701- Recalculate'!$D$27:$D$751,1,0)</f>
        <v>069MPI1223640003</v>
      </c>
      <c r="K757">
        <v>0</v>
      </c>
      <c r="L757">
        <v>87123287</v>
      </c>
      <c r="M757" s="138">
        <f t="shared" si="35"/>
        <v>-87123287</v>
      </c>
      <c r="N757" t="s">
        <v>178</v>
      </c>
      <c r="P757" t="s">
        <v>3839</v>
      </c>
      <c r="R757" t="s">
        <v>3808</v>
      </c>
    </row>
    <row r="758" spans="1:20" hidden="1">
      <c r="A758">
        <v>757</v>
      </c>
      <c r="B758">
        <v>69</v>
      </c>
      <c r="D758">
        <v>701000002</v>
      </c>
      <c r="E758" s="139">
        <v>44929</v>
      </c>
      <c r="F758">
        <f t="shared" si="33"/>
        <v>1</v>
      </c>
      <c r="G758" s="139">
        <v>44929</v>
      </c>
      <c r="H758">
        <f t="shared" si="34"/>
        <v>16</v>
      </c>
      <c r="I758" t="s">
        <v>1681</v>
      </c>
      <c r="J758" t="str">
        <f>VLOOKUP(I758,'C701- Recalculate'!$D$27:$D$751,1,0)</f>
        <v>069MPI1223640012</v>
      </c>
      <c r="K758">
        <v>0</v>
      </c>
      <c r="L758">
        <v>55890411</v>
      </c>
      <c r="M758" s="138">
        <f t="shared" si="35"/>
        <v>-55890411</v>
      </c>
      <c r="N758" t="s">
        <v>178</v>
      </c>
      <c r="P758" t="s">
        <v>3839</v>
      </c>
      <c r="R758" t="s">
        <v>3808</v>
      </c>
    </row>
    <row r="759" spans="1:20" hidden="1">
      <c r="A759">
        <v>758</v>
      </c>
      <c r="B759">
        <v>69</v>
      </c>
      <c r="D759">
        <v>701000002</v>
      </c>
      <c r="E759" s="139">
        <v>44956</v>
      </c>
      <c r="F759">
        <f t="shared" si="33"/>
        <v>1</v>
      </c>
      <c r="G759" s="139">
        <v>44956</v>
      </c>
      <c r="H759">
        <f t="shared" si="34"/>
        <v>16</v>
      </c>
      <c r="I759" t="s">
        <v>1754</v>
      </c>
      <c r="J759" t="str">
        <f>VLOOKUP(I759,'C701- Recalculate'!$D$27:$D$751,1,0)</f>
        <v>069MPI1230160001</v>
      </c>
      <c r="K759">
        <v>0</v>
      </c>
      <c r="L759">
        <v>39945205</v>
      </c>
      <c r="M759" s="138">
        <f t="shared" si="35"/>
        <v>-39945205</v>
      </c>
      <c r="N759" t="s">
        <v>178</v>
      </c>
      <c r="P759" t="s">
        <v>3839</v>
      </c>
      <c r="R759" t="s">
        <v>3808</v>
      </c>
    </row>
    <row r="760" spans="1:20" hidden="1">
      <c r="A760">
        <v>759</v>
      </c>
      <c r="B760">
        <v>69</v>
      </c>
      <c r="D760">
        <v>701000002</v>
      </c>
      <c r="E760" s="139">
        <v>44956</v>
      </c>
      <c r="F760">
        <f t="shared" si="33"/>
        <v>1</v>
      </c>
      <c r="G760" s="139">
        <v>44956</v>
      </c>
      <c r="H760">
        <f t="shared" si="34"/>
        <v>16</v>
      </c>
      <c r="I760" t="s">
        <v>1757</v>
      </c>
      <c r="J760" t="str">
        <f>VLOOKUP(I760,'C701- Recalculate'!$D$27:$D$751,1,0)</f>
        <v>069MPI1230160002</v>
      </c>
      <c r="K760">
        <v>0</v>
      </c>
      <c r="L760">
        <v>26630137</v>
      </c>
      <c r="M760" s="138">
        <f t="shared" si="35"/>
        <v>-26630137</v>
      </c>
      <c r="N760" t="s">
        <v>178</v>
      </c>
      <c r="P760" t="s">
        <v>3839</v>
      </c>
      <c r="R760" t="s">
        <v>3808</v>
      </c>
    </row>
    <row r="761" spans="1:20" hidden="1">
      <c r="A761">
        <v>760</v>
      </c>
      <c r="B761">
        <v>69</v>
      </c>
      <c r="D761">
        <v>701000002</v>
      </c>
      <c r="E761" s="139">
        <v>44957</v>
      </c>
      <c r="F761">
        <f t="shared" si="33"/>
        <v>1</v>
      </c>
      <c r="G761" s="139">
        <v>44957</v>
      </c>
      <c r="H761">
        <f t="shared" si="34"/>
        <v>16</v>
      </c>
      <c r="I761" t="s">
        <v>1627</v>
      </c>
      <c r="J761" t="str">
        <f>VLOOKUP(I761,'C701- Recalculate'!$D$27:$D$751,1,0)</f>
        <v>069MPI1223530001</v>
      </c>
      <c r="K761">
        <v>0</v>
      </c>
      <c r="L761">
        <v>48219178</v>
      </c>
      <c r="M761" s="138">
        <f t="shared" si="35"/>
        <v>-48219178</v>
      </c>
      <c r="N761" t="s">
        <v>178</v>
      </c>
      <c r="P761" t="s">
        <v>3839</v>
      </c>
      <c r="R761" t="s">
        <v>3808</v>
      </c>
    </row>
    <row r="762" spans="1:20" hidden="1">
      <c r="A762">
        <v>761</v>
      </c>
      <c r="B762">
        <v>69</v>
      </c>
      <c r="D762">
        <v>701000002</v>
      </c>
      <c r="E762" s="139">
        <v>44957</v>
      </c>
      <c r="F762">
        <f t="shared" si="33"/>
        <v>1</v>
      </c>
      <c r="G762" s="139">
        <v>44957</v>
      </c>
      <c r="H762">
        <f t="shared" si="34"/>
        <v>16</v>
      </c>
      <c r="I762" t="s">
        <v>1731</v>
      </c>
      <c r="J762" t="str">
        <f>VLOOKUP(I762,'C701- Recalculate'!$D$27:$D$751,1,0)</f>
        <v>069MPI1230040002</v>
      </c>
      <c r="K762">
        <v>0</v>
      </c>
      <c r="L762">
        <v>44931507</v>
      </c>
      <c r="M762" s="138">
        <f t="shared" si="35"/>
        <v>-44931507</v>
      </c>
      <c r="N762" t="s">
        <v>178</v>
      </c>
      <c r="P762" t="s">
        <v>3839</v>
      </c>
      <c r="R762" t="s">
        <v>3808</v>
      </c>
    </row>
    <row r="763" spans="1:20" hidden="1">
      <c r="A763">
        <v>762</v>
      </c>
      <c r="B763">
        <v>4</v>
      </c>
      <c r="D763">
        <v>701000001</v>
      </c>
      <c r="E763" s="139">
        <v>44995</v>
      </c>
      <c r="F763">
        <f t="shared" si="33"/>
        <v>3</v>
      </c>
      <c r="G763" s="139">
        <v>44995</v>
      </c>
      <c r="H763">
        <f t="shared" si="34"/>
        <v>16</v>
      </c>
      <c r="I763" t="s">
        <v>3925</v>
      </c>
      <c r="J763" t="e">
        <f>VLOOKUP(I763,'C701- Recalculate'!$D$27:$D$751,1,0)</f>
        <v>#N/A</v>
      </c>
      <c r="K763">
        <v>0</v>
      </c>
      <c r="L763">
        <v>1.33</v>
      </c>
      <c r="M763" s="138">
        <f t="shared" si="35"/>
        <v>-1.33</v>
      </c>
      <c r="N763" t="s">
        <v>315</v>
      </c>
      <c r="P763" t="s">
        <v>3813</v>
      </c>
      <c r="Q763">
        <v>701000001</v>
      </c>
      <c r="R763" t="s">
        <v>3926</v>
      </c>
      <c r="T763" t="s">
        <v>1462</v>
      </c>
    </row>
    <row r="764" spans="1:20" hidden="1">
      <c r="A764">
        <v>763</v>
      </c>
      <c r="B764">
        <v>4</v>
      </c>
      <c r="D764">
        <v>701000001</v>
      </c>
      <c r="E764" s="139">
        <v>44995</v>
      </c>
      <c r="F764">
        <f t="shared" si="33"/>
        <v>3</v>
      </c>
      <c r="G764" s="139">
        <v>44995</v>
      </c>
      <c r="H764">
        <f t="shared" si="34"/>
        <v>16</v>
      </c>
      <c r="I764" t="s">
        <v>3925</v>
      </c>
      <c r="J764" t="e">
        <f>VLOOKUP(I764,'C701- Recalculate'!$D$27:$D$751,1,0)</f>
        <v>#N/A</v>
      </c>
      <c r="K764">
        <v>1.33</v>
      </c>
      <c r="L764">
        <v>0</v>
      </c>
      <c r="M764" s="138">
        <f t="shared" si="35"/>
        <v>1.33</v>
      </c>
      <c r="N764" t="s">
        <v>315</v>
      </c>
      <c r="P764" t="s">
        <v>3813</v>
      </c>
      <c r="Q764">
        <v>701000001</v>
      </c>
      <c r="R764" t="s">
        <v>3926</v>
      </c>
      <c r="T764" t="s">
        <v>1462</v>
      </c>
    </row>
    <row r="765" spans="1:20" hidden="1">
      <c r="A765">
        <v>764</v>
      </c>
      <c r="B765">
        <v>4</v>
      </c>
      <c r="D765">
        <v>701000001</v>
      </c>
      <c r="E765" s="139">
        <v>45022</v>
      </c>
      <c r="F765">
        <f t="shared" si="33"/>
        <v>4</v>
      </c>
      <c r="G765" s="139">
        <v>45022</v>
      </c>
      <c r="H765">
        <f t="shared" si="34"/>
        <v>16</v>
      </c>
      <c r="I765" t="s">
        <v>3943</v>
      </c>
      <c r="J765" t="e">
        <f>VLOOKUP(I765,'C701- Recalculate'!$D$27:$D$751,1,0)</f>
        <v>#N/A</v>
      </c>
      <c r="K765">
        <v>0</v>
      </c>
      <c r="L765">
        <v>1.48</v>
      </c>
      <c r="M765" s="138">
        <f t="shared" si="35"/>
        <v>-1.48</v>
      </c>
      <c r="N765" t="s">
        <v>315</v>
      </c>
      <c r="P765" t="s">
        <v>3813</v>
      </c>
      <c r="Q765">
        <v>701000001</v>
      </c>
      <c r="R765" t="s">
        <v>3944</v>
      </c>
      <c r="T765" t="s">
        <v>1462</v>
      </c>
    </row>
    <row r="766" spans="1:20" hidden="1">
      <c r="A766">
        <v>765</v>
      </c>
      <c r="B766">
        <v>4</v>
      </c>
      <c r="D766">
        <v>701000001</v>
      </c>
      <c r="E766" s="139">
        <v>45022</v>
      </c>
      <c r="F766">
        <f t="shared" si="33"/>
        <v>4</v>
      </c>
      <c r="G766" s="139">
        <v>45022</v>
      </c>
      <c r="H766">
        <f t="shared" si="34"/>
        <v>16</v>
      </c>
      <c r="I766" t="s">
        <v>3943</v>
      </c>
      <c r="J766" t="e">
        <f>VLOOKUP(I766,'C701- Recalculate'!$D$27:$D$751,1,0)</f>
        <v>#N/A</v>
      </c>
      <c r="K766">
        <v>1.48</v>
      </c>
      <c r="L766">
        <v>0</v>
      </c>
      <c r="M766" s="138">
        <f t="shared" si="35"/>
        <v>1.48</v>
      </c>
      <c r="N766" t="s">
        <v>315</v>
      </c>
      <c r="P766" t="s">
        <v>3813</v>
      </c>
      <c r="Q766">
        <v>701000001</v>
      </c>
      <c r="R766" t="s">
        <v>3944</v>
      </c>
      <c r="T766" t="s">
        <v>1462</v>
      </c>
    </row>
    <row r="767" spans="1:20" hidden="1">
      <c r="A767">
        <v>766</v>
      </c>
      <c r="B767">
        <v>36</v>
      </c>
      <c r="D767">
        <v>701000001</v>
      </c>
      <c r="E767" s="139">
        <v>45051</v>
      </c>
      <c r="F767">
        <f t="shared" si="33"/>
        <v>5</v>
      </c>
      <c r="G767" s="139">
        <v>45051</v>
      </c>
      <c r="H767">
        <f t="shared" si="34"/>
        <v>16</v>
      </c>
      <c r="I767" t="s">
        <v>3973</v>
      </c>
      <c r="J767" t="e">
        <f>VLOOKUP(I767,'C701- Recalculate'!$D$27:$D$751,1,0)</f>
        <v>#N/A</v>
      </c>
      <c r="K767">
        <v>0</v>
      </c>
      <c r="L767">
        <v>102</v>
      </c>
      <c r="M767" s="138">
        <f t="shared" si="35"/>
        <v>-102</v>
      </c>
      <c r="N767" t="s">
        <v>178</v>
      </c>
      <c r="P767" t="s">
        <v>3816</v>
      </c>
      <c r="Q767">
        <v>701000001</v>
      </c>
      <c r="R767" t="s">
        <v>3974</v>
      </c>
      <c r="T767" t="s">
        <v>1462</v>
      </c>
    </row>
    <row r="768" spans="1:20" hidden="1">
      <c r="A768">
        <v>767</v>
      </c>
      <c r="B768">
        <v>69</v>
      </c>
      <c r="D768">
        <v>701000001</v>
      </c>
      <c r="E768" s="139">
        <v>44956</v>
      </c>
      <c r="F768">
        <f t="shared" si="33"/>
        <v>1</v>
      </c>
      <c r="G768" s="139">
        <v>44956</v>
      </c>
      <c r="H768">
        <f t="shared" si="34"/>
        <v>16</v>
      </c>
      <c r="I768" s="139" t="s">
        <v>3975</v>
      </c>
      <c r="J768" t="e">
        <f>VLOOKUP(I768,'C701- Recalculate'!$D$27:$D$751,1,0)</f>
        <v>#N/A</v>
      </c>
      <c r="K768">
        <v>0</v>
      </c>
      <c r="L768">
        <v>410</v>
      </c>
      <c r="M768" s="138">
        <f t="shared" si="35"/>
        <v>-410</v>
      </c>
      <c r="N768" t="s">
        <v>178</v>
      </c>
      <c r="P768" t="s">
        <v>3832</v>
      </c>
      <c r="R768" t="s">
        <v>3976</v>
      </c>
      <c r="T768" t="s">
        <v>1462</v>
      </c>
    </row>
    <row r="769" spans="1:20" hidden="1">
      <c r="A769">
        <v>768</v>
      </c>
      <c r="B769">
        <v>69</v>
      </c>
      <c r="D769">
        <v>701000001</v>
      </c>
      <c r="E769" s="139">
        <v>44932</v>
      </c>
      <c r="F769">
        <f t="shared" si="33"/>
        <v>1</v>
      </c>
      <c r="G769" s="139">
        <v>44932</v>
      </c>
      <c r="H769">
        <f t="shared" si="34"/>
        <v>16</v>
      </c>
      <c r="I769" t="s">
        <v>3977</v>
      </c>
      <c r="J769" t="e">
        <f>VLOOKUP(I769,'C701- Recalculate'!$D$27:$D$751,1,0)</f>
        <v>#N/A</v>
      </c>
      <c r="K769">
        <v>0</v>
      </c>
      <c r="L769">
        <v>213411</v>
      </c>
      <c r="M769" s="138">
        <f t="shared" si="35"/>
        <v>-213411</v>
      </c>
      <c r="N769" t="s">
        <v>178</v>
      </c>
      <c r="P769" t="s">
        <v>3819</v>
      </c>
      <c r="R769" t="s">
        <v>3978</v>
      </c>
      <c r="T769" t="s">
        <v>1462</v>
      </c>
    </row>
    <row r="770" spans="1:20" hidden="1">
      <c r="A770">
        <v>769</v>
      </c>
      <c r="B770">
        <v>69</v>
      </c>
      <c r="D770">
        <v>701000001</v>
      </c>
      <c r="E770" s="139">
        <v>44959</v>
      </c>
      <c r="F770">
        <f t="shared" si="33"/>
        <v>2</v>
      </c>
      <c r="G770" s="139">
        <v>44959</v>
      </c>
      <c r="H770">
        <f t="shared" si="34"/>
        <v>16</v>
      </c>
      <c r="I770" s="139" t="s">
        <v>3965</v>
      </c>
      <c r="J770" t="e">
        <f>VLOOKUP(I770,'C701- Recalculate'!$D$27:$D$751,1,0)</f>
        <v>#N/A</v>
      </c>
      <c r="K770" s="244">
        <v>0</v>
      </c>
      <c r="L770" s="244">
        <v>10047.200000000001</v>
      </c>
      <c r="M770" s="138">
        <f t="shared" si="35"/>
        <v>-10047.200000000001</v>
      </c>
      <c r="N770" t="s">
        <v>315</v>
      </c>
      <c r="P770" t="s">
        <v>3819</v>
      </c>
      <c r="R770" t="s">
        <v>3966</v>
      </c>
      <c r="T770" t="s">
        <v>1462</v>
      </c>
    </row>
    <row r="771" spans="1:20" hidden="1">
      <c r="A771">
        <v>770</v>
      </c>
      <c r="B771">
        <v>69</v>
      </c>
      <c r="D771">
        <v>701000001</v>
      </c>
      <c r="E771" s="139">
        <v>44959</v>
      </c>
      <c r="F771">
        <f t="shared" ref="F771:F834" si="36">MONTH(E771)</f>
        <v>2</v>
      </c>
      <c r="G771" s="139">
        <v>44959</v>
      </c>
      <c r="H771">
        <f t="shared" ref="H771:H834" si="37">LEN(I771)</f>
        <v>16</v>
      </c>
      <c r="I771" s="139" t="s">
        <v>3965</v>
      </c>
      <c r="J771" t="e">
        <f>VLOOKUP(I771,'C701- Recalculate'!$D$27:$D$751,1,0)</f>
        <v>#N/A</v>
      </c>
      <c r="K771" s="244">
        <v>10047.200000000001</v>
      </c>
      <c r="L771" s="244">
        <v>0</v>
      </c>
      <c r="M771" s="138">
        <f t="shared" ref="M771:M834" si="38">K771-L771</f>
        <v>10047.200000000001</v>
      </c>
      <c r="N771" t="s">
        <v>315</v>
      </c>
      <c r="P771" t="s">
        <v>3819</v>
      </c>
      <c r="R771" t="s">
        <v>3966</v>
      </c>
      <c r="T771" t="s">
        <v>1462</v>
      </c>
    </row>
    <row r="772" spans="1:20" hidden="1">
      <c r="A772">
        <v>771</v>
      </c>
      <c r="B772">
        <v>69</v>
      </c>
      <c r="D772">
        <v>701000001</v>
      </c>
      <c r="E772" s="139">
        <v>44984</v>
      </c>
      <c r="F772">
        <f t="shared" si="36"/>
        <v>2</v>
      </c>
      <c r="G772" s="139">
        <v>44984</v>
      </c>
      <c r="H772">
        <f t="shared" si="37"/>
        <v>16</v>
      </c>
      <c r="I772" t="s">
        <v>3907</v>
      </c>
      <c r="J772" t="e">
        <f>VLOOKUP(I772,'C701- Recalculate'!$D$27:$D$751,1,0)</f>
        <v>#N/A</v>
      </c>
      <c r="K772">
        <v>0</v>
      </c>
      <c r="L772">
        <v>15197134</v>
      </c>
      <c r="M772" s="138">
        <f t="shared" si="38"/>
        <v>-15197134</v>
      </c>
      <c r="N772" t="s">
        <v>178</v>
      </c>
      <c r="P772" t="s">
        <v>3835</v>
      </c>
      <c r="R772" t="s">
        <v>3908</v>
      </c>
      <c r="S772" t="s">
        <v>4644</v>
      </c>
      <c r="T772" t="s">
        <v>1462</v>
      </c>
    </row>
    <row r="773" spans="1:20" hidden="1">
      <c r="A773">
        <v>772</v>
      </c>
      <c r="B773">
        <v>69</v>
      </c>
      <c r="D773">
        <v>701000001</v>
      </c>
      <c r="E773" s="139">
        <v>44960</v>
      </c>
      <c r="F773">
        <f t="shared" si="36"/>
        <v>2</v>
      </c>
      <c r="G773" s="139">
        <v>44960</v>
      </c>
      <c r="H773">
        <f t="shared" si="37"/>
        <v>16</v>
      </c>
      <c r="I773" t="s">
        <v>3969</v>
      </c>
      <c r="J773" t="e">
        <f>VLOOKUP(I773,'C701- Recalculate'!$D$27:$D$751,1,0)</f>
        <v>#N/A</v>
      </c>
      <c r="K773">
        <v>0</v>
      </c>
      <c r="L773">
        <v>391.78</v>
      </c>
      <c r="M773" s="138">
        <f t="shared" si="38"/>
        <v>-391.78</v>
      </c>
      <c r="N773" t="s">
        <v>315</v>
      </c>
      <c r="P773" t="s">
        <v>3835</v>
      </c>
      <c r="R773" t="s">
        <v>3970</v>
      </c>
      <c r="T773" t="s">
        <v>1462</v>
      </c>
    </row>
    <row r="774" spans="1:20" hidden="1">
      <c r="A774">
        <v>773</v>
      </c>
      <c r="B774">
        <v>69</v>
      </c>
      <c r="D774">
        <v>701000001</v>
      </c>
      <c r="E774" s="139">
        <v>44960</v>
      </c>
      <c r="F774">
        <f t="shared" si="36"/>
        <v>2</v>
      </c>
      <c r="G774" s="139">
        <v>44960</v>
      </c>
      <c r="H774">
        <f t="shared" si="37"/>
        <v>16</v>
      </c>
      <c r="I774" t="s">
        <v>3969</v>
      </c>
      <c r="J774" t="e">
        <f>VLOOKUP(I774,'C701- Recalculate'!$D$27:$D$751,1,0)</f>
        <v>#N/A</v>
      </c>
      <c r="K774">
        <v>391.78</v>
      </c>
      <c r="L774">
        <v>0</v>
      </c>
      <c r="M774" s="138">
        <f t="shared" si="38"/>
        <v>391.78</v>
      </c>
      <c r="N774" t="s">
        <v>315</v>
      </c>
      <c r="P774" t="s">
        <v>3835</v>
      </c>
      <c r="R774" t="s">
        <v>3970</v>
      </c>
      <c r="T774" t="s">
        <v>1462</v>
      </c>
    </row>
    <row r="775" spans="1:20" hidden="1">
      <c r="A775">
        <v>774</v>
      </c>
      <c r="B775">
        <v>69</v>
      </c>
      <c r="D775">
        <v>701000001</v>
      </c>
      <c r="E775" s="139">
        <v>45020</v>
      </c>
      <c r="F775">
        <f t="shared" si="36"/>
        <v>4</v>
      </c>
      <c r="G775" s="139">
        <v>45020</v>
      </c>
      <c r="H775">
        <f t="shared" si="37"/>
        <v>16</v>
      </c>
      <c r="I775" t="s">
        <v>3913</v>
      </c>
      <c r="J775" t="e">
        <f>VLOOKUP(I775,'C701- Recalculate'!$D$27:$D$751,1,0)</f>
        <v>#N/A</v>
      </c>
      <c r="K775" s="244">
        <v>0</v>
      </c>
      <c r="L775" s="244">
        <v>50725.02</v>
      </c>
      <c r="M775" s="138">
        <f t="shared" si="38"/>
        <v>-50725.02</v>
      </c>
      <c r="N775" t="s">
        <v>315</v>
      </c>
      <c r="P775" t="s">
        <v>3819</v>
      </c>
      <c r="R775" t="s">
        <v>3914</v>
      </c>
      <c r="T775" t="s">
        <v>1462</v>
      </c>
    </row>
    <row r="776" spans="1:20" hidden="1">
      <c r="A776">
        <v>775</v>
      </c>
      <c r="B776">
        <v>69</v>
      </c>
      <c r="D776">
        <v>701000001</v>
      </c>
      <c r="E776" s="139">
        <v>45020</v>
      </c>
      <c r="F776">
        <f t="shared" si="36"/>
        <v>4</v>
      </c>
      <c r="G776" s="139">
        <v>45020</v>
      </c>
      <c r="H776">
        <f t="shared" si="37"/>
        <v>16</v>
      </c>
      <c r="I776" t="s">
        <v>3913</v>
      </c>
      <c r="J776" t="e">
        <f>VLOOKUP(I776,'C701- Recalculate'!$D$27:$D$751,1,0)</f>
        <v>#N/A</v>
      </c>
      <c r="K776" s="244">
        <v>50725.02</v>
      </c>
      <c r="L776" s="244">
        <v>0</v>
      </c>
      <c r="M776" s="138">
        <f t="shared" si="38"/>
        <v>50725.02</v>
      </c>
      <c r="N776" t="s">
        <v>315</v>
      </c>
      <c r="P776" t="s">
        <v>3819</v>
      </c>
      <c r="R776" t="s">
        <v>3914</v>
      </c>
      <c r="T776" t="s">
        <v>1462</v>
      </c>
    </row>
    <row r="777" spans="1:20" hidden="1">
      <c r="A777">
        <v>776</v>
      </c>
      <c r="B777">
        <v>69</v>
      </c>
      <c r="D777">
        <v>701000001</v>
      </c>
      <c r="E777" s="139">
        <v>45072</v>
      </c>
      <c r="F777">
        <f t="shared" si="36"/>
        <v>5</v>
      </c>
      <c r="G777" s="139">
        <v>45072</v>
      </c>
      <c r="H777">
        <f t="shared" si="37"/>
        <v>16</v>
      </c>
      <c r="I777" t="s">
        <v>3917</v>
      </c>
      <c r="J777" t="e">
        <f>VLOOKUP(I777,'C701- Recalculate'!$D$27:$D$751,1,0)</f>
        <v>#N/A</v>
      </c>
      <c r="K777">
        <v>0</v>
      </c>
      <c r="L777">
        <v>448.29</v>
      </c>
      <c r="M777" s="138">
        <f t="shared" si="38"/>
        <v>-448.29</v>
      </c>
      <c r="N777" t="s">
        <v>315</v>
      </c>
      <c r="P777" t="s">
        <v>3835</v>
      </c>
      <c r="R777" t="s">
        <v>3918</v>
      </c>
      <c r="T777" t="s">
        <v>1462</v>
      </c>
    </row>
    <row r="778" spans="1:20" hidden="1">
      <c r="A778">
        <v>777</v>
      </c>
      <c r="B778">
        <v>69</v>
      </c>
      <c r="D778">
        <v>701000001</v>
      </c>
      <c r="E778" s="139">
        <v>45072</v>
      </c>
      <c r="F778">
        <f t="shared" si="36"/>
        <v>5</v>
      </c>
      <c r="G778" s="139">
        <v>45072</v>
      </c>
      <c r="H778">
        <f t="shared" si="37"/>
        <v>16</v>
      </c>
      <c r="I778" t="s">
        <v>3917</v>
      </c>
      <c r="J778" t="e">
        <f>VLOOKUP(I778,'C701- Recalculate'!$D$27:$D$751,1,0)</f>
        <v>#N/A</v>
      </c>
      <c r="K778">
        <v>448.29</v>
      </c>
      <c r="L778">
        <v>0</v>
      </c>
      <c r="M778" s="138">
        <f t="shared" si="38"/>
        <v>448.29</v>
      </c>
      <c r="N778" t="s">
        <v>315</v>
      </c>
      <c r="P778" t="s">
        <v>3835</v>
      </c>
      <c r="R778" t="s">
        <v>3918</v>
      </c>
      <c r="T778" t="s">
        <v>1462</v>
      </c>
    </row>
    <row r="779" spans="1:20" hidden="1">
      <c r="A779">
        <v>778</v>
      </c>
      <c r="B779">
        <v>69</v>
      </c>
      <c r="D779">
        <v>701000001</v>
      </c>
      <c r="E779" s="139">
        <v>45104</v>
      </c>
      <c r="F779">
        <f t="shared" si="36"/>
        <v>6</v>
      </c>
      <c r="G779" s="139">
        <v>45104</v>
      </c>
      <c r="H779">
        <f t="shared" si="37"/>
        <v>16</v>
      </c>
      <c r="I779" s="139" t="s">
        <v>3979</v>
      </c>
      <c r="J779" t="e">
        <f>VLOOKUP(I779,'C701- Recalculate'!$D$27:$D$751,1,0)</f>
        <v>#N/A</v>
      </c>
      <c r="K779">
        <v>0</v>
      </c>
      <c r="L779">
        <v>1692966</v>
      </c>
      <c r="M779" s="138">
        <f t="shared" si="38"/>
        <v>-1692966</v>
      </c>
      <c r="N779" t="s">
        <v>178</v>
      </c>
      <c r="P779" t="s">
        <v>3819</v>
      </c>
      <c r="R779" t="s">
        <v>3980</v>
      </c>
      <c r="T779" t="s">
        <v>1462</v>
      </c>
    </row>
    <row r="780" spans="1:20" hidden="1">
      <c r="A780">
        <v>779</v>
      </c>
      <c r="B780">
        <v>69</v>
      </c>
      <c r="D780">
        <v>701000002</v>
      </c>
      <c r="E780" s="139">
        <v>44936</v>
      </c>
      <c r="F780">
        <f t="shared" si="36"/>
        <v>1</v>
      </c>
      <c r="G780" s="139">
        <v>44936</v>
      </c>
      <c r="H780">
        <f t="shared" si="37"/>
        <v>16</v>
      </c>
      <c r="I780" t="s">
        <v>1664</v>
      </c>
      <c r="J780" t="str">
        <f>VLOOKUP(I780,'C701- Recalculate'!$D$27:$D$751,1,0)</f>
        <v>069MPI1223600003</v>
      </c>
      <c r="K780">
        <v>0</v>
      </c>
      <c r="L780">
        <v>43835616</v>
      </c>
      <c r="M780" s="138">
        <f t="shared" si="38"/>
        <v>-43835616</v>
      </c>
      <c r="N780" t="s">
        <v>178</v>
      </c>
      <c r="P780" t="s">
        <v>3839</v>
      </c>
      <c r="R780" t="s">
        <v>3808</v>
      </c>
    </row>
    <row r="781" spans="1:20" hidden="1">
      <c r="A781">
        <v>780</v>
      </c>
      <c r="B781">
        <v>69</v>
      </c>
      <c r="D781">
        <v>701000002</v>
      </c>
      <c r="E781" s="139">
        <v>44936</v>
      </c>
      <c r="F781">
        <f t="shared" si="36"/>
        <v>1</v>
      </c>
      <c r="G781" s="139">
        <v>44936</v>
      </c>
      <c r="H781">
        <f t="shared" si="37"/>
        <v>16</v>
      </c>
      <c r="I781" t="s">
        <v>1731</v>
      </c>
      <c r="J781" t="str">
        <f>VLOOKUP(I781,'C701- Recalculate'!$D$27:$D$751,1,0)</f>
        <v>069MPI1230040002</v>
      </c>
      <c r="K781">
        <v>0</v>
      </c>
      <c r="L781">
        <v>44931507</v>
      </c>
      <c r="M781" s="138">
        <f t="shared" si="38"/>
        <v>-44931507</v>
      </c>
      <c r="N781" t="s">
        <v>178</v>
      </c>
      <c r="P781" t="s">
        <v>3839</v>
      </c>
      <c r="R781" t="s">
        <v>3808</v>
      </c>
    </row>
    <row r="782" spans="1:20" hidden="1">
      <c r="A782">
        <v>781</v>
      </c>
      <c r="B782">
        <v>69</v>
      </c>
      <c r="D782">
        <v>701000002</v>
      </c>
      <c r="E782" s="139">
        <v>44936</v>
      </c>
      <c r="F782">
        <f t="shared" si="36"/>
        <v>1</v>
      </c>
      <c r="G782" s="139">
        <v>44936</v>
      </c>
      <c r="H782">
        <f t="shared" si="37"/>
        <v>16</v>
      </c>
      <c r="I782" t="s">
        <v>1737</v>
      </c>
      <c r="J782" t="str">
        <f>VLOOKUP(I782,'C701- Recalculate'!$D$27:$D$751,1,0)</f>
        <v>069MPI1230100004</v>
      </c>
      <c r="K782">
        <v>0</v>
      </c>
      <c r="L782">
        <v>43835616</v>
      </c>
      <c r="M782" s="138">
        <f t="shared" si="38"/>
        <v>-43835616</v>
      </c>
      <c r="N782" t="s">
        <v>178</v>
      </c>
      <c r="P782" t="s">
        <v>3839</v>
      </c>
      <c r="R782" t="s">
        <v>3808</v>
      </c>
    </row>
    <row r="783" spans="1:20" hidden="1">
      <c r="A783">
        <v>782</v>
      </c>
      <c r="B783">
        <v>69</v>
      </c>
      <c r="D783">
        <v>701000002</v>
      </c>
      <c r="E783" s="139">
        <v>44937</v>
      </c>
      <c r="F783">
        <f t="shared" si="36"/>
        <v>1</v>
      </c>
      <c r="G783" s="139">
        <v>44937</v>
      </c>
      <c r="H783">
        <f t="shared" si="37"/>
        <v>16</v>
      </c>
      <c r="I783" t="s">
        <v>1627</v>
      </c>
      <c r="J783" t="str">
        <f>VLOOKUP(I783,'C701- Recalculate'!$D$27:$D$751,1,0)</f>
        <v>069MPI1223530001</v>
      </c>
      <c r="K783">
        <v>0</v>
      </c>
      <c r="L783">
        <v>48219178</v>
      </c>
      <c r="M783" s="138">
        <f t="shared" si="38"/>
        <v>-48219178</v>
      </c>
      <c r="N783" t="s">
        <v>178</v>
      </c>
      <c r="P783" t="s">
        <v>3839</v>
      </c>
      <c r="R783" t="s">
        <v>3808</v>
      </c>
    </row>
    <row r="784" spans="1:20" hidden="1">
      <c r="A784">
        <v>783</v>
      </c>
      <c r="B784">
        <v>69</v>
      </c>
      <c r="D784">
        <v>701000002</v>
      </c>
      <c r="E784" s="139">
        <v>44937</v>
      </c>
      <c r="F784">
        <f t="shared" si="36"/>
        <v>1</v>
      </c>
      <c r="G784" s="139">
        <v>44937</v>
      </c>
      <c r="H784">
        <f t="shared" si="37"/>
        <v>16</v>
      </c>
      <c r="I784" t="s">
        <v>1661</v>
      </c>
      <c r="J784" t="str">
        <f>VLOOKUP(I784,'C701- Recalculate'!$D$27:$D$751,1,0)</f>
        <v>069MPI1223600002</v>
      </c>
      <c r="K784">
        <v>0</v>
      </c>
      <c r="L784">
        <v>26630137</v>
      </c>
      <c r="M784" s="138">
        <f t="shared" si="38"/>
        <v>-26630137</v>
      </c>
      <c r="N784" t="s">
        <v>178</v>
      </c>
      <c r="P784" t="s">
        <v>3839</v>
      </c>
      <c r="R784" t="s">
        <v>3808</v>
      </c>
    </row>
    <row r="785" spans="1:18" hidden="1">
      <c r="A785">
        <v>784</v>
      </c>
      <c r="B785">
        <v>69</v>
      </c>
      <c r="D785">
        <v>701000002</v>
      </c>
      <c r="E785" s="139">
        <v>44937</v>
      </c>
      <c r="F785">
        <f t="shared" si="36"/>
        <v>1</v>
      </c>
      <c r="G785" s="139">
        <v>44937</v>
      </c>
      <c r="H785">
        <f t="shared" si="37"/>
        <v>16</v>
      </c>
      <c r="I785" t="s">
        <v>1740</v>
      </c>
      <c r="J785" t="str">
        <f>VLOOKUP(I785,'C701- Recalculate'!$D$27:$D$751,1,0)</f>
        <v>069MPI1230100003</v>
      </c>
      <c r="K785">
        <v>0</v>
      </c>
      <c r="L785">
        <v>26630137</v>
      </c>
      <c r="M785" s="138">
        <f t="shared" si="38"/>
        <v>-26630137</v>
      </c>
      <c r="N785" t="s">
        <v>178</v>
      </c>
      <c r="P785" t="s">
        <v>3839</v>
      </c>
      <c r="R785" t="s">
        <v>3808</v>
      </c>
    </row>
    <row r="786" spans="1:18" hidden="1">
      <c r="A786">
        <v>785</v>
      </c>
      <c r="B786">
        <v>69</v>
      </c>
      <c r="D786">
        <v>701000002</v>
      </c>
      <c r="E786" s="139">
        <v>44938</v>
      </c>
      <c r="F786">
        <f t="shared" si="36"/>
        <v>1</v>
      </c>
      <c r="G786" s="139">
        <v>44938</v>
      </c>
      <c r="H786">
        <f t="shared" si="37"/>
        <v>16</v>
      </c>
      <c r="I786" t="s">
        <v>1650</v>
      </c>
      <c r="J786" t="str">
        <f>VLOOKUP(I786,'C701- Recalculate'!$D$27:$D$751,1,0)</f>
        <v>069MPI1223560001</v>
      </c>
      <c r="K786">
        <v>0</v>
      </c>
      <c r="L786">
        <v>23287671</v>
      </c>
      <c r="M786" s="138">
        <f t="shared" si="38"/>
        <v>-23287671</v>
      </c>
      <c r="N786" t="s">
        <v>178</v>
      </c>
      <c r="P786" t="s">
        <v>3839</v>
      </c>
      <c r="R786" t="s">
        <v>3808</v>
      </c>
    </row>
    <row r="787" spans="1:18" hidden="1">
      <c r="A787">
        <v>786</v>
      </c>
      <c r="B787">
        <v>69</v>
      </c>
      <c r="D787">
        <v>701000002</v>
      </c>
      <c r="E787" s="139">
        <v>44938</v>
      </c>
      <c r="F787">
        <f t="shared" si="36"/>
        <v>1</v>
      </c>
      <c r="G787" s="139">
        <v>44938</v>
      </c>
      <c r="H787">
        <f t="shared" si="37"/>
        <v>16</v>
      </c>
      <c r="I787" t="s">
        <v>1657</v>
      </c>
      <c r="J787" t="str">
        <f>VLOOKUP(I787,'C701- Recalculate'!$D$27:$D$751,1,0)</f>
        <v>069MPI1223600001</v>
      </c>
      <c r="K787">
        <v>0</v>
      </c>
      <c r="L787">
        <v>39945206</v>
      </c>
      <c r="M787" s="138">
        <f t="shared" si="38"/>
        <v>-39945206</v>
      </c>
      <c r="N787" t="s">
        <v>178</v>
      </c>
      <c r="P787" t="s">
        <v>3839</v>
      </c>
      <c r="R787" t="s">
        <v>3808</v>
      </c>
    </row>
    <row r="788" spans="1:18" hidden="1">
      <c r="A788">
        <v>787</v>
      </c>
      <c r="B788">
        <v>69</v>
      </c>
      <c r="D788">
        <v>701000002</v>
      </c>
      <c r="E788" s="139">
        <v>44939</v>
      </c>
      <c r="F788">
        <f t="shared" si="36"/>
        <v>1</v>
      </c>
      <c r="G788" s="139">
        <v>44939</v>
      </c>
      <c r="H788">
        <f t="shared" si="37"/>
        <v>16</v>
      </c>
      <c r="I788" t="s">
        <v>1657</v>
      </c>
      <c r="J788" t="str">
        <f>VLOOKUP(I788,'C701- Recalculate'!$D$27:$D$751,1,0)</f>
        <v>069MPI1223600001</v>
      </c>
      <c r="K788">
        <v>0</v>
      </c>
      <c r="L788">
        <v>39945205</v>
      </c>
      <c r="M788" s="138">
        <f t="shared" si="38"/>
        <v>-39945205</v>
      </c>
      <c r="N788" t="s">
        <v>178</v>
      </c>
      <c r="P788" t="s">
        <v>3839</v>
      </c>
      <c r="R788" t="s">
        <v>3808</v>
      </c>
    </row>
    <row r="789" spans="1:18" hidden="1">
      <c r="A789">
        <v>788</v>
      </c>
      <c r="B789">
        <v>69</v>
      </c>
      <c r="D789">
        <v>701000002</v>
      </c>
      <c r="E789" s="139">
        <v>44939</v>
      </c>
      <c r="F789">
        <f t="shared" si="36"/>
        <v>1</v>
      </c>
      <c r="G789" s="139">
        <v>44939</v>
      </c>
      <c r="H789">
        <f t="shared" si="37"/>
        <v>16</v>
      </c>
      <c r="I789" t="s">
        <v>1734</v>
      </c>
      <c r="J789" t="str">
        <f>VLOOKUP(I789,'C701- Recalculate'!$D$27:$D$751,1,0)</f>
        <v>069MPI1230100002</v>
      </c>
      <c r="K789">
        <v>0</v>
      </c>
      <c r="L789">
        <v>39945206</v>
      </c>
      <c r="M789" s="138">
        <f t="shared" si="38"/>
        <v>-39945206</v>
      </c>
      <c r="N789" t="s">
        <v>178</v>
      </c>
      <c r="P789" t="s">
        <v>3839</v>
      </c>
      <c r="R789" t="s">
        <v>3808</v>
      </c>
    </row>
    <row r="790" spans="1:18" hidden="1">
      <c r="A790">
        <v>789</v>
      </c>
      <c r="B790">
        <v>69</v>
      </c>
      <c r="D790">
        <v>701000002</v>
      </c>
      <c r="E790" s="139">
        <v>44942</v>
      </c>
      <c r="F790">
        <f t="shared" si="36"/>
        <v>1</v>
      </c>
      <c r="G790" s="139">
        <v>44942</v>
      </c>
      <c r="H790">
        <f t="shared" si="37"/>
        <v>16</v>
      </c>
      <c r="I790" t="s">
        <v>1664</v>
      </c>
      <c r="J790" t="str">
        <f>VLOOKUP(I790,'C701- Recalculate'!$D$27:$D$751,1,0)</f>
        <v>069MPI1223600003</v>
      </c>
      <c r="K790">
        <v>0</v>
      </c>
      <c r="L790">
        <v>87671233</v>
      </c>
      <c r="M790" s="138">
        <f t="shared" si="38"/>
        <v>-87671233</v>
      </c>
      <c r="N790" t="s">
        <v>178</v>
      </c>
      <c r="P790" t="s">
        <v>3839</v>
      </c>
      <c r="R790" t="s">
        <v>3808</v>
      </c>
    </row>
    <row r="791" spans="1:18" hidden="1">
      <c r="A791">
        <v>790</v>
      </c>
      <c r="B791">
        <v>69</v>
      </c>
      <c r="D791">
        <v>701000002</v>
      </c>
      <c r="E791" s="139">
        <v>44942</v>
      </c>
      <c r="F791">
        <f t="shared" si="36"/>
        <v>1</v>
      </c>
      <c r="G791" s="139">
        <v>44942</v>
      </c>
      <c r="H791">
        <f t="shared" si="37"/>
        <v>16</v>
      </c>
      <c r="I791" t="s">
        <v>1731</v>
      </c>
      <c r="J791" t="str">
        <f>VLOOKUP(I791,'C701- Recalculate'!$D$27:$D$751,1,0)</f>
        <v>069MPI1230040002</v>
      </c>
      <c r="K791">
        <v>0</v>
      </c>
      <c r="L791">
        <v>44931507</v>
      </c>
      <c r="M791" s="138">
        <f t="shared" si="38"/>
        <v>-44931507</v>
      </c>
      <c r="N791" t="s">
        <v>178</v>
      </c>
      <c r="P791" t="s">
        <v>3839</v>
      </c>
      <c r="R791" t="s">
        <v>3808</v>
      </c>
    </row>
    <row r="792" spans="1:18" hidden="1">
      <c r="A792">
        <v>791</v>
      </c>
      <c r="B792">
        <v>69</v>
      </c>
      <c r="D792">
        <v>701000002</v>
      </c>
      <c r="E792" s="139">
        <v>44942</v>
      </c>
      <c r="F792">
        <f t="shared" si="36"/>
        <v>1</v>
      </c>
      <c r="G792" s="139">
        <v>44942</v>
      </c>
      <c r="H792">
        <f t="shared" si="37"/>
        <v>16</v>
      </c>
      <c r="I792" t="s">
        <v>1737</v>
      </c>
      <c r="J792" t="str">
        <f>VLOOKUP(I792,'C701- Recalculate'!$D$27:$D$751,1,0)</f>
        <v>069MPI1230100004</v>
      </c>
      <c r="K792">
        <v>0</v>
      </c>
      <c r="L792">
        <v>43835616</v>
      </c>
      <c r="M792" s="138">
        <f t="shared" si="38"/>
        <v>-43835616</v>
      </c>
      <c r="N792" t="s">
        <v>178</v>
      </c>
      <c r="P792" t="s">
        <v>3839</v>
      </c>
      <c r="R792" t="s">
        <v>3808</v>
      </c>
    </row>
    <row r="793" spans="1:18" hidden="1">
      <c r="A793">
        <v>792</v>
      </c>
      <c r="B793">
        <v>69</v>
      </c>
      <c r="D793">
        <v>701000002</v>
      </c>
      <c r="E793" s="139">
        <v>44942</v>
      </c>
      <c r="F793">
        <f t="shared" si="36"/>
        <v>1</v>
      </c>
      <c r="G793" s="139">
        <v>44942</v>
      </c>
      <c r="H793">
        <f t="shared" si="37"/>
        <v>16</v>
      </c>
      <c r="I793" t="s">
        <v>1737</v>
      </c>
      <c r="J793" t="str">
        <f>VLOOKUP(I793,'C701- Recalculate'!$D$27:$D$751,1,0)</f>
        <v>069MPI1230100004</v>
      </c>
      <c r="K793">
        <v>0</v>
      </c>
      <c r="L793">
        <v>87671233</v>
      </c>
      <c r="M793" s="138">
        <f t="shared" si="38"/>
        <v>-87671233</v>
      </c>
      <c r="N793" t="s">
        <v>178</v>
      </c>
      <c r="P793" t="s">
        <v>3839</v>
      </c>
      <c r="R793" t="s">
        <v>3808</v>
      </c>
    </row>
    <row r="794" spans="1:18" hidden="1">
      <c r="A794">
        <v>793</v>
      </c>
      <c r="B794">
        <v>69</v>
      </c>
      <c r="D794">
        <v>701000002</v>
      </c>
      <c r="E794" s="139">
        <v>44943</v>
      </c>
      <c r="F794">
        <f t="shared" si="36"/>
        <v>1</v>
      </c>
      <c r="G794" s="139">
        <v>44943</v>
      </c>
      <c r="H794">
        <f t="shared" si="37"/>
        <v>16</v>
      </c>
      <c r="I794" t="s">
        <v>1623</v>
      </c>
      <c r="J794" t="str">
        <f>VLOOKUP(I794,'C701- Recalculate'!$D$27:$D$751,1,0)</f>
        <v>069MPI1223530002</v>
      </c>
      <c r="K794">
        <v>0</v>
      </c>
      <c r="L794">
        <v>48219178</v>
      </c>
      <c r="M794" s="138">
        <f t="shared" si="38"/>
        <v>-48219178</v>
      </c>
      <c r="N794" t="s">
        <v>178</v>
      </c>
      <c r="P794" t="s">
        <v>3839</v>
      </c>
      <c r="R794" t="s">
        <v>3808</v>
      </c>
    </row>
    <row r="795" spans="1:18" hidden="1">
      <c r="A795">
        <v>794</v>
      </c>
      <c r="B795">
        <v>69</v>
      </c>
      <c r="D795">
        <v>701000002</v>
      </c>
      <c r="E795" s="139">
        <v>44943</v>
      </c>
      <c r="F795">
        <f t="shared" si="36"/>
        <v>1</v>
      </c>
      <c r="G795" s="139">
        <v>44943</v>
      </c>
      <c r="H795">
        <f t="shared" si="37"/>
        <v>16</v>
      </c>
      <c r="I795" t="s">
        <v>1664</v>
      </c>
      <c r="J795" t="str">
        <f>VLOOKUP(I795,'C701- Recalculate'!$D$27:$D$751,1,0)</f>
        <v>069MPI1223600003</v>
      </c>
      <c r="K795">
        <v>0</v>
      </c>
      <c r="L795">
        <v>43835616</v>
      </c>
      <c r="M795" s="138">
        <f t="shared" si="38"/>
        <v>-43835616</v>
      </c>
      <c r="N795" t="s">
        <v>178</v>
      </c>
      <c r="P795" t="s">
        <v>3839</v>
      </c>
      <c r="R795" t="s">
        <v>3808</v>
      </c>
    </row>
    <row r="796" spans="1:18" hidden="1">
      <c r="A796">
        <v>795</v>
      </c>
      <c r="B796">
        <v>69</v>
      </c>
      <c r="D796">
        <v>701000002</v>
      </c>
      <c r="E796" s="139">
        <v>44943</v>
      </c>
      <c r="F796">
        <f t="shared" si="36"/>
        <v>1</v>
      </c>
      <c r="G796" s="139">
        <v>44943</v>
      </c>
      <c r="H796">
        <f t="shared" si="37"/>
        <v>16</v>
      </c>
      <c r="I796" t="s">
        <v>1757</v>
      </c>
      <c r="J796" t="str">
        <f>VLOOKUP(I796,'C701- Recalculate'!$D$27:$D$751,1,0)</f>
        <v>069MPI1230160002</v>
      </c>
      <c r="K796">
        <v>0</v>
      </c>
      <c r="L796">
        <v>26630137</v>
      </c>
      <c r="M796" s="138">
        <f t="shared" si="38"/>
        <v>-26630137</v>
      </c>
      <c r="N796" t="s">
        <v>178</v>
      </c>
      <c r="P796" t="s">
        <v>3839</v>
      </c>
      <c r="R796" t="s">
        <v>3808</v>
      </c>
    </row>
    <row r="797" spans="1:18" hidden="1">
      <c r="A797">
        <v>796</v>
      </c>
      <c r="B797">
        <v>69</v>
      </c>
      <c r="D797">
        <v>701000002</v>
      </c>
      <c r="E797" s="139">
        <v>44944</v>
      </c>
      <c r="F797">
        <f t="shared" si="36"/>
        <v>1</v>
      </c>
      <c r="G797" s="139">
        <v>44944</v>
      </c>
      <c r="H797">
        <f t="shared" si="37"/>
        <v>16</v>
      </c>
      <c r="I797" t="s">
        <v>1754</v>
      </c>
      <c r="J797" t="str">
        <f>VLOOKUP(I797,'C701- Recalculate'!$D$27:$D$751,1,0)</f>
        <v>069MPI1230160001</v>
      </c>
      <c r="K797">
        <v>0</v>
      </c>
      <c r="L797">
        <v>39945205</v>
      </c>
      <c r="M797" s="138">
        <f t="shared" si="38"/>
        <v>-39945205</v>
      </c>
      <c r="N797" t="s">
        <v>178</v>
      </c>
      <c r="P797" t="s">
        <v>3839</v>
      </c>
      <c r="R797" t="s">
        <v>3808</v>
      </c>
    </row>
    <row r="798" spans="1:18" hidden="1">
      <c r="A798">
        <v>797</v>
      </c>
      <c r="B798">
        <v>69</v>
      </c>
      <c r="D798">
        <v>701000002</v>
      </c>
      <c r="E798" s="139">
        <v>44945</v>
      </c>
      <c r="F798">
        <f t="shared" si="36"/>
        <v>1</v>
      </c>
      <c r="G798" s="139">
        <v>44945</v>
      </c>
      <c r="H798">
        <f t="shared" si="37"/>
        <v>16</v>
      </c>
      <c r="I798" t="s">
        <v>1623</v>
      </c>
      <c r="J798" t="str">
        <f>VLOOKUP(I798,'C701- Recalculate'!$D$27:$D$751,1,0)</f>
        <v>069MPI1223530002</v>
      </c>
      <c r="K798">
        <v>0</v>
      </c>
      <c r="L798">
        <v>48219178</v>
      </c>
      <c r="M798" s="138">
        <f t="shared" si="38"/>
        <v>-48219178</v>
      </c>
      <c r="N798" t="s">
        <v>178</v>
      </c>
      <c r="P798" t="s">
        <v>3839</v>
      </c>
      <c r="R798" t="s">
        <v>3808</v>
      </c>
    </row>
    <row r="799" spans="1:18" hidden="1">
      <c r="A799">
        <v>798</v>
      </c>
      <c r="B799">
        <v>69</v>
      </c>
      <c r="D799">
        <v>701000002</v>
      </c>
      <c r="E799" s="139">
        <v>44945</v>
      </c>
      <c r="F799">
        <f t="shared" si="36"/>
        <v>1</v>
      </c>
      <c r="G799" s="139">
        <v>44945</v>
      </c>
      <c r="H799">
        <f t="shared" si="37"/>
        <v>16</v>
      </c>
      <c r="I799" t="s">
        <v>1760</v>
      </c>
      <c r="J799" t="str">
        <f>VLOOKUP(I799,'C701- Recalculate'!$D$27:$D$751,1,0)</f>
        <v>069MPI1230160003</v>
      </c>
      <c r="K799">
        <v>0</v>
      </c>
      <c r="L799">
        <v>43835617</v>
      </c>
      <c r="M799" s="138">
        <f t="shared" si="38"/>
        <v>-43835617</v>
      </c>
      <c r="N799" t="s">
        <v>178</v>
      </c>
      <c r="P799" t="s">
        <v>3839</v>
      </c>
      <c r="R799" t="s">
        <v>3808</v>
      </c>
    </row>
    <row r="800" spans="1:18" hidden="1">
      <c r="A800">
        <v>799</v>
      </c>
      <c r="B800">
        <v>69</v>
      </c>
      <c r="D800">
        <v>701000002</v>
      </c>
      <c r="E800" s="139">
        <v>44946</v>
      </c>
      <c r="F800">
        <f t="shared" si="36"/>
        <v>1</v>
      </c>
      <c r="G800" s="139">
        <v>44946</v>
      </c>
      <c r="H800">
        <f t="shared" si="37"/>
        <v>16</v>
      </c>
      <c r="I800" t="s">
        <v>1661</v>
      </c>
      <c r="J800" t="str">
        <f>VLOOKUP(I800,'C701- Recalculate'!$D$27:$D$751,1,0)</f>
        <v>069MPI1223600002</v>
      </c>
      <c r="K800">
        <v>0</v>
      </c>
      <c r="L800">
        <v>26630137</v>
      </c>
      <c r="M800" s="138">
        <f t="shared" si="38"/>
        <v>-26630137</v>
      </c>
      <c r="N800" t="s">
        <v>178</v>
      </c>
      <c r="P800" t="s">
        <v>3839</v>
      </c>
      <c r="R800" t="s">
        <v>3808</v>
      </c>
    </row>
    <row r="801" spans="1:18" hidden="1">
      <c r="A801">
        <v>800</v>
      </c>
      <c r="B801">
        <v>69</v>
      </c>
      <c r="D801">
        <v>701000002</v>
      </c>
      <c r="E801" s="139">
        <v>44946</v>
      </c>
      <c r="F801">
        <f t="shared" si="36"/>
        <v>1</v>
      </c>
      <c r="G801" s="139">
        <v>44946</v>
      </c>
      <c r="H801">
        <f t="shared" si="37"/>
        <v>16</v>
      </c>
      <c r="I801" t="s">
        <v>1740</v>
      </c>
      <c r="J801" t="str">
        <f>VLOOKUP(I801,'C701- Recalculate'!$D$27:$D$751,1,0)</f>
        <v>069MPI1230100003</v>
      </c>
      <c r="K801">
        <v>0</v>
      </c>
      <c r="L801">
        <v>26630137</v>
      </c>
      <c r="M801" s="138">
        <f t="shared" si="38"/>
        <v>-26630137</v>
      </c>
      <c r="N801" t="s">
        <v>178</v>
      </c>
      <c r="P801" t="s">
        <v>3839</v>
      </c>
      <c r="R801" t="s">
        <v>3808</v>
      </c>
    </row>
    <row r="802" spans="1:18" hidden="1">
      <c r="A802">
        <v>801</v>
      </c>
      <c r="B802">
        <v>69</v>
      </c>
      <c r="D802">
        <v>701000002</v>
      </c>
      <c r="E802" s="139">
        <v>44946</v>
      </c>
      <c r="F802">
        <f t="shared" si="36"/>
        <v>1</v>
      </c>
      <c r="G802" s="139">
        <v>44946</v>
      </c>
      <c r="H802">
        <f t="shared" si="37"/>
        <v>16</v>
      </c>
      <c r="I802" t="s">
        <v>1737</v>
      </c>
      <c r="J802" t="str">
        <f>VLOOKUP(I802,'C701- Recalculate'!$D$27:$D$751,1,0)</f>
        <v>069MPI1230100004</v>
      </c>
      <c r="K802">
        <v>0</v>
      </c>
      <c r="L802">
        <v>43835617</v>
      </c>
      <c r="M802" s="138">
        <f t="shared" si="38"/>
        <v>-43835617</v>
      </c>
      <c r="N802" t="s">
        <v>178</v>
      </c>
      <c r="P802" t="s">
        <v>3839</v>
      </c>
      <c r="R802" t="s">
        <v>3808</v>
      </c>
    </row>
    <row r="803" spans="1:18" hidden="1">
      <c r="A803">
        <v>802</v>
      </c>
      <c r="B803">
        <v>69</v>
      </c>
      <c r="D803">
        <v>701000002</v>
      </c>
      <c r="E803" s="139">
        <v>44946</v>
      </c>
      <c r="F803">
        <f t="shared" si="36"/>
        <v>1</v>
      </c>
      <c r="G803" s="139">
        <v>44946</v>
      </c>
      <c r="H803">
        <f t="shared" si="37"/>
        <v>16</v>
      </c>
      <c r="I803" t="s">
        <v>1760</v>
      </c>
      <c r="J803" t="str">
        <f>VLOOKUP(I803,'C701- Recalculate'!$D$27:$D$751,1,0)</f>
        <v>069MPI1230160003</v>
      </c>
      <c r="K803">
        <v>0</v>
      </c>
      <c r="L803">
        <v>43835616</v>
      </c>
      <c r="M803" s="138">
        <f t="shared" si="38"/>
        <v>-43835616</v>
      </c>
      <c r="N803" t="s">
        <v>178</v>
      </c>
      <c r="P803" t="s">
        <v>3839</v>
      </c>
      <c r="R803" t="s">
        <v>3808</v>
      </c>
    </row>
    <row r="804" spans="1:18" hidden="1">
      <c r="A804">
        <v>803</v>
      </c>
      <c r="B804">
        <v>69</v>
      </c>
      <c r="D804">
        <v>701000002</v>
      </c>
      <c r="E804" s="139">
        <v>44952</v>
      </c>
      <c r="F804">
        <f t="shared" si="36"/>
        <v>1</v>
      </c>
      <c r="G804" s="139">
        <v>44952</v>
      </c>
      <c r="H804">
        <f t="shared" si="37"/>
        <v>16</v>
      </c>
      <c r="I804" t="s">
        <v>1623</v>
      </c>
      <c r="J804" t="str">
        <f>VLOOKUP(I804,'C701- Recalculate'!$D$27:$D$751,1,0)</f>
        <v>069MPI1223530002</v>
      </c>
      <c r="K804">
        <v>0</v>
      </c>
      <c r="L804">
        <v>241095890</v>
      </c>
      <c r="M804" s="138">
        <f t="shared" si="38"/>
        <v>-241095890</v>
      </c>
      <c r="N804" t="s">
        <v>178</v>
      </c>
      <c r="P804" t="s">
        <v>3839</v>
      </c>
      <c r="R804" t="s">
        <v>3808</v>
      </c>
    </row>
    <row r="805" spans="1:18" hidden="1">
      <c r="A805">
        <v>804</v>
      </c>
      <c r="B805">
        <v>69</v>
      </c>
      <c r="D805">
        <v>701000002</v>
      </c>
      <c r="E805" s="139">
        <v>44952</v>
      </c>
      <c r="F805">
        <f t="shared" si="36"/>
        <v>1</v>
      </c>
      <c r="G805" s="139">
        <v>44952</v>
      </c>
      <c r="H805">
        <f t="shared" si="37"/>
        <v>16</v>
      </c>
      <c r="I805" t="s">
        <v>1623</v>
      </c>
      <c r="J805" t="str">
        <f>VLOOKUP(I805,'C701- Recalculate'!$D$27:$D$751,1,0)</f>
        <v>069MPI1223530002</v>
      </c>
      <c r="K805">
        <v>0</v>
      </c>
      <c r="L805">
        <v>48219178</v>
      </c>
      <c r="M805" s="138">
        <f t="shared" si="38"/>
        <v>-48219178</v>
      </c>
      <c r="N805" t="s">
        <v>178</v>
      </c>
      <c r="P805" t="s">
        <v>3839</v>
      </c>
      <c r="R805" t="s">
        <v>3808</v>
      </c>
    </row>
    <row r="806" spans="1:18" hidden="1">
      <c r="A806">
        <v>805</v>
      </c>
      <c r="B806">
        <v>69</v>
      </c>
      <c r="D806">
        <v>701000002</v>
      </c>
      <c r="E806" s="139">
        <v>44952</v>
      </c>
      <c r="F806">
        <f t="shared" si="36"/>
        <v>1</v>
      </c>
      <c r="G806" s="139">
        <v>44952</v>
      </c>
      <c r="H806">
        <f t="shared" si="37"/>
        <v>16</v>
      </c>
      <c r="I806" t="s">
        <v>1731</v>
      </c>
      <c r="J806" t="str">
        <f>VLOOKUP(I806,'C701- Recalculate'!$D$27:$D$751,1,0)</f>
        <v>069MPI1230040002</v>
      </c>
      <c r="K806">
        <v>0</v>
      </c>
      <c r="L806">
        <v>224657535</v>
      </c>
      <c r="M806" s="138">
        <f t="shared" si="38"/>
        <v>-224657535</v>
      </c>
      <c r="N806" t="s">
        <v>178</v>
      </c>
      <c r="P806" t="s">
        <v>3839</v>
      </c>
      <c r="R806" t="s">
        <v>3808</v>
      </c>
    </row>
    <row r="807" spans="1:18" hidden="1">
      <c r="A807">
        <v>806</v>
      </c>
      <c r="B807">
        <v>69</v>
      </c>
      <c r="D807">
        <v>701000002</v>
      </c>
      <c r="E807" s="139">
        <v>44952</v>
      </c>
      <c r="F807">
        <f t="shared" si="36"/>
        <v>1</v>
      </c>
      <c r="G807" s="139">
        <v>44952</v>
      </c>
      <c r="H807">
        <f t="shared" si="37"/>
        <v>16</v>
      </c>
      <c r="I807" t="s">
        <v>1734</v>
      </c>
      <c r="J807" t="str">
        <f>VLOOKUP(I807,'C701- Recalculate'!$D$27:$D$751,1,0)</f>
        <v>069MPI1230100002</v>
      </c>
      <c r="K807">
        <v>0</v>
      </c>
      <c r="L807">
        <v>39945205</v>
      </c>
      <c r="M807" s="138">
        <f t="shared" si="38"/>
        <v>-39945205</v>
      </c>
      <c r="N807" t="s">
        <v>178</v>
      </c>
      <c r="P807" t="s">
        <v>3839</v>
      </c>
      <c r="R807" t="s">
        <v>3808</v>
      </c>
    </row>
    <row r="808" spans="1:18" hidden="1">
      <c r="A808">
        <v>807</v>
      </c>
      <c r="B808">
        <v>69</v>
      </c>
      <c r="D808">
        <v>701000002</v>
      </c>
      <c r="E808" s="139">
        <v>44980</v>
      </c>
      <c r="F808">
        <f t="shared" si="36"/>
        <v>2</v>
      </c>
      <c r="G808" s="139">
        <v>44980</v>
      </c>
      <c r="H808">
        <f t="shared" si="37"/>
        <v>16</v>
      </c>
      <c r="I808" t="s">
        <v>2132</v>
      </c>
      <c r="J808" t="str">
        <f>VLOOKUP(I808,'C701- Recalculate'!$D$27:$D$751,1,0)</f>
        <v>069MPI1230480008</v>
      </c>
      <c r="K808">
        <v>0</v>
      </c>
      <c r="L808">
        <v>44520548</v>
      </c>
      <c r="M808" s="138">
        <f t="shared" si="38"/>
        <v>-44520548</v>
      </c>
      <c r="N808" t="s">
        <v>178</v>
      </c>
      <c r="P808" t="s">
        <v>3839</v>
      </c>
      <c r="R808" t="s">
        <v>3808</v>
      </c>
    </row>
    <row r="809" spans="1:18" hidden="1">
      <c r="A809">
        <v>808</v>
      </c>
      <c r="B809">
        <v>69</v>
      </c>
      <c r="D809">
        <v>701000002</v>
      </c>
      <c r="E809" s="139">
        <v>44980</v>
      </c>
      <c r="F809">
        <f t="shared" si="36"/>
        <v>2</v>
      </c>
      <c r="G809" s="139">
        <v>44980</v>
      </c>
      <c r="H809">
        <f t="shared" si="37"/>
        <v>16</v>
      </c>
      <c r="I809" t="s">
        <v>2145</v>
      </c>
      <c r="J809" t="str">
        <f>VLOOKUP(I809,'C701- Recalculate'!$D$27:$D$751,1,0)</f>
        <v>069MPI1230510006</v>
      </c>
      <c r="K809">
        <v>0</v>
      </c>
      <c r="L809">
        <v>27534246</v>
      </c>
      <c r="M809" s="138">
        <f t="shared" si="38"/>
        <v>-27534246</v>
      </c>
      <c r="N809" t="s">
        <v>178</v>
      </c>
      <c r="P809" t="s">
        <v>3839</v>
      </c>
      <c r="R809" t="s">
        <v>3808</v>
      </c>
    </row>
    <row r="810" spans="1:18" hidden="1">
      <c r="A810">
        <v>809</v>
      </c>
      <c r="B810">
        <v>69</v>
      </c>
      <c r="D810">
        <v>701000002</v>
      </c>
      <c r="E810" s="139">
        <v>44981</v>
      </c>
      <c r="F810">
        <f t="shared" si="36"/>
        <v>2</v>
      </c>
      <c r="G810" s="139">
        <v>44981</v>
      </c>
      <c r="H810">
        <f t="shared" si="37"/>
        <v>16</v>
      </c>
      <c r="I810" t="s">
        <v>2135</v>
      </c>
      <c r="J810" t="str">
        <f>VLOOKUP(I810,'C701- Recalculate'!$D$27:$D$751,1,0)</f>
        <v>069MPI1230480010</v>
      </c>
      <c r="K810">
        <v>0</v>
      </c>
      <c r="L810">
        <v>44520548</v>
      </c>
      <c r="M810" s="138">
        <f t="shared" si="38"/>
        <v>-44520548</v>
      </c>
      <c r="N810" t="s">
        <v>178</v>
      </c>
      <c r="P810" t="s">
        <v>3839</v>
      </c>
      <c r="R810" t="s">
        <v>3808</v>
      </c>
    </row>
    <row r="811" spans="1:18" hidden="1">
      <c r="A811">
        <v>810</v>
      </c>
      <c r="B811">
        <v>69</v>
      </c>
      <c r="D811">
        <v>701000002</v>
      </c>
      <c r="E811" s="139">
        <v>44981</v>
      </c>
      <c r="F811">
        <f t="shared" si="36"/>
        <v>2</v>
      </c>
      <c r="G811" s="139">
        <v>44981</v>
      </c>
      <c r="H811">
        <f t="shared" si="37"/>
        <v>16</v>
      </c>
      <c r="I811" t="s">
        <v>2161</v>
      </c>
      <c r="J811" t="str">
        <f>VLOOKUP(I811,'C701- Recalculate'!$D$27:$D$751,1,0)</f>
        <v>069MPI1230510007</v>
      </c>
      <c r="K811">
        <v>0</v>
      </c>
      <c r="L811">
        <v>37260274</v>
      </c>
      <c r="M811" s="138">
        <f t="shared" si="38"/>
        <v>-37260274</v>
      </c>
      <c r="N811" t="s">
        <v>178</v>
      </c>
      <c r="P811" t="s">
        <v>3839</v>
      </c>
      <c r="R811" t="s">
        <v>3808</v>
      </c>
    </row>
    <row r="812" spans="1:18" hidden="1">
      <c r="A812">
        <v>811</v>
      </c>
      <c r="B812">
        <v>69</v>
      </c>
      <c r="D812">
        <v>701000002</v>
      </c>
      <c r="E812" s="139">
        <v>44981</v>
      </c>
      <c r="F812">
        <f t="shared" si="36"/>
        <v>2</v>
      </c>
      <c r="G812" s="139">
        <v>44981</v>
      </c>
      <c r="H812">
        <f t="shared" si="37"/>
        <v>16</v>
      </c>
      <c r="I812" t="s">
        <v>2171</v>
      </c>
      <c r="J812" t="str">
        <f>VLOOKUP(I812,'C701- Recalculate'!$D$27:$D$751,1,0)</f>
        <v>069MPI1230520007</v>
      </c>
      <c r="K812">
        <v>0</v>
      </c>
      <c r="L812">
        <v>56164383</v>
      </c>
      <c r="M812" s="138">
        <f t="shared" si="38"/>
        <v>-56164383</v>
      </c>
      <c r="N812" t="s">
        <v>178</v>
      </c>
      <c r="P812" t="s">
        <v>3839</v>
      </c>
      <c r="R812" t="s">
        <v>3808</v>
      </c>
    </row>
    <row r="813" spans="1:18" hidden="1">
      <c r="A813">
        <v>812</v>
      </c>
      <c r="B813">
        <v>69</v>
      </c>
      <c r="D813">
        <v>701000002</v>
      </c>
      <c r="E813" s="139">
        <v>44984</v>
      </c>
      <c r="F813">
        <f t="shared" si="36"/>
        <v>2</v>
      </c>
      <c r="G813" s="139">
        <v>44984</v>
      </c>
      <c r="H813">
        <f t="shared" si="37"/>
        <v>16</v>
      </c>
      <c r="I813" t="s">
        <v>2116</v>
      </c>
      <c r="J813" t="str">
        <f>VLOOKUP(I813,'C701- Recalculate'!$D$27:$D$751,1,0)</f>
        <v>069MPI1230480001</v>
      </c>
      <c r="K813">
        <v>0</v>
      </c>
      <c r="L813">
        <v>41095891</v>
      </c>
      <c r="M813" s="138">
        <f t="shared" si="38"/>
        <v>-41095891</v>
      </c>
      <c r="N813" t="s">
        <v>178</v>
      </c>
      <c r="P813" t="s">
        <v>3839</v>
      </c>
      <c r="R813" t="s">
        <v>3808</v>
      </c>
    </row>
    <row r="814" spans="1:18" hidden="1">
      <c r="A814">
        <v>813</v>
      </c>
      <c r="B814">
        <v>69</v>
      </c>
      <c r="D814">
        <v>701000002</v>
      </c>
      <c r="E814" s="139">
        <v>44984</v>
      </c>
      <c r="F814">
        <f t="shared" si="36"/>
        <v>2</v>
      </c>
      <c r="G814" s="139">
        <v>44984</v>
      </c>
      <c r="H814">
        <f t="shared" si="37"/>
        <v>16</v>
      </c>
      <c r="I814" t="s">
        <v>2109</v>
      </c>
      <c r="J814" t="str">
        <f>VLOOKUP(I814,'C701- Recalculate'!$D$27:$D$751,1,0)</f>
        <v>069MPI1230480006</v>
      </c>
      <c r="K814">
        <v>0</v>
      </c>
      <c r="L814">
        <v>146849315</v>
      </c>
      <c r="M814" s="138">
        <f t="shared" si="38"/>
        <v>-146849315</v>
      </c>
      <c r="N814" t="s">
        <v>178</v>
      </c>
      <c r="P814" t="s">
        <v>3839</v>
      </c>
      <c r="R814" t="s">
        <v>3808</v>
      </c>
    </row>
    <row r="815" spans="1:18" hidden="1">
      <c r="A815">
        <v>814</v>
      </c>
      <c r="B815">
        <v>69</v>
      </c>
      <c r="D815">
        <v>701000002</v>
      </c>
      <c r="E815" s="139">
        <v>44984</v>
      </c>
      <c r="F815">
        <f t="shared" si="36"/>
        <v>2</v>
      </c>
      <c r="G815" s="139">
        <v>44984</v>
      </c>
      <c r="H815">
        <f t="shared" si="37"/>
        <v>16</v>
      </c>
      <c r="I815" t="s">
        <v>2135</v>
      </c>
      <c r="J815" t="str">
        <f>VLOOKUP(I815,'C701- Recalculate'!$D$27:$D$751,1,0)</f>
        <v>069MPI1230480010</v>
      </c>
      <c r="K815">
        <v>0</v>
      </c>
      <c r="L815">
        <v>89041095</v>
      </c>
      <c r="M815" s="138">
        <f t="shared" si="38"/>
        <v>-89041095</v>
      </c>
      <c r="N815" t="s">
        <v>178</v>
      </c>
      <c r="P815" t="s">
        <v>3839</v>
      </c>
      <c r="R815" t="s">
        <v>3808</v>
      </c>
    </row>
    <row r="816" spans="1:18" hidden="1">
      <c r="A816">
        <v>815</v>
      </c>
      <c r="B816">
        <v>69</v>
      </c>
      <c r="D816">
        <v>701000002</v>
      </c>
      <c r="E816" s="139">
        <v>44985</v>
      </c>
      <c r="F816">
        <f t="shared" si="36"/>
        <v>2</v>
      </c>
      <c r="G816" s="139">
        <v>44985</v>
      </c>
      <c r="H816">
        <f t="shared" si="37"/>
        <v>16</v>
      </c>
      <c r="I816" t="s">
        <v>2120</v>
      </c>
      <c r="J816" t="str">
        <f>VLOOKUP(I816,'C701- Recalculate'!$D$27:$D$751,1,0)</f>
        <v>069MPI1230480002</v>
      </c>
      <c r="K816">
        <v>0</v>
      </c>
      <c r="L816">
        <v>42739726</v>
      </c>
      <c r="M816" s="138">
        <f t="shared" si="38"/>
        <v>-42739726</v>
      </c>
      <c r="N816" t="s">
        <v>178</v>
      </c>
      <c r="P816" t="s">
        <v>3839</v>
      </c>
      <c r="R816" t="s">
        <v>3808</v>
      </c>
    </row>
    <row r="817" spans="1:18" hidden="1">
      <c r="A817">
        <v>816</v>
      </c>
      <c r="B817">
        <v>69</v>
      </c>
      <c r="D817">
        <v>701000002</v>
      </c>
      <c r="E817" s="139">
        <v>44963</v>
      </c>
      <c r="F817">
        <f t="shared" si="36"/>
        <v>2</v>
      </c>
      <c r="G817" s="139">
        <v>44963</v>
      </c>
      <c r="H817">
        <f t="shared" si="37"/>
        <v>16</v>
      </c>
      <c r="I817" t="s">
        <v>1623</v>
      </c>
      <c r="J817" t="str">
        <f>VLOOKUP(I817,'C701- Recalculate'!$D$27:$D$751,1,0)</f>
        <v>069MPI1223530002</v>
      </c>
      <c r="K817">
        <v>0</v>
      </c>
      <c r="L817">
        <v>48219178</v>
      </c>
      <c r="M817" s="138">
        <f t="shared" si="38"/>
        <v>-48219178</v>
      </c>
      <c r="N817" t="s">
        <v>178</v>
      </c>
      <c r="P817" t="s">
        <v>3839</v>
      </c>
      <c r="R817" t="s">
        <v>3808</v>
      </c>
    </row>
    <row r="818" spans="1:18" hidden="1">
      <c r="A818">
        <v>817</v>
      </c>
      <c r="B818">
        <v>69</v>
      </c>
      <c r="D818">
        <v>701000002</v>
      </c>
      <c r="E818" s="139">
        <v>44963</v>
      </c>
      <c r="F818">
        <f t="shared" si="36"/>
        <v>2</v>
      </c>
      <c r="G818" s="139">
        <v>44963</v>
      </c>
      <c r="H818">
        <f t="shared" si="37"/>
        <v>16</v>
      </c>
      <c r="I818" t="s">
        <v>1734</v>
      </c>
      <c r="J818" t="str">
        <f>VLOOKUP(I818,'C701- Recalculate'!$D$27:$D$751,1,0)</f>
        <v>069MPI1230100002</v>
      </c>
      <c r="K818">
        <v>0</v>
      </c>
      <c r="L818">
        <v>39945205</v>
      </c>
      <c r="M818" s="138">
        <f t="shared" si="38"/>
        <v>-39945205</v>
      </c>
      <c r="N818" t="s">
        <v>178</v>
      </c>
      <c r="P818" t="s">
        <v>3839</v>
      </c>
      <c r="R818" t="s">
        <v>3808</v>
      </c>
    </row>
    <row r="819" spans="1:18" hidden="1">
      <c r="A819">
        <v>818</v>
      </c>
      <c r="B819">
        <v>69</v>
      </c>
      <c r="D819">
        <v>701000002</v>
      </c>
      <c r="E819" s="139">
        <v>44963</v>
      </c>
      <c r="F819">
        <f t="shared" si="36"/>
        <v>2</v>
      </c>
      <c r="G819" s="139">
        <v>44963</v>
      </c>
      <c r="H819">
        <f t="shared" si="37"/>
        <v>16</v>
      </c>
      <c r="I819" t="s">
        <v>1757</v>
      </c>
      <c r="J819" t="str">
        <f>VLOOKUP(I819,'C701- Recalculate'!$D$27:$D$751,1,0)</f>
        <v>069MPI1230160002</v>
      </c>
      <c r="K819">
        <v>0</v>
      </c>
      <c r="L819">
        <v>26630137</v>
      </c>
      <c r="M819" s="138">
        <f t="shared" si="38"/>
        <v>-26630137</v>
      </c>
      <c r="N819" t="s">
        <v>178</v>
      </c>
      <c r="P819" t="s">
        <v>3839</v>
      </c>
      <c r="R819" t="s">
        <v>3808</v>
      </c>
    </row>
    <row r="820" spans="1:18" hidden="1">
      <c r="A820">
        <v>819</v>
      </c>
      <c r="B820">
        <v>69</v>
      </c>
      <c r="D820">
        <v>701000002</v>
      </c>
      <c r="E820" s="139">
        <v>44963</v>
      </c>
      <c r="F820">
        <f t="shared" si="36"/>
        <v>2</v>
      </c>
      <c r="G820" s="139">
        <v>44963</v>
      </c>
      <c r="H820">
        <f t="shared" si="37"/>
        <v>16</v>
      </c>
      <c r="I820" t="s">
        <v>1825</v>
      </c>
      <c r="J820" t="str">
        <f>VLOOKUP(I820,'C701- Recalculate'!$D$27:$D$751,1,0)</f>
        <v>069MPI1230370011</v>
      </c>
      <c r="K820">
        <v>0</v>
      </c>
      <c r="L820">
        <v>16164384</v>
      </c>
      <c r="M820" s="138">
        <f t="shared" si="38"/>
        <v>-16164384</v>
      </c>
      <c r="N820" t="s">
        <v>178</v>
      </c>
      <c r="P820" t="s">
        <v>3839</v>
      </c>
      <c r="R820" t="s">
        <v>3808</v>
      </c>
    </row>
    <row r="821" spans="1:18" hidden="1">
      <c r="A821">
        <v>820</v>
      </c>
      <c r="B821">
        <v>69</v>
      </c>
      <c r="D821">
        <v>701000002</v>
      </c>
      <c r="E821" s="139">
        <v>44963</v>
      </c>
      <c r="F821">
        <f t="shared" si="36"/>
        <v>2</v>
      </c>
      <c r="G821" s="139">
        <v>44963</v>
      </c>
      <c r="H821">
        <f t="shared" si="37"/>
        <v>16</v>
      </c>
      <c r="I821" t="s">
        <v>1816</v>
      </c>
      <c r="J821" t="str">
        <f>VLOOKUP(I821,'C701- Recalculate'!$D$27:$D$751,1,0)</f>
        <v>069MPI1230370013</v>
      </c>
      <c r="K821">
        <v>0</v>
      </c>
      <c r="L821">
        <v>24246575</v>
      </c>
      <c r="M821" s="138">
        <f t="shared" si="38"/>
        <v>-24246575</v>
      </c>
      <c r="N821" t="s">
        <v>178</v>
      </c>
      <c r="P821" t="s">
        <v>3839</v>
      </c>
      <c r="R821" t="s">
        <v>3808</v>
      </c>
    </row>
    <row r="822" spans="1:18" hidden="1">
      <c r="A822">
        <v>821</v>
      </c>
      <c r="B822">
        <v>69</v>
      </c>
      <c r="D822">
        <v>701000002</v>
      </c>
      <c r="E822" s="139">
        <v>44964</v>
      </c>
      <c r="F822">
        <f t="shared" si="36"/>
        <v>2</v>
      </c>
      <c r="G822" s="139">
        <v>44964</v>
      </c>
      <c r="H822">
        <f t="shared" si="37"/>
        <v>16</v>
      </c>
      <c r="I822" t="s">
        <v>1754</v>
      </c>
      <c r="J822" t="str">
        <f>VLOOKUP(I822,'C701- Recalculate'!$D$27:$D$751,1,0)</f>
        <v>069MPI1230160001</v>
      </c>
      <c r="K822">
        <v>0</v>
      </c>
      <c r="L822">
        <v>39945205</v>
      </c>
      <c r="M822" s="138">
        <f t="shared" si="38"/>
        <v>-39945205</v>
      </c>
      <c r="N822" t="s">
        <v>178</v>
      </c>
      <c r="P822" t="s">
        <v>3839</v>
      </c>
      <c r="R822" t="s">
        <v>3808</v>
      </c>
    </row>
    <row r="823" spans="1:18" hidden="1">
      <c r="A823">
        <v>822</v>
      </c>
      <c r="B823">
        <v>69</v>
      </c>
      <c r="D823">
        <v>701000002</v>
      </c>
      <c r="E823" s="139">
        <v>44964</v>
      </c>
      <c r="F823">
        <f t="shared" si="36"/>
        <v>2</v>
      </c>
      <c r="G823" s="139">
        <v>44964</v>
      </c>
      <c r="H823">
        <f t="shared" si="37"/>
        <v>16</v>
      </c>
      <c r="I823" t="s">
        <v>1843</v>
      </c>
      <c r="J823" t="str">
        <f>VLOOKUP(I823,'C701- Recalculate'!$D$27:$D$751,1,0)</f>
        <v>069MPI1230380001</v>
      </c>
      <c r="K823">
        <v>0</v>
      </c>
      <c r="L823">
        <v>23835616</v>
      </c>
      <c r="M823" s="138">
        <f t="shared" si="38"/>
        <v>-23835616</v>
      </c>
      <c r="N823" t="s">
        <v>178</v>
      </c>
      <c r="P823" t="s">
        <v>3839</v>
      </c>
      <c r="R823" t="s">
        <v>3808</v>
      </c>
    </row>
    <row r="824" spans="1:18" hidden="1">
      <c r="A824">
        <v>823</v>
      </c>
      <c r="B824">
        <v>69</v>
      </c>
      <c r="D824">
        <v>701000002</v>
      </c>
      <c r="E824" s="139">
        <v>44964</v>
      </c>
      <c r="F824">
        <f t="shared" si="36"/>
        <v>2</v>
      </c>
      <c r="G824" s="139">
        <v>44964</v>
      </c>
      <c r="H824">
        <f t="shared" si="37"/>
        <v>16</v>
      </c>
      <c r="I824" t="s">
        <v>1887</v>
      </c>
      <c r="J824" t="str">
        <f>VLOOKUP(I824,'C701- Recalculate'!$D$27:$D$751,1,0)</f>
        <v>069MPI1230380004</v>
      </c>
      <c r="K824">
        <v>0</v>
      </c>
      <c r="L824">
        <v>15890411</v>
      </c>
      <c r="M824" s="138">
        <f t="shared" si="38"/>
        <v>-15890411</v>
      </c>
      <c r="N824" t="s">
        <v>178</v>
      </c>
      <c r="P824" t="s">
        <v>3839</v>
      </c>
      <c r="R824" t="s">
        <v>3808</v>
      </c>
    </row>
    <row r="825" spans="1:18" hidden="1">
      <c r="A825">
        <v>824</v>
      </c>
      <c r="B825">
        <v>69</v>
      </c>
      <c r="D825">
        <v>701000002</v>
      </c>
      <c r="E825" s="139">
        <v>44964</v>
      </c>
      <c r="F825">
        <f t="shared" si="36"/>
        <v>2</v>
      </c>
      <c r="G825" s="139">
        <v>44964</v>
      </c>
      <c r="H825">
        <f t="shared" si="37"/>
        <v>16</v>
      </c>
      <c r="I825" t="s">
        <v>1860</v>
      </c>
      <c r="J825" t="str">
        <f>VLOOKUP(I825,'C701- Recalculate'!$D$27:$D$751,1,0)</f>
        <v>069MPI1230380007</v>
      </c>
      <c r="K825">
        <v>0</v>
      </c>
      <c r="L825">
        <v>15890411</v>
      </c>
      <c r="M825" s="138">
        <f t="shared" si="38"/>
        <v>-15890411</v>
      </c>
      <c r="N825" t="s">
        <v>178</v>
      </c>
      <c r="P825" t="s">
        <v>3839</v>
      </c>
      <c r="R825" t="s">
        <v>3808</v>
      </c>
    </row>
    <row r="826" spans="1:18" hidden="1">
      <c r="A826">
        <v>825</v>
      </c>
      <c r="B826">
        <v>69</v>
      </c>
      <c r="D826">
        <v>701000002</v>
      </c>
      <c r="E826" s="139">
        <v>44964</v>
      </c>
      <c r="F826">
        <f t="shared" si="36"/>
        <v>2</v>
      </c>
      <c r="G826" s="139">
        <v>44964</v>
      </c>
      <c r="H826">
        <f t="shared" si="37"/>
        <v>16</v>
      </c>
      <c r="I826" t="s">
        <v>1850</v>
      </c>
      <c r="J826" t="str">
        <f>VLOOKUP(I826,'C701- Recalculate'!$D$27:$D$751,1,0)</f>
        <v>069MPI1230380011</v>
      </c>
      <c r="K826">
        <v>0</v>
      </c>
      <c r="L826">
        <v>23835616</v>
      </c>
      <c r="M826" s="138">
        <f t="shared" si="38"/>
        <v>-23835616</v>
      </c>
      <c r="N826" t="s">
        <v>178</v>
      </c>
      <c r="P826" t="s">
        <v>3839</v>
      </c>
      <c r="R826" t="s">
        <v>3808</v>
      </c>
    </row>
    <row r="827" spans="1:18" hidden="1">
      <c r="A827">
        <v>826</v>
      </c>
      <c r="B827">
        <v>69</v>
      </c>
      <c r="D827">
        <v>701000002</v>
      </c>
      <c r="E827" s="139">
        <v>44965</v>
      </c>
      <c r="F827">
        <f t="shared" si="36"/>
        <v>2</v>
      </c>
      <c r="G827" s="139">
        <v>44965</v>
      </c>
      <c r="H827">
        <f t="shared" si="37"/>
        <v>16</v>
      </c>
      <c r="I827" t="s">
        <v>1731</v>
      </c>
      <c r="J827" t="str">
        <f>VLOOKUP(I827,'C701- Recalculate'!$D$27:$D$751,1,0)</f>
        <v>069MPI1230040002</v>
      </c>
      <c r="K827">
        <v>0</v>
      </c>
      <c r="L827">
        <v>44931507</v>
      </c>
      <c r="M827" s="138">
        <f t="shared" si="38"/>
        <v>-44931507</v>
      </c>
      <c r="N827" t="s">
        <v>178</v>
      </c>
      <c r="P827" t="s">
        <v>3839</v>
      </c>
      <c r="R827" t="s">
        <v>3808</v>
      </c>
    </row>
    <row r="828" spans="1:18" hidden="1">
      <c r="A828">
        <v>827</v>
      </c>
      <c r="B828">
        <v>69</v>
      </c>
      <c r="D828">
        <v>701000002</v>
      </c>
      <c r="E828" s="139">
        <v>44965</v>
      </c>
      <c r="F828">
        <f t="shared" si="36"/>
        <v>2</v>
      </c>
      <c r="G828" s="139">
        <v>44965</v>
      </c>
      <c r="H828">
        <f t="shared" si="37"/>
        <v>16</v>
      </c>
      <c r="I828" t="s">
        <v>1737</v>
      </c>
      <c r="J828" t="str">
        <f>VLOOKUP(I828,'C701- Recalculate'!$D$27:$D$751,1,0)</f>
        <v>069MPI1230100004</v>
      </c>
      <c r="K828">
        <v>0</v>
      </c>
      <c r="L828">
        <v>43835616</v>
      </c>
      <c r="M828" s="138">
        <f t="shared" si="38"/>
        <v>-43835616</v>
      </c>
      <c r="N828" t="s">
        <v>178</v>
      </c>
      <c r="P828" t="s">
        <v>3839</v>
      </c>
      <c r="R828" t="s">
        <v>3808</v>
      </c>
    </row>
    <row r="829" spans="1:18" hidden="1">
      <c r="A829">
        <v>828</v>
      </c>
      <c r="B829">
        <v>69</v>
      </c>
      <c r="D829">
        <v>701000002</v>
      </c>
      <c r="E829" s="139">
        <v>44965</v>
      </c>
      <c r="F829">
        <f t="shared" si="36"/>
        <v>2</v>
      </c>
      <c r="G829" s="139">
        <v>44965</v>
      </c>
      <c r="H829">
        <f t="shared" si="37"/>
        <v>16</v>
      </c>
      <c r="I829" t="s">
        <v>1757</v>
      </c>
      <c r="J829" t="str">
        <f>VLOOKUP(I829,'C701- Recalculate'!$D$27:$D$751,1,0)</f>
        <v>069MPI1230160002</v>
      </c>
      <c r="K829">
        <v>0</v>
      </c>
      <c r="L829">
        <v>26630137</v>
      </c>
      <c r="M829" s="138">
        <f t="shared" si="38"/>
        <v>-26630137</v>
      </c>
      <c r="N829" t="s">
        <v>178</v>
      </c>
      <c r="P829" t="s">
        <v>3839</v>
      </c>
      <c r="R829" t="s">
        <v>3808</v>
      </c>
    </row>
    <row r="830" spans="1:18" hidden="1">
      <c r="A830">
        <v>829</v>
      </c>
      <c r="B830">
        <v>69</v>
      </c>
      <c r="D830">
        <v>701000002</v>
      </c>
      <c r="E830" s="139">
        <v>44965</v>
      </c>
      <c r="F830">
        <f t="shared" si="36"/>
        <v>2</v>
      </c>
      <c r="G830" s="139">
        <v>44965</v>
      </c>
      <c r="H830">
        <f t="shared" si="37"/>
        <v>16</v>
      </c>
      <c r="I830" t="s">
        <v>1760</v>
      </c>
      <c r="J830" t="str">
        <f>VLOOKUP(I830,'C701- Recalculate'!$D$27:$D$751,1,0)</f>
        <v>069MPI1230160003</v>
      </c>
      <c r="K830">
        <v>0</v>
      </c>
      <c r="L830">
        <v>43835617</v>
      </c>
      <c r="M830" s="138">
        <f t="shared" si="38"/>
        <v>-43835617</v>
      </c>
      <c r="N830" t="s">
        <v>178</v>
      </c>
      <c r="P830" t="s">
        <v>3839</v>
      </c>
      <c r="R830" t="s">
        <v>3808</v>
      </c>
    </row>
    <row r="831" spans="1:18" hidden="1">
      <c r="A831">
        <v>830</v>
      </c>
      <c r="B831">
        <v>69</v>
      </c>
      <c r="D831">
        <v>701000002</v>
      </c>
      <c r="E831" s="139">
        <v>44966</v>
      </c>
      <c r="F831">
        <f t="shared" si="36"/>
        <v>2</v>
      </c>
      <c r="G831" s="139">
        <v>44966</v>
      </c>
      <c r="H831">
        <f t="shared" si="37"/>
        <v>16</v>
      </c>
      <c r="I831" t="s">
        <v>1923</v>
      </c>
      <c r="J831" t="str">
        <f>VLOOKUP(I831,'C701- Recalculate'!$D$27:$D$751,1,0)</f>
        <v>069MPI1230400012</v>
      </c>
      <c r="K831">
        <v>0</v>
      </c>
      <c r="L831">
        <v>14246575</v>
      </c>
      <c r="M831" s="138">
        <f t="shared" si="38"/>
        <v>-14246575</v>
      </c>
      <c r="N831" t="s">
        <v>178</v>
      </c>
      <c r="P831" t="s">
        <v>3839</v>
      </c>
      <c r="R831" t="s">
        <v>3808</v>
      </c>
    </row>
    <row r="832" spans="1:18" hidden="1">
      <c r="A832">
        <v>831</v>
      </c>
      <c r="B832">
        <v>69</v>
      </c>
      <c r="D832">
        <v>701000002</v>
      </c>
      <c r="E832" s="139">
        <v>44966</v>
      </c>
      <c r="F832">
        <f t="shared" si="36"/>
        <v>2</v>
      </c>
      <c r="G832" s="139">
        <v>44966</v>
      </c>
      <c r="H832">
        <f t="shared" si="37"/>
        <v>16</v>
      </c>
      <c r="I832" t="s">
        <v>1935</v>
      </c>
      <c r="J832" t="str">
        <f>VLOOKUP(I832,'C701- Recalculate'!$D$27:$D$751,1,0)</f>
        <v>069MPI1230400014</v>
      </c>
      <c r="K832">
        <v>0</v>
      </c>
      <c r="L832">
        <v>14794521</v>
      </c>
      <c r="M832" s="138">
        <f t="shared" si="38"/>
        <v>-14794521</v>
      </c>
      <c r="N832" t="s">
        <v>178</v>
      </c>
      <c r="P832" t="s">
        <v>3839</v>
      </c>
      <c r="R832" t="s">
        <v>3808</v>
      </c>
    </row>
    <row r="833" spans="1:18" hidden="1">
      <c r="A833">
        <v>832</v>
      </c>
      <c r="B833">
        <v>69</v>
      </c>
      <c r="D833">
        <v>701000002</v>
      </c>
      <c r="E833" s="139">
        <v>44966</v>
      </c>
      <c r="F833">
        <f t="shared" si="36"/>
        <v>2</v>
      </c>
      <c r="G833" s="139">
        <v>44966</v>
      </c>
      <c r="H833">
        <f t="shared" si="37"/>
        <v>16</v>
      </c>
      <c r="I833" t="s">
        <v>1932</v>
      </c>
      <c r="J833" t="str">
        <f>VLOOKUP(I833,'C701- Recalculate'!$D$27:$D$751,1,0)</f>
        <v>069MPI1230400015</v>
      </c>
      <c r="K833">
        <v>0</v>
      </c>
      <c r="L833">
        <v>14246575</v>
      </c>
      <c r="M833" s="138">
        <f t="shared" si="38"/>
        <v>-14246575</v>
      </c>
      <c r="N833" t="s">
        <v>178</v>
      </c>
      <c r="P833" t="s">
        <v>3839</v>
      </c>
      <c r="R833" t="s">
        <v>3808</v>
      </c>
    </row>
    <row r="834" spans="1:18" hidden="1">
      <c r="A834">
        <v>833</v>
      </c>
      <c r="B834">
        <v>69</v>
      </c>
      <c r="D834">
        <v>701000002</v>
      </c>
      <c r="E834" s="139">
        <v>44986</v>
      </c>
      <c r="F834">
        <f t="shared" si="36"/>
        <v>3</v>
      </c>
      <c r="G834" s="139">
        <v>44986</v>
      </c>
      <c r="H834">
        <f t="shared" si="37"/>
        <v>16</v>
      </c>
      <c r="I834" t="s">
        <v>1890</v>
      </c>
      <c r="J834" t="str">
        <f>VLOOKUP(I834,'C701- Recalculate'!$D$27:$D$751,1,0)</f>
        <v>069MPI1230390002</v>
      </c>
      <c r="K834">
        <v>0</v>
      </c>
      <c r="L834">
        <v>48493151</v>
      </c>
      <c r="M834" s="138">
        <f t="shared" si="38"/>
        <v>-48493151</v>
      </c>
      <c r="N834" t="s">
        <v>178</v>
      </c>
      <c r="P834" t="s">
        <v>3839</v>
      </c>
      <c r="R834" t="s">
        <v>3808</v>
      </c>
    </row>
    <row r="835" spans="1:18" hidden="1">
      <c r="A835">
        <v>834</v>
      </c>
      <c r="B835">
        <v>69</v>
      </c>
      <c r="D835">
        <v>701000002</v>
      </c>
      <c r="E835" s="139">
        <v>44986</v>
      </c>
      <c r="F835">
        <f t="shared" ref="F835:F898" si="39">MONTH(E835)</f>
        <v>3</v>
      </c>
      <c r="G835" s="139">
        <v>44986</v>
      </c>
      <c r="H835">
        <f t="shared" ref="H835:H898" si="40">LEN(I835)</f>
        <v>16</v>
      </c>
      <c r="I835" t="s">
        <v>2048</v>
      </c>
      <c r="J835" t="str">
        <f>VLOOKUP(I835,'C701- Recalculate'!$D$27:$D$751,1,0)</f>
        <v>069MPI1230460005</v>
      </c>
      <c r="K835">
        <v>0</v>
      </c>
      <c r="L835">
        <v>54109589</v>
      </c>
      <c r="M835" s="138">
        <f t="shared" ref="M835:M898" si="41">K835-L835</f>
        <v>-54109589</v>
      </c>
      <c r="N835" t="s">
        <v>178</v>
      </c>
      <c r="P835" t="s">
        <v>3839</v>
      </c>
      <c r="R835" t="s">
        <v>3808</v>
      </c>
    </row>
    <row r="836" spans="1:18" hidden="1">
      <c r="A836">
        <v>835</v>
      </c>
      <c r="B836">
        <v>69</v>
      </c>
      <c r="D836">
        <v>701000002</v>
      </c>
      <c r="E836" s="139">
        <v>44986</v>
      </c>
      <c r="F836">
        <f t="shared" si="39"/>
        <v>3</v>
      </c>
      <c r="G836" s="139">
        <v>44986</v>
      </c>
      <c r="H836">
        <f t="shared" si="40"/>
        <v>16</v>
      </c>
      <c r="I836" t="s">
        <v>2055</v>
      </c>
      <c r="J836" t="str">
        <f>VLOOKUP(I836,'C701- Recalculate'!$D$27:$D$751,1,0)</f>
        <v>069MPI1230460006</v>
      </c>
      <c r="K836">
        <v>0</v>
      </c>
      <c r="L836">
        <v>54109589</v>
      </c>
      <c r="M836" s="138">
        <f t="shared" si="41"/>
        <v>-54109589</v>
      </c>
      <c r="N836" t="s">
        <v>178</v>
      </c>
      <c r="P836" t="s">
        <v>3839</v>
      </c>
      <c r="R836" t="s">
        <v>3808</v>
      </c>
    </row>
    <row r="837" spans="1:18" hidden="1">
      <c r="A837">
        <v>836</v>
      </c>
      <c r="B837">
        <v>69</v>
      </c>
      <c r="D837">
        <v>701000002</v>
      </c>
      <c r="E837" s="139">
        <v>44986</v>
      </c>
      <c r="F837">
        <f t="shared" si="39"/>
        <v>3</v>
      </c>
      <c r="G837" s="139">
        <v>44986</v>
      </c>
      <c r="H837">
        <f t="shared" si="40"/>
        <v>16</v>
      </c>
      <c r="I837" t="s">
        <v>2132</v>
      </c>
      <c r="J837" t="str">
        <f>VLOOKUP(I837,'C701- Recalculate'!$D$27:$D$751,1,0)</f>
        <v>069MPI1230480008</v>
      </c>
      <c r="K837">
        <v>0</v>
      </c>
      <c r="L837">
        <v>44520548</v>
      </c>
      <c r="M837" s="138">
        <f t="shared" si="41"/>
        <v>-44520548</v>
      </c>
      <c r="N837" t="s">
        <v>178</v>
      </c>
      <c r="P837" t="s">
        <v>3839</v>
      </c>
      <c r="R837" t="s">
        <v>3808</v>
      </c>
    </row>
    <row r="838" spans="1:18" hidden="1">
      <c r="A838">
        <v>837</v>
      </c>
      <c r="B838">
        <v>69</v>
      </c>
      <c r="D838">
        <v>701000002</v>
      </c>
      <c r="E838" s="139">
        <v>44986</v>
      </c>
      <c r="F838">
        <f t="shared" si="39"/>
        <v>3</v>
      </c>
      <c r="G838" s="139">
        <v>44986</v>
      </c>
      <c r="H838">
        <f t="shared" si="40"/>
        <v>16</v>
      </c>
      <c r="I838" t="s">
        <v>2183</v>
      </c>
      <c r="J838" t="str">
        <f>VLOOKUP(I838,'C701- Recalculate'!$D$27:$D$751,1,0)</f>
        <v>069MPI1230520006</v>
      </c>
      <c r="K838">
        <v>0</v>
      </c>
      <c r="L838">
        <v>56164384</v>
      </c>
      <c r="M838" s="138">
        <f t="shared" si="41"/>
        <v>-56164384</v>
      </c>
      <c r="N838" t="s">
        <v>178</v>
      </c>
      <c r="P838" t="s">
        <v>3839</v>
      </c>
      <c r="R838" t="s">
        <v>3808</v>
      </c>
    </row>
    <row r="839" spans="1:18" hidden="1">
      <c r="A839">
        <v>838</v>
      </c>
      <c r="B839">
        <v>69</v>
      </c>
      <c r="D839">
        <v>701000002</v>
      </c>
      <c r="E839" s="139">
        <v>44986</v>
      </c>
      <c r="F839">
        <f t="shared" si="39"/>
        <v>3</v>
      </c>
      <c r="G839" s="139">
        <v>44986</v>
      </c>
      <c r="H839">
        <f t="shared" si="40"/>
        <v>16</v>
      </c>
      <c r="I839" t="s">
        <v>2223</v>
      </c>
      <c r="J839" t="str">
        <f>VLOOKUP(I839,'C701- Recalculate'!$D$27:$D$751,1,0)</f>
        <v>069MPI1230600001</v>
      </c>
      <c r="K839">
        <v>0</v>
      </c>
      <c r="L839">
        <v>16164384</v>
      </c>
      <c r="M839" s="138">
        <f t="shared" si="41"/>
        <v>-16164384</v>
      </c>
      <c r="N839" t="s">
        <v>178</v>
      </c>
      <c r="P839" t="s">
        <v>3839</v>
      </c>
      <c r="R839" t="s">
        <v>3808</v>
      </c>
    </row>
    <row r="840" spans="1:18" hidden="1">
      <c r="A840">
        <v>839</v>
      </c>
      <c r="B840">
        <v>69</v>
      </c>
      <c r="D840">
        <v>701000002</v>
      </c>
      <c r="E840" s="139">
        <v>44986</v>
      </c>
      <c r="F840">
        <f t="shared" si="39"/>
        <v>3</v>
      </c>
      <c r="G840" s="139">
        <v>44986</v>
      </c>
      <c r="H840">
        <f t="shared" si="40"/>
        <v>16</v>
      </c>
      <c r="I840" t="s">
        <v>2217</v>
      </c>
      <c r="J840" t="str">
        <f>VLOOKUP(I840,'C701- Recalculate'!$D$27:$D$751,1,0)</f>
        <v>069MPI1230600006</v>
      </c>
      <c r="K840">
        <v>0</v>
      </c>
      <c r="L840">
        <v>24246575</v>
      </c>
      <c r="M840" s="138">
        <f t="shared" si="41"/>
        <v>-24246575</v>
      </c>
      <c r="N840" t="s">
        <v>178</v>
      </c>
      <c r="P840" t="s">
        <v>3839</v>
      </c>
      <c r="R840" t="s">
        <v>3808</v>
      </c>
    </row>
    <row r="841" spans="1:18" hidden="1">
      <c r="A841">
        <v>840</v>
      </c>
      <c r="B841">
        <v>69</v>
      </c>
      <c r="D841">
        <v>701000002</v>
      </c>
      <c r="E841" s="139">
        <v>44986</v>
      </c>
      <c r="F841">
        <f t="shared" si="39"/>
        <v>3</v>
      </c>
      <c r="G841" s="139">
        <v>44986</v>
      </c>
      <c r="H841">
        <f t="shared" si="40"/>
        <v>16</v>
      </c>
      <c r="I841" t="s">
        <v>2226</v>
      </c>
      <c r="J841" t="str">
        <f>VLOOKUP(I841,'C701- Recalculate'!$D$27:$D$751,1,0)</f>
        <v>069MPI1230600007</v>
      </c>
      <c r="K841">
        <v>0</v>
      </c>
      <c r="L841">
        <v>23835616</v>
      </c>
      <c r="M841" s="138">
        <f t="shared" si="41"/>
        <v>-23835616</v>
      </c>
      <c r="N841" t="s">
        <v>178</v>
      </c>
      <c r="P841" t="s">
        <v>3839</v>
      </c>
      <c r="R841" t="s">
        <v>3808</v>
      </c>
    </row>
    <row r="842" spans="1:18" hidden="1">
      <c r="A842">
        <v>841</v>
      </c>
      <c r="B842">
        <v>69</v>
      </c>
      <c r="D842">
        <v>701000002</v>
      </c>
      <c r="E842" s="139">
        <v>44998</v>
      </c>
      <c r="F842">
        <f t="shared" si="39"/>
        <v>3</v>
      </c>
      <c r="G842" s="139">
        <v>44998</v>
      </c>
      <c r="H842">
        <f t="shared" si="40"/>
        <v>16</v>
      </c>
      <c r="I842" t="s">
        <v>2254</v>
      </c>
      <c r="J842" t="str">
        <f>VLOOKUP(I842,'C701- Recalculate'!$D$27:$D$751,1,0)</f>
        <v>069MPI1230720001</v>
      </c>
      <c r="K842">
        <v>0</v>
      </c>
      <c r="L842">
        <v>16986301</v>
      </c>
      <c r="M842" s="138">
        <f t="shared" si="41"/>
        <v>-16986301</v>
      </c>
      <c r="N842" t="s">
        <v>178</v>
      </c>
      <c r="P842" t="s">
        <v>3839</v>
      </c>
      <c r="R842" t="s">
        <v>3808</v>
      </c>
    </row>
    <row r="843" spans="1:18" hidden="1">
      <c r="A843">
        <v>842</v>
      </c>
      <c r="B843">
        <v>69</v>
      </c>
      <c r="D843">
        <v>701000002</v>
      </c>
      <c r="E843" s="139">
        <v>44998</v>
      </c>
      <c r="F843">
        <f t="shared" si="39"/>
        <v>3</v>
      </c>
      <c r="G843" s="139">
        <v>44998</v>
      </c>
      <c r="H843">
        <f t="shared" si="40"/>
        <v>16</v>
      </c>
      <c r="I843" t="s">
        <v>2258</v>
      </c>
      <c r="J843" t="str">
        <f>VLOOKUP(I843,'C701- Recalculate'!$D$27:$D$751,1,0)</f>
        <v>069MPI1230720002</v>
      </c>
      <c r="K843">
        <v>0</v>
      </c>
      <c r="L843">
        <v>16986301</v>
      </c>
      <c r="M843" s="138">
        <f t="shared" si="41"/>
        <v>-16986301</v>
      </c>
      <c r="N843" t="s">
        <v>178</v>
      </c>
      <c r="P843" t="s">
        <v>3839</v>
      </c>
      <c r="R843" t="s">
        <v>3808</v>
      </c>
    </row>
    <row r="844" spans="1:18" hidden="1">
      <c r="A844">
        <v>843</v>
      </c>
      <c r="B844">
        <v>69</v>
      </c>
      <c r="D844">
        <v>701000002</v>
      </c>
      <c r="E844" s="139">
        <v>45001</v>
      </c>
      <c r="F844">
        <f t="shared" si="39"/>
        <v>3</v>
      </c>
      <c r="G844" s="139">
        <v>45001</v>
      </c>
      <c r="H844">
        <f t="shared" si="40"/>
        <v>16</v>
      </c>
      <c r="I844" t="s">
        <v>2158</v>
      </c>
      <c r="J844" t="str">
        <f>VLOOKUP(I844,'C701- Recalculate'!$D$27:$D$751,1,0)</f>
        <v>069MPI1230510005</v>
      </c>
      <c r="K844">
        <v>0</v>
      </c>
      <c r="L844">
        <v>28356165</v>
      </c>
      <c r="M844" s="138">
        <f t="shared" si="41"/>
        <v>-28356165</v>
      </c>
      <c r="N844" t="s">
        <v>178</v>
      </c>
      <c r="P844" t="s">
        <v>3839</v>
      </c>
      <c r="R844" t="s">
        <v>3808</v>
      </c>
    </row>
    <row r="845" spans="1:18" hidden="1">
      <c r="A845">
        <v>844</v>
      </c>
      <c r="B845">
        <v>69</v>
      </c>
      <c r="D845">
        <v>701000002</v>
      </c>
      <c r="E845" s="139">
        <v>44987</v>
      </c>
      <c r="F845">
        <f t="shared" si="39"/>
        <v>3</v>
      </c>
      <c r="G845" s="139">
        <v>44987</v>
      </c>
      <c r="H845">
        <f t="shared" si="40"/>
        <v>16</v>
      </c>
      <c r="I845" t="s">
        <v>2132</v>
      </c>
      <c r="J845" t="str">
        <f>VLOOKUP(I845,'C701- Recalculate'!$D$27:$D$751,1,0)</f>
        <v>069MPI1230480008</v>
      </c>
      <c r="K845">
        <v>0</v>
      </c>
      <c r="L845">
        <v>44520548</v>
      </c>
      <c r="M845" s="138">
        <f t="shared" si="41"/>
        <v>-44520548</v>
      </c>
      <c r="N845" t="s">
        <v>178</v>
      </c>
      <c r="P845" t="s">
        <v>3839</v>
      </c>
      <c r="R845" t="s">
        <v>3808</v>
      </c>
    </row>
    <row r="846" spans="1:18" hidden="1">
      <c r="A846">
        <v>845</v>
      </c>
      <c r="B846">
        <v>69</v>
      </c>
      <c r="D846">
        <v>701000002</v>
      </c>
      <c r="E846" s="139">
        <v>44987</v>
      </c>
      <c r="F846">
        <f t="shared" si="39"/>
        <v>3</v>
      </c>
      <c r="G846" s="139">
        <v>44987</v>
      </c>
      <c r="H846">
        <f t="shared" si="40"/>
        <v>16</v>
      </c>
      <c r="I846" t="s">
        <v>2183</v>
      </c>
      <c r="J846" t="str">
        <f>VLOOKUP(I846,'C701- Recalculate'!$D$27:$D$751,1,0)</f>
        <v>069MPI1230520006</v>
      </c>
      <c r="K846">
        <v>0</v>
      </c>
      <c r="L846">
        <v>56164384</v>
      </c>
      <c r="M846" s="138">
        <f t="shared" si="41"/>
        <v>-56164384</v>
      </c>
      <c r="N846" t="s">
        <v>178</v>
      </c>
      <c r="P846" t="s">
        <v>3839</v>
      </c>
      <c r="R846" t="s">
        <v>3808</v>
      </c>
    </row>
    <row r="847" spans="1:18" hidden="1">
      <c r="A847">
        <v>846</v>
      </c>
      <c r="B847">
        <v>69</v>
      </c>
      <c r="D847">
        <v>701000002</v>
      </c>
      <c r="E847" s="139">
        <v>45006</v>
      </c>
      <c r="F847">
        <f t="shared" si="39"/>
        <v>3</v>
      </c>
      <c r="G847" s="139">
        <v>45006</v>
      </c>
      <c r="H847">
        <f t="shared" si="40"/>
        <v>16</v>
      </c>
      <c r="I847" t="s">
        <v>1890</v>
      </c>
      <c r="J847" t="str">
        <f>VLOOKUP(I847,'C701- Recalculate'!$D$27:$D$751,1,0)</f>
        <v>069MPI1230390002</v>
      </c>
      <c r="K847">
        <v>0</v>
      </c>
      <c r="L847">
        <v>48493151</v>
      </c>
      <c r="M847" s="138">
        <f t="shared" si="41"/>
        <v>-48493151</v>
      </c>
      <c r="N847" t="s">
        <v>178</v>
      </c>
      <c r="P847" t="s">
        <v>3839</v>
      </c>
      <c r="R847" t="s">
        <v>3808</v>
      </c>
    </row>
    <row r="848" spans="1:18" hidden="1">
      <c r="A848">
        <v>847</v>
      </c>
      <c r="B848">
        <v>69</v>
      </c>
      <c r="D848">
        <v>701000002</v>
      </c>
      <c r="E848" s="139">
        <v>45006</v>
      </c>
      <c r="F848">
        <f t="shared" si="39"/>
        <v>3</v>
      </c>
      <c r="G848" s="139">
        <v>45006</v>
      </c>
      <c r="H848">
        <f t="shared" si="40"/>
        <v>16</v>
      </c>
      <c r="I848" t="s">
        <v>2048</v>
      </c>
      <c r="J848" t="str">
        <f>VLOOKUP(I848,'C701- Recalculate'!$D$27:$D$751,1,0)</f>
        <v>069MPI1230460005</v>
      </c>
      <c r="K848">
        <v>0</v>
      </c>
      <c r="L848">
        <v>54109589</v>
      </c>
      <c r="M848" s="138">
        <f t="shared" si="41"/>
        <v>-54109589</v>
      </c>
      <c r="N848" t="s">
        <v>178</v>
      </c>
      <c r="P848" t="s">
        <v>3839</v>
      </c>
      <c r="R848" t="s">
        <v>3808</v>
      </c>
    </row>
    <row r="849" spans="1:18" hidden="1">
      <c r="A849">
        <v>848</v>
      </c>
      <c r="B849">
        <v>69</v>
      </c>
      <c r="D849">
        <v>701000002</v>
      </c>
      <c r="E849" s="139">
        <v>45006</v>
      </c>
      <c r="F849">
        <f t="shared" si="39"/>
        <v>3</v>
      </c>
      <c r="G849" s="139">
        <v>45006</v>
      </c>
      <c r="H849">
        <f t="shared" si="40"/>
        <v>16</v>
      </c>
      <c r="I849" t="s">
        <v>2055</v>
      </c>
      <c r="J849" t="str">
        <f>VLOOKUP(I849,'C701- Recalculate'!$D$27:$D$751,1,0)</f>
        <v>069MPI1230460006</v>
      </c>
      <c r="K849">
        <v>0</v>
      </c>
      <c r="L849">
        <v>54109589</v>
      </c>
      <c r="M849" s="138">
        <f t="shared" si="41"/>
        <v>-54109589</v>
      </c>
      <c r="N849" t="s">
        <v>178</v>
      </c>
      <c r="P849" t="s">
        <v>3839</v>
      </c>
      <c r="R849" t="s">
        <v>3808</v>
      </c>
    </row>
    <row r="850" spans="1:18" hidden="1">
      <c r="A850">
        <v>849</v>
      </c>
      <c r="B850">
        <v>69</v>
      </c>
      <c r="D850">
        <v>701000002</v>
      </c>
      <c r="E850" s="139">
        <v>45006</v>
      </c>
      <c r="F850">
        <f t="shared" si="39"/>
        <v>3</v>
      </c>
      <c r="G850" s="139">
        <v>45006</v>
      </c>
      <c r="H850">
        <f t="shared" si="40"/>
        <v>16</v>
      </c>
      <c r="I850" t="s">
        <v>2289</v>
      </c>
      <c r="J850" t="str">
        <f>VLOOKUP(I850,'C701- Recalculate'!$D$27:$D$751,1,0)</f>
        <v>069MPI1230790002</v>
      </c>
      <c r="K850">
        <v>0</v>
      </c>
      <c r="L850">
        <v>36986302</v>
      </c>
      <c r="M850" s="138">
        <f t="shared" si="41"/>
        <v>-36986302</v>
      </c>
      <c r="N850" t="s">
        <v>178</v>
      </c>
      <c r="P850" t="s">
        <v>3839</v>
      </c>
      <c r="R850" t="s">
        <v>3808</v>
      </c>
    </row>
    <row r="851" spans="1:18" hidden="1">
      <c r="A851">
        <v>850</v>
      </c>
      <c r="B851">
        <v>69</v>
      </c>
      <c r="D851">
        <v>701000002</v>
      </c>
      <c r="E851" s="139">
        <v>45007</v>
      </c>
      <c r="F851">
        <f t="shared" si="39"/>
        <v>3</v>
      </c>
      <c r="G851" s="139">
        <v>45007</v>
      </c>
      <c r="H851">
        <f t="shared" si="40"/>
        <v>16</v>
      </c>
      <c r="I851" t="s">
        <v>2055</v>
      </c>
      <c r="J851" t="str">
        <f>VLOOKUP(I851,'C701- Recalculate'!$D$27:$D$751,1,0)</f>
        <v>069MPI1230460006</v>
      </c>
      <c r="K851">
        <v>0</v>
      </c>
      <c r="L851">
        <v>54109589</v>
      </c>
      <c r="M851" s="138">
        <f t="shared" si="41"/>
        <v>-54109589</v>
      </c>
      <c r="N851" t="s">
        <v>178</v>
      </c>
      <c r="P851" t="s">
        <v>3839</v>
      </c>
      <c r="R851" t="s">
        <v>3808</v>
      </c>
    </row>
    <row r="852" spans="1:18" hidden="1">
      <c r="A852">
        <v>851</v>
      </c>
      <c r="B852">
        <v>69</v>
      </c>
      <c r="D852">
        <v>701000002</v>
      </c>
      <c r="E852" s="139">
        <v>45007</v>
      </c>
      <c r="F852">
        <f t="shared" si="39"/>
        <v>3</v>
      </c>
      <c r="G852" s="139">
        <v>45007</v>
      </c>
      <c r="H852">
        <f t="shared" si="40"/>
        <v>16</v>
      </c>
      <c r="I852" t="s">
        <v>2273</v>
      </c>
      <c r="J852" t="str">
        <f>VLOOKUP(I852,'C701- Recalculate'!$D$27:$D$751,1,0)</f>
        <v>069MPI1230760004</v>
      </c>
      <c r="K852">
        <v>0</v>
      </c>
      <c r="L852">
        <v>50000000</v>
      </c>
      <c r="M852" s="138">
        <f t="shared" si="41"/>
        <v>-50000000</v>
      </c>
      <c r="N852" t="s">
        <v>178</v>
      </c>
      <c r="P852" t="s">
        <v>3839</v>
      </c>
      <c r="R852" t="s">
        <v>3808</v>
      </c>
    </row>
    <row r="853" spans="1:18" hidden="1">
      <c r="A853">
        <v>852</v>
      </c>
      <c r="B853">
        <v>69</v>
      </c>
      <c r="D853">
        <v>701000002</v>
      </c>
      <c r="E853" s="139">
        <v>45007</v>
      </c>
      <c r="F853">
        <f t="shared" si="39"/>
        <v>3</v>
      </c>
      <c r="G853" s="139">
        <v>45007</v>
      </c>
      <c r="H853">
        <f t="shared" si="40"/>
        <v>16</v>
      </c>
      <c r="I853" t="s">
        <v>2285</v>
      </c>
      <c r="J853" t="str">
        <f>VLOOKUP(I853,'C701- Recalculate'!$D$27:$D$751,1,0)</f>
        <v>069MPI1230790001</v>
      </c>
      <c r="K853">
        <v>0</v>
      </c>
      <c r="L853">
        <v>38356164</v>
      </c>
      <c r="M853" s="138">
        <f t="shared" si="41"/>
        <v>-38356164</v>
      </c>
      <c r="N853" t="s">
        <v>178</v>
      </c>
      <c r="P853" t="s">
        <v>3839</v>
      </c>
      <c r="R853" t="s">
        <v>3808</v>
      </c>
    </row>
    <row r="854" spans="1:18" hidden="1">
      <c r="A854">
        <v>853</v>
      </c>
      <c r="B854">
        <v>69</v>
      </c>
      <c r="D854">
        <v>701000002</v>
      </c>
      <c r="E854" s="139">
        <v>45007</v>
      </c>
      <c r="F854">
        <f t="shared" si="39"/>
        <v>3</v>
      </c>
      <c r="G854" s="139">
        <v>45007</v>
      </c>
      <c r="H854">
        <f t="shared" si="40"/>
        <v>16</v>
      </c>
      <c r="I854" t="s">
        <v>2303</v>
      </c>
      <c r="J854" t="str">
        <f>VLOOKUP(I854,'C701- Recalculate'!$D$27:$D$751,1,0)</f>
        <v>069MPI1230810001</v>
      </c>
      <c r="K854">
        <v>0</v>
      </c>
      <c r="L854">
        <v>42739726</v>
      </c>
      <c r="M854" s="138">
        <f t="shared" si="41"/>
        <v>-42739726</v>
      </c>
      <c r="N854" t="s">
        <v>178</v>
      </c>
      <c r="P854" t="s">
        <v>3839</v>
      </c>
      <c r="R854" t="s">
        <v>3808</v>
      </c>
    </row>
    <row r="855" spans="1:18" hidden="1">
      <c r="A855">
        <v>854</v>
      </c>
      <c r="B855">
        <v>69</v>
      </c>
      <c r="D855">
        <v>701000002</v>
      </c>
      <c r="E855" s="139">
        <v>45007</v>
      </c>
      <c r="F855">
        <f t="shared" si="39"/>
        <v>3</v>
      </c>
      <c r="G855" s="139">
        <v>45007</v>
      </c>
      <c r="H855">
        <f t="shared" si="40"/>
        <v>16</v>
      </c>
      <c r="I855" t="s">
        <v>2300</v>
      </c>
      <c r="J855" t="str">
        <f>VLOOKUP(I855,'C701- Recalculate'!$D$27:$D$751,1,0)</f>
        <v>069MPI1230810002</v>
      </c>
      <c r="K855">
        <v>0</v>
      </c>
      <c r="L855">
        <v>13972603</v>
      </c>
      <c r="M855" s="138">
        <f t="shared" si="41"/>
        <v>-13972603</v>
      </c>
      <c r="N855" t="s">
        <v>178</v>
      </c>
      <c r="P855" t="s">
        <v>3839</v>
      </c>
      <c r="R855" t="s">
        <v>3808</v>
      </c>
    </row>
    <row r="856" spans="1:18" hidden="1">
      <c r="A856">
        <v>855</v>
      </c>
      <c r="B856">
        <v>69</v>
      </c>
      <c r="D856">
        <v>701000002</v>
      </c>
      <c r="E856" s="139">
        <v>45008</v>
      </c>
      <c r="F856">
        <f t="shared" si="39"/>
        <v>3</v>
      </c>
      <c r="G856" s="139">
        <v>45008</v>
      </c>
      <c r="H856">
        <f t="shared" si="40"/>
        <v>16</v>
      </c>
      <c r="I856" t="s">
        <v>2276</v>
      </c>
      <c r="J856" t="str">
        <f>VLOOKUP(I856,'C701- Recalculate'!$D$27:$D$751,1,0)</f>
        <v>069MPI1230760003</v>
      </c>
      <c r="K856">
        <v>0</v>
      </c>
      <c r="L856">
        <v>50684932</v>
      </c>
      <c r="M856" s="138">
        <f t="shared" si="41"/>
        <v>-50684932</v>
      </c>
      <c r="N856" t="s">
        <v>178</v>
      </c>
      <c r="P856" t="s">
        <v>3839</v>
      </c>
      <c r="R856" t="s">
        <v>3808</v>
      </c>
    </row>
    <row r="857" spans="1:18" hidden="1">
      <c r="A857">
        <v>856</v>
      </c>
      <c r="B857">
        <v>69</v>
      </c>
      <c r="D857">
        <v>701000002</v>
      </c>
      <c r="E857" s="139">
        <v>44952</v>
      </c>
      <c r="F857">
        <f t="shared" si="39"/>
        <v>1</v>
      </c>
      <c r="G857" s="139">
        <v>44952</v>
      </c>
      <c r="H857">
        <f t="shared" si="40"/>
        <v>16</v>
      </c>
      <c r="I857" t="s">
        <v>1737</v>
      </c>
      <c r="J857" t="str">
        <f>VLOOKUP(I857,'C701- Recalculate'!$D$27:$D$751,1,0)</f>
        <v>069MPI1230100004</v>
      </c>
      <c r="K857">
        <v>0</v>
      </c>
      <c r="L857">
        <v>219178082</v>
      </c>
      <c r="M857" s="138">
        <f t="shared" si="41"/>
        <v>-219178082</v>
      </c>
      <c r="N857" t="s">
        <v>178</v>
      </c>
      <c r="P857" t="s">
        <v>3839</v>
      </c>
      <c r="R857" t="s">
        <v>3808</v>
      </c>
    </row>
    <row r="858" spans="1:18" hidden="1">
      <c r="A858">
        <v>857</v>
      </c>
      <c r="B858">
        <v>69</v>
      </c>
      <c r="D858">
        <v>701000002</v>
      </c>
      <c r="E858" s="139">
        <v>44953</v>
      </c>
      <c r="F858">
        <f t="shared" si="39"/>
        <v>1</v>
      </c>
      <c r="G858" s="139">
        <v>44953</v>
      </c>
      <c r="H858">
        <f t="shared" si="40"/>
        <v>16</v>
      </c>
      <c r="I858" t="s">
        <v>1654</v>
      </c>
      <c r="J858" t="str">
        <f>VLOOKUP(I858,'C701- Recalculate'!$D$27:$D$751,1,0)</f>
        <v>069MPI1223560002</v>
      </c>
      <c r="K858">
        <v>0</v>
      </c>
      <c r="L858">
        <v>23287672</v>
      </c>
      <c r="M858" s="138">
        <f t="shared" si="41"/>
        <v>-23287672</v>
      </c>
      <c r="N858" t="s">
        <v>178</v>
      </c>
      <c r="P858" t="s">
        <v>3839</v>
      </c>
      <c r="R858" t="s">
        <v>3808</v>
      </c>
    </row>
    <row r="859" spans="1:18" hidden="1">
      <c r="A859">
        <v>858</v>
      </c>
      <c r="B859">
        <v>69</v>
      </c>
      <c r="D859">
        <v>701000002</v>
      </c>
      <c r="E859" s="139">
        <v>44953</v>
      </c>
      <c r="F859">
        <f t="shared" si="39"/>
        <v>1</v>
      </c>
      <c r="G859" s="139">
        <v>44953</v>
      </c>
      <c r="H859">
        <f t="shared" si="40"/>
        <v>16</v>
      </c>
      <c r="I859" t="s">
        <v>1734</v>
      </c>
      <c r="J859" t="str">
        <f>VLOOKUP(I859,'C701- Recalculate'!$D$27:$D$751,1,0)</f>
        <v>069MPI1230100002</v>
      </c>
      <c r="K859">
        <v>0</v>
      </c>
      <c r="L859">
        <v>39945206</v>
      </c>
      <c r="M859" s="138">
        <f t="shared" si="41"/>
        <v>-39945206</v>
      </c>
      <c r="N859" t="s">
        <v>178</v>
      </c>
      <c r="P859" t="s">
        <v>3839</v>
      </c>
      <c r="R859" t="s">
        <v>3808</v>
      </c>
    </row>
    <row r="860" spans="1:18" hidden="1">
      <c r="A860">
        <v>859</v>
      </c>
      <c r="B860">
        <v>69</v>
      </c>
      <c r="D860">
        <v>701000002</v>
      </c>
      <c r="E860" s="139">
        <v>44953</v>
      </c>
      <c r="F860">
        <f t="shared" si="39"/>
        <v>1</v>
      </c>
      <c r="G860" s="139">
        <v>44953</v>
      </c>
      <c r="H860">
        <f t="shared" si="40"/>
        <v>16</v>
      </c>
      <c r="I860" t="s">
        <v>1754</v>
      </c>
      <c r="J860" t="str">
        <f>VLOOKUP(I860,'C701- Recalculate'!$D$27:$D$751,1,0)</f>
        <v>069MPI1230160001</v>
      </c>
      <c r="K860">
        <v>0</v>
      </c>
      <c r="L860">
        <v>39945206</v>
      </c>
      <c r="M860" s="138">
        <f t="shared" si="41"/>
        <v>-39945206</v>
      </c>
      <c r="N860" t="s">
        <v>178</v>
      </c>
      <c r="P860" t="s">
        <v>3839</v>
      </c>
      <c r="R860" t="s">
        <v>3808</v>
      </c>
    </row>
    <row r="861" spans="1:18" hidden="1">
      <c r="A861">
        <v>860</v>
      </c>
      <c r="B861">
        <v>69</v>
      </c>
      <c r="D861">
        <v>701000002</v>
      </c>
      <c r="E861" s="139">
        <v>44929</v>
      </c>
      <c r="F861">
        <f t="shared" si="39"/>
        <v>1</v>
      </c>
      <c r="G861" s="139">
        <v>44929</v>
      </c>
      <c r="H861">
        <f t="shared" si="40"/>
        <v>16</v>
      </c>
      <c r="I861" t="s">
        <v>1637</v>
      </c>
      <c r="J861" t="str">
        <f>VLOOKUP(I861,'C701- Recalculate'!$D$27:$D$751,1,0)</f>
        <v>069MPI1223540002</v>
      </c>
      <c r="K861">
        <v>0</v>
      </c>
      <c r="L861">
        <v>19726027</v>
      </c>
      <c r="M861" s="138">
        <f t="shared" si="41"/>
        <v>-19726027</v>
      </c>
      <c r="N861" t="s">
        <v>178</v>
      </c>
      <c r="P861" t="s">
        <v>3839</v>
      </c>
      <c r="R861" t="s">
        <v>3808</v>
      </c>
    </row>
    <row r="862" spans="1:18" hidden="1">
      <c r="A862">
        <v>861</v>
      </c>
      <c r="B862">
        <v>69</v>
      </c>
      <c r="D862">
        <v>701000002</v>
      </c>
      <c r="E862" s="139">
        <v>44929</v>
      </c>
      <c r="F862">
        <f t="shared" si="39"/>
        <v>1</v>
      </c>
      <c r="G862" s="139">
        <v>44929</v>
      </c>
      <c r="H862">
        <f t="shared" si="40"/>
        <v>16</v>
      </c>
      <c r="I862" t="s">
        <v>1657</v>
      </c>
      <c r="J862" t="str">
        <f>VLOOKUP(I862,'C701- Recalculate'!$D$27:$D$751,1,0)</f>
        <v>069MPI1223600001</v>
      </c>
      <c r="K862">
        <v>0</v>
      </c>
      <c r="L862">
        <v>39945205</v>
      </c>
      <c r="M862" s="138">
        <f t="shared" si="41"/>
        <v>-39945205</v>
      </c>
      <c r="N862" t="s">
        <v>178</v>
      </c>
      <c r="P862" t="s">
        <v>3839</v>
      </c>
      <c r="R862" t="s">
        <v>3808</v>
      </c>
    </row>
    <row r="863" spans="1:18" hidden="1">
      <c r="A863">
        <v>862</v>
      </c>
      <c r="B863">
        <v>69</v>
      </c>
      <c r="D863">
        <v>701000002</v>
      </c>
      <c r="E863" s="139">
        <v>44929</v>
      </c>
      <c r="F863">
        <f t="shared" si="39"/>
        <v>1</v>
      </c>
      <c r="G863" s="139">
        <v>44929</v>
      </c>
      <c r="H863">
        <f t="shared" si="40"/>
        <v>16</v>
      </c>
      <c r="I863" t="s">
        <v>1664</v>
      </c>
      <c r="J863" t="str">
        <f>VLOOKUP(I863,'C701- Recalculate'!$D$27:$D$751,1,0)</f>
        <v>069MPI1223600003</v>
      </c>
      <c r="K863">
        <v>0</v>
      </c>
      <c r="L863">
        <v>87671233</v>
      </c>
      <c r="M863" s="138">
        <f t="shared" si="41"/>
        <v>-87671233</v>
      </c>
      <c r="N863" t="s">
        <v>178</v>
      </c>
      <c r="P863" t="s">
        <v>3839</v>
      </c>
      <c r="R863" t="s">
        <v>3808</v>
      </c>
    </row>
    <row r="864" spans="1:18" hidden="1">
      <c r="A864">
        <v>863</v>
      </c>
      <c r="B864">
        <v>69</v>
      </c>
      <c r="D864">
        <v>701000002</v>
      </c>
      <c r="E864" s="139">
        <v>44929</v>
      </c>
      <c r="F864">
        <f t="shared" si="39"/>
        <v>1</v>
      </c>
      <c r="G864" s="139">
        <v>44929</v>
      </c>
      <c r="H864">
        <f t="shared" si="40"/>
        <v>16</v>
      </c>
      <c r="I864" t="s">
        <v>1696</v>
      </c>
      <c r="J864" t="str">
        <f>VLOOKUP(I864,'C701- Recalculate'!$D$27:$D$751,1,0)</f>
        <v>069MPI1223640002</v>
      </c>
      <c r="K864">
        <v>0</v>
      </c>
      <c r="L864">
        <v>97808219</v>
      </c>
      <c r="M864" s="138">
        <f t="shared" si="41"/>
        <v>-97808219</v>
      </c>
      <c r="N864" t="s">
        <v>178</v>
      </c>
      <c r="P864" t="s">
        <v>3839</v>
      </c>
      <c r="R864" t="s">
        <v>3808</v>
      </c>
    </row>
    <row r="865" spans="1:18" hidden="1">
      <c r="A865">
        <v>864</v>
      </c>
      <c r="B865">
        <v>69</v>
      </c>
      <c r="D865">
        <v>701000002</v>
      </c>
      <c r="E865" s="139">
        <v>44929</v>
      </c>
      <c r="F865">
        <f t="shared" si="39"/>
        <v>1</v>
      </c>
      <c r="G865" s="139">
        <v>44929</v>
      </c>
      <c r="H865">
        <f t="shared" si="40"/>
        <v>16</v>
      </c>
      <c r="I865" t="s">
        <v>1713</v>
      </c>
      <c r="J865" t="str">
        <f>VLOOKUP(I865,'C701- Recalculate'!$D$27:$D$751,1,0)</f>
        <v>069MPI1223640005</v>
      </c>
      <c r="K865">
        <v>0</v>
      </c>
      <c r="L865">
        <v>58082192</v>
      </c>
      <c r="M865" s="138">
        <f t="shared" si="41"/>
        <v>-58082192</v>
      </c>
      <c r="N865" t="s">
        <v>178</v>
      </c>
      <c r="P865" t="s">
        <v>3839</v>
      </c>
      <c r="R865" t="s">
        <v>3808</v>
      </c>
    </row>
    <row r="866" spans="1:18" hidden="1">
      <c r="A866">
        <v>865</v>
      </c>
      <c r="B866">
        <v>69</v>
      </c>
      <c r="D866">
        <v>701000002</v>
      </c>
      <c r="E866" s="139">
        <v>44929</v>
      </c>
      <c r="F866">
        <f t="shared" si="39"/>
        <v>1</v>
      </c>
      <c r="G866" s="139">
        <v>44929</v>
      </c>
      <c r="H866">
        <f t="shared" si="40"/>
        <v>16</v>
      </c>
      <c r="I866" t="s">
        <v>1703</v>
      </c>
      <c r="J866" t="str">
        <f>VLOOKUP(I866,'C701- Recalculate'!$D$27:$D$751,1,0)</f>
        <v>069MPI1223640006</v>
      </c>
      <c r="K866">
        <v>0</v>
      </c>
      <c r="L866">
        <v>27397260</v>
      </c>
      <c r="M866" s="138">
        <f t="shared" si="41"/>
        <v>-27397260</v>
      </c>
      <c r="N866" t="s">
        <v>178</v>
      </c>
      <c r="P866" t="s">
        <v>3839</v>
      </c>
      <c r="R866" t="s">
        <v>3808</v>
      </c>
    </row>
    <row r="867" spans="1:18" hidden="1">
      <c r="A867">
        <v>866</v>
      </c>
      <c r="B867">
        <v>69</v>
      </c>
      <c r="D867">
        <v>701000002</v>
      </c>
      <c r="E867" s="139">
        <v>44956</v>
      </c>
      <c r="F867">
        <f t="shared" si="39"/>
        <v>1</v>
      </c>
      <c r="G867" s="139">
        <v>44956</v>
      </c>
      <c r="H867">
        <f t="shared" si="40"/>
        <v>16</v>
      </c>
      <c r="I867" t="s">
        <v>1664</v>
      </c>
      <c r="J867" t="str">
        <f>VLOOKUP(I867,'C701- Recalculate'!$D$27:$D$751,1,0)</f>
        <v>069MPI1223600003</v>
      </c>
      <c r="K867">
        <v>0</v>
      </c>
      <c r="L867">
        <v>43835617</v>
      </c>
      <c r="M867" s="138">
        <f t="shared" si="41"/>
        <v>-43835617</v>
      </c>
      <c r="N867" t="s">
        <v>178</v>
      </c>
      <c r="P867" t="s">
        <v>3839</v>
      </c>
      <c r="R867" t="s">
        <v>3808</v>
      </c>
    </row>
    <row r="868" spans="1:18" hidden="1">
      <c r="A868">
        <v>867</v>
      </c>
      <c r="B868">
        <v>69</v>
      </c>
      <c r="D868">
        <v>701000002</v>
      </c>
      <c r="E868" s="139">
        <v>44956</v>
      </c>
      <c r="F868">
        <f t="shared" si="39"/>
        <v>1</v>
      </c>
      <c r="G868" s="139">
        <v>44956</v>
      </c>
      <c r="H868">
        <f t="shared" si="40"/>
        <v>16</v>
      </c>
      <c r="I868" t="s">
        <v>1740</v>
      </c>
      <c r="J868" t="str">
        <f>VLOOKUP(I868,'C701- Recalculate'!$D$27:$D$751,1,0)</f>
        <v>069MPI1230100003</v>
      </c>
      <c r="K868">
        <v>0</v>
      </c>
      <c r="L868">
        <v>26630137</v>
      </c>
      <c r="M868" s="138">
        <f t="shared" si="41"/>
        <v>-26630137</v>
      </c>
      <c r="N868" t="s">
        <v>178</v>
      </c>
      <c r="P868" t="s">
        <v>3839</v>
      </c>
      <c r="R868" t="s">
        <v>3808</v>
      </c>
    </row>
    <row r="869" spans="1:18" hidden="1">
      <c r="A869">
        <v>868</v>
      </c>
      <c r="B869">
        <v>69</v>
      </c>
      <c r="D869">
        <v>701000002</v>
      </c>
      <c r="E869" s="139">
        <v>44957</v>
      </c>
      <c r="F869">
        <f t="shared" si="39"/>
        <v>1</v>
      </c>
      <c r="G869" s="139">
        <v>44957</v>
      </c>
      <c r="H869">
        <f t="shared" si="40"/>
        <v>16</v>
      </c>
      <c r="I869" t="s">
        <v>1740</v>
      </c>
      <c r="J869" t="str">
        <f>VLOOKUP(I869,'C701- Recalculate'!$D$27:$D$751,1,0)</f>
        <v>069MPI1230100003</v>
      </c>
      <c r="K869">
        <v>0</v>
      </c>
      <c r="L869">
        <v>26630137</v>
      </c>
      <c r="M869" s="138">
        <f t="shared" si="41"/>
        <v>-26630137</v>
      </c>
      <c r="N869" t="s">
        <v>178</v>
      </c>
      <c r="P869" t="s">
        <v>3839</v>
      </c>
      <c r="R869" t="s">
        <v>3808</v>
      </c>
    </row>
    <row r="870" spans="1:18" hidden="1">
      <c r="A870">
        <v>869</v>
      </c>
      <c r="B870">
        <v>69</v>
      </c>
      <c r="D870">
        <v>701000002</v>
      </c>
      <c r="E870" s="139">
        <v>44930</v>
      </c>
      <c r="F870">
        <f t="shared" si="39"/>
        <v>1</v>
      </c>
      <c r="G870" s="139">
        <v>44930</v>
      </c>
      <c r="H870">
        <f t="shared" si="40"/>
        <v>16</v>
      </c>
      <c r="I870" t="s">
        <v>1617</v>
      </c>
      <c r="J870" t="str">
        <f>VLOOKUP(I870,'C701- Recalculate'!$D$27:$D$751,1,0)</f>
        <v>069MPI1223490001</v>
      </c>
      <c r="K870">
        <v>0</v>
      </c>
      <c r="L870">
        <v>36986302</v>
      </c>
      <c r="M870" s="138">
        <f t="shared" si="41"/>
        <v>-36986302</v>
      </c>
      <c r="N870" t="s">
        <v>178</v>
      </c>
      <c r="P870" t="s">
        <v>3839</v>
      </c>
      <c r="R870" t="s">
        <v>3808</v>
      </c>
    </row>
    <row r="871" spans="1:18" hidden="1">
      <c r="A871">
        <v>870</v>
      </c>
      <c r="B871">
        <v>69</v>
      </c>
      <c r="D871">
        <v>701000002</v>
      </c>
      <c r="E871" s="139">
        <v>44930</v>
      </c>
      <c r="F871">
        <f t="shared" si="39"/>
        <v>1</v>
      </c>
      <c r="G871" s="139">
        <v>44930</v>
      </c>
      <c r="H871">
        <f t="shared" si="40"/>
        <v>16</v>
      </c>
      <c r="I871" t="s">
        <v>1647</v>
      </c>
      <c r="J871" t="str">
        <f>VLOOKUP(I871,'C701- Recalculate'!$D$27:$D$751,1,0)</f>
        <v>069MPI1223550003</v>
      </c>
      <c r="K871">
        <v>0</v>
      </c>
      <c r="L871">
        <v>41095890</v>
      </c>
      <c r="M871" s="138">
        <f t="shared" si="41"/>
        <v>-41095890</v>
      </c>
      <c r="N871" t="s">
        <v>178</v>
      </c>
      <c r="P871" t="s">
        <v>3839</v>
      </c>
      <c r="R871" t="s">
        <v>3808</v>
      </c>
    </row>
    <row r="872" spans="1:18" hidden="1">
      <c r="A872">
        <v>871</v>
      </c>
      <c r="B872">
        <v>69</v>
      </c>
      <c r="D872">
        <v>701000002</v>
      </c>
      <c r="E872" s="139">
        <v>44930</v>
      </c>
      <c r="F872">
        <f t="shared" si="39"/>
        <v>1</v>
      </c>
      <c r="G872" s="139">
        <v>44930</v>
      </c>
      <c r="H872">
        <f t="shared" si="40"/>
        <v>16</v>
      </c>
      <c r="I872" t="s">
        <v>1664</v>
      </c>
      <c r="J872" t="str">
        <f>VLOOKUP(I872,'C701- Recalculate'!$D$27:$D$751,1,0)</f>
        <v>069MPI1223600003</v>
      </c>
      <c r="K872">
        <v>0</v>
      </c>
      <c r="L872">
        <v>43835616</v>
      </c>
      <c r="M872" s="138">
        <f t="shared" si="41"/>
        <v>-43835616</v>
      </c>
      <c r="N872" t="s">
        <v>178</v>
      </c>
      <c r="P872" t="s">
        <v>3839</v>
      </c>
      <c r="R872" t="s">
        <v>3808</v>
      </c>
    </row>
    <row r="873" spans="1:18" hidden="1">
      <c r="A873">
        <v>872</v>
      </c>
      <c r="B873">
        <v>69</v>
      </c>
      <c r="D873">
        <v>701000002</v>
      </c>
      <c r="E873" s="139">
        <v>44930</v>
      </c>
      <c r="F873">
        <f t="shared" si="39"/>
        <v>1</v>
      </c>
      <c r="G873" s="139">
        <v>44930</v>
      </c>
      <c r="H873">
        <f t="shared" si="40"/>
        <v>16</v>
      </c>
      <c r="I873" t="s">
        <v>1731</v>
      </c>
      <c r="J873" t="str">
        <f>VLOOKUP(I873,'C701- Recalculate'!$D$27:$D$751,1,0)</f>
        <v>069MPI1230040002</v>
      </c>
      <c r="K873">
        <v>0</v>
      </c>
      <c r="L873">
        <v>44931507</v>
      </c>
      <c r="M873" s="138">
        <f t="shared" si="41"/>
        <v>-44931507</v>
      </c>
      <c r="N873" t="s">
        <v>178</v>
      </c>
      <c r="P873" t="s">
        <v>3839</v>
      </c>
      <c r="R873" t="s">
        <v>3808</v>
      </c>
    </row>
    <row r="874" spans="1:18" hidden="1">
      <c r="A874">
        <v>873</v>
      </c>
      <c r="B874">
        <v>69</v>
      </c>
      <c r="D874">
        <v>701000002</v>
      </c>
      <c r="E874" s="139">
        <v>44931</v>
      </c>
      <c r="F874">
        <f t="shared" si="39"/>
        <v>1</v>
      </c>
      <c r="G874" s="139">
        <v>44931</v>
      </c>
      <c r="H874">
        <f t="shared" si="40"/>
        <v>16</v>
      </c>
      <c r="I874" t="s">
        <v>1623</v>
      </c>
      <c r="J874" t="str">
        <f>VLOOKUP(I874,'C701- Recalculate'!$D$27:$D$751,1,0)</f>
        <v>069MPI1223530002</v>
      </c>
      <c r="K874">
        <v>0</v>
      </c>
      <c r="L874">
        <v>48219178</v>
      </c>
      <c r="M874" s="138">
        <f t="shared" si="41"/>
        <v>-48219178</v>
      </c>
      <c r="N874" t="s">
        <v>178</v>
      </c>
      <c r="P874" t="s">
        <v>3839</v>
      </c>
      <c r="R874" t="s">
        <v>3808</v>
      </c>
    </row>
    <row r="875" spans="1:18" hidden="1">
      <c r="A875">
        <v>874</v>
      </c>
      <c r="B875">
        <v>69</v>
      </c>
      <c r="D875">
        <v>701000002</v>
      </c>
      <c r="E875" s="139">
        <v>44931</v>
      </c>
      <c r="F875">
        <f t="shared" si="39"/>
        <v>1</v>
      </c>
      <c r="G875" s="139">
        <v>44931</v>
      </c>
      <c r="H875">
        <f t="shared" si="40"/>
        <v>16</v>
      </c>
      <c r="I875" t="s">
        <v>1650</v>
      </c>
      <c r="J875" t="str">
        <f>VLOOKUP(I875,'C701- Recalculate'!$D$27:$D$751,1,0)</f>
        <v>069MPI1223560001</v>
      </c>
      <c r="K875">
        <v>0</v>
      </c>
      <c r="L875">
        <v>23287671</v>
      </c>
      <c r="M875" s="138">
        <f t="shared" si="41"/>
        <v>-23287671</v>
      </c>
      <c r="N875" t="s">
        <v>178</v>
      </c>
      <c r="P875" t="s">
        <v>3839</v>
      </c>
      <c r="R875" t="s">
        <v>3808</v>
      </c>
    </row>
    <row r="876" spans="1:18" hidden="1">
      <c r="A876">
        <v>875</v>
      </c>
      <c r="B876">
        <v>69</v>
      </c>
      <c r="D876">
        <v>701000002</v>
      </c>
      <c r="E876" s="139">
        <v>44932</v>
      </c>
      <c r="F876">
        <f t="shared" si="39"/>
        <v>1</v>
      </c>
      <c r="G876" s="139">
        <v>44932</v>
      </c>
      <c r="H876">
        <f t="shared" si="40"/>
        <v>16</v>
      </c>
      <c r="I876" t="s">
        <v>1599</v>
      </c>
      <c r="J876" t="str">
        <f>VLOOKUP(I876,'C701- Recalculate'!$D$27:$D$751,1,0)</f>
        <v>069MPI1223470001</v>
      </c>
      <c r="K876">
        <v>0</v>
      </c>
      <c r="L876">
        <v>43835616</v>
      </c>
      <c r="M876" s="138">
        <f t="shared" si="41"/>
        <v>-43835616</v>
      </c>
      <c r="N876" t="s">
        <v>178</v>
      </c>
      <c r="P876" t="s">
        <v>3839</v>
      </c>
      <c r="R876" t="s">
        <v>3808</v>
      </c>
    </row>
    <row r="877" spans="1:18" hidden="1">
      <c r="A877">
        <v>876</v>
      </c>
      <c r="B877">
        <v>69</v>
      </c>
      <c r="D877">
        <v>701000002</v>
      </c>
      <c r="E877" s="139">
        <v>44932</v>
      </c>
      <c r="F877">
        <f t="shared" si="39"/>
        <v>1</v>
      </c>
      <c r="G877" s="139">
        <v>44932</v>
      </c>
      <c r="H877">
        <f t="shared" si="40"/>
        <v>16</v>
      </c>
      <c r="I877" t="s">
        <v>1617</v>
      </c>
      <c r="J877" t="str">
        <f>VLOOKUP(I877,'C701- Recalculate'!$D$27:$D$751,1,0)</f>
        <v>069MPI1223490001</v>
      </c>
      <c r="K877">
        <v>0</v>
      </c>
      <c r="L877">
        <v>36986302</v>
      </c>
      <c r="M877" s="138">
        <f t="shared" si="41"/>
        <v>-36986302</v>
      </c>
      <c r="N877" t="s">
        <v>178</v>
      </c>
      <c r="P877" t="s">
        <v>3839</v>
      </c>
      <c r="R877" t="s">
        <v>3808</v>
      </c>
    </row>
    <row r="878" spans="1:18" hidden="1">
      <c r="A878">
        <v>877</v>
      </c>
      <c r="B878">
        <v>69</v>
      </c>
      <c r="D878">
        <v>701000002</v>
      </c>
      <c r="E878" s="139">
        <v>44935</v>
      </c>
      <c r="F878">
        <f t="shared" si="39"/>
        <v>1</v>
      </c>
      <c r="G878" s="139">
        <v>44935</v>
      </c>
      <c r="H878">
        <f t="shared" si="40"/>
        <v>16</v>
      </c>
      <c r="I878" t="s">
        <v>1599</v>
      </c>
      <c r="J878" t="str">
        <f>VLOOKUP(I878,'C701- Recalculate'!$D$27:$D$751,1,0)</f>
        <v>069MPI1223470001</v>
      </c>
      <c r="K878">
        <v>0</v>
      </c>
      <c r="L878">
        <v>43835616</v>
      </c>
      <c r="M878" s="138">
        <f t="shared" si="41"/>
        <v>-43835616</v>
      </c>
      <c r="N878" t="s">
        <v>178</v>
      </c>
      <c r="P878" t="s">
        <v>3839</v>
      </c>
      <c r="R878" t="s">
        <v>3808</v>
      </c>
    </row>
    <row r="879" spans="1:18" hidden="1">
      <c r="A879">
        <v>878</v>
      </c>
      <c r="B879">
        <v>69</v>
      </c>
      <c r="D879">
        <v>701000002</v>
      </c>
      <c r="E879" s="139">
        <v>44935</v>
      </c>
      <c r="F879">
        <f t="shared" si="39"/>
        <v>1</v>
      </c>
      <c r="G879" s="139">
        <v>44935</v>
      </c>
      <c r="H879">
        <f t="shared" si="40"/>
        <v>16</v>
      </c>
      <c r="I879" t="s">
        <v>1599</v>
      </c>
      <c r="J879" t="str">
        <f>VLOOKUP(I879,'C701- Recalculate'!$D$27:$D$751,1,0)</f>
        <v>069MPI1223470001</v>
      </c>
      <c r="K879">
        <v>0</v>
      </c>
      <c r="L879">
        <v>87671233</v>
      </c>
      <c r="M879" s="138">
        <f t="shared" si="41"/>
        <v>-87671233</v>
      </c>
      <c r="N879" t="s">
        <v>178</v>
      </c>
      <c r="P879" t="s">
        <v>3839</v>
      </c>
      <c r="R879" t="s">
        <v>3808</v>
      </c>
    </row>
    <row r="880" spans="1:18" hidden="1">
      <c r="A880">
        <v>879</v>
      </c>
      <c r="B880">
        <v>69</v>
      </c>
      <c r="D880">
        <v>701000002</v>
      </c>
      <c r="E880" s="139">
        <v>44935</v>
      </c>
      <c r="F880">
        <f t="shared" si="39"/>
        <v>1</v>
      </c>
      <c r="G880" s="139">
        <v>44935</v>
      </c>
      <c r="H880">
        <f t="shared" si="40"/>
        <v>16</v>
      </c>
      <c r="I880" t="s">
        <v>1661</v>
      </c>
      <c r="J880" t="str">
        <f>VLOOKUP(I880,'C701- Recalculate'!$D$27:$D$751,1,0)</f>
        <v>069MPI1223600002</v>
      </c>
      <c r="K880">
        <v>0</v>
      </c>
      <c r="L880">
        <v>26630137</v>
      </c>
      <c r="M880" s="138">
        <f t="shared" si="41"/>
        <v>-26630137</v>
      </c>
      <c r="N880" t="s">
        <v>178</v>
      </c>
      <c r="P880" t="s">
        <v>3839</v>
      </c>
      <c r="R880" t="s">
        <v>3808</v>
      </c>
    </row>
    <row r="881" spans="1:18" hidden="1">
      <c r="A881">
        <v>880</v>
      </c>
      <c r="B881">
        <v>69</v>
      </c>
      <c r="D881">
        <v>701000002</v>
      </c>
      <c r="E881" s="139">
        <v>44935</v>
      </c>
      <c r="F881">
        <f t="shared" si="39"/>
        <v>1</v>
      </c>
      <c r="G881" s="139">
        <v>44935</v>
      </c>
      <c r="H881">
        <f t="shared" si="40"/>
        <v>16</v>
      </c>
      <c r="I881" t="s">
        <v>1664</v>
      </c>
      <c r="J881" t="str">
        <f>VLOOKUP(I881,'C701- Recalculate'!$D$27:$D$751,1,0)</f>
        <v>069MPI1223600003</v>
      </c>
      <c r="K881">
        <v>0</v>
      </c>
      <c r="L881">
        <v>43835617</v>
      </c>
      <c r="M881" s="138">
        <f t="shared" si="41"/>
        <v>-43835617</v>
      </c>
      <c r="N881" t="s">
        <v>178</v>
      </c>
      <c r="P881" t="s">
        <v>3839</v>
      </c>
      <c r="R881" t="s">
        <v>3808</v>
      </c>
    </row>
    <row r="882" spans="1:18" hidden="1">
      <c r="A882">
        <v>881</v>
      </c>
      <c r="B882">
        <v>69</v>
      </c>
      <c r="D882">
        <v>701000002</v>
      </c>
      <c r="E882" s="139">
        <v>44958</v>
      </c>
      <c r="F882">
        <f t="shared" si="39"/>
        <v>2</v>
      </c>
      <c r="G882" s="139">
        <v>44958</v>
      </c>
      <c r="H882">
        <f t="shared" si="40"/>
        <v>16</v>
      </c>
      <c r="I882" t="s">
        <v>1661</v>
      </c>
      <c r="J882" t="str">
        <f>VLOOKUP(I882,'C701- Recalculate'!$D$27:$D$751,1,0)</f>
        <v>069MPI1223600002</v>
      </c>
      <c r="K882">
        <v>0</v>
      </c>
      <c r="L882">
        <v>26630137</v>
      </c>
      <c r="M882" s="138">
        <f t="shared" si="41"/>
        <v>-26630137</v>
      </c>
      <c r="N882" t="s">
        <v>178</v>
      </c>
      <c r="P882" t="s">
        <v>3839</v>
      </c>
      <c r="R882" t="s">
        <v>3808</v>
      </c>
    </row>
    <row r="883" spans="1:18" hidden="1">
      <c r="A883">
        <v>882</v>
      </c>
      <c r="B883">
        <v>69</v>
      </c>
      <c r="D883">
        <v>701000002</v>
      </c>
      <c r="E883" s="139">
        <v>44958</v>
      </c>
      <c r="F883">
        <f t="shared" si="39"/>
        <v>2</v>
      </c>
      <c r="G883" s="139">
        <v>44958</v>
      </c>
      <c r="H883">
        <f t="shared" si="40"/>
        <v>16</v>
      </c>
      <c r="I883" t="s">
        <v>1664</v>
      </c>
      <c r="J883" t="str">
        <f>VLOOKUP(I883,'C701- Recalculate'!$D$27:$D$751,1,0)</f>
        <v>069MPI1223600003</v>
      </c>
      <c r="K883">
        <v>0</v>
      </c>
      <c r="L883">
        <v>43835617</v>
      </c>
      <c r="M883" s="138">
        <f t="shared" si="41"/>
        <v>-43835617</v>
      </c>
      <c r="N883" t="s">
        <v>178</v>
      </c>
      <c r="P883" t="s">
        <v>3839</v>
      </c>
      <c r="R883" t="s">
        <v>3808</v>
      </c>
    </row>
    <row r="884" spans="1:18" hidden="1">
      <c r="A884">
        <v>883</v>
      </c>
      <c r="B884">
        <v>69</v>
      </c>
      <c r="D884">
        <v>701000002</v>
      </c>
      <c r="E884" s="139">
        <v>44958</v>
      </c>
      <c r="F884">
        <f t="shared" si="39"/>
        <v>2</v>
      </c>
      <c r="G884" s="139">
        <v>44958</v>
      </c>
      <c r="H884">
        <f t="shared" si="40"/>
        <v>16</v>
      </c>
      <c r="I884" t="s">
        <v>1740</v>
      </c>
      <c r="J884" t="str">
        <f>VLOOKUP(I884,'C701- Recalculate'!$D$27:$D$751,1,0)</f>
        <v>069MPI1230100003</v>
      </c>
      <c r="K884">
        <v>0</v>
      </c>
      <c r="L884">
        <v>26630137</v>
      </c>
      <c r="M884" s="138">
        <f t="shared" si="41"/>
        <v>-26630137</v>
      </c>
      <c r="N884" t="s">
        <v>178</v>
      </c>
      <c r="P884" t="s">
        <v>3839</v>
      </c>
      <c r="R884" t="s">
        <v>3808</v>
      </c>
    </row>
    <row r="885" spans="1:18" hidden="1">
      <c r="A885">
        <v>884</v>
      </c>
      <c r="B885">
        <v>69</v>
      </c>
      <c r="D885">
        <v>701000002</v>
      </c>
      <c r="E885" s="139">
        <v>44958</v>
      </c>
      <c r="F885">
        <f t="shared" si="39"/>
        <v>2</v>
      </c>
      <c r="G885" s="139">
        <v>44958</v>
      </c>
      <c r="H885">
        <f t="shared" si="40"/>
        <v>16</v>
      </c>
      <c r="I885" t="s">
        <v>1760</v>
      </c>
      <c r="J885" t="str">
        <f>VLOOKUP(I885,'C701- Recalculate'!$D$27:$D$751,1,0)</f>
        <v>069MPI1230160003</v>
      </c>
      <c r="K885">
        <v>0</v>
      </c>
      <c r="L885">
        <v>43835616</v>
      </c>
      <c r="M885" s="138">
        <f t="shared" si="41"/>
        <v>-43835616</v>
      </c>
      <c r="N885" t="s">
        <v>178</v>
      </c>
      <c r="P885" t="s">
        <v>3839</v>
      </c>
      <c r="R885" t="s">
        <v>3808</v>
      </c>
    </row>
    <row r="886" spans="1:18" hidden="1">
      <c r="A886">
        <v>885</v>
      </c>
      <c r="B886">
        <v>69</v>
      </c>
      <c r="D886">
        <v>701000002</v>
      </c>
      <c r="E886" s="139">
        <v>44967</v>
      </c>
      <c r="F886">
        <f t="shared" si="39"/>
        <v>2</v>
      </c>
      <c r="G886" s="139">
        <v>44967</v>
      </c>
      <c r="H886">
        <f t="shared" si="40"/>
        <v>16</v>
      </c>
      <c r="I886" t="s">
        <v>1959</v>
      </c>
      <c r="J886" t="str">
        <f>VLOOKUP(I886,'C701- Recalculate'!$D$27:$D$751,1,0)</f>
        <v>069MPI1230410001</v>
      </c>
      <c r="K886">
        <v>0</v>
      </c>
      <c r="L886">
        <v>14246575</v>
      </c>
      <c r="M886" s="138">
        <f t="shared" si="41"/>
        <v>-14246575</v>
      </c>
      <c r="N886" t="s">
        <v>178</v>
      </c>
      <c r="P886" t="s">
        <v>3839</v>
      </c>
      <c r="R886" t="s">
        <v>3808</v>
      </c>
    </row>
    <row r="887" spans="1:18" hidden="1">
      <c r="A887">
        <v>886</v>
      </c>
      <c r="B887">
        <v>69</v>
      </c>
      <c r="D887">
        <v>701000002</v>
      </c>
      <c r="E887" s="139">
        <v>44967</v>
      </c>
      <c r="F887">
        <f t="shared" si="39"/>
        <v>2</v>
      </c>
      <c r="G887" s="139">
        <v>44967</v>
      </c>
      <c r="H887">
        <f t="shared" si="40"/>
        <v>16</v>
      </c>
      <c r="I887" t="s">
        <v>1975</v>
      </c>
      <c r="J887" t="str">
        <f>VLOOKUP(I887,'C701- Recalculate'!$D$27:$D$751,1,0)</f>
        <v>069MPI1230410004</v>
      </c>
      <c r="K887">
        <v>0</v>
      </c>
      <c r="L887">
        <v>59178082</v>
      </c>
      <c r="M887" s="138">
        <f t="shared" si="41"/>
        <v>-59178082</v>
      </c>
      <c r="N887" t="s">
        <v>178</v>
      </c>
      <c r="P887" t="s">
        <v>3839</v>
      </c>
      <c r="R887" t="s">
        <v>3808</v>
      </c>
    </row>
    <row r="888" spans="1:18" hidden="1">
      <c r="A888">
        <v>887</v>
      </c>
      <c r="B888">
        <v>69</v>
      </c>
      <c r="D888">
        <v>701000002</v>
      </c>
      <c r="E888" s="139">
        <v>44967</v>
      </c>
      <c r="F888">
        <f t="shared" si="39"/>
        <v>2</v>
      </c>
      <c r="G888" s="139">
        <v>44967</v>
      </c>
      <c r="H888">
        <f t="shared" si="40"/>
        <v>16</v>
      </c>
      <c r="I888" t="s">
        <v>1972</v>
      </c>
      <c r="J888" t="str">
        <f>VLOOKUP(I888,'C701- Recalculate'!$D$27:$D$751,1,0)</f>
        <v>069MPI1230410009</v>
      </c>
      <c r="K888">
        <v>0</v>
      </c>
      <c r="L888">
        <v>30684932</v>
      </c>
      <c r="M888" s="138">
        <f t="shared" si="41"/>
        <v>-30684932</v>
      </c>
      <c r="N888" t="s">
        <v>178</v>
      </c>
      <c r="P888" t="s">
        <v>3839</v>
      </c>
      <c r="R888" t="s">
        <v>3808</v>
      </c>
    </row>
    <row r="889" spans="1:18" hidden="1">
      <c r="A889">
        <v>888</v>
      </c>
      <c r="B889">
        <v>69</v>
      </c>
      <c r="D889">
        <v>701000002</v>
      </c>
      <c r="E889" s="139">
        <v>44967</v>
      </c>
      <c r="F889">
        <f t="shared" si="39"/>
        <v>2</v>
      </c>
      <c r="G889" s="139">
        <v>44967</v>
      </c>
      <c r="H889">
        <f t="shared" si="40"/>
        <v>16</v>
      </c>
      <c r="I889" t="s">
        <v>1993</v>
      </c>
      <c r="J889" t="str">
        <f>VLOOKUP(I889,'C701- Recalculate'!$D$27:$D$751,1,0)</f>
        <v>069MPI1230410010</v>
      </c>
      <c r="K889">
        <v>0</v>
      </c>
      <c r="L889">
        <v>20301370</v>
      </c>
      <c r="M889" s="138">
        <f t="shared" si="41"/>
        <v>-20301370</v>
      </c>
      <c r="N889" t="s">
        <v>178</v>
      </c>
      <c r="P889" t="s">
        <v>3839</v>
      </c>
      <c r="R889" t="s">
        <v>3808</v>
      </c>
    </row>
    <row r="890" spans="1:18" hidden="1">
      <c r="A890">
        <v>889</v>
      </c>
      <c r="B890">
        <v>69</v>
      </c>
      <c r="D890">
        <v>701000002</v>
      </c>
      <c r="E890" s="139">
        <v>44970</v>
      </c>
      <c r="F890">
        <f t="shared" si="39"/>
        <v>2</v>
      </c>
      <c r="G890" s="139">
        <v>44970</v>
      </c>
      <c r="H890">
        <f t="shared" si="40"/>
        <v>16</v>
      </c>
      <c r="I890" t="s">
        <v>1793</v>
      </c>
      <c r="J890" t="str">
        <f>VLOOKUP(I890,'C701- Recalculate'!$D$27:$D$751,1,0)</f>
        <v>069MPI1230370017</v>
      </c>
      <c r="K890">
        <v>0</v>
      </c>
      <c r="L890">
        <v>70027397</v>
      </c>
      <c r="M890" s="138">
        <f t="shared" si="41"/>
        <v>-70027397</v>
      </c>
      <c r="N890" t="s">
        <v>178</v>
      </c>
      <c r="P890" t="s">
        <v>3839</v>
      </c>
      <c r="R890" t="s">
        <v>3808</v>
      </c>
    </row>
    <row r="891" spans="1:18" hidden="1">
      <c r="A891">
        <v>890</v>
      </c>
      <c r="B891">
        <v>69</v>
      </c>
      <c r="D891">
        <v>701000002</v>
      </c>
      <c r="E891" s="139">
        <v>44970</v>
      </c>
      <c r="F891">
        <f t="shared" si="39"/>
        <v>2</v>
      </c>
      <c r="G891" s="139">
        <v>44970</v>
      </c>
      <c r="H891">
        <f t="shared" si="40"/>
        <v>16</v>
      </c>
      <c r="I891" t="s">
        <v>1975</v>
      </c>
      <c r="J891" t="str">
        <f>VLOOKUP(I891,'C701- Recalculate'!$D$27:$D$751,1,0)</f>
        <v>069MPI1230410004</v>
      </c>
      <c r="K891">
        <v>0</v>
      </c>
      <c r="L891">
        <v>118356165</v>
      </c>
      <c r="M891" s="138">
        <f t="shared" si="41"/>
        <v>-118356165</v>
      </c>
      <c r="N891" t="s">
        <v>178</v>
      </c>
      <c r="P891" t="s">
        <v>3839</v>
      </c>
      <c r="R891" t="s">
        <v>3808</v>
      </c>
    </row>
    <row r="892" spans="1:18" hidden="1">
      <c r="A892">
        <v>891</v>
      </c>
      <c r="B892">
        <v>69</v>
      </c>
      <c r="D892">
        <v>701000002</v>
      </c>
      <c r="E892" s="139">
        <v>44970</v>
      </c>
      <c r="F892">
        <f t="shared" si="39"/>
        <v>2</v>
      </c>
      <c r="G892" s="139">
        <v>44970</v>
      </c>
      <c r="H892">
        <f t="shared" si="40"/>
        <v>16</v>
      </c>
      <c r="I892" t="s">
        <v>2020</v>
      </c>
      <c r="J892" t="str">
        <f>VLOOKUP(I892,'C701- Recalculate'!$D$27:$D$751,1,0)</f>
        <v>069MPI1230440004</v>
      </c>
      <c r="K892">
        <v>0</v>
      </c>
      <c r="L892">
        <v>13150685</v>
      </c>
      <c r="M892" s="138">
        <f t="shared" si="41"/>
        <v>-13150685</v>
      </c>
      <c r="N892" t="s">
        <v>178</v>
      </c>
      <c r="P892" t="s">
        <v>3839</v>
      </c>
      <c r="R892" t="s">
        <v>3808</v>
      </c>
    </row>
    <row r="893" spans="1:18" hidden="1">
      <c r="A893">
        <v>892</v>
      </c>
      <c r="B893">
        <v>69</v>
      </c>
      <c r="D893">
        <v>701000002</v>
      </c>
      <c r="E893" s="139">
        <v>44970</v>
      </c>
      <c r="F893">
        <f t="shared" si="39"/>
        <v>2</v>
      </c>
      <c r="G893" s="139">
        <v>44970</v>
      </c>
      <c r="H893">
        <f t="shared" si="40"/>
        <v>16</v>
      </c>
      <c r="I893" t="s">
        <v>2013</v>
      </c>
      <c r="J893" t="str">
        <f>VLOOKUP(I893,'C701- Recalculate'!$D$27:$D$751,1,0)</f>
        <v>069MPI1230440005</v>
      </c>
      <c r="K893">
        <v>0</v>
      </c>
      <c r="L893">
        <v>2630137</v>
      </c>
      <c r="M893" s="138">
        <f t="shared" si="41"/>
        <v>-2630137</v>
      </c>
      <c r="N893" t="s">
        <v>178</v>
      </c>
      <c r="P893" t="s">
        <v>3839</v>
      </c>
      <c r="R893" t="s">
        <v>3808</v>
      </c>
    </row>
    <row r="894" spans="1:18" hidden="1">
      <c r="A894">
        <v>893</v>
      </c>
      <c r="B894">
        <v>69</v>
      </c>
      <c r="D894">
        <v>701000002</v>
      </c>
      <c r="E894" s="139">
        <v>44970</v>
      </c>
      <c r="F894">
        <f t="shared" si="39"/>
        <v>2</v>
      </c>
      <c r="G894" s="139">
        <v>44970</v>
      </c>
      <c r="H894">
        <f t="shared" si="40"/>
        <v>16</v>
      </c>
      <c r="I894" t="s">
        <v>2007</v>
      </c>
      <c r="J894" t="str">
        <f>VLOOKUP(I894,'C701- Recalculate'!$D$27:$D$751,1,0)</f>
        <v>069MPI1230440006</v>
      </c>
      <c r="K894">
        <v>0</v>
      </c>
      <c r="L894">
        <v>21780822</v>
      </c>
      <c r="M894" s="138">
        <f t="shared" si="41"/>
        <v>-21780822</v>
      </c>
      <c r="N894" t="s">
        <v>178</v>
      </c>
      <c r="P894" t="s">
        <v>3839</v>
      </c>
      <c r="R894" t="s">
        <v>3808</v>
      </c>
    </row>
    <row r="895" spans="1:18" hidden="1">
      <c r="A895">
        <v>894</v>
      </c>
      <c r="B895">
        <v>69</v>
      </c>
      <c r="D895">
        <v>701000002</v>
      </c>
      <c r="E895" s="139">
        <v>44971</v>
      </c>
      <c r="F895">
        <f t="shared" si="39"/>
        <v>2</v>
      </c>
      <c r="G895" s="139">
        <v>44971</v>
      </c>
      <c r="H895">
        <f t="shared" si="40"/>
        <v>16</v>
      </c>
      <c r="I895" t="s">
        <v>1984</v>
      </c>
      <c r="J895" t="str">
        <f>VLOOKUP(I895,'C701- Recalculate'!$D$27:$D$751,1,0)</f>
        <v>069MPI1230410011</v>
      </c>
      <c r="K895">
        <v>0</v>
      </c>
      <c r="L895">
        <v>26547945</v>
      </c>
      <c r="M895" s="138">
        <f t="shared" si="41"/>
        <v>-26547945</v>
      </c>
      <c r="N895" t="s">
        <v>178</v>
      </c>
      <c r="P895" t="s">
        <v>3839</v>
      </c>
      <c r="R895" t="s">
        <v>3808</v>
      </c>
    </row>
    <row r="896" spans="1:18" hidden="1">
      <c r="A896">
        <v>895</v>
      </c>
      <c r="B896">
        <v>69</v>
      </c>
      <c r="D896">
        <v>701000002</v>
      </c>
      <c r="E896" s="139">
        <v>44971</v>
      </c>
      <c r="F896">
        <f t="shared" si="39"/>
        <v>2</v>
      </c>
      <c r="G896" s="139">
        <v>44971</v>
      </c>
      <c r="H896">
        <f t="shared" si="40"/>
        <v>16</v>
      </c>
      <c r="I896" t="s">
        <v>2000</v>
      </c>
      <c r="J896" t="str">
        <f>VLOOKUP(I896,'C701- Recalculate'!$D$27:$D$751,1,0)</f>
        <v>069MPI1230440008</v>
      </c>
      <c r="K896">
        <v>0</v>
      </c>
      <c r="L896">
        <v>28493150</v>
      </c>
      <c r="M896" s="138">
        <f t="shared" si="41"/>
        <v>-28493150</v>
      </c>
      <c r="N896" t="s">
        <v>178</v>
      </c>
      <c r="P896" t="s">
        <v>3839</v>
      </c>
      <c r="R896" t="s">
        <v>3808</v>
      </c>
    </row>
    <row r="897" spans="1:18" hidden="1">
      <c r="A897">
        <v>896</v>
      </c>
      <c r="B897">
        <v>69</v>
      </c>
      <c r="D897">
        <v>701000002</v>
      </c>
      <c r="E897" s="139">
        <v>44971</v>
      </c>
      <c r="F897">
        <f t="shared" si="39"/>
        <v>2</v>
      </c>
      <c r="G897" s="139">
        <v>44971</v>
      </c>
      <c r="H897">
        <f t="shared" si="40"/>
        <v>16</v>
      </c>
      <c r="I897" t="s">
        <v>2042</v>
      </c>
      <c r="J897" t="str">
        <f>VLOOKUP(I897,'C701- Recalculate'!$D$27:$D$751,1,0)</f>
        <v>069MPI1230450004</v>
      </c>
      <c r="K897">
        <v>0</v>
      </c>
      <c r="L897">
        <v>49315068</v>
      </c>
      <c r="M897" s="138">
        <f t="shared" si="41"/>
        <v>-49315068</v>
      </c>
      <c r="N897" t="s">
        <v>178</v>
      </c>
      <c r="P897" t="s">
        <v>3839</v>
      </c>
      <c r="R897" t="s">
        <v>3808</v>
      </c>
    </row>
    <row r="898" spans="1:18" hidden="1">
      <c r="A898">
        <v>897</v>
      </c>
      <c r="B898">
        <v>69</v>
      </c>
      <c r="D898">
        <v>701000002</v>
      </c>
      <c r="E898" s="139">
        <v>44971</v>
      </c>
      <c r="F898">
        <f t="shared" si="39"/>
        <v>2</v>
      </c>
      <c r="G898" s="139">
        <v>44971</v>
      </c>
      <c r="H898">
        <f t="shared" si="40"/>
        <v>16</v>
      </c>
      <c r="I898" t="s">
        <v>2039</v>
      </c>
      <c r="J898" t="str">
        <f>VLOOKUP(I898,'C701- Recalculate'!$D$27:$D$751,1,0)</f>
        <v>069MPI1230450007</v>
      </c>
      <c r="K898">
        <v>0</v>
      </c>
      <c r="L898">
        <v>10958904</v>
      </c>
      <c r="M898" s="138">
        <f t="shared" si="41"/>
        <v>-10958904</v>
      </c>
      <c r="N898" t="s">
        <v>178</v>
      </c>
      <c r="P898" t="s">
        <v>3839</v>
      </c>
      <c r="R898" t="s">
        <v>3808</v>
      </c>
    </row>
    <row r="899" spans="1:18" hidden="1">
      <c r="A899">
        <v>898</v>
      </c>
      <c r="B899">
        <v>69</v>
      </c>
      <c r="D899">
        <v>701000002</v>
      </c>
      <c r="E899" s="139">
        <v>44972</v>
      </c>
      <c r="F899">
        <f t="shared" ref="F899:F962" si="42">MONTH(E899)</f>
        <v>2</v>
      </c>
      <c r="G899" s="139">
        <v>44972</v>
      </c>
      <c r="H899">
        <f t="shared" ref="H899:H962" si="43">LEN(I899)</f>
        <v>16</v>
      </c>
      <c r="I899" t="s">
        <v>1978</v>
      </c>
      <c r="J899" t="str">
        <f>VLOOKUP(I899,'C701- Recalculate'!$D$27:$D$751,1,0)</f>
        <v>069MPI1230410007</v>
      </c>
      <c r="K899">
        <v>0</v>
      </c>
      <c r="L899">
        <v>30684931</v>
      </c>
      <c r="M899" s="138">
        <f t="shared" ref="M899:M962" si="44">K899-L899</f>
        <v>-30684931</v>
      </c>
      <c r="N899" t="s">
        <v>178</v>
      </c>
      <c r="P899" t="s">
        <v>3839</v>
      </c>
      <c r="R899" t="s">
        <v>3808</v>
      </c>
    </row>
    <row r="900" spans="1:18" hidden="1">
      <c r="A900">
        <v>899</v>
      </c>
      <c r="B900">
        <v>69</v>
      </c>
      <c r="D900">
        <v>701000002</v>
      </c>
      <c r="E900" s="139">
        <v>44972</v>
      </c>
      <c r="F900">
        <f t="shared" si="42"/>
        <v>2</v>
      </c>
      <c r="G900" s="139">
        <v>44972</v>
      </c>
      <c r="H900">
        <f t="shared" si="43"/>
        <v>16</v>
      </c>
      <c r="I900" t="s">
        <v>2058</v>
      </c>
      <c r="J900" t="str">
        <f>VLOOKUP(I900,'C701- Recalculate'!$D$27:$D$751,1,0)</f>
        <v>069MPI1230460001</v>
      </c>
      <c r="K900">
        <v>0</v>
      </c>
      <c r="L900">
        <v>10684932</v>
      </c>
      <c r="M900" s="138">
        <f t="shared" si="44"/>
        <v>-10684932</v>
      </c>
      <c r="N900" t="s">
        <v>178</v>
      </c>
      <c r="P900" t="s">
        <v>3839</v>
      </c>
      <c r="R900" t="s">
        <v>3808</v>
      </c>
    </row>
    <row r="901" spans="1:18" hidden="1">
      <c r="A901">
        <v>900</v>
      </c>
      <c r="B901">
        <v>69</v>
      </c>
      <c r="D901">
        <v>701000002</v>
      </c>
      <c r="E901" s="139">
        <v>44973</v>
      </c>
      <c r="F901">
        <f t="shared" si="42"/>
        <v>2</v>
      </c>
      <c r="G901" s="139">
        <v>44973</v>
      </c>
      <c r="H901">
        <f t="shared" si="43"/>
        <v>16</v>
      </c>
      <c r="I901" t="s">
        <v>2007</v>
      </c>
      <c r="J901" t="str">
        <f>VLOOKUP(I901,'C701- Recalculate'!$D$27:$D$751,1,0)</f>
        <v>069MPI1230440006</v>
      </c>
      <c r="K901">
        <v>0</v>
      </c>
      <c r="L901">
        <v>21780822</v>
      </c>
      <c r="M901" s="138">
        <f t="shared" si="44"/>
        <v>-21780822</v>
      </c>
      <c r="N901" t="s">
        <v>178</v>
      </c>
      <c r="P901" t="s">
        <v>3839</v>
      </c>
      <c r="R901" t="s">
        <v>3808</v>
      </c>
    </row>
    <row r="902" spans="1:18" hidden="1">
      <c r="A902">
        <v>901</v>
      </c>
      <c r="B902">
        <v>69</v>
      </c>
      <c r="D902">
        <v>701000002</v>
      </c>
      <c r="E902" s="139">
        <v>44973</v>
      </c>
      <c r="F902">
        <f t="shared" si="42"/>
        <v>2</v>
      </c>
      <c r="G902" s="139">
        <v>44973</v>
      </c>
      <c r="H902">
        <f t="shared" si="43"/>
        <v>16</v>
      </c>
      <c r="I902" t="s">
        <v>2074</v>
      </c>
      <c r="J902" t="str">
        <f>VLOOKUP(I902,'C701- Recalculate'!$D$27:$D$751,1,0)</f>
        <v>069MPI1230470012</v>
      </c>
      <c r="K902">
        <v>0</v>
      </c>
      <c r="L902">
        <v>21917808</v>
      </c>
      <c r="M902" s="138">
        <f t="shared" si="44"/>
        <v>-21917808</v>
      </c>
      <c r="N902" t="s">
        <v>178</v>
      </c>
      <c r="P902" t="s">
        <v>3839</v>
      </c>
      <c r="R902" t="s">
        <v>3808</v>
      </c>
    </row>
    <row r="903" spans="1:18" hidden="1">
      <c r="A903">
        <v>902</v>
      </c>
      <c r="B903">
        <v>69</v>
      </c>
      <c r="D903">
        <v>701000002</v>
      </c>
      <c r="E903" s="139">
        <v>44959</v>
      </c>
      <c r="F903">
        <f t="shared" si="42"/>
        <v>2</v>
      </c>
      <c r="G903" s="139">
        <v>44959</v>
      </c>
      <c r="H903">
        <f t="shared" si="43"/>
        <v>16</v>
      </c>
      <c r="I903" t="s">
        <v>1728</v>
      </c>
      <c r="J903" t="str">
        <f>VLOOKUP(I903,'C701- Recalculate'!$D$27:$D$751,1,0)</f>
        <v>069MPI1230040001</v>
      </c>
      <c r="K903">
        <v>0</v>
      </c>
      <c r="L903">
        <v>44931506</v>
      </c>
      <c r="M903" s="138">
        <f t="shared" si="44"/>
        <v>-44931506</v>
      </c>
      <c r="N903" t="s">
        <v>178</v>
      </c>
      <c r="P903" t="s">
        <v>3839</v>
      </c>
      <c r="R903" t="s">
        <v>3808</v>
      </c>
    </row>
    <row r="904" spans="1:18" hidden="1">
      <c r="A904">
        <v>903</v>
      </c>
      <c r="B904">
        <v>69</v>
      </c>
      <c r="D904">
        <v>701000002</v>
      </c>
      <c r="E904" s="139">
        <v>44977</v>
      </c>
      <c r="F904">
        <f t="shared" si="42"/>
        <v>2</v>
      </c>
      <c r="G904" s="139">
        <v>44977</v>
      </c>
      <c r="H904">
        <f t="shared" si="43"/>
        <v>16</v>
      </c>
      <c r="I904" t="s">
        <v>1893</v>
      </c>
      <c r="J904" t="str">
        <f>VLOOKUP(I904,'C701- Recalculate'!$D$27:$D$751,1,0)</f>
        <v>069MPI1230390003</v>
      </c>
      <c r="K904">
        <v>0</v>
      </c>
      <c r="L904">
        <v>96986301</v>
      </c>
      <c r="M904" s="138">
        <f t="shared" si="44"/>
        <v>-96986301</v>
      </c>
      <c r="N904" t="s">
        <v>178</v>
      </c>
      <c r="P904" t="s">
        <v>3839</v>
      </c>
      <c r="R904" t="s">
        <v>3808</v>
      </c>
    </row>
    <row r="905" spans="1:18" hidden="1">
      <c r="A905">
        <v>904</v>
      </c>
      <c r="B905">
        <v>69</v>
      </c>
      <c r="D905">
        <v>701000002</v>
      </c>
      <c r="E905" s="139">
        <v>44977</v>
      </c>
      <c r="F905">
        <f t="shared" si="42"/>
        <v>2</v>
      </c>
      <c r="G905" s="139">
        <v>44977</v>
      </c>
      <c r="H905">
        <f t="shared" si="43"/>
        <v>16</v>
      </c>
      <c r="I905" t="s">
        <v>2010</v>
      </c>
      <c r="J905" t="str">
        <f>VLOOKUP(I905,'C701- Recalculate'!$D$27:$D$751,1,0)</f>
        <v>069MPI1230440007</v>
      </c>
      <c r="K905">
        <v>0</v>
      </c>
      <c r="L905">
        <v>41917808</v>
      </c>
      <c r="M905" s="138">
        <f t="shared" si="44"/>
        <v>-41917808</v>
      </c>
      <c r="N905" t="s">
        <v>178</v>
      </c>
      <c r="P905" t="s">
        <v>3839</v>
      </c>
      <c r="R905" t="s">
        <v>3808</v>
      </c>
    </row>
    <row r="906" spans="1:18" hidden="1">
      <c r="A906">
        <v>905</v>
      </c>
      <c r="B906">
        <v>69</v>
      </c>
      <c r="D906">
        <v>701000002</v>
      </c>
      <c r="E906" s="139">
        <v>45029</v>
      </c>
      <c r="F906">
        <f t="shared" si="42"/>
        <v>4</v>
      </c>
      <c r="G906" s="139">
        <v>45029</v>
      </c>
      <c r="H906">
        <f t="shared" si="43"/>
        <v>16</v>
      </c>
      <c r="I906" t="s">
        <v>2265</v>
      </c>
      <c r="J906" t="str">
        <f>VLOOKUP(I906,'C701- Recalculate'!$D$27:$D$751,1,0)</f>
        <v>069MPI1230740001</v>
      </c>
      <c r="K906">
        <v>0</v>
      </c>
      <c r="L906">
        <v>29315069</v>
      </c>
      <c r="M906" s="138">
        <f t="shared" si="44"/>
        <v>-29315069</v>
      </c>
      <c r="N906" t="s">
        <v>178</v>
      </c>
      <c r="P906" t="s">
        <v>3839</v>
      </c>
      <c r="R906" t="s">
        <v>3808</v>
      </c>
    </row>
    <row r="907" spans="1:18" hidden="1">
      <c r="A907">
        <v>906</v>
      </c>
      <c r="B907">
        <v>69</v>
      </c>
      <c r="D907">
        <v>701000002</v>
      </c>
      <c r="E907" s="139">
        <v>45029</v>
      </c>
      <c r="F907">
        <f t="shared" si="42"/>
        <v>4</v>
      </c>
      <c r="G907" s="139">
        <v>45029</v>
      </c>
      <c r="H907">
        <f t="shared" si="43"/>
        <v>16</v>
      </c>
      <c r="I907" t="s">
        <v>2276</v>
      </c>
      <c r="J907" t="str">
        <f>VLOOKUP(I907,'C701- Recalculate'!$D$27:$D$751,1,0)</f>
        <v>069MPI1230760003</v>
      </c>
      <c r="K907">
        <v>0</v>
      </c>
      <c r="L907">
        <v>50684931</v>
      </c>
      <c r="M907" s="138">
        <f t="shared" si="44"/>
        <v>-50684931</v>
      </c>
      <c r="N907" t="s">
        <v>178</v>
      </c>
      <c r="P907" t="s">
        <v>3839</v>
      </c>
      <c r="R907" t="s">
        <v>3808</v>
      </c>
    </row>
    <row r="908" spans="1:18" hidden="1">
      <c r="A908">
        <v>907</v>
      </c>
      <c r="B908">
        <v>69</v>
      </c>
      <c r="D908">
        <v>701000002</v>
      </c>
      <c r="E908" s="139">
        <v>45030</v>
      </c>
      <c r="F908">
        <f t="shared" si="42"/>
        <v>4</v>
      </c>
      <c r="G908" s="139">
        <v>45030</v>
      </c>
      <c r="H908">
        <f t="shared" si="43"/>
        <v>16</v>
      </c>
      <c r="I908" t="s">
        <v>1893</v>
      </c>
      <c r="J908" t="str">
        <f>VLOOKUP(I908,'C701- Recalculate'!$D$27:$D$751,1,0)</f>
        <v>069MPI1230390003</v>
      </c>
      <c r="K908">
        <v>0</v>
      </c>
      <c r="L908">
        <v>48493150</v>
      </c>
      <c r="M908" s="138">
        <f t="shared" si="44"/>
        <v>-48493150</v>
      </c>
      <c r="N908" t="s">
        <v>178</v>
      </c>
      <c r="P908" t="s">
        <v>3839</v>
      </c>
      <c r="R908" t="s">
        <v>3808</v>
      </c>
    </row>
    <row r="909" spans="1:18" hidden="1">
      <c r="A909">
        <v>908</v>
      </c>
      <c r="B909">
        <v>69</v>
      </c>
      <c r="D909">
        <v>701000002</v>
      </c>
      <c r="E909" s="139">
        <v>45030</v>
      </c>
      <c r="F909">
        <f t="shared" si="42"/>
        <v>4</v>
      </c>
      <c r="G909" s="139">
        <v>45030</v>
      </c>
      <c r="H909">
        <f t="shared" si="43"/>
        <v>16</v>
      </c>
      <c r="I909" t="s">
        <v>2381</v>
      </c>
      <c r="J909" t="str">
        <f>VLOOKUP(I909,'C701- Recalculate'!$D$27:$D$751,1,0)</f>
        <v>069MPI1231040003</v>
      </c>
      <c r="K909">
        <v>0</v>
      </c>
      <c r="L909">
        <v>50958904</v>
      </c>
      <c r="M909" s="138">
        <f t="shared" si="44"/>
        <v>-50958904</v>
      </c>
      <c r="N909" t="s">
        <v>178</v>
      </c>
      <c r="P909" t="s">
        <v>3839</v>
      </c>
      <c r="R909" t="s">
        <v>3808</v>
      </c>
    </row>
    <row r="910" spans="1:18" hidden="1">
      <c r="A910">
        <v>909</v>
      </c>
      <c r="B910">
        <v>69</v>
      </c>
      <c r="D910">
        <v>701000002</v>
      </c>
      <c r="E910" s="139">
        <v>45033</v>
      </c>
      <c r="F910">
        <f t="shared" si="42"/>
        <v>4</v>
      </c>
      <c r="G910" s="139">
        <v>45033</v>
      </c>
      <c r="H910">
        <f t="shared" si="43"/>
        <v>16</v>
      </c>
      <c r="I910" t="s">
        <v>1890</v>
      </c>
      <c r="J910" t="str">
        <f>VLOOKUP(I910,'C701- Recalculate'!$D$27:$D$751,1,0)</f>
        <v>069MPI1230390002</v>
      </c>
      <c r="K910">
        <v>0</v>
      </c>
      <c r="L910">
        <v>48493150</v>
      </c>
      <c r="M910" s="138">
        <f t="shared" si="44"/>
        <v>-48493150</v>
      </c>
      <c r="N910" t="s">
        <v>178</v>
      </c>
      <c r="P910" t="s">
        <v>3839</v>
      </c>
      <c r="R910" t="s">
        <v>3808</v>
      </c>
    </row>
    <row r="911" spans="1:18" hidden="1">
      <c r="A911">
        <v>910</v>
      </c>
      <c r="B911">
        <v>69</v>
      </c>
      <c r="D911">
        <v>701000002</v>
      </c>
      <c r="E911" s="139">
        <v>45033</v>
      </c>
      <c r="F911">
        <f t="shared" si="42"/>
        <v>4</v>
      </c>
      <c r="G911" s="139">
        <v>45033</v>
      </c>
      <c r="H911">
        <f t="shared" si="43"/>
        <v>16</v>
      </c>
      <c r="I911" t="s">
        <v>2183</v>
      </c>
      <c r="J911" t="str">
        <f>VLOOKUP(I911,'C701- Recalculate'!$D$27:$D$751,1,0)</f>
        <v>069MPI1230520006</v>
      </c>
      <c r="K911">
        <v>0</v>
      </c>
      <c r="L911">
        <v>56164383</v>
      </c>
      <c r="M911" s="138">
        <f t="shared" si="44"/>
        <v>-56164383</v>
      </c>
      <c r="N911" t="s">
        <v>178</v>
      </c>
      <c r="P911" t="s">
        <v>3839</v>
      </c>
      <c r="R911" t="s">
        <v>3808</v>
      </c>
    </row>
    <row r="912" spans="1:18" hidden="1">
      <c r="A912">
        <v>911</v>
      </c>
      <c r="B912">
        <v>69</v>
      </c>
      <c r="D912">
        <v>701000002</v>
      </c>
      <c r="E912" s="139">
        <v>45033</v>
      </c>
      <c r="F912">
        <f t="shared" si="42"/>
        <v>4</v>
      </c>
      <c r="G912" s="139">
        <v>45033</v>
      </c>
      <c r="H912">
        <f t="shared" si="43"/>
        <v>16</v>
      </c>
      <c r="I912" t="s">
        <v>2171</v>
      </c>
      <c r="J912" t="str">
        <f>VLOOKUP(I912,'C701- Recalculate'!$D$27:$D$751,1,0)</f>
        <v>069MPI1230520007</v>
      </c>
      <c r="K912">
        <v>0</v>
      </c>
      <c r="L912">
        <v>112328767</v>
      </c>
      <c r="M912" s="138">
        <f t="shared" si="44"/>
        <v>-112328767</v>
      </c>
      <c r="N912" t="s">
        <v>178</v>
      </c>
      <c r="P912" t="s">
        <v>3839</v>
      </c>
      <c r="R912" t="s">
        <v>3808</v>
      </c>
    </row>
    <row r="913" spans="1:18" hidden="1">
      <c r="A913">
        <v>912</v>
      </c>
      <c r="B913">
        <v>69</v>
      </c>
      <c r="D913">
        <v>701000002</v>
      </c>
      <c r="E913" s="139">
        <v>45033</v>
      </c>
      <c r="F913">
        <f t="shared" si="42"/>
        <v>4</v>
      </c>
      <c r="G913" s="139">
        <v>45033</v>
      </c>
      <c r="H913">
        <f t="shared" si="43"/>
        <v>16</v>
      </c>
      <c r="I913" t="s">
        <v>2265</v>
      </c>
      <c r="J913" t="str">
        <f>VLOOKUP(I913,'C701- Recalculate'!$D$27:$D$751,1,0)</f>
        <v>069MPI1230740001</v>
      </c>
      <c r="K913">
        <v>0</v>
      </c>
      <c r="L913">
        <v>58630137</v>
      </c>
      <c r="M913" s="138">
        <f t="shared" si="44"/>
        <v>-58630137</v>
      </c>
      <c r="N913" t="s">
        <v>178</v>
      </c>
      <c r="P913" t="s">
        <v>3839</v>
      </c>
      <c r="R913" t="s">
        <v>3808</v>
      </c>
    </row>
    <row r="914" spans="1:18" hidden="1">
      <c r="A914">
        <v>913</v>
      </c>
      <c r="B914">
        <v>69</v>
      </c>
      <c r="D914">
        <v>701000002</v>
      </c>
      <c r="E914" s="139">
        <v>45033</v>
      </c>
      <c r="F914">
        <f t="shared" si="42"/>
        <v>4</v>
      </c>
      <c r="G914" s="139">
        <v>45033</v>
      </c>
      <c r="H914">
        <f t="shared" si="43"/>
        <v>16</v>
      </c>
      <c r="I914" t="s">
        <v>2289</v>
      </c>
      <c r="J914" t="str">
        <f>VLOOKUP(I914,'C701- Recalculate'!$D$27:$D$751,1,0)</f>
        <v>069MPI1230790002</v>
      </c>
      <c r="K914">
        <v>0</v>
      </c>
      <c r="L914">
        <v>73972602</v>
      </c>
      <c r="M914" s="138">
        <f t="shared" si="44"/>
        <v>-73972602</v>
      </c>
      <c r="N914" t="s">
        <v>178</v>
      </c>
      <c r="P914" t="s">
        <v>3839</v>
      </c>
      <c r="R914" t="s">
        <v>3808</v>
      </c>
    </row>
    <row r="915" spans="1:18" hidden="1">
      <c r="A915">
        <v>914</v>
      </c>
      <c r="B915">
        <v>69</v>
      </c>
      <c r="D915">
        <v>701000002</v>
      </c>
      <c r="E915" s="139">
        <v>45033</v>
      </c>
      <c r="F915">
        <f t="shared" si="42"/>
        <v>4</v>
      </c>
      <c r="G915" s="139">
        <v>45033</v>
      </c>
      <c r="H915">
        <f t="shared" si="43"/>
        <v>16</v>
      </c>
      <c r="I915" t="s">
        <v>2376</v>
      </c>
      <c r="J915" t="str">
        <f>VLOOKUP(I915,'C701- Recalculate'!$D$27:$D$751,1,0)</f>
        <v>069MPI1231040004</v>
      </c>
      <c r="K915">
        <v>0</v>
      </c>
      <c r="L915">
        <v>33424657</v>
      </c>
      <c r="M915" s="138">
        <f t="shared" si="44"/>
        <v>-33424657</v>
      </c>
      <c r="N915" t="s">
        <v>178</v>
      </c>
      <c r="P915" t="s">
        <v>3839</v>
      </c>
      <c r="R915" t="s">
        <v>3808</v>
      </c>
    </row>
    <row r="916" spans="1:18" hidden="1">
      <c r="A916">
        <v>915</v>
      </c>
      <c r="B916">
        <v>69</v>
      </c>
      <c r="D916">
        <v>701000002</v>
      </c>
      <c r="E916" s="139">
        <v>45034</v>
      </c>
      <c r="F916">
        <f t="shared" si="42"/>
        <v>4</v>
      </c>
      <c r="G916" s="139">
        <v>45034</v>
      </c>
      <c r="H916">
        <f t="shared" si="43"/>
        <v>16</v>
      </c>
      <c r="I916" t="s">
        <v>2048</v>
      </c>
      <c r="J916" t="str">
        <f>VLOOKUP(I916,'C701- Recalculate'!$D$27:$D$751,1,0)</f>
        <v>069MPI1230460005</v>
      </c>
      <c r="K916">
        <v>0</v>
      </c>
      <c r="L916">
        <v>54109589</v>
      </c>
      <c r="M916" s="138">
        <f t="shared" si="44"/>
        <v>-54109589</v>
      </c>
      <c r="N916" t="s">
        <v>178</v>
      </c>
      <c r="P916" t="s">
        <v>3839</v>
      </c>
      <c r="R916" t="s">
        <v>3808</v>
      </c>
    </row>
    <row r="917" spans="1:18" hidden="1">
      <c r="A917">
        <v>916</v>
      </c>
      <c r="B917">
        <v>69</v>
      </c>
      <c r="D917">
        <v>701000002</v>
      </c>
      <c r="E917" s="139">
        <v>45034</v>
      </c>
      <c r="F917">
        <f t="shared" si="42"/>
        <v>4</v>
      </c>
      <c r="G917" s="139">
        <v>45034</v>
      </c>
      <c r="H917">
        <f t="shared" si="43"/>
        <v>16</v>
      </c>
      <c r="I917" t="s">
        <v>2055</v>
      </c>
      <c r="J917" t="str">
        <f>VLOOKUP(I917,'C701- Recalculate'!$D$27:$D$751,1,0)</f>
        <v>069MPI1230460006</v>
      </c>
      <c r="K917">
        <v>0</v>
      </c>
      <c r="L917">
        <v>54109589</v>
      </c>
      <c r="M917" s="138">
        <f t="shared" si="44"/>
        <v>-54109589</v>
      </c>
      <c r="N917" t="s">
        <v>178</v>
      </c>
      <c r="P917" t="s">
        <v>3839</v>
      </c>
      <c r="R917" t="s">
        <v>3808</v>
      </c>
    </row>
    <row r="918" spans="1:18" hidden="1">
      <c r="A918">
        <v>917</v>
      </c>
      <c r="B918">
        <v>69</v>
      </c>
      <c r="D918">
        <v>701000002</v>
      </c>
      <c r="E918" s="139">
        <v>45034</v>
      </c>
      <c r="F918">
        <f t="shared" si="42"/>
        <v>4</v>
      </c>
      <c r="G918" s="139">
        <v>45034</v>
      </c>
      <c r="H918">
        <f t="shared" si="43"/>
        <v>16</v>
      </c>
      <c r="I918" t="s">
        <v>2183</v>
      </c>
      <c r="J918" t="str">
        <f>VLOOKUP(I918,'C701- Recalculate'!$D$27:$D$751,1,0)</f>
        <v>069MPI1230520006</v>
      </c>
      <c r="K918">
        <v>0</v>
      </c>
      <c r="L918">
        <v>56164384</v>
      </c>
      <c r="M918" s="138">
        <f t="shared" si="44"/>
        <v>-56164384</v>
      </c>
      <c r="N918" t="s">
        <v>178</v>
      </c>
      <c r="P918" t="s">
        <v>3839</v>
      </c>
      <c r="R918" t="s">
        <v>3808</v>
      </c>
    </row>
    <row r="919" spans="1:18" hidden="1">
      <c r="A919">
        <v>918</v>
      </c>
      <c r="B919">
        <v>69</v>
      </c>
      <c r="D919">
        <v>701000002</v>
      </c>
      <c r="E919" s="139">
        <v>45034</v>
      </c>
      <c r="F919">
        <f t="shared" si="42"/>
        <v>4</v>
      </c>
      <c r="G919" s="139">
        <v>45034</v>
      </c>
      <c r="H919">
        <f t="shared" si="43"/>
        <v>16</v>
      </c>
      <c r="I919" t="s">
        <v>2289</v>
      </c>
      <c r="J919" t="str">
        <f>VLOOKUP(I919,'C701- Recalculate'!$D$27:$D$751,1,0)</f>
        <v>069MPI1230790002</v>
      </c>
      <c r="K919">
        <v>0</v>
      </c>
      <c r="L919">
        <v>36986301</v>
      </c>
      <c r="M919" s="138">
        <f t="shared" si="44"/>
        <v>-36986301</v>
      </c>
      <c r="N919" t="s">
        <v>178</v>
      </c>
      <c r="P919" t="s">
        <v>3839</v>
      </c>
      <c r="R919" t="s">
        <v>3808</v>
      </c>
    </row>
    <row r="920" spans="1:18" hidden="1">
      <c r="A920">
        <v>919</v>
      </c>
      <c r="B920">
        <v>69</v>
      </c>
      <c r="D920">
        <v>701000002</v>
      </c>
      <c r="E920" s="139">
        <v>45035</v>
      </c>
      <c r="F920">
        <f t="shared" si="42"/>
        <v>4</v>
      </c>
      <c r="G920" s="139">
        <v>45035</v>
      </c>
      <c r="H920">
        <f t="shared" si="43"/>
        <v>16</v>
      </c>
      <c r="I920" t="s">
        <v>2048</v>
      </c>
      <c r="J920" t="str">
        <f>VLOOKUP(I920,'C701- Recalculate'!$D$27:$D$751,1,0)</f>
        <v>069MPI1230460005</v>
      </c>
      <c r="K920">
        <v>0</v>
      </c>
      <c r="L920">
        <v>54109589</v>
      </c>
      <c r="M920" s="138">
        <f t="shared" si="44"/>
        <v>-54109589</v>
      </c>
      <c r="N920" t="s">
        <v>178</v>
      </c>
      <c r="P920" t="s">
        <v>3839</v>
      </c>
      <c r="R920" t="s">
        <v>3808</v>
      </c>
    </row>
    <row r="921" spans="1:18" hidden="1">
      <c r="A921">
        <v>920</v>
      </c>
      <c r="B921">
        <v>69</v>
      </c>
      <c r="D921">
        <v>701000002</v>
      </c>
      <c r="E921" s="139">
        <v>45036</v>
      </c>
      <c r="F921">
        <f t="shared" si="42"/>
        <v>4</v>
      </c>
      <c r="G921" s="139">
        <v>45036</v>
      </c>
      <c r="H921">
        <f t="shared" si="43"/>
        <v>16</v>
      </c>
      <c r="I921" t="s">
        <v>2393</v>
      </c>
      <c r="J921" t="str">
        <f>VLOOKUP(I921,'C701- Recalculate'!$D$27:$D$751,1,0)</f>
        <v>069MPI1231080002</v>
      </c>
      <c r="K921">
        <v>0</v>
      </c>
      <c r="L921">
        <v>62904110</v>
      </c>
      <c r="M921" s="138">
        <f t="shared" si="44"/>
        <v>-62904110</v>
      </c>
      <c r="N921" t="s">
        <v>178</v>
      </c>
      <c r="P921" t="s">
        <v>3839</v>
      </c>
      <c r="R921" t="s">
        <v>3808</v>
      </c>
    </row>
    <row r="922" spans="1:18" hidden="1">
      <c r="A922">
        <v>921</v>
      </c>
      <c r="B922">
        <v>69</v>
      </c>
      <c r="D922">
        <v>701000002</v>
      </c>
      <c r="E922" s="139">
        <v>45036</v>
      </c>
      <c r="F922">
        <f t="shared" si="42"/>
        <v>4</v>
      </c>
      <c r="G922" s="139">
        <v>45036</v>
      </c>
      <c r="H922">
        <f t="shared" si="43"/>
        <v>16</v>
      </c>
      <c r="I922" t="s">
        <v>2385</v>
      </c>
      <c r="J922" t="str">
        <f>VLOOKUP(I922,'C701- Recalculate'!$D$27:$D$751,1,0)</f>
        <v>069MPI1231080003</v>
      </c>
      <c r="K922">
        <v>0</v>
      </c>
      <c r="L922">
        <v>56164384</v>
      </c>
      <c r="M922" s="138">
        <f t="shared" si="44"/>
        <v>-56164384</v>
      </c>
      <c r="N922" t="s">
        <v>178</v>
      </c>
      <c r="P922" t="s">
        <v>3839</v>
      </c>
      <c r="R922" t="s">
        <v>3808</v>
      </c>
    </row>
    <row r="923" spans="1:18" hidden="1">
      <c r="A923">
        <v>922</v>
      </c>
      <c r="B923">
        <v>69</v>
      </c>
      <c r="D923">
        <v>701000002</v>
      </c>
      <c r="E923" s="139">
        <v>45036</v>
      </c>
      <c r="F923">
        <f t="shared" si="42"/>
        <v>4</v>
      </c>
      <c r="G923" s="139">
        <v>45036</v>
      </c>
      <c r="H923">
        <f t="shared" si="43"/>
        <v>16</v>
      </c>
      <c r="I923" t="s">
        <v>2396</v>
      </c>
      <c r="J923" t="str">
        <f>VLOOKUP(I923,'C701- Recalculate'!$D$27:$D$751,1,0)</f>
        <v>069MPI1231080004</v>
      </c>
      <c r="K923">
        <v>0</v>
      </c>
      <c r="L923">
        <v>55479452</v>
      </c>
      <c r="M923" s="138">
        <f t="shared" si="44"/>
        <v>-55479452</v>
      </c>
      <c r="N923" t="s">
        <v>178</v>
      </c>
      <c r="P923" t="s">
        <v>3839</v>
      </c>
      <c r="R923" t="s">
        <v>3808</v>
      </c>
    </row>
    <row r="924" spans="1:18" hidden="1">
      <c r="A924">
        <v>923</v>
      </c>
      <c r="B924">
        <v>69</v>
      </c>
      <c r="D924">
        <v>701000002</v>
      </c>
      <c r="E924" s="139">
        <v>45036</v>
      </c>
      <c r="F924">
        <f t="shared" si="42"/>
        <v>4</v>
      </c>
      <c r="G924" s="139">
        <v>45036</v>
      </c>
      <c r="H924">
        <f t="shared" si="43"/>
        <v>16</v>
      </c>
      <c r="I924" t="s">
        <v>2399</v>
      </c>
      <c r="J924" t="str">
        <f>VLOOKUP(I924,'C701- Recalculate'!$D$27:$D$751,1,0)</f>
        <v>069MPI1231090001</v>
      </c>
      <c r="K924">
        <v>0</v>
      </c>
      <c r="L924">
        <v>49863013</v>
      </c>
      <c r="M924" s="138">
        <f t="shared" si="44"/>
        <v>-49863013</v>
      </c>
      <c r="N924" t="s">
        <v>178</v>
      </c>
      <c r="P924" t="s">
        <v>3839</v>
      </c>
      <c r="R924" t="s">
        <v>3808</v>
      </c>
    </row>
    <row r="925" spans="1:18" hidden="1">
      <c r="A925">
        <v>924</v>
      </c>
      <c r="B925">
        <v>69</v>
      </c>
      <c r="D925">
        <v>701000002</v>
      </c>
      <c r="E925" s="139">
        <v>45037</v>
      </c>
      <c r="F925">
        <f t="shared" si="42"/>
        <v>4</v>
      </c>
      <c r="G925" s="139">
        <v>45037</v>
      </c>
      <c r="H925">
        <f t="shared" si="43"/>
        <v>16</v>
      </c>
      <c r="I925" t="s">
        <v>2399</v>
      </c>
      <c r="J925" t="str">
        <f>VLOOKUP(I925,'C701- Recalculate'!$D$27:$D$751,1,0)</f>
        <v>069MPI1231090001</v>
      </c>
      <c r="K925">
        <v>0</v>
      </c>
      <c r="L925">
        <v>49863014</v>
      </c>
      <c r="M925" s="138">
        <f t="shared" si="44"/>
        <v>-49863014</v>
      </c>
      <c r="N925" t="s">
        <v>178</v>
      </c>
      <c r="P925" t="s">
        <v>3839</v>
      </c>
      <c r="R925" t="s">
        <v>3808</v>
      </c>
    </row>
    <row r="926" spans="1:18" hidden="1">
      <c r="A926">
        <v>925</v>
      </c>
      <c r="B926">
        <v>69</v>
      </c>
      <c r="D926">
        <v>701000002</v>
      </c>
      <c r="E926" s="139">
        <v>45040</v>
      </c>
      <c r="F926">
        <f t="shared" si="42"/>
        <v>4</v>
      </c>
      <c r="G926" s="139">
        <v>45040</v>
      </c>
      <c r="H926">
        <f t="shared" si="43"/>
        <v>16</v>
      </c>
      <c r="I926" t="s">
        <v>2376</v>
      </c>
      <c r="J926" t="str">
        <f>VLOOKUP(I926,'C701- Recalculate'!$D$27:$D$751,1,0)</f>
        <v>069MPI1231040004</v>
      </c>
      <c r="K926">
        <v>0</v>
      </c>
      <c r="L926">
        <v>33424658</v>
      </c>
      <c r="M926" s="138">
        <f t="shared" si="44"/>
        <v>-33424658</v>
      </c>
      <c r="N926" t="s">
        <v>178</v>
      </c>
      <c r="P926" t="s">
        <v>3839</v>
      </c>
      <c r="R926" t="s">
        <v>3808</v>
      </c>
    </row>
    <row r="927" spans="1:18" hidden="1">
      <c r="A927">
        <v>926</v>
      </c>
      <c r="B927">
        <v>69</v>
      </c>
      <c r="D927">
        <v>701000002</v>
      </c>
      <c r="E927" s="139">
        <v>45040</v>
      </c>
      <c r="F927">
        <f t="shared" si="42"/>
        <v>4</v>
      </c>
      <c r="G927" s="139">
        <v>45040</v>
      </c>
      <c r="H927">
        <f t="shared" si="43"/>
        <v>16</v>
      </c>
      <c r="I927" t="s">
        <v>2399</v>
      </c>
      <c r="J927" t="str">
        <f>VLOOKUP(I927,'C701- Recalculate'!$D$27:$D$751,1,0)</f>
        <v>069MPI1231090001</v>
      </c>
      <c r="K927">
        <v>0</v>
      </c>
      <c r="L927">
        <v>49863014</v>
      </c>
      <c r="M927" s="138">
        <f t="shared" si="44"/>
        <v>-49863014</v>
      </c>
      <c r="N927" t="s">
        <v>178</v>
      </c>
      <c r="P927" t="s">
        <v>3839</v>
      </c>
      <c r="R927" t="s">
        <v>3808</v>
      </c>
    </row>
    <row r="928" spans="1:18" hidden="1">
      <c r="A928">
        <v>927</v>
      </c>
      <c r="B928">
        <v>69</v>
      </c>
      <c r="D928">
        <v>701000002</v>
      </c>
      <c r="E928" s="139">
        <v>45041</v>
      </c>
      <c r="F928">
        <f t="shared" si="42"/>
        <v>4</v>
      </c>
      <c r="G928" s="139">
        <v>45041</v>
      </c>
      <c r="H928">
        <f t="shared" si="43"/>
        <v>16</v>
      </c>
      <c r="I928" t="s">
        <v>2396</v>
      </c>
      <c r="J928" t="str">
        <f>VLOOKUP(I928,'C701- Recalculate'!$D$27:$D$751,1,0)</f>
        <v>069MPI1231080004</v>
      </c>
      <c r="K928">
        <v>0</v>
      </c>
      <c r="L928">
        <v>55479452</v>
      </c>
      <c r="M928" s="138">
        <f t="shared" si="44"/>
        <v>-55479452</v>
      </c>
      <c r="N928" t="s">
        <v>178</v>
      </c>
      <c r="P928" t="s">
        <v>3839</v>
      </c>
      <c r="R928" t="s">
        <v>3808</v>
      </c>
    </row>
    <row r="929" spans="1:18" hidden="1">
      <c r="A929">
        <v>928</v>
      </c>
      <c r="B929">
        <v>69</v>
      </c>
      <c r="D929">
        <v>701000002</v>
      </c>
      <c r="E929" s="139">
        <v>45043</v>
      </c>
      <c r="F929">
        <f t="shared" si="42"/>
        <v>4</v>
      </c>
      <c r="G929" s="139">
        <v>45043</v>
      </c>
      <c r="H929">
        <f t="shared" si="43"/>
        <v>16</v>
      </c>
      <c r="I929" t="s">
        <v>2171</v>
      </c>
      <c r="J929" t="str">
        <f>VLOOKUP(I929,'C701- Recalculate'!$D$27:$D$751,1,0)</f>
        <v>069MPI1230520007</v>
      </c>
      <c r="K929">
        <v>0</v>
      </c>
      <c r="L929">
        <v>56164383</v>
      </c>
      <c r="M929" s="138">
        <f t="shared" si="44"/>
        <v>-56164383</v>
      </c>
      <c r="N929" t="s">
        <v>178</v>
      </c>
      <c r="P929" t="s">
        <v>3839</v>
      </c>
      <c r="R929" t="s">
        <v>3808</v>
      </c>
    </row>
    <row r="930" spans="1:18" hidden="1">
      <c r="A930">
        <v>929</v>
      </c>
      <c r="B930">
        <v>69</v>
      </c>
      <c r="D930">
        <v>701000002</v>
      </c>
      <c r="E930" s="139">
        <v>45043</v>
      </c>
      <c r="F930">
        <f t="shared" si="42"/>
        <v>4</v>
      </c>
      <c r="G930" s="139">
        <v>45043</v>
      </c>
      <c r="H930">
        <f t="shared" si="43"/>
        <v>16</v>
      </c>
      <c r="I930" t="s">
        <v>2399</v>
      </c>
      <c r="J930" t="str">
        <f>VLOOKUP(I930,'C701- Recalculate'!$D$27:$D$751,1,0)</f>
        <v>069MPI1231090001</v>
      </c>
      <c r="K930">
        <v>0</v>
      </c>
      <c r="L930">
        <v>49863013</v>
      </c>
      <c r="M930" s="138">
        <f t="shared" si="44"/>
        <v>-49863013</v>
      </c>
      <c r="N930" t="s">
        <v>178</v>
      </c>
      <c r="P930" t="s">
        <v>3839</v>
      </c>
      <c r="R930" t="s">
        <v>3808</v>
      </c>
    </row>
    <row r="931" spans="1:18" hidden="1">
      <c r="A931">
        <v>930</v>
      </c>
      <c r="B931">
        <v>69</v>
      </c>
      <c r="D931">
        <v>701000002</v>
      </c>
      <c r="E931" s="139">
        <v>45044</v>
      </c>
      <c r="F931">
        <f t="shared" si="42"/>
        <v>4</v>
      </c>
      <c r="G931" s="139">
        <v>45044</v>
      </c>
      <c r="H931">
        <f t="shared" si="43"/>
        <v>16</v>
      </c>
      <c r="I931" t="s">
        <v>2048</v>
      </c>
      <c r="J931" t="str">
        <f>VLOOKUP(I931,'C701- Recalculate'!$D$27:$D$751,1,0)</f>
        <v>069MPI1230460005</v>
      </c>
      <c r="K931">
        <v>0</v>
      </c>
      <c r="L931">
        <v>162328767</v>
      </c>
      <c r="M931" s="138">
        <f t="shared" si="44"/>
        <v>-162328767</v>
      </c>
      <c r="N931" t="s">
        <v>178</v>
      </c>
      <c r="P931" t="s">
        <v>3839</v>
      </c>
      <c r="R931" t="s">
        <v>3808</v>
      </c>
    </row>
    <row r="932" spans="1:18" hidden="1">
      <c r="A932">
        <v>931</v>
      </c>
      <c r="B932">
        <v>69</v>
      </c>
      <c r="D932">
        <v>701000002</v>
      </c>
      <c r="E932" s="139">
        <v>45044</v>
      </c>
      <c r="F932">
        <f t="shared" si="42"/>
        <v>4</v>
      </c>
      <c r="G932" s="139">
        <v>45044</v>
      </c>
      <c r="H932">
        <f t="shared" si="43"/>
        <v>16</v>
      </c>
      <c r="I932" t="s">
        <v>2396</v>
      </c>
      <c r="J932" t="str">
        <f>VLOOKUP(I932,'C701- Recalculate'!$D$27:$D$751,1,0)</f>
        <v>069MPI1231080004</v>
      </c>
      <c r="K932">
        <v>0</v>
      </c>
      <c r="L932">
        <v>166438356</v>
      </c>
      <c r="M932" s="138">
        <f t="shared" si="44"/>
        <v>-166438356</v>
      </c>
      <c r="N932" t="s">
        <v>178</v>
      </c>
      <c r="P932" t="s">
        <v>3839</v>
      </c>
      <c r="R932" t="s">
        <v>3808</v>
      </c>
    </row>
    <row r="933" spans="1:18" hidden="1">
      <c r="A933">
        <v>932</v>
      </c>
      <c r="B933">
        <v>69</v>
      </c>
      <c r="D933">
        <v>701000002</v>
      </c>
      <c r="E933" s="139">
        <v>45019</v>
      </c>
      <c r="F933">
        <f t="shared" si="42"/>
        <v>4</v>
      </c>
      <c r="G933" s="139">
        <v>45019</v>
      </c>
      <c r="H933">
        <f t="shared" si="43"/>
        <v>16</v>
      </c>
      <c r="I933" t="s">
        <v>1890</v>
      </c>
      <c r="J933" t="str">
        <f>VLOOKUP(I933,'C701- Recalculate'!$D$27:$D$751,1,0)</f>
        <v>069MPI1230390002</v>
      </c>
      <c r="K933">
        <v>0</v>
      </c>
      <c r="L933">
        <v>96986301</v>
      </c>
      <c r="M933" s="138">
        <f t="shared" si="44"/>
        <v>-96986301</v>
      </c>
      <c r="N933" t="s">
        <v>178</v>
      </c>
      <c r="P933" t="s">
        <v>3839</v>
      </c>
      <c r="R933" t="s">
        <v>3808</v>
      </c>
    </row>
    <row r="934" spans="1:18" hidden="1">
      <c r="A934">
        <v>933</v>
      </c>
      <c r="B934">
        <v>69</v>
      </c>
      <c r="D934">
        <v>701000002</v>
      </c>
      <c r="E934" s="139">
        <v>45019</v>
      </c>
      <c r="F934">
        <f t="shared" si="42"/>
        <v>4</v>
      </c>
      <c r="G934" s="139">
        <v>45019</v>
      </c>
      <c r="H934">
        <f t="shared" si="43"/>
        <v>16</v>
      </c>
      <c r="I934" t="s">
        <v>1893</v>
      </c>
      <c r="J934" t="str">
        <f>VLOOKUP(I934,'C701- Recalculate'!$D$27:$D$751,1,0)</f>
        <v>069MPI1230390003</v>
      </c>
      <c r="K934">
        <v>0</v>
      </c>
      <c r="L934">
        <v>48493151</v>
      </c>
      <c r="M934" s="138">
        <f t="shared" si="44"/>
        <v>-48493151</v>
      </c>
      <c r="N934" t="s">
        <v>178</v>
      </c>
      <c r="P934" t="s">
        <v>3839</v>
      </c>
      <c r="R934" t="s">
        <v>3808</v>
      </c>
    </row>
    <row r="935" spans="1:18" hidden="1">
      <c r="A935">
        <v>934</v>
      </c>
      <c r="B935">
        <v>69</v>
      </c>
      <c r="D935">
        <v>701000002</v>
      </c>
      <c r="E935" s="139">
        <v>45019</v>
      </c>
      <c r="F935">
        <f t="shared" si="42"/>
        <v>4</v>
      </c>
      <c r="G935" s="139">
        <v>45019</v>
      </c>
      <c r="H935">
        <f t="shared" si="43"/>
        <v>16</v>
      </c>
      <c r="I935" t="s">
        <v>2183</v>
      </c>
      <c r="J935" t="str">
        <f>VLOOKUP(I935,'C701- Recalculate'!$D$27:$D$751,1,0)</f>
        <v>069MPI1230520006</v>
      </c>
      <c r="K935">
        <v>0</v>
      </c>
      <c r="L935">
        <v>56164384</v>
      </c>
      <c r="M935" s="138">
        <f t="shared" si="44"/>
        <v>-56164384</v>
      </c>
      <c r="N935" t="s">
        <v>178</v>
      </c>
      <c r="P935" t="s">
        <v>3839</v>
      </c>
      <c r="R935" t="s">
        <v>3808</v>
      </c>
    </row>
    <row r="936" spans="1:18" hidden="1">
      <c r="A936">
        <v>935</v>
      </c>
      <c r="B936">
        <v>69</v>
      </c>
      <c r="D936">
        <v>701000002</v>
      </c>
      <c r="E936" s="139">
        <v>45019</v>
      </c>
      <c r="F936">
        <f t="shared" si="42"/>
        <v>4</v>
      </c>
      <c r="G936" s="139">
        <v>45019</v>
      </c>
      <c r="H936">
        <f t="shared" si="43"/>
        <v>16</v>
      </c>
      <c r="I936" t="s">
        <v>2289</v>
      </c>
      <c r="J936" t="str">
        <f>VLOOKUP(I936,'C701- Recalculate'!$D$27:$D$751,1,0)</f>
        <v>069MPI1230790002</v>
      </c>
      <c r="K936">
        <v>0</v>
      </c>
      <c r="L936">
        <v>36986302</v>
      </c>
      <c r="M936" s="138">
        <f t="shared" si="44"/>
        <v>-36986302</v>
      </c>
      <c r="N936" t="s">
        <v>178</v>
      </c>
      <c r="P936" t="s">
        <v>3839</v>
      </c>
      <c r="R936" t="s">
        <v>3808</v>
      </c>
    </row>
    <row r="937" spans="1:18" hidden="1">
      <c r="A937">
        <v>936</v>
      </c>
      <c r="B937">
        <v>69</v>
      </c>
      <c r="D937">
        <v>701000002</v>
      </c>
      <c r="E937" s="139">
        <v>45019</v>
      </c>
      <c r="F937">
        <f t="shared" si="42"/>
        <v>4</v>
      </c>
      <c r="G937" s="139">
        <v>45019</v>
      </c>
      <c r="H937">
        <f t="shared" si="43"/>
        <v>16</v>
      </c>
      <c r="I937" t="s">
        <v>2303</v>
      </c>
      <c r="J937" t="str">
        <f>VLOOKUP(I937,'C701- Recalculate'!$D$27:$D$751,1,0)</f>
        <v>069MPI1230810001</v>
      </c>
      <c r="K937">
        <v>0</v>
      </c>
      <c r="L937">
        <v>85479452</v>
      </c>
      <c r="M937" s="138">
        <f t="shared" si="44"/>
        <v>-85479452</v>
      </c>
      <c r="N937" t="s">
        <v>178</v>
      </c>
      <c r="P937" t="s">
        <v>3839</v>
      </c>
      <c r="R937" t="s">
        <v>3808</v>
      </c>
    </row>
    <row r="938" spans="1:18" hidden="1">
      <c r="A938">
        <v>937</v>
      </c>
      <c r="B938">
        <v>69</v>
      </c>
      <c r="D938">
        <v>701000002</v>
      </c>
      <c r="E938" s="139">
        <v>45019</v>
      </c>
      <c r="F938">
        <f t="shared" si="42"/>
        <v>4</v>
      </c>
      <c r="G938" s="139">
        <v>45019</v>
      </c>
      <c r="H938">
        <f t="shared" si="43"/>
        <v>16</v>
      </c>
      <c r="I938" t="s">
        <v>2363</v>
      </c>
      <c r="J938" t="str">
        <f>VLOOKUP(I938,'C701- Recalculate'!$D$27:$D$751,1,0)</f>
        <v>069MPI1230900005</v>
      </c>
      <c r="K938">
        <v>0</v>
      </c>
      <c r="L938">
        <v>16438356</v>
      </c>
      <c r="M938" s="138">
        <f t="shared" si="44"/>
        <v>-16438356</v>
      </c>
      <c r="N938" t="s">
        <v>178</v>
      </c>
      <c r="P938" t="s">
        <v>3839</v>
      </c>
      <c r="R938" t="s">
        <v>3808</v>
      </c>
    </row>
    <row r="939" spans="1:18" hidden="1">
      <c r="A939">
        <v>938</v>
      </c>
      <c r="B939">
        <v>69</v>
      </c>
      <c r="D939">
        <v>701000002</v>
      </c>
      <c r="E939" s="139">
        <v>45020</v>
      </c>
      <c r="F939">
        <f t="shared" si="42"/>
        <v>4</v>
      </c>
      <c r="G939" s="139">
        <v>45020</v>
      </c>
      <c r="H939">
        <f t="shared" si="43"/>
        <v>16</v>
      </c>
      <c r="I939" t="s">
        <v>2310</v>
      </c>
      <c r="J939" t="str">
        <f>VLOOKUP(I939,'C701- Recalculate'!$D$27:$D$751,1,0)</f>
        <v>069MPI1230820001</v>
      </c>
      <c r="K939">
        <v>0</v>
      </c>
      <c r="L939">
        <v>21232876</v>
      </c>
      <c r="M939" s="138">
        <f t="shared" si="44"/>
        <v>-21232876</v>
      </c>
      <c r="N939" t="s">
        <v>178</v>
      </c>
      <c r="P939" t="s">
        <v>3839</v>
      </c>
      <c r="R939" t="s">
        <v>3808</v>
      </c>
    </row>
    <row r="940" spans="1:18" hidden="1">
      <c r="A940">
        <v>939</v>
      </c>
      <c r="B940">
        <v>69</v>
      </c>
      <c r="D940">
        <v>701000002</v>
      </c>
      <c r="E940" s="139">
        <v>45021</v>
      </c>
      <c r="F940">
        <f t="shared" si="42"/>
        <v>4</v>
      </c>
      <c r="G940" s="139">
        <v>45021</v>
      </c>
      <c r="H940">
        <f t="shared" si="43"/>
        <v>16</v>
      </c>
      <c r="I940" t="s">
        <v>1893</v>
      </c>
      <c r="J940" t="str">
        <f>VLOOKUP(I940,'C701- Recalculate'!$D$27:$D$751,1,0)</f>
        <v>069MPI1230390003</v>
      </c>
      <c r="K940">
        <v>0</v>
      </c>
      <c r="L940">
        <v>48493151</v>
      </c>
      <c r="M940" s="138">
        <f t="shared" si="44"/>
        <v>-48493151</v>
      </c>
      <c r="N940" t="s">
        <v>178</v>
      </c>
      <c r="P940" t="s">
        <v>3839</v>
      </c>
      <c r="R940" t="s">
        <v>3808</v>
      </c>
    </row>
    <row r="941" spans="1:18" hidden="1">
      <c r="A941">
        <v>940</v>
      </c>
      <c r="B941">
        <v>69</v>
      </c>
      <c r="D941">
        <v>701000002</v>
      </c>
      <c r="E941" s="139">
        <v>45022</v>
      </c>
      <c r="F941">
        <f t="shared" si="42"/>
        <v>4</v>
      </c>
      <c r="G941" s="139">
        <v>45022</v>
      </c>
      <c r="H941">
        <f t="shared" si="43"/>
        <v>16</v>
      </c>
      <c r="I941" t="s">
        <v>1890</v>
      </c>
      <c r="J941" t="str">
        <f>VLOOKUP(I941,'C701- Recalculate'!$D$27:$D$751,1,0)</f>
        <v>069MPI1230390002</v>
      </c>
      <c r="K941">
        <v>0</v>
      </c>
      <c r="L941">
        <v>48493151</v>
      </c>
      <c r="M941" s="138">
        <f t="shared" si="44"/>
        <v>-48493151</v>
      </c>
      <c r="N941" t="s">
        <v>178</v>
      </c>
      <c r="P941" t="s">
        <v>3839</v>
      </c>
      <c r="R941" t="s">
        <v>3808</v>
      </c>
    </row>
    <row r="942" spans="1:18" hidden="1">
      <c r="A942">
        <v>941</v>
      </c>
      <c r="B942">
        <v>69</v>
      </c>
      <c r="D942">
        <v>701000002</v>
      </c>
      <c r="E942" s="139">
        <v>45023</v>
      </c>
      <c r="F942">
        <f t="shared" si="42"/>
        <v>4</v>
      </c>
      <c r="G942" s="139">
        <v>45023</v>
      </c>
      <c r="H942">
        <f t="shared" si="43"/>
        <v>16</v>
      </c>
      <c r="I942" t="s">
        <v>1890</v>
      </c>
      <c r="J942" t="str">
        <f>VLOOKUP(I942,'C701- Recalculate'!$D$27:$D$751,1,0)</f>
        <v>069MPI1230390002</v>
      </c>
      <c r="K942">
        <v>0</v>
      </c>
      <c r="L942">
        <v>48493150</v>
      </c>
      <c r="M942" s="138">
        <f t="shared" si="44"/>
        <v>-48493150</v>
      </c>
      <c r="N942" t="s">
        <v>178</v>
      </c>
      <c r="P942" t="s">
        <v>3839</v>
      </c>
      <c r="R942" t="s">
        <v>3808</v>
      </c>
    </row>
    <row r="943" spans="1:18" hidden="1">
      <c r="A943">
        <v>942</v>
      </c>
      <c r="B943">
        <v>69</v>
      </c>
      <c r="D943">
        <v>701000002</v>
      </c>
      <c r="E943" s="139">
        <v>45023</v>
      </c>
      <c r="F943">
        <f t="shared" si="42"/>
        <v>4</v>
      </c>
      <c r="G943" s="139">
        <v>45023</v>
      </c>
      <c r="H943">
        <f t="shared" si="43"/>
        <v>16</v>
      </c>
      <c r="I943" t="s">
        <v>2171</v>
      </c>
      <c r="J943" t="str">
        <f>VLOOKUP(I943,'C701- Recalculate'!$D$27:$D$751,1,0)</f>
        <v>069MPI1230520007</v>
      </c>
      <c r="K943">
        <v>0</v>
      </c>
      <c r="L943">
        <v>56164384</v>
      </c>
      <c r="M943" s="138">
        <f t="shared" si="44"/>
        <v>-56164384</v>
      </c>
      <c r="N943" t="s">
        <v>178</v>
      </c>
      <c r="P943" t="s">
        <v>3839</v>
      </c>
      <c r="R943" t="s">
        <v>3808</v>
      </c>
    </row>
    <row r="944" spans="1:18" hidden="1">
      <c r="A944">
        <v>943</v>
      </c>
      <c r="B944">
        <v>69</v>
      </c>
      <c r="D944">
        <v>701000002</v>
      </c>
      <c r="E944" s="139">
        <v>45057</v>
      </c>
      <c r="F944">
        <f t="shared" si="42"/>
        <v>5</v>
      </c>
      <c r="G944" s="139">
        <v>45057</v>
      </c>
      <c r="H944">
        <f t="shared" si="43"/>
        <v>16</v>
      </c>
      <c r="I944" t="s">
        <v>2396</v>
      </c>
      <c r="J944" t="str">
        <f>VLOOKUP(I944,'C701- Recalculate'!$D$27:$D$751,1,0)</f>
        <v>069MPI1231080004</v>
      </c>
      <c r="K944">
        <v>0</v>
      </c>
      <c r="L944">
        <v>55479452</v>
      </c>
      <c r="M944" s="138">
        <f t="shared" si="44"/>
        <v>-55479452</v>
      </c>
      <c r="N944" t="s">
        <v>178</v>
      </c>
      <c r="P944" t="s">
        <v>3839</v>
      </c>
      <c r="R944" t="s">
        <v>3808</v>
      </c>
    </row>
    <row r="945" spans="1:18" hidden="1">
      <c r="A945">
        <v>944</v>
      </c>
      <c r="B945">
        <v>69</v>
      </c>
      <c r="D945">
        <v>701000002</v>
      </c>
      <c r="E945" s="139">
        <v>45057</v>
      </c>
      <c r="F945">
        <f t="shared" si="42"/>
        <v>5</v>
      </c>
      <c r="G945" s="139">
        <v>45057</v>
      </c>
      <c r="H945">
        <f t="shared" si="43"/>
        <v>16</v>
      </c>
      <c r="I945" t="s">
        <v>2416</v>
      </c>
      <c r="J945" t="str">
        <f>VLOOKUP(I945,'C701- Recalculate'!$D$27:$D$751,1,0)</f>
        <v>069MPI1231140001</v>
      </c>
      <c r="K945">
        <v>0</v>
      </c>
      <c r="L945">
        <v>56438356</v>
      </c>
      <c r="M945" s="138">
        <f t="shared" si="44"/>
        <v>-56438356</v>
      </c>
      <c r="N945" t="s">
        <v>178</v>
      </c>
      <c r="P945" t="s">
        <v>3839</v>
      </c>
      <c r="R945" t="s">
        <v>3808</v>
      </c>
    </row>
    <row r="946" spans="1:18" hidden="1">
      <c r="A946">
        <v>945</v>
      </c>
      <c r="B946">
        <v>69</v>
      </c>
      <c r="D946">
        <v>701000002</v>
      </c>
      <c r="E946" s="139">
        <v>45061</v>
      </c>
      <c r="F946">
        <f t="shared" si="42"/>
        <v>5</v>
      </c>
      <c r="G946" s="139">
        <v>45061</v>
      </c>
      <c r="H946">
        <f t="shared" si="43"/>
        <v>16</v>
      </c>
      <c r="I946" t="s">
        <v>2385</v>
      </c>
      <c r="J946" t="str">
        <f>VLOOKUP(I946,'C701- Recalculate'!$D$27:$D$751,1,0)</f>
        <v>069MPI1231080003</v>
      </c>
      <c r="K946">
        <v>0</v>
      </c>
      <c r="L946">
        <v>112328767</v>
      </c>
      <c r="M946" s="138">
        <f t="shared" si="44"/>
        <v>-112328767</v>
      </c>
      <c r="N946" t="s">
        <v>178</v>
      </c>
      <c r="P946" t="s">
        <v>3839</v>
      </c>
      <c r="R946" t="s">
        <v>3808</v>
      </c>
    </row>
    <row r="947" spans="1:18" hidden="1">
      <c r="A947">
        <v>946</v>
      </c>
      <c r="B947">
        <v>69</v>
      </c>
      <c r="D947">
        <v>701000002</v>
      </c>
      <c r="E947" s="139">
        <v>45061</v>
      </c>
      <c r="F947">
        <f t="shared" si="42"/>
        <v>5</v>
      </c>
      <c r="G947" s="139">
        <v>45061</v>
      </c>
      <c r="H947">
        <f t="shared" si="43"/>
        <v>16</v>
      </c>
      <c r="I947" t="s">
        <v>2404</v>
      </c>
      <c r="J947" t="str">
        <f>VLOOKUP(I947,'C701- Recalculate'!$D$27:$D$751,1,0)</f>
        <v>069MPI1231100002</v>
      </c>
      <c r="K947">
        <v>0</v>
      </c>
      <c r="L947">
        <v>69178082</v>
      </c>
      <c r="M947" s="138">
        <f t="shared" si="44"/>
        <v>-69178082</v>
      </c>
      <c r="N947" t="s">
        <v>178</v>
      </c>
      <c r="P947" t="s">
        <v>3839</v>
      </c>
      <c r="R947" t="s">
        <v>3808</v>
      </c>
    </row>
    <row r="948" spans="1:18" hidden="1">
      <c r="A948">
        <v>947</v>
      </c>
      <c r="B948">
        <v>69</v>
      </c>
      <c r="D948">
        <v>701000002</v>
      </c>
      <c r="E948" s="139">
        <v>45061</v>
      </c>
      <c r="F948">
        <f t="shared" si="42"/>
        <v>5</v>
      </c>
      <c r="G948" s="139">
        <v>45061</v>
      </c>
      <c r="H948">
        <f t="shared" si="43"/>
        <v>16</v>
      </c>
      <c r="I948" t="s">
        <v>2416</v>
      </c>
      <c r="J948" t="str">
        <f>VLOOKUP(I948,'C701- Recalculate'!$D$27:$D$751,1,0)</f>
        <v>069MPI1231140001</v>
      </c>
      <c r="K948">
        <v>0</v>
      </c>
      <c r="L948">
        <v>112876712</v>
      </c>
      <c r="M948" s="138">
        <f t="shared" si="44"/>
        <v>-112876712</v>
      </c>
      <c r="N948" t="s">
        <v>178</v>
      </c>
      <c r="P948" t="s">
        <v>3839</v>
      </c>
      <c r="R948" t="s">
        <v>3808</v>
      </c>
    </row>
    <row r="949" spans="1:18" hidden="1">
      <c r="A949">
        <v>948</v>
      </c>
      <c r="B949">
        <v>69</v>
      </c>
      <c r="D949">
        <v>701000002</v>
      </c>
      <c r="E949" s="139">
        <v>45061</v>
      </c>
      <c r="F949">
        <f t="shared" si="42"/>
        <v>5</v>
      </c>
      <c r="G949" s="139">
        <v>45061</v>
      </c>
      <c r="H949">
        <f t="shared" si="43"/>
        <v>16</v>
      </c>
      <c r="I949" t="s">
        <v>2426</v>
      </c>
      <c r="J949" t="str">
        <f>VLOOKUP(I949,'C701- Recalculate'!$D$27:$D$751,1,0)</f>
        <v>069MPI1231310002</v>
      </c>
      <c r="K949">
        <v>0</v>
      </c>
      <c r="L949">
        <v>44520548</v>
      </c>
      <c r="M949" s="138">
        <f t="shared" si="44"/>
        <v>-44520548</v>
      </c>
      <c r="N949" t="s">
        <v>178</v>
      </c>
      <c r="P949" t="s">
        <v>3839</v>
      </c>
      <c r="R949" t="s">
        <v>3808</v>
      </c>
    </row>
    <row r="950" spans="1:18" hidden="1">
      <c r="A950">
        <v>949</v>
      </c>
      <c r="B950">
        <v>69</v>
      </c>
      <c r="D950">
        <v>701000002</v>
      </c>
      <c r="E950" s="139">
        <v>45061</v>
      </c>
      <c r="F950">
        <f t="shared" si="42"/>
        <v>5</v>
      </c>
      <c r="G950" s="139">
        <v>45061</v>
      </c>
      <c r="H950">
        <f t="shared" si="43"/>
        <v>16</v>
      </c>
      <c r="I950" t="s">
        <v>2440</v>
      </c>
      <c r="J950" t="str">
        <f>VLOOKUP(I950,'C701- Recalculate'!$D$27:$D$751,1,0)</f>
        <v>069MPI1231350001</v>
      </c>
      <c r="K950">
        <v>0</v>
      </c>
      <c r="L950">
        <v>27123288</v>
      </c>
      <c r="M950" s="138">
        <f t="shared" si="44"/>
        <v>-27123288</v>
      </c>
      <c r="N950" t="s">
        <v>178</v>
      </c>
      <c r="P950" t="s">
        <v>3839</v>
      </c>
      <c r="R950" t="s">
        <v>3808</v>
      </c>
    </row>
    <row r="951" spans="1:18" hidden="1">
      <c r="A951">
        <v>950</v>
      </c>
      <c r="B951">
        <v>69</v>
      </c>
      <c r="D951">
        <v>701000002</v>
      </c>
      <c r="E951" s="139">
        <v>45062</v>
      </c>
      <c r="F951">
        <f t="shared" si="42"/>
        <v>5</v>
      </c>
      <c r="G951" s="139">
        <v>45062</v>
      </c>
      <c r="H951">
        <f t="shared" si="43"/>
        <v>16</v>
      </c>
      <c r="I951" t="s">
        <v>2404</v>
      </c>
      <c r="J951" t="str">
        <f>VLOOKUP(I951,'C701- Recalculate'!$D$27:$D$751,1,0)</f>
        <v>069MPI1231100002</v>
      </c>
      <c r="K951">
        <v>0</v>
      </c>
      <c r="L951">
        <v>69178082</v>
      </c>
      <c r="M951" s="138">
        <f t="shared" si="44"/>
        <v>-69178082</v>
      </c>
      <c r="N951" t="s">
        <v>178</v>
      </c>
      <c r="P951" t="s">
        <v>3839</v>
      </c>
      <c r="R951" t="s">
        <v>3808</v>
      </c>
    </row>
    <row r="952" spans="1:18" hidden="1">
      <c r="A952">
        <v>951</v>
      </c>
      <c r="B952">
        <v>69</v>
      </c>
      <c r="D952">
        <v>701000002</v>
      </c>
      <c r="E952" s="139">
        <v>45062</v>
      </c>
      <c r="F952">
        <f t="shared" si="42"/>
        <v>5</v>
      </c>
      <c r="G952" s="139">
        <v>45062</v>
      </c>
      <c r="H952">
        <f t="shared" si="43"/>
        <v>16</v>
      </c>
      <c r="I952" t="s">
        <v>2426</v>
      </c>
      <c r="J952" t="str">
        <f>VLOOKUP(I952,'C701- Recalculate'!$D$27:$D$751,1,0)</f>
        <v>069MPI1231310002</v>
      </c>
      <c r="K952">
        <v>0</v>
      </c>
      <c r="L952">
        <v>44520548</v>
      </c>
      <c r="M952" s="138">
        <f t="shared" si="44"/>
        <v>-44520548</v>
      </c>
      <c r="N952" t="s">
        <v>178</v>
      </c>
      <c r="P952" t="s">
        <v>3839</v>
      </c>
      <c r="R952" t="s">
        <v>3808</v>
      </c>
    </row>
    <row r="953" spans="1:18" hidden="1">
      <c r="A953">
        <v>952</v>
      </c>
      <c r="B953">
        <v>69</v>
      </c>
      <c r="D953">
        <v>701000002</v>
      </c>
      <c r="E953" s="139">
        <v>45063</v>
      </c>
      <c r="F953">
        <f t="shared" si="42"/>
        <v>5</v>
      </c>
      <c r="G953" s="139">
        <v>45063</v>
      </c>
      <c r="H953">
        <f t="shared" si="43"/>
        <v>16</v>
      </c>
      <c r="I953" t="s">
        <v>2393</v>
      </c>
      <c r="J953" t="str">
        <f>VLOOKUP(I953,'C701- Recalculate'!$D$27:$D$751,1,0)</f>
        <v>069MPI1231080002</v>
      </c>
      <c r="K953">
        <v>0</v>
      </c>
      <c r="L953">
        <v>62904110</v>
      </c>
      <c r="M953" s="138">
        <f t="shared" si="44"/>
        <v>-62904110</v>
      </c>
      <c r="N953" t="s">
        <v>178</v>
      </c>
      <c r="P953" t="s">
        <v>3839</v>
      </c>
      <c r="R953" t="s">
        <v>3808</v>
      </c>
    </row>
    <row r="954" spans="1:18" hidden="1">
      <c r="A954">
        <v>953</v>
      </c>
      <c r="B954">
        <v>69</v>
      </c>
      <c r="D954">
        <v>701000002</v>
      </c>
      <c r="E954" s="139">
        <v>45063</v>
      </c>
      <c r="F954">
        <f t="shared" si="42"/>
        <v>5</v>
      </c>
      <c r="G954" s="139">
        <v>45063</v>
      </c>
      <c r="H954">
        <f t="shared" si="43"/>
        <v>16</v>
      </c>
      <c r="I954" t="s">
        <v>2396</v>
      </c>
      <c r="J954" t="str">
        <f>VLOOKUP(I954,'C701- Recalculate'!$D$27:$D$751,1,0)</f>
        <v>069MPI1231080004</v>
      </c>
      <c r="K954">
        <v>0</v>
      </c>
      <c r="L954">
        <v>55479452</v>
      </c>
      <c r="M954" s="138">
        <f t="shared" si="44"/>
        <v>-55479452</v>
      </c>
      <c r="N954" t="s">
        <v>178</v>
      </c>
      <c r="P954" t="s">
        <v>3839</v>
      </c>
      <c r="R954" t="s">
        <v>3808</v>
      </c>
    </row>
    <row r="955" spans="1:18" hidden="1">
      <c r="A955">
        <v>954</v>
      </c>
      <c r="B955">
        <v>69</v>
      </c>
      <c r="D955">
        <v>701000002</v>
      </c>
      <c r="E955" s="139">
        <v>44977</v>
      </c>
      <c r="F955">
        <f t="shared" si="42"/>
        <v>2</v>
      </c>
      <c r="G955" s="139">
        <v>44977</v>
      </c>
      <c r="H955">
        <f t="shared" si="43"/>
        <v>16</v>
      </c>
      <c r="I955" t="s">
        <v>2048</v>
      </c>
      <c r="J955" t="str">
        <f>VLOOKUP(I955,'C701- Recalculate'!$D$27:$D$751,1,0)</f>
        <v>069MPI1230460005</v>
      </c>
      <c r="K955">
        <v>0</v>
      </c>
      <c r="L955">
        <v>108219178</v>
      </c>
      <c r="M955" s="138">
        <f t="shared" si="44"/>
        <v>-108219178</v>
      </c>
      <c r="N955" t="s">
        <v>178</v>
      </c>
      <c r="P955" t="s">
        <v>3839</v>
      </c>
      <c r="R955" t="s">
        <v>3808</v>
      </c>
    </row>
    <row r="956" spans="1:18" hidden="1">
      <c r="A956">
        <v>955</v>
      </c>
      <c r="B956">
        <v>69</v>
      </c>
      <c r="D956">
        <v>701000002</v>
      </c>
      <c r="E956" s="139">
        <v>44977</v>
      </c>
      <c r="F956">
        <f t="shared" si="42"/>
        <v>2</v>
      </c>
      <c r="G956" s="139">
        <v>44977</v>
      </c>
      <c r="H956">
        <f t="shared" si="43"/>
        <v>16</v>
      </c>
      <c r="I956" t="s">
        <v>2055</v>
      </c>
      <c r="J956" t="str">
        <f>VLOOKUP(I956,'C701- Recalculate'!$D$27:$D$751,1,0)</f>
        <v>069MPI1230460006</v>
      </c>
      <c r="K956">
        <v>0</v>
      </c>
      <c r="L956">
        <v>108219178</v>
      </c>
      <c r="M956" s="138">
        <f t="shared" si="44"/>
        <v>-108219178</v>
      </c>
      <c r="N956" t="s">
        <v>178</v>
      </c>
      <c r="P956" t="s">
        <v>3839</v>
      </c>
      <c r="R956" t="s">
        <v>3808</v>
      </c>
    </row>
    <row r="957" spans="1:18" hidden="1">
      <c r="A957">
        <v>956</v>
      </c>
      <c r="B957">
        <v>69</v>
      </c>
      <c r="D957">
        <v>701000002</v>
      </c>
      <c r="E957" s="139">
        <v>44977</v>
      </c>
      <c r="F957">
        <f t="shared" si="42"/>
        <v>2</v>
      </c>
      <c r="G957" s="139">
        <v>44977</v>
      </c>
      <c r="H957">
        <f t="shared" si="43"/>
        <v>16</v>
      </c>
      <c r="I957" t="s">
        <v>2097</v>
      </c>
      <c r="J957" t="str">
        <f>VLOOKUP(I957,'C701- Recalculate'!$D$27:$D$751,1,0)</f>
        <v>069MPI1230470009</v>
      </c>
      <c r="K957">
        <v>0</v>
      </c>
      <c r="L957">
        <v>69041096</v>
      </c>
      <c r="M957" s="138">
        <f t="shared" si="44"/>
        <v>-69041096</v>
      </c>
      <c r="N957" t="s">
        <v>178</v>
      </c>
      <c r="P957" t="s">
        <v>3839</v>
      </c>
      <c r="R957" t="s">
        <v>3808</v>
      </c>
    </row>
    <row r="958" spans="1:18" hidden="1">
      <c r="A958">
        <v>957</v>
      </c>
      <c r="B958">
        <v>69</v>
      </c>
      <c r="D958">
        <v>701000002</v>
      </c>
      <c r="E958" s="139">
        <v>44977</v>
      </c>
      <c r="F958">
        <f t="shared" si="42"/>
        <v>2</v>
      </c>
      <c r="G958" s="139">
        <v>44977</v>
      </c>
      <c r="H958">
        <f t="shared" si="43"/>
        <v>16</v>
      </c>
      <c r="I958" t="s">
        <v>2116</v>
      </c>
      <c r="J958" t="str">
        <f>VLOOKUP(I958,'C701- Recalculate'!$D$27:$D$751,1,0)</f>
        <v>069MPI1230480001</v>
      </c>
      <c r="K958">
        <v>0</v>
      </c>
      <c r="L958">
        <v>82191781</v>
      </c>
      <c r="M958" s="138">
        <f t="shared" si="44"/>
        <v>-82191781</v>
      </c>
      <c r="N958" t="s">
        <v>178</v>
      </c>
      <c r="P958" t="s">
        <v>3839</v>
      </c>
      <c r="R958" t="s">
        <v>3808</v>
      </c>
    </row>
    <row r="959" spans="1:18" hidden="1">
      <c r="A959">
        <v>958</v>
      </c>
      <c r="B959">
        <v>69</v>
      </c>
      <c r="D959">
        <v>701000002</v>
      </c>
      <c r="E959" s="139">
        <v>44977</v>
      </c>
      <c r="F959">
        <f t="shared" si="42"/>
        <v>2</v>
      </c>
      <c r="G959" s="139">
        <v>44977</v>
      </c>
      <c r="H959">
        <f t="shared" si="43"/>
        <v>16</v>
      </c>
      <c r="I959" t="s">
        <v>2120</v>
      </c>
      <c r="J959" t="str">
        <f>VLOOKUP(I959,'C701- Recalculate'!$D$27:$D$751,1,0)</f>
        <v>069MPI1230480002</v>
      </c>
      <c r="K959">
        <v>0</v>
      </c>
      <c r="L959">
        <v>85479452</v>
      </c>
      <c r="M959" s="138">
        <f t="shared" si="44"/>
        <v>-85479452</v>
      </c>
      <c r="N959" t="s">
        <v>178</v>
      </c>
      <c r="P959" t="s">
        <v>3839</v>
      </c>
      <c r="R959" t="s">
        <v>3808</v>
      </c>
    </row>
    <row r="960" spans="1:18" hidden="1">
      <c r="A960">
        <v>959</v>
      </c>
      <c r="B960">
        <v>69</v>
      </c>
      <c r="D960">
        <v>701000002</v>
      </c>
      <c r="E960" s="139">
        <v>44977</v>
      </c>
      <c r="F960">
        <f t="shared" si="42"/>
        <v>2</v>
      </c>
      <c r="G960" s="139">
        <v>44977</v>
      </c>
      <c r="H960">
        <f t="shared" si="43"/>
        <v>16</v>
      </c>
      <c r="I960" t="s">
        <v>2103</v>
      </c>
      <c r="J960" t="str">
        <f>VLOOKUP(I960,'C701- Recalculate'!$D$27:$D$751,1,0)</f>
        <v>069MPI1230480005</v>
      </c>
      <c r="K960">
        <v>0</v>
      </c>
      <c r="L960">
        <v>20164383</v>
      </c>
      <c r="M960" s="138">
        <f t="shared" si="44"/>
        <v>-20164383</v>
      </c>
      <c r="N960" t="s">
        <v>178</v>
      </c>
      <c r="P960" t="s">
        <v>3839</v>
      </c>
      <c r="R960" t="s">
        <v>3808</v>
      </c>
    </row>
    <row r="961" spans="1:18" hidden="1">
      <c r="A961">
        <v>960</v>
      </c>
      <c r="B961">
        <v>69</v>
      </c>
      <c r="D961">
        <v>701000002</v>
      </c>
      <c r="E961" s="139">
        <v>44977</v>
      </c>
      <c r="F961">
        <f t="shared" si="42"/>
        <v>2</v>
      </c>
      <c r="G961" s="139">
        <v>44977</v>
      </c>
      <c r="H961">
        <f t="shared" si="43"/>
        <v>16</v>
      </c>
      <c r="I961" t="s">
        <v>2123</v>
      </c>
      <c r="J961" t="str">
        <f>VLOOKUP(I961,'C701- Recalculate'!$D$27:$D$751,1,0)</f>
        <v>069MPI1230480011</v>
      </c>
      <c r="K961">
        <v>0</v>
      </c>
      <c r="L961">
        <v>51506849</v>
      </c>
      <c r="M961" s="138">
        <f t="shared" si="44"/>
        <v>-51506849</v>
      </c>
      <c r="N961" t="s">
        <v>178</v>
      </c>
      <c r="P961" t="s">
        <v>3839</v>
      </c>
      <c r="R961" t="s">
        <v>3808</v>
      </c>
    </row>
    <row r="962" spans="1:18" hidden="1">
      <c r="A962">
        <v>961</v>
      </c>
      <c r="B962">
        <v>69</v>
      </c>
      <c r="D962">
        <v>701000002</v>
      </c>
      <c r="E962" s="139">
        <v>44977</v>
      </c>
      <c r="F962">
        <f t="shared" si="42"/>
        <v>2</v>
      </c>
      <c r="G962" s="139">
        <v>44977</v>
      </c>
      <c r="H962">
        <f t="shared" si="43"/>
        <v>16</v>
      </c>
      <c r="I962" t="s">
        <v>2142</v>
      </c>
      <c r="J962" t="str">
        <f>VLOOKUP(I962,'C701- Recalculate'!$D$27:$D$751,1,0)</f>
        <v>069MPI1230510003</v>
      </c>
      <c r="K962">
        <v>0</v>
      </c>
      <c r="L962">
        <v>37808219</v>
      </c>
      <c r="M962" s="138">
        <f t="shared" si="44"/>
        <v>-37808219</v>
      </c>
      <c r="N962" t="s">
        <v>178</v>
      </c>
      <c r="P962" t="s">
        <v>3839</v>
      </c>
      <c r="R962" t="s">
        <v>3808</v>
      </c>
    </row>
    <row r="963" spans="1:18" hidden="1">
      <c r="A963">
        <v>962</v>
      </c>
      <c r="B963">
        <v>69</v>
      </c>
      <c r="D963">
        <v>701000002</v>
      </c>
      <c r="E963" s="139">
        <v>44977</v>
      </c>
      <c r="F963">
        <f t="shared" ref="F963:F1026" si="45">MONTH(E963)</f>
        <v>2</v>
      </c>
      <c r="G963" s="139">
        <v>44977</v>
      </c>
      <c r="H963">
        <f t="shared" ref="H963:H1026" si="46">LEN(I963)</f>
        <v>16</v>
      </c>
      <c r="I963" t="s">
        <v>2155</v>
      </c>
      <c r="J963" t="str">
        <f>VLOOKUP(I963,'C701- Recalculate'!$D$27:$D$751,1,0)</f>
        <v>069MPI1230510004</v>
      </c>
      <c r="K963">
        <v>0</v>
      </c>
      <c r="L963">
        <v>24657534</v>
      </c>
      <c r="M963" s="138">
        <f t="shared" ref="M963:M1026" si="47">K963-L963</f>
        <v>-24657534</v>
      </c>
      <c r="N963" t="s">
        <v>178</v>
      </c>
      <c r="P963" t="s">
        <v>3839</v>
      </c>
      <c r="R963" t="s">
        <v>3808</v>
      </c>
    </row>
    <row r="964" spans="1:18" hidden="1">
      <c r="A964">
        <v>963</v>
      </c>
      <c r="B964">
        <v>69</v>
      </c>
      <c r="D964">
        <v>701000002</v>
      </c>
      <c r="E964" s="139">
        <v>44978</v>
      </c>
      <c r="F964">
        <f t="shared" si="45"/>
        <v>2</v>
      </c>
      <c r="G964" s="139">
        <v>44978</v>
      </c>
      <c r="H964">
        <f t="shared" si="46"/>
        <v>16</v>
      </c>
      <c r="I964" t="s">
        <v>2055</v>
      </c>
      <c r="J964" t="str">
        <f>VLOOKUP(I964,'C701- Recalculate'!$D$27:$D$751,1,0)</f>
        <v>069MPI1230460006</v>
      </c>
      <c r="K964">
        <v>0</v>
      </c>
      <c r="L964">
        <v>54109589</v>
      </c>
      <c r="M964" s="138">
        <f t="shared" si="47"/>
        <v>-54109589</v>
      </c>
      <c r="N964" t="s">
        <v>178</v>
      </c>
      <c r="P964" t="s">
        <v>3839</v>
      </c>
      <c r="R964" t="s">
        <v>3808</v>
      </c>
    </row>
    <row r="965" spans="1:18" hidden="1">
      <c r="A965">
        <v>964</v>
      </c>
      <c r="B965">
        <v>69</v>
      </c>
      <c r="D965">
        <v>701000002</v>
      </c>
      <c r="E965" s="139">
        <v>44978</v>
      </c>
      <c r="F965">
        <f t="shared" si="45"/>
        <v>2</v>
      </c>
      <c r="G965" s="139">
        <v>44978</v>
      </c>
      <c r="H965">
        <f t="shared" si="46"/>
        <v>16</v>
      </c>
      <c r="I965" t="s">
        <v>2180</v>
      </c>
      <c r="J965" t="str">
        <f>VLOOKUP(I965,'C701- Recalculate'!$D$27:$D$751,1,0)</f>
        <v>069MPI1230520005</v>
      </c>
      <c r="K965">
        <v>0</v>
      </c>
      <c r="L965">
        <v>26301370</v>
      </c>
      <c r="M965" s="138">
        <f t="shared" si="47"/>
        <v>-26301370</v>
      </c>
      <c r="N965" t="s">
        <v>178</v>
      </c>
      <c r="P965" t="s">
        <v>3839</v>
      </c>
      <c r="R965" t="s">
        <v>3808</v>
      </c>
    </row>
    <row r="966" spans="1:18" hidden="1">
      <c r="A966">
        <v>965</v>
      </c>
      <c r="B966">
        <v>69</v>
      </c>
      <c r="D966">
        <v>701000002</v>
      </c>
      <c r="E966" s="139">
        <v>44979</v>
      </c>
      <c r="F966">
        <f t="shared" si="45"/>
        <v>2</v>
      </c>
      <c r="G966" s="139">
        <v>44979</v>
      </c>
      <c r="H966">
        <f t="shared" si="46"/>
        <v>16</v>
      </c>
      <c r="I966" t="s">
        <v>2048</v>
      </c>
      <c r="J966" t="str">
        <f>VLOOKUP(I966,'C701- Recalculate'!$D$27:$D$751,1,0)</f>
        <v>069MPI1230460005</v>
      </c>
      <c r="K966">
        <v>0</v>
      </c>
      <c r="L966">
        <v>54109589</v>
      </c>
      <c r="M966" s="138">
        <f t="shared" si="47"/>
        <v>-54109589</v>
      </c>
      <c r="N966" t="s">
        <v>178</v>
      </c>
      <c r="P966" t="s">
        <v>3839</v>
      </c>
      <c r="R966" t="s">
        <v>3808</v>
      </c>
    </row>
    <row r="967" spans="1:18" hidden="1">
      <c r="A967">
        <v>966</v>
      </c>
      <c r="B967">
        <v>69</v>
      </c>
      <c r="D967">
        <v>701000002</v>
      </c>
      <c r="E967" s="139">
        <v>44979</v>
      </c>
      <c r="F967">
        <f t="shared" si="45"/>
        <v>2</v>
      </c>
      <c r="G967" s="139">
        <v>44979</v>
      </c>
      <c r="H967">
        <f t="shared" si="46"/>
        <v>16</v>
      </c>
      <c r="I967" t="s">
        <v>2055</v>
      </c>
      <c r="J967" t="str">
        <f>VLOOKUP(I967,'C701- Recalculate'!$D$27:$D$751,1,0)</f>
        <v>069MPI1230460006</v>
      </c>
      <c r="K967">
        <v>0</v>
      </c>
      <c r="L967">
        <v>54109589</v>
      </c>
      <c r="M967" s="138">
        <f t="shared" si="47"/>
        <v>-54109589</v>
      </c>
      <c r="N967" t="s">
        <v>178</v>
      </c>
      <c r="P967" t="s">
        <v>3839</v>
      </c>
      <c r="R967" t="s">
        <v>3808</v>
      </c>
    </row>
    <row r="968" spans="1:18" hidden="1">
      <c r="A968">
        <v>967</v>
      </c>
      <c r="B968">
        <v>69</v>
      </c>
      <c r="D968">
        <v>701000002</v>
      </c>
      <c r="E968" s="139">
        <v>44980</v>
      </c>
      <c r="F968">
        <f t="shared" si="45"/>
        <v>2</v>
      </c>
      <c r="G968" s="139">
        <v>44980</v>
      </c>
      <c r="H968">
        <f t="shared" si="46"/>
        <v>16</v>
      </c>
      <c r="I968" t="s">
        <v>2048</v>
      </c>
      <c r="J968" t="str">
        <f>VLOOKUP(I968,'C701- Recalculate'!$D$27:$D$751,1,0)</f>
        <v>069MPI1230460005</v>
      </c>
      <c r="K968">
        <v>0</v>
      </c>
      <c r="L968">
        <v>54109589</v>
      </c>
      <c r="M968" s="138">
        <f t="shared" si="47"/>
        <v>-54109589</v>
      </c>
      <c r="N968" t="s">
        <v>178</v>
      </c>
      <c r="P968" t="s">
        <v>3839</v>
      </c>
      <c r="R968" t="s">
        <v>3808</v>
      </c>
    </row>
    <row r="969" spans="1:18" hidden="1">
      <c r="A969">
        <v>968</v>
      </c>
      <c r="B969">
        <v>69</v>
      </c>
      <c r="D969">
        <v>701000002</v>
      </c>
      <c r="E969" s="139">
        <v>44980</v>
      </c>
      <c r="F969">
        <f t="shared" si="45"/>
        <v>2</v>
      </c>
      <c r="G969" s="139">
        <v>44980</v>
      </c>
      <c r="H969">
        <f t="shared" si="46"/>
        <v>16</v>
      </c>
      <c r="I969" t="s">
        <v>2055</v>
      </c>
      <c r="J969" t="str">
        <f>VLOOKUP(I969,'C701- Recalculate'!$D$27:$D$751,1,0)</f>
        <v>069MPI1230460006</v>
      </c>
      <c r="K969">
        <v>0</v>
      </c>
      <c r="L969">
        <v>54109589</v>
      </c>
      <c r="M969" s="138">
        <f t="shared" si="47"/>
        <v>-54109589</v>
      </c>
      <c r="N969" t="s">
        <v>178</v>
      </c>
      <c r="P969" t="s">
        <v>3839</v>
      </c>
      <c r="R969" t="s">
        <v>3808</v>
      </c>
    </row>
    <row r="970" spans="1:18" hidden="1">
      <c r="A970">
        <v>969</v>
      </c>
      <c r="B970">
        <v>69</v>
      </c>
      <c r="D970">
        <v>701000002</v>
      </c>
      <c r="E970" s="139">
        <v>44980</v>
      </c>
      <c r="F970">
        <f t="shared" si="45"/>
        <v>2</v>
      </c>
      <c r="G970" s="139">
        <v>44980</v>
      </c>
      <c r="H970">
        <f t="shared" si="46"/>
        <v>16</v>
      </c>
      <c r="I970" t="s">
        <v>2116</v>
      </c>
      <c r="J970" t="str">
        <f>VLOOKUP(I970,'C701- Recalculate'!$D$27:$D$751,1,0)</f>
        <v>069MPI1230480001</v>
      </c>
      <c r="K970">
        <v>0</v>
      </c>
      <c r="L970">
        <v>41095891</v>
      </c>
      <c r="M970" s="138">
        <f t="shared" si="47"/>
        <v>-41095891</v>
      </c>
      <c r="N970" t="s">
        <v>178</v>
      </c>
      <c r="P970" t="s">
        <v>3839</v>
      </c>
      <c r="R970" t="s">
        <v>3808</v>
      </c>
    </row>
    <row r="971" spans="1:18" hidden="1">
      <c r="A971">
        <v>970</v>
      </c>
      <c r="B971">
        <v>69</v>
      </c>
      <c r="D971">
        <v>701000002</v>
      </c>
      <c r="E971" s="139">
        <v>44980</v>
      </c>
      <c r="F971">
        <f t="shared" si="45"/>
        <v>2</v>
      </c>
      <c r="G971" s="139">
        <v>44980</v>
      </c>
      <c r="H971">
        <f t="shared" si="46"/>
        <v>16</v>
      </c>
      <c r="I971" t="s">
        <v>2161</v>
      </c>
      <c r="J971" t="str">
        <f>VLOOKUP(I971,'C701- Recalculate'!$D$27:$D$751,1,0)</f>
        <v>069MPI1230510007</v>
      </c>
      <c r="K971">
        <v>0</v>
      </c>
      <c r="L971">
        <v>37260274</v>
      </c>
      <c r="M971" s="138">
        <f t="shared" si="47"/>
        <v>-37260274</v>
      </c>
      <c r="N971" t="s">
        <v>178</v>
      </c>
      <c r="P971" t="s">
        <v>3839</v>
      </c>
      <c r="R971" t="s">
        <v>3808</v>
      </c>
    </row>
    <row r="972" spans="1:18" hidden="1">
      <c r="A972">
        <v>971</v>
      </c>
      <c r="B972">
        <v>69</v>
      </c>
      <c r="D972">
        <v>701000002</v>
      </c>
      <c r="E972" s="139">
        <v>44981</v>
      </c>
      <c r="F972">
        <f t="shared" si="45"/>
        <v>2</v>
      </c>
      <c r="G972" s="139">
        <v>44981</v>
      </c>
      <c r="H972">
        <f t="shared" si="46"/>
        <v>16</v>
      </c>
      <c r="I972" t="s">
        <v>1890</v>
      </c>
      <c r="J972" t="str">
        <f>VLOOKUP(I972,'C701- Recalculate'!$D$27:$D$751,1,0)</f>
        <v>069MPI1230390002</v>
      </c>
      <c r="K972">
        <v>0</v>
      </c>
      <c r="L972">
        <v>48493151</v>
      </c>
      <c r="M972" s="138">
        <f t="shared" si="47"/>
        <v>-48493151</v>
      </c>
      <c r="N972" t="s">
        <v>178</v>
      </c>
      <c r="P972" t="s">
        <v>3839</v>
      </c>
      <c r="R972" t="s">
        <v>3808</v>
      </c>
    </row>
    <row r="973" spans="1:18" hidden="1">
      <c r="A973">
        <v>972</v>
      </c>
      <c r="B973">
        <v>69</v>
      </c>
      <c r="D973">
        <v>701000002</v>
      </c>
      <c r="E973" s="139">
        <v>44981</v>
      </c>
      <c r="F973">
        <f t="shared" si="45"/>
        <v>2</v>
      </c>
      <c r="G973" s="139">
        <v>44981</v>
      </c>
      <c r="H973">
        <f t="shared" si="46"/>
        <v>16</v>
      </c>
      <c r="I973" t="s">
        <v>2132</v>
      </c>
      <c r="J973" t="str">
        <f>VLOOKUP(I973,'C701- Recalculate'!$D$27:$D$751,1,0)</f>
        <v>069MPI1230480008</v>
      </c>
      <c r="K973">
        <v>0</v>
      </c>
      <c r="L973">
        <v>44520548</v>
      </c>
      <c r="M973" s="138">
        <f t="shared" si="47"/>
        <v>-44520548</v>
      </c>
      <c r="N973" t="s">
        <v>178</v>
      </c>
      <c r="P973" t="s">
        <v>3839</v>
      </c>
      <c r="R973" t="s">
        <v>3808</v>
      </c>
    </row>
    <row r="974" spans="1:18" hidden="1">
      <c r="A974">
        <v>973</v>
      </c>
      <c r="B974">
        <v>69</v>
      </c>
      <c r="D974">
        <v>701000002</v>
      </c>
      <c r="E974" s="139">
        <v>44981</v>
      </c>
      <c r="F974">
        <f t="shared" si="45"/>
        <v>2</v>
      </c>
      <c r="G974" s="139">
        <v>44981</v>
      </c>
      <c r="H974">
        <f t="shared" si="46"/>
        <v>16</v>
      </c>
      <c r="I974" t="s">
        <v>2183</v>
      </c>
      <c r="J974" t="str">
        <f>VLOOKUP(I974,'C701- Recalculate'!$D$27:$D$751,1,0)</f>
        <v>069MPI1230520006</v>
      </c>
      <c r="K974">
        <v>0</v>
      </c>
      <c r="L974">
        <v>56164383</v>
      </c>
      <c r="M974" s="138">
        <f t="shared" si="47"/>
        <v>-56164383</v>
      </c>
      <c r="N974" t="s">
        <v>178</v>
      </c>
      <c r="P974" t="s">
        <v>3839</v>
      </c>
      <c r="R974" t="s">
        <v>3808</v>
      </c>
    </row>
    <row r="975" spans="1:18" hidden="1">
      <c r="A975">
        <v>974</v>
      </c>
      <c r="B975">
        <v>69</v>
      </c>
      <c r="D975">
        <v>701000002</v>
      </c>
      <c r="E975" s="139">
        <v>44984</v>
      </c>
      <c r="F975">
        <f t="shared" si="45"/>
        <v>2</v>
      </c>
      <c r="G975" s="139">
        <v>44984</v>
      </c>
      <c r="H975">
        <f t="shared" si="46"/>
        <v>16</v>
      </c>
      <c r="I975" t="s">
        <v>1890</v>
      </c>
      <c r="J975" t="str">
        <f>VLOOKUP(I975,'C701- Recalculate'!$D$27:$D$751,1,0)</f>
        <v>069MPI1230390002</v>
      </c>
      <c r="K975">
        <v>0</v>
      </c>
      <c r="L975">
        <v>96986301</v>
      </c>
      <c r="M975" s="138">
        <f t="shared" si="47"/>
        <v>-96986301</v>
      </c>
      <c r="N975" t="s">
        <v>178</v>
      </c>
      <c r="P975" t="s">
        <v>3839</v>
      </c>
      <c r="R975" t="s">
        <v>3808</v>
      </c>
    </row>
    <row r="976" spans="1:18" hidden="1">
      <c r="A976">
        <v>975</v>
      </c>
      <c r="B976">
        <v>69</v>
      </c>
      <c r="D976">
        <v>701000002</v>
      </c>
      <c r="E976" s="139">
        <v>44984</v>
      </c>
      <c r="F976">
        <f t="shared" si="45"/>
        <v>2</v>
      </c>
      <c r="G976" s="139">
        <v>44984</v>
      </c>
      <c r="H976">
        <f t="shared" si="46"/>
        <v>16</v>
      </c>
      <c r="I976" t="s">
        <v>1893</v>
      </c>
      <c r="J976" t="str">
        <f>VLOOKUP(I976,'C701- Recalculate'!$D$27:$D$751,1,0)</f>
        <v>069MPI1230390003</v>
      </c>
      <c r="K976">
        <v>0</v>
      </c>
      <c r="L976">
        <v>48493151</v>
      </c>
      <c r="M976" s="138">
        <f t="shared" si="47"/>
        <v>-48493151</v>
      </c>
      <c r="N976" t="s">
        <v>178</v>
      </c>
      <c r="P976" t="s">
        <v>3839</v>
      </c>
      <c r="R976" t="s">
        <v>3808</v>
      </c>
    </row>
    <row r="977" spans="1:18" hidden="1">
      <c r="A977">
        <v>976</v>
      </c>
      <c r="B977">
        <v>69</v>
      </c>
      <c r="D977">
        <v>701000002</v>
      </c>
      <c r="E977" s="139">
        <v>44984</v>
      </c>
      <c r="F977">
        <f t="shared" si="45"/>
        <v>2</v>
      </c>
      <c r="G977" s="139">
        <v>44984</v>
      </c>
      <c r="H977">
        <f t="shared" si="46"/>
        <v>16</v>
      </c>
      <c r="I977" t="s">
        <v>2120</v>
      </c>
      <c r="J977" t="str">
        <f>VLOOKUP(I977,'C701- Recalculate'!$D$27:$D$751,1,0)</f>
        <v>069MPI1230480002</v>
      </c>
      <c r="K977">
        <v>0</v>
      </c>
      <c r="L977">
        <v>42739726</v>
      </c>
      <c r="M977" s="138">
        <f t="shared" si="47"/>
        <v>-42739726</v>
      </c>
      <c r="N977" t="s">
        <v>178</v>
      </c>
      <c r="P977" t="s">
        <v>3839</v>
      </c>
      <c r="R977" t="s">
        <v>3808</v>
      </c>
    </row>
    <row r="978" spans="1:18" hidden="1">
      <c r="A978">
        <v>977</v>
      </c>
      <c r="B978">
        <v>69</v>
      </c>
      <c r="D978">
        <v>701000002</v>
      </c>
      <c r="E978" s="139">
        <v>44984</v>
      </c>
      <c r="F978">
        <f t="shared" si="45"/>
        <v>2</v>
      </c>
      <c r="G978" s="139">
        <v>44984</v>
      </c>
      <c r="H978">
        <f t="shared" si="46"/>
        <v>16</v>
      </c>
      <c r="I978" t="s">
        <v>2113</v>
      </c>
      <c r="J978" t="str">
        <f>VLOOKUP(I978,'C701- Recalculate'!$D$27:$D$751,1,0)</f>
        <v>069MPI1230480007</v>
      </c>
      <c r="K978">
        <v>0</v>
      </c>
      <c r="L978">
        <v>36164384</v>
      </c>
      <c r="M978" s="138">
        <f t="shared" si="47"/>
        <v>-36164384</v>
      </c>
      <c r="N978" t="s">
        <v>178</v>
      </c>
      <c r="P978" t="s">
        <v>3839</v>
      </c>
      <c r="R978" t="s">
        <v>3808</v>
      </c>
    </row>
    <row r="979" spans="1:18" hidden="1">
      <c r="A979">
        <v>978</v>
      </c>
      <c r="B979">
        <v>69</v>
      </c>
      <c r="D979">
        <v>701000002</v>
      </c>
      <c r="E979" s="139">
        <v>44984</v>
      </c>
      <c r="F979">
        <f t="shared" si="45"/>
        <v>2</v>
      </c>
      <c r="G979" s="139">
        <v>44984</v>
      </c>
      <c r="H979">
        <f t="shared" si="46"/>
        <v>16</v>
      </c>
      <c r="I979" t="s">
        <v>2161</v>
      </c>
      <c r="J979" t="str">
        <f>VLOOKUP(I979,'C701- Recalculate'!$D$27:$D$751,1,0)</f>
        <v>069MPI1230510007</v>
      </c>
      <c r="K979">
        <v>0</v>
      </c>
      <c r="L979">
        <v>74520548</v>
      </c>
      <c r="M979" s="138">
        <f t="shared" si="47"/>
        <v>-74520548</v>
      </c>
      <c r="N979" t="s">
        <v>178</v>
      </c>
      <c r="P979" t="s">
        <v>3839</v>
      </c>
      <c r="R979" t="s">
        <v>3808</v>
      </c>
    </row>
    <row r="980" spans="1:18" hidden="1">
      <c r="A980">
        <v>979</v>
      </c>
      <c r="B980">
        <v>69</v>
      </c>
      <c r="D980">
        <v>701000002</v>
      </c>
      <c r="E980" s="139">
        <v>44984</v>
      </c>
      <c r="F980">
        <f t="shared" si="45"/>
        <v>2</v>
      </c>
      <c r="G980" s="139">
        <v>44984</v>
      </c>
      <c r="H980">
        <f t="shared" si="46"/>
        <v>16</v>
      </c>
      <c r="I980" t="s">
        <v>2183</v>
      </c>
      <c r="J980" t="str">
        <f>VLOOKUP(I980,'C701- Recalculate'!$D$27:$D$751,1,0)</f>
        <v>069MPI1230520006</v>
      </c>
      <c r="K980">
        <v>0</v>
      </c>
      <c r="L980">
        <v>56164384</v>
      </c>
      <c r="M980" s="138">
        <f t="shared" si="47"/>
        <v>-56164384</v>
      </c>
      <c r="N980" t="s">
        <v>178</v>
      </c>
      <c r="P980" t="s">
        <v>3839</v>
      </c>
      <c r="R980" t="s">
        <v>3808</v>
      </c>
    </row>
    <row r="981" spans="1:18" hidden="1">
      <c r="A981">
        <v>980</v>
      </c>
      <c r="B981">
        <v>69</v>
      </c>
      <c r="D981">
        <v>701000002</v>
      </c>
      <c r="E981" s="139">
        <v>44985</v>
      </c>
      <c r="F981">
        <f t="shared" si="45"/>
        <v>2</v>
      </c>
      <c r="G981" s="139">
        <v>44985</v>
      </c>
      <c r="H981">
        <f t="shared" si="46"/>
        <v>16</v>
      </c>
      <c r="I981" t="s">
        <v>1893</v>
      </c>
      <c r="J981" t="str">
        <f>VLOOKUP(I981,'C701- Recalculate'!$D$27:$D$751,1,0)</f>
        <v>069MPI1230390003</v>
      </c>
      <c r="K981">
        <v>0</v>
      </c>
      <c r="L981">
        <v>48493150</v>
      </c>
      <c r="M981" s="138">
        <f t="shared" si="47"/>
        <v>-48493150</v>
      </c>
      <c r="N981" t="s">
        <v>178</v>
      </c>
      <c r="P981" t="s">
        <v>3839</v>
      </c>
      <c r="R981" t="s">
        <v>3808</v>
      </c>
    </row>
    <row r="982" spans="1:18" hidden="1">
      <c r="A982">
        <v>981</v>
      </c>
      <c r="B982">
        <v>69</v>
      </c>
      <c r="D982">
        <v>701000002</v>
      </c>
      <c r="E982" s="139">
        <v>44960</v>
      </c>
      <c r="F982">
        <f t="shared" si="45"/>
        <v>2</v>
      </c>
      <c r="G982" s="139">
        <v>44960</v>
      </c>
      <c r="H982">
        <f t="shared" si="46"/>
        <v>16</v>
      </c>
      <c r="I982" t="s">
        <v>1623</v>
      </c>
      <c r="J982" t="str">
        <f>VLOOKUP(I982,'C701- Recalculate'!$D$27:$D$751,1,0)</f>
        <v>069MPI1223530002</v>
      </c>
      <c r="K982">
        <v>0</v>
      </c>
      <c r="L982">
        <v>48219178</v>
      </c>
      <c r="M982" s="138">
        <f t="shared" si="47"/>
        <v>-48219178</v>
      </c>
      <c r="N982" t="s">
        <v>178</v>
      </c>
      <c r="P982" t="s">
        <v>3839</v>
      </c>
      <c r="R982" t="s">
        <v>3808</v>
      </c>
    </row>
    <row r="983" spans="1:18" hidden="1">
      <c r="A983">
        <v>982</v>
      </c>
      <c r="B983">
        <v>69</v>
      </c>
      <c r="D983">
        <v>701000002</v>
      </c>
      <c r="E983" s="139">
        <v>44960</v>
      </c>
      <c r="F983">
        <f t="shared" si="45"/>
        <v>2</v>
      </c>
      <c r="G983" s="139">
        <v>44960</v>
      </c>
      <c r="H983">
        <f t="shared" si="46"/>
        <v>16</v>
      </c>
      <c r="I983" t="s">
        <v>1734</v>
      </c>
      <c r="J983" t="str">
        <f>VLOOKUP(I983,'C701- Recalculate'!$D$27:$D$751,1,0)</f>
        <v>069MPI1230100002</v>
      </c>
      <c r="K983">
        <v>0</v>
      </c>
      <c r="L983">
        <v>39945205</v>
      </c>
      <c r="M983" s="138">
        <f t="shared" si="47"/>
        <v>-39945205</v>
      </c>
      <c r="N983" t="s">
        <v>178</v>
      </c>
      <c r="P983" t="s">
        <v>3839</v>
      </c>
      <c r="R983" t="s">
        <v>3808</v>
      </c>
    </row>
    <row r="984" spans="1:18" hidden="1">
      <c r="A984">
        <v>983</v>
      </c>
      <c r="B984">
        <v>69</v>
      </c>
      <c r="D984">
        <v>701000002</v>
      </c>
      <c r="E984" s="139">
        <v>44963</v>
      </c>
      <c r="F984">
        <f t="shared" si="45"/>
        <v>2</v>
      </c>
      <c r="G984" s="139">
        <v>44963</v>
      </c>
      <c r="H984">
        <f t="shared" si="46"/>
        <v>16</v>
      </c>
      <c r="I984" t="s">
        <v>1627</v>
      </c>
      <c r="J984" t="str">
        <f>VLOOKUP(I984,'C701- Recalculate'!$D$27:$D$751,1,0)</f>
        <v>069MPI1223530001</v>
      </c>
      <c r="K984">
        <v>0</v>
      </c>
      <c r="L984">
        <v>48219178</v>
      </c>
      <c r="M984" s="138">
        <f t="shared" si="47"/>
        <v>-48219178</v>
      </c>
      <c r="N984" t="s">
        <v>178</v>
      </c>
      <c r="P984" t="s">
        <v>3839</v>
      </c>
      <c r="R984" t="s">
        <v>3808</v>
      </c>
    </row>
    <row r="985" spans="1:18" hidden="1">
      <c r="A985">
        <v>984</v>
      </c>
      <c r="B985">
        <v>69</v>
      </c>
      <c r="D985">
        <v>701000002</v>
      </c>
      <c r="E985" s="139">
        <v>44963</v>
      </c>
      <c r="F985">
        <f t="shared" si="45"/>
        <v>2</v>
      </c>
      <c r="G985" s="139">
        <v>44963</v>
      </c>
      <c r="H985">
        <f t="shared" si="46"/>
        <v>16</v>
      </c>
      <c r="I985" t="s">
        <v>1728</v>
      </c>
      <c r="J985" t="str">
        <f>VLOOKUP(I985,'C701- Recalculate'!$D$27:$D$751,1,0)</f>
        <v>069MPI1230040001</v>
      </c>
      <c r="K985">
        <v>0</v>
      </c>
      <c r="L985">
        <v>89863014</v>
      </c>
      <c r="M985" s="138">
        <f t="shared" si="47"/>
        <v>-89863014</v>
      </c>
      <c r="N985" t="s">
        <v>178</v>
      </c>
      <c r="P985" t="s">
        <v>3839</v>
      </c>
      <c r="R985" t="s">
        <v>3808</v>
      </c>
    </row>
    <row r="986" spans="1:18" hidden="1">
      <c r="A986">
        <v>985</v>
      </c>
      <c r="B986">
        <v>69</v>
      </c>
      <c r="D986">
        <v>701000002</v>
      </c>
      <c r="E986" s="139">
        <v>44963</v>
      </c>
      <c r="F986">
        <f t="shared" si="45"/>
        <v>2</v>
      </c>
      <c r="G986" s="139">
        <v>44963</v>
      </c>
      <c r="H986">
        <f t="shared" si="46"/>
        <v>16</v>
      </c>
      <c r="I986" t="s">
        <v>1731</v>
      </c>
      <c r="J986" t="str">
        <f>VLOOKUP(I986,'C701- Recalculate'!$D$27:$D$751,1,0)</f>
        <v>069MPI1230040002</v>
      </c>
      <c r="K986">
        <v>0</v>
      </c>
      <c r="L986">
        <v>89863014</v>
      </c>
      <c r="M986" s="138">
        <f t="shared" si="47"/>
        <v>-89863014</v>
      </c>
      <c r="N986" t="s">
        <v>178</v>
      </c>
      <c r="P986" t="s">
        <v>3839</v>
      </c>
      <c r="R986" t="s">
        <v>3808</v>
      </c>
    </row>
    <row r="987" spans="1:18" hidden="1">
      <c r="A987">
        <v>986</v>
      </c>
      <c r="B987">
        <v>69</v>
      </c>
      <c r="D987">
        <v>701000002</v>
      </c>
      <c r="E987" s="139">
        <v>44963</v>
      </c>
      <c r="F987">
        <f t="shared" si="45"/>
        <v>2</v>
      </c>
      <c r="G987" s="139">
        <v>44963</v>
      </c>
      <c r="H987">
        <f t="shared" si="46"/>
        <v>16</v>
      </c>
      <c r="I987" t="s">
        <v>1734</v>
      </c>
      <c r="J987" t="str">
        <f>VLOOKUP(I987,'C701- Recalculate'!$D$27:$D$751,1,0)</f>
        <v>069MPI1230100002</v>
      </c>
      <c r="K987">
        <v>0</v>
      </c>
      <c r="L987">
        <v>79890411</v>
      </c>
      <c r="M987" s="138">
        <f t="shared" si="47"/>
        <v>-79890411</v>
      </c>
      <c r="N987" t="s">
        <v>178</v>
      </c>
      <c r="P987" t="s">
        <v>3839</v>
      </c>
      <c r="R987" t="s">
        <v>3808</v>
      </c>
    </row>
    <row r="988" spans="1:18" hidden="1">
      <c r="A988">
        <v>987</v>
      </c>
      <c r="B988">
        <v>69</v>
      </c>
      <c r="D988">
        <v>701000002</v>
      </c>
      <c r="E988" s="139">
        <v>44963</v>
      </c>
      <c r="F988">
        <f t="shared" si="45"/>
        <v>2</v>
      </c>
      <c r="G988" s="139">
        <v>44963</v>
      </c>
      <c r="H988">
        <f t="shared" si="46"/>
        <v>16</v>
      </c>
      <c r="I988" t="s">
        <v>1754</v>
      </c>
      <c r="J988" t="str">
        <f>VLOOKUP(I988,'C701- Recalculate'!$D$27:$D$751,1,0)</f>
        <v>069MPI1230160001</v>
      </c>
      <c r="K988">
        <v>0</v>
      </c>
      <c r="L988">
        <v>79890411</v>
      </c>
      <c r="M988" s="138">
        <f t="shared" si="47"/>
        <v>-79890411</v>
      </c>
      <c r="N988" t="s">
        <v>178</v>
      </c>
      <c r="P988" t="s">
        <v>3839</v>
      </c>
      <c r="R988" t="s">
        <v>3808</v>
      </c>
    </row>
    <row r="989" spans="1:18" hidden="1">
      <c r="A989">
        <v>988</v>
      </c>
      <c r="B989">
        <v>69</v>
      </c>
      <c r="D989">
        <v>701000002</v>
      </c>
      <c r="E989" s="139">
        <v>44963</v>
      </c>
      <c r="F989">
        <f t="shared" si="45"/>
        <v>2</v>
      </c>
      <c r="G989" s="139">
        <v>44963</v>
      </c>
      <c r="H989">
        <f t="shared" si="46"/>
        <v>16</v>
      </c>
      <c r="I989" t="s">
        <v>1760</v>
      </c>
      <c r="J989" t="str">
        <f>VLOOKUP(I989,'C701- Recalculate'!$D$27:$D$751,1,0)</f>
        <v>069MPI1230160003</v>
      </c>
      <c r="K989">
        <v>0</v>
      </c>
      <c r="L989">
        <v>87671233</v>
      </c>
      <c r="M989" s="138">
        <f t="shared" si="47"/>
        <v>-87671233</v>
      </c>
      <c r="N989" t="s">
        <v>178</v>
      </c>
      <c r="P989" t="s">
        <v>3839</v>
      </c>
      <c r="R989" t="s">
        <v>3808</v>
      </c>
    </row>
    <row r="990" spans="1:18" hidden="1">
      <c r="A990">
        <v>989</v>
      </c>
      <c r="B990">
        <v>69</v>
      </c>
      <c r="D990">
        <v>701000002</v>
      </c>
      <c r="E990" s="139">
        <v>44964</v>
      </c>
      <c r="F990">
        <f t="shared" si="45"/>
        <v>2</v>
      </c>
      <c r="G990" s="139">
        <v>44964</v>
      </c>
      <c r="H990">
        <f t="shared" si="46"/>
        <v>16</v>
      </c>
      <c r="I990" t="s">
        <v>1623</v>
      </c>
      <c r="J990" t="str">
        <f>VLOOKUP(I990,'C701- Recalculate'!$D$27:$D$751,1,0)</f>
        <v>069MPI1223530002</v>
      </c>
      <c r="K990">
        <v>0</v>
      </c>
      <c r="L990">
        <v>48219178</v>
      </c>
      <c r="M990" s="138">
        <f t="shared" si="47"/>
        <v>-48219178</v>
      </c>
      <c r="N990" t="s">
        <v>178</v>
      </c>
      <c r="P990" t="s">
        <v>3839</v>
      </c>
      <c r="R990" t="s">
        <v>3808</v>
      </c>
    </row>
    <row r="991" spans="1:18" hidden="1">
      <c r="A991">
        <v>990</v>
      </c>
      <c r="B991">
        <v>69</v>
      </c>
      <c r="D991">
        <v>701000002</v>
      </c>
      <c r="E991" s="139">
        <v>44964</v>
      </c>
      <c r="F991">
        <f t="shared" si="45"/>
        <v>2</v>
      </c>
      <c r="G991" s="139">
        <v>44964</v>
      </c>
      <c r="H991">
        <f t="shared" si="46"/>
        <v>16</v>
      </c>
      <c r="I991" t="s">
        <v>1803</v>
      </c>
      <c r="J991" t="str">
        <f>VLOOKUP(I991,'C701- Recalculate'!$D$27:$D$751,1,0)</f>
        <v>069MPI1230370019</v>
      </c>
      <c r="K991">
        <v>0</v>
      </c>
      <c r="L991">
        <v>38356165</v>
      </c>
      <c r="M991" s="138">
        <f t="shared" si="47"/>
        <v>-38356165</v>
      </c>
      <c r="N991" t="s">
        <v>178</v>
      </c>
      <c r="P991" t="s">
        <v>3839</v>
      </c>
      <c r="R991" t="s">
        <v>3808</v>
      </c>
    </row>
    <row r="992" spans="1:18" hidden="1">
      <c r="A992">
        <v>991</v>
      </c>
      <c r="B992">
        <v>69</v>
      </c>
      <c r="D992">
        <v>701000002</v>
      </c>
      <c r="E992" s="139">
        <v>44964</v>
      </c>
      <c r="F992">
        <f t="shared" si="45"/>
        <v>2</v>
      </c>
      <c r="G992" s="139">
        <v>44964</v>
      </c>
      <c r="H992">
        <f t="shared" si="46"/>
        <v>16</v>
      </c>
      <c r="I992" t="s">
        <v>1840</v>
      </c>
      <c r="J992" t="str">
        <f>VLOOKUP(I992,'C701- Recalculate'!$D$27:$D$751,1,0)</f>
        <v>069MPI1230380002</v>
      </c>
      <c r="K992">
        <v>0</v>
      </c>
      <c r="L992">
        <v>25068493</v>
      </c>
      <c r="M992" s="138">
        <f t="shared" si="47"/>
        <v>-25068493</v>
      </c>
      <c r="N992" t="s">
        <v>178</v>
      </c>
      <c r="P992" t="s">
        <v>3839</v>
      </c>
      <c r="R992" t="s">
        <v>3808</v>
      </c>
    </row>
    <row r="993" spans="1:18" hidden="1">
      <c r="A993">
        <v>992</v>
      </c>
      <c r="B993">
        <v>69</v>
      </c>
      <c r="D993">
        <v>701000002</v>
      </c>
      <c r="E993" s="139">
        <v>44964</v>
      </c>
      <c r="F993">
        <f t="shared" si="45"/>
        <v>2</v>
      </c>
      <c r="G993" s="139">
        <v>44964</v>
      </c>
      <c r="H993">
        <f t="shared" si="46"/>
        <v>16</v>
      </c>
      <c r="I993" t="s">
        <v>1857</v>
      </c>
      <c r="J993" t="str">
        <f>VLOOKUP(I993,'C701- Recalculate'!$D$27:$D$751,1,0)</f>
        <v>069MPI1230380003</v>
      </c>
      <c r="K993">
        <v>0</v>
      </c>
      <c r="L993">
        <v>25068493</v>
      </c>
      <c r="M993" s="138">
        <f t="shared" si="47"/>
        <v>-25068493</v>
      </c>
      <c r="N993" t="s">
        <v>178</v>
      </c>
      <c r="P993" t="s">
        <v>3839</v>
      </c>
      <c r="R993" t="s">
        <v>3808</v>
      </c>
    </row>
    <row r="994" spans="1:18" hidden="1">
      <c r="A994">
        <v>993</v>
      </c>
      <c r="B994">
        <v>69</v>
      </c>
      <c r="D994">
        <v>701000002</v>
      </c>
      <c r="E994" s="139">
        <v>44965</v>
      </c>
      <c r="F994">
        <f t="shared" si="45"/>
        <v>2</v>
      </c>
      <c r="G994" s="139">
        <v>44965</v>
      </c>
      <c r="H994">
        <f t="shared" si="46"/>
        <v>16</v>
      </c>
      <c r="I994" t="s">
        <v>1740</v>
      </c>
      <c r="J994" t="str">
        <f>VLOOKUP(I994,'C701- Recalculate'!$D$27:$D$751,1,0)</f>
        <v>069MPI1230100003</v>
      </c>
      <c r="K994">
        <v>0</v>
      </c>
      <c r="L994">
        <v>26630137</v>
      </c>
      <c r="M994" s="138">
        <f t="shared" si="47"/>
        <v>-26630137</v>
      </c>
      <c r="N994" t="s">
        <v>178</v>
      </c>
      <c r="P994" t="s">
        <v>3839</v>
      </c>
      <c r="R994" t="s">
        <v>3808</v>
      </c>
    </row>
    <row r="995" spans="1:18" hidden="1">
      <c r="A995">
        <v>994</v>
      </c>
      <c r="B995">
        <v>69</v>
      </c>
      <c r="D995">
        <v>701000002</v>
      </c>
      <c r="E995" s="139">
        <v>44965</v>
      </c>
      <c r="F995">
        <f t="shared" si="45"/>
        <v>2</v>
      </c>
      <c r="G995" s="139">
        <v>44965</v>
      </c>
      <c r="H995">
        <f t="shared" si="46"/>
        <v>16</v>
      </c>
      <c r="I995" t="s">
        <v>1793</v>
      </c>
      <c r="J995" t="str">
        <f>VLOOKUP(I995,'C701- Recalculate'!$D$27:$D$751,1,0)</f>
        <v>069MPI1230370017</v>
      </c>
      <c r="K995">
        <v>0</v>
      </c>
      <c r="L995">
        <v>35013699</v>
      </c>
      <c r="M995" s="138">
        <f t="shared" si="47"/>
        <v>-35013699</v>
      </c>
      <c r="N995" t="s">
        <v>178</v>
      </c>
      <c r="P995" t="s">
        <v>3839</v>
      </c>
      <c r="R995" t="s">
        <v>3808</v>
      </c>
    </row>
    <row r="996" spans="1:18" hidden="1">
      <c r="A996">
        <v>995</v>
      </c>
      <c r="B996">
        <v>69</v>
      </c>
      <c r="D996">
        <v>701000002</v>
      </c>
      <c r="E996" s="139">
        <v>44966</v>
      </c>
      <c r="F996">
        <f t="shared" si="45"/>
        <v>2</v>
      </c>
      <c r="G996" s="139">
        <v>44966</v>
      </c>
      <c r="H996">
        <f t="shared" si="46"/>
        <v>16</v>
      </c>
      <c r="I996" t="s">
        <v>1728</v>
      </c>
      <c r="J996" t="str">
        <f>VLOOKUP(I996,'C701- Recalculate'!$D$27:$D$751,1,0)</f>
        <v>069MPI1230040001</v>
      </c>
      <c r="K996">
        <v>0</v>
      </c>
      <c r="L996">
        <v>44931506</v>
      </c>
      <c r="M996" s="138">
        <f t="shared" si="47"/>
        <v>-44931506</v>
      </c>
      <c r="N996" t="s">
        <v>178</v>
      </c>
      <c r="P996" t="s">
        <v>3839</v>
      </c>
      <c r="R996" t="s">
        <v>3808</v>
      </c>
    </row>
    <row r="997" spans="1:18" hidden="1">
      <c r="A997">
        <v>996</v>
      </c>
      <c r="B997">
        <v>69</v>
      </c>
      <c r="D997">
        <v>701000002</v>
      </c>
      <c r="E997" s="139">
        <v>44966</v>
      </c>
      <c r="F997">
        <f t="shared" si="45"/>
        <v>2</v>
      </c>
      <c r="G997" s="139">
        <v>44966</v>
      </c>
      <c r="H997">
        <f t="shared" si="46"/>
        <v>16</v>
      </c>
      <c r="I997" t="s">
        <v>1797</v>
      </c>
      <c r="J997" t="str">
        <f>VLOOKUP(I997,'C701- Recalculate'!$D$27:$D$751,1,0)</f>
        <v>069MPI1230370018</v>
      </c>
      <c r="K997">
        <v>0</v>
      </c>
      <c r="L997">
        <v>23342466</v>
      </c>
      <c r="M997" s="138">
        <f t="shared" si="47"/>
        <v>-23342466</v>
      </c>
      <c r="N997" t="s">
        <v>178</v>
      </c>
      <c r="P997" t="s">
        <v>3839</v>
      </c>
      <c r="R997" t="s">
        <v>3808</v>
      </c>
    </row>
    <row r="998" spans="1:18" hidden="1">
      <c r="A998">
        <v>997</v>
      </c>
      <c r="B998">
        <v>69</v>
      </c>
      <c r="D998">
        <v>701000002</v>
      </c>
      <c r="E998" s="139">
        <v>44966</v>
      </c>
      <c r="F998">
        <f t="shared" si="45"/>
        <v>2</v>
      </c>
      <c r="G998" s="139">
        <v>44966</v>
      </c>
      <c r="H998">
        <f t="shared" si="46"/>
        <v>16</v>
      </c>
      <c r="I998" t="s">
        <v>1953</v>
      </c>
      <c r="J998" t="str">
        <f>VLOOKUP(I998,'C701- Recalculate'!$D$27:$D$751,1,0)</f>
        <v>069MPI1230400010</v>
      </c>
      <c r="K998">
        <v>0</v>
      </c>
      <c r="L998">
        <v>14794521</v>
      </c>
      <c r="M998" s="138">
        <f t="shared" si="47"/>
        <v>-14794521</v>
      </c>
      <c r="N998" t="s">
        <v>178</v>
      </c>
      <c r="P998" t="s">
        <v>3839</v>
      </c>
      <c r="R998" t="s">
        <v>3808</v>
      </c>
    </row>
    <row r="999" spans="1:18" hidden="1">
      <c r="A999">
        <v>998</v>
      </c>
      <c r="B999">
        <v>69</v>
      </c>
      <c r="D999">
        <v>701000002</v>
      </c>
      <c r="E999" s="139">
        <v>44966</v>
      </c>
      <c r="F999">
        <f t="shared" si="45"/>
        <v>2</v>
      </c>
      <c r="G999" s="139">
        <v>44966</v>
      </c>
      <c r="H999">
        <f t="shared" si="46"/>
        <v>16</v>
      </c>
      <c r="I999" t="s">
        <v>1917</v>
      </c>
      <c r="J999" t="str">
        <f>VLOOKUP(I999,'C701- Recalculate'!$D$27:$D$751,1,0)</f>
        <v>069MPI1230400013</v>
      </c>
      <c r="K999">
        <v>0</v>
      </c>
      <c r="L999">
        <v>14246575</v>
      </c>
      <c r="M999" s="138">
        <f t="shared" si="47"/>
        <v>-14246575</v>
      </c>
      <c r="N999" t="s">
        <v>178</v>
      </c>
      <c r="P999" t="s">
        <v>3839</v>
      </c>
      <c r="R999" t="s">
        <v>3808</v>
      </c>
    </row>
    <row r="1000" spans="1:18" hidden="1">
      <c r="A1000">
        <v>999</v>
      </c>
      <c r="B1000">
        <v>69</v>
      </c>
      <c r="D1000">
        <v>701000002</v>
      </c>
      <c r="E1000" s="139">
        <v>44986</v>
      </c>
      <c r="F1000">
        <f t="shared" si="45"/>
        <v>3</v>
      </c>
      <c r="G1000" s="139">
        <v>44986</v>
      </c>
      <c r="H1000">
        <f t="shared" si="46"/>
        <v>16</v>
      </c>
      <c r="I1000" t="s">
        <v>2220</v>
      </c>
      <c r="J1000" t="str">
        <f>VLOOKUP(I1000,'C701- Recalculate'!$D$27:$D$751,1,0)</f>
        <v>069MPI1230600003</v>
      </c>
      <c r="K1000">
        <v>0</v>
      </c>
      <c r="L1000">
        <v>23835616</v>
      </c>
      <c r="M1000" s="138">
        <f t="shared" si="47"/>
        <v>-23835616</v>
      </c>
      <c r="N1000" t="s">
        <v>178</v>
      </c>
      <c r="P1000" t="s">
        <v>3839</v>
      </c>
      <c r="R1000" t="s">
        <v>3808</v>
      </c>
    </row>
    <row r="1001" spans="1:18" hidden="1">
      <c r="A1001">
        <v>1000</v>
      </c>
      <c r="B1001">
        <v>69</v>
      </c>
      <c r="D1001">
        <v>701000002</v>
      </c>
      <c r="E1001" s="139">
        <v>44986</v>
      </c>
      <c r="F1001">
        <f t="shared" si="45"/>
        <v>3</v>
      </c>
      <c r="G1001" s="139">
        <v>44986</v>
      </c>
      <c r="H1001">
        <f t="shared" si="46"/>
        <v>16</v>
      </c>
      <c r="I1001" t="s">
        <v>2211</v>
      </c>
      <c r="J1001" t="str">
        <f>VLOOKUP(I1001,'C701- Recalculate'!$D$27:$D$751,1,0)</f>
        <v>069MPI1230600004</v>
      </c>
      <c r="K1001">
        <v>0</v>
      </c>
      <c r="L1001">
        <v>16164384</v>
      </c>
      <c r="M1001" s="138">
        <f t="shared" si="47"/>
        <v>-16164384</v>
      </c>
      <c r="N1001" t="s">
        <v>178</v>
      </c>
      <c r="P1001" t="s">
        <v>3839</v>
      </c>
      <c r="R1001" t="s">
        <v>3808</v>
      </c>
    </row>
    <row r="1002" spans="1:18" hidden="1">
      <c r="A1002">
        <v>1001</v>
      </c>
      <c r="B1002">
        <v>69</v>
      </c>
      <c r="D1002">
        <v>701000002</v>
      </c>
      <c r="E1002" s="139">
        <v>44995</v>
      </c>
      <c r="F1002">
        <f t="shared" si="45"/>
        <v>3</v>
      </c>
      <c r="G1002" s="139">
        <v>44995</v>
      </c>
      <c r="H1002">
        <f t="shared" si="46"/>
        <v>16</v>
      </c>
      <c r="I1002" t="s">
        <v>1893</v>
      </c>
      <c r="J1002" t="str">
        <f>VLOOKUP(I1002,'C701- Recalculate'!$D$27:$D$751,1,0)</f>
        <v>069MPI1230390003</v>
      </c>
      <c r="K1002">
        <v>0</v>
      </c>
      <c r="L1002">
        <v>48493150</v>
      </c>
      <c r="M1002" s="138">
        <f t="shared" si="47"/>
        <v>-48493150</v>
      </c>
      <c r="N1002" t="s">
        <v>178</v>
      </c>
      <c r="P1002" t="s">
        <v>3839</v>
      </c>
      <c r="R1002" t="s">
        <v>3808</v>
      </c>
    </row>
    <row r="1003" spans="1:18" hidden="1">
      <c r="A1003">
        <v>1002</v>
      </c>
      <c r="B1003">
        <v>69</v>
      </c>
      <c r="D1003">
        <v>701000002</v>
      </c>
      <c r="E1003" s="139">
        <v>44998</v>
      </c>
      <c r="F1003">
        <f t="shared" si="45"/>
        <v>3</v>
      </c>
      <c r="G1003" s="139">
        <v>44998</v>
      </c>
      <c r="H1003">
        <f t="shared" si="46"/>
        <v>16</v>
      </c>
      <c r="I1003" t="s">
        <v>1893</v>
      </c>
      <c r="J1003" t="str">
        <f>VLOOKUP(I1003,'C701- Recalculate'!$D$27:$D$751,1,0)</f>
        <v>069MPI1230390003</v>
      </c>
      <c r="K1003">
        <v>0</v>
      </c>
      <c r="L1003">
        <v>48493150</v>
      </c>
      <c r="M1003" s="138">
        <f t="shared" si="47"/>
        <v>-48493150</v>
      </c>
      <c r="N1003" t="s">
        <v>178</v>
      </c>
      <c r="P1003" t="s">
        <v>3839</v>
      </c>
      <c r="R1003" t="s">
        <v>3808</v>
      </c>
    </row>
    <row r="1004" spans="1:18" hidden="1">
      <c r="A1004">
        <v>1003</v>
      </c>
      <c r="B1004">
        <v>69</v>
      </c>
      <c r="D1004">
        <v>701000002</v>
      </c>
      <c r="E1004" s="139">
        <v>45063</v>
      </c>
      <c r="F1004">
        <f t="shared" si="45"/>
        <v>5</v>
      </c>
      <c r="G1004" s="139">
        <v>45063</v>
      </c>
      <c r="H1004">
        <f t="shared" si="46"/>
        <v>16</v>
      </c>
      <c r="I1004" t="s">
        <v>2399</v>
      </c>
      <c r="J1004" t="str">
        <f>VLOOKUP(I1004,'C701- Recalculate'!$D$27:$D$751,1,0)</f>
        <v>069MPI1231090001</v>
      </c>
      <c r="K1004">
        <v>0</v>
      </c>
      <c r="L1004">
        <v>49863013</v>
      </c>
      <c r="M1004" s="138">
        <f t="shared" si="47"/>
        <v>-49863013</v>
      </c>
      <c r="N1004" t="s">
        <v>178</v>
      </c>
      <c r="P1004" t="s">
        <v>3839</v>
      </c>
      <c r="R1004" t="s">
        <v>3808</v>
      </c>
    </row>
    <row r="1005" spans="1:18" hidden="1">
      <c r="A1005">
        <v>1004</v>
      </c>
      <c r="B1005">
        <v>69</v>
      </c>
      <c r="D1005">
        <v>701000002</v>
      </c>
      <c r="E1005" s="139">
        <v>45063</v>
      </c>
      <c r="F1005">
        <f t="shared" si="45"/>
        <v>5</v>
      </c>
      <c r="G1005" s="139">
        <v>45063</v>
      </c>
      <c r="H1005">
        <f t="shared" si="46"/>
        <v>16</v>
      </c>
      <c r="I1005" t="s">
        <v>2416</v>
      </c>
      <c r="J1005" t="str">
        <f>VLOOKUP(I1005,'C701- Recalculate'!$D$27:$D$751,1,0)</f>
        <v>069MPI1231140001</v>
      </c>
      <c r="K1005">
        <v>0</v>
      </c>
      <c r="L1005">
        <v>56438356</v>
      </c>
      <c r="M1005" s="138">
        <f t="shared" si="47"/>
        <v>-56438356</v>
      </c>
      <c r="N1005" t="s">
        <v>178</v>
      </c>
      <c r="P1005" t="s">
        <v>3839</v>
      </c>
      <c r="R1005" t="s">
        <v>3808</v>
      </c>
    </row>
    <row r="1006" spans="1:18" hidden="1">
      <c r="A1006">
        <v>1005</v>
      </c>
      <c r="B1006">
        <v>69</v>
      </c>
      <c r="D1006">
        <v>701000002</v>
      </c>
      <c r="E1006" s="139">
        <v>45063</v>
      </c>
      <c r="F1006">
        <f t="shared" si="45"/>
        <v>5</v>
      </c>
      <c r="G1006" s="139">
        <v>45063</v>
      </c>
      <c r="H1006">
        <f t="shared" si="46"/>
        <v>16</v>
      </c>
      <c r="I1006" t="s">
        <v>2446</v>
      </c>
      <c r="J1006" t="str">
        <f>VLOOKUP(I1006,'C701- Recalculate'!$D$27:$D$751,1,0)</f>
        <v>069MPI1231370002</v>
      </c>
      <c r="K1006">
        <v>0</v>
      </c>
      <c r="L1006">
        <v>52602740</v>
      </c>
      <c r="M1006" s="138">
        <f t="shared" si="47"/>
        <v>-52602740</v>
      </c>
      <c r="N1006" t="s">
        <v>178</v>
      </c>
      <c r="P1006" t="s">
        <v>3839</v>
      </c>
      <c r="R1006" t="s">
        <v>3808</v>
      </c>
    </row>
    <row r="1007" spans="1:18" hidden="1">
      <c r="A1007">
        <v>1006</v>
      </c>
      <c r="B1007">
        <v>69</v>
      </c>
      <c r="D1007">
        <v>701000002</v>
      </c>
      <c r="E1007" s="139">
        <v>45064</v>
      </c>
      <c r="F1007">
        <f t="shared" si="45"/>
        <v>5</v>
      </c>
      <c r="G1007" s="139">
        <v>45064</v>
      </c>
      <c r="H1007">
        <f t="shared" si="46"/>
        <v>16</v>
      </c>
      <c r="I1007" t="s">
        <v>2436</v>
      </c>
      <c r="J1007" t="str">
        <f>VLOOKUP(I1007,'C701- Recalculate'!$D$27:$D$751,1,0)</f>
        <v>069MPI1231350002</v>
      </c>
      <c r="K1007">
        <v>0</v>
      </c>
      <c r="L1007">
        <v>26849315</v>
      </c>
      <c r="M1007" s="138">
        <f t="shared" si="47"/>
        <v>-26849315</v>
      </c>
      <c r="N1007" t="s">
        <v>178</v>
      </c>
      <c r="P1007" t="s">
        <v>3839</v>
      </c>
      <c r="R1007" t="s">
        <v>3808</v>
      </c>
    </row>
    <row r="1008" spans="1:18" hidden="1">
      <c r="A1008">
        <v>1007</v>
      </c>
      <c r="B1008">
        <v>69</v>
      </c>
      <c r="D1008">
        <v>701000002</v>
      </c>
      <c r="E1008" s="139">
        <v>45064</v>
      </c>
      <c r="F1008">
        <f t="shared" si="45"/>
        <v>5</v>
      </c>
      <c r="G1008" s="139">
        <v>45064</v>
      </c>
      <c r="H1008">
        <f t="shared" si="46"/>
        <v>16</v>
      </c>
      <c r="I1008" t="s">
        <v>2446</v>
      </c>
      <c r="J1008" t="str">
        <f>VLOOKUP(I1008,'C701- Recalculate'!$D$27:$D$751,1,0)</f>
        <v>069MPI1231370002</v>
      </c>
      <c r="K1008">
        <v>0</v>
      </c>
      <c r="L1008">
        <v>52602739</v>
      </c>
      <c r="M1008" s="138">
        <f t="shared" si="47"/>
        <v>-52602739</v>
      </c>
      <c r="N1008" t="s">
        <v>178</v>
      </c>
      <c r="P1008" t="s">
        <v>3839</v>
      </c>
      <c r="R1008" t="s">
        <v>3808</v>
      </c>
    </row>
    <row r="1009" spans="1:18" hidden="1">
      <c r="A1009">
        <v>1008</v>
      </c>
      <c r="B1009">
        <v>69</v>
      </c>
      <c r="D1009">
        <v>701000002</v>
      </c>
      <c r="E1009" s="139">
        <v>45065</v>
      </c>
      <c r="F1009">
        <f t="shared" si="45"/>
        <v>5</v>
      </c>
      <c r="G1009" s="139">
        <v>45065</v>
      </c>
      <c r="H1009">
        <f t="shared" si="46"/>
        <v>16</v>
      </c>
      <c r="I1009" t="s">
        <v>2408</v>
      </c>
      <c r="J1009" t="str">
        <f>VLOOKUP(I1009,'C701- Recalculate'!$D$27:$D$751,1,0)</f>
        <v>069MPI1231100001</v>
      </c>
      <c r="K1009">
        <v>0</v>
      </c>
      <c r="L1009">
        <v>70547945</v>
      </c>
      <c r="M1009" s="138">
        <f t="shared" si="47"/>
        <v>-70547945</v>
      </c>
      <c r="N1009" t="s">
        <v>178</v>
      </c>
      <c r="P1009" t="s">
        <v>3839</v>
      </c>
      <c r="R1009" t="s">
        <v>3808</v>
      </c>
    </row>
    <row r="1010" spans="1:18" hidden="1">
      <c r="A1010">
        <v>1009</v>
      </c>
      <c r="B1010">
        <v>69</v>
      </c>
      <c r="D1010">
        <v>701000002</v>
      </c>
      <c r="E1010" s="139">
        <v>45068</v>
      </c>
      <c r="F1010">
        <f t="shared" si="45"/>
        <v>5</v>
      </c>
      <c r="G1010" s="139">
        <v>45068</v>
      </c>
      <c r="H1010">
        <f t="shared" si="46"/>
        <v>16</v>
      </c>
      <c r="I1010" t="s">
        <v>2390</v>
      </c>
      <c r="J1010" t="str">
        <f>VLOOKUP(I1010,'C701- Recalculate'!$D$27:$D$751,1,0)</f>
        <v>069MPI1231080001</v>
      </c>
      <c r="K1010">
        <v>0</v>
      </c>
      <c r="L1010">
        <v>98849315</v>
      </c>
      <c r="M1010" s="138">
        <f t="shared" si="47"/>
        <v>-98849315</v>
      </c>
      <c r="N1010" t="s">
        <v>178</v>
      </c>
      <c r="P1010" t="s">
        <v>3839</v>
      </c>
      <c r="R1010" t="s">
        <v>3808</v>
      </c>
    </row>
    <row r="1011" spans="1:18" hidden="1">
      <c r="A1011">
        <v>1010</v>
      </c>
      <c r="B1011">
        <v>69</v>
      </c>
      <c r="D1011">
        <v>701000002</v>
      </c>
      <c r="E1011" s="139">
        <v>45068</v>
      </c>
      <c r="F1011">
        <f t="shared" si="45"/>
        <v>5</v>
      </c>
      <c r="G1011" s="139">
        <v>45068</v>
      </c>
      <c r="H1011">
        <f t="shared" si="46"/>
        <v>16</v>
      </c>
      <c r="I1011" t="s">
        <v>2393</v>
      </c>
      <c r="J1011" t="str">
        <f>VLOOKUP(I1011,'C701- Recalculate'!$D$27:$D$751,1,0)</f>
        <v>069MPI1231080002</v>
      </c>
      <c r="K1011">
        <v>0</v>
      </c>
      <c r="L1011">
        <v>62904110</v>
      </c>
      <c r="M1011" s="138">
        <f t="shared" si="47"/>
        <v>-62904110</v>
      </c>
      <c r="N1011" t="s">
        <v>178</v>
      </c>
      <c r="P1011" t="s">
        <v>3839</v>
      </c>
      <c r="R1011" t="s">
        <v>3808</v>
      </c>
    </row>
    <row r="1012" spans="1:18" hidden="1">
      <c r="A1012">
        <v>1011</v>
      </c>
      <c r="B1012">
        <v>69</v>
      </c>
      <c r="D1012">
        <v>701000002</v>
      </c>
      <c r="E1012" s="139">
        <v>45068</v>
      </c>
      <c r="F1012">
        <f t="shared" si="45"/>
        <v>5</v>
      </c>
      <c r="G1012" s="139">
        <v>45068</v>
      </c>
      <c r="H1012">
        <f t="shared" si="46"/>
        <v>16</v>
      </c>
      <c r="I1012" t="s">
        <v>2396</v>
      </c>
      <c r="J1012" t="str">
        <f>VLOOKUP(I1012,'C701- Recalculate'!$D$27:$D$751,1,0)</f>
        <v>069MPI1231080004</v>
      </c>
      <c r="K1012">
        <v>0</v>
      </c>
      <c r="L1012">
        <v>55479452</v>
      </c>
      <c r="M1012" s="138">
        <f t="shared" si="47"/>
        <v>-55479452</v>
      </c>
      <c r="N1012" t="s">
        <v>178</v>
      </c>
      <c r="P1012" t="s">
        <v>3839</v>
      </c>
      <c r="R1012" t="s">
        <v>3808</v>
      </c>
    </row>
    <row r="1013" spans="1:18" hidden="1">
      <c r="A1013">
        <v>1012</v>
      </c>
      <c r="B1013">
        <v>69</v>
      </c>
      <c r="D1013">
        <v>701000002</v>
      </c>
      <c r="E1013" s="139">
        <v>45068</v>
      </c>
      <c r="F1013">
        <f t="shared" si="45"/>
        <v>5</v>
      </c>
      <c r="G1013" s="139">
        <v>45068</v>
      </c>
      <c r="H1013">
        <f t="shared" si="46"/>
        <v>16</v>
      </c>
      <c r="I1013" t="s">
        <v>2449</v>
      </c>
      <c r="J1013" t="str">
        <f>VLOOKUP(I1013,'C701- Recalculate'!$D$27:$D$751,1,0)</f>
        <v>069MPI1231390003</v>
      </c>
      <c r="K1013">
        <v>0</v>
      </c>
      <c r="L1013">
        <v>54246575</v>
      </c>
      <c r="M1013" s="138">
        <f t="shared" si="47"/>
        <v>-54246575</v>
      </c>
      <c r="N1013" t="s">
        <v>178</v>
      </c>
      <c r="P1013" t="s">
        <v>3839</v>
      </c>
      <c r="R1013" t="s">
        <v>3808</v>
      </c>
    </row>
    <row r="1014" spans="1:18" hidden="1">
      <c r="A1014">
        <v>1013</v>
      </c>
      <c r="B1014">
        <v>69</v>
      </c>
      <c r="D1014">
        <v>701000002</v>
      </c>
      <c r="E1014" s="139">
        <v>45070</v>
      </c>
      <c r="F1014">
        <f t="shared" si="45"/>
        <v>5</v>
      </c>
      <c r="G1014" s="139">
        <v>45070</v>
      </c>
      <c r="H1014">
        <f t="shared" si="46"/>
        <v>16</v>
      </c>
      <c r="I1014" t="s">
        <v>2408</v>
      </c>
      <c r="J1014" t="str">
        <f>VLOOKUP(I1014,'C701- Recalculate'!$D$27:$D$751,1,0)</f>
        <v>069MPI1231100001</v>
      </c>
      <c r="K1014">
        <v>0</v>
      </c>
      <c r="L1014">
        <v>70547945</v>
      </c>
      <c r="M1014" s="138">
        <f t="shared" si="47"/>
        <v>-70547945</v>
      </c>
      <c r="N1014" t="s">
        <v>178</v>
      </c>
      <c r="P1014" t="s">
        <v>3839</v>
      </c>
      <c r="R1014" t="s">
        <v>3808</v>
      </c>
    </row>
    <row r="1015" spans="1:18" hidden="1">
      <c r="A1015">
        <v>1014</v>
      </c>
      <c r="B1015">
        <v>69</v>
      </c>
      <c r="D1015">
        <v>701000002</v>
      </c>
      <c r="E1015" s="139">
        <v>45070</v>
      </c>
      <c r="F1015">
        <f t="shared" si="45"/>
        <v>5</v>
      </c>
      <c r="G1015" s="139">
        <v>45070</v>
      </c>
      <c r="H1015">
        <f t="shared" si="46"/>
        <v>16</v>
      </c>
      <c r="I1015" t="s">
        <v>2455</v>
      </c>
      <c r="J1015" t="str">
        <f>VLOOKUP(I1015,'C701- Recalculate'!$D$27:$D$751,1,0)</f>
        <v>069MPI1231430001</v>
      </c>
      <c r="K1015">
        <v>0</v>
      </c>
      <c r="L1015">
        <v>48219178</v>
      </c>
      <c r="M1015" s="138">
        <f t="shared" si="47"/>
        <v>-48219178</v>
      </c>
      <c r="N1015" t="s">
        <v>178</v>
      </c>
      <c r="P1015" t="s">
        <v>3839</v>
      </c>
      <c r="R1015" t="s">
        <v>3808</v>
      </c>
    </row>
    <row r="1016" spans="1:18" hidden="1">
      <c r="A1016">
        <v>1015</v>
      </c>
      <c r="B1016">
        <v>69</v>
      </c>
      <c r="D1016">
        <v>701000002</v>
      </c>
      <c r="E1016" s="139">
        <v>45071</v>
      </c>
      <c r="F1016">
        <f t="shared" si="45"/>
        <v>5</v>
      </c>
      <c r="G1016" s="139">
        <v>45071</v>
      </c>
      <c r="H1016">
        <f t="shared" si="46"/>
        <v>16</v>
      </c>
      <c r="I1016" t="s">
        <v>2404</v>
      </c>
      <c r="J1016" t="str">
        <f>VLOOKUP(I1016,'C701- Recalculate'!$D$27:$D$751,1,0)</f>
        <v>069MPI1231100002</v>
      </c>
      <c r="K1016">
        <v>0</v>
      </c>
      <c r="L1016">
        <v>69178082</v>
      </c>
      <c r="M1016" s="138">
        <f t="shared" si="47"/>
        <v>-69178082</v>
      </c>
      <c r="N1016" t="s">
        <v>178</v>
      </c>
      <c r="P1016" t="s">
        <v>3839</v>
      </c>
      <c r="R1016" t="s">
        <v>3808</v>
      </c>
    </row>
    <row r="1017" spans="1:18" hidden="1">
      <c r="A1017">
        <v>1016</v>
      </c>
      <c r="B1017">
        <v>69</v>
      </c>
      <c r="D1017">
        <v>701000002</v>
      </c>
      <c r="E1017" s="139">
        <v>45071</v>
      </c>
      <c r="F1017">
        <f t="shared" si="45"/>
        <v>5</v>
      </c>
      <c r="G1017" s="139">
        <v>45071</v>
      </c>
      <c r="H1017">
        <f t="shared" si="46"/>
        <v>16</v>
      </c>
      <c r="I1017" t="s">
        <v>2449</v>
      </c>
      <c r="J1017" t="str">
        <f>VLOOKUP(I1017,'C701- Recalculate'!$D$27:$D$751,1,0)</f>
        <v>069MPI1231390003</v>
      </c>
      <c r="K1017">
        <v>0</v>
      </c>
      <c r="L1017">
        <v>54246575</v>
      </c>
      <c r="M1017" s="138">
        <f t="shared" si="47"/>
        <v>-54246575</v>
      </c>
      <c r="N1017" t="s">
        <v>178</v>
      </c>
      <c r="P1017" t="s">
        <v>3839</v>
      </c>
      <c r="R1017" t="s">
        <v>3808</v>
      </c>
    </row>
    <row r="1018" spans="1:18" hidden="1">
      <c r="A1018">
        <v>1017</v>
      </c>
      <c r="B1018">
        <v>69</v>
      </c>
      <c r="D1018">
        <v>701000002</v>
      </c>
      <c r="E1018" s="139">
        <v>45072</v>
      </c>
      <c r="F1018">
        <f t="shared" si="45"/>
        <v>5</v>
      </c>
      <c r="G1018" s="139">
        <v>45072</v>
      </c>
      <c r="H1018">
        <f t="shared" si="46"/>
        <v>16</v>
      </c>
      <c r="I1018" t="s">
        <v>2396</v>
      </c>
      <c r="J1018" t="str">
        <f>VLOOKUP(I1018,'C701- Recalculate'!$D$27:$D$751,1,0)</f>
        <v>069MPI1231080004</v>
      </c>
      <c r="K1018">
        <v>0</v>
      </c>
      <c r="L1018">
        <v>55479452</v>
      </c>
      <c r="M1018" s="138">
        <f t="shared" si="47"/>
        <v>-55479452</v>
      </c>
      <c r="N1018" t="s">
        <v>178</v>
      </c>
      <c r="P1018" t="s">
        <v>3839</v>
      </c>
      <c r="R1018" t="s">
        <v>3808</v>
      </c>
    </row>
    <row r="1019" spans="1:18" hidden="1">
      <c r="A1019">
        <v>1018</v>
      </c>
      <c r="B1019">
        <v>69</v>
      </c>
      <c r="D1019">
        <v>701000002</v>
      </c>
      <c r="E1019" s="139">
        <v>45072</v>
      </c>
      <c r="F1019">
        <f t="shared" si="45"/>
        <v>5</v>
      </c>
      <c r="G1019" s="139">
        <v>45072</v>
      </c>
      <c r="H1019">
        <f t="shared" si="46"/>
        <v>16</v>
      </c>
      <c r="I1019" t="s">
        <v>2449</v>
      </c>
      <c r="J1019" t="str">
        <f>VLOOKUP(I1019,'C701- Recalculate'!$D$27:$D$751,1,0)</f>
        <v>069MPI1231390003</v>
      </c>
      <c r="K1019">
        <v>0</v>
      </c>
      <c r="L1019">
        <v>54246576</v>
      </c>
      <c r="M1019" s="138">
        <f t="shared" si="47"/>
        <v>-54246576</v>
      </c>
      <c r="N1019" t="s">
        <v>178</v>
      </c>
      <c r="P1019" t="s">
        <v>3839</v>
      </c>
      <c r="R1019" t="s">
        <v>3808</v>
      </c>
    </row>
    <row r="1020" spans="1:18" hidden="1">
      <c r="A1020">
        <v>1019</v>
      </c>
      <c r="B1020">
        <v>69</v>
      </c>
      <c r="D1020">
        <v>701000002</v>
      </c>
      <c r="E1020" s="139">
        <v>45075</v>
      </c>
      <c r="F1020">
        <f t="shared" si="45"/>
        <v>5</v>
      </c>
      <c r="G1020" s="139">
        <v>45075</v>
      </c>
      <c r="H1020">
        <f t="shared" si="46"/>
        <v>16</v>
      </c>
      <c r="I1020" t="s">
        <v>2393</v>
      </c>
      <c r="J1020" t="str">
        <f>VLOOKUP(I1020,'C701- Recalculate'!$D$27:$D$751,1,0)</f>
        <v>069MPI1231080002</v>
      </c>
      <c r="K1020">
        <v>0</v>
      </c>
      <c r="L1020">
        <v>125808219</v>
      </c>
      <c r="M1020" s="138">
        <f t="shared" si="47"/>
        <v>-125808219</v>
      </c>
      <c r="N1020" t="s">
        <v>178</v>
      </c>
      <c r="P1020" t="s">
        <v>3839</v>
      </c>
      <c r="R1020" t="s">
        <v>3808</v>
      </c>
    </row>
    <row r="1021" spans="1:18" hidden="1">
      <c r="A1021">
        <v>1020</v>
      </c>
      <c r="B1021">
        <v>69</v>
      </c>
      <c r="D1021">
        <v>701000002</v>
      </c>
      <c r="E1021" s="139">
        <v>45075</v>
      </c>
      <c r="F1021">
        <f t="shared" si="45"/>
        <v>5</v>
      </c>
      <c r="G1021" s="139">
        <v>45075</v>
      </c>
      <c r="H1021">
        <f t="shared" si="46"/>
        <v>16</v>
      </c>
      <c r="I1021" t="s">
        <v>2404</v>
      </c>
      <c r="J1021" t="str">
        <f>VLOOKUP(I1021,'C701- Recalculate'!$D$27:$D$751,1,0)</f>
        <v>069MPI1231100002</v>
      </c>
      <c r="K1021">
        <v>0</v>
      </c>
      <c r="L1021">
        <v>138356164</v>
      </c>
      <c r="M1021" s="138">
        <f t="shared" si="47"/>
        <v>-138356164</v>
      </c>
      <c r="N1021" t="s">
        <v>178</v>
      </c>
      <c r="P1021" t="s">
        <v>3839</v>
      </c>
      <c r="R1021" t="s">
        <v>3808</v>
      </c>
    </row>
    <row r="1022" spans="1:18" hidden="1">
      <c r="A1022">
        <v>1021</v>
      </c>
      <c r="B1022">
        <v>69</v>
      </c>
      <c r="D1022">
        <v>701000002</v>
      </c>
      <c r="E1022" s="139">
        <v>45075</v>
      </c>
      <c r="F1022">
        <f t="shared" si="45"/>
        <v>5</v>
      </c>
      <c r="G1022" s="139">
        <v>45075</v>
      </c>
      <c r="H1022">
        <f t="shared" si="46"/>
        <v>16</v>
      </c>
      <c r="I1022" t="s">
        <v>2455</v>
      </c>
      <c r="J1022" t="str">
        <f>VLOOKUP(I1022,'C701- Recalculate'!$D$27:$D$751,1,0)</f>
        <v>069MPI1231430001</v>
      </c>
      <c r="K1022">
        <v>0</v>
      </c>
      <c r="L1022">
        <v>48219179</v>
      </c>
      <c r="M1022" s="138">
        <f t="shared" si="47"/>
        <v>-48219179</v>
      </c>
      <c r="N1022" t="s">
        <v>178</v>
      </c>
      <c r="P1022" t="s">
        <v>3839</v>
      </c>
      <c r="R1022" t="s">
        <v>3808</v>
      </c>
    </row>
    <row r="1023" spans="1:18" hidden="1">
      <c r="A1023">
        <v>1022</v>
      </c>
      <c r="B1023">
        <v>69</v>
      </c>
      <c r="D1023">
        <v>701000002</v>
      </c>
      <c r="E1023" s="139">
        <v>45049</v>
      </c>
      <c r="F1023">
        <f t="shared" si="45"/>
        <v>5</v>
      </c>
      <c r="G1023" s="139">
        <v>45049</v>
      </c>
      <c r="H1023">
        <f t="shared" si="46"/>
        <v>16</v>
      </c>
      <c r="I1023" t="s">
        <v>2393</v>
      </c>
      <c r="J1023" t="str">
        <f>VLOOKUP(I1023,'C701- Recalculate'!$D$27:$D$751,1,0)</f>
        <v>069MPI1231080002</v>
      </c>
      <c r="K1023">
        <v>0</v>
      </c>
      <c r="L1023">
        <v>125808219</v>
      </c>
      <c r="M1023" s="138">
        <f t="shared" si="47"/>
        <v>-125808219</v>
      </c>
      <c r="N1023" t="s">
        <v>178</v>
      </c>
      <c r="P1023" t="s">
        <v>3839</v>
      </c>
      <c r="R1023" t="s">
        <v>3808</v>
      </c>
    </row>
    <row r="1024" spans="1:18" hidden="1">
      <c r="A1024">
        <v>1023</v>
      </c>
      <c r="B1024">
        <v>69</v>
      </c>
      <c r="D1024">
        <v>701000002</v>
      </c>
      <c r="E1024" s="139">
        <v>45049</v>
      </c>
      <c r="F1024">
        <f t="shared" si="45"/>
        <v>5</v>
      </c>
      <c r="G1024" s="139">
        <v>45049</v>
      </c>
      <c r="H1024">
        <f t="shared" si="46"/>
        <v>16</v>
      </c>
      <c r="I1024" t="s">
        <v>2416</v>
      </c>
      <c r="J1024" t="str">
        <f>VLOOKUP(I1024,'C701- Recalculate'!$D$27:$D$751,1,0)</f>
        <v>069MPI1231140001</v>
      </c>
      <c r="K1024">
        <v>0</v>
      </c>
      <c r="L1024">
        <v>56438357</v>
      </c>
      <c r="M1024" s="138">
        <f t="shared" si="47"/>
        <v>-56438357</v>
      </c>
      <c r="N1024" t="s">
        <v>178</v>
      </c>
      <c r="P1024" t="s">
        <v>3839</v>
      </c>
      <c r="R1024" t="s">
        <v>3808</v>
      </c>
    </row>
    <row r="1025" spans="1:20" hidden="1">
      <c r="A1025">
        <v>1024</v>
      </c>
      <c r="B1025">
        <v>69</v>
      </c>
      <c r="D1025">
        <v>701000002</v>
      </c>
      <c r="E1025" s="139">
        <v>45076</v>
      </c>
      <c r="F1025">
        <f t="shared" si="45"/>
        <v>5</v>
      </c>
      <c r="G1025" s="139">
        <v>45076</v>
      </c>
      <c r="H1025">
        <f t="shared" si="46"/>
        <v>16</v>
      </c>
      <c r="I1025" t="s">
        <v>2452</v>
      </c>
      <c r="J1025" t="str">
        <f>VLOOKUP(I1025,'C701- Recalculate'!$D$27:$D$751,1,0)</f>
        <v>069MPI1231390004</v>
      </c>
      <c r="K1025">
        <v>0</v>
      </c>
      <c r="L1025">
        <v>17808219</v>
      </c>
      <c r="M1025" s="138">
        <f t="shared" si="47"/>
        <v>-17808219</v>
      </c>
      <c r="N1025" t="s">
        <v>178</v>
      </c>
      <c r="P1025" t="s">
        <v>3839</v>
      </c>
      <c r="R1025" t="s">
        <v>3808</v>
      </c>
    </row>
    <row r="1026" spans="1:20" hidden="1">
      <c r="A1026">
        <v>1025</v>
      </c>
      <c r="B1026">
        <v>69</v>
      </c>
      <c r="D1026">
        <v>701000002</v>
      </c>
      <c r="E1026" s="139">
        <v>45050</v>
      </c>
      <c r="F1026">
        <f t="shared" si="45"/>
        <v>5</v>
      </c>
      <c r="G1026" s="139">
        <v>45050</v>
      </c>
      <c r="H1026">
        <f t="shared" si="46"/>
        <v>16</v>
      </c>
      <c r="I1026" t="s">
        <v>2390</v>
      </c>
      <c r="J1026" t="str">
        <f>VLOOKUP(I1026,'C701- Recalculate'!$D$27:$D$751,1,0)</f>
        <v>069MPI1231080001</v>
      </c>
      <c r="K1026">
        <v>0</v>
      </c>
      <c r="L1026">
        <v>49424657</v>
      </c>
      <c r="M1026" s="138">
        <f t="shared" si="47"/>
        <v>-49424657</v>
      </c>
      <c r="N1026" t="s">
        <v>178</v>
      </c>
      <c r="P1026" t="s">
        <v>3839</v>
      </c>
      <c r="R1026" t="s">
        <v>3808</v>
      </c>
    </row>
    <row r="1027" spans="1:20" hidden="1">
      <c r="A1027">
        <v>1026</v>
      </c>
      <c r="B1027">
        <v>69</v>
      </c>
      <c r="D1027">
        <v>701000002</v>
      </c>
      <c r="E1027" s="139">
        <v>45051</v>
      </c>
      <c r="F1027">
        <f t="shared" ref="F1027:F1090" si="48">MONTH(E1027)</f>
        <v>5</v>
      </c>
      <c r="G1027" s="139">
        <v>45051</v>
      </c>
      <c r="H1027">
        <f t="shared" ref="H1027:H1090" si="49">LEN(I1027)</f>
        <v>16</v>
      </c>
      <c r="I1027" t="s">
        <v>3981</v>
      </c>
      <c r="J1027" t="e">
        <f>VLOOKUP(I1027,'C701- Recalculate'!$D$27:$D$751,1,0)</f>
        <v>#N/A</v>
      </c>
      <c r="K1027">
        <v>0</v>
      </c>
      <c r="L1027">
        <v>1397.26</v>
      </c>
      <c r="M1027" s="138">
        <f t="shared" ref="M1027:M1090" si="50">K1027-L1027</f>
        <v>-1397.26</v>
      </c>
      <c r="N1027" t="s">
        <v>315</v>
      </c>
      <c r="P1027" t="s">
        <v>3824</v>
      </c>
      <c r="R1027" t="s">
        <v>3982</v>
      </c>
      <c r="T1027" t="s">
        <v>1462</v>
      </c>
    </row>
    <row r="1028" spans="1:20" hidden="1">
      <c r="A1028">
        <v>1027</v>
      </c>
      <c r="B1028">
        <v>69</v>
      </c>
      <c r="D1028">
        <v>701000002</v>
      </c>
      <c r="E1028" s="139">
        <v>45051</v>
      </c>
      <c r="F1028">
        <f t="shared" si="48"/>
        <v>5</v>
      </c>
      <c r="G1028" s="139">
        <v>45051</v>
      </c>
      <c r="H1028">
        <f t="shared" si="49"/>
        <v>16</v>
      </c>
      <c r="I1028" t="s">
        <v>3981</v>
      </c>
      <c r="J1028" t="e">
        <f>VLOOKUP(I1028,'C701- Recalculate'!$D$27:$D$751,1,0)</f>
        <v>#N/A</v>
      </c>
      <c r="K1028">
        <v>1397.26</v>
      </c>
      <c r="L1028">
        <v>0</v>
      </c>
      <c r="M1028" s="138">
        <f t="shared" si="50"/>
        <v>1397.26</v>
      </c>
      <c r="N1028" t="s">
        <v>315</v>
      </c>
      <c r="P1028" t="s">
        <v>3824</v>
      </c>
      <c r="R1028" t="s">
        <v>3982</v>
      </c>
      <c r="T1028" t="s">
        <v>1462</v>
      </c>
    </row>
    <row r="1029" spans="1:20" hidden="1">
      <c r="A1029">
        <v>1028</v>
      </c>
      <c r="B1029">
        <v>69</v>
      </c>
      <c r="D1029">
        <v>701000002</v>
      </c>
      <c r="E1029" s="139">
        <v>45051</v>
      </c>
      <c r="F1029">
        <f t="shared" si="48"/>
        <v>5</v>
      </c>
      <c r="G1029" s="139">
        <v>45051</v>
      </c>
      <c r="H1029">
        <f t="shared" si="49"/>
        <v>16</v>
      </c>
      <c r="I1029" t="s">
        <v>2396</v>
      </c>
      <c r="J1029" t="str">
        <f>VLOOKUP(I1029,'C701- Recalculate'!$D$27:$D$751,1,0)</f>
        <v>069MPI1231080004</v>
      </c>
      <c r="K1029">
        <v>0</v>
      </c>
      <c r="L1029">
        <v>55479452</v>
      </c>
      <c r="M1029" s="138">
        <f t="shared" si="50"/>
        <v>-55479452</v>
      </c>
      <c r="N1029" t="s">
        <v>178</v>
      </c>
      <c r="P1029" t="s">
        <v>3839</v>
      </c>
      <c r="R1029" t="s">
        <v>3808</v>
      </c>
    </row>
    <row r="1030" spans="1:20" hidden="1">
      <c r="A1030">
        <v>1029</v>
      </c>
      <c r="B1030">
        <v>69</v>
      </c>
      <c r="D1030">
        <v>701000002</v>
      </c>
      <c r="E1030" s="139">
        <v>45051</v>
      </c>
      <c r="F1030">
        <f t="shared" si="48"/>
        <v>5</v>
      </c>
      <c r="G1030" s="139">
        <v>45051</v>
      </c>
      <c r="H1030">
        <f t="shared" si="49"/>
        <v>16</v>
      </c>
      <c r="I1030" t="s">
        <v>2399</v>
      </c>
      <c r="J1030" t="str">
        <f>VLOOKUP(I1030,'C701- Recalculate'!$D$27:$D$751,1,0)</f>
        <v>069MPI1231090001</v>
      </c>
      <c r="K1030">
        <v>0</v>
      </c>
      <c r="L1030">
        <v>49863014</v>
      </c>
      <c r="M1030" s="138">
        <f t="shared" si="50"/>
        <v>-49863014</v>
      </c>
      <c r="N1030" t="s">
        <v>178</v>
      </c>
      <c r="P1030" t="s">
        <v>3839</v>
      </c>
      <c r="R1030" t="s">
        <v>3808</v>
      </c>
    </row>
    <row r="1031" spans="1:20" hidden="1">
      <c r="A1031">
        <v>1030</v>
      </c>
      <c r="B1031">
        <v>69</v>
      </c>
      <c r="D1031">
        <v>701000002</v>
      </c>
      <c r="E1031" s="139">
        <v>45054</v>
      </c>
      <c r="F1031">
        <f t="shared" si="48"/>
        <v>5</v>
      </c>
      <c r="G1031" s="139">
        <v>45054</v>
      </c>
      <c r="H1031">
        <f t="shared" si="49"/>
        <v>16</v>
      </c>
      <c r="I1031" t="s">
        <v>1890</v>
      </c>
      <c r="J1031" t="str">
        <f>VLOOKUP(I1031,'C701- Recalculate'!$D$27:$D$751,1,0)</f>
        <v>069MPI1230390002</v>
      </c>
      <c r="K1031">
        <v>0</v>
      </c>
      <c r="L1031">
        <v>96986301</v>
      </c>
      <c r="M1031" s="138">
        <f t="shared" si="50"/>
        <v>-96986301</v>
      </c>
      <c r="N1031" t="s">
        <v>178</v>
      </c>
      <c r="P1031" t="s">
        <v>3839</v>
      </c>
      <c r="R1031" t="s">
        <v>3808</v>
      </c>
    </row>
    <row r="1032" spans="1:20" hidden="1">
      <c r="A1032">
        <v>1031</v>
      </c>
      <c r="B1032">
        <v>69</v>
      </c>
      <c r="D1032">
        <v>701000002</v>
      </c>
      <c r="E1032" s="139">
        <v>45054</v>
      </c>
      <c r="F1032">
        <f t="shared" si="48"/>
        <v>5</v>
      </c>
      <c r="G1032" s="139">
        <v>45054</v>
      </c>
      <c r="H1032">
        <f t="shared" si="49"/>
        <v>16</v>
      </c>
      <c r="I1032" t="s">
        <v>2048</v>
      </c>
      <c r="J1032" t="str">
        <f>VLOOKUP(I1032,'C701- Recalculate'!$D$27:$D$751,1,0)</f>
        <v>069MPI1230460005</v>
      </c>
      <c r="K1032">
        <v>0</v>
      </c>
      <c r="L1032">
        <v>54109589</v>
      </c>
      <c r="M1032" s="138">
        <f t="shared" si="50"/>
        <v>-54109589</v>
      </c>
      <c r="N1032" t="s">
        <v>178</v>
      </c>
      <c r="P1032" t="s">
        <v>3839</v>
      </c>
      <c r="R1032" t="s">
        <v>3808</v>
      </c>
    </row>
    <row r="1033" spans="1:20" hidden="1">
      <c r="A1033">
        <v>1032</v>
      </c>
      <c r="B1033">
        <v>69</v>
      </c>
      <c r="D1033">
        <v>701000002</v>
      </c>
      <c r="E1033" s="139">
        <v>45054</v>
      </c>
      <c r="F1033">
        <f t="shared" si="48"/>
        <v>5</v>
      </c>
      <c r="G1033" s="139">
        <v>45054</v>
      </c>
      <c r="H1033">
        <f t="shared" si="49"/>
        <v>16</v>
      </c>
      <c r="I1033" t="s">
        <v>2055</v>
      </c>
      <c r="J1033" t="str">
        <f>VLOOKUP(I1033,'C701- Recalculate'!$D$27:$D$751,1,0)</f>
        <v>069MPI1230460006</v>
      </c>
      <c r="K1033">
        <v>0</v>
      </c>
      <c r="L1033">
        <v>54109589</v>
      </c>
      <c r="M1033" s="138">
        <f t="shared" si="50"/>
        <v>-54109589</v>
      </c>
      <c r="N1033" t="s">
        <v>178</v>
      </c>
      <c r="P1033" t="s">
        <v>3839</v>
      </c>
      <c r="R1033" t="s">
        <v>3808</v>
      </c>
    </row>
    <row r="1034" spans="1:20" hidden="1">
      <c r="A1034">
        <v>1033</v>
      </c>
      <c r="B1034">
        <v>69</v>
      </c>
      <c r="D1034">
        <v>701000002</v>
      </c>
      <c r="E1034" s="139">
        <v>45054</v>
      </c>
      <c r="F1034">
        <f t="shared" si="48"/>
        <v>5</v>
      </c>
      <c r="G1034" s="139">
        <v>45054</v>
      </c>
      <c r="H1034">
        <f t="shared" si="49"/>
        <v>16</v>
      </c>
      <c r="I1034" t="s">
        <v>2393</v>
      </c>
      <c r="J1034" t="str">
        <f>VLOOKUP(I1034,'C701- Recalculate'!$D$27:$D$751,1,0)</f>
        <v>069MPI1231080002</v>
      </c>
      <c r="K1034">
        <v>0</v>
      </c>
      <c r="L1034">
        <v>125808219</v>
      </c>
      <c r="M1034" s="138">
        <f t="shared" si="50"/>
        <v>-125808219</v>
      </c>
      <c r="N1034" t="s">
        <v>178</v>
      </c>
      <c r="P1034" t="s">
        <v>3839</v>
      </c>
      <c r="R1034" t="s">
        <v>3808</v>
      </c>
    </row>
    <row r="1035" spans="1:20" hidden="1">
      <c r="A1035">
        <v>1034</v>
      </c>
      <c r="B1035">
        <v>69</v>
      </c>
      <c r="D1035">
        <v>701000002</v>
      </c>
      <c r="E1035" s="139">
        <v>45054</v>
      </c>
      <c r="F1035">
        <f t="shared" si="48"/>
        <v>5</v>
      </c>
      <c r="G1035" s="139">
        <v>45054</v>
      </c>
      <c r="H1035">
        <f t="shared" si="49"/>
        <v>16</v>
      </c>
      <c r="I1035" t="s">
        <v>2385</v>
      </c>
      <c r="J1035" t="str">
        <f>VLOOKUP(I1035,'C701- Recalculate'!$D$27:$D$751,1,0)</f>
        <v>069MPI1231080003</v>
      </c>
      <c r="K1035">
        <v>0</v>
      </c>
      <c r="L1035">
        <v>112328767</v>
      </c>
      <c r="M1035" s="138">
        <f t="shared" si="50"/>
        <v>-112328767</v>
      </c>
      <c r="N1035" t="s">
        <v>178</v>
      </c>
      <c r="P1035" t="s">
        <v>3839</v>
      </c>
      <c r="R1035" t="s">
        <v>3808</v>
      </c>
    </row>
    <row r="1036" spans="1:20" hidden="1">
      <c r="A1036">
        <v>1035</v>
      </c>
      <c r="B1036">
        <v>69</v>
      </c>
      <c r="D1036">
        <v>701000002</v>
      </c>
      <c r="E1036" s="139">
        <v>45055</v>
      </c>
      <c r="F1036">
        <f t="shared" si="48"/>
        <v>5</v>
      </c>
      <c r="G1036" s="139">
        <v>45055</v>
      </c>
      <c r="H1036">
        <f t="shared" si="49"/>
        <v>16</v>
      </c>
      <c r="I1036" t="s">
        <v>2404</v>
      </c>
      <c r="J1036" t="str">
        <f>VLOOKUP(I1036,'C701- Recalculate'!$D$27:$D$751,1,0)</f>
        <v>069MPI1231100002</v>
      </c>
      <c r="K1036">
        <v>0</v>
      </c>
      <c r="L1036">
        <v>69178082</v>
      </c>
      <c r="M1036" s="138">
        <f t="shared" si="50"/>
        <v>-69178082</v>
      </c>
      <c r="N1036" t="s">
        <v>178</v>
      </c>
      <c r="P1036" t="s">
        <v>3839</v>
      </c>
      <c r="R1036" t="s">
        <v>3808</v>
      </c>
    </row>
    <row r="1037" spans="1:20" hidden="1">
      <c r="A1037">
        <v>1036</v>
      </c>
      <c r="B1037">
        <v>69</v>
      </c>
      <c r="D1037">
        <v>701000002</v>
      </c>
      <c r="E1037" s="139">
        <v>45055</v>
      </c>
      <c r="F1037">
        <f t="shared" si="48"/>
        <v>5</v>
      </c>
      <c r="G1037" s="139">
        <v>45055</v>
      </c>
      <c r="H1037">
        <f t="shared" si="49"/>
        <v>16</v>
      </c>
      <c r="I1037" t="s">
        <v>2420</v>
      </c>
      <c r="J1037" t="str">
        <f>VLOOKUP(I1037,'C701- Recalculate'!$D$27:$D$751,1,0)</f>
        <v>069MPI1231290001</v>
      </c>
      <c r="K1037">
        <v>0</v>
      </c>
      <c r="L1037">
        <v>28493151</v>
      </c>
      <c r="M1037" s="138">
        <f t="shared" si="50"/>
        <v>-28493151</v>
      </c>
      <c r="N1037" t="s">
        <v>178</v>
      </c>
      <c r="P1037" t="s">
        <v>3839</v>
      </c>
      <c r="R1037" t="s">
        <v>3808</v>
      </c>
    </row>
    <row r="1038" spans="1:20" hidden="1">
      <c r="A1038">
        <v>1037</v>
      </c>
      <c r="B1038">
        <v>69</v>
      </c>
      <c r="D1038">
        <v>701000002</v>
      </c>
      <c r="E1038" s="139">
        <v>45078</v>
      </c>
      <c r="F1038">
        <f t="shared" si="48"/>
        <v>6</v>
      </c>
      <c r="G1038" s="139">
        <v>45078</v>
      </c>
      <c r="H1038">
        <f t="shared" si="49"/>
        <v>16</v>
      </c>
      <c r="I1038" t="s">
        <v>2396</v>
      </c>
      <c r="J1038" t="str">
        <f>VLOOKUP(I1038,'C701- Recalculate'!$D$27:$D$751,1,0)</f>
        <v>069MPI1231080004</v>
      </c>
      <c r="K1038">
        <v>0</v>
      </c>
      <c r="L1038">
        <v>55479452</v>
      </c>
      <c r="M1038" s="138">
        <f t="shared" si="50"/>
        <v>-55479452</v>
      </c>
      <c r="N1038" t="s">
        <v>178</v>
      </c>
      <c r="P1038" t="s">
        <v>3839</v>
      </c>
      <c r="R1038" t="s">
        <v>3808</v>
      </c>
    </row>
    <row r="1039" spans="1:20" hidden="1">
      <c r="A1039">
        <v>1038</v>
      </c>
      <c r="B1039">
        <v>69</v>
      </c>
      <c r="D1039">
        <v>701000002</v>
      </c>
      <c r="E1039" s="139">
        <v>45078</v>
      </c>
      <c r="F1039">
        <f t="shared" si="48"/>
        <v>6</v>
      </c>
      <c r="G1039" s="139">
        <v>45078</v>
      </c>
      <c r="H1039">
        <f t="shared" si="49"/>
        <v>16</v>
      </c>
      <c r="I1039" t="s">
        <v>2443</v>
      </c>
      <c r="J1039" t="str">
        <f>VLOOKUP(I1039,'C701- Recalculate'!$D$27:$D$751,1,0)</f>
        <v>069MPI1231370001</v>
      </c>
      <c r="K1039">
        <v>0</v>
      </c>
      <c r="L1039">
        <v>35068493</v>
      </c>
      <c r="M1039" s="138">
        <f t="shared" si="50"/>
        <v>-35068493</v>
      </c>
      <c r="N1039" t="s">
        <v>178</v>
      </c>
      <c r="P1039" t="s">
        <v>3839</v>
      </c>
      <c r="R1039" t="s">
        <v>3808</v>
      </c>
    </row>
    <row r="1040" spans="1:20" hidden="1">
      <c r="A1040">
        <v>1039</v>
      </c>
      <c r="B1040">
        <v>69</v>
      </c>
      <c r="D1040">
        <v>701000002</v>
      </c>
      <c r="E1040" s="139">
        <v>45078</v>
      </c>
      <c r="F1040">
        <f t="shared" si="48"/>
        <v>6</v>
      </c>
      <c r="G1040" s="139">
        <v>45078</v>
      </c>
      <c r="H1040">
        <f t="shared" si="49"/>
        <v>16</v>
      </c>
      <c r="I1040" t="s">
        <v>2449</v>
      </c>
      <c r="J1040" t="str">
        <f>VLOOKUP(I1040,'C701- Recalculate'!$D$27:$D$751,1,0)</f>
        <v>069MPI1231390003</v>
      </c>
      <c r="K1040">
        <v>0</v>
      </c>
      <c r="L1040">
        <v>54246576</v>
      </c>
      <c r="M1040" s="138">
        <f t="shared" si="50"/>
        <v>-54246576</v>
      </c>
      <c r="N1040" t="s">
        <v>178</v>
      </c>
      <c r="P1040" t="s">
        <v>3839</v>
      </c>
      <c r="R1040" t="s">
        <v>3808</v>
      </c>
    </row>
    <row r="1041" spans="1:18" hidden="1">
      <c r="A1041">
        <v>1040</v>
      </c>
      <c r="B1041">
        <v>69</v>
      </c>
      <c r="D1041">
        <v>701000002</v>
      </c>
      <c r="E1041" s="139">
        <v>45089</v>
      </c>
      <c r="F1041">
        <f t="shared" si="48"/>
        <v>6</v>
      </c>
      <c r="G1041" s="139">
        <v>45089</v>
      </c>
      <c r="H1041">
        <f t="shared" si="49"/>
        <v>16</v>
      </c>
      <c r="I1041" t="s">
        <v>2416</v>
      </c>
      <c r="J1041" t="str">
        <f>VLOOKUP(I1041,'C701- Recalculate'!$D$27:$D$751,1,0)</f>
        <v>069MPI1231140001</v>
      </c>
      <c r="K1041">
        <v>0</v>
      </c>
      <c r="L1041">
        <v>56438356</v>
      </c>
      <c r="M1041" s="138">
        <f t="shared" si="50"/>
        <v>-56438356</v>
      </c>
      <c r="N1041" t="s">
        <v>178</v>
      </c>
      <c r="P1041" t="s">
        <v>3839</v>
      </c>
      <c r="R1041" t="s">
        <v>3808</v>
      </c>
    </row>
    <row r="1042" spans="1:18" hidden="1">
      <c r="A1042">
        <v>1041</v>
      </c>
      <c r="B1042">
        <v>69</v>
      </c>
      <c r="D1042">
        <v>701000002</v>
      </c>
      <c r="E1042" s="139">
        <v>45089</v>
      </c>
      <c r="F1042">
        <f t="shared" si="48"/>
        <v>6</v>
      </c>
      <c r="G1042" s="139">
        <v>45089</v>
      </c>
      <c r="H1042">
        <f t="shared" si="49"/>
        <v>16</v>
      </c>
      <c r="I1042" t="s">
        <v>2423</v>
      </c>
      <c r="J1042" t="str">
        <f>VLOOKUP(I1042,'C701- Recalculate'!$D$27:$D$751,1,0)</f>
        <v>069MPI1231310001</v>
      </c>
      <c r="K1042">
        <v>0</v>
      </c>
      <c r="L1042">
        <v>44520548</v>
      </c>
      <c r="M1042" s="138">
        <f t="shared" si="50"/>
        <v>-44520548</v>
      </c>
      <c r="N1042" t="s">
        <v>178</v>
      </c>
      <c r="P1042" t="s">
        <v>3839</v>
      </c>
      <c r="R1042" t="s">
        <v>3808</v>
      </c>
    </row>
    <row r="1043" spans="1:18" hidden="1">
      <c r="A1043">
        <v>1042</v>
      </c>
      <c r="B1043">
        <v>69</v>
      </c>
      <c r="D1043">
        <v>701000002</v>
      </c>
      <c r="E1043" s="139">
        <v>45089</v>
      </c>
      <c r="F1043">
        <f t="shared" si="48"/>
        <v>6</v>
      </c>
      <c r="G1043" s="139">
        <v>45089</v>
      </c>
      <c r="H1043">
        <f t="shared" si="49"/>
        <v>16</v>
      </c>
      <c r="I1043" t="s">
        <v>2446</v>
      </c>
      <c r="J1043" t="str">
        <f>VLOOKUP(I1043,'C701- Recalculate'!$D$27:$D$751,1,0)</f>
        <v>069MPI1231370002</v>
      </c>
      <c r="K1043">
        <v>0</v>
      </c>
      <c r="L1043">
        <v>52602740</v>
      </c>
      <c r="M1043" s="138">
        <f t="shared" si="50"/>
        <v>-52602740</v>
      </c>
      <c r="N1043" t="s">
        <v>178</v>
      </c>
      <c r="P1043" t="s">
        <v>3839</v>
      </c>
      <c r="R1043" t="s">
        <v>3808</v>
      </c>
    </row>
    <row r="1044" spans="1:18" hidden="1">
      <c r="A1044">
        <v>1043</v>
      </c>
      <c r="B1044">
        <v>69</v>
      </c>
      <c r="D1044">
        <v>701000002</v>
      </c>
      <c r="E1044" s="139">
        <v>45090</v>
      </c>
      <c r="F1044">
        <f t="shared" si="48"/>
        <v>6</v>
      </c>
      <c r="G1044" s="139">
        <v>45090</v>
      </c>
      <c r="H1044">
        <f t="shared" si="49"/>
        <v>16</v>
      </c>
      <c r="I1044" t="s">
        <v>2446</v>
      </c>
      <c r="J1044" t="str">
        <f>VLOOKUP(I1044,'C701- Recalculate'!$D$27:$D$751,1,0)</f>
        <v>069MPI1231370002</v>
      </c>
      <c r="K1044">
        <v>0</v>
      </c>
      <c r="L1044">
        <v>52602739</v>
      </c>
      <c r="M1044" s="138">
        <f t="shared" si="50"/>
        <v>-52602739</v>
      </c>
      <c r="N1044" t="s">
        <v>178</v>
      </c>
      <c r="P1044" t="s">
        <v>3839</v>
      </c>
      <c r="R1044" t="s">
        <v>3808</v>
      </c>
    </row>
    <row r="1045" spans="1:18" hidden="1">
      <c r="A1045">
        <v>1044</v>
      </c>
      <c r="B1045">
        <v>69</v>
      </c>
      <c r="D1045">
        <v>701000002</v>
      </c>
      <c r="E1045" s="139">
        <v>45091</v>
      </c>
      <c r="F1045">
        <f t="shared" si="48"/>
        <v>6</v>
      </c>
      <c r="G1045" s="139">
        <v>45091</v>
      </c>
      <c r="H1045">
        <f t="shared" si="49"/>
        <v>16</v>
      </c>
      <c r="I1045" t="s">
        <v>2423</v>
      </c>
      <c r="J1045" t="str">
        <f>VLOOKUP(I1045,'C701- Recalculate'!$D$27:$D$751,1,0)</f>
        <v>069MPI1231310001</v>
      </c>
      <c r="K1045">
        <v>0</v>
      </c>
      <c r="L1045">
        <v>44520548</v>
      </c>
      <c r="M1045" s="138">
        <f t="shared" si="50"/>
        <v>-44520548</v>
      </c>
      <c r="N1045" t="s">
        <v>178</v>
      </c>
      <c r="P1045" t="s">
        <v>3839</v>
      </c>
      <c r="R1045" t="s">
        <v>3808</v>
      </c>
    </row>
    <row r="1046" spans="1:18" hidden="1">
      <c r="A1046">
        <v>1045</v>
      </c>
      <c r="B1046">
        <v>69</v>
      </c>
      <c r="D1046">
        <v>701000002</v>
      </c>
      <c r="E1046" s="139">
        <v>45091</v>
      </c>
      <c r="F1046">
        <f t="shared" si="48"/>
        <v>6</v>
      </c>
      <c r="G1046" s="139">
        <v>45091</v>
      </c>
      <c r="H1046">
        <f t="shared" si="49"/>
        <v>16</v>
      </c>
      <c r="I1046" t="s">
        <v>2446</v>
      </c>
      <c r="J1046" t="str">
        <f>VLOOKUP(I1046,'C701- Recalculate'!$D$27:$D$751,1,0)</f>
        <v>069MPI1231370002</v>
      </c>
      <c r="K1046">
        <v>0</v>
      </c>
      <c r="L1046">
        <v>52602740</v>
      </c>
      <c r="M1046" s="138">
        <f t="shared" si="50"/>
        <v>-52602740</v>
      </c>
      <c r="N1046" t="s">
        <v>178</v>
      </c>
      <c r="P1046" t="s">
        <v>3839</v>
      </c>
      <c r="R1046" t="s">
        <v>3808</v>
      </c>
    </row>
    <row r="1047" spans="1:18" hidden="1">
      <c r="A1047">
        <v>1046</v>
      </c>
      <c r="B1047">
        <v>69</v>
      </c>
      <c r="D1047">
        <v>701000002</v>
      </c>
      <c r="E1047" s="139">
        <v>45092</v>
      </c>
      <c r="F1047">
        <f t="shared" si="48"/>
        <v>6</v>
      </c>
      <c r="G1047" s="139">
        <v>45092</v>
      </c>
      <c r="H1047">
        <f t="shared" si="49"/>
        <v>16</v>
      </c>
      <c r="I1047" t="s">
        <v>2449</v>
      </c>
      <c r="J1047" t="str">
        <f>VLOOKUP(I1047,'C701- Recalculate'!$D$27:$D$751,1,0)</f>
        <v>069MPI1231390003</v>
      </c>
      <c r="K1047">
        <v>0</v>
      </c>
      <c r="L1047">
        <v>54246576</v>
      </c>
      <c r="M1047" s="138">
        <f t="shared" si="50"/>
        <v>-54246576</v>
      </c>
      <c r="N1047" t="s">
        <v>178</v>
      </c>
      <c r="P1047" t="s">
        <v>3839</v>
      </c>
      <c r="R1047" t="s">
        <v>3808</v>
      </c>
    </row>
    <row r="1048" spans="1:18" hidden="1">
      <c r="A1048">
        <v>1047</v>
      </c>
      <c r="B1048">
        <v>69</v>
      </c>
      <c r="D1048">
        <v>701000002</v>
      </c>
      <c r="E1048" s="139">
        <v>45096</v>
      </c>
      <c r="F1048">
        <f t="shared" si="48"/>
        <v>6</v>
      </c>
      <c r="G1048" s="139">
        <v>45096</v>
      </c>
      <c r="H1048">
        <f t="shared" si="49"/>
        <v>16</v>
      </c>
      <c r="I1048" t="s">
        <v>2423</v>
      </c>
      <c r="J1048" t="str">
        <f>VLOOKUP(I1048,'C701- Recalculate'!$D$27:$D$751,1,0)</f>
        <v>069MPI1231310001</v>
      </c>
      <c r="K1048">
        <v>0</v>
      </c>
      <c r="L1048">
        <v>44520548</v>
      </c>
      <c r="M1048" s="138">
        <f t="shared" si="50"/>
        <v>-44520548</v>
      </c>
      <c r="N1048" t="s">
        <v>178</v>
      </c>
      <c r="P1048" t="s">
        <v>3839</v>
      </c>
      <c r="R1048" t="s">
        <v>3808</v>
      </c>
    </row>
    <row r="1049" spans="1:18" hidden="1">
      <c r="A1049">
        <v>1048</v>
      </c>
      <c r="B1049">
        <v>69</v>
      </c>
      <c r="D1049">
        <v>701000002</v>
      </c>
      <c r="E1049" s="139">
        <v>45079</v>
      </c>
      <c r="F1049">
        <f t="shared" si="48"/>
        <v>6</v>
      </c>
      <c r="G1049" s="139">
        <v>45079</v>
      </c>
      <c r="H1049">
        <f t="shared" si="49"/>
        <v>16</v>
      </c>
      <c r="I1049" t="s">
        <v>2390</v>
      </c>
      <c r="J1049" t="str">
        <f>VLOOKUP(I1049,'C701- Recalculate'!$D$27:$D$751,1,0)</f>
        <v>069MPI1231080001</v>
      </c>
      <c r="K1049">
        <v>0</v>
      </c>
      <c r="L1049">
        <v>49424658</v>
      </c>
      <c r="M1049" s="138">
        <f t="shared" si="50"/>
        <v>-49424658</v>
      </c>
      <c r="N1049" t="s">
        <v>178</v>
      </c>
      <c r="P1049" t="s">
        <v>3839</v>
      </c>
      <c r="R1049" t="s">
        <v>3808</v>
      </c>
    </row>
    <row r="1050" spans="1:18" hidden="1">
      <c r="A1050">
        <v>1049</v>
      </c>
      <c r="B1050">
        <v>69</v>
      </c>
      <c r="D1050">
        <v>701000002</v>
      </c>
      <c r="E1050" s="139">
        <v>45097</v>
      </c>
      <c r="F1050">
        <f t="shared" si="48"/>
        <v>6</v>
      </c>
      <c r="G1050" s="139">
        <v>45097</v>
      </c>
      <c r="H1050">
        <f t="shared" si="49"/>
        <v>16</v>
      </c>
      <c r="I1050" t="s">
        <v>2396</v>
      </c>
      <c r="J1050" t="str">
        <f>VLOOKUP(I1050,'C701- Recalculate'!$D$27:$D$751,1,0)</f>
        <v>069MPI1231080004</v>
      </c>
      <c r="K1050">
        <v>0</v>
      </c>
      <c r="L1050">
        <v>55479453</v>
      </c>
      <c r="M1050" s="138">
        <f t="shared" si="50"/>
        <v>-55479453</v>
      </c>
      <c r="N1050" t="s">
        <v>178</v>
      </c>
      <c r="P1050" t="s">
        <v>3839</v>
      </c>
      <c r="R1050" t="s">
        <v>3808</v>
      </c>
    </row>
    <row r="1051" spans="1:18" hidden="1">
      <c r="A1051">
        <v>1050</v>
      </c>
      <c r="B1051">
        <v>69</v>
      </c>
      <c r="D1051">
        <v>701000002</v>
      </c>
      <c r="E1051" s="139">
        <v>45097</v>
      </c>
      <c r="F1051">
        <f t="shared" si="48"/>
        <v>6</v>
      </c>
      <c r="G1051" s="139">
        <v>45097</v>
      </c>
      <c r="H1051">
        <f t="shared" si="49"/>
        <v>16</v>
      </c>
      <c r="I1051" t="s">
        <v>2455</v>
      </c>
      <c r="J1051" t="str">
        <f>VLOOKUP(I1051,'C701- Recalculate'!$D$27:$D$751,1,0)</f>
        <v>069MPI1231430001</v>
      </c>
      <c r="K1051">
        <v>0</v>
      </c>
      <c r="L1051">
        <v>48219178</v>
      </c>
      <c r="M1051" s="138">
        <f t="shared" si="50"/>
        <v>-48219178</v>
      </c>
      <c r="N1051" t="s">
        <v>178</v>
      </c>
      <c r="P1051" t="s">
        <v>3839</v>
      </c>
      <c r="R1051" t="s">
        <v>3808</v>
      </c>
    </row>
    <row r="1052" spans="1:18" hidden="1">
      <c r="A1052">
        <v>1051</v>
      </c>
      <c r="B1052">
        <v>69</v>
      </c>
      <c r="D1052">
        <v>701000002</v>
      </c>
      <c r="E1052" s="139">
        <v>45008</v>
      </c>
      <c r="F1052">
        <f t="shared" si="48"/>
        <v>3</v>
      </c>
      <c r="G1052" s="139">
        <v>45008</v>
      </c>
      <c r="H1052">
        <f t="shared" si="49"/>
        <v>16</v>
      </c>
      <c r="I1052" t="s">
        <v>2273</v>
      </c>
      <c r="J1052" t="str">
        <f>VLOOKUP(I1052,'C701- Recalculate'!$D$27:$D$751,1,0)</f>
        <v>069MPI1230760004</v>
      </c>
      <c r="K1052">
        <v>0</v>
      </c>
      <c r="L1052">
        <v>50000000</v>
      </c>
      <c r="M1052" s="138">
        <f t="shared" si="50"/>
        <v>-50000000</v>
      </c>
      <c r="N1052" t="s">
        <v>178</v>
      </c>
      <c r="P1052" t="s">
        <v>3839</v>
      </c>
      <c r="R1052" t="s">
        <v>3808</v>
      </c>
    </row>
    <row r="1053" spans="1:18" hidden="1">
      <c r="A1053">
        <v>1052</v>
      </c>
      <c r="B1053">
        <v>69</v>
      </c>
      <c r="D1053">
        <v>701000002</v>
      </c>
      <c r="E1053" s="139">
        <v>45008</v>
      </c>
      <c r="F1053">
        <f t="shared" si="48"/>
        <v>3</v>
      </c>
      <c r="G1053" s="139">
        <v>45008</v>
      </c>
      <c r="H1053">
        <f t="shared" si="49"/>
        <v>16</v>
      </c>
      <c r="I1053" t="s">
        <v>2285</v>
      </c>
      <c r="J1053" t="str">
        <f>VLOOKUP(I1053,'C701- Recalculate'!$D$27:$D$751,1,0)</f>
        <v>069MPI1230790001</v>
      </c>
      <c r="K1053">
        <v>0</v>
      </c>
      <c r="L1053">
        <v>38356165</v>
      </c>
      <c r="M1053" s="138">
        <f t="shared" si="50"/>
        <v>-38356165</v>
      </c>
      <c r="N1053" t="s">
        <v>178</v>
      </c>
      <c r="P1053" t="s">
        <v>3839</v>
      </c>
      <c r="R1053" t="s">
        <v>3808</v>
      </c>
    </row>
    <row r="1054" spans="1:18" hidden="1">
      <c r="A1054">
        <v>1053</v>
      </c>
      <c r="B1054">
        <v>69</v>
      </c>
      <c r="D1054">
        <v>701000002</v>
      </c>
      <c r="E1054" s="139">
        <v>45008</v>
      </c>
      <c r="F1054">
        <f t="shared" si="48"/>
        <v>3</v>
      </c>
      <c r="G1054" s="139">
        <v>45008</v>
      </c>
      <c r="H1054">
        <f t="shared" si="49"/>
        <v>16</v>
      </c>
      <c r="I1054" t="s">
        <v>2303</v>
      </c>
      <c r="J1054" t="str">
        <f>VLOOKUP(I1054,'C701- Recalculate'!$D$27:$D$751,1,0)</f>
        <v>069MPI1230810001</v>
      </c>
      <c r="K1054">
        <v>0</v>
      </c>
      <c r="L1054">
        <v>42739726</v>
      </c>
      <c r="M1054" s="138">
        <f t="shared" si="50"/>
        <v>-42739726</v>
      </c>
      <c r="N1054" t="s">
        <v>178</v>
      </c>
      <c r="P1054" t="s">
        <v>3839</v>
      </c>
      <c r="R1054" t="s">
        <v>3808</v>
      </c>
    </row>
    <row r="1055" spans="1:18" hidden="1">
      <c r="A1055">
        <v>1054</v>
      </c>
      <c r="B1055">
        <v>69</v>
      </c>
      <c r="D1055">
        <v>701000002</v>
      </c>
      <c r="E1055" s="139">
        <v>45008</v>
      </c>
      <c r="F1055">
        <f t="shared" si="48"/>
        <v>3</v>
      </c>
      <c r="G1055" s="139">
        <v>45008</v>
      </c>
      <c r="H1055">
        <f t="shared" si="49"/>
        <v>16</v>
      </c>
      <c r="I1055" t="s">
        <v>2306</v>
      </c>
      <c r="J1055" t="str">
        <f>VLOOKUP(I1055,'C701- Recalculate'!$D$27:$D$751,1,0)</f>
        <v>069MPI1230820002</v>
      </c>
      <c r="K1055">
        <v>0</v>
      </c>
      <c r="L1055">
        <v>21232877</v>
      </c>
      <c r="M1055" s="138">
        <f t="shared" si="50"/>
        <v>-21232877</v>
      </c>
      <c r="N1055" t="s">
        <v>178</v>
      </c>
      <c r="P1055" t="s">
        <v>3839</v>
      </c>
      <c r="R1055" t="s">
        <v>3808</v>
      </c>
    </row>
    <row r="1056" spans="1:18" hidden="1">
      <c r="A1056">
        <v>1055</v>
      </c>
      <c r="B1056">
        <v>69</v>
      </c>
      <c r="D1056">
        <v>701000002</v>
      </c>
      <c r="E1056" s="139">
        <v>45009</v>
      </c>
      <c r="F1056">
        <f t="shared" si="48"/>
        <v>3</v>
      </c>
      <c r="G1056" s="139">
        <v>45009</v>
      </c>
      <c r="H1056">
        <f t="shared" si="49"/>
        <v>16</v>
      </c>
      <c r="I1056" t="s">
        <v>2171</v>
      </c>
      <c r="J1056" t="str">
        <f>VLOOKUP(I1056,'C701- Recalculate'!$D$27:$D$751,1,0)</f>
        <v>069MPI1230520007</v>
      </c>
      <c r="K1056">
        <v>0</v>
      </c>
      <c r="L1056">
        <v>56164384</v>
      </c>
      <c r="M1056" s="138">
        <f t="shared" si="50"/>
        <v>-56164384</v>
      </c>
      <c r="N1056" t="s">
        <v>178</v>
      </c>
      <c r="P1056" t="s">
        <v>3839</v>
      </c>
      <c r="R1056" t="s">
        <v>3808</v>
      </c>
    </row>
    <row r="1057" spans="1:18" hidden="1">
      <c r="A1057">
        <v>1056</v>
      </c>
      <c r="B1057">
        <v>69</v>
      </c>
      <c r="D1057">
        <v>701000002</v>
      </c>
      <c r="E1057" s="139">
        <v>45009</v>
      </c>
      <c r="F1057">
        <f t="shared" si="48"/>
        <v>3</v>
      </c>
      <c r="G1057" s="139">
        <v>45009</v>
      </c>
      <c r="H1057">
        <f t="shared" si="49"/>
        <v>16</v>
      </c>
      <c r="I1057" t="s">
        <v>2313</v>
      </c>
      <c r="J1057" t="str">
        <f>VLOOKUP(I1057,'C701- Recalculate'!$D$27:$D$751,1,0)</f>
        <v>069MPI1230830001</v>
      </c>
      <c r="K1057">
        <v>0</v>
      </c>
      <c r="L1057">
        <v>1808219</v>
      </c>
      <c r="M1057" s="138">
        <f t="shared" si="50"/>
        <v>-1808219</v>
      </c>
      <c r="N1057" t="s">
        <v>178</v>
      </c>
      <c r="P1057" t="s">
        <v>3839</v>
      </c>
      <c r="R1057" t="s">
        <v>3808</v>
      </c>
    </row>
    <row r="1058" spans="1:18" hidden="1">
      <c r="A1058">
        <v>1057</v>
      </c>
      <c r="B1058">
        <v>69</v>
      </c>
      <c r="D1058">
        <v>701000002</v>
      </c>
      <c r="E1058" s="139">
        <v>45009</v>
      </c>
      <c r="F1058">
        <f t="shared" si="48"/>
        <v>3</v>
      </c>
      <c r="G1058" s="139">
        <v>45009</v>
      </c>
      <c r="H1058">
        <f t="shared" si="49"/>
        <v>16</v>
      </c>
      <c r="I1058" t="s">
        <v>2351</v>
      </c>
      <c r="J1058" t="str">
        <f>VLOOKUP(I1058,'C701- Recalculate'!$D$27:$D$751,1,0)</f>
        <v>069MPI1230830010</v>
      </c>
      <c r="K1058">
        <v>0</v>
      </c>
      <c r="L1058">
        <v>4109589</v>
      </c>
      <c r="M1058" s="138">
        <f t="shared" si="50"/>
        <v>-4109589</v>
      </c>
      <c r="N1058" t="s">
        <v>178</v>
      </c>
      <c r="P1058" t="s">
        <v>3839</v>
      </c>
      <c r="R1058" t="s">
        <v>3808</v>
      </c>
    </row>
    <row r="1059" spans="1:18" hidden="1">
      <c r="A1059">
        <v>1058</v>
      </c>
      <c r="B1059">
        <v>69</v>
      </c>
      <c r="D1059">
        <v>701000002</v>
      </c>
      <c r="E1059" s="139">
        <v>45009</v>
      </c>
      <c r="F1059">
        <f t="shared" si="48"/>
        <v>3</v>
      </c>
      <c r="G1059" s="139">
        <v>45009</v>
      </c>
      <c r="H1059">
        <f t="shared" si="49"/>
        <v>16</v>
      </c>
      <c r="I1059" t="s">
        <v>2348</v>
      </c>
      <c r="J1059" t="str">
        <f>VLOOKUP(I1059,'C701- Recalculate'!$D$27:$D$751,1,0)</f>
        <v>069MPI1230830011</v>
      </c>
      <c r="K1059">
        <v>0</v>
      </c>
      <c r="L1059">
        <v>4109589</v>
      </c>
      <c r="M1059" s="138">
        <f t="shared" si="50"/>
        <v>-4109589</v>
      </c>
      <c r="N1059" t="s">
        <v>178</v>
      </c>
      <c r="P1059" t="s">
        <v>3839</v>
      </c>
      <c r="R1059" t="s">
        <v>3808</v>
      </c>
    </row>
    <row r="1060" spans="1:18" hidden="1">
      <c r="A1060">
        <v>1059</v>
      </c>
      <c r="B1060">
        <v>69</v>
      </c>
      <c r="D1060">
        <v>701000002</v>
      </c>
      <c r="E1060" s="139">
        <v>45012</v>
      </c>
      <c r="F1060">
        <f t="shared" si="48"/>
        <v>3</v>
      </c>
      <c r="G1060" s="139">
        <v>45012</v>
      </c>
      <c r="H1060">
        <f t="shared" si="49"/>
        <v>16</v>
      </c>
      <c r="I1060" t="s">
        <v>1890</v>
      </c>
      <c r="J1060" t="str">
        <f>VLOOKUP(I1060,'C701- Recalculate'!$D$27:$D$751,1,0)</f>
        <v>069MPI1230390002</v>
      </c>
      <c r="K1060">
        <v>0</v>
      </c>
      <c r="L1060">
        <v>96986301</v>
      </c>
      <c r="M1060" s="138">
        <f t="shared" si="50"/>
        <v>-96986301</v>
      </c>
      <c r="N1060" t="s">
        <v>178</v>
      </c>
      <c r="P1060" t="s">
        <v>3839</v>
      </c>
      <c r="R1060" t="s">
        <v>3808</v>
      </c>
    </row>
    <row r="1061" spans="1:18" hidden="1">
      <c r="A1061">
        <v>1060</v>
      </c>
      <c r="B1061">
        <v>69</v>
      </c>
      <c r="D1061">
        <v>701000002</v>
      </c>
      <c r="E1061" s="139">
        <v>45012</v>
      </c>
      <c r="F1061">
        <f t="shared" si="48"/>
        <v>3</v>
      </c>
      <c r="G1061" s="139">
        <v>45012</v>
      </c>
      <c r="H1061">
        <f t="shared" si="49"/>
        <v>16</v>
      </c>
      <c r="I1061" t="s">
        <v>2276</v>
      </c>
      <c r="J1061" t="str">
        <f>VLOOKUP(I1061,'C701- Recalculate'!$D$27:$D$751,1,0)</f>
        <v>069MPI1230760003</v>
      </c>
      <c r="K1061">
        <v>0</v>
      </c>
      <c r="L1061">
        <v>101369863</v>
      </c>
      <c r="M1061" s="138">
        <f t="shared" si="50"/>
        <v>-101369863</v>
      </c>
      <c r="N1061" t="s">
        <v>178</v>
      </c>
      <c r="P1061" t="s">
        <v>3839</v>
      </c>
      <c r="R1061" t="s">
        <v>3808</v>
      </c>
    </row>
    <row r="1062" spans="1:18" hidden="1">
      <c r="A1062">
        <v>1061</v>
      </c>
      <c r="B1062">
        <v>69</v>
      </c>
      <c r="D1062">
        <v>701000002</v>
      </c>
      <c r="E1062" s="139">
        <v>45012</v>
      </c>
      <c r="F1062">
        <f t="shared" si="48"/>
        <v>3</v>
      </c>
      <c r="G1062" s="139">
        <v>45012</v>
      </c>
      <c r="H1062">
        <f t="shared" si="49"/>
        <v>16</v>
      </c>
      <c r="I1062" t="s">
        <v>2306</v>
      </c>
      <c r="J1062" t="str">
        <f>VLOOKUP(I1062,'C701- Recalculate'!$D$27:$D$751,1,0)</f>
        <v>069MPI1230820002</v>
      </c>
      <c r="K1062">
        <v>0</v>
      </c>
      <c r="L1062">
        <v>21232877</v>
      </c>
      <c r="M1062" s="138">
        <f t="shared" si="50"/>
        <v>-21232877</v>
      </c>
      <c r="N1062" t="s">
        <v>178</v>
      </c>
      <c r="P1062" t="s">
        <v>3839</v>
      </c>
      <c r="R1062" t="s">
        <v>3808</v>
      </c>
    </row>
    <row r="1063" spans="1:18" hidden="1">
      <c r="A1063">
        <v>1062</v>
      </c>
      <c r="B1063">
        <v>69</v>
      </c>
      <c r="D1063">
        <v>701000002</v>
      </c>
      <c r="E1063" s="139">
        <v>45012</v>
      </c>
      <c r="F1063">
        <f t="shared" si="48"/>
        <v>3</v>
      </c>
      <c r="G1063" s="139">
        <v>45012</v>
      </c>
      <c r="H1063">
        <f t="shared" si="49"/>
        <v>16</v>
      </c>
      <c r="I1063" t="s">
        <v>2342</v>
      </c>
      <c r="J1063" t="str">
        <f>VLOOKUP(I1063,'C701- Recalculate'!$D$27:$D$751,1,0)</f>
        <v>069MPI1230830005</v>
      </c>
      <c r="K1063">
        <v>0</v>
      </c>
      <c r="L1063">
        <v>5479452</v>
      </c>
      <c r="M1063" s="138">
        <f t="shared" si="50"/>
        <v>-5479452</v>
      </c>
      <c r="N1063" t="s">
        <v>178</v>
      </c>
      <c r="P1063" t="s">
        <v>3839</v>
      </c>
      <c r="R1063" t="s">
        <v>3808</v>
      </c>
    </row>
    <row r="1064" spans="1:18" hidden="1">
      <c r="A1064">
        <v>1063</v>
      </c>
      <c r="B1064">
        <v>69</v>
      </c>
      <c r="D1064">
        <v>701000002</v>
      </c>
      <c r="E1064" s="139">
        <v>45013</v>
      </c>
      <c r="F1064">
        <f t="shared" si="48"/>
        <v>3</v>
      </c>
      <c r="G1064" s="139">
        <v>45013</v>
      </c>
      <c r="H1064">
        <f t="shared" si="49"/>
        <v>16</v>
      </c>
      <c r="I1064" t="s">
        <v>2183</v>
      </c>
      <c r="J1064" t="str">
        <f>VLOOKUP(I1064,'C701- Recalculate'!$D$27:$D$751,1,0)</f>
        <v>069MPI1230520006</v>
      </c>
      <c r="K1064">
        <v>0</v>
      </c>
      <c r="L1064">
        <v>56164383</v>
      </c>
      <c r="M1064" s="138">
        <f t="shared" si="50"/>
        <v>-56164383</v>
      </c>
      <c r="N1064" t="s">
        <v>178</v>
      </c>
      <c r="P1064" t="s">
        <v>3839</v>
      </c>
      <c r="R1064" t="s">
        <v>3808</v>
      </c>
    </row>
    <row r="1065" spans="1:18" hidden="1">
      <c r="A1065">
        <v>1064</v>
      </c>
      <c r="B1065">
        <v>69</v>
      </c>
      <c r="D1065">
        <v>701000002</v>
      </c>
      <c r="E1065" s="139">
        <v>45014</v>
      </c>
      <c r="F1065">
        <f t="shared" si="48"/>
        <v>3</v>
      </c>
      <c r="G1065" s="139">
        <v>45014</v>
      </c>
      <c r="H1065">
        <f t="shared" si="49"/>
        <v>16</v>
      </c>
      <c r="I1065" t="s">
        <v>2171</v>
      </c>
      <c r="J1065" t="str">
        <f>VLOOKUP(I1065,'C701- Recalculate'!$D$27:$D$751,1,0)</f>
        <v>069MPI1230520007</v>
      </c>
      <c r="K1065">
        <v>0</v>
      </c>
      <c r="L1065">
        <v>56164384</v>
      </c>
      <c r="M1065" s="138">
        <f t="shared" si="50"/>
        <v>-56164384</v>
      </c>
      <c r="N1065" t="s">
        <v>178</v>
      </c>
      <c r="P1065" t="s">
        <v>3839</v>
      </c>
      <c r="R1065" t="s">
        <v>3808</v>
      </c>
    </row>
    <row r="1066" spans="1:18" hidden="1">
      <c r="A1066">
        <v>1065</v>
      </c>
      <c r="B1066">
        <v>69</v>
      </c>
      <c r="D1066">
        <v>701000002</v>
      </c>
      <c r="E1066" s="139">
        <v>45015</v>
      </c>
      <c r="F1066">
        <f t="shared" si="48"/>
        <v>3</v>
      </c>
      <c r="G1066" s="139">
        <v>45015</v>
      </c>
      <c r="H1066">
        <f t="shared" si="49"/>
        <v>16</v>
      </c>
      <c r="I1066" t="s">
        <v>2273</v>
      </c>
      <c r="J1066" t="str">
        <f>VLOOKUP(I1066,'C701- Recalculate'!$D$27:$D$751,1,0)</f>
        <v>069MPI1230760004</v>
      </c>
      <c r="K1066">
        <v>0</v>
      </c>
      <c r="L1066">
        <v>50000000</v>
      </c>
      <c r="M1066" s="138">
        <f t="shared" si="50"/>
        <v>-50000000</v>
      </c>
      <c r="N1066" t="s">
        <v>178</v>
      </c>
      <c r="P1066" t="s">
        <v>3839</v>
      </c>
      <c r="R1066" t="s">
        <v>3808</v>
      </c>
    </row>
    <row r="1067" spans="1:18" hidden="1">
      <c r="A1067">
        <v>1066</v>
      </c>
      <c r="B1067">
        <v>69</v>
      </c>
      <c r="D1067">
        <v>701000002</v>
      </c>
      <c r="E1067" s="139">
        <v>45015</v>
      </c>
      <c r="F1067">
        <f t="shared" si="48"/>
        <v>3</v>
      </c>
      <c r="G1067" s="139">
        <v>45015</v>
      </c>
      <c r="H1067">
        <f t="shared" si="49"/>
        <v>16</v>
      </c>
      <c r="I1067" t="s">
        <v>2300</v>
      </c>
      <c r="J1067" t="str">
        <f>VLOOKUP(I1067,'C701- Recalculate'!$D$27:$D$751,1,0)</f>
        <v>069MPI1230810002</v>
      </c>
      <c r="K1067">
        <v>0</v>
      </c>
      <c r="L1067">
        <v>13972603</v>
      </c>
      <c r="M1067" s="138">
        <f t="shared" si="50"/>
        <v>-13972603</v>
      </c>
      <c r="N1067" t="s">
        <v>178</v>
      </c>
      <c r="P1067" t="s">
        <v>3839</v>
      </c>
      <c r="R1067" t="s">
        <v>3808</v>
      </c>
    </row>
    <row r="1068" spans="1:18" hidden="1">
      <c r="A1068">
        <v>1067</v>
      </c>
      <c r="B1068">
        <v>69</v>
      </c>
      <c r="D1068">
        <v>701000002</v>
      </c>
      <c r="E1068" s="139">
        <v>45016</v>
      </c>
      <c r="F1068">
        <f t="shared" si="48"/>
        <v>3</v>
      </c>
      <c r="G1068" s="139">
        <v>45016</v>
      </c>
      <c r="H1068">
        <f t="shared" si="49"/>
        <v>16</v>
      </c>
      <c r="I1068" t="s">
        <v>1890</v>
      </c>
      <c r="J1068" t="str">
        <f>VLOOKUP(I1068,'C701- Recalculate'!$D$27:$D$751,1,0)</f>
        <v>069MPI1230390002</v>
      </c>
      <c r="K1068">
        <v>0</v>
      </c>
      <c r="L1068">
        <v>48493151</v>
      </c>
      <c r="M1068" s="138">
        <f t="shared" si="50"/>
        <v>-48493151</v>
      </c>
      <c r="N1068" t="s">
        <v>178</v>
      </c>
      <c r="P1068" t="s">
        <v>3839</v>
      </c>
      <c r="R1068" t="s">
        <v>3808</v>
      </c>
    </row>
    <row r="1069" spans="1:18" hidden="1">
      <c r="A1069">
        <v>1068</v>
      </c>
      <c r="B1069">
        <v>69</v>
      </c>
      <c r="D1069">
        <v>701000002</v>
      </c>
      <c r="E1069" s="139">
        <v>45016</v>
      </c>
      <c r="F1069">
        <f t="shared" si="48"/>
        <v>3</v>
      </c>
      <c r="G1069" s="139">
        <v>45016</v>
      </c>
      <c r="H1069">
        <f t="shared" si="49"/>
        <v>16</v>
      </c>
      <c r="I1069" t="s">
        <v>2055</v>
      </c>
      <c r="J1069" t="str">
        <f>VLOOKUP(I1069,'C701- Recalculate'!$D$27:$D$751,1,0)</f>
        <v>069MPI1230460006</v>
      </c>
      <c r="K1069">
        <v>0</v>
      </c>
      <c r="L1069">
        <v>54109589</v>
      </c>
      <c r="M1069" s="138">
        <f t="shared" si="50"/>
        <v>-54109589</v>
      </c>
      <c r="N1069" t="s">
        <v>178</v>
      </c>
      <c r="P1069" t="s">
        <v>3839</v>
      </c>
      <c r="R1069" t="s">
        <v>3808</v>
      </c>
    </row>
    <row r="1070" spans="1:18" hidden="1">
      <c r="A1070">
        <v>1069</v>
      </c>
      <c r="B1070">
        <v>69</v>
      </c>
      <c r="D1070">
        <v>701000002</v>
      </c>
      <c r="E1070" s="139">
        <v>45016</v>
      </c>
      <c r="F1070">
        <f t="shared" si="48"/>
        <v>3</v>
      </c>
      <c r="G1070" s="139">
        <v>45016</v>
      </c>
      <c r="H1070">
        <f t="shared" si="49"/>
        <v>16</v>
      </c>
      <c r="I1070" t="s">
        <v>2261</v>
      </c>
      <c r="J1070" t="str">
        <f>VLOOKUP(I1070,'C701- Recalculate'!$D$27:$D$751,1,0)</f>
        <v>069MPI1230730001</v>
      </c>
      <c r="K1070">
        <v>0</v>
      </c>
      <c r="L1070">
        <v>29315069</v>
      </c>
      <c r="M1070" s="138">
        <f t="shared" si="50"/>
        <v>-29315069</v>
      </c>
      <c r="N1070" t="s">
        <v>178</v>
      </c>
      <c r="P1070" t="s">
        <v>3839</v>
      </c>
      <c r="R1070" t="s">
        <v>3808</v>
      </c>
    </row>
    <row r="1071" spans="1:18" hidden="1">
      <c r="A1071">
        <v>1070</v>
      </c>
      <c r="B1071">
        <v>69</v>
      </c>
      <c r="D1071">
        <v>701000002</v>
      </c>
      <c r="E1071" s="139">
        <v>45016</v>
      </c>
      <c r="F1071">
        <f t="shared" si="48"/>
        <v>3</v>
      </c>
      <c r="G1071" s="139">
        <v>45016</v>
      </c>
      <c r="H1071">
        <f t="shared" si="49"/>
        <v>16</v>
      </c>
      <c r="I1071" t="s">
        <v>2273</v>
      </c>
      <c r="J1071" t="str">
        <f>VLOOKUP(I1071,'C701- Recalculate'!$D$27:$D$751,1,0)</f>
        <v>069MPI1230760004</v>
      </c>
      <c r="K1071">
        <v>0</v>
      </c>
      <c r="L1071">
        <v>50000000</v>
      </c>
      <c r="M1071" s="138">
        <f t="shared" si="50"/>
        <v>-50000000</v>
      </c>
      <c r="N1071" t="s">
        <v>178</v>
      </c>
      <c r="P1071" t="s">
        <v>3839</v>
      </c>
      <c r="R1071" t="s">
        <v>3808</v>
      </c>
    </row>
    <row r="1072" spans="1:18" hidden="1">
      <c r="A1072">
        <v>1071</v>
      </c>
      <c r="B1072">
        <v>69</v>
      </c>
      <c r="D1072">
        <v>701000002</v>
      </c>
      <c r="E1072" s="139">
        <v>45016</v>
      </c>
      <c r="F1072">
        <f t="shared" si="48"/>
        <v>3</v>
      </c>
      <c r="G1072" s="139">
        <v>45016</v>
      </c>
      <c r="H1072">
        <f t="shared" si="49"/>
        <v>16</v>
      </c>
      <c r="I1072" t="s">
        <v>2303</v>
      </c>
      <c r="J1072" t="str">
        <f>VLOOKUP(I1072,'C701- Recalculate'!$D$27:$D$751,1,0)</f>
        <v>069MPI1230810001</v>
      </c>
      <c r="K1072">
        <v>0</v>
      </c>
      <c r="L1072">
        <v>42739726</v>
      </c>
      <c r="M1072" s="138">
        <f t="shared" si="50"/>
        <v>-42739726</v>
      </c>
      <c r="N1072" t="s">
        <v>178</v>
      </c>
      <c r="P1072" t="s">
        <v>3839</v>
      </c>
      <c r="R1072" t="s">
        <v>3808</v>
      </c>
    </row>
    <row r="1073" spans="1:18" hidden="1">
      <c r="A1073">
        <v>1072</v>
      </c>
      <c r="B1073">
        <v>69</v>
      </c>
      <c r="D1073">
        <v>701000002</v>
      </c>
      <c r="E1073" s="139">
        <v>44991</v>
      </c>
      <c r="F1073">
        <f t="shared" si="48"/>
        <v>3</v>
      </c>
      <c r="G1073" s="139">
        <v>44991</v>
      </c>
      <c r="H1073">
        <f t="shared" si="49"/>
        <v>16</v>
      </c>
      <c r="I1073" t="s">
        <v>1890</v>
      </c>
      <c r="J1073" t="str">
        <f>VLOOKUP(I1073,'C701- Recalculate'!$D$27:$D$751,1,0)</f>
        <v>069MPI1230390002</v>
      </c>
      <c r="K1073">
        <v>0</v>
      </c>
      <c r="L1073">
        <v>96986302</v>
      </c>
      <c r="M1073" s="138">
        <f t="shared" si="50"/>
        <v>-96986302</v>
      </c>
      <c r="N1073" t="s">
        <v>178</v>
      </c>
      <c r="P1073" t="s">
        <v>3839</v>
      </c>
      <c r="R1073" t="s">
        <v>3808</v>
      </c>
    </row>
    <row r="1074" spans="1:18" hidden="1">
      <c r="A1074">
        <v>1073</v>
      </c>
      <c r="B1074">
        <v>69</v>
      </c>
      <c r="D1074">
        <v>701000002</v>
      </c>
      <c r="E1074" s="139">
        <v>44991</v>
      </c>
      <c r="F1074">
        <f t="shared" si="48"/>
        <v>3</v>
      </c>
      <c r="G1074" s="139">
        <v>44991</v>
      </c>
      <c r="H1074">
        <f t="shared" si="49"/>
        <v>16</v>
      </c>
      <c r="I1074" t="s">
        <v>2113</v>
      </c>
      <c r="J1074" t="str">
        <f>VLOOKUP(I1074,'C701- Recalculate'!$D$27:$D$751,1,0)</f>
        <v>069MPI1230480007</v>
      </c>
      <c r="K1074">
        <v>0</v>
      </c>
      <c r="L1074">
        <v>18082192</v>
      </c>
      <c r="M1074" s="138">
        <f t="shared" si="50"/>
        <v>-18082192</v>
      </c>
      <c r="N1074" t="s">
        <v>178</v>
      </c>
      <c r="P1074" t="s">
        <v>3839</v>
      </c>
      <c r="R1074" t="s">
        <v>3808</v>
      </c>
    </row>
    <row r="1075" spans="1:18" hidden="1">
      <c r="A1075">
        <v>1074</v>
      </c>
      <c r="B1075">
        <v>69</v>
      </c>
      <c r="D1075">
        <v>701000002</v>
      </c>
      <c r="E1075" s="139">
        <v>44991</v>
      </c>
      <c r="F1075">
        <f t="shared" si="48"/>
        <v>3</v>
      </c>
      <c r="G1075" s="139">
        <v>44991</v>
      </c>
      <c r="H1075">
        <f t="shared" si="49"/>
        <v>16</v>
      </c>
      <c r="I1075" t="s">
        <v>2135</v>
      </c>
      <c r="J1075" t="str">
        <f>VLOOKUP(I1075,'C701- Recalculate'!$D$27:$D$751,1,0)</f>
        <v>069MPI1230480010</v>
      </c>
      <c r="K1075">
        <v>0</v>
      </c>
      <c r="L1075">
        <v>44520548</v>
      </c>
      <c r="M1075" s="138">
        <f t="shared" si="50"/>
        <v>-44520548</v>
      </c>
      <c r="N1075" t="s">
        <v>178</v>
      </c>
      <c r="P1075" t="s">
        <v>3839</v>
      </c>
      <c r="R1075" t="s">
        <v>3808</v>
      </c>
    </row>
    <row r="1076" spans="1:18" hidden="1">
      <c r="A1076">
        <v>1075</v>
      </c>
      <c r="B1076">
        <v>69</v>
      </c>
      <c r="D1076">
        <v>701000002</v>
      </c>
      <c r="E1076" s="139">
        <v>44991</v>
      </c>
      <c r="F1076">
        <f t="shared" si="48"/>
        <v>3</v>
      </c>
      <c r="G1076" s="139">
        <v>44991</v>
      </c>
      <c r="H1076">
        <f t="shared" si="49"/>
        <v>16</v>
      </c>
      <c r="I1076" t="s">
        <v>2235</v>
      </c>
      <c r="J1076" t="str">
        <f>VLOOKUP(I1076,'C701- Recalculate'!$D$27:$D$751,1,0)</f>
        <v>069MPI1230620001</v>
      </c>
      <c r="K1076">
        <v>0</v>
      </c>
      <c r="L1076">
        <v>36164383</v>
      </c>
      <c r="M1076" s="138">
        <f t="shared" si="50"/>
        <v>-36164383</v>
      </c>
      <c r="N1076" t="s">
        <v>178</v>
      </c>
      <c r="P1076" t="s">
        <v>3839</v>
      </c>
      <c r="R1076" t="s">
        <v>3808</v>
      </c>
    </row>
    <row r="1077" spans="1:18" hidden="1">
      <c r="A1077">
        <v>1076</v>
      </c>
      <c r="B1077">
        <v>69</v>
      </c>
      <c r="D1077">
        <v>701000002</v>
      </c>
      <c r="E1077" s="139">
        <v>44992</v>
      </c>
      <c r="F1077">
        <f t="shared" si="48"/>
        <v>3</v>
      </c>
      <c r="G1077" s="139">
        <v>44992</v>
      </c>
      <c r="H1077">
        <f t="shared" si="49"/>
        <v>16</v>
      </c>
      <c r="I1077" t="s">
        <v>2109</v>
      </c>
      <c r="J1077" t="str">
        <f>VLOOKUP(I1077,'C701- Recalculate'!$D$27:$D$751,1,0)</f>
        <v>069MPI1230480006</v>
      </c>
      <c r="K1077">
        <v>0</v>
      </c>
      <c r="L1077">
        <v>73424657</v>
      </c>
      <c r="M1077" s="138">
        <f t="shared" si="50"/>
        <v>-73424657</v>
      </c>
      <c r="N1077" t="s">
        <v>178</v>
      </c>
      <c r="P1077" t="s">
        <v>3839</v>
      </c>
      <c r="R1077" t="s">
        <v>3808</v>
      </c>
    </row>
    <row r="1078" spans="1:18" hidden="1">
      <c r="A1078">
        <v>1077</v>
      </c>
      <c r="B1078">
        <v>69</v>
      </c>
      <c r="D1078">
        <v>701000002</v>
      </c>
      <c r="E1078" s="139">
        <v>44992</v>
      </c>
      <c r="F1078">
        <f t="shared" si="48"/>
        <v>3</v>
      </c>
      <c r="G1078" s="139">
        <v>44992</v>
      </c>
      <c r="H1078">
        <f t="shared" si="49"/>
        <v>16</v>
      </c>
      <c r="I1078" t="s">
        <v>2158</v>
      </c>
      <c r="J1078" t="str">
        <f>VLOOKUP(I1078,'C701- Recalculate'!$D$27:$D$751,1,0)</f>
        <v>069MPI1230510005</v>
      </c>
      <c r="K1078">
        <v>0</v>
      </c>
      <c r="L1078">
        <v>28356164</v>
      </c>
      <c r="M1078" s="138">
        <f t="shared" si="50"/>
        <v>-28356164</v>
      </c>
      <c r="N1078" t="s">
        <v>178</v>
      </c>
      <c r="P1078" t="s">
        <v>3839</v>
      </c>
      <c r="R1078" t="s">
        <v>3808</v>
      </c>
    </row>
    <row r="1079" spans="1:18" hidden="1">
      <c r="A1079">
        <v>1078</v>
      </c>
      <c r="B1079">
        <v>69</v>
      </c>
      <c r="D1079">
        <v>701000002</v>
      </c>
      <c r="E1079" s="139">
        <v>44992</v>
      </c>
      <c r="F1079">
        <f t="shared" si="48"/>
        <v>3</v>
      </c>
      <c r="G1079" s="139">
        <v>44992</v>
      </c>
      <c r="H1079">
        <f t="shared" si="49"/>
        <v>16</v>
      </c>
      <c r="I1079" t="s">
        <v>2145</v>
      </c>
      <c r="J1079" t="str">
        <f>VLOOKUP(I1079,'C701- Recalculate'!$D$27:$D$751,1,0)</f>
        <v>069MPI1230510006</v>
      </c>
      <c r="K1079">
        <v>0</v>
      </c>
      <c r="L1079">
        <v>27534246</v>
      </c>
      <c r="M1079" s="138">
        <f t="shared" si="50"/>
        <v>-27534246</v>
      </c>
      <c r="N1079" t="s">
        <v>178</v>
      </c>
      <c r="P1079" t="s">
        <v>3839</v>
      </c>
      <c r="R1079" t="s">
        <v>3808</v>
      </c>
    </row>
    <row r="1080" spans="1:18" hidden="1">
      <c r="A1080">
        <v>1079</v>
      </c>
      <c r="B1080">
        <v>69</v>
      </c>
      <c r="D1080">
        <v>701000002</v>
      </c>
      <c r="E1080" s="139">
        <v>44993</v>
      </c>
      <c r="F1080">
        <f t="shared" si="48"/>
        <v>3</v>
      </c>
      <c r="G1080" s="139">
        <v>44993</v>
      </c>
      <c r="H1080">
        <f t="shared" si="49"/>
        <v>16</v>
      </c>
      <c r="I1080" t="s">
        <v>2145</v>
      </c>
      <c r="J1080" t="str">
        <f>VLOOKUP(I1080,'C701- Recalculate'!$D$27:$D$751,1,0)</f>
        <v>069MPI1230510006</v>
      </c>
      <c r="K1080">
        <v>0</v>
      </c>
      <c r="L1080">
        <v>27534247</v>
      </c>
      <c r="M1080" s="138">
        <f t="shared" si="50"/>
        <v>-27534247</v>
      </c>
      <c r="N1080" t="s">
        <v>178</v>
      </c>
      <c r="P1080" t="s">
        <v>3839</v>
      </c>
      <c r="R1080" t="s">
        <v>3808</v>
      </c>
    </row>
    <row r="1081" spans="1:18" hidden="1">
      <c r="A1081">
        <v>1080</v>
      </c>
      <c r="B1081">
        <v>69</v>
      </c>
      <c r="D1081">
        <v>701000002</v>
      </c>
      <c r="E1081" s="139">
        <v>44993</v>
      </c>
      <c r="F1081">
        <f t="shared" si="48"/>
        <v>3</v>
      </c>
      <c r="G1081" s="139">
        <v>44993</v>
      </c>
      <c r="H1081">
        <f t="shared" si="49"/>
        <v>16</v>
      </c>
      <c r="I1081" t="s">
        <v>2161</v>
      </c>
      <c r="J1081" t="str">
        <f>VLOOKUP(I1081,'C701- Recalculate'!$D$27:$D$751,1,0)</f>
        <v>069MPI1230510007</v>
      </c>
      <c r="K1081">
        <v>0</v>
      </c>
      <c r="L1081">
        <v>37260274</v>
      </c>
      <c r="M1081" s="138">
        <f t="shared" si="50"/>
        <v>-37260274</v>
      </c>
      <c r="N1081" t="s">
        <v>178</v>
      </c>
      <c r="P1081" t="s">
        <v>3839</v>
      </c>
      <c r="R1081" t="s">
        <v>3808</v>
      </c>
    </row>
    <row r="1082" spans="1:18" hidden="1">
      <c r="A1082">
        <v>1081</v>
      </c>
      <c r="B1082">
        <v>69</v>
      </c>
      <c r="D1082">
        <v>701000002</v>
      </c>
      <c r="E1082" s="139">
        <v>44994</v>
      </c>
      <c r="F1082">
        <f t="shared" si="48"/>
        <v>3</v>
      </c>
      <c r="G1082" s="139">
        <v>44994</v>
      </c>
      <c r="H1082">
        <f t="shared" si="49"/>
        <v>16</v>
      </c>
      <c r="I1082" t="s">
        <v>1890</v>
      </c>
      <c r="J1082" t="str">
        <f>VLOOKUP(I1082,'C701- Recalculate'!$D$27:$D$751,1,0)</f>
        <v>069MPI1230390002</v>
      </c>
      <c r="K1082">
        <v>0</v>
      </c>
      <c r="L1082">
        <v>48493151</v>
      </c>
      <c r="M1082" s="138">
        <f t="shared" si="50"/>
        <v>-48493151</v>
      </c>
      <c r="N1082" t="s">
        <v>178</v>
      </c>
      <c r="P1082" t="s">
        <v>3839</v>
      </c>
      <c r="R1082" t="s">
        <v>3808</v>
      </c>
    </row>
    <row r="1083" spans="1:18" hidden="1">
      <c r="A1083">
        <v>1082</v>
      </c>
      <c r="B1083">
        <v>69</v>
      </c>
      <c r="D1083">
        <v>701000002</v>
      </c>
      <c r="E1083" s="139">
        <v>44994</v>
      </c>
      <c r="F1083">
        <f t="shared" si="48"/>
        <v>3</v>
      </c>
      <c r="G1083" s="139">
        <v>44994</v>
      </c>
      <c r="H1083">
        <f t="shared" si="49"/>
        <v>16</v>
      </c>
      <c r="I1083" t="s">
        <v>2048</v>
      </c>
      <c r="J1083" t="str">
        <f>VLOOKUP(I1083,'C701- Recalculate'!$D$27:$D$751,1,0)</f>
        <v>069MPI1230460005</v>
      </c>
      <c r="K1083">
        <v>0</v>
      </c>
      <c r="L1083">
        <v>54109589</v>
      </c>
      <c r="M1083" s="138">
        <f t="shared" si="50"/>
        <v>-54109589</v>
      </c>
      <c r="N1083" t="s">
        <v>178</v>
      </c>
      <c r="P1083" t="s">
        <v>3839</v>
      </c>
      <c r="R1083" t="s">
        <v>3808</v>
      </c>
    </row>
    <row r="1084" spans="1:18" hidden="1">
      <c r="A1084">
        <v>1083</v>
      </c>
      <c r="B1084">
        <v>69</v>
      </c>
      <c r="D1084">
        <v>701000002</v>
      </c>
      <c r="E1084" s="139">
        <v>44994</v>
      </c>
      <c r="F1084">
        <f t="shared" si="48"/>
        <v>3</v>
      </c>
      <c r="G1084" s="139">
        <v>44994</v>
      </c>
      <c r="H1084">
        <f t="shared" si="49"/>
        <v>16</v>
      </c>
      <c r="I1084" t="s">
        <v>2055</v>
      </c>
      <c r="J1084" t="str">
        <f>VLOOKUP(I1084,'C701- Recalculate'!$D$27:$D$751,1,0)</f>
        <v>069MPI1230460006</v>
      </c>
      <c r="K1084">
        <v>0</v>
      </c>
      <c r="L1084">
        <v>54109589</v>
      </c>
      <c r="M1084" s="138">
        <f t="shared" si="50"/>
        <v>-54109589</v>
      </c>
      <c r="N1084" t="s">
        <v>178</v>
      </c>
      <c r="P1084" t="s">
        <v>3839</v>
      </c>
      <c r="R1084" t="s">
        <v>3808</v>
      </c>
    </row>
    <row r="1085" spans="1:18" hidden="1">
      <c r="A1085">
        <v>1084</v>
      </c>
      <c r="B1085">
        <v>69</v>
      </c>
      <c r="D1085">
        <v>701000002</v>
      </c>
      <c r="E1085" s="139">
        <v>44994</v>
      </c>
      <c r="F1085">
        <f t="shared" si="48"/>
        <v>3</v>
      </c>
      <c r="G1085" s="139">
        <v>44994</v>
      </c>
      <c r="H1085">
        <f t="shared" si="49"/>
        <v>16</v>
      </c>
      <c r="I1085" t="s">
        <v>2132</v>
      </c>
      <c r="J1085" t="str">
        <f>VLOOKUP(I1085,'C701- Recalculate'!$D$27:$D$751,1,0)</f>
        <v>069MPI1230480008</v>
      </c>
      <c r="K1085">
        <v>0</v>
      </c>
      <c r="L1085">
        <v>44520548</v>
      </c>
      <c r="M1085" s="138">
        <f t="shared" si="50"/>
        <v>-44520548</v>
      </c>
      <c r="N1085" t="s">
        <v>178</v>
      </c>
      <c r="P1085" t="s">
        <v>3839</v>
      </c>
      <c r="R1085" t="s">
        <v>3808</v>
      </c>
    </row>
    <row r="1086" spans="1:18" hidden="1">
      <c r="A1086">
        <v>1085</v>
      </c>
      <c r="B1086">
        <v>69</v>
      </c>
      <c r="D1086">
        <v>701000002</v>
      </c>
      <c r="E1086" s="139">
        <v>44994</v>
      </c>
      <c r="F1086">
        <f t="shared" si="48"/>
        <v>3</v>
      </c>
      <c r="G1086" s="139">
        <v>44994</v>
      </c>
      <c r="H1086">
        <f t="shared" si="49"/>
        <v>16</v>
      </c>
      <c r="I1086" t="s">
        <v>2161</v>
      </c>
      <c r="J1086" t="str">
        <f>VLOOKUP(I1086,'C701- Recalculate'!$D$27:$D$751,1,0)</f>
        <v>069MPI1230510007</v>
      </c>
      <c r="K1086">
        <v>0</v>
      </c>
      <c r="L1086">
        <v>37260274</v>
      </c>
      <c r="M1086" s="138">
        <f t="shared" si="50"/>
        <v>-37260274</v>
      </c>
      <c r="N1086" t="s">
        <v>178</v>
      </c>
      <c r="P1086" t="s">
        <v>3839</v>
      </c>
      <c r="R1086" t="s">
        <v>3808</v>
      </c>
    </row>
    <row r="1087" spans="1:18" hidden="1">
      <c r="A1087">
        <v>1086</v>
      </c>
      <c r="B1087">
        <v>69</v>
      </c>
      <c r="D1087">
        <v>701000002</v>
      </c>
      <c r="E1087" s="139">
        <v>45026</v>
      </c>
      <c r="F1087">
        <f t="shared" si="48"/>
        <v>4</v>
      </c>
      <c r="G1087" s="139">
        <v>45026</v>
      </c>
      <c r="H1087">
        <f t="shared" si="49"/>
        <v>16</v>
      </c>
      <c r="I1087" t="s">
        <v>2265</v>
      </c>
      <c r="J1087" t="str">
        <f>VLOOKUP(I1087,'C701- Recalculate'!$D$27:$D$751,1,0)</f>
        <v>069MPI1230740001</v>
      </c>
      <c r="K1087">
        <v>0</v>
      </c>
      <c r="L1087">
        <v>58630137</v>
      </c>
      <c r="M1087" s="138">
        <f t="shared" si="50"/>
        <v>-58630137</v>
      </c>
      <c r="N1087" t="s">
        <v>178</v>
      </c>
      <c r="P1087" t="s">
        <v>3839</v>
      </c>
      <c r="R1087" t="s">
        <v>3808</v>
      </c>
    </row>
    <row r="1088" spans="1:18" hidden="1">
      <c r="A1088">
        <v>1087</v>
      </c>
      <c r="B1088">
        <v>69</v>
      </c>
      <c r="D1088">
        <v>701000002</v>
      </c>
      <c r="E1088" s="139">
        <v>45026</v>
      </c>
      <c r="F1088">
        <f t="shared" si="48"/>
        <v>4</v>
      </c>
      <c r="G1088" s="139">
        <v>45026</v>
      </c>
      <c r="H1088">
        <f t="shared" si="49"/>
        <v>16</v>
      </c>
      <c r="I1088" t="s">
        <v>2276</v>
      </c>
      <c r="J1088" t="str">
        <f>VLOOKUP(I1088,'C701- Recalculate'!$D$27:$D$751,1,0)</f>
        <v>069MPI1230760003</v>
      </c>
      <c r="K1088">
        <v>0</v>
      </c>
      <c r="L1088">
        <v>50684932</v>
      </c>
      <c r="M1088" s="138">
        <f t="shared" si="50"/>
        <v>-50684932</v>
      </c>
      <c r="N1088" t="s">
        <v>178</v>
      </c>
      <c r="P1088" t="s">
        <v>3839</v>
      </c>
      <c r="R1088" t="s">
        <v>3808</v>
      </c>
    </row>
    <row r="1089" spans="1:18" hidden="1">
      <c r="A1089">
        <v>1088</v>
      </c>
      <c r="B1089">
        <v>69</v>
      </c>
      <c r="D1089">
        <v>701000002</v>
      </c>
      <c r="E1089" s="139">
        <v>45026</v>
      </c>
      <c r="F1089">
        <f t="shared" si="48"/>
        <v>4</v>
      </c>
      <c r="G1089" s="139">
        <v>45026</v>
      </c>
      <c r="H1089">
        <f t="shared" si="49"/>
        <v>16</v>
      </c>
      <c r="I1089" t="s">
        <v>2273</v>
      </c>
      <c r="J1089" t="str">
        <f>VLOOKUP(I1089,'C701- Recalculate'!$D$27:$D$751,1,0)</f>
        <v>069MPI1230760004</v>
      </c>
      <c r="K1089">
        <v>0</v>
      </c>
      <c r="L1089">
        <v>50000000</v>
      </c>
      <c r="M1089" s="138">
        <f t="shared" si="50"/>
        <v>-50000000</v>
      </c>
      <c r="N1089" t="s">
        <v>178</v>
      </c>
      <c r="P1089" t="s">
        <v>3839</v>
      </c>
      <c r="R1089" t="s">
        <v>3808</v>
      </c>
    </row>
    <row r="1090" spans="1:18" hidden="1">
      <c r="A1090">
        <v>1089</v>
      </c>
      <c r="B1090">
        <v>69</v>
      </c>
      <c r="D1090">
        <v>701000002</v>
      </c>
      <c r="E1090" s="139">
        <v>45026</v>
      </c>
      <c r="F1090">
        <f t="shared" si="48"/>
        <v>4</v>
      </c>
      <c r="G1090" s="139">
        <v>45026</v>
      </c>
      <c r="H1090">
        <f t="shared" si="49"/>
        <v>16</v>
      </c>
      <c r="I1090" t="s">
        <v>2285</v>
      </c>
      <c r="J1090" t="str">
        <f>VLOOKUP(I1090,'C701- Recalculate'!$D$27:$D$751,1,0)</f>
        <v>069MPI1230790001</v>
      </c>
      <c r="K1090">
        <v>0</v>
      </c>
      <c r="L1090">
        <v>38356164</v>
      </c>
      <c r="M1090" s="138">
        <f t="shared" si="50"/>
        <v>-38356164</v>
      </c>
      <c r="N1090" t="s">
        <v>178</v>
      </c>
      <c r="P1090" t="s">
        <v>3839</v>
      </c>
      <c r="R1090" t="s">
        <v>3808</v>
      </c>
    </row>
    <row r="1091" spans="1:18" hidden="1">
      <c r="A1091">
        <v>1090</v>
      </c>
      <c r="B1091">
        <v>69</v>
      </c>
      <c r="D1091">
        <v>701000002</v>
      </c>
      <c r="E1091" s="139">
        <v>45026</v>
      </c>
      <c r="F1091">
        <f t="shared" ref="F1091:F1154" si="51">MONTH(E1091)</f>
        <v>4</v>
      </c>
      <c r="G1091" s="139">
        <v>45026</v>
      </c>
      <c r="H1091">
        <f t="shared" ref="H1091:H1154" si="52">LEN(I1091)</f>
        <v>16</v>
      </c>
      <c r="I1091" t="s">
        <v>2303</v>
      </c>
      <c r="J1091" t="str">
        <f>VLOOKUP(I1091,'C701- Recalculate'!$D$27:$D$751,1,0)</f>
        <v>069MPI1230810001</v>
      </c>
      <c r="K1091">
        <v>0</v>
      </c>
      <c r="L1091">
        <v>42739726</v>
      </c>
      <c r="M1091" s="138">
        <f t="shared" ref="M1091:M1154" si="53">K1091-L1091</f>
        <v>-42739726</v>
      </c>
      <c r="N1091" t="s">
        <v>178</v>
      </c>
      <c r="P1091" t="s">
        <v>3839</v>
      </c>
      <c r="R1091" t="s">
        <v>3808</v>
      </c>
    </row>
    <row r="1092" spans="1:18" hidden="1">
      <c r="A1092">
        <v>1091</v>
      </c>
      <c r="B1092">
        <v>69</v>
      </c>
      <c r="D1092">
        <v>701000002</v>
      </c>
      <c r="E1092" s="139">
        <v>45026</v>
      </c>
      <c r="F1092">
        <f t="shared" si="51"/>
        <v>4</v>
      </c>
      <c r="G1092" s="139">
        <v>45026</v>
      </c>
      <c r="H1092">
        <f t="shared" si="52"/>
        <v>16</v>
      </c>
      <c r="I1092" t="s">
        <v>2300</v>
      </c>
      <c r="J1092" t="str">
        <f>VLOOKUP(I1092,'C701- Recalculate'!$D$27:$D$751,1,0)</f>
        <v>069MPI1230810002</v>
      </c>
      <c r="K1092">
        <v>0</v>
      </c>
      <c r="L1092">
        <v>13972603</v>
      </c>
      <c r="M1092" s="138">
        <f t="shared" si="53"/>
        <v>-13972603</v>
      </c>
      <c r="N1092" t="s">
        <v>178</v>
      </c>
      <c r="P1092" t="s">
        <v>3839</v>
      </c>
      <c r="R1092" t="s">
        <v>3808</v>
      </c>
    </row>
    <row r="1093" spans="1:18" hidden="1">
      <c r="A1093">
        <v>1092</v>
      </c>
      <c r="B1093">
        <v>69</v>
      </c>
      <c r="D1093">
        <v>701000002</v>
      </c>
      <c r="E1093" s="139">
        <v>45027</v>
      </c>
      <c r="F1093">
        <f t="shared" si="51"/>
        <v>4</v>
      </c>
      <c r="G1093" s="139">
        <v>45027</v>
      </c>
      <c r="H1093">
        <f t="shared" si="52"/>
        <v>16</v>
      </c>
      <c r="I1093" t="s">
        <v>2183</v>
      </c>
      <c r="J1093" t="str">
        <f>VLOOKUP(I1093,'C701- Recalculate'!$D$27:$D$751,1,0)</f>
        <v>069MPI1230520006</v>
      </c>
      <c r="K1093">
        <v>0</v>
      </c>
      <c r="L1093">
        <v>56164383</v>
      </c>
      <c r="M1093" s="138">
        <f t="shared" si="53"/>
        <v>-56164383</v>
      </c>
      <c r="N1093" t="s">
        <v>178</v>
      </c>
      <c r="P1093" t="s">
        <v>3839</v>
      </c>
      <c r="R1093" t="s">
        <v>3808</v>
      </c>
    </row>
    <row r="1094" spans="1:18" hidden="1">
      <c r="A1094">
        <v>1093</v>
      </c>
      <c r="B1094">
        <v>69</v>
      </c>
      <c r="D1094">
        <v>701000002</v>
      </c>
      <c r="E1094" s="139">
        <v>45028</v>
      </c>
      <c r="F1094">
        <f t="shared" si="51"/>
        <v>4</v>
      </c>
      <c r="G1094" s="139">
        <v>45028</v>
      </c>
      <c r="H1094">
        <f t="shared" si="52"/>
        <v>16</v>
      </c>
      <c r="I1094" t="s">
        <v>2279</v>
      </c>
      <c r="J1094" t="str">
        <f>VLOOKUP(I1094,'C701- Recalculate'!$D$27:$D$751,1,0)</f>
        <v>069MPI1230760002</v>
      </c>
      <c r="K1094">
        <v>0</v>
      </c>
      <c r="L1094">
        <v>20273972</v>
      </c>
      <c r="M1094" s="138">
        <f t="shared" si="53"/>
        <v>-20273972</v>
      </c>
      <c r="N1094" t="s">
        <v>178</v>
      </c>
      <c r="P1094" t="s">
        <v>3839</v>
      </c>
      <c r="R1094" t="s">
        <v>3808</v>
      </c>
    </row>
    <row r="1095" spans="1:18" hidden="1">
      <c r="A1095">
        <v>1094</v>
      </c>
      <c r="B1095">
        <v>69</v>
      </c>
      <c r="D1095">
        <v>701000002</v>
      </c>
      <c r="E1095" s="139">
        <v>45028</v>
      </c>
      <c r="F1095">
        <f t="shared" si="51"/>
        <v>4</v>
      </c>
      <c r="G1095" s="139">
        <v>45028</v>
      </c>
      <c r="H1095">
        <f t="shared" si="52"/>
        <v>16</v>
      </c>
      <c r="I1095" t="s">
        <v>2289</v>
      </c>
      <c r="J1095" t="str">
        <f>VLOOKUP(I1095,'C701- Recalculate'!$D$27:$D$751,1,0)</f>
        <v>069MPI1230790002</v>
      </c>
      <c r="K1095">
        <v>0</v>
      </c>
      <c r="L1095">
        <v>36986301</v>
      </c>
      <c r="M1095" s="138">
        <f t="shared" si="53"/>
        <v>-36986301</v>
      </c>
      <c r="N1095" t="s">
        <v>178</v>
      </c>
      <c r="P1095" t="s">
        <v>3839</v>
      </c>
      <c r="R1095" t="s">
        <v>3808</v>
      </c>
    </row>
    <row r="1096" spans="1:18" hidden="1">
      <c r="A1096">
        <v>1095</v>
      </c>
      <c r="B1096">
        <v>69</v>
      </c>
      <c r="D1096">
        <v>701000002</v>
      </c>
      <c r="E1096" s="139">
        <v>45029</v>
      </c>
      <c r="F1096">
        <f t="shared" si="51"/>
        <v>4</v>
      </c>
      <c r="G1096" s="139">
        <v>45029</v>
      </c>
      <c r="H1096">
        <f t="shared" si="52"/>
        <v>16</v>
      </c>
      <c r="I1096" t="s">
        <v>2048</v>
      </c>
      <c r="J1096" t="str">
        <f>VLOOKUP(I1096,'C701- Recalculate'!$D$27:$D$751,1,0)</f>
        <v>069MPI1230460005</v>
      </c>
      <c r="K1096">
        <v>0</v>
      </c>
      <c r="L1096">
        <v>54109589</v>
      </c>
      <c r="M1096" s="138">
        <f t="shared" si="53"/>
        <v>-54109589</v>
      </c>
      <c r="N1096" t="s">
        <v>178</v>
      </c>
      <c r="P1096" t="s">
        <v>3839</v>
      </c>
      <c r="R1096" t="s">
        <v>3808</v>
      </c>
    </row>
    <row r="1097" spans="1:18" hidden="1">
      <c r="A1097">
        <v>1096</v>
      </c>
      <c r="B1097">
        <v>69</v>
      </c>
      <c r="D1097">
        <v>701000002</v>
      </c>
      <c r="E1097" s="139">
        <v>45029</v>
      </c>
      <c r="F1097">
        <f t="shared" si="51"/>
        <v>4</v>
      </c>
      <c r="G1097" s="139">
        <v>45029</v>
      </c>
      <c r="H1097">
        <f t="shared" si="52"/>
        <v>16</v>
      </c>
      <c r="I1097" t="s">
        <v>2289</v>
      </c>
      <c r="J1097" t="str">
        <f>VLOOKUP(I1097,'C701- Recalculate'!$D$27:$D$751,1,0)</f>
        <v>069MPI1230790002</v>
      </c>
      <c r="K1097">
        <v>0</v>
      </c>
      <c r="L1097">
        <v>36986301</v>
      </c>
      <c r="M1097" s="138">
        <f t="shared" si="53"/>
        <v>-36986301</v>
      </c>
      <c r="N1097" t="s">
        <v>178</v>
      </c>
      <c r="P1097" t="s">
        <v>3839</v>
      </c>
      <c r="R1097" t="s">
        <v>3808</v>
      </c>
    </row>
    <row r="1098" spans="1:18" hidden="1">
      <c r="A1098">
        <v>1097</v>
      </c>
      <c r="B1098">
        <v>69</v>
      </c>
      <c r="D1098">
        <v>701000002</v>
      </c>
      <c r="E1098" s="139">
        <v>45029</v>
      </c>
      <c r="F1098">
        <f t="shared" si="51"/>
        <v>4</v>
      </c>
      <c r="G1098" s="139">
        <v>45029</v>
      </c>
      <c r="H1098">
        <f t="shared" si="52"/>
        <v>16</v>
      </c>
      <c r="I1098" t="s">
        <v>2369</v>
      </c>
      <c r="J1098" t="str">
        <f>VLOOKUP(I1098,'C701- Recalculate'!$D$27:$D$751,1,0)</f>
        <v>069MPI1231030002</v>
      </c>
      <c r="K1098">
        <v>0</v>
      </c>
      <c r="L1098">
        <v>30684932</v>
      </c>
      <c r="M1098" s="138">
        <f t="shared" si="53"/>
        <v>-30684932</v>
      </c>
      <c r="N1098" t="s">
        <v>178</v>
      </c>
      <c r="P1098" t="s">
        <v>3839</v>
      </c>
      <c r="R1098" t="s">
        <v>3808</v>
      </c>
    </row>
    <row r="1099" spans="1:18" hidden="1">
      <c r="A1099">
        <v>1098</v>
      </c>
      <c r="B1099">
        <v>69</v>
      </c>
      <c r="D1099">
        <v>701000002</v>
      </c>
      <c r="E1099" s="139">
        <v>45030</v>
      </c>
      <c r="F1099">
        <f t="shared" si="51"/>
        <v>4</v>
      </c>
      <c r="G1099" s="139">
        <v>45030</v>
      </c>
      <c r="H1099">
        <f t="shared" si="52"/>
        <v>16</v>
      </c>
      <c r="I1099" t="s">
        <v>2171</v>
      </c>
      <c r="J1099" t="str">
        <f>VLOOKUP(I1099,'C701- Recalculate'!$D$27:$D$751,1,0)</f>
        <v>069MPI1230520007</v>
      </c>
      <c r="K1099">
        <v>0</v>
      </c>
      <c r="L1099">
        <v>56164384</v>
      </c>
      <c r="M1099" s="138">
        <f t="shared" si="53"/>
        <v>-56164384</v>
      </c>
      <c r="N1099" t="s">
        <v>178</v>
      </c>
      <c r="P1099" t="s">
        <v>3839</v>
      </c>
      <c r="R1099" t="s">
        <v>3808</v>
      </c>
    </row>
    <row r="1100" spans="1:18" hidden="1">
      <c r="A1100">
        <v>1099</v>
      </c>
      <c r="B1100">
        <v>69</v>
      </c>
      <c r="D1100">
        <v>701000002</v>
      </c>
      <c r="E1100" s="139">
        <v>45030</v>
      </c>
      <c r="F1100">
        <f t="shared" si="51"/>
        <v>4</v>
      </c>
      <c r="G1100" s="139">
        <v>45030</v>
      </c>
      <c r="H1100">
        <f t="shared" si="52"/>
        <v>16</v>
      </c>
      <c r="I1100" t="s">
        <v>2265</v>
      </c>
      <c r="J1100" t="str">
        <f>VLOOKUP(I1100,'C701- Recalculate'!$D$27:$D$751,1,0)</f>
        <v>069MPI1230740001</v>
      </c>
      <c r="K1100">
        <v>0</v>
      </c>
      <c r="L1100">
        <v>29315068</v>
      </c>
      <c r="M1100" s="138">
        <f t="shared" si="53"/>
        <v>-29315068</v>
      </c>
      <c r="N1100" t="s">
        <v>178</v>
      </c>
      <c r="P1100" t="s">
        <v>3839</v>
      </c>
      <c r="R1100" t="s">
        <v>3808</v>
      </c>
    </row>
    <row r="1101" spans="1:18" hidden="1">
      <c r="A1101">
        <v>1100</v>
      </c>
      <c r="B1101">
        <v>69</v>
      </c>
      <c r="D1101">
        <v>701000002</v>
      </c>
      <c r="E1101" s="139">
        <v>44929</v>
      </c>
      <c r="F1101">
        <f t="shared" si="51"/>
        <v>1</v>
      </c>
      <c r="G1101" s="139">
        <v>44929</v>
      </c>
      <c r="H1101">
        <f t="shared" si="52"/>
        <v>16</v>
      </c>
      <c r="I1101" t="s">
        <v>1725</v>
      </c>
      <c r="J1101" t="str">
        <f>VLOOKUP(I1101,'C701- Recalculate'!$D$27:$D$751,1,0)</f>
        <v>069MPI1223640008</v>
      </c>
      <c r="K1101">
        <v>0</v>
      </c>
      <c r="L1101">
        <v>11506850</v>
      </c>
      <c r="M1101" s="138">
        <f t="shared" si="53"/>
        <v>-11506850</v>
      </c>
      <c r="N1101" t="s">
        <v>178</v>
      </c>
      <c r="P1101" t="s">
        <v>3839</v>
      </c>
      <c r="R1101" t="s">
        <v>3808</v>
      </c>
    </row>
    <row r="1102" spans="1:18" hidden="1">
      <c r="A1102">
        <v>1101</v>
      </c>
      <c r="B1102">
        <v>69</v>
      </c>
      <c r="D1102">
        <v>701000002</v>
      </c>
      <c r="E1102" s="139">
        <v>44929</v>
      </c>
      <c r="F1102">
        <f t="shared" si="51"/>
        <v>1</v>
      </c>
      <c r="G1102" s="139">
        <v>44929</v>
      </c>
      <c r="H1102">
        <f t="shared" si="52"/>
        <v>16</v>
      </c>
      <c r="I1102" t="s">
        <v>1725</v>
      </c>
      <c r="J1102" t="str">
        <f>VLOOKUP(I1102,'C701- Recalculate'!$D$27:$D$751,1,0)</f>
        <v>069MPI1223640008</v>
      </c>
      <c r="K1102">
        <v>0</v>
      </c>
      <c r="L1102">
        <v>23013698</v>
      </c>
      <c r="M1102" s="138">
        <f t="shared" si="53"/>
        <v>-23013698</v>
      </c>
      <c r="N1102" t="s">
        <v>178</v>
      </c>
      <c r="P1102" t="s">
        <v>3839</v>
      </c>
      <c r="R1102" t="s">
        <v>3808</v>
      </c>
    </row>
    <row r="1103" spans="1:18" hidden="1">
      <c r="A1103">
        <v>1102</v>
      </c>
      <c r="B1103">
        <v>69</v>
      </c>
      <c r="D1103">
        <v>701000002</v>
      </c>
      <c r="E1103" s="139">
        <v>44929</v>
      </c>
      <c r="F1103">
        <f t="shared" si="51"/>
        <v>1</v>
      </c>
      <c r="G1103" s="139">
        <v>44929</v>
      </c>
      <c r="H1103">
        <f t="shared" si="52"/>
        <v>16</v>
      </c>
      <c r="I1103" t="s">
        <v>1687</v>
      </c>
      <c r="J1103" t="str">
        <f>VLOOKUP(I1103,'C701- Recalculate'!$D$27:$D$751,1,0)</f>
        <v>069MPI1223640015</v>
      </c>
      <c r="K1103">
        <v>0</v>
      </c>
      <c r="L1103">
        <v>30684931</v>
      </c>
      <c r="M1103" s="138">
        <f t="shared" si="53"/>
        <v>-30684931</v>
      </c>
      <c r="N1103" t="s">
        <v>178</v>
      </c>
      <c r="P1103" t="s">
        <v>3839</v>
      </c>
      <c r="R1103" t="s">
        <v>3808</v>
      </c>
    </row>
    <row r="1104" spans="1:18" hidden="1">
      <c r="A1104">
        <v>1103</v>
      </c>
      <c r="B1104">
        <v>69</v>
      </c>
      <c r="D1104">
        <v>701000002</v>
      </c>
      <c r="E1104" s="139">
        <v>44956</v>
      </c>
      <c r="F1104">
        <f t="shared" si="51"/>
        <v>1</v>
      </c>
      <c r="G1104" s="139">
        <v>44956</v>
      </c>
      <c r="H1104">
        <f t="shared" si="52"/>
        <v>16</v>
      </c>
      <c r="I1104" t="s">
        <v>1661</v>
      </c>
      <c r="J1104" t="str">
        <f>VLOOKUP(I1104,'C701- Recalculate'!$D$27:$D$751,1,0)</f>
        <v>069MPI1223600002</v>
      </c>
      <c r="K1104">
        <v>0</v>
      </c>
      <c r="L1104">
        <v>53260274</v>
      </c>
      <c r="M1104" s="138">
        <f t="shared" si="53"/>
        <v>-53260274</v>
      </c>
      <c r="N1104" t="s">
        <v>178</v>
      </c>
      <c r="P1104" t="s">
        <v>3839</v>
      </c>
      <c r="R1104" t="s">
        <v>3808</v>
      </c>
    </row>
    <row r="1105" spans="1:18" hidden="1">
      <c r="A1105">
        <v>1104</v>
      </c>
      <c r="B1105">
        <v>69</v>
      </c>
      <c r="D1105">
        <v>701000002</v>
      </c>
      <c r="E1105" s="139">
        <v>44956</v>
      </c>
      <c r="F1105">
        <f t="shared" si="51"/>
        <v>1</v>
      </c>
      <c r="G1105" s="139">
        <v>44956</v>
      </c>
      <c r="H1105">
        <f t="shared" si="52"/>
        <v>16</v>
      </c>
      <c r="I1105" t="s">
        <v>1664</v>
      </c>
      <c r="J1105" t="str">
        <f>VLOOKUP(I1105,'C701- Recalculate'!$D$27:$D$751,1,0)</f>
        <v>069MPI1223600003</v>
      </c>
      <c r="K1105">
        <v>0</v>
      </c>
      <c r="L1105">
        <v>87671233</v>
      </c>
      <c r="M1105" s="138">
        <f t="shared" si="53"/>
        <v>-87671233</v>
      </c>
      <c r="N1105" t="s">
        <v>178</v>
      </c>
      <c r="P1105" t="s">
        <v>3839</v>
      </c>
      <c r="R1105" t="s">
        <v>3808</v>
      </c>
    </row>
    <row r="1106" spans="1:18" hidden="1">
      <c r="A1106">
        <v>1105</v>
      </c>
      <c r="B1106">
        <v>69</v>
      </c>
      <c r="D1106">
        <v>701000002</v>
      </c>
      <c r="E1106" s="139">
        <v>44956</v>
      </c>
      <c r="F1106">
        <f t="shared" si="51"/>
        <v>1</v>
      </c>
      <c r="G1106" s="139">
        <v>44956</v>
      </c>
      <c r="H1106">
        <f t="shared" si="52"/>
        <v>16</v>
      </c>
      <c r="I1106" t="s">
        <v>1734</v>
      </c>
      <c r="J1106" t="str">
        <f>VLOOKUP(I1106,'C701- Recalculate'!$D$27:$D$751,1,0)</f>
        <v>069MPI1230100002</v>
      </c>
      <c r="K1106">
        <v>0</v>
      </c>
      <c r="L1106">
        <v>39945205</v>
      </c>
      <c r="M1106" s="138">
        <f t="shared" si="53"/>
        <v>-39945205</v>
      </c>
      <c r="N1106" t="s">
        <v>178</v>
      </c>
      <c r="P1106" t="s">
        <v>3839</v>
      </c>
      <c r="R1106" t="s">
        <v>3808</v>
      </c>
    </row>
    <row r="1107" spans="1:18" hidden="1">
      <c r="A1107">
        <v>1106</v>
      </c>
      <c r="B1107">
        <v>69</v>
      </c>
      <c r="D1107">
        <v>701000002</v>
      </c>
      <c r="E1107" s="139">
        <v>44930</v>
      </c>
      <c r="F1107">
        <f t="shared" si="51"/>
        <v>1</v>
      </c>
      <c r="G1107" s="139">
        <v>44930</v>
      </c>
      <c r="H1107">
        <f t="shared" si="52"/>
        <v>16</v>
      </c>
      <c r="I1107" t="s">
        <v>1606</v>
      </c>
      <c r="J1107" t="str">
        <f>VLOOKUP(I1107,'C701- Recalculate'!$D$27:$D$751,1,0)</f>
        <v>069MPI1223470003</v>
      </c>
      <c r="K1107">
        <v>0</v>
      </c>
      <c r="L1107">
        <v>21917808</v>
      </c>
      <c r="M1107" s="138">
        <f t="shared" si="53"/>
        <v>-21917808</v>
      </c>
      <c r="N1107" t="s">
        <v>178</v>
      </c>
      <c r="P1107" t="s">
        <v>3839</v>
      </c>
      <c r="R1107" t="s">
        <v>3808</v>
      </c>
    </row>
    <row r="1108" spans="1:18" hidden="1">
      <c r="A1108">
        <v>1107</v>
      </c>
      <c r="B1108">
        <v>69</v>
      </c>
      <c r="D1108">
        <v>701000002</v>
      </c>
      <c r="E1108" s="139">
        <v>44930</v>
      </c>
      <c r="F1108">
        <f t="shared" si="51"/>
        <v>1</v>
      </c>
      <c r="G1108" s="139">
        <v>44930</v>
      </c>
      <c r="H1108">
        <f t="shared" si="52"/>
        <v>16</v>
      </c>
      <c r="I1108" t="s">
        <v>1620</v>
      </c>
      <c r="J1108" t="str">
        <f>VLOOKUP(I1108,'C701- Recalculate'!$D$27:$D$751,1,0)</f>
        <v>069MPI1223490003</v>
      </c>
      <c r="K1108">
        <v>0</v>
      </c>
      <c r="L1108">
        <v>24657534</v>
      </c>
      <c r="M1108" s="138">
        <f t="shared" si="53"/>
        <v>-24657534</v>
      </c>
      <c r="N1108" t="s">
        <v>178</v>
      </c>
      <c r="P1108" t="s">
        <v>3839</v>
      </c>
      <c r="R1108" t="s">
        <v>3808</v>
      </c>
    </row>
    <row r="1109" spans="1:18" hidden="1">
      <c r="A1109">
        <v>1108</v>
      </c>
      <c r="B1109">
        <v>69</v>
      </c>
      <c r="D1109">
        <v>701000002</v>
      </c>
      <c r="E1109" s="139">
        <v>44930</v>
      </c>
      <c r="F1109">
        <f t="shared" si="51"/>
        <v>1</v>
      </c>
      <c r="G1109" s="139">
        <v>44930</v>
      </c>
      <c r="H1109">
        <f t="shared" si="52"/>
        <v>16</v>
      </c>
      <c r="I1109" t="s">
        <v>1650</v>
      </c>
      <c r="J1109" t="str">
        <f>VLOOKUP(I1109,'C701- Recalculate'!$D$27:$D$751,1,0)</f>
        <v>069MPI1223560001</v>
      </c>
      <c r="K1109">
        <v>0</v>
      </c>
      <c r="L1109">
        <v>23287671</v>
      </c>
      <c r="M1109" s="138">
        <f t="shared" si="53"/>
        <v>-23287671</v>
      </c>
      <c r="N1109" t="s">
        <v>178</v>
      </c>
      <c r="P1109" t="s">
        <v>3839</v>
      </c>
      <c r="R1109" t="s">
        <v>3808</v>
      </c>
    </row>
    <row r="1110" spans="1:18" hidden="1">
      <c r="A1110">
        <v>1109</v>
      </c>
      <c r="B1110">
        <v>69</v>
      </c>
      <c r="D1110">
        <v>701000002</v>
      </c>
      <c r="E1110" s="139">
        <v>44931</v>
      </c>
      <c r="F1110">
        <f t="shared" si="51"/>
        <v>1</v>
      </c>
      <c r="G1110" s="139">
        <v>44931</v>
      </c>
      <c r="H1110">
        <f t="shared" si="52"/>
        <v>16</v>
      </c>
      <c r="I1110" t="s">
        <v>1603</v>
      </c>
      <c r="J1110" t="str">
        <f>VLOOKUP(I1110,'C701- Recalculate'!$D$27:$D$751,1,0)</f>
        <v>069MPI1223470002</v>
      </c>
      <c r="K1110">
        <v>0</v>
      </c>
      <c r="L1110">
        <v>43561644</v>
      </c>
      <c r="M1110" s="138">
        <f t="shared" si="53"/>
        <v>-43561644</v>
      </c>
      <c r="N1110" t="s">
        <v>178</v>
      </c>
      <c r="P1110" t="s">
        <v>3839</v>
      </c>
      <c r="R1110" t="s">
        <v>3808</v>
      </c>
    </row>
    <row r="1111" spans="1:18" hidden="1">
      <c r="A1111">
        <v>1110</v>
      </c>
      <c r="B1111">
        <v>69</v>
      </c>
      <c r="D1111">
        <v>701000002</v>
      </c>
      <c r="E1111" s="139">
        <v>44931</v>
      </c>
      <c r="F1111">
        <f t="shared" si="51"/>
        <v>1</v>
      </c>
      <c r="G1111" s="139">
        <v>44931</v>
      </c>
      <c r="H1111">
        <f t="shared" si="52"/>
        <v>16</v>
      </c>
      <c r="I1111" t="s">
        <v>1627</v>
      </c>
      <c r="J1111" t="str">
        <f>VLOOKUP(I1111,'C701- Recalculate'!$D$27:$D$751,1,0)</f>
        <v>069MPI1223530001</v>
      </c>
      <c r="K1111">
        <v>0</v>
      </c>
      <c r="L1111">
        <v>48219178</v>
      </c>
      <c r="M1111" s="138">
        <f t="shared" si="53"/>
        <v>-48219178</v>
      </c>
      <c r="N1111" t="s">
        <v>178</v>
      </c>
      <c r="P1111" t="s">
        <v>3839</v>
      </c>
      <c r="R1111" t="s">
        <v>3808</v>
      </c>
    </row>
    <row r="1112" spans="1:18" hidden="1">
      <c r="A1112">
        <v>1111</v>
      </c>
      <c r="B1112">
        <v>69</v>
      </c>
      <c r="D1112">
        <v>701000002</v>
      </c>
      <c r="E1112" s="139">
        <v>44931</v>
      </c>
      <c r="F1112">
        <f t="shared" si="51"/>
        <v>1</v>
      </c>
      <c r="G1112" s="139">
        <v>44931</v>
      </c>
      <c r="H1112">
        <f t="shared" si="52"/>
        <v>16</v>
      </c>
      <c r="I1112" t="s">
        <v>1661</v>
      </c>
      <c r="J1112" t="str">
        <f>VLOOKUP(I1112,'C701- Recalculate'!$D$27:$D$751,1,0)</f>
        <v>069MPI1223600002</v>
      </c>
      <c r="K1112">
        <v>0</v>
      </c>
      <c r="L1112">
        <v>26630137</v>
      </c>
      <c r="M1112" s="138">
        <f t="shared" si="53"/>
        <v>-26630137</v>
      </c>
      <c r="N1112" t="s">
        <v>178</v>
      </c>
      <c r="P1112" t="s">
        <v>3839</v>
      </c>
      <c r="R1112" t="s">
        <v>3808</v>
      </c>
    </row>
    <row r="1113" spans="1:18" hidden="1">
      <c r="A1113">
        <v>1112</v>
      </c>
      <c r="B1113">
        <v>69</v>
      </c>
      <c r="D1113">
        <v>701000002</v>
      </c>
      <c r="E1113" s="139">
        <v>44931</v>
      </c>
      <c r="F1113">
        <f t="shared" si="51"/>
        <v>1</v>
      </c>
      <c r="G1113" s="139">
        <v>44931</v>
      </c>
      <c r="H1113">
        <f t="shared" si="52"/>
        <v>16</v>
      </c>
      <c r="I1113" t="s">
        <v>1664</v>
      </c>
      <c r="J1113" t="str">
        <f>VLOOKUP(I1113,'C701- Recalculate'!$D$27:$D$751,1,0)</f>
        <v>069MPI1223600003</v>
      </c>
      <c r="K1113">
        <v>0</v>
      </c>
      <c r="L1113">
        <v>43835617</v>
      </c>
      <c r="M1113" s="138">
        <f t="shared" si="53"/>
        <v>-43835617</v>
      </c>
      <c r="N1113" t="s">
        <v>178</v>
      </c>
      <c r="P1113" t="s">
        <v>3839</v>
      </c>
      <c r="R1113" t="s">
        <v>3808</v>
      </c>
    </row>
    <row r="1114" spans="1:18" hidden="1">
      <c r="A1114">
        <v>1113</v>
      </c>
      <c r="B1114">
        <v>69</v>
      </c>
      <c r="D1114">
        <v>701000002</v>
      </c>
      <c r="E1114" s="139">
        <v>44931</v>
      </c>
      <c r="F1114">
        <f t="shared" si="51"/>
        <v>1</v>
      </c>
      <c r="G1114" s="139">
        <v>44931</v>
      </c>
      <c r="H1114">
        <f t="shared" si="52"/>
        <v>16</v>
      </c>
      <c r="I1114" t="s">
        <v>1728</v>
      </c>
      <c r="J1114" t="str">
        <f>VLOOKUP(I1114,'C701- Recalculate'!$D$27:$D$751,1,0)</f>
        <v>069MPI1230040001</v>
      </c>
      <c r="K1114">
        <v>0</v>
      </c>
      <c r="L1114">
        <v>44931507</v>
      </c>
      <c r="M1114" s="138">
        <f t="shared" si="53"/>
        <v>-44931507</v>
      </c>
      <c r="N1114" t="s">
        <v>178</v>
      </c>
      <c r="P1114" t="s">
        <v>3839</v>
      </c>
      <c r="R1114" t="s">
        <v>3808</v>
      </c>
    </row>
    <row r="1115" spans="1:18" hidden="1">
      <c r="A1115">
        <v>1114</v>
      </c>
      <c r="B1115">
        <v>69</v>
      </c>
      <c r="D1115">
        <v>701000002</v>
      </c>
      <c r="E1115" s="139">
        <v>44932</v>
      </c>
      <c r="F1115">
        <f t="shared" si="51"/>
        <v>1</v>
      </c>
      <c r="G1115" s="139">
        <v>44932</v>
      </c>
      <c r="H1115">
        <f t="shared" si="52"/>
        <v>16</v>
      </c>
      <c r="I1115" t="s">
        <v>1606</v>
      </c>
      <c r="J1115" t="str">
        <f>VLOOKUP(I1115,'C701- Recalculate'!$D$27:$D$751,1,0)</f>
        <v>069MPI1223470003</v>
      </c>
      <c r="K1115">
        <v>0</v>
      </c>
      <c r="L1115">
        <v>21917808</v>
      </c>
      <c r="M1115" s="138">
        <f t="shared" si="53"/>
        <v>-21917808</v>
      </c>
      <c r="N1115" t="s">
        <v>178</v>
      </c>
      <c r="P1115" t="s">
        <v>3839</v>
      </c>
      <c r="R1115" t="s">
        <v>3808</v>
      </c>
    </row>
    <row r="1116" spans="1:18" hidden="1">
      <c r="A1116">
        <v>1115</v>
      </c>
      <c r="B1116">
        <v>69</v>
      </c>
      <c r="D1116">
        <v>701000002</v>
      </c>
      <c r="E1116" s="139">
        <v>44932</v>
      </c>
      <c r="F1116">
        <f t="shared" si="51"/>
        <v>1</v>
      </c>
      <c r="G1116" s="139">
        <v>44932</v>
      </c>
      <c r="H1116">
        <f t="shared" si="52"/>
        <v>16</v>
      </c>
      <c r="I1116" t="s">
        <v>1613</v>
      </c>
      <c r="J1116" t="str">
        <f>VLOOKUP(I1116,'C701- Recalculate'!$D$27:$D$751,1,0)</f>
        <v>069MPI1223490004</v>
      </c>
      <c r="K1116">
        <v>0</v>
      </c>
      <c r="L1116">
        <v>41095890</v>
      </c>
      <c r="M1116" s="138">
        <f t="shared" si="53"/>
        <v>-41095890</v>
      </c>
      <c r="N1116" t="s">
        <v>178</v>
      </c>
      <c r="P1116" t="s">
        <v>3839</v>
      </c>
      <c r="R1116" t="s">
        <v>3808</v>
      </c>
    </row>
    <row r="1117" spans="1:18" hidden="1">
      <c r="A1117">
        <v>1116</v>
      </c>
      <c r="B1117">
        <v>69</v>
      </c>
      <c r="D1117">
        <v>701000002</v>
      </c>
      <c r="E1117" s="139">
        <v>44935</v>
      </c>
      <c r="F1117">
        <f t="shared" si="51"/>
        <v>1</v>
      </c>
      <c r="G1117" s="139">
        <v>44935</v>
      </c>
      <c r="H1117">
        <f t="shared" si="52"/>
        <v>16</v>
      </c>
      <c r="I1117" t="s">
        <v>1617</v>
      </c>
      <c r="J1117" t="str">
        <f>VLOOKUP(I1117,'C701- Recalculate'!$D$27:$D$751,1,0)</f>
        <v>069MPI1223490001</v>
      </c>
      <c r="K1117">
        <v>0</v>
      </c>
      <c r="L1117">
        <v>73972602</v>
      </c>
      <c r="M1117" s="138">
        <f t="shared" si="53"/>
        <v>-73972602</v>
      </c>
      <c r="N1117" t="s">
        <v>178</v>
      </c>
      <c r="P1117" t="s">
        <v>3839</v>
      </c>
      <c r="R1117" t="s">
        <v>3808</v>
      </c>
    </row>
    <row r="1118" spans="1:18" hidden="1">
      <c r="A1118">
        <v>1117</v>
      </c>
      <c r="B1118">
        <v>69</v>
      </c>
      <c r="D1118">
        <v>701000002</v>
      </c>
      <c r="E1118" s="139">
        <v>44935</v>
      </c>
      <c r="F1118">
        <f t="shared" si="51"/>
        <v>1</v>
      </c>
      <c r="G1118" s="139">
        <v>44935</v>
      </c>
      <c r="H1118">
        <f t="shared" si="52"/>
        <v>16</v>
      </c>
      <c r="I1118" t="s">
        <v>1613</v>
      </c>
      <c r="J1118" t="str">
        <f>VLOOKUP(I1118,'C701- Recalculate'!$D$27:$D$751,1,0)</f>
        <v>069MPI1223490004</v>
      </c>
      <c r="K1118">
        <v>0</v>
      </c>
      <c r="L1118">
        <v>41095891</v>
      </c>
      <c r="M1118" s="138">
        <f t="shared" si="53"/>
        <v>-41095891</v>
      </c>
      <c r="N1118" t="s">
        <v>178</v>
      </c>
      <c r="P1118" t="s">
        <v>3839</v>
      </c>
      <c r="R1118" t="s">
        <v>3808</v>
      </c>
    </row>
    <row r="1119" spans="1:18" hidden="1">
      <c r="A1119">
        <v>1118</v>
      </c>
      <c r="B1119">
        <v>69</v>
      </c>
      <c r="D1119">
        <v>701000002</v>
      </c>
      <c r="E1119" s="139">
        <v>44935</v>
      </c>
      <c r="F1119">
        <f t="shared" si="51"/>
        <v>1</v>
      </c>
      <c r="G1119" s="139">
        <v>44935</v>
      </c>
      <c r="H1119">
        <f t="shared" si="52"/>
        <v>16</v>
      </c>
      <c r="I1119" t="s">
        <v>1728</v>
      </c>
      <c r="J1119" t="str">
        <f>VLOOKUP(I1119,'C701- Recalculate'!$D$27:$D$751,1,0)</f>
        <v>069MPI1230040001</v>
      </c>
      <c r="K1119">
        <v>0</v>
      </c>
      <c r="L1119">
        <v>89863013</v>
      </c>
      <c r="M1119" s="138">
        <f t="shared" si="53"/>
        <v>-89863013</v>
      </c>
      <c r="N1119" t="s">
        <v>178</v>
      </c>
      <c r="P1119" t="s">
        <v>3839</v>
      </c>
      <c r="R1119" t="s">
        <v>3808</v>
      </c>
    </row>
    <row r="1120" spans="1:18" hidden="1">
      <c r="A1120">
        <v>1119</v>
      </c>
      <c r="B1120">
        <v>69</v>
      </c>
      <c r="D1120">
        <v>701000002</v>
      </c>
      <c r="E1120" s="139">
        <v>44958</v>
      </c>
      <c r="F1120">
        <f t="shared" si="51"/>
        <v>2</v>
      </c>
      <c r="G1120" s="139">
        <v>44958</v>
      </c>
      <c r="H1120">
        <f t="shared" si="52"/>
        <v>16</v>
      </c>
      <c r="I1120" t="s">
        <v>1623</v>
      </c>
      <c r="J1120" t="str">
        <f>VLOOKUP(I1120,'C701- Recalculate'!$D$27:$D$751,1,0)</f>
        <v>069MPI1223530002</v>
      </c>
      <c r="K1120">
        <v>0</v>
      </c>
      <c r="L1120">
        <v>48219178</v>
      </c>
      <c r="M1120" s="138">
        <f t="shared" si="53"/>
        <v>-48219178</v>
      </c>
      <c r="N1120" t="s">
        <v>178</v>
      </c>
      <c r="P1120" t="s">
        <v>3839</v>
      </c>
      <c r="R1120" t="s">
        <v>3808</v>
      </c>
    </row>
    <row r="1121" spans="1:18" hidden="1">
      <c r="A1121">
        <v>1120</v>
      </c>
      <c r="B1121">
        <v>69</v>
      </c>
      <c r="D1121">
        <v>701000002</v>
      </c>
      <c r="E1121" s="139">
        <v>44958</v>
      </c>
      <c r="F1121">
        <f t="shared" si="51"/>
        <v>2</v>
      </c>
      <c r="G1121" s="139">
        <v>44958</v>
      </c>
      <c r="H1121">
        <f t="shared" si="52"/>
        <v>16</v>
      </c>
      <c r="I1121" t="s">
        <v>1657</v>
      </c>
      <c r="J1121" t="str">
        <f>VLOOKUP(I1121,'C701- Recalculate'!$D$27:$D$751,1,0)</f>
        <v>069MPI1223600001</v>
      </c>
      <c r="K1121">
        <v>0</v>
      </c>
      <c r="L1121">
        <v>39945205</v>
      </c>
      <c r="M1121" s="138">
        <f t="shared" si="53"/>
        <v>-39945205</v>
      </c>
      <c r="N1121" t="s">
        <v>178</v>
      </c>
      <c r="P1121" t="s">
        <v>3839</v>
      </c>
      <c r="R1121" t="s">
        <v>3808</v>
      </c>
    </row>
    <row r="1122" spans="1:18" hidden="1">
      <c r="A1122">
        <v>1121</v>
      </c>
      <c r="B1122">
        <v>69</v>
      </c>
      <c r="D1122">
        <v>701000002</v>
      </c>
      <c r="E1122" s="139">
        <v>44958</v>
      </c>
      <c r="F1122">
        <f t="shared" si="51"/>
        <v>2</v>
      </c>
      <c r="G1122" s="139">
        <v>44958</v>
      </c>
      <c r="H1122">
        <f t="shared" si="52"/>
        <v>16</v>
      </c>
      <c r="I1122" t="s">
        <v>1775</v>
      </c>
      <c r="J1122" t="str">
        <f>VLOOKUP(I1122,'C701- Recalculate'!$D$27:$D$751,1,0)</f>
        <v>069MPI1230320002</v>
      </c>
      <c r="K1122">
        <v>0</v>
      </c>
      <c r="L1122">
        <v>17534247</v>
      </c>
      <c r="M1122" s="138">
        <f t="shared" si="53"/>
        <v>-17534247</v>
      </c>
      <c r="N1122" t="s">
        <v>178</v>
      </c>
      <c r="P1122" t="s">
        <v>3839</v>
      </c>
      <c r="R1122" t="s">
        <v>3808</v>
      </c>
    </row>
    <row r="1123" spans="1:18" hidden="1">
      <c r="A1123">
        <v>1122</v>
      </c>
      <c r="B1123">
        <v>69</v>
      </c>
      <c r="D1123">
        <v>701000002</v>
      </c>
      <c r="E1123" s="139">
        <v>44967</v>
      </c>
      <c r="F1123">
        <f t="shared" si="51"/>
        <v>2</v>
      </c>
      <c r="G1123" s="139">
        <v>44967</v>
      </c>
      <c r="H1123">
        <f t="shared" si="52"/>
        <v>16</v>
      </c>
      <c r="I1123" t="s">
        <v>1984</v>
      </c>
      <c r="J1123" t="str">
        <f>VLOOKUP(I1123,'C701- Recalculate'!$D$27:$D$751,1,0)</f>
        <v>069MPI1230410011</v>
      </c>
      <c r="K1123">
        <v>0</v>
      </c>
      <c r="L1123">
        <v>26547945</v>
      </c>
      <c r="M1123" s="138">
        <f t="shared" si="53"/>
        <v>-26547945</v>
      </c>
      <c r="N1123" t="s">
        <v>178</v>
      </c>
      <c r="P1123" t="s">
        <v>3839</v>
      </c>
      <c r="R1123" t="s">
        <v>3808</v>
      </c>
    </row>
    <row r="1124" spans="1:18" hidden="1">
      <c r="A1124">
        <v>1123</v>
      </c>
      <c r="B1124">
        <v>69</v>
      </c>
      <c r="D1124">
        <v>701000002</v>
      </c>
      <c r="E1124" s="139">
        <v>44967</v>
      </c>
      <c r="F1124">
        <f t="shared" si="51"/>
        <v>2</v>
      </c>
      <c r="G1124" s="139">
        <v>44967</v>
      </c>
      <c r="H1124">
        <f t="shared" si="52"/>
        <v>16</v>
      </c>
      <c r="I1124" t="s">
        <v>1966</v>
      </c>
      <c r="J1124" t="str">
        <f>VLOOKUP(I1124,'C701- Recalculate'!$D$27:$D$751,1,0)</f>
        <v>069MPI1230410012</v>
      </c>
      <c r="K1124">
        <v>0</v>
      </c>
      <c r="L1124">
        <v>15616438</v>
      </c>
      <c r="M1124" s="138">
        <f t="shared" si="53"/>
        <v>-15616438</v>
      </c>
      <c r="N1124" t="s">
        <v>178</v>
      </c>
      <c r="P1124" t="s">
        <v>3839</v>
      </c>
      <c r="R1124" t="s">
        <v>3808</v>
      </c>
    </row>
    <row r="1125" spans="1:18" hidden="1">
      <c r="A1125">
        <v>1124</v>
      </c>
      <c r="B1125">
        <v>69</v>
      </c>
      <c r="D1125">
        <v>701000002</v>
      </c>
      <c r="E1125" s="139">
        <v>44970</v>
      </c>
      <c r="F1125">
        <f t="shared" si="51"/>
        <v>2</v>
      </c>
      <c r="G1125" s="139">
        <v>44970</v>
      </c>
      <c r="H1125">
        <f t="shared" si="52"/>
        <v>16</v>
      </c>
      <c r="I1125" t="s">
        <v>1981</v>
      </c>
      <c r="J1125" t="str">
        <f>VLOOKUP(I1125,'C701- Recalculate'!$D$27:$D$751,1,0)</f>
        <v>069MPI1230410006</v>
      </c>
      <c r="K1125">
        <v>0</v>
      </c>
      <c r="L1125">
        <v>77260274</v>
      </c>
      <c r="M1125" s="138">
        <f t="shared" si="53"/>
        <v>-77260274</v>
      </c>
      <c r="N1125" t="s">
        <v>178</v>
      </c>
      <c r="P1125" t="s">
        <v>3839</v>
      </c>
      <c r="R1125" t="s">
        <v>3808</v>
      </c>
    </row>
    <row r="1126" spans="1:18" hidden="1">
      <c r="A1126">
        <v>1125</v>
      </c>
      <c r="B1126">
        <v>69</v>
      </c>
      <c r="D1126">
        <v>701000002</v>
      </c>
      <c r="E1126" s="139">
        <v>44970</v>
      </c>
      <c r="F1126">
        <f t="shared" si="51"/>
        <v>2</v>
      </c>
      <c r="G1126" s="139">
        <v>44970</v>
      </c>
      <c r="H1126">
        <f t="shared" si="52"/>
        <v>16</v>
      </c>
      <c r="I1126" t="s">
        <v>2004</v>
      </c>
      <c r="J1126" t="str">
        <f>VLOOKUP(I1126,'C701- Recalculate'!$D$27:$D$751,1,0)</f>
        <v>069MPI1230440003</v>
      </c>
      <c r="K1126">
        <v>0</v>
      </c>
      <c r="L1126">
        <v>36986301</v>
      </c>
      <c r="M1126" s="138">
        <f t="shared" si="53"/>
        <v>-36986301</v>
      </c>
      <c r="N1126" t="s">
        <v>178</v>
      </c>
      <c r="P1126" t="s">
        <v>3839</v>
      </c>
      <c r="R1126" t="s">
        <v>3808</v>
      </c>
    </row>
    <row r="1127" spans="1:18" hidden="1">
      <c r="A1127">
        <v>1126</v>
      </c>
      <c r="B1127">
        <v>69</v>
      </c>
      <c r="D1127">
        <v>701000002</v>
      </c>
      <c r="E1127" s="139">
        <v>44971</v>
      </c>
      <c r="F1127">
        <f t="shared" si="51"/>
        <v>2</v>
      </c>
      <c r="G1127" s="139">
        <v>44971</v>
      </c>
      <c r="H1127">
        <f t="shared" si="52"/>
        <v>16</v>
      </c>
      <c r="I1127" t="s">
        <v>1893</v>
      </c>
      <c r="J1127" t="str">
        <f>VLOOKUP(I1127,'C701- Recalculate'!$D$27:$D$751,1,0)</f>
        <v>069MPI1230390003</v>
      </c>
      <c r="K1127">
        <v>0</v>
      </c>
      <c r="L1127">
        <v>48493151</v>
      </c>
      <c r="M1127" s="138">
        <f t="shared" si="53"/>
        <v>-48493151</v>
      </c>
      <c r="N1127" t="s">
        <v>178</v>
      </c>
      <c r="P1127" t="s">
        <v>3839</v>
      </c>
      <c r="R1127" t="s">
        <v>3808</v>
      </c>
    </row>
    <row r="1128" spans="1:18" hidden="1">
      <c r="A1128">
        <v>1127</v>
      </c>
      <c r="B1128">
        <v>69</v>
      </c>
      <c r="D1128">
        <v>701000002</v>
      </c>
      <c r="E1128" s="139">
        <v>44971</v>
      </c>
      <c r="F1128">
        <f t="shared" si="51"/>
        <v>2</v>
      </c>
      <c r="G1128" s="139">
        <v>44971</v>
      </c>
      <c r="H1128">
        <f t="shared" si="52"/>
        <v>16</v>
      </c>
      <c r="I1128" t="s">
        <v>1978</v>
      </c>
      <c r="J1128" t="str">
        <f>VLOOKUP(I1128,'C701- Recalculate'!$D$27:$D$751,1,0)</f>
        <v>069MPI1230410007</v>
      </c>
      <c r="K1128">
        <v>0</v>
      </c>
      <c r="L1128">
        <v>30684932</v>
      </c>
      <c r="M1128" s="138">
        <f t="shared" si="53"/>
        <v>-30684932</v>
      </c>
      <c r="N1128" t="s">
        <v>178</v>
      </c>
      <c r="P1128" t="s">
        <v>3839</v>
      </c>
      <c r="R1128" t="s">
        <v>3808</v>
      </c>
    </row>
    <row r="1129" spans="1:18" hidden="1">
      <c r="A1129">
        <v>1128</v>
      </c>
      <c r="B1129">
        <v>69</v>
      </c>
      <c r="D1129">
        <v>701000002</v>
      </c>
      <c r="E1129" s="139">
        <v>44972</v>
      </c>
      <c r="F1129">
        <f t="shared" si="51"/>
        <v>2</v>
      </c>
      <c r="G1129" s="139">
        <v>44972</v>
      </c>
      <c r="H1129">
        <f t="shared" si="52"/>
        <v>16</v>
      </c>
      <c r="I1129" t="s">
        <v>1972</v>
      </c>
      <c r="J1129" t="str">
        <f>VLOOKUP(I1129,'C701- Recalculate'!$D$27:$D$751,1,0)</f>
        <v>069MPI1230410009</v>
      </c>
      <c r="K1129">
        <v>0</v>
      </c>
      <c r="L1129">
        <v>30684931</v>
      </c>
      <c r="M1129" s="138">
        <f t="shared" si="53"/>
        <v>-30684931</v>
      </c>
      <c r="N1129" t="s">
        <v>178</v>
      </c>
      <c r="P1129" t="s">
        <v>3839</v>
      </c>
      <c r="R1129" t="s">
        <v>3808</v>
      </c>
    </row>
    <row r="1130" spans="1:18" hidden="1">
      <c r="A1130">
        <v>1129</v>
      </c>
      <c r="B1130">
        <v>69</v>
      </c>
      <c r="D1130">
        <v>701000002</v>
      </c>
      <c r="E1130" s="139">
        <v>44972</v>
      </c>
      <c r="F1130">
        <f t="shared" si="51"/>
        <v>2</v>
      </c>
      <c r="G1130" s="139">
        <v>44972</v>
      </c>
      <c r="H1130">
        <f t="shared" si="52"/>
        <v>16</v>
      </c>
      <c r="I1130" t="s">
        <v>2010</v>
      </c>
      <c r="J1130" t="str">
        <f>VLOOKUP(I1130,'C701- Recalculate'!$D$27:$D$751,1,0)</f>
        <v>069MPI1230440007</v>
      </c>
      <c r="K1130">
        <v>0</v>
      </c>
      <c r="L1130">
        <v>20958904</v>
      </c>
      <c r="M1130" s="138">
        <f t="shared" si="53"/>
        <v>-20958904</v>
      </c>
      <c r="N1130" t="s">
        <v>178</v>
      </c>
      <c r="P1130" t="s">
        <v>3839</v>
      </c>
      <c r="R1130" t="s">
        <v>3808</v>
      </c>
    </row>
    <row r="1131" spans="1:18" hidden="1">
      <c r="A1131">
        <v>1130</v>
      </c>
      <c r="B1131">
        <v>69</v>
      </c>
      <c r="D1131">
        <v>701000002</v>
      </c>
      <c r="E1131" s="139">
        <v>44972</v>
      </c>
      <c r="F1131">
        <f t="shared" si="51"/>
        <v>2</v>
      </c>
      <c r="G1131" s="139">
        <v>44972</v>
      </c>
      <c r="H1131">
        <f t="shared" si="52"/>
        <v>16</v>
      </c>
      <c r="I1131" t="s">
        <v>2048</v>
      </c>
      <c r="J1131" t="str">
        <f>VLOOKUP(I1131,'C701- Recalculate'!$D$27:$D$751,1,0)</f>
        <v>069MPI1230460005</v>
      </c>
      <c r="K1131">
        <v>0</v>
      </c>
      <c r="L1131">
        <v>54109589</v>
      </c>
      <c r="M1131" s="138">
        <f t="shared" si="53"/>
        <v>-54109589</v>
      </c>
      <c r="N1131" t="s">
        <v>178</v>
      </c>
      <c r="P1131" t="s">
        <v>3839</v>
      </c>
      <c r="R1131" t="s">
        <v>3808</v>
      </c>
    </row>
    <row r="1132" spans="1:18" hidden="1">
      <c r="A1132">
        <v>1131</v>
      </c>
      <c r="B1132">
        <v>69</v>
      </c>
      <c r="D1132">
        <v>701000002</v>
      </c>
      <c r="E1132" s="139">
        <v>44972</v>
      </c>
      <c r="F1132">
        <f t="shared" si="51"/>
        <v>2</v>
      </c>
      <c r="G1132" s="139">
        <v>44972</v>
      </c>
      <c r="H1132">
        <f t="shared" si="52"/>
        <v>16</v>
      </c>
      <c r="I1132" t="s">
        <v>2055</v>
      </c>
      <c r="J1132" t="str">
        <f>VLOOKUP(I1132,'C701- Recalculate'!$D$27:$D$751,1,0)</f>
        <v>069MPI1230460006</v>
      </c>
      <c r="K1132">
        <v>0</v>
      </c>
      <c r="L1132">
        <v>54109589</v>
      </c>
      <c r="M1132" s="138">
        <f t="shared" si="53"/>
        <v>-54109589</v>
      </c>
      <c r="N1132" t="s">
        <v>178</v>
      </c>
      <c r="P1132" t="s">
        <v>3839</v>
      </c>
      <c r="R1132" t="s">
        <v>3808</v>
      </c>
    </row>
    <row r="1133" spans="1:18" hidden="1">
      <c r="A1133">
        <v>1132</v>
      </c>
      <c r="B1133">
        <v>69</v>
      </c>
      <c r="D1133">
        <v>701000002</v>
      </c>
      <c r="E1133" s="139">
        <v>44973</v>
      </c>
      <c r="F1133">
        <f t="shared" si="51"/>
        <v>2</v>
      </c>
      <c r="G1133" s="139">
        <v>44973</v>
      </c>
      <c r="H1133">
        <f t="shared" si="52"/>
        <v>16</v>
      </c>
      <c r="I1133" t="s">
        <v>1890</v>
      </c>
      <c r="J1133" t="str">
        <f>VLOOKUP(I1133,'C701- Recalculate'!$D$27:$D$751,1,0)</f>
        <v>069MPI1230390002</v>
      </c>
      <c r="K1133">
        <v>0</v>
      </c>
      <c r="L1133">
        <v>48493151</v>
      </c>
      <c r="M1133" s="138">
        <f t="shared" si="53"/>
        <v>-48493151</v>
      </c>
      <c r="N1133" t="s">
        <v>178</v>
      </c>
      <c r="P1133" t="s">
        <v>3839</v>
      </c>
      <c r="R1133" t="s">
        <v>3808</v>
      </c>
    </row>
    <row r="1134" spans="1:18" hidden="1">
      <c r="A1134">
        <v>1133</v>
      </c>
      <c r="B1134">
        <v>69</v>
      </c>
      <c r="D1134">
        <v>701000002</v>
      </c>
      <c r="E1134" s="139">
        <v>44973</v>
      </c>
      <c r="F1134">
        <f t="shared" si="51"/>
        <v>2</v>
      </c>
      <c r="G1134" s="139">
        <v>44973</v>
      </c>
      <c r="H1134">
        <f t="shared" si="52"/>
        <v>16</v>
      </c>
      <c r="I1134" t="s">
        <v>1962</v>
      </c>
      <c r="J1134" t="str">
        <f>VLOOKUP(I1134,'C701- Recalculate'!$D$27:$D$751,1,0)</f>
        <v>069MPI1230410008</v>
      </c>
      <c r="K1134">
        <v>0</v>
      </c>
      <c r="L1134">
        <v>31232877</v>
      </c>
      <c r="M1134" s="138">
        <f t="shared" si="53"/>
        <v>-31232877</v>
      </c>
      <c r="N1134" t="s">
        <v>178</v>
      </c>
      <c r="P1134" t="s">
        <v>3839</v>
      </c>
      <c r="R1134" t="s">
        <v>3808</v>
      </c>
    </row>
    <row r="1135" spans="1:18" hidden="1">
      <c r="A1135">
        <v>1134</v>
      </c>
      <c r="B1135">
        <v>69</v>
      </c>
      <c r="D1135">
        <v>701000002</v>
      </c>
      <c r="E1135" s="139">
        <v>44973</v>
      </c>
      <c r="F1135">
        <f t="shared" si="51"/>
        <v>2</v>
      </c>
      <c r="G1135" s="139">
        <v>44973</v>
      </c>
      <c r="H1135">
        <f t="shared" si="52"/>
        <v>16</v>
      </c>
      <c r="I1135" t="s">
        <v>1984</v>
      </c>
      <c r="J1135" t="str">
        <f>VLOOKUP(I1135,'C701- Recalculate'!$D$27:$D$751,1,0)</f>
        <v>069MPI1230410011</v>
      </c>
      <c r="K1135">
        <v>0</v>
      </c>
      <c r="L1135">
        <v>26547945</v>
      </c>
      <c r="M1135" s="138">
        <f t="shared" si="53"/>
        <v>-26547945</v>
      </c>
      <c r="N1135" t="s">
        <v>178</v>
      </c>
      <c r="P1135" t="s">
        <v>3839</v>
      </c>
      <c r="R1135" t="s">
        <v>3808</v>
      </c>
    </row>
    <row r="1136" spans="1:18" hidden="1">
      <c r="A1136">
        <v>1135</v>
      </c>
      <c r="B1136">
        <v>69</v>
      </c>
      <c r="D1136">
        <v>701000002</v>
      </c>
      <c r="E1136" s="139">
        <v>44973</v>
      </c>
      <c r="F1136">
        <f t="shared" si="51"/>
        <v>2</v>
      </c>
      <c r="G1136" s="139">
        <v>44973</v>
      </c>
      <c r="H1136">
        <f t="shared" si="52"/>
        <v>16</v>
      </c>
      <c r="I1136" t="s">
        <v>2000</v>
      </c>
      <c r="J1136" t="str">
        <f>VLOOKUP(I1136,'C701- Recalculate'!$D$27:$D$751,1,0)</f>
        <v>069MPI1230440008</v>
      </c>
      <c r="K1136">
        <v>0</v>
      </c>
      <c r="L1136">
        <v>28493151</v>
      </c>
      <c r="M1136" s="138">
        <f t="shared" si="53"/>
        <v>-28493151</v>
      </c>
      <c r="N1136" t="s">
        <v>178</v>
      </c>
      <c r="P1136" t="s">
        <v>3839</v>
      </c>
      <c r="R1136" t="s">
        <v>3808</v>
      </c>
    </row>
    <row r="1137" spans="1:18" hidden="1">
      <c r="A1137">
        <v>1136</v>
      </c>
      <c r="B1137">
        <v>69</v>
      </c>
      <c r="D1137">
        <v>701000002</v>
      </c>
      <c r="E1137" s="139">
        <v>44973</v>
      </c>
      <c r="F1137">
        <f t="shared" si="51"/>
        <v>2</v>
      </c>
      <c r="G1137" s="139">
        <v>44973</v>
      </c>
      <c r="H1137">
        <f t="shared" si="52"/>
        <v>16</v>
      </c>
      <c r="I1137" t="s">
        <v>2094</v>
      </c>
      <c r="J1137" t="str">
        <f>VLOOKUP(I1137,'C701- Recalculate'!$D$27:$D$751,1,0)</f>
        <v>069MPI1230470003</v>
      </c>
      <c r="K1137">
        <v>0</v>
      </c>
      <c r="L1137">
        <v>36986301</v>
      </c>
      <c r="M1137" s="138">
        <f t="shared" si="53"/>
        <v>-36986301</v>
      </c>
      <c r="N1137" t="s">
        <v>178</v>
      </c>
      <c r="P1137" t="s">
        <v>3839</v>
      </c>
      <c r="R1137" t="s">
        <v>3808</v>
      </c>
    </row>
    <row r="1138" spans="1:18" hidden="1">
      <c r="A1138">
        <v>1137</v>
      </c>
      <c r="B1138">
        <v>69</v>
      </c>
      <c r="D1138">
        <v>701000002</v>
      </c>
      <c r="E1138" s="139">
        <v>44973</v>
      </c>
      <c r="F1138">
        <f t="shared" si="51"/>
        <v>2</v>
      </c>
      <c r="G1138" s="139">
        <v>44973</v>
      </c>
      <c r="H1138">
        <f t="shared" si="52"/>
        <v>16</v>
      </c>
      <c r="I1138" t="s">
        <v>2067</v>
      </c>
      <c r="J1138" t="str">
        <f>VLOOKUP(I1138,'C701- Recalculate'!$D$27:$D$751,1,0)</f>
        <v>069MPI1230470013</v>
      </c>
      <c r="K1138">
        <v>0</v>
      </c>
      <c r="L1138">
        <v>24657534</v>
      </c>
      <c r="M1138" s="138">
        <f t="shared" si="53"/>
        <v>-24657534</v>
      </c>
      <c r="N1138" t="s">
        <v>178</v>
      </c>
      <c r="P1138" t="s">
        <v>3839</v>
      </c>
      <c r="R1138" t="s">
        <v>3808</v>
      </c>
    </row>
    <row r="1139" spans="1:18" hidden="1">
      <c r="A1139">
        <v>1138</v>
      </c>
      <c r="B1139">
        <v>69</v>
      </c>
      <c r="D1139">
        <v>701000002</v>
      </c>
      <c r="E1139" s="139">
        <v>44974</v>
      </c>
      <c r="F1139">
        <f t="shared" si="51"/>
        <v>2</v>
      </c>
      <c r="G1139" s="139">
        <v>44974</v>
      </c>
      <c r="H1139">
        <f t="shared" si="52"/>
        <v>16</v>
      </c>
      <c r="I1139" t="s">
        <v>2010</v>
      </c>
      <c r="J1139" t="str">
        <f>VLOOKUP(I1139,'C701- Recalculate'!$D$27:$D$751,1,0)</f>
        <v>069MPI1230440007</v>
      </c>
      <c r="K1139">
        <v>0</v>
      </c>
      <c r="L1139">
        <v>20958905</v>
      </c>
      <c r="M1139" s="138">
        <f t="shared" si="53"/>
        <v>-20958905</v>
      </c>
      <c r="N1139" t="s">
        <v>178</v>
      </c>
      <c r="P1139" t="s">
        <v>3839</v>
      </c>
      <c r="R1139" t="s">
        <v>3808</v>
      </c>
    </row>
    <row r="1140" spans="1:18" hidden="1">
      <c r="A1140">
        <v>1139</v>
      </c>
      <c r="B1140">
        <v>69</v>
      </c>
      <c r="D1140">
        <v>701000002</v>
      </c>
      <c r="E1140" s="139">
        <v>44974</v>
      </c>
      <c r="F1140">
        <f t="shared" si="51"/>
        <v>2</v>
      </c>
      <c r="G1140" s="139">
        <v>44974</v>
      </c>
      <c r="H1140">
        <f t="shared" si="52"/>
        <v>16</v>
      </c>
      <c r="I1140" t="s">
        <v>2103</v>
      </c>
      <c r="J1140" t="str">
        <f>VLOOKUP(I1140,'C701- Recalculate'!$D$27:$D$751,1,0)</f>
        <v>069MPI1230480005</v>
      </c>
      <c r="K1140">
        <v>0</v>
      </c>
      <c r="L1140">
        <v>10082192</v>
      </c>
      <c r="M1140" s="138">
        <f t="shared" si="53"/>
        <v>-10082192</v>
      </c>
      <c r="N1140" t="s">
        <v>178</v>
      </c>
      <c r="P1140" t="s">
        <v>3839</v>
      </c>
      <c r="R1140" t="s">
        <v>3808</v>
      </c>
    </row>
    <row r="1141" spans="1:18" hidden="1">
      <c r="A1141">
        <v>1140</v>
      </c>
      <c r="B1141">
        <v>69</v>
      </c>
      <c r="D1141">
        <v>701000002</v>
      </c>
      <c r="E1141" s="139">
        <v>44974</v>
      </c>
      <c r="F1141">
        <f t="shared" si="51"/>
        <v>2</v>
      </c>
      <c r="G1141" s="139">
        <v>44974</v>
      </c>
      <c r="H1141">
        <f t="shared" si="52"/>
        <v>16</v>
      </c>
      <c r="I1141" t="s">
        <v>2126</v>
      </c>
      <c r="J1141" t="str">
        <f>VLOOKUP(I1141,'C701- Recalculate'!$D$27:$D$751,1,0)</f>
        <v>069MPI1230480009</v>
      </c>
      <c r="K1141">
        <v>0</v>
      </c>
      <c r="L1141">
        <v>25205479</v>
      </c>
      <c r="M1141" s="138">
        <f t="shared" si="53"/>
        <v>-25205479</v>
      </c>
      <c r="N1141" t="s">
        <v>178</v>
      </c>
      <c r="P1141" t="s">
        <v>3839</v>
      </c>
      <c r="R1141" t="s">
        <v>3808</v>
      </c>
    </row>
    <row r="1142" spans="1:18" hidden="1">
      <c r="A1142">
        <v>1141</v>
      </c>
      <c r="B1142">
        <v>69</v>
      </c>
      <c r="D1142">
        <v>701000002</v>
      </c>
      <c r="E1142" s="139">
        <v>44959</v>
      </c>
      <c r="F1142">
        <f t="shared" si="51"/>
        <v>2</v>
      </c>
      <c r="G1142" s="139">
        <v>44959</v>
      </c>
      <c r="H1142">
        <f t="shared" si="52"/>
        <v>16</v>
      </c>
      <c r="I1142" t="s">
        <v>1664</v>
      </c>
      <c r="J1142" t="str">
        <f>VLOOKUP(I1142,'C701- Recalculate'!$D$27:$D$751,1,0)</f>
        <v>069MPI1223600003</v>
      </c>
      <c r="K1142">
        <v>0</v>
      </c>
      <c r="L1142">
        <v>43835616</v>
      </c>
      <c r="M1142" s="138">
        <f t="shared" si="53"/>
        <v>-43835616</v>
      </c>
      <c r="N1142" t="s">
        <v>178</v>
      </c>
      <c r="P1142" t="s">
        <v>3839</v>
      </c>
      <c r="R1142" t="s">
        <v>3808</v>
      </c>
    </row>
    <row r="1143" spans="1:18" hidden="1">
      <c r="A1143">
        <v>1142</v>
      </c>
      <c r="B1143">
        <v>69</v>
      </c>
      <c r="D1143">
        <v>701000002</v>
      </c>
      <c r="E1143" s="139">
        <v>44959</v>
      </c>
      <c r="F1143">
        <f t="shared" si="51"/>
        <v>2</v>
      </c>
      <c r="G1143" s="139">
        <v>44959</v>
      </c>
      <c r="H1143">
        <f t="shared" si="52"/>
        <v>16</v>
      </c>
      <c r="I1143" t="s">
        <v>1734</v>
      </c>
      <c r="J1143" t="str">
        <f>VLOOKUP(I1143,'C701- Recalculate'!$D$27:$D$751,1,0)</f>
        <v>069MPI1230100002</v>
      </c>
      <c r="K1143">
        <v>0</v>
      </c>
      <c r="L1143">
        <v>39945206</v>
      </c>
      <c r="M1143" s="138">
        <f t="shared" si="53"/>
        <v>-39945206</v>
      </c>
      <c r="N1143" t="s">
        <v>178</v>
      </c>
      <c r="P1143" t="s">
        <v>3839</v>
      </c>
      <c r="R1143" t="s">
        <v>3808</v>
      </c>
    </row>
    <row r="1144" spans="1:18" hidden="1">
      <c r="A1144">
        <v>1143</v>
      </c>
      <c r="B1144">
        <v>69</v>
      </c>
      <c r="D1144">
        <v>701000002</v>
      </c>
      <c r="E1144" s="139">
        <v>44959</v>
      </c>
      <c r="F1144">
        <f t="shared" si="51"/>
        <v>2</v>
      </c>
      <c r="G1144" s="139">
        <v>44959</v>
      </c>
      <c r="H1144">
        <f t="shared" si="52"/>
        <v>16</v>
      </c>
      <c r="I1144" t="s">
        <v>1737</v>
      </c>
      <c r="J1144" t="str">
        <f>VLOOKUP(I1144,'C701- Recalculate'!$D$27:$D$751,1,0)</f>
        <v>069MPI1230100004</v>
      </c>
      <c r="K1144">
        <v>0</v>
      </c>
      <c r="L1144">
        <v>43835617</v>
      </c>
      <c r="M1144" s="138">
        <f t="shared" si="53"/>
        <v>-43835617</v>
      </c>
      <c r="N1144" t="s">
        <v>178</v>
      </c>
      <c r="P1144" t="s">
        <v>3839</v>
      </c>
      <c r="R1144" t="s">
        <v>3808</v>
      </c>
    </row>
    <row r="1145" spans="1:18" hidden="1">
      <c r="A1145">
        <v>1144</v>
      </c>
      <c r="B1145">
        <v>69</v>
      </c>
      <c r="D1145">
        <v>701000002</v>
      </c>
      <c r="E1145" s="139">
        <v>44977</v>
      </c>
      <c r="F1145">
        <f t="shared" si="51"/>
        <v>2</v>
      </c>
      <c r="G1145" s="139">
        <v>44977</v>
      </c>
      <c r="H1145">
        <f t="shared" si="52"/>
        <v>16</v>
      </c>
      <c r="I1145" t="s">
        <v>2007</v>
      </c>
      <c r="J1145" t="str">
        <f>VLOOKUP(I1145,'C701- Recalculate'!$D$27:$D$751,1,0)</f>
        <v>069MPI1230440006</v>
      </c>
      <c r="K1145">
        <v>0</v>
      </c>
      <c r="L1145">
        <v>43561643</v>
      </c>
      <c r="M1145" s="138">
        <f t="shared" si="53"/>
        <v>-43561643</v>
      </c>
      <c r="N1145" t="s">
        <v>178</v>
      </c>
      <c r="P1145" t="s">
        <v>3839</v>
      </c>
      <c r="R1145" t="s">
        <v>3808</v>
      </c>
    </row>
    <row r="1146" spans="1:18" hidden="1">
      <c r="A1146">
        <v>1145</v>
      </c>
      <c r="B1146">
        <v>69</v>
      </c>
      <c r="D1146">
        <v>701000002</v>
      </c>
      <c r="E1146" s="139">
        <v>44977</v>
      </c>
      <c r="F1146">
        <f t="shared" si="51"/>
        <v>2</v>
      </c>
      <c r="G1146" s="139">
        <v>44977</v>
      </c>
      <c r="H1146">
        <f t="shared" si="52"/>
        <v>16</v>
      </c>
      <c r="I1146" t="s">
        <v>2088</v>
      </c>
      <c r="J1146" t="str">
        <f>VLOOKUP(I1146,'C701- Recalculate'!$D$27:$D$751,1,0)</f>
        <v>069MPI1230470006</v>
      </c>
      <c r="K1146">
        <v>0</v>
      </c>
      <c r="L1146">
        <v>23671232</v>
      </c>
      <c r="M1146" s="138">
        <f t="shared" si="53"/>
        <v>-23671232</v>
      </c>
      <c r="N1146" t="s">
        <v>178</v>
      </c>
      <c r="P1146" t="s">
        <v>3839</v>
      </c>
      <c r="R1146" t="s">
        <v>3808</v>
      </c>
    </row>
    <row r="1147" spans="1:18" hidden="1">
      <c r="A1147">
        <v>1146</v>
      </c>
      <c r="B1147">
        <v>69</v>
      </c>
      <c r="D1147">
        <v>701000002</v>
      </c>
      <c r="E1147" s="139">
        <v>44977</v>
      </c>
      <c r="F1147">
        <f t="shared" si="51"/>
        <v>2</v>
      </c>
      <c r="G1147" s="139">
        <v>44977</v>
      </c>
      <c r="H1147">
        <f t="shared" si="52"/>
        <v>16</v>
      </c>
      <c r="I1147" t="s">
        <v>2070</v>
      </c>
      <c r="J1147" t="str">
        <f>VLOOKUP(I1147,'C701- Recalculate'!$D$27:$D$751,1,0)</f>
        <v>069MPI1230470008</v>
      </c>
      <c r="K1147">
        <v>0</v>
      </c>
      <c r="L1147">
        <v>26301370</v>
      </c>
      <c r="M1147" s="138">
        <f t="shared" si="53"/>
        <v>-26301370</v>
      </c>
      <c r="N1147" t="s">
        <v>178</v>
      </c>
      <c r="P1147" t="s">
        <v>3839</v>
      </c>
      <c r="R1147" t="s">
        <v>3808</v>
      </c>
    </row>
    <row r="1148" spans="1:18" hidden="1">
      <c r="A1148">
        <v>1147</v>
      </c>
      <c r="B1148">
        <v>69</v>
      </c>
      <c r="D1148">
        <v>701000002</v>
      </c>
      <c r="E1148" s="139">
        <v>44977</v>
      </c>
      <c r="F1148">
        <f t="shared" si="51"/>
        <v>2</v>
      </c>
      <c r="G1148" s="139">
        <v>44977</v>
      </c>
      <c r="H1148">
        <f t="shared" si="52"/>
        <v>16</v>
      </c>
      <c r="I1148" t="s">
        <v>2138</v>
      </c>
      <c r="J1148" t="str">
        <f>VLOOKUP(I1148,'C701- Recalculate'!$D$27:$D$751,1,0)</f>
        <v>069MPI1230480004</v>
      </c>
      <c r="K1148">
        <v>0</v>
      </c>
      <c r="L1148">
        <v>50410959</v>
      </c>
      <c r="M1148" s="138">
        <f t="shared" si="53"/>
        <v>-50410959</v>
      </c>
      <c r="N1148" t="s">
        <v>178</v>
      </c>
      <c r="P1148" t="s">
        <v>3839</v>
      </c>
      <c r="R1148" t="s">
        <v>3808</v>
      </c>
    </row>
    <row r="1149" spans="1:18" hidden="1">
      <c r="A1149">
        <v>1148</v>
      </c>
      <c r="B1149">
        <v>69</v>
      </c>
      <c r="D1149">
        <v>701000002</v>
      </c>
      <c r="E1149" s="139">
        <v>44977</v>
      </c>
      <c r="F1149">
        <f t="shared" si="51"/>
        <v>2</v>
      </c>
      <c r="G1149" s="139">
        <v>44977</v>
      </c>
      <c r="H1149">
        <f t="shared" si="52"/>
        <v>16</v>
      </c>
      <c r="I1149" t="s">
        <v>2109</v>
      </c>
      <c r="J1149" t="str">
        <f>VLOOKUP(I1149,'C701- Recalculate'!$D$27:$D$751,1,0)</f>
        <v>069MPI1230480006</v>
      </c>
      <c r="K1149">
        <v>0</v>
      </c>
      <c r="L1149">
        <v>73424657</v>
      </c>
      <c r="M1149" s="138">
        <f t="shared" si="53"/>
        <v>-73424657</v>
      </c>
      <c r="N1149" t="s">
        <v>178</v>
      </c>
      <c r="P1149" t="s">
        <v>3839</v>
      </c>
      <c r="R1149" t="s">
        <v>3808</v>
      </c>
    </row>
    <row r="1150" spans="1:18" hidden="1">
      <c r="A1150">
        <v>1149</v>
      </c>
      <c r="B1150">
        <v>69</v>
      </c>
      <c r="D1150">
        <v>701000002</v>
      </c>
      <c r="E1150" s="139">
        <v>44930</v>
      </c>
      <c r="F1150">
        <f t="shared" si="51"/>
        <v>1</v>
      </c>
      <c r="G1150" s="139">
        <v>44930</v>
      </c>
      <c r="H1150">
        <f t="shared" si="52"/>
        <v>16</v>
      </c>
      <c r="I1150" t="s">
        <v>1644</v>
      </c>
      <c r="J1150" t="str">
        <f>VLOOKUP(I1150,'C701- Recalculate'!$D$27:$D$751,1,0)</f>
        <v>069MPI1223550002</v>
      </c>
      <c r="K1150">
        <v>0</v>
      </c>
      <c r="L1150">
        <v>26712329</v>
      </c>
      <c r="M1150" s="138">
        <f t="shared" si="53"/>
        <v>-26712329</v>
      </c>
      <c r="N1150" t="s">
        <v>178</v>
      </c>
      <c r="P1150" t="s">
        <v>3839</v>
      </c>
      <c r="R1150" t="s">
        <v>3808</v>
      </c>
    </row>
    <row r="1151" spans="1:18" hidden="1">
      <c r="A1151">
        <v>1150</v>
      </c>
      <c r="B1151">
        <v>69</v>
      </c>
      <c r="D1151">
        <v>701000002</v>
      </c>
      <c r="E1151" s="139">
        <v>44930</v>
      </c>
      <c r="F1151">
        <f t="shared" si="51"/>
        <v>1</v>
      </c>
      <c r="G1151" s="139">
        <v>44930</v>
      </c>
      <c r="H1151">
        <f t="shared" si="52"/>
        <v>16</v>
      </c>
      <c r="I1151" t="s">
        <v>1657</v>
      </c>
      <c r="J1151" t="str">
        <f>VLOOKUP(I1151,'C701- Recalculate'!$D$27:$D$751,1,0)</f>
        <v>069MPI1223600001</v>
      </c>
      <c r="K1151">
        <v>0</v>
      </c>
      <c r="L1151">
        <v>39945206</v>
      </c>
      <c r="M1151" s="138">
        <f t="shared" si="53"/>
        <v>-39945206</v>
      </c>
      <c r="N1151" t="s">
        <v>178</v>
      </c>
      <c r="P1151" t="s">
        <v>3839</v>
      </c>
      <c r="R1151" t="s">
        <v>3808</v>
      </c>
    </row>
    <row r="1152" spans="1:18" hidden="1">
      <c r="A1152">
        <v>1151</v>
      </c>
      <c r="B1152">
        <v>69</v>
      </c>
      <c r="D1152">
        <v>701000002</v>
      </c>
      <c r="E1152" s="139">
        <v>44931</v>
      </c>
      <c r="F1152">
        <f t="shared" si="51"/>
        <v>1</v>
      </c>
      <c r="G1152" s="139">
        <v>44931</v>
      </c>
      <c r="H1152">
        <f t="shared" si="52"/>
        <v>16</v>
      </c>
      <c r="I1152" t="s">
        <v>1654</v>
      </c>
      <c r="J1152" t="str">
        <f>VLOOKUP(I1152,'C701- Recalculate'!$D$27:$D$751,1,0)</f>
        <v>069MPI1223560002</v>
      </c>
      <c r="K1152">
        <v>0</v>
      </c>
      <c r="L1152">
        <v>23287671</v>
      </c>
      <c r="M1152" s="138">
        <f t="shared" si="53"/>
        <v>-23287671</v>
      </c>
      <c r="N1152" t="s">
        <v>178</v>
      </c>
      <c r="P1152" t="s">
        <v>3839</v>
      </c>
      <c r="R1152" t="s">
        <v>3808</v>
      </c>
    </row>
    <row r="1153" spans="1:18" hidden="1">
      <c r="A1153">
        <v>1152</v>
      </c>
      <c r="B1153">
        <v>69</v>
      </c>
      <c r="D1153">
        <v>701000002</v>
      </c>
      <c r="E1153" s="139">
        <v>44932</v>
      </c>
      <c r="F1153">
        <f t="shared" si="51"/>
        <v>1</v>
      </c>
      <c r="G1153" s="139">
        <v>44932</v>
      </c>
      <c r="H1153">
        <f t="shared" si="52"/>
        <v>16</v>
      </c>
      <c r="I1153" t="s">
        <v>1623</v>
      </c>
      <c r="J1153" t="str">
        <f>VLOOKUP(I1153,'C701- Recalculate'!$D$27:$D$751,1,0)</f>
        <v>069MPI1223530002</v>
      </c>
      <c r="K1153">
        <v>0</v>
      </c>
      <c r="L1153">
        <v>48219179</v>
      </c>
      <c r="M1153" s="138">
        <f t="shared" si="53"/>
        <v>-48219179</v>
      </c>
      <c r="N1153" t="s">
        <v>178</v>
      </c>
      <c r="P1153" t="s">
        <v>3839</v>
      </c>
      <c r="R1153" t="s">
        <v>3808</v>
      </c>
    </row>
    <row r="1154" spans="1:18" hidden="1">
      <c r="A1154">
        <v>1153</v>
      </c>
      <c r="B1154">
        <v>69</v>
      </c>
      <c r="D1154">
        <v>701000002</v>
      </c>
      <c r="E1154" s="139">
        <v>44932</v>
      </c>
      <c r="F1154">
        <f t="shared" si="51"/>
        <v>1</v>
      </c>
      <c r="G1154" s="139">
        <v>44932</v>
      </c>
      <c r="H1154">
        <f t="shared" si="52"/>
        <v>16</v>
      </c>
      <c r="I1154" t="s">
        <v>1640</v>
      </c>
      <c r="J1154" t="str">
        <f>VLOOKUP(I1154,'C701- Recalculate'!$D$27:$D$751,1,0)</f>
        <v>069MPI1223550001</v>
      </c>
      <c r="K1154">
        <v>0</v>
      </c>
      <c r="L1154">
        <v>34931506</v>
      </c>
      <c r="M1154" s="138">
        <f t="shared" si="53"/>
        <v>-34931506</v>
      </c>
      <c r="N1154" t="s">
        <v>178</v>
      </c>
      <c r="P1154" t="s">
        <v>3839</v>
      </c>
      <c r="R1154" t="s">
        <v>3808</v>
      </c>
    </row>
    <row r="1155" spans="1:18" hidden="1">
      <c r="A1155">
        <v>1154</v>
      </c>
      <c r="B1155">
        <v>69</v>
      </c>
      <c r="D1155">
        <v>701000002</v>
      </c>
      <c r="E1155" s="139">
        <v>44935</v>
      </c>
      <c r="F1155">
        <f t="shared" ref="F1155:F1218" si="54">MONTH(E1155)</f>
        <v>1</v>
      </c>
      <c r="G1155" s="139">
        <v>44935</v>
      </c>
      <c r="H1155">
        <f t="shared" ref="H1155:H1218" si="55">LEN(I1155)</f>
        <v>16</v>
      </c>
      <c r="I1155" t="s">
        <v>1603</v>
      </c>
      <c r="J1155" t="str">
        <f>VLOOKUP(I1155,'C701- Recalculate'!$D$27:$D$751,1,0)</f>
        <v>069MPI1223470002</v>
      </c>
      <c r="K1155">
        <v>0</v>
      </c>
      <c r="L1155">
        <v>43561643</v>
      </c>
      <c r="M1155" s="138">
        <f t="shared" ref="M1155:M1218" si="56">K1155-L1155</f>
        <v>-43561643</v>
      </c>
      <c r="N1155" t="s">
        <v>178</v>
      </c>
      <c r="P1155" t="s">
        <v>3839</v>
      </c>
      <c r="R1155" t="s">
        <v>3808</v>
      </c>
    </row>
    <row r="1156" spans="1:18" hidden="1">
      <c r="A1156">
        <v>1155</v>
      </c>
      <c r="B1156">
        <v>69</v>
      </c>
      <c r="D1156">
        <v>701000002</v>
      </c>
      <c r="E1156" s="139">
        <v>44935</v>
      </c>
      <c r="F1156">
        <f t="shared" si="54"/>
        <v>1</v>
      </c>
      <c r="G1156" s="139">
        <v>44935</v>
      </c>
      <c r="H1156">
        <f t="shared" si="55"/>
        <v>16</v>
      </c>
      <c r="I1156" t="s">
        <v>1627</v>
      </c>
      <c r="J1156" t="str">
        <f>VLOOKUP(I1156,'C701- Recalculate'!$D$27:$D$751,1,0)</f>
        <v>069MPI1223530001</v>
      </c>
      <c r="K1156">
        <v>0</v>
      </c>
      <c r="L1156">
        <v>96438356</v>
      </c>
      <c r="M1156" s="138">
        <f t="shared" si="56"/>
        <v>-96438356</v>
      </c>
      <c r="N1156" t="s">
        <v>178</v>
      </c>
      <c r="P1156" t="s">
        <v>3839</v>
      </c>
      <c r="R1156" t="s">
        <v>3808</v>
      </c>
    </row>
    <row r="1157" spans="1:18" hidden="1">
      <c r="A1157">
        <v>1156</v>
      </c>
      <c r="B1157">
        <v>69</v>
      </c>
      <c r="D1157">
        <v>701000002</v>
      </c>
      <c r="E1157" s="139">
        <v>44935</v>
      </c>
      <c r="F1157">
        <f t="shared" si="54"/>
        <v>1</v>
      </c>
      <c r="G1157" s="139">
        <v>44935</v>
      </c>
      <c r="H1157">
        <f t="shared" si="55"/>
        <v>16</v>
      </c>
      <c r="I1157" t="s">
        <v>1623</v>
      </c>
      <c r="J1157" t="str">
        <f>VLOOKUP(I1157,'C701- Recalculate'!$D$27:$D$751,1,0)</f>
        <v>069MPI1223530002</v>
      </c>
      <c r="K1157">
        <v>0</v>
      </c>
      <c r="L1157">
        <v>48219178</v>
      </c>
      <c r="M1157" s="138">
        <f t="shared" si="56"/>
        <v>-48219178</v>
      </c>
      <c r="N1157" t="s">
        <v>178</v>
      </c>
      <c r="P1157" t="s">
        <v>3839</v>
      </c>
      <c r="R1157" t="s">
        <v>3808</v>
      </c>
    </row>
    <row r="1158" spans="1:18" hidden="1">
      <c r="A1158">
        <v>1157</v>
      </c>
      <c r="B1158">
        <v>69</v>
      </c>
      <c r="D1158">
        <v>701000002</v>
      </c>
      <c r="E1158" s="139">
        <v>44935</v>
      </c>
      <c r="F1158">
        <f t="shared" si="54"/>
        <v>1</v>
      </c>
      <c r="G1158" s="139">
        <v>44935</v>
      </c>
      <c r="H1158">
        <f t="shared" si="55"/>
        <v>16</v>
      </c>
      <c r="I1158" t="s">
        <v>1644</v>
      </c>
      <c r="J1158" t="str">
        <f>VLOOKUP(I1158,'C701- Recalculate'!$D$27:$D$751,1,0)</f>
        <v>069MPI1223550002</v>
      </c>
      <c r="K1158">
        <v>0</v>
      </c>
      <c r="L1158">
        <v>26712328</v>
      </c>
      <c r="M1158" s="138">
        <f t="shared" si="56"/>
        <v>-26712328</v>
      </c>
      <c r="N1158" t="s">
        <v>178</v>
      </c>
      <c r="P1158" t="s">
        <v>3839</v>
      </c>
      <c r="R1158" t="s">
        <v>3808</v>
      </c>
    </row>
    <row r="1159" spans="1:18" hidden="1">
      <c r="A1159">
        <v>1158</v>
      </c>
      <c r="B1159">
        <v>69</v>
      </c>
      <c r="D1159">
        <v>701000002</v>
      </c>
      <c r="E1159" s="139">
        <v>44935</v>
      </c>
      <c r="F1159">
        <f t="shared" si="54"/>
        <v>1</v>
      </c>
      <c r="G1159" s="139">
        <v>44935</v>
      </c>
      <c r="H1159">
        <f t="shared" si="55"/>
        <v>16</v>
      </c>
      <c r="I1159" t="s">
        <v>1650</v>
      </c>
      <c r="J1159" t="str">
        <f>VLOOKUP(I1159,'C701- Recalculate'!$D$27:$D$751,1,0)</f>
        <v>069MPI1223560001</v>
      </c>
      <c r="K1159">
        <v>0</v>
      </c>
      <c r="L1159">
        <v>46575342</v>
      </c>
      <c r="M1159" s="138">
        <f t="shared" si="56"/>
        <v>-46575342</v>
      </c>
      <c r="N1159" t="s">
        <v>178</v>
      </c>
      <c r="P1159" t="s">
        <v>3839</v>
      </c>
      <c r="R1159" t="s">
        <v>3808</v>
      </c>
    </row>
    <row r="1160" spans="1:18" hidden="1">
      <c r="A1160">
        <v>1159</v>
      </c>
      <c r="B1160">
        <v>69</v>
      </c>
      <c r="D1160">
        <v>701000002</v>
      </c>
      <c r="E1160" s="139">
        <v>44935</v>
      </c>
      <c r="F1160">
        <f t="shared" si="54"/>
        <v>1</v>
      </c>
      <c r="G1160" s="139">
        <v>44935</v>
      </c>
      <c r="H1160">
        <f t="shared" si="55"/>
        <v>16</v>
      </c>
      <c r="I1160" t="s">
        <v>1657</v>
      </c>
      <c r="J1160" t="str">
        <f>VLOOKUP(I1160,'C701- Recalculate'!$D$27:$D$751,1,0)</f>
        <v>069MPI1223600001</v>
      </c>
      <c r="K1160">
        <v>0</v>
      </c>
      <c r="L1160">
        <v>39945205</v>
      </c>
      <c r="M1160" s="138">
        <f t="shared" si="56"/>
        <v>-39945205</v>
      </c>
      <c r="N1160" t="s">
        <v>178</v>
      </c>
      <c r="P1160" t="s">
        <v>3839</v>
      </c>
      <c r="R1160" t="s">
        <v>3808</v>
      </c>
    </row>
    <row r="1161" spans="1:18" hidden="1">
      <c r="A1161">
        <v>1160</v>
      </c>
      <c r="B1161">
        <v>69</v>
      </c>
      <c r="D1161">
        <v>701000002</v>
      </c>
      <c r="E1161" s="139">
        <v>44958</v>
      </c>
      <c r="F1161">
        <f t="shared" si="54"/>
        <v>2</v>
      </c>
      <c r="G1161" s="139">
        <v>44958</v>
      </c>
      <c r="H1161">
        <f t="shared" si="55"/>
        <v>16</v>
      </c>
      <c r="I1161" t="s">
        <v>1734</v>
      </c>
      <c r="J1161" t="str">
        <f>VLOOKUP(I1161,'C701- Recalculate'!$D$27:$D$751,1,0)</f>
        <v>069MPI1230100002</v>
      </c>
      <c r="K1161">
        <v>0</v>
      </c>
      <c r="L1161">
        <v>39945205</v>
      </c>
      <c r="M1161" s="138">
        <f t="shared" si="56"/>
        <v>-39945205</v>
      </c>
      <c r="N1161" t="s">
        <v>178</v>
      </c>
      <c r="P1161" t="s">
        <v>3839</v>
      </c>
      <c r="R1161" t="s">
        <v>3808</v>
      </c>
    </row>
    <row r="1162" spans="1:18" hidden="1">
      <c r="A1162">
        <v>1161</v>
      </c>
      <c r="B1162">
        <v>69</v>
      </c>
      <c r="D1162">
        <v>701000002</v>
      </c>
      <c r="E1162" s="139">
        <v>44967</v>
      </c>
      <c r="F1162">
        <f t="shared" si="54"/>
        <v>2</v>
      </c>
      <c r="G1162" s="139">
        <v>44967</v>
      </c>
      <c r="H1162">
        <f t="shared" si="55"/>
        <v>16</v>
      </c>
      <c r="I1162" t="s">
        <v>1803</v>
      </c>
      <c r="J1162" t="str">
        <f>VLOOKUP(I1162,'C701- Recalculate'!$D$27:$D$751,1,0)</f>
        <v>069MPI1230370019</v>
      </c>
      <c r="K1162">
        <v>0</v>
      </c>
      <c r="L1162">
        <v>38356164</v>
      </c>
      <c r="M1162" s="138">
        <f t="shared" si="56"/>
        <v>-38356164</v>
      </c>
      <c r="N1162" t="s">
        <v>178</v>
      </c>
      <c r="P1162" t="s">
        <v>3839</v>
      </c>
      <c r="R1162" t="s">
        <v>3808</v>
      </c>
    </row>
    <row r="1163" spans="1:18" hidden="1">
      <c r="A1163">
        <v>1162</v>
      </c>
      <c r="B1163">
        <v>69</v>
      </c>
      <c r="D1163">
        <v>701000002</v>
      </c>
      <c r="E1163" s="139">
        <v>44970</v>
      </c>
      <c r="F1163">
        <f t="shared" si="54"/>
        <v>2</v>
      </c>
      <c r="G1163" s="139">
        <v>44970</v>
      </c>
      <c r="H1163">
        <f t="shared" si="55"/>
        <v>16</v>
      </c>
      <c r="I1163" t="s">
        <v>1890</v>
      </c>
      <c r="J1163" t="str">
        <f>VLOOKUP(I1163,'C701- Recalculate'!$D$27:$D$751,1,0)</f>
        <v>069MPI1230390002</v>
      </c>
      <c r="K1163">
        <v>0</v>
      </c>
      <c r="L1163">
        <v>48493151</v>
      </c>
      <c r="M1163" s="138">
        <f t="shared" si="56"/>
        <v>-48493151</v>
      </c>
      <c r="N1163" t="s">
        <v>178</v>
      </c>
      <c r="P1163" t="s">
        <v>3839</v>
      </c>
      <c r="R1163" t="s">
        <v>3808</v>
      </c>
    </row>
    <row r="1164" spans="1:18" hidden="1">
      <c r="A1164">
        <v>1163</v>
      </c>
      <c r="B1164">
        <v>69</v>
      </c>
      <c r="D1164">
        <v>701000002</v>
      </c>
      <c r="E1164" s="139">
        <v>44970</v>
      </c>
      <c r="F1164">
        <f t="shared" si="54"/>
        <v>2</v>
      </c>
      <c r="G1164" s="139">
        <v>44970</v>
      </c>
      <c r="H1164">
        <f t="shared" si="55"/>
        <v>16</v>
      </c>
      <c r="I1164" t="s">
        <v>1893</v>
      </c>
      <c r="J1164" t="str">
        <f>VLOOKUP(I1164,'C701- Recalculate'!$D$27:$D$751,1,0)</f>
        <v>069MPI1230390003</v>
      </c>
      <c r="K1164">
        <v>0</v>
      </c>
      <c r="L1164">
        <v>96986301</v>
      </c>
      <c r="M1164" s="138">
        <f t="shared" si="56"/>
        <v>-96986301</v>
      </c>
      <c r="N1164" t="s">
        <v>178</v>
      </c>
      <c r="P1164" t="s">
        <v>3839</v>
      </c>
      <c r="R1164" t="s">
        <v>3808</v>
      </c>
    </row>
    <row r="1165" spans="1:18" hidden="1">
      <c r="A1165">
        <v>1164</v>
      </c>
      <c r="B1165">
        <v>69</v>
      </c>
      <c r="D1165">
        <v>701000002</v>
      </c>
      <c r="E1165" s="139">
        <v>44970</v>
      </c>
      <c r="F1165">
        <f t="shared" si="54"/>
        <v>2</v>
      </c>
      <c r="G1165" s="139">
        <v>44970</v>
      </c>
      <c r="H1165">
        <f t="shared" si="55"/>
        <v>16</v>
      </c>
      <c r="I1165" t="s">
        <v>1962</v>
      </c>
      <c r="J1165" t="str">
        <f>VLOOKUP(I1165,'C701- Recalculate'!$D$27:$D$751,1,0)</f>
        <v>069MPI1230410008</v>
      </c>
      <c r="K1165">
        <v>0</v>
      </c>
      <c r="L1165">
        <v>31232877</v>
      </c>
      <c r="M1165" s="138">
        <f t="shared" si="56"/>
        <v>-31232877</v>
      </c>
      <c r="N1165" t="s">
        <v>178</v>
      </c>
      <c r="P1165" t="s">
        <v>3839</v>
      </c>
      <c r="R1165" t="s">
        <v>3808</v>
      </c>
    </row>
    <row r="1166" spans="1:18" hidden="1">
      <c r="A1166">
        <v>1165</v>
      </c>
      <c r="B1166">
        <v>69</v>
      </c>
      <c r="D1166">
        <v>701000002</v>
      </c>
      <c r="E1166" s="139">
        <v>44970</v>
      </c>
      <c r="F1166">
        <f t="shared" si="54"/>
        <v>2</v>
      </c>
      <c r="G1166" s="139">
        <v>44970</v>
      </c>
      <c r="H1166">
        <f t="shared" si="55"/>
        <v>16</v>
      </c>
      <c r="I1166" t="s">
        <v>1993</v>
      </c>
      <c r="J1166" t="str">
        <f>VLOOKUP(I1166,'C701- Recalculate'!$D$27:$D$751,1,0)</f>
        <v>069MPI1230410010</v>
      </c>
      <c r="K1166">
        <v>0</v>
      </c>
      <c r="L1166">
        <v>40602740</v>
      </c>
      <c r="M1166" s="138">
        <f t="shared" si="56"/>
        <v>-40602740</v>
      </c>
      <c r="N1166" t="s">
        <v>178</v>
      </c>
      <c r="P1166" t="s">
        <v>3839</v>
      </c>
      <c r="R1166" t="s">
        <v>3808</v>
      </c>
    </row>
    <row r="1167" spans="1:18" hidden="1">
      <c r="A1167">
        <v>1166</v>
      </c>
      <c r="B1167">
        <v>69</v>
      </c>
      <c r="D1167">
        <v>701000002</v>
      </c>
      <c r="E1167" s="139">
        <v>44970</v>
      </c>
      <c r="F1167">
        <f t="shared" si="54"/>
        <v>2</v>
      </c>
      <c r="G1167" s="139">
        <v>44970</v>
      </c>
      <c r="H1167">
        <f t="shared" si="55"/>
        <v>16</v>
      </c>
      <c r="I1167" t="s">
        <v>1984</v>
      </c>
      <c r="J1167" t="str">
        <f>VLOOKUP(I1167,'C701- Recalculate'!$D$27:$D$751,1,0)</f>
        <v>069MPI1230410011</v>
      </c>
      <c r="K1167">
        <v>0</v>
      </c>
      <c r="L1167">
        <v>26547945</v>
      </c>
      <c r="M1167" s="138">
        <f t="shared" si="56"/>
        <v>-26547945</v>
      </c>
      <c r="N1167" t="s">
        <v>178</v>
      </c>
      <c r="P1167" t="s">
        <v>3839</v>
      </c>
      <c r="R1167" t="s">
        <v>3808</v>
      </c>
    </row>
    <row r="1168" spans="1:18" hidden="1">
      <c r="A1168">
        <v>1167</v>
      </c>
      <c r="B1168">
        <v>69</v>
      </c>
      <c r="D1168">
        <v>701000002</v>
      </c>
      <c r="E1168" s="139">
        <v>44970</v>
      </c>
      <c r="F1168">
        <f t="shared" si="54"/>
        <v>2</v>
      </c>
      <c r="G1168" s="139">
        <v>44970</v>
      </c>
      <c r="H1168">
        <f t="shared" si="55"/>
        <v>16</v>
      </c>
      <c r="I1168" t="s">
        <v>2000</v>
      </c>
      <c r="J1168" t="str">
        <f>VLOOKUP(I1168,'C701- Recalculate'!$D$27:$D$751,1,0)</f>
        <v>069MPI1230440008</v>
      </c>
      <c r="K1168">
        <v>0</v>
      </c>
      <c r="L1168">
        <v>28493151</v>
      </c>
      <c r="M1168" s="138">
        <f t="shared" si="56"/>
        <v>-28493151</v>
      </c>
      <c r="N1168" t="s">
        <v>178</v>
      </c>
      <c r="P1168" t="s">
        <v>3839</v>
      </c>
      <c r="R1168" t="s">
        <v>3808</v>
      </c>
    </row>
    <row r="1169" spans="1:18" hidden="1">
      <c r="A1169">
        <v>1168</v>
      </c>
      <c r="B1169">
        <v>69</v>
      </c>
      <c r="D1169">
        <v>701000002</v>
      </c>
      <c r="E1169" s="139">
        <v>44971</v>
      </c>
      <c r="F1169">
        <f t="shared" si="54"/>
        <v>2</v>
      </c>
      <c r="G1169" s="139">
        <v>44971</v>
      </c>
      <c r="H1169">
        <f t="shared" si="55"/>
        <v>16</v>
      </c>
      <c r="I1169" t="s">
        <v>1993</v>
      </c>
      <c r="J1169" t="str">
        <f>VLOOKUP(I1169,'C701- Recalculate'!$D$27:$D$751,1,0)</f>
        <v>069MPI1230410010</v>
      </c>
      <c r="K1169">
        <v>0</v>
      </c>
      <c r="L1169">
        <v>20301370</v>
      </c>
      <c r="M1169" s="138">
        <f t="shared" si="56"/>
        <v>-20301370</v>
      </c>
      <c r="N1169" t="s">
        <v>178</v>
      </c>
      <c r="P1169" t="s">
        <v>3839</v>
      </c>
      <c r="R1169" t="s">
        <v>3808</v>
      </c>
    </row>
    <row r="1170" spans="1:18" hidden="1">
      <c r="A1170">
        <v>1169</v>
      </c>
      <c r="B1170">
        <v>69</v>
      </c>
      <c r="D1170">
        <v>701000002</v>
      </c>
      <c r="E1170" s="139">
        <v>44971</v>
      </c>
      <c r="F1170">
        <f t="shared" si="54"/>
        <v>2</v>
      </c>
      <c r="G1170" s="139">
        <v>44971</v>
      </c>
      <c r="H1170">
        <f t="shared" si="55"/>
        <v>16</v>
      </c>
      <c r="I1170" t="s">
        <v>2036</v>
      </c>
      <c r="J1170" t="str">
        <f>VLOOKUP(I1170,'C701- Recalculate'!$D$27:$D$751,1,0)</f>
        <v>069MPI1230450006</v>
      </c>
      <c r="K1170">
        <v>0</v>
      </c>
      <c r="L1170">
        <v>21917808</v>
      </c>
      <c r="M1170" s="138">
        <f t="shared" si="56"/>
        <v>-21917808</v>
      </c>
      <c r="N1170" t="s">
        <v>178</v>
      </c>
      <c r="P1170" t="s">
        <v>3839</v>
      </c>
      <c r="R1170" t="s">
        <v>3808</v>
      </c>
    </row>
    <row r="1171" spans="1:18" hidden="1">
      <c r="A1171">
        <v>1170</v>
      </c>
      <c r="B1171">
        <v>69</v>
      </c>
      <c r="D1171">
        <v>701000002</v>
      </c>
      <c r="E1171" s="139">
        <v>44972</v>
      </c>
      <c r="F1171">
        <f t="shared" si="54"/>
        <v>2</v>
      </c>
      <c r="G1171" s="139">
        <v>44972</v>
      </c>
      <c r="H1171">
        <f t="shared" si="55"/>
        <v>16</v>
      </c>
      <c r="I1171" t="s">
        <v>1962</v>
      </c>
      <c r="J1171" t="str">
        <f>VLOOKUP(I1171,'C701- Recalculate'!$D$27:$D$751,1,0)</f>
        <v>069MPI1230410008</v>
      </c>
      <c r="K1171">
        <v>0</v>
      </c>
      <c r="L1171">
        <v>31232876</v>
      </c>
      <c r="M1171" s="138">
        <f t="shared" si="56"/>
        <v>-31232876</v>
      </c>
      <c r="N1171" t="s">
        <v>178</v>
      </c>
      <c r="P1171" t="s">
        <v>3839</v>
      </c>
      <c r="R1171" t="s">
        <v>3808</v>
      </c>
    </row>
    <row r="1172" spans="1:18" hidden="1">
      <c r="A1172">
        <v>1171</v>
      </c>
      <c r="B1172">
        <v>69</v>
      </c>
      <c r="D1172">
        <v>701000002</v>
      </c>
      <c r="E1172" s="139">
        <v>44972</v>
      </c>
      <c r="F1172">
        <f t="shared" si="54"/>
        <v>2</v>
      </c>
      <c r="G1172" s="139">
        <v>44972</v>
      </c>
      <c r="H1172">
        <f t="shared" si="55"/>
        <v>16</v>
      </c>
      <c r="I1172" t="s">
        <v>1966</v>
      </c>
      <c r="J1172" t="str">
        <f>VLOOKUP(I1172,'C701- Recalculate'!$D$27:$D$751,1,0)</f>
        <v>069MPI1230410012</v>
      </c>
      <c r="K1172">
        <v>0</v>
      </c>
      <c r="L1172">
        <v>15616438</v>
      </c>
      <c r="M1172" s="138">
        <f t="shared" si="56"/>
        <v>-15616438</v>
      </c>
      <c r="N1172" t="s">
        <v>178</v>
      </c>
      <c r="P1172" t="s">
        <v>3839</v>
      </c>
      <c r="R1172" t="s">
        <v>3808</v>
      </c>
    </row>
    <row r="1173" spans="1:18" hidden="1">
      <c r="A1173">
        <v>1172</v>
      </c>
      <c r="B1173">
        <v>69</v>
      </c>
      <c r="D1173">
        <v>701000002</v>
      </c>
      <c r="E1173" s="139">
        <v>44972</v>
      </c>
      <c r="F1173">
        <f t="shared" si="54"/>
        <v>2</v>
      </c>
      <c r="G1173" s="139">
        <v>44972</v>
      </c>
      <c r="H1173">
        <f t="shared" si="55"/>
        <v>16</v>
      </c>
      <c r="I1173" t="s">
        <v>2061</v>
      </c>
      <c r="J1173" t="str">
        <f>VLOOKUP(I1173,'C701- Recalculate'!$D$27:$D$751,1,0)</f>
        <v>069MPI1230460002</v>
      </c>
      <c r="K1173">
        <v>0</v>
      </c>
      <c r="L1173">
        <v>32054795</v>
      </c>
      <c r="M1173" s="138">
        <f t="shared" si="56"/>
        <v>-32054795</v>
      </c>
      <c r="N1173" t="s">
        <v>178</v>
      </c>
      <c r="P1173" t="s">
        <v>3839</v>
      </c>
      <c r="R1173" t="s">
        <v>3808</v>
      </c>
    </row>
    <row r="1174" spans="1:18" hidden="1">
      <c r="A1174">
        <v>1173</v>
      </c>
      <c r="B1174">
        <v>69</v>
      </c>
      <c r="D1174">
        <v>701000002</v>
      </c>
      <c r="E1174" s="139">
        <v>44974</v>
      </c>
      <c r="F1174">
        <f t="shared" si="54"/>
        <v>2</v>
      </c>
      <c r="G1174" s="139">
        <v>44974</v>
      </c>
      <c r="H1174">
        <f t="shared" si="55"/>
        <v>16</v>
      </c>
      <c r="I1174" t="s">
        <v>2138</v>
      </c>
      <c r="J1174" t="str">
        <f>VLOOKUP(I1174,'C701- Recalculate'!$D$27:$D$751,1,0)</f>
        <v>069MPI1230480004</v>
      </c>
      <c r="K1174">
        <v>0</v>
      </c>
      <c r="L1174">
        <v>25205479</v>
      </c>
      <c r="M1174" s="138">
        <f t="shared" si="56"/>
        <v>-25205479</v>
      </c>
      <c r="N1174" t="s">
        <v>178</v>
      </c>
      <c r="P1174" t="s">
        <v>3839</v>
      </c>
      <c r="R1174" t="s">
        <v>3808</v>
      </c>
    </row>
    <row r="1175" spans="1:18" hidden="1">
      <c r="A1175">
        <v>1174</v>
      </c>
      <c r="B1175">
        <v>69</v>
      </c>
      <c r="D1175">
        <v>701000002</v>
      </c>
      <c r="E1175" s="139">
        <v>44959</v>
      </c>
      <c r="F1175">
        <f t="shared" si="54"/>
        <v>2</v>
      </c>
      <c r="G1175" s="139">
        <v>44959</v>
      </c>
      <c r="H1175">
        <f t="shared" si="55"/>
        <v>16</v>
      </c>
      <c r="I1175" t="s">
        <v>1657</v>
      </c>
      <c r="J1175" t="str">
        <f>VLOOKUP(I1175,'C701- Recalculate'!$D$27:$D$751,1,0)</f>
        <v>069MPI1223600001</v>
      </c>
      <c r="K1175">
        <v>0</v>
      </c>
      <c r="L1175">
        <v>39945206</v>
      </c>
      <c r="M1175" s="138">
        <f t="shared" si="56"/>
        <v>-39945206</v>
      </c>
      <c r="N1175" t="s">
        <v>178</v>
      </c>
      <c r="P1175" t="s">
        <v>3839</v>
      </c>
      <c r="R1175" t="s">
        <v>3808</v>
      </c>
    </row>
    <row r="1176" spans="1:18" hidden="1">
      <c r="A1176">
        <v>1175</v>
      </c>
      <c r="B1176">
        <v>69</v>
      </c>
      <c r="D1176">
        <v>701000002</v>
      </c>
      <c r="E1176" s="139">
        <v>44959</v>
      </c>
      <c r="F1176">
        <f t="shared" si="54"/>
        <v>2</v>
      </c>
      <c r="G1176" s="139">
        <v>44959</v>
      </c>
      <c r="H1176">
        <f t="shared" si="55"/>
        <v>16</v>
      </c>
      <c r="I1176" t="s">
        <v>1661</v>
      </c>
      <c r="J1176" t="str">
        <f>VLOOKUP(I1176,'C701- Recalculate'!$D$27:$D$751,1,0)</f>
        <v>069MPI1223600002</v>
      </c>
      <c r="K1176">
        <v>0</v>
      </c>
      <c r="L1176">
        <v>26630137</v>
      </c>
      <c r="M1176" s="138">
        <f t="shared" si="56"/>
        <v>-26630137</v>
      </c>
      <c r="N1176" t="s">
        <v>178</v>
      </c>
      <c r="P1176" t="s">
        <v>3839</v>
      </c>
      <c r="R1176" t="s">
        <v>3808</v>
      </c>
    </row>
    <row r="1177" spans="1:18" hidden="1">
      <c r="A1177">
        <v>1176</v>
      </c>
      <c r="B1177">
        <v>69</v>
      </c>
      <c r="D1177">
        <v>701000002</v>
      </c>
      <c r="E1177" s="139">
        <v>44977</v>
      </c>
      <c r="F1177">
        <f t="shared" si="54"/>
        <v>2</v>
      </c>
      <c r="G1177" s="139">
        <v>44977</v>
      </c>
      <c r="H1177">
        <f t="shared" si="55"/>
        <v>16</v>
      </c>
      <c r="I1177" t="s">
        <v>2000</v>
      </c>
      <c r="J1177" t="str">
        <f>VLOOKUP(I1177,'C701- Recalculate'!$D$27:$D$751,1,0)</f>
        <v>069MPI1230440008</v>
      </c>
      <c r="K1177">
        <v>0</v>
      </c>
      <c r="L1177">
        <v>56986302</v>
      </c>
      <c r="M1177" s="138">
        <f t="shared" si="56"/>
        <v>-56986302</v>
      </c>
      <c r="N1177" t="s">
        <v>178</v>
      </c>
      <c r="P1177" t="s">
        <v>3839</v>
      </c>
      <c r="R1177" t="s">
        <v>3808</v>
      </c>
    </row>
    <row r="1178" spans="1:18" hidden="1">
      <c r="A1178">
        <v>1177</v>
      </c>
      <c r="B1178">
        <v>69</v>
      </c>
      <c r="D1178">
        <v>701000002</v>
      </c>
      <c r="E1178" s="139">
        <v>44977</v>
      </c>
      <c r="F1178">
        <f t="shared" si="54"/>
        <v>2</v>
      </c>
      <c r="G1178" s="139">
        <v>44977</v>
      </c>
      <c r="H1178">
        <f t="shared" si="55"/>
        <v>16</v>
      </c>
      <c r="I1178" t="s">
        <v>2080</v>
      </c>
      <c r="J1178" t="str">
        <f>VLOOKUP(I1178,'C701- Recalculate'!$D$27:$D$751,1,0)</f>
        <v>069MPI1230470007</v>
      </c>
      <c r="K1178">
        <v>0</v>
      </c>
      <c r="L1178">
        <v>16109589</v>
      </c>
      <c r="M1178" s="138">
        <f t="shared" si="56"/>
        <v>-16109589</v>
      </c>
      <c r="N1178" t="s">
        <v>178</v>
      </c>
      <c r="P1178" t="s">
        <v>3839</v>
      </c>
      <c r="R1178" t="s">
        <v>3808</v>
      </c>
    </row>
    <row r="1179" spans="1:18" hidden="1">
      <c r="A1179">
        <v>1178</v>
      </c>
      <c r="B1179">
        <v>69</v>
      </c>
      <c r="D1179">
        <v>701000002</v>
      </c>
      <c r="E1179" s="139">
        <v>44977</v>
      </c>
      <c r="F1179">
        <f t="shared" si="54"/>
        <v>2</v>
      </c>
      <c r="G1179" s="139">
        <v>44977</v>
      </c>
      <c r="H1179">
        <f t="shared" si="55"/>
        <v>16</v>
      </c>
      <c r="I1179" t="s">
        <v>2070</v>
      </c>
      <c r="J1179" t="str">
        <f>VLOOKUP(I1179,'C701- Recalculate'!$D$27:$D$751,1,0)</f>
        <v>069MPI1230470008</v>
      </c>
      <c r="K1179">
        <v>0</v>
      </c>
      <c r="L1179">
        <v>52602739</v>
      </c>
      <c r="M1179" s="138">
        <f t="shared" si="56"/>
        <v>-52602739</v>
      </c>
      <c r="N1179" t="s">
        <v>178</v>
      </c>
      <c r="P1179" t="s">
        <v>3839</v>
      </c>
      <c r="R1179" t="s">
        <v>3808</v>
      </c>
    </row>
    <row r="1180" spans="1:18" hidden="1">
      <c r="A1180">
        <v>1179</v>
      </c>
      <c r="B1180">
        <v>69</v>
      </c>
      <c r="D1180">
        <v>701000002</v>
      </c>
      <c r="E1180" s="139">
        <v>44977</v>
      </c>
      <c r="F1180">
        <f t="shared" si="54"/>
        <v>2</v>
      </c>
      <c r="G1180" s="139">
        <v>44977</v>
      </c>
      <c r="H1180">
        <f t="shared" si="55"/>
        <v>16</v>
      </c>
      <c r="I1180" t="s">
        <v>2126</v>
      </c>
      <c r="J1180" t="str">
        <f>VLOOKUP(I1180,'C701- Recalculate'!$D$27:$D$751,1,0)</f>
        <v>069MPI1230480009</v>
      </c>
      <c r="K1180">
        <v>0</v>
      </c>
      <c r="L1180">
        <v>50410959</v>
      </c>
      <c r="M1180" s="138">
        <f t="shared" si="56"/>
        <v>-50410959</v>
      </c>
      <c r="N1180" t="s">
        <v>178</v>
      </c>
      <c r="P1180" t="s">
        <v>3839</v>
      </c>
      <c r="R1180" t="s">
        <v>3808</v>
      </c>
    </row>
    <row r="1181" spans="1:18" hidden="1">
      <c r="A1181">
        <v>1180</v>
      </c>
      <c r="B1181">
        <v>69</v>
      </c>
      <c r="D1181">
        <v>701000002</v>
      </c>
      <c r="E1181" s="139">
        <v>44977</v>
      </c>
      <c r="F1181">
        <f t="shared" si="54"/>
        <v>2</v>
      </c>
      <c r="G1181" s="139">
        <v>44977</v>
      </c>
      <c r="H1181">
        <f t="shared" si="55"/>
        <v>16</v>
      </c>
      <c r="I1181" t="s">
        <v>2152</v>
      </c>
      <c r="J1181" t="str">
        <f>VLOOKUP(I1181,'C701- Recalculate'!$D$27:$D$751,1,0)</f>
        <v>069MPI1230510001</v>
      </c>
      <c r="K1181">
        <v>0</v>
      </c>
      <c r="L1181">
        <v>5041096</v>
      </c>
      <c r="M1181" s="138">
        <f t="shared" si="56"/>
        <v>-5041096</v>
      </c>
      <c r="N1181" t="s">
        <v>178</v>
      </c>
      <c r="P1181" t="s">
        <v>3839</v>
      </c>
      <c r="R1181" t="s">
        <v>3808</v>
      </c>
    </row>
    <row r="1182" spans="1:18" hidden="1">
      <c r="A1182">
        <v>1181</v>
      </c>
      <c r="B1182">
        <v>69</v>
      </c>
      <c r="D1182">
        <v>701000002</v>
      </c>
      <c r="E1182" s="139">
        <v>44978</v>
      </c>
      <c r="F1182">
        <f t="shared" si="54"/>
        <v>2</v>
      </c>
      <c r="G1182" s="139">
        <v>44978</v>
      </c>
      <c r="H1182">
        <f t="shared" si="55"/>
        <v>16</v>
      </c>
      <c r="I1182" t="s">
        <v>1890</v>
      </c>
      <c r="J1182" t="str">
        <f>VLOOKUP(I1182,'C701- Recalculate'!$D$27:$D$751,1,0)</f>
        <v>069MPI1230390002</v>
      </c>
      <c r="K1182">
        <v>0</v>
      </c>
      <c r="L1182">
        <v>48493151</v>
      </c>
      <c r="M1182" s="138">
        <f t="shared" si="56"/>
        <v>-48493151</v>
      </c>
      <c r="N1182" t="s">
        <v>178</v>
      </c>
      <c r="P1182" t="s">
        <v>3839</v>
      </c>
      <c r="R1182" t="s">
        <v>3808</v>
      </c>
    </row>
    <row r="1183" spans="1:18" hidden="1">
      <c r="A1183">
        <v>1182</v>
      </c>
      <c r="B1183">
        <v>69</v>
      </c>
      <c r="D1183">
        <v>701000002</v>
      </c>
      <c r="E1183" s="139">
        <v>44978</v>
      </c>
      <c r="F1183">
        <f t="shared" si="54"/>
        <v>2</v>
      </c>
      <c r="G1183" s="139">
        <v>44978</v>
      </c>
      <c r="H1183">
        <f t="shared" si="55"/>
        <v>16</v>
      </c>
      <c r="I1183" t="s">
        <v>2158</v>
      </c>
      <c r="J1183" t="str">
        <f>VLOOKUP(I1183,'C701- Recalculate'!$D$27:$D$751,1,0)</f>
        <v>069MPI1230510005</v>
      </c>
      <c r="K1183">
        <v>0</v>
      </c>
      <c r="L1183">
        <v>28356165</v>
      </c>
      <c r="M1183" s="138">
        <f t="shared" si="56"/>
        <v>-28356165</v>
      </c>
      <c r="N1183" t="s">
        <v>178</v>
      </c>
      <c r="P1183" t="s">
        <v>3839</v>
      </c>
      <c r="R1183" t="s">
        <v>3808</v>
      </c>
    </row>
    <row r="1184" spans="1:18" hidden="1">
      <c r="A1184">
        <v>1183</v>
      </c>
      <c r="B1184">
        <v>69</v>
      </c>
      <c r="D1184">
        <v>701000002</v>
      </c>
      <c r="E1184" s="139">
        <v>44978</v>
      </c>
      <c r="F1184">
        <f t="shared" si="54"/>
        <v>2</v>
      </c>
      <c r="G1184" s="139">
        <v>44978</v>
      </c>
      <c r="H1184">
        <f t="shared" si="55"/>
        <v>16</v>
      </c>
      <c r="I1184" t="s">
        <v>2164</v>
      </c>
      <c r="J1184" t="str">
        <f>VLOOKUP(I1184,'C701- Recalculate'!$D$27:$D$751,1,0)</f>
        <v>069MPI1230520003</v>
      </c>
      <c r="K1184">
        <v>0</v>
      </c>
      <c r="L1184">
        <v>9205479</v>
      </c>
      <c r="M1184" s="138">
        <f t="shared" si="56"/>
        <v>-9205479</v>
      </c>
      <c r="N1184" t="s">
        <v>178</v>
      </c>
      <c r="P1184" t="s">
        <v>3839</v>
      </c>
      <c r="R1184" t="s">
        <v>3808</v>
      </c>
    </row>
    <row r="1185" spans="1:18" hidden="1">
      <c r="A1185">
        <v>1184</v>
      </c>
      <c r="B1185">
        <v>69</v>
      </c>
      <c r="D1185">
        <v>701000002</v>
      </c>
      <c r="E1185" s="139">
        <v>44978</v>
      </c>
      <c r="F1185">
        <f t="shared" si="54"/>
        <v>2</v>
      </c>
      <c r="G1185" s="139">
        <v>44978</v>
      </c>
      <c r="H1185">
        <f t="shared" si="55"/>
        <v>16</v>
      </c>
      <c r="I1185" t="s">
        <v>2174</v>
      </c>
      <c r="J1185" t="str">
        <f>VLOOKUP(I1185,'C701- Recalculate'!$D$27:$D$751,1,0)</f>
        <v>069MPI1230520004</v>
      </c>
      <c r="K1185">
        <v>0</v>
      </c>
      <c r="L1185">
        <v>39452055</v>
      </c>
      <c r="M1185" s="138">
        <f t="shared" si="56"/>
        <v>-39452055</v>
      </c>
      <c r="N1185" t="s">
        <v>178</v>
      </c>
      <c r="P1185" t="s">
        <v>3839</v>
      </c>
      <c r="R1185" t="s">
        <v>3808</v>
      </c>
    </row>
    <row r="1186" spans="1:18" hidden="1">
      <c r="A1186">
        <v>1185</v>
      </c>
      <c r="B1186">
        <v>69</v>
      </c>
      <c r="D1186">
        <v>701000002</v>
      </c>
      <c r="E1186" s="139">
        <v>44979</v>
      </c>
      <c r="F1186">
        <f t="shared" si="54"/>
        <v>2</v>
      </c>
      <c r="G1186" s="139">
        <v>44979</v>
      </c>
      <c r="H1186">
        <f t="shared" si="55"/>
        <v>16</v>
      </c>
      <c r="I1186" t="s">
        <v>2132</v>
      </c>
      <c r="J1186" t="str">
        <f>VLOOKUP(I1186,'C701- Recalculate'!$D$27:$D$751,1,0)</f>
        <v>069MPI1230480008</v>
      </c>
      <c r="K1186">
        <v>0</v>
      </c>
      <c r="L1186">
        <v>44520548</v>
      </c>
      <c r="M1186" s="138">
        <f t="shared" si="56"/>
        <v>-44520548</v>
      </c>
      <c r="N1186" t="s">
        <v>178</v>
      </c>
      <c r="P1186" t="s">
        <v>3839</v>
      </c>
      <c r="R1186" t="s">
        <v>3808</v>
      </c>
    </row>
    <row r="1187" spans="1:18" hidden="1">
      <c r="A1187">
        <v>1186</v>
      </c>
      <c r="B1187">
        <v>69</v>
      </c>
      <c r="D1187">
        <v>701000002</v>
      </c>
      <c r="E1187" s="139">
        <v>44980</v>
      </c>
      <c r="F1187">
        <f t="shared" si="54"/>
        <v>2</v>
      </c>
      <c r="G1187" s="139">
        <v>44980</v>
      </c>
      <c r="H1187">
        <f t="shared" si="55"/>
        <v>16</v>
      </c>
      <c r="I1187" t="s">
        <v>2183</v>
      </c>
      <c r="J1187" t="str">
        <f>VLOOKUP(I1187,'C701- Recalculate'!$D$27:$D$751,1,0)</f>
        <v>069MPI1230520006</v>
      </c>
      <c r="K1187">
        <v>0</v>
      </c>
      <c r="L1187">
        <v>56164384</v>
      </c>
      <c r="M1187" s="138">
        <f t="shared" si="56"/>
        <v>-56164384</v>
      </c>
      <c r="N1187" t="s">
        <v>178</v>
      </c>
      <c r="P1187" t="s">
        <v>3839</v>
      </c>
      <c r="R1187" t="s">
        <v>3808</v>
      </c>
    </row>
    <row r="1188" spans="1:18" hidden="1">
      <c r="A1188">
        <v>1187</v>
      </c>
      <c r="B1188">
        <v>69</v>
      </c>
      <c r="D1188">
        <v>701000002</v>
      </c>
      <c r="E1188" s="139">
        <v>44984</v>
      </c>
      <c r="F1188">
        <f t="shared" si="54"/>
        <v>2</v>
      </c>
      <c r="G1188" s="139">
        <v>44984</v>
      </c>
      <c r="H1188">
        <f t="shared" si="55"/>
        <v>16</v>
      </c>
      <c r="I1188" t="s">
        <v>2132</v>
      </c>
      <c r="J1188" t="str">
        <f>VLOOKUP(I1188,'C701- Recalculate'!$D$27:$D$751,1,0)</f>
        <v>069MPI1230480008</v>
      </c>
      <c r="K1188">
        <v>0</v>
      </c>
      <c r="L1188">
        <v>89041095</v>
      </c>
      <c r="M1188" s="138">
        <f t="shared" si="56"/>
        <v>-89041095</v>
      </c>
      <c r="N1188" t="s">
        <v>178</v>
      </c>
      <c r="P1188" t="s">
        <v>3839</v>
      </c>
      <c r="R1188" t="s">
        <v>3808</v>
      </c>
    </row>
    <row r="1189" spans="1:18" hidden="1">
      <c r="A1189">
        <v>1188</v>
      </c>
      <c r="B1189">
        <v>69</v>
      </c>
      <c r="D1189">
        <v>701000002</v>
      </c>
      <c r="E1189" s="139">
        <v>44984</v>
      </c>
      <c r="F1189">
        <f t="shared" si="54"/>
        <v>2</v>
      </c>
      <c r="G1189" s="139">
        <v>44984</v>
      </c>
      <c r="H1189">
        <f t="shared" si="55"/>
        <v>16</v>
      </c>
      <c r="I1189" t="s">
        <v>2145</v>
      </c>
      <c r="J1189" t="str">
        <f>VLOOKUP(I1189,'C701- Recalculate'!$D$27:$D$751,1,0)</f>
        <v>069MPI1230510006</v>
      </c>
      <c r="K1189">
        <v>0</v>
      </c>
      <c r="L1189">
        <v>55068493</v>
      </c>
      <c r="M1189" s="138">
        <f t="shared" si="56"/>
        <v>-55068493</v>
      </c>
      <c r="N1189" t="s">
        <v>178</v>
      </c>
      <c r="P1189" t="s">
        <v>3839</v>
      </c>
      <c r="R1189" t="s">
        <v>3808</v>
      </c>
    </row>
    <row r="1190" spans="1:18" hidden="1">
      <c r="A1190">
        <v>1189</v>
      </c>
      <c r="B1190">
        <v>69</v>
      </c>
      <c r="D1190">
        <v>701000002</v>
      </c>
      <c r="E1190" s="139">
        <v>44984</v>
      </c>
      <c r="F1190">
        <f t="shared" si="54"/>
        <v>2</v>
      </c>
      <c r="G1190" s="139">
        <v>44984</v>
      </c>
      <c r="H1190">
        <f t="shared" si="55"/>
        <v>16</v>
      </c>
      <c r="I1190" t="s">
        <v>2171</v>
      </c>
      <c r="J1190" t="str">
        <f>VLOOKUP(I1190,'C701- Recalculate'!$D$27:$D$751,1,0)</f>
        <v>069MPI1230520007</v>
      </c>
      <c r="K1190">
        <v>0</v>
      </c>
      <c r="L1190">
        <v>112328767</v>
      </c>
      <c r="M1190" s="138">
        <f t="shared" si="56"/>
        <v>-112328767</v>
      </c>
      <c r="N1190" t="s">
        <v>178</v>
      </c>
      <c r="P1190" t="s">
        <v>3839</v>
      </c>
      <c r="R1190" t="s">
        <v>3808</v>
      </c>
    </row>
    <row r="1191" spans="1:18" hidden="1">
      <c r="A1191">
        <v>1190</v>
      </c>
      <c r="B1191">
        <v>69</v>
      </c>
      <c r="D1191">
        <v>701000002</v>
      </c>
      <c r="E1191" s="139">
        <v>44985</v>
      </c>
      <c r="F1191">
        <f t="shared" si="54"/>
        <v>2</v>
      </c>
      <c r="G1191" s="139">
        <v>44985</v>
      </c>
      <c r="H1191">
        <f t="shared" si="55"/>
        <v>16</v>
      </c>
      <c r="I1191" t="s">
        <v>2048</v>
      </c>
      <c r="J1191" t="str">
        <f>VLOOKUP(I1191,'C701- Recalculate'!$D$27:$D$751,1,0)</f>
        <v>069MPI1230460005</v>
      </c>
      <c r="K1191">
        <v>0</v>
      </c>
      <c r="L1191">
        <v>54109589</v>
      </c>
      <c r="M1191" s="138">
        <f t="shared" si="56"/>
        <v>-54109589</v>
      </c>
      <c r="N1191" t="s">
        <v>178</v>
      </c>
      <c r="P1191" t="s">
        <v>3839</v>
      </c>
      <c r="R1191" t="s">
        <v>3808</v>
      </c>
    </row>
    <row r="1192" spans="1:18" hidden="1">
      <c r="A1192">
        <v>1191</v>
      </c>
      <c r="B1192">
        <v>69</v>
      </c>
      <c r="D1192">
        <v>701000002</v>
      </c>
      <c r="E1192" s="139">
        <v>44985</v>
      </c>
      <c r="F1192">
        <f t="shared" si="54"/>
        <v>2</v>
      </c>
      <c r="G1192" s="139">
        <v>44985</v>
      </c>
      <c r="H1192">
        <f t="shared" si="55"/>
        <v>16</v>
      </c>
      <c r="I1192" t="s">
        <v>2132</v>
      </c>
      <c r="J1192" t="str">
        <f>VLOOKUP(I1192,'C701- Recalculate'!$D$27:$D$751,1,0)</f>
        <v>069MPI1230480008</v>
      </c>
      <c r="K1192">
        <v>0</v>
      </c>
      <c r="L1192">
        <v>44520548</v>
      </c>
      <c r="M1192" s="138">
        <f t="shared" si="56"/>
        <v>-44520548</v>
      </c>
      <c r="N1192" t="s">
        <v>178</v>
      </c>
      <c r="P1192" t="s">
        <v>3839</v>
      </c>
      <c r="R1192" t="s">
        <v>3808</v>
      </c>
    </row>
    <row r="1193" spans="1:18" hidden="1">
      <c r="A1193">
        <v>1192</v>
      </c>
      <c r="B1193">
        <v>69</v>
      </c>
      <c r="D1193">
        <v>701000002</v>
      </c>
      <c r="E1193" s="139">
        <v>44985</v>
      </c>
      <c r="F1193">
        <f t="shared" si="54"/>
        <v>2</v>
      </c>
      <c r="G1193" s="139">
        <v>44985</v>
      </c>
      <c r="H1193">
        <f t="shared" si="55"/>
        <v>16</v>
      </c>
      <c r="I1193" t="s">
        <v>2161</v>
      </c>
      <c r="J1193" t="str">
        <f>VLOOKUP(I1193,'C701- Recalculate'!$D$27:$D$751,1,0)</f>
        <v>069MPI1230510007</v>
      </c>
      <c r="K1193">
        <v>0</v>
      </c>
      <c r="L1193">
        <v>37260274</v>
      </c>
      <c r="M1193" s="138">
        <f t="shared" si="56"/>
        <v>-37260274</v>
      </c>
      <c r="N1193" t="s">
        <v>178</v>
      </c>
      <c r="P1193" t="s">
        <v>3839</v>
      </c>
      <c r="R1193" t="s">
        <v>3808</v>
      </c>
    </row>
    <row r="1194" spans="1:18" hidden="1">
      <c r="A1194">
        <v>1193</v>
      </c>
      <c r="B1194">
        <v>69</v>
      </c>
      <c r="D1194">
        <v>701000002</v>
      </c>
      <c r="E1194" s="139">
        <v>44960</v>
      </c>
      <c r="F1194">
        <f t="shared" si="54"/>
        <v>2</v>
      </c>
      <c r="G1194" s="139">
        <v>44960</v>
      </c>
      <c r="H1194">
        <f t="shared" si="55"/>
        <v>16</v>
      </c>
      <c r="I1194" t="s">
        <v>1728</v>
      </c>
      <c r="J1194" t="str">
        <f>VLOOKUP(I1194,'C701- Recalculate'!$D$27:$D$751,1,0)</f>
        <v>069MPI1230040001</v>
      </c>
      <c r="K1194">
        <v>0</v>
      </c>
      <c r="L1194">
        <v>44931507</v>
      </c>
      <c r="M1194" s="138">
        <f t="shared" si="56"/>
        <v>-44931507</v>
      </c>
      <c r="N1194" t="s">
        <v>178</v>
      </c>
      <c r="P1194" t="s">
        <v>3839</v>
      </c>
      <c r="R1194" t="s">
        <v>3808</v>
      </c>
    </row>
    <row r="1195" spans="1:18" hidden="1">
      <c r="A1195">
        <v>1194</v>
      </c>
      <c r="B1195">
        <v>69</v>
      </c>
      <c r="D1195">
        <v>701000002</v>
      </c>
      <c r="E1195" s="139">
        <v>44963</v>
      </c>
      <c r="F1195">
        <f t="shared" si="54"/>
        <v>2</v>
      </c>
      <c r="G1195" s="139">
        <v>44963</v>
      </c>
      <c r="H1195">
        <f t="shared" si="55"/>
        <v>16</v>
      </c>
      <c r="I1195" t="s">
        <v>1740</v>
      </c>
      <c r="J1195" t="str">
        <f>VLOOKUP(I1195,'C701- Recalculate'!$D$27:$D$751,1,0)</f>
        <v>069MPI1230100003</v>
      </c>
      <c r="K1195">
        <v>0</v>
      </c>
      <c r="L1195">
        <v>53260274</v>
      </c>
      <c r="M1195" s="138">
        <f t="shared" si="56"/>
        <v>-53260274</v>
      </c>
      <c r="N1195" t="s">
        <v>178</v>
      </c>
      <c r="P1195" t="s">
        <v>3839</v>
      </c>
      <c r="R1195" t="s">
        <v>3808</v>
      </c>
    </row>
    <row r="1196" spans="1:18" hidden="1">
      <c r="A1196">
        <v>1195</v>
      </c>
      <c r="B1196">
        <v>69</v>
      </c>
      <c r="D1196">
        <v>701000002</v>
      </c>
      <c r="E1196" s="139">
        <v>44963</v>
      </c>
      <c r="F1196">
        <f t="shared" si="54"/>
        <v>2</v>
      </c>
      <c r="G1196" s="139">
        <v>44963</v>
      </c>
      <c r="H1196">
        <f t="shared" si="55"/>
        <v>16</v>
      </c>
      <c r="I1196" t="s">
        <v>1760</v>
      </c>
      <c r="J1196" t="str">
        <f>VLOOKUP(I1196,'C701- Recalculate'!$D$27:$D$751,1,0)</f>
        <v>069MPI1230160003</v>
      </c>
      <c r="K1196">
        <v>0</v>
      </c>
      <c r="L1196">
        <v>43835617</v>
      </c>
      <c r="M1196" s="138">
        <f t="shared" si="56"/>
        <v>-43835617</v>
      </c>
      <c r="N1196" t="s">
        <v>178</v>
      </c>
      <c r="P1196" t="s">
        <v>3839</v>
      </c>
      <c r="R1196" t="s">
        <v>3808</v>
      </c>
    </row>
    <row r="1197" spans="1:18" hidden="1">
      <c r="A1197">
        <v>1196</v>
      </c>
      <c r="B1197">
        <v>69</v>
      </c>
      <c r="D1197">
        <v>701000002</v>
      </c>
      <c r="E1197" s="139">
        <v>44963</v>
      </c>
      <c r="F1197">
        <f t="shared" si="54"/>
        <v>2</v>
      </c>
      <c r="G1197" s="139">
        <v>44963</v>
      </c>
      <c r="H1197">
        <f t="shared" si="55"/>
        <v>16</v>
      </c>
      <c r="I1197" t="s">
        <v>1806</v>
      </c>
      <c r="J1197" t="str">
        <f>VLOOKUP(I1197,'C701- Recalculate'!$D$27:$D$751,1,0)</f>
        <v>069MPI1230370002</v>
      </c>
      <c r="K1197">
        <v>0</v>
      </c>
      <c r="L1197">
        <v>15890411</v>
      </c>
      <c r="M1197" s="138">
        <f t="shared" si="56"/>
        <v>-15890411</v>
      </c>
      <c r="N1197" t="s">
        <v>178</v>
      </c>
      <c r="P1197" t="s">
        <v>3839</v>
      </c>
      <c r="R1197" t="s">
        <v>3808</v>
      </c>
    </row>
    <row r="1198" spans="1:18" hidden="1">
      <c r="A1198">
        <v>1197</v>
      </c>
      <c r="B1198">
        <v>69</v>
      </c>
      <c r="D1198">
        <v>701000002</v>
      </c>
      <c r="E1198" s="139">
        <v>44963</v>
      </c>
      <c r="F1198">
        <f t="shared" si="54"/>
        <v>2</v>
      </c>
      <c r="G1198" s="139">
        <v>44963</v>
      </c>
      <c r="H1198">
        <f t="shared" si="55"/>
        <v>16</v>
      </c>
      <c r="I1198" t="s">
        <v>1831</v>
      </c>
      <c r="J1198" t="str">
        <f>VLOOKUP(I1198,'C701- Recalculate'!$D$27:$D$751,1,0)</f>
        <v>069MPI1230370003</v>
      </c>
      <c r="K1198">
        <v>0</v>
      </c>
      <c r="L1198">
        <v>15890411</v>
      </c>
      <c r="M1198" s="138">
        <f t="shared" si="56"/>
        <v>-15890411</v>
      </c>
      <c r="N1198" t="s">
        <v>178</v>
      </c>
      <c r="P1198" t="s">
        <v>3839</v>
      </c>
      <c r="R1198" t="s">
        <v>3808</v>
      </c>
    </row>
    <row r="1199" spans="1:18" hidden="1">
      <c r="A1199">
        <v>1198</v>
      </c>
      <c r="B1199">
        <v>69</v>
      </c>
      <c r="D1199">
        <v>701000002</v>
      </c>
      <c r="E1199" s="139">
        <v>45099</v>
      </c>
      <c r="F1199">
        <f t="shared" si="54"/>
        <v>6</v>
      </c>
      <c r="G1199" s="139">
        <v>45099</v>
      </c>
      <c r="H1199">
        <f t="shared" si="55"/>
        <v>16</v>
      </c>
      <c r="I1199" t="s">
        <v>2393</v>
      </c>
      <c r="J1199" t="str">
        <f>VLOOKUP(I1199,'C701- Recalculate'!$D$27:$D$751,1,0)</f>
        <v>069MPI1231080002</v>
      </c>
      <c r="K1199">
        <v>0</v>
      </c>
      <c r="L1199">
        <v>62904110</v>
      </c>
      <c r="M1199" s="138">
        <f t="shared" si="56"/>
        <v>-62904110</v>
      </c>
      <c r="N1199" t="s">
        <v>178</v>
      </c>
      <c r="P1199" t="s">
        <v>3839</v>
      </c>
      <c r="R1199" t="s">
        <v>3808</v>
      </c>
    </row>
    <row r="1200" spans="1:18" hidden="1">
      <c r="A1200">
        <v>1199</v>
      </c>
      <c r="B1200">
        <v>69</v>
      </c>
      <c r="D1200">
        <v>701000002</v>
      </c>
      <c r="E1200" s="139">
        <v>45099</v>
      </c>
      <c r="F1200">
        <f t="shared" si="54"/>
        <v>6</v>
      </c>
      <c r="G1200" s="139">
        <v>45099</v>
      </c>
      <c r="H1200">
        <f t="shared" si="55"/>
        <v>16</v>
      </c>
      <c r="I1200" t="s">
        <v>2449</v>
      </c>
      <c r="J1200" t="str">
        <f>VLOOKUP(I1200,'C701- Recalculate'!$D$27:$D$751,1,0)</f>
        <v>069MPI1231390003</v>
      </c>
      <c r="K1200">
        <v>0</v>
      </c>
      <c r="L1200">
        <v>54246575</v>
      </c>
      <c r="M1200" s="138">
        <f t="shared" si="56"/>
        <v>-54246575</v>
      </c>
      <c r="N1200" t="s">
        <v>178</v>
      </c>
      <c r="P1200" t="s">
        <v>3839</v>
      </c>
      <c r="R1200" t="s">
        <v>3808</v>
      </c>
    </row>
    <row r="1201" spans="1:18" hidden="1">
      <c r="A1201">
        <v>1200</v>
      </c>
      <c r="B1201">
        <v>69</v>
      </c>
      <c r="D1201">
        <v>701000002</v>
      </c>
      <c r="E1201" s="139">
        <v>45100</v>
      </c>
      <c r="F1201">
        <f t="shared" si="54"/>
        <v>6</v>
      </c>
      <c r="G1201" s="139">
        <v>45100</v>
      </c>
      <c r="H1201">
        <f t="shared" si="55"/>
        <v>16</v>
      </c>
      <c r="I1201" t="s">
        <v>2408</v>
      </c>
      <c r="J1201" t="str">
        <f>VLOOKUP(I1201,'C701- Recalculate'!$D$27:$D$751,1,0)</f>
        <v>069MPI1231100001</v>
      </c>
      <c r="K1201">
        <v>0</v>
      </c>
      <c r="L1201">
        <v>70547945</v>
      </c>
      <c r="M1201" s="138">
        <f t="shared" si="56"/>
        <v>-70547945</v>
      </c>
      <c r="N1201" t="s">
        <v>178</v>
      </c>
      <c r="P1201" t="s">
        <v>3839</v>
      </c>
      <c r="R1201" t="s">
        <v>3808</v>
      </c>
    </row>
    <row r="1202" spans="1:18" hidden="1">
      <c r="A1202">
        <v>1201</v>
      </c>
      <c r="B1202">
        <v>69</v>
      </c>
      <c r="D1202">
        <v>701000002</v>
      </c>
      <c r="E1202" s="139">
        <v>45103</v>
      </c>
      <c r="F1202">
        <f t="shared" si="54"/>
        <v>6</v>
      </c>
      <c r="G1202" s="139">
        <v>45103</v>
      </c>
      <c r="H1202">
        <f t="shared" si="55"/>
        <v>16</v>
      </c>
      <c r="I1202" t="s">
        <v>2404</v>
      </c>
      <c r="J1202" t="str">
        <f>VLOOKUP(I1202,'C701- Recalculate'!$D$27:$D$751,1,0)</f>
        <v>069MPI1231100002</v>
      </c>
      <c r="K1202">
        <v>0</v>
      </c>
      <c r="L1202">
        <v>69178082</v>
      </c>
      <c r="M1202" s="138">
        <f t="shared" si="56"/>
        <v>-69178082</v>
      </c>
      <c r="N1202" t="s">
        <v>178</v>
      </c>
      <c r="P1202" t="s">
        <v>3839</v>
      </c>
      <c r="R1202" t="s">
        <v>3808</v>
      </c>
    </row>
    <row r="1203" spans="1:18" hidden="1">
      <c r="A1203">
        <v>1202</v>
      </c>
      <c r="B1203">
        <v>69</v>
      </c>
      <c r="D1203">
        <v>701000002</v>
      </c>
      <c r="E1203" s="139">
        <v>45103</v>
      </c>
      <c r="F1203">
        <f t="shared" si="54"/>
        <v>6</v>
      </c>
      <c r="G1203" s="139">
        <v>45103</v>
      </c>
      <c r="H1203">
        <f t="shared" si="55"/>
        <v>16</v>
      </c>
      <c r="I1203" t="s">
        <v>2416</v>
      </c>
      <c r="J1203" t="str">
        <f>VLOOKUP(I1203,'C701- Recalculate'!$D$27:$D$751,1,0)</f>
        <v>069MPI1231140001</v>
      </c>
      <c r="K1203">
        <v>0</v>
      </c>
      <c r="L1203">
        <v>112876712</v>
      </c>
      <c r="M1203" s="138">
        <f t="shared" si="56"/>
        <v>-112876712</v>
      </c>
      <c r="N1203" t="s">
        <v>178</v>
      </c>
      <c r="P1203" t="s">
        <v>3839</v>
      </c>
      <c r="R1203" t="s">
        <v>3808</v>
      </c>
    </row>
    <row r="1204" spans="1:18" hidden="1">
      <c r="A1204">
        <v>1203</v>
      </c>
      <c r="B1204">
        <v>69</v>
      </c>
      <c r="D1204">
        <v>701000002</v>
      </c>
      <c r="E1204" s="139">
        <v>45103</v>
      </c>
      <c r="F1204">
        <f t="shared" si="54"/>
        <v>6</v>
      </c>
      <c r="G1204" s="139">
        <v>45103</v>
      </c>
      <c r="H1204">
        <f t="shared" si="55"/>
        <v>16</v>
      </c>
      <c r="I1204" t="s">
        <v>2426</v>
      </c>
      <c r="J1204" t="str">
        <f>VLOOKUP(I1204,'C701- Recalculate'!$D$27:$D$751,1,0)</f>
        <v>069MPI1231310002</v>
      </c>
      <c r="K1204">
        <v>0</v>
      </c>
      <c r="L1204">
        <v>44520548</v>
      </c>
      <c r="M1204" s="138">
        <f t="shared" si="56"/>
        <v>-44520548</v>
      </c>
      <c r="N1204" t="s">
        <v>178</v>
      </c>
      <c r="P1204" t="s">
        <v>3839</v>
      </c>
      <c r="R1204" t="s">
        <v>3808</v>
      </c>
    </row>
    <row r="1205" spans="1:18" hidden="1">
      <c r="A1205">
        <v>1204</v>
      </c>
      <c r="B1205">
        <v>69</v>
      </c>
      <c r="D1205">
        <v>701000002</v>
      </c>
      <c r="E1205" s="139">
        <v>45103</v>
      </c>
      <c r="F1205">
        <f t="shared" si="54"/>
        <v>6</v>
      </c>
      <c r="G1205" s="139">
        <v>45103</v>
      </c>
      <c r="H1205">
        <f t="shared" si="55"/>
        <v>16</v>
      </c>
      <c r="I1205" t="s">
        <v>2443</v>
      </c>
      <c r="J1205" t="str">
        <f>VLOOKUP(I1205,'C701- Recalculate'!$D$27:$D$751,1,0)</f>
        <v>069MPI1231370001</v>
      </c>
      <c r="K1205">
        <v>0</v>
      </c>
      <c r="L1205">
        <v>70136986</v>
      </c>
      <c r="M1205" s="138">
        <f t="shared" si="56"/>
        <v>-70136986</v>
      </c>
      <c r="N1205" t="s">
        <v>178</v>
      </c>
      <c r="P1205" t="s">
        <v>3839</v>
      </c>
      <c r="R1205" t="s">
        <v>3808</v>
      </c>
    </row>
    <row r="1206" spans="1:18" hidden="1">
      <c r="A1206">
        <v>1205</v>
      </c>
      <c r="B1206">
        <v>69</v>
      </c>
      <c r="D1206">
        <v>701000002</v>
      </c>
      <c r="E1206" s="139">
        <v>45103</v>
      </c>
      <c r="F1206">
        <f t="shared" si="54"/>
        <v>6</v>
      </c>
      <c r="G1206" s="139">
        <v>45103</v>
      </c>
      <c r="H1206">
        <f t="shared" si="55"/>
        <v>16</v>
      </c>
      <c r="I1206" t="s">
        <v>2452</v>
      </c>
      <c r="J1206" t="str">
        <f>VLOOKUP(I1206,'C701- Recalculate'!$D$27:$D$751,1,0)</f>
        <v>069MPI1231390004</v>
      </c>
      <c r="K1206">
        <v>0</v>
      </c>
      <c r="L1206">
        <v>17808219</v>
      </c>
      <c r="M1206" s="138">
        <f t="shared" si="56"/>
        <v>-17808219</v>
      </c>
      <c r="N1206" t="s">
        <v>178</v>
      </c>
      <c r="P1206" t="s">
        <v>3839</v>
      </c>
      <c r="R1206" t="s">
        <v>3808</v>
      </c>
    </row>
    <row r="1207" spans="1:18" hidden="1">
      <c r="A1207">
        <v>1206</v>
      </c>
      <c r="B1207">
        <v>69</v>
      </c>
      <c r="D1207">
        <v>701000002</v>
      </c>
      <c r="E1207" s="139">
        <v>45103</v>
      </c>
      <c r="F1207">
        <f t="shared" si="54"/>
        <v>6</v>
      </c>
      <c r="G1207" s="139">
        <v>45103</v>
      </c>
      <c r="H1207">
        <f t="shared" si="55"/>
        <v>16</v>
      </c>
      <c r="I1207" t="s">
        <v>2452</v>
      </c>
      <c r="J1207" t="str">
        <f>VLOOKUP(I1207,'C701- Recalculate'!$D$27:$D$751,1,0)</f>
        <v>069MPI1231390004</v>
      </c>
      <c r="K1207">
        <v>0</v>
      </c>
      <c r="L1207">
        <v>35616439</v>
      </c>
      <c r="M1207" s="138">
        <f t="shared" si="56"/>
        <v>-35616439</v>
      </c>
      <c r="N1207" t="s">
        <v>178</v>
      </c>
      <c r="P1207" t="s">
        <v>3839</v>
      </c>
      <c r="R1207" t="s">
        <v>3808</v>
      </c>
    </row>
    <row r="1208" spans="1:18" hidden="1">
      <c r="A1208">
        <v>1207</v>
      </c>
      <c r="B1208">
        <v>69</v>
      </c>
      <c r="D1208">
        <v>701000002</v>
      </c>
      <c r="E1208" s="139">
        <v>45104</v>
      </c>
      <c r="F1208">
        <f t="shared" si="54"/>
        <v>6</v>
      </c>
      <c r="G1208" s="139">
        <v>45104</v>
      </c>
      <c r="H1208">
        <f t="shared" si="55"/>
        <v>16</v>
      </c>
      <c r="I1208" t="s">
        <v>2408</v>
      </c>
      <c r="J1208" t="str">
        <f>VLOOKUP(I1208,'C701- Recalculate'!$D$27:$D$751,1,0)</f>
        <v>069MPI1231100001</v>
      </c>
      <c r="K1208">
        <v>0</v>
      </c>
      <c r="L1208">
        <v>70547945</v>
      </c>
      <c r="M1208" s="138">
        <f t="shared" si="56"/>
        <v>-70547945</v>
      </c>
      <c r="N1208" t="s">
        <v>178</v>
      </c>
      <c r="P1208" t="s">
        <v>3839</v>
      </c>
      <c r="R1208" t="s">
        <v>3808</v>
      </c>
    </row>
    <row r="1209" spans="1:18" hidden="1">
      <c r="A1209">
        <v>1208</v>
      </c>
      <c r="B1209">
        <v>69</v>
      </c>
      <c r="D1209">
        <v>701000002</v>
      </c>
      <c r="E1209" s="139">
        <v>45104</v>
      </c>
      <c r="F1209">
        <f t="shared" si="54"/>
        <v>6</v>
      </c>
      <c r="G1209" s="139">
        <v>45104</v>
      </c>
      <c r="H1209">
        <f t="shared" si="55"/>
        <v>16</v>
      </c>
      <c r="I1209" t="s">
        <v>2423</v>
      </c>
      <c r="J1209" t="str">
        <f>VLOOKUP(I1209,'C701- Recalculate'!$D$27:$D$751,1,0)</f>
        <v>069MPI1231310001</v>
      </c>
      <c r="K1209">
        <v>0</v>
      </c>
      <c r="L1209">
        <v>44520548</v>
      </c>
      <c r="M1209" s="138">
        <f t="shared" si="56"/>
        <v>-44520548</v>
      </c>
      <c r="N1209" t="s">
        <v>178</v>
      </c>
      <c r="P1209" t="s">
        <v>3839</v>
      </c>
      <c r="R1209" t="s">
        <v>3808</v>
      </c>
    </row>
    <row r="1210" spans="1:18" hidden="1">
      <c r="A1210">
        <v>1209</v>
      </c>
      <c r="B1210">
        <v>69</v>
      </c>
      <c r="D1210">
        <v>701000002</v>
      </c>
      <c r="E1210" s="139">
        <v>45105</v>
      </c>
      <c r="F1210">
        <f t="shared" si="54"/>
        <v>6</v>
      </c>
      <c r="G1210" s="139">
        <v>45105</v>
      </c>
      <c r="H1210">
        <f t="shared" si="55"/>
        <v>16</v>
      </c>
      <c r="I1210" t="s">
        <v>2443</v>
      </c>
      <c r="J1210" t="str">
        <f>VLOOKUP(I1210,'C701- Recalculate'!$D$27:$D$751,1,0)</f>
        <v>069MPI1231370001</v>
      </c>
      <c r="K1210">
        <v>0</v>
      </c>
      <c r="L1210">
        <v>35068493</v>
      </c>
      <c r="M1210" s="138">
        <f t="shared" si="56"/>
        <v>-35068493</v>
      </c>
      <c r="N1210" t="s">
        <v>178</v>
      </c>
      <c r="P1210" t="s">
        <v>3839</v>
      </c>
      <c r="R1210" t="s">
        <v>3808</v>
      </c>
    </row>
    <row r="1211" spans="1:18" hidden="1">
      <c r="A1211">
        <v>1210</v>
      </c>
      <c r="B1211">
        <v>69</v>
      </c>
      <c r="D1211">
        <v>701000002</v>
      </c>
      <c r="E1211" s="139">
        <v>45105</v>
      </c>
      <c r="F1211">
        <f t="shared" si="54"/>
        <v>6</v>
      </c>
      <c r="G1211" s="139">
        <v>45105</v>
      </c>
      <c r="H1211">
        <f t="shared" si="55"/>
        <v>16</v>
      </c>
      <c r="I1211" t="s">
        <v>2500</v>
      </c>
      <c r="J1211" t="str">
        <f>VLOOKUP(I1211,'C701- Recalculate'!$D$27:$D$751,1,0)</f>
        <v>069MPI1231790002</v>
      </c>
      <c r="K1211">
        <v>0</v>
      </c>
      <c r="L1211">
        <v>4931507</v>
      </c>
      <c r="M1211" s="138">
        <f t="shared" si="56"/>
        <v>-4931507</v>
      </c>
      <c r="N1211" t="s">
        <v>178</v>
      </c>
      <c r="P1211" t="s">
        <v>3839</v>
      </c>
      <c r="R1211" t="s">
        <v>3808</v>
      </c>
    </row>
    <row r="1212" spans="1:18" hidden="1">
      <c r="A1212">
        <v>1211</v>
      </c>
      <c r="B1212">
        <v>69</v>
      </c>
      <c r="D1212">
        <v>701000002</v>
      </c>
      <c r="E1212" s="139">
        <v>45106</v>
      </c>
      <c r="F1212">
        <f t="shared" si="54"/>
        <v>6</v>
      </c>
      <c r="G1212" s="139">
        <v>45106</v>
      </c>
      <c r="H1212">
        <f t="shared" si="55"/>
        <v>16</v>
      </c>
      <c r="I1212" t="s">
        <v>2393</v>
      </c>
      <c r="J1212" t="str">
        <f>VLOOKUP(I1212,'C701- Recalculate'!$D$27:$D$751,1,0)</f>
        <v>069MPI1231080002</v>
      </c>
      <c r="K1212">
        <v>0</v>
      </c>
      <c r="L1212">
        <v>62904110</v>
      </c>
      <c r="M1212" s="138">
        <f t="shared" si="56"/>
        <v>-62904110</v>
      </c>
      <c r="N1212" t="s">
        <v>178</v>
      </c>
      <c r="P1212" t="s">
        <v>3839</v>
      </c>
      <c r="R1212" t="s">
        <v>3808</v>
      </c>
    </row>
    <row r="1213" spans="1:18" hidden="1">
      <c r="A1213">
        <v>1212</v>
      </c>
      <c r="B1213">
        <v>69</v>
      </c>
      <c r="D1213">
        <v>701000002</v>
      </c>
      <c r="E1213" s="139">
        <v>45106</v>
      </c>
      <c r="F1213">
        <f t="shared" si="54"/>
        <v>6</v>
      </c>
      <c r="G1213" s="139">
        <v>45106</v>
      </c>
      <c r="H1213">
        <f t="shared" si="55"/>
        <v>16</v>
      </c>
      <c r="I1213" t="s">
        <v>2416</v>
      </c>
      <c r="J1213" t="str">
        <f>VLOOKUP(I1213,'C701- Recalculate'!$D$27:$D$751,1,0)</f>
        <v>069MPI1231140001</v>
      </c>
      <c r="K1213">
        <v>0</v>
      </c>
      <c r="L1213">
        <v>56438356</v>
      </c>
      <c r="M1213" s="138">
        <f t="shared" si="56"/>
        <v>-56438356</v>
      </c>
      <c r="N1213" t="s">
        <v>178</v>
      </c>
      <c r="P1213" t="s">
        <v>3839</v>
      </c>
      <c r="R1213" t="s">
        <v>3808</v>
      </c>
    </row>
    <row r="1214" spans="1:18" hidden="1">
      <c r="A1214">
        <v>1213</v>
      </c>
      <c r="B1214">
        <v>69</v>
      </c>
      <c r="D1214">
        <v>701000002</v>
      </c>
      <c r="E1214" s="139">
        <v>45106</v>
      </c>
      <c r="F1214">
        <f t="shared" si="54"/>
        <v>6</v>
      </c>
      <c r="G1214" s="139">
        <v>45106</v>
      </c>
      <c r="H1214">
        <f t="shared" si="55"/>
        <v>16</v>
      </c>
      <c r="I1214" t="s">
        <v>2494</v>
      </c>
      <c r="J1214" t="str">
        <f>VLOOKUP(I1214,'C701- Recalculate'!$D$27:$D$751,1,0)</f>
        <v>069MPI1231780001</v>
      </c>
      <c r="K1214">
        <v>0</v>
      </c>
      <c r="L1214">
        <v>5479452</v>
      </c>
      <c r="M1214" s="138">
        <f t="shared" si="56"/>
        <v>-5479452</v>
      </c>
      <c r="N1214" t="s">
        <v>178</v>
      </c>
      <c r="P1214" t="s">
        <v>3839</v>
      </c>
      <c r="R1214" t="s">
        <v>3808</v>
      </c>
    </row>
    <row r="1215" spans="1:18" hidden="1">
      <c r="A1215">
        <v>1214</v>
      </c>
      <c r="B1215">
        <v>69</v>
      </c>
      <c r="D1215">
        <v>701000002</v>
      </c>
      <c r="E1215" s="139">
        <v>45106</v>
      </c>
      <c r="F1215">
        <f t="shared" si="54"/>
        <v>6</v>
      </c>
      <c r="G1215" s="139">
        <v>45106</v>
      </c>
      <c r="H1215">
        <f t="shared" si="55"/>
        <v>16</v>
      </c>
      <c r="I1215" t="s">
        <v>2490</v>
      </c>
      <c r="J1215" t="str">
        <f>VLOOKUP(I1215,'C701- Recalculate'!$D$27:$D$751,1,0)</f>
        <v>069MPI1231780002</v>
      </c>
      <c r="K1215">
        <v>0</v>
      </c>
      <c r="L1215">
        <v>11506849</v>
      </c>
      <c r="M1215" s="138">
        <f t="shared" si="56"/>
        <v>-11506849</v>
      </c>
      <c r="N1215" t="s">
        <v>178</v>
      </c>
      <c r="P1215" t="s">
        <v>3839</v>
      </c>
      <c r="R1215" t="s">
        <v>3808</v>
      </c>
    </row>
    <row r="1216" spans="1:18" hidden="1">
      <c r="A1216">
        <v>1215</v>
      </c>
      <c r="B1216">
        <v>69</v>
      </c>
      <c r="D1216">
        <v>701000002</v>
      </c>
      <c r="E1216" s="139">
        <v>45107</v>
      </c>
      <c r="F1216">
        <f t="shared" si="54"/>
        <v>6</v>
      </c>
      <c r="G1216" s="139">
        <v>45107</v>
      </c>
      <c r="H1216">
        <f t="shared" si="55"/>
        <v>16</v>
      </c>
      <c r="I1216" t="s">
        <v>2423</v>
      </c>
      <c r="J1216" t="str">
        <f>VLOOKUP(I1216,'C701- Recalculate'!$D$27:$D$751,1,0)</f>
        <v>069MPI1231310001</v>
      </c>
      <c r="K1216">
        <v>0</v>
      </c>
      <c r="L1216">
        <v>44520548</v>
      </c>
      <c r="M1216" s="138">
        <f t="shared" si="56"/>
        <v>-44520548</v>
      </c>
      <c r="N1216" t="s">
        <v>178</v>
      </c>
      <c r="P1216" t="s">
        <v>3839</v>
      </c>
      <c r="R1216" t="s">
        <v>3808</v>
      </c>
    </row>
    <row r="1217" spans="1:20" hidden="1">
      <c r="A1217">
        <v>1216</v>
      </c>
      <c r="B1217">
        <v>69</v>
      </c>
      <c r="D1217">
        <v>701000002</v>
      </c>
      <c r="E1217" s="139">
        <v>45107</v>
      </c>
      <c r="F1217">
        <f t="shared" si="54"/>
        <v>6</v>
      </c>
      <c r="G1217" s="139">
        <v>45107</v>
      </c>
      <c r="H1217">
        <f t="shared" si="55"/>
        <v>16</v>
      </c>
      <c r="I1217" t="s">
        <v>2487</v>
      </c>
      <c r="J1217" t="str">
        <f>VLOOKUP(I1217,'C701- Recalculate'!$D$27:$D$751,1,0)</f>
        <v>069MPI1231770001</v>
      </c>
      <c r="K1217">
        <v>0</v>
      </c>
      <c r="L1217">
        <v>11506850</v>
      </c>
      <c r="M1217" s="138">
        <f t="shared" si="56"/>
        <v>-11506850</v>
      </c>
      <c r="N1217" t="s">
        <v>178</v>
      </c>
      <c r="P1217" t="s">
        <v>3839</v>
      </c>
      <c r="R1217" t="s">
        <v>3808</v>
      </c>
    </row>
    <row r="1218" spans="1:20" hidden="1">
      <c r="A1218">
        <v>1217</v>
      </c>
      <c r="B1218">
        <v>69</v>
      </c>
      <c r="D1218">
        <v>701000002</v>
      </c>
      <c r="E1218" s="139">
        <v>45107</v>
      </c>
      <c r="F1218">
        <f t="shared" si="54"/>
        <v>6</v>
      </c>
      <c r="G1218" s="139">
        <v>45107</v>
      </c>
      <c r="H1218">
        <f t="shared" si="55"/>
        <v>16</v>
      </c>
      <c r="I1218" t="s">
        <v>2481</v>
      </c>
      <c r="J1218" t="str">
        <f>VLOOKUP(I1218,'C701- Recalculate'!$D$27:$D$751,1,0)</f>
        <v>069MPI1231770002</v>
      </c>
      <c r="K1218">
        <v>0</v>
      </c>
      <c r="L1218">
        <v>8630137</v>
      </c>
      <c r="M1218" s="138">
        <f t="shared" si="56"/>
        <v>-8630137</v>
      </c>
      <c r="N1218" t="s">
        <v>178</v>
      </c>
      <c r="P1218" t="s">
        <v>3839</v>
      </c>
      <c r="R1218" t="s">
        <v>3808</v>
      </c>
    </row>
    <row r="1219" spans="1:20" hidden="1">
      <c r="A1219">
        <v>1218</v>
      </c>
      <c r="B1219">
        <v>69</v>
      </c>
      <c r="D1219">
        <v>701000002</v>
      </c>
      <c r="E1219" s="139">
        <v>45107</v>
      </c>
      <c r="F1219">
        <f t="shared" ref="F1219:F1282" si="57">MONTH(E1219)</f>
        <v>6</v>
      </c>
      <c r="G1219" s="139">
        <v>45107</v>
      </c>
      <c r="H1219">
        <f t="shared" ref="H1219:H1282" si="58">LEN(I1219)</f>
        <v>16</v>
      </c>
      <c r="I1219" t="s">
        <v>2524</v>
      </c>
      <c r="J1219" t="str">
        <f>VLOOKUP(I1219,'C701- Recalculate'!$D$27:$D$751,1,0)</f>
        <v>069MPI1231810004</v>
      </c>
      <c r="K1219">
        <v>0</v>
      </c>
      <c r="L1219">
        <v>8219178</v>
      </c>
      <c r="M1219" s="138">
        <f t="shared" ref="M1219:M1282" si="59">K1219-L1219</f>
        <v>-8219178</v>
      </c>
      <c r="N1219" t="s">
        <v>178</v>
      </c>
      <c r="P1219" t="s">
        <v>3839</v>
      </c>
      <c r="R1219" t="s">
        <v>3808</v>
      </c>
    </row>
    <row r="1220" spans="1:20" hidden="1">
      <c r="A1220">
        <v>1219</v>
      </c>
      <c r="B1220">
        <v>69</v>
      </c>
      <c r="D1220">
        <v>701000002</v>
      </c>
      <c r="E1220" s="139">
        <v>45082</v>
      </c>
      <c r="F1220">
        <f t="shared" si="57"/>
        <v>6</v>
      </c>
      <c r="G1220" s="139">
        <v>45082</v>
      </c>
      <c r="H1220">
        <f t="shared" si="58"/>
        <v>16</v>
      </c>
      <c r="I1220" t="s">
        <v>2385</v>
      </c>
      <c r="J1220" t="str">
        <f>VLOOKUP(I1220,'C701- Recalculate'!$D$27:$D$751,1,0)</f>
        <v>069MPI1231080003</v>
      </c>
      <c r="K1220">
        <v>0</v>
      </c>
      <c r="L1220">
        <v>112328767</v>
      </c>
      <c r="M1220" s="138">
        <f t="shared" si="59"/>
        <v>-112328767</v>
      </c>
      <c r="N1220" t="s">
        <v>178</v>
      </c>
      <c r="P1220" t="s">
        <v>3839</v>
      </c>
      <c r="R1220" t="s">
        <v>3808</v>
      </c>
    </row>
    <row r="1221" spans="1:20" hidden="1">
      <c r="A1221">
        <v>1220</v>
      </c>
      <c r="B1221">
        <v>69</v>
      </c>
      <c r="D1221">
        <v>701000002</v>
      </c>
      <c r="E1221" s="139">
        <v>45082</v>
      </c>
      <c r="F1221">
        <f t="shared" si="57"/>
        <v>6</v>
      </c>
      <c r="G1221" s="139">
        <v>45082</v>
      </c>
      <c r="H1221">
        <f t="shared" si="58"/>
        <v>16</v>
      </c>
      <c r="I1221" t="s">
        <v>2385</v>
      </c>
      <c r="J1221" t="str">
        <f>VLOOKUP(I1221,'C701- Recalculate'!$D$27:$D$751,1,0)</f>
        <v>069MPI1231080003</v>
      </c>
      <c r="K1221">
        <v>0</v>
      </c>
      <c r="L1221">
        <v>56164384</v>
      </c>
      <c r="M1221" s="138">
        <f t="shared" si="59"/>
        <v>-56164384</v>
      </c>
      <c r="N1221" t="s">
        <v>178</v>
      </c>
      <c r="P1221" t="s">
        <v>3839</v>
      </c>
      <c r="R1221" t="s">
        <v>3808</v>
      </c>
    </row>
    <row r="1222" spans="1:20" hidden="1">
      <c r="A1222">
        <v>1221</v>
      </c>
      <c r="B1222">
        <v>69</v>
      </c>
      <c r="D1222">
        <v>701000002</v>
      </c>
      <c r="E1222" s="139">
        <v>45082</v>
      </c>
      <c r="F1222">
        <f t="shared" si="57"/>
        <v>6</v>
      </c>
      <c r="G1222" s="139">
        <v>45082</v>
      </c>
      <c r="H1222">
        <f t="shared" si="58"/>
        <v>16</v>
      </c>
      <c r="I1222" t="s">
        <v>2404</v>
      </c>
      <c r="J1222" t="str">
        <f>VLOOKUP(I1222,'C701- Recalculate'!$D$27:$D$751,1,0)</f>
        <v>069MPI1231100002</v>
      </c>
      <c r="K1222">
        <v>0</v>
      </c>
      <c r="L1222">
        <v>69178082</v>
      </c>
      <c r="M1222" s="138">
        <f t="shared" si="59"/>
        <v>-69178082</v>
      </c>
      <c r="N1222" t="s">
        <v>178</v>
      </c>
      <c r="P1222" t="s">
        <v>3839</v>
      </c>
      <c r="R1222" t="s">
        <v>3808</v>
      </c>
    </row>
    <row r="1223" spans="1:20" hidden="1">
      <c r="A1223">
        <v>1222</v>
      </c>
      <c r="B1223">
        <v>69</v>
      </c>
      <c r="D1223">
        <v>701000002</v>
      </c>
      <c r="E1223" s="139">
        <v>45082</v>
      </c>
      <c r="F1223">
        <f t="shared" si="57"/>
        <v>6</v>
      </c>
      <c r="G1223" s="139">
        <v>45082</v>
      </c>
      <c r="H1223">
        <f t="shared" si="58"/>
        <v>16</v>
      </c>
      <c r="I1223" t="s">
        <v>2416</v>
      </c>
      <c r="J1223" t="str">
        <f>VLOOKUP(I1223,'C701- Recalculate'!$D$27:$D$751,1,0)</f>
        <v>069MPI1231140001</v>
      </c>
      <c r="K1223">
        <v>0</v>
      </c>
      <c r="L1223">
        <v>112876712</v>
      </c>
      <c r="M1223" s="138">
        <f t="shared" si="59"/>
        <v>-112876712</v>
      </c>
      <c r="N1223" t="s">
        <v>178</v>
      </c>
      <c r="P1223" t="s">
        <v>3839</v>
      </c>
      <c r="R1223" t="s">
        <v>3808</v>
      </c>
    </row>
    <row r="1224" spans="1:20" hidden="1">
      <c r="A1224">
        <v>1223</v>
      </c>
      <c r="B1224">
        <v>69</v>
      </c>
      <c r="D1224">
        <v>701000002</v>
      </c>
      <c r="E1224" s="139">
        <v>45082</v>
      </c>
      <c r="F1224">
        <f t="shared" si="57"/>
        <v>6</v>
      </c>
      <c r="G1224" s="139">
        <v>45082</v>
      </c>
      <c r="H1224">
        <f t="shared" si="58"/>
        <v>16</v>
      </c>
      <c r="I1224" t="s">
        <v>2443</v>
      </c>
      <c r="J1224" t="str">
        <f>VLOOKUP(I1224,'C701- Recalculate'!$D$27:$D$751,1,0)</f>
        <v>069MPI1231370001</v>
      </c>
      <c r="K1224">
        <v>0</v>
      </c>
      <c r="L1224">
        <v>70136986</v>
      </c>
      <c r="M1224" s="138">
        <f t="shared" si="59"/>
        <v>-70136986</v>
      </c>
      <c r="N1224" t="s">
        <v>178</v>
      </c>
      <c r="P1224" t="s">
        <v>3839</v>
      </c>
      <c r="R1224" t="s">
        <v>3808</v>
      </c>
    </row>
    <row r="1225" spans="1:20" hidden="1">
      <c r="A1225">
        <v>1224</v>
      </c>
      <c r="B1225">
        <v>69</v>
      </c>
      <c r="D1225">
        <v>701000002</v>
      </c>
      <c r="E1225" s="139">
        <v>45083</v>
      </c>
      <c r="F1225">
        <f t="shared" si="57"/>
        <v>6</v>
      </c>
      <c r="G1225" s="139">
        <v>45083</v>
      </c>
      <c r="H1225">
        <f t="shared" si="58"/>
        <v>16</v>
      </c>
      <c r="I1225" t="s">
        <v>2455</v>
      </c>
      <c r="J1225" t="str">
        <f>VLOOKUP(I1225,'C701- Recalculate'!$D$27:$D$751,1,0)</f>
        <v>069MPI1231430001</v>
      </c>
      <c r="K1225">
        <v>0</v>
      </c>
      <c r="L1225">
        <v>48219178</v>
      </c>
      <c r="M1225" s="138">
        <f t="shared" si="59"/>
        <v>-48219178</v>
      </c>
      <c r="N1225" t="s">
        <v>178</v>
      </c>
      <c r="P1225" t="s">
        <v>3839</v>
      </c>
      <c r="R1225" t="s">
        <v>3808</v>
      </c>
    </row>
    <row r="1226" spans="1:20" hidden="1">
      <c r="A1226">
        <v>1225</v>
      </c>
      <c r="B1226">
        <v>69</v>
      </c>
      <c r="D1226">
        <v>701000002</v>
      </c>
      <c r="E1226" s="139">
        <v>45084</v>
      </c>
      <c r="F1226">
        <f t="shared" si="57"/>
        <v>6</v>
      </c>
      <c r="G1226" s="139">
        <v>45084</v>
      </c>
      <c r="H1226">
        <f t="shared" si="58"/>
        <v>16</v>
      </c>
      <c r="I1226" t="s">
        <v>2393</v>
      </c>
      <c r="J1226" t="str">
        <f>VLOOKUP(I1226,'C701- Recalculate'!$D$27:$D$751,1,0)</f>
        <v>069MPI1231080002</v>
      </c>
      <c r="K1226">
        <v>0</v>
      </c>
      <c r="L1226">
        <v>62904110</v>
      </c>
      <c r="M1226" s="138">
        <f t="shared" si="59"/>
        <v>-62904110</v>
      </c>
      <c r="N1226" t="s">
        <v>178</v>
      </c>
      <c r="P1226" t="s">
        <v>3839</v>
      </c>
      <c r="R1226" t="s">
        <v>3808</v>
      </c>
    </row>
    <row r="1227" spans="1:20" hidden="1">
      <c r="A1227">
        <v>1226</v>
      </c>
      <c r="B1227">
        <v>69</v>
      </c>
      <c r="D1227">
        <v>701000002</v>
      </c>
      <c r="E1227" s="139">
        <v>45084</v>
      </c>
      <c r="F1227">
        <f t="shared" si="57"/>
        <v>6</v>
      </c>
      <c r="G1227" s="139">
        <v>45084</v>
      </c>
      <c r="H1227">
        <f t="shared" si="58"/>
        <v>16</v>
      </c>
      <c r="I1227" t="s">
        <v>2449</v>
      </c>
      <c r="J1227" t="str">
        <f>VLOOKUP(I1227,'C701- Recalculate'!$D$27:$D$751,1,0)</f>
        <v>069MPI1231390003</v>
      </c>
      <c r="K1227">
        <v>0</v>
      </c>
      <c r="L1227">
        <v>54246575</v>
      </c>
      <c r="M1227" s="138">
        <f t="shared" si="59"/>
        <v>-54246575</v>
      </c>
      <c r="N1227" t="s">
        <v>178</v>
      </c>
      <c r="P1227" t="s">
        <v>3839</v>
      </c>
      <c r="R1227" t="s">
        <v>3808</v>
      </c>
    </row>
    <row r="1228" spans="1:20" hidden="1">
      <c r="A1228">
        <v>1227</v>
      </c>
      <c r="B1228">
        <v>69</v>
      </c>
      <c r="D1228">
        <v>701000002</v>
      </c>
      <c r="E1228" s="139">
        <v>45085</v>
      </c>
      <c r="F1228">
        <f t="shared" si="57"/>
        <v>6</v>
      </c>
      <c r="G1228" s="139">
        <v>45085</v>
      </c>
      <c r="H1228">
        <f t="shared" si="58"/>
        <v>16</v>
      </c>
      <c r="I1228" t="s">
        <v>2452</v>
      </c>
      <c r="J1228" t="str">
        <f>VLOOKUP(I1228,'C701- Recalculate'!$D$27:$D$751,1,0)</f>
        <v>069MPI1231390004</v>
      </c>
      <c r="K1228">
        <v>0</v>
      </c>
      <c r="L1228">
        <v>17808219</v>
      </c>
      <c r="M1228" s="138">
        <f t="shared" si="59"/>
        <v>-17808219</v>
      </c>
      <c r="N1228" t="s">
        <v>178</v>
      </c>
      <c r="P1228" t="s">
        <v>3839</v>
      </c>
      <c r="R1228" t="s">
        <v>3808</v>
      </c>
    </row>
    <row r="1229" spans="1:20" hidden="1">
      <c r="A1229">
        <v>1228</v>
      </c>
      <c r="B1229">
        <v>69</v>
      </c>
      <c r="D1229">
        <v>701000002</v>
      </c>
      <c r="E1229" s="139">
        <v>45086</v>
      </c>
      <c r="F1229">
        <f t="shared" si="57"/>
        <v>6</v>
      </c>
      <c r="G1229" s="139">
        <v>45086</v>
      </c>
      <c r="H1229">
        <f t="shared" si="58"/>
        <v>16</v>
      </c>
      <c r="I1229" t="s">
        <v>2408</v>
      </c>
      <c r="J1229" t="str">
        <f>VLOOKUP(I1229,'C701- Recalculate'!$D$27:$D$751,1,0)</f>
        <v>069MPI1231100001</v>
      </c>
      <c r="K1229">
        <v>0</v>
      </c>
      <c r="L1229">
        <v>70547945</v>
      </c>
      <c r="M1229" s="138">
        <f t="shared" si="59"/>
        <v>-70547945</v>
      </c>
      <c r="N1229" t="s">
        <v>178</v>
      </c>
      <c r="P1229" t="s">
        <v>3839</v>
      </c>
      <c r="R1229" t="s">
        <v>3808</v>
      </c>
    </row>
    <row r="1230" spans="1:20" hidden="1">
      <c r="A1230">
        <v>1229</v>
      </c>
      <c r="B1230">
        <v>72</v>
      </c>
      <c r="D1230">
        <v>701000001</v>
      </c>
      <c r="E1230" s="139">
        <v>45012</v>
      </c>
      <c r="F1230">
        <f t="shared" si="57"/>
        <v>3</v>
      </c>
      <c r="G1230" s="139">
        <v>45012</v>
      </c>
      <c r="H1230">
        <f t="shared" si="58"/>
        <v>16</v>
      </c>
      <c r="I1230" s="139" t="s">
        <v>3983</v>
      </c>
      <c r="J1230" t="e">
        <f>VLOOKUP(I1230,'C701- Recalculate'!$D$27:$D$751,1,0)</f>
        <v>#N/A</v>
      </c>
      <c r="K1230">
        <v>0</v>
      </c>
      <c r="L1230">
        <v>855326</v>
      </c>
      <c r="M1230" s="138">
        <f t="shared" si="59"/>
        <v>-855326</v>
      </c>
      <c r="N1230" t="s">
        <v>178</v>
      </c>
      <c r="P1230" t="s">
        <v>3984</v>
      </c>
      <c r="R1230" t="s">
        <v>3985</v>
      </c>
      <c r="T1230" t="s">
        <v>1462</v>
      </c>
    </row>
    <row r="1231" spans="1:20" hidden="1">
      <c r="A1231">
        <v>1230</v>
      </c>
      <c r="B1231">
        <v>72</v>
      </c>
      <c r="D1231">
        <v>701000001</v>
      </c>
      <c r="E1231" s="139">
        <v>45075</v>
      </c>
      <c r="F1231">
        <f t="shared" si="57"/>
        <v>5</v>
      </c>
      <c r="G1231" s="139">
        <v>45075</v>
      </c>
      <c r="H1231">
        <f t="shared" si="58"/>
        <v>16</v>
      </c>
      <c r="I1231" s="139" t="s">
        <v>3986</v>
      </c>
      <c r="J1231" t="e">
        <f>VLOOKUP(I1231,'C701- Recalculate'!$D$27:$D$751,1,0)</f>
        <v>#N/A</v>
      </c>
      <c r="K1231">
        <v>0</v>
      </c>
      <c r="L1231">
        <v>887119</v>
      </c>
      <c r="M1231" s="138">
        <f t="shared" si="59"/>
        <v>-887119</v>
      </c>
      <c r="N1231" t="s">
        <v>178</v>
      </c>
      <c r="P1231" t="s">
        <v>3984</v>
      </c>
      <c r="R1231" t="s">
        <v>3985</v>
      </c>
      <c r="T1231" t="s">
        <v>1462</v>
      </c>
    </row>
    <row r="1232" spans="1:20" hidden="1">
      <c r="A1232">
        <v>1231</v>
      </c>
      <c r="B1232">
        <v>69</v>
      </c>
      <c r="D1232">
        <v>701000002</v>
      </c>
      <c r="E1232" s="139">
        <v>45033</v>
      </c>
      <c r="F1232">
        <f t="shared" si="57"/>
        <v>4</v>
      </c>
      <c r="G1232" s="139">
        <v>45033</v>
      </c>
      <c r="H1232">
        <f t="shared" si="58"/>
        <v>16</v>
      </c>
      <c r="I1232" t="s">
        <v>2376</v>
      </c>
      <c r="J1232" t="str">
        <f>VLOOKUP(I1232,'C701- Recalculate'!$D$27:$D$751,1,0)</f>
        <v>069MPI1231040004</v>
      </c>
      <c r="K1232">
        <v>0</v>
      </c>
      <c r="L1232">
        <v>16712329</v>
      </c>
      <c r="M1232" s="138">
        <f t="shared" si="59"/>
        <v>-16712329</v>
      </c>
      <c r="N1232" t="s">
        <v>178</v>
      </c>
      <c r="P1232" t="s">
        <v>3839</v>
      </c>
      <c r="R1232" t="s">
        <v>3808</v>
      </c>
    </row>
    <row r="1233" spans="1:18" hidden="1">
      <c r="A1233">
        <v>1232</v>
      </c>
      <c r="B1233">
        <v>69</v>
      </c>
      <c r="D1233">
        <v>701000002</v>
      </c>
      <c r="E1233" s="139">
        <v>45034</v>
      </c>
      <c r="F1233">
        <f t="shared" si="57"/>
        <v>4</v>
      </c>
      <c r="G1233" s="139">
        <v>45034</v>
      </c>
      <c r="H1233">
        <f t="shared" si="58"/>
        <v>16</v>
      </c>
      <c r="I1233" t="s">
        <v>2285</v>
      </c>
      <c r="J1233" t="str">
        <f>VLOOKUP(I1233,'C701- Recalculate'!$D$27:$D$751,1,0)</f>
        <v>069MPI1230790001</v>
      </c>
      <c r="K1233">
        <v>0</v>
      </c>
      <c r="L1233">
        <v>38356165</v>
      </c>
      <c r="M1233" s="138">
        <f t="shared" si="59"/>
        <v>-38356165</v>
      </c>
      <c r="N1233" t="s">
        <v>178</v>
      </c>
      <c r="P1233" t="s">
        <v>3839</v>
      </c>
      <c r="R1233" t="s">
        <v>3808</v>
      </c>
    </row>
    <row r="1234" spans="1:18" hidden="1">
      <c r="A1234">
        <v>1233</v>
      </c>
      <c r="B1234">
        <v>69</v>
      </c>
      <c r="D1234">
        <v>701000002</v>
      </c>
      <c r="E1234" s="139">
        <v>45034</v>
      </c>
      <c r="F1234">
        <f t="shared" si="57"/>
        <v>4</v>
      </c>
      <c r="G1234" s="139">
        <v>45034</v>
      </c>
      <c r="H1234">
        <f t="shared" si="58"/>
        <v>16</v>
      </c>
      <c r="I1234" t="s">
        <v>2393</v>
      </c>
      <c r="J1234" t="str">
        <f>VLOOKUP(I1234,'C701- Recalculate'!$D$27:$D$751,1,0)</f>
        <v>069MPI1231080002</v>
      </c>
      <c r="K1234">
        <v>0</v>
      </c>
      <c r="L1234">
        <v>62904110</v>
      </c>
      <c r="M1234" s="138">
        <f t="shared" si="59"/>
        <v>-62904110</v>
      </c>
      <c r="N1234" t="s">
        <v>178</v>
      </c>
      <c r="P1234" t="s">
        <v>3839</v>
      </c>
      <c r="R1234" t="s">
        <v>3808</v>
      </c>
    </row>
    <row r="1235" spans="1:18" hidden="1">
      <c r="A1235">
        <v>1234</v>
      </c>
      <c r="B1235">
        <v>69</v>
      </c>
      <c r="D1235">
        <v>701000002</v>
      </c>
      <c r="E1235" s="139">
        <v>45035</v>
      </c>
      <c r="F1235">
        <f t="shared" si="57"/>
        <v>4</v>
      </c>
      <c r="G1235" s="139">
        <v>45035</v>
      </c>
      <c r="H1235">
        <f t="shared" si="58"/>
        <v>16</v>
      </c>
      <c r="I1235" t="s">
        <v>2055</v>
      </c>
      <c r="J1235" t="str">
        <f>VLOOKUP(I1235,'C701- Recalculate'!$D$27:$D$751,1,0)</f>
        <v>069MPI1230460006</v>
      </c>
      <c r="K1235">
        <v>0</v>
      </c>
      <c r="L1235">
        <v>54109589</v>
      </c>
      <c r="M1235" s="138">
        <f t="shared" si="59"/>
        <v>-54109589</v>
      </c>
      <c r="N1235" t="s">
        <v>178</v>
      </c>
      <c r="P1235" t="s">
        <v>3839</v>
      </c>
      <c r="R1235" t="s">
        <v>3808</v>
      </c>
    </row>
    <row r="1236" spans="1:18" hidden="1">
      <c r="A1236">
        <v>1235</v>
      </c>
      <c r="B1236">
        <v>69</v>
      </c>
      <c r="D1236">
        <v>701000002</v>
      </c>
      <c r="E1236" s="139">
        <v>45035</v>
      </c>
      <c r="F1236">
        <f t="shared" si="57"/>
        <v>4</v>
      </c>
      <c r="G1236" s="139">
        <v>45035</v>
      </c>
      <c r="H1236">
        <f t="shared" si="58"/>
        <v>16</v>
      </c>
      <c r="I1236" t="s">
        <v>2396</v>
      </c>
      <c r="J1236" t="str">
        <f>VLOOKUP(I1236,'C701- Recalculate'!$D$27:$D$751,1,0)</f>
        <v>069MPI1231080004</v>
      </c>
      <c r="K1236">
        <v>0</v>
      </c>
      <c r="L1236">
        <v>55479452</v>
      </c>
      <c r="M1236" s="138">
        <f t="shared" si="59"/>
        <v>-55479452</v>
      </c>
      <c r="N1236" t="s">
        <v>178</v>
      </c>
      <c r="P1236" t="s">
        <v>3839</v>
      </c>
      <c r="R1236" t="s">
        <v>3808</v>
      </c>
    </row>
    <row r="1237" spans="1:18" hidden="1">
      <c r="A1237">
        <v>1236</v>
      </c>
      <c r="B1237">
        <v>69</v>
      </c>
      <c r="D1237">
        <v>701000002</v>
      </c>
      <c r="E1237" s="139">
        <v>45035</v>
      </c>
      <c r="F1237">
        <f t="shared" si="57"/>
        <v>4</v>
      </c>
      <c r="G1237" s="139">
        <v>45035</v>
      </c>
      <c r="H1237">
        <f t="shared" si="58"/>
        <v>16</v>
      </c>
      <c r="I1237" t="s">
        <v>2399</v>
      </c>
      <c r="J1237" t="str">
        <f>VLOOKUP(I1237,'C701- Recalculate'!$D$27:$D$751,1,0)</f>
        <v>069MPI1231090001</v>
      </c>
      <c r="K1237">
        <v>0</v>
      </c>
      <c r="L1237">
        <v>49863014</v>
      </c>
      <c r="M1237" s="138">
        <f t="shared" si="59"/>
        <v>-49863014</v>
      </c>
      <c r="N1237" t="s">
        <v>178</v>
      </c>
      <c r="P1237" t="s">
        <v>3839</v>
      </c>
      <c r="R1237" t="s">
        <v>3808</v>
      </c>
    </row>
    <row r="1238" spans="1:18" hidden="1">
      <c r="A1238">
        <v>1237</v>
      </c>
      <c r="B1238">
        <v>69</v>
      </c>
      <c r="D1238">
        <v>701000002</v>
      </c>
      <c r="E1238" s="139">
        <v>45036</v>
      </c>
      <c r="F1238">
        <f t="shared" si="57"/>
        <v>4</v>
      </c>
      <c r="G1238" s="139">
        <v>45036</v>
      </c>
      <c r="H1238">
        <f t="shared" si="58"/>
        <v>16</v>
      </c>
      <c r="I1238" t="s">
        <v>2381</v>
      </c>
      <c r="J1238" t="str">
        <f>VLOOKUP(I1238,'C701- Recalculate'!$D$27:$D$751,1,0)</f>
        <v>069MPI1231040003</v>
      </c>
      <c r="K1238">
        <v>0</v>
      </c>
      <c r="L1238">
        <v>50958904</v>
      </c>
      <c r="M1238" s="138">
        <f t="shared" si="59"/>
        <v>-50958904</v>
      </c>
      <c r="N1238" t="s">
        <v>178</v>
      </c>
      <c r="P1238" t="s">
        <v>3839</v>
      </c>
      <c r="R1238" t="s">
        <v>3808</v>
      </c>
    </row>
    <row r="1239" spans="1:18" hidden="1">
      <c r="A1239">
        <v>1238</v>
      </c>
      <c r="B1239">
        <v>69</v>
      </c>
      <c r="D1239">
        <v>701000002</v>
      </c>
      <c r="E1239" s="139">
        <v>45036</v>
      </c>
      <c r="F1239">
        <f t="shared" si="57"/>
        <v>4</v>
      </c>
      <c r="G1239" s="139">
        <v>45036</v>
      </c>
      <c r="H1239">
        <f t="shared" si="58"/>
        <v>16</v>
      </c>
      <c r="I1239" t="s">
        <v>2376</v>
      </c>
      <c r="J1239" t="str">
        <f>VLOOKUP(I1239,'C701- Recalculate'!$D$27:$D$751,1,0)</f>
        <v>069MPI1231040004</v>
      </c>
      <c r="K1239">
        <v>0</v>
      </c>
      <c r="L1239">
        <v>16712328</v>
      </c>
      <c r="M1239" s="138">
        <f t="shared" si="59"/>
        <v>-16712328</v>
      </c>
      <c r="N1239" t="s">
        <v>178</v>
      </c>
      <c r="P1239" t="s">
        <v>3839</v>
      </c>
      <c r="R1239" t="s">
        <v>3808</v>
      </c>
    </row>
    <row r="1240" spans="1:18" hidden="1">
      <c r="A1240">
        <v>1239</v>
      </c>
      <c r="B1240">
        <v>69</v>
      </c>
      <c r="D1240">
        <v>701000002</v>
      </c>
      <c r="E1240" s="139">
        <v>45036</v>
      </c>
      <c r="F1240">
        <f t="shared" si="57"/>
        <v>4</v>
      </c>
      <c r="G1240" s="139">
        <v>45036</v>
      </c>
      <c r="H1240">
        <f t="shared" si="58"/>
        <v>16</v>
      </c>
      <c r="I1240" t="s">
        <v>2404</v>
      </c>
      <c r="J1240" t="str">
        <f>VLOOKUP(I1240,'C701- Recalculate'!$D$27:$D$751,1,0)</f>
        <v>069MPI1231100002</v>
      </c>
      <c r="K1240">
        <v>0</v>
      </c>
      <c r="L1240">
        <v>69178082</v>
      </c>
      <c r="M1240" s="138">
        <f t="shared" si="59"/>
        <v>-69178082</v>
      </c>
      <c r="N1240" t="s">
        <v>178</v>
      </c>
      <c r="P1240" t="s">
        <v>3839</v>
      </c>
      <c r="R1240" t="s">
        <v>3808</v>
      </c>
    </row>
    <row r="1241" spans="1:18" hidden="1">
      <c r="A1241">
        <v>1240</v>
      </c>
      <c r="B1241">
        <v>69</v>
      </c>
      <c r="D1241">
        <v>701000002</v>
      </c>
      <c r="E1241" s="139">
        <v>45040</v>
      </c>
      <c r="F1241">
        <f t="shared" si="57"/>
        <v>4</v>
      </c>
      <c r="G1241" s="139">
        <v>45040</v>
      </c>
      <c r="H1241">
        <f t="shared" si="58"/>
        <v>16</v>
      </c>
      <c r="I1241" t="s">
        <v>2381</v>
      </c>
      <c r="J1241" t="str">
        <f>VLOOKUP(I1241,'C701- Recalculate'!$D$27:$D$751,1,0)</f>
        <v>069MPI1231040003</v>
      </c>
      <c r="K1241">
        <v>0</v>
      </c>
      <c r="L1241">
        <v>101917808</v>
      </c>
      <c r="M1241" s="138">
        <f t="shared" si="59"/>
        <v>-101917808</v>
      </c>
      <c r="N1241" t="s">
        <v>178</v>
      </c>
      <c r="P1241" t="s">
        <v>3839</v>
      </c>
      <c r="R1241" t="s">
        <v>3808</v>
      </c>
    </row>
    <row r="1242" spans="1:18" hidden="1">
      <c r="A1242">
        <v>1241</v>
      </c>
      <c r="B1242">
        <v>69</v>
      </c>
      <c r="D1242">
        <v>701000002</v>
      </c>
      <c r="E1242" s="139">
        <v>45040</v>
      </c>
      <c r="F1242">
        <f t="shared" si="57"/>
        <v>4</v>
      </c>
      <c r="G1242" s="139">
        <v>45040</v>
      </c>
      <c r="H1242">
        <f t="shared" si="58"/>
        <v>16</v>
      </c>
      <c r="I1242" t="s">
        <v>2408</v>
      </c>
      <c r="J1242" t="str">
        <f>VLOOKUP(I1242,'C701- Recalculate'!$D$27:$D$751,1,0)</f>
        <v>069MPI1231100001</v>
      </c>
      <c r="K1242">
        <v>0</v>
      </c>
      <c r="L1242">
        <v>141095891</v>
      </c>
      <c r="M1242" s="138">
        <f t="shared" si="59"/>
        <v>-141095891</v>
      </c>
      <c r="N1242" t="s">
        <v>178</v>
      </c>
      <c r="P1242" t="s">
        <v>3839</v>
      </c>
      <c r="R1242" t="s">
        <v>3808</v>
      </c>
    </row>
    <row r="1243" spans="1:18" hidden="1">
      <c r="A1243">
        <v>1242</v>
      </c>
      <c r="B1243">
        <v>69</v>
      </c>
      <c r="D1243">
        <v>701000002</v>
      </c>
      <c r="E1243" s="139">
        <v>45041</v>
      </c>
      <c r="F1243">
        <f t="shared" si="57"/>
        <v>4</v>
      </c>
      <c r="G1243" s="139">
        <v>45041</v>
      </c>
      <c r="H1243">
        <f t="shared" si="58"/>
        <v>16</v>
      </c>
      <c r="I1243" t="s">
        <v>2381</v>
      </c>
      <c r="J1243" t="str">
        <f>VLOOKUP(I1243,'C701- Recalculate'!$D$27:$D$751,1,0)</f>
        <v>069MPI1231040003</v>
      </c>
      <c r="K1243">
        <v>0</v>
      </c>
      <c r="L1243">
        <v>50958904</v>
      </c>
      <c r="M1243" s="138">
        <f t="shared" si="59"/>
        <v>-50958904</v>
      </c>
      <c r="N1243" t="s">
        <v>178</v>
      </c>
      <c r="P1243" t="s">
        <v>3839</v>
      </c>
      <c r="R1243" t="s">
        <v>3808</v>
      </c>
    </row>
    <row r="1244" spans="1:18" hidden="1">
      <c r="A1244">
        <v>1243</v>
      </c>
      <c r="B1244">
        <v>69</v>
      </c>
      <c r="D1244">
        <v>701000002</v>
      </c>
      <c r="E1244" s="139">
        <v>45041</v>
      </c>
      <c r="F1244">
        <f t="shared" si="57"/>
        <v>4</v>
      </c>
      <c r="G1244" s="139">
        <v>45041</v>
      </c>
      <c r="H1244">
        <f t="shared" si="58"/>
        <v>16</v>
      </c>
      <c r="I1244" t="s">
        <v>2404</v>
      </c>
      <c r="J1244" t="str">
        <f>VLOOKUP(I1244,'C701- Recalculate'!$D$27:$D$751,1,0)</f>
        <v>069MPI1231100002</v>
      </c>
      <c r="K1244">
        <v>0</v>
      </c>
      <c r="L1244">
        <v>69178082</v>
      </c>
      <c r="M1244" s="138">
        <f t="shared" si="59"/>
        <v>-69178082</v>
      </c>
      <c r="N1244" t="s">
        <v>178</v>
      </c>
      <c r="P1244" t="s">
        <v>3839</v>
      </c>
      <c r="R1244" t="s">
        <v>3808</v>
      </c>
    </row>
    <row r="1245" spans="1:18" hidden="1">
      <c r="A1245">
        <v>1244</v>
      </c>
      <c r="B1245">
        <v>69</v>
      </c>
      <c r="D1245">
        <v>701000002</v>
      </c>
      <c r="E1245" s="139">
        <v>45041</v>
      </c>
      <c r="F1245">
        <f t="shared" si="57"/>
        <v>4</v>
      </c>
      <c r="G1245" s="139">
        <v>45041</v>
      </c>
      <c r="H1245">
        <f t="shared" si="58"/>
        <v>16</v>
      </c>
      <c r="I1245" t="s">
        <v>2416</v>
      </c>
      <c r="J1245" t="str">
        <f>VLOOKUP(I1245,'C701- Recalculate'!$D$27:$D$751,1,0)</f>
        <v>069MPI1231140001</v>
      </c>
      <c r="K1245">
        <v>0</v>
      </c>
      <c r="L1245">
        <v>56438356</v>
      </c>
      <c r="M1245" s="138">
        <f t="shared" si="59"/>
        <v>-56438356</v>
      </c>
      <c r="N1245" t="s">
        <v>178</v>
      </c>
      <c r="P1245" t="s">
        <v>3839</v>
      </c>
      <c r="R1245" t="s">
        <v>3808</v>
      </c>
    </row>
    <row r="1246" spans="1:18" hidden="1">
      <c r="A1246">
        <v>1245</v>
      </c>
      <c r="B1246">
        <v>69</v>
      </c>
      <c r="D1246">
        <v>701000002</v>
      </c>
      <c r="E1246" s="139">
        <v>45042</v>
      </c>
      <c r="F1246">
        <f t="shared" si="57"/>
        <v>4</v>
      </c>
      <c r="G1246" s="139">
        <v>45042</v>
      </c>
      <c r="H1246">
        <f t="shared" si="58"/>
        <v>16</v>
      </c>
      <c r="I1246" t="s">
        <v>1893</v>
      </c>
      <c r="J1246" t="str">
        <f>VLOOKUP(I1246,'C701- Recalculate'!$D$27:$D$751,1,0)</f>
        <v>069MPI1230390003</v>
      </c>
      <c r="K1246">
        <v>0</v>
      </c>
      <c r="L1246">
        <v>48493150</v>
      </c>
      <c r="M1246" s="138">
        <f t="shared" si="59"/>
        <v>-48493150</v>
      </c>
      <c r="N1246" t="s">
        <v>178</v>
      </c>
      <c r="P1246" t="s">
        <v>3839</v>
      </c>
      <c r="R1246" t="s">
        <v>3808</v>
      </c>
    </row>
    <row r="1247" spans="1:18" hidden="1">
      <c r="A1247">
        <v>1246</v>
      </c>
      <c r="B1247">
        <v>69</v>
      </c>
      <c r="D1247">
        <v>701000002</v>
      </c>
      <c r="E1247" s="139">
        <v>45042</v>
      </c>
      <c r="F1247">
        <f t="shared" si="57"/>
        <v>4</v>
      </c>
      <c r="G1247" s="139">
        <v>45042</v>
      </c>
      <c r="H1247">
        <f t="shared" si="58"/>
        <v>16</v>
      </c>
      <c r="I1247" t="s">
        <v>2171</v>
      </c>
      <c r="J1247" t="str">
        <f>VLOOKUP(I1247,'C701- Recalculate'!$D$27:$D$751,1,0)</f>
        <v>069MPI1230520007</v>
      </c>
      <c r="K1247">
        <v>0</v>
      </c>
      <c r="L1247">
        <v>56164384</v>
      </c>
      <c r="M1247" s="138">
        <f t="shared" si="59"/>
        <v>-56164384</v>
      </c>
      <c r="N1247" t="s">
        <v>178</v>
      </c>
      <c r="P1247" t="s">
        <v>3839</v>
      </c>
      <c r="R1247" t="s">
        <v>3808</v>
      </c>
    </row>
    <row r="1248" spans="1:18" hidden="1">
      <c r="A1248">
        <v>1247</v>
      </c>
      <c r="B1248">
        <v>69</v>
      </c>
      <c r="D1248">
        <v>701000002</v>
      </c>
      <c r="E1248" s="139">
        <v>45042</v>
      </c>
      <c r="F1248">
        <f t="shared" si="57"/>
        <v>4</v>
      </c>
      <c r="G1248" s="139">
        <v>45042</v>
      </c>
      <c r="H1248">
        <f t="shared" si="58"/>
        <v>16</v>
      </c>
      <c r="I1248" t="s">
        <v>2408</v>
      </c>
      <c r="J1248" t="str">
        <f>VLOOKUP(I1248,'C701- Recalculate'!$D$27:$D$751,1,0)</f>
        <v>069MPI1231100001</v>
      </c>
      <c r="K1248">
        <v>0</v>
      </c>
      <c r="L1248">
        <v>70547945</v>
      </c>
      <c r="M1248" s="138">
        <f t="shared" si="59"/>
        <v>-70547945</v>
      </c>
      <c r="N1248" t="s">
        <v>178</v>
      </c>
      <c r="P1248" t="s">
        <v>3839</v>
      </c>
      <c r="R1248" t="s">
        <v>3808</v>
      </c>
    </row>
    <row r="1249" spans="1:18" hidden="1">
      <c r="A1249">
        <v>1248</v>
      </c>
      <c r="B1249">
        <v>69</v>
      </c>
      <c r="D1249">
        <v>701000002</v>
      </c>
      <c r="E1249" s="139">
        <v>45044</v>
      </c>
      <c r="F1249">
        <f t="shared" si="57"/>
        <v>4</v>
      </c>
      <c r="G1249" s="139">
        <v>45044</v>
      </c>
      <c r="H1249">
        <f t="shared" si="58"/>
        <v>16</v>
      </c>
      <c r="I1249" t="s">
        <v>2055</v>
      </c>
      <c r="J1249" t="str">
        <f>VLOOKUP(I1249,'C701- Recalculate'!$D$27:$D$751,1,0)</f>
        <v>069MPI1230460006</v>
      </c>
      <c r="K1249">
        <v>0</v>
      </c>
      <c r="L1249">
        <v>162328767</v>
      </c>
      <c r="M1249" s="138">
        <f t="shared" si="59"/>
        <v>-162328767</v>
      </c>
      <c r="N1249" t="s">
        <v>178</v>
      </c>
      <c r="P1249" t="s">
        <v>3839</v>
      </c>
      <c r="R1249" t="s">
        <v>3808</v>
      </c>
    </row>
    <row r="1250" spans="1:18" hidden="1">
      <c r="A1250">
        <v>1249</v>
      </c>
      <c r="B1250">
        <v>69</v>
      </c>
      <c r="D1250">
        <v>701000002</v>
      </c>
      <c r="E1250" s="139">
        <v>45019</v>
      </c>
      <c r="F1250">
        <f t="shared" si="57"/>
        <v>4</v>
      </c>
      <c r="G1250" s="139">
        <v>45019</v>
      </c>
      <c r="H1250">
        <f t="shared" si="58"/>
        <v>16</v>
      </c>
      <c r="I1250" t="s">
        <v>2055</v>
      </c>
      <c r="J1250" t="str">
        <f>VLOOKUP(I1250,'C701- Recalculate'!$D$27:$D$751,1,0)</f>
        <v>069MPI1230460006</v>
      </c>
      <c r="K1250">
        <v>0</v>
      </c>
      <c r="L1250">
        <v>108219178</v>
      </c>
      <c r="M1250" s="138">
        <f t="shared" si="59"/>
        <v>-108219178</v>
      </c>
      <c r="N1250" t="s">
        <v>178</v>
      </c>
      <c r="P1250" t="s">
        <v>3839</v>
      </c>
      <c r="R1250" t="s">
        <v>3808</v>
      </c>
    </row>
    <row r="1251" spans="1:18" hidden="1">
      <c r="A1251">
        <v>1250</v>
      </c>
      <c r="B1251">
        <v>69</v>
      </c>
      <c r="D1251">
        <v>701000002</v>
      </c>
      <c r="E1251" s="139">
        <v>45019</v>
      </c>
      <c r="F1251">
        <f t="shared" si="57"/>
        <v>4</v>
      </c>
      <c r="G1251" s="139">
        <v>45019</v>
      </c>
      <c r="H1251">
        <f t="shared" si="58"/>
        <v>16</v>
      </c>
      <c r="I1251" t="s">
        <v>2282</v>
      </c>
      <c r="J1251" t="str">
        <f>VLOOKUP(I1251,'C701- Recalculate'!$D$27:$D$751,1,0)</f>
        <v>069MPI1230760001</v>
      </c>
      <c r="K1251">
        <v>0</v>
      </c>
      <c r="L1251">
        <v>155616438</v>
      </c>
      <c r="M1251" s="138">
        <f t="shared" si="59"/>
        <v>-155616438</v>
      </c>
      <c r="N1251" t="s">
        <v>178</v>
      </c>
      <c r="P1251" t="s">
        <v>3839</v>
      </c>
      <c r="R1251" t="s">
        <v>3808</v>
      </c>
    </row>
    <row r="1252" spans="1:18" hidden="1">
      <c r="A1252">
        <v>1251</v>
      </c>
      <c r="B1252">
        <v>69</v>
      </c>
      <c r="D1252">
        <v>701000002</v>
      </c>
      <c r="E1252" s="139">
        <v>45019</v>
      </c>
      <c r="F1252">
        <f t="shared" si="57"/>
        <v>4</v>
      </c>
      <c r="G1252" s="139">
        <v>45019</v>
      </c>
      <c r="H1252">
        <f t="shared" si="58"/>
        <v>16</v>
      </c>
      <c r="I1252" t="s">
        <v>2276</v>
      </c>
      <c r="J1252" t="str">
        <f>VLOOKUP(I1252,'C701- Recalculate'!$D$27:$D$751,1,0)</f>
        <v>069MPI1230760003</v>
      </c>
      <c r="K1252">
        <v>0</v>
      </c>
      <c r="L1252">
        <v>50684931</v>
      </c>
      <c r="M1252" s="138">
        <f t="shared" si="59"/>
        <v>-50684931</v>
      </c>
      <c r="N1252" t="s">
        <v>178</v>
      </c>
      <c r="P1252" t="s">
        <v>3839</v>
      </c>
      <c r="R1252" t="s">
        <v>3808</v>
      </c>
    </row>
    <row r="1253" spans="1:18" hidden="1">
      <c r="A1253">
        <v>1252</v>
      </c>
      <c r="B1253">
        <v>69</v>
      </c>
      <c r="D1253">
        <v>701000002</v>
      </c>
      <c r="E1253" s="139">
        <v>45019</v>
      </c>
      <c r="F1253">
        <f t="shared" si="57"/>
        <v>4</v>
      </c>
      <c r="G1253" s="139">
        <v>45019</v>
      </c>
      <c r="H1253">
        <f t="shared" si="58"/>
        <v>16</v>
      </c>
      <c r="I1253" t="s">
        <v>2310</v>
      </c>
      <c r="J1253" t="str">
        <f>VLOOKUP(I1253,'C701- Recalculate'!$D$27:$D$751,1,0)</f>
        <v>069MPI1230820001</v>
      </c>
      <c r="K1253">
        <v>0</v>
      </c>
      <c r="L1253">
        <v>21232877</v>
      </c>
      <c r="M1253" s="138">
        <f t="shared" si="59"/>
        <v>-21232877</v>
      </c>
      <c r="N1253" t="s">
        <v>178</v>
      </c>
      <c r="P1253" t="s">
        <v>3839</v>
      </c>
      <c r="R1253" t="s">
        <v>3808</v>
      </c>
    </row>
    <row r="1254" spans="1:18" hidden="1">
      <c r="A1254">
        <v>1253</v>
      </c>
      <c r="B1254">
        <v>69</v>
      </c>
      <c r="D1254">
        <v>701000002</v>
      </c>
      <c r="E1254" s="139">
        <v>45019</v>
      </c>
      <c r="F1254">
        <f t="shared" si="57"/>
        <v>4</v>
      </c>
      <c r="G1254" s="139">
        <v>45019</v>
      </c>
      <c r="H1254">
        <f t="shared" si="58"/>
        <v>16</v>
      </c>
      <c r="I1254" t="s">
        <v>2354</v>
      </c>
      <c r="J1254" t="str">
        <f>VLOOKUP(I1254,'C701- Recalculate'!$D$27:$D$751,1,0)</f>
        <v>069MPI1230900002</v>
      </c>
      <c r="K1254">
        <v>0</v>
      </c>
      <c r="L1254">
        <v>24657534</v>
      </c>
      <c r="M1254" s="138">
        <f t="shared" si="59"/>
        <v>-24657534</v>
      </c>
      <c r="N1254" t="s">
        <v>178</v>
      </c>
      <c r="P1254" t="s">
        <v>3839</v>
      </c>
      <c r="R1254" t="s">
        <v>3808</v>
      </c>
    </row>
    <row r="1255" spans="1:18" hidden="1">
      <c r="A1255">
        <v>1254</v>
      </c>
      <c r="B1255">
        <v>69</v>
      </c>
      <c r="D1255">
        <v>701000002</v>
      </c>
      <c r="E1255" s="139">
        <v>45020</v>
      </c>
      <c r="F1255">
        <f t="shared" si="57"/>
        <v>4</v>
      </c>
      <c r="G1255" s="139">
        <v>45020</v>
      </c>
      <c r="H1255">
        <f t="shared" si="58"/>
        <v>16</v>
      </c>
      <c r="I1255" t="s">
        <v>2265</v>
      </c>
      <c r="J1255" t="str">
        <f>VLOOKUP(I1255,'C701- Recalculate'!$D$27:$D$751,1,0)</f>
        <v>069MPI1230740001</v>
      </c>
      <c r="K1255">
        <v>0</v>
      </c>
      <c r="L1255">
        <v>29315068</v>
      </c>
      <c r="M1255" s="138">
        <f t="shared" si="59"/>
        <v>-29315068</v>
      </c>
      <c r="N1255" t="s">
        <v>178</v>
      </c>
      <c r="P1255" t="s">
        <v>3839</v>
      </c>
      <c r="R1255" t="s">
        <v>3808</v>
      </c>
    </row>
    <row r="1256" spans="1:18" hidden="1">
      <c r="A1256">
        <v>1255</v>
      </c>
      <c r="B1256">
        <v>69</v>
      </c>
      <c r="D1256">
        <v>701000002</v>
      </c>
      <c r="E1256" s="139">
        <v>45020</v>
      </c>
      <c r="F1256">
        <f t="shared" si="57"/>
        <v>4</v>
      </c>
      <c r="G1256" s="139">
        <v>45020</v>
      </c>
      <c r="H1256">
        <f t="shared" si="58"/>
        <v>16</v>
      </c>
      <c r="I1256" t="s">
        <v>2289</v>
      </c>
      <c r="J1256" t="str">
        <f>VLOOKUP(I1256,'C701- Recalculate'!$D$27:$D$751,1,0)</f>
        <v>069MPI1230790002</v>
      </c>
      <c r="K1256">
        <v>0</v>
      </c>
      <c r="L1256">
        <v>36986301</v>
      </c>
      <c r="M1256" s="138">
        <f t="shared" si="59"/>
        <v>-36986301</v>
      </c>
      <c r="N1256" t="s">
        <v>178</v>
      </c>
      <c r="P1256" t="s">
        <v>3839</v>
      </c>
      <c r="R1256" t="s">
        <v>3808</v>
      </c>
    </row>
    <row r="1257" spans="1:18" hidden="1">
      <c r="A1257">
        <v>1256</v>
      </c>
      <c r="B1257">
        <v>69</v>
      </c>
      <c r="D1257">
        <v>701000002</v>
      </c>
      <c r="E1257" s="139">
        <v>45021</v>
      </c>
      <c r="F1257">
        <f t="shared" si="57"/>
        <v>4</v>
      </c>
      <c r="G1257" s="139">
        <v>45021</v>
      </c>
      <c r="H1257">
        <f t="shared" si="58"/>
        <v>16</v>
      </c>
      <c r="I1257" t="s">
        <v>2171</v>
      </c>
      <c r="J1257" t="str">
        <f>VLOOKUP(I1257,'C701- Recalculate'!$D$27:$D$751,1,0)</f>
        <v>069MPI1230520007</v>
      </c>
      <c r="K1257">
        <v>0</v>
      </c>
      <c r="L1257">
        <v>56164384</v>
      </c>
      <c r="M1257" s="138">
        <f t="shared" si="59"/>
        <v>-56164384</v>
      </c>
      <c r="N1257" t="s">
        <v>178</v>
      </c>
      <c r="P1257" t="s">
        <v>3839</v>
      </c>
      <c r="R1257" t="s">
        <v>3808</v>
      </c>
    </row>
    <row r="1258" spans="1:18" hidden="1">
      <c r="A1258">
        <v>1257</v>
      </c>
      <c r="B1258">
        <v>69</v>
      </c>
      <c r="D1258">
        <v>701000002</v>
      </c>
      <c r="E1258" s="139">
        <v>45022</v>
      </c>
      <c r="F1258">
        <f t="shared" si="57"/>
        <v>4</v>
      </c>
      <c r="G1258" s="139">
        <v>45022</v>
      </c>
      <c r="H1258">
        <f t="shared" si="58"/>
        <v>16</v>
      </c>
      <c r="I1258" t="s">
        <v>1893</v>
      </c>
      <c r="J1258" t="str">
        <f>VLOOKUP(I1258,'C701- Recalculate'!$D$27:$D$751,1,0)</f>
        <v>069MPI1230390003</v>
      </c>
      <c r="K1258">
        <v>0</v>
      </c>
      <c r="L1258">
        <v>48493151</v>
      </c>
      <c r="M1258" s="138">
        <f t="shared" si="59"/>
        <v>-48493151</v>
      </c>
      <c r="N1258" t="s">
        <v>178</v>
      </c>
      <c r="P1258" t="s">
        <v>3839</v>
      </c>
      <c r="R1258" t="s">
        <v>3808</v>
      </c>
    </row>
    <row r="1259" spans="1:18" hidden="1">
      <c r="A1259">
        <v>1258</v>
      </c>
      <c r="B1259">
        <v>69</v>
      </c>
      <c r="D1259">
        <v>701000002</v>
      </c>
      <c r="E1259" s="139">
        <v>45022</v>
      </c>
      <c r="F1259">
        <f t="shared" si="57"/>
        <v>4</v>
      </c>
      <c r="G1259" s="139">
        <v>45022</v>
      </c>
      <c r="H1259">
        <f t="shared" si="58"/>
        <v>16</v>
      </c>
      <c r="I1259" t="s">
        <v>2279</v>
      </c>
      <c r="J1259" t="str">
        <f>VLOOKUP(I1259,'C701- Recalculate'!$D$27:$D$751,1,0)</f>
        <v>069MPI1230760002</v>
      </c>
      <c r="K1259">
        <v>0</v>
      </c>
      <c r="L1259">
        <v>20273973</v>
      </c>
      <c r="M1259" s="138">
        <f t="shared" si="59"/>
        <v>-20273973</v>
      </c>
      <c r="N1259" t="s">
        <v>178</v>
      </c>
      <c r="P1259" t="s">
        <v>3839</v>
      </c>
      <c r="R1259" t="s">
        <v>3808</v>
      </c>
    </row>
    <row r="1260" spans="1:18" hidden="1">
      <c r="A1260">
        <v>1259</v>
      </c>
      <c r="B1260">
        <v>69</v>
      </c>
      <c r="D1260">
        <v>701000002</v>
      </c>
      <c r="E1260" s="139">
        <v>45022</v>
      </c>
      <c r="F1260">
        <f t="shared" si="57"/>
        <v>4</v>
      </c>
      <c r="G1260" s="139">
        <v>45022</v>
      </c>
      <c r="H1260">
        <f t="shared" si="58"/>
        <v>16</v>
      </c>
      <c r="I1260" t="s">
        <v>2310</v>
      </c>
      <c r="J1260" t="str">
        <f>VLOOKUP(I1260,'C701- Recalculate'!$D$27:$D$751,1,0)</f>
        <v>069MPI1230820001</v>
      </c>
      <c r="K1260">
        <v>0</v>
      </c>
      <c r="L1260">
        <v>21232877</v>
      </c>
      <c r="M1260" s="138">
        <f t="shared" si="59"/>
        <v>-21232877</v>
      </c>
      <c r="N1260" t="s">
        <v>178</v>
      </c>
      <c r="P1260" t="s">
        <v>3839</v>
      </c>
      <c r="R1260" t="s">
        <v>3808</v>
      </c>
    </row>
    <row r="1261" spans="1:18" hidden="1">
      <c r="A1261">
        <v>1260</v>
      </c>
      <c r="B1261">
        <v>69</v>
      </c>
      <c r="D1261">
        <v>701000002</v>
      </c>
      <c r="E1261" s="139">
        <v>45023</v>
      </c>
      <c r="F1261">
        <f t="shared" si="57"/>
        <v>4</v>
      </c>
      <c r="G1261" s="139">
        <v>45023</v>
      </c>
      <c r="H1261">
        <f t="shared" si="58"/>
        <v>16</v>
      </c>
      <c r="I1261" t="s">
        <v>1893</v>
      </c>
      <c r="J1261" t="str">
        <f>VLOOKUP(I1261,'C701- Recalculate'!$D$27:$D$751,1,0)</f>
        <v>069MPI1230390003</v>
      </c>
      <c r="K1261">
        <v>0</v>
      </c>
      <c r="L1261">
        <v>48493150</v>
      </c>
      <c r="M1261" s="138">
        <f t="shared" si="59"/>
        <v>-48493150</v>
      </c>
      <c r="N1261" t="s">
        <v>178</v>
      </c>
      <c r="P1261" t="s">
        <v>3839</v>
      </c>
      <c r="R1261" t="s">
        <v>3808</v>
      </c>
    </row>
    <row r="1262" spans="1:18" hidden="1">
      <c r="A1262">
        <v>1261</v>
      </c>
      <c r="B1262">
        <v>69</v>
      </c>
      <c r="D1262">
        <v>701000002</v>
      </c>
      <c r="E1262" s="139">
        <v>45023</v>
      </c>
      <c r="F1262">
        <f t="shared" si="57"/>
        <v>4</v>
      </c>
      <c r="G1262" s="139">
        <v>45023</v>
      </c>
      <c r="H1262">
        <f t="shared" si="58"/>
        <v>16</v>
      </c>
      <c r="I1262" t="s">
        <v>2276</v>
      </c>
      <c r="J1262" t="str">
        <f>VLOOKUP(I1262,'C701- Recalculate'!$D$27:$D$751,1,0)</f>
        <v>069MPI1230760003</v>
      </c>
      <c r="K1262">
        <v>0</v>
      </c>
      <c r="L1262">
        <v>50684931</v>
      </c>
      <c r="M1262" s="138">
        <f t="shared" si="59"/>
        <v>-50684931</v>
      </c>
      <c r="N1262" t="s">
        <v>178</v>
      </c>
      <c r="P1262" t="s">
        <v>3839</v>
      </c>
      <c r="R1262" t="s">
        <v>3808</v>
      </c>
    </row>
    <row r="1263" spans="1:18" hidden="1">
      <c r="A1263">
        <v>1262</v>
      </c>
      <c r="B1263">
        <v>69</v>
      </c>
      <c r="D1263">
        <v>701000002</v>
      </c>
      <c r="E1263" s="139">
        <v>45056</v>
      </c>
      <c r="F1263">
        <f t="shared" si="57"/>
        <v>5</v>
      </c>
      <c r="G1263" s="139">
        <v>45056</v>
      </c>
      <c r="H1263">
        <f t="shared" si="58"/>
        <v>16</v>
      </c>
      <c r="I1263" t="s">
        <v>2393</v>
      </c>
      <c r="J1263" t="str">
        <f>VLOOKUP(I1263,'C701- Recalculate'!$D$27:$D$751,1,0)</f>
        <v>069MPI1231080002</v>
      </c>
      <c r="K1263">
        <v>0</v>
      </c>
      <c r="L1263">
        <v>62904110</v>
      </c>
      <c r="M1263" s="138">
        <f t="shared" si="59"/>
        <v>-62904110</v>
      </c>
      <c r="N1263" t="s">
        <v>178</v>
      </c>
      <c r="P1263" t="s">
        <v>3839</v>
      </c>
      <c r="R1263" t="s">
        <v>3808</v>
      </c>
    </row>
    <row r="1264" spans="1:18" hidden="1">
      <c r="A1264">
        <v>1263</v>
      </c>
      <c r="B1264">
        <v>69</v>
      </c>
      <c r="D1264">
        <v>701000002</v>
      </c>
      <c r="E1264" s="139">
        <v>45057</v>
      </c>
      <c r="F1264">
        <f t="shared" si="57"/>
        <v>5</v>
      </c>
      <c r="G1264" s="139">
        <v>45057</v>
      </c>
      <c r="H1264">
        <f t="shared" si="58"/>
        <v>16</v>
      </c>
      <c r="I1264" t="s">
        <v>2393</v>
      </c>
      <c r="J1264" t="str">
        <f>VLOOKUP(I1264,'C701- Recalculate'!$D$27:$D$751,1,0)</f>
        <v>069MPI1231080002</v>
      </c>
      <c r="K1264">
        <v>0</v>
      </c>
      <c r="L1264">
        <v>62904109</v>
      </c>
      <c r="M1264" s="138">
        <f t="shared" si="59"/>
        <v>-62904109</v>
      </c>
      <c r="N1264" t="s">
        <v>178</v>
      </c>
      <c r="P1264" t="s">
        <v>3839</v>
      </c>
      <c r="R1264" t="s">
        <v>3808</v>
      </c>
    </row>
    <row r="1265" spans="1:18" hidden="1">
      <c r="A1265">
        <v>1264</v>
      </c>
      <c r="B1265">
        <v>69</v>
      </c>
      <c r="D1265">
        <v>701000002</v>
      </c>
      <c r="E1265" s="139">
        <v>45057</v>
      </c>
      <c r="F1265">
        <f t="shared" si="57"/>
        <v>5</v>
      </c>
      <c r="G1265" s="139">
        <v>45057</v>
      </c>
      <c r="H1265">
        <f t="shared" si="58"/>
        <v>16</v>
      </c>
      <c r="I1265" t="s">
        <v>2385</v>
      </c>
      <c r="J1265" t="str">
        <f>VLOOKUP(I1265,'C701- Recalculate'!$D$27:$D$751,1,0)</f>
        <v>069MPI1231080003</v>
      </c>
      <c r="K1265">
        <v>0</v>
      </c>
      <c r="L1265">
        <v>56164383</v>
      </c>
      <c r="M1265" s="138">
        <f t="shared" si="59"/>
        <v>-56164383</v>
      </c>
      <c r="N1265" t="s">
        <v>178</v>
      </c>
      <c r="P1265" t="s">
        <v>3839</v>
      </c>
      <c r="R1265" t="s">
        <v>3808</v>
      </c>
    </row>
    <row r="1266" spans="1:18" hidden="1">
      <c r="A1266">
        <v>1265</v>
      </c>
      <c r="B1266">
        <v>69</v>
      </c>
      <c r="D1266">
        <v>701000002</v>
      </c>
      <c r="E1266" s="139">
        <v>45057</v>
      </c>
      <c r="F1266">
        <f t="shared" si="57"/>
        <v>5</v>
      </c>
      <c r="G1266" s="139">
        <v>45057</v>
      </c>
      <c r="H1266">
        <f t="shared" si="58"/>
        <v>16</v>
      </c>
      <c r="I1266" t="s">
        <v>2423</v>
      </c>
      <c r="J1266" t="str">
        <f>VLOOKUP(I1266,'C701- Recalculate'!$D$27:$D$751,1,0)</f>
        <v>069MPI1231310001</v>
      </c>
      <c r="K1266">
        <v>0</v>
      </c>
      <c r="L1266">
        <v>44520548</v>
      </c>
      <c r="M1266" s="138">
        <f t="shared" si="59"/>
        <v>-44520548</v>
      </c>
      <c r="N1266" t="s">
        <v>178</v>
      </c>
      <c r="P1266" t="s">
        <v>3839</v>
      </c>
      <c r="R1266" t="s">
        <v>3808</v>
      </c>
    </row>
    <row r="1267" spans="1:18" hidden="1">
      <c r="A1267">
        <v>1266</v>
      </c>
      <c r="B1267">
        <v>69</v>
      </c>
      <c r="D1267">
        <v>701000002</v>
      </c>
      <c r="E1267" s="139">
        <v>45058</v>
      </c>
      <c r="F1267">
        <f t="shared" si="57"/>
        <v>5</v>
      </c>
      <c r="G1267" s="139">
        <v>45058</v>
      </c>
      <c r="H1267">
        <f t="shared" si="58"/>
        <v>16</v>
      </c>
      <c r="I1267" t="s">
        <v>2426</v>
      </c>
      <c r="J1267" t="str">
        <f>VLOOKUP(I1267,'C701- Recalculate'!$D$27:$D$751,1,0)</f>
        <v>069MPI1231310002</v>
      </c>
      <c r="K1267">
        <v>0</v>
      </c>
      <c r="L1267">
        <v>44520548</v>
      </c>
      <c r="M1267" s="138">
        <f t="shared" si="59"/>
        <v>-44520548</v>
      </c>
      <c r="N1267" t="s">
        <v>178</v>
      </c>
      <c r="P1267" t="s">
        <v>3839</v>
      </c>
      <c r="R1267" t="s">
        <v>3808</v>
      </c>
    </row>
    <row r="1268" spans="1:18" hidden="1">
      <c r="A1268">
        <v>1267</v>
      </c>
      <c r="B1268">
        <v>69</v>
      </c>
      <c r="D1268">
        <v>701000002</v>
      </c>
      <c r="E1268" s="139">
        <v>45058</v>
      </c>
      <c r="F1268">
        <f t="shared" si="57"/>
        <v>5</v>
      </c>
      <c r="G1268" s="139">
        <v>45058</v>
      </c>
      <c r="H1268">
        <f t="shared" si="58"/>
        <v>16</v>
      </c>
      <c r="I1268" t="s">
        <v>2433</v>
      </c>
      <c r="J1268" t="str">
        <f>VLOOKUP(I1268,'C701- Recalculate'!$D$27:$D$751,1,0)</f>
        <v>069MPI1231320002</v>
      </c>
      <c r="K1268">
        <v>0</v>
      </c>
      <c r="L1268">
        <v>30876712</v>
      </c>
      <c r="M1268" s="138">
        <f t="shared" si="59"/>
        <v>-30876712</v>
      </c>
      <c r="N1268" t="s">
        <v>178</v>
      </c>
      <c r="P1268" t="s">
        <v>3839</v>
      </c>
      <c r="R1268" t="s">
        <v>3808</v>
      </c>
    </row>
    <row r="1269" spans="1:18" hidden="1">
      <c r="A1269">
        <v>1268</v>
      </c>
      <c r="B1269">
        <v>69</v>
      </c>
      <c r="D1269">
        <v>701000002</v>
      </c>
      <c r="E1269" s="139">
        <v>45061</v>
      </c>
      <c r="F1269">
        <f t="shared" si="57"/>
        <v>5</v>
      </c>
      <c r="G1269" s="139">
        <v>45061</v>
      </c>
      <c r="H1269">
        <f t="shared" si="58"/>
        <v>16</v>
      </c>
      <c r="I1269" t="s">
        <v>2393</v>
      </c>
      <c r="J1269" t="str">
        <f>VLOOKUP(I1269,'C701- Recalculate'!$D$27:$D$751,1,0)</f>
        <v>069MPI1231080002</v>
      </c>
      <c r="K1269">
        <v>0</v>
      </c>
      <c r="L1269">
        <v>125808219</v>
      </c>
      <c r="M1269" s="138">
        <f t="shared" si="59"/>
        <v>-125808219</v>
      </c>
      <c r="N1269" t="s">
        <v>178</v>
      </c>
      <c r="P1269" t="s">
        <v>3839</v>
      </c>
      <c r="R1269" t="s">
        <v>3808</v>
      </c>
    </row>
    <row r="1270" spans="1:18" hidden="1">
      <c r="A1270">
        <v>1269</v>
      </c>
      <c r="B1270">
        <v>69</v>
      </c>
      <c r="D1270">
        <v>701000002</v>
      </c>
      <c r="E1270" s="139">
        <v>45061</v>
      </c>
      <c r="F1270">
        <f t="shared" si="57"/>
        <v>5</v>
      </c>
      <c r="G1270" s="139">
        <v>45061</v>
      </c>
      <c r="H1270">
        <f t="shared" si="58"/>
        <v>16</v>
      </c>
      <c r="I1270" t="s">
        <v>2385</v>
      </c>
      <c r="J1270" t="str">
        <f>VLOOKUP(I1270,'C701- Recalculate'!$D$27:$D$751,1,0)</f>
        <v>069MPI1231080003</v>
      </c>
      <c r="K1270">
        <v>0</v>
      </c>
      <c r="L1270">
        <v>56164384</v>
      </c>
      <c r="M1270" s="138">
        <f t="shared" si="59"/>
        <v>-56164384</v>
      </c>
      <c r="N1270" t="s">
        <v>178</v>
      </c>
      <c r="P1270" t="s">
        <v>3839</v>
      </c>
      <c r="R1270" t="s">
        <v>3808</v>
      </c>
    </row>
    <row r="1271" spans="1:18" hidden="1">
      <c r="A1271">
        <v>1270</v>
      </c>
      <c r="B1271">
        <v>69</v>
      </c>
      <c r="D1271">
        <v>701000002</v>
      </c>
      <c r="E1271" s="139">
        <v>45061</v>
      </c>
      <c r="F1271">
        <f t="shared" si="57"/>
        <v>5</v>
      </c>
      <c r="G1271" s="139">
        <v>45061</v>
      </c>
      <c r="H1271">
        <f t="shared" si="58"/>
        <v>16</v>
      </c>
      <c r="I1271" t="s">
        <v>2429</v>
      </c>
      <c r="J1271" t="str">
        <f>VLOOKUP(I1271,'C701- Recalculate'!$D$27:$D$751,1,0)</f>
        <v>069MPI1231320001</v>
      </c>
      <c r="K1271">
        <v>0</v>
      </c>
      <c r="L1271">
        <v>72493151</v>
      </c>
      <c r="M1271" s="138">
        <f t="shared" si="59"/>
        <v>-72493151</v>
      </c>
      <c r="N1271" t="s">
        <v>178</v>
      </c>
      <c r="P1271" t="s">
        <v>3839</v>
      </c>
      <c r="R1271" t="s">
        <v>3808</v>
      </c>
    </row>
    <row r="1272" spans="1:18" hidden="1">
      <c r="A1272">
        <v>1271</v>
      </c>
      <c r="B1272">
        <v>69</v>
      </c>
      <c r="D1272">
        <v>701000002</v>
      </c>
      <c r="E1272" s="139">
        <v>45062</v>
      </c>
      <c r="F1272">
        <f t="shared" si="57"/>
        <v>5</v>
      </c>
      <c r="G1272" s="139">
        <v>45062</v>
      </c>
      <c r="H1272">
        <f t="shared" si="58"/>
        <v>16</v>
      </c>
      <c r="I1272" t="s">
        <v>2393</v>
      </c>
      <c r="J1272" t="str">
        <f>VLOOKUP(I1272,'C701- Recalculate'!$D$27:$D$751,1,0)</f>
        <v>069MPI1231080002</v>
      </c>
      <c r="K1272">
        <v>0</v>
      </c>
      <c r="L1272">
        <v>62904110</v>
      </c>
      <c r="M1272" s="138">
        <f t="shared" si="59"/>
        <v>-62904110</v>
      </c>
      <c r="N1272" t="s">
        <v>178</v>
      </c>
      <c r="P1272" t="s">
        <v>3839</v>
      </c>
      <c r="R1272" t="s">
        <v>3808</v>
      </c>
    </row>
    <row r="1273" spans="1:18" hidden="1">
      <c r="A1273">
        <v>1272</v>
      </c>
      <c r="B1273">
        <v>69</v>
      </c>
      <c r="D1273">
        <v>701000002</v>
      </c>
      <c r="E1273" s="139">
        <v>45062</v>
      </c>
      <c r="F1273">
        <f t="shared" si="57"/>
        <v>5</v>
      </c>
      <c r="G1273" s="139">
        <v>45062</v>
      </c>
      <c r="H1273">
        <f t="shared" si="58"/>
        <v>16</v>
      </c>
      <c r="I1273" t="s">
        <v>2399</v>
      </c>
      <c r="J1273" t="str">
        <f>VLOOKUP(I1273,'C701- Recalculate'!$D$27:$D$751,1,0)</f>
        <v>069MPI1231090001</v>
      </c>
      <c r="K1273">
        <v>0</v>
      </c>
      <c r="L1273">
        <v>49863014</v>
      </c>
      <c r="M1273" s="138">
        <f t="shared" si="59"/>
        <v>-49863014</v>
      </c>
      <c r="N1273" t="s">
        <v>178</v>
      </c>
      <c r="P1273" t="s">
        <v>3839</v>
      </c>
      <c r="R1273" t="s">
        <v>3808</v>
      </c>
    </row>
    <row r="1274" spans="1:18" hidden="1">
      <c r="A1274">
        <v>1273</v>
      </c>
      <c r="B1274">
        <v>69</v>
      </c>
      <c r="D1274">
        <v>701000002</v>
      </c>
      <c r="E1274" s="139">
        <v>45062</v>
      </c>
      <c r="F1274">
        <f t="shared" si="57"/>
        <v>5</v>
      </c>
      <c r="G1274" s="139">
        <v>45062</v>
      </c>
      <c r="H1274">
        <f t="shared" si="58"/>
        <v>16</v>
      </c>
      <c r="I1274" t="s">
        <v>2433</v>
      </c>
      <c r="J1274" t="str">
        <f>VLOOKUP(I1274,'C701- Recalculate'!$D$27:$D$751,1,0)</f>
        <v>069MPI1231320002</v>
      </c>
      <c r="K1274">
        <v>0</v>
      </c>
      <c r="L1274">
        <v>30876713</v>
      </c>
      <c r="M1274" s="138">
        <f t="shared" si="59"/>
        <v>-30876713</v>
      </c>
      <c r="N1274" t="s">
        <v>178</v>
      </c>
      <c r="P1274" t="s">
        <v>3839</v>
      </c>
      <c r="R1274" t="s">
        <v>3808</v>
      </c>
    </row>
    <row r="1275" spans="1:18" hidden="1">
      <c r="A1275">
        <v>1274</v>
      </c>
      <c r="B1275">
        <v>69</v>
      </c>
      <c r="D1275">
        <v>701000002</v>
      </c>
      <c r="E1275" s="139">
        <v>45063</v>
      </c>
      <c r="F1275">
        <f t="shared" si="57"/>
        <v>5</v>
      </c>
      <c r="G1275" s="139">
        <v>45063</v>
      </c>
      <c r="H1275">
        <f t="shared" si="58"/>
        <v>16</v>
      </c>
      <c r="I1275" t="s">
        <v>2404</v>
      </c>
      <c r="J1275" t="str">
        <f>VLOOKUP(I1275,'C701- Recalculate'!$D$27:$D$751,1,0)</f>
        <v>069MPI1231100002</v>
      </c>
      <c r="K1275">
        <v>0</v>
      </c>
      <c r="L1275">
        <v>69178082</v>
      </c>
      <c r="M1275" s="138">
        <f t="shared" si="59"/>
        <v>-69178082</v>
      </c>
      <c r="N1275" t="s">
        <v>178</v>
      </c>
      <c r="P1275" t="s">
        <v>3839</v>
      </c>
      <c r="R1275" t="s">
        <v>3808</v>
      </c>
    </row>
    <row r="1276" spans="1:18" hidden="1">
      <c r="A1276">
        <v>1275</v>
      </c>
      <c r="B1276">
        <v>69</v>
      </c>
      <c r="D1276">
        <v>701000002</v>
      </c>
      <c r="E1276" s="139">
        <v>45063</v>
      </c>
      <c r="F1276">
        <f t="shared" si="57"/>
        <v>5</v>
      </c>
      <c r="G1276" s="139">
        <v>45063</v>
      </c>
      <c r="H1276">
        <f t="shared" si="58"/>
        <v>16</v>
      </c>
      <c r="I1276" t="s">
        <v>2423</v>
      </c>
      <c r="J1276" t="str">
        <f>VLOOKUP(I1276,'C701- Recalculate'!$D$27:$D$751,1,0)</f>
        <v>069MPI1231310001</v>
      </c>
      <c r="K1276">
        <v>0</v>
      </c>
      <c r="L1276">
        <v>44520548</v>
      </c>
      <c r="M1276" s="138">
        <f t="shared" si="59"/>
        <v>-44520548</v>
      </c>
      <c r="N1276" t="s">
        <v>178</v>
      </c>
      <c r="P1276" t="s">
        <v>3839</v>
      </c>
      <c r="R1276" t="s">
        <v>3808</v>
      </c>
    </row>
    <row r="1277" spans="1:18" hidden="1">
      <c r="A1277">
        <v>1276</v>
      </c>
      <c r="B1277">
        <v>69</v>
      </c>
      <c r="D1277">
        <v>701000002</v>
      </c>
      <c r="E1277" s="139">
        <v>45063</v>
      </c>
      <c r="F1277">
        <f t="shared" si="57"/>
        <v>5</v>
      </c>
      <c r="G1277" s="139">
        <v>45063</v>
      </c>
      <c r="H1277">
        <f t="shared" si="58"/>
        <v>16</v>
      </c>
      <c r="I1277" t="s">
        <v>2440</v>
      </c>
      <c r="J1277" t="str">
        <f>VLOOKUP(I1277,'C701- Recalculate'!$D$27:$D$751,1,0)</f>
        <v>069MPI1231350001</v>
      </c>
      <c r="K1277">
        <v>0</v>
      </c>
      <c r="L1277">
        <v>27123288</v>
      </c>
      <c r="M1277" s="138">
        <f t="shared" si="59"/>
        <v>-27123288</v>
      </c>
      <c r="N1277" t="s">
        <v>178</v>
      </c>
      <c r="P1277" t="s">
        <v>3839</v>
      </c>
      <c r="R1277" t="s">
        <v>3808</v>
      </c>
    </row>
    <row r="1278" spans="1:18" hidden="1">
      <c r="A1278">
        <v>1277</v>
      </c>
      <c r="B1278">
        <v>69</v>
      </c>
      <c r="D1278">
        <v>701000002</v>
      </c>
      <c r="E1278" s="139">
        <v>45064</v>
      </c>
      <c r="F1278">
        <f t="shared" si="57"/>
        <v>5</v>
      </c>
      <c r="G1278" s="139">
        <v>45064</v>
      </c>
      <c r="H1278">
        <f t="shared" si="58"/>
        <v>16</v>
      </c>
      <c r="I1278" t="s">
        <v>2390</v>
      </c>
      <c r="J1278" t="str">
        <f>VLOOKUP(I1278,'C701- Recalculate'!$D$27:$D$751,1,0)</f>
        <v>069MPI1231080001</v>
      </c>
      <c r="K1278">
        <v>0</v>
      </c>
      <c r="L1278">
        <v>49424658</v>
      </c>
      <c r="M1278" s="138">
        <f t="shared" si="59"/>
        <v>-49424658</v>
      </c>
      <c r="N1278" t="s">
        <v>178</v>
      </c>
      <c r="P1278" t="s">
        <v>3839</v>
      </c>
      <c r="R1278" t="s">
        <v>3808</v>
      </c>
    </row>
    <row r="1279" spans="1:18" hidden="1">
      <c r="A1279">
        <v>1278</v>
      </c>
      <c r="B1279">
        <v>69</v>
      </c>
      <c r="D1279">
        <v>701000002</v>
      </c>
      <c r="E1279" s="139">
        <v>45064</v>
      </c>
      <c r="F1279">
        <f t="shared" si="57"/>
        <v>5</v>
      </c>
      <c r="G1279" s="139">
        <v>45064</v>
      </c>
      <c r="H1279">
        <f t="shared" si="58"/>
        <v>16</v>
      </c>
      <c r="I1279" t="s">
        <v>2426</v>
      </c>
      <c r="J1279" t="str">
        <f>VLOOKUP(I1279,'C701- Recalculate'!$D$27:$D$751,1,0)</f>
        <v>069MPI1231310002</v>
      </c>
      <c r="K1279">
        <v>0</v>
      </c>
      <c r="L1279">
        <v>44520548</v>
      </c>
      <c r="M1279" s="138">
        <f t="shared" si="59"/>
        <v>-44520548</v>
      </c>
      <c r="N1279" t="s">
        <v>178</v>
      </c>
      <c r="P1279" t="s">
        <v>3839</v>
      </c>
      <c r="R1279" t="s">
        <v>3808</v>
      </c>
    </row>
    <row r="1280" spans="1:18" hidden="1">
      <c r="A1280">
        <v>1279</v>
      </c>
      <c r="B1280">
        <v>69</v>
      </c>
      <c r="D1280">
        <v>701000002</v>
      </c>
      <c r="E1280" s="139">
        <v>45065</v>
      </c>
      <c r="F1280">
        <f t="shared" si="57"/>
        <v>5</v>
      </c>
      <c r="G1280" s="139">
        <v>45065</v>
      </c>
      <c r="H1280">
        <f t="shared" si="58"/>
        <v>16</v>
      </c>
      <c r="I1280" t="s">
        <v>2390</v>
      </c>
      <c r="J1280" t="str">
        <f>VLOOKUP(I1280,'C701- Recalculate'!$D$27:$D$751,1,0)</f>
        <v>069MPI1231080001</v>
      </c>
      <c r="K1280">
        <v>0</v>
      </c>
      <c r="L1280">
        <v>49424657</v>
      </c>
      <c r="M1280" s="138">
        <f t="shared" si="59"/>
        <v>-49424657</v>
      </c>
      <c r="N1280" t="s">
        <v>178</v>
      </c>
      <c r="P1280" t="s">
        <v>3839</v>
      </c>
      <c r="R1280" t="s">
        <v>3808</v>
      </c>
    </row>
    <row r="1281" spans="1:18" hidden="1">
      <c r="A1281">
        <v>1280</v>
      </c>
      <c r="B1281">
        <v>69</v>
      </c>
      <c r="D1281">
        <v>701000002</v>
      </c>
      <c r="E1281" s="139">
        <v>44953</v>
      </c>
      <c r="F1281">
        <f t="shared" si="57"/>
        <v>1</v>
      </c>
      <c r="G1281" s="139">
        <v>44953</v>
      </c>
      <c r="H1281">
        <f t="shared" si="58"/>
        <v>16</v>
      </c>
      <c r="I1281" t="s">
        <v>1760</v>
      </c>
      <c r="J1281" t="str">
        <f>VLOOKUP(I1281,'C701- Recalculate'!$D$27:$D$751,1,0)</f>
        <v>069MPI1230160003</v>
      </c>
      <c r="K1281">
        <v>0</v>
      </c>
      <c r="L1281">
        <v>43835616</v>
      </c>
      <c r="M1281" s="138">
        <f t="shared" si="59"/>
        <v>-43835616</v>
      </c>
      <c r="N1281" t="s">
        <v>178</v>
      </c>
      <c r="P1281" t="s">
        <v>3839</v>
      </c>
      <c r="R1281" t="s">
        <v>3808</v>
      </c>
    </row>
    <row r="1282" spans="1:18" hidden="1">
      <c r="A1282">
        <v>1281</v>
      </c>
      <c r="B1282">
        <v>69</v>
      </c>
      <c r="D1282">
        <v>701000002</v>
      </c>
      <c r="E1282" s="139">
        <v>44929</v>
      </c>
      <c r="F1282">
        <f t="shared" si="57"/>
        <v>1</v>
      </c>
      <c r="G1282" s="139">
        <v>44929</v>
      </c>
      <c r="H1282">
        <f t="shared" si="58"/>
        <v>16</v>
      </c>
      <c r="I1282" t="s">
        <v>1599</v>
      </c>
      <c r="J1282" t="str">
        <f>VLOOKUP(I1282,'C701- Recalculate'!$D$27:$D$751,1,0)</f>
        <v>069MPI1223470001</v>
      </c>
      <c r="K1282">
        <v>0</v>
      </c>
      <c r="L1282">
        <v>43835617</v>
      </c>
      <c r="M1282" s="138">
        <f t="shared" si="59"/>
        <v>-43835617</v>
      </c>
      <c r="N1282" t="s">
        <v>178</v>
      </c>
      <c r="P1282" t="s">
        <v>3839</v>
      </c>
      <c r="R1282" t="s">
        <v>3808</v>
      </c>
    </row>
    <row r="1283" spans="1:18" hidden="1">
      <c r="A1283">
        <v>1282</v>
      </c>
      <c r="B1283">
        <v>69</v>
      </c>
      <c r="D1283">
        <v>701000002</v>
      </c>
      <c r="E1283" s="139">
        <v>44929</v>
      </c>
      <c r="F1283">
        <f t="shared" ref="F1283:F1346" si="60">MONTH(E1283)</f>
        <v>1</v>
      </c>
      <c r="G1283" s="139">
        <v>44929</v>
      </c>
      <c r="H1283">
        <f t="shared" ref="H1283:H1346" si="61">LEN(I1283)</f>
        <v>16</v>
      </c>
      <c r="I1283" t="s">
        <v>1606</v>
      </c>
      <c r="J1283" t="str">
        <f>VLOOKUP(I1283,'C701- Recalculate'!$D$27:$D$751,1,0)</f>
        <v>069MPI1223470003</v>
      </c>
      <c r="K1283">
        <v>0</v>
      </c>
      <c r="L1283">
        <v>21917808</v>
      </c>
      <c r="M1283" s="138">
        <f t="shared" ref="M1283:M1346" si="62">K1283-L1283</f>
        <v>-21917808</v>
      </c>
      <c r="N1283" t="s">
        <v>178</v>
      </c>
      <c r="P1283" t="s">
        <v>3839</v>
      </c>
      <c r="R1283" t="s">
        <v>3808</v>
      </c>
    </row>
    <row r="1284" spans="1:18" hidden="1">
      <c r="A1284">
        <v>1283</v>
      </c>
      <c r="B1284">
        <v>69</v>
      </c>
      <c r="D1284">
        <v>701000002</v>
      </c>
      <c r="E1284" s="139">
        <v>44929</v>
      </c>
      <c r="F1284">
        <f t="shared" si="60"/>
        <v>1</v>
      </c>
      <c r="G1284" s="139">
        <v>44929</v>
      </c>
      <c r="H1284">
        <f t="shared" si="61"/>
        <v>16</v>
      </c>
      <c r="I1284" t="s">
        <v>1623</v>
      </c>
      <c r="J1284" t="str">
        <f>VLOOKUP(I1284,'C701- Recalculate'!$D$27:$D$751,1,0)</f>
        <v>069MPI1223530002</v>
      </c>
      <c r="K1284">
        <v>0</v>
      </c>
      <c r="L1284">
        <v>48219178</v>
      </c>
      <c r="M1284" s="138">
        <f t="shared" si="62"/>
        <v>-48219178</v>
      </c>
      <c r="N1284" t="s">
        <v>178</v>
      </c>
      <c r="P1284" t="s">
        <v>3839</v>
      </c>
      <c r="R1284" t="s">
        <v>3808</v>
      </c>
    </row>
    <row r="1285" spans="1:18" hidden="1">
      <c r="A1285">
        <v>1284</v>
      </c>
      <c r="B1285">
        <v>69</v>
      </c>
      <c r="D1285">
        <v>701000002</v>
      </c>
      <c r="E1285" s="139">
        <v>44929</v>
      </c>
      <c r="F1285">
        <f t="shared" si="60"/>
        <v>1</v>
      </c>
      <c r="G1285" s="139">
        <v>44929</v>
      </c>
      <c r="H1285">
        <f t="shared" si="61"/>
        <v>16</v>
      </c>
      <c r="I1285" t="s">
        <v>1634</v>
      </c>
      <c r="J1285" t="str">
        <f>VLOOKUP(I1285,'C701- Recalculate'!$D$27:$D$751,1,0)</f>
        <v>069MPI1223540001</v>
      </c>
      <c r="K1285">
        <v>0</v>
      </c>
      <c r="L1285">
        <v>19452055</v>
      </c>
      <c r="M1285" s="138">
        <f t="shared" si="62"/>
        <v>-19452055</v>
      </c>
      <c r="N1285" t="s">
        <v>178</v>
      </c>
      <c r="P1285" t="s">
        <v>3839</v>
      </c>
      <c r="R1285" t="s">
        <v>3808</v>
      </c>
    </row>
    <row r="1286" spans="1:18" hidden="1">
      <c r="A1286">
        <v>1285</v>
      </c>
      <c r="B1286">
        <v>69</v>
      </c>
      <c r="D1286">
        <v>701000002</v>
      </c>
      <c r="E1286" s="139">
        <v>44929</v>
      </c>
      <c r="F1286">
        <f t="shared" si="60"/>
        <v>1</v>
      </c>
      <c r="G1286" s="139">
        <v>44929</v>
      </c>
      <c r="H1286">
        <f t="shared" si="61"/>
        <v>16</v>
      </c>
      <c r="I1286" t="s">
        <v>1654</v>
      </c>
      <c r="J1286" t="str">
        <f>VLOOKUP(I1286,'C701- Recalculate'!$D$27:$D$751,1,0)</f>
        <v>069MPI1223560002</v>
      </c>
      <c r="K1286">
        <v>0</v>
      </c>
      <c r="L1286">
        <v>23287671</v>
      </c>
      <c r="M1286" s="138">
        <f t="shared" si="62"/>
        <v>-23287671</v>
      </c>
      <c r="N1286" t="s">
        <v>178</v>
      </c>
      <c r="P1286" t="s">
        <v>3839</v>
      </c>
      <c r="R1286" t="s">
        <v>3808</v>
      </c>
    </row>
    <row r="1287" spans="1:18" hidden="1">
      <c r="A1287">
        <v>1286</v>
      </c>
      <c r="B1287">
        <v>69</v>
      </c>
      <c r="D1287">
        <v>701000002</v>
      </c>
      <c r="E1287" s="139">
        <v>44929</v>
      </c>
      <c r="F1287">
        <f t="shared" si="60"/>
        <v>1</v>
      </c>
      <c r="G1287" s="139">
        <v>44929</v>
      </c>
      <c r="H1287">
        <f t="shared" si="61"/>
        <v>16</v>
      </c>
      <c r="I1287" t="s">
        <v>1671</v>
      </c>
      <c r="J1287" t="str">
        <f>VLOOKUP(I1287,'C701- Recalculate'!$D$27:$D$751,1,0)</f>
        <v>069MPI1223630004</v>
      </c>
      <c r="K1287">
        <v>0</v>
      </c>
      <c r="L1287">
        <v>24109589</v>
      </c>
      <c r="M1287" s="138">
        <f t="shared" si="62"/>
        <v>-24109589</v>
      </c>
      <c r="N1287" t="s">
        <v>178</v>
      </c>
      <c r="P1287" t="s">
        <v>3839</v>
      </c>
      <c r="R1287" t="s">
        <v>3808</v>
      </c>
    </row>
    <row r="1288" spans="1:18" hidden="1">
      <c r="A1288">
        <v>1287</v>
      </c>
      <c r="B1288">
        <v>69</v>
      </c>
      <c r="D1288">
        <v>701000002</v>
      </c>
      <c r="E1288" s="139">
        <v>44929</v>
      </c>
      <c r="F1288">
        <f t="shared" si="60"/>
        <v>1</v>
      </c>
      <c r="G1288" s="139">
        <v>44929</v>
      </c>
      <c r="H1288">
        <f t="shared" si="61"/>
        <v>16</v>
      </c>
      <c r="I1288" t="s">
        <v>1719</v>
      </c>
      <c r="J1288" t="str">
        <f>VLOOKUP(I1288,'C701- Recalculate'!$D$27:$D$751,1,0)</f>
        <v>069MPI1223640007</v>
      </c>
      <c r="K1288">
        <v>0</v>
      </c>
      <c r="L1288">
        <v>34520548</v>
      </c>
      <c r="M1288" s="138">
        <f t="shared" si="62"/>
        <v>-34520548</v>
      </c>
      <c r="N1288" t="s">
        <v>178</v>
      </c>
      <c r="P1288" t="s">
        <v>3839</v>
      </c>
      <c r="R1288" t="s">
        <v>3808</v>
      </c>
    </row>
    <row r="1289" spans="1:18" hidden="1">
      <c r="A1289">
        <v>1288</v>
      </c>
      <c r="B1289">
        <v>69</v>
      </c>
      <c r="D1289">
        <v>701000002</v>
      </c>
      <c r="E1289" s="139">
        <v>44929</v>
      </c>
      <c r="F1289">
        <f t="shared" si="60"/>
        <v>1</v>
      </c>
      <c r="G1289" s="139">
        <v>44929</v>
      </c>
      <c r="H1289">
        <f t="shared" si="61"/>
        <v>16</v>
      </c>
      <c r="I1289" t="s">
        <v>1678</v>
      </c>
      <c r="J1289" t="str">
        <f>VLOOKUP(I1289,'C701- Recalculate'!$D$27:$D$751,1,0)</f>
        <v>069MPI1223640009</v>
      </c>
      <c r="K1289">
        <v>0</v>
      </c>
      <c r="L1289">
        <v>43561644</v>
      </c>
      <c r="M1289" s="138">
        <f t="shared" si="62"/>
        <v>-43561644</v>
      </c>
      <c r="N1289" t="s">
        <v>178</v>
      </c>
      <c r="P1289" t="s">
        <v>3839</v>
      </c>
      <c r="R1289" t="s">
        <v>3808</v>
      </c>
    </row>
    <row r="1290" spans="1:18" hidden="1">
      <c r="A1290">
        <v>1289</v>
      </c>
      <c r="B1290">
        <v>69</v>
      </c>
      <c r="D1290">
        <v>701000002</v>
      </c>
      <c r="E1290" s="139">
        <v>44929</v>
      </c>
      <c r="F1290">
        <f t="shared" si="60"/>
        <v>1</v>
      </c>
      <c r="G1290" s="139">
        <v>44929</v>
      </c>
      <c r="H1290">
        <f t="shared" si="61"/>
        <v>16</v>
      </c>
      <c r="I1290" t="s">
        <v>1707</v>
      </c>
      <c r="J1290" t="str">
        <f>VLOOKUP(I1290,'C701- Recalculate'!$D$27:$D$751,1,0)</f>
        <v>069MPI1223640011</v>
      </c>
      <c r="K1290">
        <v>0</v>
      </c>
      <c r="L1290">
        <v>55890411</v>
      </c>
      <c r="M1290" s="138">
        <f t="shared" si="62"/>
        <v>-55890411</v>
      </c>
      <c r="N1290" t="s">
        <v>178</v>
      </c>
      <c r="P1290" t="s">
        <v>3839</v>
      </c>
      <c r="R1290" t="s">
        <v>3808</v>
      </c>
    </row>
    <row r="1291" spans="1:18" hidden="1">
      <c r="A1291">
        <v>1290</v>
      </c>
      <c r="B1291">
        <v>69</v>
      </c>
      <c r="D1291">
        <v>701000002</v>
      </c>
      <c r="E1291" s="139">
        <v>44929</v>
      </c>
      <c r="F1291">
        <f t="shared" si="60"/>
        <v>1</v>
      </c>
      <c r="G1291" s="139">
        <v>44929</v>
      </c>
      <c r="H1291">
        <f t="shared" si="61"/>
        <v>16</v>
      </c>
      <c r="I1291" t="s">
        <v>1693</v>
      </c>
      <c r="J1291" t="str">
        <f>VLOOKUP(I1291,'C701- Recalculate'!$D$27:$D$751,1,0)</f>
        <v>069MPI1223640013</v>
      </c>
      <c r="K1291">
        <v>0</v>
      </c>
      <c r="L1291">
        <v>27945206</v>
      </c>
      <c r="M1291" s="138">
        <f t="shared" si="62"/>
        <v>-27945206</v>
      </c>
      <c r="N1291" t="s">
        <v>178</v>
      </c>
      <c r="P1291" t="s">
        <v>3839</v>
      </c>
      <c r="R1291" t="s">
        <v>3808</v>
      </c>
    </row>
    <row r="1292" spans="1:18" hidden="1">
      <c r="A1292">
        <v>1291</v>
      </c>
      <c r="B1292">
        <v>69</v>
      </c>
      <c r="D1292">
        <v>701000002</v>
      </c>
      <c r="E1292" s="139">
        <v>44956</v>
      </c>
      <c r="F1292">
        <f t="shared" si="60"/>
        <v>1</v>
      </c>
      <c r="G1292" s="139">
        <v>44956</v>
      </c>
      <c r="H1292">
        <f t="shared" si="61"/>
        <v>16</v>
      </c>
      <c r="I1292" t="s">
        <v>1627</v>
      </c>
      <c r="J1292" t="str">
        <f>VLOOKUP(I1292,'C701- Recalculate'!$D$27:$D$751,1,0)</f>
        <v>069MPI1223530001</v>
      </c>
      <c r="K1292">
        <v>0</v>
      </c>
      <c r="L1292">
        <v>48219179</v>
      </c>
      <c r="M1292" s="138">
        <f t="shared" si="62"/>
        <v>-48219179</v>
      </c>
      <c r="N1292" t="s">
        <v>178</v>
      </c>
      <c r="P1292" t="s">
        <v>3839</v>
      </c>
      <c r="R1292" t="s">
        <v>3808</v>
      </c>
    </row>
    <row r="1293" spans="1:18" hidden="1">
      <c r="A1293">
        <v>1292</v>
      </c>
      <c r="B1293">
        <v>69</v>
      </c>
      <c r="D1293">
        <v>701000002</v>
      </c>
      <c r="E1293" s="139">
        <v>44956</v>
      </c>
      <c r="F1293">
        <f t="shared" si="60"/>
        <v>1</v>
      </c>
      <c r="G1293" s="139">
        <v>44956</v>
      </c>
      <c r="H1293">
        <f t="shared" si="61"/>
        <v>16</v>
      </c>
      <c r="I1293" t="s">
        <v>1623</v>
      </c>
      <c r="J1293" t="str">
        <f>VLOOKUP(I1293,'C701- Recalculate'!$D$27:$D$751,1,0)</f>
        <v>069MPI1223530002</v>
      </c>
      <c r="K1293">
        <v>0</v>
      </c>
      <c r="L1293">
        <v>96438356</v>
      </c>
      <c r="M1293" s="138">
        <f t="shared" si="62"/>
        <v>-96438356</v>
      </c>
      <c r="N1293" t="s">
        <v>178</v>
      </c>
      <c r="P1293" t="s">
        <v>3839</v>
      </c>
      <c r="R1293" t="s">
        <v>3808</v>
      </c>
    </row>
    <row r="1294" spans="1:18" hidden="1">
      <c r="A1294">
        <v>1293</v>
      </c>
      <c r="B1294">
        <v>69</v>
      </c>
      <c r="D1294">
        <v>701000002</v>
      </c>
      <c r="E1294" s="139">
        <v>44956</v>
      </c>
      <c r="F1294">
        <f t="shared" si="60"/>
        <v>1</v>
      </c>
      <c r="G1294" s="139">
        <v>44956</v>
      </c>
      <c r="H1294">
        <f t="shared" si="61"/>
        <v>16</v>
      </c>
      <c r="I1294" t="s">
        <v>1650</v>
      </c>
      <c r="J1294" t="str">
        <f>VLOOKUP(I1294,'C701- Recalculate'!$D$27:$D$751,1,0)</f>
        <v>069MPI1223560001</v>
      </c>
      <c r="K1294">
        <v>0</v>
      </c>
      <c r="L1294">
        <v>23287671</v>
      </c>
      <c r="M1294" s="138">
        <f t="shared" si="62"/>
        <v>-23287671</v>
      </c>
      <c r="N1294" t="s">
        <v>178</v>
      </c>
      <c r="P1294" t="s">
        <v>3839</v>
      </c>
      <c r="R1294" t="s">
        <v>3808</v>
      </c>
    </row>
    <row r="1295" spans="1:18" hidden="1">
      <c r="A1295">
        <v>1294</v>
      </c>
      <c r="B1295">
        <v>69</v>
      </c>
      <c r="D1295">
        <v>701000002</v>
      </c>
      <c r="E1295" s="139">
        <v>44956</v>
      </c>
      <c r="F1295">
        <f t="shared" si="60"/>
        <v>1</v>
      </c>
      <c r="G1295" s="139">
        <v>44956</v>
      </c>
      <c r="H1295">
        <f t="shared" si="61"/>
        <v>16</v>
      </c>
      <c r="I1295" t="s">
        <v>1650</v>
      </c>
      <c r="J1295" t="str">
        <f>VLOOKUP(I1295,'C701- Recalculate'!$D$27:$D$751,1,0)</f>
        <v>069MPI1223560001</v>
      </c>
      <c r="K1295">
        <v>0</v>
      </c>
      <c r="L1295">
        <v>46575342</v>
      </c>
      <c r="M1295" s="138">
        <f t="shared" si="62"/>
        <v>-46575342</v>
      </c>
      <c r="N1295" t="s">
        <v>178</v>
      </c>
      <c r="P1295" t="s">
        <v>3839</v>
      </c>
      <c r="R1295" t="s">
        <v>3808</v>
      </c>
    </row>
    <row r="1296" spans="1:18" hidden="1">
      <c r="A1296">
        <v>1295</v>
      </c>
      <c r="B1296">
        <v>69</v>
      </c>
      <c r="D1296">
        <v>701000002</v>
      </c>
      <c r="E1296" s="139">
        <v>44956</v>
      </c>
      <c r="F1296">
        <f t="shared" si="60"/>
        <v>1</v>
      </c>
      <c r="G1296" s="139">
        <v>44956</v>
      </c>
      <c r="H1296">
        <f t="shared" si="61"/>
        <v>16</v>
      </c>
      <c r="I1296" t="s">
        <v>1657</v>
      </c>
      <c r="J1296" t="str">
        <f>VLOOKUP(I1296,'C701- Recalculate'!$D$27:$D$751,1,0)</f>
        <v>069MPI1223600001</v>
      </c>
      <c r="K1296">
        <v>0</v>
      </c>
      <c r="L1296">
        <v>79890411</v>
      </c>
      <c r="M1296" s="138">
        <f t="shared" si="62"/>
        <v>-79890411</v>
      </c>
      <c r="N1296" t="s">
        <v>178</v>
      </c>
      <c r="P1296" t="s">
        <v>3839</v>
      </c>
      <c r="R1296" t="s">
        <v>3808</v>
      </c>
    </row>
    <row r="1297" spans="1:18" hidden="1">
      <c r="A1297">
        <v>1296</v>
      </c>
      <c r="B1297">
        <v>69</v>
      </c>
      <c r="D1297">
        <v>701000002</v>
      </c>
      <c r="E1297" s="139">
        <v>44956</v>
      </c>
      <c r="F1297">
        <f t="shared" si="60"/>
        <v>1</v>
      </c>
      <c r="G1297" s="139">
        <v>44956</v>
      </c>
      <c r="H1297">
        <f t="shared" si="61"/>
        <v>16</v>
      </c>
      <c r="I1297" t="s">
        <v>1740</v>
      </c>
      <c r="J1297" t="str">
        <f>VLOOKUP(I1297,'C701- Recalculate'!$D$27:$D$751,1,0)</f>
        <v>069MPI1230100003</v>
      </c>
      <c r="K1297">
        <v>0</v>
      </c>
      <c r="L1297">
        <v>53260274</v>
      </c>
      <c r="M1297" s="138">
        <f t="shared" si="62"/>
        <v>-53260274</v>
      </c>
      <c r="N1297" t="s">
        <v>178</v>
      </c>
      <c r="P1297" t="s">
        <v>3839</v>
      </c>
      <c r="R1297" t="s">
        <v>3808</v>
      </c>
    </row>
    <row r="1298" spans="1:18" hidden="1">
      <c r="A1298">
        <v>1297</v>
      </c>
      <c r="B1298">
        <v>69</v>
      </c>
      <c r="D1298">
        <v>701000002</v>
      </c>
      <c r="E1298" s="139">
        <v>44957</v>
      </c>
      <c r="F1298">
        <f t="shared" si="60"/>
        <v>1</v>
      </c>
      <c r="G1298" s="139">
        <v>44957</v>
      </c>
      <c r="H1298">
        <f t="shared" si="61"/>
        <v>16</v>
      </c>
      <c r="I1298" t="s">
        <v>1728</v>
      </c>
      <c r="J1298" t="str">
        <f>VLOOKUP(I1298,'C701- Recalculate'!$D$27:$D$751,1,0)</f>
        <v>069MPI1230040001</v>
      </c>
      <c r="K1298">
        <v>0</v>
      </c>
      <c r="L1298">
        <v>44931507</v>
      </c>
      <c r="M1298" s="138">
        <f t="shared" si="62"/>
        <v>-44931507</v>
      </c>
      <c r="N1298" t="s">
        <v>178</v>
      </c>
      <c r="P1298" t="s">
        <v>3839</v>
      </c>
      <c r="R1298" t="s">
        <v>3808</v>
      </c>
    </row>
    <row r="1299" spans="1:18" hidden="1">
      <c r="A1299">
        <v>1298</v>
      </c>
      <c r="B1299">
        <v>69</v>
      </c>
      <c r="D1299">
        <v>701000002</v>
      </c>
      <c r="E1299" s="139">
        <v>44957</v>
      </c>
      <c r="F1299">
        <f t="shared" si="60"/>
        <v>1</v>
      </c>
      <c r="G1299" s="139">
        <v>44957</v>
      </c>
      <c r="H1299">
        <f t="shared" si="61"/>
        <v>16</v>
      </c>
      <c r="I1299" t="s">
        <v>1734</v>
      </c>
      <c r="J1299" t="str">
        <f>VLOOKUP(I1299,'C701- Recalculate'!$D$27:$D$751,1,0)</f>
        <v>069MPI1230100002</v>
      </c>
      <c r="K1299">
        <v>0</v>
      </c>
      <c r="L1299">
        <v>39945206</v>
      </c>
      <c r="M1299" s="138">
        <f t="shared" si="62"/>
        <v>-39945206</v>
      </c>
      <c r="N1299" t="s">
        <v>178</v>
      </c>
      <c r="P1299" t="s">
        <v>3839</v>
      </c>
      <c r="R1299" t="s">
        <v>3808</v>
      </c>
    </row>
    <row r="1300" spans="1:18" hidden="1">
      <c r="A1300">
        <v>1299</v>
      </c>
      <c r="B1300">
        <v>69</v>
      </c>
      <c r="D1300">
        <v>701000002</v>
      </c>
      <c r="E1300" s="139">
        <v>44930</v>
      </c>
      <c r="F1300">
        <f t="shared" si="60"/>
        <v>1</v>
      </c>
      <c r="G1300" s="139">
        <v>44930</v>
      </c>
      <c r="H1300">
        <f t="shared" si="61"/>
        <v>16</v>
      </c>
      <c r="I1300" t="s">
        <v>1623</v>
      </c>
      <c r="J1300" t="str">
        <f>VLOOKUP(I1300,'C701- Recalculate'!$D$27:$D$751,1,0)</f>
        <v>069MPI1223530002</v>
      </c>
      <c r="K1300">
        <v>0</v>
      </c>
      <c r="L1300">
        <v>48219178</v>
      </c>
      <c r="M1300" s="138">
        <f t="shared" si="62"/>
        <v>-48219178</v>
      </c>
      <c r="N1300" t="s">
        <v>178</v>
      </c>
      <c r="P1300" t="s">
        <v>3839</v>
      </c>
      <c r="R1300" t="s">
        <v>3808</v>
      </c>
    </row>
    <row r="1301" spans="1:18" hidden="1">
      <c r="A1301">
        <v>1300</v>
      </c>
      <c r="B1301">
        <v>69</v>
      </c>
      <c r="D1301">
        <v>701000002</v>
      </c>
      <c r="E1301" s="139">
        <v>44930</v>
      </c>
      <c r="F1301">
        <f t="shared" si="60"/>
        <v>1</v>
      </c>
      <c r="G1301" s="139">
        <v>44930</v>
      </c>
      <c r="H1301">
        <f t="shared" si="61"/>
        <v>16</v>
      </c>
      <c r="I1301" t="s">
        <v>1654</v>
      </c>
      <c r="J1301" t="str">
        <f>VLOOKUP(I1301,'C701- Recalculate'!$D$27:$D$751,1,0)</f>
        <v>069MPI1223560002</v>
      </c>
      <c r="K1301">
        <v>0</v>
      </c>
      <c r="L1301">
        <v>23287671</v>
      </c>
      <c r="M1301" s="138">
        <f t="shared" si="62"/>
        <v>-23287671</v>
      </c>
      <c r="N1301" t="s">
        <v>178</v>
      </c>
      <c r="P1301" t="s">
        <v>3839</v>
      </c>
      <c r="R1301" t="s">
        <v>3808</v>
      </c>
    </row>
    <row r="1302" spans="1:18" hidden="1">
      <c r="A1302">
        <v>1301</v>
      </c>
      <c r="B1302">
        <v>69</v>
      </c>
      <c r="D1302">
        <v>701000002</v>
      </c>
      <c r="E1302" s="139">
        <v>44931</v>
      </c>
      <c r="F1302">
        <f t="shared" si="60"/>
        <v>1</v>
      </c>
      <c r="G1302" s="139">
        <v>44931</v>
      </c>
      <c r="H1302">
        <f t="shared" si="61"/>
        <v>16</v>
      </c>
      <c r="I1302" t="s">
        <v>1617</v>
      </c>
      <c r="J1302" t="str">
        <f>VLOOKUP(I1302,'C701- Recalculate'!$D$27:$D$751,1,0)</f>
        <v>069MPI1223490001</v>
      </c>
      <c r="K1302">
        <v>0</v>
      </c>
      <c r="L1302">
        <v>36986301</v>
      </c>
      <c r="M1302" s="138">
        <f t="shared" si="62"/>
        <v>-36986301</v>
      </c>
      <c r="N1302" t="s">
        <v>178</v>
      </c>
      <c r="P1302" t="s">
        <v>3839</v>
      </c>
      <c r="R1302" t="s">
        <v>3808</v>
      </c>
    </row>
    <row r="1303" spans="1:18" hidden="1">
      <c r="A1303">
        <v>1302</v>
      </c>
      <c r="B1303">
        <v>69</v>
      </c>
      <c r="D1303">
        <v>701000002</v>
      </c>
      <c r="E1303" s="139">
        <v>44931</v>
      </c>
      <c r="F1303">
        <f t="shared" si="60"/>
        <v>1</v>
      </c>
      <c r="G1303" s="139">
        <v>44931</v>
      </c>
      <c r="H1303">
        <f t="shared" si="61"/>
        <v>16</v>
      </c>
      <c r="I1303" t="s">
        <v>1644</v>
      </c>
      <c r="J1303" t="str">
        <f>VLOOKUP(I1303,'C701- Recalculate'!$D$27:$D$751,1,0)</f>
        <v>069MPI1223550002</v>
      </c>
      <c r="K1303">
        <v>0</v>
      </c>
      <c r="L1303">
        <v>26712328</v>
      </c>
      <c r="M1303" s="138">
        <f t="shared" si="62"/>
        <v>-26712328</v>
      </c>
      <c r="N1303" t="s">
        <v>178</v>
      </c>
      <c r="P1303" t="s">
        <v>3839</v>
      </c>
      <c r="R1303" t="s">
        <v>3808</v>
      </c>
    </row>
    <row r="1304" spans="1:18" hidden="1">
      <c r="A1304">
        <v>1303</v>
      </c>
      <c r="B1304">
        <v>69</v>
      </c>
      <c r="D1304">
        <v>701000002</v>
      </c>
      <c r="E1304" s="139">
        <v>44931</v>
      </c>
      <c r="F1304">
        <f t="shared" si="60"/>
        <v>1</v>
      </c>
      <c r="G1304" s="139">
        <v>44931</v>
      </c>
      <c r="H1304">
        <f t="shared" si="61"/>
        <v>16</v>
      </c>
      <c r="I1304" t="s">
        <v>1647</v>
      </c>
      <c r="J1304" t="str">
        <f>VLOOKUP(I1304,'C701- Recalculate'!$D$27:$D$751,1,0)</f>
        <v>069MPI1223550003</v>
      </c>
      <c r="K1304">
        <v>0</v>
      </c>
      <c r="L1304">
        <v>41095891</v>
      </c>
      <c r="M1304" s="138">
        <f t="shared" si="62"/>
        <v>-41095891</v>
      </c>
      <c r="N1304" t="s">
        <v>178</v>
      </c>
      <c r="P1304" t="s">
        <v>3839</v>
      </c>
      <c r="R1304" t="s">
        <v>3808</v>
      </c>
    </row>
    <row r="1305" spans="1:18" hidden="1">
      <c r="A1305">
        <v>1304</v>
      </c>
      <c r="B1305">
        <v>69</v>
      </c>
      <c r="D1305">
        <v>701000002</v>
      </c>
      <c r="E1305" s="139">
        <v>44932</v>
      </c>
      <c r="F1305">
        <f t="shared" si="60"/>
        <v>1</v>
      </c>
      <c r="G1305" s="139">
        <v>44932</v>
      </c>
      <c r="H1305">
        <f t="shared" si="61"/>
        <v>16</v>
      </c>
      <c r="I1305" t="s">
        <v>1620</v>
      </c>
      <c r="J1305" t="str">
        <f>VLOOKUP(I1305,'C701- Recalculate'!$D$27:$D$751,1,0)</f>
        <v>069MPI1223490003</v>
      </c>
      <c r="K1305">
        <v>0</v>
      </c>
      <c r="L1305">
        <v>24657535</v>
      </c>
      <c r="M1305" s="138">
        <f t="shared" si="62"/>
        <v>-24657535</v>
      </c>
      <c r="N1305" t="s">
        <v>178</v>
      </c>
      <c r="P1305" t="s">
        <v>3839</v>
      </c>
      <c r="R1305" t="s">
        <v>3808</v>
      </c>
    </row>
    <row r="1306" spans="1:18" hidden="1">
      <c r="A1306">
        <v>1305</v>
      </c>
      <c r="B1306">
        <v>69</v>
      </c>
      <c r="D1306">
        <v>701000002</v>
      </c>
      <c r="E1306" s="139">
        <v>44932</v>
      </c>
      <c r="F1306">
        <f t="shared" si="60"/>
        <v>1</v>
      </c>
      <c r="G1306" s="139">
        <v>44932</v>
      </c>
      <c r="H1306">
        <f t="shared" si="61"/>
        <v>16</v>
      </c>
      <c r="I1306" t="s">
        <v>1627</v>
      </c>
      <c r="J1306" t="str">
        <f>VLOOKUP(I1306,'C701- Recalculate'!$D$27:$D$751,1,0)</f>
        <v>069MPI1223530001</v>
      </c>
      <c r="K1306">
        <v>0</v>
      </c>
      <c r="L1306">
        <v>48219179</v>
      </c>
      <c r="M1306" s="138">
        <f t="shared" si="62"/>
        <v>-48219179</v>
      </c>
      <c r="N1306" t="s">
        <v>178</v>
      </c>
      <c r="P1306" t="s">
        <v>3839</v>
      </c>
      <c r="R1306" t="s">
        <v>3808</v>
      </c>
    </row>
    <row r="1307" spans="1:18" hidden="1">
      <c r="A1307">
        <v>1306</v>
      </c>
      <c r="B1307">
        <v>69</v>
      </c>
      <c r="D1307">
        <v>701000002</v>
      </c>
      <c r="E1307" s="139">
        <v>44932</v>
      </c>
      <c r="F1307">
        <f t="shared" si="60"/>
        <v>1</v>
      </c>
      <c r="G1307" s="139">
        <v>44932</v>
      </c>
      <c r="H1307">
        <f t="shared" si="61"/>
        <v>16</v>
      </c>
      <c r="I1307" t="s">
        <v>1657</v>
      </c>
      <c r="J1307" t="str">
        <f>VLOOKUP(I1307,'C701- Recalculate'!$D$27:$D$751,1,0)</f>
        <v>069MPI1223600001</v>
      </c>
      <c r="K1307">
        <v>0</v>
      </c>
      <c r="L1307">
        <v>39945206</v>
      </c>
      <c r="M1307" s="138">
        <f t="shared" si="62"/>
        <v>-39945206</v>
      </c>
      <c r="N1307" t="s">
        <v>178</v>
      </c>
      <c r="P1307" t="s">
        <v>3839</v>
      </c>
      <c r="R1307" t="s">
        <v>3808</v>
      </c>
    </row>
    <row r="1308" spans="1:18" hidden="1">
      <c r="A1308">
        <v>1307</v>
      </c>
      <c r="B1308">
        <v>69</v>
      </c>
      <c r="D1308">
        <v>701000002</v>
      </c>
      <c r="E1308" s="139">
        <v>44935</v>
      </c>
      <c r="F1308">
        <f t="shared" si="60"/>
        <v>1</v>
      </c>
      <c r="G1308" s="139">
        <v>44935</v>
      </c>
      <c r="H1308">
        <f t="shared" si="61"/>
        <v>16</v>
      </c>
      <c r="I1308" t="s">
        <v>1620</v>
      </c>
      <c r="J1308" t="str">
        <f>VLOOKUP(I1308,'C701- Recalculate'!$D$27:$D$751,1,0)</f>
        <v>069MPI1223490003</v>
      </c>
      <c r="K1308">
        <v>0</v>
      </c>
      <c r="L1308">
        <v>24657534</v>
      </c>
      <c r="M1308" s="138">
        <f t="shared" si="62"/>
        <v>-24657534</v>
      </c>
      <c r="N1308" t="s">
        <v>178</v>
      </c>
      <c r="P1308" t="s">
        <v>3839</v>
      </c>
      <c r="R1308" t="s">
        <v>3808</v>
      </c>
    </row>
    <row r="1309" spans="1:18" hidden="1">
      <c r="A1309">
        <v>1308</v>
      </c>
      <c r="B1309">
        <v>69</v>
      </c>
      <c r="D1309">
        <v>701000002</v>
      </c>
      <c r="E1309" s="139">
        <v>44935</v>
      </c>
      <c r="F1309">
        <f t="shared" si="60"/>
        <v>1</v>
      </c>
      <c r="G1309" s="139">
        <v>44935</v>
      </c>
      <c r="H1309">
        <f t="shared" si="61"/>
        <v>16</v>
      </c>
      <c r="I1309" t="s">
        <v>1613</v>
      </c>
      <c r="J1309" t="str">
        <f>VLOOKUP(I1309,'C701- Recalculate'!$D$27:$D$751,1,0)</f>
        <v>069MPI1223490004</v>
      </c>
      <c r="K1309">
        <v>0</v>
      </c>
      <c r="L1309">
        <v>82191781</v>
      </c>
      <c r="M1309" s="138">
        <f t="shared" si="62"/>
        <v>-82191781</v>
      </c>
      <c r="N1309" t="s">
        <v>178</v>
      </c>
      <c r="P1309" t="s">
        <v>3839</v>
      </c>
      <c r="R1309" t="s">
        <v>3808</v>
      </c>
    </row>
    <row r="1310" spans="1:18" hidden="1">
      <c r="A1310">
        <v>1309</v>
      </c>
      <c r="B1310">
        <v>69</v>
      </c>
      <c r="D1310">
        <v>701000002</v>
      </c>
      <c r="E1310" s="139">
        <v>44935</v>
      </c>
      <c r="F1310">
        <f t="shared" si="60"/>
        <v>1</v>
      </c>
      <c r="G1310" s="139">
        <v>44935</v>
      </c>
      <c r="H1310">
        <f t="shared" si="61"/>
        <v>16</v>
      </c>
      <c r="I1310" t="s">
        <v>1627</v>
      </c>
      <c r="J1310" t="str">
        <f>VLOOKUP(I1310,'C701- Recalculate'!$D$27:$D$751,1,0)</f>
        <v>069MPI1223530001</v>
      </c>
      <c r="K1310">
        <v>0</v>
      </c>
      <c r="L1310">
        <v>48219178</v>
      </c>
      <c r="M1310" s="138">
        <f t="shared" si="62"/>
        <v>-48219178</v>
      </c>
      <c r="N1310" t="s">
        <v>178</v>
      </c>
      <c r="P1310" t="s">
        <v>3839</v>
      </c>
      <c r="R1310" t="s">
        <v>3808</v>
      </c>
    </row>
    <row r="1311" spans="1:18" hidden="1">
      <c r="A1311">
        <v>1310</v>
      </c>
      <c r="B1311">
        <v>69</v>
      </c>
      <c r="D1311">
        <v>701000002</v>
      </c>
      <c r="E1311" s="139">
        <v>44935</v>
      </c>
      <c r="F1311">
        <f t="shared" si="60"/>
        <v>1</v>
      </c>
      <c r="G1311" s="139">
        <v>44935</v>
      </c>
      <c r="H1311">
        <f t="shared" si="61"/>
        <v>16</v>
      </c>
      <c r="I1311" t="s">
        <v>1640</v>
      </c>
      <c r="J1311" t="str">
        <f>VLOOKUP(I1311,'C701- Recalculate'!$D$27:$D$751,1,0)</f>
        <v>069MPI1223550001</v>
      </c>
      <c r="K1311">
        <v>0</v>
      </c>
      <c r="L1311">
        <v>69863014</v>
      </c>
      <c r="M1311" s="138">
        <f t="shared" si="62"/>
        <v>-69863014</v>
      </c>
      <c r="N1311" t="s">
        <v>178</v>
      </c>
      <c r="P1311" t="s">
        <v>3839</v>
      </c>
      <c r="R1311" t="s">
        <v>3808</v>
      </c>
    </row>
    <row r="1312" spans="1:18" hidden="1">
      <c r="A1312">
        <v>1311</v>
      </c>
      <c r="B1312">
        <v>69</v>
      </c>
      <c r="D1312">
        <v>701000002</v>
      </c>
      <c r="E1312" s="139">
        <v>44935</v>
      </c>
      <c r="F1312">
        <f t="shared" si="60"/>
        <v>1</v>
      </c>
      <c r="G1312" s="139">
        <v>44935</v>
      </c>
      <c r="H1312">
        <f t="shared" si="61"/>
        <v>16</v>
      </c>
      <c r="I1312" t="s">
        <v>1650</v>
      </c>
      <c r="J1312" t="str">
        <f>VLOOKUP(I1312,'C701- Recalculate'!$D$27:$D$751,1,0)</f>
        <v>069MPI1223560001</v>
      </c>
      <c r="K1312">
        <v>0</v>
      </c>
      <c r="L1312">
        <v>23287671</v>
      </c>
      <c r="M1312" s="138">
        <f t="shared" si="62"/>
        <v>-23287671</v>
      </c>
      <c r="N1312" t="s">
        <v>178</v>
      </c>
      <c r="P1312" t="s">
        <v>3839</v>
      </c>
      <c r="R1312" t="s">
        <v>3808</v>
      </c>
    </row>
    <row r="1313" spans="1:18" hidden="1">
      <c r="A1313">
        <v>1312</v>
      </c>
      <c r="B1313">
        <v>69</v>
      </c>
      <c r="D1313">
        <v>701000002</v>
      </c>
      <c r="E1313" s="139">
        <v>44935</v>
      </c>
      <c r="F1313">
        <f t="shared" si="60"/>
        <v>1</v>
      </c>
      <c r="G1313" s="139">
        <v>44935</v>
      </c>
      <c r="H1313">
        <f t="shared" si="61"/>
        <v>16</v>
      </c>
      <c r="I1313" t="s">
        <v>1731</v>
      </c>
      <c r="J1313" t="str">
        <f>VLOOKUP(I1313,'C701- Recalculate'!$D$27:$D$751,1,0)</f>
        <v>069MPI1230040002</v>
      </c>
      <c r="K1313">
        <v>0</v>
      </c>
      <c r="L1313">
        <v>89863013</v>
      </c>
      <c r="M1313" s="138">
        <f t="shared" si="62"/>
        <v>-89863013</v>
      </c>
      <c r="N1313" t="s">
        <v>178</v>
      </c>
      <c r="P1313" t="s">
        <v>3839</v>
      </c>
      <c r="R1313" t="s">
        <v>3808</v>
      </c>
    </row>
    <row r="1314" spans="1:18" hidden="1">
      <c r="A1314">
        <v>1313</v>
      </c>
      <c r="B1314">
        <v>69</v>
      </c>
      <c r="D1314">
        <v>701000002</v>
      </c>
      <c r="E1314" s="139">
        <v>44958</v>
      </c>
      <c r="F1314">
        <f t="shared" si="60"/>
        <v>2</v>
      </c>
      <c r="G1314" s="139">
        <v>44958</v>
      </c>
      <c r="H1314">
        <f t="shared" si="61"/>
        <v>16</v>
      </c>
      <c r="I1314" t="s">
        <v>1627</v>
      </c>
      <c r="J1314" t="str">
        <f>VLOOKUP(I1314,'C701- Recalculate'!$D$27:$D$751,1,0)</f>
        <v>069MPI1223530001</v>
      </c>
      <c r="K1314">
        <v>0</v>
      </c>
      <c r="L1314">
        <v>48219178</v>
      </c>
      <c r="M1314" s="138">
        <f t="shared" si="62"/>
        <v>-48219178</v>
      </c>
      <c r="N1314" t="s">
        <v>178</v>
      </c>
      <c r="P1314" t="s">
        <v>3839</v>
      </c>
      <c r="R1314" t="s">
        <v>3808</v>
      </c>
    </row>
    <row r="1315" spans="1:18" hidden="1">
      <c r="A1315">
        <v>1314</v>
      </c>
      <c r="B1315">
        <v>69</v>
      </c>
      <c r="D1315">
        <v>701000002</v>
      </c>
      <c r="E1315" s="139">
        <v>44958</v>
      </c>
      <c r="F1315">
        <f t="shared" si="60"/>
        <v>2</v>
      </c>
      <c r="G1315" s="139">
        <v>44958</v>
      </c>
      <c r="H1315">
        <f t="shared" si="61"/>
        <v>16</v>
      </c>
      <c r="I1315" t="s">
        <v>1650</v>
      </c>
      <c r="J1315" t="str">
        <f>VLOOKUP(I1315,'C701- Recalculate'!$D$27:$D$751,1,0)</f>
        <v>069MPI1223560001</v>
      </c>
      <c r="K1315">
        <v>0</v>
      </c>
      <c r="L1315">
        <v>23287671</v>
      </c>
      <c r="M1315" s="138">
        <f t="shared" si="62"/>
        <v>-23287671</v>
      </c>
      <c r="N1315" t="s">
        <v>178</v>
      </c>
      <c r="P1315" t="s">
        <v>3839</v>
      </c>
      <c r="R1315" t="s">
        <v>3808</v>
      </c>
    </row>
    <row r="1316" spans="1:18" hidden="1">
      <c r="A1316">
        <v>1315</v>
      </c>
      <c r="B1316">
        <v>69</v>
      </c>
      <c r="D1316">
        <v>701000002</v>
      </c>
      <c r="E1316" s="139">
        <v>44958</v>
      </c>
      <c r="F1316">
        <f t="shared" si="60"/>
        <v>2</v>
      </c>
      <c r="G1316" s="139">
        <v>44958</v>
      </c>
      <c r="H1316">
        <f t="shared" si="61"/>
        <v>16</v>
      </c>
      <c r="I1316" t="s">
        <v>1754</v>
      </c>
      <c r="J1316" t="str">
        <f>VLOOKUP(I1316,'C701- Recalculate'!$D$27:$D$751,1,0)</f>
        <v>069MPI1230160001</v>
      </c>
      <c r="K1316">
        <v>0</v>
      </c>
      <c r="L1316">
        <v>39945205</v>
      </c>
      <c r="M1316" s="138">
        <f t="shared" si="62"/>
        <v>-39945205</v>
      </c>
      <c r="N1316" t="s">
        <v>178</v>
      </c>
      <c r="P1316" t="s">
        <v>3839</v>
      </c>
      <c r="R1316" t="s">
        <v>3808</v>
      </c>
    </row>
    <row r="1317" spans="1:18" hidden="1">
      <c r="A1317">
        <v>1316</v>
      </c>
      <c r="B1317">
        <v>69</v>
      </c>
      <c r="D1317">
        <v>701000002</v>
      </c>
      <c r="E1317" s="139">
        <v>44958</v>
      </c>
      <c r="F1317">
        <f t="shared" si="60"/>
        <v>2</v>
      </c>
      <c r="G1317" s="139">
        <v>44958</v>
      </c>
      <c r="H1317">
        <f t="shared" si="61"/>
        <v>16</v>
      </c>
      <c r="I1317" t="s">
        <v>1772</v>
      </c>
      <c r="J1317" t="str">
        <f>VLOOKUP(I1317,'C701- Recalculate'!$D$27:$D$751,1,0)</f>
        <v>069MPI1230320001</v>
      </c>
      <c r="K1317">
        <v>0</v>
      </c>
      <c r="L1317">
        <v>17534247</v>
      </c>
      <c r="M1317" s="138">
        <f t="shared" si="62"/>
        <v>-17534247</v>
      </c>
      <c r="N1317" t="s">
        <v>178</v>
      </c>
      <c r="P1317" t="s">
        <v>3839</v>
      </c>
      <c r="R1317" t="s">
        <v>3808</v>
      </c>
    </row>
    <row r="1318" spans="1:18" hidden="1">
      <c r="A1318">
        <v>1317</v>
      </c>
      <c r="B1318">
        <v>69</v>
      </c>
      <c r="D1318">
        <v>701000002</v>
      </c>
      <c r="E1318" s="139">
        <v>44967</v>
      </c>
      <c r="F1318">
        <f t="shared" si="60"/>
        <v>2</v>
      </c>
      <c r="G1318" s="139">
        <v>44967</v>
      </c>
      <c r="H1318">
        <f t="shared" si="61"/>
        <v>16</v>
      </c>
      <c r="I1318" t="s">
        <v>1793</v>
      </c>
      <c r="J1318" t="str">
        <f>VLOOKUP(I1318,'C701- Recalculate'!$D$27:$D$751,1,0)</f>
        <v>069MPI1230370017</v>
      </c>
      <c r="K1318">
        <v>0</v>
      </c>
      <c r="L1318">
        <v>35013698</v>
      </c>
      <c r="M1318" s="138">
        <f t="shared" si="62"/>
        <v>-35013698</v>
      </c>
      <c r="N1318" t="s">
        <v>178</v>
      </c>
      <c r="P1318" t="s">
        <v>3839</v>
      </c>
      <c r="R1318" t="s">
        <v>3808</v>
      </c>
    </row>
    <row r="1319" spans="1:18" hidden="1">
      <c r="A1319">
        <v>1318</v>
      </c>
      <c r="B1319">
        <v>69</v>
      </c>
      <c r="D1319">
        <v>701000002</v>
      </c>
      <c r="E1319" s="139">
        <v>44967</v>
      </c>
      <c r="F1319">
        <f t="shared" si="60"/>
        <v>2</v>
      </c>
      <c r="G1319" s="139">
        <v>44967</v>
      </c>
      <c r="H1319">
        <f t="shared" si="61"/>
        <v>16</v>
      </c>
      <c r="I1319" t="s">
        <v>1797</v>
      </c>
      <c r="J1319" t="str">
        <f>VLOOKUP(I1319,'C701- Recalculate'!$D$27:$D$751,1,0)</f>
        <v>069MPI1230370018</v>
      </c>
      <c r="K1319">
        <v>0</v>
      </c>
      <c r="L1319">
        <v>23342466</v>
      </c>
      <c r="M1319" s="138">
        <f t="shared" si="62"/>
        <v>-23342466</v>
      </c>
      <c r="N1319" t="s">
        <v>178</v>
      </c>
      <c r="P1319" t="s">
        <v>3839</v>
      </c>
      <c r="R1319" t="s">
        <v>3808</v>
      </c>
    </row>
    <row r="1320" spans="1:18" hidden="1">
      <c r="A1320">
        <v>1319</v>
      </c>
      <c r="B1320">
        <v>69</v>
      </c>
      <c r="D1320">
        <v>701000002</v>
      </c>
      <c r="E1320" s="139">
        <v>44970</v>
      </c>
      <c r="F1320">
        <f t="shared" si="60"/>
        <v>2</v>
      </c>
      <c r="G1320" s="139">
        <v>44970</v>
      </c>
      <c r="H1320">
        <f t="shared" si="61"/>
        <v>16</v>
      </c>
      <c r="I1320" t="s">
        <v>1890</v>
      </c>
      <c r="J1320" t="str">
        <f>VLOOKUP(I1320,'C701- Recalculate'!$D$27:$D$751,1,0)</f>
        <v>069MPI1230390002</v>
      </c>
      <c r="K1320">
        <v>0</v>
      </c>
      <c r="L1320">
        <v>96986301</v>
      </c>
      <c r="M1320" s="138">
        <f t="shared" si="62"/>
        <v>-96986301</v>
      </c>
      <c r="N1320" t="s">
        <v>178</v>
      </c>
      <c r="P1320" t="s">
        <v>3839</v>
      </c>
      <c r="R1320" t="s">
        <v>3808</v>
      </c>
    </row>
    <row r="1321" spans="1:18" hidden="1">
      <c r="A1321">
        <v>1320</v>
      </c>
      <c r="B1321">
        <v>69</v>
      </c>
      <c r="D1321">
        <v>701000002</v>
      </c>
      <c r="E1321" s="139">
        <v>44970</v>
      </c>
      <c r="F1321">
        <f t="shared" si="60"/>
        <v>2</v>
      </c>
      <c r="G1321" s="139">
        <v>44970</v>
      </c>
      <c r="H1321">
        <f t="shared" si="61"/>
        <v>16</v>
      </c>
      <c r="I1321" t="s">
        <v>1962</v>
      </c>
      <c r="J1321" t="str">
        <f>VLOOKUP(I1321,'C701- Recalculate'!$D$27:$D$751,1,0)</f>
        <v>069MPI1230410008</v>
      </c>
      <c r="K1321">
        <v>0</v>
      </c>
      <c r="L1321">
        <v>62465753</v>
      </c>
      <c r="M1321" s="138">
        <f t="shared" si="62"/>
        <v>-62465753</v>
      </c>
      <c r="N1321" t="s">
        <v>178</v>
      </c>
      <c r="P1321" t="s">
        <v>3839</v>
      </c>
      <c r="R1321" t="s">
        <v>3808</v>
      </c>
    </row>
    <row r="1322" spans="1:18" hidden="1">
      <c r="A1322">
        <v>1321</v>
      </c>
      <c r="B1322">
        <v>69</v>
      </c>
      <c r="D1322">
        <v>701000002</v>
      </c>
      <c r="E1322" s="139">
        <v>44970</v>
      </c>
      <c r="F1322">
        <f t="shared" si="60"/>
        <v>2</v>
      </c>
      <c r="G1322" s="139">
        <v>44970</v>
      </c>
      <c r="H1322">
        <f t="shared" si="61"/>
        <v>16</v>
      </c>
      <c r="I1322" t="s">
        <v>1972</v>
      </c>
      <c r="J1322" t="str">
        <f>VLOOKUP(I1322,'C701- Recalculate'!$D$27:$D$751,1,0)</f>
        <v>069MPI1230410009</v>
      </c>
      <c r="K1322">
        <v>0</v>
      </c>
      <c r="L1322">
        <v>30684931</v>
      </c>
      <c r="M1322" s="138">
        <f t="shared" si="62"/>
        <v>-30684931</v>
      </c>
      <c r="N1322" t="s">
        <v>178</v>
      </c>
      <c r="P1322" t="s">
        <v>3839</v>
      </c>
      <c r="R1322" t="s">
        <v>3808</v>
      </c>
    </row>
    <row r="1323" spans="1:18" hidden="1">
      <c r="A1323">
        <v>1322</v>
      </c>
      <c r="B1323">
        <v>69</v>
      </c>
      <c r="D1323">
        <v>701000002</v>
      </c>
      <c r="E1323" s="139">
        <v>44970</v>
      </c>
      <c r="F1323">
        <f t="shared" si="60"/>
        <v>2</v>
      </c>
      <c r="G1323" s="139">
        <v>44970</v>
      </c>
      <c r="H1323">
        <f t="shared" si="61"/>
        <v>16</v>
      </c>
      <c r="I1323" t="s">
        <v>1966</v>
      </c>
      <c r="J1323" t="str">
        <f>VLOOKUP(I1323,'C701- Recalculate'!$D$27:$D$751,1,0)</f>
        <v>069MPI1230410012</v>
      </c>
      <c r="K1323">
        <v>0</v>
      </c>
      <c r="L1323">
        <v>31232877</v>
      </c>
      <c r="M1323" s="138">
        <f t="shared" si="62"/>
        <v>-31232877</v>
      </c>
      <c r="N1323" t="s">
        <v>178</v>
      </c>
      <c r="P1323" t="s">
        <v>3839</v>
      </c>
      <c r="R1323" t="s">
        <v>3808</v>
      </c>
    </row>
    <row r="1324" spans="1:18" hidden="1">
      <c r="A1324">
        <v>1323</v>
      </c>
      <c r="B1324">
        <v>69</v>
      </c>
      <c r="D1324">
        <v>701000002</v>
      </c>
      <c r="E1324" s="139">
        <v>44971</v>
      </c>
      <c r="F1324">
        <f t="shared" si="60"/>
        <v>2</v>
      </c>
      <c r="G1324" s="139">
        <v>44971</v>
      </c>
      <c r="H1324">
        <f t="shared" si="61"/>
        <v>16</v>
      </c>
      <c r="I1324" t="s">
        <v>1890</v>
      </c>
      <c r="J1324" t="str">
        <f>VLOOKUP(I1324,'C701- Recalculate'!$D$27:$D$751,1,0)</f>
        <v>069MPI1230390002</v>
      </c>
      <c r="K1324">
        <v>0</v>
      </c>
      <c r="L1324">
        <v>48493151</v>
      </c>
      <c r="M1324" s="138">
        <f t="shared" si="62"/>
        <v>-48493151</v>
      </c>
      <c r="N1324" t="s">
        <v>178</v>
      </c>
      <c r="P1324" t="s">
        <v>3839</v>
      </c>
      <c r="R1324" t="s">
        <v>3808</v>
      </c>
    </row>
    <row r="1325" spans="1:18" hidden="1">
      <c r="A1325">
        <v>1324</v>
      </c>
      <c r="B1325">
        <v>69</v>
      </c>
      <c r="D1325">
        <v>701000002</v>
      </c>
      <c r="E1325" s="139">
        <v>44971</v>
      </c>
      <c r="F1325">
        <f t="shared" si="60"/>
        <v>2</v>
      </c>
      <c r="G1325" s="139">
        <v>44971</v>
      </c>
      <c r="H1325">
        <f t="shared" si="61"/>
        <v>16</v>
      </c>
      <c r="I1325" t="s">
        <v>2010</v>
      </c>
      <c r="J1325" t="str">
        <f>VLOOKUP(I1325,'C701- Recalculate'!$D$27:$D$751,1,0)</f>
        <v>069MPI1230440007</v>
      </c>
      <c r="K1325">
        <v>0</v>
      </c>
      <c r="L1325">
        <v>20958904</v>
      </c>
      <c r="M1325" s="138">
        <f t="shared" si="62"/>
        <v>-20958904</v>
      </c>
      <c r="N1325" t="s">
        <v>178</v>
      </c>
      <c r="P1325" t="s">
        <v>3839</v>
      </c>
      <c r="R1325" t="s">
        <v>3808</v>
      </c>
    </row>
    <row r="1326" spans="1:18" hidden="1">
      <c r="A1326">
        <v>1325</v>
      </c>
      <c r="B1326">
        <v>69</v>
      </c>
      <c r="D1326">
        <v>701000002</v>
      </c>
      <c r="E1326" s="139">
        <v>44971</v>
      </c>
      <c r="F1326">
        <f t="shared" si="60"/>
        <v>2</v>
      </c>
      <c r="G1326" s="139">
        <v>44971</v>
      </c>
      <c r="H1326">
        <f t="shared" si="61"/>
        <v>16</v>
      </c>
      <c r="I1326" t="s">
        <v>2045</v>
      </c>
      <c r="J1326" t="str">
        <f>VLOOKUP(I1326,'C701- Recalculate'!$D$27:$D$751,1,0)</f>
        <v>069MPI1230450002</v>
      </c>
      <c r="K1326">
        <v>0</v>
      </c>
      <c r="L1326">
        <v>21917808</v>
      </c>
      <c r="M1326" s="138">
        <f t="shared" si="62"/>
        <v>-21917808</v>
      </c>
      <c r="N1326" t="s">
        <v>178</v>
      </c>
      <c r="P1326" t="s">
        <v>3839</v>
      </c>
      <c r="R1326" t="s">
        <v>3808</v>
      </c>
    </row>
    <row r="1327" spans="1:18" hidden="1">
      <c r="A1327">
        <v>1326</v>
      </c>
      <c r="B1327">
        <v>69</v>
      </c>
      <c r="D1327">
        <v>701000002</v>
      </c>
      <c r="E1327" s="139">
        <v>44971</v>
      </c>
      <c r="F1327">
        <f t="shared" si="60"/>
        <v>2</v>
      </c>
      <c r="G1327" s="139">
        <v>44971</v>
      </c>
      <c r="H1327">
        <f t="shared" si="61"/>
        <v>16</v>
      </c>
      <c r="I1327" t="s">
        <v>2027</v>
      </c>
      <c r="J1327" t="str">
        <f>VLOOKUP(I1327,'C701- Recalculate'!$D$27:$D$751,1,0)</f>
        <v>069MPI1230450005</v>
      </c>
      <c r="K1327">
        <v>0</v>
      </c>
      <c r="L1327">
        <v>21917808</v>
      </c>
      <c r="M1327" s="138">
        <f t="shared" si="62"/>
        <v>-21917808</v>
      </c>
      <c r="N1327" t="s">
        <v>178</v>
      </c>
      <c r="P1327" t="s">
        <v>3839</v>
      </c>
      <c r="R1327" t="s">
        <v>3808</v>
      </c>
    </row>
    <row r="1328" spans="1:18" hidden="1">
      <c r="A1328">
        <v>1327</v>
      </c>
      <c r="B1328">
        <v>69</v>
      </c>
      <c r="D1328">
        <v>701000002</v>
      </c>
      <c r="E1328" s="139">
        <v>44972</v>
      </c>
      <c r="F1328">
        <f t="shared" si="60"/>
        <v>2</v>
      </c>
      <c r="G1328" s="139">
        <v>44972</v>
      </c>
      <c r="H1328">
        <f t="shared" si="61"/>
        <v>16</v>
      </c>
      <c r="I1328" t="s">
        <v>2007</v>
      </c>
      <c r="J1328" t="str">
        <f>VLOOKUP(I1328,'C701- Recalculate'!$D$27:$D$751,1,0)</f>
        <v>069MPI1230440006</v>
      </c>
      <c r="K1328">
        <v>0</v>
      </c>
      <c r="L1328">
        <v>21780822</v>
      </c>
      <c r="M1328" s="138">
        <f t="shared" si="62"/>
        <v>-21780822</v>
      </c>
      <c r="N1328" t="s">
        <v>178</v>
      </c>
      <c r="P1328" t="s">
        <v>3839</v>
      </c>
      <c r="R1328" t="s">
        <v>3808</v>
      </c>
    </row>
    <row r="1329" spans="1:18" hidden="1">
      <c r="A1329">
        <v>1328</v>
      </c>
      <c r="B1329">
        <v>69</v>
      </c>
      <c r="D1329">
        <v>701000002</v>
      </c>
      <c r="E1329" s="139">
        <v>44974</v>
      </c>
      <c r="F1329">
        <f t="shared" si="60"/>
        <v>2</v>
      </c>
      <c r="G1329" s="139">
        <v>44974</v>
      </c>
      <c r="H1329">
        <f t="shared" si="61"/>
        <v>16</v>
      </c>
      <c r="I1329" t="s">
        <v>2007</v>
      </c>
      <c r="J1329" t="str">
        <f>VLOOKUP(I1329,'C701- Recalculate'!$D$27:$D$751,1,0)</f>
        <v>069MPI1230440006</v>
      </c>
      <c r="K1329">
        <v>0</v>
      </c>
      <c r="L1329">
        <v>21780822</v>
      </c>
      <c r="M1329" s="138">
        <f t="shared" si="62"/>
        <v>-21780822</v>
      </c>
      <c r="N1329" t="s">
        <v>178</v>
      </c>
      <c r="P1329" t="s">
        <v>3839</v>
      </c>
      <c r="R1329" t="s">
        <v>3808</v>
      </c>
    </row>
    <row r="1330" spans="1:18" hidden="1">
      <c r="A1330">
        <v>1329</v>
      </c>
      <c r="B1330">
        <v>69</v>
      </c>
      <c r="D1330">
        <v>701000002</v>
      </c>
      <c r="E1330" s="139">
        <v>44977</v>
      </c>
      <c r="F1330">
        <f t="shared" si="60"/>
        <v>2</v>
      </c>
      <c r="G1330" s="139">
        <v>44977</v>
      </c>
      <c r="H1330">
        <f t="shared" si="61"/>
        <v>16</v>
      </c>
      <c r="I1330" t="s">
        <v>2113</v>
      </c>
      <c r="J1330" t="str">
        <f>VLOOKUP(I1330,'C701- Recalculate'!$D$27:$D$751,1,0)</f>
        <v>069MPI1230480007</v>
      </c>
      <c r="K1330">
        <v>0</v>
      </c>
      <c r="L1330">
        <v>18082192</v>
      </c>
      <c r="M1330" s="138">
        <f t="shared" si="62"/>
        <v>-18082192</v>
      </c>
      <c r="N1330" t="s">
        <v>178</v>
      </c>
      <c r="P1330" t="s">
        <v>3839</v>
      </c>
      <c r="R1330" t="s">
        <v>3808</v>
      </c>
    </row>
    <row r="1331" spans="1:18" hidden="1">
      <c r="A1331">
        <v>1330</v>
      </c>
      <c r="B1331">
        <v>69</v>
      </c>
      <c r="D1331">
        <v>701000002</v>
      </c>
      <c r="E1331" s="139">
        <v>44977</v>
      </c>
      <c r="F1331">
        <f t="shared" si="60"/>
        <v>2</v>
      </c>
      <c r="G1331" s="139">
        <v>44977</v>
      </c>
      <c r="H1331">
        <f t="shared" si="61"/>
        <v>16</v>
      </c>
      <c r="I1331" t="s">
        <v>2135</v>
      </c>
      <c r="J1331" t="str">
        <f>VLOOKUP(I1331,'C701- Recalculate'!$D$27:$D$751,1,0)</f>
        <v>069MPI1230480010</v>
      </c>
      <c r="K1331">
        <v>0</v>
      </c>
      <c r="L1331">
        <v>44520548</v>
      </c>
      <c r="M1331" s="138">
        <f t="shared" si="62"/>
        <v>-44520548</v>
      </c>
      <c r="N1331" t="s">
        <v>178</v>
      </c>
      <c r="P1331" t="s">
        <v>3839</v>
      </c>
      <c r="R1331" t="s">
        <v>3808</v>
      </c>
    </row>
    <row r="1332" spans="1:18" hidden="1">
      <c r="A1332">
        <v>1331</v>
      </c>
      <c r="B1332">
        <v>69</v>
      </c>
      <c r="D1332">
        <v>701000002</v>
      </c>
      <c r="E1332" s="139">
        <v>44978</v>
      </c>
      <c r="F1332">
        <f t="shared" si="60"/>
        <v>2</v>
      </c>
      <c r="G1332" s="139">
        <v>44978</v>
      </c>
      <c r="H1332">
        <f t="shared" si="61"/>
        <v>16</v>
      </c>
      <c r="I1332" t="s">
        <v>2113</v>
      </c>
      <c r="J1332" t="str">
        <f>VLOOKUP(I1332,'C701- Recalculate'!$D$27:$D$751,1,0)</f>
        <v>069MPI1230480007</v>
      </c>
      <c r="K1332">
        <v>0</v>
      </c>
      <c r="L1332">
        <v>18082192</v>
      </c>
      <c r="M1332" s="138">
        <f t="shared" si="62"/>
        <v>-18082192</v>
      </c>
      <c r="N1332" t="s">
        <v>178</v>
      </c>
      <c r="P1332" t="s">
        <v>3839</v>
      </c>
      <c r="R1332" t="s">
        <v>3808</v>
      </c>
    </row>
    <row r="1333" spans="1:18" hidden="1">
      <c r="A1333">
        <v>1332</v>
      </c>
      <c r="B1333">
        <v>69</v>
      </c>
      <c r="D1333">
        <v>701000002</v>
      </c>
      <c r="E1333" s="139">
        <v>44978</v>
      </c>
      <c r="F1333">
        <f t="shared" si="60"/>
        <v>2</v>
      </c>
      <c r="G1333" s="139">
        <v>44978</v>
      </c>
      <c r="H1333">
        <f t="shared" si="61"/>
        <v>16</v>
      </c>
      <c r="I1333" t="s">
        <v>2135</v>
      </c>
      <c r="J1333" t="str">
        <f>VLOOKUP(I1333,'C701- Recalculate'!$D$27:$D$751,1,0)</f>
        <v>069MPI1230480010</v>
      </c>
      <c r="K1333">
        <v>0</v>
      </c>
      <c r="L1333">
        <v>44520548</v>
      </c>
      <c r="M1333" s="138">
        <f t="shared" si="62"/>
        <v>-44520548</v>
      </c>
      <c r="N1333" t="s">
        <v>178</v>
      </c>
      <c r="P1333" t="s">
        <v>3839</v>
      </c>
      <c r="R1333" t="s">
        <v>3808</v>
      </c>
    </row>
    <row r="1334" spans="1:18" hidden="1">
      <c r="A1334">
        <v>1333</v>
      </c>
      <c r="B1334">
        <v>69</v>
      </c>
      <c r="D1334">
        <v>701000002</v>
      </c>
      <c r="E1334" s="139">
        <v>44978</v>
      </c>
      <c r="F1334">
        <f t="shared" si="60"/>
        <v>2</v>
      </c>
      <c r="G1334" s="139">
        <v>44978</v>
      </c>
      <c r="H1334">
        <f t="shared" si="61"/>
        <v>16</v>
      </c>
      <c r="I1334" t="s">
        <v>2177</v>
      </c>
      <c r="J1334" t="str">
        <f>VLOOKUP(I1334,'C701- Recalculate'!$D$27:$D$751,1,0)</f>
        <v>069MPI1230520001</v>
      </c>
      <c r="K1334">
        <v>0</v>
      </c>
      <c r="L1334">
        <v>20136986</v>
      </c>
      <c r="M1334" s="138">
        <f t="shared" si="62"/>
        <v>-20136986</v>
      </c>
      <c r="N1334" t="s">
        <v>178</v>
      </c>
      <c r="P1334" t="s">
        <v>3839</v>
      </c>
      <c r="R1334" t="s">
        <v>3808</v>
      </c>
    </row>
    <row r="1335" spans="1:18" hidden="1">
      <c r="A1335">
        <v>1334</v>
      </c>
      <c r="B1335">
        <v>69</v>
      </c>
      <c r="D1335">
        <v>701000002</v>
      </c>
      <c r="E1335" s="139">
        <v>44978</v>
      </c>
      <c r="F1335">
        <f t="shared" si="60"/>
        <v>2</v>
      </c>
      <c r="G1335" s="139">
        <v>44978</v>
      </c>
      <c r="H1335">
        <f t="shared" si="61"/>
        <v>16</v>
      </c>
      <c r="I1335" t="s">
        <v>2171</v>
      </c>
      <c r="J1335" t="str">
        <f>VLOOKUP(I1335,'C701- Recalculate'!$D$27:$D$751,1,0)</f>
        <v>069MPI1230520007</v>
      </c>
      <c r="K1335">
        <v>0</v>
      </c>
      <c r="L1335">
        <v>56164384</v>
      </c>
      <c r="M1335" s="138">
        <f t="shared" si="62"/>
        <v>-56164384</v>
      </c>
      <c r="N1335" t="s">
        <v>178</v>
      </c>
      <c r="P1335" t="s">
        <v>3839</v>
      </c>
      <c r="R1335" t="s">
        <v>3808</v>
      </c>
    </row>
    <row r="1336" spans="1:18" hidden="1">
      <c r="A1336">
        <v>1335</v>
      </c>
      <c r="B1336">
        <v>69</v>
      </c>
      <c r="D1336">
        <v>701000002</v>
      </c>
      <c r="E1336" s="139">
        <v>44979</v>
      </c>
      <c r="F1336">
        <f t="shared" si="60"/>
        <v>2</v>
      </c>
      <c r="G1336" s="139">
        <v>44979</v>
      </c>
      <c r="H1336">
        <f t="shared" si="61"/>
        <v>16</v>
      </c>
      <c r="I1336" t="s">
        <v>1890</v>
      </c>
      <c r="J1336" t="str">
        <f>VLOOKUP(I1336,'C701- Recalculate'!$D$27:$D$751,1,0)</f>
        <v>069MPI1230390002</v>
      </c>
      <c r="K1336">
        <v>0</v>
      </c>
      <c r="L1336">
        <v>48493150</v>
      </c>
      <c r="M1336" s="138">
        <f t="shared" si="62"/>
        <v>-48493150</v>
      </c>
      <c r="N1336" t="s">
        <v>178</v>
      </c>
      <c r="P1336" t="s">
        <v>3839</v>
      </c>
      <c r="R1336" t="s">
        <v>3808</v>
      </c>
    </row>
    <row r="1337" spans="1:18" hidden="1">
      <c r="A1337">
        <v>1336</v>
      </c>
      <c r="B1337">
        <v>69</v>
      </c>
      <c r="D1337">
        <v>701000002</v>
      </c>
      <c r="E1337" s="139">
        <v>44979</v>
      </c>
      <c r="F1337">
        <f t="shared" si="60"/>
        <v>2</v>
      </c>
      <c r="G1337" s="139">
        <v>44979</v>
      </c>
      <c r="H1337">
        <f t="shared" si="61"/>
        <v>16</v>
      </c>
      <c r="I1337" t="s">
        <v>2109</v>
      </c>
      <c r="J1337" t="str">
        <f>VLOOKUP(I1337,'C701- Recalculate'!$D$27:$D$751,1,0)</f>
        <v>069MPI1230480006</v>
      </c>
      <c r="K1337">
        <v>0</v>
      </c>
      <c r="L1337">
        <v>73424657</v>
      </c>
      <c r="M1337" s="138">
        <f t="shared" si="62"/>
        <v>-73424657</v>
      </c>
      <c r="N1337" t="s">
        <v>178</v>
      </c>
      <c r="P1337" t="s">
        <v>3839</v>
      </c>
      <c r="R1337" t="s">
        <v>3808</v>
      </c>
    </row>
    <row r="1338" spans="1:18" hidden="1">
      <c r="A1338">
        <v>1337</v>
      </c>
      <c r="B1338">
        <v>69</v>
      </c>
      <c r="D1338">
        <v>701000002</v>
      </c>
      <c r="E1338" s="139">
        <v>44979</v>
      </c>
      <c r="F1338">
        <f t="shared" si="60"/>
        <v>2</v>
      </c>
      <c r="G1338" s="139">
        <v>44979</v>
      </c>
      <c r="H1338">
        <f t="shared" si="61"/>
        <v>16</v>
      </c>
      <c r="I1338" t="s">
        <v>2183</v>
      </c>
      <c r="J1338" t="str">
        <f>VLOOKUP(I1338,'C701- Recalculate'!$D$27:$D$751,1,0)</f>
        <v>069MPI1230520006</v>
      </c>
      <c r="K1338">
        <v>0</v>
      </c>
      <c r="L1338">
        <v>56164383</v>
      </c>
      <c r="M1338" s="138">
        <f t="shared" si="62"/>
        <v>-56164383</v>
      </c>
      <c r="N1338" t="s">
        <v>178</v>
      </c>
      <c r="P1338" t="s">
        <v>3839</v>
      </c>
      <c r="R1338" t="s">
        <v>3808</v>
      </c>
    </row>
    <row r="1339" spans="1:18" hidden="1">
      <c r="A1339">
        <v>1338</v>
      </c>
      <c r="B1339">
        <v>69</v>
      </c>
      <c r="D1339">
        <v>701000002</v>
      </c>
      <c r="E1339" s="139">
        <v>44981</v>
      </c>
      <c r="F1339">
        <f t="shared" si="60"/>
        <v>2</v>
      </c>
      <c r="G1339" s="139">
        <v>44981</v>
      </c>
      <c r="H1339">
        <f t="shared" si="61"/>
        <v>16</v>
      </c>
      <c r="I1339" t="s">
        <v>2048</v>
      </c>
      <c r="J1339" t="str">
        <f>VLOOKUP(I1339,'C701- Recalculate'!$D$27:$D$751,1,0)</f>
        <v>069MPI1230460005</v>
      </c>
      <c r="K1339">
        <v>0</v>
      </c>
      <c r="L1339">
        <v>54109589</v>
      </c>
      <c r="M1339" s="138">
        <f t="shared" si="62"/>
        <v>-54109589</v>
      </c>
      <c r="N1339" t="s">
        <v>178</v>
      </c>
      <c r="P1339" t="s">
        <v>3839</v>
      </c>
      <c r="R1339" t="s">
        <v>3808</v>
      </c>
    </row>
    <row r="1340" spans="1:18" hidden="1">
      <c r="A1340">
        <v>1339</v>
      </c>
      <c r="B1340">
        <v>69</v>
      </c>
      <c r="D1340">
        <v>701000002</v>
      </c>
      <c r="E1340" s="139">
        <v>44981</v>
      </c>
      <c r="F1340">
        <f t="shared" si="60"/>
        <v>2</v>
      </c>
      <c r="G1340" s="139">
        <v>44981</v>
      </c>
      <c r="H1340">
        <f t="shared" si="61"/>
        <v>16</v>
      </c>
      <c r="I1340" t="s">
        <v>2055</v>
      </c>
      <c r="J1340" t="str">
        <f>VLOOKUP(I1340,'C701- Recalculate'!$D$27:$D$751,1,0)</f>
        <v>069MPI1230460006</v>
      </c>
      <c r="K1340">
        <v>0</v>
      </c>
      <c r="L1340">
        <v>54109589</v>
      </c>
      <c r="M1340" s="138">
        <f t="shared" si="62"/>
        <v>-54109589</v>
      </c>
      <c r="N1340" t="s">
        <v>178</v>
      </c>
      <c r="P1340" t="s">
        <v>3839</v>
      </c>
      <c r="R1340" t="s">
        <v>3808</v>
      </c>
    </row>
    <row r="1341" spans="1:18" hidden="1">
      <c r="A1341">
        <v>1340</v>
      </c>
      <c r="B1341">
        <v>69</v>
      </c>
      <c r="D1341">
        <v>701000002</v>
      </c>
      <c r="E1341" s="139">
        <v>44981</v>
      </c>
      <c r="F1341">
        <f t="shared" si="60"/>
        <v>2</v>
      </c>
      <c r="G1341" s="139">
        <v>44981</v>
      </c>
      <c r="H1341">
        <f t="shared" si="61"/>
        <v>16</v>
      </c>
      <c r="I1341" t="s">
        <v>2120</v>
      </c>
      <c r="J1341" t="str">
        <f>VLOOKUP(I1341,'C701- Recalculate'!$D$27:$D$751,1,0)</f>
        <v>069MPI1230480002</v>
      </c>
      <c r="K1341">
        <v>0</v>
      </c>
      <c r="L1341">
        <v>42739726</v>
      </c>
      <c r="M1341" s="138">
        <f t="shared" si="62"/>
        <v>-42739726</v>
      </c>
      <c r="N1341" t="s">
        <v>178</v>
      </c>
      <c r="P1341" t="s">
        <v>3839</v>
      </c>
      <c r="R1341" t="s">
        <v>3808</v>
      </c>
    </row>
    <row r="1342" spans="1:18" hidden="1">
      <c r="A1342">
        <v>1341</v>
      </c>
      <c r="B1342">
        <v>69</v>
      </c>
      <c r="D1342">
        <v>701000002</v>
      </c>
      <c r="E1342" s="139">
        <v>44984</v>
      </c>
      <c r="F1342">
        <f t="shared" si="60"/>
        <v>2</v>
      </c>
      <c r="G1342" s="139">
        <v>44984</v>
      </c>
      <c r="H1342">
        <f t="shared" si="61"/>
        <v>16</v>
      </c>
      <c r="I1342" t="s">
        <v>1893</v>
      </c>
      <c r="J1342" t="str">
        <f>VLOOKUP(I1342,'C701- Recalculate'!$D$27:$D$751,1,0)</f>
        <v>069MPI1230390003</v>
      </c>
      <c r="K1342">
        <v>0</v>
      </c>
      <c r="L1342">
        <v>96986301</v>
      </c>
      <c r="M1342" s="138">
        <f t="shared" si="62"/>
        <v>-96986301</v>
      </c>
      <c r="N1342" t="s">
        <v>178</v>
      </c>
      <c r="P1342" t="s">
        <v>3839</v>
      </c>
      <c r="R1342" t="s">
        <v>3808</v>
      </c>
    </row>
    <row r="1343" spans="1:18" hidden="1">
      <c r="A1343">
        <v>1342</v>
      </c>
      <c r="B1343">
        <v>69</v>
      </c>
      <c r="D1343">
        <v>701000002</v>
      </c>
      <c r="E1343" s="139">
        <v>44984</v>
      </c>
      <c r="F1343">
        <f t="shared" si="60"/>
        <v>2</v>
      </c>
      <c r="G1343" s="139">
        <v>44984</v>
      </c>
      <c r="H1343">
        <f t="shared" si="61"/>
        <v>16</v>
      </c>
      <c r="I1343" t="s">
        <v>2145</v>
      </c>
      <c r="J1343" t="str">
        <f>VLOOKUP(I1343,'C701- Recalculate'!$D$27:$D$751,1,0)</f>
        <v>069MPI1230510006</v>
      </c>
      <c r="K1343">
        <v>0</v>
      </c>
      <c r="L1343">
        <v>27534247</v>
      </c>
      <c r="M1343" s="138">
        <f t="shared" si="62"/>
        <v>-27534247</v>
      </c>
      <c r="N1343" t="s">
        <v>178</v>
      </c>
      <c r="P1343" t="s">
        <v>3839</v>
      </c>
      <c r="R1343" t="s">
        <v>3808</v>
      </c>
    </row>
    <row r="1344" spans="1:18" hidden="1">
      <c r="A1344">
        <v>1343</v>
      </c>
      <c r="B1344">
        <v>69</v>
      </c>
      <c r="D1344">
        <v>701000002</v>
      </c>
      <c r="E1344" s="139">
        <v>44984</v>
      </c>
      <c r="F1344">
        <f t="shared" si="60"/>
        <v>2</v>
      </c>
      <c r="G1344" s="139">
        <v>44984</v>
      </c>
      <c r="H1344">
        <f t="shared" si="61"/>
        <v>16</v>
      </c>
      <c r="I1344" t="s">
        <v>2171</v>
      </c>
      <c r="J1344" t="str">
        <f>VLOOKUP(I1344,'C701- Recalculate'!$D$27:$D$751,1,0)</f>
        <v>069MPI1230520007</v>
      </c>
      <c r="K1344">
        <v>0</v>
      </c>
      <c r="L1344">
        <v>56164384</v>
      </c>
      <c r="M1344" s="138">
        <f t="shared" si="62"/>
        <v>-56164384</v>
      </c>
      <c r="N1344" t="s">
        <v>178</v>
      </c>
      <c r="P1344" t="s">
        <v>3839</v>
      </c>
      <c r="R1344" t="s">
        <v>3808</v>
      </c>
    </row>
    <row r="1345" spans="1:18" hidden="1">
      <c r="A1345">
        <v>1344</v>
      </c>
      <c r="B1345">
        <v>69</v>
      </c>
      <c r="D1345">
        <v>701000002</v>
      </c>
      <c r="E1345" s="139">
        <v>44985</v>
      </c>
      <c r="F1345">
        <f t="shared" si="60"/>
        <v>2</v>
      </c>
      <c r="G1345" s="139">
        <v>44985</v>
      </c>
      <c r="H1345">
        <f t="shared" si="61"/>
        <v>16</v>
      </c>
      <c r="I1345" t="s">
        <v>2158</v>
      </c>
      <c r="J1345" t="str">
        <f>VLOOKUP(I1345,'C701- Recalculate'!$D$27:$D$751,1,0)</f>
        <v>069MPI1230510005</v>
      </c>
      <c r="K1345">
        <v>0</v>
      </c>
      <c r="L1345">
        <v>28356164</v>
      </c>
      <c r="M1345" s="138">
        <f t="shared" si="62"/>
        <v>-28356164</v>
      </c>
      <c r="N1345" t="s">
        <v>178</v>
      </c>
      <c r="P1345" t="s">
        <v>3839</v>
      </c>
      <c r="R1345" t="s">
        <v>3808</v>
      </c>
    </row>
    <row r="1346" spans="1:18" hidden="1">
      <c r="A1346">
        <v>1345</v>
      </c>
      <c r="B1346">
        <v>69</v>
      </c>
      <c r="D1346">
        <v>701000002</v>
      </c>
      <c r="E1346" s="139">
        <v>44985</v>
      </c>
      <c r="F1346">
        <f t="shared" si="60"/>
        <v>2</v>
      </c>
      <c r="G1346" s="139">
        <v>44985</v>
      </c>
      <c r="H1346">
        <f t="shared" si="61"/>
        <v>16</v>
      </c>
      <c r="I1346" t="s">
        <v>2186</v>
      </c>
      <c r="J1346" t="str">
        <f>VLOOKUP(I1346,'C701- Recalculate'!$D$27:$D$751,1,0)</f>
        <v>069MPI1230590001</v>
      </c>
      <c r="K1346">
        <v>0</v>
      </c>
      <c r="L1346">
        <v>47013699</v>
      </c>
      <c r="M1346" s="138">
        <f t="shared" si="62"/>
        <v>-47013699</v>
      </c>
      <c r="N1346" t="s">
        <v>178</v>
      </c>
      <c r="P1346" t="s">
        <v>3839</v>
      </c>
      <c r="R1346" t="s">
        <v>3808</v>
      </c>
    </row>
    <row r="1347" spans="1:18" hidden="1">
      <c r="A1347">
        <v>1346</v>
      </c>
      <c r="B1347">
        <v>69</v>
      </c>
      <c r="D1347">
        <v>701000002</v>
      </c>
      <c r="E1347" s="139">
        <v>44960</v>
      </c>
      <c r="F1347">
        <f t="shared" ref="F1347:F1410" si="63">MONTH(E1347)</f>
        <v>2</v>
      </c>
      <c r="G1347" s="139">
        <v>44960</v>
      </c>
      <c r="H1347">
        <f t="shared" ref="H1347:H1410" si="64">LEN(I1347)</f>
        <v>16</v>
      </c>
      <c r="I1347" t="s">
        <v>1740</v>
      </c>
      <c r="J1347" t="str">
        <f>VLOOKUP(I1347,'C701- Recalculate'!$D$27:$D$751,1,0)</f>
        <v>069MPI1230100003</v>
      </c>
      <c r="K1347">
        <v>0</v>
      </c>
      <c r="L1347">
        <v>26630137</v>
      </c>
      <c r="M1347" s="138">
        <f t="shared" ref="M1347:M1410" si="65">K1347-L1347</f>
        <v>-26630137</v>
      </c>
      <c r="N1347" t="s">
        <v>178</v>
      </c>
      <c r="P1347" t="s">
        <v>3839</v>
      </c>
      <c r="R1347" t="s">
        <v>3808</v>
      </c>
    </row>
    <row r="1348" spans="1:18" hidden="1">
      <c r="A1348">
        <v>1347</v>
      </c>
      <c r="B1348">
        <v>69</v>
      </c>
      <c r="D1348">
        <v>701000002</v>
      </c>
      <c r="E1348" s="139">
        <v>44960</v>
      </c>
      <c r="F1348">
        <f t="shared" si="63"/>
        <v>2</v>
      </c>
      <c r="G1348" s="139">
        <v>44960</v>
      </c>
      <c r="H1348">
        <f t="shared" si="64"/>
        <v>16</v>
      </c>
      <c r="I1348" t="s">
        <v>1760</v>
      </c>
      <c r="J1348" t="str">
        <f>VLOOKUP(I1348,'C701- Recalculate'!$D$27:$D$751,1,0)</f>
        <v>069MPI1230160003</v>
      </c>
      <c r="K1348">
        <v>0</v>
      </c>
      <c r="L1348">
        <v>43835616</v>
      </c>
      <c r="M1348" s="138">
        <f t="shared" si="65"/>
        <v>-43835616</v>
      </c>
      <c r="N1348" t="s">
        <v>178</v>
      </c>
      <c r="P1348" t="s">
        <v>3839</v>
      </c>
      <c r="R1348" t="s">
        <v>3808</v>
      </c>
    </row>
    <row r="1349" spans="1:18" hidden="1">
      <c r="A1349">
        <v>1348</v>
      </c>
      <c r="B1349">
        <v>69</v>
      </c>
      <c r="D1349">
        <v>701000002</v>
      </c>
      <c r="E1349" s="139">
        <v>44960</v>
      </c>
      <c r="F1349">
        <f t="shared" si="63"/>
        <v>2</v>
      </c>
      <c r="G1349" s="139">
        <v>44960</v>
      </c>
      <c r="H1349">
        <f t="shared" si="64"/>
        <v>16</v>
      </c>
      <c r="I1349" t="s">
        <v>1784</v>
      </c>
      <c r="J1349" t="str">
        <f>VLOOKUP(I1349,'C701- Recalculate'!$D$27:$D$751,1,0)</f>
        <v>069MPI1230340002</v>
      </c>
      <c r="K1349">
        <v>0</v>
      </c>
      <c r="L1349">
        <v>17808219</v>
      </c>
      <c r="M1349" s="138">
        <f t="shared" si="65"/>
        <v>-17808219</v>
      </c>
      <c r="N1349" t="s">
        <v>178</v>
      </c>
      <c r="P1349" t="s">
        <v>3839</v>
      </c>
      <c r="R1349" t="s">
        <v>3808</v>
      </c>
    </row>
    <row r="1350" spans="1:18" hidden="1">
      <c r="A1350">
        <v>1349</v>
      </c>
      <c r="B1350">
        <v>69</v>
      </c>
      <c r="D1350">
        <v>701000002</v>
      </c>
      <c r="E1350" s="139">
        <v>44963</v>
      </c>
      <c r="F1350">
        <f t="shared" si="63"/>
        <v>2</v>
      </c>
      <c r="G1350" s="139">
        <v>44963</v>
      </c>
      <c r="H1350">
        <f t="shared" si="64"/>
        <v>16</v>
      </c>
      <c r="I1350" t="s">
        <v>1623</v>
      </c>
      <c r="J1350" t="str">
        <f>VLOOKUP(I1350,'C701- Recalculate'!$D$27:$D$751,1,0)</f>
        <v>069MPI1223530002</v>
      </c>
      <c r="K1350">
        <v>0</v>
      </c>
      <c r="L1350">
        <v>96438356</v>
      </c>
      <c r="M1350" s="138">
        <f t="shared" si="65"/>
        <v>-96438356</v>
      </c>
      <c r="N1350" t="s">
        <v>178</v>
      </c>
      <c r="P1350" t="s">
        <v>3839</v>
      </c>
      <c r="R1350" t="s">
        <v>3808</v>
      </c>
    </row>
    <row r="1351" spans="1:18" hidden="1">
      <c r="A1351">
        <v>1350</v>
      </c>
      <c r="B1351">
        <v>69</v>
      </c>
      <c r="D1351">
        <v>701000002</v>
      </c>
      <c r="E1351" s="139">
        <v>44963</v>
      </c>
      <c r="F1351">
        <f t="shared" si="63"/>
        <v>2</v>
      </c>
      <c r="G1351" s="139">
        <v>44963</v>
      </c>
      <c r="H1351">
        <f t="shared" si="64"/>
        <v>16</v>
      </c>
      <c r="I1351" t="s">
        <v>1787</v>
      </c>
      <c r="J1351" t="str">
        <f>VLOOKUP(I1351,'C701- Recalculate'!$D$27:$D$751,1,0)</f>
        <v>069MPI1230340001</v>
      </c>
      <c r="K1351">
        <v>0</v>
      </c>
      <c r="L1351">
        <v>35616439</v>
      </c>
      <c r="M1351" s="138">
        <f t="shared" si="65"/>
        <v>-35616439</v>
      </c>
      <c r="N1351" t="s">
        <v>178</v>
      </c>
      <c r="P1351" t="s">
        <v>3839</v>
      </c>
      <c r="R1351" t="s">
        <v>3808</v>
      </c>
    </row>
    <row r="1352" spans="1:18" hidden="1">
      <c r="A1352">
        <v>1351</v>
      </c>
      <c r="B1352">
        <v>69</v>
      </c>
      <c r="D1352">
        <v>701000002</v>
      </c>
      <c r="E1352" s="139">
        <v>44963</v>
      </c>
      <c r="F1352">
        <f t="shared" si="63"/>
        <v>2</v>
      </c>
      <c r="G1352" s="139">
        <v>44963</v>
      </c>
      <c r="H1352">
        <f t="shared" si="64"/>
        <v>16</v>
      </c>
      <c r="I1352" t="s">
        <v>1790</v>
      </c>
      <c r="J1352" t="str">
        <f>VLOOKUP(I1352,'C701- Recalculate'!$D$27:$D$751,1,0)</f>
        <v>069MPI1230370007</v>
      </c>
      <c r="K1352">
        <v>0</v>
      </c>
      <c r="L1352">
        <v>26301370</v>
      </c>
      <c r="M1352" s="138">
        <f t="shared" si="65"/>
        <v>-26301370</v>
      </c>
      <c r="N1352" t="s">
        <v>178</v>
      </c>
      <c r="P1352" t="s">
        <v>3839</v>
      </c>
      <c r="R1352" t="s">
        <v>3808</v>
      </c>
    </row>
    <row r="1353" spans="1:18" hidden="1">
      <c r="A1353">
        <v>1352</v>
      </c>
      <c r="B1353">
        <v>69</v>
      </c>
      <c r="D1353">
        <v>701000002</v>
      </c>
      <c r="E1353" s="139">
        <v>44963</v>
      </c>
      <c r="F1353">
        <f t="shared" si="63"/>
        <v>2</v>
      </c>
      <c r="G1353" s="139">
        <v>44963</v>
      </c>
      <c r="H1353">
        <f t="shared" si="64"/>
        <v>16</v>
      </c>
      <c r="I1353" t="s">
        <v>1803</v>
      </c>
      <c r="J1353" t="str">
        <f>VLOOKUP(I1353,'C701- Recalculate'!$D$27:$D$751,1,0)</f>
        <v>069MPI1230370019</v>
      </c>
      <c r="K1353">
        <v>0</v>
      </c>
      <c r="L1353">
        <v>38356164</v>
      </c>
      <c r="M1353" s="138">
        <f t="shared" si="65"/>
        <v>-38356164</v>
      </c>
      <c r="N1353" t="s">
        <v>178</v>
      </c>
      <c r="P1353" t="s">
        <v>3839</v>
      </c>
      <c r="R1353" t="s">
        <v>3808</v>
      </c>
    </row>
    <row r="1354" spans="1:18" hidden="1">
      <c r="A1354">
        <v>1353</v>
      </c>
      <c r="B1354">
        <v>69</v>
      </c>
      <c r="D1354">
        <v>701000002</v>
      </c>
      <c r="E1354" s="139">
        <v>44964</v>
      </c>
      <c r="F1354">
        <f t="shared" si="63"/>
        <v>2</v>
      </c>
      <c r="G1354" s="139">
        <v>44964</v>
      </c>
      <c r="H1354">
        <f t="shared" si="64"/>
        <v>16</v>
      </c>
      <c r="I1354" t="s">
        <v>1740</v>
      </c>
      <c r="J1354" t="str">
        <f>VLOOKUP(I1354,'C701- Recalculate'!$D$27:$D$751,1,0)</f>
        <v>069MPI1230100003</v>
      </c>
      <c r="K1354">
        <v>0</v>
      </c>
      <c r="L1354">
        <v>26630137</v>
      </c>
      <c r="M1354" s="138">
        <f t="shared" si="65"/>
        <v>-26630137</v>
      </c>
      <c r="N1354" t="s">
        <v>178</v>
      </c>
      <c r="P1354" t="s">
        <v>3839</v>
      </c>
      <c r="R1354" t="s">
        <v>3808</v>
      </c>
    </row>
    <row r="1355" spans="1:18" hidden="1">
      <c r="A1355">
        <v>1354</v>
      </c>
      <c r="B1355">
        <v>69</v>
      </c>
      <c r="D1355">
        <v>701000002</v>
      </c>
      <c r="E1355" s="139">
        <v>44964</v>
      </c>
      <c r="F1355">
        <f t="shared" si="63"/>
        <v>2</v>
      </c>
      <c r="G1355" s="139">
        <v>44964</v>
      </c>
      <c r="H1355">
        <f t="shared" si="64"/>
        <v>16</v>
      </c>
      <c r="I1355" t="s">
        <v>1760</v>
      </c>
      <c r="J1355" t="str">
        <f>VLOOKUP(I1355,'C701- Recalculate'!$D$27:$D$751,1,0)</f>
        <v>069MPI1230160003</v>
      </c>
      <c r="K1355">
        <v>0</v>
      </c>
      <c r="L1355">
        <v>43835616</v>
      </c>
      <c r="M1355" s="138">
        <f t="shared" si="65"/>
        <v>-43835616</v>
      </c>
      <c r="N1355" t="s">
        <v>178</v>
      </c>
      <c r="P1355" t="s">
        <v>3839</v>
      </c>
      <c r="R1355" t="s">
        <v>3808</v>
      </c>
    </row>
    <row r="1356" spans="1:18" hidden="1">
      <c r="A1356">
        <v>1355</v>
      </c>
      <c r="B1356">
        <v>69</v>
      </c>
      <c r="D1356">
        <v>701000002</v>
      </c>
      <c r="E1356" s="139">
        <v>44964</v>
      </c>
      <c r="F1356">
        <f t="shared" si="63"/>
        <v>2</v>
      </c>
      <c r="G1356" s="139">
        <v>44964</v>
      </c>
      <c r="H1356">
        <f t="shared" si="64"/>
        <v>16</v>
      </c>
      <c r="I1356" t="s">
        <v>1866</v>
      </c>
      <c r="J1356" t="str">
        <f>VLOOKUP(I1356,'C701- Recalculate'!$D$27:$D$751,1,0)</f>
        <v>069MPI1230380015</v>
      </c>
      <c r="K1356">
        <v>0</v>
      </c>
      <c r="L1356">
        <v>23835616</v>
      </c>
      <c r="M1356" s="138">
        <f t="shared" si="65"/>
        <v>-23835616</v>
      </c>
      <c r="N1356" t="s">
        <v>178</v>
      </c>
      <c r="P1356" t="s">
        <v>3839</v>
      </c>
      <c r="R1356" t="s">
        <v>3808</v>
      </c>
    </row>
    <row r="1357" spans="1:18" hidden="1">
      <c r="A1357">
        <v>1356</v>
      </c>
      <c r="B1357">
        <v>69</v>
      </c>
      <c r="D1357">
        <v>701000002</v>
      </c>
      <c r="E1357" s="139">
        <v>44965</v>
      </c>
      <c r="F1357">
        <f t="shared" si="63"/>
        <v>2</v>
      </c>
      <c r="G1357" s="139">
        <v>44965</v>
      </c>
      <c r="H1357">
        <f t="shared" si="64"/>
        <v>16</v>
      </c>
      <c r="I1357" t="s">
        <v>1734</v>
      </c>
      <c r="J1357" t="str">
        <f>VLOOKUP(I1357,'C701- Recalculate'!$D$27:$D$751,1,0)</f>
        <v>069MPI1230100002</v>
      </c>
      <c r="K1357">
        <v>0</v>
      </c>
      <c r="L1357">
        <v>39945205</v>
      </c>
      <c r="M1357" s="138">
        <f t="shared" si="65"/>
        <v>-39945205</v>
      </c>
      <c r="N1357" t="s">
        <v>178</v>
      </c>
      <c r="P1357" t="s">
        <v>3839</v>
      </c>
      <c r="R1357" t="s">
        <v>3808</v>
      </c>
    </row>
    <row r="1358" spans="1:18" hidden="1">
      <c r="A1358">
        <v>1357</v>
      </c>
      <c r="B1358">
        <v>69</v>
      </c>
      <c r="D1358">
        <v>701000002</v>
      </c>
      <c r="E1358" s="139">
        <v>44965</v>
      </c>
      <c r="F1358">
        <f t="shared" si="63"/>
        <v>2</v>
      </c>
      <c r="G1358" s="139">
        <v>44965</v>
      </c>
      <c r="H1358">
        <f t="shared" si="64"/>
        <v>16</v>
      </c>
      <c r="I1358" t="s">
        <v>1803</v>
      </c>
      <c r="J1358" t="str">
        <f>VLOOKUP(I1358,'C701- Recalculate'!$D$27:$D$751,1,0)</f>
        <v>069MPI1230370019</v>
      </c>
      <c r="K1358">
        <v>0</v>
      </c>
      <c r="L1358">
        <v>38356164</v>
      </c>
      <c r="M1358" s="138">
        <f t="shared" si="65"/>
        <v>-38356164</v>
      </c>
      <c r="N1358" t="s">
        <v>178</v>
      </c>
      <c r="P1358" t="s">
        <v>3839</v>
      </c>
      <c r="R1358" t="s">
        <v>3808</v>
      </c>
    </row>
    <row r="1359" spans="1:18" hidden="1">
      <c r="A1359">
        <v>1358</v>
      </c>
      <c r="B1359">
        <v>69</v>
      </c>
      <c r="D1359">
        <v>701000002</v>
      </c>
      <c r="E1359" s="139">
        <v>44966</v>
      </c>
      <c r="F1359">
        <f t="shared" si="63"/>
        <v>2</v>
      </c>
      <c r="G1359" s="139">
        <v>44966</v>
      </c>
      <c r="H1359">
        <f t="shared" si="64"/>
        <v>16</v>
      </c>
      <c r="I1359" t="s">
        <v>1740</v>
      </c>
      <c r="J1359" t="str">
        <f>VLOOKUP(I1359,'C701- Recalculate'!$D$27:$D$751,1,0)</f>
        <v>069MPI1230100003</v>
      </c>
      <c r="K1359">
        <v>0</v>
      </c>
      <c r="L1359">
        <v>26630137</v>
      </c>
      <c r="M1359" s="138">
        <f t="shared" si="65"/>
        <v>-26630137</v>
      </c>
      <c r="N1359" t="s">
        <v>178</v>
      </c>
      <c r="P1359" t="s">
        <v>3839</v>
      </c>
      <c r="R1359" t="s">
        <v>3808</v>
      </c>
    </row>
    <row r="1360" spans="1:18" hidden="1">
      <c r="A1360">
        <v>1359</v>
      </c>
      <c r="B1360">
        <v>69</v>
      </c>
      <c r="D1360">
        <v>701000002</v>
      </c>
      <c r="E1360" s="139">
        <v>44966</v>
      </c>
      <c r="F1360">
        <f t="shared" si="63"/>
        <v>2</v>
      </c>
      <c r="G1360" s="139">
        <v>44966</v>
      </c>
      <c r="H1360">
        <f t="shared" si="64"/>
        <v>16</v>
      </c>
      <c r="I1360" t="s">
        <v>1893</v>
      </c>
      <c r="J1360" t="str">
        <f>VLOOKUP(I1360,'C701- Recalculate'!$D$27:$D$751,1,0)</f>
        <v>069MPI1230390003</v>
      </c>
      <c r="K1360">
        <v>0</v>
      </c>
      <c r="L1360">
        <v>48493150</v>
      </c>
      <c r="M1360" s="138">
        <f t="shared" si="65"/>
        <v>-48493150</v>
      </c>
      <c r="N1360" t="s">
        <v>178</v>
      </c>
      <c r="P1360" t="s">
        <v>3839</v>
      </c>
      <c r="R1360" t="s">
        <v>3808</v>
      </c>
    </row>
    <row r="1361" spans="1:18" hidden="1">
      <c r="A1361">
        <v>1360</v>
      </c>
      <c r="B1361">
        <v>69</v>
      </c>
      <c r="D1361">
        <v>701000002</v>
      </c>
      <c r="E1361" s="139">
        <v>44966</v>
      </c>
      <c r="F1361">
        <f t="shared" si="63"/>
        <v>2</v>
      </c>
      <c r="G1361" s="139">
        <v>44966</v>
      </c>
      <c r="H1361">
        <f t="shared" si="64"/>
        <v>16</v>
      </c>
      <c r="I1361" t="s">
        <v>1920</v>
      </c>
      <c r="J1361" t="str">
        <f>VLOOKUP(I1361,'C701- Recalculate'!$D$27:$D$751,1,0)</f>
        <v>069MPI1230400003</v>
      </c>
      <c r="K1361">
        <v>0</v>
      </c>
      <c r="L1361">
        <v>21369863</v>
      </c>
      <c r="M1361" s="138">
        <f t="shared" si="65"/>
        <v>-21369863</v>
      </c>
      <c r="N1361" t="s">
        <v>178</v>
      </c>
      <c r="P1361" t="s">
        <v>3839</v>
      </c>
      <c r="R1361" t="s">
        <v>3808</v>
      </c>
    </row>
    <row r="1362" spans="1:18" hidden="1">
      <c r="A1362">
        <v>1361</v>
      </c>
      <c r="B1362">
        <v>69</v>
      </c>
      <c r="D1362">
        <v>701000002</v>
      </c>
      <c r="E1362" s="139">
        <v>44966</v>
      </c>
      <c r="F1362">
        <f t="shared" si="63"/>
        <v>2</v>
      </c>
      <c r="G1362" s="139">
        <v>44966</v>
      </c>
      <c r="H1362">
        <f t="shared" si="64"/>
        <v>16</v>
      </c>
      <c r="I1362" t="s">
        <v>1947</v>
      </c>
      <c r="J1362" t="str">
        <f>VLOOKUP(I1362,'C701- Recalculate'!$D$27:$D$751,1,0)</f>
        <v>069MPI1230400011</v>
      </c>
      <c r="K1362">
        <v>0</v>
      </c>
      <c r="L1362">
        <v>14246575</v>
      </c>
      <c r="M1362" s="138">
        <f t="shared" si="65"/>
        <v>-14246575</v>
      </c>
      <c r="N1362" t="s">
        <v>178</v>
      </c>
      <c r="P1362" t="s">
        <v>3839</v>
      </c>
      <c r="R1362" t="s">
        <v>3808</v>
      </c>
    </row>
    <row r="1363" spans="1:18" hidden="1">
      <c r="A1363">
        <v>1362</v>
      </c>
      <c r="B1363">
        <v>69</v>
      </c>
      <c r="D1363">
        <v>701000002</v>
      </c>
      <c r="E1363" s="139">
        <v>44986</v>
      </c>
      <c r="F1363">
        <f t="shared" si="63"/>
        <v>3</v>
      </c>
      <c r="G1363" s="139">
        <v>44986</v>
      </c>
      <c r="H1363">
        <f t="shared" si="64"/>
        <v>16</v>
      </c>
      <c r="I1363" t="s">
        <v>1893</v>
      </c>
      <c r="J1363" t="str">
        <f>VLOOKUP(I1363,'C701- Recalculate'!$D$27:$D$751,1,0)</f>
        <v>069MPI1230390003</v>
      </c>
      <c r="K1363">
        <v>0</v>
      </c>
      <c r="L1363">
        <v>48493151</v>
      </c>
      <c r="M1363" s="138">
        <f t="shared" si="65"/>
        <v>-48493151</v>
      </c>
      <c r="N1363" t="s">
        <v>178</v>
      </c>
      <c r="P1363" t="s">
        <v>3839</v>
      </c>
      <c r="R1363" t="s">
        <v>3808</v>
      </c>
    </row>
    <row r="1364" spans="1:18" hidden="1">
      <c r="A1364">
        <v>1363</v>
      </c>
      <c r="B1364">
        <v>69</v>
      </c>
      <c r="D1364">
        <v>701000002</v>
      </c>
      <c r="E1364" s="139">
        <v>44986</v>
      </c>
      <c r="F1364">
        <f t="shared" si="63"/>
        <v>3</v>
      </c>
      <c r="G1364" s="139">
        <v>44986</v>
      </c>
      <c r="H1364">
        <f t="shared" si="64"/>
        <v>16</v>
      </c>
      <c r="I1364" t="s">
        <v>2113</v>
      </c>
      <c r="J1364" t="str">
        <f>VLOOKUP(I1364,'C701- Recalculate'!$D$27:$D$751,1,0)</f>
        <v>069MPI1230480007</v>
      </c>
      <c r="K1364">
        <v>0</v>
      </c>
      <c r="L1364">
        <v>18082192</v>
      </c>
      <c r="M1364" s="138">
        <f t="shared" si="65"/>
        <v>-18082192</v>
      </c>
      <c r="N1364" t="s">
        <v>178</v>
      </c>
      <c r="P1364" t="s">
        <v>3839</v>
      </c>
      <c r="R1364" t="s">
        <v>3808</v>
      </c>
    </row>
    <row r="1365" spans="1:18" hidden="1">
      <c r="A1365">
        <v>1364</v>
      </c>
      <c r="B1365">
        <v>69</v>
      </c>
      <c r="D1365">
        <v>701000002</v>
      </c>
      <c r="E1365" s="139">
        <v>44986</v>
      </c>
      <c r="F1365">
        <f t="shared" si="63"/>
        <v>3</v>
      </c>
      <c r="G1365" s="139">
        <v>44986</v>
      </c>
      <c r="H1365">
        <f t="shared" si="64"/>
        <v>16</v>
      </c>
      <c r="I1365" t="s">
        <v>2135</v>
      </c>
      <c r="J1365" t="str">
        <f>VLOOKUP(I1365,'C701- Recalculate'!$D$27:$D$751,1,0)</f>
        <v>069MPI1230480010</v>
      </c>
      <c r="K1365">
        <v>0</v>
      </c>
      <c r="L1365">
        <v>44520548</v>
      </c>
      <c r="M1365" s="138">
        <f t="shared" si="65"/>
        <v>-44520548</v>
      </c>
      <c r="N1365" t="s">
        <v>178</v>
      </c>
      <c r="P1365" t="s">
        <v>3839</v>
      </c>
      <c r="R1365" t="s">
        <v>3808</v>
      </c>
    </row>
    <row r="1366" spans="1:18" hidden="1">
      <c r="A1366">
        <v>1365</v>
      </c>
      <c r="B1366">
        <v>69</v>
      </c>
      <c r="D1366">
        <v>701000002</v>
      </c>
      <c r="E1366" s="139">
        <v>44986</v>
      </c>
      <c r="F1366">
        <f t="shared" si="63"/>
        <v>3</v>
      </c>
      <c r="G1366" s="139">
        <v>44986</v>
      </c>
      <c r="H1366">
        <f t="shared" si="64"/>
        <v>16</v>
      </c>
      <c r="I1366" t="s">
        <v>2195</v>
      </c>
      <c r="J1366" t="str">
        <f>VLOOKUP(I1366,'C701- Recalculate'!$D$27:$D$751,1,0)</f>
        <v>069MPI1230600010</v>
      </c>
      <c r="K1366">
        <v>0</v>
      </c>
      <c r="L1366">
        <v>16164384</v>
      </c>
      <c r="M1366" s="138">
        <f t="shared" si="65"/>
        <v>-16164384</v>
      </c>
      <c r="N1366" t="s">
        <v>178</v>
      </c>
      <c r="P1366" t="s">
        <v>3839</v>
      </c>
      <c r="R1366" t="s">
        <v>3808</v>
      </c>
    </row>
    <row r="1367" spans="1:18" hidden="1">
      <c r="A1367">
        <v>1366</v>
      </c>
      <c r="B1367">
        <v>69</v>
      </c>
      <c r="D1367">
        <v>701000002</v>
      </c>
      <c r="E1367" s="139">
        <v>44995</v>
      </c>
      <c r="F1367">
        <f t="shared" si="63"/>
        <v>3</v>
      </c>
      <c r="G1367" s="139">
        <v>44995</v>
      </c>
      <c r="H1367">
        <f t="shared" si="64"/>
        <v>16</v>
      </c>
      <c r="I1367" t="s">
        <v>2158</v>
      </c>
      <c r="J1367" t="str">
        <f>VLOOKUP(I1367,'C701- Recalculate'!$D$27:$D$751,1,0)</f>
        <v>069MPI1230510005</v>
      </c>
      <c r="K1367">
        <v>0</v>
      </c>
      <c r="L1367">
        <v>28356164</v>
      </c>
      <c r="M1367" s="138">
        <f t="shared" si="65"/>
        <v>-28356164</v>
      </c>
      <c r="N1367" t="s">
        <v>178</v>
      </c>
      <c r="P1367" t="s">
        <v>3839</v>
      </c>
      <c r="R1367" t="s">
        <v>3808</v>
      </c>
    </row>
    <row r="1368" spans="1:18" hidden="1">
      <c r="A1368">
        <v>1367</v>
      </c>
      <c r="B1368">
        <v>69</v>
      </c>
      <c r="D1368">
        <v>701000002</v>
      </c>
      <c r="E1368" s="139">
        <v>44995</v>
      </c>
      <c r="F1368">
        <f t="shared" si="63"/>
        <v>3</v>
      </c>
      <c r="G1368" s="139">
        <v>44995</v>
      </c>
      <c r="H1368">
        <f t="shared" si="64"/>
        <v>16</v>
      </c>
      <c r="I1368" t="s">
        <v>2145</v>
      </c>
      <c r="J1368" t="str">
        <f>VLOOKUP(I1368,'C701- Recalculate'!$D$27:$D$751,1,0)</f>
        <v>069MPI1230510006</v>
      </c>
      <c r="K1368">
        <v>0</v>
      </c>
      <c r="L1368">
        <v>27534247</v>
      </c>
      <c r="M1368" s="138">
        <f t="shared" si="65"/>
        <v>-27534247</v>
      </c>
      <c r="N1368" t="s">
        <v>178</v>
      </c>
      <c r="P1368" t="s">
        <v>3839</v>
      </c>
      <c r="R1368" t="s">
        <v>3808</v>
      </c>
    </row>
    <row r="1369" spans="1:18" hidden="1">
      <c r="A1369">
        <v>1368</v>
      </c>
      <c r="B1369">
        <v>69</v>
      </c>
      <c r="D1369">
        <v>701000002</v>
      </c>
      <c r="E1369" s="139">
        <v>44998</v>
      </c>
      <c r="F1369">
        <f t="shared" si="63"/>
        <v>3</v>
      </c>
      <c r="G1369" s="139">
        <v>44998</v>
      </c>
      <c r="H1369">
        <f t="shared" si="64"/>
        <v>16</v>
      </c>
      <c r="I1369" t="s">
        <v>1890</v>
      </c>
      <c r="J1369" t="str">
        <f>VLOOKUP(I1369,'C701- Recalculate'!$D$27:$D$751,1,0)</f>
        <v>069MPI1230390002</v>
      </c>
      <c r="K1369">
        <v>0</v>
      </c>
      <c r="L1369">
        <v>96986302</v>
      </c>
      <c r="M1369" s="138">
        <f t="shared" si="65"/>
        <v>-96986302</v>
      </c>
      <c r="N1369" t="s">
        <v>178</v>
      </c>
      <c r="P1369" t="s">
        <v>3839</v>
      </c>
      <c r="R1369" t="s">
        <v>3808</v>
      </c>
    </row>
    <row r="1370" spans="1:18" hidden="1">
      <c r="A1370">
        <v>1369</v>
      </c>
      <c r="B1370">
        <v>69</v>
      </c>
      <c r="D1370">
        <v>701000002</v>
      </c>
      <c r="E1370" s="139">
        <v>44998</v>
      </c>
      <c r="F1370">
        <f t="shared" si="63"/>
        <v>3</v>
      </c>
      <c r="G1370" s="139">
        <v>44998</v>
      </c>
      <c r="H1370">
        <f t="shared" si="64"/>
        <v>16</v>
      </c>
      <c r="I1370" t="s">
        <v>2132</v>
      </c>
      <c r="J1370" t="str">
        <f>VLOOKUP(I1370,'C701- Recalculate'!$D$27:$D$751,1,0)</f>
        <v>069MPI1230480008</v>
      </c>
      <c r="K1370">
        <v>0</v>
      </c>
      <c r="L1370">
        <v>44520548</v>
      </c>
      <c r="M1370" s="138">
        <f t="shared" si="65"/>
        <v>-44520548</v>
      </c>
      <c r="N1370" t="s">
        <v>178</v>
      </c>
      <c r="P1370" t="s">
        <v>3839</v>
      </c>
      <c r="R1370" t="s">
        <v>3808</v>
      </c>
    </row>
    <row r="1371" spans="1:18" hidden="1">
      <c r="A1371">
        <v>1370</v>
      </c>
      <c r="B1371">
        <v>69</v>
      </c>
      <c r="D1371">
        <v>701000002</v>
      </c>
      <c r="E1371" s="139">
        <v>44998</v>
      </c>
      <c r="F1371">
        <f t="shared" si="63"/>
        <v>3</v>
      </c>
      <c r="G1371" s="139">
        <v>44998</v>
      </c>
      <c r="H1371">
        <f t="shared" si="64"/>
        <v>16</v>
      </c>
      <c r="I1371" t="s">
        <v>2183</v>
      </c>
      <c r="J1371" t="str">
        <f>VLOOKUP(I1371,'C701- Recalculate'!$D$27:$D$751,1,0)</f>
        <v>069MPI1230520006</v>
      </c>
      <c r="K1371">
        <v>0</v>
      </c>
      <c r="L1371">
        <v>112328767</v>
      </c>
      <c r="M1371" s="138">
        <f t="shared" si="65"/>
        <v>-112328767</v>
      </c>
      <c r="N1371" t="s">
        <v>178</v>
      </c>
      <c r="P1371" t="s">
        <v>3839</v>
      </c>
      <c r="R1371" t="s">
        <v>3808</v>
      </c>
    </row>
    <row r="1372" spans="1:18" hidden="1">
      <c r="A1372">
        <v>1371</v>
      </c>
      <c r="B1372">
        <v>69</v>
      </c>
      <c r="D1372">
        <v>701000002</v>
      </c>
      <c r="E1372" s="139">
        <v>44998</v>
      </c>
      <c r="F1372">
        <f t="shared" si="63"/>
        <v>3</v>
      </c>
      <c r="G1372" s="139">
        <v>44998</v>
      </c>
      <c r="H1372">
        <f t="shared" si="64"/>
        <v>16</v>
      </c>
      <c r="I1372" t="s">
        <v>2171</v>
      </c>
      <c r="J1372" t="str">
        <f>VLOOKUP(I1372,'C701- Recalculate'!$D$27:$D$751,1,0)</f>
        <v>069MPI1230520007</v>
      </c>
      <c r="K1372">
        <v>0</v>
      </c>
      <c r="L1372">
        <v>56164384</v>
      </c>
      <c r="M1372" s="138">
        <f t="shared" si="65"/>
        <v>-56164384</v>
      </c>
      <c r="N1372" t="s">
        <v>178</v>
      </c>
      <c r="P1372" t="s">
        <v>3839</v>
      </c>
      <c r="R1372" t="s">
        <v>3808</v>
      </c>
    </row>
    <row r="1373" spans="1:18" hidden="1">
      <c r="A1373">
        <v>1372</v>
      </c>
      <c r="B1373">
        <v>69</v>
      </c>
      <c r="D1373">
        <v>701000002</v>
      </c>
      <c r="E1373" s="139">
        <v>44998</v>
      </c>
      <c r="F1373">
        <f t="shared" si="63"/>
        <v>3</v>
      </c>
      <c r="G1373" s="139">
        <v>44998</v>
      </c>
      <c r="H1373">
        <f t="shared" si="64"/>
        <v>16</v>
      </c>
      <c r="I1373" t="s">
        <v>2247</v>
      </c>
      <c r="J1373" t="str">
        <f>VLOOKUP(I1373,'C701- Recalculate'!$D$27:$D$751,1,0)</f>
        <v>069MPI1230690002</v>
      </c>
      <c r="K1373">
        <v>0</v>
      </c>
      <c r="L1373">
        <v>34520548</v>
      </c>
      <c r="M1373" s="138">
        <f t="shared" si="65"/>
        <v>-34520548</v>
      </c>
      <c r="N1373" t="s">
        <v>178</v>
      </c>
      <c r="P1373" t="s">
        <v>3839</v>
      </c>
      <c r="R1373" t="s">
        <v>3808</v>
      </c>
    </row>
    <row r="1374" spans="1:18" hidden="1">
      <c r="A1374">
        <v>1373</v>
      </c>
      <c r="B1374">
        <v>69</v>
      </c>
      <c r="D1374">
        <v>701000002</v>
      </c>
      <c r="E1374" s="139">
        <v>44999</v>
      </c>
      <c r="F1374">
        <f t="shared" si="63"/>
        <v>3</v>
      </c>
      <c r="G1374" s="139">
        <v>44999</v>
      </c>
      <c r="H1374">
        <f t="shared" si="64"/>
        <v>16</v>
      </c>
      <c r="I1374" t="s">
        <v>1890</v>
      </c>
      <c r="J1374" t="str">
        <f>VLOOKUP(I1374,'C701- Recalculate'!$D$27:$D$751,1,0)</f>
        <v>069MPI1230390002</v>
      </c>
      <c r="K1374">
        <v>0</v>
      </c>
      <c r="L1374">
        <v>48493151</v>
      </c>
      <c r="M1374" s="138">
        <f t="shared" si="65"/>
        <v>-48493151</v>
      </c>
      <c r="N1374" t="s">
        <v>178</v>
      </c>
      <c r="P1374" t="s">
        <v>3839</v>
      </c>
      <c r="R1374" t="s">
        <v>3808</v>
      </c>
    </row>
    <row r="1375" spans="1:18" hidden="1">
      <c r="A1375">
        <v>1374</v>
      </c>
      <c r="B1375">
        <v>69</v>
      </c>
      <c r="D1375">
        <v>701000002</v>
      </c>
      <c r="E1375" s="139">
        <v>44999</v>
      </c>
      <c r="F1375">
        <f t="shared" si="63"/>
        <v>3</v>
      </c>
      <c r="G1375" s="139">
        <v>44999</v>
      </c>
      <c r="H1375">
        <f t="shared" si="64"/>
        <v>16</v>
      </c>
      <c r="I1375" t="s">
        <v>2113</v>
      </c>
      <c r="J1375" t="str">
        <f>VLOOKUP(I1375,'C701- Recalculate'!$D$27:$D$751,1,0)</f>
        <v>069MPI1230480007</v>
      </c>
      <c r="K1375">
        <v>0</v>
      </c>
      <c r="L1375">
        <v>18082191</v>
      </c>
      <c r="M1375" s="138">
        <f t="shared" si="65"/>
        <v>-18082191</v>
      </c>
      <c r="N1375" t="s">
        <v>178</v>
      </c>
      <c r="P1375" t="s">
        <v>3839</v>
      </c>
      <c r="R1375" t="s">
        <v>3808</v>
      </c>
    </row>
    <row r="1376" spans="1:18" hidden="1">
      <c r="A1376">
        <v>1375</v>
      </c>
      <c r="B1376">
        <v>69</v>
      </c>
      <c r="D1376">
        <v>701000002</v>
      </c>
      <c r="E1376" s="139">
        <v>44999</v>
      </c>
      <c r="F1376">
        <f t="shared" si="63"/>
        <v>3</v>
      </c>
      <c r="G1376" s="139">
        <v>44999</v>
      </c>
      <c r="H1376">
        <f t="shared" si="64"/>
        <v>16</v>
      </c>
      <c r="I1376" t="s">
        <v>2183</v>
      </c>
      <c r="J1376" t="str">
        <f>VLOOKUP(I1376,'C701- Recalculate'!$D$27:$D$751,1,0)</f>
        <v>069MPI1230520006</v>
      </c>
      <c r="K1376">
        <v>0</v>
      </c>
      <c r="L1376">
        <v>56164383</v>
      </c>
      <c r="M1376" s="138">
        <f t="shared" si="65"/>
        <v>-56164383</v>
      </c>
      <c r="N1376" t="s">
        <v>178</v>
      </c>
      <c r="P1376" t="s">
        <v>3839</v>
      </c>
      <c r="R1376" t="s">
        <v>3808</v>
      </c>
    </row>
    <row r="1377" spans="1:18" hidden="1">
      <c r="A1377">
        <v>1376</v>
      </c>
      <c r="B1377">
        <v>69</v>
      </c>
      <c r="D1377">
        <v>701000002</v>
      </c>
      <c r="E1377" s="139">
        <v>45000</v>
      </c>
      <c r="F1377">
        <f t="shared" si="63"/>
        <v>3</v>
      </c>
      <c r="G1377" s="139">
        <v>45000</v>
      </c>
      <c r="H1377">
        <f t="shared" si="64"/>
        <v>16</v>
      </c>
      <c r="I1377" t="s">
        <v>1890</v>
      </c>
      <c r="J1377" t="str">
        <f>VLOOKUP(I1377,'C701- Recalculate'!$D$27:$D$751,1,0)</f>
        <v>069MPI1230390002</v>
      </c>
      <c r="K1377">
        <v>0</v>
      </c>
      <c r="L1377">
        <v>48493151</v>
      </c>
      <c r="M1377" s="138">
        <f t="shared" si="65"/>
        <v>-48493151</v>
      </c>
      <c r="N1377" t="s">
        <v>178</v>
      </c>
      <c r="P1377" t="s">
        <v>3839</v>
      </c>
      <c r="R1377" t="s">
        <v>3808</v>
      </c>
    </row>
    <row r="1378" spans="1:18" hidden="1">
      <c r="A1378">
        <v>1377</v>
      </c>
      <c r="B1378">
        <v>69</v>
      </c>
      <c r="D1378">
        <v>701000002</v>
      </c>
      <c r="E1378" s="139">
        <v>45000</v>
      </c>
      <c r="F1378">
        <f t="shared" si="63"/>
        <v>3</v>
      </c>
      <c r="G1378" s="139">
        <v>45000</v>
      </c>
      <c r="H1378">
        <f t="shared" si="64"/>
        <v>16</v>
      </c>
      <c r="I1378" t="s">
        <v>2109</v>
      </c>
      <c r="J1378" t="str">
        <f>VLOOKUP(I1378,'C701- Recalculate'!$D$27:$D$751,1,0)</f>
        <v>069MPI1230480006</v>
      </c>
      <c r="K1378">
        <v>0</v>
      </c>
      <c r="L1378">
        <v>73424657</v>
      </c>
      <c r="M1378" s="138">
        <f t="shared" si="65"/>
        <v>-73424657</v>
      </c>
      <c r="N1378" t="s">
        <v>178</v>
      </c>
      <c r="P1378" t="s">
        <v>3839</v>
      </c>
      <c r="R1378" t="s">
        <v>3808</v>
      </c>
    </row>
    <row r="1379" spans="1:18" hidden="1">
      <c r="A1379">
        <v>1378</v>
      </c>
      <c r="B1379">
        <v>69</v>
      </c>
      <c r="D1379">
        <v>701000002</v>
      </c>
      <c r="E1379" s="139">
        <v>45002</v>
      </c>
      <c r="F1379">
        <f t="shared" si="63"/>
        <v>3</v>
      </c>
      <c r="G1379" s="139">
        <v>45002</v>
      </c>
      <c r="H1379">
        <f t="shared" si="64"/>
        <v>16</v>
      </c>
      <c r="I1379" t="s">
        <v>1893</v>
      </c>
      <c r="J1379" t="str">
        <f>VLOOKUP(I1379,'C701- Recalculate'!$D$27:$D$751,1,0)</f>
        <v>069MPI1230390003</v>
      </c>
      <c r="K1379">
        <v>0</v>
      </c>
      <c r="L1379">
        <v>48493151</v>
      </c>
      <c r="M1379" s="138">
        <f t="shared" si="65"/>
        <v>-48493151</v>
      </c>
      <c r="N1379" t="s">
        <v>178</v>
      </c>
      <c r="P1379" t="s">
        <v>3839</v>
      </c>
      <c r="R1379" t="s">
        <v>3808</v>
      </c>
    </row>
    <row r="1380" spans="1:18" hidden="1">
      <c r="A1380">
        <v>1379</v>
      </c>
      <c r="B1380">
        <v>69</v>
      </c>
      <c r="D1380">
        <v>701000002</v>
      </c>
      <c r="E1380" s="139">
        <v>45002</v>
      </c>
      <c r="F1380">
        <f t="shared" si="63"/>
        <v>3</v>
      </c>
      <c r="G1380" s="139">
        <v>45002</v>
      </c>
      <c r="H1380">
        <f t="shared" si="64"/>
        <v>16</v>
      </c>
      <c r="I1380" t="s">
        <v>2158</v>
      </c>
      <c r="J1380" t="str">
        <f>VLOOKUP(I1380,'C701- Recalculate'!$D$27:$D$751,1,0)</f>
        <v>069MPI1230510005</v>
      </c>
      <c r="K1380">
        <v>0</v>
      </c>
      <c r="L1380">
        <v>28356164</v>
      </c>
      <c r="M1380" s="138">
        <f t="shared" si="65"/>
        <v>-28356164</v>
      </c>
      <c r="N1380" t="s">
        <v>178</v>
      </c>
      <c r="P1380" t="s">
        <v>3839</v>
      </c>
      <c r="R1380" t="s">
        <v>3808</v>
      </c>
    </row>
    <row r="1381" spans="1:18" hidden="1">
      <c r="A1381">
        <v>1380</v>
      </c>
      <c r="B1381">
        <v>69</v>
      </c>
      <c r="D1381">
        <v>701000002</v>
      </c>
      <c r="E1381" s="139">
        <v>45002</v>
      </c>
      <c r="F1381">
        <f t="shared" si="63"/>
        <v>3</v>
      </c>
      <c r="G1381" s="139">
        <v>45002</v>
      </c>
      <c r="H1381">
        <f t="shared" si="64"/>
        <v>16</v>
      </c>
      <c r="I1381" t="s">
        <v>2261</v>
      </c>
      <c r="J1381" t="str">
        <f>VLOOKUP(I1381,'C701- Recalculate'!$D$27:$D$751,1,0)</f>
        <v>069MPI1230730001</v>
      </c>
      <c r="K1381">
        <v>0</v>
      </c>
      <c r="L1381">
        <v>29315069</v>
      </c>
      <c r="M1381" s="138">
        <f t="shared" si="65"/>
        <v>-29315069</v>
      </c>
      <c r="N1381" t="s">
        <v>178</v>
      </c>
      <c r="P1381" t="s">
        <v>3839</v>
      </c>
      <c r="R1381" t="s">
        <v>3808</v>
      </c>
    </row>
    <row r="1382" spans="1:18" hidden="1">
      <c r="A1382">
        <v>1381</v>
      </c>
      <c r="B1382">
        <v>69</v>
      </c>
      <c r="D1382">
        <v>701000002</v>
      </c>
      <c r="E1382" s="139">
        <v>45002</v>
      </c>
      <c r="F1382">
        <f t="shared" si="63"/>
        <v>3</v>
      </c>
      <c r="G1382" s="139">
        <v>45002</v>
      </c>
      <c r="H1382">
        <f t="shared" si="64"/>
        <v>16</v>
      </c>
      <c r="I1382" t="s">
        <v>2282</v>
      </c>
      <c r="J1382" t="str">
        <f>VLOOKUP(I1382,'C701- Recalculate'!$D$27:$D$751,1,0)</f>
        <v>069MPI1230760001</v>
      </c>
      <c r="K1382">
        <v>0</v>
      </c>
      <c r="L1382">
        <v>77808219</v>
      </c>
      <c r="M1382" s="138">
        <f t="shared" si="65"/>
        <v>-77808219</v>
      </c>
      <c r="N1382" t="s">
        <v>178</v>
      </c>
      <c r="P1382" t="s">
        <v>3839</v>
      </c>
      <c r="R1382" t="s">
        <v>3808</v>
      </c>
    </row>
    <row r="1383" spans="1:18" hidden="1">
      <c r="A1383">
        <v>1382</v>
      </c>
      <c r="B1383">
        <v>69</v>
      </c>
      <c r="D1383">
        <v>701000002</v>
      </c>
      <c r="E1383" s="139">
        <v>44987</v>
      </c>
      <c r="F1383">
        <f t="shared" si="63"/>
        <v>3</v>
      </c>
      <c r="G1383" s="139">
        <v>44987</v>
      </c>
      <c r="H1383">
        <f t="shared" si="64"/>
        <v>16</v>
      </c>
      <c r="I1383" t="s">
        <v>2048</v>
      </c>
      <c r="J1383" t="str">
        <f>VLOOKUP(I1383,'C701- Recalculate'!$D$27:$D$751,1,0)</f>
        <v>069MPI1230460005</v>
      </c>
      <c r="K1383">
        <v>0</v>
      </c>
      <c r="L1383">
        <v>54109589</v>
      </c>
      <c r="M1383" s="138">
        <f t="shared" si="65"/>
        <v>-54109589</v>
      </c>
      <c r="N1383" t="s">
        <v>178</v>
      </c>
      <c r="P1383" t="s">
        <v>3839</v>
      </c>
      <c r="R1383" t="s">
        <v>3808</v>
      </c>
    </row>
    <row r="1384" spans="1:18" hidden="1">
      <c r="A1384">
        <v>1383</v>
      </c>
      <c r="B1384">
        <v>69</v>
      </c>
      <c r="D1384">
        <v>701000002</v>
      </c>
      <c r="E1384" s="139">
        <v>44987</v>
      </c>
      <c r="F1384">
        <f t="shared" si="63"/>
        <v>3</v>
      </c>
      <c r="G1384" s="139">
        <v>44987</v>
      </c>
      <c r="H1384">
        <f t="shared" si="64"/>
        <v>16</v>
      </c>
      <c r="I1384" t="s">
        <v>2109</v>
      </c>
      <c r="J1384" t="str">
        <f>VLOOKUP(I1384,'C701- Recalculate'!$D$27:$D$751,1,0)</f>
        <v>069MPI1230480006</v>
      </c>
      <c r="K1384">
        <v>0</v>
      </c>
      <c r="L1384">
        <v>73424657</v>
      </c>
      <c r="M1384" s="138">
        <f t="shared" si="65"/>
        <v>-73424657</v>
      </c>
      <c r="N1384" t="s">
        <v>178</v>
      </c>
      <c r="P1384" t="s">
        <v>3839</v>
      </c>
      <c r="R1384" t="s">
        <v>3808</v>
      </c>
    </row>
    <row r="1385" spans="1:18" hidden="1">
      <c r="A1385">
        <v>1384</v>
      </c>
      <c r="B1385">
        <v>69</v>
      </c>
      <c r="D1385">
        <v>701000002</v>
      </c>
      <c r="E1385" s="139">
        <v>44987</v>
      </c>
      <c r="F1385">
        <f t="shared" si="63"/>
        <v>3</v>
      </c>
      <c r="G1385" s="139">
        <v>44987</v>
      </c>
      <c r="H1385">
        <f t="shared" si="64"/>
        <v>16</v>
      </c>
      <c r="I1385" t="s">
        <v>2161</v>
      </c>
      <c r="J1385" t="str">
        <f>VLOOKUP(I1385,'C701- Recalculate'!$D$27:$D$751,1,0)</f>
        <v>069MPI1230510007</v>
      </c>
      <c r="K1385">
        <v>0</v>
      </c>
      <c r="L1385">
        <v>37260274</v>
      </c>
      <c r="M1385" s="138">
        <f t="shared" si="65"/>
        <v>-37260274</v>
      </c>
      <c r="N1385" t="s">
        <v>178</v>
      </c>
      <c r="P1385" t="s">
        <v>3839</v>
      </c>
      <c r="R1385" t="s">
        <v>3808</v>
      </c>
    </row>
    <row r="1386" spans="1:18" hidden="1">
      <c r="A1386">
        <v>1385</v>
      </c>
      <c r="B1386">
        <v>69</v>
      </c>
      <c r="D1386">
        <v>701000002</v>
      </c>
      <c r="E1386" s="139">
        <v>45005</v>
      </c>
      <c r="F1386">
        <f t="shared" si="63"/>
        <v>3</v>
      </c>
      <c r="G1386" s="139">
        <v>45005</v>
      </c>
      <c r="H1386">
        <f t="shared" si="64"/>
        <v>16</v>
      </c>
      <c r="I1386" t="s">
        <v>2171</v>
      </c>
      <c r="J1386" t="str">
        <f>VLOOKUP(I1386,'C701- Recalculate'!$D$27:$D$751,1,0)</f>
        <v>069MPI1230520007</v>
      </c>
      <c r="K1386">
        <v>0</v>
      </c>
      <c r="L1386">
        <v>112328767</v>
      </c>
      <c r="M1386" s="138">
        <f t="shared" si="65"/>
        <v>-112328767</v>
      </c>
      <c r="N1386" t="s">
        <v>178</v>
      </c>
      <c r="P1386" t="s">
        <v>3839</v>
      </c>
      <c r="R1386" t="s">
        <v>3808</v>
      </c>
    </row>
    <row r="1387" spans="1:18" hidden="1">
      <c r="A1387">
        <v>1386</v>
      </c>
      <c r="B1387">
        <v>69</v>
      </c>
      <c r="D1387">
        <v>701000002</v>
      </c>
      <c r="E1387" s="139">
        <v>45005</v>
      </c>
      <c r="F1387">
        <f t="shared" si="63"/>
        <v>3</v>
      </c>
      <c r="G1387" s="139">
        <v>45005</v>
      </c>
      <c r="H1387">
        <f t="shared" si="64"/>
        <v>16</v>
      </c>
      <c r="I1387" t="s">
        <v>2265</v>
      </c>
      <c r="J1387" t="str">
        <f>VLOOKUP(I1387,'C701- Recalculate'!$D$27:$D$751,1,0)</f>
        <v>069MPI1230740001</v>
      </c>
      <c r="K1387">
        <v>0</v>
      </c>
      <c r="L1387">
        <v>29315069</v>
      </c>
      <c r="M1387" s="138">
        <f t="shared" si="65"/>
        <v>-29315069</v>
      </c>
      <c r="N1387" t="s">
        <v>178</v>
      </c>
      <c r="P1387" t="s">
        <v>3839</v>
      </c>
      <c r="R1387" t="s">
        <v>3808</v>
      </c>
    </row>
    <row r="1388" spans="1:18" hidden="1">
      <c r="A1388">
        <v>1387</v>
      </c>
      <c r="B1388">
        <v>69</v>
      </c>
      <c r="D1388">
        <v>701000002</v>
      </c>
      <c r="E1388" s="139">
        <v>45005</v>
      </c>
      <c r="F1388">
        <f t="shared" si="63"/>
        <v>3</v>
      </c>
      <c r="G1388" s="139">
        <v>45005</v>
      </c>
      <c r="H1388">
        <f t="shared" si="64"/>
        <v>16</v>
      </c>
      <c r="I1388" t="s">
        <v>2282</v>
      </c>
      <c r="J1388" t="str">
        <f>VLOOKUP(I1388,'C701- Recalculate'!$D$27:$D$751,1,0)</f>
        <v>069MPI1230760001</v>
      </c>
      <c r="K1388">
        <v>0</v>
      </c>
      <c r="L1388">
        <v>155616439</v>
      </c>
      <c r="M1388" s="138">
        <f t="shared" si="65"/>
        <v>-155616439</v>
      </c>
      <c r="N1388" t="s">
        <v>178</v>
      </c>
      <c r="P1388" t="s">
        <v>3839</v>
      </c>
      <c r="R1388" t="s">
        <v>3808</v>
      </c>
    </row>
    <row r="1389" spans="1:18" hidden="1">
      <c r="A1389">
        <v>1388</v>
      </c>
      <c r="B1389">
        <v>69</v>
      </c>
      <c r="D1389">
        <v>701000002</v>
      </c>
      <c r="E1389" s="139">
        <v>45005</v>
      </c>
      <c r="F1389">
        <f t="shared" si="63"/>
        <v>3</v>
      </c>
      <c r="G1389" s="139">
        <v>45005</v>
      </c>
      <c r="H1389">
        <f t="shared" si="64"/>
        <v>16</v>
      </c>
      <c r="I1389" t="s">
        <v>2279</v>
      </c>
      <c r="J1389" t="str">
        <f>VLOOKUP(I1389,'C701- Recalculate'!$D$27:$D$751,1,0)</f>
        <v>069MPI1230760002</v>
      </c>
      <c r="K1389">
        <v>0</v>
      </c>
      <c r="L1389">
        <v>40547945</v>
      </c>
      <c r="M1389" s="138">
        <f t="shared" si="65"/>
        <v>-40547945</v>
      </c>
      <c r="N1389" t="s">
        <v>178</v>
      </c>
      <c r="P1389" t="s">
        <v>3839</v>
      </c>
      <c r="R1389" t="s">
        <v>3808</v>
      </c>
    </row>
    <row r="1390" spans="1:18" hidden="1">
      <c r="A1390">
        <v>1389</v>
      </c>
      <c r="B1390">
        <v>69</v>
      </c>
      <c r="D1390">
        <v>701000002</v>
      </c>
      <c r="E1390" s="139">
        <v>45005</v>
      </c>
      <c r="F1390">
        <f t="shared" si="63"/>
        <v>3</v>
      </c>
      <c r="G1390" s="139">
        <v>45005</v>
      </c>
      <c r="H1390">
        <f t="shared" si="64"/>
        <v>16</v>
      </c>
      <c r="I1390" t="s">
        <v>2276</v>
      </c>
      <c r="J1390" t="str">
        <f>VLOOKUP(I1390,'C701- Recalculate'!$D$27:$D$751,1,0)</f>
        <v>069MPI1230760003</v>
      </c>
      <c r="K1390">
        <v>0</v>
      </c>
      <c r="L1390">
        <v>101369863</v>
      </c>
      <c r="M1390" s="138">
        <f t="shared" si="65"/>
        <v>-101369863</v>
      </c>
      <c r="N1390" t="s">
        <v>178</v>
      </c>
      <c r="P1390" t="s">
        <v>3839</v>
      </c>
      <c r="R1390" t="s">
        <v>3808</v>
      </c>
    </row>
    <row r="1391" spans="1:18" hidden="1">
      <c r="A1391">
        <v>1390</v>
      </c>
      <c r="B1391">
        <v>69</v>
      </c>
      <c r="D1391">
        <v>701000002</v>
      </c>
      <c r="E1391" s="139">
        <v>45007</v>
      </c>
      <c r="F1391">
        <f t="shared" si="63"/>
        <v>3</v>
      </c>
      <c r="G1391" s="139">
        <v>45007</v>
      </c>
      <c r="H1391">
        <f t="shared" si="64"/>
        <v>16</v>
      </c>
      <c r="I1391" t="s">
        <v>2171</v>
      </c>
      <c r="J1391" t="str">
        <f>VLOOKUP(I1391,'C701- Recalculate'!$D$27:$D$751,1,0)</f>
        <v>069MPI1230520007</v>
      </c>
      <c r="K1391">
        <v>0</v>
      </c>
      <c r="L1391">
        <v>56164384</v>
      </c>
      <c r="M1391" s="138">
        <f t="shared" si="65"/>
        <v>-56164384</v>
      </c>
      <c r="N1391" t="s">
        <v>178</v>
      </c>
      <c r="P1391" t="s">
        <v>3839</v>
      </c>
      <c r="R1391" t="s">
        <v>3808</v>
      </c>
    </row>
    <row r="1392" spans="1:18" hidden="1">
      <c r="A1392">
        <v>1391</v>
      </c>
      <c r="B1392">
        <v>69</v>
      </c>
      <c r="D1392">
        <v>701000002</v>
      </c>
      <c r="E1392" s="139">
        <v>45007</v>
      </c>
      <c r="F1392">
        <f t="shared" si="63"/>
        <v>3</v>
      </c>
      <c r="G1392" s="139">
        <v>45007</v>
      </c>
      <c r="H1392">
        <f t="shared" si="64"/>
        <v>16</v>
      </c>
      <c r="I1392" t="s">
        <v>2279</v>
      </c>
      <c r="J1392" t="str">
        <f>VLOOKUP(I1392,'C701- Recalculate'!$D$27:$D$751,1,0)</f>
        <v>069MPI1230760002</v>
      </c>
      <c r="K1392">
        <v>0</v>
      </c>
      <c r="L1392">
        <v>20273973</v>
      </c>
      <c r="M1392" s="138">
        <f t="shared" si="65"/>
        <v>-20273973</v>
      </c>
      <c r="N1392" t="s">
        <v>178</v>
      </c>
      <c r="P1392" t="s">
        <v>3839</v>
      </c>
      <c r="R1392" t="s">
        <v>3808</v>
      </c>
    </row>
    <row r="1393" spans="1:18" hidden="1">
      <c r="A1393">
        <v>1392</v>
      </c>
      <c r="B1393">
        <v>69</v>
      </c>
      <c r="D1393">
        <v>701000002</v>
      </c>
      <c r="E1393" s="139">
        <v>45007</v>
      </c>
      <c r="F1393">
        <f t="shared" si="63"/>
        <v>3</v>
      </c>
      <c r="G1393" s="139">
        <v>45007</v>
      </c>
      <c r="H1393">
        <f t="shared" si="64"/>
        <v>16</v>
      </c>
      <c r="I1393" t="s">
        <v>2276</v>
      </c>
      <c r="J1393" t="str">
        <f>VLOOKUP(I1393,'C701- Recalculate'!$D$27:$D$751,1,0)</f>
        <v>069MPI1230760003</v>
      </c>
      <c r="K1393">
        <v>0</v>
      </c>
      <c r="L1393">
        <v>50684931</v>
      </c>
      <c r="M1393" s="138">
        <f t="shared" si="65"/>
        <v>-50684931</v>
      </c>
      <c r="N1393" t="s">
        <v>178</v>
      </c>
      <c r="P1393" t="s">
        <v>3839</v>
      </c>
      <c r="R1393" t="s">
        <v>3808</v>
      </c>
    </row>
    <row r="1394" spans="1:18" hidden="1">
      <c r="A1394">
        <v>1393</v>
      </c>
      <c r="B1394">
        <v>69</v>
      </c>
      <c r="D1394">
        <v>701000002</v>
      </c>
      <c r="E1394" s="139">
        <v>45008</v>
      </c>
      <c r="F1394">
        <f t="shared" si="63"/>
        <v>3</v>
      </c>
      <c r="G1394" s="139">
        <v>45008</v>
      </c>
      <c r="H1394">
        <f t="shared" si="64"/>
        <v>16</v>
      </c>
      <c r="I1394" t="s">
        <v>2183</v>
      </c>
      <c r="J1394" t="str">
        <f>VLOOKUP(I1394,'C701- Recalculate'!$D$27:$D$751,1,0)</f>
        <v>069MPI1230520006</v>
      </c>
      <c r="K1394">
        <v>0</v>
      </c>
      <c r="L1394">
        <v>56164383</v>
      </c>
      <c r="M1394" s="138">
        <f t="shared" si="65"/>
        <v>-56164383</v>
      </c>
      <c r="N1394" t="s">
        <v>178</v>
      </c>
      <c r="P1394" t="s">
        <v>3839</v>
      </c>
      <c r="R1394" t="s">
        <v>3808</v>
      </c>
    </row>
    <row r="1395" spans="1:18" hidden="1">
      <c r="A1395">
        <v>1394</v>
      </c>
      <c r="B1395">
        <v>69</v>
      </c>
      <c r="D1395">
        <v>701000002</v>
      </c>
      <c r="E1395" s="139">
        <v>45008</v>
      </c>
      <c r="F1395">
        <f t="shared" si="63"/>
        <v>3</v>
      </c>
      <c r="G1395" s="139">
        <v>45008</v>
      </c>
      <c r="H1395">
        <f t="shared" si="64"/>
        <v>16</v>
      </c>
      <c r="I1395" t="s">
        <v>2289</v>
      </c>
      <c r="J1395" t="str">
        <f>VLOOKUP(I1395,'C701- Recalculate'!$D$27:$D$751,1,0)</f>
        <v>069MPI1230790002</v>
      </c>
      <c r="K1395">
        <v>0</v>
      </c>
      <c r="L1395">
        <v>36986301</v>
      </c>
      <c r="M1395" s="138">
        <f t="shared" si="65"/>
        <v>-36986301</v>
      </c>
      <c r="N1395" t="s">
        <v>178</v>
      </c>
      <c r="P1395" t="s">
        <v>3839</v>
      </c>
      <c r="R1395" t="s">
        <v>3808</v>
      </c>
    </row>
    <row r="1396" spans="1:18" hidden="1">
      <c r="A1396">
        <v>1395</v>
      </c>
      <c r="B1396">
        <v>69</v>
      </c>
      <c r="D1396">
        <v>701000002</v>
      </c>
      <c r="E1396" s="139">
        <v>45008</v>
      </c>
      <c r="F1396">
        <f t="shared" si="63"/>
        <v>3</v>
      </c>
      <c r="G1396" s="139">
        <v>45008</v>
      </c>
      <c r="H1396">
        <f t="shared" si="64"/>
        <v>16</v>
      </c>
      <c r="I1396" t="s">
        <v>2300</v>
      </c>
      <c r="J1396" t="str">
        <f>VLOOKUP(I1396,'C701- Recalculate'!$D$27:$D$751,1,0)</f>
        <v>069MPI1230810002</v>
      </c>
      <c r="K1396">
        <v>0</v>
      </c>
      <c r="L1396">
        <v>13972602</v>
      </c>
      <c r="M1396" s="138">
        <f t="shared" si="65"/>
        <v>-13972602</v>
      </c>
      <c r="N1396" t="s">
        <v>178</v>
      </c>
      <c r="P1396" t="s">
        <v>3839</v>
      </c>
      <c r="R1396" t="s">
        <v>3808</v>
      </c>
    </row>
    <row r="1397" spans="1:18" hidden="1">
      <c r="A1397">
        <v>1396</v>
      </c>
      <c r="B1397">
        <v>69</v>
      </c>
      <c r="D1397">
        <v>701000002</v>
      </c>
      <c r="E1397" s="139">
        <v>45009</v>
      </c>
      <c r="F1397">
        <f t="shared" si="63"/>
        <v>3</v>
      </c>
      <c r="G1397" s="139">
        <v>45009</v>
      </c>
      <c r="H1397">
        <f t="shared" si="64"/>
        <v>16</v>
      </c>
      <c r="I1397" t="s">
        <v>2289</v>
      </c>
      <c r="J1397" t="str">
        <f>VLOOKUP(I1397,'C701- Recalculate'!$D$27:$D$751,1,0)</f>
        <v>069MPI1230790002</v>
      </c>
      <c r="K1397">
        <v>0</v>
      </c>
      <c r="L1397">
        <v>36986302</v>
      </c>
      <c r="M1397" s="138">
        <f t="shared" si="65"/>
        <v>-36986302</v>
      </c>
      <c r="N1397" t="s">
        <v>178</v>
      </c>
      <c r="P1397" t="s">
        <v>3839</v>
      </c>
      <c r="R1397" t="s">
        <v>3808</v>
      </c>
    </row>
    <row r="1398" spans="1:18" hidden="1">
      <c r="A1398">
        <v>1397</v>
      </c>
      <c r="B1398">
        <v>69</v>
      </c>
      <c r="D1398">
        <v>701000002</v>
      </c>
      <c r="E1398" s="139">
        <v>45009</v>
      </c>
      <c r="F1398">
        <f t="shared" si="63"/>
        <v>3</v>
      </c>
      <c r="G1398" s="139">
        <v>45009</v>
      </c>
      <c r="H1398">
        <f t="shared" si="64"/>
        <v>16</v>
      </c>
      <c r="I1398" t="s">
        <v>2300</v>
      </c>
      <c r="J1398" t="str">
        <f>VLOOKUP(I1398,'C701- Recalculate'!$D$27:$D$751,1,0)</f>
        <v>069MPI1230810002</v>
      </c>
      <c r="K1398">
        <v>0</v>
      </c>
      <c r="L1398">
        <v>13972603</v>
      </c>
      <c r="M1398" s="138">
        <f t="shared" si="65"/>
        <v>-13972603</v>
      </c>
      <c r="N1398" t="s">
        <v>178</v>
      </c>
      <c r="P1398" t="s">
        <v>3839</v>
      </c>
      <c r="R1398" t="s">
        <v>3808</v>
      </c>
    </row>
    <row r="1399" spans="1:18" hidden="1">
      <c r="A1399">
        <v>1398</v>
      </c>
      <c r="B1399">
        <v>69</v>
      </c>
      <c r="D1399">
        <v>701000002</v>
      </c>
      <c r="E1399" s="139">
        <v>45009</v>
      </c>
      <c r="F1399">
        <f t="shared" si="63"/>
        <v>3</v>
      </c>
      <c r="G1399" s="139">
        <v>45009</v>
      </c>
      <c r="H1399">
        <f t="shared" si="64"/>
        <v>16</v>
      </c>
      <c r="I1399" t="s">
        <v>2331</v>
      </c>
      <c r="J1399" t="str">
        <f>VLOOKUP(I1399,'C701- Recalculate'!$D$27:$D$751,1,0)</f>
        <v>069MPI1230830003</v>
      </c>
      <c r="K1399">
        <v>0</v>
      </c>
      <c r="L1399">
        <v>6027397</v>
      </c>
      <c r="M1399" s="138">
        <f t="shared" si="65"/>
        <v>-6027397</v>
      </c>
      <c r="N1399" t="s">
        <v>178</v>
      </c>
      <c r="P1399" t="s">
        <v>3839</v>
      </c>
      <c r="R1399" t="s">
        <v>3808</v>
      </c>
    </row>
    <row r="1400" spans="1:18" hidden="1">
      <c r="A1400">
        <v>1399</v>
      </c>
      <c r="B1400">
        <v>69</v>
      </c>
      <c r="D1400">
        <v>701000002</v>
      </c>
      <c r="E1400" s="139">
        <v>45012</v>
      </c>
      <c r="F1400">
        <f t="shared" si="63"/>
        <v>3</v>
      </c>
      <c r="G1400" s="139">
        <v>45012</v>
      </c>
      <c r="H1400">
        <f t="shared" si="64"/>
        <v>16</v>
      </c>
      <c r="I1400" t="s">
        <v>2171</v>
      </c>
      <c r="J1400" t="str">
        <f>VLOOKUP(I1400,'C701- Recalculate'!$D$27:$D$751,1,0)</f>
        <v>069MPI1230520007</v>
      </c>
      <c r="K1400">
        <v>0</v>
      </c>
      <c r="L1400">
        <v>112328767</v>
      </c>
      <c r="M1400" s="138">
        <f t="shared" si="65"/>
        <v>-112328767</v>
      </c>
      <c r="N1400" t="s">
        <v>178</v>
      </c>
      <c r="P1400" t="s">
        <v>3839</v>
      </c>
      <c r="R1400" t="s">
        <v>3808</v>
      </c>
    </row>
    <row r="1401" spans="1:18" hidden="1">
      <c r="A1401">
        <v>1400</v>
      </c>
      <c r="B1401">
        <v>69</v>
      </c>
      <c r="D1401">
        <v>701000002</v>
      </c>
      <c r="E1401" s="139">
        <v>45012</v>
      </c>
      <c r="F1401">
        <f t="shared" si="63"/>
        <v>3</v>
      </c>
      <c r="G1401" s="139">
        <v>45012</v>
      </c>
      <c r="H1401">
        <f t="shared" si="64"/>
        <v>16</v>
      </c>
      <c r="I1401" t="s">
        <v>2289</v>
      </c>
      <c r="J1401" t="str">
        <f>VLOOKUP(I1401,'C701- Recalculate'!$D$27:$D$751,1,0)</f>
        <v>069MPI1230790002</v>
      </c>
      <c r="K1401">
        <v>0</v>
      </c>
      <c r="L1401">
        <v>36986301</v>
      </c>
      <c r="M1401" s="138">
        <f t="shared" si="65"/>
        <v>-36986301</v>
      </c>
      <c r="N1401" t="s">
        <v>178</v>
      </c>
      <c r="P1401" t="s">
        <v>3839</v>
      </c>
      <c r="R1401" t="s">
        <v>3808</v>
      </c>
    </row>
    <row r="1402" spans="1:18" hidden="1">
      <c r="A1402">
        <v>1401</v>
      </c>
      <c r="B1402">
        <v>69</v>
      </c>
      <c r="D1402">
        <v>701000002</v>
      </c>
      <c r="E1402" s="139">
        <v>45012</v>
      </c>
      <c r="F1402">
        <f t="shared" si="63"/>
        <v>3</v>
      </c>
      <c r="G1402" s="139">
        <v>45012</v>
      </c>
      <c r="H1402">
        <f t="shared" si="64"/>
        <v>16</v>
      </c>
      <c r="I1402" t="s">
        <v>2310</v>
      </c>
      <c r="J1402" t="str">
        <f>VLOOKUP(I1402,'C701- Recalculate'!$D$27:$D$751,1,0)</f>
        <v>069MPI1230820001</v>
      </c>
      <c r="K1402">
        <v>0</v>
      </c>
      <c r="L1402">
        <v>42465754</v>
      </c>
      <c r="M1402" s="138">
        <f t="shared" si="65"/>
        <v>-42465754</v>
      </c>
      <c r="N1402" t="s">
        <v>178</v>
      </c>
      <c r="P1402" t="s">
        <v>3839</v>
      </c>
      <c r="R1402" t="s">
        <v>3808</v>
      </c>
    </row>
    <row r="1403" spans="1:18" hidden="1">
      <c r="A1403">
        <v>1402</v>
      </c>
      <c r="B1403">
        <v>69</v>
      </c>
      <c r="D1403">
        <v>701000002</v>
      </c>
      <c r="E1403" s="139">
        <v>45012</v>
      </c>
      <c r="F1403">
        <f t="shared" si="63"/>
        <v>3</v>
      </c>
      <c r="G1403" s="139">
        <v>45012</v>
      </c>
      <c r="H1403">
        <f t="shared" si="64"/>
        <v>16</v>
      </c>
      <c r="I1403" t="s">
        <v>2313</v>
      </c>
      <c r="J1403" t="str">
        <f>VLOOKUP(I1403,'C701- Recalculate'!$D$27:$D$751,1,0)</f>
        <v>069MPI1230830001</v>
      </c>
      <c r="K1403">
        <v>0</v>
      </c>
      <c r="L1403">
        <v>3616439</v>
      </c>
      <c r="M1403" s="138">
        <f t="shared" si="65"/>
        <v>-3616439</v>
      </c>
      <c r="N1403" t="s">
        <v>178</v>
      </c>
      <c r="P1403" t="s">
        <v>3839</v>
      </c>
      <c r="R1403" t="s">
        <v>3808</v>
      </c>
    </row>
    <row r="1404" spans="1:18" hidden="1">
      <c r="A1404">
        <v>1403</v>
      </c>
      <c r="B1404">
        <v>69</v>
      </c>
      <c r="D1404">
        <v>701000002</v>
      </c>
      <c r="E1404" s="139">
        <v>45012</v>
      </c>
      <c r="F1404">
        <f t="shared" si="63"/>
        <v>3</v>
      </c>
      <c r="G1404" s="139">
        <v>45012</v>
      </c>
      <c r="H1404">
        <f t="shared" si="64"/>
        <v>16</v>
      </c>
      <c r="I1404" t="s">
        <v>2339</v>
      </c>
      <c r="J1404" t="str">
        <f>VLOOKUP(I1404,'C701- Recalculate'!$D$27:$D$751,1,0)</f>
        <v>069MPI1230830008</v>
      </c>
      <c r="K1404">
        <v>0</v>
      </c>
      <c r="L1404">
        <v>7671233</v>
      </c>
      <c r="M1404" s="138">
        <f t="shared" si="65"/>
        <v>-7671233</v>
      </c>
      <c r="N1404" t="s">
        <v>178</v>
      </c>
      <c r="P1404" t="s">
        <v>3839</v>
      </c>
      <c r="R1404" t="s">
        <v>3808</v>
      </c>
    </row>
    <row r="1405" spans="1:18" hidden="1">
      <c r="A1405">
        <v>1404</v>
      </c>
      <c r="B1405">
        <v>69</v>
      </c>
      <c r="D1405">
        <v>701000002</v>
      </c>
      <c r="E1405" s="139">
        <v>45013</v>
      </c>
      <c r="F1405">
        <f t="shared" si="63"/>
        <v>3</v>
      </c>
      <c r="G1405" s="139">
        <v>45013</v>
      </c>
      <c r="H1405">
        <f t="shared" si="64"/>
        <v>16</v>
      </c>
      <c r="I1405" t="s">
        <v>2289</v>
      </c>
      <c r="J1405" t="str">
        <f>VLOOKUP(I1405,'C701- Recalculate'!$D$27:$D$751,1,0)</f>
        <v>069MPI1230790002</v>
      </c>
      <c r="K1405">
        <v>0</v>
      </c>
      <c r="L1405">
        <v>36986301</v>
      </c>
      <c r="M1405" s="138">
        <f t="shared" si="65"/>
        <v>-36986301</v>
      </c>
      <c r="N1405" t="s">
        <v>178</v>
      </c>
      <c r="P1405" t="s">
        <v>3839</v>
      </c>
      <c r="R1405" t="s">
        <v>3808</v>
      </c>
    </row>
    <row r="1406" spans="1:18" hidden="1">
      <c r="A1406">
        <v>1405</v>
      </c>
      <c r="B1406">
        <v>69</v>
      </c>
      <c r="D1406">
        <v>701000002</v>
      </c>
      <c r="E1406" s="139">
        <v>45013</v>
      </c>
      <c r="F1406">
        <f t="shared" si="63"/>
        <v>3</v>
      </c>
      <c r="G1406" s="139">
        <v>45013</v>
      </c>
      <c r="H1406">
        <f t="shared" si="64"/>
        <v>16</v>
      </c>
      <c r="I1406" t="s">
        <v>2300</v>
      </c>
      <c r="J1406" t="str">
        <f>VLOOKUP(I1406,'C701- Recalculate'!$D$27:$D$751,1,0)</f>
        <v>069MPI1230810002</v>
      </c>
      <c r="K1406">
        <v>0</v>
      </c>
      <c r="L1406">
        <v>13972603</v>
      </c>
      <c r="M1406" s="138">
        <f t="shared" si="65"/>
        <v>-13972603</v>
      </c>
      <c r="N1406" t="s">
        <v>178</v>
      </c>
      <c r="P1406" t="s">
        <v>3839</v>
      </c>
      <c r="R1406" t="s">
        <v>3808</v>
      </c>
    </row>
    <row r="1407" spans="1:18" hidden="1">
      <c r="A1407">
        <v>1406</v>
      </c>
      <c r="B1407">
        <v>69</v>
      </c>
      <c r="D1407">
        <v>701000002</v>
      </c>
      <c r="E1407" s="139">
        <v>45014</v>
      </c>
      <c r="F1407">
        <f t="shared" si="63"/>
        <v>3</v>
      </c>
      <c r="G1407" s="139">
        <v>45014</v>
      </c>
      <c r="H1407">
        <f t="shared" si="64"/>
        <v>16</v>
      </c>
      <c r="I1407" t="s">
        <v>1890</v>
      </c>
      <c r="J1407" t="str">
        <f>VLOOKUP(I1407,'C701- Recalculate'!$D$27:$D$751,1,0)</f>
        <v>069MPI1230390002</v>
      </c>
      <c r="K1407">
        <v>0</v>
      </c>
      <c r="L1407">
        <v>48493150</v>
      </c>
      <c r="M1407" s="138">
        <f t="shared" si="65"/>
        <v>-48493150</v>
      </c>
      <c r="N1407" t="s">
        <v>178</v>
      </c>
      <c r="P1407" t="s">
        <v>3839</v>
      </c>
      <c r="R1407" t="s">
        <v>3808</v>
      </c>
    </row>
    <row r="1408" spans="1:18" hidden="1">
      <c r="A1408">
        <v>1407</v>
      </c>
      <c r="B1408">
        <v>69</v>
      </c>
      <c r="D1408">
        <v>701000002</v>
      </c>
      <c r="E1408" s="139">
        <v>45014</v>
      </c>
      <c r="F1408">
        <f t="shared" si="63"/>
        <v>3</v>
      </c>
      <c r="G1408" s="139">
        <v>45014</v>
      </c>
      <c r="H1408">
        <f t="shared" si="64"/>
        <v>16</v>
      </c>
      <c r="I1408" t="s">
        <v>2276</v>
      </c>
      <c r="J1408" t="str">
        <f>VLOOKUP(I1408,'C701- Recalculate'!$D$27:$D$751,1,0)</f>
        <v>069MPI1230760003</v>
      </c>
      <c r="K1408">
        <v>0</v>
      </c>
      <c r="L1408">
        <v>50684932</v>
      </c>
      <c r="M1408" s="138">
        <f t="shared" si="65"/>
        <v>-50684932</v>
      </c>
      <c r="N1408" t="s">
        <v>178</v>
      </c>
      <c r="P1408" t="s">
        <v>3839</v>
      </c>
      <c r="R1408" t="s">
        <v>3808</v>
      </c>
    </row>
    <row r="1409" spans="1:18" hidden="1">
      <c r="A1409">
        <v>1408</v>
      </c>
      <c r="B1409">
        <v>69</v>
      </c>
      <c r="D1409">
        <v>701000002</v>
      </c>
      <c r="E1409" s="139">
        <v>45014</v>
      </c>
      <c r="F1409">
        <f t="shared" si="63"/>
        <v>3</v>
      </c>
      <c r="G1409" s="139">
        <v>45014</v>
      </c>
      <c r="H1409">
        <f t="shared" si="64"/>
        <v>16</v>
      </c>
      <c r="I1409" t="s">
        <v>2273</v>
      </c>
      <c r="J1409" t="str">
        <f>VLOOKUP(I1409,'C701- Recalculate'!$D$27:$D$751,1,0)</f>
        <v>069MPI1230760004</v>
      </c>
      <c r="K1409">
        <v>0</v>
      </c>
      <c r="L1409">
        <v>50000000</v>
      </c>
      <c r="M1409" s="138">
        <f t="shared" si="65"/>
        <v>-50000000</v>
      </c>
      <c r="N1409" t="s">
        <v>178</v>
      </c>
      <c r="P1409" t="s">
        <v>3839</v>
      </c>
      <c r="R1409" t="s">
        <v>3808</v>
      </c>
    </row>
    <row r="1410" spans="1:18" hidden="1">
      <c r="A1410">
        <v>1409</v>
      </c>
      <c r="B1410">
        <v>69</v>
      </c>
      <c r="D1410">
        <v>701000002</v>
      </c>
      <c r="E1410" s="139">
        <v>45014</v>
      </c>
      <c r="F1410">
        <f t="shared" si="63"/>
        <v>3</v>
      </c>
      <c r="G1410" s="139">
        <v>45014</v>
      </c>
      <c r="H1410">
        <f t="shared" si="64"/>
        <v>16</v>
      </c>
      <c r="I1410" t="s">
        <v>2303</v>
      </c>
      <c r="J1410" t="str">
        <f>VLOOKUP(I1410,'C701- Recalculate'!$D$27:$D$751,1,0)</f>
        <v>069MPI1230810001</v>
      </c>
      <c r="K1410">
        <v>0</v>
      </c>
      <c r="L1410">
        <v>42739726</v>
      </c>
      <c r="M1410" s="138">
        <f t="shared" si="65"/>
        <v>-42739726</v>
      </c>
      <c r="N1410" t="s">
        <v>178</v>
      </c>
      <c r="P1410" t="s">
        <v>3839</v>
      </c>
      <c r="R1410" t="s">
        <v>3808</v>
      </c>
    </row>
    <row r="1411" spans="1:18" hidden="1">
      <c r="A1411">
        <v>1410</v>
      </c>
      <c r="B1411">
        <v>69</v>
      </c>
      <c r="D1411">
        <v>701000002</v>
      </c>
      <c r="E1411" s="139">
        <v>44988</v>
      </c>
      <c r="F1411">
        <f t="shared" ref="F1411:F1474" si="66">MONTH(E1411)</f>
        <v>3</v>
      </c>
      <c r="G1411" s="139">
        <v>44988</v>
      </c>
      <c r="H1411">
        <f t="shared" ref="H1411:H1474" si="67">LEN(I1411)</f>
        <v>16</v>
      </c>
      <c r="I1411" t="s">
        <v>2161</v>
      </c>
      <c r="J1411" t="str">
        <f>VLOOKUP(I1411,'C701- Recalculate'!$D$27:$D$751,1,0)</f>
        <v>069MPI1230510007</v>
      </c>
      <c r="K1411">
        <v>0</v>
      </c>
      <c r="L1411">
        <v>37260274</v>
      </c>
      <c r="M1411" s="138">
        <f t="shared" ref="M1411:M1474" si="68">K1411-L1411</f>
        <v>-37260274</v>
      </c>
      <c r="N1411" t="s">
        <v>178</v>
      </c>
      <c r="P1411" t="s">
        <v>3839</v>
      </c>
      <c r="R1411" t="s">
        <v>3808</v>
      </c>
    </row>
    <row r="1412" spans="1:18" hidden="1">
      <c r="A1412">
        <v>1411</v>
      </c>
      <c r="B1412">
        <v>69</v>
      </c>
      <c r="D1412">
        <v>701000002</v>
      </c>
      <c r="E1412" s="139">
        <v>44988</v>
      </c>
      <c r="F1412">
        <f t="shared" si="66"/>
        <v>3</v>
      </c>
      <c r="G1412" s="139">
        <v>44988</v>
      </c>
      <c r="H1412">
        <f t="shared" si="67"/>
        <v>16</v>
      </c>
      <c r="I1412" t="s">
        <v>2171</v>
      </c>
      <c r="J1412" t="str">
        <f>VLOOKUP(I1412,'C701- Recalculate'!$D$27:$D$751,1,0)</f>
        <v>069MPI1230520007</v>
      </c>
      <c r="K1412">
        <v>0</v>
      </c>
      <c r="L1412">
        <v>56164383</v>
      </c>
      <c r="M1412" s="138">
        <f t="shared" si="68"/>
        <v>-56164383</v>
      </c>
      <c r="N1412" t="s">
        <v>178</v>
      </c>
      <c r="P1412" t="s">
        <v>3839</v>
      </c>
      <c r="R1412" t="s">
        <v>3808</v>
      </c>
    </row>
    <row r="1413" spans="1:18" hidden="1">
      <c r="A1413">
        <v>1412</v>
      </c>
      <c r="B1413">
        <v>69</v>
      </c>
      <c r="D1413">
        <v>701000002</v>
      </c>
      <c r="E1413" s="139">
        <v>45016</v>
      </c>
      <c r="F1413">
        <f t="shared" si="66"/>
        <v>3</v>
      </c>
      <c r="G1413" s="139">
        <v>45016</v>
      </c>
      <c r="H1413">
        <f t="shared" si="67"/>
        <v>16</v>
      </c>
      <c r="I1413" t="s">
        <v>1893</v>
      </c>
      <c r="J1413" t="str">
        <f>VLOOKUP(I1413,'C701- Recalculate'!$D$27:$D$751,1,0)</f>
        <v>069MPI1230390003</v>
      </c>
      <c r="K1413">
        <v>0</v>
      </c>
      <c r="L1413">
        <v>48493151</v>
      </c>
      <c r="M1413" s="138">
        <f t="shared" si="68"/>
        <v>-48493151</v>
      </c>
      <c r="N1413" t="s">
        <v>178</v>
      </c>
      <c r="P1413" t="s">
        <v>3839</v>
      </c>
      <c r="R1413" t="s">
        <v>3808</v>
      </c>
    </row>
    <row r="1414" spans="1:18" hidden="1">
      <c r="A1414">
        <v>1413</v>
      </c>
      <c r="B1414">
        <v>69</v>
      </c>
      <c r="D1414">
        <v>701000002</v>
      </c>
      <c r="E1414" s="139">
        <v>45016</v>
      </c>
      <c r="F1414">
        <f t="shared" si="66"/>
        <v>3</v>
      </c>
      <c r="G1414" s="139">
        <v>45016</v>
      </c>
      <c r="H1414">
        <f t="shared" si="67"/>
        <v>16</v>
      </c>
      <c r="I1414" t="s">
        <v>2363</v>
      </c>
      <c r="J1414" t="str">
        <f>VLOOKUP(I1414,'C701- Recalculate'!$D$27:$D$751,1,0)</f>
        <v>069MPI1230900005</v>
      </c>
      <c r="K1414">
        <v>0</v>
      </c>
      <c r="L1414">
        <v>8219178</v>
      </c>
      <c r="M1414" s="138">
        <f t="shared" si="68"/>
        <v>-8219178</v>
      </c>
      <c r="N1414" t="s">
        <v>178</v>
      </c>
      <c r="P1414" t="s">
        <v>3839</v>
      </c>
      <c r="R1414" t="s">
        <v>3808</v>
      </c>
    </row>
    <row r="1415" spans="1:18" hidden="1">
      <c r="A1415">
        <v>1414</v>
      </c>
      <c r="B1415">
        <v>69</v>
      </c>
      <c r="D1415">
        <v>701000002</v>
      </c>
      <c r="E1415" s="139">
        <v>44991</v>
      </c>
      <c r="F1415">
        <f t="shared" si="66"/>
        <v>3</v>
      </c>
      <c r="G1415" s="139">
        <v>44991</v>
      </c>
      <c r="H1415">
        <f t="shared" si="67"/>
        <v>16</v>
      </c>
      <c r="I1415" t="s">
        <v>2048</v>
      </c>
      <c r="J1415" t="str">
        <f>VLOOKUP(I1415,'C701- Recalculate'!$D$27:$D$751,1,0)</f>
        <v>069MPI1230460005</v>
      </c>
      <c r="K1415">
        <v>0</v>
      </c>
      <c r="L1415">
        <v>108219178</v>
      </c>
      <c r="M1415" s="138">
        <f t="shared" si="68"/>
        <v>-108219178</v>
      </c>
      <c r="N1415" t="s">
        <v>178</v>
      </c>
      <c r="P1415" t="s">
        <v>3839</v>
      </c>
      <c r="R1415" t="s">
        <v>3808</v>
      </c>
    </row>
    <row r="1416" spans="1:18" hidden="1">
      <c r="A1416">
        <v>1415</v>
      </c>
      <c r="B1416">
        <v>69</v>
      </c>
      <c r="D1416">
        <v>701000002</v>
      </c>
      <c r="E1416" s="139">
        <v>44991</v>
      </c>
      <c r="F1416">
        <f t="shared" si="66"/>
        <v>3</v>
      </c>
      <c r="G1416" s="139">
        <v>44991</v>
      </c>
      <c r="H1416">
        <f t="shared" si="67"/>
        <v>16</v>
      </c>
      <c r="I1416" t="s">
        <v>2055</v>
      </c>
      <c r="J1416" t="str">
        <f>VLOOKUP(I1416,'C701- Recalculate'!$D$27:$D$751,1,0)</f>
        <v>069MPI1230460006</v>
      </c>
      <c r="K1416">
        <v>0</v>
      </c>
      <c r="L1416">
        <v>108219178</v>
      </c>
      <c r="M1416" s="138">
        <f t="shared" si="68"/>
        <v>-108219178</v>
      </c>
      <c r="N1416" t="s">
        <v>178</v>
      </c>
      <c r="P1416" t="s">
        <v>3839</v>
      </c>
      <c r="R1416" t="s">
        <v>3808</v>
      </c>
    </row>
    <row r="1417" spans="1:18" hidden="1">
      <c r="A1417">
        <v>1416</v>
      </c>
      <c r="B1417">
        <v>69</v>
      </c>
      <c r="D1417">
        <v>701000002</v>
      </c>
      <c r="E1417" s="139">
        <v>44991</v>
      </c>
      <c r="F1417">
        <f t="shared" si="66"/>
        <v>3</v>
      </c>
      <c r="G1417" s="139">
        <v>44991</v>
      </c>
      <c r="H1417">
        <f t="shared" si="67"/>
        <v>16</v>
      </c>
      <c r="I1417" t="s">
        <v>2183</v>
      </c>
      <c r="J1417" t="str">
        <f>VLOOKUP(I1417,'C701- Recalculate'!$D$27:$D$751,1,0)</f>
        <v>069MPI1230520006</v>
      </c>
      <c r="K1417">
        <v>0</v>
      </c>
      <c r="L1417">
        <v>56164384</v>
      </c>
      <c r="M1417" s="138">
        <f t="shared" si="68"/>
        <v>-56164384</v>
      </c>
      <c r="N1417" t="s">
        <v>178</v>
      </c>
      <c r="P1417" t="s">
        <v>3839</v>
      </c>
      <c r="R1417" t="s">
        <v>3808</v>
      </c>
    </row>
    <row r="1418" spans="1:18" hidden="1">
      <c r="A1418">
        <v>1417</v>
      </c>
      <c r="B1418">
        <v>69</v>
      </c>
      <c r="D1418">
        <v>701000002</v>
      </c>
      <c r="E1418" s="139">
        <v>44993</v>
      </c>
      <c r="F1418">
        <f t="shared" si="66"/>
        <v>3</v>
      </c>
      <c r="G1418" s="139">
        <v>44993</v>
      </c>
      <c r="H1418">
        <f t="shared" si="67"/>
        <v>16</v>
      </c>
      <c r="I1418" t="s">
        <v>2132</v>
      </c>
      <c r="J1418" t="str">
        <f>VLOOKUP(I1418,'C701- Recalculate'!$D$27:$D$751,1,0)</f>
        <v>069MPI1230480008</v>
      </c>
      <c r="K1418">
        <v>0</v>
      </c>
      <c r="L1418">
        <v>44520548</v>
      </c>
      <c r="M1418" s="138">
        <f t="shared" si="68"/>
        <v>-44520548</v>
      </c>
      <c r="N1418" t="s">
        <v>178</v>
      </c>
      <c r="P1418" t="s">
        <v>3839</v>
      </c>
      <c r="R1418" t="s">
        <v>3808</v>
      </c>
    </row>
    <row r="1419" spans="1:18" hidden="1">
      <c r="A1419">
        <v>1418</v>
      </c>
      <c r="B1419">
        <v>69</v>
      </c>
      <c r="D1419">
        <v>701000002</v>
      </c>
      <c r="E1419" s="139">
        <v>45026</v>
      </c>
      <c r="F1419">
        <f t="shared" si="66"/>
        <v>4</v>
      </c>
      <c r="G1419" s="139">
        <v>45026</v>
      </c>
      <c r="H1419">
        <f t="shared" si="67"/>
        <v>16</v>
      </c>
      <c r="I1419" t="s">
        <v>1893</v>
      </c>
      <c r="J1419" t="str">
        <f>VLOOKUP(I1419,'C701- Recalculate'!$D$27:$D$751,1,0)</f>
        <v>069MPI1230390003</v>
      </c>
      <c r="K1419">
        <v>0</v>
      </c>
      <c r="L1419">
        <v>96986302</v>
      </c>
      <c r="M1419" s="138">
        <f t="shared" si="68"/>
        <v>-96986302</v>
      </c>
      <c r="N1419" t="s">
        <v>178</v>
      </c>
      <c r="P1419" t="s">
        <v>3839</v>
      </c>
      <c r="R1419" t="s">
        <v>3808</v>
      </c>
    </row>
    <row r="1420" spans="1:18" hidden="1">
      <c r="A1420">
        <v>1419</v>
      </c>
      <c r="B1420">
        <v>69</v>
      </c>
      <c r="D1420">
        <v>701000002</v>
      </c>
      <c r="E1420" s="139">
        <v>45026</v>
      </c>
      <c r="F1420">
        <f t="shared" si="66"/>
        <v>4</v>
      </c>
      <c r="G1420" s="139">
        <v>45026</v>
      </c>
      <c r="H1420">
        <f t="shared" si="67"/>
        <v>16</v>
      </c>
      <c r="I1420" t="s">
        <v>2171</v>
      </c>
      <c r="J1420" t="str">
        <f>VLOOKUP(I1420,'C701- Recalculate'!$D$27:$D$751,1,0)</f>
        <v>069MPI1230520007</v>
      </c>
      <c r="K1420">
        <v>0</v>
      </c>
      <c r="L1420">
        <v>56164384</v>
      </c>
      <c r="M1420" s="138">
        <f t="shared" si="68"/>
        <v>-56164384</v>
      </c>
      <c r="N1420" t="s">
        <v>178</v>
      </c>
      <c r="P1420" t="s">
        <v>3839</v>
      </c>
      <c r="R1420" t="s">
        <v>3808</v>
      </c>
    </row>
    <row r="1421" spans="1:18" hidden="1">
      <c r="A1421">
        <v>1420</v>
      </c>
      <c r="B1421">
        <v>69</v>
      </c>
      <c r="D1421">
        <v>701000002</v>
      </c>
      <c r="E1421" s="139">
        <v>45026</v>
      </c>
      <c r="F1421">
        <f t="shared" si="66"/>
        <v>4</v>
      </c>
      <c r="G1421" s="139">
        <v>45026</v>
      </c>
      <c r="H1421">
        <f t="shared" si="67"/>
        <v>16</v>
      </c>
      <c r="I1421" t="s">
        <v>2261</v>
      </c>
      <c r="J1421" t="str">
        <f>VLOOKUP(I1421,'C701- Recalculate'!$D$27:$D$751,1,0)</f>
        <v>069MPI1230730001</v>
      </c>
      <c r="K1421">
        <v>0</v>
      </c>
      <c r="L1421">
        <v>58630137</v>
      </c>
      <c r="M1421" s="138">
        <f t="shared" si="68"/>
        <v>-58630137</v>
      </c>
      <c r="N1421" t="s">
        <v>178</v>
      </c>
      <c r="P1421" t="s">
        <v>3839</v>
      </c>
      <c r="R1421" t="s">
        <v>3808</v>
      </c>
    </row>
    <row r="1422" spans="1:18" hidden="1">
      <c r="A1422">
        <v>1421</v>
      </c>
      <c r="B1422">
        <v>69</v>
      </c>
      <c r="D1422">
        <v>701000002</v>
      </c>
      <c r="E1422" s="139">
        <v>45027</v>
      </c>
      <c r="F1422">
        <f t="shared" si="66"/>
        <v>4</v>
      </c>
      <c r="G1422" s="139">
        <v>45027</v>
      </c>
      <c r="H1422">
        <f t="shared" si="67"/>
        <v>16</v>
      </c>
      <c r="I1422" t="s">
        <v>2289</v>
      </c>
      <c r="J1422" t="str">
        <f>VLOOKUP(I1422,'C701- Recalculate'!$D$27:$D$751,1,0)</f>
        <v>069MPI1230790002</v>
      </c>
      <c r="K1422">
        <v>0</v>
      </c>
      <c r="L1422">
        <v>36986302</v>
      </c>
      <c r="M1422" s="138">
        <f t="shared" si="68"/>
        <v>-36986302</v>
      </c>
      <c r="N1422" t="s">
        <v>178</v>
      </c>
      <c r="P1422" t="s">
        <v>3839</v>
      </c>
      <c r="R1422" t="s">
        <v>3808</v>
      </c>
    </row>
    <row r="1423" spans="1:18" hidden="1">
      <c r="A1423">
        <v>1422</v>
      </c>
      <c r="B1423">
        <v>69</v>
      </c>
      <c r="D1423">
        <v>701000002</v>
      </c>
      <c r="E1423" s="139">
        <v>45028</v>
      </c>
      <c r="F1423">
        <f t="shared" si="66"/>
        <v>4</v>
      </c>
      <c r="G1423" s="139">
        <v>45028</v>
      </c>
      <c r="H1423">
        <f t="shared" si="67"/>
        <v>16</v>
      </c>
      <c r="I1423" t="s">
        <v>2171</v>
      </c>
      <c r="J1423" t="str">
        <f>VLOOKUP(I1423,'C701- Recalculate'!$D$27:$D$751,1,0)</f>
        <v>069MPI1230520007</v>
      </c>
      <c r="K1423">
        <v>0</v>
      </c>
      <c r="L1423">
        <v>56164384</v>
      </c>
      <c r="M1423" s="138">
        <f t="shared" si="68"/>
        <v>-56164384</v>
      </c>
      <c r="N1423" t="s">
        <v>178</v>
      </c>
      <c r="P1423" t="s">
        <v>3839</v>
      </c>
      <c r="R1423" t="s">
        <v>3808</v>
      </c>
    </row>
    <row r="1424" spans="1:18" hidden="1">
      <c r="A1424">
        <v>1423</v>
      </c>
      <c r="B1424">
        <v>69</v>
      </c>
      <c r="D1424">
        <v>701000002</v>
      </c>
      <c r="E1424" s="139">
        <v>45029</v>
      </c>
      <c r="F1424">
        <f t="shared" si="66"/>
        <v>4</v>
      </c>
      <c r="G1424" s="139">
        <v>45029</v>
      </c>
      <c r="H1424">
        <f t="shared" si="67"/>
        <v>16</v>
      </c>
      <c r="I1424" t="s">
        <v>2285</v>
      </c>
      <c r="J1424" t="str">
        <f>VLOOKUP(I1424,'C701- Recalculate'!$D$27:$D$751,1,0)</f>
        <v>069MPI1230790001</v>
      </c>
      <c r="K1424">
        <v>0</v>
      </c>
      <c r="L1424">
        <v>38356165</v>
      </c>
      <c r="M1424" s="138">
        <f t="shared" si="68"/>
        <v>-38356165</v>
      </c>
      <c r="N1424" t="s">
        <v>178</v>
      </c>
      <c r="P1424" t="s">
        <v>3839</v>
      </c>
      <c r="R1424" t="s">
        <v>3808</v>
      </c>
    </row>
    <row r="1425" spans="1:18" hidden="1">
      <c r="A1425">
        <v>1424</v>
      </c>
      <c r="B1425">
        <v>69</v>
      </c>
      <c r="D1425">
        <v>701000002</v>
      </c>
      <c r="E1425" s="139">
        <v>45029</v>
      </c>
      <c r="F1425">
        <f t="shared" si="66"/>
        <v>4</v>
      </c>
      <c r="G1425" s="139">
        <v>45029</v>
      </c>
      <c r="H1425">
        <f t="shared" si="67"/>
        <v>16</v>
      </c>
      <c r="I1425" t="s">
        <v>2373</v>
      </c>
      <c r="J1425" t="str">
        <f>VLOOKUP(I1425,'C701- Recalculate'!$D$27:$D$751,1,0)</f>
        <v>069MPI1231030001</v>
      </c>
      <c r="K1425">
        <v>0</v>
      </c>
      <c r="L1425">
        <v>31232877</v>
      </c>
      <c r="M1425" s="138">
        <f t="shared" si="68"/>
        <v>-31232877</v>
      </c>
      <c r="N1425" t="s">
        <v>178</v>
      </c>
      <c r="P1425" t="s">
        <v>3839</v>
      </c>
      <c r="R1425" t="s">
        <v>3808</v>
      </c>
    </row>
    <row r="1426" spans="1:18" hidden="1">
      <c r="A1426">
        <v>1425</v>
      </c>
      <c r="B1426">
        <v>69</v>
      </c>
      <c r="D1426">
        <v>701000002</v>
      </c>
      <c r="E1426" s="139">
        <v>45033</v>
      </c>
      <c r="F1426">
        <f t="shared" si="66"/>
        <v>4</v>
      </c>
      <c r="G1426" s="139">
        <v>45033</v>
      </c>
      <c r="H1426">
        <f t="shared" si="67"/>
        <v>16</v>
      </c>
      <c r="I1426" t="s">
        <v>2048</v>
      </c>
      <c r="J1426" t="str">
        <f>VLOOKUP(I1426,'C701- Recalculate'!$D$27:$D$751,1,0)</f>
        <v>069MPI1230460005</v>
      </c>
      <c r="K1426">
        <v>0</v>
      </c>
      <c r="L1426">
        <v>108219179</v>
      </c>
      <c r="M1426" s="138">
        <f t="shared" si="68"/>
        <v>-108219179</v>
      </c>
      <c r="N1426" t="s">
        <v>178</v>
      </c>
      <c r="P1426" t="s">
        <v>3839</v>
      </c>
      <c r="R1426" t="s">
        <v>3808</v>
      </c>
    </row>
    <row r="1427" spans="1:18" hidden="1">
      <c r="A1427">
        <v>1426</v>
      </c>
      <c r="B1427">
        <v>69</v>
      </c>
      <c r="D1427">
        <v>701000002</v>
      </c>
      <c r="E1427" s="139">
        <v>45033</v>
      </c>
      <c r="F1427">
        <f t="shared" si="66"/>
        <v>4</v>
      </c>
      <c r="G1427" s="139">
        <v>45033</v>
      </c>
      <c r="H1427">
        <f t="shared" si="67"/>
        <v>16</v>
      </c>
      <c r="I1427" t="s">
        <v>2055</v>
      </c>
      <c r="J1427" t="str">
        <f>VLOOKUP(I1427,'C701- Recalculate'!$D$27:$D$751,1,0)</f>
        <v>069MPI1230460006</v>
      </c>
      <c r="K1427">
        <v>0</v>
      </c>
      <c r="L1427">
        <v>108219179</v>
      </c>
      <c r="M1427" s="138">
        <f t="shared" si="68"/>
        <v>-108219179</v>
      </c>
      <c r="N1427" t="s">
        <v>178</v>
      </c>
      <c r="P1427" t="s">
        <v>3839</v>
      </c>
      <c r="R1427" t="s">
        <v>3808</v>
      </c>
    </row>
    <row r="1428" spans="1:18" hidden="1">
      <c r="A1428">
        <v>1427</v>
      </c>
      <c r="B1428">
        <v>69</v>
      </c>
      <c r="D1428">
        <v>701000002</v>
      </c>
      <c r="E1428" s="139">
        <v>45065</v>
      </c>
      <c r="F1428">
        <f t="shared" si="66"/>
        <v>5</v>
      </c>
      <c r="G1428" s="139">
        <v>45065</v>
      </c>
      <c r="H1428">
        <f t="shared" si="67"/>
        <v>16</v>
      </c>
      <c r="I1428" t="s">
        <v>2385</v>
      </c>
      <c r="J1428" t="str">
        <f>VLOOKUP(I1428,'C701- Recalculate'!$D$27:$D$751,1,0)</f>
        <v>069MPI1231080003</v>
      </c>
      <c r="K1428">
        <v>0</v>
      </c>
      <c r="L1428">
        <v>56164384</v>
      </c>
      <c r="M1428" s="138">
        <f t="shared" si="68"/>
        <v>-56164384</v>
      </c>
      <c r="N1428" t="s">
        <v>178</v>
      </c>
      <c r="P1428" t="s">
        <v>3839</v>
      </c>
      <c r="R1428" t="s">
        <v>3808</v>
      </c>
    </row>
    <row r="1429" spans="1:18" hidden="1">
      <c r="A1429">
        <v>1428</v>
      </c>
      <c r="B1429">
        <v>69</v>
      </c>
      <c r="D1429">
        <v>701000002</v>
      </c>
      <c r="E1429" s="139">
        <v>45065</v>
      </c>
      <c r="F1429">
        <f t="shared" si="66"/>
        <v>5</v>
      </c>
      <c r="G1429" s="139">
        <v>45065</v>
      </c>
      <c r="H1429">
        <f t="shared" si="67"/>
        <v>16</v>
      </c>
      <c r="I1429" t="s">
        <v>2446</v>
      </c>
      <c r="J1429" t="str">
        <f>VLOOKUP(I1429,'C701- Recalculate'!$D$27:$D$751,1,0)</f>
        <v>069MPI1231370002</v>
      </c>
      <c r="K1429">
        <v>0</v>
      </c>
      <c r="L1429">
        <v>52602740</v>
      </c>
      <c r="M1429" s="138">
        <f t="shared" si="68"/>
        <v>-52602740</v>
      </c>
      <c r="N1429" t="s">
        <v>178</v>
      </c>
      <c r="P1429" t="s">
        <v>3839</v>
      </c>
      <c r="R1429" t="s">
        <v>3808</v>
      </c>
    </row>
    <row r="1430" spans="1:18" hidden="1">
      <c r="A1430">
        <v>1429</v>
      </c>
      <c r="B1430">
        <v>69</v>
      </c>
      <c r="D1430">
        <v>701000002</v>
      </c>
      <c r="E1430" s="139">
        <v>45068</v>
      </c>
      <c r="F1430">
        <f t="shared" si="66"/>
        <v>5</v>
      </c>
      <c r="G1430" s="139">
        <v>45068</v>
      </c>
      <c r="H1430">
        <f t="shared" si="67"/>
        <v>16</v>
      </c>
      <c r="I1430" t="s">
        <v>2385</v>
      </c>
      <c r="J1430" t="str">
        <f>VLOOKUP(I1430,'C701- Recalculate'!$D$27:$D$751,1,0)</f>
        <v>069MPI1231080003</v>
      </c>
      <c r="K1430">
        <v>0</v>
      </c>
      <c r="L1430">
        <v>112328767</v>
      </c>
      <c r="M1430" s="138">
        <f t="shared" si="68"/>
        <v>-112328767</v>
      </c>
      <c r="N1430" t="s">
        <v>178</v>
      </c>
      <c r="P1430" t="s">
        <v>3839</v>
      </c>
      <c r="R1430" t="s">
        <v>3808</v>
      </c>
    </row>
    <row r="1431" spans="1:18" hidden="1">
      <c r="A1431">
        <v>1430</v>
      </c>
      <c r="B1431">
        <v>69</v>
      </c>
      <c r="D1431">
        <v>701000002</v>
      </c>
      <c r="E1431" s="139">
        <v>45068</v>
      </c>
      <c r="F1431">
        <f t="shared" si="66"/>
        <v>5</v>
      </c>
      <c r="G1431" s="139">
        <v>45068</v>
      </c>
      <c r="H1431">
        <f t="shared" si="67"/>
        <v>16</v>
      </c>
      <c r="I1431" t="s">
        <v>2404</v>
      </c>
      <c r="J1431" t="str">
        <f>VLOOKUP(I1431,'C701- Recalculate'!$D$27:$D$751,1,0)</f>
        <v>069MPI1231100002</v>
      </c>
      <c r="K1431">
        <v>0</v>
      </c>
      <c r="L1431">
        <v>69178082</v>
      </c>
      <c r="M1431" s="138">
        <f t="shared" si="68"/>
        <v>-69178082</v>
      </c>
      <c r="N1431" t="s">
        <v>178</v>
      </c>
      <c r="P1431" t="s">
        <v>3839</v>
      </c>
      <c r="R1431" t="s">
        <v>3808</v>
      </c>
    </row>
    <row r="1432" spans="1:18" hidden="1">
      <c r="A1432">
        <v>1431</v>
      </c>
      <c r="B1432">
        <v>69</v>
      </c>
      <c r="D1432">
        <v>701000002</v>
      </c>
      <c r="E1432" s="139">
        <v>45068</v>
      </c>
      <c r="F1432">
        <f t="shared" si="66"/>
        <v>5</v>
      </c>
      <c r="G1432" s="139">
        <v>45068</v>
      </c>
      <c r="H1432">
        <f t="shared" si="67"/>
        <v>16</v>
      </c>
      <c r="I1432" t="s">
        <v>2416</v>
      </c>
      <c r="J1432" t="str">
        <f>VLOOKUP(I1432,'C701- Recalculate'!$D$27:$D$751,1,0)</f>
        <v>069MPI1231140001</v>
      </c>
      <c r="K1432">
        <v>0</v>
      </c>
      <c r="L1432">
        <v>112876713</v>
      </c>
      <c r="M1432" s="138">
        <f t="shared" si="68"/>
        <v>-112876713</v>
      </c>
      <c r="N1432" t="s">
        <v>178</v>
      </c>
      <c r="P1432" t="s">
        <v>3839</v>
      </c>
      <c r="R1432" t="s">
        <v>3808</v>
      </c>
    </row>
    <row r="1433" spans="1:18" hidden="1">
      <c r="A1433">
        <v>1432</v>
      </c>
      <c r="B1433">
        <v>69</v>
      </c>
      <c r="D1433">
        <v>701000002</v>
      </c>
      <c r="E1433" s="139">
        <v>45068</v>
      </c>
      <c r="F1433">
        <f t="shared" si="66"/>
        <v>5</v>
      </c>
      <c r="G1433" s="139">
        <v>45068</v>
      </c>
      <c r="H1433">
        <f t="shared" si="67"/>
        <v>16</v>
      </c>
      <c r="I1433" t="s">
        <v>2416</v>
      </c>
      <c r="J1433" t="str">
        <f>VLOOKUP(I1433,'C701- Recalculate'!$D$27:$D$751,1,0)</f>
        <v>069MPI1231140001</v>
      </c>
      <c r="K1433">
        <v>0</v>
      </c>
      <c r="L1433">
        <v>56438356</v>
      </c>
      <c r="M1433" s="138">
        <f t="shared" si="68"/>
        <v>-56438356</v>
      </c>
      <c r="N1433" t="s">
        <v>178</v>
      </c>
      <c r="P1433" t="s">
        <v>3839</v>
      </c>
      <c r="R1433" t="s">
        <v>3808</v>
      </c>
    </row>
    <row r="1434" spans="1:18" hidden="1">
      <c r="A1434">
        <v>1433</v>
      </c>
      <c r="B1434">
        <v>69</v>
      </c>
      <c r="D1434">
        <v>701000002</v>
      </c>
      <c r="E1434" s="139">
        <v>45068</v>
      </c>
      <c r="F1434">
        <f t="shared" si="66"/>
        <v>5</v>
      </c>
      <c r="G1434" s="139">
        <v>45068</v>
      </c>
      <c r="H1434">
        <f t="shared" si="67"/>
        <v>16</v>
      </c>
      <c r="I1434" t="s">
        <v>2423</v>
      </c>
      <c r="J1434" t="str">
        <f>VLOOKUP(I1434,'C701- Recalculate'!$D$27:$D$751,1,0)</f>
        <v>069MPI1231310001</v>
      </c>
      <c r="K1434">
        <v>0</v>
      </c>
      <c r="L1434">
        <v>44520548</v>
      </c>
      <c r="M1434" s="138">
        <f t="shared" si="68"/>
        <v>-44520548</v>
      </c>
      <c r="N1434" t="s">
        <v>178</v>
      </c>
      <c r="P1434" t="s">
        <v>3839</v>
      </c>
      <c r="R1434" t="s">
        <v>3808</v>
      </c>
    </row>
    <row r="1435" spans="1:18" hidden="1">
      <c r="A1435">
        <v>1434</v>
      </c>
      <c r="B1435">
        <v>69</v>
      </c>
      <c r="D1435">
        <v>701000002</v>
      </c>
      <c r="E1435" s="139">
        <v>45070</v>
      </c>
      <c r="F1435">
        <f t="shared" si="66"/>
        <v>5</v>
      </c>
      <c r="G1435" s="139">
        <v>45070</v>
      </c>
      <c r="H1435">
        <f t="shared" si="67"/>
        <v>16</v>
      </c>
      <c r="I1435" t="s">
        <v>2443</v>
      </c>
      <c r="J1435" t="str">
        <f>VLOOKUP(I1435,'C701- Recalculate'!$D$27:$D$751,1,0)</f>
        <v>069MPI1231370001</v>
      </c>
      <c r="K1435">
        <v>0</v>
      </c>
      <c r="L1435">
        <v>35068493</v>
      </c>
      <c r="M1435" s="138">
        <f t="shared" si="68"/>
        <v>-35068493</v>
      </c>
      <c r="N1435" t="s">
        <v>178</v>
      </c>
      <c r="P1435" t="s">
        <v>3839</v>
      </c>
      <c r="R1435" t="s">
        <v>3808</v>
      </c>
    </row>
    <row r="1436" spans="1:18" hidden="1">
      <c r="A1436">
        <v>1435</v>
      </c>
      <c r="B1436">
        <v>69</v>
      </c>
      <c r="D1436">
        <v>701000002</v>
      </c>
      <c r="E1436" s="139">
        <v>45072</v>
      </c>
      <c r="F1436">
        <f t="shared" si="66"/>
        <v>5</v>
      </c>
      <c r="G1436" s="139">
        <v>45072</v>
      </c>
      <c r="H1436">
        <f t="shared" si="67"/>
        <v>16</v>
      </c>
      <c r="I1436" t="s">
        <v>2452</v>
      </c>
      <c r="J1436" t="str">
        <f>VLOOKUP(I1436,'C701- Recalculate'!$D$27:$D$751,1,0)</f>
        <v>069MPI1231390004</v>
      </c>
      <c r="K1436">
        <v>0</v>
      </c>
      <c r="L1436">
        <v>17808219</v>
      </c>
      <c r="M1436" s="138">
        <f t="shared" si="68"/>
        <v>-17808219</v>
      </c>
      <c r="N1436" t="s">
        <v>178</v>
      </c>
      <c r="P1436" t="s">
        <v>3839</v>
      </c>
      <c r="R1436" t="s">
        <v>3808</v>
      </c>
    </row>
    <row r="1437" spans="1:18" hidden="1">
      <c r="A1437">
        <v>1436</v>
      </c>
      <c r="B1437">
        <v>69</v>
      </c>
      <c r="D1437">
        <v>701000002</v>
      </c>
      <c r="E1437" s="139">
        <v>45075</v>
      </c>
      <c r="F1437">
        <f t="shared" si="66"/>
        <v>5</v>
      </c>
      <c r="G1437" s="139">
        <v>45075</v>
      </c>
      <c r="H1437">
        <f t="shared" si="67"/>
        <v>16</v>
      </c>
      <c r="I1437" t="s">
        <v>2426</v>
      </c>
      <c r="J1437" t="str">
        <f>VLOOKUP(I1437,'C701- Recalculate'!$D$27:$D$751,1,0)</f>
        <v>069MPI1231310002</v>
      </c>
      <c r="K1437">
        <v>0</v>
      </c>
      <c r="L1437">
        <v>44520548</v>
      </c>
      <c r="M1437" s="138">
        <f t="shared" si="68"/>
        <v>-44520548</v>
      </c>
      <c r="N1437" t="s">
        <v>178</v>
      </c>
      <c r="P1437" t="s">
        <v>3839</v>
      </c>
      <c r="R1437" t="s">
        <v>3808</v>
      </c>
    </row>
    <row r="1438" spans="1:18" hidden="1">
      <c r="A1438">
        <v>1437</v>
      </c>
      <c r="B1438">
        <v>69</v>
      </c>
      <c r="D1438">
        <v>701000002</v>
      </c>
      <c r="E1438" s="139">
        <v>45075</v>
      </c>
      <c r="F1438">
        <f t="shared" si="66"/>
        <v>5</v>
      </c>
      <c r="G1438" s="139">
        <v>45075</v>
      </c>
      <c r="H1438">
        <f t="shared" si="67"/>
        <v>16</v>
      </c>
      <c r="I1438" t="s">
        <v>2446</v>
      </c>
      <c r="J1438" t="str">
        <f>VLOOKUP(I1438,'C701- Recalculate'!$D$27:$D$751,1,0)</f>
        <v>069MPI1231370002</v>
      </c>
      <c r="K1438">
        <v>0</v>
      </c>
      <c r="L1438">
        <v>105205480</v>
      </c>
      <c r="M1438" s="138">
        <f t="shared" si="68"/>
        <v>-105205480</v>
      </c>
      <c r="N1438" t="s">
        <v>178</v>
      </c>
      <c r="P1438" t="s">
        <v>3839</v>
      </c>
      <c r="R1438" t="s">
        <v>3808</v>
      </c>
    </row>
    <row r="1439" spans="1:18" hidden="1">
      <c r="A1439">
        <v>1438</v>
      </c>
      <c r="B1439">
        <v>69</v>
      </c>
      <c r="D1439">
        <v>701000002</v>
      </c>
      <c r="E1439" s="139">
        <v>45075</v>
      </c>
      <c r="F1439">
        <f t="shared" si="66"/>
        <v>5</v>
      </c>
      <c r="G1439" s="139">
        <v>45075</v>
      </c>
      <c r="H1439">
        <f t="shared" si="67"/>
        <v>16</v>
      </c>
      <c r="I1439" t="s">
        <v>2446</v>
      </c>
      <c r="J1439" t="str">
        <f>VLOOKUP(I1439,'C701- Recalculate'!$D$27:$D$751,1,0)</f>
        <v>069MPI1231370002</v>
      </c>
      <c r="K1439">
        <v>0</v>
      </c>
      <c r="L1439">
        <v>52602739</v>
      </c>
      <c r="M1439" s="138">
        <f t="shared" si="68"/>
        <v>-52602739</v>
      </c>
      <c r="N1439" t="s">
        <v>178</v>
      </c>
      <c r="P1439" t="s">
        <v>3839</v>
      </c>
      <c r="R1439" t="s">
        <v>3808</v>
      </c>
    </row>
    <row r="1440" spans="1:18" hidden="1">
      <c r="A1440">
        <v>1439</v>
      </c>
      <c r="B1440">
        <v>69</v>
      </c>
      <c r="D1440">
        <v>701000002</v>
      </c>
      <c r="E1440" s="139">
        <v>45075</v>
      </c>
      <c r="F1440">
        <f t="shared" si="66"/>
        <v>5</v>
      </c>
      <c r="G1440" s="139">
        <v>45075</v>
      </c>
      <c r="H1440">
        <f t="shared" si="67"/>
        <v>16</v>
      </c>
      <c r="I1440" t="s">
        <v>2449</v>
      </c>
      <c r="J1440" t="str">
        <f>VLOOKUP(I1440,'C701- Recalculate'!$D$27:$D$751,1,0)</f>
        <v>069MPI1231390003</v>
      </c>
      <c r="K1440">
        <v>0</v>
      </c>
      <c r="L1440">
        <v>108493150</v>
      </c>
      <c r="M1440" s="138">
        <f t="shared" si="68"/>
        <v>-108493150</v>
      </c>
      <c r="N1440" t="s">
        <v>178</v>
      </c>
      <c r="P1440" t="s">
        <v>3839</v>
      </c>
      <c r="R1440" t="s">
        <v>3808</v>
      </c>
    </row>
    <row r="1441" spans="1:18" hidden="1">
      <c r="A1441">
        <v>1440</v>
      </c>
      <c r="B1441">
        <v>69</v>
      </c>
      <c r="D1441">
        <v>701000002</v>
      </c>
      <c r="E1441" s="139">
        <v>45075</v>
      </c>
      <c r="F1441">
        <f t="shared" si="66"/>
        <v>5</v>
      </c>
      <c r="G1441" s="139">
        <v>45075</v>
      </c>
      <c r="H1441">
        <f t="shared" si="67"/>
        <v>16</v>
      </c>
      <c r="I1441" t="s">
        <v>2452</v>
      </c>
      <c r="J1441" t="str">
        <f>VLOOKUP(I1441,'C701- Recalculate'!$D$27:$D$751,1,0)</f>
        <v>069MPI1231390004</v>
      </c>
      <c r="K1441">
        <v>0</v>
      </c>
      <c r="L1441">
        <v>35616439</v>
      </c>
      <c r="M1441" s="138">
        <f t="shared" si="68"/>
        <v>-35616439</v>
      </c>
      <c r="N1441" t="s">
        <v>178</v>
      </c>
      <c r="P1441" t="s">
        <v>3839</v>
      </c>
      <c r="R1441" t="s">
        <v>3808</v>
      </c>
    </row>
    <row r="1442" spans="1:18" hidden="1">
      <c r="A1442">
        <v>1441</v>
      </c>
      <c r="B1442">
        <v>69</v>
      </c>
      <c r="D1442">
        <v>701000002</v>
      </c>
      <c r="E1442" s="139">
        <v>45049</v>
      </c>
      <c r="F1442">
        <f t="shared" si="66"/>
        <v>5</v>
      </c>
      <c r="G1442" s="139">
        <v>45049</v>
      </c>
      <c r="H1442">
        <f t="shared" si="67"/>
        <v>16</v>
      </c>
      <c r="I1442" t="s">
        <v>2385</v>
      </c>
      <c r="J1442" t="str">
        <f>VLOOKUP(I1442,'C701- Recalculate'!$D$27:$D$751,1,0)</f>
        <v>069MPI1231080003</v>
      </c>
      <c r="K1442">
        <v>0</v>
      </c>
      <c r="L1442">
        <v>56164384</v>
      </c>
      <c r="M1442" s="138">
        <f t="shared" si="68"/>
        <v>-56164384</v>
      </c>
      <c r="N1442" t="s">
        <v>178</v>
      </c>
      <c r="P1442" t="s">
        <v>3839</v>
      </c>
      <c r="R1442" t="s">
        <v>3808</v>
      </c>
    </row>
    <row r="1443" spans="1:18" hidden="1">
      <c r="A1443">
        <v>1442</v>
      </c>
      <c r="B1443">
        <v>69</v>
      </c>
      <c r="D1443">
        <v>701000002</v>
      </c>
      <c r="E1443" s="139">
        <v>45049</v>
      </c>
      <c r="F1443">
        <f t="shared" si="66"/>
        <v>5</v>
      </c>
      <c r="G1443" s="139">
        <v>45049</v>
      </c>
      <c r="H1443">
        <f t="shared" si="67"/>
        <v>16</v>
      </c>
      <c r="I1443" t="s">
        <v>2399</v>
      </c>
      <c r="J1443" t="str">
        <f>VLOOKUP(I1443,'C701- Recalculate'!$D$27:$D$751,1,0)</f>
        <v>069MPI1231090001</v>
      </c>
      <c r="K1443">
        <v>0</v>
      </c>
      <c r="L1443">
        <v>99726028</v>
      </c>
      <c r="M1443" s="138">
        <f t="shared" si="68"/>
        <v>-99726028</v>
      </c>
      <c r="N1443" t="s">
        <v>178</v>
      </c>
      <c r="P1443" t="s">
        <v>3839</v>
      </c>
      <c r="R1443" t="s">
        <v>3808</v>
      </c>
    </row>
    <row r="1444" spans="1:18" hidden="1">
      <c r="A1444">
        <v>1443</v>
      </c>
      <c r="B1444">
        <v>69</v>
      </c>
      <c r="D1444">
        <v>701000002</v>
      </c>
      <c r="E1444" s="139">
        <v>45076</v>
      </c>
      <c r="F1444">
        <f t="shared" si="66"/>
        <v>5</v>
      </c>
      <c r="G1444" s="139">
        <v>45076</v>
      </c>
      <c r="H1444">
        <f t="shared" si="67"/>
        <v>16</v>
      </c>
      <c r="I1444" t="s">
        <v>2390</v>
      </c>
      <c r="J1444" t="str">
        <f>VLOOKUP(I1444,'C701- Recalculate'!$D$27:$D$751,1,0)</f>
        <v>069MPI1231080001</v>
      </c>
      <c r="K1444">
        <v>0</v>
      </c>
      <c r="L1444">
        <v>49424658</v>
      </c>
      <c r="M1444" s="138">
        <f t="shared" si="68"/>
        <v>-49424658</v>
      </c>
      <c r="N1444" t="s">
        <v>178</v>
      </c>
      <c r="P1444" t="s">
        <v>3839</v>
      </c>
      <c r="R1444" t="s">
        <v>3808</v>
      </c>
    </row>
    <row r="1445" spans="1:18" hidden="1">
      <c r="A1445">
        <v>1444</v>
      </c>
      <c r="B1445">
        <v>69</v>
      </c>
      <c r="D1445">
        <v>701000002</v>
      </c>
      <c r="E1445" s="139">
        <v>45076</v>
      </c>
      <c r="F1445">
        <f t="shared" si="66"/>
        <v>5</v>
      </c>
      <c r="G1445" s="139">
        <v>45076</v>
      </c>
      <c r="H1445">
        <f t="shared" si="67"/>
        <v>16</v>
      </c>
      <c r="I1445" t="s">
        <v>2396</v>
      </c>
      <c r="J1445" t="str">
        <f>VLOOKUP(I1445,'C701- Recalculate'!$D$27:$D$751,1,0)</f>
        <v>069MPI1231080004</v>
      </c>
      <c r="K1445">
        <v>0</v>
      </c>
      <c r="L1445">
        <v>55479452</v>
      </c>
      <c r="M1445" s="138">
        <f t="shared" si="68"/>
        <v>-55479452</v>
      </c>
      <c r="N1445" t="s">
        <v>178</v>
      </c>
      <c r="P1445" t="s">
        <v>3839</v>
      </c>
      <c r="R1445" t="s">
        <v>3808</v>
      </c>
    </row>
    <row r="1446" spans="1:18" hidden="1">
      <c r="A1446">
        <v>1445</v>
      </c>
      <c r="B1446">
        <v>69</v>
      </c>
      <c r="D1446">
        <v>701000002</v>
      </c>
      <c r="E1446" s="139">
        <v>45077</v>
      </c>
      <c r="F1446">
        <f t="shared" si="66"/>
        <v>5</v>
      </c>
      <c r="G1446" s="139">
        <v>45077</v>
      </c>
      <c r="H1446">
        <f t="shared" si="67"/>
        <v>16</v>
      </c>
      <c r="I1446" t="s">
        <v>2443</v>
      </c>
      <c r="J1446" t="str">
        <f>VLOOKUP(I1446,'C701- Recalculate'!$D$27:$D$751,1,0)</f>
        <v>069MPI1231370001</v>
      </c>
      <c r="K1446">
        <v>0</v>
      </c>
      <c r="L1446">
        <v>35068493</v>
      </c>
      <c r="M1446" s="138">
        <f t="shared" si="68"/>
        <v>-35068493</v>
      </c>
      <c r="N1446" t="s">
        <v>178</v>
      </c>
      <c r="P1446" t="s">
        <v>3839</v>
      </c>
      <c r="R1446" t="s">
        <v>3808</v>
      </c>
    </row>
    <row r="1447" spans="1:18" hidden="1">
      <c r="A1447">
        <v>1446</v>
      </c>
      <c r="B1447">
        <v>69</v>
      </c>
      <c r="D1447">
        <v>701000002</v>
      </c>
      <c r="E1447" s="139">
        <v>45050</v>
      </c>
      <c r="F1447">
        <f t="shared" si="66"/>
        <v>5</v>
      </c>
      <c r="G1447" s="139">
        <v>45050</v>
      </c>
      <c r="H1447">
        <f t="shared" si="67"/>
        <v>16</v>
      </c>
      <c r="I1447" t="s">
        <v>2396</v>
      </c>
      <c r="J1447" t="str">
        <f>VLOOKUP(I1447,'C701- Recalculate'!$D$27:$D$751,1,0)</f>
        <v>069MPI1231080004</v>
      </c>
      <c r="K1447">
        <v>0</v>
      </c>
      <c r="L1447">
        <v>55479452</v>
      </c>
      <c r="M1447" s="138">
        <f t="shared" si="68"/>
        <v>-55479452</v>
      </c>
      <c r="N1447" t="s">
        <v>178</v>
      </c>
      <c r="P1447" t="s">
        <v>3839</v>
      </c>
      <c r="R1447" t="s">
        <v>3808</v>
      </c>
    </row>
    <row r="1448" spans="1:18" hidden="1">
      <c r="A1448">
        <v>1447</v>
      </c>
      <c r="B1448">
        <v>69</v>
      </c>
      <c r="D1448">
        <v>701000002</v>
      </c>
      <c r="E1448" s="139">
        <v>45050</v>
      </c>
      <c r="F1448">
        <f t="shared" si="66"/>
        <v>5</v>
      </c>
      <c r="G1448" s="139">
        <v>45050</v>
      </c>
      <c r="H1448">
        <f t="shared" si="67"/>
        <v>16</v>
      </c>
      <c r="I1448" t="s">
        <v>2408</v>
      </c>
      <c r="J1448" t="str">
        <f>VLOOKUP(I1448,'C701- Recalculate'!$D$27:$D$751,1,0)</f>
        <v>069MPI1231100001</v>
      </c>
      <c r="K1448">
        <v>0</v>
      </c>
      <c r="L1448">
        <v>70547945</v>
      </c>
      <c r="M1448" s="138">
        <f t="shared" si="68"/>
        <v>-70547945</v>
      </c>
      <c r="N1448" t="s">
        <v>178</v>
      </c>
      <c r="P1448" t="s">
        <v>3839</v>
      </c>
      <c r="R1448" t="s">
        <v>3808</v>
      </c>
    </row>
    <row r="1449" spans="1:18" hidden="1">
      <c r="A1449">
        <v>1448</v>
      </c>
      <c r="B1449">
        <v>69</v>
      </c>
      <c r="D1449">
        <v>701000002</v>
      </c>
      <c r="E1449" s="139">
        <v>45054</v>
      </c>
      <c r="F1449">
        <f t="shared" si="66"/>
        <v>5</v>
      </c>
      <c r="G1449" s="139">
        <v>45054</v>
      </c>
      <c r="H1449">
        <f t="shared" si="67"/>
        <v>16</v>
      </c>
      <c r="I1449" t="s">
        <v>2385</v>
      </c>
      <c r="J1449" t="str">
        <f>VLOOKUP(I1449,'C701- Recalculate'!$D$27:$D$751,1,0)</f>
        <v>069MPI1231080003</v>
      </c>
      <c r="K1449">
        <v>0</v>
      </c>
      <c r="L1449">
        <v>56164384</v>
      </c>
      <c r="M1449" s="138">
        <f t="shared" si="68"/>
        <v>-56164384</v>
      </c>
      <c r="N1449" t="s">
        <v>178</v>
      </c>
      <c r="P1449" t="s">
        <v>3839</v>
      </c>
      <c r="R1449" t="s">
        <v>3808</v>
      </c>
    </row>
    <row r="1450" spans="1:18" hidden="1">
      <c r="A1450">
        <v>1449</v>
      </c>
      <c r="B1450">
        <v>69</v>
      </c>
      <c r="D1450">
        <v>701000002</v>
      </c>
      <c r="E1450" s="139">
        <v>45054</v>
      </c>
      <c r="F1450">
        <f t="shared" si="66"/>
        <v>5</v>
      </c>
      <c r="G1450" s="139">
        <v>45054</v>
      </c>
      <c r="H1450">
        <f t="shared" si="67"/>
        <v>16</v>
      </c>
      <c r="I1450" t="s">
        <v>2404</v>
      </c>
      <c r="J1450" t="str">
        <f>VLOOKUP(I1450,'C701- Recalculate'!$D$27:$D$751,1,0)</f>
        <v>069MPI1231100002</v>
      </c>
      <c r="K1450">
        <v>0</v>
      </c>
      <c r="L1450">
        <v>138356164</v>
      </c>
      <c r="M1450" s="138">
        <f t="shared" si="68"/>
        <v>-138356164</v>
      </c>
      <c r="N1450" t="s">
        <v>178</v>
      </c>
      <c r="P1450" t="s">
        <v>3839</v>
      </c>
      <c r="R1450" t="s">
        <v>3808</v>
      </c>
    </row>
    <row r="1451" spans="1:18" hidden="1">
      <c r="A1451">
        <v>1450</v>
      </c>
      <c r="B1451">
        <v>69</v>
      </c>
      <c r="D1451">
        <v>701000002</v>
      </c>
      <c r="E1451" s="139">
        <v>45055</v>
      </c>
      <c r="F1451">
        <f t="shared" si="66"/>
        <v>5</v>
      </c>
      <c r="G1451" s="139">
        <v>45055</v>
      </c>
      <c r="H1451">
        <f t="shared" si="67"/>
        <v>16</v>
      </c>
      <c r="I1451" t="s">
        <v>2183</v>
      </c>
      <c r="J1451" t="str">
        <f>VLOOKUP(I1451,'C701- Recalculate'!$D$27:$D$751,1,0)</f>
        <v>069MPI1230520006</v>
      </c>
      <c r="K1451">
        <v>0</v>
      </c>
      <c r="L1451">
        <v>56164384</v>
      </c>
      <c r="M1451" s="138">
        <f t="shared" si="68"/>
        <v>-56164384</v>
      </c>
      <c r="N1451" t="s">
        <v>178</v>
      </c>
      <c r="P1451" t="s">
        <v>3839</v>
      </c>
      <c r="R1451" t="s">
        <v>3808</v>
      </c>
    </row>
    <row r="1452" spans="1:18" hidden="1">
      <c r="A1452">
        <v>1451</v>
      </c>
      <c r="B1452">
        <v>69</v>
      </c>
      <c r="D1452">
        <v>701000002</v>
      </c>
      <c r="E1452" s="139">
        <v>45078</v>
      </c>
      <c r="F1452">
        <f t="shared" si="66"/>
        <v>6</v>
      </c>
      <c r="G1452" s="139">
        <v>45078</v>
      </c>
      <c r="H1452">
        <f t="shared" si="67"/>
        <v>16</v>
      </c>
      <c r="I1452" t="s">
        <v>2452</v>
      </c>
      <c r="J1452" t="str">
        <f>VLOOKUP(I1452,'C701- Recalculate'!$D$27:$D$751,1,0)</f>
        <v>069MPI1231390004</v>
      </c>
      <c r="K1452">
        <v>0</v>
      </c>
      <c r="L1452">
        <v>17808219</v>
      </c>
      <c r="M1452" s="138">
        <f t="shared" si="68"/>
        <v>-17808219</v>
      </c>
      <c r="N1452" t="s">
        <v>178</v>
      </c>
      <c r="P1452" t="s">
        <v>3839</v>
      </c>
      <c r="R1452" t="s">
        <v>3808</v>
      </c>
    </row>
    <row r="1453" spans="1:18" hidden="1">
      <c r="A1453">
        <v>1452</v>
      </c>
      <c r="B1453">
        <v>69</v>
      </c>
      <c r="D1453">
        <v>701000002</v>
      </c>
      <c r="E1453" s="139">
        <v>45089</v>
      </c>
      <c r="F1453">
        <f t="shared" si="66"/>
        <v>6</v>
      </c>
      <c r="G1453" s="139">
        <v>45089</v>
      </c>
      <c r="H1453">
        <f t="shared" si="67"/>
        <v>16</v>
      </c>
      <c r="I1453" t="s">
        <v>2390</v>
      </c>
      <c r="J1453" t="str">
        <f>VLOOKUP(I1453,'C701- Recalculate'!$D$27:$D$751,1,0)</f>
        <v>069MPI1231080001</v>
      </c>
      <c r="K1453">
        <v>0</v>
      </c>
      <c r="L1453">
        <v>98849315</v>
      </c>
      <c r="M1453" s="138">
        <f t="shared" si="68"/>
        <v>-98849315</v>
      </c>
      <c r="N1453" t="s">
        <v>178</v>
      </c>
      <c r="P1453" t="s">
        <v>3839</v>
      </c>
      <c r="R1453" t="s">
        <v>3808</v>
      </c>
    </row>
    <row r="1454" spans="1:18" hidden="1">
      <c r="A1454">
        <v>1453</v>
      </c>
      <c r="B1454">
        <v>69</v>
      </c>
      <c r="D1454">
        <v>701000002</v>
      </c>
      <c r="E1454" s="139">
        <v>45089</v>
      </c>
      <c r="F1454">
        <f t="shared" si="66"/>
        <v>6</v>
      </c>
      <c r="G1454" s="139">
        <v>45089</v>
      </c>
      <c r="H1454">
        <f t="shared" si="67"/>
        <v>16</v>
      </c>
      <c r="I1454" t="s">
        <v>2408</v>
      </c>
      <c r="J1454" t="str">
        <f>VLOOKUP(I1454,'C701- Recalculate'!$D$27:$D$751,1,0)</f>
        <v>069MPI1231100001</v>
      </c>
      <c r="K1454">
        <v>0</v>
      </c>
      <c r="L1454">
        <v>70547945</v>
      </c>
      <c r="M1454" s="138">
        <f t="shared" si="68"/>
        <v>-70547945</v>
      </c>
      <c r="N1454" t="s">
        <v>178</v>
      </c>
      <c r="P1454" t="s">
        <v>3839</v>
      </c>
      <c r="R1454" t="s">
        <v>3808</v>
      </c>
    </row>
    <row r="1455" spans="1:18" hidden="1">
      <c r="A1455">
        <v>1454</v>
      </c>
      <c r="B1455">
        <v>69</v>
      </c>
      <c r="D1455">
        <v>701000002</v>
      </c>
      <c r="E1455" s="139">
        <v>45089</v>
      </c>
      <c r="F1455">
        <f t="shared" si="66"/>
        <v>6</v>
      </c>
      <c r="G1455" s="139">
        <v>45089</v>
      </c>
      <c r="H1455">
        <f t="shared" si="67"/>
        <v>16</v>
      </c>
      <c r="I1455" t="s">
        <v>2426</v>
      </c>
      <c r="J1455" t="str">
        <f>VLOOKUP(I1455,'C701- Recalculate'!$D$27:$D$751,1,0)</f>
        <v>069MPI1231310002</v>
      </c>
      <c r="K1455">
        <v>0</v>
      </c>
      <c r="L1455">
        <v>89041096</v>
      </c>
      <c r="M1455" s="138">
        <f t="shared" si="68"/>
        <v>-89041096</v>
      </c>
      <c r="N1455" t="s">
        <v>178</v>
      </c>
      <c r="P1455" t="s">
        <v>3839</v>
      </c>
      <c r="R1455" t="s">
        <v>3808</v>
      </c>
    </row>
    <row r="1456" spans="1:18" hidden="1">
      <c r="A1456">
        <v>1455</v>
      </c>
      <c r="B1456">
        <v>69</v>
      </c>
      <c r="D1456">
        <v>701000002</v>
      </c>
      <c r="E1456" s="139">
        <v>45089</v>
      </c>
      <c r="F1456">
        <f t="shared" si="66"/>
        <v>6</v>
      </c>
      <c r="G1456" s="139">
        <v>45089</v>
      </c>
      <c r="H1456">
        <f t="shared" si="67"/>
        <v>16</v>
      </c>
      <c r="I1456" t="s">
        <v>2460</v>
      </c>
      <c r="J1456" t="str">
        <f>VLOOKUP(I1456,'C701- Recalculate'!$D$27:$D$751,1,0)</f>
        <v>069MPI1231630002</v>
      </c>
      <c r="K1456">
        <v>0</v>
      </c>
      <c r="L1456">
        <v>11917808</v>
      </c>
      <c r="M1456" s="138">
        <f t="shared" si="68"/>
        <v>-11917808</v>
      </c>
      <c r="N1456" t="s">
        <v>178</v>
      </c>
      <c r="P1456" t="s">
        <v>3839</v>
      </c>
      <c r="R1456" t="s">
        <v>3808</v>
      </c>
    </row>
    <row r="1457" spans="1:18" hidden="1">
      <c r="A1457">
        <v>1456</v>
      </c>
      <c r="B1457">
        <v>69</v>
      </c>
      <c r="D1457">
        <v>701000002</v>
      </c>
      <c r="E1457" s="139">
        <v>45090</v>
      </c>
      <c r="F1457">
        <f t="shared" si="66"/>
        <v>6</v>
      </c>
      <c r="G1457" s="139">
        <v>45090</v>
      </c>
      <c r="H1457">
        <f t="shared" si="67"/>
        <v>16</v>
      </c>
      <c r="I1457" t="s">
        <v>2390</v>
      </c>
      <c r="J1457" t="str">
        <f>VLOOKUP(I1457,'C701- Recalculate'!$D$27:$D$751,1,0)</f>
        <v>069MPI1231080001</v>
      </c>
      <c r="K1457">
        <v>0</v>
      </c>
      <c r="L1457">
        <v>49424657</v>
      </c>
      <c r="M1457" s="138">
        <f t="shared" si="68"/>
        <v>-49424657</v>
      </c>
      <c r="N1457" t="s">
        <v>178</v>
      </c>
      <c r="P1457" t="s">
        <v>3839</v>
      </c>
      <c r="R1457" t="s">
        <v>3808</v>
      </c>
    </row>
    <row r="1458" spans="1:18" hidden="1">
      <c r="A1458">
        <v>1457</v>
      </c>
      <c r="B1458">
        <v>69</v>
      </c>
      <c r="D1458">
        <v>701000002</v>
      </c>
      <c r="E1458" s="139">
        <v>45090</v>
      </c>
      <c r="F1458">
        <f t="shared" si="66"/>
        <v>6</v>
      </c>
      <c r="G1458" s="139">
        <v>45090</v>
      </c>
      <c r="H1458">
        <f t="shared" si="67"/>
        <v>16</v>
      </c>
      <c r="I1458" t="s">
        <v>2426</v>
      </c>
      <c r="J1458" t="str">
        <f>VLOOKUP(I1458,'C701- Recalculate'!$D$27:$D$751,1,0)</f>
        <v>069MPI1231310002</v>
      </c>
      <c r="K1458">
        <v>0</v>
      </c>
      <c r="L1458">
        <v>44520548</v>
      </c>
      <c r="M1458" s="138">
        <f t="shared" si="68"/>
        <v>-44520548</v>
      </c>
      <c r="N1458" t="s">
        <v>178</v>
      </c>
      <c r="P1458" t="s">
        <v>3839</v>
      </c>
      <c r="R1458" t="s">
        <v>3808</v>
      </c>
    </row>
    <row r="1459" spans="1:18" hidden="1">
      <c r="A1459">
        <v>1458</v>
      </c>
      <c r="B1459">
        <v>69</v>
      </c>
      <c r="D1459">
        <v>701000002</v>
      </c>
      <c r="E1459" s="139">
        <v>45090</v>
      </c>
      <c r="F1459">
        <f t="shared" si="66"/>
        <v>6</v>
      </c>
      <c r="G1459" s="139">
        <v>45090</v>
      </c>
      <c r="H1459">
        <f t="shared" si="67"/>
        <v>16</v>
      </c>
      <c r="I1459" t="s">
        <v>2443</v>
      </c>
      <c r="J1459" t="str">
        <f>VLOOKUP(I1459,'C701- Recalculate'!$D$27:$D$751,1,0)</f>
        <v>069MPI1231370001</v>
      </c>
      <c r="K1459">
        <v>0</v>
      </c>
      <c r="L1459">
        <v>35068493</v>
      </c>
      <c r="M1459" s="138">
        <f t="shared" si="68"/>
        <v>-35068493</v>
      </c>
      <c r="N1459" t="s">
        <v>178</v>
      </c>
      <c r="P1459" t="s">
        <v>3839</v>
      </c>
      <c r="R1459" t="s">
        <v>3808</v>
      </c>
    </row>
    <row r="1460" spans="1:18" hidden="1">
      <c r="A1460">
        <v>1459</v>
      </c>
      <c r="B1460">
        <v>69</v>
      </c>
      <c r="D1460">
        <v>701000002</v>
      </c>
      <c r="E1460" s="139">
        <v>45091</v>
      </c>
      <c r="F1460">
        <f t="shared" si="66"/>
        <v>6</v>
      </c>
      <c r="G1460" s="139">
        <v>45091</v>
      </c>
      <c r="H1460">
        <f t="shared" si="67"/>
        <v>16</v>
      </c>
      <c r="I1460" t="s">
        <v>2393</v>
      </c>
      <c r="J1460" t="str">
        <f>VLOOKUP(I1460,'C701- Recalculate'!$D$27:$D$751,1,0)</f>
        <v>069MPI1231080002</v>
      </c>
      <c r="K1460">
        <v>0</v>
      </c>
      <c r="L1460">
        <v>62904109</v>
      </c>
      <c r="M1460" s="138">
        <f t="shared" si="68"/>
        <v>-62904109</v>
      </c>
      <c r="N1460" t="s">
        <v>178</v>
      </c>
      <c r="P1460" t="s">
        <v>3839</v>
      </c>
      <c r="R1460" t="s">
        <v>3808</v>
      </c>
    </row>
    <row r="1461" spans="1:18" hidden="1">
      <c r="A1461">
        <v>1460</v>
      </c>
      <c r="B1461">
        <v>69</v>
      </c>
      <c r="D1461">
        <v>701000002</v>
      </c>
      <c r="E1461" s="139">
        <v>45093</v>
      </c>
      <c r="F1461">
        <f t="shared" si="66"/>
        <v>6</v>
      </c>
      <c r="G1461" s="139">
        <v>45093</v>
      </c>
      <c r="H1461">
        <f t="shared" si="67"/>
        <v>16</v>
      </c>
      <c r="I1461" t="s">
        <v>2426</v>
      </c>
      <c r="J1461" t="str">
        <f>VLOOKUP(I1461,'C701- Recalculate'!$D$27:$D$751,1,0)</f>
        <v>069MPI1231310002</v>
      </c>
      <c r="K1461">
        <v>0</v>
      </c>
      <c r="L1461">
        <v>44520548</v>
      </c>
      <c r="M1461" s="138">
        <f t="shared" si="68"/>
        <v>-44520548</v>
      </c>
      <c r="N1461" t="s">
        <v>178</v>
      </c>
      <c r="P1461" t="s">
        <v>3839</v>
      </c>
      <c r="R1461" t="s">
        <v>3808</v>
      </c>
    </row>
    <row r="1462" spans="1:18" hidden="1">
      <c r="A1462">
        <v>1461</v>
      </c>
      <c r="B1462">
        <v>69</v>
      </c>
      <c r="D1462">
        <v>701000002</v>
      </c>
      <c r="E1462" s="139">
        <v>45096</v>
      </c>
      <c r="F1462">
        <f t="shared" si="66"/>
        <v>6</v>
      </c>
      <c r="G1462" s="139">
        <v>45096</v>
      </c>
      <c r="H1462">
        <f t="shared" si="67"/>
        <v>16</v>
      </c>
      <c r="I1462" t="s">
        <v>2390</v>
      </c>
      <c r="J1462" t="str">
        <f>VLOOKUP(I1462,'C701- Recalculate'!$D$27:$D$751,1,0)</f>
        <v>069MPI1231080001</v>
      </c>
      <c r="K1462">
        <v>0</v>
      </c>
      <c r="L1462">
        <v>98849315</v>
      </c>
      <c r="M1462" s="138">
        <f t="shared" si="68"/>
        <v>-98849315</v>
      </c>
      <c r="N1462" t="s">
        <v>178</v>
      </c>
      <c r="P1462" t="s">
        <v>3839</v>
      </c>
      <c r="R1462" t="s">
        <v>3808</v>
      </c>
    </row>
    <row r="1463" spans="1:18" hidden="1">
      <c r="A1463">
        <v>1462</v>
      </c>
      <c r="B1463">
        <v>69</v>
      </c>
      <c r="D1463">
        <v>701000002</v>
      </c>
      <c r="E1463" s="139">
        <v>45096</v>
      </c>
      <c r="F1463">
        <f t="shared" si="66"/>
        <v>6</v>
      </c>
      <c r="G1463" s="139">
        <v>45096</v>
      </c>
      <c r="H1463">
        <f t="shared" si="67"/>
        <v>16</v>
      </c>
      <c r="I1463" t="s">
        <v>2393</v>
      </c>
      <c r="J1463" t="str">
        <f>VLOOKUP(I1463,'C701- Recalculate'!$D$27:$D$751,1,0)</f>
        <v>069MPI1231080002</v>
      </c>
      <c r="K1463">
        <v>0</v>
      </c>
      <c r="L1463">
        <v>62904109</v>
      </c>
      <c r="M1463" s="138">
        <f t="shared" si="68"/>
        <v>-62904109</v>
      </c>
      <c r="N1463" t="s">
        <v>178</v>
      </c>
      <c r="P1463" t="s">
        <v>3839</v>
      </c>
      <c r="R1463" t="s">
        <v>3808</v>
      </c>
    </row>
    <row r="1464" spans="1:18" hidden="1">
      <c r="A1464">
        <v>1463</v>
      </c>
      <c r="B1464">
        <v>69</v>
      </c>
      <c r="D1464">
        <v>701000002</v>
      </c>
      <c r="E1464" s="139">
        <v>45096</v>
      </c>
      <c r="F1464">
        <f t="shared" si="66"/>
        <v>6</v>
      </c>
      <c r="G1464" s="139">
        <v>45096</v>
      </c>
      <c r="H1464">
        <f t="shared" si="67"/>
        <v>16</v>
      </c>
      <c r="I1464" t="s">
        <v>2385</v>
      </c>
      <c r="J1464" t="str">
        <f>VLOOKUP(I1464,'C701- Recalculate'!$D$27:$D$751,1,0)</f>
        <v>069MPI1231080003</v>
      </c>
      <c r="K1464">
        <v>0</v>
      </c>
      <c r="L1464">
        <v>56164383</v>
      </c>
      <c r="M1464" s="138">
        <f t="shared" si="68"/>
        <v>-56164383</v>
      </c>
      <c r="N1464" t="s">
        <v>178</v>
      </c>
      <c r="P1464" t="s">
        <v>3839</v>
      </c>
      <c r="R1464" t="s">
        <v>3808</v>
      </c>
    </row>
    <row r="1465" spans="1:18" hidden="1">
      <c r="A1465">
        <v>1464</v>
      </c>
      <c r="B1465">
        <v>69</v>
      </c>
      <c r="D1465">
        <v>701000002</v>
      </c>
      <c r="E1465" s="139">
        <v>45096</v>
      </c>
      <c r="F1465">
        <f t="shared" si="66"/>
        <v>6</v>
      </c>
      <c r="G1465" s="139">
        <v>45096</v>
      </c>
      <c r="H1465">
        <f t="shared" si="67"/>
        <v>16</v>
      </c>
      <c r="I1465" t="s">
        <v>2426</v>
      </c>
      <c r="J1465" t="str">
        <f>VLOOKUP(I1465,'C701- Recalculate'!$D$27:$D$751,1,0)</f>
        <v>069MPI1231310002</v>
      </c>
      <c r="K1465">
        <v>0</v>
      </c>
      <c r="L1465">
        <v>89041096</v>
      </c>
      <c r="M1465" s="138">
        <f t="shared" si="68"/>
        <v>-89041096</v>
      </c>
      <c r="N1465" t="s">
        <v>178</v>
      </c>
      <c r="P1465" t="s">
        <v>3839</v>
      </c>
      <c r="R1465" t="s">
        <v>3808</v>
      </c>
    </row>
    <row r="1466" spans="1:18" hidden="1">
      <c r="A1466">
        <v>1465</v>
      </c>
      <c r="B1466">
        <v>69</v>
      </c>
      <c r="D1466">
        <v>701000002</v>
      </c>
      <c r="E1466" s="139">
        <v>45096</v>
      </c>
      <c r="F1466">
        <f t="shared" si="66"/>
        <v>6</v>
      </c>
      <c r="G1466" s="139">
        <v>45096</v>
      </c>
      <c r="H1466">
        <f t="shared" si="67"/>
        <v>16</v>
      </c>
      <c r="I1466" t="s">
        <v>2446</v>
      </c>
      <c r="J1466" t="str">
        <f>VLOOKUP(I1466,'C701- Recalculate'!$D$27:$D$751,1,0)</f>
        <v>069MPI1231370002</v>
      </c>
      <c r="K1466">
        <v>0</v>
      </c>
      <c r="L1466">
        <v>52602740</v>
      </c>
      <c r="M1466" s="138">
        <f t="shared" si="68"/>
        <v>-52602740</v>
      </c>
      <c r="N1466" t="s">
        <v>178</v>
      </c>
      <c r="P1466" t="s">
        <v>3839</v>
      </c>
      <c r="R1466" t="s">
        <v>3808</v>
      </c>
    </row>
    <row r="1467" spans="1:18" hidden="1">
      <c r="A1467">
        <v>1466</v>
      </c>
      <c r="B1467">
        <v>69</v>
      </c>
      <c r="D1467">
        <v>701000002</v>
      </c>
      <c r="E1467" s="139">
        <v>45097</v>
      </c>
      <c r="F1467">
        <f t="shared" si="66"/>
        <v>6</v>
      </c>
      <c r="G1467" s="139">
        <v>45097</v>
      </c>
      <c r="H1467">
        <f t="shared" si="67"/>
        <v>16</v>
      </c>
      <c r="I1467" t="s">
        <v>2416</v>
      </c>
      <c r="J1467" t="str">
        <f>VLOOKUP(I1467,'C701- Recalculate'!$D$27:$D$751,1,0)</f>
        <v>069MPI1231140001</v>
      </c>
      <c r="K1467">
        <v>0</v>
      </c>
      <c r="L1467">
        <v>56438357</v>
      </c>
      <c r="M1467" s="138">
        <f t="shared" si="68"/>
        <v>-56438357</v>
      </c>
      <c r="N1467" t="s">
        <v>178</v>
      </c>
      <c r="P1467" t="s">
        <v>3839</v>
      </c>
      <c r="R1467" t="s">
        <v>3808</v>
      </c>
    </row>
    <row r="1468" spans="1:18" hidden="1">
      <c r="A1468">
        <v>1467</v>
      </c>
      <c r="B1468">
        <v>69</v>
      </c>
      <c r="D1468">
        <v>701000002</v>
      </c>
      <c r="E1468" s="139">
        <v>45097</v>
      </c>
      <c r="F1468">
        <f t="shared" si="66"/>
        <v>6</v>
      </c>
      <c r="G1468" s="139">
        <v>45097</v>
      </c>
      <c r="H1468">
        <f t="shared" si="67"/>
        <v>16</v>
      </c>
      <c r="I1468" t="s">
        <v>2426</v>
      </c>
      <c r="J1468" t="str">
        <f>VLOOKUP(I1468,'C701- Recalculate'!$D$27:$D$751,1,0)</f>
        <v>069MPI1231310002</v>
      </c>
      <c r="K1468">
        <v>0</v>
      </c>
      <c r="L1468">
        <v>44520548</v>
      </c>
      <c r="M1468" s="138">
        <f t="shared" si="68"/>
        <v>-44520548</v>
      </c>
      <c r="N1468" t="s">
        <v>178</v>
      </c>
      <c r="P1468" t="s">
        <v>3839</v>
      </c>
      <c r="R1468" t="s">
        <v>3808</v>
      </c>
    </row>
    <row r="1469" spans="1:18" hidden="1">
      <c r="A1469">
        <v>1468</v>
      </c>
      <c r="B1469">
        <v>69</v>
      </c>
      <c r="D1469">
        <v>701000002</v>
      </c>
      <c r="E1469" s="139">
        <v>45097</v>
      </c>
      <c r="F1469">
        <f t="shared" si="66"/>
        <v>6</v>
      </c>
      <c r="G1469" s="139">
        <v>45097</v>
      </c>
      <c r="H1469">
        <f t="shared" si="67"/>
        <v>16</v>
      </c>
      <c r="I1469" t="s">
        <v>2446</v>
      </c>
      <c r="J1469" t="str">
        <f>VLOOKUP(I1469,'C701- Recalculate'!$D$27:$D$751,1,0)</f>
        <v>069MPI1231370002</v>
      </c>
      <c r="K1469">
        <v>0</v>
      </c>
      <c r="L1469">
        <v>52602739</v>
      </c>
      <c r="M1469" s="138">
        <f t="shared" si="68"/>
        <v>-52602739</v>
      </c>
      <c r="N1469" t="s">
        <v>178</v>
      </c>
      <c r="P1469" t="s">
        <v>3839</v>
      </c>
      <c r="R1469" t="s">
        <v>3808</v>
      </c>
    </row>
    <row r="1470" spans="1:18" hidden="1">
      <c r="A1470">
        <v>1469</v>
      </c>
      <c r="B1470">
        <v>69</v>
      </c>
      <c r="D1470">
        <v>701000002</v>
      </c>
      <c r="E1470" s="139">
        <v>45098</v>
      </c>
      <c r="F1470">
        <f t="shared" si="66"/>
        <v>6</v>
      </c>
      <c r="G1470" s="139">
        <v>45098</v>
      </c>
      <c r="H1470">
        <f t="shared" si="67"/>
        <v>16</v>
      </c>
      <c r="I1470" t="s">
        <v>2390</v>
      </c>
      <c r="J1470" t="str">
        <f>VLOOKUP(I1470,'C701- Recalculate'!$D$27:$D$751,1,0)</f>
        <v>069MPI1231080001</v>
      </c>
      <c r="K1470">
        <v>0</v>
      </c>
      <c r="L1470">
        <v>49424658</v>
      </c>
      <c r="M1470" s="138">
        <f t="shared" si="68"/>
        <v>-49424658</v>
      </c>
      <c r="N1470" t="s">
        <v>178</v>
      </c>
      <c r="P1470" t="s">
        <v>3839</v>
      </c>
      <c r="R1470" t="s">
        <v>3808</v>
      </c>
    </row>
    <row r="1471" spans="1:18" hidden="1">
      <c r="A1471">
        <v>1470</v>
      </c>
      <c r="B1471">
        <v>69</v>
      </c>
      <c r="D1471">
        <v>701000002</v>
      </c>
      <c r="E1471" s="139">
        <v>45098</v>
      </c>
      <c r="F1471">
        <f t="shared" si="66"/>
        <v>6</v>
      </c>
      <c r="G1471" s="139">
        <v>45098</v>
      </c>
      <c r="H1471">
        <f t="shared" si="67"/>
        <v>16</v>
      </c>
      <c r="I1471" t="s">
        <v>2396</v>
      </c>
      <c r="J1471" t="str">
        <f>VLOOKUP(I1471,'C701- Recalculate'!$D$27:$D$751,1,0)</f>
        <v>069MPI1231080004</v>
      </c>
      <c r="K1471">
        <v>0</v>
      </c>
      <c r="L1471">
        <v>55479452</v>
      </c>
      <c r="M1471" s="138">
        <f t="shared" si="68"/>
        <v>-55479452</v>
      </c>
      <c r="N1471" t="s">
        <v>178</v>
      </c>
      <c r="P1471" t="s">
        <v>3839</v>
      </c>
      <c r="R1471" t="s">
        <v>3808</v>
      </c>
    </row>
    <row r="1472" spans="1:18" hidden="1">
      <c r="A1472">
        <v>1471</v>
      </c>
      <c r="B1472">
        <v>69</v>
      </c>
      <c r="D1472">
        <v>701000002</v>
      </c>
      <c r="E1472" s="139">
        <v>45099</v>
      </c>
      <c r="F1472">
        <f t="shared" si="66"/>
        <v>6</v>
      </c>
      <c r="G1472" s="139">
        <v>45099</v>
      </c>
      <c r="H1472">
        <f t="shared" si="67"/>
        <v>16</v>
      </c>
      <c r="I1472" t="s">
        <v>2404</v>
      </c>
      <c r="J1472" t="str">
        <f>VLOOKUP(I1472,'C701- Recalculate'!$D$27:$D$751,1,0)</f>
        <v>069MPI1231100002</v>
      </c>
      <c r="K1472">
        <v>0</v>
      </c>
      <c r="L1472">
        <v>69178082</v>
      </c>
      <c r="M1472" s="138">
        <f t="shared" si="68"/>
        <v>-69178082</v>
      </c>
      <c r="N1472" t="s">
        <v>178</v>
      </c>
      <c r="P1472" t="s">
        <v>3839</v>
      </c>
      <c r="R1472" t="s">
        <v>3808</v>
      </c>
    </row>
    <row r="1473" spans="1:18" hidden="1">
      <c r="A1473">
        <v>1472</v>
      </c>
      <c r="B1473">
        <v>69</v>
      </c>
      <c r="D1473">
        <v>701000002</v>
      </c>
      <c r="E1473" s="139">
        <v>45099</v>
      </c>
      <c r="F1473">
        <f t="shared" si="66"/>
        <v>6</v>
      </c>
      <c r="G1473" s="139">
        <v>45099</v>
      </c>
      <c r="H1473">
        <f t="shared" si="67"/>
        <v>16</v>
      </c>
      <c r="I1473" t="s">
        <v>2416</v>
      </c>
      <c r="J1473" t="str">
        <f>VLOOKUP(I1473,'C701- Recalculate'!$D$27:$D$751,1,0)</f>
        <v>069MPI1231140001</v>
      </c>
      <c r="K1473">
        <v>0</v>
      </c>
      <c r="L1473">
        <v>56438356</v>
      </c>
      <c r="M1473" s="138">
        <f t="shared" si="68"/>
        <v>-56438356</v>
      </c>
      <c r="N1473" t="s">
        <v>178</v>
      </c>
      <c r="P1473" t="s">
        <v>3839</v>
      </c>
      <c r="R1473" t="s">
        <v>3808</v>
      </c>
    </row>
    <row r="1474" spans="1:18" hidden="1">
      <c r="A1474">
        <v>1473</v>
      </c>
      <c r="B1474">
        <v>69</v>
      </c>
      <c r="D1474">
        <v>701000002</v>
      </c>
      <c r="E1474" s="139">
        <v>45099</v>
      </c>
      <c r="F1474">
        <f t="shared" si="66"/>
        <v>6</v>
      </c>
      <c r="G1474" s="139">
        <v>45099</v>
      </c>
      <c r="H1474">
        <f t="shared" si="67"/>
        <v>16</v>
      </c>
      <c r="I1474" t="s">
        <v>2423</v>
      </c>
      <c r="J1474" t="str">
        <f>VLOOKUP(I1474,'C701- Recalculate'!$D$27:$D$751,1,0)</f>
        <v>069MPI1231310001</v>
      </c>
      <c r="K1474">
        <v>0</v>
      </c>
      <c r="L1474">
        <v>44520548</v>
      </c>
      <c r="M1474" s="138">
        <f t="shared" si="68"/>
        <v>-44520548</v>
      </c>
      <c r="N1474" t="s">
        <v>178</v>
      </c>
      <c r="P1474" t="s">
        <v>3839</v>
      </c>
      <c r="R1474" t="s">
        <v>3808</v>
      </c>
    </row>
    <row r="1475" spans="1:18" hidden="1">
      <c r="A1475">
        <v>1474</v>
      </c>
      <c r="B1475">
        <v>69</v>
      </c>
      <c r="D1475">
        <v>701000002</v>
      </c>
      <c r="E1475" s="139">
        <v>45099</v>
      </c>
      <c r="F1475">
        <f t="shared" ref="F1475:F1538" si="69">MONTH(E1475)</f>
        <v>6</v>
      </c>
      <c r="G1475" s="139">
        <v>45099</v>
      </c>
      <c r="H1475">
        <f t="shared" ref="H1475:H1538" si="70">LEN(I1475)</f>
        <v>16</v>
      </c>
      <c r="I1475" t="s">
        <v>2443</v>
      </c>
      <c r="J1475" t="str">
        <f>VLOOKUP(I1475,'C701- Recalculate'!$D$27:$D$751,1,0)</f>
        <v>069MPI1231370001</v>
      </c>
      <c r="K1475">
        <v>0</v>
      </c>
      <c r="L1475">
        <v>35068494</v>
      </c>
      <c r="M1475" s="138">
        <f t="shared" ref="M1475:M1538" si="71">K1475-L1475</f>
        <v>-35068494</v>
      </c>
      <c r="N1475" t="s">
        <v>178</v>
      </c>
      <c r="P1475" t="s">
        <v>3839</v>
      </c>
      <c r="R1475" t="s">
        <v>3808</v>
      </c>
    </row>
    <row r="1476" spans="1:18" hidden="1">
      <c r="A1476">
        <v>1475</v>
      </c>
      <c r="B1476">
        <v>69</v>
      </c>
      <c r="D1476">
        <v>701000002</v>
      </c>
      <c r="E1476" s="139">
        <v>45100</v>
      </c>
      <c r="F1476">
        <f t="shared" si="69"/>
        <v>6</v>
      </c>
      <c r="G1476" s="139">
        <v>45100</v>
      </c>
      <c r="H1476">
        <f t="shared" si="70"/>
        <v>16</v>
      </c>
      <c r="I1476" t="s">
        <v>2443</v>
      </c>
      <c r="J1476" t="str">
        <f>VLOOKUP(I1476,'C701- Recalculate'!$D$27:$D$751,1,0)</f>
        <v>069MPI1231370001</v>
      </c>
      <c r="K1476">
        <v>0</v>
      </c>
      <c r="L1476">
        <v>35068493</v>
      </c>
      <c r="M1476" s="138">
        <f t="shared" si="71"/>
        <v>-35068493</v>
      </c>
      <c r="N1476" t="s">
        <v>178</v>
      </c>
      <c r="P1476" t="s">
        <v>3839</v>
      </c>
      <c r="R1476" t="s">
        <v>3808</v>
      </c>
    </row>
    <row r="1477" spans="1:18" hidden="1">
      <c r="A1477">
        <v>1476</v>
      </c>
      <c r="B1477">
        <v>69</v>
      </c>
      <c r="D1477">
        <v>701000002</v>
      </c>
      <c r="E1477" s="139">
        <v>45000</v>
      </c>
      <c r="F1477">
        <f t="shared" si="69"/>
        <v>3</v>
      </c>
      <c r="G1477" s="139">
        <v>45000</v>
      </c>
      <c r="H1477">
        <f t="shared" si="70"/>
        <v>16</v>
      </c>
      <c r="I1477" t="s">
        <v>2113</v>
      </c>
      <c r="J1477" t="str">
        <f>VLOOKUP(I1477,'C701- Recalculate'!$D$27:$D$751,1,0)</f>
        <v>069MPI1230480007</v>
      </c>
      <c r="K1477">
        <v>0</v>
      </c>
      <c r="L1477">
        <v>18082192</v>
      </c>
      <c r="M1477" s="138">
        <f t="shared" si="71"/>
        <v>-18082192</v>
      </c>
      <c r="N1477" t="s">
        <v>178</v>
      </c>
      <c r="P1477" t="s">
        <v>3839</v>
      </c>
      <c r="R1477" t="s">
        <v>3808</v>
      </c>
    </row>
    <row r="1478" spans="1:18" hidden="1">
      <c r="A1478">
        <v>1477</v>
      </c>
      <c r="B1478">
        <v>69</v>
      </c>
      <c r="D1478">
        <v>701000002</v>
      </c>
      <c r="E1478" s="139">
        <v>45001</v>
      </c>
      <c r="F1478">
        <f t="shared" si="69"/>
        <v>3</v>
      </c>
      <c r="G1478" s="139">
        <v>45001</v>
      </c>
      <c r="H1478">
        <f t="shared" si="70"/>
        <v>16</v>
      </c>
      <c r="I1478" t="s">
        <v>2261</v>
      </c>
      <c r="J1478" t="str">
        <f>VLOOKUP(I1478,'C701- Recalculate'!$D$27:$D$751,1,0)</f>
        <v>069MPI1230730001</v>
      </c>
      <c r="K1478">
        <v>0</v>
      </c>
      <c r="L1478">
        <v>29315068</v>
      </c>
      <c r="M1478" s="138">
        <f t="shared" si="71"/>
        <v>-29315068</v>
      </c>
      <c r="N1478" t="s">
        <v>178</v>
      </c>
      <c r="P1478" t="s">
        <v>3839</v>
      </c>
      <c r="R1478" t="s">
        <v>3808</v>
      </c>
    </row>
    <row r="1479" spans="1:18" hidden="1">
      <c r="A1479">
        <v>1478</v>
      </c>
      <c r="B1479">
        <v>69</v>
      </c>
      <c r="D1479">
        <v>701000002</v>
      </c>
      <c r="E1479" s="139">
        <v>45001</v>
      </c>
      <c r="F1479">
        <f t="shared" si="69"/>
        <v>3</v>
      </c>
      <c r="G1479" s="139">
        <v>45001</v>
      </c>
      <c r="H1479">
        <f t="shared" si="70"/>
        <v>16</v>
      </c>
      <c r="I1479" t="s">
        <v>2269</v>
      </c>
      <c r="J1479" t="str">
        <f>VLOOKUP(I1479,'C701- Recalculate'!$D$27:$D$751,1,0)</f>
        <v>069MPI1230750001</v>
      </c>
      <c r="K1479">
        <v>0</v>
      </c>
      <c r="L1479">
        <v>12876712</v>
      </c>
      <c r="M1479" s="138">
        <f t="shared" si="71"/>
        <v>-12876712</v>
      </c>
      <c r="N1479" t="s">
        <v>178</v>
      </c>
      <c r="P1479" t="s">
        <v>3839</v>
      </c>
      <c r="R1479" t="s">
        <v>3808</v>
      </c>
    </row>
    <row r="1480" spans="1:18" hidden="1">
      <c r="A1480">
        <v>1479</v>
      </c>
      <c r="B1480">
        <v>69</v>
      </c>
      <c r="D1480">
        <v>701000002</v>
      </c>
      <c r="E1480" s="139">
        <v>45002</v>
      </c>
      <c r="F1480">
        <f t="shared" si="69"/>
        <v>3</v>
      </c>
      <c r="G1480" s="139">
        <v>45002</v>
      </c>
      <c r="H1480">
        <f t="shared" si="70"/>
        <v>16</v>
      </c>
      <c r="I1480" t="s">
        <v>1890</v>
      </c>
      <c r="J1480" t="str">
        <f>VLOOKUP(I1480,'C701- Recalculate'!$D$27:$D$751,1,0)</f>
        <v>069MPI1230390002</v>
      </c>
      <c r="K1480">
        <v>0</v>
      </c>
      <c r="L1480">
        <v>48493151</v>
      </c>
      <c r="M1480" s="138">
        <f t="shared" si="71"/>
        <v>-48493151</v>
      </c>
      <c r="N1480" t="s">
        <v>178</v>
      </c>
      <c r="P1480" t="s">
        <v>3839</v>
      </c>
      <c r="R1480" t="s">
        <v>3808</v>
      </c>
    </row>
    <row r="1481" spans="1:18" hidden="1">
      <c r="A1481">
        <v>1480</v>
      </c>
      <c r="B1481">
        <v>69</v>
      </c>
      <c r="D1481">
        <v>701000002</v>
      </c>
      <c r="E1481" s="139">
        <v>45002</v>
      </c>
      <c r="F1481">
        <f t="shared" si="69"/>
        <v>3</v>
      </c>
      <c r="G1481" s="139">
        <v>45002</v>
      </c>
      <c r="H1481">
        <f t="shared" si="70"/>
        <v>16</v>
      </c>
      <c r="I1481" t="s">
        <v>2145</v>
      </c>
      <c r="J1481" t="str">
        <f>VLOOKUP(I1481,'C701- Recalculate'!$D$27:$D$751,1,0)</f>
        <v>069MPI1230510006</v>
      </c>
      <c r="K1481">
        <v>0</v>
      </c>
      <c r="L1481">
        <v>27534247</v>
      </c>
      <c r="M1481" s="138">
        <f t="shared" si="71"/>
        <v>-27534247</v>
      </c>
      <c r="N1481" t="s">
        <v>178</v>
      </c>
      <c r="P1481" t="s">
        <v>3839</v>
      </c>
      <c r="R1481" t="s">
        <v>3808</v>
      </c>
    </row>
    <row r="1482" spans="1:18" hidden="1">
      <c r="A1482">
        <v>1481</v>
      </c>
      <c r="B1482">
        <v>69</v>
      </c>
      <c r="D1482">
        <v>701000002</v>
      </c>
      <c r="E1482" s="139">
        <v>45002</v>
      </c>
      <c r="F1482">
        <f t="shared" si="69"/>
        <v>3</v>
      </c>
      <c r="G1482" s="139">
        <v>45002</v>
      </c>
      <c r="H1482">
        <f t="shared" si="70"/>
        <v>16</v>
      </c>
      <c r="I1482" t="s">
        <v>2171</v>
      </c>
      <c r="J1482" t="str">
        <f>VLOOKUP(I1482,'C701- Recalculate'!$D$27:$D$751,1,0)</f>
        <v>069MPI1230520007</v>
      </c>
      <c r="K1482">
        <v>0</v>
      </c>
      <c r="L1482">
        <v>56164384</v>
      </c>
      <c r="M1482" s="138">
        <f t="shared" si="71"/>
        <v>-56164384</v>
      </c>
      <c r="N1482" t="s">
        <v>178</v>
      </c>
      <c r="P1482" t="s">
        <v>3839</v>
      </c>
      <c r="R1482" t="s">
        <v>3808</v>
      </c>
    </row>
    <row r="1483" spans="1:18" hidden="1">
      <c r="A1483">
        <v>1482</v>
      </c>
      <c r="B1483">
        <v>69</v>
      </c>
      <c r="D1483">
        <v>701000002</v>
      </c>
      <c r="E1483" s="139">
        <v>44987</v>
      </c>
      <c r="F1483">
        <f t="shared" si="69"/>
        <v>3</v>
      </c>
      <c r="G1483" s="139">
        <v>44987</v>
      </c>
      <c r="H1483">
        <f t="shared" si="70"/>
        <v>16</v>
      </c>
      <c r="I1483" t="s">
        <v>1890</v>
      </c>
      <c r="J1483" t="str">
        <f>VLOOKUP(I1483,'C701- Recalculate'!$D$27:$D$751,1,0)</f>
        <v>069MPI1230390002</v>
      </c>
      <c r="K1483">
        <v>0</v>
      </c>
      <c r="L1483">
        <v>48493151</v>
      </c>
      <c r="M1483" s="138">
        <f t="shared" si="71"/>
        <v>-48493151</v>
      </c>
      <c r="N1483" t="s">
        <v>178</v>
      </c>
      <c r="P1483" t="s">
        <v>3839</v>
      </c>
      <c r="R1483" t="s">
        <v>3808</v>
      </c>
    </row>
    <row r="1484" spans="1:18" hidden="1">
      <c r="A1484">
        <v>1483</v>
      </c>
      <c r="B1484">
        <v>69</v>
      </c>
      <c r="D1484">
        <v>701000002</v>
      </c>
      <c r="E1484" s="139">
        <v>45005</v>
      </c>
      <c r="F1484">
        <f t="shared" si="69"/>
        <v>3</v>
      </c>
      <c r="G1484" s="139">
        <v>45005</v>
      </c>
      <c r="H1484">
        <f t="shared" si="70"/>
        <v>16</v>
      </c>
      <c r="I1484" t="s">
        <v>2183</v>
      </c>
      <c r="J1484" t="str">
        <f>VLOOKUP(I1484,'C701- Recalculate'!$D$27:$D$751,1,0)</f>
        <v>069MPI1230520006</v>
      </c>
      <c r="K1484">
        <v>0</v>
      </c>
      <c r="L1484">
        <v>56164384</v>
      </c>
      <c r="M1484" s="138">
        <f t="shared" si="71"/>
        <v>-56164384</v>
      </c>
      <c r="N1484" t="s">
        <v>178</v>
      </c>
      <c r="P1484" t="s">
        <v>3839</v>
      </c>
      <c r="R1484" t="s">
        <v>3808</v>
      </c>
    </row>
    <row r="1485" spans="1:18" hidden="1">
      <c r="A1485">
        <v>1484</v>
      </c>
      <c r="B1485">
        <v>69</v>
      </c>
      <c r="D1485">
        <v>701000002</v>
      </c>
      <c r="E1485" s="139">
        <v>45005</v>
      </c>
      <c r="F1485">
        <f t="shared" si="69"/>
        <v>3</v>
      </c>
      <c r="G1485" s="139">
        <v>45005</v>
      </c>
      <c r="H1485">
        <f t="shared" si="70"/>
        <v>16</v>
      </c>
      <c r="I1485" t="s">
        <v>2285</v>
      </c>
      <c r="J1485" t="str">
        <f>VLOOKUP(I1485,'C701- Recalculate'!$D$27:$D$751,1,0)</f>
        <v>069MPI1230790001</v>
      </c>
      <c r="K1485">
        <v>0</v>
      </c>
      <c r="L1485">
        <v>38356164</v>
      </c>
      <c r="M1485" s="138">
        <f t="shared" si="71"/>
        <v>-38356164</v>
      </c>
      <c r="N1485" t="s">
        <v>178</v>
      </c>
      <c r="P1485" t="s">
        <v>3839</v>
      </c>
      <c r="R1485" t="s">
        <v>3808</v>
      </c>
    </row>
    <row r="1486" spans="1:18" hidden="1">
      <c r="A1486">
        <v>1485</v>
      </c>
      <c r="B1486">
        <v>69</v>
      </c>
      <c r="D1486">
        <v>701000002</v>
      </c>
      <c r="E1486" s="139">
        <v>45006</v>
      </c>
      <c r="F1486">
        <f t="shared" si="69"/>
        <v>3</v>
      </c>
      <c r="G1486" s="139">
        <v>45006</v>
      </c>
      <c r="H1486">
        <f t="shared" si="70"/>
        <v>16</v>
      </c>
      <c r="I1486" t="s">
        <v>2279</v>
      </c>
      <c r="J1486" t="str">
        <f>VLOOKUP(I1486,'C701- Recalculate'!$D$27:$D$751,1,0)</f>
        <v>069MPI1230760002</v>
      </c>
      <c r="K1486">
        <v>0</v>
      </c>
      <c r="L1486">
        <v>20273973</v>
      </c>
      <c r="M1486" s="138">
        <f t="shared" si="71"/>
        <v>-20273973</v>
      </c>
      <c r="N1486" t="s">
        <v>178</v>
      </c>
      <c r="P1486" t="s">
        <v>3839</v>
      </c>
      <c r="R1486" t="s">
        <v>3808</v>
      </c>
    </row>
    <row r="1487" spans="1:18" hidden="1">
      <c r="A1487">
        <v>1486</v>
      </c>
      <c r="B1487">
        <v>69</v>
      </c>
      <c r="D1487">
        <v>701000002</v>
      </c>
      <c r="E1487" s="139">
        <v>45006</v>
      </c>
      <c r="F1487">
        <f t="shared" si="69"/>
        <v>3</v>
      </c>
      <c r="G1487" s="139">
        <v>45006</v>
      </c>
      <c r="H1487">
        <f t="shared" si="70"/>
        <v>16</v>
      </c>
      <c r="I1487" t="s">
        <v>2285</v>
      </c>
      <c r="J1487" t="str">
        <f>VLOOKUP(I1487,'C701- Recalculate'!$D$27:$D$751,1,0)</f>
        <v>069MPI1230790001</v>
      </c>
      <c r="K1487">
        <v>0</v>
      </c>
      <c r="L1487">
        <v>38356165</v>
      </c>
      <c r="M1487" s="138">
        <f t="shared" si="71"/>
        <v>-38356165</v>
      </c>
      <c r="N1487" t="s">
        <v>178</v>
      </c>
      <c r="P1487" t="s">
        <v>3839</v>
      </c>
      <c r="R1487" t="s">
        <v>3808</v>
      </c>
    </row>
    <row r="1488" spans="1:18" hidden="1">
      <c r="A1488">
        <v>1487</v>
      </c>
      <c r="B1488">
        <v>69</v>
      </c>
      <c r="D1488">
        <v>701000002</v>
      </c>
      <c r="E1488" s="139">
        <v>45006</v>
      </c>
      <c r="F1488">
        <f t="shared" si="69"/>
        <v>3</v>
      </c>
      <c r="G1488" s="139">
        <v>45006</v>
      </c>
      <c r="H1488">
        <f t="shared" si="70"/>
        <v>16</v>
      </c>
      <c r="I1488" t="s">
        <v>2292</v>
      </c>
      <c r="J1488" t="str">
        <f>VLOOKUP(I1488,'C701- Recalculate'!$D$27:$D$751,1,0)</f>
        <v>069MPI1230800001</v>
      </c>
      <c r="K1488">
        <v>0</v>
      </c>
      <c r="L1488">
        <v>13698630</v>
      </c>
      <c r="M1488" s="138">
        <f t="shared" si="71"/>
        <v>-13698630</v>
      </c>
      <c r="N1488" t="s">
        <v>178</v>
      </c>
      <c r="P1488" t="s">
        <v>3839</v>
      </c>
      <c r="R1488" t="s">
        <v>3808</v>
      </c>
    </row>
    <row r="1489" spans="1:18" hidden="1">
      <c r="A1489">
        <v>1488</v>
      </c>
      <c r="B1489">
        <v>69</v>
      </c>
      <c r="D1489">
        <v>701000002</v>
      </c>
      <c r="E1489" s="139">
        <v>45008</v>
      </c>
      <c r="F1489">
        <f t="shared" si="69"/>
        <v>3</v>
      </c>
      <c r="G1489" s="139">
        <v>45008</v>
      </c>
      <c r="H1489">
        <f t="shared" si="70"/>
        <v>16</v>
      </c>
      <c r="I1489" t="s">
        <v>2310</v>
      </c>
      <c r="J1489" t="str">
        <f>VLOOKUP(I1489,'C701- Recalculate'!$D$27:$D$751,1,0)</f>
        <v>069MPI1230820001</v>
      </c>
      <c r="K1489">
        <v>0</v>
      </c>
      <c r="L1489">
        <v>21232877</v>
      </c>
      <c r="M1489" s="138">
        <f t="shared" si="71"/>
        <v>-21232877</v>
      </c>
      <c r="N1489" t="s">
        <v>178</v>
      </c>
      <c r="P1489" t="s">
        <v>3839</v>
      </c>
      <c r="R1489" t="s">
        <v>3808</v>
      </c>
    </row>
    <row r="1490" spans="1:18" hidden="1">
      <c r="A1490">
        <v>1489</v>
      </c>
      <c r="B1490">
        <v>69</v>
      </c>
      <c r="D1490">
        <v>701000002</v>
      </c>
      <c r="E1490" s="139">
        <v>45009</v>
      </c>
      <c r="F1490">
        <f t="shared" si="69"/>
        <v>3</v>
      </c>
      <c r="G1490" s="139">
        <v>45009</v>
      </c>
      <c r="H1490">
        <f t="shared" si="70"/>
        <v>16</v>
      </c>
      <c r="I1490" t="s">
        <v>2265</v>
      </c>
      <c r="J1490" t="str">
        <f>VLOOKUP(I1490,'C701- Recalculate'!$D$27:$D$751,1,0)</f>
        <v>069MPI1230740001</v>
      </c>
      <c r="K1490">
        <v>0</v>
      </c>
      <c r="L1490">
        <v>29315069</v>
      </c>
      <c r="M1490" s="138">
        <f t="shared" si="71"/>
        <v>-29315069</v>
      </c>
      <c r="N1490" t="s">
        <v>178</v>
      </c>
      <c r="P1490" t="s">
        <v>3839</v>
      </c>
      <c r="R1490" t="s">
        <v>3808</v>
      </c>
    </row>
    <row r="1491" spans="1:18" hidden="1">
      <c r="A1491">
        <v>1490</v>
      </c>
      <c r="B1491">
        <v>69</v>
      </c>
      <c r="D1491">
        <v>701000002</v>
      </c>
      <c r="E1491" s="139">
        <v>45009</v>
      </c>
      <c r="F1491">
        <f t="shared" si="69"/>
        <v>3</v>
      </c>
      <c r="G1491" s="139">
        <v>45009</v>
      </c>
      <c r="H1491">
        <f t="shared" si="70"/>
        <v>16</v>
      </c>
      <c r="I1491" t="s">
        <v>2276</v>
      </c>
      <c r="J1491" t="str">
        <f>VLOOKUP(I1491,'C701- Recalculate'!$D$27:$D$751,1,0)</f>
        <v>069MPI1230760003</v>
      </c>
      <c r="K1491">
        <v>0</v>
      </c>
      <c r="L1491">
        <v>50684931</v>
      </c>
      <c r="M1491" s="138">
        <f t="shared" si="71"/>
        <v>-50684931</v>
      </c>
      <c r="N1491" t="s">
        <v>178</v>
      </c>
      <c r="P1491" t="s">
        <v>3839</v>
      </c>
      <c r="R1491" t="s">
        <v>3808</v>
      </c>
    </row>
    <row r="1492" spans="1:18" hidden="1">
      <c r="A1492">
        <v>1491</v>
      </c>
      <c r="B1492">
        <v>69</v>
      </c>
      <c r="D1492">
        <v>701000002</v>
      </c>
      <c r="E1492" s="139">
        <v>45009</v>
      </c>
      <c r="F1492">
        <f t="shared" si="69"/>
        <v>3</v>
      </c>
      <c r="G1492" s="139">
        <v>45009</v>
      </c>
      <c r="H1492">
        <f t="shared" si="70"/>
        <v>16</v>
      </c>
      <c r="I1492" t="s">
        <v>2303</v>
      </c>
      <c r="J1492" t="str">
        <f>VLOOKUP(I1492,'C701- Recalculate'!$D$27:$D$751,1,0)</f>
        <v>069MPI1230810001</v>
      </c>
      <c r="K1492">
        <v>0</v>
      </c>
      <c r="L1492">
        <v>42739726</v>
      </c>
      <c r="M1492" s="138">
        <f t="shared" si="71"/>
        <v>-42739726</v>
      </c>
      <c r="N1492" t="s">
        <v>178</v>
      </c>
      <c r="P1492" t="s">
        <v>3839</v>
      </c>
      <c r="R1492" t="s">
        <v>3808</v>
      </c>
    </row>
    <row r="1493" spans="1:18" hidden="1">
      <c r="A1493">
        <v>1492</v>
      </c>
      <c r="B1493">
        <v>69</v>
      </c>
      <c r="D1493">
        <v>701000002</v>
      </c>
      <c r="E1493" s="139">
        <v>45009</v>
      </c>
      <c r="F1493">
        <f t="shared" si="69"/>
        <v>3</v>
      </c>
      <c r="G1493" s="139">
        <v>45009</v>
      </c>
      <c r="H1493">
        <f t="shared" si="70"/>
        <v>16</v>
      </c>
      <c r="I1493" t="s">
        <v>2306</v>
      </c>
      <c r="J1493" t="str">
        <f>VLOOKUP(I1493,'C701- Recalculate'!$D$27:$D$751,1,0)</f>
        <v>069MPI1230820002</v>
      </c>
      <c r="K1493">
        <v>0</v>
      </c>
      <c r="L1493">
        <v>21232876</v>
      </c>
      <c r="M1493" s="138">
        <f t="shared" si="71"/>
        <v>-21232876</v>
      </c>
      <c r="N1493" t="s">
        <v>178</v>
      </c>
      <c r="P1493" t="s">
        <v>3839</v>
      </c>
      <c r="R1493" t="s">
        <v>3808</v>
      </c>
    </row>
    <row r="1494" spans="1:18" hidden="1">
      <c r="A1494">
        <v>1493</v>
      </c>
      <c r="B1494">
        <v>69</v>
      </c>
      <c r="D1494">
        <v>701000002</v>
      </c>
      <c r="E1494" s="139">
        <v>45009</v>
      </c>
      <c r="F1494">
        <f t="shared" si="69"/>
        <v>3</v>
      </c>
      <c r="G1494" s="139">
        <v>45009</v>
      </c>
      <c r="H1494">
        <f t="shared" si="70"/>
        <v>16</v>
      </c>
      <c r="I1494" t="s">
        <v>2325</v>
      </c>
      <c r="J1494" t="str">
        <f>VLOOKUP(I1494,'C701- Recalculate'!$D$27:$D$751,1,0)</f>
        <v>069MPI1230830006</v>
      </c>
      <c r="K1494">
        <v>0</v>
      </c>
      <c r="L1494">
        <v>6027397</v>
      </c>
      <c r="M1494" s="138">
        <f t="shared" si="71"/>
        <v>-6027397</v>
      </c>
      <c r="N1494" t="s">
        <v>178</v>
      </c>
      <c r="P1494" t="s">
        <v>3839</v>
      </c>
      <c r="R1494" t="s">
        <v>3808</v>
      </c>
    </row>
    <row r="1495" spans="1:18" hidden="1">
      <c r="A1495">
        <v>1494</v>
      </c>
      <c r="B1495">
        <v>69</v>
      </c>
      <c r="D1495">
        <v>701000002</v>
      </c>
      <c r="E1495" s="139">
        <v>45009</v>
      </c>
      <c r="F1495">
        <f t="shared" si="69"/>
        <v>3</v>
      </c>
      <c r="G1495" s="139">
        <v>45009</v>
      </c>
      <c r="H1495">
        <f t="shared" si="70"/>
        <v>16</v>
      </c>
      <c r="I1495" t="s">
        <v>2339</v>
      </c>
      <c r="J1495" t="str">
        <f>VLOOKUP(I1495,'C701- Recalculate'!$D$27:$D$751,1,0)</f>
        <v>069MPI1230830008</v>
      </c>
      <c r="K1495">
        <v>0</v>
      </c>
      <c r="L1495">
        <v>7671233</v>
      </c>
      <c r="M1495" s="138">
        <f t="shared" si="71"/>
        <v>-7671233</v>
      </c>
      <c r="N1495" t="s">
        <v>178</v>
      </c>
      <c r="P1495" t="s">
        <v>3839</v>
      </c>
      <c r="R1495" t="s">
        <v>3808</v>
      </c>
    </row>
    <row r="1496" spans="1:18" hidden="1">
      <c r="A1496">
        <v>1495</v>
      </c>
      <c r="B1496">
        <v>69</v>
      </c>
      <c r="D1496">
        <v>701000002</v>
      </c>
      <c r="E1496" s="139">
        <v>45009</v>
      </c>
      <c r="F1496">
        <f t="shared" si="69"/>
        <v>3</v>
      </c>
      <c r="G1496" s="139">
        <v>45009</v>
      </c>
      <c r="H1496">
        <f t="shared" si="70"/>
        <v>16</v>
      </c>
      <c r="I1496" t="s">
        <v>2318</v>
      </c>
      <c r="J1496" t="str">
        <f>VLOOKUP(I1496,'C701- Recalculate'!$D$27:$D$751,1,0)</f>
        <v>069MPI1230830012</v>
      </c>
      <c r="K1496">
        <v>0</v>
      </c>
      <c r="L1496">
        <v>5479452</v>
      </c>
      <c r="M1496" s="138">
        <f t="shared" si="71"/>
        <v>-5479452</v>
      </c>
      <c r="N1496" t="s">
        <v>178</v>
      </c>
      <c r="P1496" t="s">
        <v>3839</v>
      </c>
      <c r="R1496" t="s">
        <v>3808</v>
      </c>
    </row>
    <row r="1497" spans="1:18" hidden="1">
      <c r="A1497">
        <v>1496</v>
      </c>
      <c r="B1497">
        <v>69</v>
      </c>
      <c r="D1497">
        <v>701000002</v>
      </c>
      <c r="E1497" s="139">
        <v>45012</v>
      </c>
      <c r="F1497">
        <f t="shared" si="69"/>
        <v>3</v>
      </c>
      <c r="G1497" s="139">
        <v>45012</v>
      </c>
      <c r="H1497">
        <f t="shared" si="70"/>
        <v>16</v>
      </c>
      <c r="I1497" t="s">
        <v>2261</v>
      </c>
      <c r="J1497" t="str">
        <f>VLOOKUP(I1497,'C701- Recalculate'!$D$27:$D$751,1,0)</f>
        <v>069MPI1230730001</v>
      </c>
      <c r="K1497">
        <v>0</v>
      </c>
      <c r="L1497">
        <v>58630137</v>
      </c>
      <c r="M1497" s="138">
        <f t="shared" si="71"/>
        <v>-58630137</v>
      </c>
      <c r="N1497" t="s">
        <v>178</v>
      </c>
      <c r="P1497" t="s">
        <v>3839</v>
      </c>
      <c r="R1497" t="s">
        <v>3808</v>
      </c>
    </row>
    <row r="1498" spans="1:18" hidden="1">
      <c r="A1498">
        <v>1497</v>
      </c>
      <c r="B1498">
        <v>69</v>
      </c>
      <c r="D1498">
        <v>701000002</v>
      </c>
      <c r="E1498" s="139">
        <v>45012</v>
      </c>
      <c r="F1498">
        <f t="shared" si="69"/>
        <v>3</v>
      </c>
      <c r="G1498" s="139">
        <v>45012</v>
      </c>
      <c r="H1498">
        <f t="shared" si="70"/>
        <v>16</v>
      </c>
      <c r="I1498" t="s">
        <v>2265</v>
      </c>
      <c r="J1498" t="str">
        <f>VLOOKUP(I1498,'C701- Recalculate'!$D$27:$D$751,1,0)</f>
        <v>069MPI1230740001</v>
      </c>
      <c r="K1498">
        <v>0</v>
      </c>
      <c r="L1498">
        <v>29315068</v>
      </c>
      <c r="M1498" s="138">
        <f t="shared" si="71"/>
        <v>-29315068</v>
      </c>
      <c r="N1498" t="s">
        <v>178</v>
      </c>
      <c r="P1498" t="s">
        <v>3839</v>
      </c>
      <c r="R1498" t="s">
        <v>3808</v>
      </c>
    </row>
    <row r="1499" spans="1:18" hidden="1">
      <c r="A1499">
        <v>1498</v>
      </c>
      <c r="B1499">
        <v>69</v>
      </c>
      <c r="D1499">
        <v>701000002</v>
      </c>
      <c r="E1499" s="139">
        <v>45012</v>
      </c>
      <c r="F1499">
        <f t="shared" si="69"/>
        <v>3</v>
      </c>
      <c r="G1499" s="139">
        <v>45012</v>
      </c>
      <c r="H1499">
        <f t="shared" si="70"/>
        <v>16</v>
      </c>
      <c r="I1499" t="s">
        <v>2279</v>
      </c>
      <c r="J1499" t="str">
        <f>VLOOKUP(I1499,'C701- Recalculate'!$D$27:$D$751,1,0)</f>
        <v>069MPI1230760002</v>
      </c>
      <c r="K1499">
        <v>0</v>
      </c>
      <c r="L1499">
        <v>40547945</v>
      </c>
      <c r="M1499" s="138">
        <f t="shared" si="71"/>
        <v>-40547945</v>
      </c>
      <c r="N1499" t="s">
        <v>178</v>
      </c>
      <c r="P1499" t="s">
        <v>3839</v>
      </c>
      <c r="R1499" t="s">
        <v>3808</v>
      </c>
    </row>
    <row r="1500" spans="1:18" hidden="1">
      <c r="A1500">
        <v>1499</v>
      </c>
      <c r="B1500">
        <v>69</v>
      </c>
      <c r="D1500">
        <v>701000002</v>
      </c>
      <c r="E1500" s="139">
        <v>45012</v>
      </c>
      <c r="F1500">
        <f t="shared" si="69"/>
        <v>3</v>
      </c>
      <c r="G1500" s="139">
        <v>45012</v>
      </c>
      <c r="H1500">
        <f t="shared" si="70"/>
        <v>16</v>
      </c>
      <c r="I1500" t="s">
        <v>2303</v>
      </c>
      <c r="J1500" t="str">
        <f>VLOOKUP(I1500,'C701- Recalculate'!$D$27:$D$751,1,0)</f>
        <v>069MPI1230810001</v>
      </c>
      <c r="K1500">
        <v>0</v>
      </c>
      <c r="L1500">
        <v>42739726</v>
      </c>
      <c r="M1500" s="138">
        <f t="shared" si="71"/>
        <v>-42739726</v>
      </c>
      <c r="N1500" t="s">
        <v>178</v>
      </c>
      <c r="P1500" t="s">
        <v>3839</v>
      </c>
      <c r="R1500" t="s">
        <v>3808</v>
      </c>
    </row>
    <row r="1501" spans="1:18" hidden="1">
      <c r="A1501">
        <v>1500</v>
      </c>
      <c r="B1501">
        <v>69</v>
      </c>
      <c r="D1501">
        <v>701000002</v>
      </c>
      <c r="E1501" s="139">
        <v>45012</v>
      </c>
      <c r="F1501">
        <f t="shared" si="69"/>
        <v>3</v>
      </c>
      <c r="G1501" s="139">
        <v>45012</v>
      </c>
      <c r="H1501">
        <f t="shared" si="70"/>
        <v>16</v>
      </c>
      <c r="I1501" t="s">
        <v>2300</v>
      </c>
      <c r="J1501" t="str">
        <f>VLOOKUP(I1501,'C701- Recalculate'!$D$27:$D$751,1,0)</f>
        <v>069MPI1230810002</v>
      </c>
      <c r="K1501">
        <v>0</v>
      </c>
      <c r="L1501">
        <v>27945206</v>
      </c>
      <c r="M1501" s="138">
        <f t="shared" si="71"/>
        <v>-27945206</v>
      </c>
      <c r="N1501" t="s">
        <v>178</v>
      </c>
      <c r="P1501" t="s">
        <v>3839</v>
      </c>
      <c r="R1501" t="s">
        <v>3808</v>
      </c>
    </row>
    <row r="1502" spans="1:18" hidden="1">
      <c r="A1502">
        <v>1501</v>
      </c>
      <c r="B1502">
        <v>69</v>
      </c>
      <c r="D1502">
        <v>701000002</v>
      </c>
      <c r="E1502" s="139">
        <v>45012</v>
      </c>
      <c r="F1502">
        <f t="shared" si="69"/>
        <v>3</v>
      </c>
      <c r="G1502" s="139">
        <v>45012</v>
      </c>
      <c r="H1502">
        <f t="shared" si="70"/>
        <v>16</v>
      </c>
      <c r="I1502" t="s">
        <v>2310</v>
      </c>
      <c r="J1502" t="str">
        <f>VLOOKUP(I1502,'C701- Recalculate'!$D$27:$D$751,1,0)</f>
        <v>069MPI1230820001</v>
      </c>
      <c r="K1502">
        <v>0</v>
      </c>
      <c r="L1502">
        <v>21232877</v>
      </c>
      <c r="M1502" s="138">
        <f t="shared" si="71"/>
        <v>-21232877</v>
      </c>
      <c r="N1502" t="s">
        <v>178</v>
      </c>
      <c r="P1502" t="s">
        <v>3839</v>
      </c>
      <c r="R1502" t="s">
        <v>3808</v>
      </c>
    </row>
    <row r="1503" spans="1:18" hidden="1">
      <c r="A1503">
        <v>1502</v>
      </c>
      <c r="B1503">
        <v>69</v>
      </c>
      <c r="D1503">
        <v>701000002</v>
      </c>
      <c r="E1503" s="139">
        <v>45012</v>
      </c>
      <c r="F1503">
        <f t="shared" si="69"/>
        <v>3</v>
      </c>
      <c r="G1503" s="139">
        <v>45012</v>
      </c>
      <c r="H1503">
        <f t="shared" si="70"/>
        <v>16</v>
      </c>
      <c r="I1503" t="s">
        <v>2334</v>
      </c>
      <c r="J1503" t="str">
        <f>VLOOKUP(I1503,'C701- Recalculate'!$D$27:$D$751,1,0)</f>
        <v>069MPI1230830009</v>
      </c>
      <c r="K1503">
        <v>0</v>
      </c>
      <c r="L1503">
        <v>3835617</v>
      </c>
      <c r="M1503" s="138">
        <f t="shared" si="71"/>
        <v>-3835617</v>
      </c>
      <c r="N1503" t="s">
        <v>178</v>
      </c>
      <c r="P1503" t="s">
        <v>3839</v>
      </c>
      <c r="R1503" t="s">
        <v>3808</v>
      </c>
    </row>
    <row r="1504" spans="1:18" hidden="1">
      <c r="A1504">
        <v>1503</v>
      </c>
      <c r="B1504">
        <v>69</v>
      </c>
      <c r="D1504">
        <v>701000002</v>
      </c>
      <c r="E1504" s="139">
        <v>45013</v>
      </c>
      <c r="F1504">
        <f t="shared" si="69"/>
        <v>3</v>
      </c>
      <c r="G1504" s="139">
        <v>45013</v>
      </c>
      <c r="H1504">
        <f t="shared" si="70"/>
        <v>16</v>
      </c>
      <c r="I1504" t="s">
        <v>2171</v>
      </c>
      <c r="J1504" t="str">
        <f>VLOOKUP(I1504,'C701- Recalculate'!$D$27:$D$751,1,0)</f>
        <v>069MPI1230520007</v>
      </c>
      <c r="K1504">
        <v>0</v>
      </c>
      <c r="L1504">
        <v>56164383</v>
      </c>
      <c r="M1504" s="138">
        <f t="shared" si="71"/>
        <v>-56164383</v>
      </c>
      <c r="N1504" t="s">
        <v>178</v>
      </c>
      <c r="P1504" t="s">
        <v>3839</v>
      </c>
      <c r="R1504" t="s">
        <v>3808</v>
      </c>
    </row>
    <row r="1505" spans="1:18" hidden="1">
      <c r="A1505">
        <v>1504</v>
      </c>
      <c r="B1505">
        <v>69</v>
      </c>
      <c r="D1505">
        <v>701000002</v>
      </c>
      <c r="E1505" s="139">
        <v>45013</v>
      </c>
      <c r="F1505">
        <f t="shared" si="69"/>
        <v>3</v>
      </c>
      <c r="G1505" s="139">
        <v>45013</v>
      </c>
      <c r="H1505">
        <f t="shared" si="70"/>
        <v>16</v>
      </c>
      <c r="I1505" t="s">
        <v>2265</v>
      </c>
      <c r="J1505" t="str">
        <f>VLOOKUP(I1505,'C701- Recalculate'!$D$27:$D$751,1,0)</f>
        <v>069MPI1230740001</v>
      </c>
      <c r="K1505">
        <v>0</v>
      </c>
      <c r="L1505">
        <v>29315069</v>
      </c>
      <c r="M1505" s="138">
        <f t="shared" si="71"/>
        <v>-29315069</v>
      </c>
      <c r="N1505" t="s">
        <v>178</v>
      </c>
      <c r="P1505" t="s">
        <v>3839</v>
      </c>
      <c r="R1505" t="s">
        <v>3808</v>
      </c>
    </row>
    <row r="1506" spans="1:18" hidden="1">
      <c r="A1506">
        <v>1505</v>
      </c>
      <c r="B1506">
        <v>69</v>
      </c>
      <c r="D1506">
        <v>701000002</v>
      </c>
      <c r="E1506" s="139">
        <v>45013</v>
      </c>
      <c r="F1506">
        <f t="shared" si="69"/>
        <v>3</v>
      </c>
      <c r="G1506" s="139">
        <v>45013</v>
      </c>
      <c r="H1506">
        <f t="shared" si="70"/>
        <v>16</v>
      </c>
      <c r="I1506" t="s">
        <v>2279</v>
      </c>
      <c r="J1506" t="str">
        <f>VLOOKUP(I1506,'C701- Recalculate'!$D$27:$D$751,1,0)</f>
        <v>069MPI1230760002</v>
      </c>
      <c r="K1506">
        <v>0</v>
      </c>
      <c r="L1506">
        <v>20273972</v>
      </c>
      <c r="M1506" s="138">
        <f t="shared" si="71"/>
        <v>-20273972</v>
      </c>
      <c r="N1506" t="s">
        <v>178</v>
      </c>
      <c r="P1506" t="s">
        <v>3839</v>
      </c>
      <c r="R1506" t="s">
        <v>3808</v>
      </c>
    </row>
    <row r="1507" spans="1:18" hidden="1">
      <c r="A1507">
        <v>1506</v>
      </c>
      <c r="B1507">
        <v>69</v>
      </c>
      <c r="D1507">
        <v>701000002</v>
      </c>
      <c r="E1507" s="139">
        <v>45013</v>
      </c>
      <c r="F1507">
        <f t="shared" si="69"/>
        <v>3</v>
      </c>
      <c r="G1507" s="139">
        <v>45013</v>
      </c>
      <c r="H1507">
        <f t="shared" si="70"/>
        <v>16</v>
      </c>
      <c r="I1507" t="s">
        <v>2276</v>
      </c>
      <c r="J1507" t="str">
        <f>VLOOKUP(I1507,'C701- Recalculate'!$D$27:$D$751,1,0)</f>
        <v>069MPI1230760003</v>
      </c>
      <c r="K1507">
        <v>0</v>
      </c>
      <c r="L1507">
        <v>50684931</v>
      </c>
      <c r="M1507" s="138">
        <f t="shared" si="71"/>
        <v>-50684931</v>
      </c>
      <c r="N1507" t="s">
        <v>178</v>
      </c>
      <c r="P1507" t="s">
        <v>3839</v>
      </c>
      <c r="R1507" t="s">
        <v>3808</v>
      </c>
    </row>
    <row r="1508" spans="1:18" hidden="1">
      <c r="A1508">
        <v>1507</v>
      </c>
      <c r="B1508">
        <v>69</v>
      </c>
      <c r="D1508">
        <v>701000002</v>
      </c>
      <c r="E1508" s="139">
        <v>45013</v>
      </c>
      <c r="F1508">
        <f t="shared" si="69"/>
        <v>3</v>
      </c>
      <c r="G1508" s="139">
        <v>45013</v>
      </c>
      <c r="H1508">
        <f t="shared" si="70"/>
        <v>16</v>
      </c>
      <c r="I1508" t="s">
        <v>2303</v>
      </c>
      <c r="J1508" t="str">
        <f>VLOOKUP(I1508,'C701- Recalculate'!$D$27:$D$751,1,0)</f>
        <v>069MPI1230810001</v>
      </c>
      <c r="K1508">
        <v>0</v>
      </c>
      <c r="L1508">
        <v>42739726</v>
      </c>
      <c r="M1508" s="138">
        <f t="shared" si="71"/>
        <v>-42739726</v>
      </c>
      <c r="N1508" t="s">
        <v>178</v>
      </c>
      <c r="P1508" t="s">
        <v>3839</v>
      </c>
      <c r="R1508" t="s">
        <v>3808</v>
      </c>
    </row>
    <row r="1509" spans="1:18" hidden="1">
      <c r="A1509">
        <v>1508</v>
      </c>
      <c r="B1509">
        <v>69</v>
      </c>
      <c r="D1509">
        <v>701000002</v>
      </c>
      <c r="E1509" s="139">
        <v>45013</v>
      </c>
      <c r="F1509">
        <f t="shared" si="69"/>
        <v>3</v>
      </c>
      <c r="G1509" s="139">
        <v>45013</v>
      </c>
      <c r="H1509">
        <f t="shared" si="70"/>
        <v>16</v>
      </c>
      <c r="I1509" t="s">
        <v>2306</v>
      </c>
      <c r="J1509" t="str">
        <f>VLOOKUP(I1509,'C701- Recalculate'!$D$27:$D$751,1,0)</f>
        <v>069MPI1230820002</v>
      </c>
      <c r="K1509">
        <v>0</v>
      </c>
      <c r="L1509">
        <v>21232876</v>
      </c>
      <c r="M1509" s="138">
        <f t="shared" si="71"/>
        <v>-21232876</v>
      </c>
      <c r="N1509" t="s">
        <v>178</v>
      </c>
      <c r="P1509" t="s">
        <v>3839</v>
      </c>
      <c r="R1509" t="s">
        <v>3808</v>
      </c>
    </row>
    <row r="1510" spans="1:18" hidden="1">
      <c r="A1510">
        <v>1509</v>
      </c>
      <c r="B1510">
        <v>69</v>
      </c>
      <c r="D1510">
        <v>701000002</v>
      </c>
      <c r="E1510" s="139">
        <v>45014</v>
      </c>
      <c r="F1510">
        <f t="shared" si="69"/>
        <v>3</v>
      </c>
      <c r="G1510" s="139">
        <v>45014</v>
      </c>
      <c r="H1510">
        <f t="shared" si="70"/>
        <v>16</v>
      </c>
      <c r="I1510" t="s">
        <v>2261</v>
      </c>
      <c r="J1510" t="str">
        <f>VLOOKUP(I1510,'C701- Recalculate'!$D$27:$D$751,1,0)</f>
        <v>069MPI1230730001</v>
      </c>
      <c r="K1510">
        <v>0</v>
      </c>
      <c r="L1510">
        <v>29315069</v>
      </c>
      <c r="M1510" s="138">
        <f t="shared" si="71"/>
        <v>-29315069</v>
      </c>
      <c r="N1510" t="s">
        <v>178</v>
      </c>
      <c r="P1510" t="s">
        <v>3839</v>
      </c>
      <c r="R1510" t="s">
        <v>3808</v>
      </c>
    </row>
    <row r="1511" spans="1:18" hidden="1">
      <c r="A1511">
        <v>1510</v>
      </c>
      <c r="B1511">
        <v>69</v>
      </c>
      <c r="D1511">
        <v>701000002</v>
      </c>
      <c r="E1511" s="139">
        <v>45014</v>
      </c>
      <c r="F1511">
        <f t="shared" si="69"/>
        <v>3</v>
      </c>
      <c r="G1511" s="139">
        <v>45014</v>
      </c>
      <c r="H1511">
        <f t="shared" si="70"/>
        <v>16</v>
      </c>
      <c r="I1511" t="s">
        <v>2282</v>
      </c>
      <c r="J1511" t="str">
        <f>VLOOKUP(I1511,'C701- Recalculate'!$D$27:$D$751,1,0)</f>
        <v>069MPI1230760001</v>
      </c>
      <c r="K1511">
        <v>0</v>
      </c>
      <c r="L1511">
        <v>77808219</v>
      </c>
      <c r="M1511" s="138">
        <f t="shared" si="71"/>
        <v>-77808219</v>
      </c>
      <c r="N1511" t="s">
        <v>178</v>
      </c>
      <c r="P1511" t="s">
        <v>3839</v>
      </c>
      <c r="R1511" t="s">
        <v>3808</v>
      </c>
    </row>
    <row r="1512" spans="1:18" hidden="1">
      <c r="A1512">
        <v>1511</v>
      </c>
      <c r="B1512">
        <v>69</v>
      </c>
      <c r="D1512">
        <v>701000002</v>
      </c>
      <c r="E1512" s="139">
        <v>44988</v>
      </c>
      <c r="F1512">
        <f t="shared" si="69"/>
        <v>3</v>
      </c>
      <c r="G1512" s="139">
        <v>44988</v>
      </c>
      <c r="H1512">
        <f t="shared" si="70"/>
        <v>16</v>
      </c>
      <c r="I1512" t="s">
        <v>2132</v>
      </c>
      <c r="J1512" t="str">
        <f>VLOOKUP(I1512,'C701- Recalculate'!$D$27:$D$751,1,0)</f>
        <v>069MPI1230480008</v>
      </c>
      <c r="K1512">
        <v>0</v>
      </c>
      <c r="L1512">
        <v>44520548</v>
      </c>
      <c r="M1512" s="138">
        <f t="shared" si="71"/>
        <v>-44520548</v>
      </c>
      <c r="N1512" t="s">
        <v>178</v>
      </c>
      <c r="P1512" t="s">
        <v>3839</v>
      </c>
      <c r="R1512" t="s">
        <v>3808</v>
      </c>
    </row>
    <row r="1513" spans="1:18" hidden="1">
      <c r="A1513">
        <v>1512</v>
      </c>
      <c r="B1513">
        <v>69</v>
      </c>
      <c r="D1513">
        <v>701000002</v>
      </c>
      <c r="E1513" s="139">
        <v>44988</v>
      </c>
      <c r="F1513">
        <f t="shared" si="69"/>
        <v>3</v>
      </c>
      <c r="G1513" s="139">
        <v>44988</v>
      </c>
      <c r="H1513">
        <f t="shared" si="70"/>
        <v>16</v>
      </c>
      <c r="I1513" t="s">
        <v>2158</v>
      </c>
      <c r="J1513" t="str">
        <f>VLOOKUP(I1513,'C701- Recalculate'!$D$27:$D$751,1,0)</f>
        <v>069MPI1230510005</v>
      </c>
      <c r="K1513">
        <v>0</v>
      </c>
      <c r="L1513">
        <v>28356165</v>
      </c>
      <c r="M1513" s="138">
        <f t="shared" si="71"/>
        <v>-28356165</v>
      </c>
      <c r="N1513" t="s">
        <v>178</v>
      </c>
      <c r="P1513" t="s">
        <v>3839</v>
      </c>
      <c r="R1513" t="s">
        <v>3808</v>
      </c>
    </row>
    <row r="1514" spans="1:18" hidden="1">
      <c r="A1514">
        <v>1513</v>
      </c>
      <c r="B1514">
        <v>69</v>
      </c>
      <c r="D1514">
        <v>701000002</v>
      </c>
      <c r="E1514" s="139">
        <v>45015</v>
      </c>
      <c r="F1514">
        <f t="shared" si="69"/>
        <v>3</v>
      </c>
      <c r="G1514" s="139">
        <v>45015</v>
      </c>
      <c r="H1514">
        <f t="shared" si="70"/>
        <v>16</v>
      </c>
      <c r="I1514" t="s">
        <v>2285</v>
      </c>
      <c r="J1514" t="str">
        <f>VLOOKUP(I1514,'C701- Recalculate'!$D$27:$D$751,1,0)</f>
        <v>069MPI1230790001</v>
      </c>
      <c r="K1514">
        <v>0</v>
      </c>
      <c r="L1514">
        <v>38356164</v>
      </c>
      <c r="M1514" s="138">
        <f t="shared" si="71"/>
        <v>-38356164</v>
      </c>
      <c r="N1514" t="s">
        <v>178</v>
      </c>
      <c r="P1514" t="s">
        <v>3839</v>
      </c>
      <c r="R1514" t="s">
        <v>3808</v>
      </c>
    </row>
    <row r="1515" spans="1:18" hidden="1">
      <c r="A1515">
        <v>1514</v>
      </c>
      <c r="B1515">
        <v>69</v>
      </c>
      <c r="D1515">
        <v>701000002</v>
      </c>
      <c r="E1515" s="139">
        <v>45016</v>
      </c>
      <c r="F1515">
        <f t="shared" si="69"/>
        <v>3</v>
      </c>
      <c r="G1515" s="139">
        <v>45016</v>
      </c>
      <c r="H1515">
        <f t="shared" si="70"/>
        <v>16</v>
      </c>
      <c r="I1515" t="s">
        <v>2183</v>
      </c>
      <c r="J1515" t="str">
        <f>VLOOKUP(I1515,'C701- Recalculate'!$D$27:$D$751,1,0)</f>
        <v>069MPI1230520006</v>
      </c>
      <c r="K1515">
        <v>0</v>
      </c>
      <c r="L1515">
        <v>56164384</v>
      </c>
      <c r="M1515" s="138">
        <f t="shared" si="71"/>
        <v>-56164384</v>
      </c>
      <c r="N1515" t="s">
        <v>178</v>
      </c>
      <c r="P1515" t="s">
        <v>3839</v>
      </c>
      <c r="R1515" t="s">
        <v>3808</v>
      </c>
    </row>
    <row r="1516" spans="1:18" hidden="1">
      <c r="A1516">
        <v>1515</v>
      </c>
      <c r="B1516">
        <v>69</v>
      </c>
      <c r="D1516">
        <v>701000002</v>
      </c>
      <c r="E1516" s="139">
        <v>45016</v>
      </c>
      <c r="F1516">
        <f t="shared" si="69"/>
        <v>3</v>
      </c>
      <c r="G1516" s="139">
        <v>45016</v>
      </c>
      <c r="H1516">
        <f t="shared" si="70"/>
        <v>16</v>
      </c>
      <c r="I1516" t="s">
        <v>2279</v>
      </c>
      <c r="J1516" t="str">
        <f>VLOOKUP(I1516,'C701- Recalculate'!$D$27:$D$751,1,0)</f>
        <v>069MPI1230760002</v>
      </c>
      <c r="K1516">
        <v>0</v>
      </c>
      <c r="L1516">
        <v>20273973</v>
      </c>
      <c r="M1516" s="138">
        <f t="shared" si="71"/>
        <v>-20273973</v>
      </c>
      <c r="N1516" t="s">
        <v>178</v>
      </c>
      <c r="P1516" t="s">
        <v>3839</v>
      </c>
      <c r="R1516" t="s">
        <v>3808</v>
      </c>
    </row>
    <row r="1517" spans="1:18" hidden="1">
      <c r="A1517">
        <v>1516</v>
      </c>
      <c r="B1517">
        <v>69</v>
      </c>
      <c r="D1517">
        <v>701000002</v>
      </c>
      <c r="E1517" s="139">
        <v>45016</v>
      </c>
      <c r="F1517">
        <f t="shared" si="69"/>
        <v>3</v>
      </c>
      <c r="G1517" s="139">
        <v>45016</v>
      </c>
      <c r="H1517">
        <f t="shared" si="70"/>
        <v>16</v>
      </c>
      <c r="I1517" t="s">
        <v>2276</v>
      </c>
      <c r="J1517" t="str">
        <f>VLOOKUP(I1517,'C701- Recalculate'!$D$27:$D$751,1,0)</f>
        <v>069MPI1230760003</v>
      </c>
      <c r="K1517">
        <v>0</v>
      </c>
      <c r="L1517">
        <v>50684932</v>
      </c>
      <c r="M1517" s="138">
        <f t="shared" si="71"/>
        <v>-50684932</v>
      </c>
      <c r="N1517" t="s">
        <v>178</v>
      </c>
      <c r="P1517" t="s">
        <v>3839</v>
      </c>
      <c r="R1517" t="s">
        <v>3808</v>
      </c>
    </row>
    <row r="1518" spans="1:18" hidden="1">
      <c r="A1518">
        <v>1517</v>
      </c>
      <c r="B1518">
        <v>69</v>
      </c>
      <c r="D1518">
        <v>701000002</v>
      </c>
      <c r="E1518" s="139">
        <v>44991</v>
      </c>
      <c r="F1518">
        <f t="shared" si="69"/>
        <v>3</v>
      </c>
      <c r="G1518" s="139">
        <v>44991</v>
      </c>
      <c r="H1518">
        <f t="shared" si="70"/>
        <v>16</v>
      </c>
      <c r="I1518" t="s">
        <v>1893</v>
      </c>
      <c r="J1518" t="str">
        <f>VLOOKUP(I1518,'C701- Recalculate'!$D$27:$D$751,1,0)</f>
        <v>069MPI1230390003</v>
      </c>
      <c r="K1518">
        <v>0</v>
      </c>
      <c r="L1518">
        <v>48493150</v>
      </c>
      <c r="M1518" s="138">
        <f t="shared" si="71"/>
        <v>-48493150</v>
      </c>
      <c r="N1518" t="s">
        <v>178</v>
      </c>
      <c r="P1518" t="s">
        <v>3839</v>
      </c>
      <c r="R1518" t="s">
        <v>3808</v>
      </c>
    </row>
    <row r="1519" spans="1:18" hidden="1">
      <c r="A1519">
        <v>1518</v>
      </c>
      <c r="B1519">
        <v>69</v>
      </c>
      <c r="D1519">
        <v>701000002</v>
      </c>
      <c r="E1519" s="139">
        <v>44991</v>
      </c>
      <c r="F1519">
        <f t="shared" si="69"/>
        <v>3</v>
      </c>
      <c r="G1519" s="139">
        <v>44991</v>
      </c>
      <c r="H1519">
        <f t="shared" si="70"/>
        <v>16</v>
      </c>
      <c r="I1519" t="s">
        <v>2132</v>
      </c>
      <c r="J1519" t="str">
        <f>VLOOKUP(I1519,'C701- Recalculate'!$D$27:$D$751,1,0)</f>
        <v>069MPI1230480008</v>
      </c>
      <c r="K1519">
        <v>0</v>
      </c>
      <c r="L1519">
        <v>89041096</v>
      </c>
      <c r="M1519" s="138">
        <f t="shared" si="71"/>
        <v>-89041096</v>
      </c>
      <c r="N1519" t="s">
        <v>178</v>
      </c>
      <c r="P1519" t="s">
        <v>3839</v>
      </c>
      <c r="R1519" t="s">
        <v>3808</v>
      </c>
    </row>
    <row r="1520" spans="1:18" hidden="1">
      <c r="A1520">
        <v>1519</v>
      </c>
      <c r="B1520">
        <v>69</v>
      </c>
      <c r="D1520">
        <v>701000002</v>
      </c>
      <c r="E1520" s="139">
        <v>44991</v>
      </c>
      <c r="F1520">
        <f t="shared" si="69"/>
        <v>3</v>
      </c>
      <c r="G1520" s="139">
        <v>44991</v>
      </c>
      <c r="H1520">
        <f t="shared" si="70"/>
        <v>16</v>
      </c>
      <c r="I1520" t="s">
        <v>2158</v>
      </c>
      <c r="J1520" t="str">
        <f>VLOOKUP(I1520,'C701- Recalculate'!$D$27:$D$751,1,0)</f>
        <v>069MPI1230510005</v>
      </c>
      <c r="K1520">
        <v>0</v>
      </c>
      <c r="L1520">
        <v>56712328</v>
      </c>
      <c r="M1520" s="138">
        <f t="shared" si="71"/>
        <v>-56712328</v>
      </c>
      <c r="N1520" t="s">
        <v>178</v>
      </c>
      <c r="P1520" t="s">
        <v>3839</v>
      </c>
      <c r="R1520" t="s">
        <v>3808</v>
      </c>
    </row>
    <row r="1521" spans="1:18" hidden="1">
      <c r="A1521">
        <v>1520</v>
      </c>
      <c r="B1521">
        <v>69</v>
      </c>
      <c r="D1521">
        <v>701000002</v>
      </c>
      <c r="E1521" s="139">
        <v>44991</v>
      </c>
      <c r="F1521">
        <f t="shared" si="69"/>
        <v>3</v>
      </c>
      <c r="G1521" s="139">
        <v>44991</v>
      </c>
      <c r="H1521">
        <f t="shared" si="70"/>
        <v>16</v>
      </c>
      <c r="I1521" t="s">
        <v>2161</v>
      </c>
      <c r="J1521" t="str">
        <f>VLOOKUP(I1521,'C701- Recalculate'!$D$27:$D$751,1,0)</f>
        <v>069MPI1230510007</v>
      </c>
      <c r="K1521">
        <v>0</v>
      </c>
      <c r="L1521">
        <v>74520548</v>
      </c>
      <c r="M1521" s="138">
        <f t="shared" si="71"/>
        <v>-74520548</v>
      </c>
      <c r="N1521" t="s">
        <v>178</v>
      </c>
      <c r="P1521" t="s">
        <v>3839</v>
      </c>
      <c r="R1521" t="s">
        <v>3808</v>
      </c>
    </row>
    <row r="1522" spans="1:18" hidden="1">
      <c r="A1522">
        <v>1521</v>
      </c>
      <c r="B1522">
        <v>69</v>
      </c>
      <c r="D1522">
        <v>701000002</v>
      </c>
      <c r="E1522" s="139">
        <v>44992</v>
      </c>
      <c r="F1522">
        <f t="shared" si="69"/>
        <v>3</v>
      </c>
      <c r="G1522" s="139">
        <v>44992</v>
      </c>
      <c r="H1522">
        <f t="shared" si="70"/>
        <v>16</v>
      </c>
      <c r="I1522" t="s">
        <v>1893</v>
      </c>
      <c r="J1522" t="str">
        <f>VLOOKUP(I1522,'C701- Recalculate'!$D$27:$D$751,1,0)</f>
        <v>069MPI1230390003</v>
      </c>
      <c r="K1522">
        <v>0</v>
      </c>
      <c r="L1522">
        <v>48493151</v>
      </c>
      <c r="M1522" s="138">
        <f t="shared" si="71"/>
        <v>-48493151</v>
      </c>
      <c r="N1522" t="s">
        <v>178</v>
      </c>
      <c r="P1522" t="s">
        <v>3839</v>
      </c>
      <c r="R1522" t="s">
        <v>3808</v>
      </c>
    </row>
    <row r="1523" spans="1:18" hidden="1">
      <c r="A1523">
        <v>1522</v>
      </c>
      <c r="B1523">
        <v>69</v>
      </c>
      <c r="D1523">
        <v>701000002</v>
      </c>
      <c r="E1523" s="139">
        <v>44993</v>
      </c>
      <c r="F1523">
        <f t="shared" si="69"/>
        <v>3</v>
      </c>
      <c r="G1523" s="139">
        <v>44993</v>
      </c>
      <c r="H1523">
        <f t="shared" si="70"/>
        <v>16</v>
      </c>
      <c r="I1523" t="s">
        <v>2048</v>
      </c>
      <c r="J1523" t="str">
        <f>VLOOKUP(I1523,'C701- Recalculate'!$D$27:$D$751,1,0)</f>
        <v>069MPI1230460005</v>
      </c>
      <c r="K1523">
        <v>0</v>
      </c>
      <c r="L1523">
        <v>54109589</v>
      </c>
      <c r="M1523" s="138">
        <f t="shared" si="71"/>
        <v>-54109589</v>
      </c>
      <c r="N1523" t="s">
        <v>178</v>
      </c>
      <c r="P1523" t="s">
        <v>3839</v>
      </c>
      <c r="R1523" t="s">
        <v>3808</v>
      </c>
    </row>
    <row r="1524" spans="1:18" hidden="1">
      <c r="A1524">
        <v>1523</v>
      </c>
      <c r="B1524">
        <v>69</v>
      </c>
      <c r="D1524">
        <v>701000002</v>
      </c>
      <c r="E1524" s="139">
        <v>44993</v>
      </c>
      <c r="F1524">
        <f t="shared" si="69"/>
        <v>3</v>
      </c>
      <c r="G1524" s="139">
        <v>44993</v>
      </c>
      <c r="H1524">
        <f t="shared" si="70"/>
        <v>16</v>
      </c>
      <c r="I1524" t="s">
        <v>2055</v>
      </c>
      <c r="J1524" t="str">
        <f>VLOOKUP(I1524,'C701- Recalculate'!$D$27:$D$751,1,0)</f>
        <v>069MPI1230460006</v>
      </c>
      <c r="K1524">
        <v>0</v>
      </c>
      <c r="L1524">
        <v>54109589</v>
      </c>
      <c r="M1524" s="138">
        <f t="shared" si="71"/>
        <v>-54109589</v>
      </c>
      <c r="N1524" t="s">
        <v>178</v>
      </c>
      <c r="P1524" t="s">
        <v>3839</v>
      </c>
      <c r="R1524" t="s">
        <v>3808</v>
      </c>
    </row>
    <row r="1525" spans="1:18" hidden="1">
      <c r="A1525">
        <v>1524</v>
      </c>
      <c r="B1525">
        <v>69</v>
      </c>
      <c r="D1525">
        <v>701000002</v>
      </c>
      <c r="E1525" s="139">
        <v>44993</v>
      </c>
      <c r="F1525">
        <f t="shared" si="69"/>
        <v>3</v>
      </c>
      <c r="G1525" s="139">
        <v>44993</v>
      </c>
      <c r="H1525">
        <f t="shared" si="70"/>
        <v>16</v>
      </c>
      <c r="I1525" t="s">
        <v>2109</v>
      </c>
      <c r="J1525" t="str">
        <f>VLOOKUP(I1525,'C701- Recalculate'!$D$27:$D$751,1,0)</f>
        <v>069MPI1230480006</v>
      </c>
      <c r="K1525">
        <v>0</v>
      </c>
      <c r="L1525">
        <v>73424658</v>
      </c>
      <c r="M1525" s="138">
        <f t="shared" si="71"/>
        <v>-73424658</v>
      </c>
      <c r="N1525" t="s">
        <v>178</v>
      </c>
      <c r="P1525" t="s">
        <v>3839</v>
      </c>
      <c r="R1525" t="s">
        <v>3808</v>
      </c>
    </row>
    <row r="1526" spans="1:18" hidden="1">
      <c r="A1526">
        <v>1525</v>
      </c>
      <c r="B1526">
        <v>69</v>
      </c>
      <c r="D1526">
        <v>701000002</v>
      </c>
      <c r="E1526" s="139">
        <v>44963</v>
      </c>
      <c r="F1526">
        <f t="shared" si="69"/>
        <v>2</v>
      </c>
      <c r="G1526" s="139">
        <v>44963</v>
      </c>
      <c r="H1526">
        <f t="shared" si="70"/>
        <v>16</v>
      </c>
      <c r="I1526" t="s">
        <v>1822</v>
      </c>
      <c r="J1526" t="str">
        <f>VLOOKUP(I1526,'C701- Recalculate'!$D$27:$D$751,1,0)</f>
        <v>069MPI1230370010</v>
      </c>
      <c r="K1526">
        <v>0</v>
      </c>
      <c r="L1526">
        <v>16164384</v>
      </c>
      <c r="M1526" s="138">
        <f t="shared" si="71"/>
        <v>-16164384</v>
      </c>
      <c r="N1526" t="s">
        <v>178</v>
      </c>
      <c r="P1526" t="s">
        <v>3839</v>
      </c>
      <c r="R1526" t="s">
        <v>3808</v>
      </c>
    </row>
    <row r="1527" spans="1:18" hidden="1">
      <c r="A1527">
        <v>1526</v>
      </c>
      <c r="B1527">
        <v>69</v>
      </c>
      <c r="D1527">
        <v>701000002</v>
      </c>
      <c r="E1527" s="139">
        <v>44963</v>
      </c>
      <c r="F1527">
        <f t="shared" si="69"/>
        <v>2</v>
      </c>
      <c r="G1527" s="139">
        <v>44963</v>
      </c>
      <c r="H1527">
        <f t="shared" si="70"/>
        <v>16</v>
      </c>
      <c r="I1527" t="s">
        <v>1810</v>
      </c>
      <c r="J1527" t="str">
        <f>VLOOKUP(I1527,'C701- Recalculate'!$D$27:$D$751,1,0)</f>
        <v>069MPI1230370015</v>
      </c>
      <c r="K1527">
        <v>0</v>
      </c>
      <c r="L1527">
        <v>16164384</v>
      </c>
      <c r="M1527" s="138">
        <f t="shared" si="71"/>
        <v>-16164384</v>
      </c>
      <c r="N1527" t="s">
        <v>178</v>
      </c>
      <c r="P1527" t="s">
        <v>3839</v>
      </c>
      <c r="R1527" t="s">
        <v>3808</v>
      </c>
    </row>
    <row r="1528" spans="1:18" hidden="1">
      <c r="A1528">
        <v>1527</v>
      </c>
      <c r="B1528">
        <v>69</v>
      </c>
      <c r="D1528">
        <v>701000002</v>
      </c>
      <c r="E1528" s="139">
        <v>44964</v>
      </c>
      <c r="F1528">
        <f t="shared" si="69"/>
        <v>2</v>
      </c>
      <c r="G1528" s="139">
        <v>44964</v>
      </c>
      <c r="H1528">
        <f t="shared" si="70"/>
        <v>16</v>
      </c>
      <c r="I1528" t="s">
        <v>1627</v>
      </c>
      <c r="J1528" t="str">
        <f>VLOOKUP(I1528,'C701- Recalculate'!$D$27:$D$751,1,0)</f>
        <v>069MPI1223530001</v>
      </c>
      <c r="K1528">
        <v>0</v>
      </c>
      <c r="L1528">
        <v>48219178</v>
      </c>
      <c r="M1528" s="138">
        <f t="shared" si="71"/>
        <v>-48219178</v>
      </c>
      <c r="N1528" t="s">
        <v>178</v>
      </c>
      <c r="P1528" t="s">
        <v>3839</v>
      </c>
      <c r="R1528" t="s">
        <v>3808</v>
      </c>
    </row>
    <row r="1529" spans="1:18" hidden="1">
      <c r="A1529">
        <v>1528</v>
      </c>
      <c r="B1529">
        <v>69</v>
      </c>
      <c r="D1529">
        <v>701000002</v>
      </c>
      <c r="E1529" s="139">
        <v>44964</v>
      </c>
      <c r="F1529">
        <f t="shared" si="69"/>
        <v>2</v>
      </c>
      <c r="G1529" s="139">
        <v>44964</v>
      </c>
      <c r="H1529">
        <f t="shared" si="70"/>
        <v>16</v>
      </c>
      <c r="I1529" t="s">
        <v>1728</v>
      </c>
      <c r="J1529" t="str">
        <f>VLOOKUP(I1529,'C701- Recalculate'!$D$27:$D$751,1,0)</f>
        <v>069MPI1230040001</v>
      </c>
      <c r="K1529">
        <v>0</v>
      </c>
      <c r="L1529">
        <v>44931507</v>
      </c>
      <c r="M1529" s="138">
        <f t="shared" si="71"/>
        <v>-44931507</v>
      </c>
      <c r="N1529" t="s">
        <v>178</v>
      </c>
      <c r="P1529" t="s">
        <v>3839</v>
      </c>
      <c r="R1529" t="s">
        <v>3808</v>
      </c>
    </row>
    <row r="1530" spans="1:18" hidden="1">
      <c r="A1530">
        <v>1529</v>
      </c>
      <c r="B1530">
        <v>69</v>
      </c>
      <c r="D1530">
        <v>701000002</v>
      </c>
      <c r="E1530" s="139">
        <v>44964</v>
      </c>
      <c r="F1530">
        <f t="shared" si="69"/>
        <v>2</v>
      </c>
      <c r="G1530" s="139">
        <v>44964</v>
      </c>
      <c r="H1530">
        <f t="shared" si="70"/>
        <v>16</v>
      </c>
      <c r="I1530" t="s">
        <v>1734</v>
      </c>
      <c r="J1530" t="str">
        <f>VLOOKUP(I1530,'C701- Recalculate'!$D$27:$D$751,1,0)</f>
        <v>069MPI1230100002</v>
      </c>
      <c r="K1530">
        <v>0</v>
      </c>
      <c r="L1530">
        <v>39945206</v>
      </c>
      <c r="M1530" s="138">
        <f t="shared" si="71"/>
        <v>-39945206</v>
      </c>
      <c r="N1530" t="s">
        <v>178</v>
      </c>
      <c r="P1530" t="s">
        <v>3839</v>
      </c>
      <c r="R1530" t="s">
        <v>3808</v>
      </c>
    </row>
    <row r="1531" spans="1:18" hidden="1">
      <c r="A1531">
        <v>1530</v>
      </c>
      <c r="B1531">
        <v>69</v>
      </c>
      <c r="D1531">
        <v>701000002</v>
      </c>
      <c r="E1531" s="139">
        <v>44964</v>
      </c>
      <c r="F1531">
        <f t="shared" si="69"/>
        <v>2</v>
      </c>
      <c r="G1531" s="139">
        <v>44964</v>
      </c>
      <c r="H1531">
        <f t="shared" si="70"/>
        <v>16</v>
      </c>
      <c r="I1531" t="s">
        <v>1797</v>
      </c>
      <c r="J1531" t="str">
        <f>VLOOKUP(I1531,'C701- Recalculate'!$D$27:$D$751,1,0)</f>
        <v>069MPI1230370018</v>
      </c>
      <c r="K1531">
        <v>0</v>
      </c>
      <c r="L1531">
        <v>23342466</v>
      </c>
      <c r="M1531" s="138">
        <f t="shared" si="71"/>
        <v>-23342466</v>
      </c>
      <c r="N1531" t="s">
        <v>178</v>
      </c>
      <c r="P1531" t="s">
        <v>3839</v>
      </c>
      <c r="R1531" t="s">
        <v>3808</v>
      </c>
    </row>
    <row r="1532" spans="1:18" hidden="1">
      <c r="A1532">
        <v>1531</v>
      </c>
      <c r="B1532">
        <v>69</v>
      </c>
      <c r="D1532">
        <v>701000002</v>
      </c>
      <c r="E1532" s="139">
        <v>44964</v>
      </c>
      <c r="F1532">
        <f t="shared" si="69"/>
        <v>2</v>
      </c>
      <c r="G1532" s="139">
        <v>44964</v>
      </c>
      <c r="H1532">
        <f t="shared" si="70"/>
        <v>16</v>
      </c>
      <c r="I1532" t="s">
        <v>1872</v>
      </c>
      <c r="J1532" t="str">
        <f>VLOOKUP(I1532,'C701- Recalculate'!$D$27:$D$751,1,0)</f>
        <v>069MPI1230380008</v>
      </c>
      <c r="K1532">
        <v>0</v>
      </c>
      <c r="L1532">
        <v>15890411</v>
      </c>
      <c r="M1532" s="138">
        <f t="shared" si="71"/>
        <v>-15890411</v>
      </c>
      <c r="N1532" t="s">
        <v>178</v>
      </c>
      <c r="P1532" t="s">
        <v>3839</v>
      </c>
      <c r="R1532" t="s">
        <v>3808</v>
      </c>
    </row>
    <row r="1533" spans="1:18" hidden="1">
      <c r="A1533">
        <v>1532</v>
      </c>
      <c r="B1533">
        <v>69</v>
      </c>
      <c r="D1533">
        <v>701000002</v>
      </c>
      <c r="E1533" s="139">
        <v>44964</v>
      </c>
      <c r="F1533">
        <f t="shared" si="69"/>
        <v>2</v>
      </c>
      <c r="G1533" s="139">
        <v>44964</v>
      </c>
      <c r="H1533">
        <f t="shared" si="70"/>
        <v>16</v>
      </c>
      <c r="I1533" t="s">
        <v>1884</v>
      </c>
      <c r="J1533" t="str">
        <f>VLOOKUP(I1533,'C701- Recalculate'!$D$27:$D$751,1,0)</f>
        <v>069MPI1230380010</v>
      </c>
      <c r="K1533">
        <v>0</v>
      </c>
      <c r="L1533">
        <v>15890411</v>
      </c>
      <c r="M1533" s="138">
        <f t="shared" si="71"/>
        <v>-15890411</v>
      </c>
      <c r="N1533" t="s">
        <v>178</v>
      </c>
      <c r="P1533" t="s">
        <v>3839</v>
      </c>
      <c r="R1533" t="s">
        <v>3808</v>
      </c>
    </row>
    <row r="1534" spans="1:18" hidden="1">
      <c r="A1534">
        <v>1533</v>
      </c>
      <c r="B1534">
        <v>69</v>
      </c>
      <c r="D1534">
        <v>701000002</v>
      </c>
      <c r="E1534" s="139">
        <v>44965</v>
      </c>
      <c r="F1534">
        <f t="shared" si="69"/>
        <v>2</v>
      </c>
      <c r="G1534" s="139">
        <v>44965</v>
      </c>
      <c r="H1534">
        <f t="shared" si="70"/>
        <v>16</v>
      </c>
      <c r="I1534" t="s">
        <v>1623</v>
      </c>
      <c r="J1534" t="str">
        <f>VLOOKUP(I1534,'C701- Recalculate'!$D$27:$D$751,1,0)</f>
        <v>069MPI1223530002</v>
      </c>
      <c r="K1534">
        <v>0</v>
      </c>
      <c r="L1534">
        <v>48219178</v>
      </c>
      <c r="M1534" s="138">
        <f t="shared" si="71"/>
        <v>-48219178</v>
      </c>
      <c r="N1534" t="s">
        <v>178</v>
      </c>
      <c r="P1534" t="s">
        <v>3839</v>
      </c>
      <c r="R1534" t="s">
        <v>3808</v>
      </c>
    </row>
    <row r="1535" spans="1:18" hidden="1">
      <c r="A1535">
        <v>1534</v>
      </c>
      <c r="B1535">
        <v>69</v>
      </c>
      <c r="D1535">
        <v>701000002</v>
      </c>
      <c r="E1535" s="139">
        <v>44965</v>
      </c>
      <c r="F1535">
        <f t="shared" si="69"/>
        <v>2</v>
      </c>
      <c r="G1535" s="139">
        <v>44965</v>
      </c>
      <c r="H1535">
        <f t="shared" si="70"/>
        <v>16</v>
      </c>
      <c r="I1535" t="s">
        <v>1899</v>
      </c>
      <c r="J1535" t="str">
        <f>VLOOKUP(I1535,'C701- Recalculate'!$D$27:$D$751,1,0)</f>
        <v>069MPI1230390006</v>
      </c>
      <c r="K1535">
        <v>0</v>
      </c>
      <c r="L1535">
        <v>15890411</v>
      </c>
      <c r="M1535" s="138">
        <f t="shared" si="71"/>
        <v>-15890411</v>
      </c>
      <c r="N1535" t="s">
        <v>178</v>
      </c>
      <c r="P1535" t="s">
        <v>3839</v>
      </c>
      <c r="R1535" t="s">
        <v>3808</v>
      </c>
    </row>
    <row r="1536" spans="1:18" hidden="1">
      <c r="A1536">
        <v>1535</v>
      </c>
      <c r="B1536">
        <v>69</v>
      </c>
      <c r="D1536">
        <v>701000002</v>
      </c>
      <c r="E1536" s="139">
        <v>44966</v>
      </c>
      <c r="F1536">
        <f t="shared" si="69"/>
        <v>2</v>
      </c>
      <c r="G1536" s="139">
        <v>44966</v>
      </c>
      <c r="H1536">
        <f t="shared" si="70"/>
        <v>16</v>
      </c>
      <c r="I1536" t="s">
        <v>1737</v>
      </c>
      <c r="J1536" t="str">
        <f>VLOOKUP(I1536,'C701- Recalculate'!$D$27:$D$751,1,0)</f>
        <v>069MPI1230100004</v>
      </c>
      <c r="K1536">
        <v>0</v>
      </c>
      <c r="L1536">
        <v>43835617</v>
      </c>
      <c r="M1536" s="138">
        <f t="shared" si="71"/>
        <v>-43835617</v>
      </c>
      <c r="N1536" t="s">
        <v>178</v>
      </c>
      <c r="P1536" t="s">
        <v>3839</v>
      </c>
      <c r="R1536" t="s">
        <v>3808</v>
      </c>
    </row>
    <row r="1537" spans="1:18" hidden="1">
      <c r="A1537">
        <v>1536</v>
      </c>
      <c r="B1537">
        <v>69</v>
      </c>
      <c r="D1537">
        <v>701000002</v>
      </c>
      <c r="E1537" s="139">
        <v>44966</v>
      </c>
      <c r="F1537">
        <f t="shared" si="69"/>
        <v>2</v>
      </c>
      <c r="G1537" s="139">
        <v>44966</v>
      </c>
      <c r="H1537">
        <f t="shared" si="70"/>
        <v>16</v>
      </c>
      <c r="I1537" t="s">
        <v>1793</v>
      </c>
      <c r="J1537" t="str">
        <f>VLOOKUP(I1537,'C701- Recalculate'!$D$27:$D$751,1,0)</f>
        <v>069MPI1230370017</v>
      </c>
      <c r="K1537">
        <v>0</v>
      </c>
      <c r="L1537">
        <v>35013699</v>
      </c>
      <c r="M1537" s="138">
        <f t="shared" si="71"/>
        <v>-35013699</v>
      </c>
      <c r="N1537" t="s">
        <v>178</v>
      </c>
      <c r="P1537" t="s">
        <v>3839</v>
      </c>
      <c r="R1537" t="s">
        <v>3808</v>
      </c>
    </row>
    <row r="1538" spans="1:18" hidden="1">
      <c r="A1538">
        <v>1537</v>
      </c>
      <c r="B1538">
        <v>69</v>
      </c>
      <c r="D1538">
        <v>701000002</v>
      </c>
      <c r="E1538" s="139">
        <v>44966</v>
      </c>
      <c r="F1538">
        <f t="shared" si="69"/>
        <v>2</v>
      </c>
      <c r="G1538" s="139">
        <v>44966</v>
      </c>
      <c r="H1538">
        <f t="shared" si="70"/>
        <v>16</v>
      </c>
      <c r="I1538" t="s">
        <v>1908</v>
      </c>
      <c r="J1538" t="str">
        <f>VLOOKUP(I1538,'C701- Recalculate'!$D$27:$D$751,1,0)</f>
        <v>069MPI1230400002</v>
      </c>
      <c r="K1538">
        <v>0</v>
      </c>
      <c r="L1538">
        <v>14246575</v>
      </c>
      <c r="M1538" s="138">
        <f t="shared" si="71"/>
        <v>-14246575</v>
      </c>
      <c r="N1538" t="s">
        <v>178</v>
      </c>
      <c r="P1538" t="s">
        <v>3839</v>
      </c>
      <c r="R1538" t="s">
        <v>3808</v>
      </c>
    </row>
    <row r="1539" spans="1:18" hidden="1">
      <c r="A1539">
        <v>1538</v>
      </c>
      <c r="B1539">
        <v>69</v>
      </c>
      <c r="D1539">
        <v>701000002</v>
      </c>
      <c r="E1539" s="139">
        <v>44966</v>
      </c>
      <c r="F1539">
        <f t="shared" ref="F1539:F1602" si="72">MONTH(E1539)</f>
        <v>2</v>
      </c>
      <c r="G1539" s="139">
        <v>44966</v>
      </c>
      <c r="H1539">
        <f t="shared" ref="H1539:H1602" si="73">LEN(I1539)</f>
        <v>16</v>
      </c>
      <c r="I1539" t="s">
        <v>1911</v>
      </c>
      <c r="J1539" t="str">
        <f>VLOOKUP(I1539,'C701- Recalculate'!$D$27:$D$751,1,0)</f>
        <v>069MPI1230400017</v>
      </c>
      <c r="K1539">
        <v>0</v>
      </c>
      <c r="L1539">
        <v>23013699</v>
      </c>
      <c r="M1539" s="138">
        <f t="shared" ref="M1539:M1602" si="74">K1539-L1539</f>
        <v>-23013699</v>
      </c>
      <c r="N1539" t="s">
        <v>178</v>
      </c>
      <c r="P1539" t="s">
        <v>3839</v>
      </c>
      <c r="R1539" t="s">
        <v>3808</v>
      </c>
    </row>
    <row r="1540" spans="1:18" hidden="1">
      <c r="A1540">
        <v>1539</v>
      </c>
      <c r="B1540">
        <v>69</v>
      </c>
      <c r="D1540">
        <v>701000002</v>
      </c>
      <c r="E1540" s="139">
        <v>44986</v>
      </c>
      <c r="F1540">
        <f t="shared" si="72"/>
        <v>3</v>
      </c>
      <c r="G1540" s="139">
        <v>44986</v>
      </c>
      <c r="H1540">
        <f t="shared" si="73"/>
        <v>16</v>
      </c>
      <c r="I1540" t="s">
        <v>2158</v>
      </c>
      <c r="J1540" t="str">
        <f>VLOOKUP(I1540,'C701- Recalculate'!$D$27:$D$751,1,0)</f>
        <v>069MPI1230510005</v>
      </c>
      <c r="K1540">
        <v>0</v>
      </c>
      <c r="L1540">
        <v>28356165</v>
      </c>
      <c r="M1540" s="138">
        <f t="shared" si="74"/>
        <v>-28356165</v>
      </c>
      <c r="N1540" t="s">
        <v>178</v>
      </c>
      <c r="P1540" t="s">
        <v>3839</v>
      </c>
      <c r="R1540" t="s">
        <v>3808</v>
      </c>
    </row>
    <row r="1541" spans="1:18" hidden="1">
      <c r="A1541">
        <v>1540</v>
      </c>
      <c r="B1541">
        <v>69</v>
      </c>
      <c r="D1541">
        <v>701000002</v>
      </c>
      <c r="E1541" s="139">
        <v>44995</v>
      </c>
      <c r="F1541">
        <f t="shared" si="72"/>
        <v>3</v>
      </c>
      <c r="G1541" s="139">
        <v>44995</v>
      </c>
      <c r="H1541">
        <f t="shared" si="73"/>
        <v>16</v>
      </c>
      <c r="I1541" t="s">
        <v>2171</v>
      </c>
      <c r="J1541" t="str">
        <f>VLOOKUP(I1541,'C701- Recalculate'!$D$27:$D$751,1,0)</f>
        <v>069MPI1230520007</v>
      </c>
      <c r="K1541">
        <v>0</v>
      </c>
      <c r="L1541">
        <v>56164383</v>
      </c>
      <c r="M1541" s="138">
        <f t="shared" si="74"/>
        <v>-56164383</v>
      </c>
      <c r="N1541" t="s">
        <v>178</v>
      </c>
      <c r="P1541" t="s">
        <v>3839</v>
      </c>
      <c r="R1541" t="s">
        <v>3808</v>
      </c>
    </row>
    <row r="1542" spans="1:18" hidden="1">
      <c r="A1542">
        <v>1541</v>
      </c>
      <c r="B1542">
        <v>69</v>
      </c>
      <c r="D1542">
        <v>701000002</v>
      </c>
      <c r="E1542" s="139">
        <v>44995</v>
      </c>
      <c r="F1542">
        <f t="shared" si="72"/>
        <v>3</v>
      </c>
      <c r="G1542" s="139">
        <v>44995</v>
      </c>
      <c r="H1542">
        <f t="shared" si="73"/>
        <v>16</v>
      </c>
      <c r="I1542" t="s">
        <v>2247</v>
      </c>
      <c r="J1542" t="str">
        <f>VLOOKUP(I1542,'C701- Recalculate'!$D$27:$D$751,1,0)</f>
        <v>069MPI1230690002</v>
      </c>
      <c r="K1542">
        <v>0</v>
      </c>
      <c r="L1542">
        <v>17260274</v>
      </c>
      <c r="M1542" s="138">
        <f t="shared" si="74"/>
        <v>-17260274</v>
      </c>
      <c r="N1542" t="s">
        <v>178</v>
      </c>
      <c r="P1542" t="s">
        <v>3839</v>
      </c>
      <c r="R1542" t="s">
        <v>3808</v>
      </c>
    </row>
    <row r="1543" spans="1:18" hidden="1">
      <c r="A1543">
        <v>1542</v>
      </c>
      <c r="B1543">
        <v>69</v>
      </c>
      <c r="D1543">
        <v>701000002</v>
      </c>
      <c r="E1543" s="139">
        <v>44999</v>
      </c>
      <c r="F1543">
        <f t="shared" si="72"/>
        <v>3</v>
      </c>
      <c r="G1543" s="139">
        <v>44999</v>
      </c>
      <c r="H1543">
        <f t="shared" si="73"/>
        <v>16</v>
      </c>
      <c r="I1543" t="s">
        <v>2132</v>
      </c>
      <c r="J1543" t="str">
        <f>VLOOKUP(I1543,'C701- Recalculate'!$D$27:$D$751,1,0)</f>
        <v>069MPI1230480008</v>
      </c>
      <c r="K1543">
        <v>0</v>
      </c>
      <c r="L1543">
        <v>44520548</v>
      </c>
      <c r="M1543" s="138">
        <f t="shared" si="74"/>
        <v>-44520548</v>
      </c>
      <c r="N1543" t="s">
        <v>178</v>
      </c>
      <c r="P1543" t="s">
        <v>3839</v>
      </c>
      <c r="R1543" t="s">
        <v>3808</v>
      </c>
    </row>
    <row r="1544" spans="1:18" hidden="1">
      <c r="A1544">
        <v>1543</v>
      </c>
      <c r="B1544">
        <v>69</v>
      </c>
      <c r="D1544">
        <v>701000002</v>
      </c>
      <c r="E1544" s="139">
        <v>44999</v>
      </c>
      <c r="F1544">
        <f t="shared" si="72"/>
        <v>3</v>
      </c>
      <c r="G1544" s="139">
        <v>44999</v>
      </c>
      <c r="H1544">
        <f t="shared" si="73"/>
        <v>16</v>
      </c>
      <c r="I1544" t="s">
        <v>2158</v>
      </c>
      <c r="J1544" t="str">
        <f>VLOOKUP(I1544,'C701- Recalculate'!$D$27:$D$751,1,0)</f>
        <v>069MPI1230510005</v>
      </c>
      <c r="K1544">
        <v>0</v>
      </c>
      <c r="L1544">
        <v>28356165</v>
      </c>
      <c r="M1544" s="138">
        <f t="shared" si="74"/>
        <v>-28356165</v>
      </c>
      <c r="N1544" t="s">
        <v>178</v>
      </c>
      <c r="P1544" t="s">
        <v>3839</v>
      </c>
      <c r="R1544" t="s">
        <v>3808</v>
      </c>
    </row>
    <row r="1545" spans="1:18" hidden="1">
      <c r="A1545">
        <v>1544</v>
      </c>
      <c r="B1545">
        <v>69</v>
      </c>
      <c r="D1545">
        <v>701000002</v>
      </c>
      <c r="E1545" s="139">
        <v>45000</v>
      </c>
      <c r="F1545">
        <f t="shared" si="72"/>
        <v>3</v>
      </c>
      <c r="G1545" s="139">
        <v>45000</v>
      </c>
      <c r="H1545">
        <f t="shared" si="73"/>
        <v>16</v>
      </c>
      <c r="I1545" t="s">
        <v>2132</v>
      </c>
      <c r="J1545" t="str">
        <f>VLOOKUP(I1545,'C701- Recalculate'!$D$27:$D$751,1,0)</f>
        <v>069MPI1230480008</v>
      </c>
      <c r="K1545">
        <v>0</v>
      </c>
      <c r="L1545">
        <v>44520548</v>
      </c>
      <c r="M1545" s="138">
        <f t="shared" si="74"/>
        <v>-44520548</v>
      </c>
      <c r="N1545" t="s">
        <v>178</v>
      </c>
      <c r="P1545" t="s">
        <v>3839</v>
      </c>
      <c r="R1545" t="s">
        <v>3808</v>
      </c>
    </row>
    <row r="1546" spans="1:18" hidden="1">
      <c r="A1546">
        <v>1545</v>
      </c>
      <c r="B1546">
        <v>69</v>
      </c>
      <c r="D1546">
        <v>701000002</v>
      </c>
      <c r="E1546" s="139">
        <v>45001</v>
      </c>
      <c r="F1546">
        <f t="shared" si="72"/>
        <v>3</v>
      </c>
      <c r="G1546" s="139">
        <v>45001</v>
      </c>
      <c r="H1546">
        <f t="shared" si="73"/>
        <v>16</v>
      </c>
      <c r="I1546" t="s">
        <v>2145</v>
      </c>
      <c r="J1546" t="str">
        <f>VLOOKUP(I1546,'C701- Recalculate'!$D$27:$D$751,1,0)</f>
        <v>069MPI1230510006</v>
      </c>
      <c r="K1546">
        <v>0</v>
      </c>
      <c r="L1546">
        <v>27534246</v>
      </c>
      <c r="M1546" s="138">
        <f t="shared" si="74"/>
        <v>-27534246</v>
      </c>
      <c r="N1546" t="s">
        <v>178</v>
      </c>
      <c r="P1546" t="s">
        <v>3839</v>
      </c>
      <c r="R1546" t="s">
        <v>3808</v>
      </c>
    </row>
    <row r="1547" spans="1:18" hidden="1">
      <c r="A1547">
        <v>1546</v>
      </c>
      <c r="B1547">
        <v>69</v>
      </c>
      <c r="D1547">
        <v>701000002</v>
      </c>
      <c r="E1547" s="139">
        <v>45001</v>
      </c>
      <c r="F1547">
        <f t="shared" si="72"/>
        <v>3</v>
      </c>
      <c r="G1547" s="139">
        <v>45001</v>
      </c>
      <c r="H1547">
        <f t="shared" si="73"/>
        <v>16</v>
      </c>
      <c r="I1547" t="s">
        <v>2161</v>
      </c>
      <c r="J1547" t="str">
        <f>VLOOKUP(I1547,'C701- Recalculate'!$D$27:$D$751,1,0)</f>
        <v>069MPI1230510007</v>
      </c>
      <c r="K1547">
        <v>0</v>
      </c>
      <c r="L1547">
        <v>37260274</v>
      </c>
      <c r="M1547" s="138">
        <f t="shared" si="74"/>
        <v>-37260274</v>
      </c>
      <c r="N1547" t="s">
        <v>178</v>
      </c>
      <c r="P1547" t="s">
        <v>3839</v>
      </c>
      <c r="R1547" t="s">
        <v>3808</v>
      </c>
    </row>
    <row r="1548" spans="1:18" hidden="1">
      <c r="A1548">
        <v>1547</v>
      </c>
      <c r="B1548">
        <v>69</v>
      </c>
      <c r="D1548">
        <v>701000002</v>
      </c>
      <c r="E1548" s="139">
        <v>45001</v>
      </c>
      <c r="F1548">
        <f t="shared" si="72"/>
        <v>3</v>
      </c>
      <c r="G1548" s="139">
        <v>45001</v>
      </c>
      <c r="H1548">
        <f t="shared" si="73"/>
        <v>16</v>
      </c>
      <c r="I1548" t="s">
        <v>2171</v>
      </c>
      <c r="J1548" t="str">
        <f>VLOOKUP(I1548,'C701- Recalculate'!$D$27:$D$751,1,0)</f>
        <v>069MPI1230520007</v>
      </c>
      <c r="K1548">
        <v>0</v>
      </c>
      <c r="L1548">
        <v>56164383</v>
      </c>
      <c r="M1548" s="138">
        <f t="shared" si="74"/>
        <v>-56164383</v>
      </c>
      <c r="N1548" t="s">
        <v>178</v>
      </c>
      <c r="P1548" t="s">
        <v>3839</v>
      </c>
      <c r="R1548" t="s">
        <v>3808</v>
      </c>
    </row>
    <row r="1549" spans="1:18" hidden="1">
      <c r="A1549">
        <v>1548</v>
      </c>
      <c r="B1549">
        <v>69</v>
      </c>
      <c r="D1549">
        <v>701000002</v>
      </c>
      <c r="E1549" s="139">
        <v>45001</v>
      </c>
      <c r="F1549">
        <f t="shared" si="72"/>
        <v>3</v>
      </c>
      <c r="G1549" s="139">
        <v>45001</v>
      </c>
      <c r="H1549">
        <f t="shared" si="73"/>
        <v>16</v>
      </c>
      <c r="I1549" t="s">
        <v>2265</v>
      </c>
      <c r="J1549" t="str">
        <f>VLOOKUP(I1549,'C701- Recalculate'!$D$27:$D$751,1,0)</f>
        <v>069MPI1230740001</v>
      </c>
      <c r="K1549">
        <v>0</v>
      </c>
      <c r="L1549">
        <v>29315069</v>
      </c>
      <c r="M1549" s="138">
        <f t="shared" si="74"/>
        <v>-29315069</v>
      </c>
      <c r="N1549" t="s">
        <v>178</v>
      </c>
      <c r="P1549" t="s">
        <v>3839</v>
      </c>
      <c r="R1549" t="s">
        <v>3808</v>
      </c>
    </row>
    <row r="1550" spans="1:18" hidden="1">
      <c r="A1550">
        <v>1549</v>
      </c>
      <c r="B1550">
        <v>69</v>
      </c>
      <c r="D1550">
        <v>701000002</v>
      </c>
      <c r="E1550" s="139">
        <v>45002</v>
      </c>
      <c r="F1550">
        <f t="shared" si="72"/>
        <v>3</v>
      </c>
      <c r="G1550" s="139">
        <v>45002</v>
      </c>
      <c r="H1550">
        <f t="shared" si="73"/>
        <v>16</v>
      </c>
      <c r="I1550" t="s">
        <v>2265</v>
      </c>
      <c r="J1550" t="str">
        <f>VLOOKUP(I1550,'C701- Recalculate'!$D$27:$D$751,1,0)</f>
        <v>069MPI1230740001</v>
      </c>
      <c r="K1550">
        <v>0</v>
      </c>
      <c r="L1550">
        <v>29315068</v>
      </c>
      <c r="M1550" s="138">
        <f t="shared" si="74"/>
        <v>-29315068</v>
      </c>
      <c r="N1550" t="s">
        <v>178</v>
      </c>
      <c r="P1550" t="s">
        <v>3839</v>
      </c>
      <c r="R1550" t="s">
        <v>3808</v>
      </c>
    </row>
    <row r="1551" spans="1:18" hidden="1">
      <c r="A1551">
        <v>1550</v>
      </c>
      <c r="B1551">
        <v>69</v>
      </c>
      <c r="D1551">
        <v>701000002</v>
      </c>
      <c r="E1551" s="139">
        <v>44987</v>
      </c>
      <c r="F1551">
        <f t="shared" si="72"/>
        <v>3</v>
      </c>
      <c r="G1551" s="139">
        <v>44987</v>
      </c>
      <c r="H1551">
        <f t="shared" si="73"/>
        <v>16</v>
      </c>
      <c r="I1551" t="s">
        <v>2113</v>
      </c>
      <c r="J1551" t="str">
        <f>VLOOKUP(I1551,'C701- Recalculate'!$D$27:$D$751,1,0)</f>
        <v>069MPI1230480007</v>
      </c>
      <c r="K1551">
        <v>0</v>
      </c>
      <c r="L1551">
        <v>18082192</v>
      </c>
      <c r="M1551" s="138">
        <f t="shared" si="74"/>
        <v>-18082192</v>
      </c>
      <c r="N1551" t="s">
        <v>178</v>
      </c>
      <c r="P1551" t="s">
        <v>3839</v>
      </c>
      <c r="R1551" t="s">
        <v>3808</v>
      </c>
    </row>
    <row r="1552" spans="1:18" hidden="1">
      <c r="A1552">
        <v>1551</v>
      </c>
      <c r="B1552">
        <v>69</v>
      </c>
      <c r="D1552">
        <v>701000002</v>
      </c>
      <c r="E1552" s="139">
        <v>44987</v>
      </c>
      <c r="F1552">
        <f t="shared" si="72"/>
        <v>3</v>
      </c>
      <c r="G1552" s="139">
        <v>44987</v>
      </c>
      <c r="H1552">
        <f t="shared" si="73"/>
        <v>16</v>
      </c>
      <c r="I1552" t="s">
        <v>2135</v>
      </c>
      <c r="J1552" t="str">
        <f>VLOOKUP(I1552,'C701- Recalculate'!$D$27:$D$751,1,0)</f>
        <v>069MPI1230480010</v>
      </c>
      <c r="K1552">
        <v>0</v>
      </c>
      <c r="L1552">
        <v>44520548</v>
      </c>
      <c r="M1552" s="138">
        <f t="shared" si="74"/>
        <v>-44520548</v>
      </c>
      <c r="N1552" t="s">
        <v>178</v>
      </c>
      <c r="P1552" t="s">
        <v>3839</v>
      </c>
      <c r="R1552" t="s">
        <v>3808</v>
      </c>
    </row>
    <row r="1553" spans="1:18" hidden="1">
      <c r="A1553">
        <v>1552</v>
      </c>
      <c r="B1553">
        <v>69</v>
      </c>
      <c r="D1553">
        <v>701000002</v>
      </c>
      <c r="E1553" s="139">
        <v>44987</v>
      </c>
      <c r="F1553">
        <f t="shared" si="72"/>
        <v>3</v>
      </c>
      <c r="G1553" s="139">
        <v>44987</v>
      </c>
      <c r="H1553">
        <f t="shared" si="73"/>
        <v>16</v>
      </c>
      <c r="I1553" t="s">
        <v>2171</v>
      </c>
      <c r="J1553" t="str">
        <f>VLOOKUP(I1553,'C701- Recalculate'!$D$27:$D$751,1,0)</f>
        <v>069MPI1230520007</v>
      </c>
      <c r="K1553">
        <v>0</v>
      </c>
      <c r="L1553">
        <v>56164384</v>
      </c>
      <c r="M1553" s="138">
        <f t="shared" si="74"/>
        <v>-56164384</v>
      </c>
      <c r="N1553" t="s">
        <v>178</v>
      </c>
      <c r="P1553" t="s">
        <v>3839</v>
      </c>
      <c r="R1553" t="s">
        <v>3808</v>
      </c>
    </row>
    <row r="1554" spans="1:18" hidden="1">
      <c r="A1554">
        <v>1553</v>
      </c>
      <c r="B1554">
        <v>69</v>
      </c>
      <c r="D1554">
        <v>701000002</v>
      </c>
      <c r="E1554" s="139">
        <v>44987</v>
      </c>
      <c r="F1554">
        <f t="shared" si="72"/>
        <v>3</v>
      </c>
      <c r="G1554" s="139">
        <v>44987</v>
      </c>
      <c r="H1554">
        <f t="shared" si="73"/>
        <v>16</v>
      </c>
      <c r="I1554" t="s">
        <v>2229</v>
      </c>
      <c r="J1554" t="str">
        <f>VLOOKUP(I1554,'C701- Recalculate'!$D$27:$D$751,1,0)</f>
        <v>069MPI1230610002</v>
      </c>
      <c r="K1554">
        <v>0</v>
      </c>
      <c r="L1554">
        <v>17808219</v>
      </c>
      <c r="M1554" s="138">
        <f t="shared" si="74"/>
        <v>-17808219</v>
      </c>
      <c r="N1554" t="s">
        <v>178</v>
      </c>
      <c r="P1554" t="s">
        <v>3839</v>
      </c>
      <c r="R1554" t="s">
        <v>3808</v>
      </c>
    </row>
    <row r="1555" spans="1:18" hidden="1">
      <c r="A1555">
        <v>1554</v>
      </c>
      <c r="B1555">
        <v>69</v>
      </c>
      <c r="D1555">
        <v>701000002</v>
      </c>
      <c r="E1555" s="139">
        <v>45005</v>
      </c>
      <c r="F1555">
        <f t="shared" si="72"/>
        <v>3</v>
      </c>
      <c r="G1555" s="139">
        <v>45005</v>
      </c>
      <c r="H1555">
        <f t="shared" si="73"/>
        <v>16</v>
      </c>
      <c r="I1555" t="s">
        <v>1890</v>
      </c>
      <c r="J1555" t="str">
        <f>VLOOKUP(I1555,'C701- Recalculate'!$D$27:$D$751,1,0)</f>
        <v>069MPI1230390002</v>
      </c>
      <c r="K1555">
        <v>0</v>
      </c>
      <c r="L1555">
        <v>96986301</v>
      </c>
      <c r="M1555" s="138">
        <f t="shared" si="74"/>
        <v>-96986301</v>
      </c>
      <c r="N1555" t="s">
        <v>178</v>
      </c>
      <c r="P1555" t="s">
        <v>3839</v>
      </c>
      <c r="R1555" t="s">
        <v>3808</v>
      </c>
    </row>
    <row r="1556" spans="1:18" hidden="1">
      <c r="A1556">
        <v>1555</v>
      </c>
      <c r="B1556">
        <v>69</v>
      </c>
      <c r="D1556">
        <v>701000002</v>
      </c>
      <c r="E1556" s="139">
        <v>45005</v>
      </c>
      <c r="F1556">
        <f t="shared" si="72"/>
        <v>3</v>
      </c>
      <c r="G1556" s="139">
        <v>45005</v>
      </c>
      <c r="H1556">
        <f t="shared" si="73"/>
        <v>16</v>
      </c>
      <c r="I1556" t="s">
        <v>1893</v>
      </c>
      <c r="J1556" t="str">
        <f>VLOOKUP(I1556,'C701- Recalculate'!$D$27:$D$751,1,0)</f>
        <v>069MPI1230390003</v>
      </c>
      <c r="K1556">
        <v>0</v>
      </c>
      <c r="L1556">
        <v>48493151</v>
      </c>
      <c r="M1556" s="138">
        <f t="shared" si="74"/>
        <v>-48493151</v>
      </c>
      <c r="N1556" t="s">
        <v>178</v>
      </c>
      <c r="P1556" t="s">
        <v>3839</v>
      </c>
      <c r="R1556" t="s">
        <v>3808</v>
      </c>
    </row>
    <row r="1557" spans="1:18" hidden="1">
      <c r="A1557">
        <v>1556</v>
      </c>
      <c r="B1557">
        <v>69</v>
      </c>
      <c r="D1557">
        <v>701000002</v>
      </c>
      <c r="E1557" s="139">
        <v>45005</v>
      </c>
      <c r="F1557">
        <f t="shared" si="72"/>
        <v>3</v>
      </c>
      <c r="G1557" s="139">
        <v>45005</v>
      </c>
      <c r="H1557">
        <f t="shared" si="73"/>
        <v>16</v>
      </c>
      <c r="I1557" t="s">
        <v>2158</v>
      </c>
      <c r="J1557" t="str">
        <f>VLOOKUP(I1557,'C701- Recalculate'!$D$27:$D$751,1,0)</f>
        <v>069MPI1230510005</v>
      </c>
      <c r="K1557">
        <v>0</v>
      </c>
      <c r="L1557">
        <v>56712329</v>
      </c>
      <c r="M1557" s="138">
        <f t="shared" si="74"/>
        <v>-56712329</v>
      </c>
      <c r="N1557" t="s">
        <v>178</v>
      </c>
      <c r="P1557" t="s">
        <v>3839</v>
      </c>
      <c r="R1557" t="s">
        <v>3808</v>
      </c>
    </row>
    <row r="1558" spans="1:18" hidden="1">
      <c r="A1558">
        <v>1557</v>
      </c>
      <c r="B1558">
        <v>69</v>
      </c>
      <c r="D1558">
        <v>701000002</v>
      </c>
      <c r="E1558" s="139">
        <v>45005</v>
      </c>
      <c r="F1558">
        <f t="shared" si="72"/>
        <v>3</v>
      </c>
      <c r="G1558" s="139">
        <v>45005</v>
      </c>
      <c r="H1558">
        <f t="shared" si="73"/>
        <v>16</v>
      </c>
      <c r="I1558" t="s">
        <v>2161</v>
      </c>
      <c r="J1558" t="str">
        <f>VLOOKUP(I1558,'C701- Recalculate'!$D$27:$D$751,1,0)</f>
        <v>069MPI1230510007</v>
      </c>
      <c r="K1558">
        <v>0</v>
      </c>
      <c r="L1558">
        <v>74520548</v>
      </c>
      <c r="M1558" s="138">
        <f t="shared" si="74"/>
        <v>-74520548</v>
      </c>
      <c r="N1558" t="s">
        <v>178</v>
      </c>
      <c r="P1558" t="s">
        <v>3839</v>
      </c>
      <c r="R1558" t="s">
        <v>3808</v>
      </c>
    </row>
    <row r="1559" spans="1:18" hidden="1">
      <c r="A1559">
        <v>1558</v>
      </c>
      <c r="B1559">
        <v>69</v>
      </c>
      <c r="D1559">
        <v>701000002</v>
      </c>
      <c r="E1559" s="139">
        <v>45005</v>
      </c>
      <c r="F1559">
        <f t="shared" si="72"/>
        <v>3</v>
      </c>
      <c r="G1559" s="139">
        <v>45005</v>
      </c>
      <c r="H1559">
        <f t="shared" si="73"/>
        <v>16</v>
      </c>
      <c r="I1559" t="s">
        <v>2273</v>
      </c>
      <c r="J1559" t="str">
        <f>VLOOKUP(I1559,'C701- Recalculate'!$D$27:$D$751,1,0)</f>
        <v>069MPI1230760004</v>
      </c>
      <c r="K1559">
        <v>0</v>
      </c>
      <c r="L1559">
        <v>50000000</v>
      </c>
      <c r="M1559" s="138">
        <f t="shared" si="74"/>
        <v>-50000000</v>
      </c>
      <c r="N1559" t="s">
        <v>178</v>
      </c>
      <c r="P1559" t="s">
        <v>3839</v>
      </c>
      <c r="R1559" t="s">
        <v>3808</v>
      </c>
    </row>
    <row r="1560" spans="1:18" hidden="1">
      <c r="A1560">
        <v>1559</v>
      </c>
      <c r="B1560">
        <v>69</v>
      </c>
      <c r="D1560">
        <v>701000002</v>
      </c>
      <c r="E1560" s="139">
        <v>45006</v>
      </c>
      <c r="F1560">
        <f t="shared" si="72"/>
        <v>3</v>
      </c>
      <c r="G1560" s="139">
        <v>45006</v>
      </c>
      <c r="H1560">
        <f t="shared" si="73"/>
        <v>16</v>
      </c>
      <c r="I1560" t="s">
        <v>1893</v>
      </c>
      <c r="J1560" t="str">
        <f>VLOOKUP(I1560,'C701- Recalculate'!$D$27:$D$751,1,0)</f>
        <v>069MPI1230390003</v>
      </c>
      <c r="K1560">
        <v>0</v>
      </c>
      <c r="L1560">
        <v>48493151</v>
      </c>
      <c r="M1560" s="138">
        <f t="shared" si="74"/>
        <v>-48493151</v>
      </c>
      <c r="N1560" t="s">
        <v>178</v>
      </c>
      <c r="P1560" t="s">
        <v>3839</v>
      </c>
      <c r="R1560" t="s">
        <v>3808</v>
      </c>
    </row>
    <row r="1561" spans="1:18" hidden="1">
      <c r="A1561">
        <v>1560</v>
      </c>
      <c r="B1561">
        <v>69</v>
      </c>
      <c r="D1561">
        <v>701000002</v>
      </c>
      <c r="E1561" s="139">
        <v>45006</v>
      </c>
      <c r="F1561">
        <f t="shared" si="72"/>
        <v>3</v>
      </c>
      <c r="G1561" s="139">
        <v>45006</v>
      </c>
      <c r="H1561">
        <f t="shared" si="73"/>
        <v>16</v>
      </c>
      <c r="I1561" t="s">
        <v>2297</v>
      </c>
      <c r="J1561" t="str">
        <f>VLOOKUP(I1561,'C701- Recalculate'!$D$27:$D$751,1,0)</f>
        <v>069MPI1230800002</v>
      </c>
      <c r="K1561">
        <v>0</v>
      </c>
      <c r="L1561">
        <v>14246575</v>
      </c>
      <c r="M1561" s="138">
        <f t="shared" si="74"/>
        <v>-14246575</v>
      </c>
      <c r="N1561" t="s">
        <v>178</v>
      </c>
      <c r="P1561" t="s">
        <v>3839</v>
      </c>
      <c r="R1561" t="s">
        <v>3808</v>
      </c>
    </row>
    <row r="1562" spans="1:18" hidden="1">
      <c r="A1562">
        <v>1561</v>
      </c>
      <c r="B1562">
        <v>69</v>
      </c>
      <c r="D1562">
        <v>701000002</v>
      </c>
      <c r="E1562" s="139">
        <v>45007</v>
      </c>
      <c r="F1562">
        <f t="shared" si="72"/>
        <v>3</v>
      </c>
      <c r="G1562" s="139">
        <v>45007</v>
      </c>
      <c r="H1562">
        <f t="shared" si="73"/>
        <v>16</v>
      </c>
      <c r="I1562" t="s">
        <v>1890</v>
      </c>
      <c r="J1562" t="str">
        <f>VLOOKUP(I1562,'C701- Recalculate'!$D$27:$D$751,1,0)</f>
        <v>069MPI1230390002</v>
      </c>
      <c r="K1562">
        <v>0</v>
      </c>
      <c r="L1562">
        <v>48493150</v>
      </c>
      <c r="M1562" s="138">
        <f t="shared" si="74"/>
        <v>-48493150</v>
      </c>
      <c r="N1562" t="s">
        <v>178</v>
      </c>
      <c r="P1562" t="s">
        <v>3839</v>
      </c>
      <c r="R1562" t="s">
        <v>3808</v>
      </c>
    </row>
    <row r="1563" spans="1:18" hidden="1">
      <c r="A1563">
        <v>1562</v>
      </c>
      <c r="B1563">
        <v>69</v>
      </c>
      <c r="D1563">
        <v>701000002</v>
      </c>
      <c r="E1563" s="139">
        <v>45007</v>
      </c>
      <c r="F1563">
        <f t="shared" si="72"/>
        <v>3</v>
      </c>
      <c r="G1563" s="139">
        <v>45007</v>
      </c>
      <c r="H1563">
        <f t="shared" si="73"/>
        <v>16</v>
      </c>
      <c r="I1563" t="s">
        <v>2183</v>
      </c>
      <c r="J1563" t="str">
        <f>VLOOKUP(I1563,'C701- Recalculate'!$D$27:$D$751,1,0)</f>
        <v>069MPI1230520006</v>
      </c>
      <c r="K1563">
        <v>0</v>
      </c>
      <c r="L1563">
        <v>56164384</v>
      </c>
      <c r="M1563" s="138">
        <f t="shared" si="74"/>
        <v>-56164384</v>
      </c>
      <c r="N1563" t="s">
        <v>178</v>
      </c>
      <c r="P1563" t="s">
        <v>3839</v>
      </c>
      <c r="R1563" t="s">
        <v>3808</v>
      </c>
    </row>
    <row r="1564" spans="1:18" hidden="1">
      <c r="A1564">
        <v>1563</v>
      </c>
      <c r="B1564">
        <v>69</v>
      </c>
      <c r="D1564">
        <v>701000002</v>
      </c>
      <c r="E1564" s="139">
        <v>45008</v>
      </c>
      <c r="F1564">
        <f t="shared" si="72"/>
        <v>3</v>
      </c>
      <c r="G1564" s="139">
        <v>45008</v>
      </c>
      <c r="H1564">
        <f t="shared" si="73"/>
        <v>16</v>
      </c>
      <c r="I1564" t="s">
        <v>1890</v>
      </c>
      <c r="J1564" t="str">
        <f>VLOOKUP(I1564,'C701- Recalculate'!$D$27:$D$751,1,0)</f>
        <v>069MPI1230390002</v>
      </c>
      <c r="K1564">
        <v>0</v>
      </c>
      <c r="L1564">
        <v>48493151</v>
      </c>
      <c r="M1564" s="138">
        <f t="shared" si="74"/>
        <v>-48493151</v>
      </c>
      <c r="N1564" t="s">
        <v>178</v>
      </c>
      <c r="P1564" t="s">
        <v>3839</v>
      </c>
      <c r="R1564" t="s">
        <v>3808</v>
      </c>
    </row>
    <row r="1565" spans="1:18" hidden="1">
      <c r="A1565">
        <v>1564</v>
      </c>
      <c r="B1565">
        <v>69</v>
      </c>
      <c r="D1565">
        <v>701000002</v>
      </c>
      <c r="E1565" s="139">
        <v>45008</v>
      </c>
      <c r="F1565">
        <f t="shared" si="72"/>
        <v>3</v>
      </c>
      <c r="G1565" s="139">
        <v>45008</v>
      </c>
      <c r="H1565">
        <f t="shared" si="73"/>
        <v>16</v>
      </c>
      <c r="I1565" t="s">
        <v>2048</v>
      </c>
      <c r="J1565" t="str">
        <f>VLOOKUP(I1565,'C701- Recalculate'!$D$27:$D$751,1,0)</f>
        <v>069MPI1230460005</v>
      </c>
      <c r="K1565">
        <v>0</v>
      </c>
      <c r="L1565">
        <v>54109590</v>
      </c>
      <c r="M1565" s="138">
        <f t="shared" si="74"/>
        <v>-54109590</v>
      </c>
      <c r="N1565" t="s">
        <v>178</v>
      </c>
      <c r="P1565" t="s">
        <v>3839</v>
      </c>
      <c r="R1565" t="s">
        <v>3808</v>
      </c>
    </row>
    <row r="1566" spans="1:18" hidden="1">
      <c r="A1566">
        <v>1565</v>
      </c>
      <c r="B1566">
        <v>69</v>
      </c>
      <c r="D1566">
        <v>701000002</v>
      </c>
      <c r="E1566" s="139">
        <v>45008</v>
      </c>
      <c r="F1566">
        <f t="shared" si="72"/>
        <v>3</v>
      </c>
      <c r="G1566" s="139">
        <v>45008</v>
      </c>
      <c r="H1566">
        <f t="shared" si="73"/>
        <v>16</v>
      </c>
      <c r="I1566" t="s">
        <v>2055</v>
      </c>
      <c r="J1566" t="str">
        <f>VLOOKUP(I1566,'C701- Recalculate'!$D$27:$D$751,1,0)</f>
        <v>069MPI1230460006</v>
      </c>
      <c r="K1566">
        <v>0</v>
      </c>
      <c r="L1566">
        <v>54109590</v>
      </c>
      <c r="M1566" s="138">
        <f t="shared" si="74"/>
        <v>-54109590</v>
      </c>
      <c r="N1566" t="s">
        <v>178</v>
      </c>
      <c r="P1566" t="s">
        <v>3839</v>
      </c>
      <c r="R1566" t="s">
        <v>3808</v>
      </c>
    </row>
    <row r="1567" spans="1:18" hidden="1">
      <c r="A1567">
        <v>1566</v>
      </c>
      <c r="B1567">
        <v>69</v>
      </c>
      <c r="D1567">
        <v>701000002</v>
      </c>
      <c r="E1567" s="139">
        <v>45009</v>
      </c>
      <c r="F1567">
        <f t="shared" si="72"/>
        <v>3</v>
      </c>
      <c r="G1567" s="139">
        <v>45009</v>
      </c>
      <c r="H1567">
        <f t="shared" si="73"/>
        <v>16</v>
      </c>
      <c r="I1567" t="s">
        <v>2261</v>
      </c>
      <c r="J1567" t="str">
        <f>VLOOKUP(I1567,'C701- Recalculate'!$D$27:$D$751,1,0)</f>
        <v>069MPI1230730001</v>
      </c>
      <c r="K1567">
        <v>0</v>
      </c>
      <c r="L1567">
        <v>29315068</v>
      </c>
      <c r="M1567" s="138">
        <f t="shared" si="74"/>
        <v>-29315068</v>
      </c>
      <c r="N1567" t="s">
        <v>178</v>
      </c>
      <c r="P1567" t="s">
        <v>3839</v>
      </c>
      <c r="R1567" t="s">
        <v>3808</v>
      </c>
    </row>
    <row r="1568" spans="1:18" hidden="1">
      <c r="A1568">
        <v>1567</v>
      </c>
      <c r="B1568">
        <v>69</v>
      </c>
      <c r="D1568">
        <v>701000002</v>
      </c>
      <c r="E1568" s="139">
        <v>45009</v>
      </c>
      <c r="F1568">
        <f t="shared" si="72"/>
        <v>3</v>
      </c>
      <c r="G1568" s="139">
        <v>45009</v>
      </c>
      <c r="H1568">
        <f t="shared" si="73"/>
        <v>16</v>
      </c>
      <c r="I1568" t="s">
        <v>2282</v>
      </c>
      <c r="J1568" t="str">
        <f>VLOOKUP(I1568,'C701- Recalculate'!$D$27:$D$751,1,0)</f>
        <v>069MPI1230760001</v>
      </c>
      <c r="K1568">
        <v>0</v>
      </c>
      <c r="L1568">
        <v>77808219</v>
      </c>
      <c r="M1568" s="138">
        <f t="shared" si="74"/>
        <v>-77808219</v>
      </c>
      <c r="N1568" t="s">
        <v>178</v>
      </c>
      <c r="P1568" t="s">
        <v>3839</v>
      </c>
      <c r="R1568" t="s">
        <v>3808</v>
      </c>
    </row>
    <row r="1569" spans="1:18" hidden="1">
      <c r="A1569">
        <v>1568</v>
      </c>
      <c r="B1569">
        <v>69</v>
      </c>
      <c r="D1569">
        <v>701000002</v>
      </c>
      <c r="E1569" s="139">
        <v>45012</v>
      </c>
      <c r="F1569">
        <f t="shared" si="72"/>
        <v>3</v>
      </c>
      <c r="G1569" s="139">
        <v>45012</v>
      </c>
      <c r="H1569">
        <f t="shared" si="73"/>
        <v>16</v>
      </c>
      <c r="I1569" t="s">
        <v>1893</v>
      </c>
      <c r="J1569" t="str">
        <f>VLOOKUP(I1569,'C701- Recalculate'!$D$27:$D$751,1,0)</f>
        <v>069MPI1230390003</v>
      </c>
      <c r="K1569">
        <v>0</v>
      </c>
      <c r="L1569">
        <v>96986301</v>
      </c>
      <c r="M1569" s="138">
        <f t="shared" si="74"/>
        <v>-96986301</v>
      </c>
      <c r="N1569" t="s">
        <v>178</v>
      </c>
      <c r="P1569" t="s">
        <v>3839</v>
      </c>
      <c r="R1569" t="s">
        <v>3808</v>
      </c>
    </row>
    <row r="1570" spans="1:18" hidden="1">
      <c r="A1570">
        <v>1569</v>
      </c>
      <c r="B1570">
        <v>69</v>
      </c>
      <c r="D1570">
        <v>701000002</v>
      </c>
      <c r="E1570" s="139">
        <v>45012</v>
      </c>
      <c r="F1570">
        <f t="shared" si="72"/>
        <v>3</v>
      </c>
      <c r="G1570" s="139">
        <v>45012</v>
      </c>
      <c r="H1570">
        <f t="shared" si="73"/>
        <v>16</v>
      </c>
      <c r="I1570" t="s">
        <v>2261</v>
      </c>
      <c r="J1570" t="str">
        <f>VLOOKUP(I1570,'C701- Recalculate'!$D$27:$D$751,1,0)</f>
        <v>069MPI1230730001</v>
      </c>
      <c r="K1570">
        <v>0</v>
      </c>
      <c r="L1570">
        <v>29315069</v>
      </c>
      <c r="M1570" s="138">
        <f t="shared" si="74"/>
        <v>-29315069</v>
      </c>
      <c r="N1570" t="s">
        <v>178</v>
      </c>
      <c r="P1570" t="s">
        <v>3839</v>
      </c>
      <c r="R1570" t="s">
        <v>3808</v>
      </c>
    </row>
    <row r="1571" spans="1:18" hidden="1">
      <c r="A1571">
        <v>1570</v>
      </c>
      <c r="B1571">
        <v>69</v>
      </c>
      <c r="D1571">
        <v>701000002</v>
      </c>
      <c r="E1571" s="139">
        <v>45012</v>
      </c>
      <c r="F1571">
        <f t="shared" si="72"/>
        <v>3</v>
      </c>
      <c r="G1571" s="139">
        <v>45012</v>
      </c>
      <c r="H1571">
        <f t="shared" si="73"/>
        <v>16</v>
      </c>
      <c r="I1571" t="s">
        <v>2265</v>
      </c>
      <c r="J1571" t="str">
        <f>VLOOKUP(I1571,'C701- Recalculate'!$D$27:$D$751,1,0)</f>
        <v>069MPI1230740001</v>
      </c>
      <c r="K1571">
        <v>0</v>
      </c>
      <c r="L1571">
        <v>58630137</v>
      </c>
      <c r="M1571" s="138">
        <f t="shared" si="74"/>
        <v>-58630137</v>
      </c>
      <c r="N1571" t="s">
        <v>178</v>
      </c>
      <c r="P1571" t="s">
        <v>3839</v>
      </c>
      <c r="R1571" t="s">
        <v>3808</v>
      </c>
    </row>
    <row r="1572" spans="1:18" hidden="1">
      <c r="A1572">
        <v>1571</v>
      </c>
      <c r="B1572">
        <v>69</v>
      </c>
      <c r="D1572">
        <v>701000002</v>
      </c>
      <c r="E1572" s="139">
        <v>45012</v>
      </c>
      <c r="F1572">
        <f t="shared" si="72"/>
        <v>3</v>
      </c>
      <c r="G1572" s="139">
        <v>45012</v>
      </c>
      <c r="H1572">
        <f t="shared" si="73"/>
        <v>16</v>
      </c>
      <c r="I1572" t="s">
        <v>2282</v>
      </c>
      <c r="J1572" t="str">
        <f>VLOOKUP(I1572,'C701- Recalculate'!$D$27:$D$751,1,0)</f>
        <v>069MPI1230760001</v>
      </c>
      <c r="K1572">
        <v>0</v>
      </c>
      <c r="L1572">
        <v>77808219</v>
      </c>
      <c r="M1572" s="138">
        <f t="shared" si="74"/>
        <v>-77808219</v>
      </c>
      <c r="N1572" t="s">
        <v>178</v>
      </c>
      <c r="P1572" t="s">
        <v>3839</v>
      </c>
      <c r="R1572" t="s">
        <v>3808</v>
      </c>
    </row>
    <row r="1573" spans="1:18" hidden="1">
      <c r="A1573">
        <v>1572</v>
      </c>
      <c r="B1573">
        <v>69</v>
      </c>
      <c r="D1573">
        <v>701000002</v>
      </c>
      <c r="E1573" s="139">
        <v>45012</v>
      </c>
      <c r="F1573">
        <f t="shared" si="72"/>
        <v>3</v>
      </c>
      <c r="G1573" s="139">
        <v>45012</v>
      </c>
      <c r="H1573">
        <f t="shared" si="73"/>
        <v>16</v>
      </c>
      <c r="I1573" t="s">
        <v>2289</v>
      </c>
      <c r="J1573" t="str">
        <f>VLOOKUP(I1573,'C701- Recalculate'!$D$27:$D$751,1,0)</f>
        <v>069MPI1230790002</v>
      </c>
      <c r="K1573">
        <v>0</v>
      </c>
      <c r="L1573">
        <v>73972603</v>
      </c>
      <c r="M1573" s="138">
        <f t="shared" si="74"/>
        <v>-73972603</v>
      </c>
      <c r="N1573" t="s">
        <v>178</v>
      </c>
      <c r="P1573" t="s">
        <v>3839</v>
      </c>
      <c r="R1573" t="s">
        <v>3808</v>
      </c>
    </row>
    <row r="1574" spans="1:18" hidden="1">
      <c r="A1574">
        <v>1573</v>
      </c>
      <c r="B1574">
        <v>69</v>
      </c>
      <c r="D1574">
        <v>701000002</v>
      </c>
      <c r="E1574" s="139">
        <v>45012</v>
      </c>
      <c r="F1574">
        <f t="shared" si="72"/>
        <v>3</v>
      </c>
      <c r="G1574" s="139">
        <v>45012</v>
      </c>
      <c r="H1574">
        <f t="shared" si="73"/>
        <v>16</v>
      </c>
      <c r="I1574" t="s">
        <v>2306</v>
      </c>
      <c r="J1574" t="str">
        <f>VLOOKUP(I1574,'C701- Recalculate'!$D$27:$D$751,1,0)</f>
        <v>069MPI1230820002</v>
      </c>
      <c r="K1574">
        <v>0</v>
      </c>
      <c r="L1574">
        <v>42465754</v>
      </c>
      <c r="M1574" s="138">
        <f t="shared" si="74"/>
        <v>-42465754</v>
      </c>
      <c r="N1574" t="s">
        <v>178</v>
      </c>
      <c r="P1574" t="s">
        <v>3839</v>
      </c>
      <c r="R1574" t="s">
        <v>3808</v>
      </c>
    </row>
    <row r="1575" spans="1:18" hidden="1">
      <c r="A1575">
        <v>1574</v>
      </c>
      <c r="B1575">
        <v>69</v>
      </c>
      <c r="D1575">
        <v>701000002</v>
      </c>
      <c r="E1575" s="139">
        <v>44998</v>
      </c>
      <c r="F1575">
        <f t="shared" si="72"/>
        <v>3</v>
      </c>
      <c r="G1575" s="139">
        <v>44998</v>
      </c>
      <c r="H1575">
        <f t="shared" si="73"/>
        <v>16</v>
      </c>
      <c r="I1575" t="s">
        <v>2113</v>
      </c>
      <c r="J1575" t="str">
        <f>VLOOKUP(I1575,'C701- Recalculate'!$D$27:$D$751,1,0)</f>
        <v>069MPI1230480007</v>
      </c>
      <c r="K1575">
        <v>0</v>
      </c>
      <c r="L1575">
        <v>36164384</v>
      </c>
      <c r="M1575" s="138">
        <f t="shared" si="74"/>
        <v>-36164384</v>
      </c>
      <c r="N1575" t="s">
        <v>178</v>
      </c>
      <c r="P1575" t="s">
        <v>3839</v>
      </c>
      <c r="R1575" t="s">
        <v>3808</v>
      </c>
    </row>
    <row r="1576" spans="1:18" hidden="1">
      <c r="A1576">
        <v>1575</v>
      </c>
      <c r="B1576">
        <v>69</v>
      </c>
      <c r="D1576">
        <v>701000002</v>
      </c>
      <c r="E1576" s="139">
        <v>44998</v>
      </c>
      <c r="F1576">
        <f t="shared" si="72"/>
        <v>3</v>
      </c>
      <c r="G1576" s="139">
        <v>44998</v>
      </c>
      <c r="H1576">
        <f t="shared" si="73"/>
        <v>16</v>
      </c>
      <c r="I1576" t="s">
        <v>2132</v>
      </c>
      <c r="J1576" t="str">
        <f>VLOOKUP(I1576,'C701- Recalculate'!$D$27:$D$751,1,0)</f>
        <v>069MPI1230480008</v>
      </c>
      <c r="K1576">
        <v>0</v>
      </c>
      <c r="L1576">
        <v>89041096</v>
      </c>
      <c r="M1576" s="138">
        <f t="shared" si="74"/>
        <v>-89041096</v>
      </c>
      <c r="N1576" t="s">
        <v>178</v>
      </c>
      <c r="P1576" t="s">
        <v>3839</v>
      </c>
      <c r="R1576" t="s">
        <v>3808</v>
      </c>
    </row>
    <row r="1577" spans="1:18" hidden="1">
      <c r="A1577">
        <v>1576</v>
      </c>
      <c r="B1577">
        <v>69</v>
      </c>
      <c r="D1577">
        <v>701000002</v>
      </c>
      <c r="E1577" s="139">
        <v>44999</v>
      </c>
      <c r="F1577">
        <f t="shared" si="72"/>
        <v>3</v>
      </c>
      <c r="G1577" s="139">
        <v>44999</v>
      </c>
      <c r="H1577">
        <f t="shared" si="73"/>
        <v>16</v>
      </c>
      <c r="I1577" t="s">
        <v>2048</v>
      </c>
      <c r="J1577" t="str">
        <f>VLOOKUP(I1577,'C701- Recalculate'!$D$27:$D$751,1,0)</f>
        <v>069MPI1230460005</v>
      </c>
      <c r="K1577">
        <v>0</v>
      </c>
      <c r="L1577">
        <v>54109589</v>
      </c>
      <c r="M1577" s="138">
        <f t="shared" si="74"/>
        <v>-54109589</v>
      </c>
      <c r="N1577" t="s">
        <v>178</v>
      </c>
      <c r="P1577" t="s">
        <v>3839</v>
      </c>
      <c r="R1577" t="s">
        <v>3808</v>
      </c>
    </row>
    <row r="1578" spans="1:18" hidden="1">
      <c r="A1578">
        <v>1577</v>
      </c>
      <c r="B1578">
        <v>69</v>
      </c>
      <c r="D1578">
        <v>701000002</v>
      </c>
      <c r="E1578" s="139">
        <v>44999</v>
      </c>
      <c r="F1578">
        <f t="shared" si="72"/>
        <v>3</v>
      </c>
      <c r="G1578" s="139">
        <v>44999</v>
      </c>
      <c r="H1578">
        <f t="shared" si="73"/>
        <v>16</v>
      </c>
      <c r="I1578" t="s">
        <v>2055</v>
      </c>
      <c r="J1578" t="str">
        <f>VLOOKUP(I1578,'C701- Recalculate'!$D$27:$D$751,1,0)</f>
        <v>069MPI1230460006</v>
      </c>
      <c r="K1578">
        <v>0</v>
      </c>
      <c r="L1578">
        <v>54109589</v>
      </c>
      <c r="M1578" s="138">
        <f t="shared" si="74"/>
        <v>-54109589</v>
      </c>
      <c r="N1578" t="s">
        <v>178</v>
      </c>
      <c r="P1578" t="s">
        <v>3839</v>
      </c>
      <c r="R1578" t="s">
        <v>3808</v>
      </c>
    </row>
    <row r="1579" spans="1:18" hidden="1">
      <c r="A1579">
        <v>1578</v>
      </c>
      <c r="B1579">
        <v>69</v>
      </c>
      <c r="D1579">
        <v>701000002</v>
      </c>
      <c r="E1579" s="139">
        <v>45000</v>
      </c>
      <c r="F1579">
        <f t="shared" si="72"/>
        <v>3</v>
      </c>
      <c r="G1579" s="139">
        <v>45000</v>
      </c>
      <c r="H1579">
        <f t="shared" si="73"/>
        <v>16</v>
      </c>
      <c r="I1579" t="s">
        <v>2158</v>
      </c>
      <c r="J1579" t="str">
        <f>VLOOKUP(I1579,'C701- Recalculate'!$D$27:$D$751,1,0)</f>
        <v>069MPI1230510005</v>
      </c>
      <c r="K1579">
        <v>0</v>
      </c>
      <c r="L1579">
        <v>28356164</v>
      </c>
      <c r="M1579" s="138">
        <f t="shared" si="74"/>
        <v>-28356164</v>
      </c>
      <c r="N1579" t="s">
        <v>178</v>
      </c>
      <c r="P1579" t="s">
        <v>3839</v>
      </c>
      <c r="R1579" t="s">
        <v>3808</v>
      </c>
    </row>
    <row r="1580" spans="1:18" hidden="1">
      <c r="A1580">
        <v>1579</v>
      </c>
      <c r="B1580">
        <v>69</v>
      </c>
      <c r="D1580">
        <v>701000002</v>
      </c>
      <c r="E1580" s="139">
        <v>45002</v>
      </c>
      <c r="F1580">
        <f t="shared" si="72"/>
        <v>3</v>
      </c>
      <c r="G1580" s="139">
        <v>45002</v>
      </c>
      <c r="H1580">
        <f t="shared" si="73"/>
        <v>16</v>
      </c>
      <c r="I1580" t="s">
        <v>2183</v>
      </c>
      <c r="J1580" t="str">
        <f>VLOOKUP(I1580,'C701- Recalculate'!$D$27:$D$751,1,0)</f>
        <v>069MPI1230520006</v>
      </c>
      <c r="K1580">
        <v>0</v>
      </c>
      <c r="L1580">
        <v>56164384</v>
      </c>
      <c r="M1580" s="138">
        <f t="shared" si="74"/>
        <v>-56164384</v>
      </c>
      <c r="N1580" t="s">
        <v>178</v>
      </c>
      <c r="P1580" t="s">
        <v>3839</v>
      </c>
      <c r="R1580" t="s">
        <v>3808</v>
      </c>
    </row>
    <row r="1581" spans="1:18" hidden="1">
      <c r="A1581">
        <v>1580</v>
      </c>
      <c r="B1581">
        <v>69</v>
      </c>
      <c r="D1581">
        <v>701000002</v>
      </c>
      <c r="E1581" s="139">
        <v>45002</v>
      </c>
      <c r="F1581">
        <f t="shared" si="72"/>
        <v>3</v>
      </c>
      <c r="G1581" s="139">
        <v>45002</v>
      </c>
      <c r="H1581">
        <f t="shared" si="73"/>
        <v>16</v>
      </c>
      <c r="I1581" t="s">
        <v>2279</v>
      </c>
      <c r="J1581" t="str">
        <f>VLOOKUP(I1581,'C701- Recalculate'!$D$27:$D$751,1,0)</f>
        <v>069MPI1230760002</v>
      </c>
      <c r="K1581">
        <v>0</v>
      </c>
      <c r="L1581">
        <v>20273973</v>
      </c>
      <c r="M1581" s="138">
        <f t="shared" si="74"/>
        <v>-20273973</v>
      </c>
      <c r="N1581" t="s">
        <v>178</v>
      </c>
      <c r="P1581" t="s">
        <v>3839</v>
      </c>
      <c r="R1581" t="s">
        <v>3808</v>
      </c>
    </row>
    <row r="1582" spans="1:18" hidden="1">
      <c r="A1582">
        <v>1581</v>
      </c>
      <c r="B1582">
        <v>69</v>
      </c>
      <c r="D1582">
        <v>701000002</v>
      </c>
      <c r="E1582" s="139">
        <v>44987</v>
      </c>
      <c r="F1582">
        <f t="shared" si="72"/>
        <v>3</v>
      </c>
      <c r="G1582" s="139">
        <v>44987</v>
      </c>
      <c r="H1582">
        <f t="shared" si="73"/>
        <v>16</v>
      </c>
      <c r="I1582" t="s">
        <v>2055</v>
      </c>
      <c r="J1582" t="str">
        <f>VLOOKUP(I1582,'C701- Recalculate'!$D$27:$D$751,1,0)</f>
        <v>069MPI1230460006</v>
      </c>
      <c r="K1582">
        <v>0</v>
      </c>
      <c r="L1582">
        <v>54109589</v>
      </c>
      <c r="M1582" s="138">
        <f t="shared" si="74"/>
        <v>-54109589</v>
      </c>
      <c r="N1582" t="s">
        <v>178</v>
      </c>
      <c r="P1582" t="s">
        <v>3839</v>
      </c>
      <c r="R1582" t="s">
        <v>3808</v>
      </c>
    </row>
    <row r="1583" spans="1:18" hidden="1">
      <c r="A1583">
        <v>1582</v>
      </c>
      <c r="B1583">
        <v>69</v>
      </c>
      <c r="D1583">
        <v>701000002</v>
      </c>
      <c r="E1583" s="139">
        <v>45005</v>
      </c>
      <c r="F1583">
        <f t="shared" si="72"/>
        <v>3</v>
      </c>
      <c r="G1583" s="139">
        <v>45005</v>
      </c>
      <c r="H1583">
        <f t="shared" si="73"/>
        <v>16</v>
      </c>
      <c r="I1583" t="s">
        <v>1890</v>
      </c>
      <c r="J1583" t="str">
        <f>VLOOKUP(I1583,'C701- Recalculate'!$D$27:$D$751,1,0)</f>
        <v>069MPI1230390002</v>
      </c>
      <c r="K1583">
        <v>0</v>
      </c>
      <c r="L1583">
        <v>48493151</v>
      </c>
      <c r="M1583" s="138">
        <f t="shared" si="74"/>
        <v>-48493151</v>
      </c>
      <c r="N1583" t="s">
        <v>178</v>
      </c>
      <c r="P1583" t="s">
        <v>3839</v>
      </c>
      <c r="R1583" t="s">
        <v>3808</v>
      </c>
    </row>
    <row r="1584" spans="1:18" hidden="1">
      <c r="A1584">
        <v>1583</v>
      </c>
      <c r="B1584">
        <v>69</v>
      </c>
      <c r="D1584">
        <v>701000002</v>
      </c>
      <c r="E1584" s="139">
        <v>45005</v>
      </c>
      <c r="F1584">
        <f t="shared" si="72"/>
        <v>3</v>
      </c>
      <c r="G1584" s="139">
        <v>45005</v>
      </c>
      <c r="H1584">
        <f t="shared" si="73"/>
        <v>16</v>
      </c>
      <c r="I1584" t="s">
        <v>2183</v>
      </c>
      <c r="J1584" t="str">
        <f>VLOOKUP(I1584,'C701- Recalculate'!$D$27:$D$751,1,0)</f>
        <v>069MPI1230520006</v>
      </c>
      <c r="K1584">
        <v>0</v>
      </c>
      <c r="L1584">
        <v>112328767</v>
      </c>
      <c r="M1584" s="138">
        <f t="shared" si="74"/>
        <v>-112328767</v>
      </c>
      <c r="N1584" t="s">
        <v>178</v>
      </c>
      <c r="P1584" t="s">
        <v>3839</v>
      </c>
      <c r="R1584" t="s">
        <v>3808</v>
      </c>
    </row>
    <row r="1585" spans="1:18" hidden="1">
      <c r="A1585">
        <v>1584</v>
      </c>
      <c r="B1585">
        <v>69</v>
      </c>
      <c r="D1585">
        <v>701000002</v>
      </c>
      <c r="E1585" s="139">
        <v>45005</v>
      </c>
      <c r="F1585">
        <f t="shared" si="72"/>
        <v>3</v>
      </c>
      <c r="G1585" s="139">
        <v>45005</v>
      </c>
      <c r="H1585">
        <f t="shared" si="73"/>
        <v>16</v>
      </c>
      <c r="I1585" t="s">
        <v>2265</v>
      </c>
      <c r="J1585" t="str">
        <f>VLOOKUP(I1585,'C701- Recalculate'!$D$27:$D$751,1,0)</f>
        <v>069MPI1230740001</v>
      </c>
      <c r="K1585">
        <v>0</v>
      </c>
      <c r="L1585">
        <v>58630137</v>
      </c>
      <c r="M1585" s="138">
        <f t="shared" si="74"/>
        <v>-58630137</v>
      </c>
      <c r="N1585" t="s">
        <v>178</v>
      </c>
      <c r="P1585" t="s">
        <v>3839</v>
      </c>
      <c r="R1585" t="s">
        <v>3808</v>
      </c>
    </row>
    <row r="1586" spans="1:18" hidden="1">
      <c r="A1586">
        <v>1585</v>
      </c>
      <c r="B1586">
        <v>69</v>
      </c>
      <c r="D1586">
        <v>701000002</v>
      </c>
      <c r="E1586" s="139">
        <v>45005</v>
      </c>
      <c r="F1586">
        <f t="shared" si="72"/>
        <v>3</v>
      </c>
      <c r="G1586" s="139">
        <v>45005</v>
      </c>
      <c r="H1586">
        <f t="shared" si="73"/>
        <v>16</v>
      </c>
      <c r="I1586" t="s">
        <v>2276</v>
      </c>
      <c r="J1586" t="str">
        <f>VLOOKUP(I1586,'C701- Recalculate'!$D$27:$D$751,1,0)</f>
        <v>069MPI1230760003</v>
      </c>
      <c r="K1586">
        <v>0</v>
      </c>
      <c r="L1586">
        <v>50684931</v>
      </c>
      <c r="M1586" s="138">
        <f t="shared" si="74"/>
        <v>-50684931</v>
      </c>
      <c r="N1586" t="s">
        <v>178</v>
      </c>
      <c r="P1586" t="s">
        <v>3839</v>
      </c>
      <c r="R1586" t="s">
        <v>3808</v>
      </c>
    </row>
    <row r="1587" spans="1:18" hidden="1">
      <c r="A1587">
        <v>1586</v>
      </c>
      <c r="B1587">
        <v>69</v>
      </c>
      <c r="D1587">
        <v>701000002</v>
      </c>
      <c r="E1587" s="139">
        <v>45006</v>
      </c>
      <c r="F1587">
        <f t="shared" si="72"/>
        <v>3</v>
      </c>
      <c r="G1587" s="139">
        <v>45006</v>
      </c>
      <c r="H1587">
        <f t="shared" si="73"/>
        <v>16</v>
      </c>
      <c r="I1587" t="s">
        <v>2171</v>
      </c>
      <c r="J1587" t="str">
        <f>VLOOKUP(I1587,'C701- Recalculate'!$D$27:$D$751,1,0)</f>
        <v>069MPI1230520007</v>
      </c>
      <c r="K1587">
        <v>0</v>
      </c>
      <c r="L1587">
        <v>56164383</v>
      </c>
      <c r="M1587" s="138">
        <f t="shared" si="74"/>
        <v>-56164383</v>
      </c>
      <c r="N1587" t="s">
        <v>178</v>
      </c>
      <c r="P1587" t="s">
        <v>3839</v>
      </c>
      <c r="R1587" t="s">
        <v>3808</v>
      </c>
    </row>
    <row r="1588" spans="1:18" hidden="1">
      <c r="A1588">
        <v>1587</v>
      </c>
      <c r="B1588">
        <v>69</v>
      </c>
      <c r="D1588">
        <v>701000002</v>
      </c>
      <c r="E1588" s="139">
        <v>45006</v>
      </c>
      <c r="F1588">
        <f t="shared" si="72"/>
        <v>3</v>
      </c>
      <c r="G1588" s="139">
        <v>45006</v>
      </c>
      <c r="H1588">
        <f t="shared" si="73"/>
        <v>16</v>
      </c>
      <c r="I1588" t="s">
        <v>2261</v>
      </c>
      <c r="J1588" t="str">
        <f>VLOOKUP(I1588,'C701- Recalculate'!$D$27:$D$751,1,0)</f>
        <v>069MPI1230730001</v>
      </c>
      <c r="K1588">
        <v>0</v>
      </c>
      <c r="L1588">
        <v>29315069</v>
      </c>
      <c r="M1588" s="138">
        <f t="shared" si="74"/>
        <v>-29315069</v>
      </c>
      <c r="N1588" t="s">
        <v>178</v>
      </c>
      <c r="P1588" t="s">
        <v>3839</v>
      </c>
      <c r="R1588" t="s">
        <v>3808</v>
      </c>
    </row>
    <row r="1589" spans="1:18" hidden="1">
      <c r="A1589">
        <v>1588</v>
      </c>
      <c r="B1589">
        <v>69</v>
      </c>
      <c r="D1589">
        <v>701000002</v>
      </c>
      <c r="E1589" s="139">
        <v>45006</v>
      </c>
      <c r="F1589">
        <f t="shared" si="72"/>
        <v>3</v>
      </c>
      <c r="G1589" s="139">
        <v>45006</v>
      </c>
      <c r="H1589">
        <f t="shared" si="73"/>
        <v>16</v>
      </c>
      <c r="I1589" t="s">
        <v>2282</v>
      </c>
      <c r="J1589" t="str">
        <f>VLOOKUP(I1589,'C701- Recalculate'!$D$27:$D$751,1,0)</f>
        <v>069MPI1230760001</v>
      </c>
      <c r="K1589">
        <v>0</v>
      </c>
      <c r="L1589">
        <v>77808219</v>
      </c>
      <c r="M1589" s="138">
        <f t="shared" si="74"/>
        <v>-77808219</v>
      </c>
      <c r="N1589" t="s">
        <v>178</v>
      </c>
      <c r="P1589" t="s">
        <v>3839</v>
      </c>
      <c r="R1589" t="s">
        <v>3808</v>
      </c>
    </row>
    <row r="1590" spans="1:18" hidden="1">
      <c r="A1590">
        <v>1589</v>
      </c>
      <c r="B1590">
        <v>69</v>
      </c>
      <c r="D1590">
        <v>701000002</v>
      </c>
      <c r="E1590" s="139">
        <v>45007</v>
      </c>
      <c r="F1590">
        <f t="shared" si="72"/>
        <v>3</v>
      </c>
      <c r="G1590" s="139">
        <v>45007</v>
      </c>
      <c r="H1590">
        <f t="shared" si="73"/>
        <v>16</v>
      </c>
      <c r="I1590" t="s">
        <v>2265</v>
      </c>
      <c r="J1590" t="str">
        <f>VLOOKUP(I1590,'C701- Recalculate'!$D$27:$D$751,1,0)</f>
        <v>069MPI1230740001</v>
      </c>
      <c r="K1590">
        <v>0</v>
      </c>
      <c r="L1590">
        <v>29315069</v>
      </c>
      <c r="M1590" s="138">
        <f t="shared" si="74"/>
        <v>-29315069</v>
      </c>
      <c r="N1590" t="s">
        <v>178</v>
      </c>
      <c r="P1590" t="s">
        <v>3839</v>
      </c>
      <c r="R1590" t="s">
        <v>3808</v>
      </c>
    </row>
    <row r="1591" spans="1:18" hidden="1">
      <c r="A1591">
        <v>1590</v>
      </c>
      <c r="B1591">
        <v>69</v>
      </c>
      <c r="D1591">
        <v>701000002</v>
      </c>
      <c r="E1591" s="139">
        <v>45007</v>
      </c>
      <c r="F1591">
        <f t="shared" si="72"/>
        <v>3</v>
      </c>
      <c r="G1591" s="139">
        <v>45007</v>
      </c>
      <c r="H1591">
        <f t="shared" si="73"/>
        <v>16</v>
      </c>
      <c r="I1591" t="s">
        <v>2282</v>
      </c>
      <c r="J1591" t="str">
        <f>VLOOKUP(I1591,'C701- Recalculate'!$D$27:$D$751,1,0)</f>
        <v>069MPI1230760001</v>
      </c>
      <c r="K1591">
        <v>0</v>
      </c>
      <c r="L1591">
        <v>77808219</v>
      </c>
      <c r="M1591" s="138">
        <f t="shared" si="74"/>
        <v>-77808219</v>
      </c>
      <c r="N1591" t="s">
        <v>178</v>
      </c>
      <c r="P1591" t="s">
        <v>3839</v>
      </c>
      <c r="R1591" t="s">
        <v>3808</v>
      </c>
    </row>
    <row r="1592" spans="1:18" hidden="1">
      <c r="A1592">
        <v>1591</v>
      </c>
      <c r="B1592">
        <v>69</v>
      </c>
      <c r="D1592">
        <v>701000002</v>
      </c>
      <c r="E1592" s="139">
        <v>45009</v>
      </c>
      <c r="F1592">
        <f t="shared" si="72"/>
        <v>3</v>
      </c>
      <c r="G1592" s="139">
        <v>45009</v>
      </c>
      <c r="H1592">
        <f t="shared" si="73"/>
        <v>16</v>
      </c>
      <c r="I1592" t="s">
        <v>2183</v>
      </c>
      <c r="J1592" t="str">
        <f>VLOOKUP(I1592,'C701- Recalculate'!$D$27:$D$751,1,0)</f>
        <v>069MPI1230520006</v>
      </c>
      <c r="K1592">
        <v>0</v>
      </c>
      <c r="L1592">
        <v>56164384</v>
      </c>
      <c r="M1592" s="138">
        <f t="shared" si="74"/>
        <v>-56164384</v>
      </c>
      <c r="N1592" t="s">
        <v>178</v>
      </c>
      <c r="P1592" t="s">
        <v>3839</v>
      </c>
      <c r="R1592" t="s">
        <v>3808</v>
      </c>
    </row>
    <row r="1593" spans="1:18" hidden="1">
      <c r="A1593">
        <v>1592</v>
      </c>
      <c r="B1593">
        <v>69</v>
      </c>
      <c r="D1593">
        <v>701000002</v>
      </c>
      <c r="E1593" s="139">
        <v>45009</v>
      </c>
      <c r="F1593">
        <f t="shared" si="72"/>
        <v>3</v>
      </c>
      <c r="G1593" s="139">
        <v>45009</v>
      </c>
      <c r="H1593">
        <f t="shared" si="73"/>
        <v>16</v>
      </c>
      <c r="I1593" t="s">
        <v>2279</v>
      </c>
      <c r="J1593" t="str">
        <f>VLOOKUP(I1593,'C701- Recalculate'!$D$27:$D$751,1,0)</f>
        <v>069MPI1230760002</v>
      </c>
      <c r="K1593">
        <v>0</v>
      </c>
      <c r="L1593">
        <v>20273973</v>
      </c>
      <c r="M1593" s="138">
        <f t="shared" si="74"/>
        <v>-20273973</v>
      </c>
      <c r="N1593" t="s">
        <v>178</v>
      </c>
      <c r="P1593" t="s">
        <v>3839</v>
      </c>
      <c r="R1593" t="s">
        <v>3808</v>
      </c>
    </row>
    <row r="1594" spans="1:18" hidden="1">
      <c r="A1594">
        <v>1593</v>
      </c>
      <c r="B1594">
        <v>69</v>
      </c>
      <c r="D1594">
        <v>701000002</v>
      </c>
      <c r="E1594" s="139">
        <v>45009</v>
      </c>
      <c r="F1594">
        <f t="shared" si="72"/>
        <v>3</v>
      </c>
      <c r="G1594" s="139">
        <v>45009</v>
      </c>
      <c r="H1594">
        <f t="shared" si="73"/>
        <v>16</v>
      </c>
      <c r="I1594" t="s">
        <v>2273</v>
      </c>
      <c r="J1594" t="str">
        <f>VLOOKUP(I1594,'C701- Recalculate'!$D$27:$D$751,1,0)</f>
        <v>069MPI1230760004</v>
      </c>
      <c r="K1594">
        <v>0</v>
      </c>
      <c r="L1594">
        <v>50000000</v>
      </c>
      <c r="M1594" s="138">
        <f t="shared" si="74"/>
        <v>-50000000</v>
      </c>
      <c r="N1594" t="s">
        <v>178</v>
      </c>
      <c r="P1594" t="s">
        <v>3839</v>
      </c>
      <c r="R1594" t="s">
        <v>3808</v>
      </c>
    </row>
    <row r="1595" spans="1:18" hidden="1">
      <c r="A1595">
        <v>1594</v>
      </c>
      <c r="B1595">
        <v>69</v>
      </c>
      <c r="D1595">
        <v>701000002</v>
      </c>
      <c r="E1595" s="139">
        <v>45009</v>
      </c>
      <c r="F1595">
        <f t="shared" si="72"/>
        <v>3</v>
      </c>
      <c r="G1595" s="139">
        <v>45009</v>
      </c>
      <c r="H1595">
        <f t="shared" si="73"/>
        <v>16</v>
      </c>
      <c r="I1595" t="s">
        <v>2285</v>
      </c>
      <c r="J1595" t="str">
        <f>VLOOKUP(I1595,'C701- Recalculate'!$D$27:$D$751,1,0)</f>
        <v>069MPI1230790001</v>
      </c>
      <c r="K1595">
        <v>0</v>
      </c>
      <c r="L1595">
        <v>38356164</v>
      </c>
      <c r="M1595" s="138">
        <f t="shared" si="74"/>
        <v>-38356164</v>
      </c>
      <c r="N1595" t="s">
        <v>178</v>
      </c>
      <c r="P1595" t="s">
        <v>3839</v>
      </c>
      <c r="R1595" t="s">
        <v>3808</v>
      </c>
    </row>
    <row r="1596" spans="1:18" hidden="1">
      <c r="A1596">
        <v>1595</v>
      </c>
      <c r="B1596">
        <v>69</v>
      </c>
      <c r="D1596">
        <v>701000002</v>
      </c>
      <c r="E1596" s="139">
        <v>45012</v>
      </c>
      <c r="F1596">
        <f t="shared" si="72"/>
        <v>3</v>
      </c>
      <c r="G1596" s="139">
        <v>45012</v>
      </c>
      <c r="H1596">
        <f t="shared" si="73"/>
        <v>16</v>
      </c>
      <c r="I1596" t="s">
        <v>1893</v>
      </c>
      <c r="J1596" t="str">
        <f>VLOOKUP(I1596,'C701- Recalculate'!$D$27:$D$751,1,0)</f>
        <v>069MPI1230390003</v>
      </c>
      <c r="K1596">
        <v>0</v>
      </c>
      <c r="L1596">
        <v>48493151</v>
      </c>
      <c r="M1596" s="138">
        <f t="shared" si="74"/>
        <v>-48493151</v>
      </c>
      <c r="N1596" t="s">
        <v>178</v>
      </c>
      <c r="P1596" t="s">
        <v>3839</v>
      </c>
      <c r="R1596" t="s">
        <v>3808</v>
      </c>
    </row>
    <row r="1597" spans="1:18" hidden="1">
      <c r="A1597">
        <v>1596</v>
      </c>
      <c r="B1597">
        <v>69</v>
      </c>
      <c r="D1597">
        <v>701000002</v>
      </c>
      <c r="E1597" s="139">
        <v>45012</v>
      </c>
      <c r="F1597">
        <f t="shared" si="72"/>
        <v>3</v>
      </c>
      <c r="G1597" s="139">
        <v>45012</v>
      </c>
      <c r="H1597">
        <f t="shared" si="73"/>
        <v>16</v>
      </c>
      <c r="I1597" t="s">
        <v>2303</v>
      </c>
      <c r="J1597" t="str">
        <f>VLOOKUP(I1597,'C701- Recalculate'!$D$27:$D$751,1,0)</f>
        <v>069MPI1230810001</v>
      </c>
      <c r="K1597">
        <v>0</v>
      </c>
      <c r="L1597">
        <v>85479452</v>
      </c>
      <c r="M1597" s="138">
        <f t="shared" si="74"/>
        <v>-85479452</v>
      </c>
      <c r="N1597" t="s">
        <v>178</v>
      </c>
      <c r="P1597" t="s">
        <v>3839</v>
      </c>
      <c r="R1597" t="s">
        <v>3808</v>
      </c>
    </row>
    <row r="1598" spans="1:18" hidden="1">
      <c r="A1598">
        <v>1597</v>
      </c>
      <c r="B1598">
        <v>69</v>
      </c>
      <c r="D1598">
        <v>701000002</v>
      </c>
      <c r="E1598" s="139">
        <v>45012</v>
      </c>
      <c r="F1598">
        <f t="shared" si="72"/>
        <v>3</v>
      </c>
      <c r="G1598" s="139">
        <v>45012</v>
      </c>
      <c r="H1598">
        <f t="shared" si="73"/>
        <v>16</v>
      </c>
      <c r="I1598" t="s">
        <v>2345</v>
      </c>
      <c r="J1598" t="str">
        <f>VLOOKUP(I1598,'C701- Recalculate'!$D$27:$D$751,1,0)</f>
        <v>069MPI1230830007</v>
      </c>
      <c r="K1598">
        <v>0</v>
      </c>
      <c r="L1598">
        <v>12054795</v>
      </c>
      <c r="M1598" s="138">
        <f t="shared" si="74"/>
        <v>-12054795</v>
      </c>
      <c r="N1598" t="s">
        <v>178</v>
      </c>
      <c r="P1598" t="s">
        <v>3839</v>
      </c>
      <c r="R1598" t="s">
        <v>3808</v>
      </c>
    </row>
    <row r="1599" spans="1:18" hidden="1">
      <c r="A1599">
        <v>1598</v>
      </c>
      <c r="B1599">
        <v>69</v>
      </c>
      <c r="D1599">
        <v>701000002</v>
      </c>
      <c r="E1599" s="139">
        <v>45012</v>
      </c>
      <c r="F1599">
        <f t="shared" si="72"/>
        <v>3</v>
      </c>
      <c r="G1599" s="139">
        <v>45012</v>
      </c>
      <c r="H1599">
        <f t="shared" si="73"/>
        <v>16</v>
      </c>
      <c r="I1599" t="s">
        <v>2334</v>
      </c>
      <c r="J1599" t="str">
        <f>VLOOKUP(I1599,'C701- Recalculate'!$D$27:$D$751,1,0)</f>
        <v>069MPI1230830009</v>
      </c>
      <c r="K1599">
        <v>0</v>
      </c>
      <c r="L1599">
        <v>7671233</v>
      </c>
      <c r="M1599" s="138">
        <f t="shared" si="74"/>
        <v>-7671233</v>
      </c>
      <c r="N1599" t="s">
        <v>178</v>
      </c>
      <c r="P1599" t="s">
        <v>3839</v>
      </c>
      <c r="R1599" t="s">
        <v>3808</v>
      </c>
    </row>
    <row r="1600" spans="1:18" hidden="1">
      <c r="A1600">
        <v>1599</v>
      </c>
      <c r="B1600">
        <v>69</v>
      </c>
      <c r="D1600">
        <v>701000002</v>
      </c>
      <c r="E1600" s="139">
        <v>45013</v>
      </c>
      <c r="F1600">
        <f t="shared" si="72"/>
        <v>3</v>
      </c>
      <c r="G1600" s="139">
        <v>45013</v>
      </c>
      <c r="H1600">
        <f t="shared" si="73"/>
        <v>16</v>
      </c>
      <c r="I1600" t="s">
        <v>2273</v>
      </c>
      <c r="J1600" t="str">
        <f>VLOOKUP(I1600,'C701- Recalculate'!$D$27:$D$751,1,0)</f>
        <v>069MPI1230760004</v>
      </c>
      <c r="K1600">
        <v>0</v>
      </c>
      <c r="L1600">
        <v>50000000</v>
      </c>
      <c r="M1600" s="138">
        <f t="shared" si="74"/>
        <v>-50000000</v>
      </c>
      <c r="N1600" t="s">
        <v>178</v>
      </c>
      <c r="P1600" t="s">
        <v>3839</v>
      </c>
      <c r="R1600" t="s">
        <v>3808</v>
      </c>
    </row>
    <row r="1601" spans="1:18" hidden="1">
      <c r="A1601">
        <v>1600</v>
      </c>
      <c r="B1601">
        <v>69</v>
      </c>
      <c r="D1601">
        <v>701000002</v>
      </c>
      <c r="E1601" s="139">
        <v>45013</v>
      </c>
      <c r="F1601">
        <f t="shared" si="72"/>
        <v>3</v>
      </c>
      <c r="G1601" s="139">
        <v>45013</v>
      </c>
      <c r="H1601">
        <f t="shared" si="73"/>
        <v>16</v>
      </c>
      <c r="I1601" t="s">
        <v>2285</v>
      </c>
      <c r="J1601" t="str">
        <f>VLOOKUP(I1601,'C701- Recalculate'!$D$27:$D$751,1,0)</f>
        <v>069MPI1230790001</v>
      </c>
      <c r="K1601">
        <v>0</v>
      </c>
      <c r="L1601">
        <v>38356164</v>
      </c>
      <c r="M1601" s="138">
        <f t="shared" si="74"/>
        <v>-38356164</v>
      </c>
      <c r="N1601" t="s">
        <v>178</v>
      </c>
      <c r="P1601" t="s">
        <v>3839</v>
      </c>
      <c r="R1601" t="s">
        <v>3808</v>
      </c>
    </row>
    <row r="1602" spans="1:18" hidden="1">
      <c r="A1602">
        <v>1601</v>
      </c>
      <c r="B1602">
        <v>69</v>
      </c>
      <c r="D1602">
        <v>701000002</v>
      </c>
      <c r="E1602" s="139">
        <v>45014</v>
      </c>
      <c r="F1602">
        <f t="shared" si="72"/>
        <v>3</v>
      </c>
      <c r="G1602" s="139">
        <v>45014</v>
      </c>
      <c r="H1602">
        <f t="shared" si="73"/>
        <v>16</v>
      </c>
      <c r="I1602" t="s">
        <v>2183</v>
      </c>
      <c r="J1602" t="str">
        <f>VLOOKUP(I1602,'C701- Recalculate'!$D$27:$D$751,1,0)</f>
        <v>069MPI1230520006</v>
      </c>
      <c r="K1602">
        <v>0</v>
      </c>
      <c r="L1602">
        <v>56164384</v>
      </c>
      <c r="M1602" s="138">
        <f t="shared" si="74"/>
        <v>-56164384</v>
      </c>
      <c r="N1602" t="s">
        <v>178</v>
      </c>
      <c r="P1602" t="s">
        <v>3839</v>
      </c>
      <c r="R1602" t="s">
        <v>3808</v>
      </c>
    </row>
    <row r="1603" spans="1:18" hidden="1">
      <c r="A1603">
        <v>1602</v>
      </c>
      <c r="B1603">
        <v>69</v>
      </c>
      <c r="D1603">
        <v>701000002</v>
      </c>
      <c r="E1603" s="139">
        <v>45014</v>
      </c>
      <c r="F1603">
        <f t="shared" ref="F1603:F1666" si="75">MONTH(E1603)</f>
        <v>3</v>
      </c>
      <c r="G1603" s="139">
        <v>45014</v>
      </c>
      <c r="H1603">
        <f t="shared" ref="H1603:H1666" si="76">LEN(I1603)</f>
        <v>16</v>
      </c>
      <c r="I1603" t="s">
        <v>2279</v>
      </c>
      <c r="J1603" t="str">
        <f>VLOOKUP(I1603,'C701- Recalculate'!$D$27:$D$751,1,0)</f>
        <v>069MPI1230760002</v>
      </c>
      <c r="K1603">
        <v>0</v>
      </c>
      <c r="L1603">
        <v>20273973</v>
      </c>
      <c r="M1603" s="138">
        <f t="shared" ref="M1603:M1666" si="77">K1603-L1603</f>
        <v>-20273973</v>
      </c>
      <c r="N1603" t="s">
        <v>178</v>
      </c>
      <c r="P1603" t="s">
        <v>3839</v>
      </c>
      <c r="R1603" t="s">
        <v>3808</v>
      </c>
    </row>
    <row r="1604" spans="1:18" hidden="1">
      <c r="A1604">
        <v>1603</v>
      </c>
      <c r="B1604">
        <v>69</v>
      </c>
      <c r="D1604">
        <v>701000002</v>
      </c>
      <c r="E1604" s="139">
        <v>45014</v>
      </c>
      <c r="F1604">
        <f t="shared" si="75"/>
        <v>3</v>
      </c>
      <c r="G1604" s="139">
        <v>45014</v>
      </c>
      <c r="H1604">
        <f t="shared" si="76"/>
        <v>16</v>
      </c>
      <c r="I1604" t="s">
        <v>2285</v>
      </c>
      <c r="J1604" t="str">
        <f>VLOOKUP(I1604,'C701- Recalculate'!$D$27:$D$751,1,0)</f>
        <v>069MPI1230790001</v>
      </c>
      <c r="K1604">
        <v>0</v>
      </c>
      <c r="L1604">
        <v>38356165</v>
      </c>
      <c r="M1604" s="138">
        <f t="shared" si="77"/>
        <v>-38356165</v>
      </c>
      <c r="N1604" t="s">
        <v>178</v>
      </c>
      <c r="P1604" t="s">
        <v>3839</v>
      </c>
      <c r="R1604" t="s">
        <v>3808</v>
      </c>
    </row>
    <row r="1605" spans="1:18" hidden="1">
      <c r="A1605">
        <v>1604</v>
      </c>
      <c r="B1605">
        <v>69</v>
      </c>
      <c r="D1605">
        <v>701000002</v>
      </c>
      <c r="E1605" s="139">
        <v>44988</v>
      </c>
      <c r="F1605">
        <f t="shared" si="75"/>
        <v>3</v>
      </c>
      <c r="G1605" s="139">
        <v>44988</v>
      </c>
      <c r="H1605">
        <f t="shared" si="76"/>
        <v>16</v>
      </c>
      <c r="I1605" t="s">
        <v>2109</v>
      </c>
      <c r="J1605" t="str">
        <f>VLOOKUP(I1605,'C701- Recalculate'!$D$27:$D$751,1,0)</f>
        <v>069MPI1230480006</v>
      </c>
      <c r="K1605">
        <v>0</v>
      </c>
      <c r="L1605">
        <v>73424658</v>
      </c>
      <c r="M1605" s="138">
        <f t="shared" si="77"/>
        <v>-73424658</v>
      </c>
      <c r="N1605" t="s">
        <v>178</v>
      </c>
      <c r="P1605" t="s">
        <v>3839</v>
      </c>
      <c r="R1605" t="s">
        <v>3808</v>
      </c>
    </row>
    <row r="1606" spans="1:18" hidden="1">
      <c r="A1606">
        <v>1605</v>
      </c>
      <c r="B1606">
        <v>69</v>
      </c>
      <c r="D1606">
        <v>701000002</v>
      </c>
      <c r="E1606" s="139">
        <v>45015</v>
      </c>
      <c r="F1606">
        <f t="shared" si="75"/>
        <v>3</v>
      </c>
      <c r="G1606" s="139">
        <v>45015</v>
      </c>
      <c r="H1606">
        <f t="shared" si="76"/>
        <v>16</v>
      </c>
      <c r="I1606" t="s">
        <v>1890</v>
      </c>
      <c r="J1606" t="str">
        <f>VLOOKUP(I1606,'C701- Recalculate'!$D$27:$D$751,1,0)</f>
        <v>069MPI1230390002</v>
      </c>
      <c r="K1606">
        <v>0</v>
      </c>
      <c r="L1606">
        <v>48493151</v>
      </c>
      <c r="M1606" s="138">
        <f t="shared" si="77"/>
        <v>-48493151</v>
      </c>
      <c r="N1606" t="s">
        <v>178</v>
      </c>
      <c r="P1606" t="s">
        <v>3839</v>
      </c>
      <c r="R1606" t="s">
        <v>3808</v>
      </c>
    </row>
    <row r="1607" spans="1:18" hidden="1">
      <c r="A1607">
        <v>1606</v>
      </c>
      <c r="B1607">
        <v>69</v>
      </c>
      <c r="D1607">
        <v>701000002</v>
      </c>
      <c r="E1607" s="139">
        <v>45015</v>
      </c>
      <c r="F1607">
        <f t="shared" si="75"/>
        <v>3</v>
      </c>
      <c r="G1607" s="139">
        <v>45015</v>
      </c>
      <c r="H1607">
        <f t="shared" si="76"/>
        <v>16</v>
      </c>
      <c r="I1607" t="s">
        <v>2265</v>
      </c>
      <c r="J1607" t="str">
        <f>VLOOKUP(I1607,'C701- Recalculate'!$D$27:$D$751,1,0)</f>
        <v>069MPI1230740001</v>
      </c>
      <c r="K1607">
        <v>0</v>
      </c>
      <c r="L1607">
        <v>29315069</v>
      </c>
      <c r="M1607" s="138">
        <f t="shared" si="77"/>
        <v>-29315069</v>
      </c>
      <c r="N1607" t="s">
        <v>178</v>
      </c>
      <c r="P1607" t="s">
        <v>3839</v>
      </c>
      <c r="R1607" t="s">
        <v>3808</v>
      </c>
    </row>
    <row r="1608" spans="1:18" hidden="1">
      <c r="A1608">
        <v>1607</v>
      </c>
      <c r="B1608">
        <v>69</v>
      </c>
      <c r="D1608">
        <v>701000002</v>
      </c>
      <c r="E1608" s="139">
        <v>45015</v>
      </c>
      <c r="F1608">
        <f t="shared" si="75"/>
        <v>3</v>
      </c>
      <c r="G1608" s="139">
        <v>45015</v>
      </c>
      <c r="H1608">
        <f t="shared" si="76"/>
        <v>16</v>
      </c>
      <c r="I1608" t="s">
        <v>2276</v>
      </c>
      <c r="J1608" t="str">
        <f>VLOOKUP(I1608,'C701- Recalculate'!$D$27:$D$751,1,0)</f>
        <v>069MPI1230760003</v>
      </c>
      <c r="K1608">
        <v>0</v>
      </c>
      <c r="L1608">
        <v>50684931</v>
      </c>
      <c r="M1608" s="138">
        <f t="shared" si="77"/>
        <v>-50684931</v>
      </c>
      <c r="N1608" t="s">
        <v>178</v>
      </c>
      <c r="P1608" t="s">
        <v>3839</v>
      </c>
      <c r="R1608" t="s">
        <v>3808</v>
      </c>
    </row>
    <row r="1609" spans="1:18" hidden="1">
      <c r="A1609">
        <v>1608</v>
      </c>
      <c r="B1609">
        <v>69</v>
      </c>
      <c r="D1609">
        <v>701000002</v>
      </c>
      <c r="E1609" s="139">
        <v>45015</v>
      </c>
      <c r="F1609">
        <f t="shared" si="75"/>
        <v>3</v>
      </c>
      <c r="G1609" s="139">
        <v>45015</v>
      </c>
      <c r="H1609">
        <f t="shared" si="76"/>
        <v>16</v>
      </c>
      <c r="I1609" t="s">
        <v>2303</v>
      </c>
      <c r="J1609" t="str">
        <f>VLOOKUP(I1609,'C701- Recalculate'!$D$27:$D$751,1,0)</f>
        <v>069MPI1230810001</v>
      </c>
      <c r="K1609">
        <v>0</v>
      </c>
      <c r="L1609">
        <v>42739726</v>
      </c>
      <c r="M1609" s="138">
        <f t="shared" si="77"/>
        <v>-42739726</v>
      </c>
      <c r="N1609" t="s">
        <v>178</v>
      </c>
      <c r="P1609" t="s">
        <v>3839</v>
      </c>
      <c r="R1609" t="s">
        <v>3808</v>
      </c>
    </row>
    <row r="1610" spans="1:18" hidden="1">
      <c r="A1610">
        <v>1609</v>
      </c>
      <c r="B1610">
        <v>69</v>
      </c>
      <c r="D1610">
        <v>701000002</v>
      </c>
      <c r="E1610" s="139">
        <v>45015</v>
      </c>
      <c r="F1610">
        <f t="shared" si="75"/>
        <v>3</v>
      </c>
      <c r="G1610" s="139">
        <v>45015</v>
      </c>
      <c r="H1610">
        <f t="shared" si="76"/>
        <v>16</v>
      </c>
      <c r="I1610" t="s">
        <v>2310</v>
      </c>
      <c r="J1610" t="str">
        <f>VLOOKUP(I1610,'C701- Recalculate'!$D$27:$D$751,1,0)</f>
        <v>069MPI1230820001</v>
      </c>
      <c r="K1610">
        <v>0</v>
      </c>
      <c r="L1610">
        <v>21232877</v>
      </c>
      <c r="M1610" s="138">
        <f t="shared" si="77"/>
        <v>-21232877</v>
      </c>
      <c r="N1610" t="s">
        <v>178</v>
      </c>
      <c r="P1610" t="s">
        <v>3839</v>
      </c>
      <c r="R1610" t="s">
        <v>3808</v>
      </c>
    </row>
    <row r="1611" spans="1:18" hidden="1">
      <c r="A1611">
        <v>1610</v>
      </c>
      <c r="B1611">
        <v>69</v>
      </c>
      <c r="D1611">
        <v>701000002</v>
      </c>
      <c r="E1611" s="139">
        <v>45016</v>
      </c>
      <c r="F1611">
        <f t="shared" si="75"/>
        <v>3</v>
      </c>
      <c r="G1611" s="139">
        <v>45016</v>
      </c>
      <c r="H1611">
        <f t="shared" si="76"/>
        <v>16</v>
      </c>
      <c r="I1611" t="s">
        <v>2265</v>
      </c>
      <c r="J1611" t="str">
        <f>VLOOKUP(I1611,'C701- Recalculate'!$D$27:$D$751,1,0)</f>
        <v>069MPI1230740001</v>
      </c>
      <c r="K1611">
        <v>0</v>
      </c>
      <c r="L1611">
        <v>29315068</v>
      </c>
      <c r="M1611" s="138">
        <f t="shared" si="77"/>
        <v>-29315068</v>
      </c>
      <c r="N1611" t="s">
        <v>178</v>
      </c>
      <c r="P1611" t="s">
        <v>3839</v>
      </c>
      <c r="R1611" t="s">
        <v>3808</v>
      </c>
    </row>
    <row r="1612" spans="1:18" hidden="1">
      <c r="A1612">
        <v>1611</v>
      </c>
      <c r="B1612">
        <v>69</v>
      </c>
      <c r="D1612">
        <v>701000002</v>
      </c>
      <c r="E1612" s="139">
        <v>45016</v>
      </c>
      <c r="F1612">
        <f t="shared" si="75"/>
        <v>3</v>
      </c>
      <c r="G1612" s="139">
        <v>45016</v>
      </c>
      <c r="H1612">
        <f t="shared" si="76"/>
        <v>16</v>
      </c>
      <c r="I1612" t="s">
        <v>2300</v>
      </c>
      <c r="J1612" t="str">
        <f>VLOOKUP(I1612,'C701- Recalculate'!$D$27:$D$751,1,0)</f>
        <v>069MPI1230810002</v>
      </c>
      <c r="K1612">
        <v>0</v>
      </c>
      <c r="L1612">
        <v>13972602</v>
      </c>
      <c r="M1612" s="138">
        <f t="shared" si="77"/>
        <v>-13972602</v>
      </c>
      <c r="N1612" t="s">
        <v>178</v>
      </c>
      <c r="P1612" t="s">
        <v>3839</v>
      </c>
      <c r="R1612" t="s">
        <v>3808</v>
      </c>
    </row>
    <row r="1613" spans="1:18" hidden="1">
      <c r="A1613">
        <v>1612</v>
      </c>
      <c r="B1613">
        <v>69</v>
      </c>
      <c r="D1613">
        <v>701000002</v>
      </c>
      <c r="E1613" s="139">
        <v>44991</v>
      </c>
      <c r="F1613">
        <f t="shared" si="75"/>
        <v>3</v>
      </c>
      <c r="G1613" s="139">
        <v>44991</v>
      </c>
      <c r="H1613">
        <f t="shared" si="76"/>
        <v>16</v>
      </c>
      <c r="I1613" t="s">
        <v>2158</v>
      </c>
      <c r="J1613" t="str">
        <f>VLOOKUP(I1613,'C701- Recalculate'!$D$27:$D$751,1,0)</f>
        <v>069MPI1230510005</v>
      </c>
      <c r="K1613">
        <v>0</v>
      </c>
      <c r="L1613">
        <v>28356165</v>
      </c>
      <c r="M1613" s="138">
        <f t="shared" si="77"/>
        <v>-28356165</v>
      </c>
      <c r="N1613" t="s">
        <v>178</v>
      </c>
      <c r="P1613" t="s">
        <v>3839</v>
      </c>
      <c r="R1613" t="s">
        <v>3808</v>
      </c>
    </row>
    <row r="1614" spans="1:18" hidden="1">
      <c r="A1614">
        <v>1613</v>
      </c>
      <c r="B1614">
        <v>69</v>
      </c>
      <c r="D1614">
        <v>701000002</v>
      </c>
      <c r="E1614" s="139">
        <v>44992</v>
      </c>
      <c r="F1614">
        <f t="shared" si="75"/>
        <v>3</v>
      </c>
      <c r="G1614" s="139">
        <v>44992</v>
      </c>
      <c r="H1614">
        <f t="shared" si="76"/>
        <v>16</v>
      </c>
      <c r="I1614" t="s">
        <v>1890</v>
      </c>
      <c r="J1614" t="str">
        <f>VLOOKUP(I1614,'C701- Recalculate'!$D$27:$D$751,1,0)</f>
        <v>069MPI1230390002</v>
      </c>
      <c r="K1614">
        <v>0</v>
      </c>
      <c r="L1614">
        <v>48493151</v>
      </c>
      <c r="M1614" s="138">
        <f t="shared" si="77"/>
        <v>-48493151</v>
      </c>
      <c r="N1614" t="s">
        <v>178</v>
      </c>
      <c r="P1614" t="s">
        <v>3839</v>
      </c>
      <c r="R1614" t="s">
        <v>3808</v>
      </c>
    </row>
    <row r="1615" spans="1:18" hidden="1">
      <c r="A1615">
        <v>1614</v>
      </c>
      <c r="B1615">
        <v>69</v>
      </c>
      <c r="D1615">
        <v>701000002</v>
      </c>
      <c r="E1615" s="139">
        <v>44992</v>
      </c>
      <c r="F1615">
        <f t="shared" si="75"/>
        <v>3</v>
      </c>
      <c r="G1615" s="139">
        <v>44992</v>
      </c>
      <c r="H1615">
        <f t="shared" si="76"/>
        <v>16</v>
      </c>
      <c r="I1615" t="s">
        <v>2113</v>
      </c>
      <c r="J1615" t="str">
        <f>VLOOKUP(I1615,'C701- Recalculate'!$D$27:$D$751,1,0)</f>
        <v>069MPI1230480007</v>
      </c>
      <c r="K1615">
        <v>0</v>
      </c>
      <c r="L1615">
        <v>18082192</v>
      </c>
      <c r="M1615" s="138">
        <f t="shared" si="77"/>
        <v>-18082192</v>
      </c>
      <c r="N1615" t="s">
        <v>178</v>
      </c>
      <c r="P1615" t="s">
        <v>3839</v>
      </c>
      <c r="R1615" t="s">
        <v>3808</v>
      </c>
    </row>
    <row r="1616" spans="1:18" hidden="1">
      <c r="A1616">
        <v>1615</v>
      </c>
      <c r="B1616">
        <v>69</v>
      </c>
      <c r="D1616">
        <v>701000002</v>
      </c>
      <c r="E1616" s="139">
        <v>44992</v>
      </c>
      <c r="F1616">
        <f t="shared" si="75"/>
        <v>3</v>
      </c>
      <c r="G1616" s="139">
        <v>44992</v>
      </c>
      <c r="H1616">
        <f t="shared" si="76"/>
        <v>16</v>
      </c>
      <c r="I1616" t="s">
        <v>2135</v>
      </c>
      <c r="J1616" t="str">
        <f>VLOOKUP(I1616,'C701- Recalculate'!$D$27:$D$751,1,0)</f>
        <v>069MPI1230480010</v>
      </c>
      <c r="K1616">
        <v>0</v>
      </c>
      <c r="L1616">
        <v>44520548</v>
      </c>
      <c r="M1616" s="138">
        <f t="shared" si="77"/>
        <v>-44520548</v>
      </c>
      <c r="N1616" t="s">
        <v>178</v>
      </c>
      <c r="P1616" t="s">
        <v>3839</v>
      </c>
      <c r="R1616" t="s">
        <v>3808</v>
      </c>
    </row>
    <row r="1617" spans="1:18" hidden="1">
      <c r="A1617">
        <v>1616</v>
      </c>
      <c r="B1617">
        <v>69</v>
      </c>
      <c r="D1617">
        <v>701000002</v>
      </c>
      <c r="E1617" s="139">
        <v>44993</v>
      </c>
      <c r="F1617">
        <f t="shared" si="75"/>
        <v>3</v>
      </c>
      <c r="G1617" s="139">
        <v>44993</v>
      </c>
      <c r="H1617">
        <f t="shared" si="76"/>
        <v>16</v>
      </c>
      <c r="I1617" t="s">
        <v>1893</v>
      </c>
      <c r="J1617" t="str">
        <f>VLOOKUP(I1617,'C701- Recalculate'!$D$27:$D$751,1,0)</f>
        <v>069MPI1230390003</v>
      </c>
      <c r="K1617">
        <v>0</v>
      </c>
      <c r="L1617">
        <v>48493151</v>
      </c>
      <c r="M1617" s="138">
        <f t="shared" si="77"/>
        <v>-48493151</v>
      </c>
      <c r="N1617" t="s">
        <v>178</v>
      </c>
      <c r="P1617" t="s">
        <v>3839</v>
      </c>
      <c r="R1617" t="s">
        <v>3808</v>
      </c>
    </row>
    <row r="1618" spans="1:18" hidden="1">
      <c r="A1618">
        <v>1617</v>
      </c>
      <c r="B1618">
        <v>69</v>
      </c>
      <c r="D1618">
        <v>701000002</v>
      </c>
      <c r="E1618" s="139">
        <v>44993</v>
      </c>
      <c r="F1618">
        <f t="shared" si="75"/>
        <v>3</v>
      </c>
      <c r="G1618" s="139">
        <v>44993</v>
      </c>
      <c r="H1618">
        <f t="shared" si="76"/>
        <v>16</v>
      </c>
      <c r="I1618" t="s">
        <v>2238</v>
      </c>
      <c r="J1618" t="str">
        <f>VLOOKUP(I1618,'C701- Recalculate'!$D$27:$D$751,1,0)</f>
        <v>069MPI1230670002</v>
      </c>
      <c r="K1618">
        <v>0</v>
      </c>
      <c r="L1618">
        <v>16712329</v>
      </c>
      <c r="M1618" s="138">
        <f t="shared" si="77"/>
        <v>-16712329</v>
      </c>
      <c r="N1618" t="s">
        <v>178</v>
      </c>
      <c r="P1618" t="s">
        <v>3839</v>
      </c>
      <c r="R1618" t="s">
        <v>3808</v>
      </c>
    </row>
    <row r="1619" spans="1:18" hidden="1">
      <c r="A1619">
        <v>1618</v>
      </c>
      <c r="B1619">
        <v>69</v>
      </c>
      <c r="D1619">
        <v>701000002</v>
      </c>
      <c r="E1619" s="139">
        <v>44994</v>
      </c>
      <c r="F1619">
        <f t="shared" si="75"/>
        <v>3</v>
      </c>
      <c r="G1619" s="139">
        <v>44994</v>
      </c>
      <c r="H1619">
        <f t="shared" si="76"/>
        <v>16</v>
      </c>
      <c r="I1619" t="s">
        <v>2171</v>
      </c>
      <c r="J1619" t="str">
        <f>VLOOKUP(I1619,'C701- Recalculate'!$D$27:$D$751,1,0)</f>
        <v>069MPI1230520007</v>
      </c>
      <c r="K1619">
        <v>0</v>
      </c>
      <c r="L1619">
        <v>56164384</v>
      </c>
      <c r="M1619" s="138">
        <f t="shared" si="77"/>
        <v>-56164384</v>
      </c>
      <c r="N1619" t="s">
        <v>178</v>
      </c>
      <c r="P1619" t="s">
        <v>3839</v>
      </c>
      <c r="R1619" t="s">
        <v>3808</v>
      </c>
    </row>
    <row r="1620" spans="1:18" hidden="1">
      <c r="A1620">
        <v>1619</v>
      </c>
      <c r="B1620">
        <v>69</v>
      </c>
      <c r="D1620">
        <v>701000002</v>
      </c>
      <c r="E1620" s="139">
        <v>44994</v>
      </c>
      <c r="F1620">
        <f t="shared" si="75"/>
        <v>3</v>
      </c>
      <c r="G1620" s="139">
        <v>44994</v>
      </c>
      <c r="H1620">
        <f t="shared" si="76"/>
        <v>16</v>
      </c>
      <c r="I1620" t="s">
        <v>2244</v>
      </c>
      <c r="J1620" t="str">
        <f>VLOOKUP(I1620,'C701- Recalculate'!$D$27:$D$751,1,0)</f>
        <v>069MPI1230680001</v>
      </c>
      <c r="K1620">
        <v>0</v>
      </c>
      <c r="L1620">
        <v>33972603</v>
      </c>
      <c r="M1620" s="138">
        <f t="shared" si="77"/>
        <v>-33972603</v>
      </c>
      <c r="N1620" t="s">
        <v>178</v>
      </c>
      <c r="P1620" t="s">
        <v>3839</v>
      </c>
      <c r="R1620" t="s">
        <v>3808</v>
      </c>
    </row>
    <row r="1621" spans="1:18" hidden="1">
      <c r="A1621">
        <v>1620</v>
      </c>
      <c r="B1621">
        <v>69</v>
      </c>
      <c r="D1621">
        <v>701000002</v>
      </c>
      <c r="E1621" s="139">
        <v>45026</v>
      </c>
      <c r="F1621">
        <f t="shared" si="75"/>
        <v>4</v>
      </c>
      <c r="G1621" s="139">
        <v>45026</v>
      </c>
      <c r="H1621">
        <f t="shared" si="76"/>
        <v>16</v>
      </c>
      <c r="I1621" t="s">
        <v>2048</v>
      </c>
      <c r="J1621" t="str">
        <f>VLOOKUP(I1621,'C701- Recalculate'!$D$27:$D$751,1,0)</f>
        <v>069MPI1230460005</v>
      </c>
      <c r="K1621">
        <v>0</v>
      </c>
      <c r="L1621">
        <v>108219178</v>
      </c>
      <c r="M1621" s="138">
        <f t="shared" si="77"/>
        <v>-108219178</v>
      </c>
      <c r="N1621" t="s">
        <v>178</v>
      </c>
      <c r="P1621" t="s">
        <v>3839</v>
      </c>
      <c r="R1621" t="s">
        <v>3808</v>
      </c>
    </row>
    <row r="1622" spans="1:18" hidden="1">
      <c r="A1622">
        <v>1621</v>
      </c>
      <c r="B1622">
        <v>69</v>
      </c>
      <c r="D1622">
        <v>701000002</v>
      </c>
      <c r="E1622" s="139">
        <v>45026</v>
      </c>
      <c r="F1622">
        <f t="shared" si="75"/>
        <v>4</v>
      </c>
      <c r="G1622" s="139">
        <v>45026</v>
      </c>
      <c r="H1622">
        <f t="shared" si="76"/>
        <v>16</v>
      </c>
      <c r="I1622" t="s">
        <v>2055</v>
      </c>
      <c r="J1622" t="str">
        <f>VLOOKUP(I1622,'C701- Recalculate'!$D$27:$D$751,1,0)</f>
        <v>069MPI1230460006</v>
      </c>
      <c r="K1622">
        <v>0</v>
      </c>
      <c r="L1622">
        <v>108219178</v>
      </c>
      <c r="M1622" s="138">
        <f t="shared" si="77"/>
        <v>-108219178</v>
      </c>
      <c r="N1622" t="s">
        <v>178</v>
      </c>
      <c r="P1622" t="s">
        <v>3839</v>
      </c>
      <c r="R1622" t="s">
        <v>3808</v>
      </c>
    </row>
    <row r="1623" spans="1:18" hidden="1">
      <c r="A1623">
        <v>1622</v>
      </c>
      <c r="B1623">
        <v>69</v>
      </c>
      <c r="D1623">
        <v>701000002</v>
      </c>
      <c r="E1623" s="139">
        <v>45026</v>
      </c>
      <c r="F1623">
        <f t="shared" si="75"/>
        <v>4</v>
      </c>
      <c r="G1623" s="139">
        <v>45026</v>
      </c>
      <c r="H1623">
        <f t="shared" si="76"/>
        <v>16</v>
      </c>
      <c r="I1623" t="s">
        <v>2265</v>
      </c>
      <c r="J1623" t="str">
        <f>VLOOKUP(I1623,'C701- Recalculate'!$D$27:$D$751,1,0)</f>
        <v>069MPI1230740001</v>
      </c>
      <c r="K1623">
        <v>0</v>
      </c>
      <c r="L1623">
        <v>29315068</v>
      </c>
      <c r="M1623" s="138">
        <f t="shared" si="77"/>
        <v>-29315068</v>
      </c>
      <c r="N1623" t="s">
        <v>178</v>
      </c>
      <c r="P1623" t="s">
        <v>3839</v>
      </c>
      <c r="R1623" t="s">
        <v>3808</v>
      </c>
    </row>
    <row r="1624" spans="1:18" hidden="1">
      <c r="A1624">
        <v>1623</v>
      </c>
      <c r="B1624">
        <v>69</v>
      </c>
      <c r="D1624">
        <v>701000002</v>
      </c>
      <c r="E1624" s="139">
        <v>45103</v>
      </c>
      <c r="F1624">
        <f t="shared" si="75"/>
        <v>6</v>
      </c>
      <c r="G1624" s="139">
        <v>45103</v>
      </c>
      <c r="H1624">
        <f t="shared" si="76"/>
        <v>16</v>
      </c>
      <c r="I1624" t="s">
        <v>2426</v>
      </c>
      <c r="J1624" t="str">
        <f>VLOOKUP(I1624,'C701- Recalculate'!$D$27:$D$751,1,0)</f>
        <v>069MPI1231310002</v>
      </c>
      <c r="K1624">
        <v>0</v>
      </c>
      <c r="L1624">
        <v>89041095</v>
      </c>
      <c r="M1624" s="138">
        <f t="shared" si="77"/>
        <v>-89041095</v>
      </c>
      <c r="N1624" t="s">
        <v>178</v>
      </c>
      <c r="P1624" t="s">
        <v>3839</v>
      </c>
      <c r="R1624" t="s">
        <v>3808</v>
      </c>
    </row>
    <row r="1625" spans="1:18" hidden="1">
      <c r="A1625">
        <v>1624</v>
      </c>
      <c r="B1625">
        <v>69</v>
      </c>
      <c r="D1625">
        <v>701000002</v>
      </c>
      <c r="E1625" s="139">
        <v>45103</v>
      </c>
      <c r="F1625">
        <f t="shared" si="75"/>
        <v>6</v>
      </c>
      <c r="G1625" s="139">
        <v>45103</v>
      </c>
      <c r="H1625">
        <f t="shared" si="76"/>
        <v>16</v>
      </c>
      <c r="I1625" t="s">
        <v>2449</v>
      </c>
      <c r="J1625" t="str">
        <f>VLOOKUP(I1625,'C701- Recalculate'!$D$27:$D$751,1,0)</f>
        <v>069MPI1231390003</v>
      </c>
      <c r="K1625">
        <v>0</v>
      </c>
      <c r="L1625">
        <v>54246575</v>
      </c>
      <c r="M1625" s="138">
        <f t="shared" si="77"/>
        <v>-54246575</v>
      </c>
      <c r="N1625" t="s">
        <v>178</v>
      </c>
      <c r="P1625" t="s">
        <v>3839</v>
      </c>
      <c r="R1625" t="s">
        <v>3808</v>
      </c>
    </row>
    <row r="1626" spans="1:18" hidden="1">
      <c r="A1626">
        <v>1625</v>
      </c>
      <c r="B1626">
        <v>69</v>
      </c>
      <c r="D1626">
        <v>701000002</v>
      </c>
      <c r="E1626" s="139">
        <v>45104</v>
      </c>
      <c r="F1626">
        <f t="shared" si="75"/>
        <v>6</v>
      </c>
      <c r="G1626" s="139">
        <v>45104</v>
      </c>
      <c r="H1626">
        <f t="shared" si="76"/>
        <v>16</v>
      </c>
      <c r="I1626" t="s">
        <v>2385</v>
      </c>
      <c r="J1626" t="str">
        <f>VLOOKUP(I1626,'C701- Recalculate'!$D$27:$D$751,1,0)</f>
        <v>069MPI1231080003</v>
      </c>
      <c r="K1626">
        <v>0</v>
      </c>
      <c r="L1626">
        <v>56164384</v>
      </c>
      <c r="M1626" s="138">
        <f t="shared" si="77"/>
        <v>-56164384</v>
      </c>
      <c r="N1626" t="s">
        <v>178</v>
      </c>
      <c r="P1626" t="s">
        <v>3839</v>
      </c>
      <c r="R1626" t="s">
        <v>3808</v>
      </c>
    </row>
    <row r="1627" spans="1:18" hidden="1">
      <c r="A1627">
        <v>1626</v>
      </c>
      <c r="B1627">
        <v>69</v>
      </c>
      <c r="D1627">
        <v>701000002</v>
      </c>
      <c r="E1627" s="139">
        <v>45104</v>
      </c>
      <c r="F1627">
        <f t="shared" si="75"/>
        <v>6</v>
      </c>
      <c r="G1627" s="139">
        <v>45104</v>
      </c>
      <c r="H1627">
        <f t="shared" si="76"/>
        <v>16</v>
      </c>
      <c r="I1627" t="s">
        <v>2449</v>
      </c>
      <c r="J1627" t="str">
        <f>VLOOKUP(I1627,'C701- Recalculate'!$D$27:$D$751,1,0)</f>
        <v>069MPI1231390003</v>
      </c>
      <c r="K1627">
        <v>0</v>
      </c>
      <c r="L1627">
        <v>54246576</v>
      </c>
      <c r="M1627" s="138">
        <f t="shared" si="77"/>
        <v>-54246576</v>
      </c>
      <c r="N1627" t="s">
        <v>178</v>
      </c>
      <c r="P1627" t="s">
        <v>3839</v>
      </c>
      <c r="R1627" t="s">
        <v>3808</v>
      </c>
    </row>
    <row r="1628" spans="1:18" hidden="1">
      <c r="A1628">
        <v>1627</v>
      </c>
      <c r="B1628">
        <v>69</v>
      </c>
      <c r="D1628">
        <v>701000002</v>
      </c>
      <c r="E1628" s="139">
        <v>45104</v>
      </c>
      <c r="F1628">
        <f t="shared" si="75"/>
        <v>6</v>
      </c>
      <c r="G1628" s="139">
        <v>45104</v>
      </c>
      <c r="H1628">
        <f t="shared" si="76"/>
        <v>16</v>
      </c>
      <c r="I1628" t="s">
        <v>2487</v>
      </c>
      <c r="J1628" t="str">
        <f>VLOOKUP(I1628,'C701- Recalculate'!$D$27:$D$751,1,0)</f>
        <v>069MPI1231770001</v>
      </c>
      <c r="K1628">
        <v>0</v>
      </c>
      <c r="L1628">
        <v>11506850</v>
      </c>
      <c r="M1628" s="138">
        <f t="shared" si="77"/>
        <v>-11506850</v>
      </c>
      <c r="N1628" t="s">
        <v>178</v>
      </c>
      <c r="P1628" t="s">
        <v>3839</v>
      </c>
      <c r="R1628" t="s">
        <v>3808</v>
      </c>
    </row>
    <row r="1629" spans="1:18" hidden="1">
      <c r="A1629">
        <v>1628</v>
      </c>
      <c r="B1629">
        <v>69</v>
      </c>
      <c r="D1629">
        <v>701000002</v>
      </c>
      <c r="E1629" s="139">
        <v>45104</v>
      </c>
      <c r="F1629">
        <f t="shared" si="75"/>
        <v>6</v>
      </c>
      <c r="G1629" s="139">
        <v>45104</v>
      </c>
      <c r="H1629">
        <f t="shared" si="76"/>
        <v>16</v>
      </c>
      <c r="I1629" t="s">
        <v>2481</v>
      </c>
      <c r="J1629" t="str">
        <f>VLOOKUP(I1629,'C701- Recalculate'!$D$27:$D$751,1,0)</f>
        <v>069MPI1231770002</v>
      </c>
      <c r="K1629">
        <v>0</v>
      </c>
      <c r="L1629">
        <v>8630137</v>
      </c>
      <c r="M1629" s="138">
        <f t="shared" si="77"/>
        <v>-8630137</v>
      </c>
      <c r="N1629" t="s">
        <v>178</v>
      </c>
      <c r="P1629" t="s">
        <v>3839</v>
      </c>
      <c r="R1629" t="s">
        <v>3808</v>
      </c>
    </row>
    <row r="1630" spans="1:18" hidden="1">
      <c r="A1630">
        <v>1629</v>
      </c>
      <c r="B1630">
        <v>69</v>
      </c>
      <c r="D1630">
        <v>701000002</v>
      </c>
      <c r="E1630" s="139">
        <v>45105</v>
      </c>
      <c r="F1630">
        <f t="shared" si="75"/>
        <v>6</v>
      </c>
      <c r="G1630" s="139">
        <v>45105</v>
      </c>
      <c r="H1630">
        <f t="shared" si="76"/>
        <v>16</v>
      </c>
      <c r="I1630" t="s">
        <v>2452</v>
      </c>
      <c r="J1630" t="str">
        <f>VLOOKUP(I1630,'C701- Recalculate'!$D$27:$D$751,1,0)</f>
        <v>069MPI1231390004</v>
      </c>
      <c r="K1630">
        <v>0</v>
      </c>
      <c r="L1630">
        <v>17808219</v>
      </c>
      <c r="M1630" s="138">
        <f t="shared" si="77"/>
        <v>-17808219</v>
      </c>
      <c r="N1630" t="s">
        <v>178</v>
      </c>
      <c r="P1630" t="s">
        <v>3839</v>
      </c>
      <c r="R1630" t="s">
        <v>3808</v>
      </c>
    </row>
    <row r="1631" spans="1:18" hidden="1">
      <c r="A1631">
        <v>1630</v>
      </c>
      <c r="B1631">
        <v>69</v>
      </c>
      <c r="D1631">
        <v>701000002</v>
      </c>
      <c r="E1631" s="139">
        <v>45106</v>
      </c>
      <c r="F1631">
        <f t="shared" si="75"/>
        <v>6</v>
      </c>
      <c r="G1631" s="139">
        <v>45106</v>
      </c>
      <c r="H1631">
        <f t="shared" si="76"/>
        <v>16</v>
      </c>
      <c r="I1631" t="s">
        <v>2426</v>
      </c>
      <c r="J1631" t="str">
        <f>VLOOKUP(I1631,'C701- Recalculate'!$D$27:$D$751,1,0)</f>
        <v>069MPI1231310002</v>
      </c>
      <c r="K1631">
        <v>0</v>
      </c>
      <c r="L1631">
        <v>44520548</v>
      </c>
      <c r="M1631" s="138">
        <f t="shared" si="77"/>
        <v>-44520548</v>
      </c>
      <c r="N1631" t="s">
        <v>178</v>
      </c>
      <c r="P1631" t="s">
        <v>3839</v>
      </c>
      <c r="R1631" t="s">
        <v>3808</v>
      </c>
    </row>
    <row r="1632" spans="1:18" hidden="1">
      <c r="A1632">
        <v>1631</v>
      </c>
      <c r="B1632">
        <v>69</v>
      </c>
      <c r="D1632">
        <v>701000002</v>
      </c>
      <c r="E1632" s="139">
        <v>45106</v>
      </c>
      <c r="F1632">
        <f t="shared" si="75"/>
        <v>6</v>
      </c>
      <c r="G1632" s="139">
        <v>45106</v>
      </c>
      <c r="H1632">
        <f t="shared" si="76"/>
        <v>16</v>
      </c>
      <c r="I1632" t="s">
        <v>2443</v>
      </c>
      <c r="J1632" t="str">
        <f>VLOOKUP(I1632,'C701- Recalculate'!$D$27:$D$751,1,0)</f>
        <v>069MPI1231370001</v>
      </c>
      <c r="K1632">
        <v>0</v>
      </c>
      <c r="L1632">
        <v>35068494</v>
      </c>
      <c r="M1632" s="138">
        <f t="shared" si="77"/>
        <v>-35068494</v>
      </c>
      <c r="N1632" t="s">
        <v>178</v>
      </c>
      <c r="P1632" t="s">
        <v>3839</v>
      </c>
      <c r="R1632" t="s">
        <v>3808</v>
      </c>
    </row>
    <row r="1633" spans="1:18" hidden="1">
      <c r="A1633">
        <v>1632</v>
      </c>
      <c r="B1633">
        <v>69</v>
      </c>
      <c r="D1633">
        <v>701000002</v>
      </c>
      <c r="E1633" s="139">
        <v>45107</v>
      </c>
      <c r="F1633">
        <f t="shared" si="75"/>
        <v>6</v>
      </c>
      <c r="G1633" s="139">
        <v>45107</v>
      </c>
      <c r="H1633">
        <f t="shared" si="76"/>
        <v>16</v>
      </c>
      <c r="I1633" t="s">
        <v>2408</v>
      </c>
      <c r="J1633" t="str">
        <f>VLOOKUP(I1633,'C701- Recalculate'!$D$27:$D$751,1,0)</f>
        <v>069MPI1231100001</v>
      </c>
      <c r="K1633">
        <v>0</v>
      </c>
      <c r="L1633">
        <v>70547945</v>
      </c>
      <c r="M1633" s="138">
        <f t="shared" si="77"/>
        <v>-70547945</v>
      </c>
      <c r="N1633" t="s">
        <v>178</v>
      </c>
      <c r="P1633" t="s">
        <v>3839</v>
      </c>
      <c r="R1633" t="s">
        <v>3808</v>
      </c>
    </row>
    <row r="1634" spans="1:18" hidden="1">
      <c r="A1634">
        <v>1633</v>
      </c>
      <c r="B1634">
        <v>69</v>
      </c>
      <c r="D1634">
        <v>701000002</v>
      </c>
      <c r="E1634" s="139">
        <v>45107</v>
      </c>
      <c r="F1634">
        <f t="shared" si="75"/>
        <v>6</v>
      </c>
      <c r="G1634" s="139">
        <v>45107</v>
      </c>
      <c r="H1634">
        <f t="shared" si="76"/>
        <v>16</v>
      </c>
      <c r="I1634" t="s">
        <v>2446</v>
      </c>
      <c r="J1634" t="str">
        <f>VLOOKUP(I1634,'C701- Recalculate'!$D$27:$D$751,1,0)</f>
        <v>069MPI1231370002</v>
      </c>
      <c r="K1634">
        <v>0</v>
      </c>
      <c r="L1634">
        <v>52602740</v>
      </c>
      <c r="M1634" s="138">
        <f t="shared" si="77"/>
        <v>-52602740</v>
      </c>
      <c r="N1634" t="s">
        <v>178</v>
      </c>
      <c r="P1634" t="s">
        <v>3839</v>
      </c>
      <c r="R1634" t="s">
        <v>3808</v>
      </c>
    </row>
    <row r="1635" spans="1:18" hidden="1">
      <c r="A1635">
        <v>1634</v>
      </c>
      <c r="B1635">
        <v>69</v>
      </c>
      <c r="D1635">
        <v>701000002</v>
      </c>
      <c r="E1635" s="139">
        <v>45107</v>
      </c>
      <c r="F1635">
        <f t="shared" si="75"/>
        <v>6</v>
      </c>
      <c r="G1635" s="139">
        <v>45107</v>
      </c>
      <c r="H1635">
        <f t="shared" si="76"/>
        <v>16</v>
      </c>
      <c r="I1635" t="s">
        <v>2449</v>
      </c>
      <c r="J1635" t="str">
        <f>VLOOKUP(I1635,'C701- Recalculate'!$D$27:$D$751,1,0)</f>
        <v>069MPI1231390003</v>
      </c>
      <c r="K1635">
        <v>0</v>
      </c>
      <c r="L1635">
        <v>54246576</v>
      </c>
      <c r="M1635" s="138">
        <f t="shared" si="77"/>
        <v>-54246576</v>
      </c>
      <c r="N1635" t="s">
        <v>178</v>
      </c>
      <c r="P1635" t="s">
        <v>3839</v>
      </c>
      <c r="R1635" t="s">
        <v>3808</v>
      </c>
    </row>
    <row r="1636" spans="1:18" hidden="1">
      <c r="A1636">
        <v>1635</v>
      </c>
      <c r="B1636">
        <v>69</v>
      </c>
      <c r="D1636">
        <v>701000002</v>
      </c>
      <c r="E1636" s="139">
        <v>45107</v>
      </c>
      <c r="F1636">
        <f t="shared" si="75"/>
        <v>6</v>
      </c>
      <c r="G1636" s="139">
        <v>45107</v>
      </c>
      <c r="H1636">
        <f t="shared" si="76"/>
        <v>16</v>
      </c>
      <c r="I1636" t="s">
        <v>2517</v>
      </c>
      <c r="J1636" t="str">
        <f>VLOOKUP(I1636,'C701- Recalculate'!$D$27:$D$751,1,0)</f>
        <v>069MPI1231810007</v>
      </c>
      <c r="K1636">
        <v>0</v>
      </c>
      <c r="L1636">
        <v>16438356</v>
      </c>
      <c r="M1636" s="138">
        <f t="shared" si="77"/>
        <v>-16438356</v>
      </c>
      <c r="N1636" t="s">
        <v>178</v>
      </c>
      <c r="P1636" t="s">
        <v>3839</v>
      </c>
      <c r="R1636" t="s">
        <v>3808</v>
      </c>
    </row>
    <row r="1637" spans="1:18" hidden="1">
      <c r="A1637">
        <v>1636</v>
      </c>
      <c r="B1637">
        <v>69</v>
      </c>
      <c r="D1637">
        <v>701000002</v>
      </c>
      <c r="E1637" s="139">
        <v>45082</v>
      </c>
      <c r="F1637">
        <f t="shared" si="75"/>
        <v>6</v>
      </c>
      <c r="G1637" s="139">
        <v>45082</v>
      </c>
      <c r="H1637">
        <f t="shared" si="76"/>
        <v>16</v>
      </c>
      <c r="I1637" t="s">
        <v>2393</v>
      </c>
      <c r="J1637" t="str">
        <f>VLOOKUP(I1637,'C701- Recalculate'!$D$27:$D$751,1,0)</f>
        <v>069MPI1231080002</v>
      </c>
      <c r="K1637">
        <v>0</v>
      </c>
      <c r="L1637">
        <v>125808219</v>
      </c>
      <c r="M1637" s="138">
        <f t="shared" si="77"/>
        <v>-125808219</v>
      </c>
      <c r="N1637" t="s">
        <v>178</v>
      </c>
      <c r="P1637" t="s">
        <v>3839</v>
      </c>
      <c r="R1637" t="s">
        <v>3808</v>
      </c>
    </row>
    <row r="1638" spans="1:18" hidden="1">
      <c r="A1638">
        <v>1637</v>
      </c>
      <c r="B1638">
        <v>69</v>
      </c>
      <c r="D1638">
        <v>701000002</v>
      </c>
      <c r="E1638" s="139">
        <v>45082</v>
      </c>
      <c r="F1638">
        <f t="shared" si="75"/>
        <v>6</v>
      </c>
      <c r="G1638" s="139">
        <v>45082</v>
      </c>
      <c r="H1638">
        <f t="shared" si="76"/>
        <v>16</v>
      </c>
      <c r="I1638" t="s">
        <v>2393</v>
      </c>
      <c r="J1638" t="str">
        <f>VLOOKUP(I1638,'C701- Recalculate'!$D$27:$D$751,1,0)</f>
        <v>069MPI1231080002</v>
      </c>
      <c r="K1638">
        <v>0</v>
      </c>
      <c r="L1638">
        <v>62904110</v>
      </c>
      <c r="M1638" s="138">
        <f t="shared" si="77"/>
        <v>-62904110</v>
      </c>
      <c r="N1638" t="s">
        <v>178</v>
      </c>
      <c r="P1638" t="s">
        <v>3839</v>
      </c>
      <c r="R1638" t="s">
        <v>3808</v>
      </c>
    </row>
    <row r="1639" spans="1:18" hidden="1">
      <c r="A1639">
        <v>1638</v>
      </c>
      <c r="B1639">
        <v>69</v>
      </c>
      <c r="D1639">
        <v>701000002</v>
      </c>
      <c r="E1639" s="139">
        <v>45082</v>
      </c>
      <c r="F1639">
        <f t="shared" si="75"/>
        <v>6</v>
      </c>
      <c r="G1639" s="139">
        <v>45082</v>
      </c>
      <c r="H1639">
        <f t="shared" si="76"/>
        <v>16</v>
      </c>
      <c r="I1639" t="s">
        <v>2408</v>
      </c>
      <c r="J1639" t="str">
        <f>VLOOKUP(I1639,'C701- Recalculate'!$D$27:$D$751,1,0)</f>
        <v>069MPI1231100001</v>
      </c>
      <c r="K1639">
        <v>0</v>
      </c>
      <c r="L1639">
        <v>70547946</v>
      </c>
      <c r="M1639" s="138">
        <f t="shared" si="77"/>
        <v>-70547946</v>
      </c>
      <c r="N1639" t="s">
        <v>178</v>
      </c>
      <c r="P1639" t="s">
        <v>3839</v>
      </c>
      <c r="R1639" t="s">
        <v>3808</v>
      </c>
    </row>
    <row r="1640" spans="1:18" hidden="1">
      <c r="A1640">
        <v>1639</v>
      </c>
      <c r="B1640">
        <v>69</v>
      </c>
      <c r="D1640">
        <v>701000002</v>
      </c>
      <c r="E1640" s="139">
        <v>45082</v>
      </c>
      <c r="F1640">
        <f t="shared" si="75"/>
        <v>6</v>
      </c>
      <c r="G1640" s="139">
        <v>45082</v>
      </c>
      <c r="H1640">
        <f t="shared" si="76"/>
        <v>16</v>
      </c>
      <c r="I1640" t="s">
        <v>2449</v>
      </c>
      <c r="J1640" t="str">
        <f>VLOOKUP(I1640,'C701- Recalculate'!$D$27:$D$751,1,0)</f>
        <v>069MPI1231390003</v>
      </c>
      <c r="K1640">
        <v>0</v>
      </c>
      <c r="L1640">
        <v>54246575</v>
      </c>
      <c r="M1640" s="138">
        <f t="shared" si="77"/>
        <v>-54246575</v>
      </c>
      <c r="N1640" t="s">
        <v>178</v>
      </c>
      <c r="P1640" t="s">
        <v>3839</v>
      </c>
      <c r="R1640" t="s">
        <v>3808</v>
      </c>
    </row>
    <row r="1641" spans="1:18" hidden="1">
      <c r="A1641">
        <v>1640</v>
      </c>
      <c r="B1641">
        <v>69</v>
      </c>
      <c r="D1641">
        <v>701000002</v>
      </c>
      <c r="E1641" s="139">
        <v>45082</v>
      </c>
      <c r="F1641">
        <f t="shared" si="75"/>
        <v>6</v>
      </c>
      <c r="G1641" s="139">
        <v>45082</v>
      </c>
      <c r="H1641">
        <f t="shared" si="76"/>
        <v>16</v>
      </c>
      <c r="I1641" t="s">
        <v>2455</v>
      </c>
      <c r="J1641" t="str">
        <f>VLOOKUP(I1641,'C701- Recalculate'!$D$27:$D$751,1,0)</f>
        <v>069MPI1231430001</v>
      </c>
      <c r="K1641">
        <v>0</v>
      </c>
      <c r="L1641">
        <v>48219178</v>
      </c>
      <c r="M1641" s="138">
        <f t="shared" si="77"/>
        <v>-48219178</v>
      </c>
      <c r="N1641" t="s">
        <v>178</v>
      </c>
      <c r="P1641" t="s">
        <v>3839</v>
      </c>
      <c r="R1641" t="s">
        <v>3808</v>
      </c>
    </row>
    <row r="1642" spans="1:18" hidden="1">
      <c r="A1642">
        <v>1641</v>
      </c>
      <c r="B1642">
        <v>69</v>
      </c>
      <c r="D1642">
        <v>701000002</v>
      </c>
      <c r="E1642" s="139">
        <v>45083</v>
      </c>
      <c r="F1642">
        <f t="shared" si="75"/>
        <v>6</v>
      </c>
      <c r="G1642" s="139">
        <v>45083</v>
      </c>
      <c r="H1642">
        <f t="shared" si="76"/>
        <v>16</v>
      </c>
      <c r="I1642" t="s">
        <v>2426</v>
      </c>
      <c r="J1642" t="str">
        <f>VLOOKUP(I1642,'C701- Recalculate'!$D$27:$D$751,1,0)</f>
        <v>069MPI1231310002</v>
      </c>
      <c r="K1642">
        <v>0</v>
      </c>
      <c r="L1642">
        <v>44520548</v>
      </c>
      <c r="M1642" s="138">
        <f t="shared" si="77"/>
        <v>-44520548</v>
      </c>
      <c r="N1642" t="s">
        <v>178</v>
      </c>
      <c r="P1642" t="s">
        <v>3839</v>
      </c>
      <c r="R1642" t="s">
        <v>3808</v>
      </c>
    </row>
    <row r="1643" spans="1:18" hidden="1">
      <c r="A1643">
        <v>1642</v>
      </c>
      <c r="B1643">
        <v>69</v>
      </c>
      <c r="D1643">
        <v>701000002</v>
      </c>
      <c r="E1643" s="139">
        <v>45083</v>
      </c>
      <c r="F1643">
        <f t="shared" si="75"/>
        <v>6</v>
      </c>
      <c r="G1643" s="139">
        <v>45083</v>
      </c>
      <c r="H1643">
        <f t="shared" si="76"/>
        <v>16</v>
      </c>
      <c r="I1643" t="s">
        <v>2446</v>
      </c>
      <c r="J1643" t="str">
        <f>VLOOKUP(I1643,'C701- Recalculate'!$D$27:$D$751,1,0)</f>
        <v>069MPI1231370002</v>
      </c>
      <c r="K1643">
        <v>0</v>
      </c>
      <c r="L1643">
        <v>52602739</v>
      </c>
      <c r="M1643" s="138">
        <f t="shared" si="77"/>
        <v>-52602739</v>
      </c>
      <c r="N1643" t="s">
        <v>178</v>
      </c>
      <c r="P1643" t="s">
        <v>3839</v>
      </c>
      <c r="R1643" t="s">
        <v>3808</v>
      </c>
    </row>
    <row r="1644" spans="1:18" hidden="1">
      <c r="A1644">
        <v>1643</v>
      </c>
      <c r="B1644">
        <v>69</v>
      </c>
      <c r="D1644">
        <v>701000002</v>
      </c>
      <c r="E1644" s="139">
        <v>45084</v>
      </c>
      <c r="F1644">
        <f t="shared" si="75"/>
        <v>6</v>
      </c>
      <c r="G1644" s="139">
        <v>45084</v>
      </c>
      <c r="H1644">
        <f t="shared" si="76"/>
        <v>16</v>
      </c>
      <c r="I1644" t="s">
        <v>2404</v>
      </c>
      <c r="J1644" t="str">
        <f>VLOOKUP(I1644,'C701- Recalculate'!$D$27:$D$751,1,0)</f>
        <v>069MPI1231100002</v>
      </c>
      <c r="K1644">
        <v>0</v>
      </c>
      <c r="L1644">
        <v>69178082</v>
      </c>
      <c r="M1644" s="138">
        <f t="shared" si="77"/>
        <v>-69178082</v>
      </c>
      <c r="N1644" t="s">
        <v>178</v>
      </c>
      <c r="P1644" t="s">
        <v>3839</v>
      </c>
      <c r="R1644" t="s">
        <v>3808</v>
      </c>
    </row>
    <row r="1645" spans="1:18" hidden="1">
      <c r="A1645">
        <v>1644</v>
      </c>
      <c r="B1645">
        <v>69</v>
      </c>
      <c r="D1645">
        <v>701000002</v>
      </c>
      <c r="E1645" s="139">
        <v>45084</v>
      </c>
      <c r="F1645">
        <f t="shared" si="75"/>
        <v>6</v>
      </c>
      <c r="G1645" s="139">
        <v>45084</v>
      </c>
      <c r="H1645">
        <f t="shared" si="76"/>
        <v>16</v>
      </c>
      <c r="I1645" t="s">
        <v>2416</v>
      </c>
      <c r="J1645" t="str">
        <f>VLOOKUP(I1645,'C701- Recalculate'!$D$27:$D$751,1,0)</f>
        <v>069MPI1231140001</v>
      </c>
      <c r="K1645">
        <v>0</v>
      </c>
      <c r="L1645">
        <v>56438356</v>
      </c>
      <c r="M1645" s="138">
        <f t="shared" si="77"/>
        <v>-56438356</v>
      </c>
      <c r="N1645" t="s">
        <v>178</v>
      </c>
      <c r="P1645" t="s">
        <v>3839</v>
      </c>
      <c r="R1645" t="s">
        <v>3808</v>
      </c>
    </row>
    <row r="1646" spans="1:18" hidden="1">
      <c r="A1646">
        <v>1645</v>
      </c>
      <c r="B1646">
        <v>69</v>
      </c>
      <c r="D1646">
        <v>701000002</v>
      </c>
      <c r="E1646" s="139">
        <v>45085</v>
      </c>
      <c r="F1646">
        <f t="shared" si="75"/>
        <v>6</v>
      </c>
      <c r="G1646" s="139">
        <v>45085</v>
      </c>
      <c r="H1646">
        <f t="shared" si="76"/>
        <v>16</v>
      </c>
      <c r="I1646" t="s">
        <v>2390</v>
      </c>
      <c r="J1646" t="str">
        <f>VLOOKUP(I1646,'C701- Recalculate'!$D$27:$D$751,1,0)</f>
        <v>069MPI1231080001</v>
      </c>
      <c r="K1646">
        <v>0</v>
      </c>
      <c r="L1646">
        <v>49424658</v>
      </c>
      <c r="M1646" s="138">
        <f t="shared" si="77"/>
        <v>-49424658</v>
      </c>
      <c r="N1646" t="s">
        <v>178</v>
      </c>
      <c r="P1646" t="s">
        <v>3839</v>
      </c>
      <c r="R1646" t="s">
        <v>3808</v>
      </c>
    </row>
    <row r="1647" spans="1:18" hidden="1">
      <c r="A1647">
        <v>1646</v>
      </c>
      <c r="B1647">
        <v>69</v>
      </c>
      <c r="D1647">
        <v>701000002</v>
      </c>
      <c r="E1647" s="139">
        <v>45085</v>
      </c>
      <c r="F1647">
        <f t="shared" si="75"/>
        <v>6</v>
      </c>
      <c r="G1647" s="139">
        <v>45085</v>
      </c>
      <c r="H1647">
        <f t="shared" si="76"/>
        <v>16</v>
      </c>
      <c r="I1647" t="s">
        <v>2396</v>
      </c>
      <c r="J1647" t="str">
        <f>VLOOKUP(I1647,'C701- Recalculate'!$D$27:$D$751,1,0)</f>
        <v>069MPI1231080004</v>
      </c>
      <c r="K1647">
        <v>0</v>
      </c>
      <c r="L1647">
        <v>55479452</v>
      </c>
      <c r="M1647" s="138">
        <f t="shared" si="77"/>
        <v>-55479452</v>
      </c>
      <c r="N1647" t="s">
        <v>178</v>
      </c>
      <c r="P1647" t="s">
        <v>3839</v>
      </c>
      <c r="R1647" t="s">
        <v>3808</v>
      </c>
    </row>
    <row r="1648" spans="1:18" hidden="1">
      <c r="A1648">
        <v>1647</v>
      </c>
      <c r="B1648">
        <v>69</v>
      </c>
      <c r="D1648">
        <v>701000002</v>
      </c>
      <c r="E1648" s="139">
        <v>45085</v>
      </c>
      <c r="F1648">
        <f t="shared" si="75"/>
        <v>6</v>
      </c>
      <c r="G1648" s="139">
        <v>45085</v>
      </c>
      <c r="H1648">
        <f t="shared" si="76"/>
        <v>16</v>
      </c>
      <c r="I1648" t="s">
        <v>2416</v>
      </c>
      <c r="J1648" t="str">
        <f>VLOOKUP(I1648,'C701- Recalculate'!$D$27:$D$751,1,0)</f>
        <v>069MPI1231140001</v>
      </c>
      <c r="K1648">
        <v>0</v>
      </c>
      <c r="L1648">
        <v>56438357</v>
      </c>
      <c r="M1648" s="138">
        <f t="shared" si="77"/>
        <v>-56438357</v>
      </c>
      <c r="N1648" t="s">
        <v>178</v>
      </c>
      <c r="P1648" t="s">
        <v>3839</v>
      </c>
      <c r="R1648" t="s">
        <v>3808</v>
      </c>
    </row>
    <row r="1649" spans="1:18" hidden="1">
      <c r="A1649">
        <v>1648</v>
      </c>
      <c r="B1649">
        <v>69</v>
      </c>
      <c r="D1649">
        <v>701000002</v>
      </c>
      <c r="E1649" s="139">
        <v>45086</v>
      </c>
      <c r="F1649">
        <f t="shared" si="75"/>
        <v>6</v>
      </c>
      <c r="G1649" s="139">
        <v>45086</v>
      </c>
      <c r="H1649">
        <f t="shared" si="76"/>
        <v>16</v>
      </c>
      <c r="I1649" t="s">
        <v>2390</v>
      </c>
      <c r="J1649" t="str">
        <f>VLOOKUP(I1649,'C701- Recalculate'!$D$27:$D$751,1,0)</f>
        <v>069MPI1231080001</v>
      </c>
      <c r="K1649">
        <v>0</v>
      </c>
      <c r="L1649">
        <v>49424657</v>
      </c>
      <c r="M1649" s="138">
        <f t="shared" si="77"/>
        <v>-49424657</v>
      </c>
      <c r="N1649" t="s">
        <v>178</v>
      </c>
      <c r="P1649" t="s">
        <v>3839</v>
      </c>
      <c r="R1649" t="s">
        <v>3808</v>
      </c>
    </row>
    <row r="1650" spans="1:18" hidden="1">
      <c r="A1650">
        <v>1649</v>
      </c>
      <c r="B1650">
        <v>69</v>
      </c>
      <c r="D1650">
        <v>701000002</v>
      </c>
      <c r="E1650" s="139">
        <v>45086</v>
      </c>
      <c r="F1650">
        <f t="shared" si="75"/>
        <v>6</v>
      </c>
      <c r="G1650" s="139">
        <v>45086</v>
      </c>
      <c r="H1650">
        <f t="shared" si="76"/>
        <v>16</v>
      </c>
      <c r="I1650" t="s">
        <v>2449</v>
      </c>
      <c r="J1650" t="str">
        <f>VLOOKUP(I1650,'C701- Recalculate'!$D$27:$D$751,1,0)</f>
        <v>069MPI1231390003</v>
      </c>
      <c r="K1650">
        <v>0</v>
      </c>
      <c r="L1650">
        <v>54246576</v>
      </c>
      <c r="M1650" s="138">
        <f t="shared" si="77"/>
        <v>-54246576</v>
      </c>
      <c r="N1650" t="s">
        <v>178</v>
      </c>
      <c r="P1650" t="s">
        <v>3839</v>
      </c>
      <c r="R1650" t="s">
        <v>3808</v>
      </c>
    </row>
    <row r="1651" spans="1:18" hidden="1">
      <c r="A1651">
        <v>1650</v>
      </c>
      <c r="B1651">
        <v>69</v>
      </c>
      <c r="D1651">
        <v>701000002</v>
      </c>
      <c r="E1651" s="139">
        <v>44974</v>
      </c>
      <c r="F1651">
        <f t="shared" si="75"/>
        <v>2</v>
      </c>
      <c r="G1651" s="139">
        <v>44974</v>
      </c>
      <c r="H1651">
        <f t="shared" si="76"/>
        <v>16</v>
      </c>
      <c r="I1651" t="s">
        <v>2120</v>
      </c>
      <c r="J1651" t="str">
        <f>VLOOKUP(I1651,'C701- Recalculate'!$D$27:$D$751,1,0)</f>
        <v>069MPI1230480002</v>
      </c>
      <c r="K1651">
        <v>0</v>
      </c>
      <c r="L1651">
        <v>42739726</v>
      </c>
      <c r="M1651" s="138">
        <f t="shared" si="77"/>
        <v>-42739726</v>
      </c>
      <c r="N1651" t="s">
        <v>178</v>
      </c>
      <c r="P1651" t="s">
        <v>3839</v>
      </c>
      <c r="R1651" t="s">
        <v>3808</v>
      </c>
    </row>
    <row r="1652" spans="1:18" hidden="1">
      <c r="A1652">
        <v>1651</v>
      </c>
      <c r="B1652">
        <v>69</v>
      </c>
      <c r="D1652">
        <v>701000002</v>
      </c>
      <c r="E1652" s="139">
        <v>44959</v>
      </c>
      <c r="F1652">
        <f t="shared" si="75"/>
        <v>2</v>
      </c>
      <c r="G1652" s="139">
        <v>44959</v>
      </c>
      <c r="H1652">
        <f t="shared" si="76"/>
        <v>16</v>
      </c>
      <c r="I1652" t="s">
        <v>1731</v>
      </c>
      <c r="J1652" t="str">
        <f>VLOOKUP(I1652,'C701- Recalculate'!$D$27:$D$751,1,0)</f>
        <v>069MPI1230040002</v>
      </c>
      <c r="K1652">
        <v>0</v>
      </c>
      <c r="L1652">
        <v>44931506</v>
      </c>
      <c r="M1652" s="138">
        <f t="shared" si="77"/>
        <v>-44931506</v>
      </c>
      <c r="N1652" t="s">
        <v>178</v>
      </c>
      <c r="P1652" t="s">
        <v>3839</v>
      </c>
      <c r="R1652" t="s">
        <v>3808</v>
      </c>
    </row>
    <row r="1653" spans="1:18" hidden="1">
      <c r="A1653">
        <v>1652</v>
      </c>
      <c r="B1653">
        <v>69</v>
      </c>
      <c r="D1653">
        <v>701000002</v>
      </c>
      <c r="E1653" s="139">
        <v>44977</v>
      </c>
      <c r="F1653">
        <f t="shared" si="75"/>
        <v>2</v>
      </c>
      <c r="G1653" s="139">
        <v>44977</v>
      </c>
      <c r="H1653">
        <f t="shared" si="76"/>
        <v>16</v>
      </c>
      <c r="I1653" t="s">
        <v>2113</v>
      </c>
      <c r="J1653" t="str">
        <f>VLOOKUP(I1653,'C701- Recalculate'!$D$27:$D$751,1,0)</f>
        <v>069MPI1230480007</v>
      </c>
      <c r="K1653">
        <v>0</v>
      </c>
      <c r="L1653">
        <v>36164383</v>
      </c>
      <c r="M1653" s="138">
        <f t="shared" si="77"/>
        <v>-36164383</v>
      </c>
      <c r="N1653" t="s">
        <v>178</v>
      </c>
      <c r="P1653" t="s">
        <v>3839</v>
      </c>
      <c r="R1653" t="s">
        <v>3808</v>
      </c>
    </row>
    <row r="1654" spans="1:18" hidden="1">
      <c r="A1654">
        <v>1653</v>
      </c>
      <c r="B1654">
        <v>69</v>
      </c>
      <c r="D1654">
        <v>701000002</v>
      </c>
      <c r="E1654" s="139">
        <v>44977</v>
      </c>
      <c r="F1654">
        <f t="shared" si="75"/>
        <v>2</v>
      </c>
      <c r="G1654" s="139">
        <v>44977</v>
      </c>
      <c r="H1654">
        <f t="shared" si="76"/>
        <v>16</v>
      </c>
      <c r="I1654" t="s">
        <v>2132</v>
      </c>
      <c r="J1654" t="str">
        <f>VLOOKUP(I1654,'C701- Recalculate'!$D$27:$D$751,1,0)</f>
        <v>069MPI1230480008</v>
      </c>
      <c r="K1654">
        <v>0</v>
      </c>
      <c r="L1654">
        <v>89041096</v>
      </c>
      <c r="M1654" s="138">
        <f t="shared" si="77"/>
        <v>-89041096</v>
      </c>
      <c r="N1654" t="s">
        <v>178</v>
      </c>
      <c r="P1654" t="s">
        <v>3839</v>
      </c>
      <c r="R1654" t="s">
        <v>3808</v>
      </c>
    </row>
    <row r="1655" spans="1:18" hidden="1">
      <c r="A1655">
        <v>1654</v>
      </c>
      <c r="B1655">
        <v>69</v>
      </c>
      <c r="D1655">
        <v>701000002</v>
      </c>
      <c r="E1655" s="139">
        <v>44977</v>
      </c>
      <c r="F1655">
        <f t="shared" si="75"/>
        <v>2</v>
      </c>
      <c r="G1655" s="139">
        <v>44977</v>
      </c>
      <c r="H1655">
        <f t="shared" si="76"/>
        <v>16</v>
      </c>
      <c r="I1655" t="s">
        <v>2149</v>
      </c>
      <c r="J1655" t="str">
        <f>VLOOKUP(I1655,'C701- Recalculate'!$D$27:$D$751,1,0)</f>
        <v>069MPI1230510002</v>
      </c>
      <c r="K1655">
        <v>0</v>
      </c>
      <c r="L1655">
        <v>25205479</v>
      </c>
      <c r="M1655" s="138">
        <f t="shared" si="77"/>
        <v>-25205479</v>
      </c>
      <c r="N1655" t="s">
        <v>178</v>
      </c>
      <c r="P1655" t="s">
        <v>3839</v>
      </c>
      <c r="R1655" t="s">
        <v>3808</v>
      </c>
    </row>
    <row r="1656" spans="1:18" hidden="1">
      <c r="A1656">
        <v>1655</v>
      </c>
      <c r="B1656">
        <v>69</v>
      </c>
      <c r="D1656">
        <v>701000002</v>
      </c>
      <c r="E1656" s="139">
        <v>44977</v>
      </c>
      <c r="F1656">
        <f t="shared" si="75"/>
        <v>2</v>
      </c>
      <c r="G1656" s="139">
        <v>44977</v>
      </c>
      <c r="H1656">
        <f t="shared" si="76"/>
        <v>16</v>
      </c>
      <c r="I1656" t="s">
        <v>2158</v>
      </c>
      <c r="J1656" t="str">
        <f>VLOOKUP(I1656,'C701- Recalculate'!$D$27:$D$751,1,0)</f>
        <v>069MPI1230510005</v>
      </c>
      <c r="K1656">
        <v>0</v>
      </c>
      <c r="L1656">
        <v>28356164</v>
      </c>
      <c r="M1656" s="138">
        <f t="shared" si="77"/>
        <v>-28356164</v>
      </c>
      <c r="N1656" t="s">
        <v>178</v>
      </c>
      <c r="P1656" t="s">
        <v>3839</v>
      </c>
      <c r="R1656" t="s">
        <v>3808</v>
      </c>
    </row>
    <row r="1657" spans="1:18" hidden="1">
      <c r="A1657">
        <v>1656</v>
      </c>
      <c r="B1657">
        <v>69</v>
      </c>
      <c r="D1657">
        <v>701000002</v>
      </c>
      <c r="E1657" s="139">
        <v>44979</v>
      </c>
      <c r="F1657">
        <f t="shared" si="75"/>
        <v>2</v>
      </c>
      <c r="G1657" s="139">
        <v>44979</v>
      </c>
      <c r="H1657">
        <f t="shared" si="76"/>
        <v>16</v>
      </c>
      <c r="I1657" t="s">
        <v>2120</v>
      </c>
      <c r="J1657" t="str">
        <f>VLOOKUP(I1657,'C701- Recalculate'!$D$27:$D$751,1,0)</f>
        <v>069MPI1230480002</v>
      </c>
      <c r="K1657">
        <v>0</v>
      </c>
      <c r="L1657">
        <v>42739726</v>
      </c>
      <c r="M1657" s="138">
        <f t="shared" si="77"/>
        <v>-42739726</v>
      </c>
      <c r="N1657" t="s">
        <v>178</v>
      </c>
      <c r="P1657" t="s">
        <v>3839</v>
      </c>
      <c r="R1657" t="s">
        <v>3808</v>
      </c>
    </row>
    <row r="1658" spans="1:18" hidden="1">
      <c r="A1658">
        <v>1657</v>
      </c>
      <c r="B1658">
        <v>69</v>
      </c>
      <c r="D1658">
        <v>701000002</v>
      </c>
      <c r="E1658" s="139">
        <v>44980</v>
      </c>
      <c r="F1658">
        <f t="shared" si="75"/>
        <v>2</v>
      </c>
      <c r="G1658" s="139">
        <v>44980</v>
      </c>
      <c r="H1658">
        <f t="shared" si="76"/>
        <v>16</v>
      </c>
      <c r="I1658" t="s">
        <v>1890</v>
      </c>
      <c r="J1658" t="str">
        <f>VLOOKUP(I1658,'C701- Recalculate'!$D$27:$D$751,1,0)</f>
        <v>069MPI1230390002</v>
      </c>
      <c r="K1658">
        <v>0</v>
      </c>
      <c r="L1658">
        <v>48493151</v>
      </c>
      <c r="M1658" s="138">
        <f t="shared" si="77"/>
        <v>-48493151</v>
      </c>
      <c r="N1658" t="s">
        <v>178</v>
      </c>
      <c r="P1658" t="s">
        <v>3839</v>
      </c>
      <c r="R1658" t="s">
        <v>3808</v>
      </c>
    </row>
    <row r="1659" spans="1:18" hidden="1">
      <c r="A1659">
        <v>1658</v>
      </c>
      <c r="B1659">
        <v>69</v>
      </c>
      <c r="D1659">
        <v>701000002</v>
      </c>
      <c r="E1659" s="139">
        <v>44980</v>
      </c>
      <c r="F1659">
        <f t="shared" si="75"/>
        <v>2</v>
      </c>
      <c r="G1659" s="139">
        <v>44980</v>
      </c>
      <c r="H1659">
        <f t="shared" si="76"/>
        <v>16</v>
      </c>
      <c r="I1659" t="s">
        <v>2113</v>
      </c>
      <c r="J1659" t="str">
        <f>VLOOKUP(I1659,'C701- Recalculate'!$D$27:$D$751,1,0)</f>
        <v>069MPI1230480007</v>
      </c>
      <c r="K1659">
        <v>0</v>
      </c>
      <c r="L1659">
        <v>18082191</v>
      </c>
      <c r="M1659" s="138">
        <f t="shared" si="77"/>
        <v>-18082191</v>
      </c>
      <c r="N1659" t="s">
        <v>178</v>
      </c>
      <c r="P1659" t="s">
        <v>3839</v>
      </c>
      <c r="R1659" t="s">
        <v>3808</v>
      </c>
    </row>
    <row r="1660" spans="1:18" hidden="1">
      <c r="A1660">
        <v>1659</v>
      </c>
      <c r="B1660">
        <v>69</v>
      </c>
      <c r="D1660">
        <v>701000002</v>
      </c>
      <c r="E1660" s="139">
        <v>44980</v>
      </c>
      <c r="F1660">
        <f t="shared" si="75"/>
        <v>2</v>
      </c>
      <c r="G1660" s="139">
        <v>44980</v>
      </c>
      <c r="H1660">
        <f t="shared" si="76"/>
        <v>16</v>
      </c>
      <c r="I1660" t="s">
        <v>2135</v>
      </c>
      <c r="J1660" t="str">
        <f>VLOOKUP(I1660,'C701- Recalculate'!$D$27:$D$751,1,0)</f>
        <v>069MPI1230480010</v>
      </c>
      <c r="K1660">
        <v>0</v>
      </c>
      <c r="L1660">
        <v>44520548</v>
      </c>
      <c r="M1660" s="138">
        <f t="shared" si="77"/>
        <v>-44520548</v>
      </c>
      <c r="N1660" t="s">
        <v>178</v>
      </c>
      <c r="P1660" t="s">
        <v>3839</v>
      </c>
      <c r="R1660" t="s">
        <v>3808</v>
      </c>
    </row>
    <row r="1661" spans="1:18" hidden="1">
      <c r="A1661">
        <v>1660</v>
      </c>
      <c r="B1661">
        <v>69</v>
      </c>
      <c r="D1661">
        <v>701000002</v>
      </c>
      <c r="E1661" s="139">
        <v>44981</v>
      </c>
      <c r="F1661">
        <f t="shared" si="75"/>
        <v>2</v>
      </c>
      <c r="G1661" s="139">
        <v>44981</v>
      </c>
      <c r="H1661">
        <f t="shared" si="76"/>
        <v>16</v>
      </c>
      <c r="I1661" t="s">
        <v>1893</v>
      </c>
      <c r="J1661" t="str">
        <f>VLOOKUP(I1661,'C701- Recalculate'!$D$27:$D$751,1,0)</f>
        <v>069MPI1230390003</v>
      </c>
      <c r="K1661">
        <v>0</v>
      </c>
      <c r="L1661">
        <v>48493151</v>
      </c>
      <c r="M1661" s="138">
        <f t="shared" si="77"/>
        <v>-48493151</v>
      </c>
      <c r="N1661" t="s">
        <v>178</v>
      </c>
      <c r="P1661" t="s">
        <v>3839</v>
      </c>
      <c r="R1661" t="s">
        <v>3808</v>
      </c>
    </row>
    <row r="1662" spans="1:18" hidden="1">
      <c r="A1662">
        <v>1661</v>
      </c>
      <c r="B1662">
        <v>69</v>
      </c>
      <c r="D1662">
        <v>701000002</v>
      </c>
      <c r="E1662" s="139">
        <v>44981</v>
      </c>
      <c r="F1662">
        <f t="shared" si="75"/>
        <v>2</v>
      </c>
      <c r="G1662" s="139">
        <v>44981</v>
      </c>
      <c r="H1662">
        <f t="shared" si="76"/>
        <v>16</v>
      </c>
      <c r="I1662" t="s">
        <v>2116</v>
      </c>
      <c r="J1662" t="str">
        <f>VLOOKUP(I1662,'C701- Recalculate'!$D$27:$D$751,1,0)</f>
        <v>069MPI1230480001</v>
      </c>
      <c r="K1662">
        <v>0</v>
      </c>
      <c r="L1662">
        <v>41095890</v>
      </c>
      <c r="M1662" s="138">
        <f t="shared" si="77"/>
        <v>-41095890</v>
      </c>
      <c r="N1662" t="s">
        <v>178</v>
      </c>
      <c r="P1662" t="s">
        <v>3839</v>
      </c>
      <c r="R1662" t="s">
        <v>3808</v>
      </c>
    </row>
    <row r="1663" spans="1:18" hidden="1">
      <c r="A1663">
        <v>1662</v>
      </c>
      <c r="B1663">
        <v>69</v>
      </c>
      <c r="D1663">
        <v>701000002</v>
      </c>
      <c r="E1663" s="139">
        <v>44981</v>
      </c>
      <c r="F1663">
        <f t="shared" si="75"/>
        <v>2</v>
      </c>
      <c r="G1663" s="139">
        <v>44981</v>
      </c>
      <c r="H1663">
        <f t="shared" si="76"/>
        <v>16</v>
      </c>
      <c r="I1663" t="s">
        <v>2158</v>
      </c>
      <c r="J1663" t="str">
        <f>VLOOKUP(I1663,'C701- Recalculate'!$D$27:$D$751,1,0)</f>
        <v>069MPI1230510005</v>
      </c>
      <c r="K1663">
        <v>0</v>
      </c>
      <c r="L1663">
        <v>28356164</v>
      </c>
      <c r="M1663" s="138">
        <f t="shared" si="77"/>
        <v>-28356164</v>
      </c>
      <c r="N1663" t="s">
        <v>178</v>
      </c>
      <c r="P1663" t="s">
        <v>3839</v>
      </c>
      <c r="R1663" t="s">
        <v>3808</v>
      </c>
    </row>
    <row r="1664" spans="1:18" hidden="1">
      <c r="A1664">
        <v>1663</v>
      </c>
      <c r="B1664">
        <v>69</v>
      </c>
      <c r="D1664">
        <v>701000002</v>
      </c>
      <c r="E1664" s="139">
        <v>44984</v>
      </c>
      <c r="F1664">
        <f t="shared" si="75"/>
        <v>2</v>
      </c>
      <c r="G1664" s="139">
        <v>44984</v>
      </c>
      <c r="H1664">
        <f t="shared" si="76"/>
        <v>16</v>
      </c>
      <c r="I1664" t="s">
        <v>2048</v>
      </c>
      <c r="J1664" t="str">
        <f>VLOOKUP(I1664,'C701- Recalculate'!$D$27:$D$751,1,0)</f>
        <v>069MPI1230460005</v>
      </c>
      <c r="K1664">
        <v>0</v>
      </c>
      <c r="L1664">
        <v>108219178</v>
      </c>
      <c r="M1664" s="138">
        <f t="shared" si="77"/>
        <v>-108219178</v>
      </c>
      <c r="N1664" t="s">
        <v>178</v>
      </c>
      <c r="P1664" t="s">
        <v>3839</v>
      </c>
      <c r="R1664" t="s">
        <v>3808</v>
      </c>
    </row>
    <row r="1665" spans="1:18" hidden="1">
      <c r="A1665">
        <v>1664</v>
      </c>
      <c r="B1665">
        <v>69</v>
      </c>
      <c r="D1665">
        <v>701000002</v>
      </c>
      <c r="E1665" s="139">
        <v>44984</v>
      </c>
      <c r="F1665">
        <f t="shared" si="75"/>
        <v>2</v>
      </c>
      <c r="G1665" s="139">
        <v>44984</v>
      </c>
      <c r="H1665">
        <f t="shared" si="76"/>
        <v>16</v>
      </c>
      <c r="I1665" t="s">
        <v>2048</v>
      </c>
      <c r="J1665" t="str">
        <f>VLOOKUP(I1665,'C701- Recalculate'!$D$27:$D$751,1,0)</f>
        <v>069MPI1230460005</v>
      </c>
      <c r="K1665">
        <v>0</v>
      </c>
      <c r="L1665">
        <v>54109590</v>
      </c>
      <c r="M1665" s="138">
        <f t="shared" si="77"/>
        <v>-54109590</v>
      </c>
      <c r="N1665" t="s">
        <v>178</v>
      </c>
      <c r="P1665" t="s">
        <v>3839</v>
      </c>
      <c r="R1665" t="s">
        <v>3808</v>
      </c>
    </row>
    <row r="1666" spans="1:18" hidden="1">
      <c r="A1666">
        <v>1665</v>
      </c>
      <c r="B1666">
        <v>69</v>
      </c>
      <c r="D1666">
        <v>701000002</v>
      </c>
      <c r="E1666" s="139">
        <v>44984</v>
      </c>
      <c r="F1666">
        <f t="shared" si="75"/>
        <v>2</v>
      </c>
      <c r="G1666" s="139">
        <v>44984</v>
      </c>
      <c r="H1666">
        <f t="shared" si="76"/>
        <v>16</v>
      </c>
      <c r="I1666" t="s">
        <v>2055</v>
      </c>
      <c r="J1666" t="str">
        <f>VLOOKUP(I1666,'C701- Recalculate'!$D$27:$D$751,1,0)</f>
        <v>069MPI1230460006</v>
      </c>
      <c r="K1666">
        <v>0</v>
      </c>
      <c r="L1666">
        <v>108219178</v>
      </c>
      <c r="M1666" s="138">
        <f t="shared" si="77"/>
        <v>-108219178</v>
      </c>
      <c r="N1666" t="s">
        <v>178</v>
      </c>
      <c r="P1666" t="s">
        <v>3839</v>
      </c>
      <c r="R1666" t="s">
        <v>3808</v>
      </c>
    </row>
    <row r="1667" spans="1:18" hidden="1">
      <c r="A1667">
        <v>1666</v>
      </c>
      <c r="B1667">
        <v>69</v>
      </c>
      <c r="D1667">
        <v>701000002</v>
      </c>
      <c r="E1667" s="139">
        <v>44984</v>
      </c>
      <c r="F1667">
        <f t="shared" ref="F1667:F1730" si="78">MONTH(E1667)</f>
        <v>2</v>
      </c>
      <c r="G1667" s="139">
        <v>44984</v>
      </c>
      <c r="H1667">
        <f t="shared" ref="H1667:H1730" si="79">LEN(I1667)</f>
        <v>16</v>
      </c>
      <c r="I1667" t="s">
        <v>2055</v>
      </c>
      <c r="J1667" t="str">
        <f>VLOOKUP(I1667,'C701- Recalculate'!$D$27:$D$751,1,0)</f>
        <v>069MPI1230460006</v>
      </c>
      <c r="K1667">
        <v>0</v>
      </c>
      <c r="L1667">
        <v>54109590</v>
      </c>
      <c r="M1667" s="138">
        <f t="shared" ref="M1667:M1730" si="80">K1667-L1667</f>
        <v>-54109590</v>
      </c>
      <c r="N1667" t="s">
        <v>178</v>
      </c>
      <c r="P1667" t="s">
        <v>3839</v>
      </c>
      <c r="R1667" t="s">
        <v>3808</v>
      </c>
    </row>
    <row r="1668" spans="1:18" hidden="1">
      <c r="A1668">
        <v>1667</v>
      </c>
      <c r="B1668">
        <v>69</v>
      </c>
      <c r="D1668">
        <v>701000002</v>
      </c>
      <c r="E1668" s="139">
        <v>44984</v>
      </c>
      <c r="F1668">
        <f t="shared" si="78"/>
        <v>2</v>
      </c>
      <c r="G1668" s="139">
        <v>44984</v>
      </c>
      <c r="H1668">
        <f t="shared" si="79"/>
        <v>16</v>
      </c>
      <c r="I1668" t="s">
        <v>2116</v>
      </c>
      <c r="J1668" t="str">
        <f>VLOOKUP(I1668,'C701- Recalculate'!$D$27:$D$751,1,0)</f>
        <v>069MPI1230480001</v>
      </c>
      <c r="K1668">
        <v>0</v>
      </c>
      <c r="L1668">
        <v>82191781</v>
      </c>
      <c r="M1668" s="138">
        <f t="shared" si="80"/>
        <v>-82191781</v>
      </c>
      <c r="N1668" t="s">
        <v>178</v>
      </c>
      <c r="P1668" t="s">
        <v>3839</v>
      </c>
      <c r="R1668" t="s">
        <v>3808</v>
      </c>
    </row>
    <row r="1669" spans="1:18" hidden="1">
      <c r="A1669">
        <v>1668</v>
      </c>
      <c r="B1669">
        <v>69</v>
      </c>
      <c r="D1669">
        <v>701000002</v>
      </c>
      <c r="E1669" s="139">
        <v>44984</v>
      </c>
      <c r="F1669">
        <f t="shared" si="78"/>
        <v>2</v>
      </c>
      <c r="G1669" s="139">
        <v>44984</v>
      </c>
      <c r="H1669">
        <f t="shared" si="79"/>
        <v>16</v>
      </c>
      <c r="I1669" t="s">
        <v>2120</v>
      </c>
      <c r="J1669" t="str">
        <f>VLOOKUP(I1669,'C701- Recalculate'!$D$27:$D$751,1,0)</f>
        <v>069MPI1230480002</v>
      </c>
      <c r="K1669">
        <v>0</v>
      </c>
      <c r="L1669">
        <v>85479452</v>
      </c>
      <c r="M1669" s="138">
        <f t="shared" si="80"/>
        <v>-85479452</v>
      </c>
      <c r="N1669" t="s">
        <v>178</v>
      </c>
      <c r="P1669" t="s">
        <v>3839</v>
      </c>
      <c r="R1669" t="s">
        <v>3808</v>
      </c>
    </row>
    <row r="1670" spans="1:18" hidden="1">
      <c r="A1670">
        <v>1669</v>
      </c>
      <c r="B1670">
        <v>69</v>
      </c>
      <c r="D1670">
        <v>701000002</v>
      </c>
      <c r="E1670" s="139">
        <v>44984</v>
      </c>
      <c r="F1670">
        <f t="shared" si="78"/>
        <v>2</v>
      </c>
      <c r="G1670" s="139">
        <v>44984</v>
      </c>
      <c r="H1670">
        <f t="shared" si="79"/>
        <v>16</v>
      </c>
      <c r="I1670" t="s">
        <v>2109</v>
      </c>
      <c r="J1670" t="str">
        <f>VLOOKUP(I1670,'C701- Recalculate'!$D$27:$D$751,1,0)</f>
        <v>069MPI1230480006</v>
      </c>
      <c r="K1670">
        <v>0</v>
      </c>
      <c r="L1670">
        <v>73424658</v>
      </c>
      <c r="M1670" s="138">
        <f t="shared" si="80"/>
        <v>-73424658</v>
      </c>
      <c r="N1670" t="s">
        <v>178</v>
      </c>
      <c r="P1670" t="s">
        <v>3839</v>
      </c>
      <c r="R1670" t="s">
        <v>3808</v>
      </c>
    </row>
    <row r="1671" spans="1:18" hidden="1">
      <c r="A1671">
        <v>1670</v>
      </c>
      <c r="B1671">
        <v>69</v>
      </c>
      <c r="D1671">
        <v>701000002</v>
      </c>
      <c r="E1671" s="139">
        <v>44985</v>
      </c>
      <c r="F1671">
        <f t="shared" si="78"/>
        <v>2</v>
      </c>
      <c r="G1671" s="139">
        <v>44985</v>
      </c>
      <c r="H1671">
        <f t="shared" si="79"/>
        <v>16</v>
      </c>
      <c r="I1671" t="s">
        <v>2183</v>
      </c>
      <c r="J1671" t="str">
        <f>VLOOKUP(I1671,'C701- Recalculate'!$D$27:$D$751,1,0)</f>
        <v>069MPI1230520006</v>
      </c>
      <c r="K1671">
        <v>0</v>
      </c>
      <c r="L1671">
        <v>56164383</v>
      </c>
      <c r="M1671" s="138">
        <f t="shared" si="80"/>
        <v>-56164383</v>
      </c>
      <c r="N1671" t="s">
        <v>178</v>
      </c>
      <c r="P1671" t="s">
        <v>3839</v>
      </c>
      <c r="R1671" t="s">
        <v>3808</v>
      </c>
    </row>
    <row r="1672" spans="1:18" hidden="1">
      <c r="A1672">
        <v>1671</v>
      </c>
      <c r="B1672">
        <v>69</v>
      </c>
      <c r="D1672">
        <v>701000002</v>
      </c>
      <c r="E1672" s="139">
        <v>44963</v>
      </c>
      <c r="F1672">
        <f t="shared" si="78"/>
        <v>2</v>
      </c>
      <c r="G1672" s="139">
        <v>44963</v>
      </c>
      <c r="H1672">
        <f t="shared" si="79"/>
        <v>16</v>
      </c>
      <c r="I1672" t="s">
        <v>1740</v>
      </c>
      <c r="J1672" t="str">
        <f>VLOOKUP(I1672,'C701- Recalculate'!$D$27:$D$751,1,0)</f>
        <v>069MPI1230100003</v>
      </c>
      <c r="K1672">
        <v>0</v>
      </c>
      <c r="L1672">
        <v>26630137</v>
      </c>
      <c r="M1672" s="138">
        <f t="shared" si="80"/>
        <v>-26630137</v>
      </c>
      <c r="N1672" t="s">
        <v>178</v>
      </c>
      <c r="P1672" t="s">
        <v>3839</v>
      </c>
      <c r="R1672" t="s">
        <v>3808</v>
      </c>
    </row>
    <row r="1673" spans="1:18" hidden="1">
      <c r="A1673">
        <v>1672</v>
      </c>
      <c r="B1673">
        <v>69</v>
      </c>
      <c r="D1673">
        <v>701000002</v>
      </c>
      <c r="E1673" s="139">
        <v>44963</v>
      </c>
      <c r="F1673">
        <f t="shared" si="78"/>
        <v>2</v>
      </c>
      <c r="G1673" s="139">
        <v>44963</v>
      </c>
      <c r="H1673">
        <f t="shared" si="79"/>
        <v>16</v>
      </c>
      <c r="I1673" t="s">
        <v>1834</v>
      </c>
      <c r="J1673" t="str">
        <f>VLOOKUP(I1673,'C701- Recalculate'!$D$27:$D$751,1,0)</f>
        <v>069MPI1230370004</v>
      </c>
      <c r="K1673">
        <v>0</v>
      </c>
      <c r="L1673">
        <v>25890411</v>
      </c>
      <c r="M1673" s="138">
        <f t="shared" si="80"/>
        <v>-25890411</v>
      </c>
      <c r="N1673" t="s">
        <v>178</v>
      </c>
      <c r="P1673" t="s">
        <v>3839</v>
      </c>
      <c r="R1673" t="s">
        <v>3808</v>
      </c>
    </row>
    <row r="1674" spans="1:18" hidden="1">
      <c r="A1674">
        <v>1673</v>
      </c>
      <c r="B1674">
        <v>69</v>
      </c>
      <c r="D1674">
        <v>701000002</v>
      </c>
      <c r="E1674" s="139">
        <v>44963</v>
      </c>
      <c r="F1674">
        <f t="shared" si="78"/>
        <v>2</v>
      </c>
      <c r="G1674" s="139">
        <v>44963</v>
      </c>
      <c r="H1674">
        <f t="shared" si="79"/>
        <v>16</v>
      </c>
      <c r="I1674" t="s">
        <v>1837</v>
      </c>
      <c r="J1674" t="str">
        <f>VLOOKUP(I1674,'C701- Recalculate'!$D$27:$D$751,1,0)</f>
        <v>069MPI1230370005</v>
      </c>
      <c r="K1674">
        <v>0</v>
      </c>
      <c r="L1674">
        <v>25890411</v>
      </c>
      <c r="M1674" s="138">
        <f t="shared" si="80"/>
        <v>-25890411</v>
      </c>
      <c r="N1674" t="s">
        <v>178</v>
      </c>
      <c r="P1674" t="s">
        <v>3839</v>
      </c>
      <c r="R1674" t="s">
        <v>3808</v>
      </c>
    </row>
    <row r="1675" spans="1:18" hidden="1">
      <c r="A1675">
        <v>1674</v>
      </c>
      <c r="B1675">
        <v>69</v>
      </c>
      <c r="D1675">
        <v>701000002</v>
      </c>
      <c r="E1675" s="139">
        <v>44963</v>
      </c>
      <c r="F1675">
        <f t="shared" si="78"/>
        <v>2</v>
      </c>
      <c r="G1675" s="139">
        <v>44963</v>
      </c>
      <c r="H1675">
        <f t="shared" si="79"/>
        <v>16</v>
      </c>
      <c r="I1675" t="s">
        <v>1797</v>
      </c>
      <c r="J1675" t="str">
        <f>VLOOKUP(I1675,'C701- Recalculate'!$D$27:$D$751,1,0)</f>
        <v>069MPI1230370018</v>
      </c>
      <c r="K1675">
        <v>0</v>
      </c>
      <c r="L1675">
        <v>23342466</v>
      </c>
      <c r="M1675" s="138">
        <f t="shared" si="80"/>
        <v>-23342466</v>
      </c>
      <c r="N1675" t="s">
        <v>178</v>
      </c>
      <c r="P1675" t="s">
        <v>3839</v>
      </c>
      <c r="R1675" t="s">
        <v>3808</v>
      </c>
    </row>
    <row r="1676" spans="1:18" hidden="1">
      <c r="A1676">
        <v>1675</v>
      </c>
      <c r="B1676">
        <v>69</v>
      </c>
      <c r="D1676">
        <v>701000002</v>
      </c>
      <c r="E1676" s="139">
        <v>44964</v>
      </c>
      <c r="F1676">
        <f t="shared" si="78"/>
        <v>2</v>
      </c>
      <c r="G1676" s="139">
        <v>44964</v>
      </c>
      <c r="H1676">
        <f t="shared" si="79"/>
        <v>16</v>
      </c>
      <c r="I1676" t="s">
        <v>1737</v>
      </c>
      <c r="J1676" t="str">
        <f>VLOOKUP(I1676,'C701- Recalculate'!$D$27:$D$751,1,0)</f>
        <v>069MPI1230100004</v>
      </c>
      <c r="K1676">
        <v>0</v>
      </c>
      <c r="L1676">
        <v>43835617</v>
      </c>
      <c r="M1676" s="138">
        <f t="shared" si="80"/>
        <v>-43835617</v>
      </c>
      <c r="N1676" t="s">
        <v>178</v>
      </c>
      <c r="P1676" t="s">
        <v>3839</v>
      </c>
      <c r="R1676" t="s">
        <v>3808</v>
      </c>
    </row>
    <row r="1677" spans="1:18" hidden="1">
      <c r="A1677">
        <v>1676</v>
      </c>
      <c r="B1677">
        <v>69</v>
      </c>
      <c r="D1677">
        <v>701000002</v>
      </c>
      <c r="E1677" s="139">
        <v>44964</v>
      </c>
      <c r="F1677">
        <f t="shared" si="78"/>
        <v>2</v>
      </c>
      <c r="G1677" s="139">
        <v>44964</v>
      </c>
      <c r="H1677">
        <f t="shared" si="79"/>
        <v>16</v>
      </c>
      <c r="I1677" t="s">
        <v>1854</v>
      </c>
      <c r="J1677" t="str">
        <f>VLOOKUP(I1677,'C701- Recalculate'!$D$27:$D$751,1,0)</f>
        <v>069MPI1230380017</v>
      </c>
      <c r="K1677">
        <v>0</v>
      </c>
      <c r="L1677">
        <v>15890411</v>
      </c>
      <c r="M1677" s="138">
        <f t="shared" si="80"/>
        <v>-15890411</v>
      </c>
      <c r="N1677" t="s">
        <v>178</v>
      </c>
      <c r="P1677" t="s">
        <v>3839</v>
      </c>
      <c r="R1677" t="s">
        <v>3808</v>
      </c>
    </row>
    <row r="1678" spans="1:18" hidden="1">
      <c r="A1678">
        <v>1677</v>
      </c>
      <c r="B1678">
        <v>69</v>
      </c>
      <c r="D1678">
        <v>701000002</v>
      </c>
      <c r="E1678" s="139">
        <v>44965</v>
      </c>
      <c r="F1678">
        <f t="shared" si="78"/>
        <v>2</v>
      </c>
      <c r="G1678" s="139">
        <v>44965</v>
      </c>
      <c r="H1678">
        <f t="shared" si="79"/>
        <v>16</v>
      </c>
      <c r="I1678" t="s">
        <v>1627</v>
      </c>
      <c r="J1678" t="str">
        <f>VLOOKUP(I1678,'C701- Recalculate'!$D$27:$D$751,1,0)</f>
        <v>069MPI1223530001</v>
      </c>
      <c r="K1678">
        <v>0</v>
      </c>
      <c r="L1678">
        <v>48219178</v>
      </c>
      <c r="M1678" s="138">
        <f t="shared" si="80"/>
        <v>-48219178</v>
      </c>
      <c r="N1678" t="s">
        <v>178</v>
      </c>
      <c r="P1678" t="s">
        <v>3839</v>
      </c>
      <c r="R1678" t="s">
        <v>3808</v>
      </c>
    </row>
    <row r="1679" spans="1:18" hidden="1">
      <c r="A1679">
        <v>1678</v>
      </c>
      <c r="B1679">
        <v>69</v>
      </c>
      <c r="D1679">
        <v>701000002</v>
      </c>
      <c r="E1679" s="139">
        <v>44966</v>
      </c>
      <c r="F1679">
        <f t="shared" si="78"/>
        <v>2</v>
      </c>
      <c r="G1679" s="139">
        <v>44966</v>
      </c>
      <c r="H1679">
        <f t="shared" si="79"/>
        <v>16</v>
      </c>
      <c r="I1679" t="s">
        <v>1731</v>
      </c>
      <c r="J1679" t="str">
        <f>VLOOKUP(I1679,'C701- Recalculate'!$D$27:$D$751,1,0)</f>
        <v>069MPI1230040002</v>
      </c>
      <c r="K1679">
        <v>0</v>
      </c>
      <c r="L1679">
        <v>44931506</v>
      </c>
      <c r="M1679" s="138">
        <f t="shared" si="80"/>
        <v>-44931506</v>
      </c>
      <c r="N1679" t="s">
        <v>178</v>
      </c>
      <c r="P1679" t="s">
        <v>3839</v>
      </c>
      <c r="R1679" t="s">
        <v>3808</v>
      </c>
    </row>
    <row r="1680" spans="1:18" hidden="1">
      <c r="A1680">
        <v>1679</v>
      </c>
      <c r="B1680">
        <v>69</v>
      </c>
      <c r="D1680">
        <v>701000002</v>
      </c>
      <c r="E1680" s="139">
        <v>44966</v>
      </c>
      <c r="F1680">
        <f t="shared" si="78"/>
        <v>2</v>
      </c>
      <c r="G1680" s="139">
        <v>44966</v>
      </c>
      <c r="H1680">
        <f t="shared" si="79"/>
        <v>16</v>
      </c>
      <c r="I1680" t="s">
        <v>1760</v>
      </c>
      <c r="J1680" t="str">
        <f>VLOOKUP(I1680,'C701- Recalculate'!$D$27:$D$751,1,0)</f>
        <v>069MPI1230160003</v>
      </c>
      <c r="K1680">
        <v>0</v>
      </c>
      <c r="L1680">
        <v>43835616</v>
      </c>
      <c r="M1680" s="138">
        <f t="shared" si="80"/>
        <v>-43835616</v>
      </c>
      <c r="N1680" t="s">
        <v>178</v>
      </c>
      <c r="P1680" t="s">
        <v>3839</v>
      </c>
      <c r="R1680" t="s">
        <v>3808</v>
      </c>
    </row>
    <row r="1681" spans="1:18" hidden="1">
      <c r="A1681">
        <v>1680</v>
      </c>
      <c r="B1681">
        <v>69</v>
      </c>
      <c r="D1681">
        <v>701000002</v>
      </c>
      <c r="E1681" s="139">
        <v>44966</v>
      </c>
      <c r="F1681">
        <f t="shared" si="78"/>
        <v>2</v>
      </c>
      <c r="G1681" s="139">
        <v>44966</v>
      </c>
      <c r="H1681">
        <f t="shared" si="79"/>
        <v>16</v>
      </c>
      <c r="I1681" t="s">
        <v>1938</v>
      </c>
      <c r="J1681" t="str">
        <f>VLOOKUP(I1681,'C701- Recalculate'!$D$27:$D$751,1,0)</f>
        <v>069MPI1230400001</v>
      </c>
      <c r="K1681">
        <v>0</v>
      </c>
      <c r="L1681">
        <v>14794521</v>
      </c>
      <c r="M1681" s="138">
        <f t="shared" si="80"/>
        <v>-14794521</v>
      </c>
      <c r="N1681" t="s">
        <v>178</v>
      </c>
      <c r="P1681" t="s">
        <v>3839</v>
      </c>
      <c r="R1681" t="s">
        <v>3808</v>
      </c>
    </row>
    <row r="1682" spans="1:18" hidden="1">
      <c r="A1682">
        <v>1681</v>
      </c>
      <c r="B1682">
        <v>69</v>
      </c>
      <c r="D1682">
        <v>701000002</v>
      </c>
      <c r="E1682" s="139">
        <v>44966</v>
      </c>
      <c r="F1682">
        <f t="shared" si="78"/>
        <v>2</v>
      </c>
      <c r="G1682" s="139">
        <v>44966</v>
      </c>
      <c r="H1682">
        <f t="shared" si="79"/>
        <v>16</v>
      </c>
      <c r="I1682" t="s">
        <v>1941</v>
      </c>
      <c r="J1682" t="str">
        <f>VLOOKUP(I1682,'C701- Recalculate'!$D$27:$D$751,1,0)</f>
        <v>069MPI1230400005</v>
      </c>
      <c r="K1682">
        <v>0</v>
      </c>
      <c r="L1682">
        <v>14246575</v>
      </c>
      <c r="M1682" s="138">
        <f t="shared" si="80"/>
        <v>-14246575</v>
      </c>
      <c r="N1682" t="s">
        <v>178</v>
      </c>
      <c r="P1682" t="s">
        <v>3839</v>
      </c>
      <c r="R1682" t="s">
        <v>3808</v>
      </c>
    </row>
    <row r="1683" spans="1:18" hidden="1">
      <c r="A1683">
        <v>1682</v>
      </c>
      <c r="B1683">
        <v>69</v>
      </c>
      <c r="D1683">
        <v>701000002</v>
      </c>
      <c r="E1683" s="139">
        <v>44966</v>
      </c>
      <c r="F1683">
        <f t="shared" si="78"/>
        <v>2</v>
      </c>
      <c r="G1683" s="139">
        <v>44966</v>
      </c>
      <c r="H1683">
        <f t="shared" si="79"/>
        <v>16</v>
      </c>
      <c r="I1683" t="s">
        <v>1914</v>
      </c>
      <c r="J1683" t="str">
        <f>VLOOKUP(I1683,'C701- Recalculate'!$D$27:$D$751,1,0)</f>
        <v>069MPI1230400007</v>
      </c>
      <c r="K1683">
        <v>0</v>
      </c>
      <c r="L1683">
        <v>21369863</v>
      </c>
      <c r="M1683" s="138">
        <f t="shared" si="80"/>
        <v>-21369863</v>
      </c>
      <c r="N1683" t="s">
        <v>178</v>
      </c>
      <c r="P1683" t="s">
        <v>3839</v>
      </c>
      <c r="R1683" t="s">
        <v>3808</v>
      </c>
    </row>
    <row r="1684" spans="1:18" hidden="1">
      <c r="A1684">
        <v>1683</v>
      </c>
      <c r="B1684">
        <v>69</v>
      </c>
      <c r="D1684">
        <v>701000002</v>
      </c>
      <c r="E1684" s="139">
        <v>44995</v>
      </c>
      <c r="F1684">
        <f t="shared" si="78"/>
        <v>3</v>
      </c>
      <c r="G1684" s="139">
        <v>44995</v>
      </c>
      <c r="H1684">
        <f t="shared" si="79"/>
        <v>16</v>
      </c>
      <c r="I1684" t="s">
        <v>2109</v>
      </c>
      <c r="J1684" t="str">
        <f>VLOOKUP(I1684,'C701- Recalculate'!$D$27:$D$751,1,0)</f>
        <v>069MPI1230480006</v>
      </c>
      <c r="K1684">
        <v>0</v>
      </c>
      <c r="L1684">
        <v>73424658</v>
      </c>
      <c r="M1684" s="138">
        <f t="shared" si="80"/>
        <v>-73424658</v>
      </c>
      <c r="N1684" t="s">
        <v>178</v>
      </c>
      <c r="P1684" t="s">
        <v>3839</v>
      </c>
      <c r="R1684" t="s">
        <v>3808</v>
      </c>
    </row>
    <row r="1685" spans="1:18" hidden="1">
      <c r="A1685">
        <v>1684</v>
      </c>
      <c r="B1685">
        <v>69</v>
      </c>
      <c r="D1685">
        <v>701000002</v>
      </c>
      <c r="E1685" s="139">
        <v>44995</v>
      </c>
      <c r="F1685">
        <f t="shared" si="78"/>
        <v>3</v>
      </c>
      <c r="G1685" s="139">
        <v>44995</v>
      </c>
      <c r="H1685">
        <f t="shared" si="79"/>
        <v>16</v>
      </c>
      <c r="I1685" t="s">
        <v>2161</v>
      </c>
      <c r="J1685" t="str">
        <f>VLOOKUP(I1685,'C701- Recalculate'!$D$27:$D$751,1,0)</f>
        <v>069MPI1230510007</v>
      </c>
      <c r="K1685">
        <v>0</v>
      </c>
      <c r="L1685">
        <v>37260273</v>
      </c>
      <c r="M1685" s="138">
        <f t="shared" si="80"/>
        <v>-37260273</v>
      </c>
      <c r="N1685" t="s">
        <v>178</v>
      </c>
      <c r="P1685" t="s">
        <v>3839</v>
      </c>
      <c r="R1685" t="s">
        <v>3808</v>
      </c>
    </row>
    <row r="1686" spans="1:18" hidden="1">
      <c r="A1686">
        <v>1685</v>
      </c>
      <c r="B1686">
        <v>69</v>
      </c>
      <c r="D1686">
        <v>701000002</v>
      </c>
      <c r="E1686" s="139">
        <v>44995</v>
      </c>
      <c r="F1686">
        <f t="shared" si="78"/>
        <v>3</v>
      </c>
      <c r="G1686" s="139">
        <v>44995</v>
      </c>
      <c r="H1686">
        <f t="shared" si="79"/>
        <v>16</v>
      </c>
      <c r="I1686" t="s">
        <v>2183</v>
      </c>
      <c r="J1686" t="str">
        <f>VLOOKUP(I1686,'C701- Recalculate'!$D$27:$D$751,1,0)</f>
        <v>069MPI1230520006</v>
      </c>
      <c r="K1686">
        <v>0</v>
      </c>
      <c r="L1686">
        <v>56164383</v>
      </c>
      <c r="M1686" s="138">
        <f t="shared" si="80"/>
        <v>-56164383</v>
      </c>
      <c r="N1686" t="s">
        <v>178</v>
      </c>
      <c r="P1686" t="s">
        <v>3839</v>
      </c>
      <c r="R1686" t="s">
        <v>3808</v>
      </c>
    </row>
    <row r="1687" spans="1:18" hidden="1">
      <c r="A1687">
        <v>1686</v>
      </c>
      <c r="B1687">
        <v>69</v>
      </c>
      <c r="D1687">
        <v>701000002</v>
      </c>
      <c r="E1687" s="139">
        <v>44998</v>
      </c>
      <c r="F1687">
        <f t="shared" si="78"/>
        <v>3</v>
      </c>
      <c r="G1687" s="139">
        <v>44998</v>
      </c>
      <c r="H1687">
        <f t="shared" si="79"/>
        <v>16</v>
      </c>
      <c r="I1687" t="s">
        <v>2048</v>
      </c>
      <c r="J1687" t="str">
        <f>VLOOKUP(I1687,'C701- Recalculate'!$D$27:$D$751,1,0)</f>
        <v>069MPI1230460005</v>
      </c>
      <c r="K1687">
        <v>0</v>
      </c>
      <c r="L1687">
        <v>108219178</v>
      </c>
      <c r="M1687" s="138">
        <f t="shared" si="80"/>
        <v>-108219178</v>
      </c>
      <c r="N1687" t="s">
        <v>178</v>
      </c>
      <c r="P1687" t="s">
        <v>3839</v>
      </c>
      <c r="R1687" t="s">
        <v>3808</v>
      </c>
    </row>
    <row r="1688" spans="1:18" hidden="1">
      <c r="A1688">
        <v>1687</v>
      </c>
      <c r="B1688">
        <v>69</v>
      </c>
      <c r="D1688">
        <v>701000002</v>
      </c>
      <c r="E1688" s="139">
        <v>44998</v>
      </c>
      <c r="F1688">
        <f t="shared" si="78"/>
        <v>3</v>
      </c>
      <c r="G1688" s="139">
        <v>44998</v>
      </c>
      <c r="H1688">
        <f t="shared" si="79"/>
        <v>16</v>
      </c>
      <c r="I1688" t="s">
        <v>2055</v>
      </c>
      <c r="J1688" t="str">
        <f>VLOOKUP(I1688,'C701- Recalculate'!$D$27:$D$751,1,0)</f>
        <v>069MPI1230460006</v>
      </c>
      <c r="K1688">
        <v>0</v>
      </c>
      <c r="L1688">
        <v>108219178</v>
      </c>
      <c r="M1688" s="138">
        <f t="shared" si="80"/>
        <v>-108219178</v>
      </c>
      <c r="N1688" t="s">
        <v>178</v>
      </c>
      <c r="P1688" t="s">
        <v>3839</v>
      </c>
      <c r="R1688" t="s">
        <v>3808</v>
      </c>
    </row>
    <row r="1689" spans="1:18" hidden="1">
      <c r="A1689">
        <v>1688</v>
      </c>
      <c r="B1689">
        <v>69</v>
      </c>
      <c r="D1689">
        <v>701000002</v>
      </c>
      <c r="E1689" s="139">
        <v>44998</v>
      </c>
      <c r="F1689">
        <f t="shared" si="78"/>
        <v>3</v>
      </c>
      <c r="G1689" s="139">
        <v>44998</v>
      </c>
      <c r="H1689">
        <f t="shared" si="79"/>
        <v>16</v>
      </c>
      <c r="I1689" t="s">
        <v>2161</v>
      </c>
      <c r="J1689" t="str">
        <f>VLOOKUP(I1689,'C701- Recalculate'!$D$27:$D$751,1,0)</f>
        <v>069MPI1230510007</v>
      </c>
      <c r="K1689">
        <v>0</v>
      </c>
      <c r="L1689">
        <v>74520548</v>
      </c>
      <c r="M1689" s="138">
        <f t="shared" si="80"/>
        <v>-74520548</v>
      </c>
      <c r="N1689" t="s">
        <v>178</v>
      </c>
      <c r="P1689" t="s">
        <v>3839</v>
      </c>
      <c r="R1689" t="s">
        <v>3808</v>
      </c>
    </row>
    <row r="1690" spans="1:18" hidden="1">
      <c r="A1690">
        <v>1689</v>
      </c>
      <c r="B1690">
        <v>69</v>
      </c>
      <c r="D1690">
        <v>701000002</v>
      </c>
      <c r="E1690" s="139">
        <v>44998</v>
      </c>
      <c r="F1690">
        <f t="shared" si="78"/>
        <v>3</v>
      </c>
      <c r="G1690" s="139">
        <v>44998</v>
      </c>
      <c r="H1690">
        <f t="shared" si="79"/>
        <v>16</v>
      </c>
      <c r="I1690" t="s">
        <v>2183</v>
      </c>
      <c r="J1690" t="str">
        <f>VLOOKUP(I1690,'C701- Recalculate'!$D$27:$D$751,1,0)</f>
        <v>069MPI1230520006</v>
      </c>
      <c r="K1690">
        <v>0</v>
      </c>
      <c r="L1690">
        <v>56164384</v>
      </c>
      <c r="M1690" s="138">
        <f t="shared" si="80"/>
        <v>-56164384</v>
      </c>
      <c r="N1690" t="s">
        <v>178</v>
      </c>
      <c r="P1690" t="s">
        <v>3839</v>
      </c>
      <c r="R1690" t="s">
        <v>3808</v>
      </c>
    </row>
    <row r="1691" spans="1:18" hidden="1">
      <c r="A1691">
        <v>1690</v>
      </c>
      <c r="B1691">
        <v>69</v>
      </c>
      <c r="D1691">
        <v>701000002</v>
      </c>
      <c r="E1691" s="139">
        <v>44998</v>
      </c>
      <c r="F1691">
        <f t="shared" si="78"/>
        <v>3</v>
      </c>
      <c r="G1691" s="139">
        <v>44998</v>
      </c>
      <c r="H1691">
        <f t="shared" si="79"/>
        <v>16</v>
      </c>
      <c r="I1691" t="s">
        <v>2171</v>
      </c>
      <c r="J1691" t="str">
        <f>VLOOKUP(I1691,'C701- Recalculate'!$D$27:$D$751,1,0)</f>
        <v>069MPI1230520007</v>
      </c>
      <c r="K1691">
        <v>0</v>
      </c>
      <c r="L1691">
        <v>112328767</v>
      </c>
      <c r="M1691" s="138">
        <f t="shared" si="80"/>
        <v>-112328767</v>
      </c>
      <c r="N1691" t="s">
        <v>178</v>
      </c>
      <c r="P1691" t="s">
        <v>3839</v>
      </c>
      <c r="R1691" t="s">
        <v>3808</v>
      </c>
    </row>
    <row r="1692" spans="1:18" hidden="1">
      <c r="A1692">
        <v>1691</v>
      </c>
      <c r="B1692">
        <v>69</v>
      </c>
      <c r="D1692">
        <v>701000002</v>
      </c>
      <c r="E1692" s="139">
        <v>45000</v>
      </c>
      <c r="F1692">
        <f t="shared" si="78"/>
        <v>3</v>
      </c>
      <c r="G1692" s="139">
        <v>45000</v>
      </c>
      <c r="H1692">
        <f t="shared" si="79"/>
        <v>16</v>
      </c>
      <c r="I1692" t="s">
        <v>2183</v>
      </c>
      <c r="J1692" t="str">
        <f>VLOOKUP(I1692,'C701- Recalculate'!$D$27:$D$751,1,0)</f>
        <v>069MPI1230520006</v>
      </c>
      <c r="K1692">
        <v>0</v>
      </c>
      <c r="L1692">
        <v>56164384</v>
      </c>
      <c r="M1692" s="138">
        <f t="shared" si="80"/>
        <v>-56164384</v>
      </c>
      <c r="N1692" t="s">
        <v>178</v>
      </c>
      <c r="P1692" t="s">
        <v>3839</v>
      </c>
      <c r="R1692" t="s">
        <v>3808</v>
      </c>
    </row>
    <row r="1693" spans="1:18" hidden="1">
      <c r="A1693">
        <v>1692</v>
      </c>
      <c r="B1693">
        <v>69</v>
      </c>
      <c r="D1693">
        <v>701000002</v>
      </c>
      <c r="E1693" s="139">
        <v>45000</v>
      </c>
      <c r="F1693">
        <f t="shared" si="78"/>
        <v>3</v>
      </c>
      <c r="G1693" s="139">
        <v>45000</v>
      </c>
      <c r="H1693">
        <f t="shared" si="79"/>
        <v>16</v>
      </c>
      <c r="I1693" t="s">
        <v>2265</v>
      </c>
      <c r="J1693" t="str">
        <f>VLOOKUP(I1693,'C701- Recalculate'!$D$27:$D$751,1,0)</f>
        <v>069MPI1230740001</v>
      </c>
      <c r="K1693">
        <v>0</v>
      </c>
      <c r="L1693">
        <v>29315068</v>
      </c>
      <c r="M1693" s="138">
        <f t="shared" si="80"/>
        <v>-29315068</v>
      </c>
      <c r="N1693" t="s">
        <v>178</v>
      </c>
      <c r="P1693" t="s">
        <v>3839</v>
      </c>
      <c r="R1693" t="s">
        <v>3808</v>
      </c>
    </row>
    <row r="1694" spans="1:18" hidden="1">
      <c r="A1694">
        <v>1693</v>
      </c>
      <c r="B1694">
        <v>69</v>
      </c>
      <c r="D1694">
        <v>701000002</v>
      </c>
      <c r="E1694" s="139">
        <v>45001</v>
      </c>
      <c r="F1694">
        <f t="shared" si="78"/>
        <v>3</v>
      </c>
      <c r="G1694" s="139">
        <v>45001</v>
      </c>
      <c r="H1694">
        <f t="shared" si="79"/>
        <v>16</v>
      </c>
      <c r="I1694" t="s">
        <v>1893</v>
      </c>
      <c r="J1694" t="str">
        <f>VLOOKUP(I1694,'C701- Recalculate'!$D$27:$D$751,1,0)</f>
        <v>069MPI1230390003</v>
      </c>
      <c r="K1694">
        <v>0</v>
      </c>
      <c r="L1694">
        <v>48493150</v>
      </c>
      <c r="M1694" s="138">
        <f t="shared" si="80"/>
        <v>-48493150</v>
      </c>
      <c r="N1694" t="s">
        <v>178</v>
      </c>
      <c r="P1694" t="s">
        <v>3839</v>
      </c>
      <c r="R1694" t="s">
        <v>3808</v>
      </c>
    </row>
    <row r="1695" spans="1:18" hidden="1">
      <c r="A1695">
        <v>1694</v>
      </c>
      <c r="B1695">
        <v>69</v>
      </c>
      <c r="D1695">
        <v>701000002</v>
      </c>
      <c r="E1695" s="139">
        <v>45001</v>
      </c>
      <c r="F1695">
        <f t="shared" si="78"/>
        <v>3</v>
      </c>
      <c r="G1695" s="139">
        <v>45001</v>
      </c>
      <c r="H1695">
        <f t="shared" si="79"/>
        <v>16</v>
      </c>
      <c r="I1695" t="s">
        <v>2109</v>
      </c>
      <c r="J1695" t="str">
        <f>VLOOKUP(I1695,'C701- Recalculate'!$D$27:$D$751,1,0)</f>
        <v>069MPI1230480006</v>
      </c>
      <c r="K1695">
        <v>0</v>
      </c>
      <c r="L1695">
        <v>73424658</v>
      </c>
      <c r="M1695" s="138">
        <f t="shared" si="80"/>
        <v>-73424658</v>
      </c>
      <c r="N1695" t="s">
        <v>178</v>
      </c>
      <c r="P1695" t="s">
        <v>3839</v>
      </c>
      <c r="R1695" t="s">
        <v>3808</v>
      </c>
    </row>
    <row r="1696" spans="1:18" hidden="1">
      <c r="A1696">
        <v>1695</v>
      </c>
      <c r="B1696">
        <v>69</v>
      </c>
      <c r="D1696">
        <v>701000002</v>
      </c>
      <c r="E1696" s="139">
        <v>45001</v>
      </c>
      <c r="F1696">
        <f t="shared" si="78"/>
        <v>3</v>
      </c>
      <c r="G1696" s="139">
        <v>45001</v>
      </c>
      <c r="H1696">
        <f t="shared" si="79"/>
        <v>16</v>
      </c>
      <c r="I1696" t="s">
        <v>2135</v>
      </c>
      <c r="J1696" t="str">
        <f>VLOOKUP(I1696,'C701- Recalculate'!$D$27:$D$751,1,0)</f>
        <v>069MPI1230480010</v>
      </c>
      <c r="K1696">
        <v>0</v>
      </c>
      <c r="L1696">
        <v>44520547</v>
      </c>
      <c r="M1696" s="138">
        <f t="shared" si="80"/>
        <v>-44520547</v>
      </c>
      <c r="N1696" t="s">
        <v>178</v>
      </c>
      <c r="P1696" t="s">
        <v>3839</v>
      </c>
      <c r="R1696" t="s">
        <v>3808</v>
      </c>
    </row>
    <row r="1697" spans="1:18" hidden="1">
      <c r="A1697">
        <v>1696</v>
      </c>
      <c r="B1697">
        <v>69</v>
      </c>
      <c r="D1697">
        <v>701000002</v>
      </c>
      <c r="E1697" s="139">
        <v>45001</v>
      </c>
      <c r="F1697">
        <f t="shared" si="78"/>
        <v>3</v>
      </c>
      <c r="G1697" s="139">
        <v>45001</v>
      </c>
      <c r="H1697">
        <f t="shared" si="79"/>
        <v>16</v>
      </c>
      <c r="I1697" t="s">
        <v>2183</v>
      </c>
      <c r="J1697" t="str">
        <f>VLOOKUP(I1697,'C701- Recalculate'!$D$27:$D$751,1,0)</f>
        <v>069MPI1230520006</v>
      </c>
      <c r="K1697">
        <v>0</v>
      </c>
      <c r="L1697">
        <v>56164383</v>
      </c>
      <c r="M1697" s="138">
        <f t="shared" si="80"/>
        <v>-56164383</v>
      </c>
      <c r="N1697" t="s">
        <v>178</v>
      </c>
      <c r="P1697" t="s">
        <v>3839</v>
      </c>
      <c r="R1697" t="s">
        <v>3808</v>
      </c>
    </row>
    <row r="1698" spans="1:18" hidden="1">
      <c r="A1698">
        <v>1697</v>
      </c>
      <c r="B1698">
        <v>69</v>
      </c>
      <c r="D1698">
        <v>701000002</v>
      </c>
      <c r="E1698" s="139">
        <v>44987</v>
      </c>
      <c r="F1698">
        <f t="shared" si="78"/>
        <v>3</v>
      </c>
      <c r="G1698" s="139">
        <v>44987</v>
      </c>
      <c r="H1698">
        <f t="shared" si="79"/>
        <v>16</v>
      </c>
      <c r="I1698" t="s">
        <v>2232</v>
      </c>
      <c r="J1698" t="str">
        <f>VLOOKUP(I1698,'C701- Recalculate'!$D$27:$D$751,1,0)</f>
        <v>069MPI1230610001</v>
      </c>
      <c r="K1698">
        <v>0</v>
      </c>
      <c r="L1698">
        <v>18082192</v>
      </c>
      <c r="M1698" s="138">
        <f t="shared" si="80"/>
        <v>-18082192</v>
      </c>
      <c r="N1698" t="s">
        <v>178</v>
      </c>
      <c r="P1698" t="s">
        <v>3839</v>
      </c>
      <c r="R1698" t="s">
        <v>3808</v>
      </c>
    </row>
    <row r="1699" spans="1:18" hidden="1">
      <c r="A1699">
        <v>1698</v>
      </c>
      <c r="B1699">
        <v>69</v>
      </c>
      <c r="D1699">
        <v>701000002</v>
      </c>
      <c r="E1699" s="139">
        <v>45005</v>
      </c>
      <c r="F1699">
        <f t="shared" si="78"/>
        <v>3</v>
      </c>
      <c r="G1699" s="139">
        <v>45005</v>
      </c>
      <c r="H1699">
        <f t="shared" si="79"/>
        <v>16</v>
      </c>
      <c r="I1699" t="s">
        <v>2048</v>
      </c>
      <c r="J1699" t="str">
        <f>VLOOKUP(I1699,'C701- Recalculate'!$D$27:$D$751,1,0)</f>
        <v>069MPI1230460005</v>
      </c>
      <c r="K1699">
        <v>0</v>
      </c>
      <c r="L1699">
        <v>54109589</v>
      </c>
      <c r="M1699" s="138">
        <f t="shared" si="80"/>
        <v>-54109589</v>
      </c>
      <c r="N1699" t="s">
        <v>178</v>
      </c>
      <c r="P1699" t="s">
        <v>3839</v>
      </c>
      <c r="R1699" t="s">
        <v>3808</v>
      </c>
    </row>
    <row r="1700" spans="1:18" hidden="1">
      <c r="A1700">
        <v>1699</v>
      </c>
      <c r="B1700">
        <v>69</v>
      </c>
      <c r="D1700">
        <v>701000002</v>
      </c>
      <c r="E1700" s="139">
        <v>45040</v>
      </c>
      <c r="F1700">
        <f t="shared" si="78"/>
        <v>4</v>
      </c>
      <c r="G1700" s="139">
        <v>45040</v>
      </c>
      <c r="H1700">
        <f t="shared" si="79"/>
        <v>16</v>
      </c>
      <c r="I1700" t="s">
        <v>2393</v>
      </c>
      <c r="J1700" t="str">
        <f>VLOOKUP(I1700,'C701- Recalculate'!$D$27:$D$751,1,0)</f>
        <v>069MPI1231080002</v>
      </c>
      <c r="K1700">
        <v>0</v>
      </c>
      <c r="L1700">
        <v>125808220</v>
      </c>
      <c r="M1700" s="138">
        <f t="shared" si="80"/>
        <v>-125808220</v>
      </c>
      <c r="N1700" t="s">
        <v>178</v>
      </c>
      <c r="P1700" t="s">
        <v>3839</v>
      </c>
      <c r="R1700" t="s">
        <v>3808</v>
      </c>
    </row>
    <row r="1701" spans="1:18" hidden="1">
      <c r="A1701">
        <v>1700</v>
      </c>
      <c r="B1701">
        <v>69</v>
      </c>
      <c r="D1701">
        <v>701000002</v>
      </c>
      <c r="E1701" s="139">
        <v>45040</v>
      </c>
      <c r="F1701">
        <f t="shared" si="78"/>
        <v>4</v>
      </c>
      <c r="G1701" s="139">
        <v>45040</v>
      </c>
      <c r="H1701">
        <f t="shared" si="79"/>
        <v>16</v>
      </c>
      <c r="I1701" t="s">
        <v>2393</v>
      </c>
      <c r="J1701" t="str">
        <f>VLOOKUP(I1701,'C701- Recalculate'!$D$27:$D$751,1,0)</f>
        <v>069MPI1231080002</v>
      </c>
      <c r="K1701">
        <v>0</v>
      </c>
      <c r="L1701">
        <v>62904109</v>
      </c>
      <c r="M1701" s="138">
        <f t="shared" si="80"/>
        <v>-62904109</v>
      </c>
      <c r="N1701" t="s">
        <v>178</v>
      </c>
      <c r="P1701" t="s">
        <v>3839</v>
      </c>
      <c r="R1701" t="s">
        <v>3808</v>
      </c>
    </row>
    <row r="1702" spans="1:18" hidden="1">
      <c r="A1702">
        <v>1701</v>
      </c>
      <c r="B1702">
        <v>69</v>
      </c>
      <c r="D1702">
        <v>701000002</v>
      </c>
      <c r="E1702" s="139">
        <v>45041</v>
      </c>
      <c r="F1702">
        <f t="shared" si="78"/>
        <v>4</v>
      </c>
      <c r="G1702" s="139">
        <v>45041</v>
      </c>
      <c r="H1702">
        <f t="shared" si="79"/>
        <v>16</v>
      </c>
      <c r="I1702" t="s">
        <v>1893</v>
      </c>
      <c r="J1702" t="str">
        <f>VLOOKUP(I1702,'C701- Recalculate'!$D$27:$D$751,1,0)</f>
        <v>069MPI1230390003</v>
      </c>
      <c r="K1702">
        <v>0</v>
      </c>
      <c r="L1702">
        <v>48493151</v>
      </c>
      <c r="M1702" s="138">
        <f t="shared" si="80"/>
        <v>-48493151</v>
      </c>
      <c r="N1702" t="s">
        <v>178</v>
      </c>
      <c r="P1702" t="s">
        <v>3839</v>
      </c>
      <c r="R1702" t="s">
        <v>3808</v>
      </c>
    </row>
    <row r="1703" spans="1:18" hidden="1">
      <c r="A1703">
        <v>1702</v>
      </c>
      <c r="B1703">
        <v>69</v>
      </c>
      <c r="D1703">
        <v>701000002</v>
      </c>
      <c r="E1703" s="139">
        <v>45041</v>
      </c>
      <c r="F1703">
        <f t="shared" si="78"/>
        <v>4</v>
      </c>
      <c r="G1703" s="139">
        <v>45041</v>
      </c>
      <c r="H1703">
        <f t="shared" si="79"/>
        <v>16</v>
      </c>
      <c r="I1703" t="s">
        <v>2390</v>
      </c>
      <c r="J1703" t="str">
        <f>VLOOKUP(I1703,'C701- Recalculate'!$D$27:$D$751,1,0)</f>
        <v>069MPI1231080001</v>
      </c>
      <c r="K1703">
        <v>0</v>
      </c>
      <c r="L1703">
        <v>49424657</v>
      </c>
      <c r="M1703" s="138">
        <f t="shared" si="80"/>
        <v>-49424657</v>
      </c>
      <c r="N1703" t="s">
        <v>178</v>
      </c>
      <c r="P1703" t="s">
        <v>3839</v>
      </c>
      <c r="R1703" t="s">
        <v>3808</v>
      </c>
    </row>
    <row r="1704" spans="1:18" hidden="1">
      <c r="A1704">
        <v>1703</v>
      </c>
      <c r="B1704">
        <v>69</v>
      </c>
      <c r="D1704">
        <v>701000002</v>
      </c>
      <c r="E1704" s="139">
        <v>45042</v>
      </c>
      <c r="F1704">
        <f t="shared" si="78"/>
        <v>4</v>
      </c>
      <c r="G1704" s="139">
        <v>45042</v>
      </c>
      <c r="H1704">
        <f t="shared" si="79"/>
        <v>16</v>
      </c>
      <c r="I1704" t="s">
        <v>1890</v>
      </c>
      <c r="J1704" t="str">
        <f>VLOOKUP(I1704,'C701- Recalculate'!$D$27:$D$751,1,0)</f>
        <v>069MPI1230390002</v>
      </c>
      <c r="K1704">
        <v>0</v>
      </c>
      <c r="L1704">
        <v>48493150</v>
      </c>
      <c r="M1704" s="138">
        <f t="shared" si="80"/>
        <v>-48493150</v>
      </c>
      <c r="N1704" t="s">
        <v>178</v>
      </c>
      <c r="P1704" t="s">
        <v>3839</v>
      </c>
      <c r="R1704" t="s">
        <v>3808</v>
      </c>
    </row>
    <row r="1705" spans="1:18" hidden="1">
      <c r="A1705">
        <v>1704</v>
      </c>
      <c r="B1705">
        <v>69</v>
      </c>
      <c r="D1705">
        <v>701000002</v>
      </c>
      <c r="E1705" s="139">
        <v>45042</v>
      </c>
      <c r="F1705">
        <f t="shared" si="78"/>
        <v>4</v>
      </c>
      <c r="G1705" s="139">
        <v>45042</v>
      </c>
      <c r="H1705">
        <f t="shared" si="79"/>
        <v>16</v>
      </c>
      <c r="I1705" t="s">
        <v>2048</v>
      </c>
      <c r="J1705" t="str">
        <f>VLOOKUP(I1705,'C701- Recalculate'!$D$27:$D$751,1,0)</f>
        <v>069MPI1230460005</v>
      </c>
      <c r="K1705">
        <v>0</v>
      </c>
      <c r="L1705">
        <v>54109589</v>
      </c>
      <c r="M1705" s="138">
        <f t="shared" si="80"/>
        <v>-54109589</v>
      </c>
      <c r="N1705" t="s">
        <v>178</v>
      </c>
      <c r="P1705" t="s">
        <v>3839</v>
      </c>
      <c r="R1705" t="s">
        <v>3808</v>
      </c>
    </row>
    <row r="1706" spans="1:18" hidden="1">
      <c r="A1706">
        <v>1705</v>
      </c>
      <c r="B1706">
        <v>69</v>
      </c>
      <c r="D1706">
        <v>701000002</v>
      </c>
      <c r="E1706" s="139">
        <v>45042</v>
      </c>
      <c r="F1706">
        <f t="shared" si="78"/>
        <v>4</v>
      </c>
      <c r="G1706" s="139">
        <v>45042</v>
      </c>
      <c r="H1706">
        <f t="shared" si="79"/>
        <v>16</v>
      </c>
      <c r="I1706" t="s">
        <v>2055</v>
      </c>
      <c r="J1706" t="str">
        <f>VLOOKUP(I1706,'C701- Recalculate'!$D$27:$D$751,1,0)</f>
        <v>069MPI1230460006</v>
      </c>
      <c r="K1706">
        <v>0</v>
      </c>
      <c r="L1706">
        <v>54109589</v>
      </c>
      <c r="M1706" s="138">
        <f t="shared" si="80"/>
        <v>-54109589</v>
      </c>
      <c r="N1706" t="s">
        <v>178</v>
      </c>
      <c r="P1706" t="s">
        <v>3839</v>
      </c>
      <c r="R1706" t="s">
        <v>3808</v>
      </c>
    </row>
    <row r="1707" spans="1:18" hidden="1">
      <c r="A1707">
        <v>1706</v>
      </c>
      <c r="B1707">
        <v>69</v>
      </c>
      <c r="D1707">
        <v>701000002</v>
      </c>
      <c r="E1707" s="139">
        <v>45042</v>
      </c>
      <c r="F1707">
        <f t="shared" si="78"/>
        <v>4</v>
      </c>
      <c r="G1707" s="139">
        <v>45042</v>
      </c>
      <c r="H1707">
        <f t="shared" si="79"/>
        <v>16</v>
      </c>
      <c r="I1707" t="s">
        <v>2183</v>
      </c>
      <c r="J1707" t="str">
        <f>VLOOKUP(I1707,'C701- Recalculate'!$D$27:$D$751,1,0)</f>
        <v>069MPI1230520006</v>
      </c>
      <c r="K1707">
        <v>0</v>
      </c>
      <c r="L1707">
        <v>56164384</v>
      </c>
      <c r="M1707" s="138">
        <f t="shared" si="80"/>
        <v>-56164384</v>
      </c>
      <c r="N1707" t="s">
        <v>178</v>
      </c>
      <c r="P1707" t="s">
        <v>3839</v>
      </c>
      <c r="R1707" t="s">
        <v>3808</v>
      </c>
    </row>
    <row r="1708" spans="1:18" hidden="1">
      <c r="A1708">
        <v>1707</v>
      </c>
      <c r="B1708">
        <v>69</v>
      </c>
      <c r="D1708">
        <v>701000002</v>
      </c>
      <c r="E1708" s="139">
        <v>45044</v>
      </c>
      <c r="F1708">
        <f t="shared" si="78"/>
        <v>4</v>
      </c>
      <c r="G1708" s="139">
        <v>45044</v>
      </c>
      <c r="H1708">
        <f t="shared" si="79"/>
        <v>16</v>
      </c>
      <c r="I1708" t="s">
        <v>2171</v>
      </c>
      <c r="J1708" t="str">
        <f>VLOOKUP(I1708,'C701- Recalculate'!$D$27:$D$751,1,0)</f>
        <v>069MPI1230520007</v>
      </c>
      <c r="K1708">
        <v>0</v>
      </c>
      <c r="L1708">
        <v>168493151</v>
      </c>
      <c r="M1708" s="138">
        <f t="shared" si="80"/>
        <v>-168493151</v>
      </c>
      <c r="N1708" t="s">
        <v>178</v>
      </c>
      <c r="P1708" t="s">
        <v>3839</v>
      </c>
      <c r="R1708" t="s">
        <v>3808</v>
      </c>
    </row>
    <row r="1709" spans="1:18" hidden="1">
      <c r="A1709">
        <v>1708</v>
      </c>
      <c r="B1709">
        <v>69</v>
      </c>
      <c r="D1709">
        <v>701000002</v>
      </c>
      <c r="E1709" s="139">
        <v>45044</v>
      </c>
      <c r="F1709">
        <f t="shared" si="78"/>
        <v>4</v>
      </c>
      <c r="G1709" s="139">
        <v>45044</v>
      </c>
      <c r="H1709">
        <f t="shared" si="79"/>
        <v>16</v>
      </c>
      <c r="I1709" t="s">
        <v>2381</v>
      </c>
      <c r="J1709" t="str">
        <f>VLOOKUP(I1709,'C701- Recalculate'!$D$27:$D$751,1,0)</f>
        <v>069MPI1231040003</v>
      </c>
      <c r="K1709">
        <v>0</v>
      </c>
      <c r="L1709">
        <v>152876712</v>
      </c>
      <c r="M1709" s="138">
        <f t="shared" si="80"/>
        <v>-152876712</v>
      </c>
      <c r="N1709" t="s">
        <v>178</v>
      </c>
      <c r="P1709" t="s">
        <v>3839</v>
      </c>
      <c r="R1709" t="s">
        <v>3808</v>
      </c>
    </row>
    <row r="1710" spans="1:18" hidden="1">
      <c r="A1710">
        <v>1709</v>
      </c>
      <c r="B1710">
        <v>69</v>
      </c>
      <c r="D1710">
        <v>701000002</v>
      </c>
      <c r="E1710" s="139">
        <v>45044</v>
      </c>
      <c r="F1710">
        <f t="shared" si="78"/>
        <v>4</v>
      </c>
      <c r="G1710" s="139">
        <v>45044</v>
      </c>
      <c r="H1710">
        <f t="shared" si="79"/>
        <v>16</v>
      </c>
      <c r="I1710" t="s">
        <v>2408</v>
      </c>
      <c r="J1710" t="str">
        <f>VLOOKUP(I1710,'C701- Recalculate'!$D$27:$D$751,1,0)</f>
        <v>069MPI1231100001</v>
      </c>
      <c r="K1710">
        <v>0</v>
      </c>
      <c r="L1710">
        <v>211643835</v>
      </c>
      <c r="M1710" s="138">
        <f t="shared" si="80"/>
        <v>-211643835</v>
      </c>
      <c r="N1710" t="s">
        <v>178</v>
      </c>
      <c r="P1710" t="s">
        <v>3839</v>
      </c>
      <c r="R1710" t="s">
        <v>3808</v>
      </c>
    </row>
    <row r="1711" spans="1:18" hidden="1">
      <c r="A1711">
        <v>1710</v>
      </c>
      <c r="B1711">
        <v>69</v>
      </c>
      <c r="D1711">
        <v>701000002</v>
      </c>
      <c r="E1711" s="139">
        <v>45019</v>
      </c>
      <c r="F1711">
        <f t="shared" si="78"/>
        <v>4</v>
      </c>
      <c r="G1711" s="139">
        <v>45019</v>
      </c>
      <c r="H1711">
        <f t="shared" si="79"/>
        <v>16</v>
      </c>
      <c r="I1711" t="s">
        <v>1890</v>
      </c>
      <c r="J1711" t="str">
        <f>VLOOKUP(I1711,'C701- Recalculate'!$D$27:$D$751,1,0)</f>
        <v>069MPI1230390002</v>
      </c>
      <c r="K1711">
        <v>0</v>
      </c>
      <c r="L1711">
        <v>48493151</v>
      </c>
      <c r="M1711" s="138">
        <f t="shared" si="80"/>
        <v>-48493151</v>
      </c>
      <c r="N1711" t="s">
        <v>178</v>
      </c>
      <c r="P1711" t="s">
        <v>3839</v>
      </c>
      <c r="R1711" t="s">
        <v>3808</v>
      </c>
    </row>
    <row r="1712" spans="1:18" hidden="1">
      <c r="A1712">
        <v>1711</v>
      </c>
      <c r="B1712">
        <v>69</v>
      </c>
      <c r="D1712">
        <v>701000002</v>
      </c>
      <c r="E1712" s="139">
        <v>45019</v>
      </c>
      <c r="F1712">
        <f t="shared" si="78"/>
        <v>4</v>
      </c>
      <c r="G1712" s="139">
        <v>45019</v>
      </c>
      <c r="H1712">
        <f t="shared" si="79"/>
        <v>16</v>
      </c>
      <c r="I1712" t="s">
        <v>2055</v>
      </c>
      <c r="J1712" t="str">
        <f>VLOOKUP(I1712,'C701- Recalculate'!$D$27:$D$751,1,0)</f>
        <v>069MPI1230460006</v>
      </c>
      <c r="K1712">
        <v>0</v>
      </c>
      <c r="L1712">
        <v>54109589</v>
      </c>
      <c r="M1712" s="138">
        <f t="shared" si="80"/>
        <v>-54109589</v>
      </c>
      <c r="N1712" t="s">
        <v>178</v>
      </c>
      <c r="P1712" t="s">
        <v>3839</v>
      </c>
      <c r="R1712" t="s">
        <v>3808</v>
      </c>
    </row>
    <row r="1713" spans="1:18" hidden="1">
      <c r="A1713">
        <v>1712</v>
      </c>
      <c r="B1713">
        <v>69</v>
      </c>
      <c r="D1713">
        <v>701000002</v>
      </c>
      <c r="E1713" s="139">
        <v>45019</v>
      </c>
      <c r="F1713">
        <f t="shared" si="78"/>
        <v>4</v>
      </c>
      <c r="G1713" s="139">
        <v>45019</v>
      </c>
      <c r="H1713">
        <f t="shared" si="79"/>
        <v>16</v>
      </c>
      <c r="I1713" t="s">
        <v>2265</v>
      </c>
      <c r="J1713" t="str">
        <f>VLOOKUP(I1713,'C701- Recalculate'!$D$27:$D$751,1,0)</f>
        <v>069MPI1230740001</v>
      </c>
      <c r="K1713">
        <v>0</v>
      </c>
      <c r="L1713">
        <v>58630137</v>
      </c>
      <c r="M1713" s="138">
        <f t="shared" si="80"/>
        <v>-58630137</v>
      </c>
      <c r="N1713" t="s">
        <v>178</v>
      </c>
      <c r="P1713" t="s">
        <v>3839</v>
      </c>
      <c r="R1713" t="s">
        <v>3808</v>
      </c>
    </row>
    <row r="1714" spans="1:18" hidden="1">
      <c r="A1714">
        <v>1713</v>
      </c>
      <c r="B1714">
        <v>69</v>
      </c>
      <c r="D1714">
        <v>701000002</v>
      </c>
      <c r="E1714" s="139">
        <v>45019</v>
      </c>
      <c r="F1714">
        <f t="shared" si="78"/>
        <v>4</v>
      </c>
      <c r="G1714" s="139">
        <v>45019</v>
      </c>
      <c r="H1714">
        <f t="shared" si="79"/>
        <v>16</v>
      </c>
      <c r="I1714" t="s">
        <v>2273</v>
      </c>
      <c r="J1714" t="str">
        <f>VLOOKUP(I1714,'C701- Recalculate'!$D$27:$D$751,1,0)</f>
        <v>069MPI1230760004</v>
      </c>
      <c r="K1714">
        <v>0</v>
      </c>
      <c r="L1714">
        <v>100000000</v>
      </c>
      <c r="M1714" s="138">
        <f t="shared" si="80"/>
        <v>-100000000</v>
      </c>
      <c r="N1714" t="s">
        <v>178</v>
      </c>
      <c r="P1714" t="s">
        <v>3839</v>
      </c>
      <c r="R1714" t="s">
        <v>3808</v>
      </c>
    </row>
    <row r="1715" spans="1:18" hidden="1">
      <c r="A1715">
        <v>1714</v>
      </c>
      <c r="B1715">
        <v>69</v>
      </c>
      <c r="D1715">
        <v>701000002</v>
      </c>
      <c r="E1715" s="139">
        <v>45019</v>
      </c>
      <c r="F1715">
        <f t="shared" si="78"/>
        <v>4</v>
      </c>
      <c r="G1715" s="139">
        <v>45019</v>
      </c>
      <c r="H1715">
        <f t="shared" si="79"/>
        <v>16</v>
      </c>
      <c r="I1715" t="s">
        <v>2300</v>
      </c>
      <c r="J1715" t="str">
        <f>VLOOKUP(I1715,'C701- Recalculate'!$D$27:$D$751,1,0)</f>
        <v>069MPI1230810002</v>
      </c>
      <c r="K1715">
        <v>0</v>
      </c>
      <c r="L1715">
        <v>13972603</v>
      </c>
      <c r="M1715" s="138">
        <f t="shared" si="80"/>
        <v>-13972603</v>
      </c>
      <c r="N1715" t="s">
        <v>178</v>
      </c>
      <c r="P1715" t="s">
        <v>3839</v>
      </c>
      <c r="R1715" t="s">
        <v>3808</v>
      </c>
    </row>
    <row r="1716" spans="1:18" hidden="1">
      <c r="A1716">
        <v>1715</v>
      </c>
      <c r="B1716">
        <v>69</v>
      </c>
      <c r="D1716">
        <v>701000002</v>
      </c>
      <c r="E1716" s="139">
        <v>45020</v>
      </c>
      <c r="F1716">
        <f t="shared" si="78"/>
        <v>4</v>
      </c>
      <c r="G1716" s="139">
        <v>45020</v>
      </c>
      <c r="H1716">
        <f t="shared" si="79"/>
        <v>16</v>
      </c>
      <c r="I1716" t="s">
        <v>2183</v>
      </c>
      <c r="J1716" t="str">
        <f>VLOOKUP(I1716,'C701- Recalculate'!$D$27:$D$751,1,0)</f>
        <v>069MPI1230520006</v>
      </c>
      <c r="K1716">
        <v>0</v>
      </c>
      <c r="L1716">
        <v>56164383</v>
      </c>
      <c r="M1716" s="138">
        <f t="shared" si="80"/>
        <v>-56164383</v>
      </c>
      <c r="N1716" t="s">
        <v>178</v>
      </c>
      <c r="P1716" t="s">
        <v>3839</v>
      </c>
      <c r="R1716" t="s">
        <v>3808</v>
      </c>
    </row>
    <row r="1717" spans="1:18" hidden="1">
      <c r="A1717">
        <v>1716</v>
      </c>
      <c r="B1717">
        <v>69</v>
      </c>
      <c r="D1717">
        <v>701000002</v>
      </c>
      <c r="E1717" s="139">
        <v>45020</v>
      </c>
      <c r="F1717">
        <f t="shared" si="78"/>
        <v>4</v>
      </c>
      <c r="G1717" s="139">
        <v>45020</v>
      </c>
      <c r="H1717">
        <f t="shared" si="79"/>
        <v>16</v>
      </c>
      <c r="I1717" t="s">
        <v>2300</v>
      </c>
      <c r="J1717" t="str">
        <f>VLOOKUP(I1717,'C701- Recalculate'!$D$27:$D$751,1,0)</f>
        <v>069MPI1230810002</v>
      </c>
      <c r="K1717">
        <v>0</v>
      </c>
      <c r="L1717">
        <v>13972602</v>
      </c>
      <c r="M1717" s="138">
        <f t="shared" si="80"/>
        <v>-13972602</v>
      </c>
      <c r="N1717" t="s">
        <v>178</v>
      </c>
      <c r="P1717" t="s">
        <v>3839</v>
      </c>
      <c r="R1717" t="s">
        <v>3808</v>
      </c>
    </row>
    <row r="1718" spans="1:18" hidden="1">
      <c r="A1718">
        <v>1717</v>
      </c>
      <c r="B1718">
        <v>69</v>
      </c>
      <c r="D1718">
        <v>701000002</v>
      </c>
      <c r="E1718" s="139">
        <v>45020</v>
      </c>
      <c r="F1718">
        <f t="shared" si="78"/>
        <v>4</v>
      </c>
      <c r="G1718" s="139">
        <v>45020</v>
      </c>
      <c r="H1718">
        <f t="shared" si="79"/>
        <v>16</v>
      </c>
      <c r="I1718" t="s">
        <v>2306</v>
      </c>
      <c r="J1718" t="str">
        <f>VLOOKUP(I1718,'C701- Recalculate'!$D$27:$D$751,1,0)</f>
        <v>069MPI1230820002</v>
      </c>
      <c r="K1718">
        <v>0</v>
      </c>
      <c r="L1718">
        <v>21232876</v>
      </c>
      <c r="M1718" s="138">
        <f t="shared" si="80"/>
        <v>-21232876</v>
      </c>
      <c r="N1718" t="s">
        <v>178</v>
      </c>
      <c r="P1718" t="s">
        <v>3839</v>
      </c>
      <c r="R1718" t="s">
        <v>3808</v>
      </c>
    </row>
    <row r="1719" spans="1:18" hidden="1">
      <c r="A1719">
        <v>1718</v>
      </c>
      <c r="B1719">
        <v>69</v>
      </c>
      <c r="D1719">
        <v>701000002</v>
      </c>
      <c r="E1719" s="139">
        <v>45021</v>
      </c>
      <c r="F1719">
        <f t="shared" si="78"/>
        <v>4</v>
      </c>
      <c r="G1719" s="139">
        <v>45021</v>
      </c>
      <c r="H1719">
        <f t="shared" si="79"/>
        <v>16</v>
      </c>
      <c r="I1719" t="s">
        <v>1890</v>
      </c>
      <c r="J1719" t="str">
        <f>VLOOKUP(I1719,'C701- Recalculate'!$D$27:$D$751,1,0)</f>
        <v>069MPI1230390002</v>
      </c>
      <c r="K1719">
        <v>0</v>
      </c>
      <c r="L1719">
        <v>48493151</v>
      </c>
      <c r="M1719" s="138">
        <f t="shared" si="80"/>
        <v>-48493151</v>
      </c>
      <c r="N1719" t="s">
        <v>178</v>
      </c>
      <c r="P1719" t="s">
        <v>3839</v>
      </c>
      <c r="R1719" t="s">
        <v>3808</v>
      </c>
    </row>
    <row r="1720" spans="1:18" hidden="1">
      <c r="A1720">
        <v>1719</v>
      </c>
      <c r="B1720">
        <v>69</v>
      </c>
      <c r="D1720">
        <v>701000002</v>
      </c>
      <c r="E1720" s="139">
        <v>45021</v>
      </c>
      <c r="F1720">
        <f t="shared" si="78"/>
        <v>4</v>
      </c>
      <c r="G1720" s="139">
        <v>45021</v>
      </c>
      <c r="H1720">
        <f t="shared" si="79"/>
        <v>16</v>
      </c>
      <c r="I1720" t="s">
        <v>2048</v>
      </c>
      <c r="J1720" t="str">
        <f>VLOOKUP(I1720,'C701- Recalculate'!$D$27:$D$751,1,0)</f>
        <v>069MPI1230460005</v>
      </c>
      <c r="K1720">
        <v>0</v>
      </c>
      <c r="L1720">
        <v>54109589</v>
      </c>
      <c r="M1720" s="138">
        <f t="shared" si="80"/>
        <v>-54109589</v>
      </c>
      <c r="N1720" t="s">
        <v>178</v>
      </c>
      <c r="P1720" t="s">
        <v>3839</v>
      </c>
      <c r="R1720" t="s">
        <v>3808</v>
      </c>
    </row>
    <row r="1721" spans="1:18" hidden="1">
      <c r="A1721">
        <v>1720</v>
      </c>
      <c r="B1721">
        <v>69</v>
      </c>
      <c r="D1721">
        <v>701000002</v>
      </c>
      <c r="E1721" s="139">
        <v>45021</v>
      </c>
      <c r="F1721">
        <f t="shared" si="78"/>
        <v>4</v>
      </c>
      <c r="G1721" s="139">
        <v>45021</v>
      </c>
      <c r="H1721">
        <f t="shared" si="79"/>
        <v>16</v>
      </c>
      <c r="I1721" t="s">
        <v>2055</v>
      </c>
      <c r="J1721" t="str">
        <f>VLOOKUP(I1721,'C701- Recalculate'!$D$27:$D$751,1,0)</f>
        <v>069MPI1230460006</v>
      </c>
      <c r="K1721">
        <v>0</v>
      </c>
      <c r="L1721">
        <v>54109589</v>
      </c>
      <c r="M1721" s="138">
        <f t="shared" si="80"/>
        <v>-54109589</v>
      </c>
      <c r="N1721" t="s">
        <v>178</v>
      </c>
      <c r="P1721" t="s">
        <v>3839</v>
      </c>
      <c r="R1721" t="s">
        <v>3808</v>
      </c>
    </row>
    <row r="1722" spans="1:18" hidden="1">
      <c r="A1722">
        <v>1721</v>
      </c>
      <c r="B1722">
        <v>69</v>
      </c>
      <c r="D1722">
        <v>701000002</v>
      </c>
      <c r="E1722" s="139">
        <v>45021</v>
      </c>
      <c r="F1722">
        <f t="shared" si="78"/>
        <v>4</v>
      </c>
      <c r="G1722" s="139">
        <v>45021</v>
      </c>
      <c r="H1722">
        <f t="shared" si="79"/>
        <v>16</v>
      </c>
      <c r="I1722" t="s">
        <v>2273</v>
      </c>
      <c r="J1722" t="str">
        <f>VLOOKUP(I1722,'C701- Recalculate'!$D$27:$D$751,1,0)</f>
        <v>069MPI1230760004</v>
      </c>
      <c r="K1722">
        <v>0</v>
      </c>
      <c r="L1722">
        <v>50000000</v>
      </c>
      <c r="M1722" s="138">
        <f t="shared" si="80"/>
        <v>-50000000</v>
      </c>
      <c r="N1722" t="s">
        <v>178</v>
      </c>
      <c r="P1722" t="s">
        <v>3839</v>
      </c>
      <c r="R1722" t="s">
        <v>3808</v>
      </c>
    </row>
    <row r="1723" spans="1:18" hidden="1">
      <c r="A1723">
        <v>1722</v>
      </c>
      <c r="B1723">
        <v>69</v>
      </c>
      <c r="D1723">
        <v>701000002</v>
      </c>
      <c r="E1723" s="139">
        <v>45021</v>
      </c>
      <c r="F1723">
        <f t="shared" si="78"/>
        <v>4</v>
      </c>
      <c r="G1723" s="139">
        <v>45021</v>
      </c>
      <c r="H1723">
        <f t="shared" si="79"/>
        <v>16</v>
      </c>
      <c r="I1723" t="s">
        <v>2303</v>
      </c>
      <c r="J1723" t="str">
        <f>VLOOKUP(I1723,'C701- Recalculate'!$D$27:$D$751,1,0)</f>
        <v>069MPI1230810001</v>
      </c>
      <c r="K1723">
        <v>0</v>
      </c>
      <c r="L1723">
        <v>42739726</v>
      </c>
      <c r="M1723" s="138">
        <f t="shared" si="80"/>
        <v>-42739726</v>
      </c>
      <c r="N1723" t="s">
        <v>178</v>
      </c>
      <c r="P1723" t="s">
        <v>3839</v>
      </c>
      <c r="R1723" t="s">
        <v>3808</v>
      </c>
    </row>
    <row r="1724" spans="1:18" hidden="1">
      <c r="A1724">
        <v>1723</v>
      </c>
      <c r="B1724">
        <v>69</v>
      </c>
      <c r="D1724">
        <v>701000002</v>
      </c>
      <c r="E1724" s="139">
        <v>45022</v>
      </c>
      <c r="F1724">
        <f t="shared" si="78"/>
        <v>4</v>
      </c>
      <c r="G1724" s="139">
        <v>45022</v>
      </c>
      <c r="H1724">
        <f t="shared" si="79"/>
        <v>16</v>
      </c>
      <c r="I1724" t="s">
        <v>2276</v>
      </c>
      <c r="J1724" t="str">
        <f>VLOOKUP(I1724,'C701- Recalculate'!$D$27:$D$751,1,0)</f>
        <v>069MPI1230760003</v>
      </c>
      <c r="K1724">
        <v>0</v>
      </c>
      <c r="L1724">
        <v>50684932</v>
      </c>
      <c r="M1724" s="138">
        <f t="shared" si="80"/>
        <v>-50684932</v>
      </c>
      <c r="N1724" t="s">
        <v>178</v>
      </c>
      <c r="P1724" t="s">
        <v>3839</v>
      </c>
      <c r="R1724" t="s">
        <v>3808</v>
      </c>
    </row>
    <row r="1725" spans="1:18" hidden="1">
      <c r="A1725">
        <v>1724</v>
      </c>
      <c r="B1725">
        <v>69</v>
      </c>
      <c r="D1725">
        <v>701000002</v>
      </c>
      <c r="E1725" s="139">
        <v>45022</v>
      </c>
      <c r="F1725">
        <f t="shared" si="78"/>
        <v>4</v>
      </c>
      <c r="G1725" s="139">
        <v>45022</v>
      </c>
      <c r="H1725">
        <f t="shared" si="79"/>
        <v>16</v>
      </c>
      <c r="I1725" t="s">
        <v>2273</v>
      </c>
      <c r="J1725" t="str">
        <f>VLOOKUP(I1725,'C701- Recalculate'!$D$27:$D$751,1,0)</f>
        <v>069MPI1230760004</v>
      </c>
      <c r="K1725">
        <v>0</v>
      </c>
      <c r="L1725">
        <v>50000000</v>
      </c>
      <c r="M1725" s="138">
        <f t="shared" si="80"/>
        <v>-50000000</v>
      </c>
      <c r="N1725" t="s">
        <v>178</v>
      </c>
      <c r="P1725" t="s">
        <v>3839</v>
      </c>
      <c r="R1725" t="s">
        <v>3808</v>
      </c>
    </row>
    <row r="1726" spans="1:18" hidden="1">
      <c r="A1726">
        <v>1725</v>
      </c>
      <c r="B1726">
        <v>69</v>
      </c>
      <c r="D1726">
        <v>701000002</v>
      </c>
      <c r="E1726" s="139">
        <v>45022</v>
      </c>
      <c r="F1726">
        <f t="shared" si="78"/>
        <v>4</v>
      </c>
      <c r="G1726" s="139">
        <v>45022</v>
      </c>
      <c r="H1726">
        <f t="shared" si="79"/>
        <v>16</v>
      </c>
      <c r="I1726" t="s">
        <v>2303</v>
      </c>
      <c r="J1726" t="str">
        <f>VLOOKUP(I1726,'C701- Recalculate'!$D$27:$D$751,1,0)</f>
        <v>069MPI1230810001</v>
      </c>
      <c r="K1726">
        <v>0</v>
      </c>
      <c r="L1726">
        <v>42739726</v>
      </c>
      <c r="M1726" s="138">
        <f t="shared" si="80"/>
        <v>-42739726</v>
      </c>
      <c r="N1726" t="s">
        <v>178</v>
      </c>
      <c r="P1726" t="s">
        <v>3839</v>
      </c>
      <c r="R1726" t="s">
        <v>3808</v>
      </c>
    </row>
    <row r="1727" spans="1:18" hidden="1">
      <c r="A1727">
        <v>1726</v>
      </c>
      <c r="B1727">
        <v>69</v>
      </c>
      <c r="D1727">
        <v>701000002</v>
      </c>
      <c r="E1727" s="139">
        <v>45022</v>
      </c>
      <c r="F1727">
        <f t="shared" si="78"/>
        <v>4</v>
      </c>
      <c r="G1727" s="139">
        <v>45022</v>
      </c>
      <c r="H1727">
        <f t="shared" si="79"/>
        <v>16</v>
      </c>
      <c r="I1727" t="s">
        <v>2306</v>
      </c>
      <c r="J1727" t="str">
        <f>VLOOKUP(I1727,'C701- Recalculate'!$D$27:$D$751,1,0)</f>
        <v>069MPI1230820002</v>
      </c>
      <c r="K1727">
        <v>0</v>
      </c>
      <c r="L1727">
        <v>21232877</v>
      </c>
      <c r="M1727" s="138">
        <f t="shared" si="80"/>
        <v>-21232877</v>
      </c>
      <c r="N1727" t="s">
        <v>178</v>
      </c>
      <c r="P1727" t="s">
        <v>3839</v>
      </c>
      <c r="R1727" t="s">
        <v>3808</v>
      </c>
    </row>
    <row r="1728" spans="1:18" hidden="1">
      <c r="A1728">
        <v>1727</v>
      </c>
      <c r="B1728">
        <v>69</v>
      </c>
      <c r="D1728">
        <v>701000002</v>
      </c>
      <c r="E1728" s="139">
        <v>45023</v>
      </c>
      <c r="F1728">
        <f t="shared" si="78"/>
        <v>4</v>
      </c>
      <c r="G1728" s="139">
        <v>45023</v>
      </c>
      <c r="H1728">
        <f t="shared" si="79"/>
        <v>16</v>
      </c>
      <c r="I1728" t="s">
        <v>2279</v>
      </c>
      <c r="J1728" t="str">
        <f>VLOOKUP(I1728,'C701- Recalculate'!$D$27:$D$751,1,0)</f>
        <v>069MPI1230760002</v>
      </c>
      <c r="K1728">
        <v>0</v>
      </c>
      <c r="L1728">
        <v>20273972</v>
      </c>
      <c r="M1728" s="138">
        <f t="shared" si="80"/>
        <v>-20273972</v>
      </c>
      <c r="N1728" t="s">
        <v>178</v>
      </c>
      <c r="P1728" t="s">
        <v>3839</v>
      </c>
      <c r="R1728" t="s">
        <v>3808</v>
      </c>
    </row>
    <row r="1729" spans="1:18" hidden="1">
      <c r="A1729">
        <v>1728</v>
      </c>
      <c r="B1729">
        <v>69</v>
      </c>
      <c r="D1729">
        <v>701000002</v>
      </c>
      <c r="E1729" s="139">
        <v>45023</v>
      </c>
      <c r="F1729">
        <f t="shared" si="78"/>
        <v>4</v>
      </c>
      <c r="G1729" s="139">
        <v>45023</v>
      </c>
      <c r="H1729">
        <f t="shared" si="79"/>
        <v>16</v>
      </c>
      <c r="I1729" t="s">
        <v>2273</v>
      </c>
      <c r="J1729" t="str">
        <f>VLOOKUP(I1729,'C701- Recalculate'!$D$27:$D$751,1,0)</f>
        <v>069MPI1230760004</v>
      </c>
      <c r="K1729">
        <v>0</v>
      </c>
      <c r="L1729">
        <v>50000000</v>
      </c>
      <c r="M1729" s="138">
        <f t="shared" si="80"/>
        <v>-50000000</v>
      </c>
      <c r="N1729" t="s">
        <v>178</v>
      </c>
      <c r="P1729" t="s">
        <v>3839</v>
      </c>
      <c r="R1729" t="s">
        <v>3808</v>
      </c>
    </row>
    <row r="1730" spans="1:18" hidden="1">
      <c r="A1730">
        <v>1729</v>
      </c>
      <c r="B1730">
        <v>69</v>
      </c>
      <c r="D1730">
        <v>701000002</v>
      </c>
      <c r="E1730" s="139">
        <v>45023</v>
      </c>
      <c r="F1730">
        <f t="shared" si="78"/>
        <v>4</v>
      </c>
      <c r="G1730" s="139">
        <v>45023</v>
      </c>
      <c r="H1730">
        <f t="shared" si="79"/>
        <v>16</v>
      </c>
      <c r="I1730" t="s">
        <v>2303</v>
      </c>
      <c r="J1730" t="str">
        <f>VLOOKUP(I1730,'C701- Recalculate'!$D$27:$D$751,1,0)</f>
        <v>069MPI1230810001</v>
      </c>
      <c r="K1730">
        <v>0</v>
      </c>
      <c r="L1730">
        <v>42739726</v>
      </c>
      <c r="M1730" s="138">
        <f t="shared" si="80"/>
        <v>-42739726</v>
      </c>
      <c r="N1730" t="s">
        <v>178</v>
      </c>
      <c r="P1730" t="s">
        <v>3839</v>
      </c>
      <c r="R1730" t="s">
        <v>3808</v>
      </c>
    </row>
    <row r="1731" spans="1:18" hidden="1">
      <c r="A1731">
        <v>1730</v>
      </c>
      <c r="B1731">
        <v>69</v>
      </c>
      <c r="D1731">
        <v>701000002</v>
      </c>
      <c r="E1731" s="139">
        <v>45056</v>
      </c>
      <c r="F1731">
        <f t="shared" ref="F1731:F1794" si="81">MONTH(E1731)</f>
        <v>5</v>
      </c>
      <c r="G1731" s="139">
        <v>45056</v>
      </c>
      <c r="H1731">
        <f t="shared" ref="H1731:H1794" si="82">LEN(I1731)</f>
        <v>16</v>
      </c>
      <c r="I1731" t="s">
        <v>2390</v>
      </c>
      <c r="J1731" t="str">
        <f>VLOOKUP(I1731,'C701- Recalculate'!$D$27:$D$751,1,0)</f>
        <v>069MPI1231080001</v>
      </c>
      <c r="K1731">
        <v>0</v>
      </c>
      <c r="L1731">
        <v>49424657</v>
      </c>
      <c r="M1731" s="138">
        <f t="shared" ref="M1731:M1794" si="83">K1731-L1731</f>
        <v>-49424657</v>
      </c>
      <c r="N1731" t="s">
        <v>178</v>
      </c>
      <c r="P1731" t="s">
        <v>3839</v>
      </c>
      <c r="R1731" t="s">
        <v>3808</v>
      </c>
    </row>
    <row r="1732" spans="1:18" hidden="1">
      <c r="A1732">
        <v>1731</v>
      </c>
      <c r="B1732">
        <v>69</v>
      </c>
      <c r="D1732">
        <v>701000002</v>
      </c>
      <c r="E1732" s="139">
        <v>45058</v>
      </c>
      <c r="F1732">
        <f t="shared" si="81"/>
        <v>5</v>
      </c>
      <c r="G1732" s="139">
        <v>45058</v>
      </c>
      <c r="H1732">
        <f t="shared" si="82"/>
        <v>16</v>
      </c>
      <c r="I1732" t="s">
        <v>2423</v>
      </c>
      <c r="J1732" t="str">
        <f>VLOOKUP(I1732,'C701- Recalculate'!$D$27:$D$751,1,0)</f>
        <v>069MPI1231310001</v>
      </c>
      <c r="K1732">
        <v>0</v>
      </c>
      <c r="L1732">
        <v>44520548</v>
      </c>
      <c r="M1732" s="138">
        <f t="shared" si="83"/>
        <v>-44520548</v>
      </c>
      <c r="N1732" t="s">
        <v>178</v>
      </c>
      <c r="P1732" t="s">
        <v>3839</v>
      </c>
      <c r="R1732" t="s">
        <v>3808</v>
      </c>
    </row>
    <row r="1733" spans="1:18" hidden="1">
      <c r="A1733">
        <v>1732</v>
      </c>
      <c r="B1733">
        <v>69</v>
      </c>
      <c r="D1733">
        <v>701000002</v>
      </c>
      <c r="E1733" s="139">
        <v>45061</v>
      </c>
      <c r="F1733">
        <f t="shared" si="81"/>
        <v>5</v>
      </c>
      <c r="G1733" s="139">
        <v>45061</v>
      </c>
      <c r="H1733">
        <f t="shared" si="82"/>
        <v>16</v>
      </c>
      <c r="I1733" t="s">
        <v>2390</v>
      </c>
      <c r="J1733" t="str">
        <f>VLOOKUP(I1733,'C701- Recalculate'!$D$27:$D$751,1,0)</f>
        <v>069MPI1231080001</v>
      </c>
      <c r="K1733">
        <v>0</v>
      </c>
      <c r="L1733">
        <v>49424658</v>
      </c>
      <c r="M1733" s="138">
        <f t="shared" si="83"/>
        <v>-49424658</v>
      </c>
      <c r="N1733" t="s">
        <v>178</v>
      </c>
      <c r="P1733" t="s">
        <v>3839</v>
      </c>
      <c r="R1733" t="s">
        <v>3808</v>
      </c>
    </row>
    <row r="1734" spans="1:18" hidden="1">
      <c r="A1734">
        <v>1733</v>
      </c>
      <c r="B1734">
        <v>69</v>
      </c>
      <c r="D1734">
        <v>701000002</v>
      </c>
      <c r="E1734" s="139">
        <v>45061</v>
      </c>
      <c r="F1734">
        <f t="shared" si="81"/>
        <v>5</v>
      </c>
      <c r="G1734" s="139">
        <v>45061</v>
      </c>
      <c r="H1734">
        <f t="shared" si="82"/>
        <v>16</v>
      </c>
      <c r="I1734" t="s">
        <v>2390</v>
      </c>
      <c r="J1734" t="str">
        <f>VLOOKUP(I1734,'C701- Recalculate'!$D$27:$D$751,1,0)</f>
        <v>069MPI1231080001</v>
      </c>
      <c r="K1734">
        <v>0</v>
      </c>
      <c r="L1734">
        <v>98849315</v>
      </c>
      <c r="M1734" s="138">
        <f t="shared" si="83"/>
        <v>-98849315</v>
      </c>
      <c r="N1734" t="s">
        <v>178</v>
      </c>
      <c r="P1734" t="s">
        <v>3839</v>
      </c>
      <c r="R1734" t="s">
        <v>3808</v>
      </c>
    </row>
    <row r="1735" spans="1:18" hidden="1">
      <c r="A1735">
        <v>1734</v>
      </c>
      <c r="B1735">
        <v>69</v>
      </c>
      <c r="D1735">
        <v>701000002</v>
      </c>
      <c r="E1735" s="139">
        <v>45061</v>
      </c>
      <c r="F1735">
        <f t="shared" si="81"/>
        <v>5</v>
      </c>
      <c r="G1735" s="139">
        <v>45061</v>
      </c>
      <c r="H1735">
        <f t="shared" si="82"/>
        <v>16</v>
      </c>
      <c r="I1735" t="s">
        <v>2396</v>
      </c>
      <c r="J1735" t="str">
        <f>VLOOKUP(I1735,'C701- Recalculate'!$D$27:$D$751,1,0)</f>
        <v>069MPI1231080004</v>
      </c>
      <c r="K1735">
        <v>0</v>
      </c>
      <c r="L1735">
        <v>110958904</v>
      </c>
      <c r="M1735" s="138">
        <f t="shared" si="83"/>
        <v>-110958904</v>
      </c>
      <c r="N1735" t="s">
        <v>178</v>
      </c>
      <c r="P1735" t="s">
        <v>3839</v>
      </c>
      <c r="R1735" t="s">
        <v>3808</v>
      </c>
    </row>
    <row r="1736" spans="1:18" hidden="1">
      <c r="A1736">
        <v>1735</v>
      </c>
      <c r="B1736">
        <v>69</v>
      </c>
      <c r="D1736">
        <v>701000002</v>
      </c>
      <c r="E1736" s="139">
        <v>45061</v>
      </c>
      <c r="F1736">
        <f t="shared" si="81"/>
        <v>5</v>
      </c>
      <c r="G1736" s="139">
        <v>45061</v>
      </c>
      <c r="H1736">
        <f t="shared" si="82"/>
        <v>16</v>
      </c>
      <c r="I1736" t="s">
        <v>2408</v>
      </c>
      <c r="J1736" t="str">
        <f>VLOOKUP(I1736,'C701- Recalculate'!$D$27:$D$751,1,0)</f>
        <v>069MPI1231100001</v>
      </c>
      <c r="K1736">
        <v>0</v>
      </c>
      <c r="L1736">
        <v>70547945</v>
      </c>
      <c r="M1736" s="138">
        <f t="shared" si="83"/>
        <v>-70547945</v>
      </c>
      <c r="N1736" t="s">
        <v>178</v>
      </c>
      <c r="P1736" t="s">
        <v>3839</v>
      </c>
      <c r="R1736" t="s">
        <v>3808</v>
      </c>
    </row>
    <row r="1737" spans="1:18" hidden="1">
      <c r="A1737">
        <v>1736</v>
      </c>
      <c r="B1737">
        <v>69</v>
      </c>
      <c r="D1737">
        <v>701000002</v>
      </c>
      <c r="E1737" s="139">
        <v>45061</v>
      </c>
      <c r="F1737">
        <f t="shared" si="81"/>
        <v>5</v>
      </c>
      <c r="G1737" s="139">
        <v>45061</v>
      </c>
      <c r="H1737">
        <f t="shared" si="82"/>
        <v>16</v>
      </c>
      <c r="I1737" t="s">
        <v>2404</v>
      </c>
      <c r="J1737" t="str">
        <f>VLOOKUP(I1737,'C701- Recalculate'!$D$27:$D$751,1,0)</f>
        <v>069MPI1231100002</v>
      </c>
      <c r="K1737">
        <v>0</v>
      </c>
      <c r="L1737">
        <v>138356165</v>
      </c>
      <c r="M1737" s="138">
        <f t="shared" si="83"/>
        <v>-138356165</v>
      </c>
      <c r="N1737" t="s">
        <v>178</v>
      </c>
      <c r="P1737" t="s">
        <v>3839</v>
      </c>
      <c r="R1737" t="s">
        <v>3808</v>
      </c>
    </row>
    <row r="1738" spans="1:18" hidden="1">
      <c r="A1738">
        <v>1737</v>
      </c>
      <c r="B1738">
        <v>69</v>
      </c>
      <c r="D1738">
        <v>701000002</v>
      </c>
      <c r="E1738" s="139">
        <v>45061</v>
      </c>
      <c r="F1738">
        <f t="shared" si="81"/>
        <v>5</v>
      </c>
      <c r="G1738" s="139">
        <v>45061</v>
      </c>
      <c r="H1738">
        <f t="shared" si="82"/>
        <v>16</v>
      </c>
      <c r="I1738" t="s">
        <v>2416</v>
      </c>
      <c r="J1738" t="str">
        <f>VLOOKUP(I1738,'C701- Recalculate'!$D$27:$D$751,1,0)</f>
        <v>069MPI1231140001</v>
      </c>
      <c r="K1738">
        <v>0</v>
      </c>
      <c r="L1738">
        <v>56438357</v>
      </c>
      <c r="M1738" s="138">
        <f t="shared" si="83"/>
        <v>-56438357</v>
      </c>
      <c r="N1738" t="s">
        <v>178</v>
      </c>
      <c r="P1738" t="s">
        <v>3839</v>
      </c>
      <c r="R1738" t="s">
        <v>3808</v>
      </c>
    </row>
    <row r="1739" spans="1:18" hidden="1">
      <c r="A1739">
        <v>1738</v>
      </c>
      <c r="B1739">
        <v>69</v>
      </c>
      <c r="D1739">
        <v>701000002</v>
      </c>
      <c r="E1739" s="139">
        <v>45062</v>
      </c>
      <c r="F1739">
        <f t="shared" si="81"/>
        <v>5</v>
      </c>
      <c r="G1739" s="139">
        <v>45062</v>
      </c>
      <c r="H1739">
        <f t="shared" si="82"/>
        <v>16</v>
      </c>
      <c r="I1739" t="s">
        <v>2390</v>
      </c>
      <c r="J1739" t="str">
        <f>VLOOKUP(I1739,'C701- Recalculate'!$D$27:$D$751,1,0)</f>
        <v>069MPI1231080001</v>
      </c>
      <c r="K1739">
        <v>0</v>
      </c>
      <c r="L1739">
        <v>49424657</v>
      </c>
      <c r="M1739" s="138">
        <f t="shared" si="83"/>
        <v>-49424657</v>
      </c>
      <c r="N1739" t="s">
        <v>178</v>
      </c>
      <c r="P1739" t="s">
        <v>3839</v>
      </c>
      <c r="R1739" t="s">
        <v>3808</v>
      </c>
    </row>
    <row r="1740" spans="1:18" hidden="1">
      <c r="A1740">
        <v>1739</v>
      </c>
      <c r="B1740">
        <v>69</v>
      </c>
      <c r="D1740">
        <v>701000002</v>
      </c>
      <c r="E1740" s="139">
        <v>45062</v>
      </c>
      <c r="F1740">
        <f t="shared" si="81"/>
        <v>5</v>
      </c>
      <c r="G1740" s="139">
        <v>45062</v>
      </c>
      <c r="H1740">
        <f t="shared" si="82"/>
        <v>16</v>
      </c>
      <c r="I1740" t="s">
        <v>2423</v>
      </c>
      <c r="J1740" t="str">
        <f>VLOOKUP(I1740,'C701- Recalculate'!$D$27:$D$751,1,0)</f>
        <v>069MPI1231310001</v>
      </c>
      <c r="K1740">
        <v>0</v>
      </c>
      <c r="L1740">
        <v>44520548</v>
      </c>
      <c r="M1740" s="138">
        <f t="shared" si="83"/>
        <v>-44520548</v>
      </c>
      <c r="N1740" t="s">
        <v>178</v>
      </c>
      <c r="P1740" t="s">
        <v>3839</v>
      </c>
      <c r="R1740" t="s">
        <v>3808</v>
      </c>
    </row>
    <row r="1741" spans="1:18" hidden="1">
      <c r="A1741">
        <v>1740</v>
      </c>
      <c r="B1741">
        <v>69</v>
      </c>
      <c r="D1741">
        <v>701000002</v>
      </c>
      <c r="E1741" s="139">
        <v>45063</v>
      </c>
      <c r="F1741">
        <f t="shared" si="81"/>
        <v>5</v>
      </c>
      <c r="G1741" s="139">
        <v>45063</v>
      </c>
      <c r="H1741">
        <f t="shared" si="82"/>
        <v>16</v>
      </c>
      <c r="I1741" t="s">
        <v>2385</v>
      </c>
      <c r="J1741" t="str">
        <f>VLOOKUP(I1741,'C701- Recalculate'!$D$27:$D$751,1,0)</f>
        <v>069MPI1231080003</v>
      </c>
      <c r="K1741">
        <v>0</v>
      </c>
      <c r="L1741">
        <v>56164384</v>
      </c>
      <c r="M1741" s="138">
        <f t="shared" si="83"/>
        <v>-56164384</v>
      </c>
      <c r="N1741" t="s">
        <v>178</v>
      </c>
      <c r="P1741" t="s">
        <v>3839</v>
      </c>
      <c r="R1741" t="s">
        <v>3808</v>
      </c>
    </row>
    <row r="1742" spans="1:18" hidden="1">
      <c r="A1742">
        <v>1741</v>
      </c>
      <c r="B1742">
        <v>69</v>
      </c>
      <c r="D1742">
        <v>701000002</v>
      </c>
      <c r="E1742" s="139">
        <v>45065</v>
      </c>
      <c r="F1742">
        <f t="shared" si="81"/>
        <v>5</v>
      </c>
      <c r="G1742" s="139">
        <v>45065</v>
      </c>
      <c r="H1742">
        <f t="shared" si="82"/>
        <v>16</v>
      </c>
      <c r="I1742" t="s">
        <v>2396</v>
      </c>
      <c r="J1742" t="str">
        <f>VLOOKUP(I1742,'C701- Recalculate'!$D$27:$D$751,1,0)</f>
        <v>069MPI1231080004</v>
      </c>
      <c r="K1742">
        <v>0</v>
      </c>
      <c r="L1742">
        <v>55479452</v>
      </c>
      <c r="M1742" s="138">
        <f t="shared" si="83"/>
        <v>-55479452</v>
      </c>
      <c r="N1742" t="s">
        <v>178</v>
      </c>
      <c r="P1742" t="s">
        <v>3839</v>
      </c>
      <c r="R1742" t="s">
        <v>3808</v>
      </c>
    </row>
    <row r="1743" spans="1:18" hidden="1">
      <c r="A1743">
        <v>1742</v>
      </c>
      <c r="B1743">
        <v>69</v>
      </c>
      <c r="D1743">
        <v>701000002</v>
      </c>
      <c r="E1743" s="139">
        <v>45065</v>
      </c>
      <c r="F1743">
        <f t="shared" si="81"/>
        <v>5</v>
      </c>
      <c r="G1743" s="139">
        <v>45065</v>
      </c>
      <c r="H1743">
        <f t="shared" si="82"/>
        <v>16</v>
      </c>
      <c r="I1743" t="s">
        <v>2404</v>
      </c>
      <c r="J1743" t="str">
        <f>VLOOKUP(I1743,'C701- Recalculate'!$D$27:$D$751,1,0)</f>
        <v>069MPI1231100002</v>
      </c>
      <c r="K1743">
        <v>0</v>
      </c>
      <c r="L1743">
        <v>69178082</v>
      </c>
      <c r="M1743" s="138">
        <f t="shared" si="83"/>
        <v>-69178082</v>
      </c>
      <c r="N1743" t="s">
        <v>178</v>
      </c>
      <c r="P1743" t="s">
        <v>3839</v>
      </c>
      <c r="R1743" t="s">
        <v>3808</v>
      </c>
    </row>
    <row r="1744" spans="1:18" hidden="1">
      <c r="A1744">
        <v>1743</v>
      </c>
      <c r="B1744">
        <v>69</v>
      </c>
      <c r="D1744">
        <v>701000002</v>
      </c>
      <c r="E1744" s="139">
        <v>45065</v>
      </c>
      <c r="F1744">
        <f t="shared" si="81"/>
        <v>5</v>
      </c>
      <c r="G1744" s="139">
        <v>45065</v>
      </c>
      <c r="H1744">
        <f t="shared" si="82"/>
        <v>16</v>
      </c>
      <c r="I1744" t="s">
        <v>2416</v>
      </c>
      <c r="J1744" t="str">
        <f>VLOOKUP(I1744,'C701- Recalculate'!$D$27:$D$751,1,0)</f>
        <v>069MPI1231140001</v>
      </c>
      <c r="K1744">
        <v>0</v>
      </c>
      <c r="L1744">
        <v>56438356</v>
      </c>
      <c r="M1744" s="138">
        <f t="shared" si="83"/>
        <v>-56438356</v>
      </c>
      <c r="N1744" t="s">
        <v>178</v>
      </c>
      <c r="P1744" t="s">
        <v>3839</v>
      </c>
      <c r="R1744" t="s">
        <v>3808</v>
      </c>
    </row>
    <row r="1745" spans="1:18" hidden="1">
      <c r="A1745">
        <v>1744</v>
      </c>
      <c r="B1745">
        <v>69</v>
      </c>
      <c r="D1745">
        <v>701000002</v>
      </c>
      <c r="E1745" s="139">
        <v>45068</v>
      </c>
      <c r="F1745">
        <f t="shared" si="81"/>
        <v>5</v>
      </c>
      <c r="G1745" s="139">
        <v>45068</v>
      </c>
      <c r="H1745">
        <f t="shared" si="82"/>
        <v>16</v>
      </c>
      <c r="I1745" t="s">
        <v>2408</v>
      </c>
      <c r="J1745" t="str">
        <f>VLOOKUP(I1745,'C701- Recalculate'!$D$27:$D$751,1,0)</f>
        <v>069MPI1231100001</v>
      </c>
      <c r="K1745">
        <v>0</v>
      </c>
      <c r="L1745">
        <v>141095891</v>
      </c>
      <c r="M1745" s="138">
        <f t="shared" si="83"/>
        <v>-141095891</v>
      </c>
      <c r="N1745" t="s">
        <v>178</v>
      </c>
      <c r="P1745" t="s">
        <v>3839</v>
      </c>
      <c r="R1745" t="s">
        <v>3808</v>
      </c>
    </row>
    <row r="1746" spans="1:18" hidden="1">
      <c r="A1746">
        <v>1745</v>
      </c>
      <c r="B1746">
        <v>69</v>
      </c>
      <c r="D1746">
        <v>701000002</v>
      </c>
      <c r="E1746" s="139">
        <v>45068</v>
      </c>
      <c r="F1746">
        <f t="shared" si="81"/>
        <v>5</v>
      </c>
      <c r="G1746" s="139">
        <v>45068</v>
      </c>
      <c r="H1746">
        <f t="shared" si="82"/>
        <v>16</v>
      </c>
      <c r="I1746" t="s">
        <v>2423</v>
      </c>
      <c r="J1746" t="str">
        <f>VLOOKUP(I1746,'C701- Recalculate'!$D$27:$D$751,1,0)</f>
        <v>069MPI1231310001</v>
      </c>
      <c r="K1746">
        <v>0</v>
      </c>
      <c r="L1746">
        <v>89041095</v>
      </c>
      <c r="M1746" s="138">
        <f t="shared" si="83"/>
        <v>-89041095</v>
      </c>
      <c r="N1746" t="s">
        <v>178</v>
      </c>
      <c r="P1746" t="s">
        <v>3839</v>
      </c>
      <c r="R1746" t="s">
        <v>3808</v>
      </c>
    </row>
    <row r="1747" spans="1:18" hidden="1">
      <c r="A1747">
        <v>1746</v>
      </c>
      <c r="B1747">
        <v>69</v>
      </c>
      <c r="D1747">
        <v>701000002</v>
      </c>
      <c r="E1747" s="139">
        <v>45068</v>
      </c>
      <c r="F1747">
        <f t="shared" si="81"/>
        <v>5</v>
      </c>
      <c r="G1747" s="139">
        <v>45068</v>
      </c>
      <c r="H1747">
        <f t="shared" si="82"/>
        <v>16</v>
      </c>
      <c r="I1747" t="s">
        <v>2443</v>
      </c>
      <c r="J1747" t="str">
        <f>VLOOKUP(I1747,'C701- Recalculate'!$D$27:$D$751,1,0)</f>
        <v>069MPI1231370001</v>
      </c>
      <c r="K1747">
        <v>0</v>
      </c>
      <c r="L1747">
        <v>35068493</v>
      </c>
      <c r="M1747" s="138">
        <f t="shared" si="83"/>
        <v>-35068493</v>
      </c>
      <c r="N1747" t="s">
        <v>178</v>
      </c>
      <c r="P1747" t="s">
        <v>3839</v>
      </c>
      <c r="R1747" t="s">
        <v>3808</v>
      </c>
    </row>
    <row r="1748" spans="1:18" hidden="1">
      <c r="A1748">
        <v>1747</v>
      </c>
      <c r="B1748">
        <v>69</v>
      </c>
      <c r="D1748">
        <v>701000002</v>
      </c>
      <c r="E1748" s="139">
        <v>45068</v>
      </c>
      <c r="F1748">
        <f t="shared" si="81"/>
        <v>5</v>
      </c>
      <c r="G1748" s="139">
        <v>45068</v>
      </c>
      <c r="H1748">
        <f t="shared" si="82"/>
        <v>16</v>
      </c>
      <c r="I1748" t="s">
        <v>2449</v>
      </c>
      <c r="J1748" t="str">
        <f>VLOOKUP(I1748,'C701- Recalculate'!$D$27:$D$751,1,0)</f>
        <v>069MPI1231390003</v>
      </c>
      <c r="K1748">
        <v>0</v>
      </c>
      <c r="L1748">
        <v>108493151</v>
      </c>
      <c r="M1748" s="138">
        <f t="shared" si="83"/>
        <v>-108493151</v>
      </c>
      <c r="N1748" t="s">
        <v>178</v>
      </c>
      <c r="P1748" t="s">
        <v>3839</v>
      </c>
      <c r="R1748" t="s">
        <v>3808</v>
      </c>
    </row>
    <row r="1749" spans="1:18" hidden="1">
      <c r="A1749">
        <v>1748</v>
      </c>
      <c r="B1749">
        <v>69</v>
      </c>
      <c r="D1749">
        <v>701000002</v>
      </c>
      <c r="E1749" s="139">
        <v>45012</v>
      </c>
      <c r="F1749">
        <f t="shared" si="81"/>
        <v>3</v>
      </c>
      <c r="G1749" s="139">
        <v>45012</v>
      </c>
      <c r="H1749">
        <f t="shared" si="82"/>
        <v>16</v>
      </c>
      <c r="I1749" t="s">
        <v>2339</v>
      </c>
      <c r="J1749" t="str">
        <f>VLOOKUP(I1749,'C701- Recalculate'!$D$27:$D$751,1,0)</f>
        <v>069MPI1230830008</v>
      </c>
      <c r="K1749">
        <v>0</v>
      </c>
      <c r="L1749">
        <v>15342466</v>
      </c>
      <c r="M1749" s="138">
        <f t="shared" si="83"/>
        <v>-15342466</v>
      </c>
      <c r="N1749" t="s">
        <v>178</v>
      </c>
      <c r="P1749" t="s">
        <v>3839</v>
      </c>
      <c r="R1749" t="s">
        <v>3808</v>
      </c>
    </row>
    <row r="1750" spans="1:18" hidden="1">
      <c r="A1750">
        <v>1749</v>
      </c>
      <c r="B1750">
        <v>69</v>
      </c>
      <c r="D1750">
        <v>701000002</v>
      </c>
      <c r="E1750" s="139">
        <v>45012</v>
      </c>
      <c r="F1750">
        <f t="shared" si="81"/>
        <v>3</v>
      </c>
      <c r="G1750" s="139">
        <v>45012</v>
      </c>
      <c r="H1750">
        <f t="shared" si="82"/>
        <v>16</v>
      </c>
      <c r="I1750" t="s">
        <v>2351</v>
      </c>
      <c r="J1750" t="str">
        <f>VLOOKUP(I1750,'C701- Recalculate'!$D$27:$D$751,1,0)</f>
        <v>069MPI1230830010</v>
      </c>
      <c r="K1750">
        <v>0</v>
      </c>
      <c r="L1750">
        <v>8219178</v>
      </c>
      <c r="M1750" s="138">
        <f t="shared" si="83"/>
        <v>-8219178</v>
      </c>
      <c r="N1750" t="s">
        <v>178</v>
      </c>
      <c r="P1750" t="s">
        <v>3839</v>
      </c>
      <c r="R1750" t="s">
        <v>3808</v>
      </c>
    </row>
    <row r="1751" spans="1:18" hidden="1">
      <c r="A1751">
        <v>1750</v>
      </c>
      <c r="B1751">
        <v>69</v>
      </c>
      <c r="D1751">
        <v>701000002</v>
      </c>
      <c r="E1751" s="139">
        <v>45012</v>
      </c>
      <c r="F1751">
        <f t="shared" si="81"/>
        <v>3</v>
      </c>
      <c r="G1751" s="139">
        <v>45012</v>
      </c>
      <c r="H1751">
        <f t="shared" si="82"/>
        <v>16</v>
      </c>
      <c r="I1751" t="s">
        <v>2348</v>
      </c>
      <c r="J1751" t="str">
        <f>VLOOKUP(I1751,'C701- Recalculate'!$D$27:$D$751,1,0)</f>
        <v>069MPI1230830011</v>
      </c>
      <c r="K1751">
        <v>0</v>
      </c>
      <c r="L1751">
        <v>8219178</v>
      </c>
      <c r="M1751" s="138">
        <f t="shared" si="83"/>
        <v>-8219178</v>
      </c>
      <c r="N1751" t="s">
        <v>178</v>
      </c>
      <c r="P1751" t="s">
        <v>3839</v>
      </c>
      <c r="R1751" t="s">
        <v>3808</v>
      </c>
    </row>
    <row r="1752" spans="1:18" hidden="1">
      <c r="A1752">
        <v>1751</v>
      </c>
      <c r="B1752">
        <v>69</v>
      </c>
      <c r="D1752">
        <v>701000002</v>
      </c>
      <c r="E1752" s="139">
        <v>45013</v>
      </c>
      <c r="F1752">
        <f t="shared" si="81"/>
        <v>3</v>
      </c>
      <c r="G1752" s="139">
        <v>45013</v>
      </c>
      <c r="H1752">
        <f t="shared" si="82"/>
        <v>16</v>
      </c>
      <c r="I1752" t="s">
        <v>2261</v>
      </c>
      <c r="J1752" t="str">
        <f>VLOOKUP(I1752,'C701- Recalculate'!$D$27:$D$751,1,0)</f>
        <v>069MPI1230730001</v>
      </c>
      <c r="K1752">
        <v>0</v>
      </c>
      <c r="L1752">
        <v>29315068</v>
      </c>
      <c r="M1752" s="138">
        <f t="shared" si="83"/>
        <v>-29315068</v>
      </c>
      <c r="N1752" t="s">
        <v>178</v>
      </c>
      <c r="P1752" t="s">
        <v>3839</v>
      </c>
      <c r="R1752" t="s">
        <v>3808</v>
      </c>
    </row>
    <row r="1753" spans="1:18" hidden="1">
      <c r="A1753">
        <v>1752</v>
      </c>
      <c r="B1753">
        <v>69</v>
      </c>
      <c r="D1753">
        <v>701000002</v>
      </c>
      <c r="E1753" s="139">
        <v>45013</v>
      </c>
      <c r="F1753">
        <f t="shared" si="81"/>
        <v>3</v>
      </c>
      <c r="G1753" s="139">
        <v>45013</v>
      </c>
      <c r="H1753">
        <f t="shared" si="82"/>
        <v>16</v>
      </c>
      <c r="I1753" t="s">
        <v>2282</v>
      </c>
      <c r="J1753" t="str">
        <f>VLOOKUP(I1753,'C701- Recalculate'!$D$27:$D$751,1,0)</f>
        <v>069MPI1230760001</v>
      </c>
      <c r="K1753">
        <v>0</v>
      </c>
      <c r="L1753">
        <v>77808219</v>
      </c>
      <c r="M1753" s="138">
        <f t="shared" si="83"/>
        <v>-77808219</v>
      </c>
      <c r="N1753" t="s">
        <v>178</v>
      </c>
      <c r="P1753" t="s">
        <v>3839</v>
      </c>
      <c r="R1753" t="s">
        <v>3808</v>
      </c>
    </row>
    <row r="1754" spans="1:18" hidden="1">
      <c r="A1754">
        <v>1753</v>
      </c>
      <c r="B1754">
        <v>69</v>
      </c>
      <c r="D1754">
        <v>701000002</v>
      </c>
      <c r="E1754" s="139">
        <v>45014</v>
      </c>
      <c r="F1754">
        <f t="shared" si="81"/>
        <v>3</v>
      </c>
      <c r="G1754" s="139">
        <v>45014</v>
      </c>
      <c r="H1754">
        <f t="shared" si="82"/>
        <v>16</v>
      </c>
      <c r="I1754" t="s">
        <v>2048</v>
      </c>
      <c r="J1754" t="str">
        <f>VLOOKUP(I1754,'C701- Recalculate'!$D$27:$D$751,1,0)</f>
        <v>069MPI1230460005</v>
      </c>
      <c r="K1754">
        <v>0</v>
      </c>
      <c r="L1754">
        <v>54109589</v>
      </c>
      <c r="M1754" s="138">
        <f t="shared" si="83"/>
        <v>-54109589</v>
      </c>
      <c r="N1754" t="s">
        <v>178</v>
      </c>
      <c r="P1754" t="s">
        <v>3839</v>
      </c>
      <c r="R1754" t="s">
        <v>3808</v>
      </c>
    </row>
    <row r="1755" spans="1:18" hidden="1">
      <c r="A1755">
        <v>1754</v>
      </c>
      <c r="B1755">
        <v>69</v>
      </c>
      <c r="D1755">
        <v>701000002</v>
      </c>
      <c r="E1755" s="139">
        <v>45014</v>
      </c>
      <c r="F1755">
        <f t="shared" si="81"/>
        <v>3</v>
      </c>
      <c r="G1755" s="139">
        <v>45014</v>
      </c>
      <c r="H1755">
        <f t="shared" si="82"/>
        <v>16</v>
      </c>
      <c r="I1755" t="s">
        <v>2055</v>
      </c>
      <c r="J1755" t="str">
        <f>VLOOKUP(I1755,'C701- Recalculate'!$D$27:$D$751,1,0)</f>
        <v>069MPI1230460006</v>
      </c>
      <c r="K1755">
        <v>0</v>
      </c>
      <c r="L1755">
        <v>54109589</v>
      </c>
      <c r="M1755" s="138">
        <f t="shared" si="83"/>
        <v>-54109589</v>
      </c>
      <c r="N1755" t="s">
        <v>178</v>
      </c>
      <c r="P1755" t="s">
        <v>3839</v>
      </c>
      <c r="R1755" t="s">
        <v>3808</v>
      </c>
    </row>
    <row r="1756" spans="1:18" hidden="1">
      <c r="A1756">
        <v>1755</v>
      </c>
      <c r="B1756">
        <v>69</v>
      </c>
      <c r="D1756">
        <v>701000002</v>
      </c>
      <c r="E1756" s="139">
        <v>45014</v>
      </c>
      <c r="F1756">
        <f t="shared" si="81"/>
        <v>3</v>
      </c>
      <c r="G1756" s="139">
        <v>45014</v>
      </c>
      <c r="H1756">
        <f t="shared" si="82"/>
        <v>16</v>
      </c>
      <c r="I1756" t="s">
        <v>2310</v>
      </c>
      <c r="J1756" t="str">
        <f>VLOOKUP(I1756,'C701- Recalculate'!$D$27:$D$751,1,0)</f>
        <v>069MPI1230820001</v>
      </c>
      <c r="K1756">
        <v>0</v>
      </c>
      <c r="L1756">
        <v>21232877</v>
      </c>
      <c r="M1756" s="138">
        <f t="shared" si="83"/>
        <v>-21232877</v>
      </c>
      <c r="N1756" t="s">
        <v>178</v>
      </c>
      <c r="P1756" t="s">
        <v>3839</v>
      </c>
      <c r="R1756" t="s">
        <v>3808</v>
      </c>
    </row>
    <row r="1757" spans="1:18" hidden="1">
      <c r="A1757">
        <v>1756</v>
      </c>
      <c r="B1757">
        <v>69</v>
      </c>
      <c r="D1757">
        <v>701000002</v>
      </c>
      <c r="E1757" s="139">
        <v>45014</v>
      </c>
      <c r="F1757">
        <f t="shared" si="81"/>
        <v>3</v>
      </c>
      <c r="G1757" s="139">
        <v>45014</v>
      </c>
      <c r="H1757">
        <f t="shared" si="82"/>
        <v>16</v>
      </c>
      <c r="I1757" t="s">
        <v>2334</v>
      </c>
      <c r="J1757" t="str">
        <f>VLOOKUP(I1757,'C701- Recalculate'!$D$27:$D$751,1,0)</f>
        <v>069MPI1230830009</v>
      </c>
      <c r="K1757">
        <v>0</v>
      </c>
      <c r="L1757">
        <v>3835617</v>
      </c>
      <c r="M1757" s="138">
        <f t="shared" si="83"/>
        <v>-3835617</v>
      </c>
      <c r="N1757" t="s">
        <v>178</v>
      </c>
      <c r="P1757" t="s">
        <v>3839</v>
      </c>
      <c r="R1757" t="s">
        <v>3808</v>
      </c>
    </row>
    <row r="1758" spans="1:18" hidden="1">
      <c r="A1758">
        <v>1757</v>
      </c>
      <c r="B1758">
        <v>69</v>
      </c>
      <c r="D1758">
        <v>701000002</v>
      </c>
      <c r="E1758" s="139">
        <v>44988</v>
      </c>
      <c r="F1758">
        <f t="shared" si="81"/>
        <v>3</v>
      </c>
      <c r="G1758" s="139">
        <v>44988</v>
      </c>
      <c r="H1758">
        <f t="shared" si="82"/>
        <v>16</v>
      </c>
      <c r="I1758" t="s">
        <v>1890</v>
      </c>
      <c r="J1758" t="str">
        <f>VLOOKUP(I1758,'C701- Recalculate'!$D$27:$D$751,1,0)</f>
        <v>069MPI1230390002</v>
      </c>
      <c r="K1758">
        <v>0</v>
      </c>
      <c r="L1758">
        <v>48493150</v>
      </c>
      <c r="M1758" s="138">
        <f t="shared" si="83"/>
        <v>-48493150</v>
      </c>
      <c r="N1758" t="s">
        <v>178</v>
      </c>
      <c r="P1758" t="s">
        <v>3839</v>
      </c>
      <c r="R1758" t="s">
        <v>3808</v>
      </c>
    </row>
    <row r="1759" spans="1:18" hidden="1">
      <c r="A1759">
        <v>1758</v>
      </c>
      <c r="B1759">
        <v>69</v>
      </c>
      <c r="D1759">
        <v>701000002</v>
      </c>
      <c r="E1759" s="139">
        <v>44988</v>
      </c>
      <c r="F1759">
        <f t="shared" si="81"/>
        <v>3</v>
      </c>
      <c r="G1759" s="139">
        <v>44988</v>
      </c>
      <c r="H1759">
        <f t="shared" si="82"/>
        <v>16</v>
      </c>
      <c r="I1759" t="s">
        <v>2113</v>
      </c>
      <c r="J1759" t="str">
        <f>VLOOKUP(I1759,'C701- Recalculate'!$D$27:$D$751,1,0)</f>
        <v>069MPI1230480007</v>
      </c>
      <c r="K1759">
        <v>0</v>
      </c>
      <c r="L1759">
        <v>18082192</v>
      </c>
      <c r="M1759" s="138">
        <f t="shared" si="83"/>
        <v>-18082192</v>
      </c>
      <c r="N1759" t="s">
        <v>178</v>
      </c>
      <c r="P1759" t="s">
        <v>3839</v>
      </c>
      <c r="R1759" t="s">
        <v>3808</v>
      </c>
    </row>
    <row r="1760" spans="1:18" hidden="1">
      <c r="A1760">
        <v>1759</v>
      </c>
      <c r="B1760">
        <v>69</v>
      </c>
      <c r="D1760">
        <v>701000002</v>
      </c>
      <c r="E1760" s="139">
        <v>44988</v>
      </c>
      <c r="F1760">
        <f t="shared" si="81"/>
        <v>3</v>
      </c>
      <c r="G1760" s="139">
        <v>44988</v>
      </c>
      <c r="H1760">
        <f t="shared" si="82"/>
        <v>16</v>
      </c>
      <c r="I1760" t="s">
        <v>2135</v>
      </c>
      <c r="J1760" t="str">
        <f>VLOOKUP(I1760,'C701- Recalculate'!$D$27:$D$751,1,0)</f>
        <v>069MPI1230480010</v>
      </c>
      <c r="K1760">
        <v>0</v>
      </c>
      <c r="L1760">
        <v>44520548</v>
      </c>
      <c r="M1760" s="138">
        <f t="shared" si="83"/>
        <v>-44520548</v>
      </c>
      <c r="N1760" t="s">
        <v>178</v>
      </c>
      <c r="P1760" t="s">
        <v>3839</v>
      </c>
      <c r="R1760" t="s">
        <v>3808</v>
      </c>
    </row>
    <row r="1761" spans="1:18" hidden="1">
      <c r="A1761">
        <v>1760</v>
      </c>
      <c r="B1761">
        <v>69</v>
      </c>
      <c r="D1761">
        <v>701000002</v>
      </c>
      <c r="E1761" s="139">
        <v>44988</v>
      </c>
      <c r="F1761">
        <f t="shared" si="81"/>
        <v>3</v>
      </c>
      <c r="G1761" s="139">
        <v>44988</v>
      </c>
      <c r="H1761">
        <f t="shared" si="82"/>
        <v>16</v>
      </c>
      <c r="I1761" t="s">
        <v>2183</v>
      </c>
      <c r="J1761" t="str">
        <f>VLOOKUP(I1761,'C701- Recalculate'!$D$27:$D$751,1,0)</f>
        <v>069MPI1230520006</v>
      </c>
      <c r="K1761">
        <v>0</v>
      </c>
      <c r="L1761">
        <v>56164383</v>
      </c>
      <c r="M1761" s="138">
        <f t="shared" si="83"/>
        <v>-56164383</v>
      </c>
      <c r="N1761" t="s">
        <v>178</v>
      </c>
      <c r="P1761" t="s">
        <v>3839</v>
      </c>
      <c r="R1761" t="s">
        <v>3808</v>
      </c>
    </row>
    <row r="1762" spans="1:18" hidden="1">
      <c r="A1762">
        <v>1761</v>
      </c>
      <c r="B1762">
        <v>69</v>
      </c>
      <c r="D1762">
        <v>701000002</v>
      </c>
      <c r="E1762" s="139">
        <v>45015</v>
      </c>
      <c r="F1762">
        <f t="shared" si="81"/>
        <v>3</v>
      </c>
      <c r="G1762" s="139">
        <v>45015</v>
      </c>
      <c r="H1762">
        <f t="shared" si="82"/>
        <v>16</v>
      </c>
      <c r="I1762" t="s">
        <v>1893</v>
      </c>
      <c r="J1762" t="str">
        <f>VLOOKUP(I1762,'C701- Recalculate'!$D$27:$D$751,1,0)</f>
        <v>069MPI1230390003</v>
      </c>
      <c r="K1762">
        <v>0</v>
      </c>
      <c r="L1762">
        <v>48493151</v>
      </c>
      <c r="M1762" s="138">
        <f t="shared" si="83"/>
        <v>-48493151</v>
      </c>
      <c r="N1762" t="s">
        <v>178</v>
      </c>
      <c r="P1762" t="s">
        <v>3839</v>
      </c>
      <c r="R1762" t="s">
        <v>3808</v>
      </c>
    </row>
    <row r="1763" spans="1:18" hidden="1">
      <c r="A1763">
        <v>1762</v>
      </c>
      <c r="B1763">
        <v>69</v>
      </c>
      <c r="D1763">
        <v>701000002</v>
      </c>
      <c r="E1763" s="139">
        <v>45016</v>
      </c>
      <c r="F1763">
        <f t="shared" si="81"/>
        <v>3</v>
      </c>
      <c r="G1763" s="139">
        <v>45016</v>
      </c>
      <c r="H1763">
        <f t="shared" si="82"/>
        <v>16</v>
      </c>
      <c r="I1763" t="s">
        <v>2285</v>
      </c>
      <c r="J1763" t="str">
        <f>VLOOKUP(I1763,'C701- Recalculate'!$D$27:$D$751,1,0)</f>
        <v>069MPI1230790001</v>
      </c>
      <c r="K1763">
        <v>0</v>
      </c>
      <c r="L1763">
        <v>38356165</v>
      </c>
      <c r="M1763" s="138">
        <f t="shared" si="83"/>
        <v>-38356165</v>
      </c>
      <c r="N1763" t="s">
        <v>178</v>
      </c>
      <c r="P1763" t="s">
        <v>3839</v>
      </c>
      <c r="R1763" t="s">
        <v>3808</v>
      </c>
    </row>
    <row r="1764" spans="1:18" hidden="1">
      <c r="A1764">
        <v>1763</v>
      </c>
      <c r="B1764">
        <v>69</v>
      </c>
      <c r="D1764">
        <v>701000002</v>
      </c>
      <c r="E1764" s="139">
        <v>45016</v>
      </c>
      <c r="F1764">
        <f t="shared" si="81"/>
        <v>3</v>
      </c>
      <c r="G1764" s="139">
        <v>45016</v>
      </c>
      <c r="H1764">
        <f t="shared" si="82"/>
        <v>16</v>
      </c>
      <c r="I1764" t="s">
        <v>2360</v>
      </c>
      <c r="J1764" t="str">
        <f>VLOOKUP(I1764,'C701- Recalculate'!$D$27:$D$751,1,0)</f>
        <v>069MPI1230900004</v>
      </c>
      <c r="K1764">
        <v>0</v>
      </c>
      <c r="L1764">
        <v>8219178</v>
      </c>
      <c r="M1764" s="138">
        <f t="shared" si="83"/>
        <v>-8219178</v>
      </c>
      <c r="N1764" t="s">
        <v>178</v>
      </c>
      <c r="P1764" t="s">
        <v>3839</v>
      </c>
      <c r="R1764" t="s">
        <v>3808</v>
      </c>
    </row>
    <row r="1765" spans="1:18" hidden="1">
      <c r="A1765">
        <v>1764</v>
      </c>
      <c r="B1765">
        <v>69</v>
      </c>
      <c r="D1765">
        <v>701000002</v>
      </c>
      <c r="E1765" s="139">
        <v>44991</v>
      </c>
      <c r="F1765">
        <f t="shared" si="81"/>
        <v>3</v>
      </c>
      <c r="G1765" s="139">
        <v>44991</v>
      </c>
      <c r="H1765">
        <f t="shared" si="82"/>
        <v>16</v>
      </c>
      <c r="I1765" t="s">
        <v>1893</v>
      </c>
      <c r="J1765" t="str">
        <f>VLOOKUP(I1765,'C701- Recalculate'!$D$27:$D$751,1,0)</f>
        <v>069MPI1230390003</v>
      </c>
      <c r="K1765">
        <v>0</v>
      </c>
      <c r="L1765">
        <v>96986302</v>
      </c>
      <c r="M1765" s="138">
        <f t="shared" si="83"/>
        <v>-96986302</v>
      </c>
      <c r="N1765" t="s">
        <v>178</v>
      </c>
      <c r="P1765" t="s">
        <v>3839</v>
      </c>
      <c r="R1765" t="s">
        <v>3808</v>
      </c>
    </row>
    <row r="1766" spans="1:18" hidden="1">
      <c r="A1766">
        <v>1765</v>
      </c>
      <c r="B1766">
        <v>69</v>
      </c>
      <c r="D1766">
        <v>701000002</v>
      </c>
      <c r="E1766" s="139">
        <v>44991</v>
      </c>
      <c r="F1766">
        <f t="shared" si="81"/>
        <v>3</v>
      </c>
      <c r="G1766" s="139">
        <v>44991</v>
      </c>
      <c r="H1766">
        <f t="shared" si="82"/>
        <v>16</v>
      </c>
      <c r="I1766" t="s">
        <v>2109</v>
      </c>
      <c r="J1766" t="str">
        <f>VLOOKUP(I1766,'C701- Recalculate'!$D$27:$D$751,1,0)</f>
        <v>069MPI1230480006</v>
      </c>
      <c r="K1766">
        <v>0</v>
      </c>
      <c r="L1766">
        <v>146849315</v>
      </c>
      <c r="M1766" s="138">
        <f t="shared" si="83"/>
        <v>-146849315</v>
      </c>
      <c r="N1766" t="s">
        <v>178</v>
      </c>
      <c r="P1766" t="s">
        <v>3839</v>
      </c>
      <c r="R1766" t="s">
        <v>3808</v>
      </c>
    </row>
    <row r="1767" spans="1:18" hidden="1">
      <c r="A1767">
        <v>1766</v>
      </c>
      <c r="B1767">
        <v>69</v>
      </c>
      <c r="D1767">
        <v>701000002</v>
      </c>
      <c r="E1767" s="139">
        <v>44994</v>
      </c>
      <c r="F1767">
        <f t="shared" si="81"/>
        <v>3</v>
      </c>
      <c r="G1767" s="139">
        <v>44994</v>
      </c>
      <c r="H1767">
        <f t="shared" si="82"/>
        <v>16</v>
      </c>
      <c r="I1767" t="s">
        <v>1893</v>
      </c>
      <c r="J1767" t="str">
        <f>VLOOKUP(I1767,'C701- Recalculate'!$D$27:$D$751,1,0)</f>
        <v>069MPI1230390003</v>
      </c>
      <c r="K1767">
        <v>0</v>
      </c>
      <c r="L1767">
        <v>48493151</v>
      </c>
      <c r="M1767" s="138">
        <f t="shared" si="83"/>
        <v>-48493151</v>
      </c>
      <c r="N1767" t="s">
        <v>178</v>
      </c>
      <c r="P1767" t="s">
        <v>3839</v>
      </c>
      <c r="R1767" t="s">
        <v>3808</v>
      </c>
    </row>
    <row r="1768" spans="1:18" hidden="1">
      <c r="A1768">
        <v>1767</v>
      </c>
      <c r="B1768">
        <v>69</v>
      </c>
      <c r="D1768">
        <v>701000002</v>
      </c>
      <c r="E1768" s="139">
        <v>44994</v>
      </c>
      <c r="F1768">
        <f t="shared" si="81"/>
        <v>3</v>
      </c>
      <c r="G1768" s="139">
        <v>44994</v>
      </c>
      <c r="H1768">
        <f t="shared" si="82"/>
        <v>16</v>
      </c>
      <c r="I1768" t="s">
        <v>2135</v>
      </c>
      <c r="J1768" t="str">
        <f>VLOOKUP(I1768,'C701- Recalculate'!$D$27:$D$751,1,0)</f>
        <v>069MPI1230480010</v>
      </c>
      <c r="K1768">
        <v>0</v>
      </c>
      <c r="L1768">
        <v>44520548</v>
      </c>
      <c r="M1768" s="138">
        <f t="shared" si="83"/>
        <v>-44520548</v>
      </c>
      <c r="N1768" t="s">
        <v>178</v>
      </c>
      <c r="P1768" t="s">
        <v>3839</v>
      </c>
      <c r="R1768" t="s">
        <v>3808</v>
      </c>
    </row>
    <row r="1769" spans="1:18" hidden="1">
      <c r="A1769">
        <v>1768</v>
      </c>
      <c r="B1769">
        <v>69</v>
      </c>
      <c r="D1769">
        <v>701000002</v>
      </c>
      <c r="E1769" s="139">
        <v>44994</v>
      </c>
      <c r="F1769">
        <f t="shared" si="81"/>
        <v>3</v>
      </c>
      <c r="G1769" s="139">
        <v>44994</v>
      </c>
      <c r="H1769">
        <f t="shared" si="82"/>
        <v>16</v>
      </c>
      <c r="I1769" t="s">
        <v>2183</v>
      </c>
      <c r="J1769" t="str">
        <f>VLOOKUP(I1769,'C701- Recalculate'!$D$27:$D$751,1,0)</f>
        <v>069MPI1230520006</v>
      </c>
      <c r="K1769">
        <v>0</v>
      </c>
      <c r="L1769">
        <v>56164384</v>
      </c>
      <c r="M1769" s="138">
        <f t="shared" si="83"/>
        <v>-56164384</v>
      </c>
      <c r="N1769" t="s">
        <v>178</v>
      </c>
      <c r="P1769" t="s">
        <v>3839</v>
      </c>
      <c r="R1769" t="s">
        <v>3808</v>
      </c>
    </row>
    <row r="1770" spans="1:18" hidden="1">
      <c r="A1770">
        <v>1769</v>
      </c>
      <c r="B1770">
        <v>69</v>
      </c>
      <c r="D1770">
        <v>701000002</v>
      </c>
      <c r="E1770" s="139">
        <v>45026</v>
      </c>
      <c r="F1770">
        <f t="shared" si="81"/>
        <v>4</v>
      </c>
      <c r="G1770" s="139">
        <v>45026</v>
      </c>
      <c r="H1770">
        <f t="shared" si="82"/>
        <v>16</v>
      </c>
      <c r="I1770" t="s">
        <v>1890</v>
      </c>
      <c r="J1770" t="str">
        <f>VLOOKUP(I1770,'C701- Recalculate'!$D$27:$D$751,1,0)</f>
        <v>069MPI1230390002</v>
      </c>
      <c r="K1770">
        <v>0</v>
      </c>
      <c r="L1770">
        <v>48493150</v>
      </c>
      <c r="M1770" s="138">
        <f t="shared" si="83"/>
        <v>-48493150</v>
      </c>
      <c r="N1770" t="s">
        <v>178</v>
      </c>
      <c r="P1770" t="s">
        <v>3839</v>
      </c>
      <c r="R1770" t="s">
        <v>3808</v>
      </c>
    </row>
    <row r="1771" spans="1:18" hidden="1">
      <c r="A1771">
        <v>1770</v>
      </c>
      <c r="B1771">
        <v>69</v>
      </c>
      <c r="D1771">
        <v>701000002</v>
      </c>
      <c r="E1771" s="139">
        <v>45026</v>
      </c>
      <c r="F1771">
        <f t="shared" si="81"/>
        <v>4</v>
      </c>
      <c r="G1771" s="139">
        <v>45026</v>
      </c>
      <c r="H1771">
        <f t="shared" si="82"/>
        <v>16</v>
      </c>
      <c r="I1771" t="s">
        <v>2183</v>
      </c>
      <c r="J1771" t="str">
        <f>VLOOKUP(I1771,'C701- Recalculate'!$D$27:$D$751,1,0)</f>
        <v>069MPI1230520006</v>
      </c>
      <c r="K1771">
        <v>0</v>
      </c>
      <c r="L1771">
        <v>56164384</v>
      </c>
      <c r="M1771" s="138">
        <f t="shared" si="83"/>
        <v>-56164384</v>
      </c>
      <c r="N1771" t="s">
        <v>178</v>
      </c>
      <c r="P1771" t="s">
        <v>3839</v>
      </c>
      <c r="R1771" t="s">
        <v>3808</v>
      </c>
    </row>
    <row r="1772" spans="1:18" hidden="1">
      <c r="A1772">
        <v>1771</v>
      </c>
      <c r="B1772">
        <v>69</v>
      </c>
      <c r="D1772">
        <v>701000002</v>
      </c>
      <c r="E1772" s="139">
        <v>45026</v>
      </c>
      <c r="F1772">
        <f t="shared" si="81"/>
        <v>4</v>
      </c>
      <c r="G1772" s="139">
        <v>45026</v>
      </c>
      <c r="H1772">
        <f t="shared" si="82"/>
        <v>16</v>
      </c>
      <c r="I1772" t="s">
        <v>2279</v>
      </c>
      <c r="J1772" t="str">
        <f>VLOOKUP(I1772,'C701- Recalculate'!$D$27:$D$751,1,0)</f>
        <v>069MPI1230760002</v>
      </c>
      <c r="K1772">
        <v>0</v>
      </c>
      <c r="L1772">
        <v>20273973</v>
      </c>
      <c r="M1772" s="138">
        <f t="shared" si="83"/>
        <v>-20273973</v>
      </c>
      <c r="N1772" t="s">
        <v>178</v>
      </c>
      <c r="P1772" t="s">
        <v>3839</v>
      </c>
      <c r="R1772" t="s">
        <v>3808</v>
      </c>
    </row>
    <row r="1773" spans="1:18" hidden="1">
      <c r="A1773">
        <v>1772</v>
      </c>
      <c r="B1773">
        <v>69</v>
      </c>
      <c r="D1773">
        <v>701000002</v>
      </c>
      <c r="E1773" s="139">
        <v>45026</v>
      </c>
      <c r="F1773">
        <f t="shared" si="81"/>
        <v>4</v>
      </c>
      <c r="G1773" s="139">
        <v>45026</v>
      </c>
      <c r="H1773">
        <f t="shared" si="82"/>
        <v>16</v>
      </c>
      <c r="I1773" t="s">
        <v>2285</v>
      </c>
      <c r="J1773" t="str">
        <f>VLOOKUP(I1773,'C701- Recalculate'!$D$27:$D$751,1,0)</f>
        <v>069MPI1230790001</v>
      </c>
      <c r="K1773">
        <v>0</v>
      </c>
      <c r="L1773">
        <v>76712329</v>
      </c>
      <c r="M1773" s="138">
        <f t="shared" si="83"/>
        <v>-76712329</v>
      </c>
      <c r="N1773" t="s">
        <v>178</v>
      </c>
      <c r="P1773" t="s">
        <v>3839</v>
      </c>
      <c r="R1773" t="s">
        <v>3808</v>
      </c>
    </row>
    <row r="1774" spans="1:18" hidden="1">
      <c r="A1774">
        <v>1773</v>
      </c>
      <c r="B1774">
        <v>69</v>
      </c>
      <c r="D1774">
        <v>701000002</v>
      </c>
      <c r="E1774" s="139">
        <v>45027</v>
      </c>
      <c r="F1774">
        <f t="shared" si="81"/>
        <v>4</v>
      </c>
      <c r="G1774" s="139">
        <v>45027</v>
      </c>
      <c r="H1774">
        <f t="shared" si="82"/>
        <v>16</v>
      </c>
      <c r="I1774" t="s">
        <v>2261</v>
      </c>
      <c r="J1774" t="str">
        <f>VLOOKUP(I1774,'C701- Recalculate'!$D$27:$D$751,1,0)</f>
        <v>069MPI1230730001</v>
      </c>
      <c r="K1774">
        <v>0</v>
      </c>
      <c r="L1774">
        <v>29315068</v>
      </c>
      <c r="M1774" s="138">
        <f t="shared" si="83"/>
        <v>-29315068</v>
      </c>
      <c r="N1774" t="s">
        <v>178</v>
      </c>
      <c r="P1774" t="s">
        <v>3839</v>
      </c>
      <c r="R1774" t="s">
        <v>3808</v>
      </c>
    </row>
    <row r="1775" spans="1:18" hidden="1">
      <c r="A1775">
        <v>1774</v>
      </c>
      <c r="B1775">
        <v>69</v>
      </c>
      <c r="D1775">
        <v>701000002</v>
      </c>
      <c r="E1775" s="139">
        <v>45027</v>
      </c>
      <c r="F1775">
        <f t="shared" si="81"/>
        <v>4</v>
      </c>
      <c r="G1775" s="139">
        <v>45027</v>
      </c>
      <c r="H1775">
        <f t="shared" si="82"/>
        <v>16</v>
      </c>
      <c r="I1775" t="s">
        <v>2282</v>
      </c>
      <c r="J1775" t="str">
        <f>VLOOKUP(I1775,'C701- Recalculate'!$D$27:$D$751,1,0)</f>
        <v>069MPI1230760001</v>
      </c>
      <c r="K1775">
        <v>0</v>
      </c>
      <c r="L1775">
        <v>77808220</v>
      </c>
      <c r="M1775" s="138">
        <f t="shared" si="83"/>
        <v>-77808220</v>
      </c>
      <c r="N1775" t="s">
        <v>178</v>
      </c>
      <c r="P1775" t="s">
        <v>3839</v>
      </c>
      <c r="R1775" t="s">
        <v>3808</v>
      </c>
    </row>
    <row r="1776" spans="1:18" hidden="1">
      <c r="A1776">
        <v>1775</v>
      </c>
      <c r="B1776">
        <v>69</v>
      </c>
      <c r="D1776">
        <v>701000002</v>
      </c>
      <c r="E1776" s="139">
        <v>45028</v>
      </c>
      <c r="F1776">
        <f t="shared" si="81"/>
        <v>4</v>
      </c>
      <c r="G1776" s="139">
        <v>45028</v>
      </c>
      <c r="H1776">
        <f t="shared" si="82"/>
        <v>16</v>
      </c>
      <c r="I1776" t="s">
        <v>2183</v>
      </c>
      <c r="J1776" t="str">
        <f>VLOOKUP(I1776,'C701- Recalculate'!$D$27:$D$751,1,0)</f>
        <v>069MPI1230520006</v>
      </c>
      <c r="K1776">
        <v>0</v>
      </c>
      <c r="L1776">
        <v>56164384</v>
      </c>
      <c r="M1776" s="138">
        <f t="shared" si="83"/>
        <v>-56164384</v>
      </c>
      <c r="N1776" t="s">
        <v>178</v>
      </c>
      <c r="P1776" t="s">
        <v>3839</v>
      </c>
      <c r="R1776" t="s">
        <v>3808</v>
      </c>
    </row>
    <row r="1777" spans="1:18" hidden="1">
      <c r="A1777">
        <v>1776</v>
      </c>
      <c r="B1777">
        <v>69</v>
      </c>
      <c r="D1777">
        <v>701000002</v>
      </c>
      <c r="E1777" s="139">
        <v>45028</v>
      </c>
      <c r="F1777">
        <f t="shared" si="81"/>
        <v>4</v>
      </c>
      <c r="G1777" s="139">
        <v>45028</v>
      </c>
      <c r="H1777">
        <f t="shared" si="82"/>
        <v>16</v>
      </c>
      <c r="I1777" t="s">
        <v>2276</v>
      </c>
      <c r="J1777" t="str">
        <f>VLOOKUP(I1777,'C701- Recalculate'!$D$27:$D$751,1,0)</f>
        <v>069MPI1230760003</v>
      </c>
      <c r="K1777">
        <v>0</v>
      </c>
      <c r="L1777">
        <v>50684932</v>
      </c>
      <c r="M1777" s="138">
        <f t="shared" si="83"/>
        <v>-50684932</v>
      </c>
      <c r="N1777" t="s">
        <v>178</v>
      </c>
      <c r="P1777" t="s">
        <v>3839</v>
      </c>
      <c r="R1777" t="s">
        <v>3808</v>
      </c>
    </row>
    <row r="1778" spans="1:18" hidden="1">
      <c r="A1778">
        <v>1777</v>
      </c>
      <c r="B1778">
        <v>69</v>
      </c>
      <c r="D1778">
        <v>701000002</v>
      </c>
      <c r="E1778" s="139">
        <v>45029</v>
      </c>
      <c r="F1778">
        <f t="shared" si="81"/>
        <v>4</v>
      </c>
      <c r="G1778" s="139">
        <v>45029</v>
      </c>
      <c r="H1778">
        <f t="shared" si="82"/>
        <v>16</v>
      </c>
      <c r="I1778" t="s">
        <v>1893</v>
      </c>
      <c r="J1778" t="str">
        <f>VLOOKUP(I1778,'C701- Recalculate'!$D$27:$D$751,1,0)</f>
        <v>069MPI1230390003</v>
      </c>
      <c r="K1778">
        <v>0</v>
      </c>
      <c r="L1778">
        <v>48493151</v>
      </c>
      <c r="M1778" s="138">
        <f t="shared" si="83"/>
        <v>-48493151</v>
      </c>
      <c r="N1778" t="s">
        <v>178</v>
      </c>
      <c r="P1778" t="s">
        <v>3839</v>
      </c>
      <c r="R1778" t="s">
        <v>3808</v>
      </c>
    </row>
    <row r="1779" spans="1:18" hidden="1">
      <c r="A1779">
        <v>1778</v>
      </c>
      <c r="B1779">
        <v>69</v>
      </c>
      <c r="D1779">
        <v>701000002</v>
      </c>
      <c r="E1779" s="139">
        <v>45033</v>
      </c>
      <c r="F1779">
        <f t="shared" si="81"/>
        <v>4</v>
      </c>
      <c r="G1779" s="139">
        <v>45033</v>
      </c>
      <c r="H1779">
        <f t="shared" si="82"/>
        <v>16</v>
      </c>
      <c r="I1779" t="s">
        <v>2048</v>
      </c>
      <c r="J1779" t="str">
        <f>VLOOKUP(I1779,'C701- Recalculate'!$D$27:$D$751,1,0)</f>
        <v>069MPI1230460005</v>
      </c>
      <c r="K1779">
        <v>0</v>
      </c>
      <c r="L1779">
        <v>54109589</v>
      </c>
      <c r="M1779" s="138">
        <f t="shared" si="83"/>
        <v>-54109589</v>
      </c>
      <c r="N1779" t="s">
        <v>178</v>
      </c>
      <c r="P1779" t="s">
        <v>3839</v>
      </c>
      <c r="R1779" t="s">
        <v>3808</v>
      </c>
    </row>
    <row r="1780" spans="1:18" hidden="1">
      <c r="A1780">
        <v>1779</v>
      </c>
      <c r="B1780">
        <v>69</v>
      </c>
      <c r="D1780">
        <v>701000002</v>
      </c>
      <c r="E1780" s="139">
        <v>45033</v>
      </c>
      <c r="F1780">
        <f t="shared" si="81"/>
        <v>4</v>
      </c>
      <c r="G1780" s="139">
        <v>45033</v>
      </c>
      <c r="H1780">
        <f t="shared" si="82"/>
        <v>16</v>
      </c>
      <c r="I1780" t="s">
        <v>2055</v>
      </c>
      <c r="J1780" t="str">
        <f>VLOOKUP(I1780,'C701- Recalculate'!$D$27:$D$751,1,0)</f>
        <v>069MPI1230460006</v>
      </c>
      <c r="K1780">
        <v>0</v>
      </c>
      <c r="L1780">
        <v>54109589</v>
      </c>
      <c r="M1780" s="138">
        <f t="shared" si="83"/>
        <v>-54109589</v>
      </c>
      <c r="N1780" t="s">
        <v>178</v>
      </c>
      <c r="P1780" t="s">
        <v>3839</v>
      </c>
      <c r="R1780" t="s">
        <v>3808</v>
      </c>
    </row>
    <row r="1781" spans="1:18" hidden="1">
      <c r="A1781">
        <v>1780</v>
      </c>
      <c r="B1781">
        <v>69</v>
      </c>
      <c r="D1781">
        <v>701000002</v>
      </c>
      <c r="E1781" s="139">
        <v>45033</v>
      </c>
      <c r="F1781">
        <f t="shared" si="81"/>
        <v>4</v>
      </c>
      <c r="G1781" s="139">
        <v>45033</v>
      </c>
      <c r="H1781">
        <f t="shared" si="82"/>
        <v>16</v>
      </c>
      <c r="I1781" t="s">
        <v>2276</v>
      </c>
      <c r="J1781" t="str">
        <f>VLOOKUP(I1781,'C701- Recalculate'!$D$27:$D$751,1,0)</f>
        <v>069MPI1230760003</v>
      </c>
      <c r="K1781">
        <v>0</v>
      </c>
      <c r="L1781">
        <v>101369863</v>
      </c>
      <c r="M1781" s="138">
        <f t="shared" si="83"/>
        <v>-101369863</v>
      </c>
      <c r="N1781" t="s">
        <v>178</v>
      </c>
      <c r="P1781" t="s">
        <v>3839</v>
      </c>
      <c r="R1781" t="s">
        <v>3808</v>
      </c>
    </row>
    <row r="1782" spans="1:18" hidden="1">
      <c r="A1782">
        <v>1781</v>
      </c>
      <c r="B1782">
        <v>69</v>
      </c>
      <c r="D1782">
        <v>701000002</v>
      </c>
      <c r="E1782" s="139">
        <v>45033</v>
      </c>
      <c r="F1782">
        <f t="shared" si="81"/>
        <v>4</v>
      </c>
      <c r="G1782" s="139">
        <v>45033</v>
      </c>
      <c r="H1782">
        <f t="shared" si="82"/>
        <v>16</v>
      </c>
      <c r="I1782" t="s">
        <v>2273</v>
      </c>
      <c r="J1782" t="str">
        <f>VLOOKUP(I1782,'C701- Recalculate'!$D$27:$D$751,1,0)</f>
        <v>069MPI1230760004</v>
      </c>
      <c r="K1782">
        <v>0</v>
      </c>
      <c r="L1782">
        <v>100000000</v>
      </c>
      <c r="M1782" s="138">
        <f t="shared" si="83"/>
        <v>-100000000</v>
      </c>
      <c r="N1782" t="s">
        <v>178</v>
      </c>
      <c r="P1782" t="s">
        <v>3839</v>
      </c>
      <c r="R1782" t="s">
        <v>3808</v>
      </c>
    </row>
    <row r="1783" spans="1:18" hidden="1">
      <c r="A1783">
        <v>1782</v>
      </c>
      <c r="B1783">
        <v>69</v>
      </c>
      <c r="D1783">
        <v>701000002</v>
      </c>
      <c r="E1783" s="139">
        <v>45033</v>
      </c>
      <c r="F1783">
        <f t="shared" si="81"/>
        <v>4</v>
      </c>
      <c r="G1783" s="139">
        <v>45033</v>
      </c>
      <c r="H1783">
        <f t="shared" si="82"/>
        <v>16</v>
      </c>
      <c r="I1783" t="s">
        <v>2381</v>
      </c>
      <c r="J1783" t="str">
        <f>VLOOKUP(I1783,'C701- Recalculate'!$D$27:$D$751,1,0)</f>
        <v>069MPI1231040003</v>
      </c>
      <c r="K1783">
        <v>0</v>
      </c>
      <c r="L1783">
        <v>101917808</v>
      </c>
      <c r="M1783" s="138">
        <f t="shared" si="83"/>
        <v>-101917808</v>
      </c>
      <c r="N1783" t="s">
        <v>178</v>
      </c>
      <c r="P1783" t="s">
        <v>3839</v>
      </c>
      <c r="R1783" t="s">
        <v>3808</v>
      </c>
    </row>
    <row r="1784" spans="1:18" hidden="1">
      <c r="A1784">
        <v>1783</v>
      </c>
      <c r="B1784">
        <v>69</v>
      </c>
      <c r="D1784">
        <v>701000002</v>
      </c>
      <c r="E1784" s="139">
        <v>45033</v>
      </c>
      <c r="F1784">
        <f t="shared" si="81"/>
        <v>4</v>
      </c>
      <c r="G1784" s="139">
        <v>45033</v>
      </c>
      <c r="H1784">
        <f t="shared" si="82"/>
        <v>16</v>
      </c>
      <c r="I1784" t="s">
        <v>2381</v>
      </c>
      <c r="J1784" t="str">
        <f>VLOOKUP(I1784,'C701- Recalculate'!$D$27:$D$751,1,0)</f>
        <v>069MPI1231040003</v>
      </c>
      <c r="K1784">
        <v>0</v>
      </c>
      <c r="L1784">
        <v>50958904</v>
      </c>
      <c r="M1784" s="138">
        <f t="shared" si="83"/>
        <v>-50958904</v>
      </c>
      <c r="N1784" t="s">
        <v>178</v>
      </c>
      <c r="P1784" t="s">
        <v>3839</v>
      </c>
      <c r="R1784" t="s">
        <v>3808</v>
      </c>
    </row>
    <row r="1785" spans="1:18" hidden="1">
      <c r="A1785">
        <v>1784</v>
      </c>
      <c r="B1785">
        <v>69</v>
      </c>
      <c r="D1785">
        <v>701000002</v>
      </c>
      <c r="E1785" s="139">
        <v>45034</v>
      </c>
      <c r="F1785">
        <f t="shared" si="81"/>
        <v>4</v>
      </c>
      <c r="G1785" s="139">
        <v>45034</v>
      </c>
      <c r="H1785">
        <f t="shared" si="82"/>
        <v>16</v>
      </c>
      <c r="I1785" t="s">
        <v>1890</v>
      </c>
      <c r="J1785" t="str">
        <f>VLOOKUP(I1785,'C701- Recalculate'!$D$27:$D$751,1,0)</f>
        <v>069MPI1230390002</v>
      </c>
      <c r="K1785">
        <v>0</v>
      </c>
      <c r="L1785">
        <v>48493151</v>
      </c>
      <c r="M1785" s="138">
        <f t="shared" si="83"/>
        <v>-48493151</v>
      </c>
      <c r="N1785" t="s">
        <v>178</v>
      </c>
      <c r="P1785" t="s">
        <v>3839</v>
      </c>
      <c r="R1785" t="s">
        <v>3808</v>
      </c>
    </row>
    <row r="1786" spans="1:18" hidden="1">
      <c r="A1786">
        <v>1785</v>
      </c>
      <c r="B1786">
        <v>69</v>
      </c>
      <c r="D1786">
        <v>701000002</v>
      </c>
      <c r="E1786" s="139">
        <v>45034</v>
      </c>
      <c r="F1786">
        <f t="shared" si="81"/>
        <v>4</v>
      </c>
      <c r="G1786" s="139">
        <v>45034</v>
      </c>
      <c r="H1786">
        <f t="shared" si="82"/>
        <v>16</v>
      </c>
      <c r="I1786" t="s">
        <v>2171</v>
      </c>
      <c r="J1786" t="str">
        <f>VLOOKUP(I1786,'C701- Recalculate'!$D$27:$D$751,1,0)</f>
        <v>069MPI1230520007</v>
      </c>
      <c r="K1786">
        <v>0</v>
      </c>
      <c r="L1786">
        <v>56164384</v>
      </c>
      <c r="M1786" s="138">
        <f t="shared" si="83"/>
        <v>-56164384</v>
      </c>
      <c r="N1786" t="s">
        <v>178</v>
      </c>
      <c r="P1786" t="s">
        <v>3839</v>
      </c>
      <c r="R1786" t="s">
        <v>3808</v>
      </c>
    </row>
    <row r="1787" spans="1:18" hidden="1">
      <c r="A1787">
        <v>1786</v>
      </c>
      <c r="B1787">
        <v>69</v>
      </c>
      <c r="D1787">
        <v>701000002</v>
      </c>
      <c r="E1787" s="139">
        <v>45034</v>
      </c>
      <c r="F1787">
        <f t="shared" si="81"/>
        <v>4</v>
      </c>
      <c r="G1787" s="139">
        <v>45034</v>
      </c>
      <c r="H1787">
        <f t="shared" si="82"/>
        <v>16</v>
      </c>
      <c r="I1787" t="s">
        <v>2381</v>
      </c>
      <c r="J1787" t="str">
        <f>VLOOKUP(I1787,'C701- Recalculate'!$D$27:$D$751,1,0)</f>
        <v>069MPI1231040003</v>
      </c>
      <c r="K1787">
        <v>0</v>
      </c>
      <c r="L1787">
        <v>50958905</v>
      </c>
      <c r="M1787" s="138">
        <f t="shared" si="83"/>
        <v>-50958905</v>
      </c>
      <c r="N1787" t="s">
        <v>178</v>
      </c>
      <c r="P1787" t="s">
        <v>3839</v>
      </c>
      <c r="R1787" t="s">
        <v>3808</v>
      </c>
    </row>
    <row r="1788" spans="1:18" hidden="1">
      <c r="A1788">
        <v>1787</v>
      </c>
      <c r="B1788">
        <v>69</v>
      </c>
      <c r="D1788">
        <v>701000002</v>
      </c>
      <c r="E1788" s="139">
        <v>45035</v>
      </c>
      <c r="F1788">
        <f t="shared" si="81"/>
        <v>4</v>
      </c>
      <c r="G1788" s="139">
        <v>45035</v>
      </c>
      <c r="H1788">
        <f t="shared" si="82"/>
        <v>16</v>
      </c>
      <c r="I1788" t="s">
        <v>2183</v>
      </c>
      <c r="J1788" t="str">
        <f>VLOOKUP(I1788,'C701- Recalculate'!$D$27:$D$751,1,0)</f>
        <v>069MPI1230520006</v>
      </c>
      <c r="K1788">
        <v>0</v>
      </c>
      <c r="L1788">
        <v>56164384</v>
      </c>
      <c r="M1788" s="138">
        <f t="shared" si="83"/>
        <v>-56164384</v>
      </c>
      <c r="N1788" t="s">
        <v>178</v>
      </c>
      <c r="P1788" t="s">
        <v>3839</v>
      </c>
      <c r="R1788" t="s">
        <v>3808</v>
      </c>
    </row>
    <row r="1789" spans="1:18" hidden="1">
      <c r="A1789">
        <v>1788</v>
      </c>
      <c r="B1789">
        <v>69</v>
      </c>
      <c r="D1789">
        <v>701000002</v>
      </c>
      <c r="E1789" s="139">
        <v>45035</v>
      </c>
      <c r="F1789">
        <f t="shared" si="81"/>
        <v>4</v>
      </c>
      <c r="G1789" s="139">
        <v>45035</v>
      </c>
      <c r="H1789">
        <f t="shared" si="82"/>
        <v>16</v>
      </c>
      <c r="I1789" t="s">
        <v>2285</v>
      </c>
      <c r="J1789" t="str">
        <f>VLOOKUP(I1789,'C701- Recalculate'!$D$27:$D$751,1,0)</f>
        <v>069MPI1230790001</v>
      </c>
      <c r="K1789">
        <v>0</v>
      </c>
      <c r="L1789">
        <v>38356164</v>
      </c>
      <c r="M1789" s="138">
        <f t="shared" si="83"/>
        <v>-38356164</v>
      </c>
      <c r="N1789" t="s">
        <v>178</v>
      </c>
      <c r="P1789" t="s">
        <v>3839</v>
      </c>
      <c r="R1789" t="s">
        <v>3808</v>
      </c>
    </row>
    <row r="1790" spans="1:18" hidden="1">
      <c r="A1790">
        <v>1789</v>
      </c>
      <c r="B1790">
        <v>69</v>
      </c>
      <c r="D1790">
        <v>701000002</v>
      </c>
      <c r="E1790" s="139">
        <v>45036</v>
      </c>
      <c r="F1790">
        <f t="shared" si="81"/>
        <v>4</v>
      </c>
      <c r="G1790" s="139">
        <v>45036</v>
      </c>
      <c r="H1790">
        <f t="shared" si="82"/>
        <v>16</v>
      </c>
      <c r="I1790" t="s">
        <v>2408</v>
      </c>
      <c r="J1790" t="str">
        <f>VLOOKUP(I1790,'C701- Recalculate'!$D$27:$D$751,1,0)</f>
        <v>069MPI1231100001</v>
      </c>
      <c r="K1790">
        <v>0</v>
      </c>
      <c r="L1790">
        <v>70547945</v>
      </c>
      <c r="M1790" s="138">
        <f t="shared" si="83"/>
        <v>-70547945</v>
      </c>
      <c r="N1790" t="s">
        <v>178</v>
      </c>
      <c r="P1790" t="s">
        <v>3839</v>
      </c>
      <c r="R1790" t="s">
        <v>3808</v>
      </c>
    </row>
    <row r="1791" spans="1:18" hidden="1">
      <c r="A1791">
        <v>1790</v>
      </c>
      <c r="B1791">
        <v>69</v>
      </c>
      <c r="D1791">
        <v>701000002</v>
      </c>
      <c r="E1791" s="139">
        <v>45037</v>
      </c>
      <c r="F1791">
        <f t="shared" si="81"/>
        <v>4</v>
      </c>
      <c r="G1791" s="139">
        <v>45037</v>
      </c>
      <c r="H1791">
        <f t="shared" si="82"/>
        <v>16</v>
      </c>
      <c r="I1791" t="s">
        <v>2171</v>
      </c>
      <c r="J1791" t="str">
        <f>VLOOKUP(I1791,'C701- Recalculate'!$D$27:$D$751,1,0)</f>
        <v>069MPI1230520007</v>
      </c>
      <c r="K1791">
        <v>0</v>
      </c>
      <c r="L1791">
        <v>56164384</v>
      </c>
      <c r="M1791" s="138">
        <f t="shared" si="83"/>
        <v>-56164384</v>
      </c>
      <c r="N1791" t="s">
        <v>178</v>
      </c>
      <c r="P1791" t="s">
        <v>3839</v>
      </c>
      <c r="R1791" t="s">
        <v>3808</v>
      </c>
    </row>
    <row r="1792" spans="1:18" hidden="1">
      <c r="A1792">
        <v>1791</v>
      </c>
      <c r="B1792">
        <v>69</v>
      </c>
      <c r="D1792">
        <v>701000002</v>
      </c>
      <c r="E1792" s="139">
        <v>45037</v>
      </c>
      <c r="F1792">
        <f t="shared" si="81"/>
        <v>4</v>
      </c>
      <c r="G1792" s="139">
        <v>45037</v>
      </c>
      <c r="H1792">
        <f t="shared" si="82"/>
        <v>16</v>
      </c>
      <c r="I1792" t="s">
        <v>2396</v>
      </c>
      <c r="J1792" t="str">
        <f>VLOOKUP(I1792,'C701- Recalculate'!$D$27:$D$751,1,0)</f>
        <v>069MPI1231080004</v>
      </c>
      <c r="K1792">
        <v>0</v>
      </c>
      <c r="L1792">
        <v>55479452</v>
      </c>
      <c r="M1792" s="138">
        <f t="shared" si="83"/>
        <v>-55479452</v>
      </c>
      <c r="N1792" t="s">
        <v>178</v>
      </c>
      <c r="P1792" t="s">
        <v>3839</v>
      </c>
      <c r="R1792" t="s">
        <v>3808</v>
      </c>
    </row>
    <row r="1793" spans="1:18" hidden="1">
      <c r="A1793">
        <v>1792</v>
      </c>
      <c r="B1793">
        <v>69</v>
      </c>
      <c r="D1793">
        <v>701000002</v>
      </c>
      <c r="E1793" s="139">
        <v>45037</v>
      </c>
      <c r="F1793">
        <f t="shared" si="81"/>
        <v>4</v>
      </c>
      <c r="G1793" s="139">
        <v>45037</v>
      </c>
      <c r="H1793">
        <f t="shared" si="82"/>
        <v>16</v>
      </c>
      <c r="I1793" t="s">
        <v>2411</v>
      </c>
      <c r="J1793" t="str">
        <f>VLOOKUP(I1793,'C701- Recalculate'!$D$27:$D$751,1,0)</f>
        <v>069MPI1231110001</v>
      </c>
      <c r="K1793">
        <v>0</v>
      </c>
      <c r="L1793">
        <v>5068493</v>
      </c>
      <c r="M1793" s="138">
        <f t="shared" si="83"/>
        <v>-5068493</v>
      </c>
      <c r="N1793" t="s">
        <v>178</v>
      </c>
      <c r="P1793" t="s">
        <v>3839</v>
      </c>
      <c r="R1793" t="s">
        <v>3808</v>
      </c>
    </row>
    <row r="1794" spans="1:18" hidden="1">
      <c r="A1794">
        <v>1793</v>
      </c>
      <c r="B1794">
        <v>69</v>
      </c>
      <c r="D1794">
        <v>701000002</v>
      </c>
      <c r="E1794" s="139">
        <v>45040</v>
      </c>
      <c r="F1794">
        <f t="shared" si="81"/>
        <v>4</v>
      </c>
      <c r="G1794" s="139">
        <v>45040</v>
      </c>
      <c r="H1794">
        <f t="shared" si="82"/>
        <v>16</v>
      </c>
      <c r="I1794" t="s">
        <v>2399</v>
      </c>
      <c r="J1794" t="str">
        <f>VLOOKUP(I1794,'C701- Recalculate'!$D$27:$D$751,1,0)</f>
        <v>069MPI1231090001</v>
      </c>
      <c r="K1794">
        <v>0</v>
      </c>
      <c r="L1794">
        <v>99726027</v>
      </c>
      <c r="M1794" s="138">
        <f t="shared" si="83"/>
        <v>-99726027</v>
      </c>
      <c r="N1794" t="s">
        <v>178</v>
      </c>
      <c r="P1794" t="s">
        <v>3839</v>
      </c>
      <c r="R1794" t="s">
        <v>3808</v>
      </c>
    </row>
    <row r="1795" spans="1:18" hidden="1">
      <c r="A1795">
        <v>1794</v>
      </c>
      <c r="B1795">
        <v>69</v>
      </c>
      <c r="D1795">
        <v>701000002</v>
      </c>
      <c r="E1795" s="139">
        <v>45040</v>
      </c>
      <c r="F1795">
        <f t="shared" ref="F1795:F1858" si="84">MONTH(E1795)</f>
        <v>4</v>
      </c>
      <c r="G1795" s="139">
        <v>45040</v>
      </c>
      <c r="H1795">
        <f t="shared" ref="H1795:H1858" si="85">LEN(I1795)</f>
        <v>16</v>
      </c>
      <c r="I1795" t="s">
        <v>2404</v>
      </c>
      <c r="J1795" t="str">
        <f>VLOOKUP(I1795,'C701- Recalculate'!$D$27:$D$751,1,0)</f>
        <v>069MPI1231100002</v>
      </c>
      <c r="K1795">
        <v>0</v>
      </c>
      <c r="L1795">
        <v>138356165</v>
      </c>
      <c r="M1795" s="138">
        <f t="shared" ref="M1795:M1858" si="86">K1795-L1795</f>
        <v>-138356165</v>
      </c>
      <c r="N1795" t="s">
        <v>178</v>
      </c>
      <c r="P1795" t="s">
        <v>3839</v>
      </c>
      <c r="R1795" t="s">
        <v>3808</v>
      </c>
    </row>
    <row r="1796" spans="1:18" hidden="1">
      <c r="A1796">
        <v>1795</v>
      </c>
      <c r="B1796">
        <v>69</v>
      </c>
      <c r="D1796">
        <v>701000002</v>
      </c>
      <c r="E1796" s="139">
        <v>45041</v>
      </c>
      <c r="F1796">
        <f t="shared" si="84"/>
        <v>4</v>
      </c>
      <c r="G1796" s="139">
        <v>45041</v>
      </c>
      <c r="H1796">
        <f t="shared" si="85"/>
        <v>16</v>
      </c>
      <c r="I1796" t="s">
        <v>1890</v>
      </c>
      <c r="J1796" t="str">
        <f>VLOOKUP(I1796,'C701- Recalculate'!$D$27:$D$751,1,0)</f>
        <v>069MPI1230390002</v>
      </c>
      <c r="K1796">
        <v>0</v>
      </c>
      <c r="L1796">
        <v>48493151</v>
      </c>
      <c r="M1796" s="138">
        <f t="shared" si="86"/>
        <v>-48493151</v>
      </c>
      <c r="N1796" t="s">
        <v>178</v>
      </c>
      <c r="P1796" t="s">
        <v>3839</v>
      </c>
      <c r="R1796" t="s">
        <v>3808</v>
      </c>
    </row>
    <row r="1797" spans="1:18" hidden="1">
      <c r="A1797">
        <v>1796</v>
      </c>
      <c r="B1797">
        <v>69</v>
      </c>
      <c r="D1797">
        <v>701000002</v>
      </c>
      <c r="E1797" s="139">
        <v>45041</v>
      </c>
      <c r="F1797">
        <f t="shared" si="84"/>
        <v>4</v>
      </c>
      <c r="G1797" s="139">
        <v>45041</v>
      </c>
      <c r="H1797">
        <f t="shared" si="85"/>
        <v>16</v>
      </c>
      <c r="I1797" t="s">
        <v>2183</v>
      </c>
      <c r="J1797" t="str">
        <f>VLOOKUP(I1797,'C701- Recalculate'!$D$27:$D$751,1,0)</f>
        <v>069MPI1230520006</v>
      </c>
      <c r="K1797">
        <v>0</v>
      </c>
      <c r="L1797">
        <v>56164384</v>
      </c>
      <c r="M1797" s="138">
        <f t="shared" si="86"/>
        <v>-56164384</v>
      </c>
      <c r="N1797" t="s">
        <v>178</v>
      </c>
      <c r="P1797" t="s">
        <v>3839</v>
      </c>
      <c r="R1797" t="s">
        <v>3808</v>
      </c>
    </row>
    <row r="1798" spans="1:18" hidden="1">
      <c r="A1798">
        <v>1797</v>
      </c>
      <c r="B1798">
        <v>69</v>
      </c>
      <c r="D1798">
        <v>701000002</v>
      </c>
      <c r="E1798" s="139">
        <v>45026</v>
      </c>
      <c r="F1798">
        <f t="shared" si="84"/>
        <v>4</v>
      </c>
      <c r="G1798" s="139">
        <v>45026</v>
      </c>
      <c r="H1798">
        <f t="shared" si="85"/>
        <v>16</v>
      </c>
      <c r="I1798" t="s">
        <v>2279</v>
      </c>
      <c r="J1798" t="str">
        <f>VLOOKUP(I1798,'C701- Recalculate'!$D$27:$D$751,1,0)</f>
        <v>069MPI1230760002</v>
      </c>
      <c r="K1798">
        <v>0</v>
      </c>
      <c r="L1798">
        <v>40547945</v>
      </c>
      <c r="M1798" s="138">
        <f t="shared" si="86"/>
        <v>-40547945</v>
      </c>
      <c r="N1798" t="s">
        <v>178</v>
      </c>
      <c r="P1798" t="s">
        <v>3839</v>
      </c>
      <c r="R1798" t="s">
        <v>3808</v>
      </c>
    </row>
    <row r="1799" spans="1:18" hidden="1">
      <c r="A1799">
        <v>1798</v>
      </c>
      <c r="B1799">
        <v>69</v>
      </c>
      <c r="D1799">
        <v>701000002</v>
      </c>
      <c r="E1799" s="139">
        <v>45026</v>
      </c>
      <c r="F1799">
        <f t="shared" si="84"/>
        <v>4</v>
      </c>
      <c r="G1799" s="139">
        <v>45026</v>
      </c>
      <c r="H1799">
        <f t="shared" si="85"/>
        <v>16</v>
      </c>
      <c r="I1799" t="s">
        <v>2300</v>
      </c>
      <c r="J1799" t="str">
        <f>VLOOKUP(I1799,'C701- Recalculate'!$D$27:$D$751,1,0)</f>
        <v>069MPI1230810002</v>
      </c>
      <c r="K1799">
        <v>0</v>
      </c>
      <c r="L1799">
        <v>27945205</v>
      </c>
      <c r="M1799" s="138">
        <f t="shared" si="86"/>
        <v>-27945205</v>
      </c>
      <c r="N1799" t="s">
        <v>178</v>
      </c>
      <c r="P1799" t="s">
        <v>3839</v>
      </c>
      <c r="R1799" t="s">
        <v>3808</v>
      </c>
    </row>
    <row r="1800" spans="1:18" hidden="1">
      <c r="A1800">
        <v>1799</v>
      </c>
      <c r="B1800">
        <v>69</v>
      </c>
      <c r="D1800">
        <v>701000002</v>
      </c>
      <c r="E1800" s="139">
        <v>45027</v>
      </c>
      <c r="F1800">
        <f t="shared" si="84"/>
        <v>4</v>
      </c>
      <c r="G1800" s="139">
        <v>45027</v>
      </c>
      <c r="H1800">
        <f t="shared" si="85"/>
        <v>16</v>
      </c>
      <c r="I1800" t="s">
        <v>1890</v>
      </c>
      <c r="J1800" t="str">
        <f>VLOOKUP(I1800,'C701- Recalculate'!$D$27:$D$751,1,0)</f>
        <v>069MPI1230390002</v>
      </c>
      <c r="K1800">
        <v>0</v>
      </c>
      <c r="L1800">
        <v>48493151</v>
      </c>
      <c r="M1800" s="138">
        <f t="shared" si="86"/>
        <v>-48493151</v>
      </c>
      <c r="N1800" t="s">
        <v>178</v>
      </c>
      <c r="P1800" t="s">
        <v>3839</v>
      </c>
      <c r="R1800" t="s">
        <v>3808</v>
      </c>
    </row>
    <row r="1801" spans="1:18" hidden="1">
      <c r="A1801">
        <v>1800</v>
      </c>
      <c r="B1801">
        <v>69</v>
      </c>
      <c r="D1801">
        <v>701000002</v>
      </c>
      <c r="E1801" s="139">
        <v>45027</v>
      </c>
      <c r="F1801">
        <f t="shared" si="84"/>
        <v>4</v>
      </c>
      <c r="G1801" s="139">
        <v>45027</v>
      </c>
      <c r="H1801">
        <f t="shared" si="85"/>
        <v>16</v>
      </c>
      <c r="I1801" t="s">
        <v>2279</v>
      </c>
      <c r="J1801" t="str">
        <f>VLOOKUP(I1801,'C701- Recalculate'!$D$27:$D$751,1,0)</f>
        <v>069MPI1230760002</v>
      </c>
      <c r="K1801">
        <v>0</v>
      </c>
      <c r="L1801">
        <v>20273973</v>
      </c>
      <c r="M1801" s="138">
        <f t="shared" si="86"/>
        <v>-20273973</v>
      </c>
      <c r="N1801" t="s">
        <v>178</v>
      </c>
      <c r="P1801" t="s">
        <v>3839</v>
      </c>
      <c r="R1801" t="s">
        <v>3808</v>
      </c>
    </row>
    <row r="1802" spans="1:18" hidden="1">
      <c r="A1802">
        <v>1801</v>
      </c>
      <c r="B1802">
        <v>69</v>
      </c>
      <c r="D1802">
        <v>701000002</v>
      </c>
      <c r="E1802" s="139">
        <v>45028</v>
      </c>
      <c r="F1802">
        <f t="shared" si="84"/>
        <v>4</v>
      </c>
      <c r="G1802" s="139">
        <v>45028</v>
      </c>
      <c r="H1802">
        <f t="shared" si="85"/>
        <v>16</v>
      </c>
      <c r="I1802" t="s">
        <v>2048</v>
      </c>
      <c r="J1802" t="str">
        <f>VLOOKUP(I1802,'C701- Recalculate'!$D$27:$D$751,1,0)</f>
        <v>069MPI1230460005</v>
      </c>
      <c r="K1802">
        <v>0</v>
      </c>
      <c r="L1802">
        <v>54109589</v>
      </c>
      <c r="M1802" s="138">
        <f t="shared" si="86"/>
        <v>-54109589</v>
      </c>
      <c r="N1802" t="s">
        <v>178</v>
      </c>
      <c r="P1802" t="s">
        <v>3839</v>
      </c>
      <c r="R1802" t="s">
        <v>3808</v>
      </c>
    </row>
    <row r="1803" spans="1:18" hidden="1">
      <c r="A1803">
        <v>1802</v>
      </c>
      <c r="B1803">
        <v>69</v>
      </c>
      <c r="D1803">
        <v>701000002</v>
      </c>
      <c r="E1803" s="139">
        <v>45030</v>
      </c>
      <c r="F1803">
        <f t="shared" si="84"/>
        <v>4</v>
      </c>
      <c r="G1803" s="139">
        <v>45030</v>
      </c>
      <c r="H1803">
        <f t="shared" si="85"/>
        <v>16</v>
      </c>
      <c r="I1803" t="s">
        <v>2055</v>
      </c>
      <c r="J1803" t="str">
        <f>VLOOKUP(I1803,'C701- Recalculate'!$D$27:$D$751,1,0)</f>
        <v>069MPI1230460006</v>
      </c>
      <c r="K1803">
        <v>0</v>
      </c>
      <c r="L1803">
        <v>54109589</v>
      </c>
      <c r="M1803" s="138">
        <f t="shared" si="86"/>
        <v>-54109589</v>
      </c>
      <c r="N1803" t="s">
        <v>178</v>
      </c>
      <c r="P1803" t="s">
        <v>3839</v>
      </c>
      <c r="R1803" t="s">
        <v>3808</v>
      </c>
    </row>
    <row r="1804" spans="1:18" hidden="1">
      <c r="A1804">
        <v>1803</v>
      </c>
      <c r="B1804">
        <v>69</v>
      </c>
      <c r="D1804">
        <v>701000002</v>
      </c>
      <c r="E1804" s="139">
        <v>45030</v>
      </c>
      <c r="F1804">
        <f t="shared" si="84"/>
        <v>4</v>
      </c>
      <c r="G1804" s="139">
        <v>45030</v>
      </c>
      <c r="H1804">
        <f t="shared" si="85"/>
        <v>16</v>
      </c>
      <c r="I1804" t="s">
        <v>2183</v>
      </c>
      <c r="J1804" t="str">
        <f>VLOOKUP(I1804,'C701- Recalculate'!$D$27:$D$751,1,0)</f>
        <v>069MPI1230520006</v>
      </c>
      <c r="K1804">
        <v>0</v>
      </c>
      <c r="L1804">
        <v>56164384</v>
      </c>
      <c r="M1804" s="138">
        <f t="shared" si="86"/>
        <v>-56164384</v>
      </c>
      <c r="N1804" t="s">
        <v>178</v>
      </c>
      <c r="P1804" t="s">
        <v>3839</v>
      </c>
      <c r="R1804" t="s">
        <v>3808</v>
      </c>
    </row>
    <row r="1805" spans="1:18" hidden="1">
      <c r="A1805">
        <v>1804</v>
      </c>
      <c r="B1805">
        <v>69</v>
      </c>
      <c r="D1805">
        <v>701000002</v>
      </c>
      <c r="E1805" s="139">
        <v>45030</v>
      </c>
      <c r="F1805">
        <f t="shared" si="84"/>
        <v>4</v>
      </c>
      <c r="G1805" s="139">
        <v>45030</v>
      </c>
      <c r="H1805">
        <f t="shared" si="85"/>
        <v>16</v>
      </c>
      <c r="I1805" t="s">
        <v>2273</v>
      </c>
      <c r="J1805" t="str">
        <f>VLOOKUP(I1805,'C701- Recalculate'!$D$27:$D$751,1,0)</f>
        <v>069MPI1230760004</v>
      </c>
      <c r="K1805">
        <v>0</v>
      </c>
      <c r="L1805">
        <v>50000000</v>
      </c>
      <c r="M1805" s="138">
        <f t="shared" si="86"/>
        <v>-50000000</v>
      </c>
      <c r="N1805" t="s">
        <v>178</v>
      </c>
      <c r="P1805" t="s">
        <v>3839</v>
      </c>
      <c r="R1805" t="s">
        <v>3808</v>
      </c>
    </row>
    <row r="1806" spans="1:18" hidden="1">
      <c r="A1806">
        <v>1805</v>
      </c>
      <c r="B1806">
        <v>69</v>
      </c>
      <c r="D1806">
        <v>701000002</v>
      </c>
      <c r="E1806" s="139">
        <v>45030</v>
      </c>
      <c r="F1806">
        <f t="shared" si="84"/>
        <v>4</v>
      </c>
      <c r="G1806" s="139">
        <v>45030</v>
      </c>
      <c r="H1806">
        <f t="shared" si="85"/>
        <v>16</v>
      </c>
      <c r="I1806" t="s">
        <v>2285</v>
      </c>
      <c r="J1806" t="str">
        <f>VLOOKUP(I1806,'C701- Recalculate'!$D$27:$D$751,1,0)</f>
        <v>069MPI1230790001</v>
      </c>
      <c r="K1806">
        <v>0</v>
      </c>
      <c r="L1806">
        <v>38356164</v>
      </c>
      <c r="M1806" s="138">
        <f t="shared" si="86"/>
        <v>-38356164</v>
      </c>
      <c r="N1806" t="s">
        <v>178</v>
      </c>
      <c r="P1806" t="s">
        <v>3839</v>
      </c>
      <c r="R1806" t="s">
        <v>3808</v>
      </c>
    </row>
    <row r="1807" spans="1:18" hidden="1">
      <c r="A1807">
        <v>1806</v>
      </c>
      <c r="B1807">
        <v>69</v>
      </c>
      <c r="D1807">
        <v>701000002</v>
      </c>
      <c r="E1807" s="139">
        <v>45030</v>
      </c>
      <c r="F1807">
        <f t="shared" si="84"/>
        <v>4</v>
      </c>
      <c r="G1807" s="139">
        <v>45030</v>
      </c>
      <c r="H1807">
        <f t="shared" si="85"/>
        <v>16</v>
      </c>
      <c r="I1807" t="s">
        <v>2289</v>
      </c>
      <c r="J1807" t="str">
        <f>VLOOKUP(I1807,'C701- Recalculate'!$D$27:$D$751,1,0)</f>
        <v>069MPI1230790002</v>
      </c>
      <c r="K1807">
        <v>0</v>
      </c>
      <c r="L1807">
        <v>36986302</v>
      </c>
      <c r="M1807" s="138">
        <f t="shared" si="86"/>
        <v>-36986302</v>
      </c>
      <c r="N1807" t="s">
        <v>178</v>
      </c>
      <c r="P1807" t="s">
        <v>3839</v>
      </c>
      <c r="R1807" t="s">
        <v>3808</v>
      </c>
    </row>
    <row r="1808" spans="1:18" hidden="1">
      <c r="A1808">
        <v>1807</v>
      </c>
      <c r="B1808">
        <v>69</v>
      </c>
      <c r="D1808">
        <v>701000002</v>
      </c>
      <c r="E1808" s="139">
        <v>45033</v>
      </c>
      <c r="F1808">
        <f t="shared" si="84"/>
        <v>4</v>
      </c>
      <c r="G1808" s="139">
        <v>45033</v>
      </c>
      <c r="H1808">
        <f t="shared" si="85"/>
        <v>16</v>
      </c>
      <c r="I1808" t="s">
        <v>1890</v>
      </c>
      <c r="J1808" t="str">
        <f>VLOOKUP(I1808,'C701- Recalculate'!$D$27:$D$751,1,0)</f>
        <v>069MPI1230390002</v>
      </c>
      <c r="K1808">
        <v>0</v>
      </c>
      <c r="L1808">
        <v>96986302</v>
      </c>
      <c r="M1808" s="138">
        <f t="shared" si="86"/>
        <v>-96986302</v>
      </c>
      <c r="N1808" t="s">
        <v>178</v>
      </c>
      <c r="P1808" t="s">
        <v>3839</v>
      </c>
      <c r="R1808" t="s">
        <v>3808</v>
      </c>
    </row>
    <row r="1809" spans="1:18" hidden="1">
      <c r="A1809">
        <v>1808</v>
      </c>
      <c r="B1809">
        <v>69</v>
      </c>
      <c r="D1809">
        <v>701000002</v>
      </c>
      <c r="E1809" s="139">
        <v>45034</v>
      </c>
      <c r="F1809">
        <f t="shared" si="84"/>
        <v>4</v>
      </c>
      <c r="G1809" s="139">
        <v>45034</v>
      </c>
      <c r="H1809">
        <f t="shared" si="85"/>
        <v>16</v>
      </c>
      <c r="I1809" t="s">
        <v>2385</v>
      </c>
      <c r="J1809" t="str">
        <f>VLOOKUP(I1809,'C701- Recalculate'!$D$27:$D$751,1,0)</f>
        <v>069MPI1231080003</v>
      </c>
      <c r="K1809">
        <v>0</v>
      </c>
      <c r="L1809">
        <v>56164384</v>
      </c>
      <c r="M1809" s="138">
        <f t="shared" si="86"/>
        <v>-56164384</v>
      </c>
      <c r="N1809" t="s">
        <v>178</v>
      </c>
      <c r="P1809" t="s">
        <v>3839</v>
      </c>
      <c r="R1809" t="s">
        <v>3808</v>
      </c>
    </row>
    <row r="1810" spans="1:18" hidden="1">
      <c r="A1810">
        <v>1809</v>
      </c>
      <c r="B1810">
        <v>69</v>
      </c>
      <c r="D1810">
        <v>701000002</v>
      </c>
      <c r="E1810" s="139">
        <v>45035</v>
      </c>
      <c r="F1810">
        <f t="shared" si="84"/>
        <v>4</v>
      </c>
      <c r="G1810" s="139">
        <v>45035</v>
      </c>
      <c r="H1810">
        <f t="shared" si="85"/>
        <v>16</v>
      </c>
      <c r="I1810" t="s">
        <v>1890</v>
      </c>
      <c r="J1810" t="str">
        <f>VLOOKUP(I1810,'C701- Recalculate'!$D$27:$D$751,1,0)</f>
        <v>069MPI1230390002</v>
      </c>
      <c r="K1810">
        <v>0</v>
      </c>
      <c r="L1810">
        <v>48493151</v>
      </c>
      <c r="M1810" s="138">
        <f t="shared" si="86"/>
        <v>-48493151</v>
      </c>
      <c r="N1810" t="s">
        <v>178</v>
      </c>
      <c r="P1810" t="s">
        <v>3839</v>
      </c>
      <c r="R1810" t="s">
        <v>3808</v>
      </c>
    </row>
    <row r="1811" spans="1:18" hidden="1">
      <c r="A1811">
        <v>1810</v>
      </c>
      <c r="B1811">
        <v>69</v>
      </c>
      <c r="D1811">
        <v>701000002</v>
      </c>
      <c r="E1811" s="139">
        <v>45035</v>
      </c>
      <c r="F1811">
        <f t="shared" si="84"/>
        <v>4</v>
      </c>
      <c r="G1811" s="139">
        <v>45035</v>
      </c>
      <c r="H1811">
        <f t="shared" si="85"/>
        <v>16</v>
      </c>
      <c r="I1811" t="s">
        <v>2393</v>
      </c>
      <c r="J1811" t="str">
        <f>VLOOKUP(I1811,'C701- Recalculate'!$D$27:$D$751,1,0)</f>
        <v>069MPI1231080002</v>
      </c>
      <c r="K1811">
        <v>0</v>
      </c>
      <c r="L1811">
        <v>62904109</v>
      </c>
      <c r="M1811" s="138">
        <f t="shared" si="86"/>
        <v>-62904109</v>
      </c>
      <c r="N1811" t="s">
        <v>178</v>
      </c>
      <c r="P1811" t="s">
        <v>3839</v>
      </c>
      <c r="R1811" t="s">
        <v>3808</v>
      </c>
    </row>
    <row r="1812" spans="1:18" hidden="1">
      <c r="A1812">
        <v>1811</v>
      </c>
      <c r="B1812">
        <v>69</v>
      </c>
      <c r="D1812">
        <v>701000002</v>
      </c>
      <c r="E1812" s="139">
        <v>45036</v>
      </c>
      <c r="F1812">
        <f t="shared" si="84"/>
        <v>4</v>
      </c>
      <c r="G1812" s="139">
        <v>45036</v>
      </c>
      <c r="H1812">
        <f t="shared" si="85"/>
        <v>16</v>
      </c>
      <c r="I1812" t="s">
        <v>2048</v>
      </c>
      <c r="J1812" t="str">
        <f>VLOOKUP(I1812,'C701- Recalculate'!$D$27:$D$751,1,0)</f>
        <v>069MPI1230460005</v>
      </c>
      <c r="K1812">
        <v>0</v>
      </c>
      <c r="L1812">
        <v>54109589</v>
      </c>
      <c r="M1812" s="138">
        <f t="shared" si="86"/>
        <v>-54109589</v>
      </c>
      <c r="N1812" t="s">
        <v>178</v>
      </c>
      <c r="P1812" t="s">
        <v>3839</v>
      </c>
      <c r="R1812" t="s">
        <v>3808</v>
      </c>
    </row>
    <row r="1813" spans="1:18" hidden="1">
      <c r="A1813">
        <v>1812</v>
      </c>
      <c r="B1813">
        <v>69</v>
      </c>
      <c r="D1813">
        <v>701000002</v>
      </c>
      <c r="E1813" s="139">
        <v>45036</v>
      </c>
      <c r="F1813">
        <f t="shared" si="84"/>
        <v>4</v>
      </c>
      <c r="G1813" s="139">
        <v>45036</v>
      </c>
      <c r="H1813">
        <f t="shared" si="85"/>
        <v>16</v>
      </c>
      <c r="I1813" t="s">
        <v>2055</v>
      </c>
      <c r="J1813" t="str">
        <f>VLOOKUP(I1813,'C701- Recalculate'!$D$27:$D$751,1,0)</f>
        <v>069MPI1230460006</v>
      </c>
      <c r="K1813">
        <v>0</v>
      </c>
      <c r="L1813">
        <v>54109589</v>
      </c>
      <c r="M1813" s="138">
        <f t="shared" si="86"/>
        <v>-54109589</v>
      </c>
      <c r="N1813" t="s">
        <v>178</v>
      </c>
      <c r="P1813" t="s">
        <v>3839</v>
      </c>
      <c r="R1813" t="s">
        <v>3808</v>
      </c>
    </row>
    <row r="1814" spans="1:18" hidden="1">
      <c r="A1814">
        <v>1813</v>
      </c>
      <c r="B1814">
        <v>69</v>
      </c>
      <c r="D1814">
        <v>701000002</v>
      </c>
      <c r="E1814" s="139">
        <v>45036</v>
      </c>
      <c r="F1814">
        <f t="shared" si="84"/>
        <v>4</v>
      </c>
      <c r="G1814" s="139">
        <v>45036</v>
      </c>
      <c r="H1814">
        <f t="shared" si="85"/>
        <v>16</v>
      </c>
      <c r="I1814" t="s">
        <v>2171</v>
      </c>
      <c r="J1814" t="str">
        <f>VLOOKUP(I1814,'C701- Recalculate'!$D$27:$D$751,1,0)</f>
        <v>069MPI1230520007</v>
      </c>
      <c r="K1814">
        <v>0</v>
      </c>
      <c r="L1814">
        <v>56164383</v>
      </c>
      <c r="M1814" s="138">
        <f t="shared" si="86"/>
        <v>-56164383</v>
      </c>
      <c r="N1814" t="s">
        <v>178</v>
      </c>
      <c r="P1814" t="s">
        <v>3839</v>
      </c>
      <c r="R1814" t="s">
        <v>3808</v>
      </c>
    </row>
    <row r="1815" spans="1:18" hidden="1">
      <c r="A1815">
        <v>1814</v>
      </c>
      <c r="B1815">
        <v>69</v>
      </c>
      <c r="D1815">
        <v>701000002</v>
      </c>
      <c r="E1815" s="139">
        <v>45036</v>
      </c>
      <c r="F1815">
        <f t="shared" si="84"/>
        <v>4</v>
      </c>
      <c r="G1815" s="139">
        <v>45036</v>
      </c>
      <c r="H1815">
        <f t="shared" si="85"/>
        <v>16</v>
      </c>
      <c r="I1815" t="s">
        <v>2390</v>
      </c>
      <c r="J1815" t="str">
        <f>VLOOKUP(I1815,'C701- Recalculate'!$D$27:$D$751,1,0)</f>
        <v>069MPI1231080001</v>
      </c>
      <c r="K1815">
        <v>0</v>
      </c>
      <c r="L1815">
        <v>49424658</v>
      </c>
      <c r="M1815" s="138">
        <f t="shared" si="86"/>
        <v>-49424658</v>
      </c>
      <c r="N1815" t="s">
        <v>178</v>
      </c>
      <c r="P1815" t="s">
        <v>3839</v>
      </c>
      <c r="R1815" t="s">
        <v>3808</v>
      </c>
    </row>
    <row r="1816" spans="1:18" hidden="1">
      <c r="A1816">
        <v>1815</v>
      </c>
      <c r="B1816">
        <v>69</v>
      </c>
      <c r="D1816">
        <v>701000002</v>
      </c>
      <c r="E1816" s="139">
        <v>45037</v>
      </c>
      <c r="F1816">
        <f t="shared" si="84"/>
        <v>4</v>
      </c>
      <c r="G1816" s="139">
        <v>45037</v>
      </c>
      <c r="H1816">
        <f t="shared" si="85"/>
        <v>16</v>
      </c>
      <c r="I1816" t="s">
        <v>1893</v>
      </c>
      <c r="J1816" t="str">
        <f>VLOOKUP(I1816,'C701- Recalculate'!$D$27:$D$751,1,0)</f>
        <v>069MPI1230390003</v>
      </c>
      <c r="K1816">
        <v>0</v>
      </c>
      <c r="L1816">
        <v>48493151</v>
      </c>
      <c r="M1816" s="138">
        <f t="shared" si="86"/>
        <v>-48493151</v>
      </c>
      <c r="N1816" t="s">
        <v>178</v>
      </c>
      <c r="P1816" t="s">
        <v>3839</v>
      </c>
      <c r="R1816" t="s">
        <v>3808</v>
      </c>
    </row>
    <row r="1817" spans="1:18" hidden="1">
      <c r="A1817">
        <v>1816</v>
      </c>
      <c r="B1817">
        <v>69</v>
      </c>
      <c r="D1817">
        <v>701000002</v>
      </c>
      <c r="E1817" s="139">
        <v>45040</v>
      </c>
      <c r="F1817">
        <f t="shared" si="84"/>
        <v>4</v>
      </c>
      <c r="G1817" s="139">
        <v>45040</v>
      </c>
      <c r="H1817">
        <f t="shared" si="85"/>
        <v>16</v>
      </c>
      <c r="I1817" t="s">
        <v>1890</v>
      </c>
      <c r="J1817" t="str">
        <f>VLOOKUP(I1817,'C701- Recalculate'!$D$27:$D$751,1,0)</f>
        <v>069MPI1230390002</v>
      </c>
      <c r="K1817">
        <v>0</v>
      </c>
      <c r="L1817">
        <v>96986301</v>
      </c>
      <c r="M1817" s="138">
        <f t="shared" si="86"/>
        <v>-96986301</v>
      </c>
      <c r="N1817" t="s">
        <v>178</v>
      </c>
      <c r="P1817" t="s">
        <v>3839</v>
      </c>
      <c r="R1817" t="s">
        <v>3808</v>
      </c>
    </row>
    <row r="1818" spans="1:18" hidden="1">
      <c r="A1818">
        <v>1817</v>
      </c>
      <c r="B1818">
        <v>69</v>
      </c>
      <c r="D1818">
        <v>701000002</v>
      </c>
      <c r="E1818" s="139">
        <v>45040</v>
      </c>
      <c r="F1818">
        <f t="shared" si="84"/>
        <v>4</v>
      </c>
      <c r="G1818" s="139">
        <v>45040</v>
      </c>
      <c r="H1818">
        <f t="shared" si="85"/>
        <v>16</v>
      </c>
      <c r="I1818" t="s">
        <v>1893</v>
      </c>
      <c r="J1818" t="str">
        <f>VLOOKUP(I1818,'C701- Recalculate'!$D$27:$D$751,1,0)</f>
        <v>069MPI1230390003</v>
      </c>
      <c r="K1818">
        <v>0</v>
      </c>
      <c r="L1818">
        <v>48493151</v>
      </c>
      <c r="M1818" s="138">
        <f t="shared" si="86"/>
        <v>-48493151</v>
      </c>
      <c r="N1818" t="s">
        <v>178</v>
      </c>
      <c r="P1818" t="s">
        <v>3839</v>
      </c>
      <c r="R1818" t="s">
        <v>3808</v>
      </c>
    </row>
    <row r="1819" spans="1:18" hidden="1">
      <c r="A1819">
        <v>1818</v>
      </c>
      <c r="B1819">
        <v>69</v>
      </c>
      <c r="D1819">
        <v>701000002</v>
      </c>
      <c r="E1819" s="139">
        <v>45040</v>
      </c>
      <c r="F1819">
        <f t="shared" si="84"/>
        <v>4</v>
      </c>
      <c r="G1819" s="139">
        <v>45040</v>
      </c>
      <c r="H1819">
        <f t="shared" si="85"/>
        <v>16</v>
      </c>
      <c r="I1819" t="s">
        <v>2376</v>
      </c>
      <c r="J1819" t="str">
        <f>VLOOKUP(I1819,'C701- Recalculate'!$D$27:$D$751,1,0)</f>
        <v>069MPI1231040004</v>
      </c>
      <c r="K1819">
        <v>0</v>
      </c>
      <c r="L1819">
        <v>16712328</v>
      </c>
      <c r="M1819" s="138">
        <f t="shared" si="86"/>
        <v>-16712328</v>
      </c>
      <c r="N1819" t="s">
        <v>178</v>
      </c>
      <c r="P1819" t="s">
        <v>3839</v>
      </c>
      <c r="R1819" t="s">
        <v>3808</v>
      </c>
    </row>
    <row r="1820" spans="1:18" hidden="1">
      <c r="A1820">
        <v>1819</v>
      </c>
      <c r="B1820">
        <v>69</v>
      </c>
      <c r="D1820">
        <v>701000002</v>
      </c>
      <c r="E1820" s="139">
        <v>45040</v>
      </c>
      <c r="F1820">
        <f t="shared" si="84"/>
        <v>4</v>
      </c>
      <c r="G1820" s="139">
        <v>45040</v>
      </c>
      <c r="H1820">
        <f t="shared" si="85"/>
        <v>16</v>
      </c>
      <c r="I1820" t="s">
        <v>2385</v>
      </c>
      <c r="J1820" t="str">
        <f>VLOOKUP(I1820,'C701- Recalculate'!$D$27:$D$751,1,0)</f>
        <v>069MPI1231080003</v>
      </c>
      <c r="K1820">
        <v>0</v>
      </c>
      <c r="L1820">
        <v>112328767</v>
      </c>
      <c r="M1820" s="138">
        <f t="shared" si="86"/>
        <v>-112328767</v>
      </c>
      <c r="N1820" t="s">
        <v>178</v>
      </c>
      <c r="P1820" t="s">
        <v>3839</v>
      </c>
      <c r="R1820" t="s">
        <v>3808</v>
      </c>
    </row>
    <row r="1821" spans="1:18" hidden="1">
      <c r="A1821">
        <v>1820</v>
      </c>
      <c r="B1821">
        <v>69</v>
      </c>
      <c r="D1821">
        <v>701000002</v>
      </c>
      <c r="E1821" s="139">
        <v>45040</v>
      </c>
      <c r="F1821">
        <f t="shared" si="84"/>
        <v>4</v>
      </c>
      <c r="G1821" s="139">
        <v>45040</v>
      </c>
      <c r="H1821">
        <f t="shared" si="85"/>
        <v>16</v>
      </c>
      <c r="I1821" t="s">
        <v>2404</v>
      </c>
      <c r="J1821" t="str">
        <f>VLOOKUP(I1821,'C701- Recalculate'!$D$27:$D$751,1,0)</f>
        <v>069MPI1231100002</v>
      </c>
      <c r="K1821">
        <v>0</v>
      </c>
      <c r="L1821">
        <v>69178082</v>
      </c>
      <c r="M1821" s="138">
        <f t="shared" si="86"/>
        <v>-69178082</v>
      </c>
      <c r="N1821" t="s">
        <v>178</v>
      </c>
      <c r="P1821" t="s">
        <v>3839</v>
      </c>
      <c r="R1821" t="s">
        <v>3808</v>
      </c>
    </row>
    <row r="1822" spans="1:18" hidden="1">
      <c r="A1822">
        <v>1821</v>
      </c>
      <c r="B1822">
        <v>69</v>
      </c>
      <c r="D1822">
        <v>701000002</v>
      </c>
      <c r="E1822" s="139">
        <v>45041</v>
      </c>
      <c r="F1822">
        <f t="shared" si="84"/>
        <v>4</v>
      </c>
      <c r="G1822" s="139">
        <v>45041</v>
      </c>
      <c r="H1822">
        <f t="shared" si="85"/>
        <v>16</v>
      </c>
      <c r="I1822" t="s">
        <v>2048</v>
      </c>
      <c r="J1822" t="str">
        <f>VLOOKUP(I1822,'C701- Recalculate'!$D$27:$D$751,1,0)</f>
        <v>069MPI1230460005</v>
      </c>
      <c r="K1822">
        <v>0</v>
      </c>
      <c r="L1822">
        <v>54109589</v>
      </c>
      <c r="M1822" s="138">
        <f t="shared" si="86"/>
        <v>-54109589</v>
      </c>
      <c r="N1822" t="s">
        <v>178</v>
      </c>
      <c r="P1822" t="s">
        <v>3839</v>
      </c>
      <c r="R1822" t="s">
        <v>3808</v>
      </c>
    </row>
    <row r="1823" spans="1:18" hidden="1">
      <c r="A1823">
        <v>1822</v>
      </c>
      <c r="B1823">
        <v>69</v>
      </c>
      <c r="D1823">
        <v>701000002</v>
      </c>
      <c r="E1823" s="139">
        <v>45041</v>
      </c>
      <c r="F1823">
        <f t="shared" si="84"/>
        <v>4</v>
      </c>
      <c r="G1823" s="139">
        <v>45041</v>
      </c>
      <c r="H1823">
        <f t="shared" si="85"/>
        <v>16</v>
      </c>
      <c r="I1823" t="s">
        <v>2055</v>
      </c>
      <c r="J1823" t="str">
        <f>VLOOKUP(I1823,'C701- Recalculate'!$D$27:$D$751,1,0)</f>
        <v>069MPI1230460006</v>
      </c>
      <c r="K1823">
        <v>0</v>
      </c>
      <c r="L1823">
        <v>54109589</v>
      </c>
      <c r="M1823" s="138">
        <f t="shared" si="86"/>
        <v>-54109589</v>
      </c>
      <c r="N1823" t="s">
        <v>178</v>
      </c>
      <c r="P1823" t="s">
        <v>3839</v>
      </c>
      <c r="R1823" t="s">
        <v>3808</v>
      </c>
    </row>
    <row r="1824" spans="1:18" hidden="1">
      <c r="A1824">
        <v>1823</v>
      </c>
      <c r="B1824">
        <v>69</v>
      </c>
      <c r="D1824">
        <v>701000002</v>
      </c>
      <c r="E1824" s="139">
        <v>45041</v>
      </c>
      <c r="F1824">
        <f t="shared" si="84"/>
        <v>4</v>
      </c>
      <c r="G1824" s="139">
        <v>45041</v>
      </c>
      <c r="H1824">
        <f t="shared" si="85"/>
        <v>16</v>
      </c>
      <c r="I1824" t="s">
        <v>2376</v>
      </c>
      <c r="J1824" t="str">
        <f>VLOOKUP(I1824,'C701- Recalculate'!$D$27:$D$751,1,0)</f>
        <v>069MPI1231040004</v>
      </c>
      <c r="K1824">
        <v>0</v>
      </c>
      <c r="L1824">
        <v>16712329</v>
      </c>
      <c r="M1824" s="138">
        <f t="shared" si="86"/>
        <v>-16712329</v>
      </c>
      <c r="N1824" t="s">
        <v>178</v>
      </c>
      <c r="P1824" t="s">
        <v>3839</v>
      </c>
      <c r="R1824" t="s">
        <v>3808</v>
      </c>
    </row>
    <row r="1825" spans="1:18" hidden="1">
      <c r="A1825">
        <v>1824</v>
      </c>
      <c r="B1825">
        <v>69</v>
      </c>
      <c r="D1825">
        <v>701000002</v>
      </c>
      <c r="E1825" s="139">
        <v>45043</v>
      </c>
      <c r="F1825">
        <f t="shared" si="84"/>
        <v>4</v>
      </c>
      <c r="G1825" s="139">
        <v>45043</v>
      </c>
      <c r="H1825">
        <f t="shared" si="85"/>
        <v>16</v>
      </c>
      <c r="I1825" t="s">
        <v>2048</v>
      </c>
      <c r="J1825" t="str">
        <f>VLOOKUP(I1825,'C701- Recalculate'!$D$27:$D$751,1,0)</f>
        <v>069MPI1230460005</v>
      </c>
      <c r="K1825">
        <v>0</v>
      </c>
      <c r="L1825">
        <v>54109589</v>
      </c>
      <c r="M1825" s="138">
        <f t="shared" si="86"/>
        <v>-54109589</v>
      </c>
      <c r="N1825" t="s">
        <v>178</v>
      </c>
      <c r="P1825" t="s">
        <v>3839</v>
      </c>
      <c r="R1825" t="s">
        <v>3808</v>
      </c>
    </row>
    <row r="1826" spans="1:18" hidden="1">
      <c r="A1826">
        <v>1825</v>
      </c>
      <c r="B1826">
        <v>69</v>
      </c>
      <c r="D1826">
        <v>701000002</v>
      </c>
      <c r="E1826" s="139">
        <v>45043</v>
      </c>
      <c r="F1826">
        <f t="shared" si="84"/>
        <v>4</v>
      </c>
      <c r="G1826" s="139">
        <v>45043</v>
      </c>
      <c r="H1826">
        <f t="shared" si="85"/>
        <v>16</v>
      </c>
      <c r="I1826" t="s">
        <v>2376</v>
      </c>
      <c r="J1826" t="str">
        <f>VLOOKUP(I1826,'C701- Recalculate'!$D$27:$D$751,1,0)</f>
        <v>069MPI1231040004</v>
      </c>
      <c r="K1826">
        <v>0</v>
      </c>
      <c r="L1826">
        <v>16712329</v>
      </c>
      <c r="M1826" s="138">
        <f t="shared" si="86"/>
        <v>-16712329</v>
      </c>
      <c r="N1826" t="s">
        <v>178</v>
      </c>
      <c r="P1826" t="s">
        <v>3839</v>
      </c>
      <c r="R1826" t="s">
        <v>3808</v>
      </c>
    </row>
    <row r="1827" spans="1:18" hidden="1">
      <c r="A1827">
        <v>1826</v>
      </c>
      <c r="B1827">
        <v>69</v>
      </c>
      <c r="D1827">
        <v>701000002</v>
      </c>
      <c r="E1827" s="139">
        <v>45044</v>
      </c>
      <c r="F1827">
        <f t="shared" si="84"/>
        <v>4</v>
      </c>
      <c r="G1827" s="139">
        <v>45044</v>
      </c>
      <c r="H1827">
        <f t="shared" si="85"/>
        <v>16</v>
      </c>
      <c r="I1827" t="s">
        <v>1890</v>
      </c>
      <c r="J1827" t="str">
        <f>VLOOKUP(I1827,'C701- Recalculate'!$D$27:$D$751,1,0)</f>
        <v>069MPI1230390002</v>
      </c>
      <c r="K1827">
        <v>0</v>
      </c>
      <c r="L1827">
        <v>145479452</v>
      </c>
      <c r="M1827" s="138">
        <f t="shared" si="86"/>
        <v>-145479452</v>
      </c>
      <c r="N1827" t="s">
        <v>178</v>
      </c>
      <c r="P1827" t="s">
        <v>3839</v>
      </c>
      <c r="R1827" t="s">
        <v>3808</v>
      </c>
    </row>
    <row r="1828" spans="1:18" hidden="1">
      <c r="A1828">
        <v>1827</v>
      </c>
      <c r="B1828">
        <v>69</v>
      </c>
      <c r="D1828">
        <v>701000002</v>
      </c>
      <c r="E1828" s="139">
        <v>45044</v>
      </c>
      <c r="F1828">
        <f t="shared" si="84"/>
        <v>4</v>
      </c>
      <c r="G1828" s="139">
        <v>45044</v>
      </c>
      <c r="H1828">
        <f t="shared" si="85"/>
        <v>16</v>
      </c>
      <c r="I1828" t="s">
        <v>2390</v>
      </c>
      <c r="J1828" t="str">
        <f>VLOOKUP(I1828,'C701- Recalculate'!$D$27:$D$751,1,0)</f>
        <v>069MPI1231080001</v>
      </c>
      <c r="K1828">
        <v>0</v>
      </c>
      <c r="L1828">
        <v>148273973</v>
      </c>
      <c r="M1828" s="138">
        <f t="shared" si="86"/>
        <v>-148273973</v>
      </c>
      <c r="N1828" t="s">
        <v>178</v>
      </c>
      <c r="P1828" t="s">
        <v>3839</v>
      </c>
      <c r="R1828" t="s">
        <v>3808</v>
      </c>
    </row>
    <row r="1829" spans="1:18" hidden="1">
      <c r="A1829">
        <v>1828</v>
      </c>
      <c r="B1829">
        <v>69</v>
      </c>
      <c r="D1829">
        <v>701000002</v>
      </c>
      <c r="E1829" s="139">
        <v>45044</v>
      </c>
      <c r="F1829">
        <f t="shared" si="84"/>
        <v>4</v>
      </c>
      <c r="G1829" s="139">
        <v>45044</v>
      </c>
      <c r="H1829">
        <f t="shared" si="85"/>
        <v>16</v>
      </c>
      <c r="I1829" t="s">
        <v>2385</v>
      </c>
      <c r="J1829" t="str">
        <f>VLOOKUP(I1829,'C701- Recalculate'!$D$27:$D$751,1,0)</f>
        <v>069MPI1231080003</v>
      </c>
      <c r="K1829">
        <v>0</v>
      </c>
      <c r="L1829">
        <v>168493150</v>
      </c>
      <c r="M1829" s="138">
        <f t="shared" si="86"/>
        <v>-168493150</v>
      </c>
      <c r="N1829" t="s">
        <v>178</v>
      </c>
      <c r="P1829" t="s">
        <v>3839</v>
      </c>
      <c r="R1829" t="s">
        <v>3808</v>
      </c>
    </row>
    <row r="1830" spans="1:18" hidden="1">
      <c r="A1830">
        <v>1829</v>
      </c>
      <c r="B1830">
        <v>69</v>
      </c>
      <c r="D1830">
        <v>701000002</v>
      </c>
      <c r="E1830" s="139">
        <v>45019</v>
      </c>
      <c r="F1830">
        <f t="shared" si="84"/>
        <v>4</v>
      </c>
      <c r="G1830" s="139">
        <v>45019</v>
      </c>
      <c r="H1830">
        <f t="shared" si="85"/>
        <v>16</v>
      </c>
      <c r="I1830" t="s">
        <v>2273</v>
      </c>
      <c r="J1830" t="str">
        <f>VLOOKUP(I1830,'C701- Recalculate'!$D$27:$D$751,1,0)</f>
        <v>069MPI1230760004</v>
      </c>
      <c r="K1830">
        <v>0</v>
      </c>
      <c r="L1830">
        <v>50000000</v>
      </c>
      <c r="M1830" s="138">
        <f t="shared" si="86"/>
        <v>-50000000</v>
      </c>
      <c r="N1830" t="s">
        <v>178</v>
      </c>
      <c r="P1830" t="s">
        <v>3839</v>
      </c>
      <c r="R1830" t="s">
        <v>3808</v>
      </c>
    </row>
    <row r="1831" spans="1:18" hidden="1">
      <c r="A1831">
        <v>1830</v>
      </c>
      <c r="B1831">
        <v>69</v>
      </c>
      <c r="D1831">
        <v>701000002</v>
      </c>
      <c r="E1831" s="139">
        <v>45019</v>
      </c>
      <c r="F1831">
        <f t="shared" si="84"/>
        <v>4</v>
      </c>
      <c r="G1831" s="139">
        <v>45019</v>
      </c>
      <c r="H1831">
        <f t="shared" si="85"/>
        <v>16</v>
      </c>
      <c r="I1831" t="s">
        <v>2285</v>
      </c>
      <c r="J1831" t="str">
        <f>VLOOKUP(I1831,'C701- Recalculate'!$D$27:$D$751,1,0)</f>
        <v>069MPI1230790001</v>
      </c>
      <c r="K1831">
        <v>0</v>
      </c>
      <c r="L1831">
        <v>38356165</v>
      </c>
      <c r="M1831" s="138">
        <f t="shared" si="86"/>
        <v>-38356165</v>
      </c>
      <c r="N1831" t="s">
        <v>178</v>
      </c>
      <c r="P1831" t="s">
        <v>3839</v>
      </c>
      <c r="R1831" t="s">
        <v>3808</v>
      </c>
    </row>
    <row r="1832" spans="1:18" hidden="1">
      <c r="A1832">
        <v>1831</v>
      </c>
      <c r="B1832">
        <v>69</v>
      </c>
      <c r="D1832">
        <v>701000002</v>
      </c>
      <c r="E1832" s="139">
        <v>45019</v>
      </c>
      <c r="F1832">
        <f t="shared" si="84"/>
        <v>4</v>
      </c>
      <c r="G1832" s="139">
        <v>45019</v>
      </c>
      <c r="H1832">
        <f t="shared" si="85"/>
        <v>16</v>
      </c>
      <c r="I1832" t="s">
        <v>2285</v>
      </c>
      <c r="J1832" t="str">
        <f>VLOOKUP(I1832,'C701- Recalculate'!$D$27:$D$751,1,0)</f>
        <v>069MPI1230790001</v>
      </c>
      <c r="K1832">
        <v>0</v>
      </c>
      <c r="L1832">
        <v>76712328</v>
      </c>
      <c r="M1832" s="138">
        <f t="shared" si="86"/>
        <v>-76712328</v>
      </c>
      <c r="N1832" t="s">
        <v>178</v>
      </c>
      <c r="P1832" t="s">
        <v>3839</v>
      </c>
      <c r="R1832" t="s">
        <v>3808</v>
      </c>
    </row>
    <row r="1833" spans="1:18" hidden="1">
      <c r="A1833">
        <v>1832</v>
      </c>
      <c r="B1833">
        <v>69</v>
      </c>
      <c r="D1833">
        <v>701000002</v>
      </c>
      <c r="E1833" s="139">
        <v>45019</v>
      </c>
      <c r="F1833">
        <f t="shared" si="84"/>
        <v>4</v>
      </c>
      <c r="G1833" s="139">
        <v>45019</v>
      </c>
      <c r="H1833">
        <f t="shared" si="85"/>
        <v>16</v>
      </c>
      <c r="I1833" t="s">
        <v>2306</v>
      </c>
      <c r="J1833" t="str">
        <f>VLOOKUP(I1833,'C701- Recalculate'!$D$27:$D$751,1,0)</f>
        <v>069MPI1230820002</v>
      </c>
      <c r="K1833">
        <v>0</v>
      </c>
      <c r="L1833">
        <v>21232877</v>
      </c>
      <c r="M1833" s="138">
        <f t="shared" si="86"/>
        <v>-21232877</v>
      </c>
      <c r="N1833" t="s">
        <v>178</v>
      </c>
      <c r="P1833" t="s">
        <v>3839</v>
      </c>
      <c r="R1833" t="s">
        <v>3808</v>
      </c>
    </row>
    <row r="1834" spans="1:18" hidden="1">
      <c r="A1834">
        <v>1833</v>
      </c>
      <c r="B1834">
        <v>69</v>
      </c>
      <c r="D1834">
        <v>701000002</v>
      </c>
      <c r="E1834" s="139">
        <v>45019</v>
      </c>
      <c r="F1834">
        <f t="shared" si="84"/>
        <v>4</v>
      </c>
      <c r="G1834" s="139">
        <v>45019</v>
      </c>
      <c r="H1834">
        <f t="shared" si="85"/>
        <v>16</v>
      </c>
      <c r="I1834" t="s">
        <v>2366</v>
      </c>
      <c r="J1834" t="str">
        <f>VLOOKUP(I1834,'C701- Recalculate'!$D$27:$D$751,1,0)</f>
        <v>069MPI1230900003</v>
      </c>
      <c r="K1834">
        <v>0</v>
      </c>
      <c r="L1834">
        <v>24657534</v>
      </c>
      <c r="M1834" s="138">
        <f t="shared" si="86"/>
        <v>-24657534</v>
      </c>
      <c r="N1834" t="s">
        <v>178</v>
      </c>
      <c r="P1834" t="s">
        <v>3839</v>
      </c>
      <c r="R1834" t="s">
        <v>3808</v>
      </c>
    </row>
    <row r="1835" spans="1:18" hidden="1">
      <c r="A1835">
        <v>1834</v>
      </c>
      <c r="B1835">
        <v>69</v>
      </c>
      <c r="D1835">
        <v>701000002</v>
      </c>
      <c r="E1835" s="139">
        <v>45020</v>
      </c>
      <c r="F1835">
        <f t="shared" si="84"/>
        <v>4</v>
      </c>
      <c r="G1835" s="139">
        <v>45020</v>
      </c>
      <c r="H1835">
        <f t="shared" si="85"/>
        <v>16</v>
      </c>
      <c r="I1835" t="s">
        <v>2048</v>
      </c>
      <c r="J1835" t="str">
        <f>VLOOKUP(I1835,'C701- Recalculate'!$D$27:$D$751,1,0)</f>
        <v>069MPI1230460005</v>
      </c>
      <c r="K1835">
        <v>0</v>
      </c>
      <c r="L1835">
        <v>54109589</v>
      </c>
      <c r="M1835" s="138">
        <f t="shared" si="86"/>
        <v>-54109589</v>
      </c>
      <c r="N1835" t="s">
        <v>178</v>
      </c>
      <c r="P1835" t="s">
        <v>3839</v>
      </c>
      <c r="R1835" t="s">
        <v>3808</v>
      </c>
    </row>
    <row r="1836" spans="1:18" hidden="1">
      <c r="A1836">
        <v>1835</v>
      </c>
      <c r="B1836">
        <v>69</v>
      </c>
      <c r="D1836">
        <v>701000002</v>
      </c>
      <c r="E1836" s="139">
        <v>45020</v>
      </c>
      <c r="F1836">
        <f t="shared" si="84"/>
        <v>4</v>
      </c>
      <c r="G1836" s="139">
        <v>45020</v>
      </c>
      <c r="H1836">
        <f t="shared" si="85"/>
        <v>16</v>
      </c>
      <c r="I1836" t="s">
        <v>2055</v>
      </c>
      <c r="J1836" t="str">
        <f>VLOOKUP(I1836,'C701- Recalculate'!$D$27:$D$751,1,0)</f>
        <v>069MPI1230460006</v>
      </c>
      <c r="K1836">
        <v>0</v>
      </c>
      <c r="L1836">
        <v>54109589</v>
      </c>
      <c r="M1836" s="138">
        <f t="shared" si="86"/>
        <v>-54109589</v>
      </c>
      <c r="N1836" t="s">
        <v>178</v>
      </c>
      <c r="P1836" t="s">
        <v>3839</v>
      </c>
      <c r="R1836" t="s">
        <v>3808</v>
      </c>
    </row>
    <row r="1837" spans="1:18" hidden="1">
      <c r="A1837">
        <v>1836</v>
      </c>
      <c r="B1837">
        <v>69</v>
      </c>
      <c r="D1837">
        <v>701000002</v>
      </c>
      <c r="E1837" s="139">
        <v>45020</v>
      </c>
      <c r="F1837">
        <f t="shared" si="84"/>
        <v>4</v>
      </c>
      <c r="G1837" s="139">
        <v>45020</v>
      </c>
      <c r="H1837">
        <f t="shared" si="85"/>
        <v>16</v>
      </c>
      <c r="I1837" t="s">
        <v>2171</v>
      </c>
      <c r="J1837" t="str">
        <f>VLOOKUP(I1837,'C701- Recalculate'!$D$27:$D$751,1,0)</f>
        <v>069MPI1230520007</v>
      </c>
      <c r="K1837">
        <v>0</v>
      </c>
      <c r="L1837">
        <v>56164383</v>
      </c>
      <c r="M1837" s="138">
        <f t="shared" si="86"/>
        <v>-56164383</v>
      </c>
      <c r="N1837" t="s">
        <v>178</v>
      </c>
      <c r="P1837" t="s">
        <v>3839</v>
      </c>
      <c r="R1837" t="s">
        <v>3808</v>
      </c>
    </row>
    <row r="1838" spans="1:18" hidden="1">
      <c r="A1838">
        <v>1837</v>
      </c>
      <c r="B1838">
        <v>69</v>
      </c>
      <c r="D1838">
        <v>701000002</v>
      </c>
      <c r="E1838" s="139">
        <v>45020</v>
      </c>
      <c r="F1838">
        <f t="shared" si="84"/>
        <v>4</v>
      </c>
      <c r="G1838" s="139">
        <v>45020</v>
      </c>
      <c r="H1838">
        <f t="shared" si="85"/>
        <v>16</v>
      </c>
      <c r="I1838" t="s">
        <v>2261</v>
      </c>
      <c r="J1838" t="str">
        <f>VLOOKUP(I1838,'C701- Recalculate'!$D$27:$D$751,1,0)</f>
        <v>069MPI1230730001</v>
      </c>
      <c r="K1838">
        <v>0</v>
      </c>
      <c r="L1838">
        <v>29315069</v>
      </c>
      <c r="M1838" s="138">
        <f t="shared" si="86"/>
        <v>-29315069</v>
      </c>
      <c r="N1838" t="s">
        <v>178</v>
      </c>
      <c r="P1838" t="s">
        <v>3839</v>
      </c>
      <c r="R1838" t="s">
        <v>3808</v>
      </c>
    </row>
    <row r="1839" spans="1:18" hidden="1">
      <c r="A1839">
        <v>1838</v>
      </c>
      <c r="B1839">
        <v>69</v>
      </c>
      <c r="D1839">
        <v>701000002</v>
      </c>
      <c r="E1839" s="139">
        <v>45020</v>
      </c>
      <c r="F1839">
        <f t="shared" si="84"/>
        <v>4</v>
      </c>
      <c r="G1839" s="139">
        <v>45020</v>
      </c>
      <c r="H1839">
        <f t="shared" si="85"/>
        <v>16</v>
      </c>
      <c r="I1839" t="s">
        <v>2282</v>
      </c>
      <c r="J1839" t="str">
        <f>VLOOKUP(I1839,'C701- Recalculate'!$D$27:$D$751,1,0)</f>
        <v>069MPI1230760001</v>
      </c>
      <c r="K1839">
        <v>0</v>
      </c>
      <c r="L1839">
        <v>77808219</v>
      </c>
      <c r="M1839" s="138">
        <f t="shared" si="86"/>
        <v>-77808219</v>
      </c>
      <c r="N1839" t="s">
        <v>178</v>
      </c>
      <c r="P1839" t="s">
        <v>3839</v>
      </c>
      <c r="R1839" t="s">
        <v>3808</v>
      </c>
    </row>
    <row r="1840" spans="1:18" hidden="1">
      <c r="A1840">
        <v>1839</v>
      </c>
      <c r="B1840">
        <v>69</v>
      </c>
      <c r="D1840">
        <v>701000002</v>
      </c>
      <c r="E1840" s="139">
        <v>45020</v>
      </c>
      <c r="F1840">
        <f t="shared" si="84"/>
        <v>4</v>
      </c>
      <c r="G1840" s="139">
        <v>45020</v>
      </c>
      <c r="H1840">
        <f t="shared" si="85"/>
        <v>16</v>
      </c>
      <c r="I1840" t="s">
        <v>2279</v>
      </c>
      <c r="J1840" t="str">
        <f>VLOOKUP(I1840,'C701- Recalculate'!$D$27:$D$751,1,0)</f>
        <v>069MPI1230760002</v>
      </c>
      <c r="K1840">
        <v>0</v>
      </c>
      <c r="L1840">
        <v>20273972</v>
      </c>
      <c r="M1840" s="138">
        <f t="shared" si="86"/>
        <v>-20273972</v>
      </c>
      <c r="N1840" t="s">
        <v>178</v>
      </c>
      <c r="P1840" t="s">
        <v>3839</v>
      </c>
      <c r="R1840" t="s">
        <v>3808</v>
      </c>
    </row>
    <row r="1841" spans="1:18" hidden="1">
      <c r="A1841">
        <v>1840</v>
      </c>
      <c r="B1841">
        <v>69</v>
      </c>
      <c r="D1841">
        <v>701000002</v>
      </c>
      <c r="E1841" s="139">
        <v>45021</v>
      </c>
      <c r="F1841">
        <f t="shared" si="84"/>
        <v>4</v>
      </c>
      <c r="G1841" s="139">
        <v>45021</v>
      </c>
      <c r="H1841">
        <f t="shared" si="85"/>
        <v>16</v>
      </c>
      <c r="I1841" t="s">
        <v>2183</v>
      </c>
      <c r="J1841" t="str">
        <f>VLOOKUP(I1841,'C701- Recalculate'!$D$27:$D$751,1,0)</f>
        <v>069MPI1230520006</v>
      </c>
      <c r="K1841">
        <v>0</v>
      </c>
      <c r="L1841">
        <v>56164384</v>
      </c>
      <c r="M1841" s="138">
        <f t="shared" si="86"/>
        <v>-56164384</v>
      </c>
      <c r="N1841" t="s">
        <v>178</v>
      </c>
      <c r="P1841" t="s">
        <v>3839</v>
      </c>
      <c r="R1841" t="s">
        <v>3808</v>
      </c>
    </row>
    <row r="1842" spans="1:18" hidden="1">
      <c r="A1842">
        <v>1841</v>
      </c>
      <c r="B1842">
        <v>69</v>
      </c>
      <c r="D1842">
        <v>701000002</v>
      </c>
      <c r="E1842" s="139">
        <v>45021</v>
      </c>
      <c r="F1842">
        <f t="shared" si="84"/>
        <v>4</v>
      </c>
      <c r="G1842" s="139">
        <v>45021</v>
      </c>
      <c r="H1842">
        <f t="shared" si="85"/>
        <v>16</v>
      </c>
      <c r="I1842" t="s">
        <v>2279</v>
      </c>
      <c r="J1842" t="str">
        <f>VLOOKUP(I1842,'C701- Recalculate'!$D$27:$D$751,1,0)</f>
        <v>069MPI1230760002</v>
      </c>
      <c r="K1842">
        <v>0</v>
      </c>
      <c r="L1842">
        <v>20273973</v>
      </c>
      <c r="M1842" s="138">
        <f t="shared" si="86"/>
        <v>-20273973</v>
      </c>
      <c r="N1842" t="s">
        <v>178</v>
      </c>
      <c r="P1842" t="s">
        <v>3839</v>
      </c>
      <c r="R1842" t="s">
        <v>3808</v>
      </c>
    </row>
    <row r="1843" spans="1:18" hidden="1">
      <c r="A1843">
        <v>1842</v>
      </c>
      <c r="B1843">
        <v>69</v>
      </c>
      <c r="D1843">
        <v>701000002</v>
      </c>
      <c r="E1843" s="139">
        <v>45021</v>
      </c>
      <c r="F1843">
        <f t="shared" si="84"/>
        <v>4</v>
      </c>
      <c r="G1843" s="139">
        <v>45021</v>
      </c>
      <c r="H1843">
        <f t="shared" si="85"/>
        <v>16</v>
      </c>
      <c r="I1843" t="s">
        <v>2285</v>
      </c>
      <c r="J1843" t="str">
        <f>VLOOKUP(I1843,'C701- Recalculate'!$D$27:$D$751,1,0)</f>
        <v>069MPI1230790001</v>
      </c>
      <c r="K1843">
        <v>0</v>
      </c>
      <c r="L1843">
        <v>38356165</v>
      </c>
      <c r="M1843" s="138">
        <f t="shared" si="86"/>
        <v>-38356165</v>
      </c>
      <c r="N1843" t="s">
        <v>178</v>
      </c>
      <c r="P1843" t="s">
        <v>3839</v>
      </c>
      <c r="R1843" t="s">
        <v>3808</v>
      </c>
    </row>
    <row r="1844" spans="1:18" hidden="1">
      <c r="A1844">
        <v>1843</v>
      </c>
      <c r="B1844">
        <v>69</v>
      </c>
      <c r="D1844">
        <v>701000002</v>
      </c>
      <c r="E1844" s="139">
        <v>45056</v>
      </c>
      <c r="F1844">
        <f t="shared" si="84"/>
        <v>5</v>
      </c>
      <c r="G1844" s="139">
        <v>45056</v>
      </c>
      <c r="H1844">
        <f t="shared" si="85"/>
        <v>16</v>
      </c>
      <c r="I1844" t="s">
        <v>2385</v>
      </c>
      <c r="J1844" t="str">
        <f>VLOOKUP(I1844,'C701- Recalculate'!$D$27:$D$751,1,0)</f>
        <v>069MPI1231080003</v>
      </c>
      <c r="K1844">
        <v>0</v>
      </c>
      <c r="L1844">
        <v>56164384</v>
      </c>
      <c r="M1844" s="138">
        <f t="shared" si="86"/>
        <v>-56164384</v>
      </c>
      <c r="N1844" t="s">
        <v>178</v>
      </c>
      <c r="P1844" t="s">
        <v>3839</v>
      </c>
      <c r="R1844" t="s">
        <v>3808</v>
      </c>
    </row>
    <row r="1845" spans="1:18" hidden="1">
      <c r="A1845">
        <v>1844</v>
      </c>
      <c r="B1845">
        <v>69</v>
      </c>
      <c r="D1845">
        <v>701000002</v>
      </c>
      <c r="E1845" s="139">
        <v>45058</v>
      </c>
      <c r="F1845">
        <f t="shared" si="84"/>
        <v>5</v>
      </c>
      <c r="G1845" s="139">
        <v>45058</v>
      </c>
      <c r="H1845">
        <f t="shared" si="85"/>
        <v>16</v>
      </c>
      <c r="I1845" t="s">
        <v>2408</v>
      </c>
      <c r="J1845" t="str">
        <f>VLOOKUP(I1845,'C701- Recalculate'!$D$27:$D$751,1,0)</f>
        <v>069MPI1231100001</v>
      </c>
      <c r="K1845">
        <v>0</v>
      </c>
      <c r="L1845">
        <v>70547945</v>
      </c>
      <c r="M1845" s="138">
        <f t="shared" si="86"/>
        <v>-70547945</v>
      </c>
      <c r="N1845" t="s">
        <v>178</v>
      </c>
      <c r="P1845" t="s">
        <v>3839</v>
      </c>
      <c r="R1845" t="s">
        <v>3808</v>
      </c>
    </row>
    <row r="1846" spans="1:18" hidden="1">
      <c r="A1846">
        <v>1845</v>
      </c>
      <c r="B1846">
        <v>69</v>
      </c>
      <c r="D1846">
        <v>701000002</v>
      </c>
      <c r="E1846" s="139">
        <v>45061</v>
      </c>
      <c r="F1846">
        <f t="shared" si="84"/>
        <v>5</v>
      </c>
      <c r="G1846" s="139">
        <v>45061</v>
      </c>
      <c r="H1846">
        <f t="shared" si="85"/>
        <v>16</v>
      </c>
      <c r="I1846" t="s">
        <v>2393</v>
      </c>
      <c r="J1846" t="str">
        <f>VLOOKUP(I1846,'C701- Recalculate'!$D$27:$D$751,1,0)</f>
        <v>069MPI1231080002</v>
      </c>
      <c r="K1846">
        <v>0</v>
      </c>
      <c r="L1846">
        <v>62904109</v>
      </c>
      <c r="M1846" s="138">
        <f t="shared" si="86"/>
        <v>-62904109</v>
      </c>
      <c r="N1846" t="s">
        <v>178</v>
      </c>
      <c r="P1846" t="s">
        <v>3839</v>
      </c>
      <c r="R1846" t="s">
        <v>3808</v>
      </c>
    </row>
    <row r="1847" spans="1:18" hidden="1">
      <c r="A1847">
        <v>1846</v>
      </c>
      <c r="B1847">
        <v>69</v>
      </c>
      <c r="D1847">
        <v>701000002</v>
      </c>
      <c r="E1847" s="139">
        <v>45042</v>
      </c>
      <c r="F1847">
        <f t="shared" si="84"/>
        <v>4</v>
      </c>
      <c r="G1847" s="139">
        <v>45042</v>
      </c>
      <c r="H1847">
        <f t="shared" si="85"/>
        <v>16</v>
      </c>
      <c r="I1847" t="s">
        <v>2376</v>
      </c>
      <c r="J1847" t="str">
        <f>VLOOKUP(I1847,'C701- Recalculate'!$D$27:$D$751,1,0)</f>
        <v>069MPI1231040004</v>
      </c>
      <c r="K1847">
        <v>0</v>
      </c>
      <c r="L1847">
        <v>16712329</v>
      </c>
      <c r="M1847" s="138">
        <f t="shared" si="86"/>
        <v>-16712329</v>
      </c>
      <c r="N1847" t="s">
        <v>178</v>
      </c>
      <c r="P1847" t="s">
        <v>3839</v>
      </c>
      <c r="R1847" t="s">
        <v>3808</v>
      </c>
    </row>
    <row r="1848" spans="1:18" hidden="1">
      <c r="A1848">
        <v>1847</v>
      </c>
      <c r="B1848">
        <v>69</v>
      </c>
      <c r="D1848">
        <v>701000002</v>
      </c>
      <c r="E1848" s="139">
        <v>45042</v>
      </c>
      <c r="F1848">
        <f t="shared" si="84"/>
        <v>4</v>
      </c>
      <c r="G1848" s="139">
        <v>45042</v>
      </c>
      <c r="H1848">
        <f t="shared" si="85"/>
        <v>16</v>
      </c>
      <c r="I1848" t="s">
        <v>2390</v>
      </c>
      <c r="J1848" t="str">
        <f>VLOOKUP(I1848,'C701- Recalculate'!$D$27:$D$751,1,0)</f>
        <v>069MPI1231080001</v>
      </c>
      <c r="K1848">
        <v>0</v>
      </c>
      <c r="L1848">
        <v>49424658</v>
      </c>
      <c r="M1848" s="138">
        <f t="shared" si="86"/>
        <v>-49424658</v>
      </c>
      <c r="N1848" t="s">
        <v>178</v>
      </c>
      <c r="P1848" t="s">
        <v>3839</v>
      </c>
      <c r="R1848" t="s">
        <v>3808</v>
      </c>
    </row>
    <row r="1849" spans="1:18" hidden="1">
      <c r="A1849">
        <v>1848</v>
      </c>
      <c r="B1849">
        <v>69</v>
      </c>
      <c r="D1849">
        <v>701000002</v>
      </c>
      <c r="E1849" s="139">
        <v>45042</v>
      </c>
      <c r="F1849">
        <f t="shared" si="84"/>
        <v>4</v>
      </c>
      <c r="G1849" s="139">
        <v>45042</v>
      </c>
      <c r="H1849">
        <f t="shared" si="85"/>
        <v>16</v>
      </c>
      <c r="I1849" t="s">
        <v>2393</v>
      </c>
      <c r="J1849" t="str">
        <f>VLOOKUP(I1849,'C701- Recalculate'!$D$27:$D$751,1,0)</f>
        <v>069MPI1231080002</v>
      </c>
      <c r="K1849">
        <v>0</v>
      </c>
      <c r="L1849">
        <v>62904109</v>
      </c>
      <c r="M1849" s="138">
        <f t="shared" si="86"/>
        <v>-62904109</v>
      </c>
      <c r="N1849" t="s">
        <v>178</v>
      </c>
      <c r="P1849" t="s">
        <v>3839</v>
      </c>
      <c r="R1849" t="s">
        <v>3808</v>
      </c>
    </row>
    <row r="1850" spans="1:18" hidden="1">
      <c r="A1850">
        <v>1849</v>
      </c>
      <c r="B1850">
        <v>69</v>
      </c>
      <c r="D1850">
        <v>701000002</v>
      </c>
      <c r="E1850" s="139">
        <v>45042</v>
      </c>
      <c r="F1850">
        <f t="shared" si="84"/>
        <v>4</v>
      </c>
      <c r="G1850" s="139">
        <v>45042</v>
      </c>
      <c r="H1850">
        <f t="shared" si="85"/>
        <v>16</v>
      </c>
      <c r="I1850" t="s">
        <v>2385</v>
      </c>
      <c r="J1850" t="str">
        <f>VLOOKUP(I1850,'C701- Recalculate'!$D$27:$D$751,1,0)</f>
        <v>069MPI1231080003</v>
      </c>
      <c r="K1850">
        <v>0</v>
      </c>
      <c r="L1850">
        <v>56164384</v>
      </c>
      <c r="M1850" s="138">
        <f t="shared" si="86"/>
        <v>-56164384</v>
      </c>
      <c r="N1850" t="s">
        <v>178</v>
      </c>
      <c r="P1850" t="s">
        <v>3839</v>
      </c>
      <c r="R1850" t="s">
        <v>3808</v>
      </c>
    </row>
    <row r="1851" spans="1:18" hidden="1">
      <c r="A1851">
        <v>1850</v>
      </c>
      <c r="B1851">
        <v>69</v>
      </c>
      <c r="D1851">
        <v>701000002</v>
      </c>
      <c r="E1851" s="139">
        <v>45043</v>
      </c>
      <c r="F1851">
        <f t="shared" si="84"/>
        <v>4</v>
      </c>
      <c r="G1851" s="139">
        <v>45043</v>
      </c>
      <c r="H1851">
        <f t="shared" si="85"/>
        <v>16</v>
      </c>
      <c r="I1851" t="s">
        <v>2404</v>
      </c>
      <c r="J1851" t="str">
        <f>VLOOKUP(I1851,'C701- Recalculate'!$D$27:$D$751,1,0)</f>
        <v>069MPI1231100002</v>
      </c>
      <c r="K1851">
        <v>0</v>
      </c>
      <c r="L1851">
        <v>69178083</v>
      </c>
      <c r="M1851" s="138">
        <f t="shared" si="86"/>
        <v>-69178083</v>
      </c>
      <c r="N1851" t="s">
        <v>178</v>
      </c>
      <c r="P1851" t="s">
        <v>3839</v>
      </c>
      <c r="R1851" t="s">
        <v>3808</v>
      </c>
    </row>
    <row r="1852" spans="1:18" hidden="1">
      <c r="A1852">
        <v>1851</v>
      </c>
      <c r="B1852">
        <v>69</v>
      </c>
      <c r="D1852">
        <v>701000002</v>
      </c>
      <c r="E1852" s="139">
        <v>45019</v>
      </c>
      <c r="F1852">
        <f t="shared" si="84"/>
        <v>4</v>
      </c>
      <c r="G1852" s="139">
        <v>45019</v>
      </c>
      <c r="H1852">
        <f t="shared" si="85"/>
        <v>16</v>
      </c>
      <c r="I1852" t="s">
        <v>2048</v>
      </c>
      <c r="J1852" t="str">
        <f>VLOOKUP(I1852,'C701- Recalculate'!$D$27:$D$751,1,0)</f>
        <v>069MPI1230460005</v>
      </c>
      <c r="K1852">
        <v>0</v>
      </c>
      <c r="L1852">
        <v>54109589</v>
      </c>
      <c r="M1852" s="138">
        <f t="shared" si="86"/>
        <v>-54109589</v>
      </c>
      <c r="N1852" t="s">
        <v>178</v>
      </c>
      <c r="P1852" t="s">
        <v>3839</v>
      </c>
      <c r="R1852" t="s">
        <v>3808</v>
      </c>
    </row>
    <row r="1853" spans="1:18" hidden="1">
      <c r="A1853">
        <v>1852</v>
      </c>
      <c r="B1853">
        <v>69</v>
      </c>
      <c r="D1853">
        <v>701000002</v>
      </c>
      <c r="E1853" s="139">
        <v>45019</v>
      </c>
      <c r="F1853">
        <f t="shared" si="84"/>
        <v>4</v>
      </c>
      <c r="G1853" s="139">
        <v>45019</v>
      </c>
      <c r="H1853">
        <f t="shared" si="85"/>
        <v>16</v>
      </c>
      <c r="I1853" t="s">
        <v>2171</v>
      </c>
      <c r="J1853" t="str">
        <f>VLOOKUP(I1853,'C701- Recalculate'!$D$27:$D$751,1,0)</f>
        <v>069MPI1230520007</v>
      </c>
      <c r="K1853">
        <v>0</v>
      </c>
      <c r="L1853">
        <v>112328767</v>
      </c>
      <c r="M1853" s="138">
        <f t="shared" si="86"/>
        <v>-112328767</v>
      </c>
      <c r="N1853" t="s">
        <v>178</v>
      </c>
      <c r="P1853" t="s">
        <v>3839</v>
      </c>
      <c r="R1853" t="s">
        <v>3808</v>
      </c>
    </row>
    <row r="1854" spans="1:18" hidden="1">
      <c r="A1854">
        <v>1853</v>
      </c>
      <c r="B1854">
        <v>69</v>
      </c>
      <c r="D1854">
        <v>701000002</v>
      </c>
      <c r="E1854" s="139">
        <v>45019</v>
      </c>
      <c r="F1854">
        <f t="shared" si="84"/>
        <v>4</v>
      </c>
      <c r="G1854" s="139">
        <v>45019</v>
      </c>
      <c r="H1854">
        <f t="shared" si="85"/>
        <v>16</v>
      </c>
      <c r="I1854" t="s">
        <v>2265</v>
      </c>
      <c r="J1854" t="str">
        <f>VLOOKUP(I1854,'C701- Recalculate'!$D$27:$D$751,1,0)</f>
        <v>069MPI1230740001</v>
      </c>
      <c r="K1854">
        <v>0</v>
      </c>
      <c r="L1854">
        <v>29315069</v>
      </c>
      <c r="M1854" s="138">
        <f t="shared" si="86"/>
        <v>-29315069</v>
      </c>
      <c r="N1854" t="s">
        <v>178</v>
      </c>
      <c r="P1854" t="s">
        <v>3839</v>
      </c>
      <c r="R1854" t="s">
        <v>3808</v>
      </c>
    </row>
    <row r="1855" spans="1:18" hidden="1">
      <c r="A1855">
        <v>1854</v>
      </c>
      <c r="B1855">
        <v>69</v>
      </c>
      <c r="D1855">
        <v>701000002</v>
      </c>
      <c r="E1855" s="139">
        <v>45019</v>
      </c>
      <c r="F1855">
        <f t="shared" si="84"/>
        <v>4</v>
      </c>
      <c r="G1855" s="139">
        <v>45019</v>
      </c>
      <c r="H1855">
        <f t="shared" si="85"/>
        <v>16</v>
      </c>
      <c r="I1855" t="s">
        <v>2279</v>
      </c>
      <c r="J1855" t="str">
        <f>VLOOKUP(I1855,'C701- Recalculate'!$D$27:$D$751,1,0)</f>
        <v>069MPI1230760002</v>
      </c>
      <c r="K1855">
        <v>0</v>
      </c>
      <c r="L1855">
        <v>40547945</v>
      </c>
      <c r="M1855" s="138">
        <f t="shared" si="86"/>
        <v>-40547945</v>
      </c>
      <c r="N1855" t="s">
        <v>178</v>
      </c>
      <c r="P1855" t="s">
        <v>3839</v>
      </c>
      <c r="R1855" t="s">
        <v>3808</v>
      </c>
    </row>
    <row r="1856" spans="1:18" hidden="1">
      <c r="A1856">
        <v>1855</v>
      </c>
      <c r="B1856">
        <v>69</v>
      </c>
      <c r="D1856">
        <v>701000002</v>
      </c>
      <c r="E1856" s="139">
        <v>45019</v>
      </c>
      <c r="F1856">
        <f t="shared" si="84"/>
        <v>4</v>
      </c>
      <c r="G1856" s="139">
        <v>45019</v>
      </c>
      <c r="H1856">
        <f t="shared" si="85"/>
        <v>16</v>
      </c>
      <c r="I1856" t="s">
        <v>2289</v>
      </c>
      <c r="J1856" t="str">
        <f>VLOOKUP(I1856,'C701- Recalculate'!$D$27:$D$751,1,0)</f>
        <v>069MPI1230790002</v>
      </c>
      <c r="K1856">
        <v>0</v>
      </c>
      <c r="L1856">
        <v>73972603</v>
      </c>
      <c r="M1856" s="138">
        <f t="shared" si="86"/>
        <v>-73972603</v>
      </c>
      <c r="N1856" t="s">
        <v>178</v>
      </c>
      <c r="P1856" t="s">
        <v>3839</v>
      </c>
      <c r="R1856" t="s">
        <v>3808</v>
      </c>
    </row>
    <row r="1857" spans="1:18" hidden="1">
      <c r="A1857">
        <v>1856</v>
      </c>
      <c r="B1857">
        <v>69</v>
      </c>
      <c r="D1857">
        <v>701000002</v>
      </c>
      <c r="E1857" s="139">
        <v>45019</v>
      </c>
      <c r="F1857">
        <f t="shared" si="84"/>
        <v>4</v>
      </c>
      <c r="G1857" s="139">
        <v>45019</v>
      </c>
      <c r="H1857">
        <f t="shared" si="85"/>
        <v>16</v>
      </c>
      <c r="I1857" t="s">
        <v>2306</v>
      </c>
      <c r="J1857" t="str">
        <f>VLOOKUP(I1857,'C701- Recalculate'!$D$27:$D$751,1,0)</f>
        <v>069MPI1230820002</v>
      </c>
      <c r="K1857">
        <v>0</v>
      </c>
      <c r="L1857">
        <v>42465754</v>
      </c>
      <c r="M1857" s="138">
        <f t="shared" si="86"/>
        <v>-42465754</v>
      </c>
      <c r="N1857" t="s">
        <v>178</v>
      </c>
      <c r="P1857" t="s">
        <v>3839</v>
      </c>
      <c r="R1857" t="s">
        <v>3808</v>
      </c>
    </row>
    <row r="1858" spans="1:18" hidden="1">
      <c r="A1858">
        <v>1857</v>
      </c>
      <c r="B1858">
        <v>69</v>
      </c>
      <c r="D1858">
        <v>701000002</v>
      </c>
      <c r="E1858" s="139">
        <v>45021</v>
      </c>
      <c r="F1858">
        <f t="shared" si="84"/>
        <v>4</v>
      </c>
      <c r="G1858" s="139">
        <v>45021</v>
      </c>
      <c r="H1858">
        <f t="shared" si="85"/>
        <v>16</v>
      </c>
      <c r="I1858" t="s">
        <v>2261</v>
      </c>
      <c r="J1858" t="str">
        <f>VLOOKUP(I1858,'C701- Recalculate'!$D$27:$D$751,1,0)</f>
        <v>069MPI1230730001</v>
      </c>
      <c r="K1858">
        <v>0</v>
      </c>
      <c r="L1858">
        <v>29315068</v>
      </c>
      <c r="M1858" s="138">
        <f t="shared" si="86"/>
        <v>-29315068</v>
      </c>
      <c r="N1858" t="s">
        <v>178</v>
      </c>
      <c r="P1858" t="s">
        <v>3839</v>
      </c>
      <c r="R1858" t="s">
        <v>3808</v>
      </c>
    </row>
    <row r="1859" spans="1:18" hidden="1">
      <c r="A1859">
        <v>1858</v>
      </c>
      <c r="B1859">
        <v>69</v>
      </c>
      <c r="D1859">
        <v>701000002</v>
      </c>
      <c r="E1859" s="139">
        <v>45021</v>
      </c>
      <c r="F1859">
        <f t="shared" ref="F1859:F1922" si="87">MONTH(E1859)</f>
        <v>4</v>
      </c>
      <c r="G1859" s="139">
        <v>45021</v>
      </c>
      <c r="H1859">
        <f t="shared" ref="H1859:H1922" si="88">LEN(I1859)</f>
        <v>16</v>
      </c>
      <c r="I1859" t="s">
        <v>2282</v>
      </c>
      <c r="J1859" t="str">
        <f>VLOOKUP(I1859,'C701- Recalculate'!$D$27:$D$751,1,0)</f>
        <v>069MPI1230760001</v>
      </c>
      <c r="K1859">
        <v>0</v>
      </c>
      <c r="L1859">
        <v>77808220</v>
      </c>
      <c r="M1859" s="138">
        <f t="shared" ref="M1859:M1922" si="89">K1859-L1859</f>
        <v>-77808220</v>
      </c>
      <c r="N1859" t="s">
        <v>178</v>
      </c>
      <c r="P1859" t="s">
        <v>3839</v>
      </c>
      <c r="R1859" t="s">
        <v>3808</v>
      </c>
    </row>
    <row r="1860" spans="1:18" hidden="1">
      <c r="A1860">
        <v>1859</v>
      </c>
      <c r="B1860">
        <v>69</v>
      </c>
      <c r="D1860">
        <v>701000002</v>
      </c>
      <c r="E1860" s="139">
        <v>45022</v>
      </c>
      <c r="F1860">
        <f t="shared" si="87"/>
        <v>4</v>
      </c>
      <c r="G1860" s="139">
        <v>45022</v>
      </c>
      <c r="H1860">
        <f t="shared" si="88"/>
        <v>16</v>
      </c>
      <c r="I1860" t="s">
        <v>2261</v>
      </c>
      <c r="J1860" t="str">
        <f>VLOOKUP(I1860,'C701- Recalculate'!$D$27:$D$751,1,0)</f>
        <v>069MPI1230730001</v>
      </c>
      <c r="K1860">
        <v>0</v>
      </c>
      <c r="L1860">
        <v>29315069</v>
      </c>
      <c r="M1860" s="138">
        <f t="shared" si="89"/>
        <v>-29315069</v>
      </c>
      <c r="N1860" t="s">
        <v>178</v>
      </c>
      <c r="P1860" t="s">
        <v>3839</v>
      </c>
      <c r="R1860" t="s">
        <v>3808</v>
      </c>
    </row>
    <row r="1861" spans="1:18" hidden="1">
      <c r="A1861">
        <v>1860</v>
      </c>
      <c r="B1861">
        <v>69</v>
      </c>
      <c r="D1861">
        <v>701000002</v>
      </c>
      <c r="E1861" s="139">
        <v>45022</v>
      </c>
      <c r="F1861">
        <f t="shared" si="87"/>
        <v>4</v>
      </c>
      <c r="G1861" s="139">
        <v>45022</v>
      </c>
      <c r="H1861">
        <f t="shared" si="88"/>
        <v>16</v>
      </c>
      <c r="I1861" t="s">
        <v>2282</v>
      </c>
      <c r="J1861" t="str">
        <f>VLOOKUP(I1861,'C701- Recalculate'!$D$27:$D$751,1,0)</f>
        <v>069MPI1230760001</v>
      </c>
      <c r="K1861">
        <v>0</v>
      </c>
      <c r="L1861">
        <v>77808219</v>
      </c>
      <c r="M1861" s="138">
        <f t="shared" si="89"/>
        <v>-77808219</v>
      </c>
      <c r="N1861" t="s">
        <v>178</v>
      </c>
      <c r="P1861" t="s">
        <v>3839</v>
      </c>
      <c r="R1861" t="s">
        <v>3808</v>
      </c>
    </row>
    <row r="1862" spans="1:18" hidden="1">
      <c r="A1862">
        <v>1861</v>
      </c>
      <c r="B1862">
        <v>69</v>
      </c>
      <c r="D1862">
        <v>701000002</v>
      </c>
      <c r="E1862" s="139">
        <v>45023</v>
      </c>
      <c r="F1862">
        <f t="shared" si="87"/>
        <v>4</v>
      </c>
      <c r="G1862" s="139">
        <v>45023</v>
      </c>
      <c r="H1862">
        <f t="shared" si="88"/>
        <v>16</v>
      </c>
      <c r="I1862" t="s">
        <v>2289</v>
      </c>
      <c r="J1862" t="str">
        <f>VLOOKUP(I1862,'C701- Recalculate'!$D$27:$D$751,1,0)</f>
        <v>069MPI1230790002</v>
      </c>
      <c r="K1862">
        <v>0</v>
      </c>
      <c r="L1862">
        <v>36986301</v>
      </c>
      <c r="M1862" s="138">
        <f t="shared" si="89"/>
        <v>-36986301</v>
      </c>
      <c r="N1862" t="s">
        <v>178</v>
      </c>
      <c r="P1862" t="s">
        <v>3839</v>
      </c>
      <c r="R1862" t="s">
        <v>3808</v>
      </c>
    </row>
    <row r="1863" spans="1:18" hidden="1">
      <c r="A1863">
        <v>1862</v>
      </c>
      <c r="B1863">
        <v>69</v>
      </c>
      <c r="D1863">
        <v>701000002</v>
      </c>
      <c r="E1863" s="139">
        <v>45057</v>
      </c>
      <c r="F1863">
        <f t="shared" si="87"/>
        <v>5</v>
      </c>
      <c r="G1863" s="139">
        <v>45057</v>
      </c>
      <c r="H1863">
        <f t="shared" si="88"/>
        <v>16</v>
      </c>
      <c r="I1863" t="s">
        <v>2399</v>
      </c>
      <c r="J1863" t="str">
        <f>VLOOKUP(I1863,'C701- Recalculate'!$D$27:$D$751,1,0)</f>
        <v>069MPI1231090001</v>
      </c>
      <c r="K1863">
        <v>0</v>
      </c>
      <c r="L1863">
        <v>49863014</v>
      </c>
      <c r="M1863" s="138">
        <f t="shared" si="89"/>
        <v>-49863014</v>
      </c>
      <c r="N1863" t="s">
        <v>178</v>
      </c>
      <c r="P1863" t="s">
        <v>3839</v>
      </c>
      <c r="R1863" t="s">
        <v>3808</v>
      </c>
    </row>
    <row r="1864" spans="1:18" hidden="1">
      <c r="A1864">
        <v>1863</v>
      </c>
      <c r="B1864">
        <v>69</v>
      </c>
      <c r="D1864">
        <v>701000002</v>
      </c>
      <c r="E1864" s="139">
        <v>45057</v>
      </c>
      <c r="F1864">
        <f t="shared" si="87"/>
        <v>5</v>
      </c>
      <c r="G1864" s="139">
        <v>45057</v>
      </c>
      <c r="H1864">
        <f t="shared" si="88"/>
        <v>16</v>
      </c>
      <c r="I1864" t="s">
        <v>2404</v>
      </c>
      <c r="J1864" t="str">
        <f>VLOOKUP(I1864,'C701- Recalculate'!$D$27:$D$751,1,0)</f>
        <v>069MPI1231100002</v>
      </c>
      <c r="K1864">
        <v>0</v>
      </c>
      <c r="L1864">
        <v>69178082</v>
      </c>
      <c r="M1864" s="138">
        <f t="shared" si="89"/>
        <v>-69178082</v>
      </c>
      <c r="N1864" t="s">
        <v>178</v>
      </c>
      <c r="P1864" t="s">
        <v>3839</v>
      </c>
      <c r="R1864" t="s">
        <v>3808</v>
      </c>
    </row>
    <row r="1865" spans="1:18" hidden="1">
      <c r="A1865">
        <v>1864</v>
      </c>
      <c r="B1865">
        <v>69</v>
      </c>
      <c r="D1865">
        <v>701000002</v>
      </c>
      <c r="E1865" s="139">
        <v>45058</v>
      </c>
      <c r="F1865">
        <f t="shared" si="87"/>
        <v>5</v>
      </c>
      <c r="G1865" s="139">
        <v>45058</v>
      </c>
      <c r="H1865">
        <f t="shared" si="88"/>
        <v>16</v>
      </c>
      <c r="I1865" t="s">
        <v>2393</v>
      </c>
      <c r="J1865" t="str">
        <f>VLOOKUP(I1865,'C701- Recalculate'!$D$27:$D$751,1,0)</f>
        <v>069MPI1231080002</v>
      </c>
      <c r="K1865">
        <v>0</v>
      </c>
      <c r="L1865">
        <v>62904110</v>
      </c>
      <c r="M1865" s="138">
        <f t="shared" si="89"/>
        <v>-62904110</v>
      </c>
      <c r="N1865" t="s">
        <v>178</v>
      </c>
      <c r="P1865" t="s">
        <v>3839</v>
      </c>
      <c r="R1865" t="s">
        <v>3808</v>
      </c>
    </row>
    <row r="1866" spans="1:18" hidden="1">
      <c r="A1866">
        <v>1865</v>
      </c>
      <c r="B1866">
        <v>69</v>
      </c>
      <c r="D1866">
        <v>701000002</v>
      </c>
      <c r="E1866" s="139">
        <v>45061</v>
      </c>
      <c r="F1866">
        <f t="shared" si="87"/>
        <v>5</v>
      </c>
      <c r="G1866" s="139">
        <v>45061</v>
      </c>
      <c r="H1866">
        <f t="shared" si="88"/>
        <v>16</v>
      </c>
      <c r="I1866" t="s">
        <v>2396</v>
      </c>
      <c r="J1866" t="str">
        <f>VLOOKUP(I1866,'C701- Recalculate'!$D$27:$D$751,1,0)</f>
        <v>069MPI1231080004</v>
      </c>
      <c r="K1866">
        <v>0</v>
      </c>
      <c r="L1866">
        <v>55479453</v>
      </c>
      <c r="M1866" s="138">
        <f t="shared" si="89"/>
        <v>-55479453</v>
      </c>
      <c r="N1866" t="s">
        <v>178</v>
      </c>
      <c r="P1866" t="s">
        <v>3839</v>
      </c>
      <c r="R1866" t="s">
        <v>3808</v>
      </c>
    </row>
    <row r="1867" spans="1:18" hidden="1">
      <c r="A1867">
        <v>1866</v>
      </c>
      <c r="B1867">
        <v>69</v>
      </c>
      <c r="D1867">
        <v>701000002</v>
      </c>
      <c r="E1867" s="139">
        <v>45061</v>
      </c>
      <c r="F1867">
        <f t="shared" si="87"/>
        <v>5</v>
      </c>
      <c r="G1867" s="139">
        <v>45061</v>
      </c>
      <c r="H1867">
        <f t="shared" si="88"/>
        <v>16</v>
      </c>
      <c r="I1867" t="s">
        <v>2423</v>
      </c>
      <c r="J1867" t="str">
        <f>VLOOKUP(I1867,'C701- Recalculate'!$D$27:$D$751,1,0)</f>
        <v>069MPI1231310001</v>
      </c>
      <c r="K1867">
        <v>0</v>
      </c>
      <c r="L1867">
        <v>44520548</v>
      </c>
      <c r="M1867" s="138">
        <f t="shared" si="89"/>
        <v>-44520548</v>
      </c>
      <c r="N1867" t="s">
        <v>178</v>
      </c>
      <c r="P1867" t="s">
        <v>3839</v>
      </c>
      <c r="R1867" t="s">
        <v>3808</v>
      </c>
    </row>
    <row r="1868" spans="1:18" hidden="1">
      <c r="A1868">
        <v>1867</v>
      </c>
      <c r="B1868">
        <v>69</v>
      </c>
      <c r="D1868">
        <v>701000002</v>
      </c>
      <c r="E1868" s="139">
        <v>45062</v>
      </c>
      <c r="F1868">
        <f t="shared" si="87"/>
        <v>5</v>
      </c>
      <c r="G1868" s="139">
        <v>45062</v>
      </c>
      <c r="H1868">
        <f t="shared" si="88"/>
        <v>16</v>
      </c>
      <c r="I1868" t="s">
        <v>2429</v>
      </c>
      <c r="J1868" t="str">
        <f>VLOOKUP(I1868,'C701- Recalculate'!$D$27:$D$751,1,0)</f>
        <v>069MPI1231320001</v>
      </c>
      <c r="K1868">
        <v>0</v>
      </c>
      <c r="L1868">
        <v>36246576</v>
      </c>
      <c r="M1868" s="138">
        <f t="shared" si="89"/>
        <v>-36246576</v>
      </c>
      <c r="N1868" t="s">
        <v>178</v>
      </c>
      <c r="P1868" t="s">
        <v>3839</v>
      </c>
      <c r="R1868" t="s">
        <v>3808</v>
      </c>
    </row>
    <row r="1869" spans="1:18" hidden="1">
      <c r="A1869">
        <v>1868</v>
      </c>
      <c r="B1869">
        <v>69</v>
      </c>
      <c r="D1869">
        <v>701000002</v>
      </c>
      <c r="E1869" s="139">
        <v>45063</v>
      </c>
      <c r="F1869">
        <f t="shared" si="87"/>
        <v>5</v>
      </c>
      <c r="G1869" s="139">
        <v>45063</v>
      </c>
      <c r="H1869">
        <f t="shared" si="88"/>
        <v>16</v>
      </c>
      <c r="I1869" t="s">
        <v>2426</v>
      </c>
      <c r="J1869" t="str">
        <f>VLOOKUP(I1869,'C701- Recalculate'!$D$27:$D$751,1,0)</f>
        <v>069MPI1231310002</v>
      </c>
      <c r="K1869">
        <v>0</v>
      </c>
      <c r="L1869">
        <v>44520548</v>
      </c>
      <c r="M1869" s="138">
        <f t="shared" si="89"/>
        <v>-44520548</v>
      </c>
      <c r="N1869" t="s">
        <v>178</v>
      </c>
      <c r="P1869" t="s">
        <v>3839</v>
      </c>
      <c r="R1869" t="s">
        <v>3808</v>
      </c>
    </row>
    <row r="1870" spans="1:18" hidden="1">
      <c r="A1870">
        <v>1869</v>
      </c>
      <c r="B1870">
        <v>69</v>
      </c>
      <c r="D1870">
        <v>701000002</v>
      </c>
      <c r="E1870" s="139">
        <v>45064</v>
      </c>
      <c r="F1870">
        <f t="shared" si="87"/>
        <v>5</v>
      </c>
      <c r="G1870" s="139">
        <v>45064</v>
      </c>
      <c r="H1870">
        <f t="shared" si="88"/>
        <v>16</v>
      </c>
      <c r="I1870" t="s">
        <v>2396</v>
      </c>
      <c r="J1870" t="str">
        <f>VLOOKUP(I1870,'C701- Recalculate'!$D$27:$D$751,1,0)</f>
        <v>069MPI1231080004</v>
      </c>
      <c r="K1870">
        <v>0</v>
      </c>
      <c r="L1870">
        <v>55479452</v>
      </c>
      <c r="M1870" s="138">
        <f t="shared" si="89"/>
        <v>-55479452</v>
      </c>
      <c r="N1870" t="s">
        <v>178</v>
      </c>
      <c r="P1870" t="s">
        <v>3839</v>
      </c>
      <c r="R1870" t="s">
        <v>3808</v>
      </c>
    </row>
    <row r="1871" spans="1:18" hidden="1">
      <c r="A1871">
        <v>1870</v>
      </c>
      <c r="B1871">
        <v>69</v>
      </c>
      <c r="D1871">
        <v>701000002</v>
      </c>
      <c r="E1871" s="139">
        <v>45064</v>
      </c>
      <c r="F1871">
        <f t="shared" si="87"/>
        <v>5</v>
      </c>
      <c r="G1871" s="139">
        <v>45064</v>
      </c>
      <c r="H1871">
        <f t="shared" si="88"/>
        <v>16</v>
      </c>
      <c r="I1871" t="s">
        <v>2399</v>
      </c>
      <c r="J1871" t="str">
        <f>VLOOKUP(I1871,'C701- Recalculate'!$D$27:$D$751,1,0)</f>
        <v>069MPI1231090001</v>
      </c>
      <c r="K1871">
        <v>0</v>
      </c>
      <c r="L1871">
        <v>49863014</v>
      </c>
      <c r="M1871" s="138">
        <f t="shared" si="89"/>
        <v>-49863014</v>
      </c>
      <c r="N1871" t="s">
        <v>178</v>
      </c>
      <c r="P1871" t="s">
        <v>3839</v>
      </c>
      <c r="R1871" t="s">
        <v>3808</v>
      </c>
    </row>
    <row r="1872" spans="1:18" hidden="1">
      <c r="A1872">
        <v>1871</v>
      </c>
      <c r="B1872">
        <v>69</v>
      </c>
      <c r="D1872">
        <v>701000002</v>
      </c>
      <c r="E1872" s="139">
        <v>45064</v>
      </c>
      <c r="F1872">
        <f t="shared" si="87"/>
        <v>5</v>
      </c>
      <c r="G1872" s="139">
        <v>45064</v>
      </c>
      <c r="H1872">
        <f t="shared" si="88"/>
        <v>16</v>
      </c>
      <c r="I1872" t="s">
        <v>2443</v>
      </c>
      <c r="J1872" t="str">
        <f>VLOOKUP(I1872,'C701- Recalculate'!$D$27:$D$751,1,0)</f>
        <v>069MPI1231370001</v>
      </c>
      <c r="K1872">
        <v>0</v>
      </c>
      <c r="L1872">
        <v>35068493</v>
      </c>
      <c r="M1872" s="138">
        <f t="shared" si="89"/>
        <v>-35068493</v>
      </c>
      <c r="N1872" t="s">
        <v>178</v>
      </c>
      <c r="P1872" t="s">
        <v>3839</v>
      </c>
      <c r="R1872" t="s">
        <v>3808</v>
      </c>
    </row>
    <row r="1873" spans="1:18" hidden="1">
      <c r="A1873">
        <v>1872</v>
      </c>
      <c r="B1873">
        <v>69</v>
      </c>
      <c r="D1873">
        <v>701000002</v>
      </c>
      <c r="E1873" s="139">
        <v>45068</v>
      </c>
      <c r="F1873">
        <f t="shared" si="87"/>
        <v>5</v>
      </c>
      <c r="G1873" s="139">
        <v>45068</v>
      </c>
      <c r="H1873">
        <f t="shared" si="88"/>
        <v>16</v>
      </c>
      <c r="I1873" t="s">
        <v>2408</v>
      </c>
      <c r="J1873" t="str">
        <f>VLOOKUP(I1873,'C701- Recalculate'!$D$27:$D$751,1,0)</f>
        <v>069MPI1231100001</v>
      </c>
      <c r="K1873">
        <v>0</v>
      </c>
      <c r="L1873">
        <v>70547945</v>
      </c>
      <c r="M1873" s="138">
        <f t="shared" si="89"/>
        <v>-70547945</v>
      </c>
      <c r="N1873" t="s">
        <v>178</v>
      </c>
      <c r="P1873" t="s">
        <v>3839</v>
      </c>
      <c r="R1873" t="s">
        <v>3808</v>
      </c>
    </row>
    <row r="1874" spans="1:18" hidden="1">
      <c r="A1874">
        <v>1873</v>
      </c>
      <c r="B1874">
        <v>69</v>
      </c>
      <c r="D1874">
        <v>701000002</v>
      </c>
      <c r="E1874" s="139">
        <v>45068</v>
      </c>
      <c r="F1874">
        <f t="shared" si="87"/>
        <v>5</v>
      </c>
      <c r="G1874" s="139">
        <v>45068</v>
      </c>
      <c r="H1874">
        <f t="shared" si="88"/>
        <v>16</v>
      </c>
      <c r="I1874" t="s">
        <v>2404</v>
      </c>
      <c r="J1874" t="str">
        <f>VLOOKUP(I1874,'C701- Recalculate'!$D$27:$D$751,1,0)</f>
        <v>069MPI1231100002</v>
      </c>
      <c r="K1874">
        <v>0</v>
      </c>
      <c r="L1874">
        <v>138356164</v>
      </c>
      <c r="M1874" s="138">
        <f t="shared" si="89"/>
        <v>-138356164</v>
      </c>
      <c r="N1874" t="s">
        <v>178</v>
      </c>
      <c r="P1874" t="s">
        <v>3839</v>
      </c>
      <c r="R1874" t="s">
        <v>3808</v>
      </c>
    </row>
    <row r="1875" spans="1:18" hidden="1">
      <c r="A1875">
        <v>1874</v>
      </c>
      <c r="B1875">
        <v>69</v>
      </c>
      <c r="D1875">
        <v>701000002</v>
      </c>
      <c r="E1875" s="139">
        <v>45069</v>
      </c>
      <c r="F1875">
        <f t="shared" si="87"/>
        <v>5</v>
      </c>
      <c r="G1875" s="139">
        <v>45069</v>
      </c>
      <c r="H1875">
        <f t="shared" si="88"/>
        <v>16</v>
      </c>
      <c r="I1875" t="s">
        <v>2416</v>
      </c>
      <c r="J1875" t="str">
        <f>VLOOKUP(I1875,'C701- Recalculate'!$D$27:$D$751,1,0)</f>
        <v>069MPI1231140001</v>
      </c>
      <c r="K1875">
        <v>0</v>
      </c>
      <c r="L1875">
        <v>56438356</v>
      </c>
      <c r="M1875" s="138">
        <f t="shared" si="89"/>
        <v>-56438356</v>
      </c>
      <c r="N1875" t="s">
        <v>178</v>
      </c>
      <c r="P1875" t="s">
        <v>3839</v>
      </c>
      <c r="R1875" t="s">
        <v>3808</v>
      </c>
    </row>
    <row r="1876" spans="1:18" hidden="1">
      <c r="A1876">
        <v>1875</v>
      </c>
      <c r="B1876">
        <v>69</v>
      </c>
      <c r="D1876">
        <v>701000002</v>
      </c>
      <c r="E1876" s="139">
        <v>45069</v>
      </c>
      <c r="F1876">
        <f t="shared" si="87"/>
        <v>5</v>
      </c>
      <c r="G1876" s="139">
        <v>45069</v>
      </c>
      <c r="H1876">
        <f t="shared" si="88"/>
        <v>16</v>
      </c>
      <c r="I1876" t="s">
        <v>2423</v>
      </c>
      <c r="J1876" t="str">
        <f>VLOOKUP(I1876,'C701- Recalculate'!$D$27:$D$751,1,0)</f>
        <v>069MPI1231310001</v>
      </c>
      <c r="K1876">
        <v>0</v>
      </c>
      <c r="L1876">
        <v>44520548</v>
      </c>
      <c r="M1876" s="138">
        <f t="shared" si="89"/>
        <v>-44520548</v>
      </c>
      <c r="N1876" t="s">
        <v>178</v>
      </c>
      <c r="P1876" t="s">
        <v>3839</v>
      </c>
      <c r="R1876" t="s">
        <v>3808</v>
      </c>
    </row>
    <row r="1877" spans="1:18" hidden="1">
      <c r="A1877">
        <v>1876</v>
      </c>
      <c r="B1877">
        <v>69</v>
      </c>
      <c r="D1877">
        <v>701000002</v>
      </c>
      <c r="E1877" s="139">
        <v>45070</v>
      </c>
      <c r="F1877">
        <f t="shared" si="87"/>
        <v>5</v>
      </c>
      <c r="G1877" s="139">
        <v>45070</v>
      </c>
      <c r="H1877">
        <f t="shared" si="88"/>
        <v>16</v>
      </c>
      <c r="I1877" t="s">
        <v>2396</v>
      </c>
      <c r="J1877" t="str">
        <f>VLOOKUP(I1877,'C701- Recalculate'!$D$27:$D$751,1,0)</f>
        <v>069MPI1231080004</v>
      </c>
      <c r="K1877">
        <v>0</v>
      </c>
      <c r="L1877">
        <v>55479452</v>
      </c>
      <c r="M1877" s="138">
        <f t="shared" si="89"/>
        <v>-55479452</v>
      </c>
      <c r="N1877" t="s">
        <v>178</v>
      </c>
      <c r="P1877" t="s">
        <v>3839</v>
      </c>
      <c r="R1877" t="s">
        <v>3808</v>
      </c>
    </row>
    <row r="1878" spans="1:18" hidden="1">
      <c r="A1878">
        <v>1877</v>
      </c>
      <c r="B1878">
        <v>69</v>
      </c>
      <c r="D1878">
        <v>701000002</v>
      </c>
      <c r="E1878" s="139">
        <v>45070</v>
      </c>
      <c r="F1878">
        <f t="shared" si="87"/>
        <v>5</v>
      </c>
      <c r="G1878" s="139">
        <v>45070</v>
      </c>
      <c r="H1878">
        <f t="shared" si="88"/>
        <v>16</v>
      </c>
      <c r="I1878" t="s">
        <v>2446</v>
      </c>
      <c r="J1878" t="str">
        <f>VLOOKUP(I1878,'C701- Recalculate'!$D$27:$D$751,1,0)</f>
        <v>069MPI1231370002</v>
      </c>
      <c r="K1878">
        <v>0</v>
      </c>
      <c r="L1878">
        <v>52602740</v>
      </c>
      <c r="M1878" s="138">
        <f t="shared" si="89"/>
        <v>-52602740</v>
      </c>
      <c r="N1878" t="s">
        <v>178</v>
      </c>
      <c r="P1878" t="s">
        <v>3839</v>
      </c>
      <c r="R1878" t="s">
        <v>3808</v>
      </c>
    </row>
    <row r="1879" spans="1:18" hidden="1">
      <c r="A1879">
        <v>1878</v>
      </c>
      <c r="B1879">
        <v>69</v>
      </c>
      <c r="D1879">
        <v>701000002</v>
      </c>
      <c r="E1879" s="139">
        <v>45070</v>
      </c>
      <c r="F1879">
        <f t="shared" si="87"/>
        <v>5</v>
      </c>
      <c r="G1879" s="139">
        <v>45070</v>
      </c>
      <c r="H1879">
        <f t="shared" si="88"/>
        <v>16</v>
      </c>
      <c r="I1879" t="s">
        <v>2449</v>
      </c>
      <c r="J1879" t="str">
        <f>VLOOKUP(I1879,'C701- Recalculate'!$D$27:$D$751,1,0)</f>
        <v>069MPI1231390003</v>
      </c>
      <c r="K1879">
        <v>0</v>
      </c>
      <c r="L1879">
        <v>54246575</v>
      </c>
      <c r="M1879" s="138">
        <f t="shared" si="89"/>
        <v>-54246575</v>
      </c>
      <c r="N1879" t="s">
        <v>178</v>
      </c>
      <c r="P1879" t="s">
        <v>3839</v>
      </c>
      <c r="R1879" t="s">
        <v>3808</v>
      </c>
    </row>
    <row r="1880" spans="1:18" hidden="1">
      <c r="A1880">
        <v>1879</v>
      </c>
      <c r="B1880">
        <v>69</v>
      </c>
      <c r="D1880">
        <v>701000002</v>
      </c>
      <c r="E1880" s="139">
        <v>45070</v>
      </c>
      <c r="F1880">
        <f t="shared" si="87"/>
        <v>5</v>
      </c>
      <c r="G1880" s="139">
        <v>45070</v>
      </c>
      <c r="H1880">
        <f t="shared" si="88"/>
        <v>16</v>
      </c>
      <c r="I1880" t="s">
        <v>2452</v>
      </c>
      <c r="J1880" t="str">
        <f>VLOOKUP(I1880,'C701- Recalculate'!$D$27:$D$751,1,0)</f>
        <v>069MPI1231390004</v>
      </c>
      <c r="K1880">
        <v>0</v>
      </c>
      <c r="L1880">
        <v>17808219</v>
      </c>
      <c r="M1880" s="138">
        <f t="shared" si="89"/>
        <v>-17808219</v>
      </c>
      <c r="N1880" t="s">
        <v>178</v>
      </c>
      <c r="P1880" t="s">
        <v>3839</v>
      </c>
      <c r="R1880" t="s">
        <v>3808</v>
      </c>
    </row>
    <row r="1881" spans="1:18" hidden="1">
      <c r="A1881">
        <v>1880</v>
      </c>
      <c r="B1881">
        <v>69</v>
      </c>
      <c r="D1881">
        <v>701000002</v>
      </c>
      <c r="E1881" s="139">
        <v>45071</v>
      </c>
      <c r="F1881">
        <f t="shared" si="87"/>
        <v>5</v>
      </c>
      <c r="G1881" s="139">
        <v>45071</v>
      </c>
      <c r="H1881">
        <f t="shared" si="88"/>
        <v>16</v>
      </c>
      <c r="I1881" t="s">
        <v>2416</v>
      </c>
      <c r="J1881" t="str">
        <f>VLOOKUP(I1881,'C701- Recalculate'!$D$27:$D$751,1,0)</f>
        <v>069MPI1231140001</v>
      </c>
      <c r="K1881">
        <v>0</v>
      </c>
      <c r="L1881">
        <v>56438356</v>
      </c>
      <c r="M1881" s="138">
        <f t="shared" si="89"/>
        <v>-56438356</v>
      </c>
      <c r="N1881" t="s">
        <v>178</v>
      </c>
      <c r="P1881" t="s">
        <v>3839</v>
      </c>
      <c r="R1881" t="s">
        <v>3808</v>
      </c>
    </row>
    <row r="1882" spans="1:18" hidden="1">
      <c r="A1882">
        <v>1881</v>
      </c>
      <c r="B1882">
        <v>69</v>
      </c>
      <c r="D1882">
        <v>701000002</v>
      </c>
      <c r="E1882" s="139">
        <v>45071</v>
      </c>
      <c r="F1882">
        <f t="shared" si="87"/>
        <v>5</v>
      </c>
      <c r="G1882" s="139">
        <v>45071</v>
      </c>
      <c r="H1882">
        <f t="shared" si="88"/>
        <v>16</v>
      </c>
      <c r="I1882" t="s">
        <v>2423</v>
      </c>
      <c r="J1882" t="str">
        <f>VLOOKUP(I1882,'C701- Recalculate'!$D$27:$D$751,1,0)</f>
        <v>069MPI1231310001</v>
      </c>
      <c r="K1882">
        <v>0</v>
      </c>
      <c r="L1882">
        <v>44520548</v>
      </c>
      <c r="M1882" s="138">
        <f t="shared" si="89"/>
        <v>-44520548</v>
      </c>
      <c r="N1882" t="s">
        <v>178</v>
      </c>
      <c r="P1882" t="s">
        <v>3839</v>
      </c>
      <c r="R1882" t="s">
        <v>3808</v>
      </c>
    </row>
    <row r="1883" spans="1:18" hidden="1">
      <c r="A1883">
        <v>1882</v>
      </c>
      <c r="B1883">
        <v>69</v>
      </c>
      <c r="D1883">
        <v>701000002</v>
      </c>
      <c r="E1883" s="139">
        <v>45071</v>
      </c>
      <c r="F1883">
        <f t="shared" si="87"/>
        <v>5</v>
      </c>
      <c r="G1883" s="139">
        <v>45071</v>
      </c>
      <c r="H1883">
        <f t="shared" si="88"/>
        <v>16</v>
      </c>
      <c r="I1883" t="s">
        <v>2455</v>
      </c>
      <c r="J1883" t="str">
        <f>VLOOKUP(I1883,'C701- Recalculate'!$D$27:$D$751,1,0)</f>
        <v>069MPI1231430001</v>
      </c>
      <c r="K1883">
        <v>0</v>
      </c>
      <c r="L1883">
        <v>48219178</v>
      </c>
      <c r="M1883" s="138">
        <f t="shared" si="89"/>
        <v>-48219178</v>
      </c>
      <c r="N1883" t="s">
        <v>178</v>
      </c>
      <c r="P1883" t="s">
        <v>3839</v>
      </c>
      <c r="R1883" t="s">
        <v>3808</v>
      </c>
    </row>
    <row r="1884" spans="1:18" hidden="1">
      <c r="A1884">
        <v>1883</v>
      </c>
      <c r="B1884">
        <v>69</v>
      </c>
      <c r="D1884">
        <v>701000002</v>
      </c>
      <c r="E1884" s="139">
        <v>45072</v>
      </c>
      <c r="F1884">
        <f t="shared" si="87"/>
        <v>5</v>
      </c>
      <c r="G1884" s="139">
        <v>45072</v>
      </c>
      <c r="H1884">
        <f t="shared" si="88"/>
        <v>16</v>
      </c>
      <c r="I1884" t="s">
        <v>2416</v>
      </c>
      <c r="J1884" t="str">
        <f>VLOOKUP(I1884,'C701- Recalculate'!$D$27:$D$751,1,0)</f>
        <v>069MPI1231140001</v>
      </c>
      <c r="K1884">
        <v>0</v>
      </c>
      <c r="L1884">
        <v>56438356</v>
      </c>
      <c r="M1884" s="138">
        <f t="shared" si="89"/>
        <v>-56438356</v>
      </c>
      <c r="N1884" t="s">
        <v>178</v>
      </c>
      <c r="P1884" t="s">
        <v>3839</v>
      </c>
      <c r="R1884" t="s">
        <v>3808</v>
      </c>
    </row>
    <row r="1885" spans="1:18" hidden="1">
      <c r="A1885">
        <v>1884</v>
      </c>
      <c r="B1885">
        <v>69</v>
      </c>
      <c r="D1885">
        <v>701000002</v>
      </c>
      <c r="E1885" s="139">
        <v>45072</v>
      </c>
      <c r="F1885">
        <f t="shared" si="87"/>
        <v>5</v>
      </c>
      <c r="G1885" s="139">
        <v>45072</v>
      </c>
      <c r="H1885">
        <f t="shared" si="88"/>
        <v>16</v>
      </c>
      <c r="I1885" t="s">
        <v>2446</v>
      </c>
      <c r="J1885" t="str">
        <f>VLOOKUP(I1885,'C701- Recalculate'!$D$27:$D$751,1,0)</f>
        <v>069MPI1231370002</v>
      </c>
      <c r="K1885">
        <v>0</v>
      </c>
      <c r="L1885">
        <v>52602739</v>
      </c>
      <c r="M1885" s="138">
        <f t="shared" si="89"/>
        <v>-52602739</v>
      </c>
      <c r="N1885" t="s">
        <v>178</v>
      </c>
      <c r="P1885" t="s">
        <v>3839</v>
      </c>
      <c r="R1885" t="s">
        <v>3808</v>
      </c>
    </row>
    <row r="1886" spans="1:18" hidden="1">
      <c r="A1886">
        <v>1885</v>
      </c>
      <c r="B1886">
        <v>69</v>
      </c>
      <c r="D1886">
        <v>701000002</v>
      </c>
      <c r="E1886" s="139">
        <v>45075</v>
      </c>
      <c r="F1886">
        <f t="shared" si="87"/>
        <v>5</v>
      </c>
      <c r="G1886" s="139">
        <v>45075</v>
      </c>
      <c r="H1886">
        <f t="shared" si="88"/>
        <v>16</v>
      </c>
      <c r="I1886" t="s">
        <v>2396</v>
      </c>
      <c r="J1886" t="str">
        <f>VLOOKUP(I1886,'C701- Recalculate'!$D$27:$D$751,1,0)</f>
        <v>069MPI1231080004</v>
      </c>
      <c r="K1886">
        <v>0</v>
      </c>
      <c r="L1886">
        <v>55479452</v>
      </c>
      <c r="M1886" s="138">
        <f t="shared" si="89"/>
        <v>-55479452</v>
      </c>
      <c r="N1886" t="s">
        <v>178</v>
      </c>
      <c r="P1886" t="s">
        <v>3839</v>
      </c>
      <c r="R1886" t="s">
        <v>3808</v>
      </c>
    </row>
    <row r="1887" spans="1:18" hidden="1">
      <c r="A1887">
        <v>1886</v>
      </c>
      <c r="B1887">
        <v>69</v>
      </c>
      <c r="D1887">
        <v>701000002</v>
      </c>
      <c r="E1887" s="139">
        <v>45075</v>
      </c>
      <c r="F1887">
        <f t="shared" si="87"/>
        <v>5</v>
      </c>
      <c r="G1887" s="139">
        <v>45075</v>
      </c>
      <c r="H1887">
        <f t="shared" si="88"/>
        <v>16</v>
      </c>
      <c r="I1887" t="s">
        <v>2408</v>
      </c>
      <c r="J1887" t="str">
        <f>VLOOKUP(I1887,'C701- Recalculate'!$D$27:$D$751,1,0)</f>
        <v>069MPI1231100001</v>
      </c>
      <c r="K1887">
        <v>0</v>
      </c>
      <c r="L1887">
        <v>141095890</v>
      </c>
      <c r="M1887" s="138">
        <f t="shared" si="89"/>
        <v>-141095890</v>
      </c>
      <c r="N1887" t="s">
        <v>178</v>
      </c>
      <c r="P1887" t="s">
        <v>3839</v>
      </c>
      <c r="R1887" t="s">
        <v>3808</v>
      </c>
    </row>
    <row r="1888" spans="1:18" hidden="1">
      <c r="A1888">
        <v>1887</v>
      </c>
      <c r="B1888">
        <v>69</v>
      </c>
      <c r="D1888">
        <v>701000002</v>
      </c>
      <c r="E1888" s="139">
        <v>45075</v>
      </c>
      <c r="F1888">
        <f t="shared" si="87"/>
        <v>5</v>
      </c>
      <c r="G1888" s="139">
        <v>45075</v>
      </c>
      <c r="H1888">
        <f t="shared" si="88"/>
        <v>16</v>
      </c>
      <c r="I1888" t="s">
        <v>2443</v>
      </c>
      <c r="J1888" t="str">
        <f>VLOOKUP(I1888,'C701- Recalculate'!$D$27:$D$751,1,0)</f>
        <v>069MPI1231370001</v>
      </c>
      <c r="K1888">
        <v>0</v>
      </c>
      <c r="L1888">
        <v>35068493</v>
      </c>
      <c r="M1888" s="138">
        <f t="shared" si="89"/>
        <v>-35068493</v>
      </c>
      <c r="N1888" t="s">
        <v>178</v>
      </c>
      <c r="P1888" t="s">
        <v>3839</v>
      </c>
      <c r="R1888" t="s">
        <v>3808</v>
      </c>
    </row>
    <row r="1889" spans="1:18" hidden="1">
      <c r="A1889">
        <v>1888</v>
      </c>
      <c r="B1889">
        <v>69</v>
      </c>
      <c r="D1889">
        <v>701000002</v>
      </c>
      <c r="E1889" s="139">
        <v>45075</v>
      </c>
      <c r="F1889">
        <f t="shared" si="87"/>
        <v>5</v>
      </c>
      <c r="G1889" s="139">
        <v>45075</v>
      </c>
      <c r="H1889">
        <f t="shared" si="88"/>
        <v>16</v>
      </c>
      <c r="I1889" t="s">
        <v>2443</v>
      </c>
      <c r="J1889" t="str">
        <f>VLOOKUP(I1889,'C701- Recalculate'!$D$27:$D$751,1,0)</f>
        <v>069MPI1231370001</v>
      </c>
      <c r="K1889">
        <v>0</v>
      </c>
      <c r="L1889">
        <v>70136986</v>
      </c>
      <c r="M1889" s="138">
        <f t="shared" si="89"/>
        <v>-70136986</v>
      </c>
      <c r="N1889" t="s">
        <v>178</v>
      </c>
      <c r="P1889" t="s">
        <v>3839</v>
      </c>
      <c r="R1889" t="s">
        <v>3808</v>
      </c>
    </row>
    <row r="1890" spans="1:18" hidden="1">
      <c r="A1890">
        <v>1889</v>
      </c>
      <c r="B1890">
        <v>69</v>
      </c>
      <c r="D1890">
        <v>701000002</v>
      </c>
      <c r="E1890" s="139">
        <v>45049</v>
      </c>
      <c r="F1890">
        <f t="shared" si="87"/>
        <v>5</v>
      </c>
      <c r="G1890" s="139">
        <v>45049</v>
      </c>
      <c r="H1890">
        <f t="shared" si="88"/>
        <v>16</v>
      </c>
      <c r="I1890" t="s">
        <v>2048</v>
      </c>
      <c r="J1890" t="str">
        <f>VLOOKUP(I1890,'C701- Recalculate'!$D$27:$D$751,1,0)</f>
        <v>069MPI1230460005</v>
      </c>
      <c r="K1890">
        <v>0</v>
      </c>
      <c r="L1890">
        <v>54109589</v>
      </c>
      <c r="M1890" s="138">
        <f t="shared" si="89"/>
        <v>-54109589</v>
      </c>
      <c r="N1890" t="s">
        <v>178</v>
      </c>
      <c r="P1890" t="s">
        <v>3839</v>
      </c>
      <c r="R1890" t="s">
        <v>3808</v>
      </c>
    </row>
    <row r="1891" spans="1:18" hidden="1">
      <c r="A1891">
        <v>1890</v>
      </c>
      <c r="B1891">
        <v>69</v>
      </c>
      <c r="D1891">
        <v>701000002</v>
      </c>
      <c r="E1891" s="139">
        <v>45049</v>
      </c>
      <c r="F1891">
        <f t="shared" si="87"/>
        <v>5</v>
      </c>
      <c r="G1891" s="139">
        <v>45049</v>
      </c>
      <c r="H1891">
        <f t="shared" si="88"/>
        <v>16</v>
      </c>
      <c r="I1891" t="s">
        <v>2171</v>
      </c>
      <c r="J1891" t="str">
        <f>VLOOKUP(I1891,'C701- Recalculate'!$D$27:$D$751,1,0)</f>
        <v>069MPI1230520007</v>
      </c>
      <c r="K1891">
        <v>0</v>
      </c>
      <c r="L1891">
        <v>112328767</v>
      </c>
      <c r="M1891" s="138">
        <f t="shared" si="89"/>
        <v>-112328767</v>
      </c>
      <c r="N1891" t="s">
        <v>178</v>
      </c>
      <c r="P1891" t="s">
        <v>3839</v>
      </c>
      <c r="R1891" t="s">
        <v>3808</v>
      </c>
    </row>
    <row r="1892" spans="1:18" hidden="1">
      <c r="A1892">
        <v>1891</v>
      </c>
      <c r="B1892">
        <v>69</v>
      </c>
      <c r="D1892">
        <v>701000002</v>
      </c>
      <c r="E1892" s="139">
        <v>45049</v>
      </c>
      <c r="F1892">
        <f t="shared" si="87"/>
        <v>5</v>
      </c>
      <c r="G1892" s="139">
        <v>45049</v>
      </c>
      <c r="H1892">
        <f t="shared" si="88"/>
        <v>16</v>
      </c>
      <c r="I1892" t="s">
        <v>2381</v>
      </c>
      <c r="J1892" t="str">
        <f>VLOOKUP(I1892,'C701- Recalculate'!$D$27:$D$751,1,0)</f>
        <v>069MPI1231040003</v>
      </c>
      <c r="K1892">
        <v>0</v>
      </c>
      <c r="L1892">
        <v>101917808</v>
      </c>
      <c r="M1892" s="138">
        <f t="shared" si="89"/>
        <v>-101917808</v>
      </c>
      <c r="N1892" t="s">
        <v>178</v>
      </c>
      <c r="P1892" t="s">
        <v>3839</v>
      </c>
      <c r="R1892" t="s">
        <v>3808</v>
      </c>
    </row>
    <row r="1893" spans="1:18" hidden="1">
      <c r="A1893">
        <v>1892</v>
      </c>
      <c r="B1893">
        <v>69</v>
      </c>
      <c r="D1893">
        <v>701000002</v>
      </c>
      <c r="E1893" s="139">
        <v>45049</v>
      </c>
      <c r="F1893">
        <f t="shared" si="87"/>
        <v>5</v>
      </c>
      <c r="G1893" s="139">
        <v>45049</v>
      </c>
      <c r="H1893">
        <f t="shared" si="88"/>
        <v>16</v>
      </c>
      <c r="I1893" t="s">
        <v>2393</v>
      </c>
      <c r="J1893" t="str">
        <f>VLOOKUP(I1893,'C701- Recalculate'!$D$27:$D$751,1,0)</f>
        <v>069MPI1231080002</v>
      </c>
      <c r="K1893">
        <v>0</v>
      </c>
      <c r="L1893">
        <v>62904109</v>
      </c>
      <c r="M1893" s="138">
        <f t="shared" si="89"/>
        <v>-62904109</v>
      </c>
      <c r="N1893" t="s">
        <v>178</v>
      </c>
      <c r="P1893" t="s">
        <v>3839</v>
      </c>
      <c r="R1893" t="s">
        <v>3808</v>
      </c>
    </row>
    <row r="1894" spans="1:18" hidden="1">
      <c r="A1894">
        <v>1893</v>
      </c>
      <c r="B1894">
        <v>69</v>
      </c>
      <c r="D1894">
        <v>701000002</v>
      </c>
      <c r="E1894" s="139">
        <v>45076</v>
      </c>
      <c r="F1894">
        <f t="shared" si="87"/>
        <v>5</v>
      </c>
      <c r="G1894" s="139">
        <v>45076</v>
      </c>
      <c r="H1894">
        <f t="shared" si="88"/>
        <v>16</v>
      </c>
      <c r="I1894" t="s">
        <v>2426</v>
      </c>
      <c r="J1894" t="str">
        <f>VLOOKUP(I1894,'C701- Recalculate'!$D$27:$D$751,1,0)</f>
        <v>069MPI1231310002</v>
      </c>
      <c r="K1894">
        <v>0</v>
      </c>
      <c r="L1894">
        <v>44520548</v>
      </c>
      <c r="M1894" s="138">
        <f t="shared" si="89"/>
        <v>-44520548</v>
      </c>
      <c r="N1894" t="s">
        <v>178</v>
      </c>
      <c r="P1894" t="s">
        <v>3839</v>
      </c>
      <c r="R1894" t="s">
        <v>3808</v>
      </c>
    </row>
    <row r="1895" spans="1:18" hidden="1">
      <c r="A1895">
        <v>1894</v>
      </c>
      <c r="B1895">
        <v>69</v>
      </c>
      <c r="D1895">
        <v>701000002</v>
      </c>
      <c r="E1895" s="139">
        <v>45077</v>
      </c>
      <c r="F1895">
        <f t="shared" si="87"/>
        <v>5</v>
      </c>
      <c r="G1895" s="139">
        <v>45077</v>
      </c>
      <c r="H1895">
        <f t="shared" si="88"/>
        <v>16</v>
      </c>
      <c r="I1895" t="s">
        <v>2446</v>
      </c>
      <c r="J1895" t="str">
        <f>VLOOKUP(I1895,'C701- Recalculate'!$D$27:$D$751,1,0)</f>
        <v>069MPI1231370002</v>
      </c>
      <c r="K1895">
        <v>0</v>
      </c>
      <c r="L1895">
        <v>52602740</v>
      </c>
      <c r="M1895" s="138">
        <f t="shared" si="89"/>
        <v>-52602740</v>
      </c>
      <c r="N1895" t="s">
        <v>178</v>
      </c>
      <c r="P1895" t="s">
        <v>3839</v>
      </c>
      <c r="R1895" t="s">
        <v>3808</v>
      </c>
    </row>
    <row r="1896" spans="1:18" hidden="1">
      <c r="A1896">
        <v>1895</v>
      </c>
      <c r="B1896">
        <v>69</v>
      </c>
      <c r="D1896">
        <v>701000002</v>
      </c>
      <c r="E1896" s="139">
        <v>45026</v>
      </c>
      <c r="F1896">
        <f t="shared" si="87"/>
        <v>4</v>
      </c>
      <c r="G1896" s="139">
        <v>45026</v>
      </c>
      <c r="H1896">
        <f t="shared" si="88"/>
        <v>16</v>
      </c>
      <c r="I1896" t="s">
        <v>1890</v>
      </c>
      <c r="J1896" t="str">
        <f>VLOOKUP(I1896,'C701- Recalculate'!$D$27:$D$751,1,0)</f>
        <v>069MPI1230390002</v>
      </c>
      <c r="K1896">
        <v>0</v>
      </c>
      <c r="L1896">
        <v>96986302</v>
      </c>
      <c r="M1896" s="138">
        <f t="shared" si="89"/>
        <v>-96986302</v>
      </c>
      <c r="N1896" t="s">
        <v>178</v>
      </c>
      <c r="P1896" t="s">
        <v>3839</v>
      </c>
      <c r="R1896" t="s">
        <v>3808</v>
      </c>
    </row>
    <row r="1897" spans="1:18" hidden="1">
      <c r="A1897">
        <v>1896</v>
      </c>
      <c r="B1897">
        <v>69</v>
      </c>
      <c r="D1897">
        <v>701000002</v>
      </c>
      <c r="E1897" s="139">
        <v>45026</v>
      </c>
      <c r="F1897">
        <f t="shared" si="87"/>
        <v>4</v>
      </c>
      <c r="G1897" s="139">
        <v>45026</v>
      </c>
      <c r="H1897">
        <f t="shared" si="88"/>
        <v>16</v>
      </c>
      <c r="I1897" t="s">
        <v>2183</v>
      </c>
      <c r="J1897" t="str">
        <f>VLOOKUP(I1897,'C701- Recalculate'!$D$27:$D$751,1,0)</f>
        <v>069MPI1230520006</v>
      </c>
      <c r="K1897">
        <v>0</v>
      </c>
      <c r="L1897">
        <v>112328767</v>
      </c>
      <c r="M1897" s="138">
        <f t="shared" si="89"/>
        <v>-112328767</v>
      </c>
      <c r="N1897" t="s">
        <v>178</v>
      </c>
      <c r="P1897" t="s">
        <v>3839</v>
      </c>
      <c r="R1897" t="s">
        <v>3808</v>
      </c>
    </row>
    <row r="1898" spans="1:18" hidden="1">
      <c r="A1898">
        <v>1897</v>
      </c>
      <c r="B1898">
        <v>69</v>
      </c>
      <c r="D1898">
        <v>701000002</v>
      </c>
      <c r="E1898" s="139">
        <v>45027</v>
      </c>
      <c r="F1898">
        <f t="shared" si="87"/>
        <v>4</v>
      </c>
      <c r="G1898" s="139">
        <v>45027</v>
      </c>
      <c r="H1898">
        <f t="shared" si="88"/>
        <v>16</v>
      </c>
      <c r="I1898" t="s">
        <v>2048</v>
      </c>
      <c r="J1898" t="str">
        <f>VLOOKUP(I1898,'C701- Recalculate'!$D$27:$D$751,1,0)</f>
        <v>069MPI1230460005</v>
      </c>
      <c r="K1898">
        <v>0</v>
      </c>
      <c r="L1898">
        <v>54109589</v>
      </c>
      <c r="M1898" s="138">
        <f t="shared" si="89"/>
        <v>-54109589</v>
      </c>
      <c r="N1898" t="s">
        <v>178</v>
      </c>
      <c r="P1898" t="s">
        <v>3839</v>
      </c>
      <c r="R1898" t="s">
        <v>3808</v>
      </c>
    </row>
    <row r="1899" spans="1:18" hidden="1">
      <c r="A1899">
        <v>1898</v>
      </c>
      <c r="B1899">
        <v>69</v>
      </c>
      <c r="D1899">
        <v>701000002</v>
      </c>
      <c r="E1899" s="139">
        <v>45027</v>
      </c>
      <c r="F1899">
        <f t="shared" si="87"/>
        <v>4</v>
      </c>
      <c r="G1899" s="139">
        <v>45027</v>
      </c>
      <c r="H1899">
        <f t="shared" si="88"/>
        <v>16</v>
      </c>
      <c r="I1899" t="s">
        <v>2055</v>
      </c>
      <c r="J1899" t="str">
        <f>VLOOKUP(I1899,'C701- Recalculate'!$D$27:$D$751,1,0)</f>
        <v>069MPI1230460006</v>
      </c>
      <c r="K1899">
        <v>0</v>
      </c>
      <c r="L1899">
        <v>54109589</v>
      </c>
      <c r="M1899" s="138">
        <f t="shared" si="89"/>
        <v>-54109589</v>
      </c>
      <c r="N1899" t="s">
        <v>178</v>
      </c>
      <c r="P1899" t="s">
        <v>3839</v>
      </c>
      <c r="R1899" t="s">
        <v>3808</v>
      </c>
    </row>
    <row r="1900" spans="1:18" hidden="1">
      <c r="A1900">
        <v>1899</v>
      </c>
      <c r="B1900">
        <v>69</v>
      </c>
      <c r="D1900">
        <v>701000002</v>
      </c>
      <c r="E1900" s="139">
        <v>45027</v>
      </c>
      <c r="F1900">
        <f t="shared" si="87"/>
        <v>4</v>
      </c>
      <c r="G1900" s="139">
        <v>45027</v>
      </c>
      <c r="H1900">
        <f t="shared" si="88"/>
        <v>16</v>
      </c>
      <c r="I1900" t="s">
        <v>2171</v>
      </c>
      <c r="J1900" t="str">
        <f>VLOOKUP(I1900,'C701- Recalculate'!$D$27:$D$751,1,0)</f>
        <v>069MPI1230520007</v>
      </c>
      <c r="K1900">
        <v>0</v>
      </c>
      <c r="L1900">
        <v>56164383</v>
      </c>
      <c r="M1900" s="138">
        <f t="shared" si="89"/>
        <v>-56164383</v>
      </c>
      <c r="N1900" t="s">
        <v>178</v>
      </c>
      <c r="P1900" t="s">
        <v>3839</v>
      </c>
      <c r="R1900" t="s">
        <v>3808</v>
      </c>
    </row>
    <row r="1901" spans="1:18" hidden="1">
      <c r="A1901">
        <v>1900</v>
      </c>
      <c r="B1901">
        <v>69</v>
      </c>
      <c r="D1901">
        <v>701000002</v>
      </c>
      <c r="E1901" s="139">
        <v>45027</v>
      </c>
      <c r="F1901">
        <f t="shared" si="87"/>
        <v>4</v>
      </c>
      <c r="G1901" s="139">
        <v>45027</v>
      </c>
      <c r="H1901">
        <f t="shared" si="88"/>
        <v>16</v>
      </c>
      <c r="I1901" t="s">
        <v>2265</v>
      </c>
      <c r="J1901" t="str">
        <f>VLOOKUP(I1901,'C701- Recalculate'!$D$27:$D$751,1,0)</f>
        <v>069MPI1230740001</v>
      </c>
      <c r="K1901">
        <v>0</v>
      </c>
      <c r="L1901">
        <v>29315069</v>
      </c>
      <c r="M1901" s="138">
        <f t="shared" si="89"/>
        <v>-29315069</v>
      </c>
      <c r="N1901" t="s">
        <v>178</v>
      </c>
      <c r="P1901" t="s">
        <v>3839</v>
      </c>
      <c r="R1901" t="s">
        <v>3808</v>
      </c>
    </row>
    <row r="1902" spans="1:18" hidden="1">
      <c r="A1902">
        <v>1901</v>
      </c>
      <c r="B1902">
        <v>69</v>
      </c>
      <c r="D1902">
        <v>701000002</v>
      </c>
      <c r="E1902" s="139">
        <v>45029</v>
      </c>
      <c r="F1902">
        <f t="shared" si="87"/>
        <v>4</v>
      </c>
      <c r="G1902" s="139">
        <v>45029</v>
      </c>
      <c r="H1902">
        <f t="shared" si="88"/>
        <v>16</v>
      </c>
      <c r="I1902" t="s">
        <v>2055</v>
      </c>
      <c r="J1902" t="str">
        <f>VLOOKUP(I1902,'C701- Recalculate'!$D$27:$D$751,1,0)</f>
        <v>069MPI1230460006</v>
      </c>
      <c r="K1902">
        <v>0</v>
      </c>
      <c r="L1902">
        <v>54109589</v>
      </c>
      <c r="M1902" s="138">
        <f t="shared" si="89"/>
        <v>-54109589</v>
      </c>
      <c r="N1902" t="s">
        <v>178</v>
      </c>
      <c r="P1902" t="s">
        <v>3839</v>
      </c>
      <c r="R1902" t="s">
        <v>3808</v>
      </c>
    </row>
    <row r="1903" spans="1:18" hidden="1">
      <c r="A1903">
        <v>1902</v>
      </c>
      <c r="B1903">
        <v>69</v>
      </c>
      <c r="D1903">
        <v>701000002</v>
      </c>
      <c r="E1903" s="139">
        <v>45029</v>
      </c>
      <c r="F1903">
        <f t="shared" si="87"/>
        <v>4</v>
      </c>
      <c r="G1903" s="139">
        <v>45029</v>
      </c>
      <c r="H1903">
        <f t="shared" si="88"/>
        <v>16</v>
      </c>
      <c r="I1903" t="s">
        <v>2279</v>
      </c>
      <c r="J1903" t="str">
        <f>VLOOKUP(I1903,'C701- Recalculate'!$D$27:$D$751,1,0)</f>
        <v>069MPI1230760002</v>
      </c>
      <c r="K1903">
        <v>0</v>
      </c>
      <c r="L1903">
        <v>20273973</v>
      </c>
      <c r="M1903" s="138">
        <f t="shared" si="89"/>
        <v>-20273973</v>
      </c>
      <c r="N1903" t="s">
        <v>178</v>
      </c>
      <c r="P1903" t="s">
        <v>3839</v>
      </c>
      <c r="R1903" t="s">
        <v>3808</v>
      </c>
    </row>
    <row r="1904" spans="1:18" hidden="1">
      <c r="A1904">
        <v>1903</v>
      </c>
      <c r="B1904">
        <v>69</v>
      </c>
      <c r="D1904">
        <v>701000002</v>
      </c>
      <c r="E1904" s="139">
        <v>45030</v>
      </c>
      <c r="F1904">
        <f t="shared" si="87"/>
        <v>4</v>
      </c>
      <c r="G1904" s="139">
        <v>45030</v>
      </c>
      <c r="H1904">
        <f t="shared" si="88"/>
        <v>16</v>
      </c>
      <c r="I1904" t="s">
        <v>2279</v>
      </c>
      <c r="J1904" t="str">
        <f>VLOOKUP(I1904,'C701- Recalculate'!$D$27:$D$751,1,0)</f>
        <v>069MPI1230760002</v>
      </c>
      <c r="K1904">
        <v>0</v>
      </c>
      <c r="L1904">
        <v>20273972</v>
      </c>
      <c r="M1904" s="138">
        <f t="shared" si="89"/>
        <v>-20273972</v>
      </c>
      <c r="N1904" t="s">
        <v>178</v>
      </c>
      <c r="P1904" t="s">
        <v>3839</v>
      </c>
      <c r="R1904" t="s">
        <v>3808</v>
      </c>
    </row>
    <row r="1905" spans="1:18" hidden="1">
      <c r="A1905">
        <v>1904</v>
      </c>
      <c r="B1905">
        <v>69</v>
      </c>
      <c r="D1905">
        <v>701000002</v>
      </c>
      <c r="E1905" s="139">
        <v>45033</v>
      </c>
      <c r="F1905">
        <f t="shared" si="87"/>
        <v>4</v>
      </c>
      <c r="G1905" s="139">
        <v>45033</v>
      </c>
      <c r="H1905">
        <f t="shared" si="88"/>
        <v>16</v>
      </c>
      <c r="I1905" t="s">
        <v>1893</v>
      </c>
      <c r="J1905" t="str">
        <f>VLOOKUP(I1905,'C701- Recalculate'!$D$27:$D$751,1,0)</f>
        <v>069MPI1230390003</v>
      </c>
      <c r="K1905">
        <v>0</v>
      </c>
      <c r="L1905">
        <v>48493150</v>
      </c>
      <c r="M1905" s="138">
        <f t="shared" si="89"/>
        <v>-48493150</v>
      </c>
      <c r="N1905" t="s">
        <v>178</v>
      </c>
      <c r="P1905" t="s">
        <v>3839</v>
      </c>
      <c r="R1905" t="s">
        <v>3808</v>
      </c>
    </row>
    <row r="1906" spans="1:18" hidden="1">
      <c r="A1906">
        <v>1905</v>
      </c>
      <c r="B1906">
        <v>69</v>
      </c>
      <c r="D1906">
        <v>701000002</v>
      </c>
      <c r="E1906" s="139">
        <v>45033</v>
      </c>
      <c r="F1906">
        <f t="shared" si="87"/>
        <v>4</v>
      </c>
      <c r="G1906" s="139">
        <v>45033</v>
      </c>
      <c r="H1906">
        <f t="shared" si="88"/>
        <v>16</v>
      </c>
      <c r="I1906" t="s">
        <v>2289</v>
      </c>
      <c r="J1906" t="str">
        <f>VLOOKUP(I1906,'C701- Recalculate'!$D$27:$D$751,1,0)</f>
        <v>069MPI1230790002</v>
      </c>
      <c r="K1906">
        <v>0</v>
      </c>
      <c r="L1906">
        <v>36986302</v>
      </c>
      <c r="M1906" s="138">
        <f t="shared" si="89"/>
        <v>-36986302</v>
      </c>
      <c r="N1906" t="s">
        <v>178</v>
      </c>
      <c r="P1906" t="s">
        <v>3839</v>
      </c>
      <c r="R1906" t="s">
        <v>3808</v>
      </c>
    </row>
    <row r="1907" spans="1:18" hidden="1">
      <c r="A1907">
        <v>1906</v>
      </c>
      <c r="B1907">
        <v>69</v>
      </c>
      <c r="D1907">
        <v>701000002</v>
      </c>
      <c r="E1907" s="139">
        <v>45035</v>
      </c>
      <c r="F1907">
        <f t="shared" si="87"/>
        <v>4</v>
      </c>
      <c r="G1907" s="139">
        <v>45035</v>
      </c>
      <c r="H1907">
        <f t="shared" si="88"/>
        <v>16</v>
      </c>
      <c r="I1907" t="s">
        <v>1893</v>
      </c>
      <c r="J1907" t="str">
        <f>VLOOKUP(I1907,'C701- Recalculate'!$D$27:$D$751,1,0)</f>
        <v>069MPI1230390003</v>
      </c>
      <c r="K1907">
        <v>0</v>
      </c>
      <c r="L1907">
        <v>48493151</v>
      </c>
      <c r="M1907" s="138">
        <f t="shared" si="89"/>
        <v>-48493151</v>
      </c>
      <c r="N1907" t="s">
        <v>178</v>
      </c>
      <c r="P1907" t="s">
        <v>3839</v>
      </c>
      <c r="R1907" t="s">
        <v>3808</v>
      </c>
    </row>
    <row r="1908" spans="1:18" hidden="1">
      <c r="A1908">
        <v>1907</v>
      </c>
      <c r="B1908">
        <v>69</v>
      </c>
      <c r="D1908">
        <v>701000002</v>
      </c>
      <c r="E1908" s="139">
        <v>45035</v>
      </c>
      <c r="F1908">
        <f t="shared" si="87"/>
        <v>4</v>
      </c>
      <c r="G1908" s="139">
        <v>45035</v>
      </c>
      <c r="H1908">
        <f t="shared" si="88"/>
        <v>16</v>
      </c>
      <c r="I1908" t="s">
        <v>2385</v>
      </c>
      <c r="J1908" t="str">
        <f>VLOOKUP(I1908,'C701- Recalculate'!$D$27:$D$751,1,0)</f>
        <v>069MPI1231080003</v>
      </c>
      <c r="K1908">
        <v>0</v>
      </c>
      <c r="L1908">
        <v>56164383</v>
      </c>
      <c r="M1908" s="138">
        <f t="shared" si="89"/>
        <v>-56164383</v>
      </c>
      <c r="N1908" t="s">
        <v>178</v>
      </c>
      <c r="P1908" t="s">
        <v>3839</v>
      </c>
      <c r="R1908" t="s">
        <v>3808</v>
      </c>
    </row>
    <row r="1909" spans="1:18" hidden="1">
      <c r="A1909">
        <v>1908</v>
      </c>
      <c r="B1909">
        <v>69</v>
      </c>
      <c r="D1909">
        <v>701000002</v>
      </c>
      <c r="E1909" s="139">
        <v>45036</v>
      </c>
      <c r="F1909">
        <f t="shared" si="87"/>
        <v>4</v>
      </c>
      <c r="G1909" s="139">
        <v>45036</v>
      </c>
      <c r="H1909">
        <f t="shared" si="88"/>
        <v>16</v>
      </c>
      <c r="I1909" t="s">
        <v>1890</v>
      </c>
      <c r="J1909" t="str">
        <f>VLOOKUP(I1909,'C701- Recalculate'!$D$27:$D$751,1,0)</f>
        <v>069MPI1230390002</v>
      </c>
      <c r="K1909">
        <v>0</v>
      </c>
      <c r="L1909">
        <v>48493150</v>
      </c>
      <c r="M1909" s="138">
        <f t="shared" si="89"/>
        <v>-48493150</v>
      </c>
      <c r="N1909" t="s">
        <v>178</v>
      </c>
      <c r="P1909" t="s">
        <v>3839</v>
      </c>
      <c r="R1909" t="s">
        <v>3808</v>
      </c>
    </row>
    <row r="1910" spans="1:18" hidden="1">
      <c r="A1910">
        <v>1909</v>
      </c>
      <c r="B1910">
        <v>69</v>
      </c>
      <c r="D1910">
        <v>701000002</v>
      </c>
      <c r="E1910" s="139">
        <v>45037</v>
      </c>
      <c r="F1910">
        <f t="shared" si="87"/>
        <v>4</v>
      </c>
      <c r="G1910" s="139">
        <v>45037</v>
      </c>
      <c r="H1910">
        <f t="shared" si="88"/>
        <v>16</v>
      </c>
      <c r="I1910" t="s">
        <v>2376</v>
      </c>
      <c r="J1910" t="str">
        <f>VLOOKUP(I1910,'C701- Recalculate'!$D$27:$D$751,1,0)</f>
        <v>069MPI1231040004</v>
      </c>
      <c r="K1910">
        <v>0</v>
      </c>
      <c r="L1910">
        <v>16712329</v>
      </c>
      <c r="M1910" s="138">
        <f t="shared" si="89"/>
        <v>-16712329</v>
      </c>
      <c r="N1910" t="s">
        <v>178</v>
      </c>
      <c r="P1910" t="s">
        <v>3839</v>
      </c>
      <c r="R1910" t="s">
        <v>3808</v>
      </c>
    </row>
    <row r="1911" spans="1:18" hidden="1">
      <c r="A1911">
        <v>1910</v>
      </c>
      <c r="B1911">
        <v>69</v>
      </c>
      <c r="D1911">
        <v>701000002</v>
      </c>
      <c r="E1911" s="139">
        <v>45037</v>
      </c>
      <c r="F1911">
        <f t="shared" si="87"/>
        <v>4</v>
      </c>
      <c r="G1911" s="139">
        <v>45037</v>
      </c>
      <c r="H1911">
        <f t="shared" si="88"/>
        <v>16</v>
      </c>
      <c r="I1911" t="s">
        <v>2390</v>
      </c>
      <c r="J1911" t="str">
        <f>VLOOKUP(I1911,'C701- Recalculate'!$D$27:$D$751,1,0)</f>
        <v>069MPI1231080001</v>
      </c>
      <c r="K1911">
        <v>0</v>
      </c>
      <c r="L1911">
        <v>49424657</v>
      </c>
      <c r="M1911" s="138">
        <f t="shared" si="89"/>
        <v>-49424657</v>
      </c>
      <c r="N1911" t="s">
        <v>178</v>
      </c>
      <c r="P1911" t="s">
        <v>3839</v>
      </c>
      <c r="R1911" t="s">
        <v>3808</v>
      </c>
    </row>
    <row r="1912" spans="1:18" hidden="1">
      <c r="A1912">
        <v>1911</v>
      </c>
      <c r="B1912">
        <v>69</v>
      </c>
      <c r="D1912">
        <v>701000002</v>
      </c>
      <c r="E1912" s="139">
        <v>45040</v>
      </c>
      <c r="F1912">
        <f t="shared" si="87"/>
        <v>4</v>
      </c>
      <c r="G1912" s="139">
        <v>45040</v>
      </c>
      <c r="H1912">
        <f t="shared" si="88"/>
        <v>16</v>
      </c>
      <c r="I1912" t="s">
        <v>2183</v>
      </c>
      <c r="J1912" t="str">
        <f>VLOOKUP(I1912,'C701- Recalculate'!$D$27:$D$751,1,0)</f>
        <v>069MPI1230520006</v>
      </c>
      <c r="K1912">
        <v>0</v>
      </c>
      <c r="L1912">
        <v>56164383</v>
      </c>
      <c r="M1912" s="138">
        <f t="shared" si="89"/>
        <v>-56164383</v>
      </c>
      <c r="N1912" t="s">
        <v>178</v>
      </c>
      <c r="P1912" t="s">
        <v>3839</v>
      </c>
      <c r="R1912" t="s">
        <v>3808</v>
      </c>
    </row>
    <row r="1913" spans="1:18" hidden="1">
      <c r="A1913">
        <v>1912</v>
      </c>
      <c r="B1913">
        <v>69</v>
      </c>
      <c r="D1913">
        <v>701000002</v>
      </c>
      <c r="E1913" s="139">
        <v>45040</v>
      </c>
      <c r="F1913">
        <f t="shared" si="87"/>
        <v>4</v>
      </c>
      <c r="G1913" s="139">
        <v>45040</v>
      </c>
      <c r="H1913">
        <f t="shared" si="88"/>
        <v>16</v>
      </c>
      <c r="I1913" t="s">
        <v>2396</v>
      </c>
      <c r="J1913" t="str">
        <f>VLOOKUP(I1913,'C701- Recalculate'!$D$27:$D$751,1,0)</f>
        <v>069MPI1231080004</v>
      </c>
      <c r="K1913">
        <v>0</v>
      </c>
      <c r="L1913">
        <v>55479452</v>
      </c>
      <c r="M1913" s="138">
        <f t="shared" si="89"/>
        <v>-55479452</v>
      </c>
      <c r="N1913" t="s">
        <v>178</v>
      </c>
      <c r="P1913" t="s">
        <v>3839</v>
      </c>
      <c r="R1913" t="s">
        <v>3808</v>
      </c>
    </row>
    <row r="1914" spans="1:18" hidden="1">
      <c r="A1914">
        <v>1913</v>
      </c>
      <c r="B1914">
        <v>69</v>
      </c>
      <c r="D1914">
        <v>701000002</v>
      </c>
      <c r="E1914" s="139">
        <v>45041</v>
      </c>
      <c r="F1914">
        <f t="shared" si="87"/>
        <v>4</v>
      </c>
      <c r="G1914" s="139">
        <v>45041</v>
      </c>
      <c r="H1914">
        <f t="shared" si="88"/>
        <v>16</v>
      </c>
      <c r="I1914" t="s">
        <v>2385</v>
      </c>
      <c r="J1914" t="str">
        <f>VLOOKUP(I1914,'C701- Recalculate'!$D$27:$D$751,1,0)</f>
        <v>069MPI1231080003</v>
      </c>
      <c r="K1914">
        <v>0</v>
      </c>
      <c r="L1914">
        <v>56164383</v>
      </c>
      <c r="M1914" s="138">
        <f t="shared" si="89"/>
        <v>-56164383</v>
      </c>
      <c r="N1914" t="s">
        <v>178</v>
      </c>
      <c r="P1914" t="s">
        <v>3839</v>
      </c>
      <c r="R1914" t="s">
        <v>3808</v>
      </c>
    </row>
    <row r="1915" spans="1:18" hidden="1">
      <c r="A1915">
        <v>1914</v>
      </c>
      <c r="B1915">
        <v>69</v>
      </c>
      <c r="D1915">
        <v>701000002</v>
      </c>
      <c r="E1915" s="139">
        <v>45041</v>
      </c>
      <c r="F1915">
        <f t="shared" si="87"/>
        <v>4</v>
      </c>
      <c r="G1915" s="139">
        <v>45041</v>
      </c>
      <c r="H1915">
        <f t="shared" si="88"/>
        <v>16</v>
      </c>
      <c r="I1915" t="s">
        <v>2408</v>
      </c>
      <c r="J1915" t="str">
        <f>VLOOKUP(I1915,'C701- Recalculate'!$D$27:$D$751,1,0)</f>
        <v>069MPI1231100001</v>
      </c>
      <c r="K1915">
        <v>0</v>
      </c>
      <c r="L1915">
        <v>70547945</v>
      </c>
      <c r="M1915" s="138">
        <f t="shared" si="89"/>
        <v>-70547945</v>
      </c>
      <c r="N1915" t="s">
        <v>178</v>
      </c>
      <c r="P1915" t="s">
        <v>3839</v>
      </c>
      <c r="R1915" t="s">
        <v>3808</v>
      </c>
    </row>
    <row r="1916" spans="1:18" hidden="1">
      <c r="A1916">
        <v>1915</v>
      </c>
      <c r="B1916">
        <v>69</v>
      </c>
      <c r="D1916">
        <v>701000002</v>
      </c>
      <c r="E1916" s="139">
        <v>45042</v>
      </c>
      <c r="F1916">
        <f t="shared" si="87"/>
        <v>4</v>
      </c>
      <c r="G1916" s="139">
        <v>45042</v>
      </c>
      <c r="H1916">
        <f t="shared" si="88"/>
        <v>16</v>
      </c>
      <c r="I1916" t="s">
        <v>2381</v>
      </c>
      <c r="J1916" t="str">
        <f>VLOOKUP(I1916,'C701- Recalculate'!$D$27:$D$751,1,0)</f>
        <v>069MPI1231040003</v>
      </c>
      <c r="K1916">
        <v>0</v>
      </c>
      <c r="L1916">
        <v>50958904</v>
      </c>
      <c r="M1916" s="138">
        <f t="shared" si="89"/>
        <v>-50958904</v>
      </c>
      <c r="N1916" t="s">
        <v>178</v>
      </c>
      <c r="P1916" t="s">
        <v>3839</v>
      </c>
      <c r="R1916" t="s">
        <v>3808</v>
      </c>
    </row>
    <row r="1917" spans="1:18" hidden="1">
      <c r="A1917">
        <v>1916</v>
      </c>
      <c r="B1917">
        <v>69</v>
      </c>
      <c r="D1917">
        <v>701000002</v>
      </c>
      <c r="E1917" s="139">
        <v>45042</v>
      </c>
      <c r="F1917">
        <f t="shared" si="87"/>
        <v>4</v>
      </c>
      <c r="G1917" s="139">
        <v>45042</v>
      </c>
      <c r="H1917">
        <f t="shared" si="88"/>
        <v>16</v>
      </c>
      <c r="I1917" t="s">
        <v>2396</v>
      </c>
      <c r="J1917" t="str">
        <f>VLOOKUP(I1917,'C701- Recalculate'!$D$27:$D$751,1,0)</f>
        <v>069MPI1231080004</v>
      </c>
      <c r="K1917">
        <v>0</v>
      </c>
      <c r="L1917">
        <v>55479452</v>
      </c>
      <c r="M1917" s="138">
        <f t="shared" si="89"/>
        <v>-55479452</v>
      </c>
      <c r="N1917" t="s">
        <v>178</v>
      </c>
      <c r="P1917" t="s">
        <v>3839</v>
      </c>
      <c r="R1917" t="s">
        <v>3808</v>
      </c>
    </row>
    <row r="1918" spans="1:18" hidden="1">
      <c r="A1918">
        <v>1917</v>
      </c>
      <c r="B1918">
        <v>69</v>
      </c>
      <c r="D1918">
        <v>701000002</v>
      </c>
      <c r="E1918" s="139">
        <v>45043</v>
      </c>
      <c r="F1918">
        <f t="shared" si="87"/>
        <v>4</v>
      </c>
      <c r="G1918" s="139">
        <v>45043</v>
      </c>
      <c r="H1918">
        <f t="shared" si="88"/>
        <v>16</v>
      </c>
      <c r="I1918" t="s">
        <v>1893</v>
      </c>
      <c r="J1918" t="str">
        <f>VLOOKUP(I1918,'C701- Recalculate'!$D$27:$D$751,1,0)</f>
        <v>069MPI1230390003</v>
      </c>
      <c r="K1918">
        <v>0</v>
      </c>
      <c r="L1918">
        <v>48493151</v>
      </c>
      <c r="M1918" s="138">
        <f t="shared" si="89"/>
        <v>-48493151</v>
      </c>
      <c r="N1918" t="s">
        <v>178</v>
      </c>
      <c r="P1918" t="s">
        <v>3839</v>
      </c>
      <c r="R1918" t="s">
        <v>3808</v>
      </c>
    </row>
    <row r="1919" spans="1:18" hidden="1">
      <c r="A1919">
        <v>1918</v>
      </c>
      <c r="B1919">
        <v>69</v>
      </c>
      <c r="D1919">
        <v>701000002</v>
      </c>
      <c r="E1919" s="139">
        <v>45043</v>
      </c>
      <c r="F1919">
        <f t="shared" si="87"/>
        <v>4</v>
      </c>
      <c r="G1919" s="139">
        <v>45043</v>
      </c>
      <c r="H1919">
        <f t="shared" si="88"/>
        <v>16</v>
      </c>
      <c r="I1919" t="s">
        <v>2183</v>
      </c>
      <c r="J1919" t="str">
        <f>VLOOKUP(I1919,'C701- Recalculate'!$D$27:$D$751,1,0)</f>
        <v>069MPI1230520006</v>
      </c>
      <c r="K1919">
        <v>0</v>
      </c>
      <c r="L1919">
        <v>56164383</v>
      </c>
      <c r="M1919" s="138">
        <f t="shared" si="89"/>
        <v>-56164383</v>
      </c>
      <c r="N1919" t="s">
        <v>178</v>
      </c>
      <c r="P1919" t="s">
        <v>3839</v>
      </c>
      <c r="R1919" t="s">
        <v>3808</v>
      </c>
    </row>
    <row r="1920" spans="1:18" hidden="1">
      <c r="A1920">
        <v>1919</v>
      </c>
      <c r="B1920">
        <v>69</v>
      </c>
      <c r="D1920">
        <v>701000002</v>
      </c>
      <c r="E1920" s="139">
        <v>45044</v>
      </c>
      <c r="F1920">
        <f t="shared" si="87"/>
        <v>4</v>
      </c>
      <c r="G1920" s="139">
        <v>45044</v>
      </c>
      <c r="H1920">
        <f t="shared" si="88"/>
        <v>16</v>
      </c>
      <c r="I1920" t="s">
        <v>2183</v>
      </c>
      <c r="J1920" t="str">
        <f>VLOOKUP(I1920,'C701- Recalculate'!$D$27:$D$751,1,0)</f>
        <v>069MPI1230520006</v>
      </c>
      <c r="K1920">
        <v>0</v>
      </c>
      <c r="L1920">
        <v>168493151</v>
      </c>
      <c r="M1920" s="138">
        <f t="shared" si="89"/>
        <v>-168493151</v>
      </c>
      <c r="N1920" t="s">
        <v>178</v>
      </c>
      <c r="P1920" t="s">
        <v>3839</v>
      </c>
      <c r="R1920" t="s">
        <v>3808</v>
      </c>
    </row>
    <row r="1921" spans="1:18" hidden="1">
      <c r="A1921">
        <v>1920</v>
      </c>
      <c r="B1921">
        <v>69</v>
      </c>
      <c r="D1921">
        <v>701000002</v>
      </c>
      <c r="E1921" s="139">
        <v>45044</v>
      </c>
      <c r="F1921">
        <f t="shared" si="87"/>
        <v>4</v>
      </c>
      <c r="G1921" s="139">
        <v>45044</v>
      </c>
      <c r="H1921">
        <f t="shared" si="88"/>
        <v>16</v>
      </c>
      <c r="I1921" t="s">
        <v>2376</v>
      </c>
      <c r="J1921" t="str">
        <f>VLOOKUP(I1921,'C701- Recalculate'!$D$27:$D$751,1,0)</f>
        <v>069MPI1231040004</v>
      </c>
      <c r="K1921">
        <v>0</v>
      </c>
      <c r="L1921">
        <v>50136986</v>
      </c>
      <c r="M1921" s="138">
        <f t="shared" si="89"/>
        <v>-50136986</v>
      </c>
      <c r="N1921" t="s">
        <v>178</v>
      </c>
      <c r="P1921" t="s">
        <v>3839</v>
      </c>
      <c r="R1921" t="s">
        <v>3808</v>
      </c>
    </row>
    <row r="1922" spans="1:18" hidden="1">
      <c r="A1922">
        <v>1921</v>
      </c>
      <c r="B1922">
        <v>69</v>
      </c>
      <c r="D1922">
        <v>701000002</v>
      </c>
      <c r="E1922" s="139">
        <v>45044</v>
      </c>
      <c r="F1922">
        <f t="shared" si="87"/>
        <v>4</v>
      </c>
      <c r="G1922" s="139">
        <v>45044</v>
      </c>
      <c r="H1922">
        <f t="shared" si="88"/>
        <v>16</v>
      </c>
      <c r="I1922" t="s">
        <v>2404</v>
      </c>
      <c r="J1922" t="str">
        <f>VLOOKUP(I1922,'C701- Recalculate'!$D$27:$D$751,1,0)</f>
        <v>069MPI1231100002</v>
      </c>
      <c r="K1922">
        <v>0</v>
      </c>
      <c r="L1922">
        <v>207534246</v>
      </c>
      <c r="M1922" s="138">
        <f t="shared" si="89"/>
        <v>-207534246</v>
      </c>
      <c r="N1922" t="s">
        <v>178</v>
      </c>
      <c r="P1922" t="s">
        <v>3839</v>
      </c>
      <c r="R1922" t="s">
        <v>3808</v>
      </c>
    </row>
    <row r="1923" spans="1:18" hidden="1">
      <c r="A1923">
        <v>1922</v>
      </c>
      <c r="B1923">
        <v>69</v>
      </c>
      <c r="D1923">
        <v>701000002</v>
      </c>
      <c r="E1923" s="139">
        <v>45019</v>
      </c>
      <c r="F1923">
        <f t="shared" ref="F1923:F1986" si="90">MONTH(E1923)</f>
        <v>4</v>
      </c>
      <c r="G1923" s="139">
        <v>45019</v>
      </c>
      <c r="H1923">
        <f t="shared" ref="H1923:H1986" si="91">LEN(I1923)</f>
        <v>16</v>
      </c>
      <c r="I1923" t="s">
        <v>1893</v>
      </c>
      <c r="J1923" t="str">
        <f>VLOOKUP(I1923,'C701- Recalculate'!$D$27:$D$751,1,0)</f>
        <v>069MPI1230390003</v>
      </c>
      <c r="K1923">
        <v>0</v>
      </c>
      <c r="L1923">
        <v>96986301</v>
      </c>
      <c r="M1923" s="138">
        <f t="shared" ref="M1923:M1986" si="92">K1923-L1923</f>
        <v>-96986301</v>
      </c>
      <c r="N1923" t="s">
        <v>178</v>
      </c>
      <c r="P1923" t="s">
        <v>3839</v>
      </c>
      <c r="R1923" t="s">
        <v>3808</v>
      </c>
    </row>
    <row r="1924" spans="1:18" hidden="1">
      <c r="A1924">
        <v>1923</v>
      </c>
      <c r="B1924">
        <v>69</v>
      </c>
      <c r="D1924">
        <v>701000002</v>
      </c>
      <c r="E1924" s="139">
        <v>45019</v>
      </c>
      <c r="F1924">
        <f t="shared" si="90"/>
        <v>4</v>
      </c>
      <c r="G1924" s="139">
        <v>45019</v>
      </c>
      <c r="H1924">
        <f t="shared" si="91"/>
        <v>16</v>
      </c>
      <c r="I1924" t="s">
        <v>2048</v>
      </c>
      <c r="J1924" t="str">
        <f>VLOOKUP(I1924,'C701- Recalculate'!$D$27:$D$751,1,0)</f>
        <v>069MPI1230460005</v>
      </c>
      <c r="K1924">
        <v>0</v>
      </c>
      <c r="L1924">
        <v>108219178</v>
      </c>
      <c r="M1924" s="138">
        <f t="shared" si="92"/>
        <v>-108219178</v>
      </c>
      <c r="N1924" t="s">
        <v>178</v>
      </c>
      <c r="P1924" t="s">
        <v>3839</v>
      </c>
      <c r="R1924" t="s">
        <v>3808</v>
      </c>
    </row>
    <row r="1925" spans="1:18" hidden="1">
      <c r="A1925">
        <v>1924</v>
      </c>
      <c r="B1925">
        <v>69</v>
      </c>
      <c r="D1925">
        <v>701000002</v>
      </c>
      <c r="E1925" s="139">
        <v>45019</v>
      </c>
      <c r="F1925">
        <f t="shared" si="90"/>
        <v>4</v>
      </c>
      <c r="G1925" s="139">
        <v>45019</v>
      </c>
      <c r="H1925">
        <f t="shared" si="91"/>
        <v>16</v>
      </c>
      <c r="I1925" t="s">
        <v>2171</v>
      </c>
      <c r="J1925" t="str">
        <f>VLOOKUP(I1925,'C701- Recalculate'!$D$27:$D$751,1,0)</f>
        <v>069MPI1230520007</v>
      </c>
      <c r="K1925">
        <v>0</v>
      </c>
      <c r="L1925">
        <v>56164384</v>
      </c>
      <c r="M1925" s="138">
        <f t="shared" si="92"/>
        <v>-56164384</v>
      </c>
      <c r="N1925" t="s">
        <v>178</v>
      </c>
      <c r="P1925" t="s">
        <v>3839</v>
      </c>
      <c r="R1925" t="s">
        <v>3808</v>
      </c>
    </row>
    <row r="1926" spans="1:18" hidden="1">
      <c r="A1926">
        <v>1925</v>
      </c>
      <c r="B1926">
        <v>69</v>
      </c>
      <c r="D1926">
        <v>701000002</v>
      </c>
      <c r="E1926" s="139">
        <v>45019</v>
      </c>
      <c r="F1926">
        <f t="shared" si="90"/>
        <v>4</v>
      </c>
      <c r="G1926" s="139">
        <v>45019</v>
      </c>
      <c r="H1926">
        <f t="shared" si="91"/>
        <v>16</v>
      </c>
      <c r="I1926" t="s">
        <v>2261</v>
      </c>
      <c r="J1926" t="str">
        <f>VLOOKUP(I1926,'C701- Recalculate'!$D$27:$D$751,1,0)</f>
        <v>069MPI1230730001</v>
      </c>
      <c r="K1926">
        <v>0</v>
      </c>
      <c r="L1926">
        <v>58630137</v>
      </c>
      <c r="M1926" s="138">
        <f t="shared" si="92"/>
        <v>-58630137</v>
      </c>
      <c r="N1926" t="s">
        <v>178</v>
      </c>
      <c r="P1926" t="s">
        <v>3839</v>
      </c>
      <c r="R1926" t="s">
        <v>3808</v>
      </c>
    </row>
    <row r="1927" spans="1:18" hidden="1">
      <c r="A1927">
        <v>1926</v>
      </c>
      <c r="B1927">
        <v>69</v>
      </c>
      <c r="D1927">
        <v>701000002</v>
      </c>
      <c r="E1927" s="139">
        <v>45019</v>
      </c>
      <c r="F1927">
        <f t="shared" si="90"/>
        <v>4</v>
      </c>
      <c r="G1927" s="139">
        <v>45019</v>
      </c>
      <c r="H1927">
        <f t="shared" si="91"/>
        <v>16</v>
      </c>
      <c r="I1927" t="s">
        <v>2303</v>
      </c>
      <c r="J1927" t="str">
        <f>VLOOKUP(I1927,'C701- Recalculate'!$D$27:$D$751,1,0)</f>
        <v>069MPI1230810001</v>
      </c>
      <c r="K1927">
        <v>0</v>
      </c>
      <c r="L1927">
        <v>42739726</v>
      </c>
      <c r="M1927" s="138">
        <f t="shared" si="92"/>
        <v>-42739726</v>
      </c>
      <c r="N1927" t="s">
        <v>178</v>
      </c>
      <c r="P1927" t="s">
        <v>3839</v>
      </c>
      <c r="R1927" t="s">
        <v>3808</v>
      </c>
    </row>
    <row r="1928" spans="1:18" hidden="1">
      <c r="A1928">
        <v>1927</v>
      </c>
      <c r="B1928">
        <v>69</v>
      </c>
      <c r="D1928">
        <v>701000002</v>
      </c>
      <c r="E1928" s="139">
        <v>45020</v>
      </c>
      <c r="F1928">
        <f t="shared" si="90"/>
        <v>4</v>
      </c>
      <c r="G1928" s="139">
        <v>45020</v>
      </c>
      <c r="H1928">
        <f t="shared" si="91"/>
        <v>16</v>
      </c>
      <c r="I1928" t="s">
        <v>1890</v>
      </c>
      <c r="J1928" t="str">
        <f>VLOOKUP(I1928,'C701- Recalculate'!$D$27:$D$751,1,0)</f>
        <v>069MPI1230390002</v>
      </c>
      <c r="K1928">
        <v>0</v>
      </c>
      <c r="L1928">
        <v>48493150</v>
      </c>
      <c r="M1928" s="138">
        <f t="shared" si="92"/>
        <v>-48493150</v>
      </c>
      <c r="N1928" t="s">
        <v>178</v>
      </c>
      <c r="P1928" t="s">
        <v>3839</v>
      </c>
      <c r="R1928" t="s">
        <v>3808</v>
      </c>
    </row>
    <row r="1929" spans="1:18" hidden="1">
      <c r="A1929">
        <v>1928</v>
      </c>
      <c r="B1929">
        <v>69</v>
      </c>
      <c r="D1929">
        <v>701000002</v>
      </c>
      <c r="E1929" s="139">
        <v>45021</v>
      </c>
      <c r="F1929">
        <f t="shared" si="90"/>
        <v>4</v>
      </c>
      <c r="G1929" s="139">
        <v>45021</v>
      </c>
      <c r="H1929">
        <f t="shared" si="91"/>
        <v>16</v>
      </c>
      <c r="I1929" t="s">
        <v>2265</v>
      </c>
      <c r="J1929" t="str">
        <f>VLOOKUP(I1929,'C701- Recalculate'!$D$27:$D$751,1,0)</f>
        <v>069MPI1230740001</v>
      </c>
      <c r="K1929">
        <v>0</v>
      </c>
      <c r="L1929">
        <v>29315069</v>
      </c>
      <c r="M1929" s="138">
        <f t="shared" si="92"/>
        <v>-29315069</v>
      </c>
      <c r="N1929" t="s">
        <v>178</v>
      </c>
      <c r="P1929" t="s">
        <v>3839</v>
      </c>
      <c r="R1929" t="s">
        <v>3808</v>
      </c>
    </row>
    <row r="1930" spans="1:18" hidden="1">
      <c r="A1930">
        <v>1929</v>
      </c>
      <c r="B1930">
        <v>69</v>
      </c>
      <c r="D1930">
        <v>701000002</v>
      </c>
      <c r="E1930" s="139">
        <v>45021</v>
      </c>
      <c r="F1930">
        <f t="shared" si="90"/>
        <v>4</v>
      </c>
      <c r="G1930" s="139">
        <v>45021</v>
      </c>
      <c r="H1930">
        <f t="shared" si="91"/>
        <v>16</v>
      </c>
      <c r="I1930" t="s">
        <v>2276</v>
      </c>
      <c r="J1930" t="str">
        <f>VLOOKUP(I1930,'C701- Recalculate'!$D$27:$D$751,1,0)</f>
        <v>069MPI1230760003</v>
      </c>
      <c r="K1930">
        <v>0</v>
      </c>
      <c r="L1930">
        <v>50684931</v>
      </c>
      <c r="M1930" s="138">
        <f t="shared" si="92"/>
        <v>-50684931</v>
      </c>
      <c r="N1930" t="s">
        <v>178</v>
      </c>
      <c r="P1930" t="s">
        <v>3839</v>
      </c>
      <c r="R1930" t="s">
        <v>3808</v>
      </c>
    </row>
    <row r="1931" spans="1:18" hidden="1">
      <c r="A1931">
        <v>1930</v>
      </c>
      <c r="B1931">
        <v>69</v>
      </c>
      <c r="D1931">
        <v>701000002</v>
      </c>
      <c r="E1931" s="139">
        <v>45021</v>
      </c>
      <c r="F1931">
        <f t="shared" si="90"/>
        <v>4</v>
      </c>
      <c r="G1931" s="139">
        <v>45021</v>
      </c>
      <c r="H1931">
        <f t="shared" si="91"/>
        <v>16</v>
      </c>
      <c r="I1931" t="s">
        <v>2310</v>
      </c>
      <c r="J1931" t="str">
        <f>VLOOKUP(I1931,'C701- Recalculate'!$D$27:$D$751,1,0)</f>
        <v>069MPI1230820001</v>
      </c>
      <c r="K1931">
        <v>0</v>
      </c>
      <c r="L1931">
        <v>21232877</v>
      </c>
      <c r="M1931" s="138">
        <f t="shared" si="92"/>
        <v>-21232877</v>
      </c>
      <c r="N1931" t="s">
        <v>178</v>
      </c>
      <c r="P1931" t="s">
        <v>3839</v>
      </c>
      <c r="R1931" t="s">
        <v>3808</v>
      </c>
    </row>
    <row r="1932" spans="1:18" hidden="1">
      <c r="A1932">
        <v>1931</v>
      </c>
      <c r="B1932">
        <v>69</v>
      </c>
      <c r="D1932">
        <v>701000002</v>
      </c>
      <c r="E1932" s="139">
        <v>45022</v>
      </c>
      <c r="F1932">
        <f t="shared" si="90"/>
        <v>4</v>
      </c>
      <c r="G1932" s="139">
        <v>45022</v>
      </c>
      <c r="H1932">
        <f t="shared" si="91"/>
        <v>16</v>
      </c>
      <c r="I1932" t="s">
        <v>2048</v>
      </c>
      <c r="J1932" t="str">
        <f>VLOOKUP(I1932,'C701- Recalculate'!$D$27:$D$751,1,0)</f>
        <v>069MPI1230460005</v>
      </c>
      <c r="K1932">
        <v>0</v>
      </c>
      <c r="L1932">
        <v>54109589</v>
      </c>
      <c r="M1932" s="138">
        <f t="shared" si="92"/>
        <v>-54109589</v>
      </c>
      <c r="N1932" t="s">
        <v>178</v>
      </c>
      <c r="P1932" t="s">
        <v>3839</v>
      </c>
      <c r="R1932" t="s">
        <v>3808</v>
      </c>
    </row>
    <row r="1933" spans="1:18" hidden="1">
      <c r="A1933">
        <v>1932</v>
      </c>
      <c r="B1933">
        <v>69</v>
      </c>
      <c r="D1933">
        <v>701000002</v>
      </c>
      <c r="E1933" s="139">
        <v>45022</v>
      </c>
      <c r="F1933">
        <f t="shared" si="90"/>
        <v>4</v>
      </c>
      <c r="G1933" s="139">
        <v>45022</v>
      </c>
      <c r="H1933">
        <f t="shared" si="91"/>
        <v>16</v>
      </c>
      <c r="I1933" t="s">
        <v>2055</v>
      </c>
      <c r="J1933" t="str">
        <f>VLOOKUP(I1933,'C701- Recalculate'!$D$27:$D$751,1,0)</f>
        <v>069MPI1230460006</v>
      </c>
      <c r="K1933">
        <v>0</v>
      </c>
      <c r="L1933">
        <v>54109589</v>
      </c>
      <c r="M1933" s="138">
        <f t="shared" si="92"/>
        <v>-54109589</v>
      </c>
      <c r="N1933" t="s">
        <v>178</v>
      </c>
      <c r="P1933" t="s">
        <v>3839</v>
      </c>
      <c r="R1933" t="s">
        <v>3808</v>
      </c>
    </row>
    <row r="1934" spans="1:18" hidden="1">
      <c r="A1934">
        <v>1933</v>
      </c>
      <c r="B1934">
        <v>69</v>
      </c>
      <c r="D1934">
        <v>701000002</v>
      </c>
      <c r="E1934" s="139">
        <v>45022</v>
      </c>
      <c r="F1934">
        <f t="shared" si="90"/>
        <v>4</v>
      </c>
      <c r="G1934" s="139">
        <v>45022</v>
      </c>
      <c r="H1934">
        <f t="shared" si="91"/>
        <v>16</v>
      </c>
      <c r="I1934" t="s">
        <v>2171</v>
      </c>
      <c r="J1934" t="str">
        <f>VLOOKUP(I1934,'C701- Recalculate'!$D$27:$D$751,1,0)</f>
        <v>069MPI1230520007</v>
      </c>
      <c r="K1934">
        <v>0</v>
      </c>
      <c r="L1934">
        <v>56164383</v>
      </c>
      <c r="M1934" s="138">
        <f t="shared" si="92"/>
        <v>-56164383</v>
      </c>
      <c r="N1934" t="s">
        <v>178</v>
      </c>
      <c r="P1934" t="s">
        <v>3839</v>
      </c>
      <c r="R1934" t="s">
        <v>3808</v>
      </c>
    </row>
    <row r="1935" spans="1:18" hidden="1">
      <c r="A1935">
        <v>1934</v>
      </c>
      <c r="B1935">
        <v>69</v>
      </c>
      <c r="D1935">
        <v>701000002</v>
      </c>
      <c r="E1935" s="139">
        <v>45022</v>
      </c>
      <c r="F1935">
        <f t="shared" si="90"/>
        <v>4</v>
      </c>
      <c r="G1935" s="139">
        <v>45022</v>
      </c>
      <c r="H1935">
        <f t="shared" si="91"/>
        <v>16</v>
      </c>
      <c r="I1935" t="s">
        <v>2300</v>
      </c>
      <c r="J1935" t="str">
        <f>VLOOKUP(I1935,'C701- Recalculate'!$D$27:$D$751,1,0)</f>
        <v>069MPI1230810002</v>
      </c>
      <c r="K1935">
        <v>0</v>
      </c>
      <c r="L1935">
        <v>13972603</v>
      </c>
      <c r="M1935" s="138">
        <f t="shared" si="92"/>
        <v>-13972603</v>
      </c>
      <c r="N1935" t="s">
        <v>178</v>
      </c>
      <c r="P1935" t="s">
        <v>3839</v>
      </c>
      <c r="R1935" t="s">
        <v>3808</v>
      </c>
    </row>
    <row r="1936" spans="1:18" hidden="1">
      <c r="A1936">
        <v>1935</v>
      </c>
      <c r="B1936">
        <v>69</v>
      </c>
      <c r="D1936">
        <v>701000002</v>
      </c>
      <c r="E1936" s="139">
        <v>45023</v>
      </c>
      <c r="F1936">
        <f t="shared" si="90"/>
        <v>4</v>
      </c>
      <c r="G1936" s="139">
        <v>45023</v>
      </c>
      <c r="H1936">
        <f t="shared" si="91"/>
        <v>16</v>
      </c>
      <c r="I1936" t="s">
        <v>2048</v>
      </c>
      <c r="J1936" t="str">
        <f>VLOOKUP(I1936,'C701- Recalculate'!$D$27:$D$751,1,0)</f>
        <v>069MPI1230460005</v>
      </c>
      <c r="K1936">
        <v>0</v>
      </c>
      <c r="L1936">
        <v>54109589</v>
      </c>
      <c r="M1936" s="138">
        <f t="shared" si="92"/>
        <v>-54109589</v>
      </c>
      <c r="N1936" t="s">
        <v>178</v>
      </c>
      <c r="P1936" t="s">
        <v>3839</v>
      </c>
      <c r="R1936" t="s">
        <v>3808</v>
      </c>
    </row>
    <row r="1937" spans="1:18" hidden="1">
      <c r="A1937">
        <v>1936</v>
      </c>
      <c r="B1937">
        <v>69</v>
      </c>
      <c r="D1937">
        <v>701000002</v>
      </c>
      <c r="E1937" s="139">
        <v>45023</v>
      </c>
      <c r="F1937">
        <f t="shared" si="90"/>
        <v>4</v>
      </c>
      <c r="G1937" s="139">
        <v>45023</v>
      </c>
      <c r="H1937">
        <f t="shared" si="91"/>
        <v>16</v>
      </c>
      <c r="I1937" t="s">
        <v>2055</v>
      </c>
      <c r="J1937" t="str">
        <f>VLOOKUP(I1937,'C701- Recalculate'!$D$27:$D$751,1,0)</f>
        <v>069MPI1230460006</v>
      </c>
      <c r="K1937">
        <v>0</v>
      </c>
      <c r="L1937">
        <v>54109589</v>
      </c>
      <c r="M1937" s="138">
        <f t="shared" si="92"/>
        <v>-54109589</v>
      </c>
      <c r="N1937" t="s">
        <v>178</v>
      </c>
      <c r="P1937" t="s">
        <v>3839</v>
      </c>
      <c r="R1937" t="s">
        <v>3808</v>
      </c>
    </row>
    <row r="1938" spans="1:18" hidden="1">
      <c r="A1938">
        <v>1937</v>
      </c>
      <c r="B1938">
        <v>69</v>
      </c>
      <c r="D1938">
        <v>701000002</v>
      </c>
      <c r="E1938" s="139">
        <v>45023</v>
      </c>
      <c r="F1938">
        <f t="shared" si="90"/>
        <v>4</v>
      </c>
      <c r="G1938" s="139">
        <v>45023</v>
      </c>
      <c r="H1938">
        <f t="shared" si="91"/>
        <v>16</v>
      </c>
      <c r="I1938" t="s">
        <v>2265</v>
      </c>
      <c r="J1938" t="str">
        <f>VLOOKUP(I1938,'C701- Recalculate'!$D$27:$D$751,1,0)</f>
        <v>069MPI1230740001</v>
      </c>
      <c r="K1938">
        <v>0</v>
      </c>
      <c r="L1938">
        <v>29315069</v>
      </c>
      <c r="M1938" s="138">
        <f t="shared" si="92"/>
        <v>-29315069</v>
      </c>
      <c r="N1938" t="s">
        <v>178</v>
      </c>
      <c r="P1938" t="s">
        <v>3839</v>
      </c>
      <c r="R1938" t="s">
        <v>3808</v>
      </c>
    </row>
    <row r="1939" spans="1:18" hidden="1">
      <c r="A1939">
        <v>1938</v>
      </c>
      <c r="B1939">
        <v>69</v>
      </c>
      <c r="D1939">
        <v>701000002</v>
      </c>
      <c r="E1939" s="139">
        <v>45056</v>
      </c>
      <c r="F1939">
        <f t="shared" si="90"/>
        <v>5</v>
      </c>
      <c r="G1939" s="139">
        <v>45056</v>
      </c>
      <c r="H1939">
        <f t="shared" si="91"/>
        <v>16</v>
      </c>
      <c r="I1939" t="s">
        <v>2408</v>
      </c>
      <c r="J1939" t="str">
        <f>VLOOKUP(I1939,'C701- Recalculate'!$D$27:$D$751,1,0)</f>
        <v>069MPI1231100001</v>
      </c>
      <c r="K1939">
        <v>0</v>
      </c>
      <c r="L1939">
        <v>70547945</v>
      </c>
      <c r="M1939" s="138">
        <f t="shared" si="92"/>
        <v>-70547945</v>
      </c>
      <c r="N1939" t="s">
        <v>178</v>
      </c>
      <c r="P1939" t="s">
        <v>3839</v>
      </c>
      <c r="R1939" t="s">
        <v>3808</v>
      </c>
    </row>
    <row r="1940" spans="1:18" hidden="1">
      <c r="A1940">
        <v>1939</v>
      </c>
      <c r="B1940">
        <v>69</v>
      </c>
      <c r="D1940">
        <v>701000002</v>
      </c>
      <c r="E1940" s="139">
        <v>45056</v>
      </c>
      <c r="F1940">
        <f t="shared" si="90"/>
        <v>5</v>
      </c>
      <c r="G1940" s="139">
        <v>45056</v>
      </c>
      <c r="H1940">
        <f t="shared" si="91"/>
        <v>16</v>
      </c>
      <c r="I1940" t="s">
        <v>2416</v>
      </c>
      <c r="J1940" t="str">
        <f>VLOOKUP(I1940,'C701- Recalculate'!$D$27:$D$751,1,0)</f>
        <v>069MPI1231140001</v>
      </c>
      <c r="K1940">
        <v>0</v>
      </c>
      <c r="L1940">
        <v>56438356</v>
      </c>
      <c r="M1940" s="138">
        <f t="shared" si="92"/>
        <v>-56438356</v>
      </c>
      <c r="N1940" t="s">
        <v>178</v>
      </c>
      <c r="P1940" t="s">
        <v>3839</v>
      </c>
      <c r="R1940" t="s">
        <v>3808</v>
      </c>
    </row>
    <row r="1941" spans="1:18" hidden="1">
      <c r="A1941">
        <v>1940</v>
      </c>
      <c r="B1941">
        <v>69</v>
      </c>
      <c r="D1941">
        <v>701000002</v>
      </c>
      <c r="E1941" s="139">
        <v>45057</v>
      </c>
      <c r="F1941">
        <f t="shared" si="90"/>
        <v>5</v>
      </c>
      <c r="G1941" s="139">
        <v>45057</v>
      </c>
      <c r="H1941">
        <f t="shared" si="91"/>
        <v>16</v>
      </c>
      <c r="I1941" t="s">
        <v>2426</v>
      </c>
      <c r="J1941" t="str">
        <f>VLOOKUP(I1941,'C701- Recalculate'!$D$27:$D$751,1,0)</f>
        <v>069MPI1231310002</v>
      </c>
      <c r="K1941">
        <v>0</v>
      </c>
      <c r="L1941">
        <v>44520548</v>
      </c>
      <c r="M1941" s="138">
        <f t="shared" si="92"/>
        <v>-44520548</v>
      </c>
      <c r="N1941" t="s">
        <v>178</v>
      </c>
      <c r="P1941" t="s">
        <v>3839</v>
      </c>
      <c r="R1941" t="s">
        <v>3808</v>
      </c>
    </row>
    <row r="1942" spans="1:18" hidden="1">
      <c r="A1942">
        <v>1941</v>
      </c>
      <c r="B1942">
        <v>69</v>
      </c>
      <c r="D1942">
        <v>701000002</v>
      </c>
      <c r="E1942" s="139">
        <v>45061</v>
      </c>
      <c r="F1942">
        <f t="shared" si="90"/>
        <v>5</v>
      </c>
      <c r="G1942" s="139">
        <v>45061</v>
      </c>
      <c r="H1942">
        <f t="shared" si="91"/>
        <v>16</v>
      </c>
      <c r="I1942" t="s">
        <v>2399</v>
      </c>
      <c r="J1942" t="str">
        <f>VLOOKUP(I1942,'C701- Recalculate'!$D$27:$D$751,1,0)</f>
        <v>069MPI1231090001</v>
      </c>
      <c r="K1942">
        <v>0</v>
      </c>
      <c r="L1942">
        <v>99726027</v>
      </c>
      <c r="M1942" s="138">
        <f t="shared" si="92"/>
        <v>-99726027</v>
      </c>
      <c r="N1942" t="s">
        <v>178</v>
      </c>
      <c r="P1942" t="s">
        <v>3839</v>
      </c>
      <c r="R1942" t="s">
        <v>3808</v>
      </c>
    </row>
    <row r="1943" spans="1:18" hidden="1">
      <c r="A1943">
        <v>1942</v>
      </c>
      <c r="B1943">
        <v>69</v>
      </c>
      <c r="D1943">
        <v>701000002</v>
      </c>
      <c r="E1943" s="139">
        <v>45061</v>
      </c>
      <c r="F1943">
        <f t="shared" si="90"/>
        <v>5</v>
      </c>
      <c r="G1943" s="139">
        <v>45061</v>
      </c>
      <c r="H1943">
        <f t="shared" si="91"/>
        <v>16</v>
      </c>
      <c r="I1943" t="s">
        <v>2436</v>
      </c>
      <c r="J1943" t="str">
        <f>VLOOKUP(I1943,'C701- Recalculate'!$D$27:$D$751,1,0)</f>
        <v>069MPI1231350002</v>
      </c>
      <c r="K1943">
        <v>0</v>
      </c>
      <c r="L1943">
        <v>26849315</v>
      </c>
      <c r="M1943" s="138">
        <f t="shared" si="92"/>
        <v>-26849315</v>
      </c>
      <c r="N1943" t="s">
        <v>178</v>
      </c>
      <c r="P1943" t="s">
        <v>3839</v>
      </c>
      <c r="R1943" t="s">
        <v>3808</v>
      </c>
    </row>
    <row r="1944" spans="1:18" hidden="1">
      <c r="A1944">
        <v>1943</v>
      </c>
      <c r="B1944">
        <v>69</v>
      </c>
      <c r="D1944">
        <v>701000002</v>
      </c>
      <c r="E1944" s="139">
        <v>45062</v>
      </c>
      <c r="F1944">
        <f t="shared" si="90"/>
        <v>5</v>
      </c>
      <c r="G1944" s="139">
        <v>45062</v>
      </c>
      <c r="H1944">
        <f t="shared" si="91"/>
        <v>16</v>
      </c>
      <c r="I1944" t="s">
        <v>2416</v>
      </c>
      <c r="J1944" t="str">
        <f>VLOOKUP(I1944,'C701- Recalculate'!$D$27:$D$751,1,0)</f>
        <v>069MPI1231140001</v>
      </c>
      <c r="K1944">
        <v>0</v>
      </c>
      <c r="L1944">
        <v>56438356</v>
      </c>
      <c r="M1944" s="138">
        <f t="shared" si="92"/>
        <v>-56438356</v>
      </c>
      <c r="N1944" t="s">
        <v>178</v>
      </c>
      <c r="P1944" t="s">
        <v>3839</v>
      </c>
      <c r="R1944" t="s">
        <v>3808</v>
      </c>
    </row>
    <row r="1945" spans="1:18" hidden="1">
      <c r="A1945">
        <v>1944</v>
      </c>
      <c r="B1945">
        <v>69</v>
      </c>
      <c r="D1945">
        <v>701000002</v>
      </c>
      <c r="E1945" s="139">
        <v>45077</v>
      </c>
      <c r="F1945">
        <f t="shared" si="90"/>
        <v>5</v>
      </c>
      <c r="G1945" s="139">
        <v>45077</v>
      </c>
      <c r="H1945">
        <f t="shared" si="91"/>
        <v>16</v>
      </c>
      <c r="I1945" t="s">
        <v>2452</v>
      </c>
      <c r="J1945" t="str">
        <f>VLOOKUP(I1945,'C701- Recalculate'!$D$27:$D$751,1,0)</f>
        <v>069MPI1231390004</v>
      </c>
      <c r="K1945">
        <v>0</v>
      </c>
      <c r="L1945">
        <v>17808219</v>
      </c>
      <c r="M1945" s="138">
        <f t="shared" si="92"/>
        <v>-17808219</v>
      </c>
      <c r="N1945" t="s">
        <v>178</v>
      </c>
      <c r="P1945" t="s">
        <v>3839</v>
      </c>
      <c r="R1945" t="s">
        <v>3808</v>
      </c>
    </row>
    <row r="1946" spans="1:18" hidden="1">
      <c r="A1946">
        <v>1945</v>
      </c>
      <c r="B1946">
        <v>69</v>
      </c>
      <c r="D1946">
        <v>701000002</v>
      </c>
      <c r="E1946" s="139">
        <v>45050</v>
      </c>
      <c r="F1946">
        <f t="shared" si="90"/>
        <v>5</v>
      </c>
      <c r="G1946" s="139">
        <v>45050</v>
      </c>
      <c r="H1946">
        <f t="shared" si="91"/>
        <v>16</v>
      </c>
      <c r="I1946" t="s">
        <v>2183</v>
      </c>
      <c r="J1946" t="str">
        <f>VLOOKUP(I1946,'C701- Recalculate'!$D$27:$D$751,1,0)</f>
        <v>069MPI1230520006</v>
      </c>
      <c r="K1946">
        <v>0</v>
      </c>
      <c r="L1946">
        <v>56164384</v>
      </c>
      <c r="M1946" s="138">
        <f t="shared" si="92"/>
        <v>-56164384</v>
      </c>
      <c r="N1946" t="s">
        <v>178</v>
      </c>
      <c r="P1946" t="s">
        <v>3839</v>
      </c>
      <c r="R1946" t="s">
        <v>3808</v>
      </c>
    </row>
    <row r="1947" spans="1:18" hidden="1">
      <c r="A1947">
        <v>1946</v>
      </c>
      <c r="B1947">
        <v>69</v>
      </c>
      <c r="D1947">
        <v>701000002</v>
      </c>
      <c r="E1947" s="139">
        <v>45050</v>
      </c>
      <c r="F1947">
        <f t="shared" si="90"/>
        <v>5</v>
      </c>
      <c r="G1947" s="139">
        <v>45050</v>
      </c>
      <c r="H1947">
        <f t="shared" si="91"/>
        <v>16</v>
      </c>
      <c r="I1947" t="s">
        <v>2399</v>
      </c>
      <c r="J1947" t="str">
        <f>VLOOKUP(I1947,'C701- Recalculate'!$D$27:$D$751,1,0)</f>
        <v>069MPI1231090001</v>
      </c>
      <c r="K1947">
        <v>0</v>
      </c>
      <c r="L1947">
        <v>49863014</v>
      </c>
      <c r="M1947" s="138">
        <f t="shared" si="92"/>
        <v>-49863014</v>
      </c>
      <c r="N1947" t="s">
        <v>178</v>
      </c>
      <c r="P1947" t="s">
        <v>3839</v>
      </c>
      <c r="R1947" t="s">
        <v>3808</v>
      </c>
    </row>
    <row r="1948" spans="1:18" hidden="1">
      <c r="A1948">
        <v>1947</v>
      </c>
      <c r="B1948">
        <v>69</v>
      </c>
      <c r="D1948">
        <v>701000002</v>
      </c>
      <c r="E1948" s="139">
        <v>45051</v>
      </c>
      <c r="F1948">
        <f t="shared" si="90"/>
        <v>5</v>
      </c>
      <c r="G1948" s="139">
        <v>45051</v>
      </c>
      <c r="H1948">
        <f t="shared" si="91"/>
        <v>16</v>
      </c>
      <c r="I1948" t="s">
        <v>2171</v>
      </c>
      <c r="J1948" t="str">
        <f>VLOOKUP(I1948,'C701- Recalculate'!$D$27:$D$751,1,0)</f>
        <v>069MPI1230520007</v>
      </c>
      <c r="K1948">
        <v>0</v>
      </c>
      <c r="L1948">
        <v>56164384</v>
      </c>
      <c r="M1948" s="138">
        <f t="shared" si="92"/>
        <v>-56164384</v>
      </c>
      <c r="N1948" t="s">
        <v>178</v>
      </c>
      <c r="P1948" t="s">
        <v>3839</v>
      </c>
      <c r="R1948" t="s">
        <v>3808</v>
      </c>
    </row>
    <row r="1949" spans="1:18" hidden="1">
      <c r="A1949">
        <v>1948</v>
      </c>
      <c r="B1949">
        <v>69</v>
      </c>
      <c r="D1949">
        <v>701000002</v>
      </c>
      <c r="E1949" s="139">
        <v>45054</v>
      </c>
      <c r="F1949">
        <f t="shared" si="90"/>
        <v>5</v>
      </c>
      <c r="G1949" s="139">
        <v>45054</v>
      </c>
      <c r="H1949">
        <f t="shared" si="91"/>
        <v>16</v>
      </c>
      <c r="I1949" t="s">
        <v>2171</v>
      </c>
      <c r="J1949" t="str">
        <f>VLOOKUP(I1949,'C701- Recalculate'!$D$27:$D$751,1,0)</f>
        <v>069MPI1230520007</v>
      </c>
      <c r="K1949">
        <v>0</v>
      </c>
      <c r="L1949">
        <v>112328767</v>
      </c>
      <c r="M1949" s="138">
        <f t="shared" si="92"/>
        <v>-112328767</v>
      </c>
      <c r="N1949" t="s">
        <v>178</v>
      </c>
      <c r="P1949" t="s">
        <v>3839</v>
      </c>
      <c r="R1949" t="s">
        <v>3808</v>
      </c>
    </row>
    <row r="1950" spans="1:18" hidden="1">
      <c r="A1950">
        <v>1949</v>
      </c>
      <c r="B1950">
        <v>69</v>
      </c>
      <c r="D1950">
        <v>701000002</v>
      </c>
      <c r="E1950" s="139">
        <v>45054</v>
      </c>
      <c r="F1950">
        <f t="shared" si="90"/>
        <v>5</v>
      </c>
      <c r="G1950" s="139">
        <v>45054</v>
      </c>
      <c r="H1950">
        <f t="shared" si="91"/>
        <v>16</v>
      </c>
      <c r="I1950" t="s">
        <v>2416</v>
      </c>
      <c r="J1950" t="str">
        <f>VLOOKUP(I1950,'C701- Recalculate'!$D$27:$D$751,1,0)</f>
        <v>069MPI1231140001</v>
      </c>
      <c r="K1950">
        <v>0</v>
      </c>
      <c r="L1950">
        <v>56438356</v>
      </c>
      <c r="M1950" s="138">
        <f t="shared" si="92"/>
        <v>-56438356</v>
      </c>
      <c r="N1950" t="s">
        <v>178</v>
      </c>
      <c r="P1950" t="s">
        <v>3839</v>
      </c>
      <c r="R1950" t="s">
        <v>3808</v>
      </c>
    </row>
    <row r="1951" spans="1:18" hidden="1">
      <c r="A1951">
        <v>1950</v>
      </c>
      <c r="B1951">
        <v>69</v>
      </c>
      <c r="D1951">
        <v>701000002</v>
      </c>
      <c r="E1951" s="139">
        <v>45055</v>
      </c>
      <c r="F1951">
        <f t="shared" si="90"/>
        <v>5</v>
      </c>
      <c r="G1951" s="139">
        <v>45055</v>
      </c>
      <c r="H1951">
        <f t="shared" si="91"/>
        <v>16</v>
      </c>
      <c r="I1951" t="s">
        <v>2393</v>
      </c>
      <c r="J1951" t="str">
        <f>VLOOKUP(I1951,'C701- Recalculate'!$D$27:$D$751,1,0)</f>
        <v>069MPI1231080002</v>
      </c>
      <c r="K1951">
        <v>0</v>
      </c>
      <c r="L1951">
        <v>62904110</v>
      </c>
      <c r="M1951" s="138">
        <f t="shared" si="92"/>
        <v>-62904110</v>
      </c>
      <c r="N1951" t="s">
        <v>178</v>
      </c>
      <c r="P1951" t="s">
        <v>3839</v>
      </c>
      <c r="R1951" t="s">
        <v>3808</v>
      </c>
    </row>
    <row r="1952" spans="1:18" hidden="1">
      <c r="A1952">
        <v>1951</v>
      </c>
      <c r="B1952">
        <v>69</v>
      </c>
      <c r="D1952">
        <v>701000002</v>
      </c>
      <c r="E1952" s="139">
        <v>45078</v>
      </c>
      <c r="F1952">
        <f t="shared" si="90"/>
        <v>6</v>
      </c>
      <c r="G1952" s="139">
        <v>45078</v>
      </c>
      <c r="H1952">
        <f t="shared" si="91"/>
        <v>16</v>
      </c>
      <c r="I1952" t="s">
        <v>2390</v>
      </c>
      <c r="J1952" t="str">
        <f>VLOOKUP(I1952,'C701- Recalculate'!$D$27:$D$751,1,0)</f>
        <v>069MPI1231080001</v>
      </c>
      <c r="K1952">
        <v>0</v>
      </c>
      <c r="L1952">
        <v>49424657</v>
      </c>
      <c r="M1952" s="138">
        <f t="shared" si="92"/>
        <v>-49424657</v>
      </c>
      <c r="N1952" t="s">
        <v>178</v>
      </c>
      <c r="P1952" t="s">
        <v>3839</v>
      </c>
      <c r="R1952" t="s">
        <v>3808</v>
      </c>
    </row>
    <row r="1953" spans="1:18" hidden="1">
      <c r="A1953">
        <v>1952</v>
      </c>
      <c r="B1953">
        <v>69</v>
      </c>
      <c r="D1953">
        <v>701000002</v>
      </c>
      <c r="E1953" s="139">
        <v>45078</v>
      </c>
      <c r="F1953">
        <f t="shared" si="90"/>
        <v>6</v>
      </c>
      <c r="G1953" s="139">
        <v>45078</v>
      </c>
      <c r="H1953">
        <f t="shared" si="91"/>
        <v>16</v>
      </c>
      <c r="I1953" t="s">
        <v>2416</v>
      </c>
      <c r="J1953" t="str">
        <f>VLOOKUP(I1953,'C701- Recalculate'!$D$27:$D$751,1,0)</f>
        <v>069MPI1231140001</v>
      </c>
      <c r="K1953">
        <v>0</v>
      </c>
      <c r="L1953">
        <v>56438356</v>
      </c>
      <c r="M1953" s="138">
        <f t="shared" si="92"/>
        <v>-56438356</v>
      </c>
      <c r="N1953" t="s">
        <v>178</v>
      </c>
      <c r="P1953" t="s">
        <v>3839</v>
      </c>
      <c r="R1953" t="s">
        <v>3808</v>
      </c>
    </row>
    <row r="1954" spans="1:18" hidden="1">
      <c r="A1954">
        <v>1953</v>
      </c>
      <c r="B1954">
        <v>69</v>
      </c>
      <c r="D1954">
        <v>701000002</v>
      </c>
      <c r="E1954" s="139">
        <v>45089</v>
      </c>
      <c r="F1954">
        <f t="shared" si="90"/>
        <v>6</v>
      </c>
      <c r="G1954" s="139">
        <v>45089</v>
      </c>
      <c r="H1954">
        <f t="shared" si="91"/>
        <v>16</v>
      </c>
      <c r="I1954" t="s">
        <v>2396</v>
      </c>
      <c r="J1954" t="str">
        <f>VLOOKUP(I1954,'C701- Recalculate'!$D$27:$D$751,1,0)</f>
        <v>069MPI1231080004</v>
      </c>
      <c r="K1954">
        <v>0</v>
      </c>
      <c r="L1954">
        <v>55479452</v>
      </c>
      <c r="M1954" s="138">
        <f t="shared" si="92"/>
        <v>-55479452</v>
      </c>
      <c r="N1954" t="s">
        <v>178</v>
      </c>
      <c r="P1954" t="s">
        <v>3839</v>
      </c>
      <c r="R1954" t="s">
        <v>3808</v>
      </c>
    </row>
    <row r="1955" spans="1:18" hidden="1">
      <c r="A1955">
        <v>1954</v>
      </c>
      <c r="B1955">
        <v>69</v>
      </c>
      <c r="D1955">
        <v>701000002</v>
      </c>
      <c r="E1955" s="139">
        <v>45089</v>
      </c>
      <c r="F1955">
        <f t="shared" si="90"/>
        <v>6</v>
      </c>
      <c r="G1955" s="139">
        <v>45089</v>
      </c>
      <c r="H1955">
        <f t="shared" si="91"/>
        <v>16</v>
      </c>
      <c r="I1955" t="s">
        <v>2404</v>
      </c>
      <c r="J1955" t="str">
        <f>VLOOKUP(I1955,'C701- Recalculate'!$D$27:$D$751,1,0)</f>
        <v>069MPI1231100002</v>
      </c>
      <c r="K1955">
        <v>0</v>
      </c>
      <c r="L1955">
        <v>69178082</v>
      </c>
      <c r="M1955" s="138">
        <f t="shared" si="92"/>
        <v>-69178082</v>
      </c>
      <c r="N1955" t="s">
        <v>178</v>
      </c>
      <c r="P1955" t="s">
        <v>3839</v>
      </c>
      <c r="R1955" t="s">
        <v>3808</v>
      </c>
    </row>
    <row r="1956" spans="1:18" hidden="1">
      <c r="A1956">
        <v>1955</v>
      </c>
      <c r="B1956">
        <v>69</v>
      </c>
      <c r="D1956">
        <v>701000002</v>
      </c>
      <c r="E1956" s="139">
        <v>45089</v>
      </c>
      <c r="F1956">
        <f t="shared" si="90"/>
        <v>6</v>
      </c>
      <c r="G1956" s="139">
        <v>45089</v>
      </c>
      <c r="H1956">
        <f t="shared" si="91"/>
        <v>16</v>
      </c>
      <c r="I1956" t="s">
        <v>2416</v>
      </c>
      <c r="J1956" t="str">
        <f>VLOOKUP(I1956,'C701- Recalculate'!$D$27:$D$751,1,0)</f>
        <v>069MPI1231140001</v>
      </c>
      <c r="K1956">
        <v>0</v>
      </c>
      <c r="L1956">
        <v>112876712</v>
      </c>
      <c r="M1956" s="138">
        <f t="shared" si="92"/>
        <v>-112876712</v>
      </c>
      <c r="N1956" t="s">
        <v>178</v>
      </c>
      <c r="P1956" t="s">
        <v>3839</v>
      </c>
      <c r="R1956" t="s">
        <v>3808</v>
      </c>
    </row>
    <row r="1957" spans="1:18" hidden="1">
      <c r="A1957">
        <v>1956</v>
      </c>
      <c r="B1957">
        <v>69</v>
      </c>
      <c r="D1957">
        <v>701000002</v>
      </c>
      <c r="E1957" s="139">
        <v>45089</v>
      </c>
      <c r="F1957">
        <f t="shared" si="90"/>
        <v>6</v>
      </c>
      <c r="G1957" s="139">
        <v>45089</v>
      </c>
      <c r="H1957">
        <f t="shared" si="91"/>
        <v>16</v>
      </c>
      <c r="I1957" t="s">
        <v>2443</v>
      </c>
      <c r="J1957" t="str">
        <f>VLOOKUP(I1957,'C701- Recalculate'!$D$27:$D$751,1,0)</f>
        <v>069MPI1231370001</v>
      </c>
      <c r="K1957">
        <v>0</v>
      </c>
      <c r="L1957">
        <v>35068493</v>
      </c>
      <c r="M1957" s="138">
        <f t="shared" si="92"/>
        <v>-35068493</v>
      </c>
      <c r="N1957" t="s">
        <v>178</v>
      </c>
      <c r="P1957" t="s">
        <v>3839</v>
      </c>
      <c r="R1957" t="s">
        <v>3808</v>
      </c>
    </row>
    <row r="1958" spans="1:18" hidden="1">
      <c r="A1958">
        <v>1957</v>
      </c>
      <c r="B1958">
        <v>69</v>
      </c>
      <c r="D1958">
        <v>701000002</v>
      </c>
      <c r="E1958" s="139">
        <v>45089</v>
      </c>
      <c r="F1958">
        <f t="shared" si="90"/>
        <v>6</v>
      </c>
      <c r="G1958" s="139">
        <v>45089</v>
      </c>
      <c r="H1958">
        <f t="shared" si="91"/>
        <v>16</v>
      </c>
      <c r="I1958" t="s">
        <v>2443</v>
      </c>
      <c r="J1958" t="str">
        <f>VLOOKUP(I1958,'C701- Recalculate'!$D$27:$D$751,1,0)</f>
        <v>069MPI1231370001</v>
      </c>
      <c r="K1958">
        <v>0</v>
      </c>
      <c r="L1958">
        <v>70136986</v>
      </c>
      <c r="M1958" s="138">
        <f t="shared" si="92"/>
        <v>-70136986</v>
      </c>
      <c r="N1958" t="s">
        <v>178</v>
      </c>
      <c r="P1958" t="s">
        <v>3839</v>
      </c>
      <c r="R1958" t="s">
        <v>3808</v>
      </c>
    </row>
    <row r="1959" spans="1:18" hidden="1">
      <c r="A1959">
        <v>1958</v>
      </c>
      <c r="B1959">
        <v>69</v>
      </c>
      <c r="D1959">
        <v>701000002</v>
      </c>
      <c r="E1959" s="139">
        <v>45089</v>
      </c>
      <c r="F1959">
        <f t="shared" si="90"/>
        <v>6</v>
      </c>
      <c r="G1959" s="139">
        <v>45089</v>
      </c>
      <c r="H1959">
        <f t="shared" si="91"/>
        <v>16</v>
      </c>
      <c r="I1959" t="s">
        <v>2449</v>
      </c>
      <c r="J1959" t="str">
        <f>VLOOKUP(I1959,'C701- Recalculate'!$D$27:$D$751,1,0)</f>
        <v>069MPI1231390003</v>
      </c>
      <c r="K1959">
        <v>0</v>
      </c>
      <c r="L1959">
        <v>54246576</v>
      </c>
      <c r="M1959" s="138">
        <f t="shared" si="92"/>
        <v>-54246576</v>
      </c>
      <c r="N1959" t="s">
        <v>178</v>
      </c>
      <c r="P1959" t="s">
        <v>3839</v>
      </c>
      <c r="R1959" t="s">
        <v>3808</v>
      </c>
    </row>
    <row r="1960" spans="1:18" hidden="1">
      <c r="A1960">
        <v>1959</v>
      </c>
      <c r="B1960">
        <v>69</v>
      </c>
      <c r="D1960">
        <v>701000002</v>
      </c>
      <c r="E1960" s="139">
        <v>45089</v>
      </c>
      <c r="F1960">
        <f t="shared" si="90"/>
        <v>6</v>
      </c>
      <c r="G1960" s="139">
        <v>45089</v>
      </c>
      <c r="H1960">
        <f t="shared" si="91"/>
        <v>16</v>
      </c>
      <c r="I1960" t="s">
        <v>2452</v>
      </c>
      <c r="J1960" t="str">
        <f>VLOOKUP(I1960,'C701- Recalculate'!$D$27:$D$751,1,0)</f>
        <v>069MPI1231390004</v>
      </c>
      <c r="K1960">
        <v>0</v>
      </c>
      <c r="L1960">
        <v>17808219</v>
      </c>
      <c r="M1960" s="138">
        <f t="shared" si="92"/>
        <v>-17808219</v>
      </c>
      <c r="N1960" t="s">
        <v>178</v>
      </c>
      <c r="P1960" t="s">
        <v>3839</v>
      </c>
      <c r="R1960" t="s">
        <v>3808</v>
      </c>
    </row>
    <row r="1961" spans="1:18" hidden="1">
      <c r="A1961">
        <v>1960</v>
      </c>
      <c r="B1961">
        <v>69</v>
      </c>
      <c r="D1961">
        <v>701000002</v>
      </c>
      <c r="E1961" s="139">
        <v>45090</v>
      </c>
      <c r="F1961">
        <f t="shared" si="90"/>
        <v>6</v>
      </c>
      <c r="G1961" s="139">
        <v>45090</v>
      </c>
      <c r="H1961">
        <f t="shared" si="91"/>
        <v>16</v>
      </c>
      <c r="I1961" t="s">
        <v>2452</v>
      </c>
      <c r="J1961" t="str">
        <f>VLOOKUP(I1961,'C701- Recalculate'!$D$27:$D$751,1,0)</f>
        <v>069MPI1231390004</v>
      </c>
      <c r="K1961">
        <v>0</v>
      </c>
      <c r="L1961">
        <v>17808220</v>
      </c>
      <c r="M1961" s="138">
        <f t="shared" si="92"/>
        <v>-17808220</v>
      </c>
      <c r="N1961" t="s">
        <v>178</v>
      </c>
      <c r="P1961" t="s">
        <v>3839</v>
      </c>
      <c r="R1961" t="s">
        <v>3808</v>
      </c>
    </row>
    <row r="1962" spans="1:18" hidden="1">
      <c r="A1962">
        <v>1961</v>
      </c>
      <c r="B1962">
        <v>69</v>
      </c>
      <c r="D1962">
        <v>701000002</v>
      </c>
      <c r="E1962" s="139">
        <v>45091</v>
      </c>
      <c r="F1962">
        <f t="shared" si="90"/>
        <v>6</v>
      </c>
      <c r="G1962" s="139">
        <v>45091</v>
      </c>
      <c r="H1962">
        <f t="shared" si="91"/>
        <v>16</v>
      </c>
      <c r="I1962" t="s">
        <v>2396</v>
      </c>
      <c r="J1962" t="str">
        <f>VLOOKUP(I1962,'C701- Recalculate'!$D$27:$D$751,1,0)</f>
        <v>069MPI1231080004</v>
      </c>
      <c r="K1962">
        <v>0</v>
      </c>
      <c r="L1962">
        <v>55479452</v>
      </c>
      <c r="M1962" s="138">
        <f t="shared" si="92"/>
        <v>-55479452</v>
      </c>
      <c r="N1962" t="s">
        <v>178</v>
      </c>
      <c r="P1962" t="s">
        <v>3839</v>
      </c>
      <c r="R1962" t="s">
        <v>3808</v>
      </c>
    </row>
    <row r="1963" spans="1:18" hidden="1">
      <c r="A1963">
        <v>1962</v>
      </c>
      <c r="B1963">
        <v>69</v>
      </c>
      <c r="D1963">
        <v>701000002</v>
      </c>
      <c r="E1963" s="139">
        <v>45091</v>
      </c>
      <c r="F1963">
        <f t="shared" si="90"/>
        <v>6</v>
      </c>
      <c r="G1963" s="139">
        <v>45091</v>
      </c>
      <c r="H1963">
        <f t="shared" si="91"/>
        <v>16</v>
      </c>
      <c r="I1963" t="s">
        <v>2404</v>
      </c>
      <c r="J1963" t="str">
        <f>VLOOKUP(I1963,'C701- Recalculate'!$D$27:$D$751,1,0)</f>
        <v>069MPI1231100002</v>
      </c>
      <c r="K1963">
        <v>0</v>
      </c>
      <c r="L1963">
        <v>69178082</v>
      </c>
      <c r="M1963" s="138">
        <f t="shared" si="92"/>
        <v>-69178082</v>
      </c>
      <c r="N1963" t="s">
        <v>178</v>
      </c>
      <c r="P1963" t="s">
        <v>3839</v>
      </c>
      <c r="R1963" t="s">
        <v>3808</v>
      </c>
    </row>
    <row r="1964" spans="1:18" hidden="1">
      <c r="A1964">
        <v>1963</v>
      </c>
      <c r="B1964">
        <v>69</v>
      </c>
      <c r="D1964">
        <v>701000002</v>
      </c>
      <c r="E1964" s="139">
        <v>45091</v>
      </c>
      <c r="F1964">
        <f t="shared" si="90"/>
        <v>6</v>
      </c>
      <c r="G1964" s="139">
        <v>45091</v>
      </c>
      <c r="H1964">
        <f t="shared" si="91"/>
        <v>16</v>
      </c>
      <c r="I1964" t="s">
        <v>2443</v>
      </c>
      <c r="J1964" t="str">
        <f>VLOOKUP(I1964,'C701- Recalculate'!$D$27:$D$751,1,0)</f>
        <v>069MPI1231370001</v>
      </c>
      <c r="K1964">
        <v>0</v>
      </c>
      <c r="L1964">
        <v>35068493</v>
      </c>
      <c r="M1964" s="138">
        <f t="shared" si="92"/>
        <v>-35068493</v>
      </c>
      <c r="N1964" t="s">
        <v>178</v>
      </c>
      <c r="P1964" t="s">
        <v>3839</v>
      </c>
      <c r="R1964" t="s">
        <v>3808</v>
      </c>
    </row>
    <row r="1965" spans="1:18" hidden="1">
      <c r="A1965">
        <v>1964</v>
      </c>
      <c r="B1965">
        <v>69</v>
      </c>
      <c r="D1965">
        <v>701000002</v>
      </c>
      <c r="E1965" s="139">
        <v>45092</v>
      </c>
      <c r="F1965">
        <f t="shared" si="90"/>
        <v>6</v>
      </c>
      <c r="G1965" s="139">
        <v>45092</v>
      </c>
      <c r="H1965">
        <f t="shared" si="91"/>
        <v>16</v>
      </c>
      <c r="I1965" t="s">
        <v>2416</v>
      </c>
      <c r="J1965" t="str">
        <f>VLOOKUP(I1965,'C701- Recalculate'!$D$27:$D$751,1,0)</f>
        <v>069MPI1231140001</v>
      </c>
      <c r="K1965">
        <v>0</v>
      </c>
      <c r="L1965">
        <v>56438356</v>
      </c>
      <c r="M1965" s="138">
        <f t="shared" si="92"/>
        <v>-56438356</v>
      </c>
      <c r="N1965" t="s">
        <v>178</v>
      </c>
      <c r="P1965" t="s">
        <v>3839</v>
      </c>
      <c r="R1965" t="s">
        <v>3808</v>
      </c>
    </row>
    <row r="1966" spans="1:18" hidden="1">
      <c r="A1966">
        <v>1965</v>
      </c>
      <c r="B1966">
        <v>69</v>
      </c>
      <c r="D1966">
        <v>701000002</v>
      </c>
      <c r="E1966" s="139">
        <v>45093</v>
      </c>
      <c r="F1966">
        <f t="shared" si="90"/>
        <v>6</v>
      </c>
      <c r="G1966" s="139">
        <v>45093</v>
      </c>
      <c r="H1966">
        <f t="shared" si="91"/>
        <v>16</v>
      </c>
      <c r="I1966" t="s">
        <v>2385</v>
      </c>
      <c r="J1966" t="str">
        <f>VLOOKUP(I1966,'C701- Recalculate'!$D$27:$D$751,1,0)</f>
        <v>069MPI1231080003</v>
      </c>
      <c r="K1966">
        <v>0</v>
      </c>
      <c r="L1966">
        <v>56164384</v>
      </c>
      <c r="M1966" s="138">
        <f t="shared" si="92"/>
        <v>-56164384</v>
      </c>
      <c r="N1966" t="s">
        <v>178</v>
      </c>
      <c r="P1966" t="s">
        <v>3839</v>
      </c>
      <c r="R1966" t="s">
        <v>3808</v>
      </c>
    </row>
    <row r="1967" spans="1:18" hidden="1">
      <c r="A1967">
        <v>1966</v>
      </c>
      <c r="B1967">
        <v>69</v>
      </c>
      <c r="D1967">
        <v>701000002</v>
      </c>
      <c r="E1967" s="139">
        <v>45096</v>
      </c>
      <c r="F1967">
        <f t="shared" si="90"/>
        <v>6</v>
      </c>
      <c r="G1967" s="139">
        <v>45096</v>
      </c>
      <c r="H1967">
        <f t="shared" si="91"/>
        <v>16</v>
      </c>
      <c r="I1967" t="s">
        <v>2393</v>
      </c>
      <c r="J1967" t="str">
        <f>VLOOKUP(I1967,'C701- Recalculate'!$D$27:$D$751,1,0)</f>
        <v>069MPI1231080002</v>
      </c>
      <c r="K1967">
        <v>0</v>
      </c>
      <c r="L1967">
        <v>125808220</v>
      </c>
      <c r="M1967" s="138">
        <f t="shared" si="92"/>
        <v>-125808220</v>
      </c>
      <c r="N1967" t="s">
        <v>178</v>
      </c>
      <c r="P1967" t="s">
        <v>3839</v>
      </c>
      <c r="R1967" t="s">
        <v>3808</v>
      </c>
    </row>
    <row r="1968" spans="1:18" hidden="1">
      <c r="A1968">
        <v>1967</v>
      </c>
      <c r="B1968">
        <v>69</v>
      </c>
      <c r="D1968">
        <v>701000002</v>
      </c>
      <c r="E1968" s="139">
        <v>45096</v>
      </c>
      <c r="F1968">
        <f t="shared" si="90"/>
        <v>6</v>
      </c>
      <c r="G1968" s="139">
        <v>45096</v>
      </c>
      <c r="H1968">
        <f t="shared" si="91"/>
        <v>16</v>
      </c>
      <c r="I1968" t="s">
        <v>2396</v>
      </c>
      <c r="J1968" t="str">
        <f>VLOOKUP(I1968,'C701- Recalculate'!$D$27:$D$751,1,0)</f>
        <v>069MPI1231080004</v>
      </c>
      <c r="K1968">
        <v>0</v>
      </c>
      <c r="L1968">
        <v>55479452</v>
      </c>
      <c r="M1968" s="138">
        <f t="shared" si="92"/>
        <v>-55479452</v>
      </c>
      <c r="N1968" t="s">
        <v>178</v>
      </c>
      <c r="P1968" t="s">
        <v>3839</v>
      </c>
      <c r="R1968" t="s">
        <v>3808</v>
      </c>
    </row>
    <row r="1969" spans="1:18" hidden="1">
      <c r="A1969">
        <v>1968</v>
      </c>
      <c r="B1969">
        <v>69</v>
      </c>
      <c r="D1969">
        <v>701000002</v>
      </c>
      <c r="E1969" s="139">
        <v>45096</v>
      </c>
      <c r="F1969">
        <f t="shared" si="90"/>
        <v>6</v>
      </c>
      <c r="G1969" s="139">
        <v>45096</v>
      </c>
      <c r="H1969">
        <f t="shared" si="91"/>
        <v>16</v>
      </c>
      <c r="I1969" t="s">
        <v>2408</v>
      </c>
      <c r="J1969" t="str">
        <f>VLOOKUP(I1969,'C701- Recalculate'!$D$27:$D$751,1,0)</f>
        <v>069MPI1231100001</v>
      </c>
      <c r="K1969">
        <v>0</v>
      </c>
      <c r="L1969">
        <v>141095890</v>
      </c>
      <c r="M1969" s="138">
        <f t="shared" si="92"/>
        <v>-141095890</v>
      </c>
      <c r="N1969" t="s">
        <v>178</v>
      </c>
      <c r="P1969" t="s">
        <v>3839</v>
      </c>
      <c r="R1969" t="s">
        <v>3808</v>
      </c>
    </row>
    <row r="1970" spans="1:18" hidden="1">
      <c r="A1970">
        <v>1969</v>
      </c>
      <c r="B1970">
        <v>69</v>
      </c>
      <c r="D1970">
        <v>701000002</v>
      </c>
      <c r="E1970" s="139">
        <v>45096</v>
      </c>
      <c r="F1970">
        <f t="shared" si="90"/>
        <v>6</v>
      </c>
      <c r="G1970" s="139">
        <v>45096</v>
      </c>
      <c r="H1970">
        <f t="shared" si="91"/>
        <v>16</v>
      </c>
      <c r="I1970" t="s">
        <v>2416</v>
      </c>
      <c r="J1970" t="str">
        <f>VLOOKUP(I1970,'C701- Recalculate'!$D$27:$D$751,1,0)</f>
        <v>069MPI1231140001</v>
      </c>
      <c r="K1970">
        <v>0</v>
      </c>
      <c r="L1970">
        <v>112876712</v>
      </c>
      <c r="M1970" s="138">
        <f t="shared" si="92"/>
        <v>-112876712</v>
      </c>
      <c r="N1970" t="s">
        <v>178</v>
      </c>
      <c r="P1970" t="s">
        <v>3839</v>
      </c>
      <c r="R1970" t="s">
        <v>3808</v>
      </c>
    </row>
    <row r="1971" spans="1:18" hidden="1">
      <c r="A1971">
        <v>1970</v>
      </c>
      <c r="B1971">
        <v>69</v>
      </c>
      <c r="D1971">
        <v>701000002</v>
      </c>
      <c r="E1971" s="139">
        <v>45096</v>
      </c>
      <c r="F1971">
        <f t="shared" si="90"/>
        <v>6</v>
      </c>
      <c r="G1971" s="139">
        <v>45096</v>
      </c>
      <c r="H1971">
        <f t="shared" si="91"/>
        <v>16</v>
      </c>
      <c r="I1971" t="s">
        <v>2443</v>
      </c>
      <c r="J1971" t="str">
        <f>VLOOKUP(I1971,'C701- Recalculate'!$D$27:$D$751,1,0)</f>
        <v>069MPI1231370001</v>
      </c>
      <c r="K1971">
        <v>0</v>
      </c>
      <c r="L1971">
        <v>35068493</v>
      </c>
      <c r="M1971" s="138">
        <f t="shared" si="92"/>
        <v>-35068493</v>
      </c>
      <c r="N1971" t="s">
        <v>178</v>
      </c>
      <c r="P1971" t="s">
        <v>3839</v>
      </c>
      <c r="R1971" t="s">
        <v>3808</v>
      </c>
    </row>
    <row r="1972" spans="1:18" hidden="1">
      <c r="A1972">
        <v>1971</v>
      </c>
      <c r="B1972">
        <v>69</v>
      </c>
      <c r="D1972">
        <v>701000002</v>
      </c>
      <c r="E1972" s="139">
        <v>45096</v>
      </c>
      <c r="F1972">
        <f t="shared" si="90"/>
        <v>6</v>
      </c>
      <c r="G1972" s="139">
        <v>45096</v>
      </c>
      <c r="H1972">
        <f t="shared" si="91"/>
        <v>16</v>
      </c>
      <c r="I1972" t="s">
        <v>2443</v>
      </c>
      <c r="J1972" t="str">
        <f>VLOOKUP(I1972,'C701- Recalculate'!$D$27:$D$751,1,0)</f>
        <v>069MPI1231370001</v>
      </c>
      <c r="K1972">
        <v>0</v>
      </c>
      <c r="L1972">
        <v>70136986</v>
      </c>
      <c r="M1972" s="138">
        <f t="shared" si="92"/>
        <v>-70136986</v>
      </c>
      <c r="N1972" t="s">
        <v>178</v>
      </c>
      <c r="P1972" t="s">
        <v>3839</v>
      </c>
      <c r="R1972" t="s">
        <v>3808</v>
      </c>
    </row>
    <row r="1973" spans="1:18" hidden="1">
      <c r="A1973">
        <v>1972</v>
      </c>
      <c r="B1973">
        <v>69</v>
      </c>
      <c r="D1973">
        <v>701000002</v>
      </c>
      <c r="E1973" s="139">
        <v>45096</v>
      </c>
      <c r="F1973">
        <f t="shared" si="90"/>
        <v>6</v>
      </c>
      <c r="G1973" s="139">
        <v>45096</v>
      </c>
      <c r="H1973">
        <f t="shared" si="91"/>
        <v>16</v>
      </c>
      <c r="I1973" t="s">
        <v>2449</v>
      </c>
      <c r="J1973" t="str">
        <f>VLOOKUP(I1973,'C701- Recalculate'!$D$27:$D$751,1,0)</f>
        <v>069MPI1231390003</v>
      </c>
      <c r="K1973">
        <v>0</v>
      </c>
      <c r="L1973">
        <v>108493151</v>
      </c>
      <c r="M1973" s="138">
        <f t="shared" si="92"/>
        <v>-108493151</v>
      </c>
      <c r="N1973" t="s">
        <v>178</v>
      </c>
      <c r="P1973" t="s">
        <v>3839</v>
      </c>
      <c r="R1973" t="s">
        <v>3808</v>
      </c>
    </row>
    <row r="1974" spans="1:18" hidden="1">
      <c r="A1974">
        <v>1973</v>
      </c>
      <c r="B1974">
        <v>69</v>
      </c>
      <c r="D1974">
        <v>701000002</v>
      </c>
      <c r="E1974" s="139">
        <v>45079</v>
      </c>
      <c r="F1974">
        <f t="shared" si="90"/>
        <v>6</v>
      </c>
      <c r="G1974" s="139">
        <v>45079</v>
      </c>
      <c r="H1974">
        <f t="shared" si="91"/>
        <v>16</v>
      </c>
      <c r="I1974" t="s">
        <v>2443</v>
      </c>
      <c r="J1974" t="str">
        <f>VLOOKUP(I1974,'C701- Recalculate'!$D$27:$D$751,1,0)</f>
        <v>069MPI1231370001</v>
      </c>
      <c r="K1974">
        <v>0</v>
      </c>
      <c r="L1974">
        <v>35068494</v>
      </c>
      <c r="M1974" s="138">
        <f t="shared" si="92"/>
        <v>-35068494</v>
      </c>
      <c r="N1974" t="s">
        <v>178</v>
      </c>
      <c r="P1974" t="s">
        <v>3839</v>
      </c>
      <c r="R1974" t="s">
        <v>3808</v>
      </c>
    </row>
    <row r="1975" spans="1:18" hidden="1">
      <c r="A1975">
        <v>1974</v>
      </c>
      <c r="B1975">
        <v>69</v>
      </c>
      <c r="D1975">
        <v>701000002</v>
      </c>
      <c r="E1975" s="139">
        <v>45097</v>
      </c>
      <c r="F1975">
        <f t="shared" si="90"/>
        <v>6</v>
      </c>
      <c r="G1975" s="139">
        <v>45097</v>
      </c>
      <c r="H1975">
        <f t="shared" si="91"/>
        <v>16</v>
      </c>
      <c r="I1975" t="s">
        <v>2385</v>
      </c>
      <c r="J1975" t="str">
        <f>VLOOKUP(I1975,'C701- Recalculate'!$D$27:$D$751,1,0)</f>
        <v>069MPI1231080003</v>
      </c>
      <c r="K1975">
        <v>0</v>
      </c>
      <c r="L1975">
        <v>56164384</v>
      </c>
      <c r="M1975" s="138">
        <f t="shared" si="92"/>
        <v>-56164384</v>
      </c>
      <c r="N1975" t="s">
        <v>178</v>
      </c>
      <c r="P1975" t="s">
        <v>3839</v>
      </c>
      <c r="R1975" t="s">
        <v>3808</v>
      </c>
    </row>
    <row r="1976" spans="1:18" hidden="1">
      <c r="A1976">
        <v>1975</v>
      </c>
      <c r="B1976">
        <v>69</v>
      </c>
      <c r="D1976">
        <v>701000002</v>
      </c>
      <c r="E1976" s="139">
        <v>45098</v>
      </c>
      <c r="F1976">
        <f t="shared" si="90"/>
        <v>6</v>
      </c>
      <c r="G1976" s="139">
        <v>45098</v>
      </c>
      <c r="H1976">
        <f t="shared" si="91"/>
        <v>16</v>
      </c>
      <c r="I1976" t="s">
        <v>2393</v>
      </c>
      <c r="J1976" t="str">
        <f>VLOOKUP(I1976,'C701- Recalculate'!$D$27:$D$751,1,0)</f>
        <v>069MPI1231080002</v>
      </c>
      <c r="K1976">
        <v>0</v>
      </c>
      <c r="L1976">
        <v>62904109</v>
      </c>
      <c r="M1976" s="138">
        <f t="shared" si="92"/>
        <v>-62904109</v>
      </c>
      <c r="N1976" t="s">
        <v>178</v>
      </c>
      <c r="P1976" t="s">
        <v>3839</v>
      </c>
      <c r="R1976" t="s">
        <v>3808</v>
      </c>
    </row>
    <row r="1977" spans="1:18" hidden="1">
      <c r="A1977">
        <v>1976</v>
      </c>
      <c r="B1977">
        <v>69</v>
      </c>
      <c r="D1977">
        <v>701000002</v>
      </c>
      <c r="E1977" s="139">
        <v>45098</v>
      </c>
      <c r="F1977">
        <f t="shared" si="90"/>
        <v>6</v>
      </c>
      <c r="G1977" s="139">
        <v>45098</v>
      </c>
      <c r="H1977">
        <f t="shared" si="91"/>
        <v>16</v>
      </c>
      <c r="I1977" t="s">
        <v>2426</v>
      </c>
      <c r="J1977" t="str">
        <f>VLOOKUP(I1977,'C701- Recalculate'!$D$27:$D$751,1,0)</f>
        <v>069MPI1231310002</v>
      </c>
      <c r="K1977">
        <v>0</v>
      </c>
      <c r="L1977">
        <v>44520548</v>
      </c>
      <c r="M1977" s="138">
        <f t="shared" si="92"/>
        <v>-44520548</v>
      </c>
      <c r="N1977" t="s">
        <v>178</v>
      </c>
      <c r="P1977" t="s">
        <v>3839</v>
      </c>
      <c r="R1977" t="s">
        <v>3808</v>
      </c>
    </row>
    <row r="1978" spans="1:18" hidden="1">
      <c r="A1978">
        <v>1977</v>
      </c>
      <c r="B1978">
        <v>69</v>
      </c>
      <c r="D1978">
        <v>701000002</v>
      </c>
      <c r="E1978" s="139">
        <v>45098</v>
      </c>
      <c r="F1978">
        <f t="shared" si="90"/>
        <v>6</v>
      </c>
      <c r="G1978" s="139">
        <v>45098</v>
      </c>
      <c r="H1978">
        <f t="shared" si="91"/>
        <v>16</v>
      </c>
      <c r="I1978" t="s">
        <v>2443</v>
      </c>
      <c r="J1978" t="str">
        <f>VLOOKUP(I1978,'C701- Recalculate'!$D$27:$D$751,1,0)</f>
        <v>069MPI1231370001</v>
      </c>
      <c r="K1978">
        <v>0</v>
      </c>
      <c r="L1978">
        <v>35068493</v>
      </c>
      <c r="M1978" s="138">
        <f t="shared" si="92"/>
        <v>-35068493</v>
      </c>
      <c r="N1978" t="s">
        <v>178</v>
      </c>
      <c r="P1978" t="s">
        <v>3839</v>
      </c>
      <c r="R1978" t="s">
        <v>3808</v>
      </c>
    </row>
    <row r="1979" spans="1:18" hidden="1">
      <c r="A1979">
        <v>1978</v>
      </c>
      <c r="B1979">
        <v>69</v>
      </c>
      <c r="D1979">
        <v>701000002</v>
      </c>
      <c r="E1979" s="139">
        <v>45099</v>
      </c>
      <c r="F1979">
        <f t="shared" si="90"/>
        <v>6</v>
      </c>
      <c r="G1979" s="139">
        <v>45099</v>
      </c>
      <c r="H1979">
        <f t="shared" si="91"/>
        <v>16</v>
      </c>
      <c r="I1979" t="s">
        <v>2426</v>
      </c>
      <c r="J1979" t="str">
        <f>VLOOKUP(I1979,'C701- Recalculate'!$D$27:$D$751,1,0)</f>
        <v>069MPI1231310002</v>
      </c>
      <c r="K1979">
        <v>0</v>
      </c>
      <c r="L1979">
        <v>44520548</v>
      </c>
      <c r="M1979" s="138">
        <f t="shared" si="92"/>
        <v>-44520548</v>
      </c>
      <c r="N1979" t="s">
        <v>178</v>
      </c>
      <c r="P1979" t="s">
        <v>3839</v>
      </c>
      <c r="R1979" t="s">
        <v>3808</v>
      </c>
    </row>
    <row r="1980" spans="1:18" hidden="1">
      <c r="A1980">
        <v>1979</v>
      </c>
      <c r="B1980">
        <v>69</v>
      </c>
      <c r="D1980">
        <v>701000002</v>
      </c>
      <c r="E1980" s="139">
        <v>45100</v>
      </c>
      <c r="F1980">
        <f t="shared" si="90"/>
        <v>6</v>
      </c>
      <c r="G1980" s="139">
        <v>45100</v>
      </c>
      <c r="H1980">
        <f t="shared" si="91"/>
        <v>16</v>
      </c>
      <c r="I1980" t="s">
        <v>2390</v>
      </c>
      <c r="J1980" t="str">
        <f>VLOOKUP(I1980,'C701- Recalculate'!$D$27:$D$751,1,0)</f>
        <v>069MPI1231080001</v>
      </c>
      <c r="K1980">
        <v>0</v>
      </c>
      <c r="L1980">
        <v>49424658</v>
      </c>
      <c r="M1980" s="138">
        <f t="shared" si="92"/>
        <v>-49424658</v>
      </c>
      <c r="N1980" t="s">
        <v>178</v>
      </c>
      <c r="P1980" t="s">
        <v>3839</v>
      </c>
      <c r="R1980" t="s">
        <v>3808</v>
      </c>
    </row>
    <row r="1981" spans="1:18" hidden="1">
      <c r="A1981">
        <v>1980</v>
      </c>
      <c r="B1981">
        <v>69</v>
      </c>
      <c r="D1981">
        <v>701000002</v>
      </c>
      <c r="E1981" s="139">
        <v>45100</v>
      </c>
      <c r="F1981">
        <f t="shared" si="90"/>
        <v>6</v>
      </c>
      <c r="G1981" s="139">
        <v>45100</v>
      </c>
      <c r="H1981">
        <f t="shared" si="91"/>
        <v>16</v>
      </c>
      <c r="I1981" t="s">
        <v>2446</v>
      </c>
      <c r="J1981" t="str">
        <f>VLOOKUP(I1981,'C701- Recalculate'!$D$27:$D$751,1,0)</f>
        <v>069MPI1231370002</v>
      </c>
      <c r="K1981">
        <v>0</v>
      </c>
      <c r="L1981">
        <v>52602740</v>
      </c>
      <c r="M1981" s="138">
        <f t="shared" si="92"/>
        <v>-52602740</v>
      </c>
      <c r="N1981" t="s">
        <v>178</v>
      </c>
      <c r="P1981" t="s">
        <v>3839</v>
      </c>
      <c r="R1981" t="s">
        <v>3808</v>
      </c>
    </row>
    <row r="1982" spans="1:18" hidden="1">
      <c r="A1982">
        <v>1981</v>
      </c>
      <c r="B1982">
        <v>69</v>
      </c>
      <c r="D1982">
        <v>701000002</v>
      </c>
      <c r="E1982" s="139">
        <v>45100</v>
      </c>
      <c r="F1982">
        <f t="shared" si="90"/>
        <v>6</v>
      </c>
      <c r="G1982" s="139">
        <v>45100</v>
      </c>
      <c r="H1982">
        <f t="shared" si="91"/>
        <v>16</v>
      </c>
      <c r="I1982" t="s">
        <v>2449</v>
      </c>
      <c r="J1982" t="str">
        <f>VLOOKUP(I1982,'C701- Recalculate'!$D$27:$D$751,1,0)</f>
        <v>069MPI1231390003</v>
      </c>
      <c r="K1982">
        <v>0</v>
      </c>
      <c r="L1982">
        <v>54246575</v>
      </c>
      <c r="M1982" s="138">
        <f t="shared" si="92"/>
        <v>-54246575</v>
      </c>
      <c r="N1982" t="s">
        <v>178</v>
      </c>
      <c r="P1982" t="s">
        <v>3839</v>
      </c>
      <c r="R1982" t="s">
        <v>3808</v>
      </c>
    </row>
    <row r="1983" spans="1:18" hidden="1">
      <c r="A1983">
        <v>1982</v>
      </c>
      <c r="B1983">
        <v>69</v>
      </c>
      <c r="D1983">
        <v>701000002</v>
      </c>
      <c r="E1983" s="139">
        <v>45100</v>
      </c>
      <c r="F1983">
        <f t="shared" si="90"/>
        <v>6</v>
      </c>
      <c r="G1983" s="139">
        <v>45100</v>
      </c>
      <c r="H1983">
        <f t="shared" si="91"/>
        <v>16</v>
      </c>
      <c r="I1983" t="s">
        <v>2452</v>
      </c>
      <c r="J1983" t="str">
        <f>VLOOKUP(I1983,'C701- Recalculate'!$D$27:$D$751,1,0)</f>
        <v>069MPI1231390004</v>
      </c>
      <c r="K1983">
        <v>0</v>
      </c>
      <c r="L1983">
        <v>17808219</v>
      </c>
      <c r="M1983" s="138">
        <f t="shared" si="92"/>
        <v>-17808219</v>
      </c>
      <c r="N1983" t="s">
        <v>178</v>
      </c>
      <c r="P1983" t="s">
        <v>3839</v>
      </c>
      <c r="R1983" t="s">
        <v>3808</v>
      </c>
    </row>
    <row r="1984" spans="1:18" hidden="1">
      <c r="A1984">
        <v>1983</v>
      </c>
      <c r="B1984">
        <v>69</v>
      </c>
      <c r="D1984">
        <v>701000002</v>
      </c>
      <c r="E1984" s="139">
        <v>45103</v>
      </c>
      <c r="F1984">
        <f t="shared" si="90"/>
        <v>6</v>
      </c>
      <c r="G1984" s="139">
        <v>45103</v>
      </c>
      <c r="H1984">
        <f t="shared" si="91"/>
        <v>16</v>
      </c>
      <c r="I1984" t="s">
        <v>2390</v>
      </c>
      <c r="J1984" t="str">
        <f>VLOOKUP(I1984,'C701- Recalculate'!$D$27:$D$751,1,0)</f>
        <v>069MPI1231080001</v>
      </c>
      <c r="K1984">
        <v>0</v>
      </c>
      <c r="L1984">
        <v>49424657</v>
      </c>
      <c r="M1984" s="138">
        <f t="shared" si="92"/>
        <v>-49424657</v>
      </c>
      <c r="N1984" t="s">
        <v>178</v>
      </c>
      <c r="P1984" t="s">
        <v>3839</v>
      </c>
      <c r="R1984" t="s">
        <v>3808</v>
      </c>
    </row>
    <row r="1985" spans="1:18" hidden="1">
      <c r="A1985">
        <v>1984</v>
      </c>
      <c r="B1985">
        <v>69</v>
      </c>
      <c r="D1985">
        <v>701000002</v>
      </c>
      <c r="E1985" s="139">
        <v>45103</v>
      </c>
      <c r="F1985">
        <f t="shared" si="90"/>
        <v>6</v>
      </c>
      <c r="G1985" s="139">
        <v>45103</v>
      </c>
      <c r="H1985">
        <f t="shared" si="91"/>
        <v>16</v>
      </c>
      <c r="I1985" t="s">
        <v>2385</v>
      </c>
      <c r="J1985" t="str">
        <f>VLOOKUP(I1985,'C701- Recalculate'!$D$27:$D$751,1,0)</f>
        <v>069MPI1231080003</v>
      </c>
      <c r="K1985">
        <v>0</v>
      </c>
      <c r="L1985">
        <v>56164383</v>
      </c>
      <c r="M1985" s="138">
        <f t="shared" si="92"/>
        <v>-56164383</v>
      </c>
      <c r="N1985" t="s">
        <v>178</v>
      </c>
      <c r="P1985" t="s">
        <v>3839</v>
      </c>
      <c r="R1985" t="s">
        <v>3808</v>
      </c>
    </row>
    <row r="1986" spans="1:18" hidden="1">
      <c r="A1986">
        <v>1985</v>
      </c>
      <c r="B1986">
        <v>69</v>
      </c>
      <c r="D1986">
        <v>701000002</v>
      </c>
      <c r="E1986" s="139">
        <v>45103</v>
      </c>
      <c r="F1986">
        <f t="shared" si="90"/>
        <v>6</v>
      </c>
      <c r="G1986" s="139">
        <v>45103</v>
      </c>
      <c r="H1986">
        <f t="shared" si="91"/>
        <v>16</v>
      </c>
      <c r="I1986" t="s">
        <v>2487</v>
      </c>
      <c r="J1986" t="str">
        <f>VLOOKUP(I1986,'C701- Recalculate'!$D$27:$D$751,1,0)</f>
        <v>069MPI1231770001</v>
      </c>
      <c r="K1986">
        <v>0</v>
      </c>
      <c r="L1986">
        <v>11506849</v>
      </c>
      <c r="M1986" s="138">
        <f t="shared" si="92"/>
        <v>-11506849</v>
      </c>
      <c r="N1986" t="s">
        <v>178</v>
      </c>
      <c r="P1986" t="s">
        <v>3839</v>
      </c>
      <c r="R1986" t="s">
        <v>3808</v>
      </c>
    </row>
    <row r="1987" spans="1:18" hidden="1">
      <c r="A1987">
        <v>1986</v>
      </c>
      <c r="B1987">
        <v>69</v>
      </c>
      <c r="D1987">
        <v>701000002</v>
      </c>
      <c r="E1987" s="139">
        <v>45104</v>
      </c>
      <c r="F1987">
        <f t="shared" ref="F1987:F2050" si="93">MONTH(E1987)</f>
        <v>6</v>
      </c>
      <c r="G1987" s="139">
        <v>45104</v>
      </c>
      <c r="H1987">
        <f t="shared" ref="H1987:H2050" si="94">LEN(I1987)</f>
        <v>16</v>
      </c>
      <c r="I1987" t="s">
        <v>2396</v>
      </c>
      <c r="J1987" t="str">
        <f>VLOOKUP(I1987,'C701- Recalculate'!$D$27:$D$751,1,0)</f>
        <v>069MPI1231080004</v>
      </c>
      <c r="K1987">
        <v>0</v>
      </c>
      <c r="L1987">
        <v>55479452</v>
      </c>
      <c r="M1987" s="138">
        <f t="shared" ref="M1987:M2050" si="95">K1987-L1987</f>
        <v>-55479452</v>
      </c>
      <c r="N1987" t="s">
        <v>178</v>
      </c>
      <c r="P1987" t="s">
        <v>3839</v>
      </c>
      <c r="R1987" t="s">
        <v>3808</v>
      </c>
    </row>
    <row r="1988" spans="1:18" hidden="1">
      <c r="A1988">
        <v>1987</v>
      </c>
      <c r="B1988">
        <v>69</v>
      </c>
      <c r="D1988">
        <v>701000002</v>
      </c>
      <c r="E1988" s="139">
        <v>45104</v>
      </c>
      <c r="F1988">
        <f t="shared" si="93"/>
        <v>6</v>
      </c>
      <c r="G1988" s="139">
        <v>45104</v>
      </c>
      <c r="H1988">
        <f t="shared" si="94"/>
        <v>16</v>
      </c>
      <c r="I1988" t="s">
        <v>2452</v>
      </c>
      <c r="J1988" t="str">
        <f>VLOOKUP(I1988,'C701- Recalculate'!$D$27:$D$751,1,0)</f>
        <v>069MPI1231390004</v>
      </c>
      <c r="K1988">
        <v>0</v>
      </c>
      <c r="L1988">
        <v>17808219</v>
      </c>
      <c r="M1988" s="138">
        <f t="shared" si="95"/>
        <v>-17808219</v>
      </c>
      <c r="N1988" t="s">
        <v>178</v>
      </c>
      <c r="P1988" t="s">
        <v>3839</v>
      </c>
      <c r="R1988" t="s">
        <v>3808</v>
      </c>
    </row>
    <row r="1989" spans="1:18" hidden="1">
      <c r="A1989">
        <v>1988</v>
      </c>
      <c r="B1989">
        <v>69</v>
      </c>
      <c r="D1989">
        <v>701000002</v>
      </c>
      <c r="E1989" s="139">
        <v>45104</v>
      </c>
      <c r="F1989">
        <f t="shared" si="93"/>
        <v>6</v>
      </c>
      <c r="G1989" s="139">
        <v>45104</v>
      </c>
      <c r="H1989">
        <f t="shared" si="94"/>
        <v>16</v>
      </c>
      <c r="I1989" t="s">
        <v>2484</v>
      </c>
      <c r="J1989" t="str">
        <f>VLOOKUP(I1989,'C701- Recalculate'!$D$27:$D$751,1,0)</f>
        <v>069MPI1231770003</v>
      </c>
      <c r="K1989">
        <v>0</v>
      </c>
      <c r="L1989">
        <v>8219178</v>
      </c>
      <c r="M1989" s="138">
        <f t="shared" si="95"/>
        <v>-8219178</v>
      </c>
      <c r="N1989" t="s">
        <v>178</v>
      </c>
      <c r="P1989" t="s">
        <v>3839</v>
      </c>
      <c r="R1989" t="s">
        <v>3808</v>
      </c>
    </row>
    <row r="1990" spans="1:18" hidden="1">
      <c r="A1990">
        <v>1989</v>
      </c>
      <c r="B1990">
        <v>69</v>
      </c>
      <c r="D1990">
        <v>701000002</v>
      </c>
      <c r="E1990" s="139">
        <v>45105</v>
      </c>
      <c r="F1990">
        <f t="shared" si="93"/>
        <v>6</v>
      </c>
      <c r="G1990" s="139">
        <v>45105</v>
      </c>
      <c r="H1990">
        <f t="shared" si="94"/>
        <v>16</v>
      </c>
      <c r="I1990" t="s">
        <v>2416</v>
      </c>
      <c r="J1990" t="str">
        <f>VLOOKUP(I1990,'C701- Recalculate'!$D$27:$D$751,1,0)</f>
        <v>069MPI1231140001</v>
      </c>
      <c r="K1990">
        <v>0</v>
      </c>
      <c r="L1990">
        <v>56438356</v>
      </c>
      <c r="M1990" s="138">
        <f t="shared" si="95"/>
        <v>-56438356</v>
      </c>
      <c r="N1990" t="s">
        <v>178</v>
      </c>
      <c r="P1990" t="s">
        <v>3839</v>
      </c>
      <c r="R1990" t="s">
        <v>3808</v>
      </c>
    </row>
    <row r="1991" spans="1:18" hidden="1">
      <c r="A1991">
        <v>1990</v>
      </c>
      <c r="B1991">
        <v>69</v>
      </c>
      <c r="D1991">
        <v>701000002</v>
      </c>
      <c r="E1991" s="139">
        <v>45105</v>
      </c>
      <c r="F1991">
        <f t="shared" si="93"/>
        <v>6</v>
      </c>
      <c r="G1991" s="139">
        <v>45105</v>
      </c>
      <c r="H1991">
        <f t="shared" si="94"/>
        <v>16</v>
      </c>
      <c r="I1991" t="s">
        <v>2423</v>
      </c>
      <c r="J1991" t="str">
        <f>VLOOKUP(I1991,'C701- Recalculate'!$D$27:$D$751,1,0)</f>
        <v>069MPI1231310001</v>
      </c>
      <c r="K1991">
        <v>0</v>
      </c>
      <c r="L1991">
        <v>44520548</v>
      </c>
      <c r="M1991" s="138">
        <f t="shared" si="95"/>
        <v>-44520548</v>
      </c>
      <c r="N1991" t="s">
        <v>178</v>
      </c>
      <c r="P1991" t="s">
        <v>3839</v>
      </c>
      <c r="R1991" t="s">
        <v>3808</v>
      </c>
    </row>
    <row r="1992" spans="1:18" hidden="1">
      <c r="A1992">
        <v>1991</v>
      </c>
      <c r="B1992">
        <v>69</v>
      </c>
      <c r="D1992">
        <v>701000002</v>
      </c>
      <c r="E1992" s="139">
        <v>45105</v>
      </c>
      <c r="F1992">
        <f t="shared" si="93"/>
        <v>6</v>
      </c>
      <c r="G1992" s="139">
        <v>45105</v>
      </c>
      <c r="H1992">
        <f t="shared" si="94"/>
        <v>16</v>
      </c>
      <c r="I1992" t="s">
        <v>2481</v>
      </c>
      <c r="J1992" t="str">
        <f>VLOOKUP(I1992,'C701- Recalculate'!$D$27:$D$751,1,0)</f>
        <v>069MPI1231770002</v>
      </c>
      <c r="K1992">
        <v>0</v>
      </c>
      <c r="L1992">
        <v>8630137</v>
      </c>
      <c r="M1992" s="138">
        <f t="shared" si="95"/>
        <v>-8630137</v>
      </c>
      <c r="N1992" t="s">
        <v>178</v>
      </c>
      <c r="P1992" t="s">
        <v>3839</v>
      </c>
      <c r="R1992" t="s">
        <v>3808</v>
      </c>
    </row>
    <row r="1993" spans="1:18" hidden="1">
      <c r="A1993">
        <v>1992</v>
      </c>
      <c r="B1993">
        <v>69</v>
      </c>
      <c r="D1993">
        <v>701000002</v>
      </c>
      <c r="E1993" s="139">
        <v>45105</v>
      </c>
      <c r="F1993">
        <f t="shared" si="93"/>
        <v>6</v>
      </c>
      <c r="G1993" s="139">
        <v>45105</v>
      </c>
      <c r="H1993">
        <f t="shared" si="94"/>
        <v>16</v>
      </c>
      <c r="I1993" t="s">
        <v>2484</v>
      </c>
      <c r="J1993" t="str">
        <f>VLOOKUP(I1993,'C701- Recalculate'!$D$27:$D$751,1,0)</f>
        <v>069MPI1231770003</v>
      </c>
      <c r="K1993">
        <v>0</v>
      </c>
      <c r="L1993">
        <v>8219178</v>
      </c>
      <c r="M1993" s="138">
        <f t="shared" si="95"/>
        <v>-8219178</v>
      </c>
      <c r="N1993" t="s">
        <v>178</v>
      </c>
      <c r="P1993" t="s">
        <v>3839</v>
      </c>
      <c r="R1993" t="s">
        <v>3808</v>
      </c>
    </row>
    <row r="1994" spans="1:18" hidden="1">
      <c r="A1994">
        <v>1993</v>
      </c>
      <c r="B1994">
        <v>69</v>
      </c>
      <c r="D1994">
        <v>701000002</v>
      </c>
      <c r="E1994" s="139">
        <v>45105</v>
      </c>
      <c r="F1994">
        <f t="shared" si="93"/>
        <v>6</v>
      </c>
      <c r="G1994" s="139">
        <v>45105</v>
      </c>
      <c r="H1994">
        <f t="shared" si="94"/>
        <v>16</v>
      </c>
      <c r="I1994" t="s">
        <v>2490</v>
      </c>
      <c r="J1994" t="str">
        <f>VLOOKUP(I1994,'C701- Recalculate'!$D$27:$D$751,1,0)</f>
        <v>069MPI1231780002</v>
      </c>
      <c r="K1994">
        <v>0</v>
      </c>
      <c r="L1994">
        <v>11506850</v>
      </c>
      <c r="M1994" s="138">
        <f t="shared" si="95"/>
        <v>-11506850</v>
      </c>
      <c r="N1994" t="s">
        <v>178</v>
      </c>
      <c r="P1994" t="s">
        <v>3839</v>
      </c>
      <c r="R1994" t="s">
        <v>3808</v>
      </c>
    </row>
    <row r="1995" spans="1:18" hidden="1">
      <c r="A1995">
        <v>1994</v>
      </c>
      <c r="B1995">
        <v>69</v>
      </c>
      <c r="D1995">
        <v>701000002</v>
      </c>
      <c r="E1995" s="139">
        <v>45107</v>
      </c>
      <c r="F1995">
        <f t="shared" si="93"/>
        <v>6</v>
      </c>
      <c r="G1995" s="139">
        <v>45107</v>
      </c>
      <c r="H1995">
        <f t="shared" si="94"/>
        <v>16</v>
      </c>
      <c r="I1995" t="s">
        <v>2385</v>
      </c>
      <c r="J1995" t="str">
        <f>VLOOKUP(I1995,'C701- Recalculate'!$D$27:$D$751,1,0)</f>
        <v>069MPI1231080003</v>
      </c>
      <c r="K1995">
        <v>0</v>
      </c>
      <c r="L1995">
        <v>56164384</v>
      </c>
      <c r="M1995" s="138">
        <f t="shared" si="95"/>
        <v>-56164384</v>
      </c>
      <c r="N1995" t="s">
        <v>178</v>
      </c>
      <c r="P1995" t="s">
        <v>3839</v>
      </c>
      <c r="R1995" t="s">
        <v>3808</v>
      </c>
    </row>
    <row r="1996" spans="1:18" hidden="1">
      <c r="A1996">
        <v>1995</v>
      </c>
      <c r="B1996">
        <v>69</v>
      </c>
      <c r="D1996">
        <v>701000002</v>
      </c>
      <c r="E1996" s="139">
        <v>45107</v>
      </c>
      <c r="F1996">
        <f t="shared" si="93"/>
        <v>6</v>
      </c>
      <c r="G1996" s="139">
        <v>45107</v>
      </c>
      <c r="H1996">
        <f t="shared" si="94"/>
        <v>16</v>
      </c>
      <c r="I1996" t="s">
        <v>2452</v>
      </c>
      <c r="J1996" t="str">
        <f>VLOOKUP(I1996,'C701- Recalculate'!$D$27:$D$751,1,0)</f>
        <v>069MPI1231390004</v>
      </c>
      <c r="K1996">
        <v>0</v>
      </c>
      <c r="L1996">
        <v>17808220</v>
      </c>
      <c r="M1996" s="138">
        <f t="shared" si="95"/>
        <v>-17808220</v>
      </c>
      <c r="N1996" t="s">
        <v>178</v>
      </c>
      <c r="P1996" t="s">
        <v>3839</v>
      </c>
      <c r="R1996" t="s">
        <v>3808</v>
      </c>
    </row>
    <row r="1997" spans="1:18" hidden="1">
      <c r="A1997">
        <v>1996</v>
      </c>
      <c r="B1997">
        <v>69</v>
      </c>
      <c r="D1997">
        <v>701000002</v>
      </c>
      <c r="E1997" s="139">
        <v>45107</v>
      </c>
      <c r="F1997">
        <f t="shared" si="93"/>
        <v>6</v>
      </c>
      <c r="G1997" s="139">
        <v>45107</v>
      </c>
      <c r="H1997">
        <f t="shared" si="94"/>
        <v>16</v>
      </c>
      <c r="I1997" t="s">
        <v>2497</v>
      </c>
      <c r="J1997" t="str">
        <f>VLOOKUP(I1997,'C701- Recalculate'!$D$27:$D$751,1,0)</f>
        <v>069MPI1231780003</v>
      </c>
      <c r="K1997">
        <v>0</v>
      </c>
      <c r="L1997">
        <v>11506849</v>
      </c>
      <c r="M1997" s="138">
        <f t="shared" si="95"/>
        <v>-11506849</v>
      </c>
      <c r="N1997" t="s">
        <v>178</v>
      </c>
      <c r="P1997" t="s">
        <v>3839</v>
      </c>
      <c r="R1997" t="s">
        <v>3808</v>
      </c>
    </row>
    <row r="1998" spans="1:18" hidden="1">
      <c r="A1998">
        <v>1997</v>
      </c>
      <c r="B1998">
        <v>69</v>
      </c>
      <c r="D1998">
        <v>701000002</v>
      </c>
      <c r="E1998" s="139">
        <v>45082</v>
      </c>
      <c r="F1998">
        <f t="shared" si="93"/>
        <v>6</v>
      </c>
      <c r="G1998" s="139">
        <v>45082</v>
      </c>
      <c r="H1998">
        <f t="shared" si="94"/>
        <v>16</v>
      </c>
      <c r="I1998" t="s">
        <v>2423</v>
      </c>
      <c r="J1998" t="str">
        <f>VLOOKUP(I1998,'C701- Recalculate'!$D$27:$D$751,1,0)</f>
        <v>069MPI1231310001</v>
      </c>
      <c r="K1998">
        <v>0</v>
      </c>
      <c r="L1998">
        <v>44520548</v>
      </c>
      <c r="M1998" s="138">
        <f t="shared" si="95"/>
        <v>-44520548</v>
      </c>
      <c r="N1998" t="s">
        <v>178</v>
      </c>
      <c r="P1998" t="s">
        <v>3839</v>
      </c>
      <c r="R1998" t="s">
        <v>3808</v>
      </c>
    </row>
    <row r="1999" spans="1:18" hidden="1">
      <c r="A1999">
        <v>1998</v>
      </c>
      <c r="B1999">
        <v>69</v>
      </c>
      <c r="D1999">
        <v>701000002</v>
      </c>
      <c r="E1999" s="139">
        <v>45082</v>
      </c>
      <c r="F1999">
        <f t="shared" si="93"/>
        <v>6</v>
      </c>
      <c r="G1999" s="139">
        <v>45082</v>
      </c>
      <c r="H1999">
        <f t="shared" si="94"/>
        <v>16</v>
      </c>
      <c r="I1999" t="s">
        <v>2446</v>
      </c>
      <c r="J1999" t="str">
        <f>VLOOKUP(I1999,'C701- Recalculate'!$D$27:$D$751,1,0)</f>
        <v>069MPI1231370002</v>
      </c>
      <c r="K1999">
        <v>0</v>
      </c>
      <c r="L1999">
        <v>52602740</v>
      </c>
      <c r="M1999" s="138">
        <f t="shared" si="95"/>
        <v>-52602740</v>
      </c>
      <c r="N1999" t="s">
        <v>178</v>
      </c>
      <c r="P1999" t="s">
        <v>3839</v>
      </c>
      <c r="R1999" t="s">
        <v>3808</v>
      </c>
    </row>
    <row r="2000" spans="1:18" hidden="1">
      <c r="A2000">
        <v>1999</v>
      </c>
      <c r="B2000">
        <v>69</v>
      </c>
      <c r="D2000">
        <v>701000002</v>
      </c>
      <c r="E2000" s="139">
        <v>45082</v>
      </c>
      <c r="F2000">
        <f t="shared" si="93"/>
        <v>6</v>
      </c>
      <c r="G2000" s="139">
        <v>45082</v>
      </c>
      <c r="H2000">
        <f t="shared" si="94"/>
        <v>16</v>
      </c>
      <c r="I2000" t="s">
        <v>2455</v>
      </c>
      <c r="J2000" t="str">
        <f>VLOOKUP(I2000,'C701- Recalculate'!$D$27:$D$751,1,0)</f>
        <v>069MPI1231430001</v>
      </c>
      <c r="K2000">
        <v>0</v>
      </c>
      <c r="L2000">
        <v>96438356</v>
      </c>
      <c r="M2000" s="138">
        <f t="shared" si="95"/>
        <v>-96438356</v>
      </c>
      <c r="N2000" t="s">
        <v>178</v>
      </c>
      <c r="P2000" t="s">
        <v>3839</v>
      </c>
      <c r="R2000" t="s">
        <v>3808</v>
      </c>
    </row>
    <row r="2001" spans="1:20" hidden="1">
      <c r="A2001">
        <v>2000</v>
      </c>
      <c r="B2001">
        <v>69</v>
      </c>
      <c r="D2001">
        <v>701000002</v>
      </c>
      <c r="E2001" s="139">
        <v>45083</v>
      </c>
      <c r="F2001">
        <f t="shared" si="93"/>
        <v>6</v>
      </c>
      <c r="G2001" s="139">
        <v>45083</v>
      </c>
      <c r="H2001">
        <f t="shared" si="94"/>
        <v>16</v>
      </c>
      <c r="I2001" t="s">
        <v>2390</v>
      </c>
      <c r="J2001" t="str">
        <f>VLOOKUP(I2001,'C701- Recalculate'!$D$27:$D$751,1,0)</f>
        <v>069MPI1231080001</v>
      </c>
      <c r="K2001">
        <v>0</v>
      </c>
      <c r="L2001">
        <v>49424658</v>
      </c>
      <c r="M2001" s="138">
        <f t="shared" si="95"/>
        <v>-49424658</v>
      </c>
      <c r="N2001" t="s">
        <v>178</v>
      </c>
      <c r="P2001" t="s">
        <v>3839</v>
      </c>
      <c r="R2001" t="s">
        <v>3808</v>
      </c>
    </row>
    <row r="2002" spans="1:20" hidden="1">
      <c r="A2002">
        <v>2001</v>
      </c>
      <c r="B2002">
        <v>69</v>
      </c>
      <c r="D2002">
        <v>701000002</v>
      </c>
      <c r="E2002" s="139">
        <v>45084</v>
      </c>
      <c r="F2002">
        <f t="shared" si="93"/>
        <v>6</v>
      </c>
      <c r="G2002" s="139">
        <v>45084</v>
      </c>
      <c r="H2002">
        <f t="shared" si="94"/>
        <v>16</v>
      </c>
      <c r="I2002" t="s">
        <v>2408</v>
      </c>
      <c r="J2002" t="str">
        <f>VLOOKUP(I2002,'C701- Recalculate'!$D$27:$D$751,1,0)</f>
        <v>069MPI1231100001</v>
      </c>
      <c r="K2002">
        <v>0</v>
      </c>
      <c r="L2002">
        <v>70547945</v>
      </c>
      <c r="M2002" s="138">
        <f t="shared" si="95"/>
        <v>-70547945</v>
      </c>
      <c r="N2002" t="s">
        <v>178</v>
      </c>
      <c r="P2002" t="s">
        <v>3839</v>
      </c>
      <c r="R2002" t="s">
        <v>3808</v>
      </c>
    </row>
    <row r="2003" spans="1:20" hidden="1">
      <c r="A2003">
        <v>2002</v>
      </c>
      <c r="B2003">
        <v>69</v>
      </c>
      <c r="D2003">
        <v>701000002</v>
      </c>
      <c r="E2003" s="139">
        <v>45084</v>
      </c>
      <c r="F2003">
        <f t="shared" si="93"/>
        <v>6</v>
      </c>
      <c r="G2003" s="139">
        <v>45084</v>
      </c>
      <c r="H2003">
        <f t="shared" si="94"/>
        <v>16</v>
      </c>
      <c r="I2003" t="s">
        <v>2455</v>
      </c>
      <c r="J2003" t="str">
        <f>VLOOKUP(I2003,'C701- Recalculate'!$D$27:$D$751,1,0)</f>
        <v>069MPI1231430001</v>
      </c>
      <c r="K2003">
        <v>0</v>
      </c>
      <c r="L2003">
        <v>48219178</v>
      </c>
      <c r="M2003" s="138">
        <f t="shared" si="95"/>
        <v>-48219178</v>
      </c>
      <c r="N2003" t="s">
        <v>178</v>
      </c>
      <c r="P2003" t="s">
        <v>3839</v>
      </c>
      <c r="R2003" t="s">
        <v>3808</v>
      </c>
    </row>
    <row r="2004" spans="1:20" hidden="1">
      <c r="A2004">
        <v>2003</v>
      </c>
      <c r="B2004">
        <v>69</v>
      </c>
      <c r="D2004">
        <v>701000002</v>
      </c>
      <c r="E2004" s="139">
        <v>45085</v>
      </c>
      <c r="F2004">
        <f t="shared" si="93"/>
        <v>6</v>
      </c>
      <c r="G2004" s="139">
        <v>45085</v>
      </c>
      <c r="H2004">
        <f t="shared" si="94"/>
        <v>16</v>
      </c>
      <c r="I2004" t="s">
        <v>2385</v>
      </c>
      <c r="J2004" t="str">
        <f>VLOOKUP(I2004,'C701- Recalculate'!$D$27:$D$751,1,0)</f>
        <v>069MPI1231080003</v>
      </c>
      <c r="K2004">
        <v>0</v>
      </c>
      <c r="L2004">
        <v>56164383</v>
      </c>
      <c r="M2004" s="138">
        <f t="shared" si="95"/>
        <v>-56164383</v>
      </c>
      <c r="N2004" t="s">
        <v>178</v>
      </c>
      <c r="P2004" t="s">
        <v>3839</v>
      </c>
      <c r="R2004" t="s">
        <v>3808</v>
      </c>
    </row>
    <row r="2005" spans="1:20" hidden="1">
      <c r="A2005">
        <v>2004</v>
      </c>
      <c r="B2005">
        <v>69</v>
      </c>
      <c r="D2005">
        <v>701000002</v>
      </c>
      <c r="E2005" s="139">
        <v>45086</v>
      </c>
      <c r="F2005">
        <f t="shared" si="93"/>
        <v>6</v>
      </c>
      <c r="G2005" s="139">
        <v>45086</v>
      </c>
      <c r="H2005">
        <f t="shared" si="94"/>
        <v>16</v>
      </c>
      <c r="I2005" t="s">
        <v>2396</v>
      </c>
      <c r="J2005" t="str">
        <f>VLOOKUP(I2005,'C701- Recalculate'!$D$27:$D$751,1,0)</f>
        <v>069MPI1231080004</v>
      </c>
      <c r="K2005">
        <v>0</v>
      </c>
      <c r="L2005">
        <v>55479452</v>
      </c>
      <c r="M2005" s="138">
        <f t="shared" si="95"/>
        <v>-55479452</v>
      </c>
      <c r="N2005" t="s">
        <v>178</v>
      </c>
      <c r="P2005" t="s">
        <v>3839</v>
      </c>
      <c r="R2005" t="s">
        <v>3808</v>
      </c>
    </row>
    <row r="2006" spans="1:20" hidden="1">
      <c r="A2006">
        <v>2005</v>
      </c>
      <c r="B2006">
        <v>69</v>
      </c>
      <c r="D2006">
        <v>701000002</v>
      </c>
      <c r="E2006" s="139">
        <v>45086</v>
      </c>
      <c r="F2006">
        <f t="shared" si="93"/>
        <v>6</v>
      </c>
      <c r="G2006" s="139">
        <v>45086</v>
      </c>
      <c r="H2006">
        <f t="shared" si="94"/>
        <v>16</v>
      </c>
      <c r="I2006" t="s">
        <v>2452</v>
      </c>
      <c r="J2006" t="str">
        <f>VLOOKUP(I2006,'C701- Recalculate'!$D$27:$D$751,1,0)</f>
        <v>069MPI1231390004</v>
      </c>
      <c r="K2006">
        <v>0</v>
      </c>
      <c r="L2006">
        <v>17808219</v>
      </c>
      <c r="M2006" s="138">
        <f t="shared" si="95"/>
        <v>-17808219</v>
      </c>
      <c r="N2006" t="s">
        <v>178</v>
      </c>
      <c r="P2006" t="s">
        <v>3839</v>
      </c>
      <c r="R2006" t="s">
        <v>3808</v>
      </c>
    </row>
    <row r="2007" spans="1:20" hidden="1">
      <c r="A2007">
        <v>2006</v>
      </c>
      <c r="B2007">
        <v>72</v>
      </c>
      <c r="D2007">
        <v>701000001</v>
      </c>
      <c r="E2007" s="139">
        <v>44956</v>
      </c>
      <c r="F2007">
        <f t="shared" si="93"/>
        <v>1</v>
      </c>
      <c r="G2007" s="139">
        <v>44956</v>
      </c>
      <c r="H2007">
        <f t="shared" si="94"/>
        <v>16</v>
      </c>
      <c r="I2007" s="139" t="s">
        <v>3987</v>
      </c>
      <c r="J2007" t="e">
        <f>VLOOKUP(I2007,'C701- Recalculate'!$D$27:$D$751,1,0)</f>
        <v>#N/A</v>
      </c>
      <c r="K2007">
        <v>0</v>
      </c>
      <c r="L2007">
        <v>710620</v>
      </c>
      <c r="M2007" s="138">
        <f t="shared" si="95"/>
        <v>-710620</v>
      </c>
      <c r="N2007" t="s">
        <v>178</v>
      </c>
      <c r="P2007" t="s">
        <v>3984</v>
      </c>
      <c r="R2007" t="s">
        <v>3985</v>
      </c>
      <c r="T2007" t="s">
        <v>1462</v>
      </c>
    </row>
    <row r="2008" spans="1:20" hidden="1">
      <c r="A2008">
        <v>2007</v>
      </c>
      <c r="B2008">
        <v>72</v>
      </c>
      <c r="D2008">
        <v>701000001</v>
      </c>
      <c r="E2008" s="139">
        <v>44984</v>
      </c>
      <c r="F2008">
        <f t="shared" si="93"/>
        <v>2</v>
      </c>
      <c r="G2008" s="139">
        <v>44984</v>
      </c>
      <c r="H2008">
        <f t="shared" si="94"/>
        <v>16</v>
      </c>
      <c r="I2008" s="139" t="s">
        <v>3988</v>
      </c>
      <c r="J2008" t="e">
        <f>VLOOKUP(I2008,'C701- Recalculate'!$D$27:$D$751,1,0)</f>
        <v>#N/A</v>
      </c>
      <c r="K2008">
        <v>0</v>
      </c>
      <c r="L2008">
        <v>900485</v>
      </c>
      <c r="M2008" s="138">
        <f t="shared" si="95"/>
        <v>-900485</v>
      </c>
      <c r="N2008" t="s">
        <v>178</v>
      </c>
      <c r="P2008" t="s">
        <v>3984</v>
      </c>
      <c r="R2008" t="s">
        <v>3985</v>
      </c>
      <c r="T2008" t="s">
        <v>1462</v>
      </c>
    </row>
    <row r="2009" spans="1:20" hidden="1">
      <c r="A2009">
        <v>2008</v>
      </c>
      <c r="B2009">
        <v>69</v>
      </c>
      <c r="D2009">
        <v>701000002</v>
      </c>
      <c r="E2009" s="139">
        <v>45062</v>
      </c>
      <c r="F2009">
        <f t="shared" si="93"/>
        <v>5</v>
      </c>
      <c r="G2009" s="139">
        <v>45062</v>
      </c>
      <c r="H2009">
        <f t="shared" si="94"/>
        <v>16</v>
      </c>
      <c r="I2009" t="s">
        <v>2440</v>
      </c>
      <c r="J2009" t="str">
        <f>VLOOKUP(I2009,'C701- Recalculate'!$D$27:$D$751,1,0)</f>
        <v>069MPI1231350001</v>
      </c>
      <c r="K2009">
        <v>0</v>
      </c>
      <c r="L2009">
        <v>27123287</v>
      </c>
      <c r="M2009" s="138">
        <f t="shared" si="95"/>
        <v>-27123287</v>
      </c>
      <c r="N2009" t="s">
        <v>178</v>
      </c>
      <c r="P2009" t="s">
        <v>3839</v>
      </c>
      <c r="R2009" t="s">
        <v>3808</v>
      </c>
    </row>
    <row r="2010" spans="1:20" hidden="1">
      <c r="A2010">
        <v>2009</v>
      </c>
      <c r="B2010">
        <v>69</v>
      </c>
      <c r="D2010">
        <v>701000002</v>
      </c>
      <c r="E2010" s="139">
        <v>45063</v>
      </c>
      <c r="F2010">
        <f t="shared" si="93"/>
        <v>5</v>
      </c>
      <c r="G2010" s="139">
        <v>45063</v>
      </c>
      <c r="H2010">
        <f t="shared" si="94"/>
        <v>16</v>
      </c>
      <c r="I2010" t="s">
        <v>2408</v>
      </c>
      <c r="J2010" t="str">
        <f>VLOOKUP(I2010,'C701- Recalculate'!$D$27:$D$751,1,0)</f>
        <v>069MPI1231100001</v>
      </c>
      <c r="K2010">
        <v>0</v>
      </c>
      <c r="L2010">
        <v>70547945</v>
      </c>
      <c r="M2010" s="138">
        <f t="shared" si="95"/>
        <v>-70547945</v>
      </c>
      <c r="N2010" t="s">
        <v>178</v>
      </c>
      <c r="P2010" t="s">
        <v>3839</v>
      </c>
      <c r="R2010" t="s">
        <v>3808</v>
      </c>
    </row>
    <row r="2011" spans="1:20" hidden="1">
      <c r="A2011">
        <v>2010</v>
      </c>
      <c r="B2011">
        <v>69</v>
      </c>
      <c r="D2011">
        <v>701000002</v>
      </c>
      <c r="E2011" s="139">
        <v>45064</v>
      </c>
      <c r="F2011">
        <f t="shared" si="93"/>
        <v>5</v>
      </c>
      <c r="G2011" s="139">
        <v>45064</v>
      </c>
      <c r="H2011">
        <f t="shared" si="94"/>
        <v>16</v>
      </c>
      <c r="I2011" t="s">
        <v>2393</v>
      </c>
      <c r="J2011" t="str">
        <f>VLOOKUP(I2011,'C701- Recalculate'!$D$27:$D$751,1,0)</f>
        <v>069MPI1231080002</v>
      </c>
      <c r="K2011">
        <v>0</v>
      </c>
      <c r="L2011">
        <v>62904109</v>
      </c>
      <c r="M2011" s="138">
        <f t="shared" si="95"/>
        <v>-62904109</v>
      </c>
      <c r="N2011" t="s">
        <v>178</v>
      </c>
      <c r="P2011" t="s">
        <v>3839</v>
      </c>
      <c r="R2011" t="s">
        <v>3808</v>
      </c>
    </row>
    <row r="2012" spans="1:20" hidden="1">
      <c r="A2012">
        <v>2011</v>
      </c>
      <c r="B2012">
        <v>69</v>
      </c>
      <c r="D2012">
        <v>701000002</v>
      </c>
      <c r="E2012" s="139">
        <v>45064</v>
      </c>
      <c r="F2012">
        <f t="shared" si="93"/>
        <v>5</v>
      </c>
      <c r="G2012" s="139">
        <v>45064</v>
      </c>
      <c r="H2012">
        <f t="shared" si="94"/>
        <v>16</v>
      </c>
      <c r="I2012" t="s">
        <v>2440</v>
      </c>
      <c r="J2012" t="str">
        <f>VLOOKUP(I2012,'C701- Recalculate'!$D$27:$D$751,1,0)</f>
        <v>069MPI1231350001</v>
      </c>
      <c r="K2012">
        <v>0</v>
      </c>
      <c r="L2012">
        <v>27123288</v>
      </c>
      <c r="M2012" s="138">
        <f t="shared" si="95"/>
        <v>-27123288</v>
      </c>
      <c r="N2012" t="s">
        <v>178</v>
      </c>
      <c r="P2012" t="s">
        <v>3839</v>
      </c>
      <c r="R2012" t="s">
        <v>3808</v>
      </c>
    </row>
    <row r="2013" spans="1:20" hidden="1">
      <c r="A2013">
        <v>2012</v>
      </c>
      <c r="B2013">
        <v>69</v>
      </c>
      <c r="D2013">
        <v>701000002</v>
      </c>
      <c r="E2013" s="139">
        <v>45065</v>
      </c>
      <c r="F2013">
        <f t="shared" si="93"/>
        <v>5</v>
      </c>
      <c r="G2013" s="139">
        <v>45065</v>
      </c>
      <c r="H2013">
        <f t="shared" si="94"/>
        <v>16</v>
      </c>
      <c r="I2013" t="s">
        <v>2393</v>
      </c>
      <c r="J2013" t="str">
        <f>VLOOKUP(I2013,'C701- Recalculate'!$D$27:$D$751,1,0)</f>
        <v>069MPI1231080002</v>
      </c>
      <c r="K2013">
        <v>0</v>
      </c>
      <c r="L2013">
        <v>62904110</v>
      </c>
      <c r="M2013" s="138">
        <f t="shared" si="95"/>
        <v>-62904110</v>
      </c>
      <c r="N2013" t="s">
        <v>178</v>
      </c>
      <c r="P2013" t="s">
        <v>3839</v>
      </c>
      <c r="R2013" t="s">
        <v>3808</v>
      </c>
    </row>
    <row r="2014" spans="1:20" hidden="1">
      <c r="A2014">
        <v>2013</v>
      </c>
      <c r="B2014">
        <v>69</v>
      </c>
      <c r="D2014">
        <v>701000002</v>
      </c>
      <c r="E2014" s="139">
        <v>45065</v>
      </c>
      <c r="F2014">
        <f t="shared" si="93"/>
        <v>5</v>
      </c>
      <c r="G2014" s="139">
        <v>45065</v>
      </c>
      <c r="H2014">
        <f t="shared" si="94"/>
        <v>16</v>
      </c>
      <c r="I2014" t="s">
        <v>2449</v>
      </c>
      <c r="J2014" t="str">
        <f>VLOOKUP(I2014,'C701- Recalculate'!$D$27:$D$751,1,0)</f>
        <v>069MPI1231390003</v>
      </c>
      <c r="K2014">
        <v>0</v>
      </c>
      <c r="L2014">
        <v>54246575</v>
      </c>
      <c r="M2014" s="138">
        <f t="shared" si="95"/>
        <v>-54246575</v>
      </c>
      <c r="N2014" t="s">
        <v>178</v>
      </c>
      <c r="P2014" t="s">
        <v>3839</v>
      </c>
      <c r="R2014" t="s">
        <v>3808</v>
      </c>
    </row>
    <row r="2015" spans="1:20" hidden="1">
      <c r="A2015">
        <v>2014</v>
      </c>
      <c r="B2015">
        <v>69</v>
      </c>
      <c r="D2015">
        <v>701000002</v>
      </c>
      <c r="E2015" s="139">
        <v>45068</v>
      </c>
      <c r="F2015">
        <f t="shared" si="93"/>
        <v>5</v>
      </c>
      <c r="G2015" s="139">
        <v>45068</v>
      </c>
      <c r="H2015">
        <f t="shared" si="94"/>
        <v>16</v>
      </c>
      <c r="I2015" t="s">
        <v>2393</v>
      </c>
      <c r="J2015" t="str">
        <f>VLOOKUP(I2015,'C701- Recalculate'!$D$27:$D$751,1,0)</f>
        <v>069MPI1231080002</v>
      </c>
      <c r="K2015">
        <v>0</v>
      </c>
      <c r="L2015">
        <v>125808219</v>
      </c>
      <c r="M2015" s="138">
        <f t="shared" si="95"/>
        <v>-125808219</v>
      </c>
      <c r="N2015" t="s">
        <v>178</v>
      </c>
      <c r="P2015" t="s">
        <v>3839</v>
      </c>
      <c r="R2015" t="s">
        <v>3808</v>
      </c>
    </row>
    <row r="2016" spans="1:20" hidden="1">
      <c r="A2016">
        <v>2015</v>
      </c>
      <c r="B2016">
        <v>69</v>
      </c>
      <c r="D2016">
        <v>701000002</v>
      </c>
      <c r="E2016" s="139">
        <v>45068</v>
      </c>
      <c r="F2016">
        <f t="shared" si="93"/>
        <v>5</v>
      </c>
      <c r="G2016" s="139">
        <v>45068</v>
      </c>
      <c r="H2016">
        <f t="shared" si="94"/>
        <v>16</v>
      </c>
      <c r="I2016" t="s">
        <v>2426</v>
      </c>
      <c r="J2016" t="str">
        <f>VLOOKUP(I2016,'C701- Recalculate'!$D$27:$D$751,1,0)</f>
        <v>069MPI1231310002</v>
      </c>
      <c r="K2016">
        <v>0</v>
      </c>
      <c r="L2016">
        <v>44520548</v>
      </c>
      <c r="M2016" s="138">
        <f t="shared" si="95"/>
        <v>-44520548</v>
      </c>
      <c r="N2016" t="s">
        <v>178</v>
      </c>
      <c r="P2016" t="s">
        <v>3839</v>
      </c>
      <c r="R2016" t="s">
        <v>3808</v>
      </c>
    </row>
    <row r="2017" spans="1:18" hidden="1">
      <c r="A2017">
        <v>2016</v>
      </c>
      <c r="B2017">
        <v>69</v>
      </c>
      <c r="D2017">
        <v>701000002</v>
      </c>
      <c r="E2017" s="139">
        <v>45068</v>
      </c>
      <c r="F2017">
        <f t="shared" si="93"/>
        <v>5</v>
      </c>
      <c r="G2017" s="139">
        <v>45068</v>
      </c>
      <c r="H2017">
        <f t="shared" si="94"/>
        <v>16</v>
      </c>
      <c r="I2017" t="s">
        <v>2426</v>
      </c>
      <c r="J2017" t="str">
        <f>VLOOKUP(I2017,'C701- Recalculate'!$D$27:$D$751,1,0)</f>
        <v>069MPI1231310002</v>
      </c>
      <c r="K2017">
        <v>0</v>
      </c>
      <c r="L2017">
        <v>89041095</v>
      </c>
      <c r="M2017" s="138">
        <f t="shared" si="95"/>
        <v>-89041095</v>
      </c>
      <c r="N2017" t="s">
        <v>178</v>
      </c>
      <c r="P2017" t="s">
        <v>3839</v>
      </c>
      <c r="R2017" t="s">
        <v>3808</v>
      </c>
    </row>
    <row r="2018" spans="1:18" hidden="1">
      <c r="A2018">
        <v>2017</v>
      </c>
      <c r="B2018">
        <v>69</v>
      </c>
      <c r="D2018">
        <v>701000002</v>
      </c>
      <c r="E2018" s="139">
        <v>45069</v>
      </c>
      <c r="F2018">
        <f t="shared" si="93"/>
        <v>5</v>
      </c>
      <c r="G2018" s="139">
        <v>45069</v>
      </c>
      <c r="H2018">
        <f t="shared" si="94"/>
        <v>16</v>
      </c>
      <c r="I2018" t="s">
        <v>2390</v>
      </c>
      <c r="J2018" t="str">
        <f>VLOOKUP(I2018,'C701- Recalculate'!$D$27:$D$751,1,0)</f>
        <v>069MPI1231080001</v>
      </c>
      <c r="K2018">
        <v>0</v>
      </c>
      <c r="L2018">
        <v>49424657</v>
      </c>
      <c r="M2018" s="138">
        <f t="shared" si="95"/>
        <v>-49424657</v>
      </c>
      <c r="N2018" t="s">
        <v>178</v>
      </c>
      <c r="P2018" t="s">
        <v>3839</v>
      </c>
      <c r="R2018" t="s">
        <v>3808</v>
      </c>
    </row>
    <row r="2019" spans="1:18" hidden="1">
      <c r="A2019">
        <v>2018</v>
      </c>
      <c r="B2019">
        <v>69</v>
      </c>
      <c r="D2019">
        <v>701000002</v>
      </c>
      <c r="E2019" s="139">
        <v>45069</v>
      </c>
      <c r="F2019">
        <f t="shared" si="93"/>
        <v>5</v>
      </c>
      <c r="G2019" s="139">
        <v>45069</v>
      </c>
      <c r="H2019">
        <f t="shared" si="94"/>
        <v>16</v>
      </c>
      <c r="I2019" t="s">
        <v>2404</v>
      </c>
      <c r="J2019" t="str">
        <f>VLOOKUP(I2019,'C701- Recalculate'!$D$27:$D$751,1,0)</f>
        <v>069MPI1231100002</v>
      </c>
      <c r="K2019">
        <v>0</v>
      </c>
      <c r="L2019">
        <v>69178083</v>
      </c>
      <c r="M2019" s="138">
        <f t="shared" si="95"/>
        <v>-69178083</v>
      </c>
      <c r="N2019" t="s">
        <v>178</v>
      </c>
      <c r="P2019" t="s">
        <v>3839</v>
      </c>
      <c r="R2019" t="s">
        <v>3808</v>
      </c>
    </row>
    <row r="2020" spans="1:18" hidden="1">
      <c r="A2020">
        <v>2019</v>
      </c>
      <c r="B2020">
        <v>69</v>
      </c>
      <c r="D2020">
        <v>701000002</v>
      </c>
      <c r="E2020" s="139">
        <v>45071</v>
      </c>
      <c r="F2020">
        <f t="shared" si="93"/>
        <v>5</v>
      </c>
      <c r="G2020" s="139">
        <v>45071</v>
      </c>
      <c r="H2020">
        <f t="shared" si="94"/>
        <v>16</v>
      </c>
      <c r="I2020" t="s">
        <v>2390</v>
      </c>
      <c r="J2020" t="str">
        <f>VLOOKUP(I2020,'C701- Recalculate'!$D$27:$D$751,1,0)</f>
        <v>069MPI1231080001</v>
      </c>
      <c r="K2020">
        <v>0</v>
      </c>
      <c r="L2020">
        <v>49424657</v>
      </c>
      <c r="M2020" s="138">
        <f t="shared" si="95"/>
        <v>-49424657</v>
      </c>
      <c r="N2020" t="s">
        <v>178</v>
      </c>
      <c r="P2020" t="s">
        <v>3839</v>
      </c>
      <c r="R2020" t="s">
        <v>3808</v>
      </c>
    </row>
    <row r="2021" spans="1:18" hidden="1">
      <c r="A2021">
        <v>2020</v>
      </c>
      <c r="B2021">
        <v>69</v>
      </c>
      <c r="D2021">
        <v>701000002</v>
      </c>
      <c r="E2021" s="139">
        <v>45072</v>
      </c>
      <c r="F2021">
        <f t="shared" si="93"/>
        <v>5</v>
      </c>
      <c r="G2021" s="139">
        <v>45072</v>
      </c>
      <c r="H2021">
        <f t="shared" si="94"/>
        <v>16</v>
      </c>
      <c r="I2021" t="s">
        <v>2423</v>
      </c>
      <c r="J2021" t="str">
        <f>VLOOKUP(I2021,'C701- Recalculate'!$D$27:$D$751,1,0)</f>
        <v>069MPI1231310001</v>
      </c>
      <c r="K2021">
        <v>0</v>
      </c>
      <c r="L2021">
        <v>44520548</v>
      </c>
      <c r="M2021" s="138">
        <f t="shared" si="95"/>
        <v>-44520548</v>
      </c>
      <c r="N2021" t="s">
        <v>178</v>
      </c>
      <c r="P2021" t="s">
        <v>3839</v>
      </c>
      <c r="R2021" t="s">
        <v>3808</v>
      </c>
    </row>
    <row r="2022" spans="1:18" hidden="1">
      <c r="A2022">
        <v>2021</v>
      </c>
      <c r="B2022">
        <v>69</v>
      </c>
      <c r="D2022">
        <v>701000002</v>
      </c>
      <c r="E2022" s="139">
        <v>45075</v>
      </c>
      <c r="F2022">
        <f t="shared" si="93"/>
        <v>5</v>
      </c>
      <c r="G2022" s="139">
        <v>45075</v>
      </c>
      <c r="H2022">
        <f t="shared" si="94"/>
        <v>16</v>
      </c>
      <c r="I2022" t="s">
        <v>2390</v>
      </c>
      <c r="J2022" t="str">
        <f>VLOOKUP(I2022,'C701- Recalculate'!$D$27:$D$751,1,0)</f>
        <v>069MPI1231080001</v>
      </c>
      <c r="K2022">
        <v>0</v>
      </c>
      <c r="L2022">
        <v>98849315</v>
      </c>
      <c r="M2022" s="138">
        <f t="shared" si="95"/>
        <v>-98849315</v>
      </c>
      <c r="N2022" t="s">
        <v>178</v>
      </c>
      <c r="P2022" t="s">
        <v>3839</v>
      </c>
      <c r="R2022" t="s">
        <v>3808</v>
      </c>
    </row>
    <row r="2023" spans="1:18" hidden="1">
      <c r="A2023">
        <v>2022</v>
      </c>
      <c r="B2023">
        <v>69</v>
      </c>
      <c r="D2023">
        <v>701000002</v>
      </c>
      <c r="E2023" s="139">
        <v>45075</v>
      </c>
      <c r="F2023">
        <f t="shared" si="93"/>
        <v>5</v>
      </c>
      <c r="G2023" s="139">
        <v>45075</v>
      </c>
      <c r="H2023">
        <f t="shared" si="94"/>
        <v>16</v>
      </c>
      <c r="I2023" t="s">
        <v>2393</v>
      </c>
      <c r="J2023" t="str">
        <f>VLOOKUP(I2023,'C701- Recalculate'!$D$27:$D$751,1,0)</f>
        <v>069MPI1231080002</v>
      </c>
      <c r="K2023">
        <v>0</v>
      </c>
      <c r="L2023">
        <v>62904110</v>
      </c>
      <c r="M2023" s="138">
        <f t="shared" si="95"/>
        <v>-62904110</v>
      </c>
      <c r="N2023" t="s">
        <v>178</v>
      </c>
      <c r="P2023" t="s">
        <v>3839</v>
      </c>
      <c r="R2023" t="s">
        <v>3808</v>
      </c>
    </row>
    <row r="2024" spans="1:18" hidden="1">
      <c r="A2024">
        <v>2023</v>
      </c>
      <c r="B2024">
        <v>69</v>
      </c>
      <c r="D2024">
        <v>701000002</v>
      </c>
      <c r="E2024" s="139">
        <v>45075</v>
      </c>
      <c r="F2024">
        <f t="shared" si="93"/>
        <v>5</v>
      </c>
      <c r="G2024" s="139">
        <v>45075</v>
      </c>
      <c r="H2024">
        <f t="shared" si="94"/>
        <v>16</v>
      </c>
      <c r="I2024" t="s">
        <v>2385</v>
      </c>
      <c r="J2024" t="str">
        <f>VLOOKUP(I2024,'C701- Recalculate'!$D$27:$D$751,1,0)</f>
        <v>069MPI1231080003</v>
      </c>
      <c r="K2024">
        <v>0</v>
      </c>
      <c r="L2024">
        <v>56164384</v>
      </c>
      <c r="M2024" s="138">
        <f t="shared" si="95"/>
        <v>-56164384</v>
      </c>
      <c r="N2024" t="s">
        <v>178</v>
      </c>
      <c r="P2024" t="s">
        <v>3839</v>
      </c>
      <c r="R2024" t="s">
        <v>3808</v>
      </c>
    </row>
    <row r="2025" spans="1:18" hidden="1">
      <c r="A2025">
        <v>2024</v>
      </c>
      <c r="B2025">
        <v>69</v>
      </c>
      <c r="D2025">
        <v>701000002</v>
      </c>
      <c r="E2025" s="139">
        <v>45075</v>
      </c>
      <c r="F2025">
        <f t="shared" si="93"/>
        <v>5</v>
      </c>
      <c r="G2025" s="139">
        <v>45075</v>
      </c>
      <c r="H2025">
        <f t="shared" si="94"/>
        <v>16</v>
      </c>
      <c r="I2025" t="s">
        <v>2396</v>
      </c>
      <c r="J2025" t="str">
        <f>VLOOKUP(I2025,'C701- Recalculate'!$D$27:$D$751,1,0)</f>
        <v>069MPI1231080004</v>
      </c>
      <c r="K2025">
        <v>0</v>
      </c>
      <c r="L2025">
        <v>110958904</v>
      </c>
      <c r="M2025" s="138">
        <f t="shared" si="95"/>
        <v>-110958904</v>
      </c>
      <c r="N2025" t="s">
        <v>178</v>
      </c>
      <c r="P2025" t="s">
        <v>3839</v>
      </c>
      <c r="R2025" t="s">
        <v>3808</v>
      </c>
    </row>
    <row r="2026" spans="1:18" hidden="1">
      <c r="A2026">
        <v>2025</v>
      </c>
      <c r="B2026">
        <v>69</v>
      </c>
      <c r="D2026">
        <v>701000002</v>
      </c>
      <c r="E2026" s="139">
        <v>45049</v>
      </c>
      <c r="F2026">
        <f t="shared" si="93"/>
        <v>5</v>
      </c>
      <c r="G2026" s="139">
        <v>45049</v>
      </c>
      <c r="H2026">
        <f t="shared" si="94"/>
        <v>16</v>
      </c>
      <c r="I2026" t="s">
        <v>2048</v>
      </c>
      <c r="J2026" t="str">
        <f>VLOOKUP(I2026,'C701- Recalculate'!$D$27:$D$751,1,0)</f>
        <v>069MPI1230460005</v>
      </c>
      <c r="K2026">
        <v>0</v>
      </c>
      <c r="L2026">
        <v>108219178</v>
      </c>
      <c r="M2026" s="138">
        <f t="shared" si="95"/>
        <v>-108219178</v>
      </c>
      <c r="N2026" t="s">
        <v>178</v>
      </c>
      <c r="P2026" t="s">
        <v>3839</v>
      </c>
      <c r="R2026" t="s">
        <v>3808</v>
      </c>
    </row>
    <row r="2027" spans="1:18" hidden="1">
      <c r="A2027">
        <v>2026</v>
      </c>
      <c r="B2027">
        <v>69</v>
      </c>
      <c r="D2027">
        <v>701000002</v>
      </c>
      <c r="E2027" s="139">
        <v>45049</v>
      </c>
      <c r="F2027">
        <f t="shared" si="93"/>
        <v>5</v>
      </c>
      <c r="G2027" s="139">
        <v>45049</v>
      </c>
      <c r="H2027">
        <f t="shared" si="94"/>
        <v>16</v>
      </c>
      <c r="I2027" t="s">
        <v>2055</v>
      </c>
      <c r="J2027" t="str">
        <f>VLOOKUP(I2027,'C701- Recalculate'!$D$27:$D$751,1,0)</f>
        <v>069MPI1230460006</v>
      </c>
      <c r="K2027">
        <v>0</v>
      </c>
      <c r="L2027">
        <v>108219178</v>
      </c>
      <c r="M2027" s="138">
        <f t="shared" si="95"/>
        <v>-108219178</v>
      </c>
      <c r="N2027" t="s">
        <v>178</v>
      </c>
      <c r="P2027" t="s">
        <v>3839</v>
      </c>
      <c r="R2027" t="s">
        <v>3808</v>
      </c>
    </row>
    <row r="2028" spans="1:18" hidden="1">
      <c r="A2028">
        <v>2027</v>
      </c>
      <c r="B2028">
        <v>69</v>
      </c>
      <c r="D2028">
        <v>701000002</v>
      </c>
      <c r="E2028" s="139">
        <v>45049</v>
      </c>
      <c r="F2028">
        <f t="shared" si="93"/>
        <v>5</v>
      </c>
      <c r="G2028" s="139">
        <v>45049</v>
      </c>
      <c r="H2028">
        <f t="shared" si="94"/>
        <v>16</v>
      </c>
      <c r="I2028" t="s">
        <v>2390</v>
      </c>
      <c r="J2028" t="str">
        <f>VLOOKUP(I2028,'C701- Recalculate'!$D$27:$D$751,1,0)</f>
        <v>069MPI1231080001</v>
      </c>
      <c r="K2028">
        <v>0</v>
      </c>
      <c r="L2028">
        <v>49424658</v>
      </c>
      <c r="M2028" s="138">
        <f t="shared" si="95"/>
        <v>-49424658</v>
      </c>
      <c r="N2028" t="s">
        <v>178</v>
      </c>
      <c r="P2028" t="s">
        <v>3839</v>
      </c>
      <c r="R2028" t="s">
        <v>3808</v>
      </c>
    </row>
    <row r="2029" spans="1:18" hidden="1">
      <c r="A2029">
        <v>2028</v>
      </c>
      <c r="B2029">
        <v>69</v>
      </c>
      <c r="D2029">
        <v>701000002</v>
      </c>
      <c r="E2029" s="139">
        <v>45049</v>
      </c>
      <c r="F2029">
        <f t="shared" si="93"/>
        <v>5</v>
      </c>
      <c r="G2029" s="139">
        <v>45049</v>
      </c>
      <c r="H2029">
        <f t="shared" si="94"/>
        <v>16</v>
      </c>
      <c r="I2029" t="s">
        <v>2390</v>
      </c>
      <c r="J2029" t="str">
        <f>VLOOKUP(I2029,'C701- Recalculate'!$D$27:$D$751,1,0)</f>
        <v>069MPI1231080001</v>
      </c>
      <c r="K2029">
        <v>0</v>
      </c>
      <c r="L2029">
        <v>98849315</v>
      </c>
      <c r="M2029" s="138">
        <f t="shared" si="95"/>
        <v>-98849315</v>
      </c>
      <c r="N2029" t="s">
        <v>178</v>
      </c>
      <c r="P2029" t="s">
        <v>3839</v>
      </c>
      <c r="R2029" t="s">
        <v>3808</v>
      </c>
    </row>
    <row r="2030" spans="1:18" hidden="1">
      <c r="A2030">
        <v>2029</v>
      </c>
      <c r="B2030">
        <v>69</v>
      </c>
      <c r="D2030">
        <v>701000002</v>
      </c>
      <c r="E2030" s="139">
        <v>45049</v>
      </c>
      <c r="F2030">
        <f t="shared" si="93"/>
        <v>5</v>
      </c>
      <c r="G2030" s="139">
        <v>45049</v>
      </c>
      <c r="H2030">
        <f t="shared" si="94"/>
        <v>16</v>
      </c>
      <c r="I2030" t="s">
        <v>2396</v>
      </c>
      <c r="J2030" t="str">
        <f>VLOOKUP(I2030,'C701- Recalculate'!$D$27:$D$751,1,0)</f>
        <v>069MPI1231080004</v>
      </c>
      <c r="K2030">
        <v>0</v>
      </c>
      <c r="L2030">
        <v>110958904</v>
      </c>
      <c r="M2030" s="138">
        <f t="shared" si="95"/>
        <v>-110958904</v>
      </c>
      <c r="N2030" t="s">
        <v>178</v>
      </c>
      <c r="P2030" t="s">
        <v>3839</v>
      </c>
      <c r="R2030" t="s">
        <v>3808</v>
      </c>
    </row>
    <row r="2031" spans="1:18" hidden="1">
      <c r="A2031">
        <v>2030</v>
      </c>
      <c r="B2031">
        <v>69</v>
      </c>
      <c r="D2031">
        <v>701000002</v>
      </c>
      <c r="E2031" s="139">
        <v>45049</v>
      </c>
      <c r="F2031">
        <f t="shared" si="93"/>
        <v>5</v>
      </c>
      <c r="G2031" s="139">
        <v>45049</v>
      </c>
      <c r="H2031">
        <f t="shared" si="94"/>
        <v>16</v>
      </c>
      <c r="I2031" t="s">
        <v>2399</v>
      </c>
      <c r="J2031" t="str">
        <f>VLOOKUP(I2031,'C701- Recalculate'!$D$27:$D$751,1,0)</f>
        <v>069MPI1231090001</v>
      </c>
      <c r="K2031">
        <v>0</v>
      </c>
      <c r="L2031">
        <v>49863013</v>
      </c>
      <c r="M2031" s="138">
        <f t="shared" si="95"/>
        <v>-49863013</v>
      </c>
      <c r="N2031" t="s">
        <v>178</v>
      </c>
      <c r="P2031" t="s">
        <v>3839</v>
      </c>
      <c r="R2031" t="s">
        <v>3808</v>
      </c>
    </row>
    <row r="2032" spans="1:18" hidden="1">
      <c r="A2032">
        <v>2031</v>
      </c>
      <c r="B2032">
        <v>69</v>
      </c>
      <c r="D2032">
        <v>701000002</v>
      </c>
      <c r="E2032" s="139">
        <v>45049</v>
      </c>
      <c r="F2032">
        <f t="shared" si="93"/>
        <v>5</v>
      </c>
      <c r="G2032" s="139">
        <v>45049</v>
      </c>
      <c r="H2032">
        <f t="shared" si="94"/>
        <v>16</v>
      </c>
      <c r="I2032" t="s">
        <v>2408</v>
      </c>
      <c r="J2032" t="str">
        <f>VLOOKUP(I2032,'C701- Recalculate'!$D$27:$D$751,1,0)</f>
        <v>069MPI1231100001</v>
      </c>
      <c r="K2032">
        <v>0</v>
      </c>
      <c r="L2032">
        <v>141095891</v>
      </c>
      <c r="M2032" s="138">
        <f t="shared" si="95"/>
        <v>-141095891</v>
      </c>
      <c r="N2032" t="s">
        <v>178</v>
      </c>
      <c r="P2032" t="s">
        <v>3839</v>
      </c>
      <c r="R2032" t="s">
        <v>3808</v>
      </c>
    </row>
    <row r="2033" spans="1:18" hidden="1">
      <c r="A2033">
        <v>2032</v>
      </c>
      <c r="B2033">
        <v>69</v>
      </c>
      <c r="D2033">
        <v>701000002</v>
      </c>
      <c r="E2033" s="139">
        <v>45076</v>
      </c>
      <c r="F2033">
        <f t="shared" si="93"/>
        <v>5</v>
      </c>
      <c r="G2033" s="139">
        <v>45076</v>
      </c>
      <c r="H2033">
        <f t="shared" si="94"/>
        <v>16</v>
      </c>
      <c r="I2033" t="s">
        <v>2385</v>
      </c>
      <c r="J2033" t="str">
        <f>VLOOKUP(I2033,'C701- Recalculate'!$D$27:$D$751,1,0)</f>
        <v>069MPI1231080003</v>
      </c>
      <c r="K2033">
        <v>0</v>
      </c>
      <c r="L2033">
        <v>56164383</v>
      </c>
      <c r="M2033" s="138">
        <f t="shared" si="95"/>
        <v>-56164383</v>
      </c>
      <c r="N2033" t="s">
        <v>178</v>
      </c>
      <c r="P2033" t="s">
        <v>3839</v>
      </c>
      <c r="R2033" t="s">
        <v>3808</v>
      </c>
    </row>
    <row r="2034" spans="1:18" hidden="1">
      <c r="A2034">
        <v>2033</v>
      </c>
      <c r="B2034">
        <v>69</v>
      </c>
      <c r="D2034">
        <v>701000002</v>
      </c>
      <c r="E2034" s="139">
        <v>45076</v>
      </c>
      <c r="F2034">
        <f t="shared" si="93"/>
        <v>5</v>
      </c>
      <c r="G2034" s="139">
        <v>45076</v>
      </c>
      <c r="H2034">
        <f t="shared" si="94"/>
        <v>16</v>
      </c>
      <c r="I2034" t="s">
        <v>2404</v>
      </c>
      <c r="J2034" t="str">
        <f>VLOOKUP(I2034,'C701- Recalculate'!$D$27:$D$751,1,0)</f>
        <v>069MPI1231100002</v>
      </c>
      <c r="K2034">
        <v>0</v>
      </c>
      <c r="L2034">
        <v>69178082</v>
      </c>
      <c r="M2034" s="138">
        <f t="shared" si="95"/>
        <v>-69178082</v>
      </c>
      <c r="N2034" t="s">
        <v>178</v>
      </c>
      <c r="P2034" t="s">
        <v>3839</v>
      </c>
      <c r="R2034" t="s">
        <v>3808</v>
      </c>
    </row>
    <row r="2035" spans="1:18" hidden="1">
      <c r="A2035">
        <v>2034</v>
      </c>
      <c r="B2035">
        <v>69</v>
      </c>
      <c r="D2035">
        <v>701000002</v>
      </c>
      <c r="E2035" s="139">
        <v>45077</v>
      </c>
      <c r="F2035">
        <f t="shared" si="93"/>
        <v>5</v>
      </c>
      <c r="G2035" s="139">
        <v>45077</v>
      </c>
      <c r="H2035">
        <f t="shared" si="94"/>
        <v>16</v>
      </c>
      <c r="I2035" t="s">
        <v>2416</v>
      </c>
      <c r="J2035" t="str">
        <f>VLOOKUP(I2035,'C701- Recalculate'!$D$27:$D$751,1,0)</f>
        <v>069MPI1231140001</v>
      </c>
      <c r="K2035">
        <v>0</v>
      </c>
      <c r="L2035">
        <v>56438356</v>
      </c>
      <c r="M2035" s="138">
        <f t="shared" si="95"/>
        <v>-56438356</v>
      </c>
      <c r="N2035" t="s">
        <v>178</v>
      </c>
      <c r="P2035" t="s">
        <v>3839</v>
      </c>
      <c r="R2035" t="s">
        <v>3808</v>
      </c>
    </row>
    <row r="2036" spans="1:18" hidden="1">
      <c r="A2036">
        <v>2035</v>
      </c>
      <c r="B2036">
        <v>69</v>
      </c>
      <c r="D2036">
        <v>701000002</v>
      </c>
      <c r="E2036" s="139">
        <v>45050</v>
      </c>
      <c r="F2036">
        <f t="shared" si="93"/>
        <v>5</v>
      </c>
      <c r="G2036" s="139">
        <v>45050</v>
      </c>
      <c r="H2036">
        <f t="shared" si="94"/>
        <v>16</v>
      </c>
      <c r="I2036" t="s">
        <v>1893</v>
      </c>
      <c r="J2036" t="str">
        <f>VLOOKUP(I2036,'C701- Recalculate'!$D$27:$D$751,1,0)</f>
        <v>069MPI1230390003</v>
      </c>
      <c r="K2036">
        <v>0</v>
      </c>
      <c r="L2036">
        <v>48493151</v>
      </c>
      <c r="M2036" s="138">
        <f t="shared" si="95"/>
        <v>-48493151</v>
      </c>
      <c r="N2036" t="s">
        <v>178</v>
      </c>
      <c r="P2036" t="s">
        <v>3839</v>
      </c>
      <c r="R2036" t="s">
        <v>3808</v>
      </c>
    </row>
    <row r="2037" spans="1:18" hidden="1">
      <c r="A2037">
        <v>2036</v>
      </c>
      <c r="B2037">
        <v>69</v>
      </c>
      <c r="D2037">
        <v>701000002</v>
      </c>
      <c r="E2037" s="139">
        <v>45051</v>
      </c>
      <c r="F2037">
        <f t="shared" si="93"/>
        <v>5</v>
      </c>
      <c r="G2037" s="139">
        <v>45051</v>
      </c>
      <c r="H2037">
        <f t="shared" si="94"/>
        <v>16</v>
      </c>
      <c r="I2037" t="s">
        <v>2385</v>
      </c>
      <c r="J2037" t="str">
        <f>VLOOKUP(I2037,'C701- Recalculate'!$D$27:$D$751,1,0)</f>
        <v>069MPI1231080003</v>
      </c>
      <c r="K2037">
        <v>0</v>
      </c>
      <c r="L2037">
        <v>56164383</v>
      </c>
      <c r="M2037" s="138">
        <f t="shared" si="95"/>
        <v>-56164383</v>
      </c>
      <c r="N2037" t="s">
        <v>178</v>
      </c>
      <c r="P2037" t="s">
        <v>3839</v>
      </c>
      <c r="R2037" t="s">
        <v>3808</v>
      </c>
    </row>
    <row r="2038" spans="1:18" hidden="1">
      <c r="A2038">
        <v>2037</v>
      </c>
      <c r="B2038">
        <v>69</v>
      </c>
      <c r="D2038">
        <v>701000002</v>
      </c>
      <c r="E2038" s="139">
        <v>45051</v>
      </c>
      <c r="F2038">
        <f t="shared" si="93"/>
        <v>5</v>
      </c>
      <c r="G2038" s="139">
        <v>45051</v>
      </c>
      <c r="H2038">
        <f t="shared" si="94"/>
        <v>16</v>
      </c>
      <c r="I2038" t="s">
        <v>2416</v>
      </c>
      <c r="J2038" t="str">
        <f>VLOOKUP(I2038,'C701- Recalculate'!$D$27:$D$751,1,0)</f>
        <v>069MPI1231140001</v>
      </c>
      <c r="K2038">
        <v>0</v>
      </c>
      <c r="L2038">
        <v>56438356</v>
      </c>
      <c r="M2038" s="138">
        <f t="shared" si="95"/>
        <v>-56438356</v>
      </c>
      <c r="N2038" t="s">
        <v>178</v>
      </c>
      <c r="P2038" t="s">
        <v>3839</v>
      </c>
      <c r="R2038" t="s">
        <v>3808</v>
      </c>
    </row>
    <row r="2039" spans="1:18" hidden="1">
      <c r="A2039">
        <v>2038</v>
      </c>
      <c r="B2039">
        <v>69</v>
      </c>
      <c r="D2039">
        <v>701000002</v>
      </c>
      <c r="E2039" s="139">
        <v>45054</v>
      </c>
      <c r="F2039">
        <f t="shared" si="93"/>
        <v>5</v>
      </c>
      <c r="G2039" s="139">
        <v>45054</v>
      </c>
      <c r="H2039">
        <f t="shared" si="94"/>
        <v>16</v>
      </c>
      <c r="I2039" t="s">
        <v>1890</v>
      </c>
      <c r="J2039" t="str">
        <f>VLOOKUP(I2039,'C701- Recalculate'!$D$27:$D$751,1,0)</f>
        <v>069MPI1230390002</v>
      </c>
      <c r="K2039">
        <v>0</v>
      </c>
      <c r="L2039">
        <v>48493151</v>
      </c>
      <c r="M2039" s="138">
        <f t="shared" si="95"/>
        <v>-48493151</v>
      </c>
      <c r="N2039" t="s">
        <v>178</v>
      </c>
      <c r="P2039" t="s">
        <v>3839</v>
      </c>
      <c r="R2039" t="s">
        <v>3808</v>
      </c>
    </row>
    <row r="2040" spans="1:18" hidden="1">
      <c r="A2040">
        <v>2039</v>
      </c>
      <c r="B2040">
        <v>69</v>
      </c>
      <c r="D2040">
        <v>701000002</v>
      </c>
      <c r="E2040" s="139">
        <v>45054</v>
      </c>
      <c r="F2040">
        <f t="shared" si="93"/>
        <v>5</v>
      </c>
      <c r="G2040" s="139">
        <v>45054</v>
      </c>
      <c r="H2040">
        <f t="shared" si="94"/>
        <v>16</v>
      </c>
      <c r="I2040" t="s">
        <v>1893</v>
      </c>
      <c r="J2040" t="str">
        <f>VLOOKUP(I2040,'C701- Recalculate'!$D$27:$D$751,1,0)</f>
        <v>069MPI1230390003</v>
      </c>
      <c r="K2040">
        <v>0</v>
      </c>
      <c r="L2040">
        <v>96986301</v>
      </c>
      <c r="M2040" s="138">
        <f t="shared" si="95"/>
        <v>-96986301</v>
      </c>
      <c r="N2040" t="s">
        <v>178</v>
      </c>
      <c r="P2040" t="s">
        <v>3839</v>
      </c>
      <c r="R2040" t="s">
        <v>3808</v>
      </c>
    </row>
    <row r="2041" spans="1:18" hidden="1">
      <c r="A2041">
        <v>2040</v>
      </c>
      <c r="B2041">
        <v>69</v>
      </c>
      <c r="D2041">
        <v>701000002</v>
      </c>
      <c r="E2041" s="139">
        <v>45054</v>
      </c>
      <c r="F2041">
        <f t="shared" si="93"/>
        <v>5</v>
      </c>
      <c r="G2041" s="139">
        <v>45054</v>
      </c>
      <c r="H2041">
        <f t="shared" si="94"/>
        <v>16</v>
      </c>
      <c r="I2041" t="s">
        <v>2183</v>
      </c>
      <c r="J2041" t="str">
        <f>VLOOKUP(I2041,'C701- Recalculate'!$D$27:$D$751,1,0)</f>
        <v>069MPI1230520006</v>
      </c>
      <c r="K2041">
        <v>0</v>
      </c>
      <c r="L2041">
        <v>56164383</v>
      </c>
      <c r="M2041" s="138">
        <f t="shared" si="95"/>
        <v>-56164383</v>
      </c>
      <c r="N2041" t="s">
        <v>178</v>
      </c>
      <c r="P2041" t="s">
        <v>3839</v>
      </c>
      <c r="R2041" t="s">
        <v>3808</v>
      </c>
    </row>
    <row r="2042" spans="1:18" hidden="1">
      <c r="A2042">
        <v>2041</v>
      </c>
      <c r="B2042">
        <v>69</v>
      </c>
      <c r="D2042">
        <v>701000002</v>
      </c>
      <c r="E2042" s="139">
        <v>45054</v>
      </c>
      <c r="F2042">
        <f t="shared" si="93"/>
        <v>5</v>
      </c>
      <c r="G2042" s="139">
        <v>45054</v>
      </c>
      <c r="H2042">
        <f t="shared" si="94"/>
        <v>16</v>
      </c>
      <c r="I2042" t="s">
        <v>2390</v>
      </c>
      <c r="J2042" t="str">
        <f>VLOOKUP(I2042,'C701- Recalculate'!$D$27:$D$751,1,0)</f>
        <v>069MPI1231080001</v>
      </c>
      <c r="K2042">
        <v>0</v>
      </c>
      <c r="L2042">
        <v>98849315</v>
      </c>
      <c r="M2042" s="138">
        <f t="shared" si="95"/>
        <v>-98849315</v>
      </c>
      <c r="N2042" t="s">
        <v>178</v>
      </c>
      <c r="P2042" t="s">
        <v>3839</v>
      </c>
      <c r="R2042" t="s">
        <v>3808</v>
      </c>
    </row>
    <row r="2043" spans="1:18" hidden="1">
      <c r="A2043">
        <v>2042</v>
      </c>
      <c r="B2043">
        <v>69</v>
      </c>
      <c r="D2043">
        <v>701000002</v>
      </c>
      <c r="E2043" s="139">
        <v>45054</v>
      </c>
      <c r="F2043">
        <f t="shared" si="93"/>
        <v>5</v>
      </c>
      <c r="G2043" s="139">
        <v>45054</v>
      </c>
      <c r="H2043">
        <f t="shared" si="94"/>
        <v>16</v>
      </c>
      <c r="I2043" t="s">
        <v>2396</v>
      </c>
      <c r="J2043" t="str">
        <f>VLOOKUP(I2043,'C701- Recalculate'!$D$27:$D$751,1,0)</f>
        <v>069MPI1231080004</v>
      </c>
      <c r="K2043">
        <v>0</v>
      </c>
      <c r="L2043">
        <v>110958904</v>
      </c>
      <c r="M2043" s="138">
        <f t="shared" si="95"/>
        <v>-110958904</v>
      </c>
      <c r="N2043" t="s">
        <v>178</v>
      </c>
      <c r="P2043" t="s">
        <v>3839</v>
      </c>
      <c r="R2043" t="s">
        <v>3808</v>
      </c>
    </row>
    <row r="2044" spans="1:18" hidden="1">
      <c r="A2044">
        <v>2043</v>
      </c>
      <c r="B2044">
        <v>69</v>
      </c>
      <c r="D2044">
        <v>701000002</v>
      </c>
      <c r="E2044" s="139">
        <v>45054</v>
      </c>
      <c r="F2044">
        <f t="shared" si="93"/>
        <v>5</v>
      </c>
      <c r="G2044" s="139">
        <v>45054</v>
      </c>
      <c r="H2044">
        <f t="shared" si="94"/>
        <v>16</v>
      </c>
      <c r="I2044" t="s">
        <v>2408</v>
      </c>
      <c r="J2044" t="str">
        <f>VLOOKUP(I2044,'C701- Recalculate'!$D$27:$D$751,1,0)</f>
        <v>069MPI1231100001</v>
      </c>
      <c r="K2044">
        <v>0</v>
      </c>
      <c r="L2044">
        <v>141095891</v>
      </c>
      <c r="M2044" s="138">
        <f t="shared" si="95"/>
        <v>-141095891</v>
      </c>
      <c r="N2044" t="s">
        <v>178</v>
      </c>
      <c r="P2044" t="s">
        <v>3839</v>
      </c>
      <c r="R2044" t="s">
        <v>3808</v>
      </c>
    </row>
    <row r="2045" spans="1:18" hidden="1">
      <c r="A2045">
        <v>2044</v>
      </c>
      <c r="B2045">
        <v>69</v>
      </c>
      <c r="D2045">
        <v>701000002</v>
      </c>
      <c r="E2045" s="139">
        <v>45055</v>
      </c>
      <c r="F2045">
        <f t="shared" si="93"/>
        <v>5</v>
      </c>
      <c r="G2045" s="139">
        <v>45055</v>
      </c>
      <c r="H2045">
        <f t="shared" si="94"/>
        <v>16</v>
      </c>
      <c r="I2045" t="s">
        <v>2171</v>
      </c>
      <c r="J2045" t="str">
        <f>VLOOKUP(I2045,'C701- Recalculate'!$D$27:$D$751,1,0)</f>
        <v>069MPI1230520007</v>
      </c>
      <c r="K2045">
        <v>0</v>
      </c>
      <c r="L2045">
        <v>56164384</v>
      </c>
      <c r="M2045" s="138">
        <f t="shared" si="95"/>
        <v>-56164384</v>
      </c>
      <c r="N2045" t="s">
        <v>178</v>
      </c>
      <c r="P2045" t="s">
        <v>3839</v>
      </c>
      <c r="R2045" t="s">
        <v>3808</v>
      </c>
    </row>
    <row r="2046" spans="1:18" hidden="1">
      <c r="A2046">
        <v>2045</v>
      </c>
      <c r="B2046">
        <v>69</v>
      </c>
      <c r="D2046">
        <v>701000002</v>
      </c>
      <c r="E2046" s="139">
        <v>45055</v>
      </c>
      <c r="F2046">
        <f t="shared" si="93"/>
        <v>5</v>
      </c>
      <c r="G2046" s="139">
        <v>45055</v>
      </c>
      <c r="H2046">
        <f t="shared" si="94"/>
        <v>16</v>
      </c>
      <c r="I2046" t="s">
        <v>2396</v>
      </c>
      <c r="J2046" t="str">
        <f>VLOOKUP(I2046,'C701- Recalculate'!$D$27:$D$751,1,0)</f>
        <v>069MPI1231080004</v>
      </c>
      <c r="K2046">
        <v>0</v>
      </c>
      <c r="L2046">
        <v>55479452</v>
      </c>
      <c r="M2046" s="138">
        <f t="shared" si="95"/>
        <v>-55479452</v>
      </c>
      <c r="N2046" t="s">
        <v>178</v>
      </c>
      <c r="P2046" t="s">
        <v>3839</v>
      </c>
      <c r="R2046" t="s">
        <v>3808</v>
      </c>
    </row>
    <row r="2047" spans="1:18" hidden="1">
      <c r="A2047">
        <v>2046</v>
      </c>
      <c r="B2047">
        <v>69</v>
      </c>
      <c r="D2047">
        <v>701000002</v>
      </c>
      <c r="E2047" s="139">
        <v>45078</v>
      </c>
      <c r="F2047">
        <f t="shared" si="93"/>
        <v>6</v>
      </c>
      <c r="G2047" s="139">
        <v>45078</v>
      </c>
      <c r="H2047">
        <f t="shared" si="94"/>
        <v>16</v>
      </c>
      <c r="I2047" t="s">
        <v>2423</v>
      </c>
      <c r="J2047" t="str">
        <f>VLOOKUP(I2047,'C701- Recalculate'!$D$27:$D$751,1,0)</f>
        <v>069MPI1231310001</v>
      </c>
      <c r="K2047">
        <v>0</v>
      </c>
      <c r="L2047">
        <v>44520548</v>
      </c>
      <c r="M2047" s="138">
        <f t="shared" si="95"/>
        <v>-44520548</v>
      </c>
      <c r="N2047" t="s">
        <v>178</v>
      </c>
      <c r="P2047" t="s">
        <v>3839</v>
      </c>
      <c r="R2047" t="s">
        <v>3808</v>
      </c>
    </row>
    <row r="2048" spans="1:18" hidden="1">
      <c r="A2048">
        <v>2047</v>
      </c>
      <c r="B2048">
        <v>69</v>
      </c>
      <c r="D2048">
        <v>701000002</v>
      </c>
      <c r="E2048" s="139">
        <v>45078</v>
      </c>
      <c r="F2048">
        <f t="shared" si="93"/>
        <v>6</v>
      </c>
      <c r="G2048" s="139">
        <v>45078</v>
      </c>
      <c r="H2048">
        <f t="shared" si="94"/>
        <v>16</v>
      </c>
      <c r="I2048" t="s">
        <v>2446</v>
      </c>
      <c r="J2048" t="str">
        <f>VLOOKUP(I2048,'C701- Recalculate'!$D$27:$D$751,1,0)</f>
        <v>069MPI1231370002</v>
      </c>
      <c r="K2048">
        <v>0</v>
      </c>
      <c r="L2048">
        <v>52602740</v>
      </c>
      <c r="M2048" s="138">
        <f t="shared" si="95"/>
        <v>-52602740</v>
      </c>
      <c r="N2048" t="s">
        <v>178</v>
      </c>
      <c r="P2048" t="s">
        <v>3839</v>
      </c>
      <c r="R2048" t="s">
        <v>3808</v>
      </c>
    </row>
    <row r="2049" spans="1:18" hidden="1">
      <c r="A2049">
        <v>2048</v>
      </c>
      <c r="B2049">
        <v>69</v>
      </c>
      <c r="D2049">
        <v>701000002</v>
      </c>
      <c r="E2049" s="139">
        <v>45089</v>
      </c>
      <c r="F2049">
        <f t="shared" si="93"/>
        <v>6</v>
      </c>
      <c r="G2049" s="139">
        <v>45089</v>
      </c>
      <c r="H2049">
        <f t="shared" si="94"/>
        <v>16</v>
      </c>
      <c r="I2049" t="s">
        <v>2423</v>
      </c>
      <c r="J2049" t="str">
        <f>VLOOKUP(I2049,'C701- Recalculate'!$D$27:$D$751,1,0)</f>
        <v>069MPI1231310001</v>
      </c>
      <c r="K2049">
        <v>0</v>
      </c>
      <c r="L2049">
        <v>89041096</v>
      </c>
      <c r="M2049" s="138">
        <f t="shared" si="95"/>
        <v>-89041096</v>
      </c>
      <c r="N2049" t="s">
        <v>178</v>
      </c>
      <c r="P2049" t="s">
        <v>3839</v>
      </c>
      <c r="R2049" t="s">
        <v>3808</v>
      </c>
    </row>
    <row r="2050" spans="1:18" hidden="1">
      <c r="A2050">
        <v>2049</v>
      </c>
      <c r="B2050">
        <v>69</v>
      </c>
      <c r="D2050">
        <v>701000002</v>
      </c>
      <c r="E2050" s="139">
        <v>45090</v>
      </c>
      <c r="F2050">
        <f t="shared" si="93"/>
        <v>6</v>
      </c>
      <c r="G2050" s="139">
        <v>45090</v>
      </c>
      <c r="H2050">
        <f t="shared" si="94"/>
        <v>16</v>
      </c>
      <c r="I2050" t="s">
        <v>2396</v>
      </c>
      <c r="J2050" t="str">
        <f>VLOOKUP(I2050,'C701- Recalculate'!$D$27:$D$751,1,0)</f>
        <v>069MPI1231080004</v>
      </c>
      <c r="K2050">
        <v>0</v>
      </c>
      <c r="L2050">
        <v>55479452</v>
      </c>
      <c r="M2050" s="138">
        <f t="shared" si="95"/>
        <v>-55479452</v>
      </c>
      <c r="N2050" t="s">
        <v>178</v>
      </c>
      <c r="P2050" t="s">
        <v>3839</v>
      </c>
      <c r="R2050" t="s">
        <v>3808</v>
      </c>
    </row>
    <row r="2051" spans="1:18" hidden="1">
      <c r="A2051">
        <v>2050</v>
      </c>
      <c r="B2051">
        <v>69</v>
      </c>
      <c r="D2051">
        <v>701000002</v>
      </c>
      <c r="E2051" s="139">
        <v>45091</v>
      </c>
      <c r="F2051">
        <f t="shared" ref="F2051:F2114" si="96">MONTH(E2051)</f>
        <v>6</v>
      </c>
      <c r="G2051" s="139">
        <v>45091</v>
      </c>
      <c r="H2051">
        <f t="shared" ref="H2051:H2114" si="97">LEN(I2051)</f>
        <v>16</v>
      </c>
      <c r="I2051" t="s">
        <v>2385</v>
      </c>
      <c r="J2051" t="str">
        <f>VLOOKUP(I2051,'C701- Recalculate'!$D$27:$D$751,1,0)</f>
        <v>069MPI1231080003</v>
      </c>
      <c r="K2051">
        <v>0</v>
      </c>
      <c r="L2051">
        <v>56164384</v>
      </c>
      <c r="M2051" s="138">
        <f t="shared" ref="M2051:M2114" si="98">K2051-L2051</f>
        <v>-56164384</v>
      </c>
      <c r="N2051" t="s">
        <v>178</v>
      </c>
      <c r="P2051" t="s">
        <v>3839</v>
      </c>
      <c r="R2051" t="s">
        <v>3808</v>
      </c>
    </row>
    <row r="2052" spans="1:18" hidden="1">
      <c r="A2052">
        <v>2051</v>
      </c>
      <c r="B2052">
        <v>69</v>
      </c>
      <c r="D2052">
        <v>701000002</v>
      </c>
      <c r="E2052" s="139">
        <v>45092</v>
      </c>
      <c r="F2052">
        <f t="shared" si="96"/>
        <v>6</v>
      </c>
      <c r="G2052" s="139">
        <v>45092</v>
      </c>
      <c r="H2052">
        <f t="shared" si="97"/>
        <v>16</v>
      </c>
      <c r="I2052" t="s">
        <v>2446</v>
      </c>
      <c r="J2052" t="str">
        <f>VLOOKUP(I2052,'C701- Recalculate'!$D$27:$D$751,1,0)</f>
        <v>069MPI1231370002</v>
      </c>
      <c r="K2052">
        <v>0</v>
      </c>
      <c r="L2052">
        <v>52602740</v>
      </c>
      <c r="M2052" s="138">
        <f t="shared" si="98"/>
        <v>-52602740</v>
      </c>
      <c r="N2052" t="s">
        <v>178</v>
      </c>
      <c r="P2052" t="s">
        <v>3839</v>
      </c>
      <c r="R2052" t="s">
        <v>3808</v>
      </c>
    </row>
    <row r="2053" spans="1:18" hidden="1">
      <c r="A2053">
        <v>2052</v>
      </c>
      <c r="B2053">
        <v>69</v>
      </c>
      <c r="D2053">
        <v>701000002</v>
      </c>
      <c r="E2053" s="139">
        <v>45093</v>
      </c>
      <c r="F2053">
        <f t="shared" si="96"/>
        <v>6</v>
      </c>
      <c r="G2053" s="139">
        <v>45093</v>
      </c>
      <c r="H2053">
        <f t="shared" si="97"/>
        <v>16</v>
      </c>
      <c r="I2053" t="s">
        <v>2396</v>
      </c>
      <c r="J2053" t="str">
        <f>VLOOKUP(I2053,'C701- Recalculate'!$D$27:$D$751,1,0)</f>
        <v>069MPI1231080004</v>
      </c>
      <c r="K2053">
        <v>0</v>
      </c>
      <c r="L2053">
        <v>55479452</v>
      </c>
      <c r="M2053" s="138">
        <f t="shared" si="98"/>
        <v>-55479452</v>
      </c>
      <c r="N2053" t="s">
        <v>178</v>
      </c>
      <c r="P2053" t="s">
        <v>3839</v>
      </c>
      <c r="R2053" t="s">
        <v>3808</v>
      </c>
    </row>
    <row r="2054" spans="1:18" hidden="1">
      <c r="A2054">
        <v>2053</v>
      </c>
      <c r="B2054">
        <v>69</v>
      </c>
      <c r="D2054">
        <v>701000002</v>
      </c>
      <c r="E2054" s="139">
        <v>45093</v>
      </c>
      <c r="F2054">
        <f t="shared" si="96"/>
        <v>6</v>
      </c>
      <c r="G2054" s="139">
        <v>45093</v>
      </c>
      <c r="H2054">
        <f t="shared" si="97"/>
        <v>16</v>
      </c>
      <c r="I2054" t="s">
        <v>2404</v>
      </c>
      <c r="J2054" t="str">
        <f>VLOOKUP(I2054,'C701- Recalculate'!$D$27:$D$751,1,0)</f>
        <v>069MPI1231100002</v>
      </c>
      <c r="K2054">
        <v>0</v>
      </c>
      <c r="L2054">
        <v>69178082</v>
      </c>
      <c r="M2054" s="138">
        <f t="shared" si="98"/>
        <v>-69178082</v>
      </c>
      <c r="N2054" t="s">
        <v>178</v>
      </c>
      <c r="P2054" t="s">
        <v>3839</v>
      </c>
      <c r="R2054" t="s">
        <v>3808</v>
      </c>
    </row>
    <row r="2055" spans="1:18" hidden="1">
      <c r="A2055">
        <v>2054</v>
      </c>
      <c r="B2055">
        <v>69</v>
      </c>
      <c r="D2055">
        <v>701000002</v>
      </c>
      <c r="E2055" s="139">
        <v>45093</v>
      </c>
      <c r="F2055">
        <f t="shared" si="96"/>
        <v>6</v>
      </c>
      <c r="G2055" s="139">
        <v>45093</v>
      </c>
      <c r="H2055">
        <f t="shared" si="97"/>
        <v>16</v>
      </c>
      <c r="I2055" t="s">
        <v>2443</v>
      </c>
      <c r="J2055" t="str">
        <f>VLOOKUP(I2055,'C701- Recalculate'!$D$27:$D$751,1,0)</f>
        <v>069MPI1231370001</v>
      </c>
      <c r="K2055">
        <v>0</v>
      </c>
      <c r="L2055">
        <v>35068493</v>
      </c>
      <c r="M2055" s="138">
        <f t="shared" si="98"/>
        <v>-35068493</v>
      </c>
      <c r="N2055" t="s">
        <v>178</v>
      </c>
      <c r="P2055" t="s">
        <v>3839</v>
      </c>
      <c r="R2055" t="s">
        <v>3808</v>
      </c>
    </row>
    <row r="2056" spans="1:18" hidden="1">
      <c r="A2056">
        <v>2055</v>
      </c>
      <c r="B2056">
        <v>69</v>
      </c>
      <c r="D2056">
        <v>701000002</v>
      </c>
      <c r="E2056" s="139">
        <v>45096</v>
      </c>
      <c r="F2056">
        <f t="shared" si="96"/>
        <v>6</v>
      </c>
      <c r="G2056" s="139">
        <v>45096</v>
      </c>
      <c r="H2056">
        <f t="shared" si="97"/>
        <v>16</v>
      </c>
      <c r="I2056" t="s">
        <v>2390</v>
      </c>
      <c r="J2056" t="str">
        <f>VLOOKUP(I2056,'C701- Recalculate'!$D$27:$D$751,1,0)</f>
        <v>069MPI1231080001</v>
      </c>
      <c r="K2056">
        <v>0</v>
      </c>
      <c r="L2056">
        <v>49424658</v>
      </c>
      <c r="M2056" s="138">
        <f t="shared" si="98"/>
        <v>-49424658</v>
      </c>
      <c r="N2056" t="s">
        <v>178</v>
      </c>
      <c r="P2056" t="s">
        <v>3839</v>
      </c>
      <c r="R2056" t="s">
        <v>3808</v>
      </c>
    </row>
    <row r="2057" spans="1:18" hidden="1">
      <c r="A2057">
        <v>2056</v>
      </c>
      <c r="B2057">
        <v>69</v>
      </c>
      <c r="D2057">
        <v>701000002</v>
      </c>
      <c r="E2057" s="139">
        <v>45096</v>
      </c>
      <c r="F2057">
        <f t="shared" si="96"/>
        <v>6</v>
      </c>
      <c r="G2057" s="139">
        <v>45096</v>
      </c>
      <c r="H2057">
        <f t="shared" si="97"/>
        <v>16</v>
      </c>
      <c r="I2057" t="s">
        <v>2408</v>
      </c>
      <c r="J2057" t="str">
        <f>VLOOKUP(I2057,'C701- Recalculate'!$D$27:$D$751,1,0)</f>
        <v>069MPI1231100001</v>
      </c>
      <c r="K2057">
        <v>0</v>
      </c>
      <c r="L2057">
        <v>70547946</v>
      </c>
      <c r="M2057" s="138">
        <f t="shared" si="98"/>
        <v>-70547946</v>
      </c>
      <c r="N2057" t="s">
        <v>178</v>
      </c>
      <c r="P2057" t="s">
        <v>3839</v>
      </c>
      <c r="R2057" t="s">
        <v>3808</v>
      </c>
    </row>
    <row r="2058" spans="1:18" hidden="1">
      <c r="A2058">
        <v>2057</v>
      </c>
      <c r="B2058">
        <v>69</v>
      </c>
      <c r="D2058">
        <v>701000002</v>
      </c>
      <c r="E2058" s="139">
        <v>45005</v>
      </c>
      <c r="F2058">
        <f t="shared" si="96"/>
        <v>3</v>
      </c>
      <c r="G2058" s="139">
        <v>45005</v>
      </c>
      <c r="H2058">
        <f t="shared" si="97"/>
        <v>16</v>
      </c>
      <c r="I2058" t="s">
        <v>2055</v>
      </c>
      <c r="J2058" t="str">
        <f>VLOOKUP(I2058,'C701- Recalculate'!$D$27:$D$751,1,0)</f>
        <v>069MPI1230460006</v>
      </c>
      <c r="K2058">
        <v>0</v>
      </c>
      <c r="L2058">
        <v>54109589</v>
      </c>
      <c r="M2058" s="138">
        <f t="shared" si="98"/>
        <v>-54109589</v>
      </c>
      <c r="N2058" t="s">
        <v>178</v>
      </c>
      <c r="P2058" t="s">
        <v>3839</v>
      </c>
      <c r="R2058" t="s">
        <v>3808</v>
      </c>
    </row>
    <row r="2059" spans="1:18" hidden="1">
      <c r="A2059">
        <v>2058</v>
      </c>
      <c r="B2059">
        <v>69</v>
      </c>
      <c r="D2059">
        <v>701000002</v>
      </c>
      <c r="E2059" s="139">
        <v>45005</v>
      </c>
      <c r="F2059">
        <f t="shared" si="96"/>
        <v>3</v>
      </c>
      <c r="G2059" s="139">
        <v>45005</v>
      </c>
      <c r="H2059">
        <f t="shared" si="97"/>
        <v>16</v>
      </c>
      <c r="I2059" t="s">
        <v>2261</v>
      </c>
      <c r="J2059" t="str">
        <f>VLOOKUP(I2059,'C701- Recalculate'!$D$27:$D$751,1,0)</f>
        <v>069MPI1230730001</v>
      </c>
      <c r="K2059">
        <v>0</v>
      </c>
      <c r="L2059">
        <v>29315068</v>
      </c>
      <c r="M2059" s="138">
        <f t="shared" si="98"/>
        <v>-29315068</v>
      </c>
      <c r="N2059" t="s">
        <v>178</v>
      </c>
      <c r="P2059" t="s">
        <v>3839</v>
      </c>
      <c r="R2059" t="s">
        <v>3808</v>
      </c>
    </row>
    <row r="2060" spans="1:18" hidden="1">
      <c r="A2060">
        <v>2059</v>
      </c>
      <c r="B2060">
        <v>69</v>
      </c>
      <c r="D2060">
        <v>701000002</v>
      </c>
      <c r="E2060" s="139">
        <v>45005</v>
      </c>
      <c r="F2060">
        <f t="shared" si="96"/>
        <v>3</v>
      </c>
      <c r="G2060" s="139">
        <v>45005</v>
      </c>
      <c r="H2060">
        <f t="shared" si="97"/>
        <v>16</v>
      </c>
      <c r="I2060" t="s">
        <v>2273</v>
      </c>
      <c r="J2060" t="str">
        <f>VLOOKUP(I2060,'C701- Recalculate'!$D$27:$D$751,1,0)</f>
        <v>069MPI1230760004</v>
      </c>
      <c r="K2060">
        <v>0</v>
      </c>
      <c r="L2060">
        <v>100000000</v>
      </c>
      <c r="M2060" s="138">
        <f t="shared" si="98"/>
        <v>-100000000</v>
      </c>
      <c r="N2060" t="s">
        <v>178</v>
      </c>
      <c r="P2060" t="s">
        <v>3839</v>
      </c>
      <c r="R2060" t="s">
        <v>3808</v>
      </c>
    </row>
    <row r="2061" spans="1:18" hidden="1">
      <c r="A2061">
        <v>2060</v>
      </c>
      <c r="B2061">
        <v>69</v>
      </c>
      <c r="D2061">
        <v>701000002</v>
      </c>
      <c r="E2061" s="139">
        <v>45005</v>
      </c>
      <c r="F2061">
        <f t="shared" si="96"/>
        <v>3</v>
      </c>
      <c r="G2061" s="139">
        <v>45005</v>
      </c>
      <c r="H2061">
        <f t="shared" si="97"/>
        <v>16</v>
      </c>
      <c r="I2061" t="s">
        <v>2289</v>
      </c>
      <c r="J2061" t="str">
        <f>VLOOKUP(I2061,'C701- Recalculate'!$D$27:$D$751,1,0)</f>
        <v>069MPI1230790002</v>
      </c>
      <c r="K2061">
        <v>0</v>
      </c>
      <c r="L2061">
        <v>36986301</v>
      </c>
      <c r="M2061" s="138">
        <f t="shared" si="98"/>
        <v>-36986301</v>
      </c>
      <c r="N2061" t="s">
        <v>178</v>
      </c>
      <c r="P2061" t="s">
        <v>3839</v>
      </c>
      <c r="R2061" t="s">
        <v>3808</v>
      </c>
    </row>
    <row r="2062" spans="1:18" hidden="1">
      <c r="A2062">
        <v>2061</v>
      </c>
      <c r="B2062">
        <v>69</v>
      </c>
      <c r="D2062">
        <v>701000002</v>
      </c>
      <c r="E2062" s="139">
        <v>45006</v>
      </c>
      <c r="F2062">
        <f t="shared" si="96"/>
        <v>3</v>
      </c>
      <c r="G2062" s="139">
        <v>45006</v>
      </c>
      <c r="H2062">
        <f t="shared" si="97"/>
        <v>16</v>
      </c>
      <c r="I2062" t="s">
        <v>2273</v>
      </c>
      <c r="J2062" t="str">
        <f>VLOOKUP(I2062,'C701- Recalculate'!$D$27:$D$751,1,0)</f>
        <v>069MPI1230760004</v>
      </c>
      <c r="K2062">
        <v>0</v>
      </c>
      <c r="L2062">
        <v>50000000</v>
      </c>
      <c r="M2062" s="138">
        <f t="shared" si="98"/>
        <v>-50000000</v>
      </c>
      <c r="N2062" t="s">
        <v>178</v>
      </c>
      <c r="P2062" t="s">
        <v>3839</v>
      </c>
      <c r="R2062" t="s">
        <v>3808</v>
      </c>
    </row>
    <row r="2063" spans="1:18" hidden="1">
      <c r="A2063">
        <v>2062</v>
      </c>
      <c r="B2063">
        <v>69</v>
      </c>
      <c r="D2063">
        <v>701000002</v>
      </c>
      <c r="E2063" s="139">
        <v>45008</v>
      </c>
      <c r="F2063">
        <f t="shared" si="96"/>
        <v>3</v>
      </c>
      <c r="G2063" s="139">
        <v>45008</v>
      </c>
      <c r="H2063">
        <f t="shared" si="97"/>
        <v>16</v>
      </c>
      <c r="I2063" t="s">
        <v>2265</v>
      </c>
      <c r="J2063" t="str">
        <f>VLOOKUP(I2063,'C701- Recalculate'!$D$27:$D$751,1,0)</f>
        <v>069MPI1230740001</v>
      </c>
      <c r="K2063">
        <v>0</v>
      </c>
      <c r="L2063">
        <v>29315068</v>
      </c>
      <c r="M2063" s="138">
        <f t="shared" si="98"/>
        <v>-29315068</v>
      </c>
      <c r="N2063" t="s">
        <v>178</v>
      </c>
      <c r="P2063" t="s">
        <v>3839</v>
      </c>
      <c r="R2063" t="s">
        <v>3808</v>
      </c>
    </row>
    <row r="2064" spans="1:18" hidden="1">
      <c r="A2064">
        <v>2063</v>
      </c>
      <c r="B2064">
        <v>69</v>
      </c>
      <c r="D2064">
        <v>701000002</v>
      </c>
      <c r="E2064" s="139">
        <v>45008</v>
      </c>
      <c r="F2064">
        <f t="shared" si="96"/>
        <v>3</v>
      </c>
      <c r="G2064" s="139">
        <v>45008</v>
      </c>
      <c r="H2064">
        <f t="shared" si="97"/>
        <v>16</v>
      </c>
      <c r="I2064" t="s">
        <v>2279</v>
      </c>
      <c r="J2064" t="str">
        <f>VLOOKUP(I2064,'C701- Recalculate'!$D$27:$D$751,1,0)</f>
        <v>069MPI1230760002</v>
      </c>
      <c r="K2064">
        <v>0</v>
      </c>
      <c r="L2064">
        <v>20273972</v>
      </c>
      <c r="M2064" s="138">
        <f t="shared" si="98"/>
        <v>-20273972</v>
      </c>
      <c r="N2064" t="s">
        <v>178</v>
      </c>
      <c r="P2064" t="s">
        <v>3839</v>
      </c>
      <c r="R2064" t="s">
        <v>3808</v>
      </c>
    </row>
    <row r="2065" spans="1:18" hidden="1">
      <c r="A2065">
        <v>2064</v>
      </c>
      <c r="B2065">
        <v>69</v>
      </c>
      <c r="D2065">
        <v>701000002</v>
      </c>
      <c r="E2065" s="139">
        <v>45012</v>
      </c>
      <c r="F2065">
        <f t="shared" si="96"/>
        <v>3</v>
      </c>
      <c r="G2065" s="139">
        <v>45012</v>
      </c>
      <c r="H2065">
        <f t="shared" si="97"/>
        <v>16</v>
      </c>
      <c r="I2065" t="s">
        <v>2048</v>
      </c>
      <c r="J2065" t="str">
        <f>VLOOKUP(I2065,'C701- Recalculate'!$D$27:$D$751,1,0)</f>
        <v>069MPI1230460005</v>
      </c>
      <c r="K2065">
        <v>0</v>
      </c>
      <c r="L2065">
        <v>108219178</v>
      </c>
      <c r="M2065" s="138">
        <f t="shared" si="98"/>
        <v>-108219178</v>
      </c>
      <c r="N2065" t="s">
        <v>178</v>
      </c>
      <c r="P2065" t="s">
        <v>3839</v>
      </c>
      <c r="R2065" t="s">
        <v>3808</v>
      </c>
    </row>
    <row r="2066" spans="1:18" hidden="1">
      <c r="A2066">
        <v>2065</v>
      </c>
      <c r="B2066">
        <v>69</v>
      </c>
      <c r="D2066">
        <v>701000002</v>
      </c>
      <c r="E2066" s="139">
        <v>45012</v>
      </c>
      <c r="F2066">
        <f t="shared" si="96"/>
        <v>3</v>
      </c>
      <c r="G2066" s="139">
        <v>45012</v>
      </c>
      <c r="H2066">
        <f t="shared" si="97"/>
        <v>16</v>
      </c>
      <c r="I2066" t="s">
        <v>2055</v>
      </c>
      <c r="J2066" t="str">
        <f>VLOOKUP(I2066,'C701- Recalculate'!$D$27:$D$751,1,0)</f>
        <v>069MPI1230460006</v>
      </c>
      <c r="K2066">
        <v>0</v>
      </c>
      <c r="L2066">
        <v>108219178</v>
      </c>
      <c r="M2066" s="138">
        <f t="shared" si="98"/>
        <v>-108219178</v>
      </c>
      <c r="N2066" t="s">
        <v>178</v>
      </c>
      <c r="P2066" t="s">
        <v>3839</v>
      </c>
      <c r="R2066" t="s">
        <v>3808</v>
      </c>
    </row>
    <row r="2067" spans="1:18" hidden="1">
      <c r="A2067">
        <v>2066</v>
      </c>
      <c r="B2067">
        <v>69</v>
      </c>
      <c r="D2067">
        <v>701000002</v>
      </c>
      <c r="E2067" s="139">
        <v>45012</v>
      </c>
      <c r="F2067">
        <f t="shared" si="96"/>
        <v>3</v>
      </c>
      <c r="G2067" s="139">
        <v>45012</v>
      </c>
      <c r="H2067">
        <f t="shared" si="97"/>
        <v>16</v>
      </c>
      <c r="I2067" t="s">
        <v>2171</v>
      </c>
      <c r="J2067" t="str">
        <f>VLOOKUP(I2067,'C701- Recalculate'!$D$27:$D$751,1,0)</f>
        <v>069MPI1230520007</v>
      </c>
      <c r="K2067">
        <v>0</v>
      </c>
      <c r="L2067">
        <v>56164384</v>
      </c>
      <c r="M2067" s="138">
        <f t="shared" si="98"/>
        <v>-56164384</v>
      </c>
      <c r="N2067" t="s">
        <v>178</v>
      </c>
      <c r="P2067" t="s">
        <v>3839</v>
      </c>
      <c r="R2067" t="s">
        <v>3808</v>
      </c>
    </row>
    <row r="2068" spans="1:18" hidden="1">
      <c r="A2068">
        <v>2067</v>
      </c>
      <c r="B2068">
        <v>69</v>
      </c>
      <c r="D2068">
        <v>701000002</v>
      </c>
      <c r="E2068" s="139">
        <v>45012</v>
      </c>
      <c r="F2068">
        <f t="shared" si="96"/>
        <v>3</v>
      </c>
      <c r="G2068" s="139">
        <v>45012</v>
      </c>
      <c r="H2068">
        <f t="shared" si="97"/>
        <v>16</v>
      </c>
      <c r="I2068" t="s">
        <v>2300</v>
      </c>
      <c r="J2068" t="str">
        <f>VLOOKUP(I2068,'C701- Recalculate'!$D$27:$D$751,1,0)</f>
        <v>069MPI1230810002</v>
      </c>
      <c r="K2068">
        <v>0</v>
      </c>
      <c r="L2068">
        <v>13972602</v>
      </c>
      <c r="M2068" s="138">
        <f t="shared" si="98"/>
        <v>-13972602</v>
      </c>
      <c r="N2068" t="s">
        <v>178</v>
      </c>
      <c r="P2068" t="s">
        <v>3839</v>
      </c>
      <c r="R2068" t="s">
        <v>3808</v>
      </c>
    </row>
    <row r="2069" spans="1:18" hidden="1">
      <c r="A2069">
        <v>2068</v>
      </c>
      <c r="B2069">
        <v>69</v>
      </c>
      <c r="D2069">
        <v>701000002</v>
      </c>
      <c r="E2069" s="139">
        <v>45012</v>
      </c>
      <c r="F2069">
        <f t="shared" si="96"/>
        <v>3</v>
      </c>
      <c r="G2069" s="139">
        <v>45012</v>
      </c>
      <c r="H2069">
        <f t="shared" si="97"/>
        <v>16</v>
      </c>
      <c r="I2069" t="s">
        <v>2328</v>
      </c>
      <c r="J2069" t="str">
        <f>VLOOKUP(I2069,'C701- Recalculate'!$D$27:$D$751,1,0)</f>
        <v>069MPI1230830002</v>
      </c>
      <c r="K2069">
        <v>0</v>
      </c>
      <c r="L2069">
        <v>3013699</v>
      </c>
      <c r="M2069" s="138">
        <f t="shared" si="98"/>
        <v>-3013699</v>
      </c>
      <c r="N2069" t="s">
        <v>178</v>
      </c>
      <c r="P2069" t="s">
        <v>3839</v>
      </c>
      <c r="R2069" t="s">
        <v>3808</v>
      </c>
    </row>
    <row r="2070" spans="1:18" hidden="1">
      <c r="A2070">
        <v>2069</v>
      </c>
      <c r="B2070">
        <v>69</v>
      </c>
      <c r="D2070">
        <v>701000002</v>
      </c>
      <c r="E2070" s="139">
        <v>45012</v>
      </c>
      <c r="F2070">
        <f t="shared" si="96"/>
        <v>3</v>
      </c>
      <c r="G2070" s="139">
        <v>45012</v>
      </c>
      <c r="H2070">
        <f t="shared" si="97"/>
        <v>16</v>
      </c>
      <c r="I2070" t="s">
        <v>2322</v>
      </c>
      <c r="J2070" t="str">
        <f>VLOOKUP(I2070,'C701- Recalculate'!$D$27:$D$751,1,0)</f>
        <v>069MPI1230830004</v>
      </c>
      <c r="K2070">
        <v>0</v>
      </c>
      <c r="L2070">
        <v>12054795</v>
      </c>
      <c r="M2070" s="138">
        <f t="shared" si="98"/>
        <v>-12054795</v>
      </c>
      <c r="N2070" t="s">
        <v>178</v>
      </c>
      <c r="P2070" t="s">
        <v>3839</v>
      </c>
      <c r="R2070" t="s">
        <v>3808</v>
      </c>
    </row>
    <row r="2071" spans="1:18" hidden="1">
      <c r="A2071">
        <v>2070</v>
      </c>
      <c r="B2071">
        <v>69</v>
      </c>
      <c r="D2071">
        <v>701000002</v>
      </c>
      <c r="E2071" s="139">
        <v>45014</v>
      </c>
      <c r="F2071">
        <f t="shared" si="96"/>
        <v>3</v>
      </c>
      <c r="G2071" s="139">
        <v>45014</v>
      </c>
      <c r="H2071">
        <f t="shared" si="97"/>
        <v>16</v>
      </c>
      <c r="I2071" t="s">
        <v>2306</v>
      </c>
      <c r="J2071" t="str">
        <f>VLOOKUP(I2071,'C701- Recalculate'!$D$27:$D$751,1,0)</f>
        <v>069MPI1230820002</v>
      </c>
      <c r="K2071">
        <v>0</v>
      </c>
      <c r="L2071">
        <v>21232877</v>
      </c>
      <c r="M2071" s="138">
        <f t="shared" si="98"/>
        <v>-21232877</v>
      </c>
      <c r="N2071" t="s">
        <v>178</v>
      </c>
      <c r="P2071" t="s">
        <v>3839</v>
      </c>
      <c r="R2071" t="s">
        <v>3808</v>
      </c>
    </row>
    <row r="2072" spans="1:18" hidden="1">
      <c r="A2072">
        <v>2071</v>
      </c>
      <c r="B2072">
        <v>69</v>
      </c>
      <c r="D2072">
        <v>701000002</v>
      </c>
      <c r="E2072" s="139">
        <v>45015</v>
      </c>
      <c r="F2072">
        <f t="shared" si="96"/>
        <v>3</v>
      </c>
      <c r="G2072" s="139">
        <v>45015</v>
      </c>
      <c r="H2072">
        <f t="shared" si="97"/>
        <v>16</v>
      </c>
      <c r="I2072" t="s">
        <v>2048</v>
      </c>
      <c r="J2072" t="str">
        <f>VLOOKUP(I2072,'C701- Recalculate'!$D$27:$D$751,1,0)</f>
        <v>069MPI1230460005</v>
      </c>
      <c r="K2072">
        <v>0</v>
      </c>
      <c r="L2072">
        <v>54109589</v>
      </c>
      <c r="M2072" s="138">
        <f t="shared" si="98"/>
        <v>-54109589</v>
      </c>
      <c r="N2072" t="s">
        <v>178</v>
      </c>
      <c r="P2072" t="s">
        <v>3839</v>
      </c>
      <c r="R2072" t="s">
        <v>3808</v>
      </c>
    </row>
    <row r="2073" spans="1:18" hidden="1">
      <c r="A2073">
        <v>2072</v>
      </c>
      <c r="B2073">
        <v>69</v>
      </c>
      <c r="D2073">
        <v>701000002</v>
      </c>
      <c r="E2073" s="139">
        <v>45015</v>
      </c>
      <c r="F2073">
        <f t="shared" si="96"/>
        <v>3</v>
      </c>
      <c r="G2073" s="139">
        <v>45015</v>
      </c>
      <c r="H2073">
        <f t="shared" si="97"/>
        <v>16</v>
      </c>
      <c r="I2073" t="s">
        <v>2055</v>
      </c>
      <c r="J2073" t="str">
        <f>VLOOKUP(I2073,'C701- Recalculate'!$D$27:$D$751,1,0)</f>
        <v>069MPI1230460006</v>
      </c>
      <c r="K2073">
        <v>0</v>
      </c>
      <c r="L2073">
        <v>54109589</v>
      </c>
      <c r="M2073" s="138">
        <f t="shared" si="98"/>
        <v>-54109589</v>
      </c>
      <c r="N2073" t="s">
        <v>178</v>
      </c>
      <c r="P2073" t="s">
        <v>3839</v>
      </c>
      <c r="R2073" t="s">
        <v>3808</v>
      </c>
    </row>
    <row r="2074" spans="1:18" hidden="1">
      <c r="A2074">
        <v>2073</v>
      </c>
      <c r="B2074">
        <v>69</v>
      </c>
      <c r="D2074">
        <v>701000002</v>
      </c>
      <c r="E2074" s="139">
        <v>45015</v>
      </c>
      <c r="F2074">
        <f t="shared" si="96"/>
        <v>3</v>
      </c>
      <c r="G2074" s="139">
        <v>45015</v>
      </c>
      <c r="H2074">
        <f t="shared" si="97"/>
        <v>16</v>
      </c>
      <c r="I2074" t="s">
        <v>2289</v>
      </c>
      <c r="J2074" t="str">
        <f>VLOOKUP(I2074,'C701- Recalculate'!$D$27:$D$751,1,0)</f>
        <v>069MPI1230790002</v>
      </c>
      <c r="K2074">
        <v>0</v>
      </c>
      <c r="L2074">
        <v>36986301</v>
      </c>
      <c r="M2074" s="138">
        <f t="shared" si="98"/>
        <v>-36986301</v>
      </c>
      <c r="N2074" t="s">
        <v>178</v>
      </c>
      <c r="P2074" t="s">
        <v>3839</v>
      </c>
      <c r="R2074" t="s">
        <v>3808</v>
      </c>
    </row>
    <row r="2075" spans="1:18" hidden="1">
      <c r="A2075">
        <v>2074</v>
      </c>
      <c r="B2075">
        <v>69</v>
      </c>
      <c r="D2075">
        <v>701000002</v>
      </c>
      <c r="E2075" s="139">
        <v>45015</v>
      </c>
      <c r="F2075">
        <f t="shared" si="96"/>
        <v>3</v>
      </c>
      <c r="G2075" s="139">
        <v>45015</v>
      </c>
      <c r="H2075">
        <f t="shared" si="97"/>
        <v>16</v>
      </c>
      <c r="I2075" t="s">
        <v>2334</v>
      </c>
      <c r="J2075" t="str">
        <f>VLOOKUP(I2075,'C701- Recalculate'!$D$27:$D$751,1,0)</f>
        <v>069MPI1230830009</v>
      </c>
      <c r="K2075">
        <v>0</v>
      </c>
      <c r="L2075">
        <v>3835616</v>
      </c>
      <c r="M2075" s="138">
        <f t="shared" si="98"/>
        <v>-3835616</v>
      </c>
      <c r="N2075" t="s">
        <v>178</v>
      </c>
      <c r="P2075" t="s">
        <v>3839</v>
      </c>
      <c r="R2075" t="s">
        <v>3808</v>
      </c>
    </row>
    <row r="2076" spans="1:18" hidden="1">
      <c r="A2076">
        <v>2075</v>
      </c>
      <c r="B2076">
        <v>69</v>
      </c>
      <c r="D2076">
        <v>701000002</v>
      </c>
      <c r="E2076" s="139">
        <v>45016</v>
      </c>
      <c r="F2076">
        <f t="shared" si="96"/>
        <v>3</v>
      </c>
      <c r="G2076" s="139">
        <v>45016</v>
      </c>
      <c r="H2076">
        <f t="shared" si="97"/>
        <v>16</v>
      </c>
      <c r="I2076" t="s">
        <v>2289</v>
      </c>
      <c r="J2076" t="str">
        <f>VLOOKUP(I2076,'C701- Recalculate'!$D$27:$D$751,1,0)</f>
        <v>069MPI1230790002</v>
      </c>
      <c r="K2076">
        <v>0</v>
      </c>
      <c r="L2076">
        <v>36986301</v>
      </c>
      <c r="M2076" s="138">
        <f t="shared" si="98"/>
        <v>-36986301</v>
      </c>
      <c r="N2076" t="s">
        <v>178</v>
      </c>
      <c r="P2076" t="s">
        <v>3839</v>
      </c>
      <c r="R2076" t="s">
        <v>3808</v>
      </c>
    </row>
    <row r="2077" spans="1:18" hidden="1">
      <c r="A2077">
        <v>2076</v>
      </c>
      <c r="B2077">
        <v>69</v>
      </c>
      <c r="D2077">
        <v>701000002</v>
      </c>
      <c r="E2077" s="139">
        <v>45016</v>
      </c>
      <c r="F2077">
        <f t="shared" si="96"/>
        <v>3</v>
      </c>
      <c r="G2077" s="139">
        <v>45016</v>
      </c>
      <c r="H2077">
        <f t="shared" si="97"/>
        <v>16</v>
      </c>
      <c r="I2077" t="s">
        <v>2310</v>
      </c>
      <c r="J2077" t="str">
        <f>VLOOKUP(I2077,'C701- Recalculate'!$D$27:$D$751,1,0)</f>
        <v>069MPI1230820001</v>
      </c>
      <c r="K2077">
        <v>0</v>
      </c>
      <c r="L2077">
        <v>21232876</v>
      </c>
      <c r="M2077" s="138">
        <f t="shared" si="98"/>
        <v>-21232876</v>
      </c>
      <c r="N2077" t="s">
        <v>178</v>
      </c>
      <c r="P2077" t="s">
        <v>3839</v>
      </c>
      <c r="R2077" t="s">
        <v>3808</v>
      </c>
    </row>
    <row r="2078" spans="1:18" hidden="1">
      <c r="A2078">
        <v>2077</v>
      </c>
      <c r="B2078">
        <v>69</v>
      </c>
      <c r="D2078">
        <v>701000002</v>
      </c>
      <c r="E2078" s="139">
        <v>45016</v>
      </c>
      <c r="F2078">
        <f t="shared" si="96"/>
        <v>3</v>
      </c>
      <c r="G2078" s="139">
        <v>45016</v>
      </c>
      <c r="H2078">
        <f t="shared" si="97"/>
        <v>16</v>
      </c>
      <c r="I2078" t="s">
        <v>2357</v>
      </c>
      <c r="J2078" t="str">
        <f>VLOOKUP(I2078,'C701- Recalculate'!$D$27:$D$751,1,0)</f>
        <v>069MPI1230900001</v>
      </c>
      <c r="K2078">
        <v>0</v>
      </c>
      <c r="L2078">
        <v>6986301</v>
      </c>
      <c r="M2078" s="138">
        <f t="shared" si="98"/>
        <v>-6986301</v>
      </c>
      <c r="N2078" t="s">
        <v>178</v>
      </c>
      <c r="P2078" t="s">
        <v>3839</v>
      </c>
      <c r="R2078" t="s">
        <v>3808</v>
      </c>
    </row>
    <row r="2079" spans="1:18" hidden="1">
      <c r="A2079">
        <v>2078</v>
      </c>
      <c r="B2079">
        <v>69</v>
      </c>
      <c r="D2079">
        <v>701000002</v>
      </c>
      <c r="E2079" s="139">
        <v>45016</v>
      </c>
      <c r="F2079">
        <f t="shared" si="96"/>
        <v>3</v>
      </c>
      <c r="G2079" s="139">
        <v>45016</v>
      </c>
      <c r="H2079">
        <f t="shared" si="97"/>
        <v>16</v>
      </c>
      <c r="I2079" t="s">
        <v>2366</v>
      </c>
      <c r="J2079" t="str">
        <f>VLOOKUP(I2079,'C701- Recalculate'!$D$27:$D$751,1,0)</f>
        <v>069MPI1230900003</v>
      </c>
      <c r="K2079">
        <v>0</v>
      </c>
      <c r="L2079">
        <v>12328767</v>
      </c>
      <c r="M2079" s="138">
        <f t="shared" si="98"/>
        <v>-12328767</v>
      </c>
      <c r="N2079" t="s">
        <v>178</v>
      </c>
      <c r="P2079" t="s">
        <v>3839</v>
      </c>
      <c r="R2079" t="s">
        <v>3808</v>
      </c>
    </row>
    <row r="2080" spans="1:18" hidden="1">
      <c r="A2080">
        <v>2079</v>
      </c>
      <c r="B2080">
        <v>69</v>
      </c>
      <c r="D2080">
        <v>701000002</v>
      </c>
      <c r="E2080" s="139">
        <v>44991</v>
      </c>
      <c r="F2080">
        <f t="shared" si="96"/>
        <v>3</v>
      </c>
      <c r="G2080" s="139">
        <v>44991</v>
      </c>
      <c r="H2080">
        <f t="shared" si="97"/>
        <v>16</v>
      </c>
      <c r="I2080" t="s">
        <v>1890</v>
      </c>
      <c r="J2080" t="str">
        <f>VLOOKUP(I2080,'C701- Recalculate'!$D$27:$D$751,1,0)</f>
        <v>069MPI1230390002</v>
      </c>
      <c r="K2080">
        <v>0</v>
      </c>
      <c r="L2080">
        <v>48493150</v>
      </c>
      <c r="M2080" s="138">
        <f t="shared" si="98"/>
        <v>-48493150</v>
      </c>
      <c r="N2080" t="s">
        <v>178</v>
      </c>
      <c r="P2080" t="s">
        <v>3839</v>
      </c>
      <c r="R2080" t="s">
        <v>3808</v>
      </c>
    </row>
    <row r="2081" spans="1:18" hidden="1">
      <c r="A2081">
        <v>2080</v>
      </c>
      <c r="B2081">
        <v>69</v>
      </c>
      <c r="D2081">
        <v>701000002</v>
      </c>
      <c r="E2081" s="139">
        <v>44991</v>
      </c>
      <c r="F2081">
        <f t="shared" si="96"/>
        <v>3</v>
      </c>
      <c r="G2081" s="139">
        <v>44991</v>
      </c>
      <c r="H2081">
        <f t="shared" si="97"/>
        <v>16</v>
      </c>
      <c r="I2081" t="s">
        <v>2048</v>
      </c>
      <c r="J2081" t="str">
        <f>VLOOKUP(I2081,'C701- Recalculate'!$D$27:$D$751,1,0)</f>
        <v>069MPI1230460005</v>
      </c>
      <c r="K2081">
        <v>0</v>
      </c>
      <c r="L2081">
        <v>54109589</v>
      </c>
      <c r="M2081" s="138">
        <f t="shared" si="98"/>
        <v>-54109589</v>
      </c>
      <c r="N2081" t="s">
        <v>178</v>
      </c>
      <c r="P2081" t="s">
        <v>3839</v>
      </c>
      <c r="R2081" t="s">
        <v>3808</v>
      </c>
    </row>
    <row r="2082" spans="1:18" hidden="1">
      <c r="A2082">
        <v>2081</v>
      </c>
      <c r="B2082">
        <v>69</v>
      </c>
      <c r="D2082">
        <v>701000002</v>
      </c>
      <c r="E2082" s="139">
        <v>44991</v>
      </c>
      <c r="F2082">
        <f t="shared" si="96"/>
        <v>3</v>
      </c>
      <c r="G2082" s="139">
        <v>44991</v>
      </c>
      <c r="H2082">
        <f t="shared" si="97"/>
        <v>16</v>
      </c>
      <c r="I2082" t="s">
        <v>2055</v>
      </c>
      <c r="J2082" t="str">
        <f>VLOOKUP(I2082,'C701- Recalculate'!$D$27:$D$751,1,0)</f>
        <v>069MPI1230460006</v>
      </c>
      <c r="K2082">
        <v>0</v>
      </c>
      <c r="L2082">
        <v>54109589</v>
      </c>
      <c r="M2082" s="138">
        <f t="shared" si="98"/>
        <v>-54109589</v>
      </c>
      <c r="N2082" t="s">
        <v>178</v>
      </c>
      <c r="P2082" t="s">
        <v>3839</v>
      </c>
      <c r="R2082" t="s">
        <v>3808</v>
      </c>
    </row>
    <row r="2083" spans="1:18" hidden="1">
      <c r="A2083">
        <v>2082</v>
      </c>
      <c r="B2083">
        <v>69</v>
      </c>
      <c r="D2083">
        <v>701000002</v>
      </c>
      <c r="E2083" s="139">
        <v>44991</v>
      </c>
      <c r="F2083">
        <f t="shared" si="96"/>
        <v>3</v>
      </c>
      <c r="G2083" s="139">
        <v>44991</v>
      </c>
      <c r="H2083">
        <f t="shared" si="97"/>
        <v>16</v>
      </c>
      <c r="I2083" t="s">
        <v>2132</v>
      </c>
      <c r="J2083" t="str">
        <f>VLOOKUP(I2083,'C701- Recalculate'!$D$27:$D$751,1,0)</f>
        <v>069MPI1230480008</v>
      </c>
      <c r="K2083">
        <v>0</v>
      </c>
      <c r="L2083">
        <v>44520548</v>
      </c>
      <c r="M2083" s="138">
        <f t="shared" si="98"/>
        <v>-44520548</v>
      </c>
      <c r="N2083" t="s">
        <v>178</v>
      </c>
      <c r="P2083" t="s">
        <v>3839</v>
      </c>
      <c r="R2083" t="s">
        <v>3808</v>
      </c>
    </row>
    <row r="2084" spans="1:18" hidden="1">
      <c r="A2084">
        <v>2083</v>
      </c>
      <c r="B2084">
        <v>69</v>
      </c>
      <c r="D2084">
        <v>701000002</v>
      </c>
      <c r="E2084" s="139">
        <v>44991</v>
      </c>
      <c r="F2084">
        <f t="shared" si="96"/>
        <v>3</v>
      </c>
      <c r="G2084" s="139">
        <v>44991</v>
      </c>
      <c r="H2084">
        <f t="shared" si="97"/>
        <v>16</v>
      </c>
      <c r="I2084" t="s">
        <v>2135</v>
      </c>
      <c r="J2084" t="str">
        <f>VLOOKUP(I2084,'C701- Recalculate'!$D$27:$D$751,1,0)</f>
        <v>069MPI1230480010</v>
      </c>
      <c r="K2084">
        <v>0</v>
      </c>
      <c r="L2084">
        <v>89041096</v>
      </c>
      <c r="M2084" s="138">
        <f t="shared" si="98"/>
        <v>-89041096</v>
      </c>
      <c r="N2084" t="s">
        <v>178</v>
      </c>
      <c r="P2084" t="s">
        <v>3839</v>
      </c>
      <c r="R2084" t="s">
        <v>3808</v>
      </c>
    </row>
    <row r="2085" spans="1:18" hidden="1">
      <c r="A2085">
        <v>2084</v>
      </c>
      <c r="B2085">
        <v>69</v>
      </c>
      <c r="D2085">
        <v>701000002</v>
      </c>
      <c r="E2085" s="139">
        <v>44991</v>
      </c>
      <c r="F2085">
        <f t="shared" si="96"/>
        <v>3</v>
      </c>
      <c r="G2085" s="139">
        <v>44991</v>
      </c>
      <c r="H2085">
        <f t="shared" si="97"/>
        <v>16</v>
      </c>
      <c r="I2085" t="s">
        <v>2145</v>
      </c>
      <c r="J2085" t="str">
        <f>VLOOKUP(I2085,'C701- Recalculate'!$D$27:$D$751,1,0)</f>
        <v>069MPI1230510006</v>
      </c>
      <c r="K2085">
        <v>0</v>
      </c>
      <c r="L2085">
        <v>27534247</v>
      </c>
      <c r="M2085" s="138">
        <f t="shared" si="98"/>
        <v>-27534247</v>
      </c>
      <c r="N2085" t="s">
        <v>178</v>
      </c>
      <c r="P2085" t="s">
        <v>3839</v>
      </c>
      <c r="R2085" t="s">
        <v>3808</v>
      </c>
    </row>
    <row r="2086" spans="1:18" hidden="1">
      <c r="A2086">
        <v>2085</v>
      </c>
      <c r="B2086">
        <v>69</v>
      </c>
      <c r="D2086">
        <v>701000002</v>
      </c>
      <c r="E2086" s="139">
        <v>44991</v>
      </c>
      <c r="F2086">
        <f t="shared" si="96"/>
        <v>3</v>
      </c>
      <c r="G2086" s="139">
        <v>44991</v>
      </c>
      <c r="H2086">
        <f t="shared" si="97"/>
        <v>16</v>
      </c>
      <c r="I2086" t="s">
        <v>2161</v>
      </c>
      <c r="J2086" t="str">
        <f>VLOOKUP(I2086,'C701- Recalculate'!$D$27:$D$751,1,0)</f>
        <v>069MPI1230510007</v>
      </c>
      <c r="K2086">
        <v>0</v>
      </c>
      <c r="L2086">
        <v>37260274</v>
      </c>
      <c r="M2086" s="138">
        <f t="shared" si="98"/>
        <v>-37260274</v>
      </c>
      <c r="N2086" t="s">
        <v>178</v>
      </c>
      <c r="P2086" t="s">
        <v>3839</v>
      </c>
      <c r="R2086" t="s">
        <v>3808</v>
      </c>
    </row>
    <row r="2087" spans="1:18" hidden="1">
      <c r="A2087">
        <v>2086</v>
      </c>
      <c r="B2087">
        <v>69</v>
      </c>
      <c r="D2087">
        <v>701000002</v>
      </c>
      <c r="E2087" s="139">
        <v>44991</v>
      </c>
      <c r="F2087">
        <f t="shared" si="96"/>
        <v>3</v>
      </c>
      <c r="G2087" s="139">
        <v>44991</v>
      </c>
      <c r="H2087">
        <f t="shared" si="97"/>
        <v>16</v>
      </c>
      <c r="I2087" t="s">
        <v>2183</v>
      </c>
      <c r="J2087" t="str">
        <f>VLOOKUP(I2087,'C701- Recalculate'!$D$27:$D$751,1,0)</f>
        <v>069MPI1230520006</v>
      </c>
      <c r="K2087">
        <v>0</v>
      </c>
      <c r="L2087">
        <v>112328767</v>
      </c>
      <c r="M2087" s="138">
        <f t="shared" si="98"/>
        <v>-112328767</v>
      </c>
      <c r="N2087" t="s">
        <v>178</v>
      </c>
      <c r="P2087" t="s">
        <v>3839</v>
      </c>
      <c r="R2087" t="s">
        <v>3808</v>
      </c>
    </row>
    <row r="2088" spans="1:18" hidden="1">
      <c r="A2088">
        <v>2087</v>
      </c>
      <c r="B2088">
        <v>69</v>
      </c>
      <c r="D2088">
        <v>701000002</v>
      </c>
      <c r="E2088" s="139">
        <v>44992</v>
      </c>
      <c r="F2088">
        <f t="shared" si="96"/>
        <v>3</v>
      </c>
      <c r="G2088" s="139">
        <v>44992</v>
      </c>
      <c r="H2088">
        <f t="shared" si="97"/>
        <v>16</v>
      </c>
      <c r="I2088" t="s">
        <v>2048</v>
      </c>
      <c r="J2088" t="str">
        <f>VLOOKUP(I2088,'C701- Recalculate'!$D$27:$D$751,1,0)</f>
        <v>069MPI1230460005</v>
      </c>
      <c r="K2088">
        <v>0</v>
      </c>
      <c r="L2088">
        <v>54109589</v>
      </c>
      <c r="M2088" s="138">
        <f t="shared" si="98"/>
        <v>-54109589</v>
      </c>
      <c r="N2088" t="s">
        <v>178</v>
      </c>
      <c r="P2088" t="s">
        <v>3839</v>
      </c>
      <c r="R2088" t="s">
        <v>3808</v>
      </c>
    </row>
    <row r="2089" spans="1:18" hidden="1">
      <c r="A2089">
        <v>2088</v>
      </c>
      <c r="B2089">
        <v>69</v>
      </c>
      <c r="D2089">
        <v>701000002</v>
      </c>
      <c r="E2089" s="139">
        <v>44992</v>
      </c>
      <c r="F2089">
        <f t="shared" si="96"/>
        <v>3</v>
      </c>
      <c r="G2089" s="139">
        <v>44992</v>
      </c>
      <c r="H2089">
        <f t="shared" si="97"/>
        <v>16</v>
      </c>
      <c r="I2089" t="s">
        <v>2055</v>
      </c>
      <c r="J2089" t="str">
        <f>VLOOKUP(I2089,'C701- Recalculate'!$D$27:$D$751,1,0)</f>
        <v>069MPI1230460006</v>
      </c>
      <c r="K2089">
        <v>0</v>
      </c>
      <c r="L2089">
        <v>54109589</v>
      </c>
      <c r="M2089" s="138">
        <f t="shared" si="98"/>
        <v>-54109589</v>
      </c>
      <c r="N2089" t="s">
        <v>178</v>
      </c>
      <c r="P2089" t="s">
        <v>3839</v>
      </c>
      <c r="R2089" t="s">
        <v>3808</v>
      </c>
    </row>
    <row r="2090" spans="1:18" hidden="1">
      <c r="A2090">
        <v>2089</v>
      </c>
      <c r="B2090">
        <v>69</v>
      </c>
      <c r="D2090">
        <v>701000002</v>
      </c>
      <c r="E2090" s="139">
        <v>44992</v>
      </c>
      <c r="F2090">
        <f t="shared" si="96"/>
        <v>3</v>
      </c>
      <c r="G2090" s="139">
        <v>44992</v>
      </c>
      <c r="H2090">
        <f t="shared" si="97"/>
        <v>16</v>
      </c>
      <c r="I2090" t="s">
        <v>2161</v>
      </c>
      <c r="J2090" t="str">
        <f>VLOOKUP(I2090,'C701- Recalculate'!$D$27:$D$751,1,0)</f>
        <v>069MPI1230510007</v>
      </c>
      <c r="K2090">
        <v>0</v>
      </c>
      <c r="L2090">
        <v>37260274</v>
      </c>
      <c r="M2090" s="138">
        <f t="shared" si="98"/>
        <v>-37260274</v>
      </c>
      <c r="N2090" t="s">
        <v>178</v>
      </c>
      <c r="P2090" t="s">
        <v>3839</v>
      </c>
      <c r="R2090" t="s">
        <v>3808</v>
      </c>
    </row>
    <row r="2091" spans="1:18" hidden="1">
      <c r="A2091">
        <v>2090</v>
      </c>
      <c r="B2091">
        <v>69</v>
      </c>
      <c r="D2091">
        <v>701000002</v>
      </c>
      <c r="E2091" s="139">
        <v>44992</v>
      </c>
      <c r="F2091">
        <f t="shared" si="96"/>
        <v>3</v>
      </c>
      <c r="G2091" s="139">
        <v>44992</v>
      </c>
      <c r="H2091">
        <f t="shared" si="97"/>
        <v>16</v>
      </c>
      <c r="I2091" t="s">
        <v>2171</v>
      </c>
      <c r="J2091" t="str">
        <f>VLOOKUP(I2091,'C701- Recalculate'!$D$27:$D$751,1,0)</f>
        <v>069MPI1230520007</v>
      </c>
      <c r="K2091">
        <v>0</v>
      </c>
      <c r="L2091">
        <v>56164383</v>
      </c>
      <c r="M2091" s="138">
        <f t="shared" si="98"/>
        <v>-56164383</v>
      </c>
      <c r="N2091" t="s">
        <v>178</v>
      </c>
      <c r="P2091" t="s">
        <v>3839</v>
      </c>
      <c r="R2091" t="s">
        <v>3808</v>
      </c>
    </row>
    <row r="2092" spans="1:18" hidden="1">
      <c r="A2092">
        <v>2091</v>
      </c>
      <c r="B2092">
        <v>69</v>
      </c>
      <c r="D2092">
        <v>701000002</v>
      </c>
      <c r="E2092" s="139">
        <v>44993</v>
      </c>
      <c r="F2092">
        <f t="shared" si="96"/>
        <v>3</v>
      </c>
      <c r="G2092" s="139">
        <v>44993</v>
      </c>
      <c r="H2092">
        <f t="shared" si="97"/>
        <v>16</v>
      </c>
      <c r="I2092" t="s">
        <v>2171</v>
      </c>
      <c r="J2092" t="str">
        <f>VLOOKUP(I2092,'C701- Recalculate'!$D$27:$D$751,1,0)</f>
        <v>069MPI1230520007</v>
      </c>
      <c r="K2092">
        <v>0</v>
      </c>
      <c r="L2092">
        <v>56164384</v>
      </c>
      <c r="M2092" s="138">
        <f t="shared" si="98"/>
        <v>-56164384</v>
      </c>
      <c r="N2092" t="s">
        <v>178</v>
      </c>
      <c r="P2092" t="s">
        <v>3839</v>
      </c>
      <c r="R2092" t="s">
        <v>3808</v>
      </c>
    </row>
    <row r="2093" spans="1:18" hidden="1">
      <c r="A2093">
        <v>2092</v>
      </c>
      <c r="B2093">
        <v>69</v>
      </c>
      <c r="D2093">
        <v>701000002</v>
      </c>
      <c r="E2093" s="139">
        <v>44993</v>
      </c>
      <c r="F2093">
        <f t="shared" si="96"/>
        <v>3</v>
      </c>
      <c r="G2093" s="139">
        <v>44993</v>
      </c>
      <c r="H2093">
        <f t="shared" si="97"/>
        <v>16</v>
      </c>
      <c r="I2093" t="s">
        <v>2241</v>
      </c>
      <c r="J2093" t="str">
        <f>VLOOKUP(I2093,'C701- Recalculate'!$D$27:$D$751,1,0)</f>
        <v>069MPI1230670001</v>
      </c>
      <c r="K2093">
        <v>0</v>
      </c>
      <c r="L2093">
        <v>16712329</v>
      </c>
      <c r="M2093" s="138">
        <f t="shared" si="98"/>
        <v>-16712329</v>
      </c>
      <c r="N2093" t="s">
        <v>178</v>
      </c>
      <c r="P2093" t="s">
        <v>3839</v>
      </c>
      <c r="R2093" t="s">
        <v>3808</v>
      </c>
    </row>
    <row r="2094" spans="1:18" hidden="1">
      <c r="A2094">
        <v>2093</v>
      </c>
      <c r="B2094">
        <v>69</v>
      </c>
      <c r="D2094">
        <v>701000002</v>
      </c>
      <c r="E2094" s="139">
        <v>44994</v>
      </c>
      <c r="F2094">
        <f t="shared" si="96"/>
        <v>3</v>
      </c>
      <c r="G2094" s="139">
        <v>44994</v>
      </c>
      <c r="H2094">
        <f t="shared" si="97"/>
        <v>16</v>
      </c>
      <c r="I2094" t="s">
        <v>2109</v>
      </c>
      <c r="J2094" t="str">
        <f>VLOOKUP(I2094,'C701- Recalculate'!$D$27:$D$751,1,0)</f>
        <v>069MPI1230480006</v>
      </c>
      <c r="K2094">
        <v>0</v>
      </c>
      <c r="L2094">
        <v>73424657</v>
      </c>
      <c r="M2094" s="138">
        <f t="shared" si="98"/>
        <v>-73424657</v>
      </c>
      <c r="N2094" t="s">
        <v>178</v>
      </c>
      <c r="P2094" t="s">
        <v>3839</v>
      </c>
      <c r="R2094" t="s">
        <v>3808</v>
      </c>
    </row>
    <row r="2095" spans="1:18" hidden="1">
      <c r="A2095">
        <v>2094</v>
      </c>
      <c r="B2095">
        <v>69</v>
      </c>
      <c r="D2095">
        <v>701000002</v>
      </c>
      <c r="E2095" s="139">
        <v>44994</v>
      </c>
      <c r="F2095">
        <f t="shared" si="96"/>
        <v>3</v>
      </c>
      <c r="G2095" s="139">
        <v>44994</v>
      </c>
      <c r="H2095">
        <f t="shared" si="97"/>
        <v>16</v>
      </c>
      <c r="I2095" t="s">
        <v>2113</v>
      </c>
      <c r="J2095" t="str">
        <f>VLOOKUP(I2095,'C701- Recalculate'!$D$27:$D$751,1,0)</f>
        <v>069MPI1230480007</v>
      </c>
      <c r="K2095">
        <v>0</v>
      </c>
      <c r="L2095">
        <v>18082191</v>
      </c>
      <c r="M2095" s="138">
        <f t="shared" si="98"/>
        <v>-18082191</v>
      </c>
      <c r="N2095" t="s">
        <v>178</v>
      </c>
      <c r="P2095" t="s">
        <v>3839</v>
      </c>
      <c r="R2095" t="s">
        <v>3808</v>
      </c>
    </row>
    <row r="2096" spans="1:18" hidden="1">
      <c r="A2096">
        <v>2095</v>
      </c>
      <c r="B2096">
        <v>69</v>
      </c>
      <c r="D2096">
        <v>701000002</v>
      </c>
      <c r="E2096" s="139">
        <v>44994</v>
      </c>
      <c r="F2096">
        <f t="shared" si="96"/>
        <v>3</v>
      </c>
      <c r="G2096" s="139">
        <v>44994</v>
      </c>
      <c r="H2096">
        <f t="shared" si="97"/>
        <v>16</v>
      </c>
      <c r="I2096" t="s">
        <v>2158</v>
      </c>
      <c r="J2096" t="str">
        <f>VLOOKUP(I2096,'C701- Recalculate'!$D$27:$D$751,1,0)</f>
        <v>069MPI1230510005</v>
      </c>
      <c r="K2096">
        <v>0</v>
      </c>
      <c r="L2096">
        <v>28356164</v>
      </c>
      <c r="M2096" s="138">
        <f t="shared" si="98"/>
        <v>-28356164</v>
      </c>
      <c r="N2096" t="s">
        <v>178</v>
      </c>
      <c r="P2096" t="s">
        <v>3839</v>
      </c>
      <c r="R2096" t="s">
        <v>3808</v>
      </c>
    </row>
    <row r="2097" spans="1:18" hidden="1">
      <c r="A2097">
        <v>2096</v>
      </c>
      <c r="B2097">
        <v>69</v>
      </c>
      <c r="D2097">
        <v>701000002</v>
      </c>
      <c r="E2097" s="139">
        <v>44994</v>
      </c>
      <c r="F2097">
        <f t="shared" si="96"/>
        <v>3</v>
      </c>
      <c r="G2097" s="139">
        <v>44994</v>
      </c>
      <c r="H2097">
        <f t="shared" si="97"/>
        <v>16</v>
      </c>
      <c r="I2097" t="s">
        <v>2145</v>
      </c>
      <c r="J2097" t="str">
        <f>VLOOKUP(I2097,'C701- Recalculate'!$D$27:$D$751,1,0)</f>
        <v>069MPI1230510006</v>
      </c>
      <c r="K2097">
        <v>0</v>
      </c>
      <c r="L2097">
        <v>27534246</v>
      </c>
      <c r="M2097" s="138">
        <f t="shared" si="98"/>
        <v>-27534246</v>
      </c>
      <c r="N2097" t="s">
        <v>178</v>
      </c>
      <c r="P2097" t="s">
        <v>3839</v>
      </c>
      <c r="R2097" t="s">
        <v>3808</v>
      </c>
    </row>
    <row r="2098" spans="1:18" hidden="1">
      <c r="A2098">
        <v>2097</v>
      </c>
      <c r="B2098">
        <v>69</v>
      </c>
      <c r="D2098">
        <v>701000002</v>
      </c>
      <c r="E2098" s="139">
        <v>45026</v>
      </c>
      <c r="F2098">
        <f t="shared" si="96"/>
        <v>4</v>
      </c>
      <c r="G2098" s="139">
        <v>45026</v>
      </c>
      <c r="H2098">
        <f t="shared" si="97"/>
        <v>16</v>
      </c>
      <c r="I2098" t="s">
        <v>2171</v>
      </c>
      <c r="J2098" t="str">
        <f>VLOOKUP(I2098,'C701- Recalculate'!$D$27:$D$751,1,0)</f>
        <v>069MPI1230520007</v>
      </c>
      <c r="K2098">
        <v>0</v>
      </c>
      <c r="L2098">
        <v>112328767</v>
      </c>
      <c r="M2098" s="138">
        <f t="shared" si="98"/>
        <v>-112328767</v>
      </c>
      <c r="N2098" t="s">
        <v>178</v>
      </c>
      <c r="P2098" t="s">
        <v>3839</v>
      </c>
      <c r="R2098" t="s">
        <v>3808</v>
      </c>
    </row>
    <row r="2099" spans="1:18" hidden="1">
      <c r="A2099">
        <v>2098</v>
      </c>
      <c r="B2099">
        <v>69</v>
      </c>
      <c r="D2099">
        <v>701000002</v>
      </c>
      <c r="E2099" s="139">
        <v>45026</v>
      </c>
      <c r="F2099">
        <f t="shared" si="96"/>
        <v>4</v>
      </c>
      <c r="G2099" s="139">
        <v>45026</v>
      </c>
      <c r="H2099">
        <f t="shared" si="97"/>
        <v>16</v>
      </c>
      <c r="I2099" t="s">
        <v>2273</v>
      </c>
      <c r="J2099" t="str">
        <f>VLOOKUP(I2099,'C701- Recalculate'!$D$27:$D$751,1,0)</f>
        <v>069MPI1230760004</v>
      </c>
      <c r="K2099">
        <v>0</v>
      </c>
      <c r="L2099">
        <v>100000000</v>
      </c>
      <c r="M2099" s="138">
        <f t="shared" si="98"/>
        <v>-100000000</v>
      </c>
      <c r="N2099" t="s">
        <v>178</v>
      </c>
      <c r="P2099" t="s">
        <v>3839</v>
      </c>
      <c r="R2099" t="s">
        <v>3808</v>
      </c>
    </row>
    <row r="2100" spans="1:18" hidden="1">
      <c r="A2100">
        <v>2099</v>
      </c>
      <c r="B2100">
        <v>69</v>
      </c>
      <c r="D2100">
        <v>701000002</v>
      </c>
      <c r="E2100" s="139">
        <v>45026</v>
      </c>
      <c r="F2100">
        <f t="shared" si="96"/>
        <v>4</v>
      </c>
      <c r="G2100" s="139">
        <v>45026</v>
      </c>
      <c r="H2100">
        <f t="shared" si="97"/>
        <v>16</v>
      </c>
      <c r="I2100" t="s">
        <v>2289</v>
      </c>
      <c r="J2100" t="str">
        <f>VLOOKUP(I2100,'C701- Recalculate'!$D$27:$D$751,1,0)</f>
        <v>069MPI1230790002</v>
      </c>
      <c r="K2100">
        <v>0</v>
      </c>
      <c r="L2100">
        <v>36986301</v>
      </c>
      <c r="M2100" s="138">
        <f t="shared" si="98"/>
        <v>-36986301</v>
      </c>
      <c r="N2100" t="s">
        <v>178</v>
      </c>
      <c r="P2100" t="s">
        <v>3839</v>
      </c>
      <c r="R2100" t="s">
        <v>3808</v>
      </c>
    </row>
    <row r="2101" spans="1:18" hidden="1">
      <c r="A2101">
        <v>2100</v>
      </c>
      <c r="B2101">
        <v>69</v>
      </c>
      <c r="D2101">
        <v>701000002</v>
      </c>
      <c r="E2101" s="139">
        <v>45027</v>
      </c>
      <c r="F2101">
        <f t="shared" si="96"/>
        <v>4</v>
      </c>
      <c r="G2101" s="139">
        <v>45027</v>
      </c>
      <c r="H2101">
        <f t="shared" si="97"/>
        <v>16</v>
      </c>
      <c r="I2101" t="s">
        <v>1893</v>
      </c>
      <c r="J2101" t="str">
        <f>VLOOKUP(I2101,'C701- Recalculate'!$D$27:$D$751,1,0)</f>
        <v>069MPI1230390003</v>
      </c>
      <c r="K2101">
        <v>0</v>
      </c>
      <c r="L2101">
        <v>48493151</v>
      </c>
      <c r="M2101" s="138">
        <f t="shared" si="98"/>
        <v>-48493151</v>
      </c>
      <c r="N2101" t="s">
        <v>178</v>
      </c>
      <c r="P2101" t="s">
        <v>3839</v>
      </c>
      <c r="R2101" t="s">
        <v>3808</v>
      </c>
    </row>
    <row r="2102" spans="1:18" hidden="1">
      <c r="A2102">
        <v>2101</v>
      </c>
      <c r="B2102">
        <v>69</v>
      </c>
      <c r="D2102">
        <v>701000002</v>
      </c>
      <c r="E2102" s="139">
        <v>45027</v>
      </c>
      <c r="F2102">
        <f t="shared" si="96"/>
        <v>4</v>
      </c>
      <c r="G2102" s="139">
        <v>45027</v>
      </c>
      <c r="H2102">
        <f t="shared" si="97"/>
        <v>16</v>
      </c>
      <c r="I2102" t="s">
        <v>2276</v>
      </c>
      <c r="J2102" t="str">
        <f>VLOOKUP(I2102,'C701- Recalculate'!$D$27:$D$751,1,0)</f>
        <v>069MPI1230760003</v>
      </c>
      <c r="K2102">
        <v>0</v>
      </c>
      <c r="L2102">
        <v>50684931</v>
      </c>
      <c r="M2102" s="138">
        <f t="shared" si="98"/>
        <v>-50684931</v>
      </c>
      <c r="N2102" t="s">
        <v>178</v>
      </c>
      <c r="P2102" t="s">
        <v>3839</v>
      </c>
      <c r="R2102" t="s">
        <v>3808</v>
      </c>
    </row>
    <row r="2103" spans="1:18" hidden="1">
      <c r="A2103">
        <v>2102</v>
      </c>
      <c r="B2103">
        <v>69</v>
      </c>
      <c r="D2103">
        <v>701000002</v>
      </c>
      <c r="E2103" s="139">
        <v>45028</v>
      </c>
      <c r="F2103">
        <f t="shared" si="96"/>
        <v>4</v>
      </c>
      <c r="G2103" s="139">
        <v>45028</v>
      </c>
      <c r="H2103">
        <f t="shared" si="97"/>
        <v>16</v>
      </c>
      <c r="I2103" t="s">
        <v>1890</v>
      </c>
      <c r="J2103" t="str">
        <f>VLOOKUP(I2103,'C701- Recalculate'!$D$27:$D$751,1,0)</f>
        <v>069MPI1230390002</v>
      </c>
      <c r="K2103">
        <v>0</v>
      </c>
      <c r="L2103">
        <v>48493151</v>
      </c>
      <c r="M2103" s="138">
        <f t="shared" si="98"/>
        <v>-48493151</v>
      </c>
      <c r="N2103" t="s">
        <v>178</v>
      </c>
      <c r="P2103" t="s">
        <v>3839</v>
      </c>
      <c r="R2103" t="s">
        <v>3808</v>
      </c>
    </row>
    <row r="2104" spans="1:18" hidden="1">
      <c r="A2104">
        <v>2103</v>
      </c>
      <c r="B2104">
        <v>69</v>
      </c>
      <c r="D2104">
        <v>701000002</v>
      </c>
      <c r="E2104" s="139">
        <v>45028</v>
      </c>
      <c r="F2104">
        <f t="shared" si="96"/>
        <v>4</v>
      </c>
      <c r="G2104" s="139">
        <v>45028</v>
      </c>
      <c r="H2104">
        <f t="shared" si="97"/>
        <v>16</v>
      </c>
      <c r="I2104" t="s">
        <v>2055</v>
      </c>
      <c r="J2104" t="str">
        <f>VLOOKUP(I2104,'C701- Recalculate'!$D$27:$D$751,1,0)</f>
        <v>069MPI1230460006</v>
      </c>
      <c r="K2104">
        <v>0</v>
      </c>
      <c r="L2104">
        <v>54109589</v>
      </c>
      <c r="M2104" s="138">
        <f t="shared" si="98"/>
        <v>-54109589</v>
      </c>
      <c r="N2104" t="s">
        <v>178</v>
      </c>
      <c r="P2104" t="s">
        <v>3839</v>
      </c>
      <c r="R2104" t="s">
        <v>3808</v>
      </c>
    </row>
    <row r="2105" spans="1:18" hidden="1">
      <c r="A2105">
        <v>2104</v>
      </c>
      <c r="B2105">
        <v>69</v>
      </c>
      <c r="D2105">
        <v>701000002</v>
      </c>
      <c r="E2105" s="139">
        <v>45028</v>
      </c>
      <c r="F2105">
        <f t="shared" si="96"/>
        <v>4</v>
      </c>
      <c r="G2105" s="139">
        <v>45028</v>
      </c>
      <c r="H2105">
        <f t="shared" si="97"/>
        <v>16</v>
      </c>
      <c r="I2105" t="s">
        <v>2261</v>
      </c>
      <c r="J2105" t="str">
        <f>VLOOKUP(I2105,'C701- Recalculate'!$D$27:$D$751,1,0)</f>
        <v>069MPI1230730001</v>
      </c>
      <c r="K2105">
        <v>0</v>
      </c>
      <c r="L2105">
        <v>29315069</v>
      </c>
      <c r="M2105" s="138">
        <f t="shared" si="98"/>
        <v>-29315069</v>
      </c>
      <c r="N2105" t="s">
        <v>178</v>
      </c>
      <c r="P2105" t="s">
        <v>3839</v>
      </c>
      <c r="R2105" t="s">
        <v>3808</v>
      </c>
    </row>
    <row r="2106" spans="1:18" hidden="1">
      <c r="A2106">
        <v>2105</v>
      </c>
      <c r="B2106">
        <v>69</v>
      </c>
      <c r="D2106">
        <v>701000002</v>
      </c>
      <c r="E2106" s="139">
        <v>45028</v>
      </c>
      <c r="F2106">
        <f t="shared" si="96"/>
        <v>4</v>
      </c>
      <c r="G2106" s="139">
        <v>45028</v>
      </c>
      <c r="H2106">
        <f t="shared" si="97"/>
        <v>16</v>
      </c>
      <c r="I2106" t="s">
        <v>2282</v>
      </c>
      <c r="J2106" t="str">
        <f>VLOOKUP(I2106,'C701- Recalculate'!$D$27:$D$751,1,0)</f>
        <v>069MPI1230760001</v>
      </c>
      <c r="K2106">
        <v>0</v>
      </c>
      <c r="L2106">
        <v>77808219</v>
      </c>
      <c r="M2106" s="138">
        <f t="shared" si="98"/>
        <v>-77808219</v>
      </c>
      <c r="N2106" t="s">
        <v>178</v>
      </c>
      <c r="P2106" t="s">
        <v>3839</v>
      </c>
      <c r="R2106" t="s">
        <v>3808</v>
      </c>
    </row>
    <row r="2107" spans="1:18" hidden="1">
      <c r="A2107">
        <v>2106</v>
      </c>
      <c r="B2107">
        <v>69</v>
      </c>
      <c r="D2107">
        <v>701000002</v>
      </c>
      <c r="E2107" s="139">
        <v>45096</v>
      </c>
      <c r="F2107">
        <f t="shared" si="96"/>
        <v>6</v>
      </c>
      <c r="G2107" s="139">
        <v>45096</v>
      </c>
      <c r="H2107">
        <f t="shared" si="97"/>
        <v>16</v>
      </c>
      <c r="I2107" t="s">
        <v>2449</v>
      </c>
      <c r="J2107" t="str">
        <f>VLOOKUP(I2107,'C701- Recalculate'!$D$27:$D$751,1,0)</f>
        <v>069MPI1231390003</v>
      </c>
      <c r="K2107">
        <v>0</v>
      </c>
      <c r="L2107">
        <v>54246575</v>
      </c>
      <c r="M2107" s="138">
        <f t="shared" si="98"/>
        <v>-54246575</v>
      </c>
      <c r="N2107" t="s">
        <v>178</v>
      </c>
      <c r="P2107" t="s">
        <v>3839</v>
      </c>
      <c r="R2107" t="s">
        <v>3808</v>
      </c>
    </row>
    <row r="2108" spans="1:18" hidden="1">
      <c r="A2108">
        <v>2107</v>
      </c>
      <c r="B2108">
        <v>69</v>
      </c>
      <c r="D2108">
        <v>701000002</v>
      </c>
      <c r="E2108" s="139">
        <v>45096</v>
      </c>
      <c r="F2108">
        <f t="shared" si="96"/>
        <v>6</v>
      </c>
      <c r="G2108" s="139">
        <v>45096</v>
      </c>
      <c r="H2108">
        <f t="shared" si="97"/>
        <v>16</v>
      </c>
      <c r="I2108" t="s">
        <v>2452</v>
      </c>
      <c r="J2108" t="str">
        <f>VLOOKUP(I2108,'C701- Recalculate'!$D$27:$D$751,1,0)</f>
        <v>069MPI1231390004</v>
      </c>
      <c r="K2108">
        <v>0</v>
      </c>
      <c r="L2108">
        <v>35616439</v>
      </c>
      <c r="M2108" s="138">
        <f t="shared" si="98"/>
        <v>-35616439</v>
      </c>
      <c r="N2108" t="s">
        <v>178</v>
      </c>
      <c r="P2108" t="s">
        <v>3839</v>
      </c>
      <c r="R2108" t="s">
        <v>3808</v>
      </c>
    </row>
    <row r="2109" spans="1:18" hidden="1">
      <c r="A2109">
        <v>2108</v>
      </c>
      <c r="B2109">
        <v>69</v>
      </c>
      <c r="D2109">
        <v>701000002</v>
      </c>
      <c r="E2109" s="139">
        <v>45079</v>
      </c>
      <c r="F2109">
        <f t="shared" si="96"/>
        <v>6</v>
      </c>
      <c r="G2109" s="139">
        <v>45079</v>
      </c>
      <c r="H2109">
        <f t="shared" si="97"/>
        <v>16</v>
      </c>
      <c r="I2109" t="s">
        <v>2408</v>
      </c>
      <c r="J2109" t="str">
        <f>VLOOKUP(I2109,'C701- Recalculate'!$D$27:$D$751,1,0)</f>
        <v>069MPI1231100001</v>
      </c>
      <c r="K2109">
        <v>0</v>
      </c>
      <c r="L2109">
        <v>70547945</v>
      </c>
      <c r="M2109" s="138">
        <f t="shared" si="98"/>
        <v>-70547945</v>
      </c>
      <c r="N2109" t="s">
        <v>178</v>
      </c>
      <c r="P2109" t="s">
        <v>3839</v>
      </c>
      <c r="R2109" t="s">
        <v>3808</v>
      </c>
    </row>
    <row r="2110" spans="1:18" hidden="1">
      <c r="A2110">
        <v>2109</v>
      </c>
      <c r="B2110">
        <v>69</v>
      </c>
      <c r="D2110">
        <v>701000002</v>
      </c>
      <c r="E2110" s="139">
        <v>45079</v>
      </c>
      <c r="F2110">
        <f t="shared" si="96"/>
        <v>6</v>
      </c>
      <c r="G2110" s="139">
        <v>45079</v>
      </c>
      <c r="H2110">
        <f t="shared" si="97"/>
        <v>16</v>
      </c>
      <c r="I2110" t="s">
        <v>2416</v>
      </c>
      <c r="J2110" t="str">
        <f>VLOOKUP(I2110,'C701- Recalculate'!$D$27:$D$751,1,0)</f>
        <v>069MPI1231140001</v>
      </c>
      <c r="K2110">
        <v>0</v>
      </c>
      <c r="L2110">
        <v>56438357</v>
      </c>
      <c r="M2110" s="138">
        <f t="shared" si="98"/>
        <v>-56438357</v>
      </c>
      <c r="N2110" t="s">
        <v>178</v>
      </c>
      <c r="P2110" t="s">
        <v>3839</v>
      </c>
      <c r="R2110" t="s">
        <v>3808</v>
      </c>
    </row>
    <row r="2111" spans="1:18" hidden="1">
      <c r="A2111">
        <v>2110</v>
      </c>
      <c r="B2111">
        <v>69</v>
      </c>
      <c r="D2111">
        <v>701000002</v>
      </c>
      <c r="E2111" s="139">
        <v>45079</v>
      </c>
      <c r="F2111">
        <f t="shared" si="96"/>
        <v>6</v>
      </c>
      <c r="G2111" s="139">
        <v>45079</v>
      </c>
      <c r="H2111">
        <f t="shared" si="97"/>
        <v>16</v>
      </c>
      <c r="I2111" t="s">
        <v>2455</v>
      </c>
      <c r="J2111" t="str">
        <f>VLOOKUP(I2111,'C701- Recalculate'!$D$27:$D$751,1,0)</f>
        <v>069MPI1231430001</v>
      </c>
      <c r="K2111">
        <v>0</v>
      </c>
      <c r="L2111">
        <v>48219178</v>
      </c>
      <c r="M2111" s="138">
        <f t="shared" si="98"/>
        <v>-48219178</v>
      </c>
      <c r="N2111" t="s">
        <v>178</v>
      </c>
      <c r="P2111" t="s">
        <v>3839</v>
      </c>
      <c r="R2111" t="s">
        <v>3808</v>
      </c>
    </row>
    <row r="2112" spans="1:18" hidden="1">
      <c r="A2112">
        <v>2111</v>
      </c>
      <c r="B2112">
        <v>69</v>
      </c>
      <c r="D2112">
        <v>701000002</v>
      </c>
      <c r="E2112" s="139">
        <v>45097</v>
      </c>
      <c r="F2112">
        <f t="shared" si="96"/>
        <v>6</v>
      </c>
      <c r="G2112" s="139">
        <v>45097</v>
      </c>
      <c r="H2112">
        <f t="shared" si="97"/>
        <v>16</v>
      </c>
      <c r="I2112" t="s">
        <v>2404</v>
      </c>
      <c r="J2112" t="str">
        <f>VLOOKUP(I2112,'C701- Recalculate'!$D$27:$D$751,1,0)</f>
        <v>069MPI1231100002</v>
      </c>
      <c r="K2112">
        <v>0</v>
      </c>
      <c r="L2112">
        <v>69178082</v>
      </c>
      <c r="M2112" s="138">
        <f t="shared" si="98"/>
        <v>-69178082</v>
      </c>
      <c r="N2112" t="s">
        <v>178</v>
      </c>
      <c r="P2112" t="s">
        <v>3839</v>
      </c>
      <c r="R2112" t="s">
        <v>3808</v>
      </c>
    </row>
    <row r="2113" spans="1:18" hidden="1">
      <c r="A2113">
        <v>2112</v>
      </c>
      <c r="B2113">
        <v>69</v>
      </c>
      <c r="D2113">
        <v>701000002</v>
      </c>
      <c r="E2113" s="139">
        <v>45097</v>
      </c>
      <c r="F2113">
        <f t="shared" si="96"/>
        <v>6</v>
      </c>
      <c r="G2113" s="139">
        <v>45097</v>
      </c>
      <c r="H2113">
        <f t="shared" si="97"/>
        <v>16</v>
      </c>
      <c r="I2113" t="s">
        <v>2443</v>
      </c>
      <c r="J2113" t="str">
        <f>VLOOKUP(I2113,'C701- Recalculate'!$D$27:$D$751,1,0)</f>
        <v>069MPI1231370001</v>
      </c>
      <c r="K2113">
        <v>0</v>
      </c>
      <c r="L2113">
        <v>35068493</v>
      </c>
      <c r="M2113" s="138">
        <f t="shared" si="98"/>
        <v>-35068493</v>
      </c>
      <c r="N2113" t="s">
        <v>178</v>
      </c>
      <c r="P2113" t="s">
        <v>3839</v>
      </c>
      <c r="R2113" t="s">
        <v>3808</v>
      </c>
    </row>
    <row r="2114" spans="1:18" hidden="1">
      <c r="A2114">
        <v>2113</v>
      </c>
      <c r="B2114">
        <v>69</v>
      </c>
      <c r="D2114">
        <v>701000002</v>
      </c>
      <c r="E2114" s="139">
        <v>45098</v>
      </c>
      <c r="F2114">
        <f t="shared" si="96"/>
        <v>6</v>
      </c>
      <c r="G2114" s="139">
        <v>45098</v>
      </c>
      <c r="H2114">
        <f t="shared" si="97"/>
        <v>16</v>
      </c>
      <c r="I2114" t="s">
        <v>2385</v>
      </c>
      <c r="J2114" t="str">
        <f>VLOOKUP(I2114,'C701- Recalculate'!$D$27:$D$751,1,0)</f>
        <v>069MPI1231080003</v>
      </c>
      <c r="K2114">
        <v>0</v>
      </c>
      <c r="L2114">
        <v>56164384</v>
      </c>
      <c r="M2114" s="138">
        <f t="shared" si="98"/>
        <v>-56164384</v>
      </c>
      <c r="N2114" t="s">
        <v>178</v>
      </c>
      <c r="P2114" t="s">
        <v>3839</v>
      </c>
      <c r="R2114" t="s">
        <v>3808</v>
      </c>
    </row>
    <row r="2115" spans="1:18" hidden="1">
      <c r="A2115">
        <v>2114</v>
      </c>
      <c r="B2115">
        <v>69</v>
      </c>
      <c r="D2115">
        <v>701000002</v>
      </c>
      <c r="E2115" s="139">
        <v>45098</v>
      </c>
      <c r="F2115">
        <f t="shared" ref="F2115:F2178" si="99">MONTH(E2115)</f>
        <v>6</v>
      </c>
      <c r="G2115" s="139">
        <v>45098</v>
      </c>
      <c r="H2115">
        <f t="shared" ref="H2115:H2178" si="100">LEN(I2115)</f>
        <v>16</v>
      </c>
      <c r="I2115" t="s">
        <v>2404</v>
      </c>
      <c r="J2115" t="str">
        <f>VLOOKUP(I2115,'C701- Recalculate'!$D$27:$D$751,1,0)</f>
        <v>069MPI1231100002</v>
      </c>
      <c r="K2115">
        <v>0</v>
      </c>
      <c r="L2115">
        <v>69178082</v>
      </c>
      <c r="M2115" s="138">
        <f t="shared" ref="M2115:M2178" si="101">K2115-L2115</f>
        <v>-69178082</v>
      </c>
      <c r="N2115" t="s">
        <v>178</v>
      </c>
      <c r="P2115" t="s">
        <v>3839</v>
      </c>
      <c r="R2115" t="s">
        <v>3808</v>
      </c>
    </row>
    <row r="2116" spans="1:18" hidden="1">
      <c r="A2116">
        <v>2115</v>
      </c>
      <c r="B2116">
        <v>69</v>
      </c>
      <c r="D2116">
        <v>701000002</v>
      </c>
      <c r="E2116" s="139">
        <v>45098</v>
      </c>
      <c r="F2116">
        <f t="shared" si="99"/>
        <v>6</v>
      </c>
      <c r="G2116" s="139">
        <v>45098</v>
      </c>
      <c r="H2116">
        <f t="shared" si="100"/>
        <v>16</v>
      </c>
      <c r="I2116" t="s">
        <v>2449</v>
      </c>
      <c r="J2116" t="str">
        <f>VLOOKUP(I2116,'C701- Recalculate'!$D$27:$D$751,1,0)</f>
        <v>069MPI1231390003</v>
      </c>
      <c r="K2116">
        <v>0</v>
      </c>
      <c r="L2116">
        <v>54246576</v>
      </c>
      <c r="M2116" s="138">
        <f t="shared" si="101"/>
        <v>-54246576</v>
      </c>
      <c r="N2116" t="s">
        <v>178</v>
      </c>
      <c r="P2116" t="s">
        <v>3839</v>
      </c>
      <c r="R2116" t="s">
        <v>3808</v>
      </c>
    </row>
    <row r="2117" spans="1:18" hidden="1">
      <c r="A2117">
        <v>2116</v>
      </c>
      <c r="B2117">
        <v>69</v>
      </c>
      <c r="D2117">
        <v>701000002</v>
      </c>
      <c r="E2117" s="139">
        <v>45099</v>
      </c>
      <c r="F2117">
        <f t="shared" si="99"/>
        <v>6</v>
      </c>
      <c r="G2117" s="139">
        <v>45099</v>
      </c>
      <c r="H2117">
        <f t="shared" si="100"/>
        <v>16</v>
      </c>
      <c r="I2117" t="s">
        <v>2408</v>
      </c>
      <c r="J2117" t="str">
        <f>VLOOKUP(I2117,'C701- Recalculate'!$D$27:$D$751,1,0)</f>
        <v>069MPI1231100001</v>
      </c>
      <c r="K2117">
        <v>0</v>
      </c>
      <c r="L2117">
        <v>70547945</v>
      </c>
      <c r="M2117" s="138">
        <f t="shared" si="101"/>
        <v>-70547945</v>
      </c>
      <c r="N2117" t="s">
        <v>178</v>
      </c>
      <c r="P2117" t="s">
        <v>3839</v>
      </c>
      <c r="R2117" t="s">
        <v>3808</v>
      </c>
    </row>
    <row r="2118" spans="1:18" hidden="1">
      <c r="A2118">
        <v>2117</v>
      </c>
      <c r="B2118">
        <v>69</v>
      </c>
      <c r="D2118">
        <v>701000002</v>
      </c>
      <c r="E2118" s="139">
        <v>45099</v>
      </c>
      <c r="F2118">
        <f t="shared" si="99"/>
        <v>6</v>
      </c>
      <c r="G2118" s="139">
        <v>45099</v>
      </c>
      <c r="H2118">
        <f t="shared" si="100"/>
        <v>16</v>
      </c>
      <c r="I2118" t="s">
        <v>2474</v>
      </c>
      <c r="J2118" t="str">
        <f>VLOOKUP(I2118,'C701- Recalculate'!$D$27:$D$751,1,0)</f>
        <v>069MPI1231730001</v>
      </c>
      <c r="K2118">
        <v>0</v>
      </c>
      <c r="L2118">
        <v>7671233</v>
      </c>
      <c r="M2118" s="138">
        <f t="shared" si="101"/>
        <v>-7671233</v>
      </c>
      <c r="N2118" t="s">
        <v>178</v>
      </c>
      <c r="P2118" t="s">
        <v>3839</v>
      </c>
      <c r="R2118" t="s">
        <v>3808</v>
      </c>
    </row>
    <row r="2119" spans="1:18" hidden="1">
      <c r="A2119">
        <v>2118</v>
      </c>
      <c r="B2119">
        <v>69</v>
      </c>
      <c r="D2119">
        <v>701000002</v>
      </c>
      <c r="E2119" s="139">
        <v>45099</v>
      </c>
      <c r="F2119">
        <f t="shared" si="99"/>
        <v>6</v>
      </c>
      <c r="G2119" s="139">
        <v>45099</v>
      </c>
      <c r="H2119">
        <f t="shared" si="100"/>
        <v>16</v>
      </c>
      <c r="I2119" t="s">
        <v>2467</v>
      </c>
      <c r="J2119" t="str">
        <f>VLOOKUP(I2119,'C701- Recalculate'!$D$27:$D$751,1,0)</f>
        <v>069MPI1231730002</v>
      </c>
      <c r="K2119">
        <v>0</v>
      </c>
      <c r="L2119">
        <v>7671233</v>
      </c>
      <c r="M2119" s="138">
        <f t="shared" si="101"/>
        <v>-7671233</v>
      </c>
      <c r="N2119" t="s">
        <v>178</v>
      </c>
      <c r="P2119" t="s">
        <v>3839</v>
      </c>
      <c r="R2119" t="s">
        <v>3808</v>
      </c>
    </row>
    <row r="2120" spans="1:18" hidden="1">
      <c r="A2120">
        <v>2119</v>
      </c>
      <c r="B2120">
        <v>69</v>
      </c>
      <c r="D2120">
        <v>701000002</v>
      </c>
      <c r="E2120" s="139">
        <v>45103</v>
      </c>
      <c r="F2120">
        <f t="shared" si="99"/>
        <v>6</v>
      </c>
      <c r="G2120" s="139">
        <v>45103</v>
      </c>
      <c r="H2120">
        <f t="shared" si="100"/>
        <v>16</v>
      </c>
      <c r="I2120" t="s">
        <v>2408</v>
      </c>
      <c r="J2120" t="str">
        <f>VLOOKUP(I2120,'C701- Recalculate'!$D$27:$D$751,1,0)</f>
        <v>069MPI1231100001</v>
      </c>
      <c r="K2120">
        <v>0</v>
      </c>
      <c r="L2120">
        <v>141095891</v>
      </c>
      <c r="M2120" s="138">
        <f t="shared" si="101"/>
        <v>-141095891</v>
      </c>
      <c r="N2120" t="s">
        <v>178</v>
      </c>
      <c r="P2120" t="s">
        <v>3839</v>
      </c>
      <c r="R2120" t="s">
        <v>3808</v>
      </c>
    </row>
    <row r="2121" spans="1:18" hidden="1">
      <c r="A2121">
        <v>2120</v>
      </c>
      <c r="B2121">
        <v>69</v>
      </c>
      <c r="D2121">
        <v>701000002</v>
      </c>
      <c r="E2121" s="139">
        <v>45103</v>
      </c>
      <c r="F2121">
        <f t="shared" si="99"/>
        <v>6</v>
      </c>
      <c r="G2121" s="139">
        <v>45103</v>
      </c>
      <c r="H2121">
        <f t="shared" si="100"/>
        <v>16</v>
      </c>
      <c r="I2121" t="s">
        <v>2423</v>
      </c>
      <c r="J2121" t="str">
        <f>VLOOKUP(I2121,'C701- Recalculate'!$D$27:$D$751,1,0)</f>
        <v>069MPI1231310001</v>
      </c>
      <c r="K2121">
        <v>0</v>
      </c>
      <c r="L2121">
        <v>44520548</v>
      </c>
      <c r="M2121" s="138">
        <f t="shared" si="101"/>
        <v>-44520548</v>
      </c>
      <c r="N2121" t="s">
        <v>178</v>
      </c>
      <c r="P2121" t="s">
        <v>3839</v>
      </c>
      <c r="R2121" t="s">
        <v>3808</v>
      </c>
    </row>
    <row r="2122" spans="1:18" hidden="1">
      <c r="A2122">
        <v>2121</v>
      </c>
      <c r="B2122">
        <v>69</v>
      </c>
      <c r="D2122">
        <v>701000002</v>
      </c>
      <c r="E2122" s="139">
        <v>45103</v>
      </c>
      <c r="F2122">
        <f t="shared" si="99"/>
        <v>6</v>
      </c>
      <c r="G2122" s="139">
        <v>45103</v>
      </c>
      <c r="H2122">
        <f t="shared" si="100"/>
        <v>16</v>
      </c>
      <c r="I2122" t="s">
        <v>2446</v>
      </c>
      <c r="J2122" t="str">
        <f>VLOOKUP(I2122,'C701- Recalculate'!$D$27:$D$751,1,0)</f>
        <v>069MPI1231370002</v>
      </c>
      <c r="K2122">
        <v>0</v>
      </c>
      <c r="L2122">
        <v>52602740</v>
      </c>
      <c r="M2122" s="138">
        <f t="shared" si="101"/>
        <v>-52602740</v>
      </c>
      <c r="N2122" t="s">
        <v>178</v>
      </c>
      <c r="P2122" t="s">
        <v>3839</v>
      </c>
      <c r="R2122" t="s">
        <v>3808</v>
      </c>
    </row>
    <row r="2123" spans="1:18" hidden="1">
      <c r="A2123">
        <v>2122</v>
      </c>
      <c r="B2123">
        <v>69</v>
      </c>
      <c r="D2123">
        <v>701000002</v>
      </c>
      <c r="E2123" s="139">
        <v>45103</v>
      </c>
      <c r="F2123">
        <f t="shared" si="99"/>
        <v>6</v>
      </c>
      <c r="G2123" s="139">
        <v>45103</v>
      </c>
      <c r="H2123">
        <f t="shared" si="100"/>
        <v>16</v>
      </c>
      <c r="I2123" t="s">
        <v>2481</v>
      </c>
      <c r="J2123" t="str">
        <f>VLOOKUP(I2123,'C701- Recalculate'!$D$27:$D$751,1,0)</f>
        <v>069MPI1231770002</v>
      </c>
      <c r="K2123">
        <v>0</v>
      </c>
      <c r="L2123">
        <v>8630137</v>
      </c>
      <c r="M2123" s="138">
        <f t="shared" si="101"/>
        <v>-8630137</v>
      </c>
      <c r="N2123" t="s">
        <v>178</v>
      </c>
      <c r="P2123" t="s">
        <v>3839</v>
      </c>
      <c r="R2123" t="s">
        <v>3808</v>
      </c>
    </row>
    <row r="2124" spans="1:18" hidden="1">
      <c r="A2124">
        <v>2123</v>
      </c>
      <c r="B2124">
        <v>69</v>
      </c>
      <c r="D2124">
        <v>701000002</v>
      </c>
      <c r="E2124" s="139">
        <v>45104</v>
      </c>
      <c r="F2124">
        <f t="shared" si="99"/>
        <v>6</v>
      </c>
      <c r="G2124" s="139">
        <v>45104</v>
      </c>
      <c r="H2124">
        <f t="shared" si="100"/>
        <v>16</v>
      </c>
      <c r="I2124" t="s">
        <v>2393</v>
      </c>
      <c r="J2124" t="str">
        <f>VLOOKUP(I2124,'C701- Recalculate'!$D$27:$D$751,1,0)</f>
        <v>069MPI1231080002</v>
      </c>
      <c r="K2124">
        <v>0</v>
      </c>
      <c r="L2124">
        <v>62904110</v>
      </c>
      <c r="M2124" s="138">
        <f t="shared" si="101"/>
        <v>-62904110</v>
      </c>
      <c r="N2124" t="s">
        <v>178</v>
      </c>
      <c r="P2124" t="s">
        <v>3839</v>
      </c>
      <c r="R2124" t="s">
        <v>3808</v>
      </c>
    </row>
    <row r="2125" spans="1:18" hidden="1">
      <c r="A2125">
        <v>2124</v>
      </c>
      <c r="B2125">
        <v>69</v>
      </c>
      <c r="D2125">
        <v>701000002</v>
      </c>
      <c r="E2125" s="139">
        <v>45104</v>
      </c>
      <c r="F2125">
        <f t="shared" si="99"/>
        <v>6</v>
      </c>
      <c r="G2125" s="139">
        <v>45104</v>
      </c>
      <c r="H2125">
        <f t="shared" si="100"/>
        <v>16</v>
      </c>
      <c r="I2125" t="s">
        <v>2494</v>
      </c>
      <c r="J2125" t="str">
        <f>VLOOKUP(I2125,'C701- Recalculate'!$D$27:$D$751,1,0)</f>
        <v>069MPI1231780001</v>
      </c>
      <c r="K2125">
        <v>0</v>
      </c>
      <c r="L2125">
        <v>5479452</v>
      </c>
      <c r="M2125" s="138">
        <f t="shared" si="101"/>
        <v>-5479452</v>
      </c>
      <c r="N2125" t="s">
        <v>178</v>
      </c>
      <c r="P2125" t="s">
        <v>3839</v>
      </c>
      <c r="R2125" t="s">
        <v>3808</v>
      </c>
    </row>
    <row r="2126" spans="1:18" hidden="1">
      <c r="A2126">
        <v>2125</v>
      </c>
      <c r="B2126">
        <v>69</v>
      </c>
      <c r="D2126">
        <v>701000002</v>
      </c>
      <c r="E2126" s="139">
        <v>45104</v>
      </c>
      <c r="F2126">
        <f t="shared" si="99"/>
        <v>6</v>
      </c>
      <c r="G2126" s="139">
        <v>45104</v>
      </c>
      <c r="H2126">
        <f t="shared" si="100"/>
        <v>16</v>
      </c>
      <c r="I2126" t="s">
        <v>2497</v>
      </c>
      <c r="J2126" t="str">
        <f>VLOOKUP(I2126,'C701- Recalculate'!$D$27:$D$751,1,0)</f>
        <v>069MPI1231780003</v>
      </c>
      <c r="K2126">
        <v>0</v>
      </c>
      <c r="L2126">
        <v>11506849</v>
      </c>
      <c r="M2126" s="138">
        <f t="shared" si="101"/>
        <v>-11506849</v>
      </c>
      <c r="N2126" t="s">
        <v>178</v>
      </c>
      <c r="P2126" t="s">
        <v>3839</v>
      </c>
      <c r="R2126" t="s">
        <v>3808</v>
      </c>
    </row>
    <row r="2127" spans="1:18" hidden="1">
      <c r="A2127">
        <v>2126</v>
      </c>
      <c r="B2127">
        <v>69</v>
      </c>
      <c r="D2127">
        <v>701000002</v>
      </c>
      <c r="E2127" s="139">
        <v>45105</v>
      </c>
      <c r="F2127">
        <f t="shared" si="99"/>
        <v>6</v>
      </c>
      <c r="G2127" s="139">
        <v>45105</v>
      </c>
      <c r="H2127">
        <f t="shared" si="100"/>
        <v>16</v>
      </c>
      <c r="I2127" t="s">
        <v>2390</v>
      </c>
      <c r="J2127" t="str">
        <f>VLOOKUP(I2127,'C701- Recalculate'!$D$27:$D$751,1,0)</f>
        <v>069MPI1231080001</v>
      </c>
      <c r="K2127">
        <v>0</v>
      </c>
      <c r="L2127">
        <v>49424657</v>
      </c>
      <c r="M2127" s="138">
        <f t="shared" si="101"/>
        <v>-49424657</v>
      </c>
      <c r="N2127" t="s">
        <v>178</v>
      </c>
      <c r="P2127" t="s">
        <v>3839</v>
      </c>
      <c r="R2127" t="s">
        <v>3808</v>
      </c>
    </row>
    <row r="2128" spans="1:18" hidden="1">
      <c r="A2128">
        <v>2127</v>
      </c>
      <c r="B2128">
        <v>69</v>
      </c>
      <c r="D2128">
        <v>701000002</v>
      </c>
      <c r="E2128" s="139">
        <v>45105</v>
      </c>
      <c r="F2128">
        <f t="shared" si="99"/>
        <v>6</v>
      </c>
      <c r="G2128" s="139">
        <v>45105</v>
      </c>
      <c r="H2128">
        <f t="shared" si="100"/>
        <v>16</v>
      </c>
      <c r="I2128" t="s">
        <v>2494</v>
      </c>
      <c r="J2128" t="str">
        <f>VLOOKUP(I2128,'C701- Recalculate'!$D$27:$D$751,1,0)</f>
        <v>069MPI1231780001</v>
      </c>
      <c r="K2128">
        <v>0</v>
      </c>
      <c r="L2128">
        <v>5479452</v>
      </c>
      <c r="M2128" s="138">
        <f t="shared" si="101"/>
        <v>-5479452</v>
      </c>
      <c r="N2128" t="s">
        <v>178</v>
      </c>
      <c r="P2128" t="s">
        <v>3839</v>
      </c>
      <c r="R2128" t="s">
        <v>3808</v>
      </c>
    </row>
    <row r="2129" spans="1:18" hidden="1">
      <c r="A2129">
        <v>2128</v>
      </c>
      <c r="B2129">
        <v>69</v>
      </c>
      <c r="D2129">
        <v>701000002</v>
      </c>
      <c r="E2129" s="139">
        <v>45106</v>
      </c>
      <c r="F2129">
        <f t="shared" si="99"/>
        <v>6</v>
      </c>
      <c r="G2129" s="139">
        <v>45106</v>
      </c>
      <c r="H2129">
        <f t="shared" si="100"/>
        <v>16</v>
      </c>
      <c r="I2129" t="s">
        <v>2390</v>
      </c>
      <c r="J2129" t="str">
        <f>VLOOKUP(I2129,'C701- Recalculate'!$D$27:$D$751,1,0)</f>
        <v>069MPI1231080001</v>
      </c>
      <c r="K2129">
        <v>0</v>
      </c>
      <c r="L2129">
        <v>49424658</v>
      </c>
      <c r="M2129" s="138">
        <f t="shared" si="101"/>
        <v>-49424658</v>
      </c>
      <c r="N2129" t="s">
        <v>178</v>
      </c>
      <c r="P2129" t="s">
        <v>3839</v>
      </c>
      <c r="R2129" t="s">
        <v>3808</v>
      </c>
    </row>
    <row r="2130" spans="1:18" hidden="1">
      <c r="A2130">
        <v>2129</v>
      </c>
      <c r="B2130">
        <v>69</v>
      </c>
      <c r="D2130">
        <v>701000002</v>
      </c>
      <c r="E2130" s="139">
        <v>45106</v>
      </c>
      <c r="F2130">
        <f t="shared" si="99"/>
        <v>6</v>
      </c>
      <c r="G2130" s="139">
        <v>45106</v>
      </c>
      <c r="H2130">
        <f t="shared" si="100"/>
        <v>16</v>
      </c>
      <c r="I2130" t="s">
        <v>2385</v>
      </c>
      <c r="J2130" t="str">
        <f>VLOOKUP(I2130,'C701- Recalculate'!$D$27:$D$751,1,0)</f>
        <v>069MPI1231080003</v>
      </c>
      <c r="K2130">
        <v>0</v>
      </c>
      <c r="L2130">
        <v>56164384</v>
      </c>
      <c r="M2130" s="138">
        <f t="shared" si="101"/>
        <v>-56164384</v>
      </c>
      <c r="N2130" t="s">
        <v>178</v>
      </c>
      <c r="P2130" t="s">
        <v>3839</v>
      </c>
      <c r="R2130" t="s">
        <v>3808</v>
      </c>
    </row>
    <row r="2131" spans="1:18" hidden="1">
      <c r="A2131">
        <v>2130</v>
      </c>
      <c r="B2131">
        <v>69</v>
      </c>
      <c r="D2131">
        <v>701000002</v>
      </c>
      <c r="E2131" s="139">
        <v>45106</v>
      </c>
      <c r="F2131">
        <f t="shared" si="99"/>
        <v>6</v>
      </c>
      <c r="G2131" s="139">
        <v>45106</v>
      </c>
      <c r="H2131">
        <f t="shared" si="100"/>
        <v>16</v>
      </c>
      <c r="I2131" t="s">
        <v>2408</v>
      </c>
      <c r="J2131" t="str">
        <f>VLOOKUP(I2131,'C701- Recalculate'!$D$27:$D$751,1,0)</f>
        <v>069MPI1231100001</v>
      </c>
      <c r="K2131">
        <v>0</v>
      </c>
      <c r="L2131">
        <v>70547946</v>
      </c>
      <c r="M2131" s="138">
        <f t="shared" si="101"/>
        <v>-70547946</v>
      </c>
      <c r="N2131" t="s">
        <v>178</v>
      </c>
      <c r="P2131" t="s">
        <v>3839</v>
      </c>
      <c r="R2131" t="s">
        <v>3808</v>
      </c>
    </row>
    <row r="2132" spans="1:18" hidden="1">
      <c r="A2132">
        <v>2131</v>
      </c>
      <c r="B2132">
        <v>69</v>
      </c>
      <c r="D2132">
        <v>701000002</v>
      </c>
      <c r="E2132" s="139">
        <v>45107</v>
      </c>
      <c r="F2132">
        <f t="shared" si="99"/>
        <v>6</v>
      </c>
      <c r="G2132" s="139">
        <v>45107</v>
      </c>
      <c r="H2132">
        <f t="shared" si="100"/>
        <v>16</v>
      </c>
      <c r="I2132" t="s">
        <v>2396</v>
      </c>
      <c r="J2132" t="str">
        <f>VLOOKUP(I2132,'C701- Recalculate'!$D$27:$D$751,1,0)</f>
        <v>069MPI1231080004</v>
      </c>
      <c r="K2132">
        <v>0</v>
      </c>
      <c r="L2132">
        <v>55479452</v>
      </c>
      <c r="M2132" s="138">
        <f t="shared" si="101"/>
        <v>-55479452</v>
      </c>
      <c r="N2132" t="s">
        <v>178</v>
      </c>
      <c r="P2132" t="s">
        <v>3839</v>
      </c>
      <c r="R2132" t="s">
        <v>3808</v>
      </c>
    </row>
    <row r="2133" spans="1:18" hidden="1">
      <c r="A2133">
        <v>2132</v>
      </c>
      <c r="B2133">
        <v>69</v>
      </c>
      <c r="D2133">
        <v>701000002</v>
      </c>
      <c r="E2133" s="139">
        <v>45107</v>
      </c>
      <c r="F2133">
        <f t="shared" si="99"/>
        <v>6</v>
      </c>
      <c r="G2133" s="139">
        <v>45107</v>
      </c>
      <c r="H2133">
        <f t="shared" si="100"/>
        <v>16</v>
      </c>
      <c r="I2133" t="s">
        <v>2404</v>
      </c>
      <c r="J2133" t="str">
        <f>VLOOKUP(I2133,'C701- Recalculate'!$D$27:$D$751,1,0)</f>
        <v>069MPI1231100002</v>
      </c>
      <c r="K2133">
        <v>0</v>
      </c>
      <c r="L2133">
        <v>69178082</v>
      </c>
      <c r="M2133" s="138">
        <f t="shared" si="101"/>
        <v>-69178082</v>
      </c>
      <c r="N2133" t="s">
        <v>178</v>
      </c>
      <c r="P2133" t="s">
        <v>3839</v>
      </c>
      <c r="R2133" t="s">
        <v>3808</v>
      </c>
    </row>
    <row r="2134" spans="1:18" hidden="1">
      <c r="A2134">
        <v>2133</v>
      </c>
      <c r="B2134">
        <v>69</v>
      </c>
      <c r="D2134">
        <v>701000002</v>
      </c>
      <c r="E2134" s="139">
        <v>45107</v>
      </c>
      <c r="F2134">
        <f t="shared" si="99"/>
        <v>6</v>
      </c>
      <c r="G2134" s="139">
        <v>45107</v>
      </c>
      <c r="H2134">
        <f t="shared" si="100"/>
        <v>16</v>
      </c>
      <c r="I2134" t="s">
        <v>2443</v>
      </c>
      <c r="J2134" t="str">
        <f>VLOOKUP(I2134,'C701- Recalculate'!$D$27:$D$751,1,0)</f>
        <v>069MPI1231370001</v>
      </c>
      <c r="K2134">
        <v>0</v>
      </c>
      <c r="L2134">
        <v>35068493</v>
      </c>
      <c r="M2134" s="138">
        <f t="shared" si="101"/>
        <v>-35068493</v>
      </c>
      <c r="N2134" t="s">
        <v>178</v>
      </c>
      <c r="P2134" t="s">
        <v>3839</v>
      </c>
      <c r="R2134" t="s">
        <v>3808</v>
      </c>
    </row>
    <row r="2135" spans="1:18" hidden="1">
      <c r="A2135">
        <v>2134</v>
      </c>
      <c r="B2135">
        <v>69</v>
      </c>
      <c r="D2135">
        <v>701000002</v>
      </c>
      <c r="E2135" s="139">
        <v>45107</v>
      </c>
      <c r="F2135">
        <f t="shared" si="99"/>
        <v>6</v>
      </c>
      <c r="G2135" s="139">
        <v>45107</v>
      </c>
      <c r="H2135">
        <f t="shared" si="100"/>
        <v>16</v>
      </c>
      <c r="I2135" t="s">
        <v>2521</v>
      </c>
      <c r="J2135" t="str">
        <f>VLOOKUP(I2135,'C701- Recalculate'!$D$27:$D$751,1,0)</f>
        <v>069MPI1231810001</v>
      </c>
      <c r="K2135">
        <v>0</v>
      </c>
      <c r="L2135">
        <v>1643836</v>
      </c>
      <c r="M2135" s="138">
        <f t="shared" si="101"/>
        <v>-1643836</v>
      </c>
      <c r="N2135" t="s">
        <v>178</v>
      </c>
      <c r="P2135" t="s">
        <v>3839</v>
      </c>
      <c r="R2135" t="s">
        <v>3808</v>
      </c>
    </row>
    <row r="2136" spans="1:18" hidden="1">
      <c r="A2136">
        <v>2135</v>
      </c>
      <c r="B2136">
        <v>69</v>
      </c>
      <c r="D2136">
        <v>701000002</v>
      </c>
      <c r="E2136" s="139">
        <v>45082</v>
      </c>
      <c r="F2136">
        <f t="shared" si="99"/>
        <v>6</v>
      </c>
      <c r="G2136" s="139">
        <v>45082</v>
      </c>
      <c r="H2136">
        <f t="shared" si="100"/>
        <v>16</v>
      </c>
      <c r="I2136" t="s">
        <v>2390</v>
      </c>
      <c r="J2136" t="str">
        <f>VLOOKUP(I2136,'C701- Recalculate'!$D$27:$D$751,1,0)</f>
        <v>069MPI1231080001</v>
      </c>
      <c r="K2136">
        <v>0</v>
      </c>
      <c r="L2136">
        <v>49424657</v>
      </c>
      <c r="M2136" s="138">
        <f t="shared" si="101"/>
        <v>-49424657</v>
      </c>
      <c r="N2136" t="s">
        <v>178</v>
      </c>
      <c r="P2136" t="s">
        <v>3839</v>
      </c>
      <c r="R2136" t="s">
        <v>3808</v>
      </c>
    </row>
    <row r="2137" spans="1:18" hidden="1">
      <c r="A2137">
        <v>2136</v>
      </c>
      <c r="B2137">
        <v>69</v>
      </c>
      <c r="D2137">
        <v>701000002</v>
      </c>
      <c r="E2137" s="139">
        <v>45082</v>
      </c>
      <c r="F2137">
        <f t="shared" si="99"/>
        <v>6</v>
      </c>
      <c r="G2137" s="139">
        <v>45082</v>
      </c>
      <c r="H2137">
        <f t="shared" si="100"/>
        <v>16</v>
      </c>
      <c r="I2137" t="s">
        <v>2404</v>
      </c>
      <c r="J2137" t="str">
        <f>VLOOKUP(I2137,'C701- Recalculate'!$D$27:$D$751,1,0)</f>
        <v>069MPI1231100002</v>
      </c>
      <c r="K2137">
        <v>0</v>
      </c>
      <c r="L2137">
        <v>138356165</v>
      </c>
      <c r="M2137" s="138">
        <f t="shared" si="101"/>
        <v>-138356165</v>
      </c>
      <c r="N2137" t="s">
        <v>178</v>
      </c>
      <c r="P2137" t="s">
        <v>3839</v>
      </c>
      <c r="R2137" t="s">
        <v>3808</v>
      </c>
    </row>
    <row r="2138" spans="1:18" hidden="1">
      <c r="A2138">
        <v>2137</v>
      </c>
      <c r="B2138">
        <v>69</v>
      </c>
      <c r="D2138">
        <v>701000002</v>
      </c>
      <c r="E2138" s="139">
        <v>45082</v>
      </c>
      <c r="F2138">
        <f t="shared" si="99"/>
        <v>6</v>
      </c>
      <c r="G2138" s="139">
        <v>45082</v>
      </c>
      <c r="H2138">
        <f t="shared" si="100"/>
        <v>16</v>
      </c>
      <c r="I2138" t="s">
        <v>2416</v>
      </c>
      <c r="J2138" t="str">
        <f>VLOOKUP(I2138,'C701- Recalculate'!$D$27:$D$751,1,0)</f>
        <v>069MPI1231140001</v>
      </c>
      <c r="K2138">
        <v>0</v>
      </c>
      <c r="L2138">
        <v>56438356</v>
      </c>
      <c r="M2138" s="138">
        <f t="shared" si="101"/>
        <v>-56438356</v>
      </c>
      <c r="N2138" t="s">
        <v>178</v>
      </c>
      <c r="P2138" t="s">
        <v>3839</v>
      </c>
      <c r="R2138" t="s">
        <v>3808</v>
      </c>
    </row>
    <row r="2139" spans="1:18" hidden="1">
      <c r="A2139">
        <v>2138</v>
      </c>
      <c r="B2139">
        <v>69</v>
      </c>
      <c r="D2139">
        <v>701000002</v>
      </c>
      <c r="E2139" s="139">
        <v>45082</v>
      </c>
      <c r="F2139">
        <f t="shared" si="99"/>
        <v>6</v>
      </c>
      <c r="G2139" s="139">
        <v>45082</v>
      </c>
      <c r="H2139">
        <f t="shared" si="100"/>
        <v>16</v>
      </c>
      <c r="I2139" t="s">
        <v>2452</v>
      </c>
      <c r="J2139" t="str">
        <f>VLOOKUP(I2139,'C701- Recalculate'!$D$27:$D$751,1,0)</f>
        <v>069MPI1231390004</v>
      </c>
      <c r="K2139">
        <v>0</v>
      </c>
      <c r="L2139">
        <v>35616438</v>
      </c>
      <c r="M2139" s="138">
        <f t="shared" si="101"/>
        <v>-35616438</v>
      </c>
      <c r="N2139" t="s">
        <v>178</v>
      </c>
      <c r="P2139" t="s">
        <v>3839</v>
      </c>
      <c r="R2139" t="s">
        <v>3808</v>
      </c>
    </row>
    <row r="2140" spans="1:18" hidden="1">
      <c r="A2140">
        <v>2139</v>
      </c>
      <c r="B2140">
        <v>69</v>
      </c>
      <c r="D2140">
        <v>701000002</v>
      </c>
      <c r="E2140" s="139">
        <v>45083</v>
      </c>
      <c r="F2140">
        <f t="shared" si="99"/>
        <v>6</v>
      </c>
      <c r="G2140" s="139">
        <v>45083</v>
      </c>
      <c r="H2140">
        <f t="shared" si="100"/>
        <v>16</v>
      </c>
      <c r="I2140" t="s">
        <v>2393</v>
      </c>
      <c r="J2140" t="str">
        <f>VLOOKUP(I2140,'C701- Recalculate'!$D$27:$D$751,1,0)</f>
        <v>069MPI1231080002</v>
      </c>
      <c r="K2140">
        <v>0</v>
      </c>
      <c r="L2140">
        <v>62904109</v>
      </c>
      <c r="M2140" s="138">
        <f t="shared" si="101"/>
        <v>-62904109</v>
      </c>
      <c r="N2140" t="s">
        <v>178</v>
      </c>
      <c r="P2140" t="s">
        <v>3839</v>
      </c>
      <c r="R2140" t="s">
        <v>3808</v>
      </c>
    </row>
    <row r="2141" spans="1:18" hidden="1">
      <c r="A2141">
        <v>2140</v>
      </c>
      <c r="B2141">
        <v>69</v>
      </c>
      <c r="D2141">
        <v>701000002</v>
      </c>
      <c r="E2141" s="139">
        <v>45083</v>
      </c>
      <c r="F2141">
        <f t="shared" si="99"/>
        <v>6</v>
      </c>
      <c r="G2141" s="139">
        <v>45083</v>
      </c>
      <c r="H2141">
        <f t="shared" si="100"/>
        <v>16</v>
      </c>
      <c r="I2141" t="s">
        <v>2443</v>
      </c>
      <c r="J2141" t="str">
        <f>VLOOKUP(I2141,'C701- Recalculate'!$D$27:$D$751,1,0)</f>
        <v>069MPI1231370001</v>
      </c>
      <c r="K2141">
        <v>0</v>
      </c>
      <c r="L2141">
        <v>35068493</v>
      </c>
      <c r="M2141" s="138">
        <f t="shared" si="101"/>
        <v>-35068493</v>
      </c>
      <c r="N2141" t="s">
        <v>178</v>
      </c>
      <c r="P2141" t="s">
        <v>3839</v>
      </c>
      <c r="R2141" t="s">
        <v>3808</v>
      </c>
    </row>
    <row r="2142" spans="1:18" hidden="1">
      <c r="A2142">
        <v>2141</v>
      </c>
      <c r="B2142">
        <v>69</v>
      </c>
      <c r="D2142">
        <v>701000002</v>
      </c>
      <c r="E2142" s="139">
        <v>45084</v>
      </c>
      <c r="F2142">
        <f t="shared" si="99"/>
        <v>6</v>
      </c>
      <c r="G2142" s="139">
        <v>45084</v>
      </c>
      <c r="H2142">
        <f t="shared" si="100"/>
        <v>16</v>
      </c>
      <c r="I2142" t="s">
        <v>2443</v>
      </c>
      <c r="J2142" t="str">
        <f>VLOOKUP(I2142,'C701- Recalculate'!$D$27:$D$751,1,0)</f>
        <v>069MPI1231370001</v>
      </c>
      <c r="K2142">
        <v>0</v>
      </c>
      <c r="L2142">
        <v>35068493</v>
      </c>
      <c r="M2142" s="138">
        <f t="shared" si="101"/>
        <v>-35068493</v>
      </c>
      <c r="N2142" t="s">
        <v>178</v>
      </c>
      <c r="P2142" t="s">
        <v>3839</v>
      </c>
      <c r="R2142" t="s">
        <v>3808</v>
      </c>
    </row>
    <row r="2143" spans="1:18" hidden="1">
      <c r="A2143">
        <v>2142</v>
      </c>
      <c r="B2143">
        <v>69</v>
      </c>
      <c r="D2143">
        <v>701000002</v>
      </c>
      <c r="E2143" s="139">
        <v>45085</v>
      </c>
      <c r="F2143">
        <f t="shared" si="99"/>
        <v>6</v>
      </c>
      <c r="G2143" s="139">
        <v>45085</v>
      </c>
      <c r="H2143">
        <f t="shared" si="100"/>
        <v>16</v>
      </c>
      <c r="I2143" t="s">
        <v>2426</v>
      </c>
      <c r="J2143" t="str">
        <f>VLOOKUP(I2143,'C701- Recalculate'!$D$27:$D$751,1,0)</f>
        <v>069MPI1231310002</v>
      </c>
      <c r="K2143">
        <v>0</v>
      </c>
      <c r="L2143">
        <v>44520548</v>
      </c>
      <c r="M2143" s="138">
        <f t="shared" si="101"/>
        <v>-44520548</v>
      </c>
      <c r="N2143" t="s">
        <v>178</v>
      </c>
      <c r="P2143" t="s">
        <v>3839</v>
      </c>
      <c r="R2143" t="s">
        <v>3808</v>
      </c>
    </row>
    <row r="2144" spans="1:18" hidden="1">
      <c r="A2144">
        <v>2143</v>
      </c>
      <c r="B2144">
        <v>69</v>
      </c>
      <c r="D2144">
        <v>701000002</v>
      </c>
      <c r="E2144" s="139">
        <v>45086</v>
      </c>
      <c r="F2144">
        <f t="shared" si="99"/>
        <v>6</v>
      </c>
      <c r="G2144" s="139">
        <v>45086</v>
      </c>
      <c r="H2144">
        <f t="shared" si="100"/>
        <v>16</v>
      </c>
      <c r="I2144" t="s">
        <v>2393</v>
      </c>
      <c r="J2144" t="str">
        <f>VLOOKUP(I2144,'C701- Recalculate'!$D$27:$D$751,1,0)</f>
        <v>069MPI1231080002</v>
      </c>
      <c r="K2144">
        <v>0</v>
      </c>
      <c r="L2144">
        <v>62904109</v>
      </c>
      <c r="M2144" s="138">
        <f t="shared" si="101"/>
        <v>-62904109</v>
      </c>
      <c r="N2144" t="s">
        <v>178</v>
      </c>
      <c r="P2144" t="s">
        <v>3839</v>
      </c>
      <c r="R2144" t="s">
        <v>3808</v>
      </c>
    </row>
    <row r="2145" spans="1:18" hidden="1">
      <c r="A2145">
        <v>2144</v>
      </c>
      <c r="B2145">
        <v>69</v>
      </c>
      <c r="D2145">
        <v>701000002</v>
      </c>
      <c r="E2145" s="139">
        <v>45069</v>
      </c>
      <c r="F2145">
        <f t="shared" si="99"/>
        <v>5</v>
      </c>
      <c r="G2145" s="139">
        <v>45069</v>
      </c>
      <c r="H2145">
        <f t="shared" si="100"/>
        <v>16</v>
      </c>
      <c r="I2145" t="s">
        <v>2385</v>
      </c>
      <c r="J2145" t="str">
        <f>VLOOKUP(I2145,'C701- Recalculate'!$D$27:$D$751,1,0)</f>
        <v>069MPI1231080003</v>
      </c>
      <c r="K2145">
        <v>0</v>
      </c>
      <c r="L2145">
        <v>56164383</v>
      </c>
      <c r="M2145" s="138">
        <f t="shared" si="101"/>
        <v>-56164383</v>
      </c>
      <c r="N2145" t="s">
        <v>178</v>
      </c>
      <c r="P2145" t="s">
        <v>3839</v>
      </c>
      <c r="R2145" t="s">
        <v>3808</v>
      </c>
    </row>
    <row r="2146" spans="1:18" hidden="1">
      <c r="A2146">
        <v>2145</v>
      </c>
      <c r="B2146">
        <v>69</v>
      </c>
      <c r="D2146">
        <v>701000002</v>
      </c>
      <c r="E2146" s="139">
        <v>45069</v>
      </c>
      <c r="F2146">
        <f t="shared" si="99"/>
        <v>5</v>
      </c>
      <c r="G2146" s="139">
        <v>45069</v>
      </c>
      <c r="H2146">
        <f t="shared" si="100"/>
        <v>16</v>
      </c>
      <c r="I2146" t="s">
        <v>2396</v>
      </c>
      <c r="J2146" t="str">
        <f>VLOOKUP(I2146,'C701- Recalculate'!$D$27:$D$751,1,0)</f>
        <v>069MPI1231080004</v>
      </c>
      <c r="K2146">
        <v>0</v>
      </c>
      <c r="L2146">
        <v>55479452</v>
      </c>
      <c r="M2146" s="138">
        <f t="shared" si="101"/>
        <v>-55479452</v>
      </c>
      <c r="N2146" t="s">
        <v>178</v>
      </c>
      <c r="P2146" t="s">
        <v>3839</v>
      </c>
      <c r="R2146" t="s">
        <v>3808</v>
      </c>
    </row>
    <row r="2147" spans="1:18" hidden="1">
      <c r="A2147">
        <v>2146</v>
      </c>
      <c r="B2147">
        <v>69</v>
      </c>
      <c r="D2147">
        <v>701000002</v>
      </c>
      <c r="E2147" s="139">
        <v>45069</v>
      </c>
      <c r="F2147">
        <f t="shared" si="99"/>
        <v>5</v>
      </c>
      <c r="G2147" s="139">
        <v>45069</v>
      </c>
      <c r="H2147">
        <f t="shared" si="100"/>
        <v>16</v>
      </c>
      <c r="I2147" t="s">
        <v>2408</v>
      </c>
      <c r="J2147" t="str">
        <f>VLOOKUP(I2147,'C701- Recalculate'!$D$27:$D$751,1,0)</f>
        <v>069MPI1231100001</v>
      </c>
      <c r="K2147">
        <v>0</v>
      </c>
      <c r="L2147">
        <v>70547945</v>
      </c>
      <c r="M2147" s="138">
        <f t="shared" si="101"/>
        <v>-70547945</v>
      </c>
      <c r="N2147" t="s">
        <v>178</v>
      </c>
      <c r="P2147" t="s">
        <v>3839</v>
      </c>
      <c r="R2147" t="s">
        <v>3808</v>
      </c>
    </row>
    <row r="2148" spans="1:18" hidden="1">
      <c r="A2148">
        <v>2147</v>
      </c>
      <c r="B2148">
        <v>69</v>
      </c>
      <c r="D2148">
        <v>701000002</v>
      </c>
      <c r="E2148" s="139">
        <v>45069</v>
      </c>
      <c r="F2148">
        <f t="shared" si="99"/>
        <v>5</v>
      </c>
      <c r="G2148" s="139">
        <v>45069</v>
      </c>
      <c r="H2148">
        <f t="shared" si="100"/>
        <v>16</v>
      </c>
      <c r="I2148" t="s">
        <v>2446</v>
      </c>
      <c r="J2148" t="str">
        <f>VLOOKUP(I2148,'C701- Recalculate'!$D$27:$D$751,1,0)</f>
        <v>069MPI1231370002</v>
      </c>
      <c r="K2148">
        <v>0</v>
      </c>
      <c r="L2148">
        <v>52602740</v>
      </c>
      <c r="M2148" s="138">
        <f t="shared" si="101"/>
        <v>-52602740</v>
      </c>
      <c r="N2148" t="s">
        <v>178</v>
      </c>
      <c r="P2148" t="s">
        <v>3839</v>
      </c>
      <c r="R2148" t="s">
        <v>3808</v>
      </c>
    </row>
    <row r="2149" spans="1:18" hidden="1">
      <c r="A2149">
        <v>2148</v>
      </c>
      <c r="B2149">
        <v>69</v>
      </c>
      <c r="D2149">
        <v>701000002</v>
      </c>
      <c r="E2149" s="139">
        <v>45069</v>
      </c>
      <c r="F2149">
        <f t="shared" si="99"/>
        <v>5</v>
      </c>
      <c r="G2149" s="139">
        <v>45069</v>
      </c>
      <c r="H2149">
        <f t="shared" si="100"/>
        <v>16</v>
      </c>
      <c r="I2149" t="s">
        <v>2449</v>
      </c>
      <c r="J2149" t="str">
        <f>VLOOKUP(I2149,'C701- Recalculate'!$D$27:$D$751,1,0)</f>
        <v>069MPI1231390003</v>
      </c>
      <c r="K2149">
        <v>0</v>
      </c>
      <c r="L2149">
        <v>54246576</v>
      </c>
      <c r="M2149" s="138">
        <f t="shared" si="101"/>
        <v>-54246576</v>
      </c>
      <c r="N2149" t="s">
        <v>178</v>
      </c>
      <c r="P2149" t="s">
        <v>3839</v>
      </c>
      <c r="R2149" t="s">
        <v>3808</v>
      </c>
    </row>
    <row r="2150" spans="1:18" hidden="1">
      <c r="A2150">
        <v>2149</v>
      </c>
      <c r="B2150">
        <v>69</v>
      </c>
      <c r="D2150">
        <v>701000002</v>
      </c>
      <c r="E2150" s="139">
        <v>45070</v>
      </c>
      <c r="F2150">
        <f t="shared" si="99"/>
        <v>5</v>
      </c>
      <c r="G2150" s="139">
        <v>45070</v>
      </c>
      <c r="H2150">
        <f t="shared" si="100"/>
        <v>16</v>
      </c>
      <c r="I2150" t="s">
        <v>2390</v>
      </c>
      <c r="J2150" t="str">
        <f>VLOOKUP(I2150,'C701- Recalculate'!$D$27:$D$751,1,0)</f>
        <v>069MPI1231080001</v>
      </c>
      <c r="K2150">
        <v>0</v>
      </c>
      <c r="L2150">
        <v>49424658</v>
      </c>
      <c r="M2150" s="138">
        <f t="shared" si="101"/>
        <v>-49424658</v>
      </c>
      <c r="N2150" t="s">
        <v>178</v>
      </c>
      <c r="P2150" t="s">
        <v>3839</v>
      </c>
      <c r="R2150" t="s">
        <v>3808</v>
      </c>
    </row>
    <row r="2151" spans="1:18" hidden="1">
      <c r="A2151">
        <v>2150</v>
      </c>
      <c r="B2151">
        <v>69</v>
      </c>
      <c r="D2151">
        <v>701000002</v>
      </c>
      <c r="E2151" s="139">
        <v>45070</v>
      </c>
      <c r="F2151">
        <f t="shared" si="99"/>
        <v>5</v>
      </c>
      <c r="G2151" s="139">
        <v>45070</v>
      </c>
      <c r="H2151">
        <f t="shared" si="100"/>
        <v>16</v>
      </c>
      <c r="I2151" t="s">
        <v>2416</v>
      </c>
      <c r="J2151" t="str">
        <f>VLOOKUP(I2151,'C701- Recalculate'!$D$27:$D$751,1,0)</f>
        <v>069MPI1231140001</v>
      </c>
      <c r="K2151">
        <v>0</v>
      </c>
      <c r="L2151">
        <v>56438356</v>
      </c>
      <c r="M2151" s="138">
        <f t="shared" si="101"/>
        <v>-56438356</v>
      </c>
      <c r="N2151" t="s">
        <v>178</v>
      </c>
      <c r="P2151" t="s">
        <v>3839</v>
      </c>
      <c r="R2151" t="s">
        <v>3808</v>
      </c>
    </row>
    <row r="2152" spans="1:18" hidden="1">
      <c r="A2152">
        <v>2151</v>
      </c>
      <c r="B2152">
        <v>69</v>
      </c>
      <c r="D2152">
        <v>701000002</v>
      </c>
      <c r="E2152" s="139">
        <v>45070</v>
      </c>
      <c r="F2152">
        <f t="shared" si="99"/>
        <v>5</v>
      </c>
      <c r="G2152" s="139">
        <v>45070</v>
      </c>
      <c r="H2152">
        <f t="shared" si="100"/>
        <v>16</v>
      </c>
      <c r="I2152" t="s">
        <v>2423</v>
      </c>
      <c r="J2152" t="str">
        <f>VLOOKUP(I2152,'C701- Recalculate'!$D$27:$D$751,1,0)</f>
        <v>069MPI1231310001</v>
      </c>
      <c r="K2152">
        <v>0</v>
      </c>
      <c r="L2152">
        <v>44520548</v>
      </c>
      <c r="M2152" s="138">
        <f t="shared" si="101"/>
        <v>-44520548</v>
      </c>
      <c r="N2152" t="s">
        <v>178</v>
      </c>
      <c r="P2152" t="s">
        <v>3839</v>
      </c>
      <c r="R2152" t="s">
        <v>3808</v>
      </c>
    </row>
    <row r="2153" spans="1:18" hidden="1">
      <c r="A2153">
        <v>2152</v>
      </c>
      <c r="B2153">
        <v>69</v>
      </c>
      <c r="D2153">
        <v>701000002</v>
      </c>
      <c r="E2153" s="139">
        <v>45071</v>
      </c>
      <c r="F2153">
        <f t="shared" si="99"/>
        <v>5</v>
      </c>
      <c r="G2153" s="139">
        <v>45071</v>
      </c>
      <c r="H2153">
        <f t="shared" si="100"/>
        <v>16</v>
      </c>
      <c r="I2153" t="s">
        <v>2385</v>
      </c>
      <c r="J2153" t="str">
        <f>VLOOKUP(I2153,'C701- Recalculate'!$D$27:$D$751,1,0)</f>
        <v>069MPI1231080003</v>
      </c>
      <c r="K2153">
        <v>0</v>
      </c>
      <c r="L2153">
        <v>56164383</v>
      </c>
      <c r="M2153" s="138">
        <f t="shared" si="101"/>
        <v>-56164383</v>
      </c>
      <c r="N2153" t="s">
        <v>178</v>
      </c>
      <c r="P2153" t="s">
        <v>3839</v>
      </c>
      <c r="R2153" t="s">
        <v>3808</v>
      </c>
    </row>
    <row r="2154" spans="1:18" hidden="1">
      <c r="A2154">
        <v>2153</v>
      </c>
      <c r="B2154">
        <v>69</v>
      </c>
      <c r="D2154">
        <v>701000002</v>
      </c>
      <c r="E2154" s="139">
        <v>45071</v>
      </c>
      <c r="F2154">
        <f t="shared" si="99"/>
        <v>5</v>
      </c>
      <c r="G2154" s="139">
        <v>45071</v>
      </c>
      <c r="H2154">
        <f t="shared" si="100"/>
        <v>16</v>
      </c>
      <c r="I2154" t="s">
        <v>2396</v>
      </c>
      <c r="J2154" t="str">
        <f>VLOOKUP(I2154,'C701- Recalculate'!$D$27:$D$751,1,0)</f>
        <v>069MPI1231080004</v>
      </c>
      <c r="K2154">
        <v>0</v>
      </c>
      <c r="L2154">
        <v>55479452</v>
      </c>
      <c r="M2154" s="138">
        <f t="shared" si="101"/>
        <v>-55479452</v>
      </c>
      <c r="N2154" t="s">
        <v>178</v>
      </c>
      <c r="P2154" t="s">
        <v>3839</v>
      </c>
      <c r="R2154" t="s">
        <v>3808</v>
      </c>
    </row>
    <row r="2155" spans="1:18" hidden="1">
      <c r="A2155">
        <v>2154</v>
      </c>
      <c r="B2155">
        <v>69</v>
      </c>
      <c r="D2155">
        <v>701000002</v>
      </c>
      <c r="E2155" s="139">
        <v>45071</v>
      </c>
      <c r="F2155">
        <f t="shared" si="99"/>
        <v>5</v>
      </c>
      <c r="G2155" s="139">
        <v>45071</v>
      </c>
      <c r="H2155">
        <f t="shared" si="100"/>
        <v>16</v>
      </c>
      <c r="I2155" t="s">
        <v>2408</v>
      </c>
      <c r="J2155" t="str">
        <f>VLOOKUP(I2155,'C701- Recalculate'!$D$27:$D$751,1,0)</f>
        <v>069MPI1231100001</v>
      </c>
      <c r="K2155">
        <v>0</v>
      </c>
      <c r="L2155">
        <v>70547945</v>
      </c>
      <c r="M2155" s="138">
        <f t="shared" si="101"/>
        <v>-70547945</v>
      </c>
      <c r="N2155" t="s">
        <v>178</v>
      </c>
      <c r="P2155" t="s">
        <v>3839</v>
      </c>
      <c r="R2155" t="s">
        <v>3808</v>
      </c>
    </row>
    <row r="2156" spans="1:18" hidden="1">
      <c r="A2156">
        <v>2155</v>
      </c>
      <c r="B2156">
        <v>69</v>
      </c>
      <c r="D2156">
        <v>701000002</v>
      </c>
      <c r="E2156" s="139">
        <v>45071</v>
      </c>
      <c r="F2156">
        <f t="shared" si="99"/>
        <v>5</v>
      </c>
      <c r="G2156" s="139">
        <v>45071</v>
      </c>
      <c r="H2156">
        <f t="shared" si="100"/>
        <v>16</v>
      </c>
      <c r="I2156" t="s">
        <v>2446</v>
      </c>
      <c r="J2156" t="str">
        <f>VLOOKUP(I2156,'C701- Recalculate'!$D$27:$D$751,1,0)</f>
        <v>069MPI1231370002</v>
      </c>
      <c r="K2156">
        <v>0</v>
      </c>
      <c r="L2156">
        <v>52602740</v>
      </c>
      <c r="M2156" s="138">
        <f t="shared" si="101"/>
        <v>-52602740</v>
      </c>
      <c r="N2156" t="s">
        <v>178</v>
      </c>
      <c r="P2156" t="s">
        <v>3839</v>
      </c>
      <c r="R2156" t="s">
        <v>3808</v>
      </c>
    </row>
    <row r="2157" spans="1:18" hidden="1">
      <c r="A2157">
        <v>2156</v>
      </c>
      <c r="B2157">
        <v>69</v>
      </c>
      <c r="D2157">
        <v>701000002</v>
      </c>
      <c r="E2157" s="139">
        <v>45072</v>
      </c>
      <c r="F2157">
        <f t="shared" si="99"/>
        <v>5</v>
      </c>
      <c r="G2157" s="139">
        <v>45072</v>
      </c>
      <c r="H2157">
        <f t="shared" si="100"/>
        <v>16</v>
      </c>
      <c r="I2157" t="s">
        <v>2443</v>
      </c>
      <c r="J2157" t="str">
        <f>VLOOKUP(I2157,'C701- Recalculate'!$D$27:$D$751,1,0)</f>
        <v>069MPI1231370001</v>
      </c>
      <c r="K2157">
        <v>0</v>
      </c>
      <c r="L2157">
        <v>35068494</v>
      </c>
      <c r="M2157" s="138">
        <f t="shared" si="101"/>
        <v>-35068494</v>
      </c>
      <c r="N2157" t="s">
        <v>178</v>
      </c>
      <c r="P2157" t="s">
        <v>3839</v>
      </c>
      <c r="R2157" t="s">
        <v>3808</v>
      </c>
    </row>
    <row r="2158" spans="1:18" hidden="1">
      <c r="A2158">
        <v>2157</v>
      </c>
      <c r="B2158">
        <v>69</v>
      </c>
      <c r="D2158">
        <v>701000002</v>
      </c>
      <c r="E2158" s="139">
        <v>45075</v>
      </c>
      <c r="F2158">
        <f t="shared" si="99"/>
        <v>5</v>
      </c>
      <c r="G2158" s="139">
        <v>45075</v>
      </c>
      <c r="H2158">
        <f t="shared" si="100"/>
        <v>16</v>
      </c>
      <c r="I2158" t="s">
        <v>2416</v>
      </c>
      <c r="J2158" t="str">
        <f>VLOOKUP(I2158,'C701- Recalculate'!$D$27:$D$751,1,0)</f>
        <v>069MPI1231140001</v>
      </c>
      <c r="K2158">
        <v>0</v>
      </c>
      <c r="L2158">
        <v>112876713</v>
      </c>
      <c r="M2158" s="138">
        <f t="shared" si="101"/>
        <v>-112876713</v>
      </c>
      <c r="N2158" t="s">
        <v>178</v>
      </c>
      <c r="P2158" t="s">
        <v>3839</v>
      </c>
      <c r="R2158" t="s">
        <v>3808</v>
      </c>
    </row>
    <row r="2159" spans="1:18" hidden="1">
      <c r="A2159">
        <v>2158</v>
      </c>
      <c r="B2159">
        <v>69</v>
      </c>
      <c r="D2159">
        <v>701000002</v>
      </c>
      <c r="E2159" s="139">
        <v>45075</v>
      </c>
      <c r="F2159">
        <f t="shared" si="99"/>
        <v>5</v>
      </c>
      <c r="G2159" s="139">
        <v>45075</v>
      </c>
      <c r="H2159">
        <f t="shared" si="100"/>
        <v>16</v>
      </c>
      <c r="I2159" t="s">
        <v>2416</v>
      </c>
      <c r="J2159" t="str">
        <f>VLOOKUP(I2159,'C701- Recalculate'!$D$27:$D$751,1,0)</f>
        <v>069MPI1231140001</v>
      </c>
      <c r="K2159">
        <v>0</v>
      </c>
      <c r="L2159">
        <v>56438356</v>
      </c>
      <c r="M2159" s="138">
        <f t="shared" si="101"/>
        <v>-56438356</v>
      </c>
      <c r="N2159" t="s">
        <v>178</v>
      </c>
      <c r="P2159" t="s">
        <v>3839</v>
      </c>
      <c r="R2159" t="s">
        <v>3808</v>
      </c>
    </row>
    <row r="2160" spans="1:18" hidden="1">
      <c r="A2160">
        <v>2159</v>
      </c>
      <c r="B2160">
        <v>69</v>
      </c>
      <c r="D2160">
        <v>701000002</v>
      </c>
      <c r="E2160" s="139">
        <v>45075</v>
      </c>
      <c r="F2160">
        <f t="shared" si="99"/>
        <v>5</v>
      </c>
      <c r="G2160" s="139">
        <v>45075</v>
      </c>
      <c r="H2160">
        <f t="shared" si="100"/>
        <v>16</v>
      </c>
      <c r="I2160" t="s">
        <v>2455</v>
      </c>
      <c r="J2160" t="str">
        <f>VLOOKUP(I2160,'C701- Recalculate'!$D$27:$D$751,1,0)</f>
        <v>069MPI1231430001</v>
      </c>
      <c r="K2160">
        <v>0</v>
      </c>
      <c r="L2160">
        <v>96438356</v>
      </c>
      <c r="M2160" s="138">
        <f t="shared" si="101"/>
        <v>-96438356</v>
      </c>
      <c r="N2160" t="s">
        <v>178</v>
      </c>
      <c r="P2160" t="s">
        <v>3839</v>
      </c>
      <c r="R2160" t="s">
        <v>3808</v>
      </c>
    </row>
    <row r="2161" spans="1:20" hidden="1">
      <c r="A2161">
        <v>2160</v>
      </c>
      <c r="B2161">
        <v>69</v>
      </c>
      <c r="D2161">
        <v>701000002</v>
      </c>
      <c r="E2161" s="139">
        <v>45049</v>
      </c>
      <c r="F2161">
        <f t="shared" si="99"/>
        <v>5</v>
      </c>
      <c r="G2161" s="139">
        <v>45049</v>
      </c>
      <c r="H2161">
        <f t="shared" si="100"/>
        <v>16</v>
      </c>
      <c r="I2161" t="s">
        <v>2055</v>
      </c>
      <c r="J2161" t="str">
        <f>VLOOKUP(I2161,'C701- Recalculate'!$D$27:$D$751,1,0)</f>
        <v>069MPI1230460006</v>
      </c>
      <c r="K2161">
        <v>0</v>
      </c>
      <c r="L2161">
        <v>54109589</v>
      </c>
      <c r="M2161" s="138">
        <f t="shared" si="101"/>
        <v>-54109589</v>
      </c>
      <c r="N2161" t="s">
        <v>178</v>
      </c>
      <c r="P2161" t="s">
        <v>3839</v>
      </c>
      <c r="R2161" t="s">
        <v>3808</v>
      </c>
    </row>
    <row r="2162" spans="1:20" hidden="1">
      <c r="A2162">
        <v>2161</v>
      </c>
      <c r="B2162">
        <v>69</v>
      </c>
      <c r="D2162">
        <v>701000002</v>
      </c>
      <c r="E2162" s="139">
        <v>45049</v>
      </c>
      <c r="F2162">
        <f t="shared" si="99"/>
        <v>5</v>
      </c>
      <c r="G2162" s="139">
        <v>45049</v>
      </c>
      <c r="H2162">
        <f t="shared" si="100"/>
        <v>16</v>
      </c>
      <c r="I2162" t="s">
        <v>2171</v>
      </c>
      <c r="J2162" t="str">
        <f>VLOOKUP(I2162,'C701- Recalculate'!$D$27:$D$751,1,0)</f>
        <v>069MPI1230520007</v>
      </c>
      <c r="K2162">
        <v>0</v>
      </c>
      <c r="L2162">
        <v>56164383</v>
      </c>
      <c r="M2162" s="138">
        <f t="shared" si="101"/>
        <v>-56164383</v>
      </c>
      <c r="N2162" t="s">
        <v>178</v>
      </c>
      <c r="P2162" t="s">
        <v>3839</v>
      </c>
      <c r="R2162" t="s">
        <v>3808</v>
      </c>
    </row>
    <row r="2163" spans="1:20" hidden="1">
      <c r="A2163">
        <v>2162</v>
      </c>
      <c r="B2163">
        <v>69</v>
      </c>
      <c r="D2163">
        <v>701000002</v>
      </c>
      <c r="E2163" s="139">
        <v>45049</v>
      </c>
      <c r="F2163">
        <f t="shared" si="99"/>
        <v>5</v>
      </c>
      <c r="G2163" s="139">
        <v>45049</v>
      </c>
      <c r="H2163">
        <f t="shared" si="100"/>
        <v>16</v>
      </c>
      <c r="I2163" t="s">
        <v>2381</v>
      </c>
      <c r="J2163" t="str">
        <f>VLOOKUP(I2163,'C701- Recalculate'!$D$27:$D$751,1,0)</f>
        <v>069MPI1231040003</v>
      </c>
      <c r="K2163">
        <v>0</v>
      </c>
      <c r="L2163">
        <v>50958904</v>
      </c>
      <c r="M2163" s="138">
        <f t="shared" si="101"/>
        <v>-50958904</v>
      </c>
      <c r="N2163" t="s">
        <v>178</v>
      </c>
      <c r="P2163" t="s">
        <v>3839</v>
      </c>
      <c r="R2163" t="s">
        <v>3808</v>
      </c>
    </row>
    <row r="2164" spans="1:20" hidden="1">
      <c r="A2164">
        <v>2163</v>
      </c>
      <c r="B2164">
        <v>69</v>
      </c>
      <c r="D2164">
        <v>701000002</v>
      </c>
      <c r="E2164" s="139">
        <v>45049</v>
      </c>
      <c r="F2164">
        <f t="shared" si="99"/>
        <v>5</v>
      </c>
      <c r="G2164" s="139">
        <v>45049</v>
      </c>
      <c r="H2164">
        <f t="shared" si="100"/>
        <v>16</v>
      </c>
      <c r="I2164" t="s">
        <v>2396</v>
      </c>
      <c r="J2164" t="str">
        <f>VLOOKUP(I2164,'C701- Recalculate'!$D$27:$D$751,1,0)</f>
        <v>069MPI1231080004</v>
      </c>
      <c r="K2164">
        <v>0</v>
      </c>
      <c r="L2164">
        <v>55479452</v>
      </c>
      <c r="M2164" s="138">
        <f t="shared" si="101"/>
        <v>-55479452</v>
      </c>
      <c r="N2164" t="s">
        <v>178</v>
      </c>
      <c r="P2164" t="s">
        <v>3839</v>
      </c>
      <c r="R2164" t="s">
        <v>3808</v>
      </c>
    </row>
    <row r="2165" spans="1:20" hidden="1">
      <c r="A2165">
        <v>2164</v>
      </c>
      <c r="B2165">
        <v>69</v>
      </c>
      <c r="D2165">
        <v>701000002</v>
      </c>
      <c r="E2165" s="139">
        <v>45049</v>
      </c>
      <c r="F2165">
        <f t="shared" si="99"/>
        <v>5</v>
      </c>
      <c r="G2165" s="139">
        <v>45049</v>
      </c>
      <c r="H2165">
        <f t="shared" si="100"/>
        <v>16</v>
      </c>
      <c r="I2165" t="s">
        <v>2416</v>
      </c>
      <c r="J2165" t="str">
        <f>VLOOKUP(I2165,'C701- Recalculate'!$D$27:$D$751,1,0)</f>
        <v>069MPI1231140001</v>
      </c>
      <c r="K2165">
        <v>0</v>
      </c>
      <c r="L2165">
        <v>112876712</v>
      </c>
      <c r="M2165" s="138">
        <f t="shared" si="101"/>
        <v>-112876712</v>
      </c>
      <c r="N2165" t="s">
        <v>178</v>
      </c>
      <c r="P2165" t="s">
        <v>3839</v>
      </c>
      <c r="R2165" t="s">
        <v>3808</v>
      </c>
    </row>
    <row r="2166" spans="1:20" hidden="1">
      <c r="A2166">
        <v>2165</v>
      </c>
      <c r="B2166">
        <v>69</v>
      </c>
      <c r="D2166">
        <v>701000002</v>
      </c>
      <c r="E2166" s="139">
        <v>45076</v>
      </c>
      <c r="F2166">
        <f t="shared" si="99"/>
        <v>5</v>
      </c>
      <c r="G2166" s="139">
        <v>45076</v>
      </c>
      <c r="H2166">
        <f t="shared" si="100"/>
        <v>16</v>
      </c>
      <c r="I2166" t="s">
        <v>2449</v>
      </c>
      <c r="J2166" t="str">
        <f>VLOOKUP(I2166,'C701- Recalculate'!$D$27:$D$751,1,0)</f>
        <v>069MPI1231390003</v>
      </c>
      <c r="K2166">
        <v>0</v>
      </c>
      <c r="L2166">
        <v>54246575</v>
      </c>
      <c r="M2166" s="138">
        <f t="shared" si="101"/>
        <v>-54246575</v>
      </c>
      <c r="N2166" t="s">
        <v>178</v>
      </c>
      <c r="P2166" t="s">
        <v>3839</v>
      </c>
      <c r="R2166" t="s">
        <v>3808</v>
      </c>
    </row>
    <row r="2167" spans="1:20" hidden="1">
      <c r="A2167">
        <v>2166</v>
      </c>
      <c r="B2167">
        <v>69</v>
      </c>
      <c r="D2167">
        <v>701000002</v>
      </c>
      <c r="E2167" s="139">
        <v>45077</v>
      </c>
      <c r="F2167">
        <f t="shared" si="99"/>
        <v>5</v>
      </c>
      <c r="G2167" s="139">
        <v>45077</v>
      </c>
      <c r="H2167">
        <f t="shared" si="100"/>
        <v>16</v>
      </c>
      <c r="I2167" t="s">
        <v>2390</v>
      </c>
      <c r="J2167" t="str">
        <f>VLOOKUP(I2167,'C701- Recalculate'!$D$27:$D$751,1,0)</f>
        <v>069MPI1231080001</v>
      </c>
      <c r="K2167">
        <v>0</v>
      </c>
      <c r="L2167">
        <v>49424658</v>
      </c>
      <c r="M2167" s="138">
        <f t="shared" si="101"/>
        <v>-49424658</v>
      </c>
      <c r="N2167" t="s">
        <v>178</v>
      </c>
      <c r="P2167" t="s">
        <v>3839</v>
      </c>
      <c r="R2167" t="s">
        <v>3808</v>
      </c>
    </row>
    <row r="2168" spans="1:20" hidden="1">
      <c r="A2168">
        <v>2167</v>
      </c>
      <c r="B2168">
        <v>69</v>
      </c>
      <c r="D2168">
        <v>701000002</v>
      </c>
      <c r="E2168" s="139">
        <v>45077</v>
      </c>
      <c r="F2168">
        <f t="shared" si="99"/>
        <v>5</v>
      </c>
      <c r="G2168" s="139">
        <v>45077</v>
      </c>
      <c r="H2168">
        <f t="shared" si="100"/>
        <v>16</v>
      </c>
      <c r="I2168" t="s">
        <v>2423</v>
      </c>
      <c r="J2168" t="str">
        <f>VLOOKUP(I2168,'C701- Recalculate'!$D$27:$D$751,1,0)</f>
        <v>069MPI1231310001</v>
      </c>
      <c r="K2168">
        <v>0</v>
      </c>
      <c r="L2168">
        <v>44520548</v>
      </c>
      <c r="M2168" s="138">
        <f t="shared" si="101"/>
        <v>-44520548</v>
      </c>
      <c r="N2168" t="s">
        <v>178</v>
      </c>
      <c r="P2168" t="s">
        <v>3839</v>
      </c>
      <c r="R2168" t="s">
        <v>3808</v>
      </c>
    </row>
    <row r="2169" spans="1:20" hidden="1">
      <c r="A2169">
        <v>2168</v>
      </c>
      <c r="B2169">
        <v>69</v>
      </c>
      <c r="D2169">
        <v>701000002</v>
      </c>
      <c r="E2169" s="139">
        <v>45051</v>
      </c>
      <c r="F2169">
        <f t="shared" si="99"/>
        <v>5</v>
      </c>
      <c r="G2169" s="139">
        <v>45051</v>
      </c>
      <c r="H2169">
        <f t="shared" si="100"/>
        <v>16</v>
      </c>
      <c r="I2169" t="s">
        <v>3981</v>
      </c>
      <c r="J2169" t="e">
        <f>VLOOKUP(I2169,'C701- Recalculate'!$D$27:$D$751,1,0)</f>
        <v>#N/A</v>
      </c>
      <c r="K2169">
        <v>0</v>
      </c>
      <c r="L2169">
        <v>32849583</v>
      </c>
      <c r="M2169" s="138">
        <f t="shared" si="101"/>
        <v>-32849583</v>
      </c>
      <c r="N2169" t="s">
        <v>178</v>
      </c>
      <c r="P2169" t="s">
        <v>3824</v>
      </c>
      <c r="R2169" t="s">
        <v>3982</v>
      </c>
      <c r="T2169" t="s">
        <v>1462</v>
      </c>
    </row>
    <row r="2170" spans="1:20" hidden="1">
      <c r="A2170">
        <v>2169</v>
      </c>
      <c r="B2170">
        <v>69</v>
      </c>
      <c r="D2170">
        <v>701000002</v>
      </c>
      <c r="E2170" s="139">
        <v>45051</v>
      </c>
      <c r="F2170">
        <f t="shared" si="99"/>
        <v>5</v>
      </c>
      <c r="G2170" s="139">
        <v>45051</v>
      </c>
      <c r="H2170">
        <f t="shared" si="100"/>
        <v>16</v>
      </c>
      <c r="I2170" t="s">
        <v>1893</v>
      </c>
      <c r="J2170" t="str">
        <f>VLOOKUP(I2170,'C701- Recalculate'!$D$27:$D$751,1,0)</f>
        <v>069MPI1230390003</v>
      </c>
      <c r="K2170">
        <v>0</v>
      </c>
      <c r="L2170">
        <v>48493151</v>
      </c>
      <c r="M2170" s="138">
        <f t="shared" si="101"/>
        <v>-48493151</v>
      </c>
      <c r="N2170" t="s">
        <v>178</v>
      </c>
      <c r="P2170" t="s">
        <v>3839</v>
      </c>
      <c r="R2170" t="s">
        <v>3808</v>
      </c>
    </row>
    <row r="2171" spans="1:20" hidden="1">
      <c r="A2171">
        <v>2170</v>
      </c>
      <c r="B2171">
        <v>69</v>
      </c>
      <c r="D2171">
        <v>701000002</v>
      </c>
      <c r="E2171" s="139">
        <v>45051</v>
      </c>
      <c r="F2171">
        <f t="shared" si="99"/>
        <v>5</v>
      </c>
      <c r="G2171" s="139">
        <v>45051</v>
      </c>
      <c r="H2171">
        <f t="shared" si="100"/>
        <v>16</v>
      </c>
      <c r="I2171" t="s">
        <v>2408</v>
      </c>
      <c r="J2171" t="str">
        <f>VLOOKUP(I2171,'C701- Recalculate'!$D$27:$D$751,1,0)</f>
        <v>069MPI1231100001</v>
      </c>
      <c r="K2171">
        <v>0</v>
      </c>
      <c r="L2171">
        <v>70547945</v>
      </c>
      <c r="M2171" s="138">
        <f t="shared" si="101"/>
        <v>-70547945</v>
      </c>
      <c r="N2171" t="s">
        <v>178</v>
      </c>
      <c r="P2171" t="s">
        <v>3839</v>
      </c>
      <c r="R2171" t="s">
        <v>3808</v>
      </c>
    </row>
    <row r="2172" spans="1:20" hidden="1">
      <c r="A2172">
        <v>2171</v>
      </c>
      <c r="B2172">
        <v>69</v>
      </c>
      <c r="D2172">
        <v>701000002</v>
      </c>
      <c r="E2172" s="139">
        <v>45054</v>
      </c>
      <c r="F2172">
        <f t="shared" si="99"/>
        <v>5</v>
      </c>
      <c r="G2172" s="139">
        <v>45054</v>
      </c>
      <c r="H2172">
        <f t="shared" si="100"/>
        <v>16</v>
      </c>
      <c r="I2172" t="s">
        <v>2171</v>
      </c>
      <c r="J2172" t="str">
        <f>VLOOKUP(I2172,'C701- Recalculate'!$D$27:$D$751,1,0)</f>
        <v>069MPI1230520007</v>
      </c>
      <c r="K2172">
        <v>0</v>
      </c>
      <c r="L2172">
        <v>56164383</v>
      </c>
      <c r="M2172" s="138">
        <f t="shared" si="101"/>
        <v>-56164383</v>
      </c>
      <c r="N2172" t="s">
        <v>178</v>
      </c>
      <c r="P2172" t="s">
        <v>3839</v>
      </c>
      <c r="R2172" t="s">
        <v>3808</v>
      </c>
    </row>
    <row r="2173" spans="1:20" hidden="1">
      <c r="A2173">
        <v>2172</v>
      </c>
      <c r="B2173">
        <v>69</v>
      </c>
      <c r="D2173">
        <v>701000002</v>
      </c>
      <c r="E2173" s="139">
        <v>45054</v>
      </c>
      <c r="F2173">
        <f t="shared" si="99"/>
        <v>5</v>
      </c>
      <c r="G2173" s="139">
        <v>45054</v>
      </c>
      <c r="H2173">
        <f t="shared" si="100"/>
        <v>16</v>
      </c>
      <c r="I2173" t="s">
        <v>2396</v>
      </c>
      <c r="J2173" t="str">
        <f>VLOOKUP(I2173,'C701- Recalculate'!$D$27:$D$751,1,0)</f>
        <v>069MPI1231080004</v>
      </c>
      <c r="K2173">
        <v>0</v>
      </c>
      <c r="L2173">
        <v>55479452</v>
      </c>
      <c r="M2173" s="138">
        <f t="shared" si="101"/>
        <v>-55479452</v>
      </c>
      <c r="N2173" t="s">
        <v>178</v>
      </c>
      <c r="P2173" t="s">
        <v>3839</v>
      </c>
      <c r="R2173" t="s">
        <v>3808</v>
      </c>
    </row>
    <row r="2174" spans="1:20" hidden="1">
      <c r="A2174">
        <v>2173</v>
      </c>
      <c r="B2174">
        <v>69</v>
      </c>
      <c r="D2174">
        <v>701000002</v>
      </c>
      <c r="E2174" s="139">
        <v>45054</v>
      </c>
      <c r="F2174">
        <f t="shared" si="99"/>
        <v>5</v>
      </c>
      <c r="G2174" s="139">
        <v>45054</v>
      </c>
      <c r="H2174">
        <f t="shared" si="100"/>
        <v>16</v>
      </c>
      <c r="I2174" t="s">
        <v>2399</v>
      </c>
      <c r="J2174" t="str">
        <f>VLOOKUP(I2174,'C701- Recalculate'!$D$27:$D$751,1,0)</f>
        <v>069MPI1231090001</v>
      </c>
      <c r="K2174">
        <v>0</v>
      </c>
      <c r="L2174">
        <v>99726027</v>
      </c>
      <c r="M2174" s="138">
        <f t="shared" si="101"/>
        <v>-99726027</v>
      </c>
      <c r="N2174" t="s">
        <v>178</v>
      </c>
      <c r="P2174" t="s">
        <v>3839</v>
      </c>
      <c r="R2174" t="s">
        <v>3808</v>
      </c>
    </row>
    <row r="2175" spans="1:20" hidden="1">
      <c r="A2175">
        <v>2174</v>
      </c>
      <c r="B2175">
        <v>69</v>
      </c>
      <c r="D2175">
        <v>701000002</v>
      </c>
      <c r="E2175" s="139">
        <v>45054</v>
      </c>
      <c r="F2175">
        <f t="shared" si="99"/>
        <v>5</v>
      </c>
      <c r="G2175" s="139">
        <v>45054</v>
      </c>
      <c r="H2175">
        <f t="shared" si="100"/>
        <v>16</v>
      </c>
      <c r="I2175" t="s">
        <v>2416</v>
      </c>
      <c r="J2175" t="str">
        <f>VLOOKUP(I2175,'C701- Recalculate'!$D$27:$D$751,1,0)</f>
        <v>069MPI1231140001</v>
      </c>
      <c r="K2175">
        <v>0</v>
      </c>
      <c r="L2175">
        <v>112876712</v>
      </c>
      <c r="M2175" s="138">
        <f t="shared" si="101"/>
        <v>-112876712</v>
      </c>
      <c r="N2175" t="s">
        <v>178</v>
      </c>
      <c r="P2175" t="s">
        <v>3839</v>
      </c>
      <c r="R2175" t="s">
        <v>3808</v>
      </c>
    </row>
    <row r="2176" spans="1:20" hidden="1">
      <c r="A2176">
        <v>2175</v>
      </c>
      <c r="B2176">
        <v>69</v>
      </c>
      <c r="D2176">
        <v>701000002</v>
      </c>
      <c r="E2176" s="139">
        <v>45078</v>
      </c>
      <c r="F2176">
        <f t="shared" si="99"/>
        <v>6</v>
      </c>
      <c r="G2176" s="139">
        <v>45078</v>
      </c>
      <c r="H2176">
        <f t="shared" si="100"/>
        <v>16</v>
      </c>
      <c r="I2176" t="s">
        <v>2426</v>
      </c>
      <c r="J2176" t="str">
        <f>VLOOKUP(I2176,'C701- Recalculate'!$D$27:$D$751,1,0)</f>
        <v>069MPI1231310002</v>
      </c>
      <c r="K2176">
        <v>0</v>
      </c>
      <c r="L2176">
        <v>44520548</v>
      </c>
      <c r="M2176" s="138">
        <f t="shared" si="101"/>
        <v>-44520548</v>
      </c>
      <c r="N2176" t="s">
        <v>178</v>
      </c>
      <c r="P2176" t="s">
        <v>3839</v>
      </c>
      <c r="R2176" t="s">
        <v>3808</v>
      </c>
    </row>
    <row r="2177" spans="1:18" hidden="1">
      <c r="A2177">
        <v>2176</v>
      </c>
      <c r="B2177">
        <v>69</v>
      </c>
      <c r="D2177">
        <v>701000002</v>
      </c>
      <c r="E2177" s="139">
        <v>45089</v>
      </c>
      <c r="F2177">
        <f t="shared" si="99"/>
        <v>6</v>
      </c>
      <c r="G2177" s="139">
        <v>45089</v>
      </c>
      <c r="H2177">
        <f t="shared" si="100"/>
        <v>16</v>
      </c>
      <c r="I2177" t="s">
        <v>2385</v>
      </c>
      <c r="J2177" t="str">
        <f>VLOOKUP(I2177,'C701- Recalculate'!$D$27:$D$751,1,0)</f>
        <v>069MPI1231080003</v>
      </c>
      <c r="K2177">
        <v>0</v>
      </c>
      <c r="L2177">
        <v>112328767</v>
      </c>
      <c r="M2177" s="138">
        <f t="shared" si="101"/>
        <v>-112328767</v>
      </c>
      <c r="N2177" t="s">
        <v>178</v>
      </c>
      <c r="P2177" t="s">
        <v>3839</v>
      </c>
      <c r="R2177" t="s">
        <v>3808</v>
      </c>
    </row>
    <row r="2178" spans="1:18" hidden="1">
      <c r="A2178">
        <v>2177</v>
      </c>
      <c r="B2178">
        <v>69</v>
      </c>
      <c r="D2178">
        <v>701000002</v>
      </c>
      <c r="E2178" s="139">
        <v>45089</v>
      </c>
      <c r="F2178">
        <f t="shared" si="99"/>
        <v>6</v>
      </c>
      <c r="G2178" s="139">
        <v>45089</v>
      </c>
      <c r="H2178">
        <f t="shared" si="100"/>
        <v>16</v>
      </c>
      <c r="I2178" t="s">
        <v>2455</v>
      </c>
      <c r="J2178" t="str">
        <f>VLOOKUP(I2178,'C701- Recalculate'!$D$27:$D$751,1,0)</f>
        <v>069MPI1231430001</v>
      </c>
      <c r="K2178">
        <v>0</v>
      </c>
      <c r="L2178">
        <v>48219178</v>
      </c>
      <c r="M2178" s="138">
        <f t="shared" si="101"/>
        <v>-48219178</v>
      </c>
      <c r="N2178" t="s">
        <v>178</v>
      </c>
      <c r="P2178" t="s">
        <v>3839</v>
      </c>
      <c r="R2178" t="s">
        <v>3808</v>
      </c>
    </row>
    <row r="2179" spans="1:18" hidden="1">
      <c r="A2179">
        <v>2178</v>
      </c>
      <c r="B2179">
        <v>69</v>
      </c>
      <c r="D2179">
        <v>701000002</v>
      </c>
      <c r="E2179" s="139">
        <v>45090</v>
      </c>
      <c r="F2179">
        <f t="shared" ref="F2179:F2242" si="102">MONTH(E2179)</f>
        <v>6</v>
      </c>
      <c r="G2179" s="139">
        <v>45090</v>
      </c>
      <c r="H2179">
        <f t="shared" ref="H2179:H2242" si="103">LEN(I2179)</f>
        <v>16</v>
      </c>
      <c r="I2179" t="s">
        <v>2393</v>
      </c>
      <c r="J2179" t="str">
        <f>VLOOKUP(I2179,'C701- Recalculate'!$D$27:$D$751,1,0)</f>
        <v>069MPI1231080002</v>
      </c>
      <c r="K2179">
        <v>0</v>
      </c>
      <c r="L2179">
        <v>62904110</v>
      </c>
      <c r="M2179" s="138">
        <f t="shared" ref="M2179:M2242" si="104">K2179-L2179</f>
        <v>-62904110</v>
      </c>
      <c r="N2179" t="s">
        <v>178</v>
      </c>
      <c r="P2179" t="s">
        <v>3839</v>
      </c>
      <c r="R2179" t="s">
        <v>3808</v>
      </c>
    </row>
    <row r="2180" spans="1:18" hidden="1">
      <c r="A2180">
        <v>2179</v>
      </c>
      <c r="B2180">
        <v>69</v>
      </c>
      <c r="D2180">
        <v>701000002</v>
      </c>
      <c r="E2180" s="139">
        <v>45090</v>
      </c>
      <c r="F2180">
        <f t="shared" si="102"/>
        <v>6</v>
      </c>
      <c r="G2180" s="139">
        <v>45090</v>
      </c>
      <c r="H2180">
        <f t="shared" si="103"/>
        <v>16</v>
      </c>
      <c r="I2180" t="s">
        <v>2404</v>
      </c>
      <c r="J2180" t="str">
        <f>VLOOKUP(I2180,'C701- Recalculate'!$D$27:$D$751,1,0)</f>
        <v>069MPI1231100002</v>
      </c>
      <c r="K2180">
        <v>0</v>
      </c>
      <c r="L2180">
        <v>69178083</v>
      </c>
      <c r="M2180" s="138">
        <f t="shared" si="104"/>
        <v>-69178083</v>
      </c>
      <c r="N2180" t="s">
        <v>178</v>
      </c>
      <c r="P2180" t="s">
        <v>3839</v>
      </c>
      <c r="R2180" t="s">
        <v>3808</v>
      </c>
    </row>
    <row r="2181" spans="1:18" hidden="1">
      <c r="A2181">
        <v>2180</v>
      </c>
      <c r="B2181">
        <v>69</v>
      </c>
      <c r="D2181">
        <v>701000002</v>
      </c>
      <c r="E2181" s="139">
        <v>45090</v>
      </c>
      <c r="F2181">
        <f t="shared" si="102"/>
        <v>6</v>
      </c>
      <c r="G2181" s="139">
        <v>45090</v>
      </c>
      <c r="H2181">
        <f t="shared" si="103"/>
        <v>16</v>
      </c>
      <c r="I2181" t="s">
        <v>2449</v>
      </c>
      <c r="J2181" t="str">
        <f>VLOOKUP(I2181,'C701- Recalculate'!$D$27:$D$751,1,0)</f>
        <v>069MPI1231390003</v>
      </c>
      <c r="K2181">
        <v>0</v>
      </c>
      <c r="L2181">
        <v>54246575</v>
      </c>
      <c r="M2181" s="138">
        <f t="shared" si="104"/>
        <v>-54246575</v>
      </c>
      <c r="N2181" t="s">
        <v>178</v>
      </c>
      <c r="P2181" t="s">
        <v>3839</v>
      </c>
      <c r="R2181" t="s">
        <v>3808</v>
      </c>
    </row>
    <row r="2182" spans="1:18" hidden="1">
      <c r="A2182">
        <v>2181</v>
      </c>
      <c r="B2182">
        <v>69</v>
      </c>
      <c r="D2182">
        <v>701000002</v>
      </c>
      <c r="E2182" s="139">
        <v>45091</v>
      </c>
      <c r="F2182">
        <f t="shared" si="102"/>
        <v>6</v>
      </c>
      <c r="G2182" s="139">
        <v>45091</v>
      </c>
      <c r="H2182">
        <f t="shared" si="103"/>
        <v>16</v>
      </c>
      <c r="I2182" t="s">
        <v>2455</v>
      </c>
      <c r="J2182" t="str">
        <f>VLOOKUP(I2182,'C701- Recalculate'!$D$27:$D$751,1,0)</f>
        <v>069MPI1231430001</v>
      </c>
      <c r="K2182">
        <v>0</v>
      </c>
      <c r="L2182">
        <v>48219178</v>
      </c>
      <c r="M2182" s="138">
        <f t="shared" si="104"/>
        <v>-48219178</v>
      </c>
      <c r="N2182" t="s">
        <v>178</v>
      </c>
      <c r="P2182" t="s">
        <v>3839</v>
      </c>
      <c r="R2182" t="s">
        <v>3808</v>
      </c>
    </row>
    <row r="2183" spans="1:18" hidden="1">
      <c r="A2183">
        <v>2182</v>
      </c>
      <c r="B2183">
        <v>69</v>
      </c>
      <c r="D2183">
        <v>701000002</v>
      </c>
      <c r="E2183" s="139">
        <v>45092</v>
      </c>
      <c r="F2183">
        <f t="shared" si="102"/>
        <v>6</v>
      </c>
      <c r="G2183" s="139">
        <v>45092</v>
      </c>
      <c r="H2183">
        <f t="shared" si="103"/>
        <v>16</v>
      </c>
      <c r="I2183" t="s">
        <v>2385</v>
      </c>
      <c r="J2183" t="str">
        <f>VLOOKUP(I2183,'C701- Recalculate'!$D$27:$D$751,1,0)</f>
        <v>069MPI1231080003</v>
      </c>
      <c r="K2183">
        <v>0</v>
      </c>
      <c r="L2183">
        <v>56164383</v>
      </c>
      <c r="M2183" s="138">
        <f t="shared" si="104"/>
        <v>-56164383</v>
      </c>
      <c r="N2183" t="s">
        <v>178</v>
      </c>
      <c r="P2183" t="s">
        <v>3839</v>
      </c>
      <c r="R2183" t="s">
        <v>3808</v>
      </c>
    </row>
    <row r="2184" spans="1:18" hidden="1">
      <c r="A2184">
        <v>2183</v>
      </c>
      <c r="B2184">
        <v>69</v>
      </c>
      <c r="D2184">
        <v>701000002</v>
      </c>
      <c r="E2184" s="139">
        <v>45092</v>
      </c>
      <c r="F2184">
        <f t="shared" si="102"/>
        <v>6</v>
      </c>
      <c r="G2184" s="139">
        <v>45092</v>
      </c>
      <c r="H2184">
        <f t="shared" si="103"/>
        <v>16</v>
      </c>
      <c r="I2184" t="s">
        <v>2396</v>
      </c>
      <c r="J2184" t="str">
        <f>VLOOKUP(I2184,'C701- Recalculate'!$D$27:$D$751,1,0)</f>
        <v>069MPI1231080004</v>
      </c>
      <c r="K2184">
        <v>0</v>
      </c>
      <c r="L2184">
        <v>55479452</v>
      </c>
      <c r="M2184" s="138">
        <f t="shared" si="104"/>
        <v>-55479452</v>
      </c>
      <c r="N2184" t="s">
        <v>178</v>
      </c>
      <c r="P2184" t="s">
        <v>3839</v>
      </c>
      <c r="R2184" t="s">
        <v>3808</v>
      </c>
    </row>
    <row r="2185" spans="1:18" hidden="1">
      <c r="A2185">
        <v>2184</v>
      </c>
      <c r="B2185">
        <v>69</v>
      </c>
      <c r="D2185">
        <v>701000002</v>
      </c>
      <c r="E2185" s="139">
        <v>45092</v>
      </c>
      <c r="F2185">
        <f t="shared" si="102"/>
        <v>6</v>
      </c>
      <c r="G2185" s="139">
        <v>45092</v>
      </c>
      <c r="H2185">
        <f t="shared" si="103"/>
        <v>16</v>
      </c>
      <c r="I2185" t="s">
        <v>2443</v>
      </c>
      <c r="J2185" t="str">
        <f>VLOOKUP(I2185,'C701- Recalculate'!$D$27:$D$751,1,0)</f>
        <v>069MPI1231370001</v>
      </c>
      <c r="K2185">
        <v>0</v>
      </c>
      <c r="L2185">
        <v>35068494</v>
      </c>
      <c r="M2185" s="138">
        <f t="shared" si="104"/>
        <v>-35068494</v>
      </c>
      <c r="N2185" t="s">
        <v>178</v>
      </c>
      <c r="P2185" t="s">
        <v>3839</v>
      </c>
      <c r="R2185" t="s">
        <v>3808</v>
      </c>
    </row>
    <row r="2186" spans="1:18" hidden="1">
      <c r="A2186">
        <v>2185</v>
      </c>
      <c r="B2186">
        <v>69</v>
      </c>
      <c r="D2186">
        <v>701000002</v>
      </c>
      <c r="E2186" s="139">
        <v>45093</v>
      </c>
      <c r="F2186">
        <f t="shared" si="102"/>
        <v>6</v>
      </c>
      <c r="G2186" s="139">
        <v>45093</v>
      </c>
      <c r="H2186">
        <f t="shared" si="103"/>
        <v>16</v>
      </c>
      <c r="I2186" t="s">
        <v>2449</v>
      </c>
      <c r="J2186" t="str">
        <f>VLOOKUP(I2186,'C701- Recalculate'!$D$27:$D$751,1,0)</f>
        <v>069MPI1231390003</v>
      </c>
      <c r="K2186">
        <v>0</v>
      </c>
      <c r="L2186">
        <v>54246575</v>
      </c>
      <c r="M2186" s="138">
        <f t="shared" si="104"/>
        <v>-54246575</v>
      </c>
      <c r="N2186" t="s">
        <v>178</v>
      </c>
      <c r="P2186" t="s">
        <v>3839</v>
      </c>
      <c r="R2186" t="s">
        <v>3808</v>
      </c>
    </row>
    <row r="2187" spans="1:18" hidden="1">
      <c r="A2187">
        <v>2186</v>
      </c>
      <c r="B2187">
        <v>69</v>
      </c>
      <c r="D2187">
        <v>701000002</v>
      </c>
      <c r="E2187" s="139">
        <v>45093</v>
      </c>
      <c r="F2187">
        <f t="shared" si="102"/>
        <v>6</v>
      </c>
      <c r="G2187" s="139">
        <v>45093</v>
      </c>
      <c r="H2187">
        <f t="shared" si="103"/>
        <v>16</v>
      </c>
      <c r="I2187" t="s">
        <v>2452</v>
      </c>
      <c r="J2187" t="str">
        <f>VLOOKUP(I2187,'C701- Recalculate'!$D$27:$D$751,1,0)</f>
        <v>069MPI1231390004</v>
      </c>
      <c r="K2187">
        <v>0</v>
      </c>
      <c r="L2187">
        <v>17808219</v>
      </c>
      <c r="M2187" s="138">
        <f t="shared" si="104"/>
        <v>-17808219</v>
      </c>
      <c r="N2187" t="s">
        <v>178</v>
      </c>
      <c r="P2187" t="s">
        <v>3839</v>
      </c>
      <c r="R2187" t="s">
        <v>3808</v>
      </c>
    </row>
    <row r="2188" spans="1:18" hidden="1">
      <c r="A2188">
        <v>2187</v>
      </c>
      <c r="B2188">
        <v>69</v>
      </c>
      <c r="D2188">
        <v>701000002</v>
      </c>
      <c r="E2188" s="139">
        <v>45096</v>
      </c>
      <c r="F2188">
        <f t="shared" si="102"/>
        <v>6</v>
      </c>
      <c r="G2188" s="139">
        <v>45096</v>
      </c>
      <c r="H2188">
        <f t="shared" si="103"/>
        <v>16</v>
      </c>
      <c r="I2188" t="s">
        <v>2404</v>
      </c>
      <c r="J2188" t="str">
        <f>VLOOKUP(I2188,'C701- Recalculate'!$D$27:$D$751,1,0)</f>
        <v>069MPI1231100002</v>
      </c>
      <c r="K2188">
        <v>0</v>
      </c>
      <c r="L2188">
        <v>69178082</v>
      </c>
      <c r="M2188" s="138">
        <f t="shared" si="104"/>
        <v>-69178082</v>
      </c>
      <c r="N2188" t="s">
        <v>178</v>
      </c>
      <c r="P2188" t="s">
        <v>3839</v>
      </c>
      <c r="R2188" t="s">
        <v>3808</v>
      </c>
    </row>
    <row r="2189" spans="1:18" hidden="1">
      <c r="A2189">
        <v>2188</v>
      </c>
      <c r="B2189">
        <v>69</v>
      </c>
      <c r="D2189">
        <v>701000002</v>
      </c>
      <c r="E2189" s="139">
        <v>45096</v>
      </c>
      <c r="F2189">
        <f t="shared" si="102"/>
        <v>6</v>
      </c>
      <c r="G2189" s="139">
        <v>45096</v>
      </c>
      <c r="H2189">
        <f t="shared" si="103"/>
        <v>16</v>
      </c>
      <c r="I2189" t="s">
        <v>2416</v>
      </c>
      <c r="J2189" t="str">
        <f>VLOOKUP(I2189,'C701- Recalculate'!$D$27:$D$751,1,0)</f>
        <v>069MPI1231140001</v>
      </c>
      <c r="K2189">
        <v>0</v>
      </c>
      <c r="L2189">
        <v>56438356</v>
      </c>
      <c r="M2189" s="138">
        <f t="shared" si="104"/>
        <v>-56438356</v>
      </c>
      <c r="N2189" t="s">
        <v>178</v>
      </c>
      <c r="P2189" t="s">
        <v>3839</v>
      </c>
      <c r="R2189" t="s">
        <v>3808</v>
      </c>
    </row>
    <row r="2190" spans="1:18" hidden="1">
      <c r="A2190">
        <v>2189</v>
      </c>
      <c r="B2190">
        <v>69</v>
      </c>
      <c r="D2190">
        <v>701000002</v>
      </c>
      <c r="E2190" s="139">
        <v>45096</v>
      </c>
      <c r="F2190">
        <f t="shared" si="102"/>
        <v>6</v>
      </c>
      <c r="G2190" s="139">
        <v>45096</v>
      </c>
      <c r="H2190">
        <f t="shared" si="103"/>
        <v>16</v>
      </c>
      <c r="I2190" t="s">
        <v>2446</v>
      </c>
      <c r="J2190" t="str">
        <f>VLOOKUP(I2190,'C701- Recalculate'!$D$27:$D$751,1,0)</f>
        <v>069MPI1231370002</v>
      </c>
      <c r="K2190">
        <v>0</v>
      </c>
      <c r="L2190">
        <v>105205479</v>
      </c>
      <c r="M2190" s="138">
        <f t="shared" si="104"/>
        <v>-105205479</v>
      </c>
      <c r="N2190" t="s">
        <v>178</v>
      </c>
      <c r="P2190" t="s">
        <v>3839</v>
      </c>
      <c r="R2190" t="s">
        <v>3808</v>
      </c>
    </row>
    <row r="2191" spans="1:18" hidden="1">
      <c r="A2191">
        <v>2190</v>
      </c>
      <c r="B2191">
        <v>69</v>
      </c>
      <c r="D2191">
        <v>701000002</v>
      </c>
      <c r="E2191" s="139">
        <v>45079</v>
      </c>
      <c r="F2191">
        <f t="shared" si="102"/>
        <v>6</v>
      </c>
      <c r="G2191" s="139">
        <v>45079</v>
      </c>
      <c r="H2191">
        <f t="shared" si="103"/>
        <v>16</v>
      </c>
      <c r="I2191" t="s">
        <v>2385</v>
      </c>
      <c r="J2191" t="str">
        <f>VLOOKUP(I2191,'C701- Recalculate'!$D$27:$D$751,1,0)</f>
        <v>069MPI1231080003</v>
      </c>
      <c r="K2191">
        <v>0</v>
      </c>
      <c r="L2191">
        <v>56164384</v>
      </c>
      <c r="M2191" s="138">
        <f t="shared" si="104"/>
        <v>-56164384</v>
      </c>
      <c r="N2191" t="s">
        <v>178</v>
      </c>
      <c r="P2191" t="s">
        <v>3839</v>
      </c>
      <c r="R2191" t="s">
        <v>3808</v>
      </c>
    </row>
    <row r="2192" spans="1:18" hidden="1">
      <c r="A2192">
        <v>2191</v>
      </c>
      <c r="B2192">
        <v>69</v>
      </c>
      <c r="D2192">
        <v>701000002</v>
      </c>
      <c r="E2192" s="139">
        <v>45079</v>
      </c>
      <c r="F2192">
        <f t="shared" si="102"/>
        <v>6</v>
      </c>
      <c r="G2192" s="139">
        <v>45079</v>
      </c>
      <c r="H2192">
        <f t="shared" si="103"/>
        <v>16</v>
      </c>
      <c r="I2192" t="s">
        <v>2426</v>
      </c>
      <c r="J2192" t="str">
        <f>VLOOKUP(I2192,'C701- Recalculate'!$D$27:$D$751,1,0)</f>
        <v>069MPI1231310002</v>
      </c>
      <c r="K2192">
        <v>0</v>
      </c>
      <c r="L2192">
        <v>44520548</v>
      </c>
      <c r="M2192" s="138">
        <f t="shared" si="104"/>
        <v>-44520548</v>
      </c>
      <c r="N2192" t="s">
        <v>178</v>
      </c>
      <c r="P2192" t="s">
        <v>3839</v>
      </c>
      <c r="R2192" t="s">
        <v>3808</v>
      </c>
    </row>
    <row r="2193" spans="1:18" hidden="1">
      <c r="A2193">
        <v>2192</v>
      </c>
      <c r="B2193">
        <v>69</v>
      </c>
      <c r="D2193">
        <v>701000002</v>
      </c>
      <c r="E2193" s="139">
        <v>45079</v>
      </c>
      <c r="F2193">
        <f t="shared" si="102"/>
        <v>6</v>
      </c>
      <c r="G2193" s="139">
        <v>45079</v>
      </c>
      <c r="H2193">
        <f t="shared" si="103"/>
        <v>16</v>
      </c>
      <c r="I2193" t="s">
        <v>2446</v>
      </c>
      <c r="J2193" t="str">
        <f>VLOOKUP(I2193,'C701- Recalculate'!$D$27:$D$751,1,0)</f>
        <v>069MPI1231370002</v>
      </c>
      <c r="K2193">
        <v>0</v>
      </c>
      <c r="L2193">
        <v>52602739</v>
      </c>
      <c r="M2193" s="138">
        <f t="shared" si="104"/>
        <v>-52602739</v>
      </c>
      <c r="N2193" t="s">
        <v>178</v>
      </c>
      <c r="P2193" t="s">
        <v>3839</v>
      </c>
      <c r="R2193" t="s">
        <v>3808</v>
      </c>
    </row>
    <row r="2194" spans="1:18" hidden="1">
      <c r="A2194">
        <v>2193</v>
      </c>
      <c r="B2194">
        <v>69</v>
      </c>
      <c r="D2194">
        <v>701000002</v>
      </c>
      <c r="E2194" s="139">
        <v>45061</v>
      </c>
      <c r="F2194">
        <f t="shared" si="102"/>
        <v>5</v>
      </c>
      <c r="G2194" s="139">
        <v>45061</v>
      </c>
      <c r="H2194">
        <f t="shared" si="103"/>
        <v>16</v>
      </c>
      <c r="I2194" t="s">
        <v>2399</v>
      </c>
      <c r="J2194" t="str">
        <f>VLOOKUP(I2194,'C701- Recalculate'!$D$27:$D$751,1,0)</f>
        <v>069MPI1231090001</v>
      </c>
      <c r="K2194">
        <v>0</v>
      </c>
      <c r="L2194">
        <v>49863014</v>
      </c>
      <c r="M2194" s="138">
        <f t="shared" si="104"/>
        <v>-49863014</v>
      </c>
      <c r="N2194" t="s">
        <v>178</v>
      </c>
      <c r="P2194" t="s">
        <v>3839</v>
      </c>
      <c r="R2194" t="s">
        <v>3808</v>
      </c>
    </row>
    <row r="2195" spans="1:18" hidden="1">
      <c r="A2195">
        <v>2194</v>
      </c>
      <c r="B2195">
        <v>69</v>
      </c>
      <c r="D2195">
        <v>701000002</v>
      </c>
      <c r="E2195" s="139">
        <v>45061</v>
      </c>
      <c r="F2195">
        <f t="shared" si="102"/>
        <v>5</v>
      </c>
      <c r="G2195" s="139">
        <v>45061</v>
      </c>
      <c r="H2195">
        <f t="shared" si="103"/>
        <v>16</v>
      </c>
      <c r="I2195" t="s">
        <v>2423</v>
      </c>
      <c r="J2195" t="str">
        <f>VLOOKUP(I2195,'C701- Recalculate'!$D$27:$D$751,1,0)</f>
        <v>069MPI1231310001</v>
      </c>
      <c r="K2195">
        <v>0</v>
      </c>
      <c r="L2195">
        <v>89041096</v>
      </c>
      <c r="M2195" s="138">
        <f t="shared" si="104"/>
        <v>-89041096</v>
      </c>
      <c r="N2195" t="s">
        <v>178</v>
      </c>
      <c r="P2195" t="s">
        <v>3839</v>
      </c>
      <c r="R2195" t="s">
        <v>3808</v>
      </c>
    </row>
    <row r="2196" spans="1:18" hidden="1">
      <c r="A2196">
        <v>2195</v>
      </c>
      <c r="B2196">
        <v>69</v>
      </c>
      <c r="D2196">
        <v>701000002</v>
      </c>
      <c r="E2196" s="139">
        <v>45061</v>
      </c>
      <c r="F2196">
        <f t="shared" si="102"/>
        <v>5</v>
      </c>
      <c r="G2196" s="139">
        <v>45061</v>
      </c>
      <c r="H2196">
        <f t="shared" si="103"/>
        <v>16</v>
      </c>
      <c r="I2196" t="s">
        <v>2429</v>
      </c>
      <c r="J2196" t="str">
        <f>VLOOKUP(I2196,'C701- Recalculate'!$D$27:$D$751,1,0)</f>
        <v>069MPI1231320001</v>
      </c>
      <c r="K2196">
        <v>0</v>
      </c>
      <c r="L2196">
        <v>36246575</v>
      </c>
      <c r="M2196" s="138">
        <f t="shared" si="104"/>
        <v>-36246575</v>
      </c>
      <c r="N2196" t="s">
        <v>178</v>
      </c>
      <c r="P2196" t="s">
        <v>3839</v>
      </c>
      <c r="R2196" t="s">
        <v>3808</v>
      </c>
    </row>
    <row r="2197" spans="1:18" hidden="1">
      <c r="A2197">
        <v>2196</v>
      </c>
      <c r="B2197">
        <v>69</v>
      </c>
      <c r="D2197">
        <v>701000002</v>
      </c>
      <c r="E2197" s="139">
        <v>45062</v>
      </c>
      <c r="F2197">
        <f t="shared" si="102"/>
        <v>5</v>
      </c>
      <c r="G2197" s="139">
        <v>45062</v>
      </c>
      <c r="H2197">
        <f t="shared" si="103"/>
        <v>16</v>
      </c>
      <c r="I2197" t="s">
        <v>2408</v>
      </c>
      <c r="J2197" t="str">
        <f>VLOOKUP(I2197,'C701- Recalculate'!$D$27:$D$751,1,0)</f>
        <v>069MPI1231100001</v>
      </c>
      <c r="K2197">
        <v>0</v>
      </c>
      <c r="L2197">
        <v>70547946</v>
      </c>
      <c r="M2197" s="138">
        <f t="shared" si="104"/>
        <v>-70547946</v>
      </c>
      <c r="N2197" t="s">
        <v>178</v>
      </c>
      <c r="P2197" t="s">
        <v>3839</v>
      </c>
      <c r="R2197" t="s">
        <v>3808</v>
      </c>
    </row>
    <row r="2198" spans="1:18" hidden="1">
      <c r="A2198">
        <v>2197</v>
      </c>
      <c r="B2198">
        <v>69</v>
      </c>
      <c r="D2198">
        <v>701000002</v>
      </c>
      <c r="E2198" s="139">
        <v>45064</v>
      </c>
      <c r="F2198">
        <f t="shared" si="102"/>
        <v>5</v>
      </c>
      <c r="G2198" s="139">
        <v>45064</v>
      </c>
      <c r="H2198">
        <f t="shared" si="103"/>
        <v>16</v>
      </c>
      <c r="I2198" t="s">
        <v>2416</v>
      </c>
      <c r="J2198" t="str">
        <f>VLOOKUP(I2198,'C701- Recalculate'!$D$27:$D$751,1,0)</f>
        <v>069MPI1231140001</v>
      </c>
      <c r="K2198">
        <v>0</v>
      </c>
      <c r="L2198">
        <v>56438356</v>
      </c>
      <c r="M2198" s="138">
        <f t="shared" si="104"/>
        <v>-56438356</v>
      </c>
      <c r="N2198" t="s">
        <v>178</v>
      </c>
      <c r="P2198" t="s">
        <v>3839</v>
      </c>
      <c r="R2198" t="s">
        <v>3808</v>
      </c>
    </row>
    <row r="2199" spans="1:18" hidden="1">
      <c r="A2199">
        <v>2198</v>
      </c>
      <c r="B2199">
        <v>69</v>
      </c>
      <c r="D2199">
        <v>701000002</v>
      </c>
      <c r="E2199" s="139">
        <v>45064</v>
      </c>
      <c r="F2199">
        <f t="shared" si="102"/>
        <v>5</v>
      </c>
      <c r="G2199" s="139">
        <v>45064</v>
      </c>
      <c r="H2199">
        <f t="shared" si="103"/>
        <v>16</v>
      </c>
      <c r="I2199" t="s">
        <v>2423</v>
      </c>
      <c r="J2199" t="str">
        <f>VLOOKUP(I2199,'C701- Recalculate'!$D$27:$D$751,1,0)</f>
        <v>069MPI1231310001</v>
      </c>
      <c r="K2199">
        <v>0</v>
      </c>
      <c r="L2199">
        <v>44520548</v>
      </c>
      <c r="M2199" s="138">
        <f t="shared" si="104"/>
        <v>-44520548</v>
      </c>
      <c r="N2199" t="s">
        <v>178</v>
      </c>
      <c r="P2199" t="s">
        <v>3839</v>
      </c>
      <c r="R2199" t="s">
        <v>3808</v>
      </c>
    </row>
    <row r="2200" spans="1:18" hidden="1">
      <c r="A2200">
        <v>2199</v>
      </c>
      <c r="B2200">
        <v>69</v>
      </c>
      <c r="D2200">
        <v>701000002</v>
      </c>
      <c r="E2200" s="139">
        <v>45065</v>
      </c>
      <c r="F2200">
        <f t="shared" si="102"/>
        <v>5</v>
      </c>
      <c r="G2200" s="139">
        <v>45065</v>
      </c>
      <c r="H2200">
        <f t="shared" si="103"/>
        <v>16</v>
      </c>
      <c r="I2200" t="s">
        <v>2443</v>
      </c>
      <c r="J2200" t="str">
        <f>VLOOKUP(I2200,'C701- Recalculate'!$D$27:$D$751,1,0)</f>
        <v>069MPI1231370001</v>
      </c>
      <c r="K2200">
        <v>0</v>
      </c>
      <c r="L2200">
        <v>35068493</v>
      </c>
      <c r="M2200" s="138">
        <f t="shared" si="104"/>
        <v>-35068493</v>
      </c>
      <c r="N2200" t="s">
        <v>178</v>
      </c>
      <c r="P2200" t="s">
        <v>3839</v>
      </c>
      <c r="R2200" t="s">
        <v>3808</v>
      </c>
    </row>
    <row r="2201" spans="1:18" hidden="1">
      <c r="A2201">
        <v>2200</v>
      </c>
      <c r="B2201">
        <v>69</v>
      </c>
      <c r="D2201">
        <v>701000002</v>
      </c>
      <c r="E2201" s="139">
        <v>45068</v>
      </c>
      <c r="F2201">
        <f t="shared" si="102"/>
        <v>5</v>
      </c>
      <c r="G2201" s="139">
        <v>45068</v>
      </c>
      <c r="H2201">
        <f t="shared" si="103"/>
        <v>16</v>
      </c>
      <c r="I2201" t="s">
        <v>2390</v>
      </c>
      <c r="J2201" t="str">
        <f>VLOOKUP(I2201,'C701- Recalculate'!$D$27:$D$751,1,0)</f>
        <v>069MPI1231080001</v>
      </c>
      <c r="K2201">
        <v>0</v>
      </c>
      <c r="L2201">
        <v>49424658</v>
      </c>
      <c r="M2201" s="138">
        <f t="shared" si="104"/>
        <v>-49424658</v>
      </c>
      <c r="N2201" t="s">
        <v>178</v>
      </c>
      <c r="P2201" t="s">
        <v>3839</v>
      </c>
      <c r="R2201" t="s">
        <v>3808</v>
      </c>
    </row>
    <row r="2202" spans="1:18" hidden="1">
      <c r="A2202">
        <v>2201</v>
      </c>
      <c r="B2202">
        <v>69</v>
      </c>
      <c r="D2202">
        <v>701000002</v>
      </c>
      <c r="E2202" s="139">
        <v>45068</v>
      </c>
      <c r="F2202">
        <f t="shared" si="102"/>
        <v>5</v>
      </c>
      <c r="G2202" s="139">
        <v>45068</v>
      </c>
      <c r="H2202">
        <f t="shared" si="103"/>
        <v>16</v>
      </c>
      <c r="I2202" t="s">
        <v>2396</v>
      </c>
      <c r="J2202" t="str">
        <f>VLOOKUP(I2202,'C701- Recalculate'!$D$27:$D$751,1,0)</f>
        <v>069MPI1231080004</v>
      </c>
      <c r="K2202">
        <v>0</v>
      </c>
      <c r="L2202">
        <v>110958904</v>
      </c>
      <c r="M2202" s="138">
        <f t="shared" si="104"/>
        <v>-110958904</v>
      </c>
      <c r="N2202" t="s">
        <v>178</v>
      </c>
      <c r="P2202" t="s">
        <v>3839</v>
      </c>
      <c r="R2202" t="s">
        <v>3808</v>
      </c>
    </row>
    <row r="2203" spans="1:18" hidden="1">
      <c r="A2203">
        <v>2202</v>
      </c>
      <c r="B2203">
        <v>69</v>
      </c>
      <c r="D2203">
        <v>701000002</v>
      </c>
      <c r="E2203" s="139">
        <v>45068</v>
      </c>
      <c r="F2203">
        <f t="shared" si="102"/>
        <v>5</v>
      </c>
      <c r="G2203" s="139">
        <v>45068</v>
      </c>
      <c r="H2203">
        <f t="shared" si="103"/>
        <v>16</v>
      </c>
      <c r="I2203" t="s">
        <v>2443</v>
      </c>
      <c r="J2203" t="str">
        <f>VLOOKUP(I2203,'C701- Recalculate'!$D$27:$D$751,1,0)</f>
        <v>069MPI1231370001</v>
      </c>
      <c r="K2203">
        <v>0</v>
      </c>
      <c r="L2203">
        <v>70136987</v>
      </c>
      <c r="M2203" s="138">
        <f t="shared" si="104"/>
        <v>-70136987</v>
      </c>
      <c r="N2203" t="s">
        <v>178</v>
      </c>
      <c r="P2203" t="s">
        <v>3839</v>
      </c>
      <c r="R2203" t="s">
        <v>3808</v>
      </c>
    </row>
    <row r="2204" spans="1:18" hidden="1">
      <c r="A2204">
        <v>2203</v>
      </c>
      <c r="B2204">
        <v>69</v>
      </c>
      <c r="D2204">
        <v>701000002</v>
      </c>
      <c r="E2204" s="139">
        <v>45068</v>
      </c>
      <c r="F2204">
        <f t="shared" si="102"/>
        <v>5</v>
      </c>
      <c r="G2204" s="139">
        <v>45068</v>
      </c>
      <c r="H2204">
        <f t="shared" si="103"/>
        <v>16</v>
      </c>
      <c r="I2204" t="s">
        <v>2446</v>
      </c>
      <c r="J2204" t="str">
        <f>VLOOKUP(I2204,'C701- Recalculate'!$D$27:$D$751,1,0)</f>
        <v>069MPI1231370002</v>
      </c>
      <c r="K2204">
        <v>0</v>
      </c>
      <c r="L2204">
        <v>105205480</v>
      </c>
      <c r="M2204" s="138">
        <f t="shared" si="104"/>
        <v>-105205480</v>
      </c>
      <c r="N2204" t="s">
        <v>178</v>
      </c>
      <c r="P2204" t="s">
        <v>3839</v>
      </c>
      <c r="R2204" t="s">
        <v>3808</v>
      </c>
    </row>
    <row r="2205" spans="1:18" hidden="1">
      <c r="A2205">
        <v>2204</v>
      </c>
      <c r="B2205">
        <v>69</v>
      </c>
      <c r="D2205">
        <v>701000002</v>
      </c>
      <c r="E2205" s="139">
        <v>45068</v>
      </c>
      <c r="F2205">
        <f t="shared" si="102"/>
        <v>5</v>
      </c>
      <c r="G2205" s="139">
        <v>45068</v>
      </c>
      <c r="H2205">
        <f t="shared" si="103"/>
        <v>16</v>
      </c>
      <c r="I2205" t="s">
        <v>2452</v>
      </c>
      <c r="J2205" t="str">
        <f>VLOOKUP(I2205,'C701- Recalculate'!$D$27:$D$751,1,0)</f>
        <v>069MPI1231390004</v>
      </c>
      <c r="K2205">
        <v>0</v>
      </c>
      <c r="L2205">
        <v>17808219</v>
      </c>
      <c r="M2205" s="138">
        <f t="shared" si="104"/>
        <v>-17808219</v>
      </c>
      <c r="N2205" t="s">
        <v>178</v>
      </c>
      <c r="P2205" t="s">
        <v>3839</v>
      </c>
      <c r="R2205" t="s">
        <v>3808</v>
      </c>
    </row>
    <row r="2206" spans="1:18" hidden="1">
      <c r="A2206">
        <v>2205</v>
      </c>
      <c r="B2206">
        <v>69</v>
      </c>
      <c r="D2206">
        <v>701000002</v>
      </c>
      <c r="E2206" s="139">
        <v>45068</v>
      </c>
      <c r="F2206">
        <f t="shared" si="102"/>
        <v>5</v>
      </c>
      <c r="G2206" s="139">
        <v>45068</v>
      </c>
      <c r="H2206">
        <f t="shared" si="103"/>
        <v>16</v>
      </c>
      <c r="I2206" t="s">
        <v>2452</v>
      </c>
      <c r="J2206" t="str">
        <f>VLOOKUP(I2206,'C701- Recalculate'!$D$27:$D$751,1,0)</f>
        <v>069MPI1231390004</v>
      </c>
      <c r="K2206">
        <v>0</v>
      </c>
      <c r="L2206">
        <v>35616439</v>
      </c>
      <c r="M2206" s="138">
        <f t="shared" si="104"/>
        <v>-35616439</v>
      </c>
      <c r="N2206" t="s">
        <v>178</v>
      </c>
      <c r="P2206" t="s">
        <v>3839</v>
      </c>
      <c r="R2206" t="s">
        <v>3808</v>
      </c>
    </row>
    <row r="2207" spans="1:18" hidden="1">
      <c r="A2207">
        <v>2206</v>
      </c>
      <c r="B2207">
        <v>69</v>
      </c>
      <c r="D2207">
        <v>701000002</v>
      </c>
      <c r="E2207" s="139">
        <v>45069</v>
      </c>
      <c r="F2207">
        <f t="shared" si="102"/>
        <v>5</v>
      </c>
      <c r="G2207" s="139">
        <v>45069</v>
      </c>
      <c r="H2207">
        <f t="shared" si="103"/>
        <v>16</v>
      </c>
      <c r="I2207" t="s">
        <v>2443</v>
      </c>
      <c r="J2207" t="str">
        <f>VLOOKUP(I2207,'C701- Recalculate'!$D$27:$D$751,1,0)</f>
        <v>069MPI1231370001</v>
      </c>
      <c r="K2207">
        <v>0</v>
      </c>
      <c r="L2207">
        <v>35068493</v>
      </c>
      <c r="M2207" s="138">
        <f t="shared" si="104"/>
        <v>-35068493</v>
      </c>
      <c r="N2207" t="s">
        <v>178</v>
      </c>
      <c r="P2207" t="s">
        <v>3839</v>
      </c>
      <c r="R2207" t="s">
        <v>3808</v>
      </c>
    </row>
    <row r="2208" spans="1:18" hidden="1">
      <c r="A2208">
        <v>2207</v>
      </c>
      <c r="B2208">
        <v>69</v>
      </c>
      <c r="D2208">
        <v>701000002</v>
      </c>
      <c r="E2208" s="139">
        <v>45070</v>
      </c>
      <c r="F2208">
        <f t="shared" si="102"/>
        <v>5</v>
      </c>
      <c r="G2208" s="139">
        <v>45070</v>
      </c>
      <c r="H2208">
        <f t="shared" si="103"/>
        <v>16</v>
      </c>
      <c r="I2208" t="s">
        <v>2426</v>
      </c>
      <c r="J2208" t="str">
        <f>VLOOKUP(I2208,'C701- Recalculate'!$D$27:$D$751,1,0)</f>
        <v>069MPI1231310002</v>
      </c>
      <c r="K2208">
        <v>0</v>
      </c>
      <c r="L2208">
        <v>44520548</v>
      </c>
      <c r="M2208" s="138">
        <f t="shared" si="104"/>
        <v>-44520548</v>
      </c>
      <c r="N2208" t="s">
        <v>178</v>
      </c>
      <c r="P2208" t="s">
        <v>3839</v>
      </c>
      <c r="R2208" t="s">
        <v>3808</v>
      </c>
    </row>
    <row r="2209" spans="1:18" hidden="1">
      <c r="A2209">
        <v>2208</v>
      </c>
      <c r="B2209">
        <v>69</v>
      </c>
      <c r="D2209">
        <v>701000002</v>
      </c>
      <c r="E2209" s="139">
        <v>45071</v>
      </c>
      <c r="F2209">
        <f t="shared" si="102"/>
        <v>5</v>
      </c>
      <c r="G2209" s="139">
        <v>45071</v>
      </c>
      <c r="H2209">
        <f t="shared" si="103"/>
        <v>16</v>
      </c>
      <c r="I2209" t="s">
        <v>2443</v>
      </c>
      <c r="J2209" t="str">
        <f>VLOOKUP(I2209,'C701- Recalculate'!$D$27:$D$751,1,0)</f>
        <v>069MPI1231370001</v>
      </c>
      <c r="K2209">
        <v>0</v>
      </c>
      <c r="L2209">
        <v>35068493</v>
      </c>
      <c r="M2209" s="138">
        <f t="shared" si="104"/>
        <v>-35068493</v>
      </c>
      <c r="N2209" t="s">
        <v>178</v>
      </c>
      <c r="P2209" t="s">
        <v>3839</v>
      </c>
      <c r="R2209" t="s">
        <v>3808</v>
      </c>
    </row>
    <row r="2210" spans="1:18" hidden="1">
      <c r="A2210">
        <v>2209</v>
      </c>
      <c r="B2210">
        <v>69</v>
      </c>
      <c r="D2210">
        <v>701000002</v>
      </c>
      <c r="E2210" s="139">
        <v>45072</v>
      </c>
      <c r="F2210">
        <f t="shared" si="102"/>
        <v>5</v>
      </c>
      <c r="G2210" s="139">
        <v>45072</v>
      </c>
      <c r="H2210">
        <f t="shared" si="103"/>
        <v>16</v>
      </c>
      <c r="I2210" t="s">
        <v>2404</v>
      </c>
      <c r="J2210" t="str">
        <f>VLOOKUP(I2210,'C701- Recalculate'!$D$27:$D$751,1,0)</f>
        <v>069MPI1231100002</v>
      </c>
      <c r="K2210">
        <v>0</v>
      </c>
      <c r="L2210">
        <v>69178082</v>
      </c>
      <c r="M2210" s="138">
        <f t="shared" si="104"/>
        <v>-69178082</v>
      </c>
      <c r="N2210" t="s">
        <v>178</v>
      </c>
      <c r="P2210" t="s">
        <v>3839</v>
      </c>
      <c r="R2210" t="s">
        <v>3808</v>
      </c>
    </row>
    <row r="2211" spans="1:18" hidden="1">
      <c r="A2211">
        <v>2210</v>
      </c>
      <c r="B2211">
        <v>69</v>
      </c>
      <c r="D2211">
        <v>701000002</v>
      </c>
      <c r="E2211" s="139">
        <v>45072</v>
      </c>
      <c r="F2211">
        <f t="shared" si="102"/>
        <v>5</v>
      </c>
      <c r="G2211" s="139">
        <v>45072</v>
      </c>
      <c r="H2211">
        <f t="shared" si="103"/>
        <v>16</v>
      </c>
      <c r="I2211" t="s">
        <v>2426</v>
      </c>
      <c r="J2211" t="str">
        <f>VLOOKUP(I2211,'C701- Recalculate'!$D$27:$D$751,1,0)</f>
        <v>069MPI1231310002</v>
      </c>
      <c r="K2211">
        <v>0</v>
      </c>
      <c r="L2211">
        <v>44520548</v>
      </c>
      <c r="M2211" s="138">
        <f t="shared" si="104"/>
        <v>-44520548</v>
      </c>
      <c r="N2211" t="s">
        <v>178</v>
      </c>
      <c r="P2211" t="s">
        <v>3839</v>
      </c>
      <c r="R2211" t="s">
        <v>3808</v>
      </c>
    </row>
    <row r="2212" spans="1:18" hidden="1">
      <c r="A2212">
        <v>2211</v>
      </c>
      <c r="B2212">
        <v>69</v>
      </c>
      <c r="D2212">
        <v>701000002</v>
      </c>
      <c r="E2212" s="139">
        <v>45075</v>
      </c>
      <c r="F2212">
        <f t="shared" si="102"/>
        <v>5</v>
      </c>
      <c r="G2212" s="139">
        <v>45075</v>
      </c>
      <c r="H2212">
        <f t="shared" si="103"/>
        <v>16</v>
      </c>
      <c r="I2212" t="s">
        <v>2408</v>
      </c>
      <c r="J2212" t="str">
        <f>VLOOKUP(I2212,'C701- Recalculate'!$D$27:$D$751,1,0)</f>
        <v>069MPI1231100001</v>
      </c>
      <c r="K2212">
        <v>0</v>
      </c>
      <c r="L2212">
        <v>70547945</v>
      </c>
      <c r="M2212" s="138">
        <f t="shared" si="104"/>
        <v>-70547945</v>
      </c>
      <c r="N2212" t="s">
        <v>178</v>
      </c>
      <c r="P2212" t="s">
        <v>3839</v>
      </c>
      <c r="R2212" t="s">
        <v>3808</v>
      </c>
    </row>
    <row r="2213" spans="1:18" hidden="1">
      <c r="A2213">
        <v>2212</v>
      </c>
      <c r="B2213">
        <v>69</v>
      </c>
      <c r="D2213">
        <v>701000002</v>
      </c>
      <c r="E2213" s="139">
        <v>45075</v>
      </c>
      <c r="F2213">
        <f t="shared" si="102"/>
        <v>5</v>
      </c>
      <c r="G2213" s="139">
        <v>45075</v>
      </c>
      <c r="H2213">
        <f t="shared" si="103"/>
        <v>16</v>
      </c>
      <c r="I2213" t="s">
        <v>2404</v>
      </c>
      <c r="J2213" t="str">
        <f>VLOOKUP(I2213,'C701- Recalculate'!$D$27:$D$751,1,0)</f>
        <v>069MPI1231100002</v>
      </c>
      <c r="K2213">
        <v>0</v>
      </c>
      <c r="L2213">
        <v>69178083</v>
      </c>
      <c r="M2213" s="138">
        <f t="shared" si="104"/>
        <v>-69178083</v>
      </c>
      <c r="N2213" t="s">
        <v>178</v>
      </c>
      <c r="P2213" t="s">
        <v>3839</v>
      </c>
      <c r="R2213" t="s">
        <v>3808</v>
      </c>
    </row>
    <row r="2214" spans="1:18" hidden="1">
      <c r="A2214">
        <v>2213</v>
      </c>
      <c r="B2214">
        <v>69</v>
      </c>
      <c r="D2214">
        <v>701000002</v>
      </c>
      <c r="E2214" s="139">
        <v>45075</v>
      </c>
      <c r="F2214">
        <f t="shared" si="102"/>
        <v>5</v>
      </c>
      <c r="G2214" s="139">
        <v>45075</v>
      </c>
      <c r="H2214">
        <f t="shared" si="103"/>
        <v>16</v>
      </c>
      <c r="I2214" t="s">
        <v>2423</v>
      </c>
      <c r="J2214" t="str">
        <f>VLOOKUP(I2214,'C701- Recalculate'!$D$27:$D$751,1,0)</f>
        <v>069MPI1231310001</v>
      </c>
      <c r="K2214">
        <v>0</v>
      </c>
      <c r="L2214">
        <v>44520548</v>
      </c>
      <c r="M2214" s="138">
        <f t="shared" si="104"/>
        <v>-44520548</v>
      </c>
      <c r="N2214" t="s">
        <v>178</v>
      </c>
      <c r="P2214" t="s">
        <v>3839</v>
      </c>
      <c r="R2214" t="s">
        <v>3808</v>
      </c>
    </row>
    <row r="2215" spans="1:18" hidden="1">
      <c r="A2215">
        <v>2214</v>
      </c>
      <c r="B2215">
        <v>69</v>
      </c>
      <c r="D2215">
        <v>701000002</v>
      </c>
      <c r="E2215" s="139">
        <v>45049</v>
      </c>
      <c r="F2215">
        <f t="shared" si="102"/>
        <v>5</v>
      </c>
      <c r="G2215" s="139">
        <v>45049</v>
      </c>
      <c r="H2215">
        <f t="shared" si="103"/>
        <v>16</v>
      </c>
      <c r="I2215" t="s">
        <v>1893</v>
      </c>
      <c r="J2215" t="str">
        <f>VLOOKUP(I2215,'C701- Recalculate'!$D$27:$D$751,1,0)</f>
        <v>069MPI1230390003</v>
      </c>
      <c r="K2215">
        <v>0</v>
      </c>
      <c r="L2215">
        <v>48493150</v>
      </c>
      <c r="M2215" s="138">
        <f t="shared" si="104"/>
        <v>-48493150</v>
      </c>
      <c r="N2215" t="s">
        <v>178</v>
      </c>
      <c r="P2215" t="s">
        <v>3839</v>
      </c>
      <c r="R2215" t="s">
        <v>3808</v>
      </c>
    </row>
    <row r="2216" spans="1:18" hidden="1">
      <c r="A2216">
        <v>2215</v>
      </c>
      <c r="B2216">
        <v>69</v>
      </c>
      <c r="D2216">
        <v>701000002</v>
      </c>
      <c r="E2216" s="139">
        <v>45049</v>
      </c>
      <c r="F2216">
        <f t="shared" si="102"/>
        <v>5</v>
      </c>
      <c r="G2216" s="139">
        <v>45049</v>
      </c>
      <c r="H2216">
        <f t="shared" si="103"/>
        <v>16</v>
      </c>
      <c r="I2216" t="s">
        <v>2376</v>
      </c>
      <c r="J2216" t="str">
        <f>VLOOKUP(I2216,'C701- Recalculate'!$D$27:$D$751,1,0)</f>
        <v>069MPI1231040004</v>
      </c>
      <c r="K2216">
        <v>0</v>
      </c>
      <c r="L2216">
        <v>16712328</v>
      </c>
      <c r="M2216" s="138">
        <f t="shared" si="104"/>
        <v>-16712328</v>
      </c>
      <c r="N2216" t="s">
        <v>178</v>
      </c>
      <c r="P2216" t="s">
        <v>3839</v>
      </c>
      <c r="R2216" t="s">
        <v>3808</v>
      </c>
    </row>
    <row r="2217" spans="1:18" hidden="1">
      <c r="A2217">
        <v>2216</v>
      </c>
      <c r="B2217">
        <v>69</v>
      </c>
      <c r="D2217">
        <v>701000002</v>
      </c>
      <c r="E2217" s="139">
        <v>45049</v>
      </c>
      <c r="F2217">
        <f t="shared" si="102"/>
        <v>5</v>
      </c>
      <c r="G2217" s="139">
        <v>45049</v>
      </c>
      <c r="H2217">
        <f t="shared" si="103"/>
        <v>16</v>
      </c>
      <c r="I2217" t="s">
        <v>2408</v>
      </c>
      <c r="J2217" t="str">
        <f>VLOOKUP(I2217,'C701- Recalculate'!$D$27:$D$751,1,0)</f>
        <v>069MPI1231100001</v>
      </c>
      <c r="K2217">
        <v>0</v>
      </c>
      <c r="L2217">
        <v>70547945</v>
      </c>
      <c r="M2217" s="138">
        <f t="shared" si="104"/>
        <v>-70547945</v>
      </c>
      <c r="N2217" t="s">
        <v>178</v>
      </c>
      <c r="P2217" t="s">
        <v>3839</v>
      </c>
      <c r="R2217" t="s">
        <v>3808</v>
      </c>
    </row>
    <row r="2218" spans="1:18" hidden="1">
      <c r="A2218">
        <v>2217</v>
      </c>
      <c r="B2218">
        <v>69</v>
      </c>
      <c r="D2218">
        <v>701000002</v>
      </c>
      <c r="E2218" s="139">
        <v>45049</v>
      </c>
      <c r="F2218">
        <f t="shared" si="102"/>
        <v>5</v>
      </c>
      <c r="G2218" s="139">
        <v>45049</v>
      </c>
      <c r="H2218">
        <f t="shared" si="103"/>
        <v>16</v>
      </c>
      <c r="I2218" t="s">
        <v>2404</v>
      </c>
      <c r="J2218" t="str">
        <f>VLOOKUP(I2218,'C701- Recalculate'!$D$27:$D$751,1,0)</f>
        <v>069MPI1231100002</v>
      </c>
      <c r="K2218">
        <v>0</v>
      </c>
      <c r="L2218">
        <v>138356164</v>
      </c>
      <c r="M2218" s="138">
        <f t="shared" si="104"/>
        <v>-138356164</v>
      </c>
      <c r="N2218" t="s">
        <v>178</v>
      </c>
      <c r="P2218" t="s">
        <v>3839</v>
      </c>
      <c r="R2218" t="s">
        <v>3808</v>
      </c>
    </row>
    <row r="2219" spans="1:18" hidden="1">
      <c r="A2219">
        <v>2218</v>
      </c>
      <c r="B2219">
        <v>69</v>
      </c>
      <c r="D2219">
        <v>701000002</v>
      </c>
      <c r="E2219" s="139">
        <v>45049</v>
      </c>
      <c r="F2219">
        <f t="shared" si="102"/>
        <v>5</v>
      </c>
      <c r="G2219" s="139">
        <v>45049</v>
      </c>
      <c r="H2219">
        <f t="shared" si="103"/>
        <v>16</v>
      </c>
      <c r="I2219" t="s">
        <v>2404</v>
      </c>
      <c r="J2219" t="str">
        <f>VLOOKUP(I2219,'C701- Recalculate'!$D$27:$D$751,1,0)</f>
        <v>069MPI1231100002</v>
      </c>
      <c r="K2219">
        <v>0</v>
      </c>
      <c r="L2219">
        <v>69178083</v>
      </c>
      <c r="M2219" s="138">
        <f t="shared" si="104"/>
        <v>-69178083</v>
      </c>
      <c r="N2219" t="s">
        <v>178</v>
      </c>
      <c r="P2219" t="s">
        <v>3839</v>
      </c>
      <c r="R2219" t="s">
        <v>3808</v>
      </c>
    </row>
    <row r="2220" spans="1:18" hidden="1">
      <c r="A2220">
        <v>2219</v>
      </c>
      <c r="B2220">
        <v>69</v>
      </c>
      <c r="D2220">
        <v>701000002</v>
      </c>
      <c r="E2220" s="139">
        <v>45076</v>
      </c>
      <c r="F2220">
        <f t="shared" si="102"/>
        <v>5</v>
      </c>
      <c r="G2220" s="139">
        <v>45076</v>
      </c>
      <c r="H2220">
        <f t="shared" si="103"/>
        <v>16</v>
      </c>
      <c r="I2220" t="s">
        <v>2416</v>
      </c>
      <c r="J2220" t="str">
        <f>VLOOKUP(I2220,'C701- Recalculate'!$D$27:$D$751,1,0)</f>
        <v>069MPI1231140001</v>
      </c>
      <c r="K2220">
        <v>0</v>
      </c>
      <c r="L2220">
        <v>56438356</v>
      </c>
      <c r="M2220" s="138">
        <f t="shared" si="104"/>
        <v>-56438356</v>
      </c>
      <c r="N2220" t="s">
        <v>178</v>
      </c>
      <c r="P2220" t="s">
        <v>3839</v>
      </c>
      <c r="R2220" t="s">
        <v>3808</v>
      </c>
    </row>
    <row r="2221" spans="1:18" hidden="1">
      <c r="A2221">
        <v>2220</v>
      </c>
      <c r="B2221">
        <v>69</v>
      </c>
      <c r="D2221">
        <v>701000002</v>
      </c>
      <c r="E2221" s="139">
        <v>45076</v>
      </c>
      <c r="F2221">
        <f t="shared" si="102"/>
        <v>5</v>
      </c>
      <c r="G2221" s="139">
        <v>45076</v>
      </c>
      <c r="H2221">
        <f t="shared" si="103"/>
        <v>16</v>
      </c>
      <c r="I2221" t="s">
        <v>2446</v>
      </c>
      <c r="J2221" t="str">
        <f>VLOOKUP(I2221,'C701- Recalculate'!$D$27:$D$751,1,0)</f>
        <v>069MPI1231370002</v>
      </c>
      <c r="K2221">
        <v>0</v>
      </c>
      <c r="L2221">
        <v>52602740</v>
      </c>
      <c r="M2221" s="138">
        <f t="shared" si="104"/>
        <v>-52602740</v>
      </c>
      <c r="N2221" t="s">
        <v>178</v>
      </c>
      <c r="P2221" t="s">
        <v>3839</v>
      </c>
      <c r="R2221" t="s">
        <v>3808</v>
      </c>
    </row>
    <row r="2222" spans="1:18" hidden="1">
      <c r="A2222">
        <v>2221</v>
      </c>
      <c r="B2222">
        <v>69</v>
      </c>
      <c r="D2222">
        <v>701000002</v>
      </c>
      <c r="E2222" s="139">
        <v>45077</v>
      </c>
      <c r="F2222">
        <f t="shared" si="102"/>
        <v>5</v>
      </c>
      <c r="G2222" s="139">
        <v>45077</v>
      </c>
      <c r="H2222">
        <f t="shared" si="103"/>
        <v>16</v>
      </c>
      <c r="I2222" t="s">
        <v>2404</v>
      </c>
      <c r="J2222" t="str">
        <f>VLOOKUP(I2222,'C701- Recalculate'!$D$27:$D$751,1,0)</f>
        <v>069MPI1231100002</v>
      </c>
      <c r="K2222">
        <v>0</v>
      </c>
      <c r="L2222">
        <v>69178082</v>
      </c>
      <c r="M2222" s="138">
        <f t="shared" si="104"/>
        <v>-69178082</v>
      </c>
      <c r="N2222" t="s">
        <v>178</v>
      </c>
      <c r="P2222" t="s">
        <v>3839</v>
      </c>
      <c r="R2222" t="s">
        <v>3808</v>
      </c>
    </row>
    <row r="2223" spans="1:18" hidden="1">
      <c r="A2223">
        <v>2222</v>
      </c>
      <c r="B2223">
        <v>69</v>
      </c>
      <c r="D2223">
        <v>701000002</v>
      </c>
      <c r="E2223" s="139">
        <v>45077</v>
      </c>
      <c r="F2223">
        <f t="shared" si="102"/>
        <v>5</v>
      </c>
      <c r="G2223" s="139">
        <v>45077</v>
      </c>
      <c r="H2223">
        <f t="shared" si="103"/>
        <v>16</v>
      </c>
      <c r="I2223" t="s">
        <v>2426</v>
      </c>
      <c r="J2223" t="str">
        <f>VLOOKUP(I2223,'C701- Recalculate'!$D$27:$D$751,1,0)</f>
        <v>069MPI1231310002</v>
      </c>
      <c r="K2223">
        <v>0</v>
      </c>
      <c r="L2223">
        <v>44520548</v>
      </c>
      <c r="M2223" s="138">
        <f t="shared" si="104"/>
        <v>-44520548</v>
      </c>
      <c r="N2223" t="s">
        <v>178</v>
      </c>
      <c r="P2223" t="s">
        <v>3839</v>
      </c>
      <c r="R2223" t="s">
        <v>3808</v>
      </c>
    </row>
    <row r="2224" spans="1:18" hidden="1">
      <c r="A2224">
        <v>2223</v>
      </c>
      <c r="B2224">
        <v>69</v>
      </c>
      <c r="D2224">
        <v>701000002</v>
      </c>
      <c r="E2224" s="139">
        <v>45050</v>
      </c>
      <c r="F2224">
        <f t="shared" si="102"/>
        <v>5</v>
      </c>
      <c r="G2224" s="139">
        <v>45050</v>
      </c>
      <c r="H2224">
        <f t="shared" si="103"/>
        <v>16</v>
      </c>
      <c r="I2224" t="s">
        <v>2393</v>
      </c>
      <c r="J2224" t="str">
        <f>VLOOKUP(I2224,'C701- Recalculate'!$D$27:$D$751,1,0)</f>
        <v>069MPI1231080002</v>
      </c>
      <c r="K2224">
        <v>0</v>
      </c>
      <c r="L2224">
        <v>62904110</v>
      </c>
      <c r="M2224" s="138">
        <f t="shared" si="104"/>
        <v>-62904110</v>
      </c>
      <c r="N2224" t="s">
        <v>178</v>
      </c>
      <c r="P2224" t="s">
        <v>3839</v>
      </c>
      <c r="R2224" t="s">
        <v>3808</v>
      </c>
    </row>
    <row r="2225" spans="1:18" hidden="1">
      <c r="A2225">
        <v>2224</v>
      </c>
      <c r="B2225">
        <v>69</v>
      </c>
      <c r="D2225">
        <v>701000002</v>
      </c>
      <c r="E2225" s="139">
        <v>45051</v>
      </c>
      <c r="F2225">
        <f t="shared" si="102"/>
        <v>5</v>
      </c>
      <c r="G2225" s="139">
        <v>45051</v>
      </c>
      <c r="H2225">
        <f t="shared" si="103"/>
        <v>16</v>
      </c>
      <c r="I2225" t="s">
        <v>2048</v>
      </c>
      <c r="J2225" t="str">
        <f>VLOOKUP(I2225,'C701- Recalculate'!$D$27:$D$751,1,0)</f>
        <v>069MPI1230460005</v>
      </c>
      <c r="K2225">
        <v>0</v>
      </c>
      <c r="L2225">
        <v>54109589</v>
      </c>
      <c r="M2225" s="138">
        <f t="shared" si="104"/>
        <v>-54109589</v>
      </c>
      <c r="N2225" t="s">
        <v>178</v>
      </c>
      <c r="P2225" t="s">
        <v>3839</v>
      </c>
      <c r="R2225" t="s">
        <v>3808</v>
      </c>
    </row>
    <row r="2226" spans="1:18" hidden="1">
      <c r="A2226">
        <v>2225</v>
      </c>
      <c r="B2226">
        <v>69</v>
      </c>
      <c r="D2226">
        <v>701000002</v>
      </c>
      <c r="E2226" s="139">
        <v>45051</v>
      </c>
      <c r="F2226">
        <f t="shared" si="102"/>
        <v>5</v>
      </c>
      <c r="G2226" s="139">
        <v>45051</v>
      </c>
      <c r="H2226">
        <f t="shared" si="103"/>
        <v>16</v>
      </c>
      <c r="I2226" t="s">
        <v>2390</v>
      </c>
      <c r="J2226" t="str">
        <f>VLOOKUP(I2226,'C701- Recalculate'!$D$27:$D$751,1,0)</f>
        <v>069MPI1231080001</v>
      </c>
      <c r="K2226">
        <v>0</v>
      </c>
      <c r="L2226">
        <v>49424658</v>
      </c>
      <c r="M2226" s="138">
        <f t="shared" si="104"/>
        <v>-49424658</v>
      </c>
      <c r="N2226" t="s">
        <v>178</v>
      </c>
      <c r="P2226" t="s">
        <v>3839</v>
      </c>
      <c r="R2226" t="s">
        <v>3808</v>
      </c>
    </row>
    <row r="2227" spans="1:18" hidden="1">
      <c r="A2227">
        <v>2226</v>
      </c>
      <c r="B2227">
        <v>69</v>
      </c>
      <c r="D2227">
        <v>701000002</v>
      </c>
      <c r="E2227" s="139">
        <v>45051</v>
      </c>
      <c r="F2227">
        <f t="shared" si="102"/>
        <v>5</v>
      </c>
      <c r="G2227" s="139">
        <v>45051</v>
      </c>
      <c r="H2227">
        <f t="shared" si="103"/>
        <v>16</v>
      </c>
      <c r="I2227" t="s">
        <v>2404</v>
      </c>
      <c r="J2227" t="str">
        <f>VLOOKUP(I2227,'C701- Recalculate'!$D$27:$D$751,1,0)</f>
        <v>069MPI1231100002</v>
      </c>
      <c r="K2227">
        <v>0</v>
      </c>
      <c r="L2227">
        <v>69178082</v>
      </c>
      <c r="M2227" s="138">
        <f t="shared" si="104"/>
        <v>-69178082</v>
      </c>
      <c r="N2227" t="s">
        <v>178</v>
      </c>
      <c r="P2227" t="s">
        <v>3839</v>
      </c>
      <c r="R2227" t="s">
        <v>3808</v>
      </c>
    </row>
    <row r="2228" spans="1:18" hidden="1">
      <c r="A2228">
        <v>2227</v>
      </c>
      <c r="B2228">
        <v>69</v>
      </c>
      <c r="D2228">
        <v>701000002</v>
      </c>
      <c r="E2228" s="139">
        <v>45054</v>
      </c>
      <c r="F2228">
        <f t="shared" si="102"/>
        <v>5</v>
      </c>
      <c r="G2228" s="139">
        <v>45054</v>
      </c>
      <c r="H2228">
        <f t="shared" si="103"/>
        <v>16</v>
      </c>
      <c r="I2228" t="s">
        <v>2055</v>
      </c>
      <c r="J2228" t="str">
        <f>VLOOKUP(I2228,'C701- Recalculate'!$D$27:$D$751,1,0)</f>
        <v>069MPI1230460006</v>
      </c>
      <c r="K2228">
        <v>0</v>
      </c>
      <c r="L2228">
        <v>108219178</v>
      </c>
      <c r="M2228" s="138">
        <f t="shared" si="104"/>
        <v>-108219178</v>
      </c>
      <c r="N2228" t="s">
        <v>178</v>
      </c>
      <c r="P2228" t="s">
        <v>3839</v>
      </c>
      <c r="R2228" t="s">
        <v>3808</v>
      </c>
    </row>
    <row r="2229" spans="1:18" hidden="1">
      <c r="A2229">
        <v>2228</v>
      </c>
      <c r="B2229">
        <v>69</v>
      </c>
      <c r="D2229">
        <v>701000002</v>
      </c>
      <c r="E2229" s="139">
        <v>45054</v>
      </c>
      <c r="F2229">
        <f t="shared" si="102"/>
        <v>5</v>
      </c>
      <c r="G2229" s="139">
        <v>45054</v>
      </c>
      <c r="H2229">
        <f t="shared" si="103"/>
        <v>16</v>
      </c>
      <c r="I2229" t="s">
        <v>2399</v>
      </c>
      <c r="J2229" t="str">
        <f>VLOOKUP(I2229,'C701- Recalculate'!$D$27:$D$751,1,0)</f>
        <v>069MPI1231090001</v>
      </c>
      <c r="K2229">
        <v>0</v>
      </c>
      <c r="L2229">
        <v>49863014</v>
      </c>
      <c r="M2229" s="138">
        <f t="shared" si="104"/>
        <v>-49863014</v>
      </c>
      <c r="N2229" t="s">
        <v>178</v>
      </c>
      <c r="P2229" t="s">
        <v>3839</v>
      </c>
      <c r="R2229" t="s">
        <v>3808</v>
      </c>
    </row>
    <row r="2230" spans="1:18" hidden="1">
      <c r="A2230">
        <v>2229</v>
      </c>
      <c r="B2230">
        <v>69</v>
      </c>
      <c r="D2230">
        <v>701000002</v>
      </c>
      <c r="E2230" s="139">
        <v>45054</v>
      </c>
      <c r="F2230">
        <f t="shared" si="102"/>
        <v>5</v>
      </c>
      <c r="G2230" s="139">
        <v>45054</v>
      </c>
      <c r="H2230">
        <f t="shared" si="103"/>
        <v>16</v>
      </c>
      <c r="I2230" t="s">
        <v>2408</v>
      </c>
      <c r="J2230" t="str">
        <f>VLOOKUP(I2230,'C701- Recalculate'!$D$27:$D$751,1,0)</f>
        <v>069MPI1231100001</v>
      </c>
      <c r="K2230">
        <v>0</v>
      </c>
      <c r="L2230">
        <v>70547945</v>
      </c>
      <c r="M2230" s="138">
        <f t="shared" si="104"/>
        <v>-70547945</v>
      </c>
      <c r="N2230" t="s">
        <v>178</v>
      </c>
      <c r="P2230" t="s">
        <v>3839</v>
      </c>
      <c r="R2230" t="s">
        <v>3808</v>
      </c>
    </row>
    <row r="2231" spans="1:18" hidden="1">
      <c r="A2231">
        <v>2230</v>
      </c>
      <c r="B2231">
        <v>69</v>
      </c>
      <c r="D2231">
        <v>701000002</v>
      </c>
      <c r="E2231" s="139">
        <v>45055</v>
      </c>
      <c r="F2231">
        <f t="shared" si="102"/>
        <v>5</v>
      </c>
      <c r="G2231" s="139">
        <v>45055</v>
      </c>
      <c r="H2231">
        <f t="shared" si="103"/>
        <v>16</v>
      </c>
      <c r="I2231" t="s">
        <v>2399</v>
      </c>
      <c r="J2231" t="str">
        <f>VLOOKUP(I2231,'C701- Recalculate'!$D$27:$D$751,1,0)</f>
        <v>069MPI1231090001</v>
      </c>
      <c r="K2231">
        <v>0</v>
      </c>
      <c r="L2231">
        <v>49863014</v>
      </c>
      <c r="M2231" s="138">
        <f t="shared" si="104"/>
        <v>-49863014</v>
      </c>
      <c r="N2231" t="s">
        <v>178</v>
      </c>
      <c r="P2231" t="s">
        <v>3839</v>
      </c>
      <c r="R2231" t="s">
        <v>3808</v>
      </c>
    </row>
    <row r="2232" spans="1:18" hidden="1">
      <c r="A2232">
        <v>2231</v>
      </c>
      <c r="B2232">
        <v>69</v>
      </c>
      <c r="D2232">
        <v>701000002</v>
      </c>
      <c r="E2232" s="139">
        <v>45078</v>
      </c>
      <c r="F2232">
        <f t="shared" si="102"/>
        <v>6</v>
      </c>
      <c r="G2232" s="139">
        <v>45078</v>
      </c>
      <c r="H2232">
        <f t="shared" si="103"/>
        <v>16</v>
      </c>
      <c r="I2232" t="s">
        <v>2404</v>
      </c>
      <c r="J2232" t="str">
        <f>VLOOKUP(I2232,'C701- Recalculate'!$D$27:$D$751,1,0)</f>
        <v>069MPI1231100002</v>
      </c>
      <c r="K2232">
        <v>0</v>
      </c>
      <c r="L2232">
        <v>69178082</v>
      </c>
      <c r="M2232" s="138">
        <f t="shared" si="104"/>
        <v>-69178082</v>
      </c>
      <c r="N2232" t="s">
        <v>178</v>
      </c>
      <c r="P2232" t="s">
        <v>3839</v>
      </c>
      <c r="R2232" t="s">
        <v>3808</v>
      </c>
    </row>
    <row r="2233" spans="1:18" hidden="1">
      <c r="A2233">
        <v>2232</v>
      </c>
      <c r="B2233">
        <v>69</v>
      </c>
      <c r="D2233">
        <v>701000002</v>
      </c>
      <c r="E2233" s="139">
        <v>45089</v>
      </c>
      <c r="F2233">
        <f t="shared" si="102"/>
        <v>6</v>
      </c>
      <c r="G2233" s="139">
        <v>45089</v>
      </c>
      <c r="H2233">
        <f t="shared" si="103"/>
        <v>16</v>
      </c>
      <c r="I2233" t="s">
        <v>2385</v>
      </c>
      <c r="J2233" t="str">
        <f>VLOOKUP(I2233,'C701- Recalculate'!$D$27:$D$751,1,0)</f>
        <v>069MPI1231080003</v>
      </c>
      <c r="K2233">
        <v>0</v>
      </c>
      <c r="L2233">
        <v>56164383</v>
      </c>
      <c r="M2233" s="138">
        <f t="shared" si="104"/>
        <v>-56164383</v>
      </c>
      <c r="N2233" t="s">
        <v>178</v>
      </c>
      <c r="P2233" t="s">
        <v>3839</v>
      </c>
      <c r="R2233" t="s">
        <v>3808</v>
      </c>
    </row>
    <row r="2234" spans="1:18" hidden="1">
      <c r="A2234">
        <v>2233</v>
      </c>
      <c r="B2234">
        <v>69</v>
      </c>
      <c r="D2234">
        <v>701000002</v>
      </c>
      <c r="E2234" s="139">
        <v>45089</v>
      </c>
      <c r="F2234">
        <f t="shared" si="102"/>
        <v>6</v>
      </c>
      <c r="G2234" s="139">
        <v>45089</v>
      </c>
      <c r="H2234">
        <f t="shared" si="103"/>
        <v>16</v>
      </c>
      <c r="I2234" t="s">
        <v>2408</v>
      </c>
      <c r="J2234" t="str">
        <f>VLOOKUP(I2234,'C701- Recalculate'!$D$27:$D$751,1,0)</f>
        <v>069MPI1231100001</v>
      </c>
      <c r="K2234">
        <v>0</v>
      </c>
      <c r="L2234">
        <v>141095891</v>
      </c>
      <c r="M2234" s="138">
        <f t="shared" si="104"/>
        <v>-141095891</v>
      </c>
      <c r="N2234" t="s">
        <v>178</v>
      </c>
      <c r="P2234" t="s">
        <v>3839</v>
      </c>
      <c r="R2234" t="s">
        <v>3808</v>
      </c>
    </row>
    <row r="2235" spans="1:18" hidden="1">
      <c r="A2235">
        <v>2234</v>
      </c>
      <c r="B2235">
        <v>69</v>
      </c>
      <c r="D2235">
        <v>701000002</v>
      </c>
      <c r="E2235" s="139">
        <v>45089</v>
      </c>
      <c r="F2235">
        <f t="shared" si="102"/>
        <v>6</v>
      </c>
      <c r="G2235" s="139">
        <v>45089</v>
      </c>
      <c r="H2235">
        <f t="shared" si="103"/>
        <v>16</v>
      </c>
      <c r="I2235" t="s">
        <v>2404</v>
      </c>
      <c r="J2235" t="str">
        <f>VLOOKUP(I2235,'C701- Recalculate'!$D$27:$D$751,1,0)</f>
        <v>069MPI1231100002</v>
      </c>
      <c r="K2235">
        <v>0</v>
      </c>
      <c r="L2235">
        <v>138356164</v>
      </c>
      <c r="M2235" s="138">
        <f t="shared" si="104"/>
        <v>-138356164</v>
      </c>
      <c r="N2235" t="s">
        <v>178</v>
      </c>
      <c r="P2235" t="s">
        <v>3839</v>
      </c>
      <c r="R2235" t="s">
        <v>3808</v>
      </c>
    </row>
    <row r="2236" spans="1:18" hidden="1">
      <c r="A2236">
        <v>2235</v>
      </c>
      <c r="B2236">
        <v>69</v>
      </c>
      <c r="D2236">
        <v>701000002</v>
      </c>
      <c r="E2236" s="139">
        <v>45089</v>
      </c>
      <c r="F2236">
        <f t="shared" si="102"/>
        <v>6</v>
      </c>
      <c r="G2236" s="139">
        <v>45089</v>
      </c>
      <c r="H2236">
        <f t="shared" si="103"/>
        <v>16</v>
      </c>
      <c r="I2236" t="s">
        <v>2449</v>
      </c>
      <c r="J2236" t="str">
        <f>VLOOKUP(I2236,'C701- Recalculate'!$D$27:$D$751,1,0)</f>
        <v>069MPI1231390003</v>
      </c>
      <c r="K2236">
        <v>0</v>
      </c>
      <c r="L2236">
        <v>108493150</v>
      </c>
      <c r="M2236" s="138">
        <f t="shared" si="104"/>
        <v>-108493150</v>
      </c>
      <c r="N2236" t="s">
        <v>178</v>
      </c>
      <c r="P2236" t="s">
        <v>3839</v>
      </c>
      <c r="R2236" t="s">
        <v>3808</v>
      </c>
    </row>
    <row r="2237" spans="1:18" hidden="1">
      <c r="A2237">
        <v>2236</v>
      </c>
      <c r="B2237">
        <v>69</v>
      </c>
      <c r="D2237">
        <v>701000002</v>
      </c>
      <c r="E2237" s="139">
        <v>45090</v>
      </c>
      <c r="F2237">
        <f t="shared" si="102"/>
        <v>6</v>
      </c>
      <c r="G2237" s="139">
        <v>45090</v>
      </c>
      <c r="H2237">
        <f t="shared" si="103"/>
        <v>16</v>
      </c>
      <c r="I2237" t="s">
        <v>2416</v>
      </c>
      <c r="J2237" t="str">
        <f>VLOOKUP(I2237,'C701- Recalculate'!$D$27:$D$751,1,0)</f>
        <v>069MPI1231140001</v>
      </c>
      <c r="K2237">
        <v>0</v>
      </c>
      <c r="L2237">
        <v>56438356</v>
      </c>
      <c r="M2237" s="138">
        <f t="shared" si="104"/>
        <v>-56438356</v>
      </c>
      <c r="N2237" t="s">
        <v>178</v>
      </c>
      <c r="P2237" t="s">
        <v>3839</v>
      </c>
      <c r="R2237" t="s">
        <v>3808</v>
      </c>
    </row>
    <row r="2238" spans="1:18" hidden="1">
      <c r="A2238">
        <v>2237</v>
      </c>
      <c r="B2238">
        <v>69</v>
      </c>
      <c r="D2238">
        <v>701000002</v>
      </c>
      <c r="E2238" s="139">
        <v>45090</v>
      </c>
      <c r="F2238">
        <f t="shared" si="102"/>
        <v>6</v>
      </c>
      <c r="G2238" s="139">
        <v>45090</v>
      </c>
      <c r="H2238">
        <f t="shared" si="103"/>
        <v>16</v>
      </c>
      <c r="I2238" t="s">
        <v>2423</v>
      </c>
      <c r="J2238" t="str">
        <f>VLOOKUP(I2238,'C701- Recalculate'!$D$27:$D$751,1,0)</f>
        <v>069MPI1231310001</v>
      </c>
      <c r="K2238">
        <v>0</v>
      </c>
      <c r="L2238">
        <v>44520548</v>
      </c>
      <c r="M2238" s="138">
        <f t="shared" si="104"/>
        <v>-44520548</v>
      </c>
      <c r="N2238" t="s">
        <v>178</v>
      </c>
      <c r="P2238" t="s">
        <v>3839</v>
      </c>
      <c r="R2238" t="s">
        <v>3808</v>
      </c>
    </row>
    <row r="2239" spans="1:18" hidden="1">
      <c r="A2239">
        <v>2238</v>
      </c>
      <c r="B2239">
        <v>69</v>
      </c>
      <c r="D2239">
        <v>701000002</v>
      </c>
      <c r="E2239" s="139">
        <v>45092</v>
      </c>
      <c r="F2239">
        <f t="shared" si="102"/>
        <v>6</v>
      </c>
      <c r="G2239" s="139">
        <v>45092</v>
      </c>
      <c r="H2239">
        <f t="shared" si="103"/>
        <v>16</v>
      </c>
      <c r="I2239" t="s">
        <v>2404</v>
      </c>
      <c r="J2239" t="str">
        <f>VLOOKUP(I2239,'C701- Recalculate'!$D$27:$D$751,1,0)</f>
        <v>069MPI1231100002</v>
      </c>
      <c r="K2239">
        <v>0</v>
      </c>
      <c r="L2239">
        <v>69178082</v>
      </c>
      <c r="M2239" s="138">
        <f t="shared" si="104"/>
        <v>-69178082</v>
      </c>
      <c r="N2239" t="s">
        <v>178</v>
      </c>
      <c r="P2239" t="s">
        <v>3839</v>
      </c>
      <c r="R2239" t="s">
        <v>3808</v>
      </c>
    </row>
    <row r="2240" spans="1:18" hidden="1">
      <c r="A2240">
        <v>2239</v>
      </c>
      <c r="B2240">
        <v>69</v>
      </c>
      <c r="D2240">
        <v>701000002</v>
      </c>
      <c r="E2240" s="139">
        <v>45092</v>
      </c>
      <c r="F2240">
        <f t="shared" si="102"/>
        <v>6</v>
      </c>
      <c r="G2240" s="139">
        <v>45092</v>
      </c>
      <c r="H2240">
        <f t="shared" si="103"/>
        <v>16</v>
      </c>
      <c r="I2240" t="s">
        <v>2426</v>
      </c>
      <c r="J2240" t="str">
        <f>VLOOKUP(I2240,'C701- Recalculate'!$D$27:$D$751,1,0)</f>
        <v>069MPI1231310002</v>
      </c>
      <c r="K2240">
        <v>0</v>
      </c>
      <c r="L2240">
        <v>44520548</v>
      </c>
      <c r="M2240" s="138">
        <f t="shared" si="104"/>
        <v>-44520548</v>
      </c>
      <c r="N2240" t="s">
        <v>178</v>
      </c>
      <c r="P2240" t="s">
        <v>3839</v>
      </c>
      <c r="R2240" t="s">
        <v>3808</v>
      </c>
    </row>
    <row r="2241" spans="1:18" hidden="1">
      <c r="A2241">
        <v>2240</v>
      </c>
      <c r="B2241">
        <v>69</v>
      </c>
      <c r="D2241">
        <v>701000002</v>
      </c>
      <c r="E2241" s="139">
        <v>45093</v>
      </c>
      <c r="F2241">
        <f t="shared" si="102"/>
        <v>6</v>
      </c>
      <c r="G2241" s="139">
        <v>45093</v>
      </c>
      <c r="H2241">
        <f t="shared" si="103"/>
        <v>16</v>
      </c>
      <c r="I2241" t="s">
        <v>2390</v>
      </c>
      <c r="J2241" t="str">
        <f>VLOOKUP(I2241,'C701- Recalculate'!$D$27:$D$751,1,0)</f>
        <v>069MPI1231080001</v>
      </c>
      <c r="K2241">
        <v>0</v>
      </c>
      <c r="L2241">
        <v>49424657</v>
      </c>
      <c r="M2241" s="138">
        <f t="shared" si="104"/>
        <v>-49424657</v>
      </c>
      <c r="N2241" t="s">
        <v>178</v>
      </c>
      <c r="P2241" t="s">
        <v>3839</v>
      </c>
      <c r="R2241" t="s">
        <v>3808</v>
      </c>
    </row>
    <row r="2242" spans="1:18" hidden="1">
      <c r="A2242">
        <v>2241</v>
      </c>
      <c r="B2242">
        <v>69</v>
      </c>
      <c r="D2242">
        <v>701000002</v>
      </c>
      <c r="E2242" s="139">
        <v>45093</v>
      </c>
      <c r="F2242">
        <f t="shared" si="102"/>
        <v>6</v>
      </c>
      <c r="G2242" s="139">
        <v>45093</v>
      </c>
      <c r="H2242">
        <f t="shared" si="103"/>
        <v>16</v>
      </c>
      <c r="I2242" t="s">
        <v>2416</v>
      </c>
      <c r="J2242" t="str">
        <f>VLOOKUP(I2242,'C701- Recalculate'!$D$27:$D$751,1,0)</f>
        <v>069MPI1231140001</v>
      </c>
      <c r="K2242">
        <v>0</v>
      </c>
      <c r="L2242">
        <v>56438356</v>
      </c>
      <c r="M2242" s="138">
        <f t="shared" si="104"/>
        <v>-56438356</v>
      </c>
      <c r="N2242" t="s">
        <v>178</v>
      </c>
      <c r="P2242" t="s">
        <v>3839</v>
      </c>
      <c r="R2242" t="s">
        <v>3808</v>
      </c>
    </row>
    <row r="2243" spans="1:18" hidden="1">
      <c r="A2243">
        <v>2242</v>
      </c>
      <c r="B2243">
        <v>69</v>
      </c>
      <c r="D2243">
        <v>701000002</v>
      </c>
      <c r="E2243" s="139">
        <v>45034</v>
      </c>
      <c r="F2243">
        <f t="shared" ref="F2243:F2306" si="105">MONTH(E2243)</f>
        <v>4</v>
      </c>
      <c r="G2243" s="139">
        <v>45034</v>
      </c>
      <c r="H2243">
        <f t="shared" ref="H2243:H2306" si="106">LEN(I2243)</f>
        <v>16</v>
      </c>
      <c r="I2243" t="s">
        <v>2396</v>
      </c>
      <c r="J2243" t="str">
        <f>VLOOKUP(I2243,'C701- Recalculate'!$D$27:$D$751,1,0)</f>
        <v>069MPI1231080004</v>
      </c>
      <c r="K2243">
        <v>0</v>
      </c>
      <c r="L2243">
        <v>55479452</v>
      </c>
      <c r="M2243" s="138">
        <f t="shared" ref="M2243:M2306" si="107">K2243-L2243</f>
        <v>-55479452</v>
      </c>
      <c r="N2243" t="s">
        <v>178</v>
      </c>
      <c r="P2243" t="s">
        <v>3839</v>
      </c>
      <c r="R2243" t="s">
        <v>3808</v>
      </c>
    </row>
    <row r="2244" spans="1:18" hidden="1">
      <c r="A2244">
        <v>2243</v>
      </c>
      <c r="B2244">
        <v>69</v>
      </c>
      <c r="D2244">
        <v>701000002</v>
      </c>
      <c r="E2244" s="139">
        <v>45035</v>
      </c>
      <c r="F2244">
        <f t="shared" si="105"/>
        <v>4</v>
      </c>
      <c r="G2244" s="139">
        <v>45035</v>
      </c>
      <c r="H2244">
        <f t="shared" si="106"/>
        <v>16</v>
      </c>
      <c r="I2244" t="s">
        <v>2171</v>
      </c>
      <c r="J2244" t="str">
        <f>VLOOKUP(I2244,'C701- Recalculate'!$D$27:$D$751,1,0)</f>
        <v>069MPI1230520007</v>
      </c>
      <c r="K2244">
        <v>0</v>
      </c>
      <c r="L2244">
        <v>56164384</v>
      </c>
      <c r="M2244" s="138">
        <f t="shared" si="107"/>
        <v>-56164384</v>
      </c>
      <c r="N2244" t="s">
        <v>178</v>
      </c>
      <c r="P2244" t="s">
        <v>3839</v>
      </c>
      <c r="R2244" t="s">
        <v>3808</v>
      </c>
    </row>
    <row r="2245" spans="1:18" hidden="1">
      <c r="A2245">
        <v>2244</v>
      </c>
      <c r="B2245">
        <v>69</v>
      </c>
      <c r="D2245">
        <v>701000002</v>
      </c>
      <c r="E2245" s="139">
        <v>45036</v>
      </c>
      <c r="F2245">
        <f t="shared" si="105"/>
        <v>4</v>
      </c>
      <c r="G2245" s="139">
        <v>45036</v>
      </c>
      <c r="H2245">
        <f t="shared" si="106"/>
        <v>16</v>
      </c>
      <c r="I2245" t="s">
        <v>1893</v>
      </c>
      <c r="J2245" t="str">
        <f>VLOOKUP(I2245,'C701- Recalculate'!$D$27:$D$751,1,0)</f>
        <v>069MPI1230390003</v>
      </c>
      <c r="K2245">
        <v>0</v>
      </c>
      <c r="L2245">
        <v>48493150</v>
      </c>
      <c r="M2245" s="138">
        <f t="shared" si="107"/>
        <v>-48493150</v>
      </c>
      <c r="N2245" t="s">
        <v>178</v>
      </c>
      <c r="P2245" t="s">
        <v>3839</v>
      </c>
      <c r="R2245" t="s">
        <v>3808</v>
      </c>
    </row>
    <row r="2246" spans="1:18" hidden="1">
      <c r="A2246">
        <v>2245</v>
      </c>
      <c r="B2246">
        <v>69</v>
      </c>
      <c r="D2246">
        <v>701000002</v>
      </c>
      <c r="E2246" s="139">
        <v>45037</v>
      </c>
      <c r="F2246">
        <f t="shared" si="105"/>
        <v>4</v>
      </c>
      <c r="G2246" s="139">
        <v>45037</v>
      </c>
      <c r="H2246">
        <f t="shared" si="106"/>
        <v>16</v>
      </c>
      <c r="I2246" t="s">
        <v>1890</v>
      </c>
      <c r="J2246" t="str">
        <f>VLOOKUP(I2246,'C701- Recalculate'!$D$27:$D$751,1,0)</f>
        <v>069MPI1230390002</v>
      </c>
      <c r="K2246">
        <v>0</v>
      </c>
      <c r="L2246">
        <v>48493151</v>
      </c>
      <c r="M2246" s="138">
        <f t="shared" si="107"/>
        <v>-48493151</v>
      </c>
      <c r="N2246" t="s">
        <v>178</v>
      </c>
      <c r="P2246" t="s">
        <v>3839</v>
      </c>
      <c r="R2246" t="s">
        <v>3808</v>
      </c>
    </row>
    <row r="2247" spans="1:18" hidden="1">
      <c r="A2247">
        <v>2246</v>
      </c>
      <c r="B2247">
        <v>69</v>
      </c>
      <c r="D2247">
        <v>701000002</v>
      </c>
      <c r="E2247" s="139">
        <v>45037</v>
      </c>
      <c r="F2247">
        <f t="shared" si="105"/>
        <v>4</v>
      </c>
      <c r="G2247" s="139">
        <v>45037</v>
      </c>
      <c r="H2247">
        <f t="shared" si="106"/>
        <v>16</v>
      </c>
      <c r="I2247" t="s">
        <v>2048</v>
      </c>
      <c r="J2247" t="str">
        <f>VLOOKUP(I2247,'C701- Recalculate'!$D$27:$D$751,1,0)</f>
        <v>069MPI1230460005</v>
      </c>
      <c r="K2247">
        <v>0</v>
      </c>
      <c r="L2247">
        <v>54109589</v>
      </c>
      <c r="M2247" s="138">
        <f t="shared" si="107"/>
        <v>-54109589</v>
      </c>
      <c r="N2247" t="s">
        <v>178</v>
      </c>
      <c r="P2247" t="s">
        <v>3839</v>
      </c>
      <c r="R2247" t="s">
        <v>3808</v>
      </c>
    </row>
    <row r="2248" spans="1:18" hidden="1">
      <c r="A2248">
        <v>2247</v>
      </c>
      <c r="B2248">
        <v>69</v>
      </c>
      <c r="D2248">
        <v>701000002</v>
      </c>
      <c r="E2248" s="139">
        <v>45037</v>
      </c>
      <c r="F2248">
        <f t="shared" si="105"/>
        <v>4</v>
      </c>
      <c r="G2248" s="139">
        <v>45037</v>
      </c>
      <c r="H2248">
        <f t="shared" si="106"/>
        <v>16</v>
      </c>
      <c r="I2248" t="s">
        <v>2055</v>
      </c>
      <c r="J2248" t="str">
        <f>VLOOKUP(I2248,'C701- Recalculate'!$D$27:$D$751,1,0)</f>
        <v>069MPI1230460006</v>
      </c>
      <c r="K2248">
        <v>0</v>
      </c>
      <c r="L2248">
        <v>54109589</v>
      </c>
      <c r="M2248" s="138">
        <f t="shared" si="107"/>
        <v>-54109589</v>
      </c>
      <c r="N2248" t="s">
        <v>178</v>
      </c>
      <c r="P2248" t="s">
        <v>3839</v>
      </c>
      <c r="R2248" t="s">
        <v>3808</v>
      </c>
    </row>
    <row r="2249" spans="1:18" hidden="1">
      <c r="A2249">
        <v>2248</v>
      </c>
      <c r="B2249">
        <v>69</v>
      </c>
      <c r="D2249">
        <v>701000002</v>
      </c>
      <c r="E2249" s="139">
        <v>45037</v>
      </c>
      <c r="F2249">
        <f t="shared" si="105"/>
        <v>4</v>
      </c>
      <c r="G2249" s="139">
        <v>45037</v>
      </c>
      <c r="H2249">
        <f t="shared" si="106"/>
        <v>16</v>
      </c>
      <c r="I2249" t="s">
        <v>2381</v>
      </c>
      <c r="J2249" t="str">
        <f>VLOOKUP(I2249,'C701- Recalculate'!$D$27:$D$751,1,0)</f>
        <v>069MPI1231040003</v>
      </c>
      <c r="K2249">
        <v>0</v>
      </c>
      <c r="L2249">
        <v>50958904</v>
      </c>
      <c r="M2249" s="138">
        <f t="shared" si="107"/>
        <v>-50958904</v>
      </c>
      <c r="N2249" t="s">
        <v>178</v>
      </c>
      <c r="P2249" t="s">
        <v>3839</v>
      </c>
      <c r="R2249" t="s">
        <v>3808</v>
      </c>
    </row>
    <row r="2250" spans="1:18" hidden="1">
      <c r="A2250">
        <v>2249</v>
      </c>
      <c r="B2250">
        <v>69</v>
      </c>
      <c r="D2250">
        <v>701000002</v>
      </c>
      <c r="E2250" s="139">
        <v>45037</v>
      </c>
      <c r="F2250">
        <f t="shared" si="105"/>
        <v>4</v>
      </c>
      <c r="G2250" s="139">
        <v>45037</v>
      </c>
      <c r="H2250">
        <f t="shared" si="106"/>
        <v>16</v>
      </c>
      <c r="I2250" t="s">
        <v>2393</v>
      </c>
      <c r="J2250" t="str">
        <f>VLOOKUP(I2250,'C701- Recalculate'!$D$27:$D$751,1,0)</f>
        <v>069MPI1231080002</v>
      </c>
      <c r="K2250">
        <v>0</v>
      </c>
      <c r="L2250">
        <v>62904109</v>
      </c>
      <c r="M2250" s="138">
        <f t="shared" si="107"/>
        <v>-62904109</v>
      </c>
      <c r="N2250" t="s">
        <v>178</v>
      </c>
      <c r="P2250" t="s">
        <v>3839</v>
      </c>
      <c r="R2250" t="s">
        <v>3808</v>
      </c>
    </row>
    <row r="2251" spans="1:18" hidden="1">
      <c r="A2251">
        <v>2250</v>
      </c>
      <c r="B2251">
        <v>69</v>
      </c>
      <c r="D2251">
        <v>701000002</v>
      </c>
      <c r="E2251" s="139">
        <v>45040</v>
      </c>
      <c r="F2251">
        <f t="shared" si="105"/>
        <v>4</v>
      </c>
      <c r="G2251" s="139">
        <v>45040</v>
      </c>
      <c r="H2251">
        <f t="shared" si="106"/>
        <v>16</v>
      </c>
      <c r="I2251" t="s">
        <v>2183</v>
      </c>
      <c r="J2251" t="str">
        <f>VLOOKUP(I2251,'C701- Recalculate'!$D$27:$D$751,1,0)</f>
        <v>069MPI1230520006</v>
      </c>
      <c r="K2251">
        <v>0</v>
      </c>
      <c r="L2251">
        <v>112328767</v>
      </c>
      <c r="M2251" s="138">
        <f t="shared" si="107"/>
        <v>-112328767</v>
      </c>
      <c r="N2251" t="s">
        <v>178</v>
      </c>
      <c r="P2251" t="s">
        <v>3839</v>
      </c>
      <c r="R2251" t="s">
        <v>3808</v>
      </c>
    </row>
    <row r="2252" spans="1:18" hidden="1">
      <c r="A2252">
        <v>2251</v>
      </c>
      <c r="B2252">
        <v>69</v>
      </c>
      <c r="D2252">
        <v>701000002</v>
      </c>
      <c r="E2252" s="139">
        <v>45040</v>
      </c>
      <c r="F2252">
        <f t="shared" si="105"/>
        <v>4</v>
      </c>
      <c r="G2252" s="139">
        <v>45040</v>
      </c>
      <c r="H2252">
        <f t="shared" si="106"/>
        <v>16</v>
      </c>
      <c r="I2252" t="s">
        <v>2390</v>
      </c>
      <c r="J2252" t="str">
        <f>VLOOKUP(I2252,'C701- Recalculate'!$D$27:$D$751,1,0)</f>
        <v>069MPI1231080001</v>
      </c>
      <c r="K2252">
        <v>0</v>
      </c>
      <c r="L2252">
        <v>49424658</v>
      </c>
      <c r="M2252" s="138">
        <f t="shared" si="107"/>
        <v>-49424658</v>
      </c>
      <c r="N2252" t="s">
        <v>178</v>
      </c>
      <c r="P2252" t="s">
        <v>3839</v>
      </c>
      <c r="R2252" t="s">
        <v>3808</v>
      </c>
    </row>
    <row r="2253" spans="1:18" hidden="1">
      <c r="A2253">
        <v>2252</v>
      </c>
      <c r="B2253">
        <v>69</v>
      </c>
      <c r="D2253">
        <v>701000002</v>
      </c>
      <c r="E2253" s="139">
        <v>45040</v>
      </c>
      <c r="F2253">
        <f t="shared" si="105"/>
        <v>4</v>
      </c>
      <c r="G2253" s="139">
        <v>45040</v>
      </c>
      <c r="H2253">
        <f t="shared" si="106"/>
        <v>16</v>
      </c>
      <c r="I2253" t="s">
        <v>2390</v>
      </c>
      <c r="J2253" t="str">
        <f>VLOOKUP(I2253,'C701- Recalculate'!$D$27:$D$751,1,0)</f>
        <v>069MPI1231080001</v>
      </c>
      <c r="K2253">
        <v>0</v>
      </c>
      <c r="L2253">
        <v>98849315</v>
      </c>
      <c r="M2253" s="138">
        <f t="shared" si="107"/>
        <v>-98849315</v>
      </c>
      <c r="N2253" t="s">
        <v>178</v>
      </c>
      <c r="P2253" t="s">
        <v>3839</v>
      </c>
      <c r="R2253" t="s">
        <v>3808</v>
      </c>
    </row>
    <row r="2254" spans="1:18" hidden="1">
      <c r="A2254">
        <v>2253</v>
      </c>
      <c r="B2254">
        <v>69</v>
      </c>
      <c r="D2254">
        <v>701000002</v>
      </c>
      <c r="E2254" s="139">
        <v>45040</v>
      </c>
      <c r="F2254">
        <f t="shared" si="105"/>
        <v>4</v>
      </c>
      <c r="G2254" s="139">
        <v>45040</v>
      </c>
      <c r="H2254">
        <f t="shared" si="106"/>
        <v>16</v>
      </c>
      <c r="I2254" t="s">
        <v>2396</v>
      </c>
      <c r="J2254" t="str">
        <f>VLOOKUP(I2254,'C701- Recalculate'!$D$27:$D$751,1,0)</f>
        <v>069MPI1231080004</v>
      </c>
      <c r="K2254">
        <v>0</v>
      </c>
      <c r="L2254">
        <v>110958904</v>
      </c>
      <c r="M2254" s="138">
        <f t="shared" si="107"/>
        <v>-110958904</v>
      </c>
      <c r="N2254" t="s">
        <v>178</v>
      </c>
      <c r="P2254" t="s">
        <v>3839</v>
      </c>
      <c r="R2254" t="s">
        <v>3808</v>
      </c>
    </row>
    <row r="2255" spans="1:18" hidden="1">
      <c r="A2255">
        <v>2254</v>
      </c>
      <c r="B2255">
        <v>69</v>
      </c>
      <c r="D2255">
        <v>701000002</v>
      </c>
      <c r="E2255" s="139">
        <v>45040</v>
      </c>
      <c r="F2255">
        <f t="shared" si="105"/>
        <v>4</v>
      </c>
      <c r="G2255" s="139">
        <v>45040</v>
      </c>
      <c r="H2255">
        <f t="shared" si="106"/>
        <v>16</v>
      </c>
      <c r="I2255" t="s">
        <v>2408</v>
      </c>
      <c r="J2255" t="str">
        <f>VLOOKUP(I2255,'C701- Recalculate'!$D$27:$D$751,1,0)</f>
        <v>069MPI1231100001</v>
      </c>
      <c r="K2255">
        <v>0</v>
      </c>
      <c r="L2255">
        <v>70547945</v>
      </c>
      <c r="M2255" s="138">
        <f t="shared" si="107"/>
        <v>-70547945</v>
      </c>
      <c r="N2255" t="s">
        <v>178</v>
      </c>
      <c r="P2255" t="s">
        <v>3839</v>
      </c>
      <c r="R2255" t="s">
        <v>3808</v>
      </c>
    </row>
    <row r="2256" spans="1:18" hidden="1">
      <c r="A2256">
        <v>2255</v>
      </c>
      <c r="B2256">
        <v>69</v>
      </c>
      <c r="D2256">
        <v>701000002</v>
      </c>
      <c r="E2256" s="139">
        <v>45040</v>
      </c>
      <c r="F2256">
        <f t="shared" si="105"/>
        <v>4</v>
      </c>
      <c r="G2256" s="139">
        <v>45040</v>
      </c>
      <c r="H2256">
        <f t="shared" si="106"/>
        <v>16</v>
      </c>
      <c r="I2256" t="s">
        <v>2411</v>
      </c>
      <c r="J2256" t="str">
        <f>VLOOKUP(I2256,'C701- Recalculate'!$D$27:$D$751,1,0)</f>
        <v>069MPI1231110001</v>
      </c>
      <c r="K2256">
        <v>0</v>
      </c>
      <c r="L2256">
        <v>10136986</v>
      </c>
      <c r="M2256" s="138">
        <f t="shared" si="107"/>
        <v>-10136986</v>
      </c>
      <c r="N2256" t="s">
        <v>178</v>
      </c>
      <c r="P2256" t="s">
        <v>3839</v>
      </c>
      <c r="R2256" t="s">
        <v>3808</v>
      </c>
    </row>
    <row r="2257" spans="1:18" hidden="1">
      <c r="A2257">
        <v>2256</v>
      </c>
      <c r="B2257">
        <v>69</v>
      </c>
      <c r="D2257">
        <v>701000002</v>
      </c>
      <c r="E2257" s="139">
        <v>45040</v>
      </c>
      <c r="F2257">
        <f t="shared" si="105"/>
        <v>4</v>
      </c>
      <c r="G2257" s="139">
        <v>45040</v>
      </c>
      <c r="H2257">
        <f t="shared" si="106"/>
        <v>16</v>
      </c>
      <c r="I2257" t="s">
        <v>2416</v>
      </c>
      <c r="J2257" t="str">
        <f>VLOOKUP(I2257,'C701- Recalculate'!$D$27:$D$751,1,0)</f>
        <v>069MPI1231140001</v>
      </c>
      <c r="K2257">
        <v>0</v>
      </c>
      <c r="L2257">
        <v>56438356</v>
      </c>
      <c r="M2257" s="138">
        <f t="shared" si="107"/>
        <v>-56438356</v>
      </c>
      <c r="N2257" t="s">
        <v>178</v>
      </c>
      <c r="P2257" t="s">
        <v>3839</v>
      </c>
      <c r="R2257" t="s">
        <v>3808</v>
      </c>
    </row>
    <row r="2258" spans="1:18" hidden="1">
      <c r="A2258">
        <v>2257</v>
      </c>
      <c r="B2258">
        <v>69</v>
      </c>
      <c r="D2258">
        <v>701000002</v>
      </c>
      <c r="E2258" s="139">
        <v>45041</v>
      </c>
      <c r="F2258">
        <f t="shared" si="105"/>
        <v>4</v>
      </c>
      <c r="G2258" s="139">
        <v>45041</v>
      </c>
      <c r="H2258">
        <f t="shared" si="106"/>
        <v>16</v>
      </c>
      <c r="I2258" t="s">
        <v>2171</v>
      </c>
      <c r="J2258" t="str">
        <f>VLOOKUP(I2258,'C701- Recalculate'!$D$27:$D$751,1,0)</f>
        <v>069MPI1230520007</v>
      </c>
      <c r="K2258">
        <v>0</v>
      </c>
      <c r="L2258">
        <v>56164384</v>
      </c>
      <c r="M2258" s="138">
        <f t="shared" si="107"/>
        <v>-56164384</v>
      </c>
      <c r="N2258" t="s">
        <v>178</v>
      </c>
      <c r="P2258" t="s">
        <v>3839</v>
      </c>
      <c r="R2258" t="s">
        <v>3808</v>
      </c>
    </row>
    <row r="2259" spans="1:18" hidden="1">
      <c r="A2259">
        <v>2258</v>
      </c>
      <c r="B2259">
        <v>69</v>
      </c>
      <c r="D2259">
        <v>701000002</v>
      </c>
      <c r="E2259" s="139">
        <v>45042</v>
      </c>
      <c r="F2259">
        <f t="shared" si="105"/>
        <v>4</v>
      </c>
      <c r="G2259" s="139">
        <v>45042</v>
      </c>
      <c r="H2259">
        <f t="shared" si="106"/>
        <v>16</v>
      </c>
      <c r="I2259" t="s">
        <v>2399</v>
      </c>
      <c r="J2259" t="str">
        <f>VLOOKUP(I2259,'C701- Recalculate'!$D$27:$D$751,1,0)</f>
        <v>069MPI1231090001</v>
      </c>
      <c r="K2259">
        <v>0</v>
      </c>
      <c r="L2259">
        <v>49863014</v>
      </c>
      <c r="M2259" s="138">
        <f t="shared" si="107"/>
        <v>-49863014</v>
      </c>
      <c r="N2259" t="s">
        <v>178</v>
      </c>
      <c r="P2259" t="s">
        <v>3839</v>
      </c>
      <c r="R2259" t="s">
        <v>3808</v>
      </c>
    </row>
    <row r="2260" spans="1:18" hidden="1">
      <c r="A2260">
        <v>2259</v>
      </c>
      <c r="B2260">
        <v>69</v>
      </c>
      <c r="D2260">
        <v>701000002</v>
      </c>
      <c r="E2260" s="139">
        <v>45042</v>
      </c>
      <c r="F2260">
        <f t="shared" si="105"/>
        <v>4</v>
      </c>
      <c r="G2260" s="139">
        <v>45042</v>
      </c>
      <c r="H2260">
        <f t="shared" si="106"/>
        <v>16</v>
      </c>
      <c r="I2260" t="s">
        <v>2404</v>
      </c>
      <c r="J2260" t="str">
        <f>VLOOKUP(I2260,'C701- Recalculate'!$D$27:$D$751,1,0)</f>
        <v>069MPI1231100002</v>
      </c>
      <c r="K2260">
        <v>0</v>
      </c>
      <c r="L2260">
        <v>69178082</v>
      </c>
      <c r="M2260" s="138">
        <f t="shared" si="107"/>
        <v>-69178082</v>
      </c>
      <c r="N2260" t="s">
        <v>178</v>
      </c>
      <c r="P2260" t="s">
        <v>3839</v>
      </c>
      <c r="R2260" t="s">
        <v>3808</v>
      </c>
    </row>
    <row r="2261" spans="1:18" hidden="1">
      <c r="A2261">
        <v>2260</v>
      </c>
      <c r="B2261">
        <v>69</v>
      </c>
      <c r="D2261">
        <v>701000002</v>
      </c>
      <c r="E2261" s="139">
        <v>45042</v>
      </c>
      <c r="F2261">
        <f t="shared" si="105"/>
        <v>4</v>
      </c>
      <c r="G2261" s="139">
        <v>45042</v>
      </c>
      <c r="H2261">
        <f t="shared" si="106"/>
        <v>16</v>
      </c>
      <c r="I2261" t="s">
        <v>2416</v>
      </c>
      <c r="J2261" t="str">
        <f>VLOOKUP(I2261,'C701- Recalculate'!$D$27:$D$751,1,0)</f>
        <v>069MPI1231140001</v>
      </c>
      <c r="K2261">
        <v>0</v>
      </c>
      <c r="L2261">
        <v>56438356</v>
      </c>
      <c r="M2261" s="138">
        <f t="shared" si="107"/>
        <v>-56438356</v>
      </c>
      <c r="N2261" t="s">
        <v>178</v>
      </c>
      <c r="P2261" t="s">
        <v>3839</v>
      </c>
      <c r="R2261" t="s">
        <v>3808</v>
      </c>
    </row>
    <row r="2262" spans="1:18" hidden="1">
      <c r="A2262">
        <v>2261</v>
      </c>
      <c r="B2262">
        <v>69</v>
      </c>
      <c r="D2262">
        <v>701000002</v>
      </c>
      <c r="E2262" s="139">
        <v>45043</v>
      </c>
      <c r="F2262">
        <f t="shared" si="105"/>
        <v>4</v>
      </c>
      <c r="G2262" s="139">
        <v>45043</v>
      </c>
      <c r="H2262">
        <f t="shared" si="106"/>
        <v>16</v>
      </c>
      <c r="I2262" t="s">
        <v>2381</v>
      </c>
      <c r="J2262" t="str">
        <f>VLOOKUP(I2262,'C701- Recalculate'!$D$27:$D$751,1,0)</f>
        <v>069MPI1231040003</v>
      </c>
      <c r="K2262">
        <v>0</v>
      </c>
      <c r="L2262">
        <v>50958905</v>
      </c>
      <c r="M2262" s="138">
        <f t="shared" si="107"/>
        <v>-50958905</v>
      </c>
      <c r="N2262" t="s">
        <v>178</v>
      </c>
      <c r="P2262" t="s">
        <v>3839</v>
      </c>
      <c r="R2262" t="s">
        <v>3808</v>
      </c>
    </row>
    <row r="2263" spans="1:18" hidden="1">
      <c r="A2263">
        <v>2262</v>
      </c>
      <c r="B2263">
        <v>69</v>
      </c>
      <c r="D2263">
        <v>701000002</v>
      </c>
      <c r="E2263" s="139">
        <v>45043</v>
      </c>
      <c r="F2263">
        <f t="shared" si="105"/>
        <v>4</v>
      </c>
      <c r="G2263" s="139">
        <v>45043</v>
      </c>
      <c r="H2263">
        <f t="shared" si="106"/>
        <v>16</v>
      </c>
      <c r="I2263" t="s">
        <v>2390</v>
      </c>
      <c r="J2263" t="str">
        <f>VLOOKUP(I2263,'C701- Recalculate'!$D$27:$D$751,1,0)</f>
        <v>069MPI1231080001</v>
      </c>
      <c r="K2263">
        <v>0</v>
      </c>
      <c r="L2263">
        <v>49424657</v>
      </c>
      <c r="M2263" s="138">
        <f t="shared" si="107"/>
        <v>-49424657</v>
      </c>
      <c r="N2263" t="s">
        <v>178</v>
      </c>
      <c r="P2263" t="s">
        <v>3839</v>
      </c>
      <c r="R2263" t="s">
        <v>3808</v>
      </c>
    </row>
    <row r="2264" spans="1:18" hidden="1">
      <c r="A2264">
        <v>2263</v>
      </c>
      <c r="B2264">
        <v>69</v>
      </c>
      <c r="D2264">
        <v>701000002</v>
      </c>
      <c r="E2264" s="139">
        <v>45043</v>
      </c>
      <c r="F2264">
        <f t="shared" si="105"/>
        <v>4</v>
      </c>
      <c r="G2264" s="139">
        <v>45043</v>
      </c>
      <c r="H2264">
        <f t="shared" si="106"/>
        <v>16</v>
      </c>
      <c r="I2264" t="s">
        <v>2385</v>
      </c>
      <c r="J2264" t="str">
        <f>VLOOKUP(I2264,'C701- Recalculate'!$D$27:$D$751,1,0)</f>
        <v>069MPI1231080003</v>
      </c>
      <c r="K2264">
        <v>0</v>
      </c>
      <c r="L2264">
        <v>56164384</v>
      </c>
      <c r="M2264" s="138">
        <f t="shared" si="107"/>
        <v>-56164384</v>
      </c>
      <c r="N2264" t="s">
        <v>178</v>
      </c>
      <c r="P2264" t="s">
        <v>3839</v>
      </c>
      <c r="R2264" t="s">
        <v>3808</v>
      </c>
    </row>
    <row r="2265" spans="1:18" hidden="1">
      <c r="A2265">
        <v>2264</v>
      </c>
      <c r="B2265">
        <v>69</v>
      </c>
      <c r="D2265">
        <v>701000002</v>
      </c>
      <c r="E2265" s="139">
        <v>45043</v>
      </c>
      <c r="F2265">
        <f t="shared" si="105"/>
        <v>4</v>
      </c>
      <c r="G2265" s="139">
        <v>45043</v>
      </c>
      <c r="H2265">
        <f t="shared" si="106"/>
        <v>16</v>
      </c>
      <c r="I2265" t="s">
        <v>2396</v>
      </c>
      <c r="J2265" t="str">
        <f>VLOOKUP(I2265,'C701- Recalculate'!$D$27:$D$751,1,0)</f>
        <v>069MPI1231080004</v>
      </c>
      <c r="K2265">
        <v>0</v>
      </c>
      <c r="L2265">
        <v>55479453</v>
      </c>
      <c r="M2265" s="138">
        <f t="shared" si="107"/>
        <v>-55479453</v>
      </c>
      <c r="N2265" t="s">
        <v>178</v>
      </c>
      <c r="P2265" t="s">
        <v>3839</v>
      </c>
      <c r="R2265" t="s">
        <v>3808</v>
      </c>
    </row>
    <row r="2266" spans="1:18" hidden="1">
      <c r="A2266">
        <v>2265</v>
      </c>
      <c r="B2266">
        <v>69</v>
      </c>
      <c r="D2266">
        <v>701000002</v>
      </c>
      <c r="E2266" s="139">
        <v>45043</v>
      </c>
      <c r="F2266">
        <f t="shared" si="105"/>
        <v>4</v>
      </c>
      <c r="G2266" s="139">
        <v>45043</v>
      </c>
      <c r="H2266">
        <f t="shared" si="106"/>
        <v>16</v>
      </c>
      <c r="I2266" t="s">
        <v>2416</v>
      </c>
      <c r="J2266" t="str">
        <f>VLOOKUP(I2266,'C701- Recalculate'!$D$27:$D$751,1,0)</f>
        <v>069MPI1231140001</v>
      </c>
      <c r="K2266">
        <v>0</v>
      </c>
      <c r="L2266">
        <v>56438357</v>
      </c>
      <c r="M2266" s="138">
        <f t="shared" si="107"/>
        <v>-56438357</v>
      </c>
      <c r="N2266" t="s">
        <v>178</v>
      </c>
      <c r="P2266" t="s">
        <v>3839</v>
      </c>
      <c r="R2266" t="s">
        <v>3808</v>
      </c>
    </row>
    <row r="2267" spans="1:18" hidden="1">
      <c r="A2267">
        <v>2266</v>
      </c>
      <c r="B2267">
        <v>69</v>
      </c>
      <c r="D2267">
        <v>701000002</v>
      </c>
      <c r="E2267" s="139">
        <v>45044</v>
      </c>
      <c r="F2267">
        <f t="shared" si="105"/>
        <v>4</v>
      </c>
      <c r="G2267" s="139">
        <v>45044</v>
      </c>
      <c r="H2267">
        <f t="shared" si="106"/>
        <v>16</v>
      </c>
      <c r="I2267" t="s">
        <v>1893</v>
      </c>
      <c r="J2267" t="str">
        <f>VLOOKUP(I2267,'C701- Recalculate'!$D$27:$D$751,1,0)</f>
        <v>069MPI1230390003</v>
      </c>
      <c r="K2267">
        <v>0</v>
      </c>
      <c r="L2267">
        <v>145479452</v>
      </c>
      <c r="M2267" s="138">
        <f t="shared" si="107"/>
        <v>-145479452</v>
      </c>
      <c r="N2267" t="s">
        <v>178</v>
      </c>
      <c r="P2267" t="s">
        <v>3839</v>
      </c>
      <c r="R2267" t="s">
        <v>3808</v>
      </c>
    </row>
    <row r="2268" spans="1:18" hidden="1">
      <c r="A2268">
        <v>2267</v>
      </c>
      <c r="B2268">
        <v>69</v>
      </c>
      <c r="D2268">
        <v>701000002</v>
      </c>
      <c r="E2268" s="139">
        <v>45044</v>
      </c>
      <c r="F2268">
        <f t="shared" si="105"/>
        <v>4</v>
      </c>
      <c r="G2268" s="139">
        <v>45044</v>
      </c>
      <c r="H2268">
        <f t="shared" si="106"/>
        <v>16</v>
      </c>
      <c r="I2268" t="s">
        <v>2393</v>
      </c>
      <c r="J2268" t="str">
        <f>VLOOKUP(I2268,'C701- Recalculate'!$D$27:$D$751,1,0)</f>
        <v>069MPI1231080002</v>
      </c>
      <c r="K2268">
        <v>0</v>
      </c>
      <c r="L2268">
        <v>188712329</v>
      </c>
      <c r="M2268" s="138">
        <f t="shared" si="107"/>
        <v>-188712329</v>
      </c>
      <c r="N2268" t="s">
        <v>178</v>
      </c>
      <c r="P2268" t="s">
        <v>3839</v>
      </c>
      <c r="R2268" t="s">
        <v>3808</v>
      </c>
    </row>
    <row r="2269" spans="1:18" hidden="1">
      <c r="A2269">
        <v>2268</v>
      </c>
      <c r="B2269">
        <v>69</v>
      </c>
      <c r="D2269">
        <v>701000002</v>
      </c>
      <c r="E2269" s="139">
        <v>45044</v>
      </c>
      <c r="F2269">
        <f t="shared" si="105"/>
        <v>4</v>
      </c>
      <c r="G2269" s="139">
        <v>45044</v>
      </c>
      <c r="H2269">
        <f t="shared" si="106"/>
        <v>16</v>
      </c>
      <c r="I2269" t="s">
        <v>2416</v>
      </c>
      <c r="J2269" t="str">
        <f>VLOOKUP(I2269,'C701- Recalculate'!$D$27:$D$751,1,0)</f>
        <v>069MPI1231140001</v>
      </c>
      <c r="K2269">
        <v>0</v>
      </c>
      <c r="L2269">
        <v>169315068</v>
      </c>
      <c r="M2269" s="138">
        <f t="shared" si="107"/>
        <v>-169315068</v>
      </c>
      <c r="N2269" t="s">
        <v>178</v>
      </c>
      <c r="P2269" t="s">
        <v>3839</v>
      </c>
      <c r="R2269" t="s">
        <v>3808</v>
      </c>
    </row>
    <row r="2270" spans="1:18" hidden="1">
      <c r="A2270">
        <v>2269</v>
      </c>
      <c r="B2270">
        <v>69</v>
      </c>
      <c r="D2270">
        <v>701000002</v>
      </c>
      <c r="E2270" s="139">
        <v>45019</v>
      </c>
      <c r="F2270">
        <f t="shared" si="105"/>
        <v>4</v>
      </c>
      <c r="G2270" s="139">
        <v>45019</v>
      </c>
      <c r="H2270">
        <f t="shared" si="106"/>
        <v>16</v>
      </c>
      <c r="I2270" t="s">
        <v>2183</v>
      </c>
      <c r="J2270" t="str">
        <f>VLOOKUP(I2270,'C701- Recalculate'!$D$27:$D$751,1,0)</f>
        <v>069MPI1230520006</v>
      </c>
      <c r="K2270">
        <v>0</v>
      </c>
      <c r="L2270">
        <v>112328767</v>
      </c>
      <c r="M2270" s="138">
        <f t="shared" si="107"/>
        <v>-112328767</v>
      </c>
      <c r="N2270" t="s">
        <v>178</v>
      </c>
      <c r="P2270" t="s">
        <v>3839</v>
      </c>
      <c r="R2270" t="s">
        <v>3808</v>
      </c>
    </row>
    <row r="2271" spans="1:18" hidden="1">
      <c r="A2271">
        <v>2270</v>
      </c>
      <c r="B2271">
        <v>69</v>
      </c>
      <c r="D2271">
        <v>701000002</v>
      </c>
      <c r="E2271" s="139">
        <v>45019</v>
      </c>
      <c r="F2271">
        <f t="shared" si="105"/>
        <v>4</v>
      </c>
      <c r="G2271" s="139">
        <v>45019</v>
      </c>
      <c r="H2271">
        <f t="shared" si="106"/>
        <v>16</v>
      </c>
      <c r="I2271" t="s">
        <v>2261</v>
      </c>
      <c r="J2271" t="str">
        <f>VLOOKUP(I2271,'C701- Recalculate'!$D$27:$D$751,1,0)</f>
        <v>069MPI1230730001</v>
      </c>
      <c r="K2271">
        <v>0</v>
      </c>
      <c r="L2271">
        <v>29315068</v>
      </c>
      <c r="M2271" s="138">
        <f t="shared" si="107"/>
        <v>-29315068</v>
      </c>
      <c r="N2271" t="s">
        <v>178</v>
      </c>
      <c r="P2271" t="s">
        <v>3839</v>
      </c>
      <c r="R2271" t="s">
        <v>3808</v>
      </c>
    </row>
    <row r="2272" spans="1:18" hidden="1">
      <c r="A2272">
        <v>2271</v>
      </c>
      <c r="B2272">
        <v>69</v>
      </c>
      <c r="D2272">
        <v>701000002</v>
      </c>
      <c r="E2272" s="139">
        <v>45019</v>
      </c>
      <c r="F2272">
        <f t="shared" si="105"/>
        <v>4</v>
      </c>
      <c r="G2272" s="139">
        <v>45019</v>
      </c>
      <c r="H2272">
        <f t="shared" si="106"/>
        <v>16</v>
      </c>
      <c r="I2272" t="s">
        <v>2282</v>
      </c>
      <c r="J2272" t="str">
        <f>VLOOKUP(I2272,'C701- Recalculate'!$D$27:$D$751,1,0)</f>
        <v>069MPI1230760001</v>
      </c>
      <c r="K2272">
        <v>0</v>
      </c>
      <c r="L2272">
        <v>77808219</v>
      </c>
      <c r="M2272" s="138">
        <f t="shared" si="107"/>
        <v>-77808219</v>
      </c>
      <c r="N2272" t="s">
        <v>178</v>
      </c>
      <c r="P2272" t="s">
        <v>3839</v>
      </c>
      <c r="R2272" t="s">
        <v>3808</v>
      </c>
    </row>
    <row r="2273" spans="1:18" hidden="1">
      <c r="A2273">
        <v>2272</v>
      </c>
      <c r="B2273">
        <v>69</v>
      </c>
      <c r="D2273">
        <v>701000002</v>
      </c>
      <c r="E2273" s="139">
        <v>45019</v>
      </c>
      <c r="F2273">
        <f t="shared" si="105"/>
        <v>4</v>
      </c>
      <c r="G2273" s="139">
        <v>45019</v>
      </c>
      <c r="H2273">
        <f t="shared" si="106"/>
        <v>16</v>
      </c>
      <c r="I2273" t="s">
        <v>2300</v>
      </c>
      <c r="J2273" t="str">
        <f>VLOOKUP(I2273,'C701- Recalculate'!$D$27:$D$751,1,0)</f>
        <v>069MPI1230810002</v>
      </c>
      <c r="K2273">
        <v>0</v>
      </c>
      <c r="L2273">
        <v>27945206</v>
      </c>
      <c r="M2273" s="138">
        <f t="shared" si="107"/>
        <v>-27945206</v>
      </c>
      <c r="N2273" t="s">
        <v>178</v>
      </c>
      <c r="P2273" t="s">
        <v>3839</v>
      </c>
      <c r="R2273" t="s">
        <v>3808</v>
      </c>
    </row>
    <row r="2274" spans="1:18" hidden="1">
      <c r="A2274">
        <v>2273</v>
      </c>
      <c r="B2274">
        <v>69</v>
      </c>
      <c r="D2274">
        <v>701000002</v>
      </c>
      <c r="E2274" s="139">
        <v>45019</v>
      </c>
      <c r="F2274">
        <f t="shared" si="105"/>
        <v>4</v>
      </c>
      <c r="G2274" s="139">
        <v>45019</v>
      </c>
      <c r="H2274">
        <f t="shared" si="106"/>
        <v>16</v>
      </c>
      <c r="I2274" t="s">
        <v>2310</v>
      </c>
      <c r="J2274" t="str">
        <f>VLOOKUP(I2274,'C701- Recalculate'!$D$27:$D$751,1,0)</f>
        <v>069MPI1230820001</v>
      </c>
      <c r="K2274">
        <v>0</v>
      </c>
      <c r="L2274">
        <v>42465754</v>
      </c>
      <c r="M2274" s="138">
        <f t="shared" si="107"/>
        <v>-42465754</v>
      </c>
      <c r="N2274" t="s">
        <v>178</v>
      </c>
      <c r="P2274" t="s">
        <v>3839</v>
      </c>
      <c r="R2274" t="s">
        <v>3808</v>
      </c>
    </row>
    <row r="2275" spans="1:18" hidden="1">
      <c r="A2275">
        <v>2274</v>
      </c>
      <c r="B2275">
        <v>69</v>
      </c>
      <c r="D2275">
        <v>701000002</v>
      </c>
      <c r="E2275" s="139">
        <v>45019</v>
      </c>
      <c r="F2275">
        <f t="shared" si="105"/>
        <v>4</v>
      </c>
      <c r="G2275" s="139">
        <v>45019</v>
      </c>
      <c r="H2275">
        <f t="shared" si="106"/>
        <v>16</v>
      </c>
      <c r="I2275" t="s">
        <v>2357</v>
      </c>
      <c r="J2275" t="str">
        <f>VLOOKUP(I2275,'C701- Recalculate'!$D$27:$D$751,1,0)</f>
        <v>069MPI1230900001</v>
      </c>
      <c r="K2275">
        <v>0</v>
      </c>
      <c r="L2275">
        <v>13972603</v>
      </c>
      <c r="M2275" s="138">
        <f t="shared" si="107"/>
        <v>-13972603</v>
      </c>
      <c r="N2275" t="s">
        <v>178</v>
      </c>
      <c r="P2275" t="s">
        <v>3839</v>
      </c>
      <c r="R2275" t="s">
        <v>3808</v>
      </c>
    </row>
    <row r="2276" spans="1:18" hidden="1">
      <c r="A2276">
        <v>2275</v>
      </c>
      <c r="B2276">
        <v>69</v>
      </c>
      <c r="D2276">
        <v>701000002</v>
      </c>
      <c r="E2276" s="139">
        <v>45020</v>
      </c>
      <c r="F2276">
        <f t="shared" si="105"/>
        <v>4</v>
      </c>
      <c r="G2276" s="139">
        <v>45020</v>
      </c>
      <c r="H2276">
        <f t="shared" si="106"/>
        <v>16</v>
      </c>
      <c r="I2276" t="s">
        <v>1893</v>
      </c>
      <c r="J2276" t="str">
        <f>VLOOKUP(I2276,'C701- Recalculate'!$D$27:$D$751,1,0)</f>
        <v>069MPI1230390003</v>
      </c>
      <c r="K2276">
        <v>0</v>
      </c>
      <c r="L2276">
        <v>48493150</v>
      </c>
      <c r="M2276" s="138">
        <f t="shared" si="107"/>
        <v>-48493150</v>
      </c>
      <c r="N2276" t="s">
        <v>178</v>
      </c>
      <c r="P2276" t="s">
        <v>3839</v>
      </c>
      <c r="R2276" t="s">
        <v>3808</v>
      </c>
    </row>
    <row r="2277" spans="1:18" hidden="1">
      <c r="A2277">
        <v>2276</v>
      </c>
      <c r="B2277">
        <v>69</v>
      </c>
      <c r="D2277">
        <v>701000002</v>
      </c>
      <c r="E2277" s="139">
        <v>45021</v>
      </c>
      <c r="F2277">
        <f t="shared" si="105"/>
        <v>4</v>
      </c>
      <c r="G2277" s="139">
        <v>45021</v>
      </c>
      <c r="H2277">
        <f t="shared" si="106"/>
        <v>16</v>
      </c>
      <c r="I2277" t="s">
        <v>2289</v>
      </c>
      <c r="J2277" t="str">
        <f>VLOOKUP(I2277,'C701- Recalculate'!$D$27:$D$751,1,0)</f>
        <v>069MPI1230790002</v>
      </c>
      <c r="K2277">
        <v>0</v>
      </c>
      <c r="L2277">
        <v>36986301</v>
      </c>
      <c r="M2277" s="138">
        <f t="shared" si="107"/>
        <v>-36986301</v>
      </c>
      <c r="N2277" t="s">
        <v>178</v>
      </c>
      <c r="P2277" t="s">
        <v>3839</v>
      </c>
      <c r="R2277" t="s">
        <v>3808</v>
      </c>
    </row>
    <row r="2278" spans="1:18" hidden="1">
      <c r="A2278">
        <v>2277</v>
      </c>
      <c r="B2278">
        <v>69</v>
      </c>
      <c r="D2278">
        <v>701000002</v>
      </c>
      <c r="E2278" s="139">
        <v>45021</v>
      </c>
      <c r="F2278">
        <f t="shared" si="105"/>
        <v>4</v>
      </c>
      <c r="G2278" s="139">
        <v>45021</v>
      </c>
      <c r="H2278">
        <f t="shared" si="106"/>
        <v>16</v>
      </c>
      <c r="I2278" t="s">
        <v>2300</v>
      </c>
      <c r="J2278" t="str">
        <f>VLOOKUP(I2278,'C701- Recalculate'!$D$27:$D$751,1,0)</f>
        <v>069MPI1230810002</v>
      </c>
      <c r="K2278">
        <v>0</v>
      </c>
      <c r="L2278">
        <v>13972603</v>
      </c>
      <c r="M2278" s="138">
        <f t="shared" si="107"/>
        <v>-13972603</v>
      </c>
      <c r="N2278" t="s">
        <v>178</v>
      </c>
      <c r="P2278" t="s">
        <v>3839</v>
      </c>
      <c r="R2278" t="s">
        <v>3808</v>
      </c>
    </row>
    <row r="2279" spans="1:18" hidden="1">
      <c r="A2279">
        <v>2278</v>
      </c>
      <c r="B2279">
        <v>69</v>
      </c>
      <c r="D2279">
        <v>701000002</v>
      </c>
      <c r="E2279" s="139">
        <v>45022</v>
      </c>
      <c r="F2279">
        <f t="shared" si="105"/>
        <v>4</v>
      </c>
      <c r="G2279" s="139">
        <v>45022</v>
      </c>
      <c r="H2279">
        <f t="shared" si="106"/>
        <v>16</v>
      </c>
      <c r="I2279" t="s">
        <v>2265</v>
      </c>
      <c r="J2279" t="str">
        <f>VLOOKUP(I2279,'C701- Recalculate'!$D$27:$D$751,1,0)</f>
        <v>069MPI1230740001</v>
      </c>
      <c r="K2279">
        <v>0</v>
      </c>
      <c r="L2279">
        <v>29315068</v>
      </c>
      <c r="M2279" s="138">
        <f t="shared" si="107"/>
        <v>-29315068</v>
      </c>
      <c r="N2279" t="s">
        <v>178</v>
      </c>
      <c r="P2279" t="s">
        <v>3839</v>
      </c>
      <c r="R2279" t="s">
        <v>3808</v>
      </c>
    </row>
    <row r="2280" spans="1:18" hidden="1">
      <c r="A2280">
        <v>2279</v>
      </c>
      <c r="B2280">
        <v>69</v>
      </c>
      <c r="D2280">
        <v>701000002</v>
      </c>
      <c r="E2280" s="139">
        <v>45022</v>
      </c>
      <c r="F2280">
        <f t="shared" si="105"/>
        <v>4</v>
      </c>
      <c r="G2280" s="139">
        <v>45022</v>
      </c>
      <c r="H2280">
        <f t="shared" si="106"/>
        <v>16</v>
      </c>
      <c r="I2280" t="s">
        <v>2285</v>
      </c>
      <c r="J2280" t="str">
        <f>VLOOKUP(I2280,'C701- Recalculate'!$D$27:$D$751,1,0)</f>
        <v>069MPI1230790001</v>
      </c>
      <c r="K2280">
        <v>0</v>
      </c>
      <c r="L2280">
        <v>38356164</v>
      </c>
      <c r="M2280" s="138">
        <f t="shared" si="107"/>
        <v>-38356164</v>
      </c>
      <c r="N2280" t="s">
        <v>178</v>
      </c>
      <c r="P2280" t="s">
        <v>3839</v>
      </c>
      <c r="R2280" t="s">
        <v>3808</v>
      </c>
    </row>
    <row r="2281" spans="1:18" hidden="1">
      <c r="A2281">
        <v>2280</v>
      </c>
      <c r="B2281">
        <v>69</v>
      </c>
      <c r="D2281">
        <v>701000002</v>
      </c>
      <c r="E2281" s="139">
        <v>45022</v>
      </c>
      <c r="F2281">
        <f t="shared" si="105"/>
        <v>4</v>
      </c>
      <c r="G2281" s="139">
        <v>45022</v>
      </c>
      <c r="H2281">
        <f t="shared" si="106"/>
        <v>16</v>
      </c>
      <c r="I2281" t="s">
        <v>2289</v>
      </c>
      <c r="J2281" t="str">
        <f>VLOOKUP(I2281,'C701- Recalculate'!$D$27:$D$751,1,0)</f>
        <v>069MPI1230790002</v>
      </c>
      <c r="K2281">
        <v>0</v>
      </c>
      <c r="L2281">
        <v>36986302</v>
      </c>
      <c r="M2281" s="138">
        <f t="shared" si="107"/>
        <v>-36986302</v>
      </c>
      <c r="N2281" t="s">
        <v>178</v>
      </c>
      <c r="P2281" t="s">
        <v>3839</v>
      </c>
      <c r="R2281" t="s">
        <v>3808</v>
      </c>
    </row>
    <row r="2282" spans="1:18" hidden="1">
      <c r="A2282">
        <v>2281</v>
      </c>
      <c r="B2282">
        <v>69</v>
      </c>
      <c r="D2282">
        <v>701000002</v>
      </c>
      <c r="E2282" s="139">
        <v>45023</v>
      </c>
      <c r="F2282">
        <f t="shared" si="105"/>
        <v>4</v>
      </c>
      <c r="G2282" s="139">
        <v>45023</v>
      </c>
      <c r="H2282">
        <f t="shared" si="106"/>
        <v>16</v>
      </c>
      <c r="I2282" t="s">
        <v>2183</v>
      </c>
      <c r="J2282" t="str">
        <f>VLOOKUP(I2282,'C701- Recalculate'!$D$27:$D$751,1,0)</f>
        <v>069MPI1230520006</v>
      </c>
      <c r="K2282">
        <v>0</v>
      </c>
      <c r="L2282">
        <v>56164384</v>
      </c>
      <c r="M2282" s="138">
        <f t="shared" si="107"/>
        <v>-56164384</v>
      </c>
      <c r="N2282" t="s">
        <v>178</v>
      </c>
      <c r="P2282" t="s">
        <v>3839</v>
      </c>
      <c r="R2282" t="s">
        <v>3808</v>
      </c>
    </row>
    <row r="2283" spans="1:18" hidden="1">
      <c r="A2283">
        <v>2282</v>
      </c>
      <c r="B2283">
        <v>69</v>
      </c>
      <c r="D2283">
        <v>701000002</v>
      </c>
      <c r="E2283" s="139">
        <v>45023</v>
      </c>
      <c r="F2283">
        <f t="shared" si="105"/>
        <v>4</v>
      </c>
      <c r="G2283" s="139">
        <v>45023</v>
      </c>
      <c r="H2283">
        <f t="shared" si="106"/>
        <v>16</v>
      </c>
      <c r="I2283" t="s">
        <v>2285</v>
      </c>
      <c r="J2283" t="str">
        <f>VLOOKUP(I2283,'C701- Recalculate'!$D$27:$D$751,1,0)</f>
        <v>069MPI1230790001</v>
      </c>
      <c r="K2283">
        <v>0</v>
      </c>
      <c r="L2283">
        <v>38356164</v>
      </c>
      <c r="M2283" s="138">
        <f t="shared" si="107"/>
        <v>-38356164</v>
      </c>
      <c r="N2283" t="s">
        <v>178</v>
      </c>
      <c r="P2283" t="s">
        <v>3839</v>
      </c>
      <c r="R2283" t="s">
        <v>3808</v>
      </c>
    </row>
    <row r="2284" spans="1:18" hidden="1">
      <c r="A2284">
        <v>2283</v>
      </c>
      <c r="B2284">
        <v>69</v>
      </c>
      <c r="D2284">
        <v>701000002</v>
      </c>
      <c r="E2284" s="139">
        <v>45023</v>
      </c>
      <c r="F2284">
        <f t="shared" si="105"/>
        <v>4</v>
      </c>
      <c r="G2284" s="139">
        <v>45023</v>
      </c>
      <c r="H2284">
        <f t="shared" si="106"/>
        <v>16</v>
      </c>
      <c r="I2284" t="s">
        <v>2300</v>
      </c>
      <c r="J2284" t="str">
        <f>VLOOKUP(I2284,'C701- Recalculate'!$D$27:$D$751,1,0)</f>
        <v>069MPI1230810002</v>
      </c>
      <c r="K2284">
        <v>0</v>
      </c>
      <c r="L2284">
        <v>13972603</v>
      </c>
      <c r="M2284" s="138">
        <f t="shared" si="107"/>
        <v>-13972603</v>
      </c>
      <c r="N2284" t="s">
        <v>178</v>
      </c>
      <c r="P2284" t="s">
        <v>3839</v>
      </c>
      <c r="R2284" t="s">
        <v>3808</v>
      </c>
    </row>
    <row r="2285" spans="1:18" hidden="1">
      <c r="A2285">
        <v>2284</v>
      </c>
      <c r="B2285">
        <v>69</v>
      </c>
      <c r="D2285">
        <v>701000002</v>
      </c>
      <c r="E2285" s="139">
        <v>45056</v>
      </c>
      <c r="F2285">
        <f t="shared" si="105"/>
        <v>5</v>
      </c>
      <c r="G2285" s="139">
        <v>45056</v>
      </c>
      <c r="H2285">
        <f t="shared" si="106"/>
        <v>16</v>
      </c>
      <c r="I2285" t="s">
        <v>2396</v>
      </c>
      <c r="J2285" t="str">
        <f>VLOOKUP(I2285,'C701- Recalculate'!$D$27:$D$751,1,0)</f>
        <v>069MPI1231080004</v>
      </c>
      <c r="K2285">
        <v>0</v>
      </c>
      <c r="L2285">
        <v>55479452</v>
      </c>
      <c r="M2285" s="138">
        <f t="shared" si="107"/>
        <v>-55479452</v>
      </c>
      <c r="N2285" t="s">
        <v>178</v>
      </c>
      <c r="P2285" t="s">
        <v>3839</v>
      </c>
      <c r="R2285" t="s">
        <v>3808</v>
      </c>
    </row>
    <row r="2286" spans="1:18" hidden="1">
      <c r="A2286">
        <v>2285</v>
      </c>
      <c r="B2286">
        <v>69</v>
      </c>
      <c r="D2286">
        <v>701000002</v>
      </c>
      <c r="E2286" s="139">
        <v>45056</v>
      </c>
      <c r="F2286">
        <f t="shared" si="105"/>
        <v>5</v>
      </c>
      <c r="G2286" s="139">
        <v>45056</v>
      </c>
      <c r="H2286">
        <f t="shared" si="106"/>
        <v>16</v>
      </c>
      <c r="I2286" t="s">
        <v>2399</v>
      </c>
      <c r="J2286" t="str">
        <f>VLOOKUP(I2286,'C701- Recalculate'!$D$27:$D$751,1,0)</f>
        <v>069MPI1231090001</v>
      </c>
      <c r="K2286">
        <v>0</v>
      </c>
      <c r="L2286">
        <v>49863013</v>
      </c>
      <c r="M2286" s="138">
        <f t="shared" si="107"/>
        <v>-49863013</v>
      </c>
      <c r="N2286" t="s">
        <v>178</v>
      </c>
      <c r="P2286" t="s">
        <v>3839</v>
      </c>
      <c r="R2286" t="s">
        <v>3808</v>
      </c>
    </row>
    <row r="2287" spans="1:18" hidden="1">
      <c r="A2287">
        <v>2286</v>
      </c>
      <c r="B2287">
        <v>69</v>
      </c>
      <c r="D2287">
        <v>701000002</v>
      </c>
      <c r="E2287" s="139">
        <v>45057</v>
      </c>
      <c r="F2287">
        <f t="shared" si="105"/>
        <v>5</v>
      </c>
      <c r="G2287" s="139">
        <v>45057</v>
      </c>
      <c r="H2287">
        <f t="shared" si="106"/>
        <v>16</v>
      </c>
      <c r="I2287" t="s">
        <v>2408</v>
      </c>
      <c r="J2287" t="str">
        <f>VLOOKUP(I2287,'C701- Recalculate'!$D$27:$D$751,1,0)</f>
        <v>069MPI1231100001</v>
      </c>
      <c r="K2287">
        <v>0</v>
      </c>
      <c r="L2287">
        <v>70547946</v>
      </c>
      <c r="M2287" s="138">
        <f t="shared" si="107"/>
        <v>-70547946</v>
      </c>
      <c r="N2287" t="s">
        <v>178</v>
      </c>
      <c r="P2287" t="s">
        <v>3839</v>
      </c>
      <c r="R2287" t="s">
        <v>3808</v>
      </c>
    </row>
    <row r="2288" spans="1:18" hidden="1">
      <c r="A2288">
        <v>2287</v>
      </c>
      <c r="B2288">
        <v>69</v>
      </c>
      <c r="D2288">
        <v>701000002</v>
      </c>
      <c r="E2288" s="139">
        <v>45058</v>
      </c>
      <c r="F2288">
        <f t="shared" si="105"/>
        <v>5</v>
      </c>
      <c r="G2288" s="139">
        <v>45058</v>
      </c>
      <c r="H2288">
        <f t="shared" si="106"/>
        <v>16</v>
      </c>
      <c r="I2288" t="s">
        <v>2396</v>
      </c>
      <c r="J2288" t="str">
        <f>VLOOKUP(I2288,'C701- Recalculate'!$D$27:$D$751,1,0)</f>
        <v>069MPI1231080004</v>
      </c>
      <c r="K2288">
        <v>0</v>
      </c>
      <c r="L2288">
        <v>55479452</v>
      </c>
      <c r="M2288" s="138">
        <f t="shared" si="107"/>
        <v>-55479452</v>
      </c>
      <c r="N2288" t="s">
        <v>178</v>
      </c>
      <c r="P2288" t="s">
        <v>3839</v>
      </c>
      <c r="R2288" t="s">
        <v>3808</v>
      </c>
    </row>
    <row r="2289" spans="1:18" hidden="1">
      <c r="A2289">
        <v>2288</v>
      </c>
      <c r="B2289">
        <v>69</v>
      </c>
      <c r="D2289">
        <v>701000002</v>
      </c>
      <c r="E2289" s="139">
        <v>45058</v>
      </c>
      <c r="F2289">
        <f t="shared" si="105"/>
        <v>5</v>
      </c>
      <c r="G2289" s="139">
        <v>45058</v>
      </c>
      <c r="H2289">
        <f t="shared" si="106"/>
        <v>16</v>
      </c>
      <c r="I2289" t="s">
        <v>2399</v>
      </c>
      <c r="J2289" t="str">
        <f>VLOOKUP(I2289,'C701- Recalculate'!$D$27:$D$751,1,0)</f>
        <v>069MPI1231090001</v>
      </c>
      <c r="K2289">
        <v>0</v>
      </c>
      <c r="L2289">
        <v>49863014</v>
      </c>
      <c r="M2289" s="138">
        <f t="shared" si="107"/>
        <v>-49863014</v>
      </c>
      <c r="N2289" t="s">
        <v>178</v>
      </c>
      <c r="P2289" t="s">
        <v>3839</v>
      </c>
      <c r="R2289" t="s">
        <v>3808</v>
      </c>
    </row>
    <row r="2290" spans="1:18" hidden="1">
      <c r="A2290">
        <v>2289</v>
      </c>
      <c r="B2290">
        <v>69</v>
      </c>
      <c r="D2290">
        <v>701000002</v>
      </c>
      <c r="E2290" s="139">
        <v>45058</v>
      </c>
      <c r="F2290">
        <f t="shared" si="105"/>
        <v>5</v>
      </c>
      <c r="G2290" s="139">
        <v>45058</v>
      </c>
      <c r="H2290">
        <f t="shared" si="106"/>
        <v>16</v>
      </c>
      <c r="I2290" t="s">
        <v>2404</v>
      </c>
      <c r="J2290" t="str">
        <f>VLOOKUP(I2290,'C701- Recalculate'!$D$27:$D$751,1,0)</f>
        <v>069MPI1231100002</v>
      </c>
      <c r="K2290">
        <v>0</v>
      </c>
      <c r="L2290">
        <v>69178082</v>
      </c>
      <c r="M2290" s="138">
        <f t="shared" si="107"/>
        <v>-69178082</v>
      </c>
      <c r="N2290" t="s">
        <v>178</v>
      </c>
      <c r="P2290" t="s">
        <v>3839</v>
      </c>
      <c r="R2290" t="s">
        <v>3808</v>
      </c>
    </row>
    <row r="2291" spans="1:18" hidden="1">
      <c r="A2291">
        <v>2290</v>
      </c>
      <c r="B2291">
        <v>69</v>
      </c>
      <c r="D2291">
        <v>701000002</v>
      </c>
      <c r="E2291" s="139">
        <v>45058</v>
      </c>
      <c r="F2291">
        <f t="shared" si="105"/>
        <v>5</v>
      </c>
      <c r="G2291" s="139">
        <v>45058</v>
      </c>
      <c r="H2291">
        <f t="shared" si="106"/>
        <v>16</v>
      </c>
      <c r="I2291" t="s">
        <v>2416</v>
      </c>
      <c r="J2291" t="str">
        <f>VLOOKUP(I2291,'C701- Recalculate'!$D$27:$D$751,1,0)</f>
        <v>069MPI1231140001</v>
      </c>
      <c r="K2291">
        <v>0</v>
      </c>
      <c r="L2291">
        <v>56438356</v>
      </c>
      <c r="M2291" s="138">
        <f t="shared" si="107"/>
        <v>-56438356</v>
      </c>
      <c r="N2291" t="s">
        <v>178</v>
      </c>
      <c r="P2291" t="s">
        <v>3839</v>
      </c>
      <c r="R2291" t="s">
        <v>3808</v>
      </c>
    </row>
    <row r="2292" spans="1:18" hidden="1">
      <c r="A2292">
        <v>2291</v>
      </c>
      <c r="B2292">
        <v>69</v>
      </c>
      <c r="D2292">
        <v>701000002</v>
      </c>
      <c r="E2292" s="139">
        <v>45028</v>
      </c>
      <c r="F2292">
        <f t="shared" si="105"/>
        <v>4</v>
      </c>
      <c r="G2292" s="139">
        <v>45028</v>
      </c>
      <c r="H2292">
        <f t="shared" si="106"/>
        <v>16</v>
      </c>
      <c r="I2292" t="s">
        <v>2273</v>
      </c>
      <c r="J2292" t="str">
        <f>VLOOKUP(I2292,'C701- Recalculate'!$D$27:$D$751,1,0)</f>
        <v>069MPI1230760004</v>
      </c>
      <c r="K2292">
        <v>0</v>
      </c>
      <c r="L2292">
        <v>50000000</v>
      </c>
      <c r="M2292" s="138">
        <f t="shared" si="107"/>
        <v>-50000000</v>
      </c>
      <c r="N2292" t="s">
        <v>178</v>
      </c>
      <c r="P2292" t="s">
        <v>3839</v>
      </c>
      <c r="R2292" t="s">
        <v>3808</v>
      </c>
    </row>
    <row r="2293" spans="1:18" hidden="1">
      <c r="A2293">
        <v>2292</v>
      </c>
      <c r="B2293">
        <v>69</v>
      </c>
      <c r="D2293">
        <v>701000002</v>
      </c>
      <c r="E2293" s="139">
        <v>45028</v>
      </c>
      <c r="F2293">
        <f t="shared" si="105"/>
        <v>4</v>
      </c>
      <c r="G2293" s="139">
        <v>45028</v>
      </c>
      <c r="H2293">
        <f t="shared" si="106"/>
        <v>16</v>
      </c>
      <c r="I2293" t="s">
        <v>2285</v>
      </c>
      <c r="J2293" t="str">
        <f>VLOOKUP(I2293,'C701- Recalculate'!$D$27:$D$751,1,0)</f>
        <v>069MPI1230790001</v>
      </c>
      <c r="K2293">
        <v>0</v>
      </c>
      <c r="L2293">
        <v>38356164</v>
      </c>
      <c r="M2293" s="138">
        <f t="shared" si="107"/>
        <v>-38356164</v>
      </c>
      <c r="N2293" t="s">
        <v>178</v>
      </c>
      <c r="P2293" t="s">
        <v>3839</v>
      </c>
      <c r="R2293" t="s">
        <v>3808</v>
      </c>
    </row>
    <row r="2294" spans="1:18" hidden="1">
      <c r="A2294">
        <v>2293</v>
      </c>
      <c r="B2294">
        <v>69</v>
      </c>
      <c r="D2294">
        <v>701000002</v>
      </c>
      <c r="E2294" s="139">
        <v>45029</v>
      </c>
      <c r="F2294">
        <f t="shared" si="105"/>
        <v>4</v>
      </c>
      <c r="G2294" s="139">
        <v>45029</v>
      </c>
      <c r="H2294">
        <f t="shared" si="106"/>
        <v>16</v>
      </c>
      <c r="I2294" t="s">
        <v>2171</v>
      </c>
      <c r="J2294" t="str">
        <f>VLOOKUP(I2294,'C701- Recalculate'!$D$27:$D$751,1,0)</f>
        <v>069MPI1230520007</v>
      </c>
      <c r="K2294">
        <v>0</v>
      </c>
      <c r="L2294">
        <v>56164383</v>
      </c>
      <c r="M2294" s="138">
        <f t="shared" si="107"/>
        <v>-56164383</v>
      </c>
      <c r="N2294" t="s">
        <v>178</v>
      </c>
      <c r="P2294" t="s">
        <v>3839</v>
      </c>
      <c r="R2294" t="s">
        <v>3808</v>
      </c>
    </row>
    <row r="2295" spans="1:18" hidden="1">
      <c r="A2295">
        <v>2294</v>
      </c>
      <c r="B2295">
        <v>69</v>
      </c>
      <c r="D2295">
        <v>701000002</v>
      </c>
      <c r="E2295" s="139">
        <v>45029</v>
      </c>
      <c r="F2295">
        <f t="shared" si="105"/>
        <v>4</v>
      </c>
      <c r="G2295" s="139">
        <v>45029</v>
      </c>
      <c r="H2295">
        <f t="shared" si="106"/>
        <v>16</v>
      </c>
      <c r="I2295" t="s">
        <v>2261</v>
      </c>
      <c r="J2295" t="str">
        <f>VLOOKUP(I2295,'C701- Recalculate'!$D$27:$D$751,1,0)</f>
        <v>069MPI1230730001</v>
      </c>
      <c r="K2295">
        <v>0</v>
      </c>
      <c r="L2295">
        <v>29315068</v>
      </c>
      <c r="M2295" s="138">
        <f t="shared" si="107"/>
        <v>-29315068</v>
      </c>
      <c r="N2295" t="s">
        <v>178</v>
      </c>
      <c r="P2295" t="s">
        <v>3839</v>
      </c>
      <c r="R2295" t="s">
        <v>3808</v>
      </c>
    </row>
    <row r="2296" spans="1:18" hidden="1">
      <c r="A2296">
        <v>2295</v>
      </c>
      <c r="B2296">
        <v>69</v>
      </c>
      <c r="D2296">
        <v>701000002</v>
      </c>
      <c r="E2296" s="139">
        <v>45029</v>
      </c>
      <c r="F2296">
        <f t="shared" si="105"/>
        <v>4</v>
      </c>
      <c r="G2296" s="139">
        <v>45029</v>
      </c>
      <c r="H2296">
        <f t="shared" si="106"/>
        <v>16</v>
      </c>
      <c r="I2296" t="s">
        <v>2282</v>
      </c>
      <c r="J2296" t="str">
        <f>VLOOKUP(I2296,'C701- Recalculate'!$D$27:$D$751,1,0)</f>
        <v>069MPI1230760001</v>
      </c>
      <c r="K2296">
        <v>0</v>
      </c>
      <c r="L2296">
        <v>77808219</v>
      </c>
      <c r="M2296" s="138">
        <f t="shared" si="107"/>
        <v>-77808219</v>
      </c>
      <c r="N2296" t="s">
        <v>178</v>
      </c>
      <c r="P2296" t="s">
        <v>3839</v>
      </c>
      <c r="R2296" t="s">
        <v>3808</v>
      </c>
    </row>
    <row r="2297" spans="1:18" hidden="1">
      <c r="A2297">
        <v>2296</v>
      </c>
      <c r="B2297">
        <v>69</v>
      </c>
      <c r="D2297">
        <v>701000002</v>
      </c>
      <c r="E2297" s="139">
        <v>45029</v>
      </c>
      <c r="F2297">
        <f t="shared" si="105"/>
        <v>4</v>
      </c>
      <c r="G2297" s="139">
        <v>45029</v>
      </c>
      <c r="H2297">
        <f t="shared" si="106"/>
        <v>16</v>
      </c>
      <c r="I2297" t="s">
        <v>2273</v>
      </c>
      <c r="J2297" t="str">
        <f>VLOOKUP(I2297,'C701- Recalculate'!$D$27:$D$751,1,0)</f>
        <v>069MPI1230760004</v>
      </c>
      <c r="K2297">
        <v>0</v>
      </c>
      <c r="L2297">
        <v>50000000</v>
      </c>
      <c r="M2297" s="138">
        <f t="shared" si="107"/>
        <v>-50000000</v>
      </c>
      <c r="N2297" t="s">
        <v>178</v>
      </c>
      <c r="P2297" t="s">
        <v>3839</v>
      </c>
      <c r="R2297" t="s">
        <v>3808</v>
      </c>
    </row>
    <row r="2298" spans="1:18" hidden="1">
      <c r="A2298">
        <v>2297</v>
      </c>
      <c r="B2298">
        <v>69</v>
      </c>
      <c r="D2298">
        <v>701000002</v>
      </c>
      <c r="E2298" s="139">
        <v>45030</v>
      </c>
      <c r="F2298">
        <f t="shared" si="105"/>
        <v>4</v>
      </c>
      <c r="G2298" s="139">
        <v>45030</v>
      </c>
      <c r="H2298">
        <f t="shared" si="106"/>
        <v>16</v>
      </c>
      <c r="I2298" t="s">
        <v>2276</v>
      </c>
      <c r="J2298" t="str">
        <f>VLOOKUP(I2298,'C701- Recalculate'!$D$27:$D$751,1,0)</f>
        <v>069MPI1230760003</v>
      </c>
      <c r="K2298">
        <v>0</v>
      </c>
      <c r="L2298">
        <v>50684932</v>
      </c>
      <c r="M2298" s="138">
        <f t="shared" si="107"/>
        <v>-50684932</v>
      </c>
      <c r="N2298" t="s">
        <v>178</v>
      </c>
      <c r="P2298" t="s">
        <v>3839</v>
      </c>
      <c r="R2298" t="s">
        <v>3808</v>
      </c>
    </row>
    <row r="2299" spans="1:18" hidden="1">
      <c r="A2299">
        <v>2298</v>
      </c>
      <c r="B2299">
        <v>69</v>
      </c>
      <c r="D2299">
        <v>701000002</v>
      </c>
      <c r="E2299" s="139">
        <v>45033</v>
      </c>
      <c r="F2299">
        <f t="shared" si="105"/>
        <v>4</v>
      </c>
      <c r="G2299" s="139">
        <v>45033</v>
      </c>
      <c r="H2299">
        <f t="shared" si="106"/>
        <v>16</v>
      </c>
      <c r="I2299" t="s">
        <v>1893</v>
      </c>
      <c r="J2299" t="str">
        <f>VLOOKUP(I2299,'C701- Recalculate'!$D$27:$D$751,1,0)</f>
        <v>069MPI1230390003</v>
      </c>
      <c r="K2299">
        <v>0</v>
      </c>
      <c r="L2299">
        <v>96986302</v>
      </c>
      <c r="M2299" s="138">
        <f t="shared" si="107"/>
        <v>-96986302</v>
      </c>
      <c r="N2299" t="s">
        <v>178</v>
      </c>
      <c r="P2299" t="s">
        <v>3839</v>
      </c>
      <c r="R2299" t="s">
        <v>3808</v>
      </c>
    </row>
    <row r="2300" spans="1:18" hidden="1">
      <c r="A2300">
        <v>2299</v>
      </c>
      <c r="B2300">
        <v>69</v>
      </c>
      <c r="D2300">
        <v>701000002</v>
      </c>
      <c r="E2300" s="139">
        <v>45033</v>
      </c>
      <c r="F2300">
        <f t="shared" si="105"/>
        <v>4</v>
      </c>
      <c r="G2300" s="139">
        <v>45033</v>
      </c>
      <c r="H2300">
        <f t="shared" si="106"/>
        <v>16</v>
      </c>
      <c r="I2300" t="s">
        <v>2183</v>
      </c>
      <c r="J2300" t="str">
        <f>VLOOKUP(I2300,'C701- Recalculate'!$D$27:$D$751,1,0)</f>
        <v>069MPI1230520006</v>
      </c>
      <c r="K2300">
        <v>0</v>
      </c>
      <c r="L2300">
        <v>112328767</v>
      </c>
      <c r="M2300" s="138">
        <f t="shared" si="107"/>
        <v>-112328767</v>
      </c>
      <c r="N2300" t="s">
        <v>178</v>
      </c>
      <c r="P2300" t="s">
        <v>3839</v>
      </c>
      <c r="R2300" t="s">
        <v>3808</v>
      </c>
    </row>
    <row r="2301" spans="1:18" hidden="1">
      <c r="A2301">
        <v>2300</v>
      </c>
      <c r="B2301">
        <v>69</v>
      </c>
      <c r="D2301">
        <v>701000002</v>
      </c>
      <c r="E2301" s="139">
        <v>45033</v>
      </c>
      <c r="F2301">
        <f t="shared" si="105"/>
        <v>4</v>
      </c>
      <c r="G2301" s="139">
        <v>45033</v>
      </c>
      <c r="H2301">
        <f t="shared" si="106"/>
        <v>16</v>
      </c>
      <c r="I2301" t="s">
        <v>2171</v>
      </c>
      <c r="J2301" t="str">
        <f>VLOOKUP(I2301,'C701- Recalculate'!$D$27:$D$751,1,0)</f>
        <v>069MPI1230520007</v>
      </c>
      <c r="K2301">
        <v>0</v>
      </c>
      <c r="L2301">
        <v>56164383</v>
      </c>
      <c r="M2301" s="138">
        <f t="shared" si="107"/>
        <v>-56164383</v>
      </c>
      <c r="N2301" t="s">
        <v>178</v>
      </c>
      <c r="P2301" t="s">
        <v>3839</v>
      </c>
      <c r="R2301" t="s">
        <v>3808</v>
      </c>
    </row>
    <row r="2302" spans="1:18" hidden="1">
      <c r="A2302">
        <v>2301</v>
      </c>
      <c r="B2302">
        <v>69</v>
      </c>
      <c r="D2302">
        <v>701000002</v>
      </c>
      <c r="E2302" s="139">
        <v>45033</v>
      </c>
      <c r="F2302">
        <f t="shared" si="105"/>
        <v>4</v>
      </c>
      <c r="G2302" s="139">
        <v>45033</v>
      </c>
      <c r="H2302">
        <f t="shared" si="106"/>
        <v>16</v>
      </c>
      <c r="I2302" t="s">
        <v>2279</v>
      </c>
      <c r="J2302" t="str">
        <f>VLOOKUP(I2302,'C701- Recalculate'!$D$27:$D$751,1,0)</f>
        <v>069MPI1230760002</v>
      </c>
      <c r="K2302">
        <v>0</v>
      </c>
      <c r="L2302">
        <v>40547946</v>
      </c>
      <c r="M2302" s="138">
        <f t="shared" si="107"/>
        <v>-40547946</v>
      </c>
      <c r="N2302" t="s">
        <v>178</v>
      </c>
      <c r="P2302" t="s">
        <v>3839</v>
      </c>
      <c r="R2302" t="s">
        <v>3808</v>
      </c>
    </row>
    <row r="2303" spans="1:18" hidden="1">
      <c r="A2303">
        <v>2302</v>
      </c>
      <c r="B2303">
        <v>69</v>
      </c>
      <c r="D2303">
        <v>701000002</v>
      </c>
      <c r="E2303" s="139">
        <v>45033</v>
      </c>
      <c r="F2303">
        <f t="shared" si="105"/>
        <v>4</v>
      </c>
      <c r="G2303" s="139">
        <v>45033</v>
      </c>
      <c r="H2303">
        <f t="shared" si="106"/>
        <v>16</v>
      </c>
      <c r="I2303" t="s">
        <v>2285</v>
      </c>
      <c r="J2303" t="str">
        <f>VLOOKUP(I2303,'C701- Recalculate'!$D$27:$D$751,1,0)</f>
        <v>069MPI1230790001</v>
      </c>
      <c r="K2303">
        <v>0</v>
      </c>
      <c r="L2303">
        <v>76712329</v>
      </c>
      <c r="M2303" s="138">
        <f t="shared" si="107"/>
        <v>-76712329</v>
      </c>
      <c r="N2303" t="s">
        <v>178</v>
      </c>
      <c r="P2303" t="s">
        <v>3839</v>
      </c>
      <c r="R2303" t="s">
        <v>3808</v>
      </c>
    </row>
    <row r="2304" spans="1:18" hidden="1">
      <c r="A2304">
        <v>2303</v>
      </c>
      <c r="B2304">
        <v>69</v>
      </c>
      <c r="D2304">
        <v>701000002</v>
      </c>
      <c r="E2304" s="139">
        <v>45035</v>
      </c>
      <c r="F2304">
        <f t="shared" si="105"/>
        <v>4</v>
      </c>
      <c r="G2304" s="139">
        <v>45035</v>
      </c>
      <c r="H2304">
        <f t="shared" si="106"/>
        <v>16</v>
      </c>
      <c r="I2304" t="s">
        <v>2289</v>
      </c>
      <c r="J2304" t="str">
        <f>VLOOKUP(I2304,'C701- Recalculate'!$D$27:$D$751,1,0)</f>
        <v>069MPI1230790002</v>
      </c>
      <c r="K2304">
        <v>0</v>
      </c>
      <c r="L2304">
        <v>36986301</v>
      </c>
      <c r="M2304" s="138">
        <f t="shared" si="107"/>
        <v>-36986301</v>
      </c>
      <c r="N2304" t="s">
        <v>178</v>
      </c>
      <c r="P2304" t="s">
        <v>3839</v>
      </c>
      <c r="R2304" t="s">
        <v>3808</v>
      </c>
    </row>
    <row r="2305" spans="1:18" hidden="1">
      <c r="A2305">
        <v>2304</v>
      </c>
      <c r="B2305">
        <v>69</v>
      </c>
      <c r="D2305">
        <v>701000002</v>
      </c>
      <c r="E2305" s="139">
        <v>45035</v>
      </c>
      <c r="F2305">
        <f t="shared" si="105"/>
        <v>4</v>
      </c>
      <c r="G2305" s="139">
        <v>45035</v>
      </c>
      <c r="H2305">
        <f t="shared" si="106"/>
        <v>16</v>
      </c>
      <c r="I2305" t="s">
        <v>2381</v>
      </c>
      <c r="J2305" t="str">
        <f>VLOOKUP(I2305,'C701- Recalculate'!$D$27:$D$751,1,0)</f>
        <v>069MPI1231040003</v>
      </c>
      <c r="K2305">
        <v>0</v>
      </c>
      <c r="L2305">
        <v>50958904</v>
      </c>
      <c r="M2305" s="138">
        <f t="shared" si="107"/>
        <v>-50958904</v>
      </c>
      <c r="N2305" t="s">
        <v>178</v>
      </c>
      <c r="P2305" t="s">
        <v>3839</v>
      </c>
      <c r="R2305" t="s">
        <v>3808</v>
      </c>
    </row>
    <row r="2306" spans="1:18" hidden="1">
      <c r="A2306">
        <v>2305</v>
      </c>
      <c r="B2306">
        <v>69</v>
      </c>
      <c r="D2306">
        <v>701000002</v>
      </c>
      <c r="E2306" s="139">
        <v>45035</v>
      </c>
      <c r="F2306">
        <f t="shared" si="105"/>
        <v>4</v>
      </c>
      <c r="G2306" s="139">
        <v>45035</v>
      </c>
      <c r="H2306">
        <f t="shared" si="106"/>
        <v>16</v>
      </c>
      <c r="I2306" t="s">
        <v>2376</v>
      </c>
      <c r="J2306" t="str">
        <f>VLOOKUP(I2306,'C701- Recalculate'!$D$27:$D$751,1,0)</f>
        <v>069MPI1231040004</v>
      </c>
      <c r="K2306">
        <v>0</v>
      </c>
      <c r="L2306">
        <v>16712329</v>
      </c>
      <c r="M2306" s="138">
        <f t="shared" si="107"/>
        <v>-16712329</v>
      </c>
      <c r="N2306" t="s">
        <v>178</v>
      </c>
      <c r="P2306" t="s">
        <v>3839</v>
      </c>
      <c r="R2306" t="s">
        <v>3808</v>
      </c>
    </row>
    <row r="2307" spans="1:18" hidden="1">
      <c r="A2307">
        <v>2306</v>
      </c>
      <c r="B2307">
        <v>69</v>
      </c>
      <c r="D2307">
        <v>701000002</v>
      </c>
      <c r="E2307" s="139">
        <v>45037</v>
      </c>
      <c r="F2307">
        <f t="shared" ref="F2307:F2370" si="108">MONTH(E2307)</f>
        <v>4</v>
      </c>
      <c r="G2307" s="139">
        <v>45037</v>
      </c>
      <c r="H2307">
        <f t="shared" ref="H2307:H2370" si="109">LEN(I2307)</f>
        <v>16</v>
      </c>
      <c r="I2307" t="s">
        <v>2183</v>
      </c>
      <c r="J2307" t="str">
        <f>VLOOKUP(I2307,'C701- Recalculate'!$D$27:$D$751,1,0)</f>
        <v>069MPI1230520006</v>
      </c>
      <c r="K2307">
        <v>0</v>
      </c>
      <c r="L2307">
        <v>56164384</v>
      </c>
      <c r="M2307" s="138">
        <f t="shared" ref="M2307:M2370" si="110">K2307-L2307</f>
        <v>-56164384</v>
      </c>
      <c r="N2307" t="s">
        <v>178</v>
      </c>
      <c r="P2307" t="s">
        <v>3839</v>
      </c>
      <c r="R2307" t="s">
        <v>3808</v>
      </c>
    </row>
    <row r="2308" spans="1:18" hidden="1">
      <c r="A2308">
        <v>2307</v>
      </c>
      <c r="B2308">
        <v>69</v>
      </c>
      <c r="D2308">
        <v>701000002</v>
      </c>
      <c r="E2308" s="139">
        <v>45040</v>
      </c>
      <c r="F2308">
        <f t="shared" si="108"/>
        <v>4</v>
      </c>
      <c r="G2308" s="139">
        <v>45040</v>
      </c>
      <c r="H2308">
        <f t="shared" si="109"/>
        <v>16</v>
      </c>
      <c r="I2308" t="s">
        <v>1893</v>
      </c>
      <c r="J2308" t="str">
        <f>VLOOKUP(I2308,'C701- Recalculate'!$D$27:$D$751,1,0)</f>
        <v>069MPI1230390003</v>
      </c>
      <c r="K2308">
        <v>0</v>
      </c>
      <c r="L2308">
        <v>96986301</v>
      </c>
      <c r="M2308" s="138">
        <f t="shared" si="110"/>
        <v>-96986301</v>
      </c>
      <c r="N2308" t="s">
        <v>178</v>
      </c>
      <c r="P2308" t="s">
        <v>3839</v>
      </c>
      <c r="R2308" t="s">
        <v>3808</v>
      </c>
    </row>
    <row r="2309" spans="1:18" hidden="1">
      <c r="A2309">
        <v>2308</v>
      </c>
      <c r="B2309">
        <v>69</v>
      </c>
      <c r="D2309">
        <v>701000002</v>
      </c>
      <c r="E2309" s="139">
        <v>45040</v>
      </c>
      <c r="F2309">
        <f t="shared" si="108"/>
        <v>4</v>
      </c>
      <c r="G2309" s="139">
        <v>45040</v>
      </c>
      <c r="H2309">
        <f t="shared" si="109"/>
        <v>16</v>
      </c>
      <c r="I2309" t="s">
        <v>2048</v>
      </c>
      <c r="J2309" t="str">
        <f>VLOOKUP(I2309,'C701- Recalculate'!$D$27:$D$751,1,0)</f>
        <v>069MPI1230460005</v>
      </c>
      <c r="K2309">
        <v>0</v>
      </c>
      <c r="L2309">
        <v>108219178</v>
      </c>
      <c r="M2309" s="138">
        <f t="shared" si="110"/>
        <v>-108219178</v>
      </c>
      <c r="N2309" t="s">
        <v>178</v>
      </c>
      <c r="P2309" t="s">
        <v>3839</v>
      </c>
      <c r="R2309" t="s">
        <v>3808</v>
      </c>
    </row>
    <row r="2310" spans="1:18" hidden="1">
      <c r="A2310">
        <v>2309</v>
      </c>
      <c r="B2310">
        <v>69</v>
      </c>
      <c r="D2310">
        <v>701000002</v>
      </c>
      <c r="E2310" s="139">
        <v>45040</v>
      </c>
      <c r="F2310">
        <f t="shared" si="108"/>
        <v>4</v>
      </c>
      <c r="G2310" s="139">
        <v>45040</v>
      </c>
      <c r="H2310">
        <f t="shared" si="109"/>
        <v>16</v>
      </c>
      <c r="I2310" t="s">
        <v>2055</v>
      </c>
      <c r="J2310" t="str">
        <f>VLOOKUP(I2310,'C701- Recalculate'!$D$27:$D$751,1,0)</f>
        <v>069MPI1230460006</v>
      </c>
      <c r="K2310">
        <v>0</v>
      </c>
      <c r="L2310">
        <v>108219178</v>
      </c>
      <c r="M2310" s="138">
        <f t="shared" si="110"/>
        <v>-108219178</v>
      </c>
      <c r="N2310" t="s">
        <v>178</v>
      </c>
      <c r="P2310" t="s">
        <v>3839</v>
      </c>
      <c r="R2310" t="s">
        <v>3808</v>
      </c>
    </row>
    <row r="2311" spans="1:18" hidden="1">
      <c r="A2311">
        <v>2310</v>
      </c>
      <c r="B2311">
        <v>69</v>
      </c>
      <c r="D2311">
        <v>701000002</v>
      </c>
      <c r="E2311" s="139">
        <v>45040</v>
      </c>
      <c r="F2311">
        <f t="shared" si="108"/>
        <v>4</v>
      </c>
      <c r="G2311" s="139">
        <v>45040</v>
      </c>
      <c r="H2311">
        <f t="shared" si="109"/>
        <v>16</v>
      </c>
      <c r="I2311" t="s">
        <v>2171</v>
      </c>
      <c r="J2311" t="str">
        <f>VLOOKUP(I2311,'C701- Recalculate'!$D$27:$D$751,1,0)</f>
        <v>069MPI1230520007</v>
      </c>
      <c r="K2311">
        <v>0</v>
      </c>
      <c r="L2311">
        <v>112328767</v>
      </c>
      <c r="M2311" s="138">
        <f t="shared" si="110"/>
        <v>-112328767</v>
      </c>
      <c r="N2311" t="s">
        <v>178</v>
      </c>
      <c r="P2311" t="s">
        <v>3839</v>
      </c>
      <c r="R2311" t="s">
        <v>3808</v>
      </c>
    </row>
    <row r="2312" spans="1:18" hidden="1">
      <c r="A2312">
        <v>2311</v>
      </c>
      <c r="B2312">
        <v>69</v>
      </c>
      <c r="D2312">
        <v>701000002</v>
      </c>
      <c r="E2312" s="139">
        <v>45040</v>
      </c>
      <c r="F2312">
        <f t="shared" si="108"/>
        <v>4</v>
      </c>
      <c r="G2312" s="139">
        <v>45040</v>
      </c>
      <c r="H2312">
        <f t="shared" si="109"/>
        <v>16</v>
      </c>
      <c r="I2312" t="s">
        <v>2385</v>
      </c>
      <c r="J2312" t="str">
        <f>VLOOKUP(I2312,'C701- Recalculate'!$D$27:$D$751,1,0)</f>
        <v>069MPI1231080003</v>
      </c>
      <c r="K2312">
        <v>0</v>
      </c>
      <c r="L2312">
        <v>56164384</v>
      </c>
      <c r="M2312" s="138">
        <f t="shared" si="110"/>
        <v>-56164384</v>
      </c>
      <c r="N2312" t="s">
        <v>178</v>
      </c>
      <c r="P2312" t="s">
        <v>3839</v>
      </c>
      <c r="R2312" t="s">
        <v>3808</v>
      </c>
    </row>
    <row r="2313" spans="1:18" hidden="1">
      <c r="A2313">
        <v>2312</v>
      </c>
      <c r="B2313">
        <v>69</v>
      </c>
      <c r="D2313">
        <v>701000002</v>
      </c>
      <c r="E2313" s="139">
        <v>45041</v>
      </c>
      <c r="F2313">
        <f t="shared" si="108"/>
        <v>4</v>
      </c>
      <c r="G2313" s="139">
        <v>45041</v>
      </c>
      <c r="H2313">
        <f t="shared" si="109"/>
        <v>16</v>
      </c>
      <c r="I2313" t="s">
        <v>2393</v>
      </c>
      <c r="J2313" t="str">
        <f>VLOOKUP(I2313,'C701- Recalculate'!$D$27:$D$751,1,0)</f>
        <v>069MPI1231080002</v>
      </c>
      <c r="K2313">
        <v>0</v>
      </c>
      <c r="L2313">
        <v>62904110</v>
      </c>
      <c r="M2313" s="138">
        <f t="shared" si="110"/>
        <v>-62904110</v>
      </c>
      <c r="N2313" t="s">
        <v>178</v>
      </c>
      <c r="P2313" t="s">
        <v>3839</v>
      </c>
      <c r="R2313" t="s">
        <v>3808</v>
      </c>
    </row>
    <row r="2314" spans="1:18" hidden="1">
      <c r="A2314">
        <v>2313</v>
      </c>
      <c r="B2314">
        <v>69</v>
      </c>
      <c r="D2314">
        <v>701000002</v>
      </c>
      <c r="E2314" s="139">
        <v>45041</v>
      </c>
      <c r="F2314">
        <f t="shared" si="108"/>
        <v>4</v>
      </c>
      <c r="G2314" s="139">
        <v>45041</v>
      </c>
      <c r="H2314">
        <f t="shared" si="109"/>
        <v>16</v>
      </c>
      <c r="I2314" t="s">
        <v>2399</v>
      </c>
      <c r="J2314" t="str">
        <f>VLOOKUP(I2314,'C701- Recalculate'!$D$27:$D$751,1,0)</f>
        <v>069MPI1231090001</v>
      </c>
      <c r="K2314">
        <v>0</v>
      </c>
      <c r="L2314">
        <v>49863014</v>
      </c>
      <c r="M2314" s="138">
        <f t="shared" si="110"/>
        <v>-49863014</v>
      </c>
      <c r="N2314" t="s">
        <v>178</v>
      </c>
      <c r="P2314" t="s">
        <v>3839</v>
      </c>
      <c r="R2314" t="s">
        <v>3808</v>
      </c>
    </row>
    <row r="2315" spans="1:18" hidden="1">
      <c r="A2315">
        <v>2314</v>
      </c>
      <c r="B2315">
        <v>69</v>
      </c>
      <c r="D2315">
        <v>701000002</v>
      </c>
      <c r="E2315" s="139">
        <v>45043</v>
      </c>
      <c r="F2315">
        <f t="shared" si="108"/>
        <v>4</v>
      </c>
      <c r="G2315" s="139">
        <v>45043</v>
      </c>
      <c r="H2315">
        <f t="shared" si="109"/>
        <v>16</v>
      </c>
      <c r="I2315" t="s">
        <v>1890</v>
      </c>
      <c r="J2315" t="str">
        <f>VLOOKUP(I2315,'C701- Recalculate'!$D$27:$D$751,1,0)</f>
        <v>069MPI1230390002</v>
      </c>
      <c r="K2315">
        <v>0</v>
      </c>
      <c r="L2315">
        <v>48493151</v>
      </c>
      <c r="M2315" s="138">
        <f t="shared" si="110"/>
        <v>-48493151</v>
      </c>
      <c r="N2315" t="s">
        <v>178</v>
      </c>
      <c r="P2315" t="s">
        <v>3839</v>
      </c>
      <c r="R2315" t="s">
        <v>3808</v>
      </c>
    </row>
    <row r="2316" spans="1:18" hidden="1">
      <c r="A2316">
        <v>2315</v>
      </c>
      <c r="B2316">
        <v>69</v>
      </c>
      <c r="D2316">
        <v>701000002</v>
      </c>
      <c r="E2316" s="139">
        <v>45043</v>
      </c>
      <c r="F2316">
        <f t="shared" si="108"/>
        <v>4</v>
      </c>
      <c r="G2316" s="139">
        <v>45043</v>
      </c>
      <c r="H2316">
        <f t="shared" si="109"/>
        <v>16</v>
      </c>
      <c r="I2316" t="s">
        <v>2055</v>
      </c>
      <c r="J2316" t="str">
        <f>VLOOKUP(I2316,'C701- Recalculate'!$D$27:$D$751,1,0)</f>
        <v>069MPI1230460006</v>
      </c>
      <c r="K2316">
        <v>0</v>
      </c>
      <c r="L2316">
        <v>54109589</v>
      </c>
      <c r="M2316" s="138">
        <f t="shared" si="110"/>
        <v>-54109589</v>
      </c>
      <c r="N2316" t="s">
        <v>178</v>
      </c>
      <c r="P2316" t="s">
        <v>3839</v>
      </c>
      <c r="R2316" t="s">
        <v>3808</v>
      </c>
    </row>
    <row r="2317" spans="1:18" hidden="1">
      <c r="A2317">
        <v>2316</v>
      </c>
      <c r="B2317">
        <v>69</v>
      </c>
      <c r="D2317">
        <v>701000002</v>
      </c>
      <c r="E2317" s="139">
        <v>45043</v>
      </c>
      <c r="F2317">
        <f t="shared" si="108"/>
        <v>4</v>
      </c>
      <c r="G2317" s="139">
        <v>45043</v>
      </c>
      <c r="H2317">
        <f t="shared" si="109"/>
        <v>16</v>
      </c>
      <c r="I2317" t="s">
        <v>2393</v>
      </c>
      <c r="J2317" t="str">
        <f>VLOOKUP(I2317,'C701- Recalculate'!$D$27:$D$751,1,0)</f>
        <v>069MPI1231080002</v>
      </c>
      <c r="K2317">
        <v>0</v>
      </c>
      <c r="L2317">
        <v>62904110</v>
      </c>
      <c r="M2317" s="138">
        <f t="shared" si="110"/>
        <v>-62904110</v>
      </c>
      <c r="N2317" t="s">
        <v>178</v>
      </c>
      <c r="P2317" t="s">
        <v>3839</v>
      </c>
      <c r="R2317" t="s">
        <v>3808</v>
      </c>
    </row>
    <row r="2318" spans="1:18" hidden="1">
      <c r="A2318">
        <v>2317</v>
      </c>
      <c r="B2318">
        <v>69</v>
      </c>
      <c r="D2318">
        <v>701000002</v>
      </c>
      <c r="E2318" s="139">
        <v>45043</v>
      </c>
      <c r="F2318">
        <f t="shared" si="108"/>
        <v>4</v>
      </c>
      <c r="G2318" s="139">
        <v>45043</v>
      </c>
      <c r="H2318">
        <f t="shared" si="109"/>
        <v>16</v>
      </c>
      <c r="I2318" t="s">
        <v>2408</v>
      </c>
      <c r="J2318" t="str">
        <f>VLOOKUP(I2318,'C701- Recalculate'!$D$27:$D$751,1,0)</f>
        <v>069MPI1231100001</v>
      </c>
      <c r="K2318">
        <v>0</v>
      </c>
      <c r="L2318">
        <v>70547946</v>
      </c>
      <c r="M2318" s="138">
        <f t="shared" si="110"/>
        <v>-70547946</v>
      </c>
      <c r="N2318" t="s">
        <v>178</v>
      </c>
      <c r="P2318" t="s">
        <v>3839</v>
      </c>
      <c r="R2318" t="s">
        <v>3808</v>
      </c>
    </row>
    <row r="2319" spans="1:18" hidden="1">
      <c r="A2319">
        <v>2318</v>
      </c>
      <c r="B2319">
        <v>69</v>
      </c>
      <c r="D2319">
        <v>701000002</v>
      </c>
      <c r="E2319" s="139">
        <v>45044</v>
      </c>
      <c r="F2319">
        <f t="shared" si="108"/>
        <v>4</v>
      </c>
      <c r="G2319" s="139">
        <v>45044</v>
      </c>
      <c r="H2319">
        <f t="shared" si="109"/>
        <v>16</v>
      </c>
      <c r="I2319" t="s">
        <v>2399</v>
      </c>
      <c r="J2319" t="str">
        <f>VLOOKUP(I2319,'C701- Recalculate'!$D$27:$D$751,1,0)</f>
        <v>069MPI1231090001</v>
      </c>
      <c r="K2319">
        <v>0</v>
      </c>
      <c r="L2319">
        <v>149589041</v>
      </c>
      <c r="M2319" s="138">
        <f t="shared" si="110"/>
        <v>-149589041</v>
      </c>
      <c r="N2319" t="s">
        <v>178</v>
      </c>
      <c r="P2319" t="s">
        <v>3839</v>
      </c>
      <c r="R2319" t="s">
        <v>3808</v>
      </c>
    </row>
    <row r="2320" spans="1:18" hidden="1">
      <c r="A2320">
        <v>2319</v>
      </c>
      <c r="B2320">
        <v>69</v>
      </c>
      <c r="D2320">
        <v>701000002</v>
      </c>
      <c r="E2320" s="139">
        <v>45019</v>
      </c>
      <c r="F2320">
        <f t="shared" si="108"/>
        <v>4</v>
      </c>
      <c r="G2320" s="139">
        <v>45019</v>
      </c>
      <c r="H2320">
        <f t="shared" si="109"/>
        <v>16</v>
      </c>
      <c r="I2320" t="s">
        <v>2279</v>
      </c>
      <c r="J2320" t="str">
        <f>VLOOKUP(I2320,'C701- Recalculate'!$D$27:$D$751,1,0)</f>
        <v>069MPI1230760002</v>
      </c>
      <c r="K2320">
        <v>0</v>
      </c>
      <c r="L2320">
        <v>20273973</v>
      </c>
      <c r="M2320" s="138">
        <f t="shared" si="110"/>
        <v>-20273973</v>
      </c>
      <c r="N2320" t="s">
        <v>178</v>
      </c>
      <c r="P2320" t="s">
        <v>3839</v>
      </c>
      <c r="R2320" t="s">
        <v>3808</v>
      </c>
    </row>
    <row r="2321" spans="1:18" hidden="1">
      <c r="A2321">
        <v>2320</v>
      </c>
      <c r="B2321">
        <v>69</v>
      </c>
      <c r="D2321">
        <v>701000002</v>
      </c>
      <c r="E2321" s="139">
        <v>45019</v>
      </c>
      <c r="F2321">
        <f t="shared" si="108"/>
        <v>4</v>
      </c>
      <c r="G2321" s="139">
        <v>45019</v>
      </c>
      <c r="H2321">
        <f t="shared" si="109"/>
        <v>16</v>
      </c>
      <c r="I2321" t="s">
        <v>2276</v>
      </c>
      <c r="J2321" t="str">
        <f>VLOOKUP(I2321,'C701- Recalculate'!$D$27:$D$751,1,0)</f>
        <v>069MPI1230760003</v>
      </c>
      <c r="K2321">
        <v>0</v>
      </c>
      <c r="L2321">
        <v>101369863</v>
      </c>
      <c r="M2321" s="138">
        <f t="shared" si="110"/>
        <v>-101369863</v>
      </c>
      <c r="N2321" t="s">
        <v>178</v>
      </c>
      <c r="P2321" t="s">
        <v>3839</v>
      </c>
      <c r="R2321" t="s">
        <v>3808</v>
      </c>
    </row>
    <row r="2322" spans="1:18" hidden="1">
      <c r="A2322">
        <v>2321</v>
      </c>
      <c r="B2322">
        <v>69</v>
      </c>
      <c r="D2322">
        <v>701000002</v>
      </c>
      <c r="E2322" s="139">
        <v>45019</v>
      </c>
      <c r="F2322">
        <f t="shared" si="108"/>
        <v>4</v>
      </c>
      <c r="G2322" s="139">
        <v>45019</v>
      </c>
      <c r="H2322">
        <f t="shared" si="109"/>
        <v>16</v>
      </c>
      <c r="I2322" t="s">
        <v>2360</v>
      </c>
      <c r="J2322" t="str">
        <f>VLOOKUP(I2322,'C701- Recalculate'!$D$27:$D$751,1,0)</f>
        <v>069MPI1230900004</v>
      </c>
      <c r="K2322">
        <v>0</v>
      </c>
      <c r="L2322">
        <v>16438356</v>
      </c>
      <c r="M2322" s="138">
        <f t="shared" si="110"/>
        <v>-16438356</v>
      </c>
      <c r="N2322" t="s">
        <v>178</v>
      </c>
      <c r="P2322" t="s">
        <v>3839</v>
      </c>
      <c r="R2322" t="s">
        <v>3808</v>
      </c>
    </row>
    <row r="2323" spans="1:18" hidden="1">
      <c r="A2323">
        <v>2322</v>
      </c>
      <c r="B2323">
        <v>69</v>
      </c>
      <c r="D2323">
        <v>701000002</v>
      </c>
      <c r="E2323" s="139">
        <v>45020</v>
      </c>
      <c r="F2323">
        <f t="shared" si="108"/>
        <v>4</v>
      </c>
      <c r="G2323" s="139">
        <v>45020</v>
      </c>
      <c r="H2323">
        <f t="shared" si="109"/>
        <v>16</v>
      </c>
      <c r="I2323" t="s">
        <v>2276</v>
      </c>
      <c r="J2323" t="str">
        <f>VLOOKUP(I2323,'C701- Recalculate'!$D$27:$D$751,1,0)</f>
        <v>069MPI1230760003</v>
      </c>
      <c r="K2323">
        <v>0</v>
      </c>
      <c r="L2323">
        <v>50684932</v>
      </c>
      <c r="M2323" s="138">
        <f t="shared" si="110"/>
        <v>-50684932</v>
      </c>
      <c r="N2323" t="s">
        <v>178</v>
      </c>
      <c r="P2323" t="s">
        <v>3839</v>
      </c>
      <c r="R2323" t="s">
        <v>3808</v>
      </c>
    </row>
    <row r="2324" spans="1:18" hidden="1">
      <c r="A2324">
        <v>2323</v>
      </c>
      <c r="B2324">
        <v>69</v>
      </c>
      <c r="D2324">
        <v>701000002</v>
      </c>
      <c r="E2324" s="139">
        <v>45020</v>
      </c>
      <c r="F2324">
        <f t="shared" si="108"/>
        <v>4</v>
      </c>
      <c r="G2324" s="139">
        <v>45020</v>
      </c>
      <c r="H2324">
        <f t="shared" si="109"/>
        <v>16</v>
      </c>
      <c r="I2324" t="s">
        <v>2273</v>
      </c>
      <c r="J2324" t="str">
        <f>VLOOKUP(I2324,'C701- Recalculate'!$D$27:$D$751,1,0)</f>
        <v>069MPI1230760004</v>
      </c>
      <c r="K2324">
        <v>0</v>
      </c>
      <c r="L2324">
        <v>50000000</v>
      </c>
      <c r="M2324" s="138">
        <f t="shared" si="110"/>
        <v>-50000000</v>
      </c>
      <c r="N2324" t="s">
        <v>178</v>
      </c>
      <c r="P2324" t="s">
        <v>3839</v>
      </c>
      <c r="R2324" t="s">
        <v>3808</v>
      </c>
    </row>
    <row r="2325" spans="1:18" hidden="1">
      <c r="A2325">
        <v>2324</v>
      </c>
      <c r="B2325">
        <v>69</v>
      </c>
      <c r="D2325">
        <v>701000002</v>
      </c>
      <c r="E2325" s="139">
        <v>45020</v>
      </c>
      <c r="F2325">
        <f t="shared" si="108"/>
        <v>4</v>
      </c>
      <c r="G2325" s="139">
        <v>45020</v>
      </c>
      <c r="H2325">
        <f t="shared" si="109"/>
        <v>16</v>
      </c>
      <c r="I2325" t="s">
        <v>2285</v>
      </c>
      <c r="J2325" t="str">
        <f>VLOOKUP(I2325,'C701- Recalculate'!$D$27:$D$751,1,0)</f>
        <v>069MPI1230790001</v>
      </c>
      <c r="K2325">
        <v>0</v>
      </c>
      <c r="L2325">
        <v>38356164</v>
      </c>
      <c r="M2325" s="138">
        <f t="shared" si="110"/>
        <v>-38356164</v>
      </c>
      <c r="N2325" t="s">
        <v>178</v>
      </c>
      <c r="P2325" t="s">
        <v>3839</v>
      </c>
      <c r="R2325" t="s">
        <v>3808</v>
      </c>
    </row>
    <row r="2326" spans="1:18" hidden="1">
      <c r="A2326">
        <v>2325</v>
      </c>
      <c r="B2326">
        <v>69</v>
      </c>
      <c r="D2326">
        <v>701000002</v>
      </c>
      <c r="E2326" s="139">
        <v>45020</v>
      </c>
      <c r="F2326">
        <f t="shared" si="108"/>
        <v>4</v>
      </c>
      <c r="G2326" s="139">
        <v>45020</v>
      </c>
      <c r="H2326">
        <f t="shared" si="109"/>
        <v>16</v>
      </c>
      <c r="I2326" t="s">
        <v>2303</v>
      </c>
      <c r="J2326" t="str">
        <f>VLOOKUP(I2326,'C701- Recalculate'!$D$27:$D$751,1,0)</f>
        <v>069MPI1230810001</v>
      </c>
      <c r="K2326">
        <v>0</v>
      </c>
      <c r="L2326">
        <v>42739726</v>
      </c>
      <c r="M2326" s="138">
        <f t="shared" si="110"/>
        <v>-42739726</v>
      </c>
      <c r="N2326" t="s">
        <v>178</v>
      </c>
      <c r="P2326" t="s">
        <v>3839</v>
      </c>
      <c r="R2326" t="s">
        <v>3808</v>
      </c>
    </row>
    <row r="2327" spans="1:18" hidden="1">
      <c r="A2327">
        <v>2326</v>
      </c>
      <c r="B2327">
        <v>69</v>
      </c>
      <c r="D2327">
        <v>701000002</v>
      </c>
      <c r="E2327" s="139">
        <v>45021</v>
      </c>
      <c r="F2327">
        <f t="shared" si="108"/>
        <v>4</v>
      </c>
      <c r="G2327" s="139">
        <v>45021</v>
      </c>
      <c r="H2327">
        <f t="shared" si="109"/>
        <v>16</v>
      </c>
      <c r="I2327" t="s">
        <v>2306</v>
      </c>
      <c r="J2327" t="str">
        <f>VLOOKUP(I2327,'C701- Recalculate'!$D$27:$D$751,1,0)</f>
        <v>069MPI1230820002</v>
      </c>
      <c r="K2327">
        <v>0</v>
      </c>
      <c r="L2327">
        <v>21232877</v>
      </c>
      <c r="M2327" s="138">
        <f t="shared" si="110"/>
        <v>-21232877</v>
      </c>
      <c r="N2327" t="s">
        <v>178</v>
      </c>
      <c r="P2327" t="s">
        <v>3839</v>
      </c>
      <c r="R2327" t="s">
        <v>3808</v>
      </c>
    </row>
    <row r="2328" spans="1:18" hidden="1">
      <c r="A2328">
        <v>2327</v>
      </c>
      <c r="B2328">
        <v>69</v>
      </c>
      <c r="D2328">
        <v>701000002</v>
      </c>
      <c r="E2328" s="139">
        <v>45022</v>
      </c>
      <c r="F2328">
        <f t="shared" si="108"/>
        <v>4</v>
      </c>
      <c r="G2328" s="139">
        <v>45022</v>
      </c>
      <c r="H2328">
        <f t="shared" si="109"/>
        <v>16</v>
      </c>
      <c r="I2328" t="s">
        <v>2183</v>
      </c>
      <c r="J2328" t="str">
        <f>VLOOKUP(I2328,'C701- Recalculate'!$D$27:$D$751,1,0)</f>
        <v>069MPI1230520006</v>
      </c>
      <c r="K2328">
        <v>0</v>
      </c>
      <c r="L2328">
        <v>56164383</v>
      </c>
      <c r="M2328" s="138">
        <f t="shared" si="110"/>
        <v>-56164383</v>
      </c>
      <c r="N2328" t="s">
        <v>178</v>
      </c>
      <c r="P2328" t="s">
        <v>3839</v>
      </c>
      <c r="R2328" t="s">
        <v>3808</v>
      </c>
    </row>
    <row r="2329" spans="1:18" hidden="1">
      <c r="A2329">
        <v>2328</v>
      </c>
      <c r="B2329">
        <v>69</v>
      </c>
      <c r="D2329">
        <v>701000002</v>
      </c>
      <c r="E2329" s="139">
        <v>45023</v>
      </c>
      <c r="F2329">
        <f t="shared" si="108"/>
        <v>4</v>
      </c>
      <c r="G2329" s="139">
        <v>45023</v>
      </c>
      <c r="H2329">
        <f t="shared" si="109"/>
        <v>16</v>
      </c>
      <c r="I2329" t="s">
        <v>2261</v>
      </c>
      <c r="J2329" t="str">
        <f>VLOOKUP(I2329,'C701- Recalculate'!$D$27:$D$751,1,0)</f>
        <v>069MPI1230730001</v>
      </c>
      <c r="K2329">
        <v>0</v>
      </c>
      <c r="L2329">
        <v>29315068</v>
      </c>
      <c r="M2329" s="138">
        <f t="shared" si="110"/>
        <v>-29315068</v>
      </c>
      <c r="N2329" t="s">
        <v>178</v>
      </c>
      <c r="P2329" t="s">
        <v>3839</v>
      </c>
      <c r="R2329" t="s">
        <v>3808</v>
      </c>
    </row>
    <row r="2330" spans="1:18" hidden="1">
      <c r="A2330">
        <v>2329</v>
      </c>
      <c r="B2330">
        <v>69</v>
      </c>
      <c r="D2330">
        <v>701000002</v>
      </c>
      <c r="E2330" s="139">
        <v>45023</v>
      </c>
      <c r="F2330">
        <f t="shared" si="108"/>
        <v>4</v>
      </c>
      <c r="G2330" s="139">
        <v>45023</v>
      </c>
      <c r="H2330">
        <f t="shared" si="109"/>
        <v>16</v>
      </c>
      <c r="I2330" t="s">
        <v>2282</v>
      </c>
      <c r="J2330" t="str">
        <f>VLOOKUP(I2330,'C701- Recalculate'!$D$27:$D$751,1,0)</f>
        <v>069MPI1230760001</v>
      </c>
      <c r="K2330">
        <v>0</v>
      </c>
      <c r="L2330">
        <v>77808219</v>
      </c>
      <c r="M2330" s="138">
        <f t="shared" si="110"/>
        <v>-77808219</v>
      </c>
      <c r="N2330" t="s">
        <v>178</v>
      </c>
      <c r="P2330" t="s">
        <v>3839</v>
      </c>
      <c r="R2330" t="s">
        <v>3808</v>
      </c>
    </row>
    <row r="2331" spans="1:18" hidden="1">
      <c r="A2331">
        <v>2330</v>
      </c>
      <c r="B2331">
        <v>69</v>
      </c>
      <c r="D2331">
        <v>701000002</v>
      </c>
      <c r="E2331" s="139">
        <v>45056</v>
      </c>
      <c r="F2331">
        <f t="shared" si="108"/>
        <v>5</v>
      </c>
      <c r="G2331" s="139">
        <v>45056</v>
      </c>
      <c r="H2331">
        <f t="shared" si="109"/>
        <v>16</v>
      </c>
      <c r="I2331" t="s">
        <v>2404</v>
      </c>
      <c r="J2331" t="str">
        <f>VLOOKUP(I2331,'C701- Recalculate'!$D$27:$D$751,1,0)</f>
        <v>069MPI1231100002</v>
      </c>
      <c r="K2331">
        <v>0</v>
      </c>
      <c r="L2331">
        <v>69178082</v>
      </c>
      <c r="M2331" s="138">
        <f t="shared" si="110"/>
        <v>-69178082</v>
      </c>
      <c r="N2331" t="s">
        <v>178</v>
      </c>
      <c r="P2331" t="s">
        <v>3839</v>
      </c>
      <c r="R2331" t="s">
        <v>3808</v>
      </c>
    </row>
    <row r="2332" spans="1:18" hidden="1">
      <c r="A2332">
        <v>2331</v>
      </c>
      <c r="B2332">
        <v>69</v>
      </c>
      <c r="D2332">
        <v>701000002</v>
      </c>
      <c r="E2332" s="139">
        <v>45057</v>
      </c>
      <c r="F2332">
        <f t="shared" si="108"/>
        <v>5</v>
      </c>
      <c r="G2332" s="139">
        <v>45057</v>
      </c>
      <c r="H2332">
        <f t="shared" si="109"/>
        <v>16</v>
      </c>
      <c r="I2332" t="s">
        <v>2390</v>
      </c>
      <c r="J2332" t="str">
        <f>VLOOKUP(I2332,'C701- Recalculate'!$D$27:$D$751,1,0)</f>
        <v>069MPI1231080001</v>
      </c>
      <c r="K2332">
        <v>0</v>
      </c>
      <c r="L2332">
        <v>49424658</v>
      </c>
      <c r="M2332" s="138">
        <f t="shared" si="110"/>
        <v>-49424658</v>
      </c>
      <c r="N2332" t="s">
        <v>178</v>
      </c>
      <c r="P2332" t="s">
        <v>3839</v>
      </c>
      <c r="R2332" t="s">
        <v>3808</v>
      </c>
    </row>
    <row r="2333" spans="1:18" hidden="1">
      <c r="A2333">
        <v>2332</v>
      </c>
      <c r="B2333">
        <v>69</v>
      </c>
      <c r="D2333">
        <v>701000002</v>
      </c>
      <c r="E2333" s="139">
        <v>45058</v>
      </c>
      <c r="F2333">
        <f t="shared" si="108"/>
        <v>5</v>
      </c>
      <c r="G2333" s="139">
        <v>45058</v>
      </c>
      <c r="H2333">
        <f t="shared" si="109"/>
        <v>16</v>
      </c>
      <c r="I2333" t="s">
        <v>2390</v>
      </c>
      <c r="J2333" t="str">
        <f>VLOOKUP(I2333,'C701- Recalculate'!$D$27:$D$751,1,0)</f>
        <v>069MPI1231080001</v>
      </c>
      <c r="K2333">
        <v>0</v>
      </c>
      <c r="L2333">
        <v>49424657</v>
      </c>
      <c r="M2333" s="138">
        <f t="shared" si="110"/>
        <v>-49424657</v>
      </c>
      <c r="N2333" t="s">
        <v>178</v>
      </c>
      <c r="P2333" t="s">
        <v>3839</v>
      </c>
      <c r="R2333" t="s">
        <v>3808</v>
      </c>
    </row>
    <row r="2334" spans="1:18" hidden="1">
      <c r="A2334">
        <v>2333</v>
      </c>
      <c r="B2334">
        <v>69</v>
      </c>
      <c r="D2334">
        <v>701000002</v>
      </c>
      <c r="E2334" s="139">
        <v>45058</v>
      </c>
      <c r="F2334">
        <f t="shared" si="108"/>
        <v>5</v>
      </c>
      <c r="G2334" s="139">
        <v>45058</v>
      </c>
      <c r="H2334">
        <f t="shared" si="109"/>
        <v>16</v>
      </c>
      <c r="I2334" t="s">
        <v>2385</v>
      </c>
      <c r="J2334" t="str">
        <f>VLOOKUP(I2334,'C701- Recalculate'!$D$27:$D$751,1,0)</f>
        <v>069MPI1231080003</v>
      </c>
      <c r="K2334">
        <v>0</v>
      </c>
      <c r="L2334">
        <v>56164384</v>
      </c>
      <c r="M2334" s="138">
        <f t="shared" si="110"/>
        <v>-56164384</v>
      </c>
      <c r="N2334" t="s">
        <v>178</v>
      </c>
      <c r="P2334" t="s">
        <v>3839</v>
      </c>
      <c r="R2334" t="s">
        <v>3808</v>
      </c>
    </row>
    <row r="2335" spans="1:18" hidden="1">
      <c r="A2335">
        <v>2334</v>
      </c>
      <c r="B2335">
        <v>69</v>
      </c>
      <c r="D2335">
        <v>701000002</v>
      </c>
      <c r="E2335" s="139">
        <v>45058</v>
      </c>
      <c r="F2335">
        <f t="shared" si="108"/>
        <v>5</v>
      </c>
      <c r="G2335" s="139">
        <v>45058</v>
      </c>
      <c r="H2335">
        <f t="shared" si="109"/>
        <v>16</v>
      </c>
      <c r="I2335" t="s">
        <v>2429</v>
      </c>
      <c r="J2335" t="str">
        <f>VLOOKUP(I2335,'C701- Recalculate'!$D$27:$D$751,1,0)</f>
        <v>069MPI1231320001</v>
      </c>
      <c r="K2335">
        <v>0</v>
      </c>
      <c r="L2335">
        <v>36246575</v>
      </c>
      <c r="M2335" s="138">
        <f t="shared" si="110"/>
        <v>-36246575</v>
      </c>
      <c r="N2335" t="s">
        <v>178</v>
      </c>
      <c r="P2335" t="s">
        <v>3839</v>
      </c>
      <c r="R2335" t="s">
        <v>3808</v>
      </c>
    </row>
    <row r="2336" spans="1:18" hidden="1">
      <c r="A2336">
        <v>2335</v>
      </c>
      <c r="B2336">
        <v>69</v>
      </c>
      <c r="D2336">
        <v>701000002</v>
      </c>
      <c r="E2336" s="139">
        <v>45061</v>
      </c>
      <c r="F2336">
        <f t="shared" si="108"/>
        <v>5</v>
      </c>
      <c r="G2336" s="139">
        <v>45061</v>
      </c>
      <c r="H2336">
        <f t="shared" si="109"/>
        <v>16</v>
      </c>
      <c r="I2336" t="s">
        <v>2433</v>
      </c>
      <c r="J2336" t="str">
        <f>VLOOKUP(I2336,'C701- Recalculate'!$D$27:$D$751,1,0)</f>
        <v>069MPI1231320002</v>
      </c>
      <c r="K2336">
        <v>0</v>
      </c>
      <c r="L2336">
        <v>30876712</v>
      </c>
      <c r="M2336" s="138">
        <f t="shared" si="110"/>
        <v>-30876712</v>
      </c>
      <c r="N2336" t="s">
        <v>178</v>
      </c>
      <c r="P2336" t="s">
        <v>3839</v>
      </c>
      <c r="R2336" t="s">
        <v>3808</v>
      </c>
    </row>
    <row r="2337" spans="1:18" hidden="1">
      <c r="A2337">
        <v>2336</v>
      </c>
      <c r="B2337">
        <v>69</v>
      </c>
      <c r="D2337">
        <v>701000002</v>
      </c>
      <c r="E2337" s="139">
        <v>45061</v>
      </c>
      <c r="F2337">
        <f t="shared" si="108"/>
        <v>5</v>
      </c>
      <c r="G2337" s="139">
        <v>45061</v>
      </c>
      <c r="H2337">
        <f t="shared" si="109"/>
        <v>16</v>
      </c>
      <c r="I2337" t="s">
        <v>2433</v>
      </c>
      <c r="J2337" t="str">
        <f>VLOOKUP(I2337,'C701- Recalculate'!$D$27:$D$751,1,0)</f>
        <v>069MPI1231320002</v>
      </c>
      <c r="K2337">
        <v>0</v>
      </c>
      <c r="L2337">
        <v>61753425</v>
      </c>
      <c r="M2337" s="138">
        <f t="shared" si="110"/>
        <v>-61753425</v>
      </c>
      <c r="N2337" t="s">
        <v>178</v>
      </c>
      <c r="P2337" t="s">
        <v>3839</v>
      </c>
      <c r="R2337" t="s">
        <v>3808</v>
      </c>
    </row>
    <row r="2338" spans="1:18" hidden="1">
      <c r="A2338">
        <v>2337</v>
      </c>
      <c r="B2338">
        <v>69</v>
      </c>
      <c r="D2338">
        <v>701000002</v>
      </c>
      <c r="E2338" s="139">
        <v>45063</v>
      </c>
      <c r="F2338">
        <f t="shared" si="108"/>
        <v>5</v>
      </c>
      <c r="G2338" s="139">
        <v>45063</v>
      </c>
      <c r="H2338">
        <f t="shared" si="109"/>
        <v>16</v>
      </c>
      <c r="I2338" t="s">
        <v>2390</v>
      </c>
      <c r="J2338" t="str">
        <f>VLOOKUP(I2338,'C701- Recalculate'!$D$27:$D$751,1,0)</f>
        <v>069MPI1231080001</v>
      </c>
      <c r="K2338">
        <v>0</v>
      </c>
      <c r="L2338">
        <v>49424658</v>
      </c>
      <c r="M2338" s="138">
        <f t="shared" si="110"/>
        <v>-49424658</v>
      </c>
      <c r="N2338" t="s">
        <v>178</v>
      </c>
      <c r="P2338" t="s">
        <v>3839</v>
      </c>
      <c r="R2338" t="s">
        <v>3808</v>
      </c>
    </row>
    <row r="2339" spans="1:18" hidden="1">
      <c r="A2339">
        <v>2338</v>
      </c>
      <c r="B2339">
        <v>69</v>
      </c>
      <c r="D2339">
        <v>701000002</v>
      </c>
      <c r="E2339" s="139">
        <v>45063</v>
      </c>
      <c r="F2339">
        <f t="shared" si="108"/>
        <v>5</v>
      </c>
      <c r="G2339" s="139">
        <v>45063</v>
      </c>
      <c r="H2339">
        <f t="shared" si="109"/>
        <v>16</v>
      </c>
      <c r="I2339" t="s">
        <v>2436</v>
      </c>
      <c r="J2339" t="str">
        <f>VLOOKUP(I2339,'C701- Recalculate'!$D$27:$D$751,1,0)</f>
        <v>069MPI1231350002</v>
      </c>
      <c r="K2339">
        <v>0</v>
      </c>
      <c r="L2339">
        <v>26849315</v>
      </c>
      <c r="M2339" s="138">
        <f t="shared" si="110"/>
        <v>-26849315</v>
      </c>
      <c r="N2339" t="s">
        <v>178</v>
      </c>
      <c r="P2339" t="s">
        <v>3839</v>
      </c>
      <c r="R2339" t="s">
        <v>3808</v>
      </c>
    </row>
    <row r="2340" spans="1:18" hidden="1">
      <c r="A2340">
        <v>2339</v>
      </c>
      <c r="B2340">
        <v>69</v>
      </c>
      <c r="D2340">
        <v>701000002</v>
      </c>
      <c r="E2340" s="139">
        <v>45064</v>
      </c>
      <c r="F2340">
        <f t="shared" si="108"/>
        <v>5</v>
      </c>
      <c r="G2340" s="139">
        <v>45064</v>
      </c>
      <c r="H2340">
        <f t="shared" si="109"/>
        <v>16</v>
      </c>
      <c r="I2340" t="s">
        <v>2385</v>
      </c>
      <c r="J2340" t="str">
        <f>VLOOKUP(I2340,'C701- Recalculate'!$D$27:$D$751,1,0)</f>
        <v>069MPI1231080003</v>
      </c>
      <c r="K2340">
        <v>0</v>
      </c>
      <c r="L2340">
        <v>56164383</v>
      </c>
      <c r="M2340" s="138">
        <f t="shared" si="110"/>
        <v>-56164383</v>
      </c>
      <c r="N2340" t="s">
        <v>178</v>
      </c>
      <c r="P2340" t="s">
        <v>3839</v>
      </c>
      <c r="R2340" t="s">
        <v>3808</v>
      </c>
    </row>
    <row r="2341" spans="1:18" hidden="1">
      <c r="A2341">
        <v>2340</v>
      </c>
      <c r="B2341">
        <v>69</v>
      </c>
      <c r="D2341">
        <v>701000002</v>
      </c>
      <c r="E2341" s="139">
        <v>45093</v>
      </c>
      <c r="F2341">
        <f t="shared" si="108"/>
        <v>6</v>
      </c>
      <c r="G2341" s="139">
        <v>45093</v>
      </c>
      <c r="H2341">
        <f t="shared" si="109"/>
        <v>16</v>
      </c>
      <c r="I2341" t="s">
        <v>2423</v>
      </c>
      <c r="J2341" t="str">
        <f>VLOOKUP(I2341,'C701- Recalculate'!$D$27:$D$751,1,0)</f>
        <v>069MPI1231310001</v>
      </c>
      <c r="K2341">
        <v>0</v>
      </c>
      <c r="L2341">
        <v>44520548</v>
      </c>
      <c r="M2341" s="138">
        <f t="shared" si="110"/>
        <v>-44520548</v>
      </c>
      <c r="N2341" t="s">
        <v>178</v>
      </c>
      <c r="P2341" t="s">
        <v>3839</v>
      </c>
      <c r="R2341" t="s">
        <v>3808</v>
      </c>
    </row>
    <row r="2342" spans="1:18" hidden="1">
      <c r="A2342">
        <v>2341</v>
      </c>
      <c r="B2342">
        <v>69</v>
      </c>
      <c r="D2342">
        <v>701000002</v>
      </c>
      <c r="E2342" s="139">
        <v>45093</v>
      </c>
      <c r="F2342">
        <f t="shared" si="108"/>
        <v>6</v>
      </c>
      <c r="G2342" s="139">
        <v>45093</v>
      </c>
      <c r="H2342">
        <f t="shared" si="109"/>
        <v>16</v>
      </c>
      <c r="I2342" t="s">
        <v>2446</v>
      </c>
      <c r="J2342" t="str">
        <f>VLOOKUP(I2342,'C701- Recalculate'!$D$27:$D$751,1,0)</f>
        <v>069MPI1231370002</v>
      </c>
      <c r="K2342">
        <v>0</v>
      </c>
      <c r="L2342">
        <v>52602740</v>
      </c>
      <c r="M2342" s="138">
        <f t="shared" si="110"/>
        <v>-52602740</v>
      </c>
      <c r="N2342" t="s">
        <v>178</v>
      </c>
      <c r="P2342" t="s">
        <v>3839</v>
      </c>
      <c r="R2342" t="s">
        <v>3808</v>
      </c>
    </row>
    <row r="2343" spans="1:18" hidden="1">
      <c r="A2343">
        <v>2342</v>
      </c>
      <c r="B2343">
        <v>69</v>
      </c>
      <c r="D2343">
        <v>701000002</v>
      </c>
      <c r="E2343" s="139">
        <v>45096</v>
      </c>
      <c r="F2343">
        <f t="shared" si="108"/>
        <v>6</v>
      </c>
      <c r="G2343" s="139">
        <v>45096</v>
      </c>
      <c r="H2343">
        <f t="shared" si="109"/>
        <v>16</v>
      </c>
      <c r="I2343" t="s">
        <v>2404</v>
      </c>
      <c r="J2343" t="str">
        <f>VLOOKUP(I2343,'C701- Recalculate'!$D$27:$D$751,1,0)</f>
        <v>069MPI1231100002</v>
      </c>
      <c r="K2343">
        <v>0</v>
      </c>
      <c r="L2343">
        <v>138356165</v>
      </c>
      <c r="M2343" s="138">
        <f t="shared" si="110"/>
        <v>-138356165</v>
      </c>
      <c r="N2343" t="s">
        <v>178</v>
      </c>
      <c r="P2343" t="s">
        <v>3839</v>
      </c>
      <c r="R2343" t="s">
        <v>3808</v>
      </c>
    </row>
    <row r="2344" spans="1:18" hidden="1">
      <c r="A2344">
        <v>2343</v>
      </c>
      <c r="B2344">
        <v>69</v>
      </c>
      <c r="D2344">
        <v>701000002</v>
      </c>
      <c r="E2344" s="139">
        <v>45096</v>
      </c>
      <c r="F2344">
        <f t="shared" si="108"/>
        <v>6</v>
      </c>
      <c r="G2344" s="139">
        <v>45096</v>
      </c>
      <c r="H2344">
        <f t="shared" si="109"/>
        <v>16</v>
      </c>
      <c r="I2344" t="s">
        <v>2455</v>
      </c>
      <c r="J2344" t="str">
        <f>VLOOKUP(I2344,'C701- Recalculate'!$D$27:$D$751,1,0)</f>
        <v>069MPI1231430001</v>
      </c>
      <c r="K2344">
        <v>0</v>
      </c>
      <c r="L2344">
        <v>48219178</v>
      </c>
      <c r="M2344" s="138">
        <f t="shared" si="110"/>
        <v>-48219178</v>
      </c>
      <c r="N2344" t="s">
        <v>178</v>
      </c>
      <c r="P2344" t="s">
        <v>3839</v>
      </c>
      <c r="R2344" t="s">
        <v>3808</v>
      </c>
    </row>
    <row r="2345" spans="1:18" hidden="1">
      <c r="A2345">
        <v>2344</v>
      </c>
      <c r="B2345">
        <v>69</v>
      </c>
      <c r="D2345">
        <v>701000002</v>
      </c>
      <c r="E2345" s="139">
        <v>45096</v>
      </c>
      <c r="F2345">
        <f t="shared" si="108"/>
        <v>6</v>
      </c>
      <c r="G2345" s="139">
        <v>45096</v>
      </c>
      <c r="H2345">
        <f t="shared" si="109"/>
        <v>16</v>
      </c>
      <c r="I2345" t="s">
        <v>2455</v>
      </c>
      <c r="J2345" t="str">
        <f>VLOOKUP(I2345,'C701- Recalculate'!$D$27:$D$751,1,0)</f>
        <v>069MPI1231430001</v>
      </c>
      <c r="K2345">
        <v>0</v>
      </c>
      <c r="L2345">
        <v>96438356</v>
      </c>
      <c r="M2345" s="138">
        <f t="shared" si="110"/>
        <v>-96438356</v>
      </c>
      <c r="N2345" t="s">
        <v>178</v>
      </c>
      <c r="P2345" t="s">
        <v>3839</v>
      </c>
      <c r="R2345" t="s">
        <v>3808</v>
      </c>
    </row>
    <row r="2346" spans="1:18" hidden="1">
      <c r="A2346">
        <v>2345</v>
      </c>
      <c r="B2346">
        <v>69</v>
      </c>
      <c r="D2346">
        <v>701000002</v>
      </c>
      <c r="E2346" s="139">
        <v>45079</v>
      </c>
      <c r="F2346">
        <f t="shared" si="108"/>
        <v>6</v>
      </c>
      <c r="G2346" s="139">
        <v>45079</v>
      </c>
      <c r="H2346">
        <f t="shared" si="109"/>
        <v>16</v>
      </c>
      <c r="I2346" t="s">
        <v>2393</v>
      </c>
      <c r="J2346" t="str">
        <f>VLOOKUP(I2346,'C701- Recalculate'!$D$27:$D$751,1,0)</f>
        <v>069MPI1231080002</v>
      </c>
      <c r="K2346">
        <v>0</v>
      </c>
      <c r="L2346">
        <v>62904109</v>
      </c>
      <c r="M2346" s="138">
        <f t="shared" si="110"/>
        <v>-62904109</v>
      </c>
      <c r="N2346" t="s">
        <v>178</v>
      </c>
      <c r="P2346" t="s">
        <v>3839</v>
      </c>
      <c r="R2346" t="s">
        <v>3808</v>
      </c>
    </row>
    <row r="2347" spans="1:18" hidden="1">
      <c r="A2347">
        <v>2346</v>
      </c>
      <c r="B2347">
        <v>69</v>
      </c>
      <c r="D2347">
        <v>701000002</v>
      </c>
      <c r="E2347" s="139">
        <v>45079</v>
      </c>
      <c r="F2347">
        <f t="shared" si="108"/>
        <v>6</v>
      </c>
      <c r="G2347" s="139">
        <v>45079</v>
      </c>
      <c r="H2347">
        <f t="shared" si="109"/>
        <v>16</v>
      </c>
      <c r="I2347" t="s">
        <v>2449</v>
      </c>
      <c r="J2347" t="str">
        <f>VLOOKUP(I2347,'C701- Recalculate'!$D$27:$D$751,1,0)</f>
        <v>069MPI1231390003</v>
      </c>
      <c r="K2347">
        <v>0</v>
      </c>
      <c r="L2347">
        <v>54246575</v>
      </c>
      <c r="M2347" s="138">
        <f t="shared" si="110"/>
        <v>-54246575</v>
      </c>
      <c r="N2347" t="s">
        <v>178</v>
      </c>
      <c r="P2347" t="s">
        <v>3839</v>
      </c>
      <c r="R2347" t="s">
        <v>3808</v>
      </c>
    </row>
    <row r="2348" spans="1:18" hidden="1">
      <c r="A2348">
        <v>2347</v>
      </c>
      <c r="B2348">
        <v>69</v>
      </c>
      <c r="D2348">
        <v>701000002</v>
      </c>
      <c r="E2348" s="139">
        <v>45097</v>
      </c>
      <c r="F2348">
        <f t="shared" si="108"/>
        <v>6</v>
      </c>
      <c r="G2348" s="139">
        <v>45097</v>
      </c>
      <c r="H2348">
        <f t="shared" si="109"/>
        <v>16</v>
      </c>
      <c r="I2348" t="s">
        <v>2390</v>
      </c>
      <c r="J2348" t="str">
        <f>VLOOKUP(I2348,'C701- Recalculate'!$D$27:$D$751,1,0)</f>
        <v>069MPI1231080001</v>
      </c>
      <c r="K2348">
        <v>0</v>
      </c>
      <c r="L2348">
        <v>49424657</v>
      </c>
      <c r="M2348" s="138">
        <f t="shared" si="110"/>
        <v>-49424657</v>
      </c>
      <c r="N2348" t="s">
        <v>178</v>
      </c>
      <c r="P2348" t="s">
        <v>3839</v>
      </c>
      <c r="R2348" t="s">
        <v>3808</v>
      </c>
    </row>
    <row r="2349" spans="1:18" hidden="1">
      <c r="A2349">
        <v>2348</v>
      </c>
      <c r="B2349">
        <v>69</v>
      </c>
      <c r="D2349">
        <v>701000002</v>
      </c>
      <c r="E2349" s="139">
        <v>45097</v>
      </c>
      <c r="F2349">
        <f t="shared" si="108"/>
        <v>6</v>
      </c>
      <c r="G2349" s="139">
        <v>45097</v>
      </c>
      <c r="H2349">
        <f t="shared" si="109"/>
        <v>16</v>
      </c>
      <c r="I2349" t="s">
        <v>2423</v>
      </c>
      <c r="J2349" t="str">
        <f>VLOOKUP(I2349,'C701- Recalculate'!$D$27:$D$751,1,0)</f>
        <v>069MPI1231310001</v>
      </c>
      <c r="K2349">
        <v>0</v>
      </c>
      <c r="L2349">
        <v>44520548</v>
      </c>
      <c r="M2349" s="138">
        <f t="shared" si="110"/>
        <v>-44520548</v>
      </c>
      <c r="N2349" t="s">
        <v>178</v>
      </c>
      <c r="P2349" t="s">
        <v>3839</v>
      </c>
      <c r="R2349" t="s">
        <v>3808</v>
      </c>
    </row>
    <row r="2350" spans="1:18" hidden="1">
      <c r="A2350">
        <v>2349</v>
      </c>
      <c r="B2350">
        <v>69</v>
      </c>
      <c r="D2350">
        <v>701000002</v>
      </c>
      <c r="E2350" s="139">
        <v>45098</v>
      </c>
      <c r="F2350">
        <f t="shared" si="108"/>
        <v>6</v>
      </c>
      <c r="G2350" s="139">
        <v>45098</v>
      </c>
      <c r="H2350">
        <f t="shared" si="109"/>
        <v>16</v>
      </c>
      <c r="I2350" t="s">
        <v>2416</v>
      </c>
      <c r="J2350" t="str">
        <f>VLOOKUP(I2350,'C701- Recalculate'!$D$27:$D$751,1,0)</f>
        <v>069MPI1231140001</v>
      </c>
      <c r="K2350">
        <v>0</v>
      </c>
      <c r="L2350">
        <v>56438356</v>
      </c>
      <c r="M2350" s="138">
        <f t="shared" si="110"/>
        <v>-56438356</v>
      </c>
      <c r="N2350" t="s">
        <v>178</v>
      </c>
      <c r="P2350" t="s">
        <v>3839</v>
      </c>
      <c r="R2350" t="s">
        <v>3808</v>
      </c>
    </row>
    <row r="2351" spans="1:18" hidden="1">
      <c r="A2351">
        <v>2350</v>
      </c>
      <c r="B2351">
        <v>69</v>
      </c>
      <c r="D2351">
        <v>701000002</v>
      </c>
      <c r="E2351" s="139">
        <v>45098</v>
      </c>
      <c r="F2351">
        <f t="shared" si="108"/>
        <v>6</v>
      </c>
      <c r="G2351" s="139">
        <v>45098</v>
      </c>
      <c r="H2351">
        <f t="shared" si="109"/>
        <v>16</v>
      </c>
      <c r="I2351" t="s">
        <v>2446</v>
      </c>
      <c r="J2351" t="str">
        <f>VLOOKUP(I2351,'C701- Recalculate'!$D$27:$D$751,1,0)</f>
        <v>069MPI1231370002</v>
      </c>
      <c r="K2351">
        <v>0</v>
      </c>
      <c r="L2351">
        <v>52602740</v>
      </c>
      <c r="M2351" s="138">
        <f t="shared" si="110"/>
        <v>-52602740</v>
      </c>
      <c r="N2351" t="s">
        <v>178</v>
      </c>
      <c r="P2351" t="s">
        <v>3839</v>
      </c>
      <c r="R2351" t="s">
        <v>3808</v>
      </c>
    </row>
    <row r="2352" spans="1:18" hidden="1">
      <c r="A2352">
        <v>2351</v>
      </c>
      <c r="B2352">
        <v>69</v>
      </c>
      <c r="D2352">
        <v>701000002</v>
      </c>
      <c r="E2352" s="139">
        <v>45099</v>
      </c>
      <c r="F2352">
        <f t="shared" si="108"/>
        <v>6</v>
      </c>
      <c r="G2352" s="139">
        <v>45099</v>
      </c>
      <c r="H2352">
        <f t="shared" si="109"/>
        <v>16</v>
      </c>
      <c r="I2352" t="s">
        <v>2471</v>
      </c>
      <c r="J2352" t="str">
        <f>VLOOKUP(I2352,'C701- Recalculate'!$D$27:$D$751,1,0)</f>
        <v>069MPI1231730003</v>
      </c>
      <c r="K2352">
        <v>0</v>
      </c>
      <c r="L2352">
        <v>6575342</v>
      </c>
      <c r="M2352" s="138">
        <f t="shared" si="110"/>
        <v>-6575342</v>
      </c>
      <c r="N2352" t="s">
        <v>178</v>
      </c>
      <c r="P2352" t="s">
        <v>3839</v>
      </c>
      <c r="R2352" t="s">
        <v>3808</v>
      </c>
    </row>
    <row r="2353" spans="1:18" hidden="1">
      <c r="A2353">
        <v>2352</v>
      </c>
      <c r="B2353">
        <v>69</v>
      </c>
      <c r="D2353">
        <v>701000002</v>
      </c>
      <c r="E2353" s="139">
        <v>45100</v>
      </c>
      <c r="F2353">
        <f t="shared" si="108"/>
        <v>6</v>
      </c>
      <c r="G2353" s="139">
        <v>45100</v>
      </c>
      <c r="H2353">
        <f t="shared" si="109"/>
        <v>16</v>
      </c>
      <c r="I2353" t="s">
        <v>2426</v>
      </c>
      <c r="J2353" t="str">
        <f>VLOOKUP(I2353,'C701- Recalculate'!$D$27:$D$751,1,0)</f>
        <v>069MPI1231310002</v>
      </c>
      <c r="K2353">
        <v>0</v>
      </c>
      <c r="L2353">
        <v>44520548</v>
      </c>
      <c r="M2353" s="138">
        <f t="shared" si="110"/>
        <v>-44520548</v>
      </c>
      <c r="N2353" t="s">
        <v>178</v>
      </c>
      <c r="P2353" t="s">
        <v>3839</v>
      </c>
      <c r="R2353" t="s">
        <v>3808</v>
      </c>
    </row>
    <row r="2354" spans="1:18" hidden="1">
      <c r="A2354">
        <v>2353</v>
      </c>
      <c r="B2354">
        <v>69</v>
      </c>
      <c r="D2354">
        <v>701000002</v>
      </c>
      <c r="E2354" s="139">
        <v>45103</v>
      </c>
      <c r="F2354">
        <f t="shared" si="108"/>
        <v>6</v>
      </c>
      <c r="G2354" s="139">
        <v>45103</v>
      </c>
      <c r="H2354">
        <f t="shared" si="109"/>
        <v>16</v>
      </c>
      <c r="I2354" t="s">
        <v>2393</v>
      </c>
      <c r="J2354" t="str">
        <f>VLOOKUP(I2354,'C701- Recalculate'!$D$27:$D$751,1,0)</f>
        <v>069MPI1231080002</v>
      </c>
      <c r="K2354">
        <v>0</v>
      </c>
      <c r="L2354">
        <v>62904109</v>
      </c>
      <c r="M2354" s="138">
        <f t="shared" si="110"/>
        <v>-62904109</v>
      </c>
      <c r="N2354" t="s">
        <v>178</v>
      </c>
      <c r="P2354" t="s">
        <v>3839</v>
      </c>
      <c r="R2354" t="s">
        <v>3808</v>
      </c>
    </row>
    <row r="2355" spans="1:18" hidden="1">
      <c r="A2355">
        <v>2354</v>
      </c>
      <c r="B2355">
        <v>69</v>
      </c>
      <c r="D2355">
        <v>701000002</v>
      </c>
      <c r="E2355" s="139">
        <v>45103</v>
      </c>
      <c r="F2355">
        <f t="shared" si="108"/>
        <v>6</v>
      </c>
      <c r="G2355" s="139">
        <v>45103</v>
      </c>
      <c r="H2355">
        <f t="shared" si="109"/>
        <v>16</v>
      </c>
      <c r="I2355" t="s">
        <v>2443</v>
      </c>
      <c r="J2355" t="str">
        <f>VLOOKUP(I2355,'C701- Recalculate'!$D$27:$D$751,1,0)</f>
        <v>069MPI1231370001</v>
      </c>
      <c r="K2355">
        <v>0</v>
      </c>
      <c r="L2355">
        <v>35068493</v>
      </c>
      <c r="M2355" s="138">
        <f t="shared" si="110"/>
        <v>-35068493</v>
      </c>
      <c r="N2355" t="s">
        <v>178</v>
      </c>
      <c r="P2355" t="s">
        <v>3839</v>
      </c>
      <c r="R2355" t="s">
        <v>3808</v>
      </c>
    </row>
    <row r="2356" spans="1:18" hidden="1">
      <c r="A2356">
        <v>2355</v>
      </c>
      <c r="B2356">
        <v>69</v>
      </c>
      <c r="D2356">
        <v>701000002</v>
      </c>
      <c r="E2356" s="139">
        <v>45105</v>
      </c>
      <c r="F2356">
        <f t="shared" si="108"/>
        <v>6</v>
      </c>
      <c r="G2356" s="139">
        <v>45105</v>
      </c>
      <c r="H2356">
        <f t="shared" si="109"/>
        <v>16</v>
      </c>
      <c r="I2356" t="s">
        <v>2404</v>
      </c>
      <c r="J2356" t="str">
        <f>VLOOKUP(I2356,'C701- Recalculate'!$D$27:$D$751,1,0)</f>
        <v>069MPI1231100002</v>
      </c>
      <c r="K2356">
        <v>0</v>
      </c>
      <c r="L2356">
        <v>69178082</v>
      </c>
      <c r="M2356" s="138">
        <f t="shared" si="110"/>
        <v>-69178082</v>
      </c>
      <c r="N2356" t="s">
        <v>178</v>
      </c>
      <c r="P2356" t="s">
        <v>3839</v>
      </c>
      <c r="R2356" t="s">
        <v>3808</v>
      </c>
    </row>
    <row r="2357" spans="1:18" hidden="1">
      <c r="A2357">
        <v>2356</v>
      </c>
      <c r="B2357">
        <v>69</v>
      </c>
      <c r="D2357">
        <v>701000002</v>
      </c>
      <c r="E2357" s="139">
        <v>45106</v>
      </c>
      <c r="F2357">
        <f t="shared" si="108"/>
        <v>6</v>
      </c>
      <c r="G2357" s="139">
        <v>45106</v>
      </c>
      <c r="H2357">
        <f t="shared" si="109"/>
        <v>16</v>
      </c>
      <c r="I2357" t="s">
        <v>2404</v>
      </c>
      <c r="J2357" t="str">
        <f>VLOOKUP(I2357,'C701- Recalculate'!$D$27:$D$751,1,0)</f>
        <v>069MPI1231100002</v>
      </c>
      <c r="K2357">
        <v>0</v>
      </c>
      <c r="L2357">
        <v>69178083</v>
      </c>
      <c r="M2357" s="138">
        <f t="shared" si="110"/>
        <v>-69178083</v>
      </c>
      <c r="N2357" t="s">
        <v>178</v>
      </c>
      <c r="P2357" t="s">
        <v>3839</v>
      </c>
      <c r="R2357" t="s">
        <v>3808</v>
      </c>
    </row>
    <row r="2358" spans="1:18" hidden="1">
      <c r="A2358">
        <v>2357</v>
      </c>
      <c r="B2358">
        <v>69</v>
      </c>
      <c r="D2358">
        <v>701000002</v>
      </c>
      <c r="E2358" s="139">
        <v>45106</v>
      </c>
      <c r="F2358">
        <f t="shared" si="108"/>
        <v>6</v>
      </c>
      <c r="G2358" s="139">
        <v>45106</v>
      </c>
      <c r="H2358">
        <f t="shared" si="109"/>
        <v>16</v>
      </c>
      <c r="I2358" t="s">
        <v>2423</v>
      </c>
      <c r="J2358" t="str">
        <f>VLOOKUP(I2358,'C701- Recalculate'!$D$27:$D$751,1,0)</f>
        <v>069MPI1231310001</v>
      </c>
      <c r="K2358">
        <v>0</v>
      </c>
      <c r="L2358">
        <v>44520548</v>
      </c>
      <c r="M2358" s="138">
        <f t="shared" si="110"/>
        <v>-44520548</v>
      </c>
      <c r="N2358" t="s">
        <v>178</v>
      </c>
      <c r="P2358" t="s">
        <v>3839</v>
      </c>
      <c r="R2358" t="s">
        <v>3808</v>
      </c>
    </row>
    <row r="2359" spans="1:18" hidden="1">
      <c r="A2359">
        <v>2358</v>
      </c>
      <c r="B2359">
        <v>69</v>
      </c>
      <c r="D2359">
        <v>701000002</v>
      </c>
      <c r="E2359" s="139">
        <v>45106</v>
      </c>
      <c r="F2359">
        <f t="shared" si="108"/>
        <v>6</v>
      </c>
      <c r="G2359" s="139">
        <v>45106</v>
      </c>
      <c r="H2359">
        <f t="shared" si="109"/>
        <v>16</v>
      </c>
      <c r="I2359" t="s">
        <v>2481</v>
      </c>
      <c r="J2359" t="str">
        <f>VLOOKUP(I2359,'C701- Recalculate'!$D$27:$D$751,1,0)</f>
        <v>069MPI1231770002</v>
      </c>
      <c r="K2359">
        <v>0</v>
      </c>
      <c r="L2359">
        <v>8630137</v>
      </c>
      <c r="M2359" s="138">
        <f t="shared" si="110"/>
        <v>-8630137</v>
      </c>
      <c r="N2359" t="s">
        <v>178</v>
      </c>
      <c r="P2359" t="s">
        <v>3839</v>
      </c>
      <c r="R2359" t="s">
        <v>3808</v>
      </c>
    </row>
    <row r="2360" spans="1:18" hidden="1">
      <c r="A2360">
        <v>2359</v>
      </c>
      <c r="B2360">
        <v>69</v>
      </c>
      <c r="D2360">
        <v>701000002</v>
      </c>
      <c r="E2360" s="139">
        <v>45106</v>
      </c>
      <c r="F2360">
        <f t="shared" si="108"/>
        <v>6</v>
      </c>
      <c r="G2360" s="139">
        <v>45106</v>
      </c>
      <c r="H2360">
        <f t="shared" si="109"/>
        <v>16</v>
      </c>
      <c r="I2360" t="s">
        <v>2484</v>
      </c>
      <c r="J2360" t="str">
        <f>VLOOKUP(I2360,'C701- Recalculate'!$D$27:$D$751,1,0)</f>
        <v>069MPI1231770003</v>
      </c>
      <c r="K2360">
        <v>0</v>
      </c>
      <c r="L2360">
        <v>8219178</v>
      </c>
      <c r="M2360" s="138">
        <f t="shared" si="110"/>
        <v>-8219178</v>
      </c>
      <c r="N2360" t="s">
        <v>178</v>
      </c>
      <c r="P2360" t="s">
        <v>3839</v>
      </c>
      <c r="R2360" t="s">
        <v>3808</v>
      </c>
    </row>
    <row r="2361" spans="1:18" hidden="1">
      <c r="A2361">
        <v>2360</v>
      </c>
      <c r="B2361">
        <v>69</v>
      </c>
      <c r="D2361">
        <v>701000002</v>
      </c>
      <c r="E2361" s="139">
        <v>45107</v>
      </c>
      <c r="F2361">
        <f t="shared" si="108"/>
        <v>6</v>
      </c>
      <c r="G2361" s="139">
        <v>45107</v>
      </c>
      <c r="H2361">
        <f t="shared" si="109"/>
        <v>16</v>
      </c>
      <c r="I2361" t="s">
        <v>2511</v>
      </c>
      <c r="J2361" t="str">
        <f>VLOOKUP(I2361,'C701- Recalculate'!$D$27:$D$751,1,0)</f>
        <v>069MPI1231810003</v>
      </c>
      <c r="K2361">
        <v>0</v>
      </c>
      <c r="L2361">
        <v>5479452</v>
      </c>
      <c r="M2361" s="138">
        <f t="shared" si="110"/>
        <v>-5479452</v>
      </c>
      <c r="N2361" t="s">
        <v>178</v>
      </c>
      <c r="P2361" t="s">
        <v>3839</v>
      </c>
      <c r="R2361" t="s">
        <v>3808</v>
      </c>
    </row>
    <row r="2362" spans="1:18" hidden="1">
      <c r="A2362">
        <v>2361</v>
      </c>
      <c r="B2362">
        <v>69</v>
      </c>
      <c r="D2362">
        <v>701000002</v>
      </c>
      <c r="E2362" s="139">
        <v>45082</v>
      </c>
      <c r="F2362">
        <f t="shared" si="108"/>
        <v>6</v>
      </c>
      <c r="G2362" s="139">
        <v>45082</v>
      </c>
      <c r="H2362">
        <f t="shared" si="109"/>
        <v>16</v>
      </c>
      <c r="I2362" t="s">
        <v>2396</v>
      </c>
      <c r="J2362" t="str">
        <f>VLOOKUP(I2362,'C701- Recalculate'!$D$27:$D$751,1,0)</f>
        <v>069MPI1231080004</v>
      </c>
      <c r="K2362">
        <v>0</v>
      </c>
      <c r="L2362">
        <v>55479452</v>
      </c>
      <c r="M2362" s="138">
        <f t="shared" si="110"/>
        <v>-55479452</v>
      </c>
      <c r="N2362" t="s">
        <v>178</v>
      </c>
      <c r="P2362" t="s">
        <v>3839</v>
      </c>
      <c r="R2362" t="s">
        <v>3808</v>
      </c>
    </row>
    <row r="2363" spans="1:18" hidden="1">
      <c r="A2363">
        <v>2362</v>
      </c>
      <c r="B2363">
        <v>69</v>
      </c>
      <c r="D2363">
        <v>701000002</v>
      </c>
      <c r="E2363" s="139">
        <v>45082</v>
      </c>
      <c r="F2363">
        <f t="shared" si="108"/>
        <v>6</v>
      </c>
      <c r="G2363" s="139">
        <v>45082</v>
      </c>
      <c r="H2363">
        <f t="shared" si="109"/>
        <v>16</v>
      </c>
      <c r="I2363" t="s">
        <v>2423</v>
      </c>
      <c r="J2363" t="str">
        <f>VLOOKUP(I2363,'C701- Recalculate'!$D$27:$D$751,1,0)</f>
        <v>069MPI1231310001</v>
      </c>
      <c r="K2363">
        <v>0</v>
      </c>
      <c r="L2363">
        <v>89041096</v>
      </c>
      <c r="M2363" s="138">
        <f t="shared" si="110"/>
        <v>-89041096</v>
      </c>
      <c r="N2363" t="s">
        <v>178</v>
      </c>
      <c r="P2363" t="s">
        <v>3839</v>
      </c>
      <c r="R2363" t="s">
        <v>3808</v>
      </c>
    </row>
    <row r="2364" spans="1:18" hidden="1">
      <c r="A2364">
        <v>2363</v>
      </c>
      <c r="B2364">
        <v>69</v>
      </c>
      <c r="D2364">
        <v>701000002</v>
      </c>
      <c r="E2364" s="139">
        <v>45082</v>
      </c>
      <c r="F2364">
        <f t="shared" si="108"/>
        <v>6</v>
      </c>
      <c r="G2364" s="139">
        <v>45082</v>
      </c>
      <c r="H2364">
        <f t="shared" si="109"/>
        <v>16</v>
      </c>
      <c r="I2364" t="s">
        <v>2443</v>
      </c>
      <c r="J2364" t="str">
        <f>VLOOKUP(I2364,'C701- Recalculate'!$D$27:$D$751,1,0)</f>
        <v>069MPI1231370001</v>
      </c>
      <c r="K2364">
        <v>0</v>
      </c>
      <c r="L2364">
        <v>35068493</v>
      </c>
      <c r="M2364" s="138">
        <f t="shared" si="110"/>
        <v>-35068493</v>
      </c>
      <c r="N2364" t="s">
        <v>178</v>
      </c>
      <c r="P2364" t="s">
        <v>3839</v>
      </c>
      <c r="R2364" t="s">
        <v>3808</v>
      </c>
    </row>
    <row r="2365" spans="1:18" hidden="1">
      <c r="A2365">
        <v>2364</v>
      </c>
      <c r="B2365">
        <v>69</v>
      </c>
      <c r="D2365">
        <v>701000002</v>
      </c>
      <c r="E2365" s="139">
        <v>45083</v>
      </c>
      <c r="F2365">
        <f t="shared" si="108"/>
        <v>6</v>
      </c>
      <c r="G2365" s="139">
        <v>45083</v>
      </c>
      <c r="H2365">
        <f t="shared" si="109"/>
        <v>16</v>
      </c>
      <c r="I2365" t="s">
        <v>2385</v>
      </c>
      <c r="J2365" t="str">
        <f>VLOOKUP(I2365,'C701- Recalculate'!$D$27:$D$751,1,0)</f>
        <v>069MPI1231080003</v>
      </c>
      <c r="K2365">
        <v>0</v>
      </c>
      <c r="L2365">
        <v>56164383</v>
      </c>
      <c r="M2365" s="138">
        <f t="shared" si="110"/>
        <v>-56164383</v>
      </c>
      <c r="N2365" t="s">
        <v>178</v>
      </c>
      <c r="P2365" t="s">
        <v>3839</v>
      </c>
      <c r="R2365" t="s">
        <v>3808</v>
      </c>
    </row>
    <row r="2366" spans="1:18" hidden="1">
      <c r="A2366">
        <v>2365</v>
      </c>
      <c r="B2366">
        <v>69</v>
      </c>
      <c r="D2366">
        <v>701000002</v>
      </c>
      <c r="E2366" s="139">
        <v>45083</v>
      </c>
      <c r="F2366">
        <f t="shared" si="108"/>
        <v>6</v>
      </c>
      <c r="G2366" s="139">
        <v>45083</v>
      </c>
      <c r="H2366">
        <f t="shared" si="109"/>
        <v>16</v>
      </c>
      <c r="I2366" t="s">
        <v>2408</v>
      </c>
      <c r="J2366" t="str">
        <f>VLOOKUP(I2366,'C701- Recalculate'!$D$27:$D$751,1,0)</f>
        <v>069MPI1231100001</v>
      </c>
      <c r="K2366">
        <v>0</v>
      </c>
      <c r="L2366">
        <v>70547945</v>
      </c>
      <c r="M2366" s="138">
        <f t="shared" si="110"/>
        <v>-70547945</v>
      </c>
      <c r="N2366" t="s">
        <v>178</v>
      </c>
      <c r="P2366" t="s">
        <v>3839</v>
      </c>
      <c r="R2366" t="s">
        <v>3808</v>
      </c>
    </row>
    <row r="2367" spans="1:18" hidden="1">
      <c r="A2367">
        <v>2366</v>
      </c>
      <c r="B2367">
        <v>69</v>
      </c>
      <c r="D2367">
        <v>701000002</v>
      </c>
      <c r="E2367" s="139">
        <v>45083</v>
      </c>
      <c r="F2367">
        <f t="shared" si="108"/>
        <v>6</v>
      </c>
      <c r="G2367" s="139">
        <v>45083</v>
      </c>
      <c r="H2367">
        <f t="shared" si="109"/>
        <v>16</v>
      </c>
      <c r="I2367" t="s">
        <v>2423</v>
      </c>
      <c r="J2367" t="str">
        <f>VLOOKUP(I2367,'C701- Recalculate'!$D$27:$D$751,1,0)</f>
        <v>069MPI1231310001</v>
      </c>
      <c r="K2367">
        <v>0</v>
      </c>
      <c r="L2367">
        <v>44520548</v>
      </c>
      <c r="M2367" s="138">
        <f t="shared" si="110"/>
        <v>-44520548</v>
      </c>
      <c r="N2367" t="s">
        <v>178</v>
      </c>
      <c r="P2367" t="s">
        <v>3839</v>
      </c>
      <c r="R2367" t="s">
        <v>3808</v>
      </c>
    </row>
    <row r="2368" spans="1:18" hidden="1">
      <c r="A2368">
        <v>2367</v>
      </c>
      <c r="B2368">
        <v>69</v>
      </c>
      <c r="D2368">
        <v>701000002</v>
      </c>
      <c r="E2368" s="139">
        <v>45084</v>
      </c>
      <c r="F2368">
        <f t="shared" si="108"/>
        <v>6</v>
      </c>
      <c r="G2368" s="139">
        <v>45084</v>
      </c>
      <c r="H2368">
        <f t="shared" si="109"/>
        <v>16</v>
      </c>
      <c r="I2368" t="s">
        <v>2390</v>
      </c>
      <c r="J2368" t="str">
        <f>VLOOKUP(I2368,'C701- Recalculate'!$D$27:$D$751,1,0)</f>
        <v>069MPI1231080001</v>
      </c>
      <c r="K2368">
        <v>0</v>
      </c>
      <c r="L2368">
        <v>49424657</v>
      </c>
      <c r="M2368" s="138">
        <f t="shared" si="110"/>
        <v>-49424657</v>
      </c>
      <c r="N2368" t="s">
        <v>178</v>
      </c>
      <c r="P2368" t="s">
        <v>3839</v>
      </c>
      <c r="R2368" t="s">
        <v>3808</v>
      </c>
    </row>
    <row r="2369" spans="1:20" hidden="1">
      <c r="A2369">
        <v>2368</v>
      </c>
      <c r="B2369">
        <v>69</v>
      </c>
      <c r="D2369">
        <v>701000002</v>
      </c>
      <c r="E2369" s="139">
        <v>45084</v>
      </c>
      <c r="F2369">
        <f t="shared" si="108"/>
        <v>6</v>
      </c>
      <c r="G2369" s="139">
        <v>45084</v>
      </c>
      <c r="H2369">
        <f t="shared" si="109"/>
        <v>16</v>
      </c>
      <c r="I2369" t="s">
        <v>2396</v>
      </c>
      <c r="J2369" t="str">
        <f>VLOOKUP(I2369,'C701- Recalculate'!$D$27:$D$751,1,0)</f>
        <v>069MPI1231080004</v>
      </c>
      <c r="K2369">
        <v>0</v>
      </c>
      <c r="L2369">
        <v>55479452</v>
      </c>
      <c r="M2369" s="138">
        <f t="shared" si="110"/>
        <v>-55479452</v>
      </c>
      <c r="N2369" t="s">
        <v>178</v>
      </c>
      <c r="P2369" t="s">
        <v>3839</v>
      </c>
      <c r="R2369" t="s">
        <v>3808</v>
      </c>
    </row>
    <row r="2370" spans="1:20" hidden="1">
      <c r="A2370">
        <v>2369</v>
      </c>
      <c r="B2370">
        <v>69</v>
      </c>
      <c r="D2370">
        <v>701000002</v>
      </c>
      <c r="E2370" s="139">
        <v>45084</v>
      </c>
      <c r="F2370">
        <f t="shared" si="108"/>
        <v>6</v>
      </c>
      <c r="G2370" s="139">
        <v>45084</v>
      </c>
      <c r="H2370">
        <f t="shared" si="109"/>
        <v>16</v>
      </c>
      <c r="I2370" t="s">
        <v>2426</v>
      </c>
      <c r="J2370" t="str">
        <f>VLOOKUP(I2370,'C701- Recalculate'!$D$27:$D$751,1,0)</f>
        <v>069MPI1231310002</v>
      </c>
      <c r="K2370">
        <v>0</v>
      </c>
      <c r="L2370">
        <v>44520547</v>
      </c>
      <c r="M2370" s="138">
        <f t="shared" si="110"/>
        <v>-44520547</v>
      </c>
      <c r="N2370" t="s">
        <v>178</v>
      </c>
      <c r="P2370" t="s">
        <v>3839</v>
      </c>
      <c r="R2370" t="s">
        <v>3808</v>
      </c>
    </row>
    <row r="2371" spans="1:20" hidden="1">
      <c r="A2371">
        <v>2370</v>
      </c>
      <c r="B2371">
        <v>69</v>
      </c>
      <c r="D2371">
        <v>701000002</v>
      </c>
      <c r="E2371" s="139">
        <v>45085</v>
      </c>
      <c r="F2371">
        <f t="shared" ref="F2371:F2434" si="111">MONTH(E2371)</f>
        <v>6</v>
      </c>
      <c r="G2371" s="139">
        <v>45085</v>
      </c>
      <c r="H2371">
        <f t="shared" ref="H2371:H2434" si="112">LEN(I2371)</f>
        <v>16</v>
      </c>
      <c r="I2371" t="s">
        <v>2446</v>
      </c>
      <c r="J2371" t="str">
        <f>VLOOKUP(I2371,'C701- Recalculate'!$D$27:$D$751,1,0)</f>
        <v>069MPI1231370002</v>
      </c>
      <c r="K2371">
        <v>0</v>
      </c>
      <c r="L2371">
        <v>52602740</v>
      </c>
      <c r="M2371" s="138">
        <f t="shared" ref="M2371:M2434" si="113">K2371-L2371</f>
        <v>-52602740</v>
      </c>
      <c r="N2371" t="s">
        <v>178</v>
      </c>
      <c r="P2371" t="s">
        <v>3839</v>
      </c>
      <c r="R2371" t="s">
        <v>3808</v>
      </c>
    </row>
    <row r="2372" spans="1:20" hidden="1">
      <c r="A2372">
        <v>2371</v>
      </c>
      <c r="B2372">
        <v>69</v>
      </c>
      <c r="D2372">
        <v>701000002</v>
      </c>
      <c r="E2372" s="139">
        <v>45086</v>
      </c>
      <c r="F2372">
        <f t="shared" si="111"/>
        <v>6</v>
      </c>
      <c r="G2372" s="139">
        <v>45086</v>
      </c>
      <c r="H2372">
        <f t="shared" si="112"/>
        <v>16</v>
      </c>
      <c r="I2372" t="s">
        <v>2443</v>
      </c>
      <c r="J2372" t="str">
        <f>VLOOKUP(I2372,'C701- Recalculate'!$D$27:$D$751,1,0)</f>
        <v>069MPI1231370001</v>
      </c>
      <c r="K2372">
        <v>0</v>
      </c>
      <c r="L2372">
        <v>35068494</v>
      </c>
      <c r="M2372" s="138">
        <f t="shared" si="113"/>
        <v>-35068494</v>
      </c>
      <c r="N2372" t="s">
        <v>178</v>
      </c>
      <c r="P2372" t="s">
        <v>3839</v>
      </c>
      <c r="R2372" t="s">
        <v>3808</v>
      </c>
    </row>
    <row r="2373" spans="1:20" hidden="1">
      <c r="A2373">
        <v>2372</v>
      </c>
      <c r="B2373">
        <v>69</v>
      </c>
      <c r="D2373">
        <v>701000002</v>
      </c>
      <c r="E2373" s="139">
        <v>45086</v>
      </c>
      <c r="F2373">
        <f t="shared" si="111"/>
        <v>6</v>
      </c>
      <c r="G2373" s="139">
        <v>45086</v>
      </c>
      <c r="H2373">
        <f t="shared" si="112"/>
        <v>16</v>
      </c>
      <c r="I2373" t="s">
        <v>2455</v>
      </c>
      <c r="J2373" t="str">
        <f>VLOOKUP(I2373,'C701- Recalculate'!$D$27:$D$751,1,0)</f>
        <v>069MPI1231430001</v>
      </c>
      <c r="K2373">
        <v>0</v>
      </c>
      <c r="L2373">
        <v>48219178</v>
      </c>
      <c r="M2373" s="138">
        <f t="shared" si="113"/>
        <v>-48219178</v>
      </c>
      <c r="N2373" t="s">
        <v>178</v>
      </c>
      <c r="P2373" t="s">
        <v>3839</v>
      </c>
      <c r="R2373" t="s">
        <v>3808</v>
      </c>
    </row>
    <row r="2374" spans="1:20" hidden="1">
      <c r="A2374">
        <v>2373</v>
      </c>
      <c r="B2374">
        <v>72</v>
      </c>
      <c r="D2374">
        <v>701000001</v>
      </c>
      <c r="E2374" s="139">
        <v>45104</v>
      </c>
      <c r="F2374">
        <f t="shared" si="111"/>
        <v>6</v>
      </c>
      <c r="G2374" s="139">
        <v>45104</v>
      </c>
      <c r="H2374">
        <f t="shared" si="112"/>
        <v>16</v>
      </c>
      <c r="I2374" s="139" t="s">
        <v>3989</v>
      </c>
      <c r="J2374" t="e">
        <f>VLOOKUP(I2374,'C701- Recalculate'!$D$27:$D$751,1,0)</f>
        <v>#N/A</v>
      </c>
      <c r="K2374">
        <v>0</v>
      </c>
      <c r="L2374">
        <v>826900</v>
      </c>
      <c r="M2374" s="138">
        <f t="shared" si="113"/>
        <v>-826900</v>
      </c>
      <c r="N2374" t="s">
        <v>178</v>
      </c>
      <c r="P2374" t="s">
        <v>3984</v>
      </c>
      <c r="R2374" t="s">
        <v>3985</v>
      </c>
      <c r="T2374" t="s">
        <v>1462</v>
      </c>
    </row>
    <row r="2375" spans="1:20" hidden="1">
      <c r="A2375">
        <v>2374</v>
      </c>
      <c r="B2375">
        <v>69</v>
      </c>
      <c r="D2375">
        <v>701000002</v>
      </c>
      <c r="E2375" s="139">
        <v>45079</v>
      </c>
      <c r="F2375">
        <f t="shared" si="111"/>
        <v>6</v>
      </c>
      <c r="G2375" s="139">
        <v>45079</v>
      </c>
      <c r="H2375">
        <f t="shared" si="112"/>
        <v>16</v>
      </c>
      <c r="I2375" t="s">
        <v>2452</v>
      </c>
      <c r="J2375" t="str">
        <f>VLOOKUP(I2375,'C701- Recalculate'!$D$27:$D$751,1,0)</f>
        <v>069MPI1231390004</v>
      </c>
      <c r="K2375">
        <v>0</v>
      </c>
      <c r="L2375">
        <v>17808220</v>
      </c>
      <c r="M2375" s="138">
        <f t="shared" si="113"/>
        <v>-17808220</v>
      </c>
      <c r="N2375" t="s">
        <v>178</v>
      </c>
      <c r="P2375" t="s">
        <v>3839</v>
      </c>
      <c r="R2375" t="s">
        <v>3808</v>
      </c>
    </row>
    <row r="2376" spans="1:20" hidden="1">
      <c r="A2376">
        <v>2375</v>
      </c>
      <c r="B2376">
        <v>69</v>
      </c>
      <c r="D2376">
        <v>701000002</v>
      </c>
      <c r="E2376" s="139">
        <v>45097</v>
      </c>
      <c r="F2376">
        <f t="shared" si="111"/>
        <v>6</v>
      </c>
      <c r="G2376" s="139">
        <v>45097</v>
      </c>
      <c r="H2376">
        <f t="shared" si="112"/>
        <v>16</v>
      </c>
      <c r="I2376" t="s">
        <v>2393</v>
      </c>
      <c r="J2376" t="str">
        <f>VLOOKUP(I2376,'C701- Recalculate'!$D$27:$D$751,1,0)</f>
        <v>069MPI1231080002</v>
      </c>
      <c r="K2376">
        <v>0</v>
      </c>
      <c r="L2376">
        <v>62904110</v>
      </c>
      <c r="M2376" s="138">
        <f t="shared" si="113"/>
        <v>-62904110</v>
      </c>
      <c r="N2376" t="s">
        <v>178</v>
      </c>
      <c r="P2376" t="s">
        <v>3839</v>
      </c>
      <c r="R2376" t="s">
        <v>3808</v>
      </c>
    </row>
    <row r="2377" spans="1:20" hidden="1">
      <c r="A2377">
        <v>2376</v>
      </c>
      <c r="B2377">
        <v>69</v>
      </c>
      <c r="D2377">
        <v>701000002</v>
      </c>
      <c r="E2377" s="139">
        <v>45097</v>
      </c>
      <c r="F2377">
        <f t="shared" si="111"/>
        <v>6</v>
      </c>
      <c r="G2377" s="139">
        <v>45097</v>
      </c>
      <c r="H2377">
        <f t="shared" si="112"/>
        <v>16</v>
      </c>
      <c r="I2377" t="s">
        <v>2449</v>
      </c>
      <c r="J2377" t="str">
        <f>VLOOKUP(I2377,'C701- Recalculate'!$D$27:$D$751,1,0)</f>
        <v>069MPI1231390003</v>
      </c>
      <c r="K2377">
        <v>0</v>
      </c>
      <c r="L2377">
        <v>54246575</v>
      </c>
      <c r="M2377" s="138">
        <f t="shared" si="113"/>
        <v>-54246575</v>
      </c>
      <c r="N2377" t="s">
        <v>178</v>
      </c>
      <c r="P2377" t="s">
        <v>3839</v>
      </c>
      <c r="R2377" t="s">
        <v>3808</v>
      </c>
    </row>
    <row r="2378" spans="1:20" hidden="1">
      <c r="A2378">
        <v>2377</v>
      </c>
      <c r="B2378">
        <v>69</v>
      </c>
      <c r="D2378">
        <v>701000002</v>
      </c>
      <c r="E2378" s="139">
        <v>45097</v>
      </c>
      <c r="F2378">
        <f t="shared" si="111"/>
        <v>6</v>
      </c>
      <c r="G2378" s="139">
        <v>45097</v>
      </c>
      <c r="H2378">
        <f t="shared" si="112"/>
        <v>16</v>
      </c>
      <c r="I2378" t="s">
        <v>2452</v>
      </c>
      <c r="J2378" t="str">
        <f>VLOOKUP(I2378,'C701- Recalculate'!$D$27:$D$751,1,0)</f>
        <v>069MPI1231390004</v>
      </c>
      <c r="K2378">
        <v>0</v>
      </c>
      <c r="L2378">
        <v>17808219</v>
      </c>
      <c r="M2378" s="138">
        <f t="shared" si="113"/>
        <v>-17808219</v>
      </c>
      <c r="N2378" t="s">
        <v>178</v>
      </c>
      <c r="P2378" t="s">
        <v>3839</v>
      </c>
      <c r="R2378" t="s">
        <v>3808</v>
      </c>
    </row>
    <row r="2379" spans="1:20" hidden="1">
      <c r="A2379">
        <v>2378</v>
      </c>
      <c r="B2379">
        <v>69</v>
      </c>
      <c r="D2379">
        <v>701000002</v>
      </c>
      <c r="E2379" s="139">
        <v>45099</v>
      </c>
      <c r="F2379">
        <f t="shared" si="111"/>
        <v>6</v>
      </c>
      <c r="G2379" s="139">
        <v>45099</v>
      </c>
      <c r="H2379">
        <f t="shared" si="112"/>
        <v>16</v>
      </c>
      <c r="I2379" t="s">
        <v>2390</v>
      </c>
      <c r="J2379" t="str">
        <f>VLOOKUP(I2379,'C701- Recalculate'!$D$27:$D$751,1,0)</f>
        <v>069MPI1231080001</v>
      </c>
      <c r="K2379">
        <v>0</v>
      </c>
      <c r="L2379">
        <v>49424657</v>
      </c>
      <c r="M2379" s="138">
        <f t="shared" si="113"/>
        <v>-49424657</v>
      </c>
      <c r="N2379" t="s">
        <v>178</v>
      </c>
      <c r="P2379" t="s">
        <v>3839</v>
      </c>
      <c r="R2379" t="s">
        <v>3808</v>
      </c>
    </row>
    <row r="2380" spans="1:20" hidden="1">
      <c r="A2380">
        <v>2379</v>
      </c>
      <c r="B2380">
        <v>69</v>
      </c>
      <c r="D2380">
        <v>701000002</v>
      </c>
      <c r="E2380" s="139">
        <v>45100</v>
      </c>
      <c r="F2380">
        <f t="shared" si="111"/>
        <v>6</v>
      </c>
      <c r="G2380" s="139">
        <v>45100</v>
      </c>
      <c r="H2380">
        <f t="shared" si="112"/>
        <v>16</v>
      </c>
      <c r="I2380" t="s">
        <v>2393</v>
      </c>
      <c r="J2380" t="str">
        <f>VLOOKUP(I2380,'C701- Recalculate'!$D$27:$D$751,1,0)</f>
        <v>069MPI1231080002</v>
      </c>
      <c r="K2380">
        <v>0</v>
      </c>
      <c r="L2380">
        <v>62904109</v>
      </c>
      <c r="M2380" s="138">
        <f t="shared" si="113"/>
        <v>-62904109</v>
      </c>
      <c r="N2380" t="s">
        <v>178</v>
      </c>
      <c r="P2380" t="s">
        <v>3839</v>
      </c>
      <c r="R2380" t="s">
        <v>3808</v>
      </c>
    </row>
    <row r="2381" spans="1:20" hidden="1">
      <c r="A2381">
        <v>2380</v>
      </c>
      <c r="B2381">
        <v>69</v>
      </c>
      <c r="D2381">
        <v>701000002</v>
      </c>
      <c r="E2381" s="139">
        <v>45100</v>
      </c>
      <c r="F2381">
        <f t="shared" si="111"/>
        <v>6</v>
      </c>
      <c r="G2381" s="139">
        <v>45100</v>
      </c>
      <c r="H2381">
        <f t="shared" si="112"/>
        <v>16</v>
      </c>
      <c r="I2381" t="s">
        <v>2423</v>
      </c>
      <c r="J2381" t="str">
        <f>VLOOKUP(I2381,'C701- Recalculate'!$D$27:$D$751,1,0)</f>
        <v>069MPI1231310001</v>
      </c>
      <c r="K2381">
        <v>0</v>
      </c>
      <c r="L2381">
        <v>44520548</v>
      </c>
      <c r="M2381" s="138">
        <f t="shared" si="113"/>
        <v>-44520548</v>
      </c>
      <c r="N2381" t="s">
        <v>178</v>
      </c>
      <c r="P2381" t="s">
        <v>3839</v>
      </c>
      <c r="R2381" t="s">
        <v>3808</v>
      </c>
    </row>
    <row r="2382" spans="1:20" hidden="1">
      <c r="A2382">
        <v>2381</v>
      </c>
      <c r="B2382">
        <v>69</v>
      </c>
      <c r="D2382">
        <v>701000002</v>
      </c>
      <c r="E2382" s="139">
        <v>45103</v>
      </c>
      <c r="F2382">
        <f t="shared" si="111"/>
        <v>6</v>
      </c>
      <c r="G2382" s="139">
        <v>45103</v>
      </c>
      <c r="H2382">
        <f t="shared" si="112"/>
        <v>16</v>
      </c>
      <c r="I2382" t="s">
        <v>2393</v>
      </c>
      <c r="J2382" t="str">
        <f>VLOOKUP(I2382,'C701- Recalculate'!$D$27:$D$751,1,0)</f>
        <v>069MPI1231080002</v>
      </c>
      <c r="K2382">
        <v>0</v>
      </c>
      <c r="L2382">
        <v>125808220</v>
      </c>
      <c r="M2382" s="138">
        <f t="shared" si="113"/>
        <v>-125808220</v>
      </c>
      <c r="N2382" t="s">
        <v>178</v>
      </c>
      <c r="P2382" t="s">
        <v>3839</v>
      </c>
      <c r="R2382" t="s">
        <v>3808</v>
      </c>
    </row>
    <row r="2383" spans="1:20" hidden="1">
      <c r="A2383">
        <v>2382</v>
      </c>
      <c r="B2383">
        <v>69</v>
      </c>
      <c r="D2383">
        <v>701000002</v>
      </c>
      <c r="E2383" s="139">
        <v>45103</v>
      </c>
      <c r="F2383">
        <f t="shared" si="111"/>
        <v>6</v>
      </c>
      <c r="G2383" s="139">
        <v>45103</v>
      </c>
      <c r="H2383">
        <f t="shared" si="112"/>
        <v>16</v>
      </c>
      <c r="I2383" t="s">
        <v>2396</v>
      </c>
      <c r="J2383" t="str">
        <f>VLOOKUP(I2383,'C701- Recalculate'!$D$27:$D$751,1,0)</f>
        <v>069MPI1231080004</v>
      </c>
      <c r="K2383">
        <v>0</v>
      </c>
      <c r="L2383">
        <v>55479452</v>
      </c>
      <c r="M2383" s="138">
        <f t="shared" si="113"/>
        <v>-55479452</v>
      </c>
      <c r="N2383" t="s">
        <v>178</v>
      </c>
      <c r="P2383" t="s">
        <v>3839</v>
      </c>
      <c r="R2383" t="s">
        <v>3808</v>
      </c>
    </row>
    <row r="2384" spans="1:20" hidden="1">
      <c r="A2384">
        <v>2383</v>
      </c>
      <c r="B2384">
        <v>69</v>
      </c>
      <c r="D2384">
        <v>701000002</v>
      </c>
      <c r="E2384" s="139">
        <v>45103</v>
      </c>
      <c r="F2384">
        <f t="shared" si="111"/>
        <v>6</v>
      </c>
      <c r="G2384" s="139">
        <v>45103</v>
      </c>
      <c r="H2384">
        <f t="shared" si="112"/>
        <v>16</v>
      </c>
      <c r="I2384" t="s">
        <v>2423</v>
      </c>
      <c r="J2384" t="str">
        <f>VLOOKUP(I2384,'C701- Recalculate'!$D$27:$D$751,1,0)</f>
        <v>069MPI1231310001</v>
      </c>
      <c r="K2384">
        <v>0</v>
      </c>
      <c r="L2384">
        <v>89041095</v>
      </c>
      <c r="M2384" s="138">
        <f t="shared" si="113"/>
        <v>-89041095</v>
      </c>
      <c r="N2384" t="s">
        <v>178</v>
      </c>
      <c r="P2384" t="s">
        <v>3839</v>
      </c>
      <c r="R2384" t="s">
        <v>3808</v>
      </c>
    </row>
    <row r="2385" spans="1:18" hidden="1">
      <c r="A2385">
        <v>2384</v>
      </c>
      <c r="B2385">
        <v>69</v>
      </c>
      <c r="D2385">
        <v>701000002</v>
      </c>
      <c r="E2385" s="139">
        <v>45103</v>
      </c>
      <c r="F2385">
        <f t="shared" si="111"/>
        <v>6</v>
      </c>
      <c r="G2385" s="139">
        <v>45103</v>
      </c>
      <c r="H2385">
        <f t="shared" si="112"/>
        <v>16</v>
      </c>
      <c r="I2385" t="s">
        <v>2449</v>
      </c>
      <c r="J2385" t="str">
        <f>VLOOKUP(I2385,'C701- Recalculate'!$D$27:$D$751,1,0)</f>
        <v>069MPI1231390003</v>
      </c>
      <c r="K2385">
        <v>0</v>
      </c>
      <c r="L2385">
        <v>108493151</v>
      </c>
      <c r="M2385" s="138">
        <f t="shared" si="113"/>
        <v>-108493151</v>
      </c>
      <c r="N2385" t="s">
        <v>178</v>
      </c>
      <c r="P2385" t="s">
        <v>3839</v>
      </c>
      <c r="R2385" t="s">
        <v>3808</v>
      </c>
    </row>
    <row r="2386" spans="1:18" hidden="1">
      <c r="A2386">
        <v>2385</v>
      </c>
      <c r="B2386">
        <v>69</v>
      </c>
      <c r="D2386">
        <v>701000002</v>
      </c>
      <c r="E2386" s="139">
        <v>45103</v>
      </c>
      <c r="F2386">
        <f t="shared" si="111"/>
        <v>6</v>
      </c>
      <c r="G2386" s="139">
        <v>45103</v>
      </c>
      <c r="H2386">
        <f t="shared" si="112"/>
        <v>16</v>
      </c>
      <c r="I2386" t="s">
        <v>2477</v>
      </c>
      <c r="J2386" t="str">
        <f>VLOOKUP(I2386,'C701- Recalculate'!$D$27:$D$751,1,0)</f>
        <v>069MPI1231740002</v>
      </c>
      <c r="K2386">
        <v>0</v>
      </c>
      <c r="L2386">
        <v>30136986</v>
      </c>
      <c r="M2386" s="138">
        <f t="shared" si="113"/>
        <v>-30136986</v>
      </c>
      <c r="N2386" t="s">
        <v>178</v>
      </c>
      <c r="P2386" t="s">
        <v>3839</v>
      </c>
      <c r="R2386" t="s">
        <v>3808</v>
      </c>
    </row>
    <row r="2387" spans="1:18" hidden="1">
      <c r="A2387">
        <v>2386</v>
      </c>
      <c r="B2387">
        <v>69</v>
      </c>
      <c r="D2387">
        <v>701000002</v>
      </c>
      <c r="E2387" s="139">
        <v>45103</v>
      </c>
      <c r="F2387">
        <f t="shared" si="111"/>
        <v>6</v>
      </c>
      <c r="G2387" s="139">
        <v>45103</v>
      </c>
      <c r="H2387">
        <f t="shared" si="112"/>
        <v>16</v>
      </c>
      <c r="I2387" t="s">
        <v>2484</v>
      </c>
      <c r="J2387" t="str">
        <f>VLOOKUP(I2387,'C701- Recalculate'!$D$27:$D$751,1,0)</f>
        <v>069MPI1231770003</v>
      </c>
      <c r="K2387">
        <v>0</v>
      </c>
      <c r="L2387">
        <v>8219178</v>
      </c>
      <c r="M2387" s="138">
        <f t="shared" si="113"/>
        <v>-8219178</v>
      </c>
      <c r="N2387" t="s">
        <v>178</v>
      </c>
      <c r="P2387" t="s">
        <v>3839</v>
      </c>
      <c r="R2387" t="s">
        <v>3808</v>
      </c>
    </row>
    <row r="2388" spans="1:18" hidden="1">
      <c r="A2388">
        <v>2387</v>
      </c>
      <c r="B2388">
        <v>69</v>
      </c>
      <c r="D2388">
        <v>701000002</v>
      </c>
      <c r="E2388" s="139">
        <v>45104</v>
      </c>
      <c r="F2388">
        <f t="shared" si="111"/>
        <v>6</v>
      </c>
      <c r="G2388" s="139">
        <v>45104</v>
      </c>
      <c r="H2388">
        <f t="shared" si="112"/>
        <v>16</v>
      </c>
      <c r="I2388" t="s">
        <v>2390</v>
      </c>
      <c r="J2388" t="str">
        <f>VLOOKUP(I2388,'C701- Recalculate'!$D$27:$D$751,1,0)</f>
        <v>069MPI1231080001</v>
      </c>
      <c r="K2388">
        <v>0</v>
      </c>
      <c r="L2388">
        <v>49424658</v>
      </c>
      <c r="M2388" s="138">
        <f t="shared" si="113"/>
        <v>-49424658</v>
      </c>
      <c r="N2388" t="s">
        <v>178</v>
      </c>
      <c r="P2388" t="s">
        <v>3839</v>
      </c>
      <c r="R2388" t="s">
        <v>3808</v>
      </c>
    </row>
    <row r="2389" spans="1:18" hidden="1">
      <c r="A2389">
        <v>2388</v>
      </c>
      <c r="B2389">
        <v>69</v>
      </c>
      <c r="D2389">
        <v>701000002</v>
      </c>
      <c r="E2389" s="139">
        <v>45104</v>
      </c>
      <c r="F2389">
        <f t="shared" si="111"/>
        <v>6</v>
      </c>
      <c r="G2389" s="139">
        <v>45104</v>
      </c>
      <c r="H2389">
        <f t="shared" si="112"/>
        <v>16</v>
      </c>
      <c r="I2389" t="s">
        <v>2404</v>
      </c>
      <c r="J2389" t="str">
        <f>VLOOKUP(I2389,'C701- Recalculate'!$D$27:$D$751,1,0)</f>
        <v>069MPI1231100002</v>
      </c>
      <c r="K2389">
        <v>0</v>
      </c>
      <c r="L2389">
        <v>69178082</v>
      </c>
      <c r="M2389" s="138">
        <f t="shared" si="113"/>
        <v>-69178082</v>
      </c>
      <c r="N2389" t="s">
        <v>178</v>
      </c>
      <c r="P2389" t="s">
        <v>3839</v>
      </c>
      <c r="R2389" t="s">
        <v>3808</v>
      </c>
    </row>
    <row r="2390" spans="1:18" hidden="1">
      <c r="A2390">
        <v>2389</v>
      </c>
      <c r="B2390">
        <v>69</v>
      </c>
      <c r="D2390">
        <v>701000002</v>
      </c>
      <c r="E2390" s="139">
        <v>45104</v>
      </c>
      <c r="F2390">
        <f t="shared" si="111"/>
        <v>6</v>
      </c>
      <c r="G2390" s="139">
        <v>45104</v>
      </c>
      <c r="H2390">
        <f t="shared" si="112"/>
        <v>16</v>
      </c>
      <c r="I2390" t="s">
        <v>2416</v>
      </c>
      <c r="J2390" t="str">
        <f>VLOOKUP(I2390,'C701- Recalculate'!$D$27:$D$751,1,0)</f>
        <v>069MPI1231140001</v>
      </c>
      <c r="K2390">
        <v>0</v>
      </c>
      <c r="L2390">
        <v>56438356</v>
      </c>
      <c r="M2390" s="138">
        <f t="shared" si="113"/>
        <v>-56438356</v>
      </c>
      <c r="N2390" t="s">
        <v>178</v>
      </c>
      <c r="P2390" t="s">
        <v>3839</v>
      </c>
      <c r="R2390" t="s">
        <v>3808</v>
      </c>
    </row>
    <row r="2391" spans="1:18" hidden="1">
      <c r="A2391">
        <v>2390</v>
      </c>
      <c r="B2391">
        <v>69</v>
      </c>
      <c r="D2391">
        <v>701000002</v>
      </c>
      <c r="E2391" s="139">
        <v>45104</v>
      </c>
      <c r="F2391">
        <f t="shared" si="111"/>
        <v>6</v>
      </c>
      <c r="G2391" s="139">
        <v>45104</v>
      </c>
      <c r="H2391">
        <f t="shared" si="112"/>
        <v>16</v>
      </c>
      <c r="I2391" t="s">
        <v>2490</v>
      </c>
      <c r="J2391" t="str">
        <f>VLOOKUP(I2391,'C701- Recalculate'!$D$27:$D$751,1,0)</f>
        <v>069MPI1231780002</v>
      </c>
      <c r="K2391">
        <v>0</v>
      </c>
      <c r="L2391">
        <v>11506849</v>
      </c>
      <c r="M2391" s="138">
        <f t="shared" si="113"/>
        <v>-11506849</v>
      </c>
      <c r="N2391" t="s">
        <v>178</v>
      </c>
      <c r="P2391" t="s">
        <v>3839</v>
      </c>
      <c r="R2391" t="s">
        <v>3808</v>
      </c>
    </row>
    <row r="2392" spans="1:18" hidden="1">
      <c r="A2392">
        <v>2391</v>
      </c>
      <c r="B2392">
        <v>69</v>
      </c>
      <c r="D2392">
        <v>701000002</v>
      </c>
      <c r="E2392" s="139">
        <v>45105</v>
      </c>
      <c r="F2392">
        <f t="shared" si="111"/>
        <v>6</v>
      </c>
      <c r="G2392" s="139">
        <v>45105</v>
      </c>
      <c r="H2392">
        <f t="shared" si="112"/>
        <v>16</v>
      </c>
      <c r="I2392" t="s">
        <v>2385</v>
      </c>
      <c r="J2392" t="str">
        <f>VLOOKUP(I2392,'C701- Recalculate'!$D$27:$D$751,1,0)</f>
        <v>069MPI1231080003</v>
      </c>
      <c r="K2392">
        <v>0</v>
      </c>
      <c r="L2392">
        <v>56164383</v>
      </c>
      <c r="M2392" s="138">
        <f t="shared" si="113"/>
        <v>-56164383</v>
      </c>
      <c r="N2392" t="s">
        <v>178</v>
      </c>
      <c r="P2392" t="s">
        <v>3839</v>
      </c>
      <c r="R2392" t="s">
        <v>3808</v>
      </c>
    </row>
    <row r="2393" spans="1:18" hidden="1">
      <c r="A2393">
        <v>2392</v>
      </c>
      <c r="B2393">
        <v>69</v>
      </c>
      <c r="D2393">
        <v>701000002</v>
      </c>
      <c r="E2393" s="139">
        <v>45105</v>
      </c>
      <c r="F2393">
        <f t="shared" si="111"/>
        <v>6</v>
      </c>
      <c r="G2393" s="139">
        <v>45105</v>
      </c>
      <c r="H2393">
        <f t="shared" si="112"/>
        <v>16</v>
      </c>
      <c r="I2393" t="s">
        <v>2396</v>
      </c>
      <c r="J2393" t="str">
        <f>VLOOKUP(I2393,'C701- Recalculate'!$D$27:$D$751,1,0)</f>
        <v>069MPI1231080004</v>
      </c>
      <c r="K2393">
        <v>0</v>
      </c>
      <c r="L2393">
        <v>55479452</v>
      </c>
      <c r="M2393" s="138">
        <f t="shared" si="113"/>
        <v>-55479452</v>
      </c>
      <c r="N2393" t="s">
        <v>178</v>
      </c>
      <c r="P2393" t="s">
        <v>3839</v>
      </c>
      <c r="R2393" t="s">
        <v>3808</v>
      </c>
    </row>
    <row r="2394" spans="1:18" hidden="1">
      <c r="A2394">
        <v>2393</v>
      </c>
      <c r="B2394">
        <v>69</v>
      </c>
      <c r="D2394">
        <v>701000002</v>
      </c>
      <c r="E2394" s="139">
        <v>45105</v>
      </c>
      <c r="F2394">
        <f t="shared" si="111"/>
        <v>6</v>
      </c>
      <c r="G2394" s="139">
        <v>45105</v>
      </c>
      <c r="H2394">
        <f t="shared" si="112"/>
        <v>16</v>
      </c>
      <c r="I2394" t="s">
        <v>2408</v>
      </c>
      <c r="J2394" t="str">
        <f>VLOOKUP(I2394,'C701- Recalculate'!$D$27:$D$751,1,0)</f>
        <v>069MPI1231100001</v>
      </c>
      <c r="K2394">
        <v>0</v>
      </c>
      <c r="L2394">
        <v>70547945</v>
      </c>
      <c r="M2394" s="138">
        <f t="shared" si="113"/>
        <v>-70547945</v>
      </c>
      <c r="N2394" t="s">
        <v>178</v>
      </c>
      <c r="P2394" t="s">
        <v>3839</v>
      </c>
      <c r="R2394" t="s">
        <v>3808</v>
      </c>
    </row>
    <row r="2395" spans="1:18" hidden="1">
      <c r="A2395">
        <v>2394</v>
      </c>
      <c r="B2395">
        <v>69</v>
      </c>
      <c r="D2395">
        <v>701000002</v>
      </c>
      <c r="E2395" s="139">
        <v>45105</v>
      </c>
      <c r="F2395">
        <f t="shared" si="111"/>
        <v>6</v>
      </c>
      <c r="G2395" s="139">
        <v>45105</v>
      </c>
      <c r="H2395">
        <f t="shared" si="112"/>
        <v>16</v>
      </c>
      <c r="I2395" t="s">
        <v>2446</v>
      </c>
      <c r="J2395" t="str">
        <f>VLOOKUP(I2395,'C701- Recalculate'!$D$27:$D$751,1,0)</f>
        <v>069MPI1231370002</v>
      </c>
      <c r="K2395">
        <v>0</v>
      </c>
      <c r="L2395">
        <v>52602740</v>
      </c>
      <c r="M2395" s="138">
        <f t="shared" si="113"/>
        <v>-52602740</v>
      </c>
      <c r="N2395" t="s">
        <v>178</v>
      </c>
      <c r="P2395" t="s">
        <v>3839</v>
      </c>
      <c r="R2395" t="s">
        <v>3808</v>
      </c>
    </row>
    <row r="2396" spans="1:18" hidden="1">
      <c r="A2396">
        <v>2395</v>
      </c>
      <c r="B2396">
        <v>69</v>
      </c>
      <c r="D2396">
        <v>701000002</v>
      </c>
      <c r="E2396" s="139">
        <v>45106</v>
      </c>
      <c r="F2396">
        <f t="shared" si="111"/>
        <v>6</v>
      </c>
      <c r="G2396" s="139">
        <v>45106</v>
      </c>
      <c r="H2396">
        <f t="shared" si="112"/>
        <v>16</v>
      </c>
      <c r="I2396" t="s">
        <v>2487</v>
      </c>
      <c r="J2396" t="str">
        <f>VLOOKUP(I2396,'C701- Recalculate'!$D$27:$D$751,1,0)</f>
        <v>069MPI1231770001</v>
      </c>
      <c r="K2396">
        <v>0</v>
      </c>
      <c r="L2396">
        <v>11506849</v>
      </c>
      <c r="M2396" s="138">
        <f t="shared" si="113"/>
        <v>-11506849</v>
      </c>
      <c r="N2396" t="s">
        <v>178</v>
      </c>
      <c r="P2396" t="s">
        <v>3839</v>
      </c>
      <c r="R2396" t="s">
        <v>3808</v>
      </c>
    </row>
    <row r="2397" spans="1:18" hidden="1">
      <c r="A2397">
        <v>2396</v>
      </c>
      <c r="B2397">
        <v>69</v>
      </c>
      <c r="D2397">
        <v>701000002</v>
      </c>
      <c r="E2397" s="139">
        <v>45106</v>
      </c>
      <c r="F2397">
        <f t="shared" si="111"/>
        <v>6</v>
      </c>
      <c r="G2397" s="139">
        <v>45106</v>
      </c>
      <c r="H2397">
        <f t="shared" si="112"/>
        <v>16</v>
      </c>
      <c r="I2397" t="s">
        <v>2497</v>
      </c>
      <c r="J2397" t="str">
        <f>VLOOKUP(I2397,'C701- Recalculate'!$D$27:$D$751,1,0)</f>
        <v>069MPI1231780003</v>
      </c>
      <c r="K2397">
        <v>0</v>
      </c>
      <c r="L2397">
        <v>11506849</v>
      </c>
      <c r="M2397" s="138">
        <f t="shared" si="113"/>
        <v>-11506849</v>
      </c>
      <c r="N2397" t="s">
        <v>178</v>
      </c>
      <c r="P2397" t="s">
        <v>3839</v>
      </c>
      <c r="R2397" t="s">
        <v>3808</v>
      </c>
    </row>
    <row r="2398" spans="1:18" hidden="1">
      <c r="A2398">
        <v>2397</v>
      </c>
      <c r="B2398">
        <v>69</v>
      </c>
      <c r="D2398">
        <v>701000002</v>
      </c>
      <c r="E2398" s="139">
        <v>45107</v>
      </c>
      <c r="F2398">
        <f t="shared" si="111"/>
        <v>6</v>
      </c>
      <c r="G2398" s="139">
        <v>45107</v>
      </c>
      <c r="H2398">
        <f t="shared" si="112"/>
        <v>16</v>
      </c>
      <c r="I2398" t="s">
        <v>2393</v>
      </c>
      <c r="J2398" t="str">
        <f>VLOOKUP(I2398,'C701- Recalculate'!$D$27:$D$751,1,0)</f>
        <v>069MPI1231080002</v>
      </c>
      <c r="K2398">
        <v>0</v>
      </c>
      <c r="L2398">
        <v>62904110</v>
      </c>
      <c r="M2398" s="138">
        <f t="shared" si="113"/>
        <v>-62904110</v>
      </c>
      <c r="N2398" t="s">
        <v>178</v>
      </c>
      <c r="P2398" t="s">
        <v>3839</v>
      </c>
      <c r="R2398" t="s">
        <v>3808</v>
      </c>
    </row>
    <row r="2399" spans="1:18" hidden="1">
      <c r="A2399">
        <v>2398</v>
      </c>
      <c r="B2399">
        <v>69</v>
      </c>
      <c r="D2399">
        <v>701000002</v>
      </c>
      <c r="E2399" s="139">
        <v>45107</v>
      </c>
      <c r="F2399">
        <f t="shared" si="111"/>
        <v>6</v>
      </c>
      <c r="G2399" s="139">
        <v>45107</v>
      </c>
      <c r="H2399">
        <f t="shared" si="112"/>
        <v>16</v>
      </c>
      <c r="I2399" t="s">
        <v>2494</v>
      </c>
      <c r="J2399" t="str">
        <f>VLOOKUP(I2399,'C701- Recalculate'!$D$27:$D$751,1,0)</f>
        <v>069MPI1231780001</v>
      </c>
      <c r="K2399">
        <v>0</v>
      </c>
      <c r="L2399">
        <v>5479452</v>
      </c>
      <c r="M2399" s="138">
        <f t="shared" si="113"/>
        <v>-5479452</v>
      </c>
      <c r="N2399" t="s">
        <v>178</v>
      </c>
      <c r="P2399" t="s">
        <v>3839</v>
      </c>
      <c r="R2399" t="s">
        <v>3808</v>
      </c>
    </row>
    <row r="2400" spans="1:18" hidden="1">
      <c r="A2400">
        <v>2399</v>
      </c>
      <c r="B2400">
        <v>69</v>
      </c>
      <c r="D2400">
        <v>701000002</v>
      </c>
      <c r="E2400" s="139">
        <v>45082</v>
      </c>
      <c r="F2400">
        <f t="shared" si="111"/>
        <v>6</v>
      </c>
      <c r="G2400" s="139">
        <v>45082</v>
      </c>
      <c r="H2400">
        <f t="shared" si="112"/>
        <v>16</v>
      </c>
      <c r="I2400" t="s">
        <v>2390</v>
      </c>
      <c r="J2400" t="str">
        <f>VLOOKUP(I2400,'C701- Recalculate'!$D$27:$D$751,1,0)</f>
        <v>069MPI1231080001</v>
      </c>
      <c r="K2400">
        <v>0</v>
      </c>
      <c r="L2400">
        <v>98849315</v>
      </c>
      <c r="M2400" s="138">
        <f t="shared" si="113"/>
        <v>-98849315</v>
      </c>
      <c r="N2400" t="s">
        <v>178</v>
      </c>
      <c r="P2400" t="s">
        <v>3839</v>
      </c>
      <c r="R2400" t="s">
        <v>3808</v>
      </c>
    </row>
    <row r="2401" spans="1:18" hidden="1">
      <c r="A2401">
        <v>2400</v>
      </c>
      <c r="B2401">
        <v>69</v>
      </c>
      <c r="D2401">
        <v>701000002</v>
      </c>
      <c r="E2401" s="139">
        <v>45082</v>
      </c>
      <c r="F2401">
        <f t="shared" si="111"/>
        <v>6</v>
      </c>
      <c r="G2401" s="139">
        <v>45082</v>
      </c>
      <c r="H2401">
        <f t="shared" si="112"/>
        <v>16</v>
      </c>
      <c r="I2401" t="s">
        <v>2396</v>
      </c>
      <c r="J2401" t="str">
        <f>VLOOKUP(I2401,'C701- Recalculate'!$D$27:$D$751,1,0)</f>
        <v>069MPI1231080004</v>
      </c>
      <c r="K2401">
        <v>0</v>
      </c>
      <c r="L2401">
        <v>110958904</v>
      </c>
      <c r="M2401" s="138">
        <f t="shared" si="113"/>
        <v>-110958904</v>
      </c>
      <c r="N2401" t="s">
        <v>178</v>
      </c>
      <c r="P2401" t="s">
        <v>3839</v>
      </c>
      <c r="R2401" t="s">
        <v>3808</v>
      </c>
    </row>
    <row r="2402" spans="1:18" hidden="1">
      <c r="A2402">
        <v>2401</v>
      </c>
      <c r="B2402">
        <v>69</v>
      </c>
      <c r="D2402">
        <v>701000002</v>
      </c>
      <c r="E2402" s="139">
        <v>45082</v>
      </c>
      <c r="F2402">
        <f t="shared" si="111"/>
        <v>6</v>
      </c>
      <c r="G2402" s="139">
        <v>45082</v>
      </c>
      <c r="H2402">
        <f t="shared" si="112"/>
        <v>16</v>
      </c>
      <c r="I2402" t="s">
        <v>2446</v>
      </c>
      <c r="J2402" t="str">
        <f>VLOOKUP(I2402,'C701- Recalculate'!$D$27:$D$751,1,0)</f>
        <v>069MPI1231370002</v>
      </c>
      <c r="K2402">
        <v>0</v>
      </c>
      <c r="L2402">
        <v>105205480</v>
      </c>
      <c r="M2402" s="138">
        <f t="shared" si="113"/>
        <v>-105205480</v>
      </c>
      <c r="N2402" t="s">
        <v>178</v>
      </c>
      <c r="P2402" t="s">
        <v>3839</v>
      </c>
      <c r="R2402" t="s">
        <v>3808</v>
      </c>
    </row>
    <row r="2403" spans="1:18" hidden="1">
      <c r="A2403">
        <v>2402</v>
      </c>
      <c r="B2403">
        <v>69</v>
      </c>
      <c r="D2403">
        <v>701000002</v>
      </c>
      <c r="E2403" s="139">
        <v>45083</v>
      </c>
      <c r="F2403">
        <f t="shared" si="111"/>
        <v>6</v>
      </c>
      <c r="G2403" s="139">
        <v>45083</v>
      </c>
      <c r="H2403">
        <f t="shared" si="112"/>
        <v>16</v>
      </c>
      <c r="I2403" t="s">
        <v>2452</v>
      </c>
      <c r="J2403" t="str">
        <f>VLOOKUP(I2403,'C701- Recalculate'!$D$27:$D$751,1,0)</f>
        <v>069MPI1231390004</v>
      </c>
      <c r="K2403">
        <v>0</v>
      </c>
      <c r="L2403">
        <v>17808219</v>
      </c>
      <c r="M2403" s="138">
        <f t="shared" si="113"/>
        <v>-17808219</v>
      </c>
      <c r="N2403" t="s">
        <v>178</v>
      </c>
      <c r="P2403" t="s">
        <v>3839</v>
      </c>
      <c r="R2403" t="s">
        <v>3808</v>
      </c>
    </row>
    <row r="2404" spans="1:18" hidden="1">
      <c r="A2404">
        <v>2403</v>
      </c>
      <c r="B2404">
        <v>69</v>
      </c>
      <c r="D2404">
        <v>701000002</v>
      </c>
      <c r="E2404" s="139">
        <v>45084</v>
      </c>
      <c r="F2404">
        <f t="shared" si="111"/>
        <v>6</v>
      </c>
      <c r="G2404" s="139">
        <v>45084</v>
      </c>
      <c r="H2404">
        <f t="shared" si="112"/>
        <v>16</v>
      </c>
      <c r="I2404" t="s">
        <v>2385</v>
      </c>
      <c r="J2404" t="str">
        <f>VLOOKUP(I2404,'C701- Recalculate'!$D$27:$D$751,1,0)</f>
        <v>069MPI1231080003</v>
      </c>
      <c r="K2404">
        <v>0</v>
      </c>
      <c r="L2404">
        <v>56164384</v>
      </c>
      <c r="M2404" s="138">
        <f t="shared" si="113"/>
        <v>-56164384</v>
      </c>
      <c r="N2404" t="s">
        <v>178</v>
      </c>
      <c r="P2404" t="s">
        <v>3839</v>
      </c>
      <c r="R2404" t="s">
        <v>3808</v>
      </c>
    </row>
    <row r="2405" spans="1:18" hidden="1">
      <c r="A2405">
        <v>2404</v>
      </c>
      <c r="B2405">
        <v>69</v>
      </c>
      <c r="D2405">
        <v>701000002</v>
      </c>
      <c r="E2405" s="139">
        <v>45084</v>
      </c>
      <c r="F2405">
        <f t="shared" si="111"/>
        <v>6</v>
      </c>
      <c r="G2405" s="139">
        <v>45084</v>
      </c>
      <c r="H2405">
        <f t="shared" si="112"/>
        <v>16</v>
      </c>
      <c r="I2405" t="s">
        <v>2446</v>
      </c>
      <c r="J2405" t="str">
        <f>VLOOKUP(I2405,'C701- Recalculate'!$D$27:$D$751,1,0)</f>
        <v>069MPI1231370002</v>
      </c>
      <c r="K2405">
        <v>0</v>
      </c>
      <c r="L2405">
        <v>52602740</v>
      </c>
      <c r="M2405" s="138">
        <f t="shared" si="113"/>
        <v>-52602740</v>
      </c>
      <c r="N2405" t="s">
        <v>178</v>
      </c>
      <c r="P2405" t="s">
        <v>3839</v>
      </c>
      <c r="R2405" t="s">
        <v>3808</v>
      </c>
    </row>
    <row r="2406" spans="1:18" hidden="1">
      <c r="A2406">
        <v>2405</v>
      </c>
      <c r="B2406">
        <v>69</v>
      </c>
      <c r="D2406">
        <v>701000002</v>
      </c>
      <c r="E2406" s="139">
        <v>45085</v>
      </c>
      <c r="F2406">
        <f t="shared" si="111"/>
        <v>6</v>
      </c>
      <c r="G2406" s="139">
        <v>45085</v>
      </c>
      <c r="H2406">
        <f t="shared" si="112"/>
        <v>16</v>
      </c>
      <c r="I2406" t="s">
        <v>2443</v>
      </c>
      <c r="J2406" t="str">
        <f>VLOOKUP(I2406,'C701- Recalculate'!$D$27:$D$751,1,0)</f>
        <v>069MPI1231370001</v>
      </c>
      <c r="K2406">
        <v>0</v>
      </c>
      <c r="L2406">
        <v>35068493</v>
      </c>
      <c r="M2406" s="138">
        <f t="shared" si="113"/>
        <v>-35068493</v>
      </c>
      <c r="N2406" t="s">
        <v>178</v>
      </c>
      <c r="P2406" t="s">
        <v>3839</v>
      </c>
      <c r="R2406" t="s">
        <v>3808</v>
      </c>
    </row>
    <row r="2407" spans="1:18" hidden="1">
      <c r="A2407">
        <v>2406</v>
      </c>
      <c r="B2407">
        <v>69</v>
      </c>
      <c r="D2407">
        <v>701000002</v>
      </c>
      <c r="E2407" s="139">
        <v>45085</v>
      </c>
      <c r="F2407">
        <f t="shared" si="111"/>
        <v>6</v>
      </c>
      <c r="G2407" s="139">
        <v>45085</v>
      </c>
      <c r="H2407">
        <f t="shared" si="112"/>
        <v>16</v>
      </c>
      <c r="I2407" t="s">
        <v>2455</v>
      </c>
      <c r="J2407" t="str">
        <f>VLOOKUP(I2407,'C701- Recalculate'!$D$27:$D$751,1,0)</f>
        <v>069MPI1231430001</v>
      </c>
      <c r="K2407">
        <v>0</v>
      </c>
      <c r="L2407">
        <v>48219178</v>
      </c>
      <c r="M2407" s="138">
        <f t="shared" si="113"/>
        <v>-48219178</v>
      </c>
      <c r="N2407" t="s">
        <v>178</v>
      </c>
      <c r="P2407" t="s">
        <v>3839</v>
      </c>
      <c r="R2407" t="s">
        <v>3808</v>
      </c>
    </row>
    <row r="2408" spans="1:18" hidden="1">
      <c r="A2408">
        <v>2407</v>
      </c>
      <c r="B2408">
        <v>69</v>
      </c>
      <c r="D2408">
        <v>701000002</v>
      </c>
      <c r="E2408" s="139">
        <v>45086</v>
      </c>
      <c r="F2408">
        <f t="shared" si="111"/>
        <v>6</v>
      </c>
      <c r="G2408" s="139">
        <v>45086</v>
      </c>
      <c r="H2408">
        <f t="shared" si="112"/>
        <v>16</v>
      </c>
      <c r="I2408" t="s">
        <v>2423</v>
      </c>
      <c r="J2408" t="str">
        <f>VLOOKUP(I2408,'C701- Recalculate'!$D$27:$D$751,1,0)</f>
        <v>069MPI1231310001</v>
      </c>
      <c r="K2408">
        <v>0</v>
      </c>
      <c r="L2408">
        <v>44520548</v>
      </c>
      <c r="M2408" s="138">
        <f t="shared" si="113"/>
        <v>-44520548</v>
      </c>
      <c r="N2408" t="s">
        <v>178</v>
      </c>
      <c r="P2408" t="s">
        <v>3839</v>
      </c>
      <c r="R2408" t="s">
        <v>3808</v>
      </c>
    </row>
    <row r="2409" spans="1:18" hidden="1">
      <c r="A2409">
        <v>2408</v>
      </c>
      <c r="B2409">
        <v>69</v>
      </c>
      <c r="D2409">
        <v>701000002</v>
      </c>
      <c r="E2409" s="139">
        <v>45064</v>
      </c>
      <c r="F2409">
        <f t="shared" si="111"/>
        <v>5</v>
      </c>
      <c r="G2409" s="139">
        <v>45064</v>
      </c>
      <c r="H2409">
        <f t="shared" si="112"/>
        <v>16</v>
      </c>
      <c r="I2409" t="s">
        <v>2408</v>
      </c>
      <c r="J2409" t="str">
        <f>VLOOKUP(I2409,'C701- Recalculate'!$D$27:$D$751,1,0)</f>
        <v>069MPI1231100001</v>
      </c>
      <c r="K2409">
        <v>0</v>
      </c>
      <c r="L2409">
        <v>70547945</v>
      </c>
      <c r="M2409" s="138">
        <f t="shared" si="113"/>
        <v>-70547945</v>
      </c>
      <c r="N2409" t="s">
        <v>178</v>
      </c>
      <c r="P2409" t="s">
        <v>3839</v>
      </c>
      <c r="R2409" t="s">
        <v>3808</v>
      </c>
    </row>
    <row r="2410" spans="1:18" hidden="1">
      <c r="A2410">
        <v>2409</v>
      </c>
      <c r="B2410">
        <v>69</v>
      </c>
      <c r="D2410">
        <v>701000002</v>
      </c>
      <c r="E2410" s="139">
        <v>45065</v>
      </c>
      <c r="F2410">
        <f t="shared" si="111"/>
        <v>5</v>
      </c>
      <c r="G2410" s="139">
        <v>45065</v>
      </c>
      <c r="H2410">
        <f t="shared" si="112"/>
        <v>16</v>
      </c>
      <c r="I2410" t="s">
        <v>2426</v>
      </c>
      <c r="J2410" t="str">
        <f>VLOOKUP(I2410,'C701- Recalculate'!$D$27:$D$751,1,0)</f>
        <v>069MPI1231310002</v>
      </c>
      <c r="K2410">
        <v>0</v>
      </c>
      <c r="L2410">
        <v>44520548</v>
      </c>
      <c r="M2410" s="138">
        <f t="shared" si="113"/>
        <v>-44520548</v>
      </c>
      <c r="N2410" t="s">
        <v>178</v>
      </c>
      <c r="P2410" t="s">
        <v>3839</v>
      </c>
      <c r="R2410" t="s">
        <v>3808</v>
      </c>
    </row>
    <row r="2411" spans="1:18" hidden="1">
      <c r="A2411">
        <v>2410</v>
      </c>
      <c r="B2411">
        <v>69</v>
      </c>
      <c r="D2411">
        <v>701000002</v>
      </c>
      <c r="E2411" s="139">
        <v>45065</v>
      </c>
      <c r="F2411">
        <f t="shared" si="111"/>
        <v>5</v>
      </c>
      <c r="G2411" s="139">
        <v>45065</v>
      </c>
      <c r="H2411">
        <f t="shared" si="112"/>
        <v>16</v>
      </c>
      <c r="I2411" t="s">
        <v>2452</v>
      </c>
      <c r="J2411" t="str">
        <f>VLOOKUP(I2411,'C701- Recalculate'!$D$27:$D$751,1,0)</f>
        <v>069MPI1231390004</v>
      </c>
      <c r="K2411">
        <v>0</v>
      </c>
      <c r="L2411">
        <v>17808219</v>
      </c>
      <c r="M2411" s="138">
        <f t="shared" si="113"/>
        <v>-17808219</v>
      </c>
      <c r="N2411" t="s">
        <v>178</v>
      </c>
      <c r="P2411" t="s">
        <v>3839</v>
      </c>
      <c r="R2411" t="s">
        <v>3808</v>
      </c>
    </row>
    <row r="2412" spans="1:18" hidden="1">
      <c r="A2412">
        <v>2411</v>
      </c>
      <c r="B2412">
        <v>69</v>
      </c>
      <c r="D2412">
        <v>701000002</v>
      </c>
      <c r="E2412" s="139">
        <v>45069</v>
      </c>
      <c r="F2412">
        <f t="shared" si="111"/>
        <v>5</v>
      </c>
      <c r="G2412" s="139">
        <v>45069</v>
      </c>
      <c r="H2412">
        <f t="shared" si="112"/>
        <v>16</v>
      </c>
      <c r="I2412" t="s">
        <v>2452</v>
      </c>
      <c r="J2412" t="str">
        <f>VLOOKUP(I2412,'C701- Recalculate'!$D$27:$D$751,1,0)</f>
        <v>069MPI1231390004</v>
      </c>
      <c r="K2412">
        <v>0</v>
      </c>
      <c r="L2412">
        <v>17808219</v>
      </c>
      <c r="M2412" s="138">
        <f t="shared" si="113"/>
        <v>-17808219</v>
      </c>
      <c r="N2412" t="s">
        <v>178</v>
      </c>
      <c r="P2412" t="s">
        <v>3839</v>
      </c>
      <c r="R2412" t="s">
        <v>3808</v>
      </c>
    </row>
    <row r="2413" spans="1:18" hidden="1">
      <c r="A2413">
        <v>2412</v>
      </c>
      <c r="B2413">
        <v>69</v>
      </c>
      <c r="D2413">
        <v>701000002</v>
      </c>
      <c r="E2413" s="139">
        <v>45069</v>
      </c>
      <c r="F2413">
        <f t="shared" si="111"/>
        <v>5</v>
      </c>
      <c r="G2413" s="139">
        <v>45069</v>
      </c>
      <c r="H2413">
        <f t="shared" si="112"/>
        <v>16</v>
      </c>
      <c r="I2413" t="s">
        <v>2455</v>
      </c>
      <c r="J2413" t="str">
        <f>VLOOKUP(I2413,'C701- Recalculate'!$D$27:$D$751,1,0)</f>
        <v>069MPI1231430001</v>
      </c>
      <c r="K2413">
        <v>0</v>
      </c>
      <c r="L2413">
        <v>48219178</v>
      </c>
      <c r="M2413" s="138">
        <f t="shared" si="113"/>
        <v>-48219178</v>
      </c>
      <c r="N2413" t="s">
        <v>178</v>
      </c>
      <c r="P2413" t="s">
        <v>3839</v>
      </c>
      <c r="R2413" t="s">
        <v>3808</v>
      </c>
    </row>
    <row r="2414" spans="1:18" hidden="1">
      <c r="A2414">
        <v>2413</v>
      </c>
      <c r="B2414">
        <v>69</v>
      </c>
      <c r="D2414">
        <v>701000002</v>
      </c>
      <c r="E2414" s="139">
        <v>45070</v>
      </c>
      <c r="F2414">
        <f t="shared" si="111"/>
        <v>5</v>
      </c>
      <c r="G2414" s="139">
        <v>45070</v>
      </c>
      <c r="H2414">
        <f t="shared" si="112"/>
        <v>16</v>
      </c>
      <c r="I2414" t="s">
        <v>2385</v>
      </c>
      <c r="J2414" t="str">
        <f>VLOOKUP(I2414,'C701- Recalculate'!$D$27:$D$751,1,0)</f>
        <v>069MPI1231080003</v>
      </c>
      <c r="K2414">
        <v>0</v>
      </c>
      <c r="L2414">
        <v>56164384</v>
      </c>
      <c r="M2414" s="138">
        <f t="shared" si="113"/>
        <v>-56164384</v>
      </c>
      <c r="N2414" t="s">
        <v>178</v>
      </c>
      <c r="P2414" t="s">
        <v>3839</v>
      </c>
      <c r="R2414" t="s">
        <v>3808</v>
      </c>
    </row>
    <row r="2415" spans="1:18" hidden="1">
      <c r="A2415">
        <v>2414</v>
      </c>
      <c r="B2415">
        <v>69</v>
      </c>
      <c r="D2415">
        <v>701000002</v>
      </c>
      <c r="E2415" s="139">
        <v>45071</v>
      </c>
      <c r="F2415">
        <f t="shared" si="111"/>
        <v>5</v>
      </c>
      <c r="G2415" s="139">
        <v>45071</v>
      </c>
      <c r="H2415">
        <f t="shared" si="112"/>
        <v>16</v>
      </c>
      <c r="I2415" t="s">
        <v>2452</v>
      </c>
      <c r="J2415" t="str">
        <f>VLOOKUP(I2415,'C701- Recalculate'!$D$27:$D$751,1,0)</f>
        <v>069MPI1231390004</v>
      </c>
      <c r="K2415">
        <v>0</v>
      </c>
      <c r="L2415">
        <v>17808219</v>
      </c>
      <c r="M2415" s="138">
        <f t="shared" si="113"/>
        <v>-17808219</v>
      </c>
      <c r="N2415" t="s">
        <v>178</v>
      </c>
      <c r="P2415" t="s">
        <v>3839</v>
      </c>
      <c r="R2415" t="s">
        <v>3808</v>
      </c>
    </row>
    <row r="2416" spans="1:18" hidden="1">
      <c r="A2416">
        <v>2415</v>
      </c>
      <c r="B2416">
        <v>69</v>
      </c>
      <c r="D2416">
        <v>701000002</v>
      </c>
      <c r="E2416" s="139">
        <v>45072</v>
      </c>
      <c r="F2416">
        <f t="shared" si="111"/>
        <v>5</v>
      </c>
      <c r="G2416" s="139">
        <v>45072</v>
      </c>
      <c r="H2416">
        <f t="shared" si="112"/>
        <v>16</v>
      </c>
      <c r="I2416" t="s">
        <v>2393</v>
      </c>
      <c r="J2416" t="str">
        <f>VLOOKUP(I2416,'C701- Recalculate'!$D$27:$D$751,1,0)</f>
        <v>069MPI1231080002</v>
      </c>
      <c r="K2416">
        <v>0</v>
      </c>
      <c r="L2416">
        <v>62904110</v>
      </c>
      <c r="M2416" s="138">
        <f t="shared" si="113"/>
        <v>-62904110</v>
      </c>
      <c r="N2416" t="s">
        <v>178</v>
      </c>
      <c r="P2416" t="s">
        <v>3839</v>
      </c>
      <c r="R2416" t="s">
        <v>3808</v>
      </c>
    </row>
    <row r="2417" spans="1:18" hidden="1">
      <c r="A2417">
        <v>2416</v>
      </c>
      <c r="B2417">
        <v>69</v>
      </c>
      <c r="D2417">
        <v>701000002</v>
      </c>
      <c r="E2417" s="139">
        <v>45072</v>
      </c>
      <c r="F2417">
        <f t="shared" si="111"/>
        <v>5</v>
      </c>
      <c r="G2417" s="139">
        <v>45072</v>
      </c>
      <c r="H2417">
        <f t="shared" si="112"/>
        <v>16</v>
      </c>
      <c r="I2417" t="s">
        <v>2385</v>
      </c>
      <c r="J2417" t="str">
        <f>VLOOKUP(I2417,'C701- Recalculate'!$D$27:$D$751,1,0)</f>
        <v>069MPI1231080003</v>
      </c>
      <c r="K2417">
        <v>0</v>
      </c>
      <c r="L2417">
        <v>56164384</v>
      </c>
      <c r="M2417" s="138">
        <f t="shared" si="113"/>
        <v>-56164384</v>
      </c>
      <c r="N2417" t="s">
        <v>178</v>
      </c>
      <c r="P2417" t="s">
        <v>3839</v>
      </c>
      <c r="R2417" t="s">
        <v>3808</v>
      </c>
    </row>
    <row r="2418" spans="1:18" hidden="1">
      <c r="A2418">
        <v>2417</v>
      </c>
      <c r="B2418">
        <v>69</v>
      </c>
      <c r="D2418">
        <v>701000002</v>
      </c>
      <c r="E2418" s="139">
        <v>45072</v>
      </c>
      <c r="F2418">
        <f t="shared" si="111"/>
        <v>5</v>
      </c>
      <c r="G2418" s="139">
        <v>45072</v>
      </c>
      <c r="H2418">
        <f t="shared" si="112"/>
        <v>16</v>
      </c>
      <c r="I2418" t="s">
        <v>2408</v>
      </c>
      <c r="J2418" t="str">
        <f>VLOOKUP(I2418,'C701- Recalculate'!$D$27:$D$751,1,0)</f>
        <v>069MPI1231100001</v>
      </c>
      <c r="K2418">
        <v>0</v>
      </c>
      <c r="L2418">
        <v>70547946</v>
      </c>
      <c r="M2418" s="138">
        <f t="shared" si="113"/>
        <v>-70547946</v>
      </c>
      <c r="N2418" t="s">
        <v>178</v>
      </c>
      <c r="P2418" t="s">
        <v>3839</v>
      </c>
      <c r="R2418" t="s">
        <v>3808</v>
      </c>
    </row>
    <row r="2419" spans="1:18" hidden="1">
      <c r="A2419">
        <v>2418</v>
      </c>
      <c r="B2419">
        <v>69</v>
      </c>
      <c r="D2419">
        <v>701000002</v>
      </c>
      <c r="E2419" s="139">
        <v>45072</v>
      </c>
      <c r="F2419">
        <f t="shared" si="111"/>
        <v>5</v>
      </c>
      <c r="G2419" s="139">
        <v>45072</v>
      </c>
      <c r="H2419">
        <f t="shared" si="112"/>
        <v>16</v>
      </c>
      <c r="I2419" t="s">
        <v>2455</v>
      </c>
      <c r="J2419" t="str">
        <f>VLOOKUP(I2419,'C701- Recalculate'!$D$27:$D$751,1,0)</f>
        <v>069MPI1231430001</v>
      </c>
      <c r="K2419">
        <v>0</v>
      </c>
      <c r="L2419">
        <v>48219178</v>
      </c>
      <c r="M2419" s="138">
        <f t="shared" si="113"/>
        <v>-48219178</v>
      </c>
      <c r="N2419" t="s">
        <v>178</v>
      </c>
      <c r="P2419" t="s">
        <v>3839</v>
      </c>
      <c r="R2419" t="s">
        <v>3808</v>
      </c>
    </row>
    <row r="2420" spans="1:18" hidden="1">
      <c r="A2420">
        <v>2419</v>
      </c>
      <c r="B2420">
        <v>69</v>
      </c>
      <c r="D2420">
        <v>701000002</v>
      </c>
      <c r="E2420" s="139">
        <v>45075</v>
      </c>
      <c r="F2420">
        <f t="shared" si="111"/>
        <v>5</v>
      </c>
      <c r="G2420" s="139">
        <v>45075</v>
      </c>
      <c r="H2420">
        <f t="shared" si="112"/>
        <v>16</v>
      </c>
      <c r="I2420" t="s">
        <v>2390</v>
      </c>
      <c r="J2420" t="str">
        <f>VLOOKUP(I2420,'C701- Recalculate'!$D$27:$D$751,1,0)</f>
        <v>069MPI1231080001</v>
      </c>
      <c r="K2420">
        <v>0</v>
      </c>
      <c r="L2420">
        <v>49424657</v>
      </c>
      <c r="M2420" s="138">
        <f t="shared" si="113"/>
        <v>-49424657</v>
      </c>
      <c r="N2420" t="s">
        <v>178</v>
      </c>
      <c r="P2420" t="s">
        <v>3839</v>
      </c>
      <c r="R2420" t="s">
        <v>3808</v>
      </c>
    </row>
    <row r="2421" spans="1:18" hidden="1">
      <c r="A2421">
        <v>2420</v>
      </c>
      <c r="B2421">
        <v>69</v>
      </c>
      <c r="D2421">
        <v>701000002</v>
      </c>
      <c r="E2421" s="139">
        <v>45075</v>
      </c>
      <c r="F2421">
        <f t="shared" si="111"/>
        <v>5</v>
      </c>
      <c r="G2421" s="139">
        <v>45075</v>
      </c>
      <c r="H2421">
        <f t="shared" si="112"/>
        <v>16</v>
      </c>
      <c r="I2421" t="s">
        <v>2426</v>
      </c>
      <c r="J2421" t="str">
        <f>VLOOKUP(I2421,'C701- Recalculate'!$D$27:$D$751,1,0)</f>
        <v>069MPI1231310002</v>
      </c>
      <c r="K2421">
        <v>0</v>
      </c>
      <c r="L2421">
        <v>89041096</v>
      </c>
      <c r="M2421" s="138">
        <f t="shared" si="113"/>
        <v>-89041096</v>
      </c>
      <c r="N2421" t="s">
        <v>178</v>
      </c>
      <c r="P2421" t="s">
        <v>3839</v>
      </c>
      <c r="R2421" t="s">
        <v>3808</v>
      </c>
    </row>
    <row r="2422" spans="1:18" hidden="1">
      <c r="A2422">
        <v>2421</v>
      </c>
      <c r="B2422">
        <v>69</v>
      </c>
      <c r="D2422">
        <v>701000002</v>
      </c>
      <c r="E2422" s="139">
        <v>45075</v>
      </c>
      <c r="F2422">
        <f t="shared" si="111"/>
        <v>5</v>
      </c>
      <c r="G2422" s="139">
        <v>45075</v>
      </c>
      <c r="H2422">
        <f t="shared" si="112"/>
        <v>16</v>
      </c>
      <c r="I2422" t="s">
        <v>2449</v>
      </c>
      <c r="J2422" t="str">
        <f>VLOOKUP(I2422,'C701- Recalculate'!$D$27:$D$751,1,0)</f>
        <v>069MPI1231390003</v>
      </c>
      <c r="K2422">
        <v>0</v>
      </c>
      <c r="L2422">
        <v>54246576</v>
      </c>
      <c r="M2422" s="138">
        <f t="shared" si="113"/>
        <v>-54246576</v>
      </c>
      <c r="N2422" t="s">
        <v>178</v>
      </c>
      <c r="P2422" t="s">
        <v>3839</v>
      </c>
      <c r="R2422" t="s">
        <v>3808</v>
      </c>
    </row>
    <row r="2423" spans="1:18" hidden="1">
      <c r="A2423">
        <v>2422</v>
      </c>
      <c r="B2423">
        <v>69</v>
      </c>
      <c r="D2423">
        <v>701000002</v>
      </c>
      <c r="E2423" s="139">
        <v>45049</v>
      </c>
      <c r="F2423">
        <f t="shared" si="111"/>
        <v>5</v>
      </c>
      <c r="G2423" s="139">
        <v>45049</v>
      </c>
      <c r="H2423">
        <f t="shared" si="112"/>
        <v>16</v>
      </c>
      <c r="I2423" t="s">
        <v>1893</v>
      </c>
      <c r="J2423" t="str">
        <f>VLOOKUP(I2423,'C701- Recalculate'!$D$27:$D$751,1,0)</f>
        <v>069MPI1230390003</v>
      </c>
      <c r="K2423">
        <v>0</v>
      </c>
      <c r="L2423">
        <v>96986302</v>
      </c>
      <c r="M2423" s="138">
        <f t="shared" si="113"/>
        <v>-96986302</v>
      </c>
      <c r="N2423" t="s">
        <v>178</v>
      </c>
      <c r="P2423" t="s">
        <v>3839</v>
      </c>
      <c r="R2423" t="s">
        <v>3808</v>
      </c>
    </row>
    <row r="2424" spans="1:18" hidden="1">
      <c r="A2424">
        <v>2423</v>
      </c>
      <c r="B2424">
        <v>69</v>
      </c>
      <c r="D2424">
        <v>701000002</v>
      </c>
      <c r="E2424" s="139">
        <v>45049</v>
      </c>
      <c r="F2424">
        <f t="shared" si="111"/>
        <v>5</v>
      </c>
      <c r="G2424" s="139">
        <v>45049</v>
      </c>
      <c r="H2424">
        <f t="shared" si="112"/>
        <v>16</v>
      </c>
      <c r="I2424" t="s">
        <v>2183</v>
      </c>
      <c r="J2424" t="str">
        <f>VLOOKUP(I2424,'C701- Recalculate'!$D$27:$D$751,1,0)</f>
        <v>069MPI1230520006</v>
      </c>
      <c r="K2424">
        <v>0</v>
      </c>
      <c r="L2424">
        <v>56164383</v>
      </c>
      <c r="M2424" s="138">
        <f t="shared" si="113"/>
        <v>-56164383</v>
      </c>
      <c r="N2424" t="s">
        <v>178</v>
      </c>
      <c r="P2424" t="s">
        <v>3839</v>
      </c>
      <c r="R2424" t="s">
        <v>3808</v>
      </c>
    </row>
    <row r="2425" spans="1:18" hidden="1">
      <c r="A2425">
        <v>2424</v>
      </c>
      <c r="B2425">
        <v>69</v>
      </c>
      <c r="D2425">
        <v>701000002</v>
      </c>
      <c r="E2425" s="139">
        <v>45076</v>
      </c>
      <c r="F2425">
        <f t="shared" si="111"/>
        <v>5</v>
      </c>
      <c r="G2425" s="139">
        <v>45076</v>
      </c>
      <c r="H2425">
        <f t="shared" si="112"/>
        <v>16</v>
      </c>
      <c r="I2425" t="s">
        <v>2393</v>
      </c>
      <c r="J2425" t="str">
        <f>VLOOKUP(I2425,'C701- Recalculate'!$D$27:$D$751,1,0)</f>
        <v>069MPI1231080002</v>
      </c>
      <c r="K2425">
        <v>0</v>
      </c>
      <c r="L2425">
        <v>62904109</v>
      </c>
      <c r="M2425" s="138">
        <f t="shared" si="113"/>
        <v>-62904109</v>
      </c>
      <c r="N2425" t="s">
        <v>178</v>
      </c>
      <c r="P2425" t="s">
        <v>3839</v>
      </c>
      <c r="R2425" t="s">
        <v>3808</v>
      </c>
    </row>
    <row r="2426" spans="1:18" hidden="1">
      <c r="A2426">
        <v>2425</v>
      </c>
      <c r="B2426">
        <v>69</v>
      </c>
      <c r="D2426">
        <v>701000002</v>
      </c>
      <c r="E2426" s="139">
        <v>45076</v>
      </c>
      <c r="F2426">
        <f t="shared" si="111"/>
        <v>5</v>
      </c>
      <c r="G2426" s="139">
        <v>45076</v>
      </c>
      <c r="H2426">
        <f t="shared" si="112"/>
        <v>16</v>
      </c>
      <c r="I2426" t="s">
        <v>2408</v>
      </c>
      <c r="J2426" t="str">
        <f>VLOOKUP(I2426,'C701- Recalculate'!$D$27:$D$751,1,0)</f>
        <v>069MPI1231100001</v>
      </c>
      <c r="K2426">
        <v>0</v>
      </c>
      <c r="L2426">
        <v>70547945</v>
      </c>
      <c r="M2426" s="138">
        <f t="shared" si="113"/>
        <v>-70547945</v>
      </c>
      <c r="N2426" t="s">
        <v>178</v>
      </c>
      <c r="P2426" t="s">
        <v>3839</v>
      </c>
      <c r="R2426" t="s">
        <v>3808</v>
      </c>
    </row>
    <row r="2427" spans="1:18" hidden="1">
      <c r="A2427">
        <v>2426</v>
      </c>
      <c r="B2427">
        <v>69</v>
      </c>
      <c r="D2427">
        <v>701000002</v>
      </c>
      <c r="E2427" s="139">
        <v>45076</v>
      </c>
      <c r="F2427">
        <f t="shared" si="111"/>
        <v>5</v>
      </c>
      <c r="G2427" s="139">
        <v>45076</v>
      </c>
      <c r="H2427">
        <f t="shared" si="112"/>
        <v>16</v>
      </c>
      <c r="I2427" t="s">
        <v>2423</v>
      </c>
      <c r="J2427" t="str">
        <f>VLOOKUP(I2427,'C701- Recalculate'!$D$27:$D$751,1,0)</f>
        <v>069MPI1231310001</v>
      </c>
      <c r="K2427">
        <v>0</v>
      </c>
      <c r="L2427">
        <v>44520548</v>
      </c>
      <c r="M2427" s="138">
        <f t="shared" si="113"/>
        <v>-44520548</v>
      </c>
      <c r="N2427" t="s">
        <v>178</v>
      </c>
      <c r="P2427" t="s">
        <v>3839</v>
      </c>
      <c r="R2427" t="s">
        <v>3808</v>
      </c>
    </row>
    <row r="2428" spans="1:18" hidden="1">
      <c r="A2428">
        <v>2427</v>
      </c>
      <c r="B2428">
        <v>69</v>
      </c>
      <c r="D2428">
        <v>701000002</v>
      </c>
      <c r="E2428" s="139">
        <v>45077</v>
      </c>
      <c r="F2428">
        <f t="shared" si="111"/>
        <v>5</v>
      </c>
      <c r="G2428" s="139">
        <v>45077</v>
      </c>
      <c r="H2428">
        <f t="shared" si="112"/>
        <v>16</v>
      </c>
      <c r="I2428" t="s">
        <v>2393</v>
      </c>
      <c r="J2428" t="str">
        <f>VLOOKUP(I2428,'C701- Recalculate'!$D$27:$D$751,1,0)</f>
        <v>069MPI1231080002</v>
      </c>
      <c r="K2428">
        <v>0</v>
      </c>
      <c r="L2428">
        <v>62904110</v>
      </c>
      <c r="M2428" s="138">
        <f t="shared" si="113"/>
        <v>-62904110</v>
      </c>
      <c r="N2428" t="s">
        <v>178</v>
      </c>
      <c r="P2428" t="s">
        <v>3839</v>
      </c>
      <c r="R2428" t="s">
        <v>3808</v>
      </c>
    </row>
    <row r="2429" spans="1:18" hidden="1">
      <c r="A2429">
        <v>2428</v>
      </c>
      <c r="B2429">
        <v>69</v>
      </c>
      <c r="D2429">
        <v>701000002</v>
      </c>
      <c r="E2429" s="139">
        <v>45077</v>
      </c>
      <c r="F2429">
        <f t="shared" si="111"/>
        <v>5</v>
      </c>
      <c r="G2429" s="139">
        <v>45077</v>
      </c>
      <c r="H2429">
        <f t="shared" si="112"/>
        <v>16</v>
      </c>
      <c r="I2429" t="s">
        <v>2385</v>
      </c>
      <c r="J2429" t="str">
        <f>VLOOKUP(I2429,'C701- Recalculate'!$D$27:$D$751,1,0)</f>
        <v>069MPI1231080003</v>
      </c>
      <c r="K2429">
        <v>0</v>
      </c>
      <c r="L2429">
        <v>56164384</v>
      </c>
      <c r="M2429" s="138">
        <f t="shared" si="113"/>
        <v>-56164384</v>
      </c>
      <c r="N2429" t="s">
        <v>178</v>
      </c>
      <c r="P2429" t="s">
        <v>3839</v>
      </c>
      <c r="R2429" t="s">
        <v>3808</v>
      </c>
    </row>
    <row r="2430" spans="1:18" hidden="1">
      <c r="A2430">
        <v>2429</v>
      </c>
      <c r="B2430">
        <v>69</v>
      </c>
      <c r="D2430">
        <v>701000002</v>
      </c>
      <c r="E2430" s="139">
        <v>45077</v>
      </c>
      <c r="F2430">
        <f t="shared" si="111"/>
        <v>5</v>
      </c>
      <c r="G2430" s="139">
        <v>45077</v>
      </c>
      <c r="H2430">
        <f t="shared" si="112"/>
        <v>16</v>
      </c>
      <c r="I2430" t="s">
        <v>2408</v>
      </c>
      <c r="J2430" t="str">
        <f>VLOOKUP(I2430,'C701- Recalculate'!$D$27:$D$751,1,0)</f>
        <v>069MPI1231100001</v>
      </c>
      <c r="K2430">
        <v>0</v>
      </c>
      <c r="L2430">
        <v>70547946</v>
      </c>
      <c r="M2430" s="138">
        <f t="shared" si="113"/>
        <v>-70547946</v>
      </c>
      <c r="N2430" t="s">
        <v>178</v>
      </c>
      <c r="P2430" t="s">
        <v>3839</v>
      </c>
      <c r="R2430" t="s">
        <v>3808</v>
      </c>
    </row>
    <row r="2431" spans="1:18" hidden="1">
      <c r="A2431">
        <v>2430</v>
      </c>
      <c r="B2431">
        <v>69</v>
      </c>
      <c r="D2431">
        <v>701000002</v>
      </c>
      <c r="E2431" s="139">
        <v>45077</v>
      </c>
      <c r="F2431">
        <f t="shared" si="111"/>
        <v>5</v>
      </c>
      <c r="G2431" s="139">
        <v>45077</v>
      </c>
      <c r="H2431">
        <f t="shared" si="112"/>
        <v>16</v>
      </c>
      <c r="I2431" t="s">
        <v>2449</v>
      </c>
      <c r="J2431" t="str">
        <f>VLOOKUP(I2431,'C701- Recalculate'!$D$27:$D$751,1,0)</f>
        <v>069MPI1231390003</v>
      </c>
      <c r="K2431">
        <v>0</v>
      </c>
      <c r="L2431">
        <v>54246575</v>
      </c>
      <c r="M2431" s="138">
        <f t="shared" si="113"/>
        <v>-54246575</v>
      </c>
      <c r="N2431" t="s">
        <v>178</v>
      </c>
      <c r="P2431" t="s">
        <v>3839</v>
      </c>
      <c r="R2431" t="s">
        <v>3808</v>
      </c>
    </row>
    <row r="2432" spans="1:18" hidden="1">
      <c r="A2432">
        <v>2431</v>
      </c>
      <c r="B2432">
        <v>69</v>
      </c>
      <c r="D2432">
        <v>701000002</v>
      </c>
      <c r="E2432" s="139">
        <v>45077</v>
      </c>
      <c r="F2432">
        <f t="shared" si="111"/>
        <v>5</v>
      </c>
      <c r="G2432" s="139">
        <v>45077</v>
      </c>
      <c r="H2432">
        <f t="shared" si="112"/>
        <v>16</v>
      </c>
      <c r="I2432" t="s">
        <v>2455</v>
      </c>
      <c r="J2432" t="str">
        <f>VLOOKUP(I2432,'C701- Recalculate'!$D$27:$D$751,1,0)</f>
        <v>069MPI1231430001</v>
      </c>
      <c r="K2432">
        <v>0</v>
      </c>
      <c r="L2432">
        <v>48219178</v>
      </c>
      <c r="M2432" s="138">
        <f t="shared" si="113"/>
        <v>-48219178</v>
      </c>
      <c r="N2432" t="s">
        <v>178</v>
      </c>
      <c r="P2432" t="s">
        <v>3839</v>
      </c>
      <c r="R2432" t="s">
        <v>3808</v>
      </c>
    </row>
    <row r="2433" spans="1:18" hidden="1">
      <c r="A2433">
        <v>2432</v>
      </c>
      <c r="B2433">
        <v>69</v>
      </c>
      <c r="D2433">
        <v>701000002</v>
      </c>
      <c r="E2433" s="139">
        <v>45050</v>
      </c>
      <c r="F2433">
        <f t="shared" si="111"/>
        <v>5</v>
      </c>
      <c r="G2433" s="139">
        <v>45050</v>
      </c>
      <c r="H2433">
        <f t="shared" si="112"/>
        <v>16</v>
      </c>
      <c r="I2433" t="s">
        <v>1890</v>
      </c>
      <c r="J2433" t="str">
        <f>VLOOKUP(I2433,'C701- Recalculate'!$D$27:$D$751,1,0)</f>
        <v>069MPI1230390002</v>
      </c>
      <c r="K2433">
        <v>0</v>
      </c>
      <c r="L2433">
        <v>48493151</v>
      </c>
      <c r="M2433" s="138">
        <f t="shared" si="113"/>
        <v>-48493151</v>
      </c>
      <c r="N2433" t="s">
        <v>178</v>
      </c>
      <c r="P2433" t="s">
        <v>3839</v>
      </c>
      <c r="R2433" t="s">
        <v>3808</v>
      </c>
    </row>
    <row r="2434" spans="1:18" hidden="1">
      <c r="A2434">
        <v>2433</v>
      </c>
      <c r="B2434">
        <v>69</v>
      </c>
      <c r="D2434">
        <v>701000002</v>
      </c>
      <c r="E2434" s="139">
        <v>45050</v>
      </c>
      <c r="F2434">
        <f t="shared" si="111"/>
        <v>5</v>
      </c>
      <c r="G2434" s="139">
        <v>45050</v>
      </c>
      <c r="H2434">
        <f t="shared" si="112"/>
        <v>16</v>
      </c>
      <c r="I2434" t="s">
        <v>2048</v>
      </c>
      <c r="J2434" t="str">
        <f>VLOOKUP(I2434,'C701- Recalculate'!$D$27:$D$751,1,0)</f>
        <v>069MPI1230460005</v>
      </c>
      <c r="K2434">
        <v>0</v>
      </c>
      <c r="L2434">
        <v>54109589</v>
      </c>
      <c r="M2434" s="138">
        <f t="shared" si="113"/>
        <v>-54109589</v>
      </c>
      <c r="N2434" t="s">
        <v>178</v>
      </c>
      <c r="P2434" t="s">
        <v>3839</v>
      </c>
      <c r="R2434" t="s">
        <v>3808</v>
      </c>
    </row>
    <row r="2435" spans="1:18" hidden="1">
      <c r="A2435">
        <v>2434</v>
      </c>
      <c r="B2435">
        <v>69</v>
      </c>
      <c r="D2435">
        <v>701000002</v>
      </c>
      <c r="E2435" s="139">
        <v>45050</v>
      </c>
      <c r="F2435">
        <f t="shared" ref="F2435:F2498" si="114">MONTH(E2435)</f>
        <v>5</v>
      </c>
      <c r="G2435" s="139">
        <v>45050</v>
      </c>
      <c r="H2435">
        <f t="shared" ref="H2435:H2498" si="115">LEN(I2435)</f>
        <v>16</v>
      </c>
      <c r="I2435" t="s">
        <v>2055</v>
      </c>
      <c r="J2435" t="str">
        <f>VLOOKUP(I2435,'C701- Recalculate'!$D$27:$D$751,1,0)</f>
        <v>069MPI1230460006</v>
      </c>
      <c r="K2435">
        <v>0</v>
      </c>
      <c r="L2435">
        <v>54109589</v>
      </c>
      <c r="M2435" s="138">
        <f t="shared" ref="M2435:M2498" si="116">K2435-L2435</f>
        <v>-54109589</v>
      </c>
      <c r="N2435" t="s">
        <v>178</v>
      </c>
      <c r="P2435" t="s">
        <v>3839</v>
      </c>
      <c r="R2435" t="s">
        <v>3808</v>
      </c>
    </row>
    <row r="2436" spans="1:18" hidden="1">
      <c r="A2436">
        <v>2435</v>
      </c>
      <c r="B2436">
        <v>69</v>
      </c>
      <c r="D2436">
        <v>701000002</v>
      </c>
      <c r="E2436" s="139">
        <v>45050</v>
      </c>
      <c r="F2436">
        <f t="shared" si="114"/>
        <v>5</v>
      </c>
      <c r="G2436" s="139">
        <v>45050</v>
      </c>
      <c r="H2436">
        <f t="shared" si="115"/>
        <v>16</v>
      </c>
      <c r="I2436" t="s">
        <v>2404</v>
      </c>
      <c r="J2436" t="str">
        <f>VLOOKUP(I2436,'C701- Recalculate'!$D$27:$D$751,1,0)</f>
        <v>069MPI1231100002</v>
      </c>
      <c r="K2436">
        <v>0</v>
      </c>
      <c r="L2436">
        <v>69178082</v>
      </c>
      <c r="M2436" s="138">
        <f t="shared" si="116"/>
        <v>-69178082</v>
      </c>
      <c r="N2436" t="s">
        <v>178</v>
      </c>
      <c r="P2436" t="s">
        <v>3839</v>
      </c>
      <c r="R2436" t="s">
        <v>3808</v>
      </c>
    </row>
    <row r="2437" spans="1:18" hidden="1">
      <c r="A2437">
        <v>2436</v>
      </c>
      <c r="B2437">
        <v>69</v>
      </c>
      <c r="D2437">
        <v>701000002</v>
      </c>
      <c r="E2437" s="139">
        <v>45050</v>
      </c>
      <c r="F2437">
        <f t="shared" si="114"/>
        <v>5</v>
      </c>
      <c r="G2437" s="139">
        <v>45050</v>
      </c>
      <c r="H2437">
        <f t="shared" si="115"/>
        <v>16</v>
      </c>
      <c r="I2437" t="s">
        <v>2416</v>
      </c>
      <c r="J2437" t="str">
        <f>VLOOKUP(I2437,'C701- Recalculate'!$D$27:$D$751,1,0)</f>
        <v>069MPI1231140001</v>
      </c>
      <c r="K2437">
        <v>0</v>
      </c>
      <c r="L2437">
        <v>56438356</v>
      </c>
      <c r="M2437" s="138">
        <f t="shared" si="116"/>
        <v>-56438356</v>
      </c>
      <c r="N2437" t="s">
        <v>178</v>
      </c>
      <c r="P2437" t="s">
        <v>3839</v>
      </c>
      <c r="R2437" t="s">
        <v>3808</v>
      </c>
    </row>
    <row r="2438" spans="1:18" hidden="1">
      <c r="A2438">
        <v>2437</v>
      </c>
      <c r="B2438">
        <v>69</v>
      </c>
      <c r="D2438">
        <v>701000002</v>
      </c>
      <c r="E2438" s="139">
        <v>45051</v>
      </c>
      <c r="F2438">
        <f t="shared" si="114"/>
        <v>5</v>
      </c>
      <c r="G2438" s="139">
        <v>45051</v>
      </c>
      <c r="H2438">
        <f t="shared" si="115"/>
        <v>16</v>
      </c>
      <c r="I2438" t="s">
        <v>1890</v>
      </c>
      <c r="J2438" t="str">
        <f>VLOOKUP(I2438,'C701- Recalculate'!$D$27:$D$751,1,0)</f>
        <v>069MPI1230390002</v>
      </c>
      <c r="K2438">
        <v>0</v>
      </c>
      <c r="L2438">
        <v>48493151</v>
      </c>
      <c r="M2438" s="138">
        <f t="shared" si="116"/>
        <v>-48493151</v>
      </c>
      <c r="N2438" t="s">
        <v>178</v>
      </c>
      <c r="P2438" t="s">
        <v>3839</v>
      </c>
      <c r="R2438" t="s">
        <v>3808</v>
      </c>
    </row>
    <row r="2439" spans="1:18" hidden="1">
      <c r="A2439">
        <v>2438</v>
      </c>
      <c r="B2439">
        <v>69</v>
      </c>
      <c r="D2439">
        <v>701000002</v>
      </c>
      <c r="E2439" s="139">
        <v>45051</v>
      </c>
      <c r="F2439">
        <f t="shared" si="114"/>
        <v>5</v>
      </c>
      <c r="G2439" s="139">
        <v>45051</v>
      </c>
      <c r="H2439">
        <f t="shared" si="115"/>
        <v>16</v>
      </c>
      <c r="I2439" t="s">
        <v>2055</v>
      </c>
      <c r="J2439" t="str">
        <f>VLOOKUP(I2439,'C701- Recalculate'!$D$27:$D$751,1,0)</f>
        <v>069MPI1230460006</v>
      </c>
      <c r="K2439">
        <v>0</v>
      </c>
      <c r="L2439">
        <v>54109589</v>
      </c>
      <c r="M2439" s="138">
        <f t="shared" si="116"/>
        <v>-54109589</v>
      </c>
      <c r="N2439" t="s">
        <v>178</v>
      </c>
      <c r="P2439" t="s">
        <v>3839</v>
      </c>
      <c r="R2439" t="s">
        <v>3808</v>
      </c>
    </row>
    <row r="2440" spans="1:18" hidden="1">
      <c r="A2440">
        <v>2439</v>
      </c>
      <c r="B2440">
        <v>69</v>
      </c>
      <c r="D2440">
        <v>701000002</v>
      </c>
      <c r="E2440" s="139">
        <v>45051</v>
      </c>
      <c r="F2440">
        <f t="shared" si="114"/>
        <v>5</v>
      </c>
      <c r="G2440" s="139">
        <v>45051</v>
      </c>
      <c r="H2440">
        <f t="shared" si="115"/>
        <v>16</v>
      </c>
      <c r="I2440" t="s">
        <v>2183</v>
      </c>
      <c r="J2440" t="str">
        <f>VLOOKUP(I2440,'C701- Recalculate'!$D$27:$D$751,1,0)</f>
        <v>069MPI1230520006</v>
      </c>
      <c r="K2440">
        <v>0</v>
      </c>
      <c r="L2440">
        <v>56164384</v>
      </c>
      <c r="M2440" s="138">
        <f t="shared" si="116"/>
        <v>-56164384</v>
      </c>
      <c r="N2440" t="s">
        <v>178</v>
      </c>
      <c r="P2440" t="s">
        <v>3839</v>
      </c>
      <c r="R2440" t="s">
        <v>3808</v>
      </c>
    </row>
    <row r="2441" spans="1:18" hidden="1">
      <c r="A2441">
        <v>2440</v>
      </c>
      <c r="B2441">
        <v>69</v>
      </c>
      <c r="D2441">
        <v>701000002</v>
      </c>
      <c r="E2441" s="139">
        <v>45051</v>
      </c>
      <c r="F2441">
        <f t="shared" si="114"/>
        <v>5</v>
      </c>
      <c r="G2441" s="139">
        <v>45051</v>
      </c>
      <c r="H2441">
        <f t="shared" si="115"/>
        <v>16</v>
      </c>
      <c r="I2441" t="s">
        <v>2393</v>
      </c>
      <c r="J2441" t="str">
        <f>VLOOKUP(I2441,'C701- Recalculate'!$D$27:$D$751,1,0)</f>
        <v>069MPI1231080002</v>
      </c>
      <c r="K2441">
        <v>0</v>
      </c>
      <c r="L2441">
        <v>62904110</v>
      </c>
      <c r="M2441" s="138">
        <f t="shared" si="116"/>
        <v>-62904110</v>
      </c>
      <c r="N2441" t="s">
        <v>178</v>
      </c>
      <c r="P2441" t="s">
        <v>3839</v>
      </c>
      <c r="R2441" t="s">
        <v>3808</v>
      </c>
    </row>
    <row r="2442" spans="1:18" hidden="1">
      <c r="A2442">
        <v>2441</v>
      </c>
      <c r="B2442">
        <v>69</v>
      </c>
      <c r="D2442">
        <v>701000002</v>
      </c>
      <c r="E2442" s="139">
        <v>45054</v>
      </c>
      <c r="F2442">
        <f t="shared" si="114"/>
        <v>5</v>
      </c>
      <c r="G2442" s="139">
        <v>45054</v>
      </c>
      <c r="H2442">
        <f t="shared" si="115"/>
        <v>16</v>
      </c>
      <c r="I2442" t="s">
        <v>2048</v>
      </c>
      <c r="J2442" t="str">
        <f>VLOOKUP(I2442,'C701- Recalculate'!$D$27:$D$751,1,0)</f>
        <v>069MPI1230460005</v>
      </c>
      <c r="K2442">
        <v>0</v>
      </c>
      <c r="L2442">
        <v>108219178</v>
      </c>
      <c r="M2442" s="138">
        <f t="shared" si="116"/>
        <v>-108219178</v>
      </c>
      <c r="N2442" t="s">
        <v>178</v>
      </c>
      <c r="P2442" t="s">
        <v>3839</v>
      </c>
      <c r="R2442" t="s">
        <v>3808</v>
      </c>
    </row>
    <row r="2443" spans="1:18" hidden="1">
      <c r="A2443">
        <v>2442</v>
      </c>
      <c r="B2443">
        <v>69</v>
      </c>
      <c r="D2443">
        <v>701000002</v>
      </c>
      <c r="E2443" s="139">
        <v>45054</v>
      </c>
      <c r="F2443">
        <f t="shared" si="114"/>
        <v>5</v>
      </c>
      <c r="G2443" s="139">
        <v>45054</v>
      </c>
      <c r="H2443">
        <f t="shared" si="115"/>
        <v>16</v>
      </c>
      <c r="I2443" t="s">
        <v>2390</v>
      </c>
      <c r="J2443" t="str">
        <f>VLOOKUP(I2443,'C701- Recalculate'!$D$27:$D$751,1,0)</f>
        <v>069MPI1231080001</v>
      </c>
      <c r="K2443">
        <v>0</v>
      </c>
      <c r="L2443">
        <v>49424657</v>
      </c>
      <c r="M2443" s="138">
        <f t="shared" si="116"/>
        <v>-49424657</v>
      </c>
      <c r="N2443" t="s">
        <v>178</v>
      </c>
      <c r="P2443" t="s">
        <v>3839</v>
      </c>
      <c r="R2443" t="s">
        <v>3808</v>
      </c>
    </row>
    <row r="2444" spans="1:18" hidden="1">
      <c r="A2444">
        <v>2443</v>
      </c>
      <c r="B2444">
        <v>69</v>
      </c>
      <c r="D2444">
        <v>701000002</v>
      </c>
      <c r="E2444" s="139">
        <v>45054</v>
      </c>
      <c r="F2444">
        <f t="shared" si="114"/>
        <v>5</v>
      </c>
      <c r="G2444" s="139">
        <v>45054</v>
      </c>
      <c r="H2444">
        <f t="shared" si="115"/>
        <v>16</v>
      </c>
      <c r="I2444" t="s">
        <v>2404</v>
      </c>
      <c r="J2444" t="str">
        <f>VLOOKUP(I2444,'C701- Recalculate'!$D$27:$D$751,1,0)</f>
        <v>069MPI1231100002</v>
      </c>
      <c r="K2444">
        <v>0</v>
      </c>
      <c r="L2444">
        <v>69178083</v>
      </c>
      <c r="M2444" s="138">
        <f t="shared" si="116"/>
        <v>-69178083</v>
      </c>
      <c r="N2444" t="s">
        <v>178</v>
      </c>
      <c r="P2444" t="s">
        <v>3839</v>
      </c>
      <c r="R2444" t="s">
        <v>3808</v>
      </c>
    </row>
    <row r="2445" spans="1:18" hidden="1">
      <c r="A2445">
        <v>2444</v>
      </c>
      <c r="B2445">
        <v>69</v>
      </c>
      <c r="D2445">
        <v>701000002</v>
      </c>
      <c r="E2445" s="139">
        <v>45078</v>
      </c>
      <c r="F2445">
        <f t="shared" si="114"/>
        <v>6</v>
      </c>
      <c r="G2445" s="139">
        <v>45078</v>
      </c>
      <c r="H2445">
        <f t="shared" si="115"/>
        <v>16</v>
      </c>
      <c r="I2445" t="s">
        <v>2393</v>
      </c>
      <c r="J2445" t="str">
        <f>VLOOKUP(I2445,'C701- Recalculate'!$D$27:$D$751,1,0)</f>
        <v>069MPI1231080002</v>
      </c>
      <c r="K2445">
        <v>0</v>
      </c>
      <c r="L2445">
        <v>62904110</v>
      </c>
      <c r="M2445" s="138">
        <f t="shared" si="116"/>
        <v>-62904110</v>
      </c>
      <c r="N2445" t="s">
        <v>178</v>
      </c>
      <c r="P2445" t="s">
        <v>3839</v>
      </c>
      <c r="R2445" t="s">
        <v>3808</v>
      </c>
    </row>
    <row r="2446" spans="1:18" hidden="1">
      <c r="A2446">
        <v>2445</v>
      </c>
      <c r="B2446">
        <v>69</v>
      </c>
      <c r="D2446">
        <v>701000002</v>
      </c>
      <c r="E2446" s="139">
        <v>45078</v>
      </c>
      <c r="F2446">
        <f t="shared" si="114"/>
        <v>6</v>
      </c>
      <c r="G2446" s="139">
        <v>45078</v>
      </c>
      <c r="H2446">
        <f t="shared" si="115"/>
        <v>16</v>
      </c>
      <c r="I2446" t="s">
        <v>2455</v>
      </c>
      <c r="J2446" t="str">
        <f>VLOOKUP(I2446,'C701- Recalculate'!$D$27:$D$751,1,0)</f>
        <v>069MPI1231430001</v>
      </c>
      <c r="K2446">
        <v>0</v>
      </c>
      <c r="L2446">
        <v>48219178</v>
      </c>
      <c r="M2446" s="138">
        <f t="shared" si="116"/>
        <v>-48219178</v>
      </c>
      <c r="N2446" t="s">
        <v>178</v>
      </c>
      <c r="P2446" t="s">
        <v>3839</v>
      </c>
      <c r="R2446" t="s">
        <v>3808</v>
      </c>
    </row>
    <row r="2447" spans="1:18" hidden="1">
      <c r="A2447">
        <v>2446</v>
      </c>
      <c r="B2447">
        <v>69</v>
      </c>
      <c r="D2447">
        <v>701000002</v>
      </c>
      <c r="E2447" s="139">
        <v>45089</v>
      </c>
      <c r="F2447">
        <f t="shared" si="114"/>
        <v>6</v>
      </c>
      <c r="G2447" s="139">
        <v>45089</v>
      </c>
      <c r="H2447">
        <f t="shared" si="115"/>
        <v>16</v>
      </c>
      <c r="I2447" t="s">
        <v>2390</v>
      </c>
      <c r="J2447" t="str">
        <f>VLOOKUP(I2447,'C701- Recalculate'!$D$27:$D$751,1,0)</f>
        <v>069MPI1231080001</v>
      </c>
      <c r="K2447">
        <v>0</v>
      </c>
      <c r="L2447">
        <v>49424658</v>
      </c>
      <c r="M2447" s="138">
        <f t="shared" si="116"/>
        <v>-49424658</v>
      </c>
      <c r="N2447" t="s">
        <v>178</v>
      </c>
      <c r="P2447" t="s">
        <v>3839</v>
      </c>
      <c r="R2447" t="s">
        <v>3808</v>
      </c>
    </row>
    <row r="2448" spans="1:18" hidden="1">
      <c r="A2448">
        <v>2447</v>
      </c>
      <c r="B2448">
        <v>69</v>
      </c>
      <c r="D2448">
        <v>701000002</v>
      </c>
      <c r="E2448" s="139">
        <v>45089</v>
      </c>
      <c r="F2448">
        <f t="shared" si="114"/>
        <v>6</v>
      </c>
      <c r="G2448" s="139">
        <v>45089</v>
      </c>
      <c r="H2448">
        <f t="shared" si="115"/>
        <v>16</v>
      </c>
      <c r="I2448" t="s">
        <v>2396</v>
      </c>
      <c r="J2448" t="str">
        <f>VLOOKUP(I2448,'C701- Recalculate'!$D$27:$D$751,1,0)</f>
        <v>069MPI1231080004</v>
      </c>
      <c r="K2448">
        <v>0</v>
      </c>
      <c r="L2448">
        <v>110958904</v>
      </c>
      <c r="M2448" s="138">
        <f t="shared" si="116"/>
        <v>-110958904</v>
      </c>
      <c r="N2448" t="s">
        <v>178</v>
      </c>
      <c r="P2448" t="s">
        <v>3839</v>
      </c>
      <c r="R2448" t="s">
        <v>3808</v>
      </c>
    </row>
    <row r="2449" spans="1:18" hidden="1">
      <c r="A2449">
        <v>2448</v>
      </c>
      <c r="B2449">
        <v>69</v>
      </c>
      <c r="D2449">
        <v>701000002</v>
      </c>
      <c r="E2449" s="139">
        <v>45089</v>
      </c>
      <c r="F2449">
        <f t="shared" si="114"/>
        <v>6</v>
      </c>
      <c r="G2449" s="139">
        <v>45089</v>
      </c>
      <c r="H2449">
        <f t="shared" si="115"/>
        <v>16</v>
      </c>
      <c r="I2449" t="s">
        <v>2426</v>
      </c>
      <c r="J2449" t="str">
        <f>VLOOKUP(I2449,'C701- Recalculate'!$D$27:$D$751,1,0)</f>
        <v>069MPI1231310002</v>
      </c>
      <c r="K2449">
        <v>0</v>
      </c>
      <c r="L2449">
        <v>44520548</v>
      </c>
      <c r="M2449" s="138">
        <f t="shared" si="116"/>
        <v>-44520548</v>
      </c>
      <c r="N2449" t="s">
        <v>178</v>
      </c>
      <c r="P2449" t="s">
        <v>3839</v>
      </c>
      <c r="R2449" t="s">
        <v>3808</v>
      </c>
    </row>
    <row r="2450" spans="1:18" hidden="1">
      <c r="A2450">
        <v>2449</v>
      </c>
      <c r="B2450">
        <v>69</v>
      </c>
      <c r="D2450">
        <v>701000002</v>
      </c>
      <c r="E2450" s="139">
        <v>45089</v>
      </c>
      <c r="F2450">
        <f t="shared" si="114"/>
        <v>6</v>
      </c>
      <c r="G2450" s="139">
        <v>45089</v>
      </c>
      <c r="H2450">
        <f t="shared" si="115"/>
        <v>16</v>
      </c>
      <c r="I2450" t="s">
        <v>2446</v>
      </c>
      <c r="J2450" t="str">
        <f>VLOOKUP(I2450,'C701- Recalculate'!$D$27:$D$751,1,0)</f>
        <v>069MPI1231370002</v>
      </c>
      <c r="K2450">
        <v>0</v>
      </c>
      <c r="L2450">
        <v>105205480</v>
      </c>
      <c r="M2450" s="138">
        <f t="shared" si="116"/>
        <v>-105205480</v>
      </c>
      <c r="N2450" t="s">
        <v>178</v>
      </c>
      <c r="P2450" t="s">
        <v>3839</v>
      </c>
      <c r="R2450" t="s">
        <v>3808</v>
      </c>
    </row>
    <row r="2451" spans="1:18" hidden="1">
      <c r="A2451">
        <v>2450</v>
      </c>
      <c r="B2451">
        <v>69</v>
      </c>
      <c r="D2451">
        <v>701000002</v>
      </c>
      <c r="E2451" s="139">
        <v>45089</v>
      </c>
      <c r="F2451">
        <f t="shared" si="114"/>
        <v>6</v>
      </c>
      <c r="G2451" s="139">
        <v>45089</v>
      </c>
      <c r="H2451">
        <f t="shared" si="115"/>
        <v>16</v>
      </c>
      <c r="I2451" t="s">
        <v>2455</v>
      </c>
      <c r="J2451" t="str">
        <f>VLOOKUP(I2451,'C701- Recalculate'!$D$27:$D$751,1,0)</f>
        <v>069MPI1231430001</v>
      </c>
      <c r="K2451">
        <v>0</v>
      </c>
      <c r="L2451">
        <v>96438357</v>
      </c>
      <c r="M2451" s="138">
        <f t="shared" si="116"/>
        <v>-96438357</v>
      </c>
      <c r="N2451" t="s">
        <v>178</v>
      </c>
      <c r="P2451" t="s">
        <v>3839</v>
      </c>
      <c r="R2451" t="s">
        <v>3808</v>
      </c>
    </row>
    <row r="2452" spans="1:18" hidden="1">
      <c r="A2452">
        <v>2451</v>
      </c>
      <c r="B2452">
        <v>69</v>
      </c>
      <c r="D2452">
        <v>701000002</v>
      </c>
      <c r="E2452" s="139">
        <v>45090</v>
      </c>
      <c r="F2452">
        <f t="shared" si="114"/>
        <v>6</v>
      </c>
      <c r="G2452" s="139">
        <v>45090</v>
      </c>
      <c r="H2452">
        <f t="shared" si="115"/>
        <v>16</v>
      </c>
      <c r="I2452" t="s">
        <v>2385</v>
      </c>
      <c r="J2452" t="str">
        <f>VLOOKUP(I2452,'C701- Recalculate'!$D$27:$D$751,1,0)</f>
        <v>069MPI1231080003</v>
      </c>
      <c r="K2452">
        <v>0</v>
      </c>
      <c r="L2452">
        <v>56164384</v>
      </c>
      <c r="M2452" s="138">
        <f t="shared" si="116"/>
        <v>-56164384</v>
      </c>
      <c r="N2452" t="s">
        <v>178</v>
      </c>
      <c r="P2452" t="s">
        <v>3839</v>
      </c>
      <c r="R2452" t="s">
        <v>3808</v>
      </c>
    </row>
    <row r="2453" spans="1:18" hidden="1">
      <c r="A2453">
        <v>2452</v>
      </c>
      <c r="B2453">
        <v>69</v>
      </c>
      <c r="D2453">
        <v>701000002</v>
      </c>
      <c r="E2453" s="139">
        <v>45090</v>
      </c>
      <c r="F2453">
        <f t="shared" si="114"/>
        <v>6</v>
      </c>
      <c r="G2453" s="139">
        <v>45090</v>
      </c>
      <c r="H2453">
        <f t="shared" si="115"/>
        <v>16</v>
      </c>
      <c r="I2453" t="s">
        <v>2408</v>
      </c>
      <c r="J2453" t="str">
        <f>VLOOKUP(I2453,'C701- Recalculate'!$D$27:$D$751,1,0)</f>
        <v>069MPI1231100001</v>
      </c>
      <c r="K2453">
        <v>0</v>
      </c>
      <c r="L2453">
        <v>70547945</v>
      </c>
      <c r="M2453" s="138">
        <f t="shared" si="116"/>
        <v>-70547945</v>
      </c>
      <c r="N2453" t="s">
        <v>178</v>
      </c>
      <c r="P2453" t="s">
        <v>3839</v>
      </c>
      <c r="R2453" t="s">
        <v>3808</v>
      </c>
    </row>
    <row r="2454" spans="1:18" hidden="1">
      <c r="A2454">
        <v>2453</v>
      </c>
      <c r="B2454">
        <v>69</v>
      </c>
      <c r="D2454">
        <v>701000002</v>
      </c>
      <c r="E2454" s="139">
        <v>45091</v>
      </c>
      <c r="F2454">
        <f t="shared" si="114"/>
        <v>6</v>
      </c>
      <c r="G2454" s="139">
        <v>45091</v>
      </c>
      <c r="H2454">
        <f t="shared" si="115"/>
        <v>16</v>
      </c>
      <c r="I2454" t="s">
        <v>2390</v>
      </c>
      <c r="J2454" t="str">
        <f>VLOOKUP(I2454,'C701- Recalculate'!$D$27:$D$751,1,0)</f>
        <v>069MPI1231080001</v>
      </c>
      <c r="K2454">
        <v>0</v>
      </c>
      <c r="L2454">
        <v>49424658</v>
      </c>
      <c r="M2454" s="138">
        <f t="shared" si="116"/>
        <v>-49424658</v>
      </c>
      <c r="N2454" t="s">
        <v>178</v>
      </c>
      <c r="P2454" t="s">
        <v>3839</v>
      </c>
      <c r="R2454" t="s">
        <v>3808</v>
      </c>
    </row>
    <row r="2455" spans="1:18" hidden="1">
      <c r="A2455">
        <v>2454</v>
      </c>
      <c r="B2455">
        <v>69</v>
      </c>
      <c r="D2455">
        <v>701000002</v>
      </c>
      <c r="E2455" s="139">
        <v>45091</v>
      </c>
      <c r="F2455">
        <f t="shared" si="114"/>
        <v>6</v>
      </c>
      <c r="G2455" s="139">
        <v>45091</v>
      </c>
      <c r="H2455">
        <f t="shared" si="115"/>
        <v>16</v>
      </c>
      <c r="I2455" t="s">
        <v>2416</v>
      </c>
      <c r="J2455" t="str">
        <f>VLOOKUP(I2455,'C701- Recalculate'!$D$27:$D$751,1,0)</f>
        <v>069MPI1231140001</v>
      </c>
      <c r="K2455">
        <v>0</v>
      </c>
      <c r="L2455">
        <v>56438357</v>
      </c>
      <c r="M2455" s="138">
        <f t="shared" si="116"/>
        <v>-56438357</v>
      </c>
      <c r="N2455" t="s">
        <v>178</v>
      </c>
      <c r="P2455" t="s">
        <v>3839</v>
      </c>
      <c r="R2455" t="s">
        <v>3808</v>
      </c>
    </row>
    <row r="2456" spans="1:18" hidden="1">
      <c r="A2456">
        <v>2455</v>
      </c>
      <c r="B2456">
        <v>69</v>
      </c>
      <c r="D2456">
        <v>701000002</v>
      </c>
      <c r="E2456" s="139">
        <v>45091</v>
      </c>
      <c r="F2456">
        <f t="shared" si="114"/>
        <v>6</v>
      </c>
      <c r="G2456" s="139">
        <v>45091</v>
      </c>
      <c r="H2456">
        <f t="shared" si="115"/>
        <v>16</v>
      </c>
      <c r="I2456" t="s">
        <v>2426</v>
      </c>
      <c r="J2456" t="str">
        <f>VLOOKUP(I2456,'C701- Recalculate'!$D$27:$D$751,1,0)</f>
        <v>069MPI1231310002</v>
      </c>
      <c r="K2456">
        <v>0</v>
      </c>
      <c r="L2456">
        <v>44520548</v>
      </c>
      <c r="M2456" s="138">
        <f t="shared" si="116"/>
        <v>-44520548</v>
      </c>
      <c r="N2456" t="s">
        <v>178</v>
      </c>
      <c r="P2456" t="s">
        <v>3839</v>
      </c>
      <c r="R2456" t="s">
        <v>3808</v>
      </c>
    </row>
    <row r="2457" spans="1:18" hidden="1">
      <c r="A2457">
        <v>2456</v>
      </c>
      <c r="B2457">
        <v>69</v>
      </c>
      <c r="D2457">
        <v>701000002</v>
      </c>
      <c r="E2457" s="139">
        <v>45092</v>
      </c>
      <c r="F2457">
        <f t="shared" si="114"/>
        <v>6</v>
      </c>
      <c r="G2457" s="139">
        <v>45092</v>
      </c>
      <c r="H2457">
        <f t="shared" si="115"/>
        <v>16</v>
      </c>
      <c r="I2457" t="s">
        <v>2393</v>
      </c>
      <c r="J2457" t="str">
        <f>VLOOKUP(I2457,'C701- Recalculate'!$D$27:$D$751,1,0)</f>
        <v>069MPI1231080002</v>
      </c>
      <c r="K2457">
        <v>0</v>
      </c>
      <c r="L2457">
        <v>62904110</v>
      </c>
      <c r="M2457" s="138">
        <f t="shared" si="116"/>
        <v>-62904110</v>
      </c>
      <c r="N2457" t="s">
        <v>178</v>
      </c>
      <c r="P2457" t="s">
        <v>3839</v>
      </c>
      <c r="R2457" t="s">
        <v>3808</v>
      </c>
    </row>
    <row r="2458" spans="1:18" hidden="1">
      <c r="A2458">
        <v>2457</v>
      </c>
      <c r="B2458">
        <v>69</v>
      </c>
      <c r="D2458">
        <v>701000002</v>
      </c>
      <c r="E2458" s="139">
        <v>45092</v>
      </c>
      <c r="F2458">
        <f t="shared" si="114"/>
        <v>6</v>
      </c>
      <c r="G2458" s="139">
        <v>45092</v>
      </c>
      <c r="H2458">
        <f t="shared" si="115"/>
        <v>16</v>
      </c>
      <c r="I2458" t="s">
        <v>2452</v>
      </c>
      <c r="J2458" t="str">
        <f>VLOOKUP(I2458,'C701- Recalculate'!$D$27:$D$751,1,0)</f>
        <v>069MPI1231390004</v>
      </c>
      <c r="K2458">
        <v>0</v>
      </c>
      <c r="L2458">
        <v>17808219</v>
      </c>
      <c r="M2458" s="138">
        <f t="shared" si="116"/>
        <v>-17808219</v>
      </c>
      <c r="N2458" t="s">
        <v>178</v>
      </c>
      <c r="P2458" t="s">
        <v>3839</v>
      </c>
      <c r="R2458" t="s">
        <v>3808</v>
      </c>
    </row>
    <row r="2459" spans="1:18" hidden="1">
      <c r="A2459">
        <v>2458</v>
      </c>
      <c r="B2459">
        <v>69</v>
      </c>
      <c r="D2459">
        <v>701000002</v>
      </c>
      <c r="E2459" s="139">
        <v>45092</v>
      </c>
      <c r="F2459">
        <f t="shared" si="114"/>
        <v>6</v>
      </c>
      <c r="G2459" s="139">
        <v>45092</v>
      </c>
      <c r="H2459">
        <f t="shared" si="115"/>
        <v>16</v>
      </c>
      <c r="I2459" t="s">
        <v>2455</v>
      </c>
      <c r="J2459" t="str">
        <f>VLOOKUP(I2459,'C701- Recalculate'!$D$27:$D$751,1,0)</f>
        <v>069MPI1231430001</v>
      </c>
      <c r="K2459">
        <v>0</v>
      </c>
      <c r="L2459">
        <v>48219178</v>
      </c>
      <c r="M2459" s="138">
        <f t="shared" si="116"/>
        <v>-48219178</v>
      </c>
      <c r="N2459" t="s">
        <v>178</v>
      </c>
      <c r="P2459" t="s">
        <v>3839</v>
      </c>
      <c r="R2459" t="s">
        <v>3808</v>
      </c>
    </row>
    <row r="2460" spans="1:18" hidden="1">
      <c r="A2460">
        <v>2459</v>
      </c>
      <c r="B2460">
        <v>69</v>
      </c>
      <c r="D2460">
        <v>701000002</v>
      </c>
      <c r="E2460" s="139">
        <v>45093</v>
      </c>
      <c r="F2460">
        <f t="shared" si="114"/>
        <v>6</v>
      </c>
      <c r="G2460" s="139">
        <v>45093</v>
      </c>
      <c r="H2460">
        <f t="shared" si="115"/>
        <v>16</v>
      </c>
      <c r="I2460" t="s">
        <v>2393</v>
      </c>
      <c r="J2460" t="str">
        <f>VLOOKUP(I2460,'C701- Recalculate'!$D$27:$D$751,1,0)</f>
        <v>069MPI1231080002</v>
      </c>
      <c r="K2460">
        <v>0</v>
      </c>
      <c r="L2460">
        <v>62904109</v>
      </c>
      <c r="M2460" s="138">
        <f t="shared" si="116"/>
        <v>-62904109</v>
      </c>
      <c r="N2460" t="s">
        <v>178</v>
      </c>
      <c r="P2460" t="s">
        <v>3839</v>
      </c>
      <c r="R2460" t="s">
        <v>3808</v>
      </c>
    </row>
    <row r="2461" spans="1:18" hidden="1">
      <c r="A2461">
        <v>2460</v>
      </c>
      <c r="B2461">
        <v>69</v>
      </c>
      <c r="D2461">
        <v>701000002</v>
      </c>
      <c r="E2461" s="139">
        <v>45093</v>
      </c>
      <c r="F2461">
        <f t="shared" si="114"/>
        <v>6</v>
      </c>
      <c r="G2461" s="139">
        <v>45093</v>
      </c>
      <c r="H2461">
        <f t="shared" si="115"/>
        <v>16</v>
      </c>
      <c r="I2461" t="s">
        <v>2408</v>
      </c>
      <c r="J2461" t="str">
        <f>VLOOKUP(I2461,'C701- Recalculate'!$D$27:$D$751,1,0)</f>
        <v>069MPI1231100001</v>
      </c>
      <c r="K2461">
        <v>0</v>
      </c>
      <c r="L2461">
        <v>70547945</v>
      </c>
      <c r="M2461" s="138">
        <f t="shared" si="116"/>
        <v>-70547945</v>
      </c>
      <c r="N2461" t="s">
        <v>178</v>
      </c>
      <c r="P2461" t="s">
        <v>3839</v>
      </c>
      <c r="R2461" t="s">
        <v>3808</v>
      </c>
    </row>
    <row r="2462" spans="1:18" hidden="1">
      <c r="A2462">
        <v>2461</v>
      </c>
      <c r="B2462">
        <v>69</v>
      </c>
      <c r="D2462">
        <v>701000002</v>
      </c>
      <c r="E2462" s="139">
        <v>45096</v>
      </c>
      <c r="F2462">
        <f t="shared" si="114"/>
        <v>6</v>
      </c>
      <c r="G2462" s="139">
        <v>45096</v>
      </c>
      <c r="H2462">
        <f t="shared" si="115"/>
        <v>16</v>
      </c>
      <c r="I2462" t="s">
        <v>2396</v>
      </c>
      <c r="J2462" t="str">
        <f>VLOOKUP(I2462,'C701- Recalculate'!$D$27:$D$751,1,0)</f>
        <v>069MPI1231080004</v>
      </c>
      <c r="K2462">
        <v>0</v>
      </c>
      <c r="L2462">
        <v>110958904</v>
      </c>
      <c r="M2462" s="138">
        <f t="shared" si="116"/>
        <v>-110958904</v>
      </c>
      <c r="N2462" t="s">
        <v>178</v>
      </c>
      <c r="P2462" t="s">
        <v>3839</v>
      </c>
      <c r="R2462" t="s">
        <v>3808</v>
      </c>
    </row>
    <row r="2463" spans="1:18" hidden="1">
      <c r="A2463">
        <v>2462</v>
      </c>
      <c r="B2463">
        <v>69</v>
      </c>
      <c r="D2463">
        <v>701000002</v>
      </c>
      <c r="E2463" s="139">
        <v>45096</v>
      </c>
      <c r="F2463">
        <f t="shared" si="114"/>
        <v>6</v>
      </c>
      <c r="G2463" s="139">
        <v>45096</v>
      </c>
      <c r="H2463">
        <f t="shared" si="115"/>
        <v>16</v>
      </c>
      <c r="I2463" t="s">
        <v>2426</v>
      </c>
      <c r="J2463" t="str">
        <f>VLOOKUP(I2463,'C701- Recalculate'!$D$27:$D$751,1,0)</f>
        <v>069MPI1231310002</v>
      </c>
      <c r="K2463">
        <v>0</v>
      </c>
      <c r="L2463">
        <v>44520548</v>
      </c>
      <c r="M2463" s="138">
        <f t="shared" si="116"/>
        <v>-44520548</v>
      </c>
      <c r="N2463" t="s">
        <v>178</v>
      </c>
      <c r="P2463" t="s">
        <v>3839</v>
      </c>
      <c r="R2463" t="s">
        <v>3808</v>
      </c>
    </row>
    <row r="2464" spans="1:18" hidden="1">
      <c r="A2464">
        <v>2463</v>
      </c>
      <c r="B2464">
        <v>69</v>
      </c>
      <c r="D2464">
        <v>701000002</v>
      </c>
      <c r="E2464" s="139">
        <v>45079</v>
      </c>
      <c r="F2464">
        <f t="shared" si="114"/>
        <v>6</v>
      </c>
      <c r="G2464" s="139">
        <v>45079</v>
      </c>
      <c r="H2464">
        <f t="shared" si="115"/>
        <v>16</v>
      </c>
      <c r="I2464" t="s">
        <v>2404</v>
      </c>
      <c r="J2464" t="str">
        <f>VLOOKUP(I2464,'C701- Recalculate'!$D$27:$D$751,1,0)</f>
        <v>069MPI1231100002</v>
      </c>
      <c r="K2464">
        <v>0</v>
      </c>
      <c r="L2464">
        <v>69178082</v>
      </c>
      <c r="M2464" s="138">
        <f t="shared" si="116"/>
        <v>-69178082</v>
      </c>
      <c r="N2464" t="s">
        <v>178</v>
      </c>
      <c r="P2464" t="s">
        <v>3839</v>
      </c>
      <c r="R2464" t="s">
        <v>3808</v>
      </c>
    </row>
    <row r="2465" spans="1:18" hidden="1">
      <c r="A2465">
        <v>2464</v>
      </c>
      <c r="B2465">
        <v>69</v>
      </c>
      <c r="D2465">
        <v>701000002</v>
      </c>
      <c r="E2465" s="139">
        <v>45079</v>
      </c>
      <c r="F2465">
        <f t="shared" si="114"/>
        <v>6</v>
      </c>
      <c r="G2465" s="139">
        <v>45079</v>
      </c>
      <c r="H2465">
        <f t="shared" si="115"/>
        <v>16</v>
      </c>
      <c r="I2465" t="s">
        <v>2423</v>
      </c>
      <c r="J2465" t="str">
        <f>VLOOKUP(I2465,'C701- Recalculate'!$D$27:$D$751,1,0)</f>
        <v>069MPI1231310001</v>
      </c>
      <c r="K2465">
        <v>0</v>
      </c>
      <c r="L2465">
        <v>44520548</v>
      </c>
      <c r="M2465" s="138">
        <f t="shared" si="116"/>
        <v>-44520548</v>
      </c>
      <c r="N2465" t="s">
        <v>178</v>
      </c>
      <c r="P2465" t="s">
        <v>3839</v>
      </c>
      <c r="R2465" t="s">
        <v>3808</v>
      </c>
    </row>
    <row r="2466" spans="1:18" hidden="1">
      <c r="A2466">
        <v>2465</v>
      </c>
      <c r="B2466">
        <v>69</v>
      </c>
      <c r="D2466">
        <v>701000002</v>
      </c>
      <c r="E2466" s="139">
        <v>45097</v>
      </c>
      <c r="F2466">
        <f t="shared" si="114"/>
        <v>6</v>
      </c>
      <c r="G2466" s="139">
        <v>45097</v>
      </c>
      <c r="H2466">
        <f t="shared" si="115"/>
        <v>16</v>
      </c>
      <c r="I2466" t="s">
        <v>2408</v>
      </c>
      <c r="J2466" t="str">
        <f>VLOOKUP(I2466,'C701- Recalculate'!$D$27:$D$751,1,0)</f>
        <v>069MPI1231100001</v>
      </c>
      <c r="K2466">
        <v>0</v>
      </c>
      <c r="L2466">
        <v>70547945</v>
      </c>
      <c r="M2466" s="138">
        <f t="shared" si="116"/>
        <v>-70547945</v>
      </c>
      <c r="N2466" t="s">
        <v>178</v>
      </c>
      <c r="P2466" t="s">
        <v>3839</v>
      </c>
      <c r="R2466" t="s">
        <v>3808</v>
      </c>
    </row>
    <row r="2467" spans="1:18" hidden="1">
      <c r="A2467">
        <v>2466</v>
      </c>
      <c r="B2467">
        <v>69</v>
      </c>
      <c r="D2467">
        <v>701000002</v>
      </c>
      <c r="E2467" s="139">
        <v>45098</v>
      </c>
      <c r="F2467">
        <f t="shared" si="114"/>
        <v>6</v>
      </c>
      <c r="G2467" s="139">
        <v>45098</v>
      </c>
      <c r="H2467">
        <f t="shared" si="115"/>
        <v>16</v>
      </c>
      <c r="I2467" t="s">
        <v>2408</v>
      </c>
      <c r="J2467" t="str">
        <f>VLOOKUP(I2467,'C701- Recalculate'!$D$27:$D$751,1,0)</f>
        <v>069MPI1231100001</v>
      </c>
      <c r="K2467">
        <v>0</v>
      </c>
      <c r="L2467">
        <v>70547945</v>
      </c>
      <c r="M2467" s="138">
        <f t="shared" si="116"/>
        <v>-70547945</v>
      </c>
      <c r="N2467" t="s">
        <v>178</v>
      </c>
      <c r="P2467" t="s">
        <v>3839</v>
      </c>
      <c r="R2467" t="s">
        <v>3808</v>
      </c>
    </row>
    <row r="2468" spans="1:18" hidden="1">
      <c r="A2468">
        <v>2467</v>
      </c>
      <c r="B2468">
        <v>69</v>
      </c>
      <c r="D2468">
        <v>701000002</v>
      </c>
      <c r="E2468" s="139">
        <v>45098</v>
      </c>
      <c r="F2468">
        <f t="shared" si="114"/>
        <v>6</v>
      </c>
      <c r="G2468" s="139">
        <v>45098</v>
      </c>
      <c r="H2468">
        <f t="shared" si="115"/>
        <v>16</v>
      </c>
      <c r="I2468" t="s">
        <v>2423</v>
      </c>
      <c r="J2468" t="str">
        <f>VLOOKUP(I2468,'C701- Recalculate'!$D$27:$D$751,1,0)</f>
        <v>069MPI1231310001</v>
      </c>
      <c r="K2468">
        <v>0</v>
      </c>
      <c r="L2468">
        <v>44520548</v>
      </c>
      <c r="M2468" s="138">
        <f t="shared" si="116"/>
        <v>-44520548</v>
      </c>
      <c r="N2468" t="s">
        <v>178</v>
      </c>
      <c r="P2468" t="s">
        <v>3839</v>
      </c>
      <c r="R2468" t="s">
        <v>3808</v>
      </c>
    </row>
    <row r="2469" spans="1:18" hidden="1">
      <c r="A2469">
        <v>2468</v>
      </c>
      <c r="B2469">
        <v>69</v>
      </c>
      <c r="D2469">
        <v>701000002</v>
      </c>
      <c r="E2469" s="139">
        <v>45099</v>
      </c>
      <c r="F2469">
        <f t="shared" si="114"/>
        <v>6</v>
      </c>
      <c r="G2469" s="139">
        <v>45099</v>
      </c>
      <c r="H2469">
        <f t="shared" si="115"/>
        <v>16</v>
      </c>
      <c r="I2469" t="s">
        <v>2385</v>
      </c>
      <c r="J2469" t="str">
        <f>VLOOKUP(I2469,'C701- Recalculate'!$D$27:$D$751,1,0)</f>
        <v>069MPI1231080003</v>
      </c>
      <c r="K2469">
        <v>0</v>
      </c>
      <c r="L2469">
        <v>56164383</v>
      </c>
      <c r="M2469" s="138">
        <f t="shared" si="116"/>
        <v>-56164383</v>
      </c>
      <c r="N2469" t="s">
        <v>178</v>
      </c>
      <c r="P2469" t="s">
        <v>3839</v>
      </c>
      <c r="R2469" t="s">
        <v>3808</v>
      </c>
    </row>
    <row r="2470" spans="1:18" hidden="1">
      <c r="A2470">
        <v>2469</v>
      </c>
      <c r="B2470">
        <v>69</v>
      </c>
      <c r="D2470">
        <v>701000002</v>
      </c>
      <c r="E2470" s="139">
        <v>45099</v>
      </c>
      <c r="F2470">
        <f t="shared" si="114"/>
        <v>6</v>
      </c>
      <c r="G2470" s="139">
        <v>45099</v>
      </c>
      <c r="H2470">
        <f t="shared" si="115"/>
        <v>16</v>
      </c>
      <c r="I2470" t="s">
        <v>2396</v>
      </c>
      <c r="J2470" t="str">
        <f>VLOOKUP(I2470,'C701- Recalculate'!$D$27:$D$751,1,0)</f>
        <v>069MPI1231080004</v>
      </c>
      <c r="K2470">
        <v>0</v>
      </c>
      <c r="L2470">
        <v>55479452</v>
      </c>
      <c r="M2470" s="138">
        <f t="shared" si="116"/>
        <v>-55479452</v>
      </c>
      <c r="N2470" t="s">
        <v>178</v>
      </c>
      <c r="P2470" t="s">
        <v>3839</v>
      </c>
      <c r="R2470" t="s">
        <v>3808</v>
      </c>
    </row>
    <row r="2471" spans="1:18" hidden="1">
      <c r="A2471">
        <v>2470</v>
      </c>
      <c r="B2471">
        <v>69</v>
      </c>
      <c r="D2471">
        <v>701000002</v>
      </c>
      <c r="E2471" s="139">
        <v>45100</v>
      </c>
      <c r="F2471">
        <f t="shared" si="114"/>
        <v>6</v>
      </c>
      <c r="G2471" s="139">
        <v>45100</v>
      </c>
      <c r="H2471">
        <f t="shared" si="115"/>
        <v>16</v>
      </c>
      <c r="I2471" t="s">
        <v>2385</v>
      </c>
      <c r="J2471" t="str">
        <f>VLOOKUP(I2471,'C701- Recalculate'!$D$27:$D$751,1,0)</f>
        <v>069MPI1231080003</v>
      </c>
      <c r="K2471">
        <v>0</v>
      </c>
      <c r="L2471">
        <v>56164384</v>
      </c>
      <c r="M2471" s="138">
        <f t="shared" si="116"/>
        <v>-56164384</v>
      </c>
      <c r="N2471" t="s">
        <v>178</v>
      </c>
      <c r="P2471" t="s">
        <v>3839</v>
      </c>
      <c r="R2471" t="s">
        <v>3808</v>
      </c>
    </row>
    <row r="2472" spans="1:18" hidden="1">
      <c r="A2472">
        <v>2471</v>
      </c>
      <c r="B2472">
        <v>69</v>
      </c>
      <c r="D2472">
        <v>701000002</v>
      </c>
      <c r="E2472" s="139">
        <v>45100</v>
      </c>
      <c r="F2472">
        <f t="shared" si="114"/>
        <v>6</v>
      </c>
      <c r="G2472" s="139">
        <v>45100</v>
      </c>
      <c r="H2472">
        <f t="shared" si="115"/>
        <v>16</v>
      </c>
      <c r="I2472" t="s">
        <v>2477</v>
      </c>
      <c r="J2472" t="str">
        <f>VLOOKUP(I2472,'C701- Recalculate'!$D$27:$D$751,1,0)</f>
        <v>069MPI1231740002</v>
      </c>
      <c r="K2472">
        <v>0</v>
      </c>
      <c r="L2472">
        <v>15068493</v>
      </c>
      <c r="M2472" s="138">
        <f t="shared" si="116"/>
        <v>-15068493</v>
      </c>
      <c r="N2472" t="s">
        <v>178</v>
      </c>
      <c r="P2472" t="s">
        <v>3839</v>
      </c>
      <c r="R2472" t="s">
        <v>3808</v>
      </c>
    </row>
    <row r="2473" spans="1:18" hidden="1">
      <c r="A2473">
        <v>2472</v>
      </c>
      <c r="B2473">
        <v>69</v>
      </c>
      <c r="D2473">
        <v>701000002</v>
      </c>
      <c r="E2473" s="139">
        <v>45103</v>
      </c>
      <c r="F2473">
        <f t="shared" si="114"/>
        <v>6</v>
      </c>
      <c r="G2473" s="139">
        <v>45103</v>
      </c>
      <c r="H2473">
        <f t="shared" si="115"/>
        <v>16</v>
      </c>
      <c r="I2473" t="s">
        <v>2385</v>
      </c>
      <c r="J2473" t="str">
        <f>VLOOKUP(I2473,'C701- Recalculate'!$D$27:$D$751,1,0)</f>
        <v>069MPI1231080003</v>
      </c>
      <c r="K2473">
        <v>0</v>
      </c>
      <c r="L2473">
        <v>112328767</v>
      </c>
      <c r="M2473" s="138">
        <f t="shared" si="116"/>
        <v>-112328767</v>
      </c>
      <c r="N2473" t="s">
        <v>178</v>
      </c>
      <c r="P2473" t="s">
        <v>3839</v>
      </c>
      <c r="R2473" t="s">
        <v>3808</v>
      </c>
    </row>
    <row r="2474" spans="1:18" hidden="1">
      <c r="A2474">
        <v>2473</v>
      </c>
      <c r="B2474">
        <v>69</v>
      </c>
      <c r="D2474">
        <v>701000002</v>
      </c>
      <c r="E2474" s="139">
        <v>45103</v>
      </c>
      <c r="F2474">
        <f t="shared" si="114"/>
        <v>6</v>
      </c>
      <c r="G2474" s="139">
        <v>45103</v>
      </c>
      <c r="H2474">
        <f t="shared" si="115"/>
        <v>16</v>
      </c>
      <c r="I2474" t="s">
        <v>2446</v>
      </c>
      <c r="J2474" t="str">
        <f>VLOOKUP(I2474,'C701- Recalculate'!$D$27:$D$751,1,0)</f>
        <v>069MPI1231370002</v>
      </c>
      <c r="K2474">
        <v>0</v>
      </c>
      <c r="L2474">
        <v>105205479</v>
      </c>
      <c r="M2474" s="138">
        <f t="shared" si="116"/>
        <v>-105205479</v>
      </c>
      <c r="N2474" t="s">
        <v>178</v>
      </c>
      <c r="P2474" t="s">
        <v>3839</v>
      </c>
      <c r="R2474" t="s">
        <v>3808</v>
      </c>
    </row>
    <row r="2475" spans="1:18" hidden="1">
      <c r="A2475">
        <v>2474</v>
      </c>
      <c r="B2475">
        <v>69</v>
      </c>
      <c r="D2475">
        <v>701000002</v>
      </c>
      <c r="E2475" s="139">
        <v>45104</v>
      </c>
      <c r="F2475">
        <f t="shared" si="114"/>
        <v>6</v>
      </c>
      <c r="G2475" s="139">
        <v>45104</v>
      </c>
      <c r="H2475">
        <f t="shared" si="115"/>
        <v>16</v>
      </c>
      <c r="I2475" t="s">
        <v>2426</v>
      </c>
      <c r="J2475" t="str">
        <f>VLOOKUP(I2475,'C701- Recalculate'!$D$27:$D$751,1,0)</f>
        <v>069MPI1231310002</v>
      </c>
      <c r="K2475">
        <v>0</v>
      </c>
      <c r="L2475">
        <v>44520548</v>
      </c>
      <c r="M2475" s="138">
        <f t="shared" si="116"/>
        <v>-44520548</v>
      </c>
      <c r="N2475" t="s">
        <v>178</v>
      </c>
      <c r="P2475" t="s">
        <v>3839</v>
      </c>
      <c r="R2475" t="s">
        <v>3808</v>
      </c>
    </row>
    <row r="2476" spans="1:18" hidden="1">
      <c r="A2476">
        <v>2475</v>
      </c>
      <c r="B2476">
        <v>69</v>
      </c>
      <c r="D2476">
        <v>701000002</v>
      </c>
      <c r="E2476" s="139">
        <v>45104</v>
      </c>
      <c r="F2476">
        <f t="shared" si="114"/>
        <v>6</v>
      </c>
      <c r="G2476" s="139">
        <v>45104</v>
      </c>
      <c r="H2476">
        <f t="shared" si="115"/>
        <v>16</v>
      </c>
      <c r="I2476" t="s">
        <v>2443</v>
      </c>
      <c r="J2476" t="str">
        <f>VLOOKUP(I2476,'C701- Recalculate'!$D$27:$D$751,1,0)</f>
        <v>069MPI1231370001</v>
      </c>
      <c r="K2476">
        <v>0</v>
      </c>
      <c r="L2476">
        <v>35068493</v>
      </c>
      <c r="M2476" s="138">
        <f t="shared" si="116"/>
        <v>-35068493</v>
      </c>
      <c r="N2476" t="s">
        <v>178</v>
      </c>
      <c r="P2476" t="s">
        <v>3839</v>
      </c>
      <c r="R2476" t="s">
        <v>3808</v>
      </c>
    </row>
    <row r="2477" spans="1:18" hidden="1">
      <c r="A2477">
        <v>2476</v>
      </c>
      <c r="B2477">
        <v>69</v>
      </c>
      <c r="D2477">
        <v>701000002</v>
      </c>
      <c r="E2477" s="139">
        <v>45104</v>
      </c>
      <c r="F2477">
        <f t="shared" si="114"/>
        <v>6</v>
      </c>
      <c r="G2477" s="139">
        <v>45104</v>
      </c>
      <c r="H2477">
        <f t="shared" si="115"/>
        <v>16</v>
      </c>
      <c r="I2477" t="s">
        <v>2446</v>
      </c>
      <c r="J2477" t="str">
        <f>VLOOKUP(I2477,'C701- Recalculate'!$D$27:$D$751,1,0)</f>
        <v>069MPI1231370002</v>
      </c>
      <c r="K2477">
        <v>0</v>
      </c>
      <c r="L2477">
        <v>52602739</v>
      </c>
      <c r="M2477" s="138">
        <f t="shared" si="116"/>
        <v>-52602739</v>
      </c>
      <c r="N2477" t="s">
        <v>178</v>
      </c>
      <c r="P2477" t="s">
        <v>3839</v>
      </c>
      <c r="R2477" t="s">
        <v>3808</v>
      </c>
    </row>
    <row r="2478" spans="1:18" hidden="1">
      <c r="A2478">
        <v>2477</v>
      </c>
      <c r="B2478">
        <v>69</v>
      </c>
      <c r="D2478">
        <v>701000002</v>
      </c>
      <c r="E2478" s="139">
        <v>45105</v>
      </c>
      <c r="F2478">
        <f t="shared" si="114"/>
        <v>6</v>
      </c>
      <c r="G2478" s="139">
        <v>45105</v>
      </c>
      <c r="H2478">
        <f t="shared" si="115"/>
        <v>16</v>
      </c>
      <c r="I2478" t="s">
        <v>2449</v>
      </c>
      <c r="J2478" t="str">
        <f>VLOOKUP(I2478,'C701- Recalculate'!$D$27:$D$751,1,0)</f>
        <v>069MPI1231390003</v>
      </c>
      <c r="K2478">
        <v>0</v>
      </c>
      <c r="L2478">
        <v>54246575</v>
      </c>
      <c r="M2478" s="138">
        <f t="shared" si="116"/>
        <v>-54246575</v>
      </c>
      <c r="N2478" t="s">
        <v>178</v>
      </c>
      <c r="P2478" t="s">
        <v>3839</v>
      </c>
      <c r="R2478" t="s">
        <v>3808</v>
      </c>
    </row>
    <row r="2479" spans="1:18" hidden="1">
      <c r="A2479">
        <v>2478</v>
      </c>
      <c r="B2479">
        <v>69</v>
      </c>
      <c r="D2479">
        <v>701000002</v>
      </c>
      <c r="E2479" s="139">
        <v>45105</v>
      </c>
      <c r="F2479">
        <f t="shared" si="114"/>
        <v>6</v>
      </c>
      <c r="G2479" s="139">
        <v>45105</v>
      </c>
      <c r="H2479">
        <f t="shared" si="115"/>
        <v>16</v>
      </c>
      <c r="I2479" t="s">
        <v>2487</v>
      </c>
      <c r="J2479" t="str">
        <f>VLOOKUP(I2479,'C701- Recalculate'!$D$27:$D$751,1,0)</f>
        <v>069MPI1231770001</v>
      </c>
      <c r="K2479">
        <v>0</v>
      </c>
      <c r="L2479">
        <v>11506849</v>
      </c>
      <c r="M2479" s="138">
        <f t="shared" si="116"/>
        <v>-11506849</v>
      </c>
      <c r="N2479" t="s">
        <v>178</v>
      </c>
      <c r="P2479" t="s">
        <v>3839</v>
      </c>
      <c r="R2479" t="s">
        <v>3808</v>
      </c>
    </row>
    <row r="2480" spans="1:18" hidden="1">
      <c r="A2480">
        <v>2479</v>
      </c>
      <c r="B2480">
        <v>69</v>
      </c>
      <c r="D2480">
        <v>701000002</v>
      </c>
      <c r="E2480" s="139">
        <v>45105</v>
      </c>
      <c r="F2480">
        <f t="shared" si="114"/>
        <v>6</v>
      </c>
      <c r="G2480" s="139">
        <v>45105</v>
      </c>
      <c r="H2480">
        <f t="shared" si="115"/>
        <v>16</v>
      </c>
      <c r="I2480" t="s">
        <v>2497</v>
      </c>
      <c r="J2480" t="str">
        <f>VLOOKUP(I2480,'C701- Recalculate'!$D$27:$D$751,1,0)</f>
        <v>069MPI1231780003</v>
      </c>
      <c r="K2480">
        <v>0</v>
      </c>
      <c r="L2480">
        <v>11506850</v>
      </c>
      <c r="M2480" s="138">
        <f t="shared" si="116"/>
        <v>-11506850</v>
      </c>
      <c r="N2480" t="s">
        <v>178</v>
      </c>
      <c r="P2480" t="s">
        <v>3839</v>
      </c>
      <c r="R2480" t="s">
        <v>3808</v>
      </c>
    </row>
    <row r="2481" spans="1:20" hidden="1">
      <c r="A2481">
        <v>2480</v>
      </c>
      <c r="B2481">
        <v>69</v>
      </c>
      <c r="D2481">
        <v>701000002</v>
      </c>
      <c r="E2481" s="139">
        <v>45105</v>
      </c>
      <c r="F2481">
        <f t="shared" si="114"/>
        <v>6</v>
      </c>
      <c r="G2481" s="139">
        <v>45105</v>
      </c>
      <c r="H2481">
        <f t="shared" si="115"/>
        <v>16</v>
      </c>
      <c r="I2481" t="s">
        <v>2505</v>
      </c>
      <c r="J2481" t="str">
        <f>VLOOKUP(I2481,'C701- Recalculate'!$D$27:$D$751,1,0)</f>
        <v>069MPI1231790001</v>
      </c>
      <c r="K2481">
        <v>0</v>
      </c>
      <c r="L2481">
        <v>4931507</v>
      </c>
      <c r="M2481" s="138">
        <f t="shared" si="116"/>
        <v>-4931507</v>
      </c>
      <c r="N2481" t="s">
        <v>178</v>
      </c>
      <c r="P2481" t="s">
        <v>3839</v>
      </c>
      <c r="R2481" t="s">
        <v>3808</v>
      </c>
    </row>
    <row r="2482" spans="1:20" hidden="1">
      <c r="A2482">
        <v>2481</v>
      </c>
      <c r="B2482">
        <v>69</v>
      </c>
      <c r="D2482">
        <v>701000002</v>
      </c>
      <c r="E2482" s="139">
        <v>45106</v>
      </c>
      <c r="F2482">
        <f t="shared" si="114"/>
        <v>6</v>
      </c>
      <c r="G2482" s="139">
        <v>45106</v>
      </c>
      <c r="H2482">
        <f t="shared" si="115"/>
        <v>16</v>
      </c>
      <c r="I2482" t="s">
        <v>2396</v>
      </c>
      <c r="J2482" t="str">
        <f>VLOOKUP(I2482,'C701- Recalculate'!$D$27:$D$751,1,0)</f>
        <v>069MPI1231080004</v>
      </c>
      <c r="K2482">
        <v>0</v>
      </c>
      <c r="L2482">
        <v>55479452</v>
      </c>
      <c r="M2482" s="138">
        <f t="shared" si="116"/>
        <v>-55479452</v>
      </c>
      <c r="N2482" t="s">
        <v>178</v>
      </c>
      <c r="P2482" t="s">
        <v>3839</v>
      </c>
      <c r="R2482" t="s">
        <v>3808</v>
      </c>
    </row>
    <row r="2483" spans="1:20" hidden="1">
      <c r="A2483">
        <v>2482</v>
      </c>
      <c r="B2483">
        <v>69</v>
      </c>
      <c r="D2483">
        <v>701000002</v>
      </c>
      <c r="E2483" s="139">
        <v>45106</v>
      </c>
      <c r="F2483">
        <f t="shared" si="114"/>
        <v>6</v>
      </c>
      <c r="G2483" s="139">
        <v>45106</v>
      </c>
      <c r="H2483">
        <f t="shared" si="115"/>
        <v>16</v>
      </c>
      <c r="I2483" t="s">
        <v>2446</v>
      </c>
      <c r="J2483" t="str">
        <f>VLOOKUP(I2483,'C701- Recalculate'!$D$27:$D$751,1,0)</f>
        <v>069MPI1231370002</v>
      </c>
      <c r="K2483">
        <v>0</v>
      </c>
      <c r="L2483">
        <v>52602740</v>
      </c>
      <c r="M2483" s="138">
        <f t="shared" si="116"/>
        <v>-52602740</v>
      </c>
      <c r="N2483" t="s">
        <v>178</v>
      </c>
      <c r="P2483" t="s">
        <v>3839</v>
      </c>
      <c r="R2483" t="s">
        <v>3808</v>
      </c>
    </row>
    <row r="2484" spans="1:20" hidden="1">
      <c r="A2484">
        <v>2483</v>
      </c>
      <c r="B2484">
        <v>69</v>
      </c>
      <c r="D2484">
        <v>701000002</v>
      </c>
      <c r="E2484" s="139">
        <v>45107</v>
      </c>
      <c r="F2484">
        <f t="shared" si="114"/>
        <v>6</v>
      </c>
      <c r="G2484" s="139">
        <v>45107</v>
      </c>
      <c r="H2484">
        <f t="shared" si="115"/>
        <v>16</v>
      </c>
      <c r="I2484" t="s">
        <v>2390</v>
      </c>
      <c r="J2484" t="str">
        <f>VLOOKUP(I2484,'C701- Recalculate'!$D$27:$D$751,1,0)</f>
        <v>069MPI1231080001</v>
      </c>
      <c r="K2484">
        <v>0</v>
      </c>
      <c r="L2484">
        <v>49424658</v>
      </c>
      <c r="M2484" s="138">
        <f t="shared" si="116"/>
        <v>-49424658</v>
      </c>
      <c r="N2484" t="s">
        <v>178</v>
      </c>
      <c r="P2484" t="s">
        <v>3839</v>
      </c>
      <c r="R2484" t="s">
        <v>3808</v>
      </c>
    </row>
    <row r="2485" spans="1:20" hidden="1">
      <c r="A2485">
        <v>2484</v>
      </c>
      <c r="B2485">
        <v>69</v>
      </c>
      <c r="D2485">
        <v>701000002</v>
      </c>
      <c r="E2485" s="139">
        <v>45107</v>
      </c>
      <c r="F2485">
        <f t="shared" si="114"/>
        <v>6</v>
      </c>
      <c r="G2485" s="139">
        <v>45107</v>
      </c>
      <c r="H2485">
        <f t="shared" si="115"/>
        <v>16</v>
      </c>
      <c r="I2485" t="s">
        <v>2426</v>
      </c>
      <c r="J2485" t="str">
        <f>VLOOKUP(I2485,'C701- Recalculate'!$D$27:$D$751,1,0)</f>
        <v>069MPI1231310002</v>
      </c>
      <c r="K2485">
        <v>0</v>
      </c>
      <c r="L2485">
        <v>44520548</v>
      </c>
      <c r="M2485" s="138">
        <f t="shared" si="116"/>
        <v>-44520548</v>
      </c>
      <c r="N2485" t="s">
        <v>178</v>
      </c>
      <c r="P2485" t="s">
        <v>3839</v>
      </c>
      <c r="R2485" t="s">
        <v>3808</v>
      </c>
    </row>
    <row r="2486" spans="1:20" hidden="1">
      <c r="A2486">
        <v>2485</v>
      </c>
      <c r="B2486">
        <v>69</v>
      </c>
      <c r="D2486">
        <v>701000002</v>
      </c>
      <c r="E2486" s="139">
        <v>45107</v>
      </c>
      <c r="F2486">
        <f t="shared" si="114"/>
        <v>6</v>
      </c>
      <c r="G2486" s="139">
        <v>45107</v>
      </c>
      <c r="H2486">
        <f t="shared" si="115"/>
        <v>16</v>
      </c>
      <c r="I2486" t="s">
        <v>2484</v>
      </c>
      <c r="J2486" t="str">
        <f>VLOOKUP(I2486,'C701- Recalculate'!$D$27:$D$751,1,0)</f>
        <v>069MPI1231770003</v>
      </c>
      <c r="K2486">
        <v>0</v>
      </c>
      <c r="L2486">
        <v>8219178</v>
      </c>
      <c r="M2486" s="138">
        <f t="shared" si="116"/>
        <v>-8219178</v>
      </c>
      <c r="N2486" t="s">
        <v>178</v>
      </c>
      <c r="P2486" t="s">
        <v>3839</v>
      </c>
      <c r="R2486" t="s">
        <v>3808</v>
      </c>
    </row>
    <row r="2487" spans="1:20" hidden="1">
      <c r="A2487">
        <v>2486</v>
      </c>
      <c r="B2487">
        <v>69</v>
      </c>
      <c r="D2487">
        <v>701000002</v>
      </c>
      <c r="E2487" s="139">
        <v>45082</v>
      </c>
      <c r="F2487">
        <f t="shared" si="114"/>
        <v>6</v>
      </c>
      <c r="G2487" s="139">
        <v>45082</v>
      </c>
      <c r="H2487">
        <f t="shared" si="115"/>
        <v>16</v>
      </c>
      <c r="I2487" t="s">
        <v>2452</v>
      </c>
      <c r="J2487" t="str">
        <f>VLOOKUP(I2487,'C701- Recalculate'!$D$27:$D$751,1,0)</f>
        <v>069MPI1231390004</v>
      </c>
      <c r="K2487">
        <v>0</v>
      </c>
      <c r="L2487">
        <v>17808219</v>
      </c>
      <c r="M2487" s="138">
        <f t="shared" si="116"/>
        <v>-17808219</v>
      </c>
      <c r="N2487" t="s">
        <v>178</v>
      </c>
      <c r="P2487" t="s">
        <v>3839</v>
      </c>
      <c r="R2487" t="s">
        <v>3808</v>
      </c>
    </row>
    <row r="2488" spans="1:20" hidden="1">
      <c r="A2488">
        <v>2487</v>
      </c>
      <c r="B2488">
        <v>69</v>
      </c>
      <c r="D2488">
        <v>701000002</v>
      </c>
      <c r="E2488" s="139">
        <v>45083</v>
      </c>
      <c r="F2488">
        <f t="shared" si="114"/>
        <v>6</v>
      </c>
      <c r="G2488" s="139">
        <v>45083</v>
      </c>
      <c r="H2488">
        <f t="shared" si="115"/>
        <v>16</v>
      </c>
      <c r="I2488" t="s">
        <v>2396</v>
      </c>
      <c r="J2488" t="str">
        <f>VLOOKUP(I2488,'C701- Recalculate'!$D$27:$D$751,1,0)</f>
        <v>069MPI1231080004</v>
      </c>
      <c r="K2488">
        <v>0</v>
      </c>
      <c r="L2488">
        <v>55479452</v>
      </c>
      <c r="M2488" s="138">
        <f t="shared" si="116"/>
        <v>-55479452</v>
      </c>
      <c r="N2488" t="s">
        <v>178</v>
      </c>
      <c r="P2488" t="s">
        <v>3839</v>
      </c>
      <c r="R2488" t="s">
        <v>3808</v>
      </c>
    </row>
    <row r="2489" spans="1:20" hidden="1">
      <c r="A2489">
        <v>2488</v>
      </c>
      <c r="B2489">
        <v>69</v>
      </c>
      <c r="D2489">
        <v>701000002</v>
      </c>
      <c r="E2489" s="139">
        <v>45083</v>
      </c>
      <c r="F2489">
        <f t="shared" si="114"/>
        <v>6</v>
      </c>
      <c r="G2489" s="139">
        <v>45083</v>
      </c>
      <c r="H2489">
        <f t="shared" si="115"/>
        <v>16</v>
      </c>
      <c r="I2489" t="s">
        <v>2449</v>
      </c>
      <c r="J2489" t="str">
        <f>VLOOKUP(I2489,'C701- Recalculate'!$D$27:$D$751,1,0)</f>
        <v>069MPI1231390003</v>
      </c>
      <c r="K2489">
        <v>0</v>
      </c>
      <c r="L2489">
        <v>54246576</v>
      </c>
      <c r="M2489" s="138">
        <f t="shared" si="116"/>
        <v>-54246576</v>
      </c>
      <c r="N2489" t="s">
        <v>178</v>
      </c>
      <c r="P2489" t="s">
        <v>3839</v>
      </c>
      <c r="R2489" t="s">
        <v>3808</v>
      </c>
    </row>
    <row r="2490" spans="1:20" hidden="1">
      <c r="A2490">
        <v>2489</v>
      </c>
      <c r="B2490">
        <v>69</v>
      </c>
      <c r="D2490">
        <v>701000002</v>
      </c>
      <c r="E2490" s="139">
        <v>45085</v>
      </c>
      <c r="F2490">
        <f t="shared" si="114"/>
        <v>6</v>
      </c>
      <c r="G2490" s="139">
        <v>45085</v>
      </c>
      <c r="H2490">
        <f t="shared" si="115"/>
        <v>16</v>
      </c>
      <c r="I2490" t="s">
        <v>2408</v>
      </c>
      <c r="J2490" t="str">
        <f>VLOOKUP(I2490,'C701- Recalculate'!$D$27:$D$751,1,0)</f>
        <v>069MPI1231100001</v>
      </c>
      <c r="K2490">
        <v>0</v>
      </c>
      <c r="L2490">
        <v>70547945</v>
      </c>
      <c r="M2490" s="138">
        <f t="shared" si="116"/>
        <v>-70547945</v>
      </c>
      <c r="N2490" t="s">
        <v>178</v>
      </c>
      <c r="P2490" t="s">
        <v>3839</v>
      </c>
      <c r="R2490" t="s">
        <v>3808</v>
      </c>
    </row>
    <row r="2491" spans="1:20" hidden="1">
      <c r="A2491">
        <v>2490</v>
      </c>
      <c r="B2491">
        <v>69</v>
      </c>
      <c r="D2491">
        <v>701000002</v>
      </c>
      <c r="E2491" s="139">
        <v>45085</v>
      </c>
      <c r="F2491">
        <f t="shared" si="114"/>
        <v>6</v>
      </c>
      <c r="G2491" s="139">
        <v>45085</v>
      </c>
      <c r="H2491">
        <f t="shared" si="115"/>
        <v>16</v>
      </c>
      <c r="I2491" t="s">
        <v>2423</v>
      </c>
      <c r="J2491" t="str">
        <f>VLOOKUP(I2491,'C701- Recalculate'!$D$27:$D$751,1,0)</f>
        <v>069MPI1231310001</v>
      </c>
      <c r="K2491">
        <v>0</v>
      </c>
      <c r="L2491">
        <v>44520548</v>
      </c>
      <c r="M2491" s="138">
        <f t="shared" si="116"/>
        <v>-44520548</v>
      </c>
      <c r="N2491" t="s">
        <v>178</v>
      </c>
      <c r="P2491" t="s">
        <v>3839</v>
      </c>
      <c r="R2491" t="s">
        <v>3808</v>
      </c>
    </row>
    <row r="2492" spans="1:20" hidden="1">
      <c r="A2492">
        <v>2491</v>
      </c>
      <c r="B2492">
        <v>69</v>
      </c>
      <c r="D2492">
        <v>701000002</v>
      </c>
      <c r="E2492" s="139">
        <v>45086</v>
      </c>
      <c r="F2492">
        <f t="shared" si="114"/>
        <v>6</v>
      </c>
      <c r="G2492" s="139">
        <v>45086</v>
      </c>
      <c r="H2492">
        <f t="shared" si="115"/>
        <v>16</v>
      </c>
      <c r="I2492" t="s">
        <v>2385</v>
      </c>
      <c r="J2492" t="str">
        <f>VLOOKUP(I2492,'C701- Recalculate'!$D$27:$D$751,1,0)</f>
        <v>069MPI1231080003</v>
      </c>
      <c r="K2492">
        <v>0</v>
      </c>
      <c r="L2492">
        <v>56164384</v>
      </c>
      <c r="M2492" s="138">
        <f t="shared" si="116"/>
        <v>-56164384</v>
      </c>
      <c r="N2492" t="s">
        <v>178</v>
      </c>
      <c r="P2492" t="s">
        <v>3839</v>
      </c>
      <c r="R2492" t="s">
        <v>3808</v>
      </c>
    </row>
    <row r="2493" spans="1:20" hidden="1">
      <c r="A2493">
        <v>2492</v>
      </c>
      <c r="B2493">
        <v>69</v>
      </c>
      <c r="D2493">
        <v>701000002</v>
      </c>
      <c r="E2493" s="139">
        <v>45086</v>
      </c>
      <c r="F2493">
        <f t="shared" si="114"/>
        <v>6</v>
      </c>
      <c r="G2493" s="139">
        <v>45086</v>
      </c>
      <c r="H2493">
        <f t="shared" si="115"/>
        <v>16</v>
      </c>
      <c r="I2493" t="s">
        <v>2426</v>
      </c>
      <c r="J2493" t="str">
        <f>VLOOKUP(I2493,'C701- Recalculate'!$D$27:$D$751,1,0)</f>
        <v>069MPI1231310002</v>
      </c>
      <c r="K2493">
        <v>0</v>
      </c>
      <c r="L2493">
        <v>44520548</v>
      </c>
      <c r="M2493" s="138">
        <f t="shared" si="116"/>
        <v>-44520548</v>
      </c>
      <c r="N2493" t="s">
        <v>178</v>
      </c>
      <c r="P2493" t="s">
        <v>3839</v>
      </c>
      <c r="R2493" t="s">
        <v>3808</v>
      </c>
    </row>
    <row r="2494" spans="1:20" hidden="1">
      <c r="A2494">
        <v>2493</v>
      </c>
      <c r="B2494">
        <v>69</v>
      </c>
      <c r="D2494">
        <v>701000002</v>
      </c>
      <c r="E2494" s="139">
        <v>45086</v>
      </c>
      <c r="F2494">
        <f t="shared" si="114"/>
        <v>6</v>
      </c>
      <c r="G2494" s="139">
        <v>45086</v>
      </c>
      <c r="H2494">
        <f t="shared" si="115"/>
        <v>16</v>
      </c>
      <c r="I2494" t="s">
        <v>2446</v>
      </c>
      <c r="J2494" t="str">
        <f>VLOOKUP(I2494,'C701- Recalculate'!$D$27:$D$751,1,0)</f>
        <v>069MPI1231370002</v>
      </c>
      <c r="K2494">
        <v>0</v>
      </c>
      <c r="L2494">
        <v>52602739</v>
      </c>
      <c r="M2494" s="138">
        <f t="shared" si="116"/>
        <v>-52602739</v>
      </c>
      <c r="N2494" t="s">
        <v>178</v>
      </c>
      <c r="P2494" t="s">
        <v>3839</v>
      </c>
      <c r="R2494" t="s">
        <v>3808</v>
      </c>
    </row>
    <row r="2495" spans="1:20" hidden="1">
      <c r="A2495">
        <v>2494</v>
      </c>
      <c r="B2495">
        <v>72</v>
      </c>
      <c r="D2495">
        <v>701000001</v>
      </c>
      <c r="E2495" s="139">
        <v>45042</v>
      </c>
      <c r="F2495">
        <f t="shared" si="114"/>
        <v>4</v>
      </c>
      <c r="G2495" s="139">
        <v>45042</v>
      </c>
      <c r="H2495">
        <f t="shared" si="115"/>
        <v>16</v>
      </c>
      <c r="I2495" s="139" t="s">
        <v>3990</v>
      </c>
      <c r="J2495" t="e">
        <f>VLOOKUP(I2495,'C701- Recalculate'!$D$27:$D$751,1,0)</f>
        <v>#N/A</v>
      </c>
      <c r="K2495">
        <v>0</v>
      </c>
      <c r="L2495">
        <v>823580</v>
      </c>
      <c r="M2495" s="138">
        <f t="shared" si="116"/>
        <v>-823580</v>
      </c>
      <c r="N2495" t="s">
        <v>178</v>
      </c>
      <c r="P2495" t="s">
        <v>3984</v>
      </c>
      <c r="R2495" t="s">
        <v>3985</v>
      </c>
      <c r="T2495" t="s">
        <v>1462</v>
      </c>
    </row>
    <row r="2496" spans="1:20" hidden="1">
      <c r="A2496">
        <v>2495</v>
      </c>
      <c r="B2496">
        <v>69</v>
      </c>
      <c r="D2496">
        <v>701000002</v>
      </c>
      <c r="E2496" s="139">
        <v>45061</v>
      </c>
      <c r="F2496">
        <f t="shared" si="114"/>
        <v>5</v>
      </c>
      <c r="G2496" s="139">
        <v>45061</v>
      </c>
      <c r="H2496">
        <f t="shared" si="115"/>
        <v>16</v>
      </c>
      <c r="I2496" t="s">
        <v>2408</v>
      </c>
      <c r="J2496" t="str">
        <f>VLOOKUP(I2496,'C701- Recalculate'!$D$27:$D$751,1,0)</f>
        <v>069MPI1231100001</v>
      </c>
      <c r="K2496">
        <v>0</v>
      </c>
      <c r="L2496">
        <v>141095890</v>
      </c>
      <c r="M2496" s="138">
        <f t="shared" si="116"/>
        <v>-141095890</v>
      </c>
      <c r="N2496" t="s">
        <v>178</v>
      </c>
      <c r="P2496" t="s">
        <v>3839</v>
      </c>
      <c r="R2496" t="s">
        <v>3808</v>
      </c>
    </row>
    <row r="2497" spans="1:18" hidden="1">
      <c r="A2497">
        <v>2496</v>
      </c>
      <c r="B2497">
        <v>69</v>
      </c>
      <c r="D2497">
        <v>701000002</v>
      </c>
      <c r="E2497" s="139">
        <v>45061</v>
      </c>
      <c r="F2497">
        <f t="shared" si="114"/>
        <v>5</v>
      </c>
      <c r="G2497" s="139">
        <v>45061</v>
      </c>
      <c r="H2497">
        <f t="shared" si="115"/>
        <v>16</v>
      </c>
      <c r="I2497" t="s">
        <v>2426</v>
      </c>
      <c r="J2497" t="str">
        <f>VLOOKUP(I2497,'C701- Recalculate'!$D$27:$D$751,1,0)</f>
        <v>069MPI1231310002</v>
      </c>
      <c r="K2497">
        <v>0</v>
      </c>
      <c r="L2497">
        <v>89041096</v>
      </c>
      <c r="M2497" s="138">
        <f t="shared" si="116"/>
        <v>-89041096</v>
      </c>
      <c r="N2497" t="s">
        <v>178</v>
      </c>
      <c r="P2497" t="s">
        <v>3839</v>
      </c>
      <c r="R2497" t="s">
        <v>3808</v>
      </c>
    </row>
    <row r="2498" spans="1:18" hidden="1">
      <c r="A2498">
        <v>2497</v>
      </c>
      <c r="B2498">
        <v>69</v>
      </c>
      <c r="D2498">
        <v>701000002</v>
      </c>
      <c r="E2498" s="139">
        <v>45062</v>
      </c>
      <c r="F2498">
        <f t="shared" si="114"/>
        <v>5</v>
      </c>
      <c r="G2498" s="139">
        <v>45062</v>
      </c>
      <c r="H2498">
        <f t="shared" si="115"/>
        <v>16</v>
      </c>
      <c r="I2498" t="s">
        <v>2385</v>
      </c>
      <c r="J2498" t="str">
        <f>VLOOKUP(I2498,'C701- Recalculate'!$D$27:$D$751,1,0)</f>
        <v>069MPI1231080003</v>
      </c>
      <c r="K2498">
        <v>0</v>
      </c>
      <c r="L2498">
        <v>56164383</v>
      </c>
      <c r="M2498" s="138">
        <f t="shared" si="116"/>
        <v>-56164383</v>
      </c>
      <c r="N2498" t="s">
        <v>178</v>
      </c>
      <c r="P2498" t="s">
        <v>3839</v>
      </c>
      <c r="R2498" t="s">
        <v>3808</v>
      </c>
    </row>
    <row r="2499" spans="1:18" hidden="1">
      <c r="A2499">
        <v>2498</v>
      </c>
      <c r="B2499">
        <v>69</v>
      </c>
      <c r="D2499">
        <v>701000002</v>
      </c>
      <c r="E2499" s="139">
        <v>45062</v>
      </c>
      <c r="F2499">
        <f t="shared" ref="F2499:F2562" si="117">MONTH(E2499)</f>
        <v>5</v>
      </c>
      <c r="G2499" s="139">
        <v>45062</v>
      </c>
      <c r="H2499">
        <f t="shared" ref="H2499:H2562" si="118">LEN(I2499)</f>
        <v>16</v>
      </c>
      <c r="I2499" t="s">
        <v>2396</v>
      </c>
      <c r="J2499" t="str">
        <f>VLOOKUP(I2499,'C701- Recalculate'!$D$27:$D$751,1,0)</f>
        <v>069MPI1231080004</v>
      </c>
      <c r="K2499">
        <v>0</v>
      </c>
      <c r="L2499">
        <v>55479452</v>
      </c>
      <c r="M2499" s="138">
        <f t="shared" ref="M2499:M2562" si="119">K2499-L2499</f>
        <v>-55479452</v>
      </c>
      <c r="N2499" t="s">
        <v>178</v>
      </c>
      <c r="P2499" t="s">
        <v>3839</v>
      </c>
      <c r="R2499" t="s">
        <v>3808</v>
      </c>
    </row>
    <row r="2500" spans="1:18" hidden="1">
      <c r="A2500">
        <v>2499</v>
      </c>
      <c r="B2500">
        <v>69</v>
      </c>
      <c r="D2500">
        <v>701000002</v>
      </c>
      <c r="E2500" s="139">
        <v>45062</v>
      </c>
      <c r="F2500">
        <f t="shared" si="117"/>
        <v>5</v>
      </c>
      <c r="G2500" s="139">
        <v>45062</v>
      </c>
      <c r="H2500">
        <f t="shared" si="118"/>
        <v>16</v>
      </c>
      <c r="I2500" t="s">
        <v>2436</v>
      </c>
      <c r="J2500" t="str">
        <f>VLOOKUP(I2500,'C701- Recalculate'!$D$27:$D$751,1,0)</f>
        <v>069MPI1231350002</v>
      </c>
      <c r="K2500">
        <v>0</v>
      </c>
      <c r="L2500">
        <v>26849315</v>
      </c>
      <c r="M2500" s="138">
        <f t="shared" si="119"/>
        <v>-26849315</v>
      </c>
      <c r="N2500" t="s">
        <v>178</v>
      </c>
      <c r="P2500" t="s">
        <v>3839</v>
      </c>
      <c r="R2500" t="s">
        <v>3808</v>
      </c>
    </row>
    <row r="2501" spans="1:18" hidden="1">
      <c r="A2501">
        <v>2500</v>
      </c>
      <c r="B2501">
        <v>69</v>
      </c>
      <c r="D2501">
        <v>701000002</v>
      </c>
      <c r="E2501" s="139">
        <v>45063</v>
      </c>
      <c r="F2501">
        <f t="shared" si="117"/>
        <v>5</v>
      </c>
      <c r="G2501" s="139">
        <v>45063</v>
      </c>
      <c r="H2501">
        <f t="shared" si="118"/>
        <v>16</v>
      </c>
      <c r="I2501" t="s">
        <v>2443</v>
      </c>
      <c r="J2501" t="str">
        <f>VLOOKUP(I2501,'C701- Recalculate'!$D$27:$D$751,1,0)</f>
        <v>069MPI1231370001</v>
      </c>
      <c r="K2501">
        <v>0</v>
      </c>
      <c r="L2501">
        <v>35068493</v>
      </c>
      <c r="M2501" s="138">
        <f t="shared" si="119"/>
        <v>-35068493</v>
      </c>
      <c r="N2501" t="s">
        <v>178</v>
      </c>
      <c r="P2501" t="s">
        <v>3839</v>
      </c>
      <c r="R2501" t="s">
        <v>3808</v>
      </c>
    </row>
    <row r="2502" spans="1:18" hidden="1">
      <c r="A2502">
        <v>2501</v>
      </c>
      <c r="B2502">
        <v>69</v>
      </c>
      <c r="D2502">
        <v>701000002</v>
      </c>
      <c r="E2502" s="139">
        <v>45064</v>
      </c>
      <c r="F2502">
        <f t="shared" si="117"/>
        <v>5</v>
      </c>
      <c r="G2502" s="139">
        <v>45064</v>
      </c>
      <c r="H2502">
        <f t="shared" si="118"/>
        <v>16</v>
      </c>
      <c r="I2502" t="s">
        <v>2404</v>
      </c>
      <c r="J2502" t="str">
        <f>VLOOKUP(I2502,'C701- Recalculate'!$D$27:$D$751,1,0)</f>
        <v>069MPI1231100002</v>
      </c>
      <c r="K2502">
        <v>0</v>
      </c>
      <c r="L2502">
        <v>69178083</v>
      </c>
      <c r="M2502" s="138">
        <f t="shared" si="119"/>
        <v>-69178083</v>
      </c>
      <c r="N2502" t="s">
        <v>178</v>
      </c>
      <c r="P2502" t="s">
        <v>3839</v>
      </c>
      <c r="R2502" t="s">
        <v>3808</v>
      </c>
    </row>
    <row r="2503" spans="1:18" hidden="1">
      <c r="A2503">
        <v>2502</v>
      </c>
      <c r="B2503">
        <v>69</v>
      </c>
      <c r="D2503">
        <v>701000002</v>
      </c>
      <c r="E2503" s="139">
        <v>45065</v>
      </c>
      <c r="F2503">
        <f t="shared" si="117"/>
        <v>5</v>
      </c>
      <c r="G2503" s="139">
        <v>45065</v>
      </c>
      <c r="H2503">
        <f t="shared" si="118"/>
        <v>16</v>
      </c>
      <c r="I2503" t="s">
        <v>2423</v>
      </c>
      <c r="J2503" t="str">
        <f>VLOOKUP(I2503,'C701- Recalculate'!$D$27:$D$751,1,0)</f>
        <v>069MPI1231310001</v>
      </c>
      <c r="K2503">
        <v>0</v>
      </c>
      <c r="L2503">
        <v>44520548</v>
      </c>
      <c r="M2503" s="138">
        <f t="shared" si="119"/>
        <v>-44520548</v>
      </c>
      <c r="N2503" t="s">
        <v>178</v>
      </c>
      <c r="P2503" t="s">
        <v>3839</v>
      </c>
      <c r="R2503" t="s">
        <v>3808</v>
      </c>
    </row>
    <row r="2504" spans="1:18" hidden="1">
      <c r="A2504">
        <v>2503</v>
      </c>
      <c r="B2504">
        <v>69</v>
      </c>
      <c r="D2504">
        <v>701000002</v>
      </c>
      <c r="E2504" s="139">
        <v>45068</v>
      </c>
      <c r="F2504">
        <f t="shared" si="117"/>
        <v>5</v>
      </c>
      <c r="G2504" s="139">
        <v>45068</v>
      </c>
      <c r="H2504">
        <f t="shared" si="118"/>
        <v>16</v>
      </c>
      <c r="I2504" t="s">
        <v>2385</v>
      </c>
      <c r="J2504" t="str">
        <f>VLOOKUP(I2504,'C701- Recalculate'!$D$27:$D$751,1,0)</f>
        <v>069MPI1231080003</v>
      </c>
      <c r="K2504">
        <v>0</v>
      </c>
      <c r="L2504">
        <v>56164384</v>
      </c>
      <c r="M2504" s="138">
        <f t="shared" si="119"/>
        <v>-56164384</v>
      </c>
      <c r="N2504" t="s">
        <v>178</v>
      </c>
      <c r="P2504" t="s">
        <v>3839</v>
      </c>
      <c r="R2504" t="s">
        <v>3808</v>
      </c>
    </row>
    <row r="2505" spans="1:18" hidden="1">
      <c r="A2505">
        <v>2504</v>
      </c>
      <c r="B2505">
        <v>69</v>
      </c>
      <c r="D2505">
        <v>701000002</v>
      </c>
      <c r="E2505" s="139">
        <v>45068</v>
      </c>
      <c r="F2505">
        <f t="shared" si="117"/>
        <v>5</v>
      </c>
      <c r="G2505" s="139">
        <v>45068</v>
      </c>
      <c r="H2505">
        <f t="shared" si="118"/>
        <v>16</v>
      </c>
      <c r="I2505" t="s">
        <v>2446</v>
      </c>
      <c r="J2505" t="str">
        <f>VLOOKUP(I2505,'C701- Recalculate'!$D$27:$D$751,1,0)</f>
        <v>069MPI1231370002</v>
      </c>
      <c r="K2505">
        <v>0</v>
      </c>
      <c r="L2505">
        <v>52602739</v>
      </c>
      <c r="M2505" s="138">
        <f t="shared" si="119"/>
        <v>-52602739</v>
      </c>
      <c r="N2505" t="s">
        <v>178</v>
      </c>
      <c r="P2505" t="s">
        <v>3839</v>
      </c>
      <c r="R2505" t="s">
        <v>3808</v>
      </c>
    </row>
    <row r="2506" spans="1:18" hidden="1">
      <c r="A2506">
        <v>2505</v>
      </c>
      <c r="B2506">
        <v>69</v>
      </c>
      <c r="D2506">
        <v>701000002</v>
      </c>
      <c r="E2506" s="139">
        <v>45069</v>
      </c>
      <c r="F2506">
        <f t="shared" si="117"/>
        <v>5</v>
      </c>
      <c r="G2506" s="139">
        <v>45069</v>
      </c>
      <c r="H2506">
        <f t="shared" si="118"/>
        <v>16</v>
      </c>
      <c r="I2506" t="s">
        <v>2393</v>
      </c>
      <c r="J2506" t="str">
        <f>VLOOKUP(I2506,'C701- Recalculate'!$D$27:$D$751,1,0)</f>
        <v>069MPI1231080002</v>
      </c>
      <c r="K2506">
        <v>0</v>
      </c>
      <c r="L2506">
        <v>62904109</v>
      </c>
      <c r="M2506" s="138">
        <f t="shared" si="119"/>
        <v>-62904109</v>
      </c>
      <c r="N2506" t="s">
        <v>178</v>
      </c>
      <c r="P2506" t="s">
        <v>3839</v>
      </c>
      <c r="R2506" t="s">
        <v>3808</v>
      </c>
    </row>
    <row r="2507" spans="1:18" hidden="1">
      <c r="A2507">
        <v>2506</v>
      </c>
      <c r="B2507">
        <v>69</v>
      </c>
      <c r="D2507">
        <v>701000002</v>
      </c>
      <c r="E2507" s="139">
        <v>45069</v>
      </c>
      <c r="F2507">
        <f t="shared" si="117"/>
        <v>5</v>
      </c>
      <c r="G2507" s="139">
        <v>45069</v>
      </c>
      <c r="H2507">
        <f t="shared" si="118"/>
        <v>16</v>
      </c>
      <c r="I2507" t="s">
        <v>2426</v>
      </c>
      <c r="J2507" t="str">
        <f>VLOOKUP(I2507,'C701- Recalculate'!$D$27:$D$751,1,0)</f>
        <v>069MPI1231310002</v>
      </c>
      <c r="K2507">
        <v>0</v>
      </c>
      <c r="L2507">
        <v>44520548</v>
      </c>
      <c r="M2507" s="138">
        <f t="shared" si="119"/>
        <v>-44520548</v>
      </c>
      <c r="N2507" t="s">
        <v>178</v>
      </c>
      <c r="P2507" t="s">
        <v>3839</v>
      </c>
      <c r="R2507" t="s">
        <v>3808</v>
      </c>
    </row>
    <row r="2508" spans="1:18" hidden="1">
      <c r="A2508">
        <v>2507</v>
      </c>
      <c r="B2508">
        <v>69</v>
      </c>
      <c r="D2508">
        <v>701000002</v>
      </c>
      <c r="E2508" s="139">
        <v>45070</v>
      </c>
      <c r="F2508">
        <f t="shared" si="117"/>
        <v>5</v>
      </c>
      <c r="G2508" s="139">
        <v>45070</v>
      </c>
      <c r="H2508">
        <f t="shared" si="118"/>
        <v>16</v>
      </c>
      <c r="I2508" t="s">
        <v>2393</v>
      </c>
      <c r="J2508" t="str">
        <f>VLOOKUP(I2508,'C701- Recalculate'!$D$27:$D$751,1,0)</f>
        <v>069MPI1231080002</v>
      </c>
      <c r="K2508">
        <v>0</v>
      </c>
      <c r="L2508">
        <v>62904110</v>
      </c>
      <c r="M2508" s="138">
        <f t="shared" si="119"/>
        <v>-62904110</v>
      </c>
      <c r="N2508" t="s">
        <v>178</v>
      </c>
      <c r="P2508" t="s">
        <v>3839</v>
      </c>
      <c r="R2508" t="s">
        <v>3808</v>
      </c>
    </row>
    <row r="2509" spans="1:18" hidden="1">
      <c r="A2509">
        <v>2508</v>
      </c>
      <c r="B2509">
        <v>69</v>
      </c>
      <c r="D2509">
        <v>701000002</v>
      </c>
      <c r="E2509" s="139">
        <v>45070</v>
      </c>
      <c r="F2509">
        <f t="shared" si="117"/>
        <v>5</v>
      </c>
      <c r="G2509" s="139">
        <v>45070</v>
      </c>
      <c r="H2509">
        <f t="shared" si="118"/>
        <v>16</v>
      </c>
      <c r="I2509" t="s">
        <v>2404</v>
      </c>
      <c r="J2509" t="str">
        <f>VLOOKUP(I2509,'C701- Recalculate'!$D$27:$D$751,1,0)</f>
        <v>069MPI1231100002</v>
      </c>
      <c r="K2509">
        <v>0</v>
      </c>
      <c r="L2509">
        <v>69178082</v>
      </c>
      <c r="M2509" s="138">
        <f t="shared" si="119"/>
        <v>-69178082</v>
      </c>
      <c r="N2509" t="s">
        <v>178</v>
      </c>
      <c r="P2509" t="s">
        <v>3839</v>
      </c>
      <c r="R2509" t="s">
        <v>3808</v>
      </c>
    </row>
    <row r="2510" spans="1:18" hidden="1">
      <c r="A2510">
        <v>2509</v>
      </c>
      <c r="B2510">
        <v>69</v>
      </c>
      <c r="D2510">
        <v>701000002</v>
      </c>
      <c r="E2510" s="139">
        <v>45071</v>
      </c>
      <c r="F2510">
        <f t="shared" si="117"/>
        <v>5</v>
      </c>
      <c r="G2510" s="139">
        <v>45071</v>
      </c>
      <c r="H2510">
        <f t="shared" si="118"/>
        <v>16</v>
      </c>
      <c r="I2510" t="s">
        <v>2393</v>
      </c>
      <c r="J2510" t="str">
        <f>VLOOKUP(I2510,'C701- Recalculate'!$D$27:$D$751,1,0)</f>
        <v>069MPI1231080002</v>
      </c>
      <c r="K2510">
        <v>0</v>
      </c>
      <c r="L2510">
        <v>62904109</v>
      </c>
      <c r="M2510" s="138">
        <f t="shared" si="119"/>
        <v>-62904109</v>
      </c>
      <c r="N2510" t="s">
        <v>178</v>
      </c>
      <c r="P2510" t="s">
        <v>3839</v>
      </c>
      <c r="R2510" t="s">
        <v>3808</v>
      </c>
    </row>
    <row r="2511" spans="1:18" hidden="1">
      <c r="A2511">
        <v>2510</v>
      </c>
      <c r="B2511">
        <v>69</v>
      </c>
      <c r="D2511">
        <v>701000002</v>
      </c>
      <c r="E2511" s="139">
        <v>45071</v>
      </c>
      <c r="F2511">
        <f t="shared" si="117"/>
        <v>5</v>
      </c>
      <c r="G2511" s="139">
        <v>45071</v>
      </c>
      <c r="H2511">
        <f t="shared" si="118"/>
        <v>16</v>
      </c>
      <c r="I2511" t="s">
        <v>2426</v>
      </c>
      <c r="J2511" t="str">
        <f>VLOOKUP(I2511,'C701- Recalculate'!$D$27:$D$751,1,0)</f>
        <v>069MPI1231310002</v>
      </c>
      <c r="K2511">
        <v>0</v>
      </c>
      <c r="L2511">
        <v>44520548</v>
      </c>
      <c r="M2511" s="138">
        <f t="shared" si="119"/>
        <v>-44520548</v>
      </c>
      <c r="N2511" t="s">
        <v>178</v>
      </c>
      <c r="P2511" t="s">
        <v>3839</v>
      </c>
      <c r="R2511" t="s">
        <v>3808</v>
      </c>
    </row>
    <row r="2512" spans="1:18" hidden="1">
      <c r="A2512">
        <v>2511</v>
      </c>
      <c r="B2512">
        <v>69</v>
      </c>
      <c r="D2512">
        <v>701000002</v>
      </c>
      <c r="E2512" s="139">
        <v>45072</v>
      </c>
      <c r="F2512">
        <f t="shared" si="117"/>
        <v>5</v>
      </c>
      <c r="G2512" s="139">
        <v>45072</v>
      </c>
      <c r="H2512">
        <f t="shared" si="118"/>
        <v>16</v>
      </c>
      <c r="I2512" t="s">
        <v>2390</v>
      </c>
      <c r="J2512" t="str">
        <f>VLOOKUP(I2512,'C701- Recalculate'!$D$27:$D$751,1,0)</f>
        <v>069MPI1231080001</v>
      </c>
      <c r="K2512">
        <v>0</v>
      </c>
      <c r="L2512">
        <v>49424658</v>
      </c>
      <c r="M2512" s="138">
        <f t="shared" si="119"/>
        <v>-49424658</v>
      </c>
      <c r="N2512" t="s">
        <v>178</v>
      </c>
      <c r="P2512" t="s">
        <v>3839</v>
      </c>
      <c r="R2512" t="s">
        <v>3808</v>
      </c>
    </row>
    <row r="2513" spans="1:18" hidden="1">
      <c r="A2513">
        <v>2512</v>
      </c>
      <c r="B2513">
        <v>69</v>
      </c>
      <c r="D2513">
        <v>701000002</v>
      </c>
      <c r="E2513" s="139">
        <v>45075</v>
      </c>
      <c r="F2513">
        <f t="shared" si="117"/>
        <v>5</v>
      </c>
      <c r="G2513" s="139">
        <v>45075</v>
      </c>
      <c r="H2513">
        <f t="shared" si="118"/>
        <v>16</v>
      </c>
      <c r="I2513" t="s">
        <v>2385</v>
      </c>
      <c r="J2513" t="str">
        <f>VLOOKUP(I2513,'C701- Recalculate'!$D$27:$D$751,1,0)</f>
        <v>069MPI1231080003</v>
      </c>
      <c r="K2513">
        <v>0</v>
      </c>
      <c r="L2513">
        <v>112328767</v>
      </c>
      <c r="M2513" s="138">
        <f t="shared" si="119"/>
        <v>-112328767</v>
      </c>
      <c r="N2513" t="s">
        <v>178</v>
      </c>
      <c r="P2513" t="s">
        <v>3839</v>
      </c>
      <c r="R2513" t="s">
        <v>3808</v>
      </c>
    </row>
    <row r="2514" spans="1:18" hidden="1">
      <c r="A2514">
        <v>2513</v>
      </c>
      <c r="B2514">
        <v>69</v>
      </c>
      <c r="D2514">
        <v>701000002</v>
      </c>
      <c r="E2514" s="139">
        <v>45075</v>
      </c>
      <c r="F2514">
        <f t="shared" si="117"/>
        <v>5</v>
      </c>
      <c r="G2514" s="139">
        <v>45075</v>
      </c>
      <c r="H2514">
        <f t="shared" si="118"/>
        <v>16</v>
      </c>
      <c r="I2514" t="s">
        <v>2423</v>
      </c>
      <c r="J2514" t="str">
        <f>VLOOKUP(I2514,'C701- Recalculate'!$D$27:$D$751,1,0)</f>
        <v>069MPI1231310001</v>
      </c>
      <c r="K2514">
        <v>0</v>
      </c>
      <c r="L2514">
        <v>89041096</v>
      </c>
      <c r="M2514" s="138">
        <f t="shared" si="119"/>
        <v>-89041096</v>
      </c>
      <c r="N2514" t="s">
        <v>178</v>
      </c>
      <c r="P2514" t="s">
        <v>3839</v>
      </c>
      <c r="R2514" t="s">
        <v>3808</v>
      </c>
    </row>
    <row r="2515" spans="1:18" hidden="1">
      <c r="A2515">
        <v>2514</v>
      </c>
      <c r="B2515">
        <v>69</v>
      </c>
      <c r="D2515">
        <v>701000002</v>
      </c>
      <c r="E2515" s="139">
        <v>45075</v>
      </c>
      <c r="F2515">
        <f t="shared" si="117"/>
        <v>5</v>
      </c>
      <c r="G2515" s="139">
        <v>45075</v>
      </c>
      <c r="H2515">
        <f t="shared" si="118"/>
        <v>16</v>
      </c>
      <c r="I2515" t="s">
        <v>2452</v>
      </c>
      <c r="J2515" t="str">
        <f>VLOOKUP(I2515,'C701- Recalculate'!$D$27:$D$751,1,0)</f>
        <v>069MPI1231390004</v>
      </c>
      <c r="K2515">
        <v>0</v>
      </c>
      <c r="L2515">
        <v>17808219</v>
      </c>
      <c r="M2515" s="138">
        <f t="shared" si="119"/>
        <v>-17808219</v>
      </c>
      <c r="N2515" t="s">
        <v>178</v>
      </c>
      <c r="P2515" t="s">
        <v>3839</v>
      </c>
      <c r="R2515" t="s">
        <v>3808</v>
      </c>
    </row>
    <row r="2516" spans="1:18" hidden="1">
      <c r="A2516">
        <v>2515</v>
      </c>
      <c r="B2516">
        <v>69</v>
      </c>
      <c r="D2516">
        <v>701000002</v>
      </c>
      <c r="E2516" s="139">
        <v>45049</v>
      </c>
      <c r="F2516">
        <f t="shared" si="117"/>
        <v>5</v>
      </c>
      <c r="G2516" s="139">
        <v>45049</v>
      </c>
      <c r="H2516">
        <f t="shared" si="118"/>
        <v>16</v>
      </c>
      <c r="I2516" t="s">
        <v>1890</v>
      </c>
      <c r="J2516" t="str">
        <f>VLOOKUP(I2516,'C701- Recalculate'!$D$27:$D$751,1,0)</f>
        <v>069MPI1230390002</v>
      </c>
      <c r="K2516">
        <v>0</v>
      </c>
      <c r="L2516">
        <v>48493150</v>
      </c>
      <c r="M2516" s="138">
        <f t="shared" si="119"/>
        <v>-48493150</v>
      </c>
      <c r="N2516" t="s">
        <v>178</v>
      </c>
      <c r="P2516" t="s">
        <v>3839</v>
      </c>
      <c r="R2516" t="s">
        <v>3808</v>
      </c>
    </row>
    <row r="2517" spans="1:18" hidden="1">
      <c r="A2517">
        <v>2516</v>
      </c>
      <c r="B2517">
        <v>69</v>
      </c>
      <c r="D2517">
        <v>701000002</v>
      </c>
      <c r="E2517" s="139">
        <v>45049</v>
      </c>
      <c r="F2517">
        <f t="shared" si="117"/>
        <v>5</v>
      </c>
      <c r="G2517" s="139">
        <v>45049</v>
      </c>
      <c r="H2517">
        <f t="shared" si="118"/>
        <v>16</v>
      </c>
      <c r="I2517" t="s">
        <v>1890</v>
      </c>
      <c r="J2517" t="str">
        <f>VLOOKUP(I2517,'C701- Recalculate'!$D$27:$D$751,1,0)</f>
        <v>069MPI1230390002</v>
      </c>
      <c r="K2517">
        <v>0</v>
      </c>
      <c r="L2517">
        <v>96986302</v>
      </c>
      <c r="M2517" s="138">
        <f t="shared" si="119"/>
        <v>-96986302</v>
      </c>
      <c r="N2517" t="s">
        <v>178</v>
      </c>
      <c r="P2517" t="s">
        <v>3839</v>
      </c>
      <c r="R2517" t="s">
        <v>3808</v>
      </c>
    </row>
    <row r="2518" spans="1:18" hidden="1">
      <c r="A2518">
        <v>2517</v>
      </c>
      <c r="B2518">
        <v>69</v>
      </c>
      <c r="D2518">
        <v>701000002</v>
      </c>
      <c r="E2518" s="139">
        <v>45049</v>
      </c>
      <c r="F2518">
        <f t="shared" si="117"/>
        <v>5</v>
      </c>
      <c r="G2518" s="139">
        <v>45049</v>
      </c>
      <c r="H2518">
        <f t="shared" si="118"/>
        <v>16</v>
      </c>
      <c r="I2518" t="s">
        <v>2183</v>
      </c>
      <c r="J2518" t="str">
        <f>VLOOKUP(I2518,'C701- Recalculate'!$D$27:$D$751,1,0)</f>
        <v>069MPI1230520006</v>
      </c>
      <c r="K2518">
        <v>0</v>
      </c>
      <c r="L2518">
        <v>112328767</v>
      </c>
      <c r="M2518" s="138">
        <f t="shared" si="119"/>
        <v>-112328767</v>
      </c>
      <c r="N2518" t="s">
        <v>178</v>
      </c>
      <c r="P2518" t="s">
        <v>3839</v>
      </c>
      <c r="R2518" t="s">
        <v>3808</v>
      </c>
    </row>
    <row r="2519" spans="1:18" hidden="1">
      <c r="A2519">
        <v>2518</v>
      </c>
      <c r="B2519">
        <v>69</v>
      </c>
      <c r="D2519">
        <v>701000002</v>
      </c>
      <c r="E2519" s="139">
        <v>45049</v>
      </c>
      <c r="F2519">
        <f t="shared" si="117"/>
        <v>5</v>
      </c>
      <c r="G2519" s="139">
        <v>45049</v>
      </c>
      <c r="H2519">
        <f t="shared" si="118"/>
        <v>16</v>
      </c>
      <c r="I2519" t="s">
        <v>2376</v>
      </c>
      <c r="J2519" t="str">
        <f>VLOOKUP(I2519,'C701- Recalculate'!$D$27:$D$751,1,0)</f>
        <v>069MPI1231040004</v>
      </c>
      <c r="K2519">
        <v>0</v>
      </c>
      <c r="L2519">
        <v>33424658</v>
      </c>
      <c r="M2519" s="138">
        <f t="shared" si="119"/>
        <v>-33424658</v>
      </c>
      <c r="N2519" t="s">
        <v>178</v>
      </c>
      <c r="P2519" t="s">
        <v>3839</v>
      </c>
      <c r="R2519" t="s">
        <v>3808</v>
      </c>
    </row>
    <row r="2520" spans="1:18" hidden="1">
      <c r="A2520">
        <v>2519</v>
      </c>
      <c r="B2520">
        <v>69</v>
      </c>
      <c r="D2520">
        <v>701000002</v>
      </c>
      <c r="E2520" s="139">
        <v>45049</v>
      </c>
      <c r="F2520">
        <f t="shared" si="117"/>
        <v>5</v>
      </c>
      <c r="G2520" s="139">
        <v>45049</v>
      </c>
      <c r="H2520">
        <f t="shared" si="118"/>
        <v>16</v>
      </c>
      <c r="I2520" t="s">
        <v>2385</v>
      </c>
      <c r="J2520" t="str">
        <f>VLOOKUP(I2520,'C701- Recalculate'!$D$27:$D$751,1,0)</f>
        <v>069MPI1231080003</v>
      </c>
      <c r="K2520">
        <v>0</v>
      </c>
      <c r="L2520">
        <v>112328767</v>
      </c>
      <c r="M2520" s="138">
        <f t="shared" si="119"/>
        <v>-112328767</v>
      </c>
      <c r="N2520" t="s">
        <v>178</v>
      </c>
      <c r="P2520" t="s">
        <v>3839</v>
      </c>
      <c r="R2520" t="s">
        <v>3808</v>
      </c>
    </row>
    <row r="2521" spans="1:18" hidden="1">
      <c r="A2521">
        <v>2520</v>
      </c>
      <c r="B2521">
        <v>69</v>
      </c>
      <c r="D2521">
        <v>701000002</v>
      </c>
      <c r="E2521" s="139">
        <v>45076</v>
      </c>
      <c r="F2521">
        <f t="shared" si="117"/>
        <v>5</v>
      </c>
      <c r="G2521" s="139">
        <v>45076</v>
      </c>
      <c r="H2521">
        <f t="shared" si="118"/>
        <v>16</v>
      </c>
      <c r="I2521" t="s">
        <v>2443</v>
      </c>
      <c r="J2521" t="str">
        <f>VLOOKUP(I2521,'C701- Recalculate'!$D$27:$D$751,1,0)</f>
        <v>069MPI1231370001</v>
      </c>
      <c r="K2521">
        <v>0</v>
      </c>
      <c r="L2521">
        <v>35068493</v>
      </c>
      <c r="M2521" s="138">
        <f t="shared" si="119"/>
        <v>-35068493</v>
      </c>
      <c r="N2521" t="s">
        <v>178</v>
      </c>
      <c r="P2521" t="s">
        <v>3839</v>
      </c>
      <c r="R2521" t="s">
        <v>3808</v>
      </c>
    </row>
    <row r="2522" spans="1:18" hidden="1">
      <c r="A2522">
        <v>2521</v>
      </c>
      <c r="B2522">
        <v>69</v>
      </c>
      <c r="D2522">
        <v>701000002</v>
      </c>
      <c r="E2522" s="139">
        <v>45076</v>
      </c>
      <c r="F2522">
        <f t="shared" si="117"/>
        <v>5</v>
      </c>
      <c r="G2522" s="139">
        <v>45076</v>
      </c>
      <c r="H2522">
        <f t="shared" si="118"/>
        <v>16</v>
      </c>
      <c r="I2522" t="s">
        <v>2455</v>
      </c>
      <c r="J2522" t="str">
        <f>VLOOKUP(I2522,'C701- Recalculate'!$D$27:$D$751,1,0)</f>
        <v>069MPI1231430001</v>
      </c>
      <c r="K2522">
        <v>0</v>
      </c>
      <c r="L2522">
        <v>48219178</v>
      </c>
      <c r="M2522" s="138">
        <f t="shared" si="119"/>
        <v>-48219178</v>
      </c>
      <c r="N2522" t="s">
        <v>178</v>
      </c>
      <c r="P2522" t="s">
        <v>3839</v>
      </c>
      <c r="R2522" t="s">
        <v>3808</v>
      </c>
    </row>
    <row r="2523" spans="1:18" hidden="1">
      <c r="A2523">
        <v>2522</v>
      </c>
      <c r="B2523">
        <v>69</v>
      </c>
      <c r="D2523">
        <v>701000002</v>
      </c>
      <c r="E2523" s="139">
        <v>45077</v>
      </c>
      <c r="F2523">
        <f t="shared" si="117"/>
        <v>5</v>
      </c>
      <c r="G2523" s="139">
        <v>45077</v>
      </c>
      <c r="H2523">
        <f t="shared" si="118"/>
        <v>16</v>
      </c>
      <c r="I2523" t="s">
        <v>2396</v>
      </c>
      <c r="J2523" t="str">
        <f>VLOOKUP(I2523,'C701- Recalculate'!$D$27:$D$751,1,0)</f>
        <v>069MPI1231080004</v>
      </c>
      <c r="K2523">
        <v>0</v>
      </c>
      <c r="L2523">
        <v>55479452</v>
      </c>
      <c r="M2523" s="138">
        <f t="shared" si="119"/>
        <v>-55479452</v>
      </c>
      <c r="N2523" t="s">
        <v>178</v>
      </c>
      <c r="P2523" t="s">
        <v>3839</v>
      </c>
      <c r="R2523" t="s">
        <v>3808</v>
      </c>
    </row>
    <row r="2524" spans="1:18" hidden="1">
      <c r="A2524">
        <v>2523</v>
      </c>
      <c r="B2524">
        <v>69</v>
      </c>
      <c r="D2524">
        <v>701000002</v>
      </c>
      <c r="E2524" s="139">
        <v>45050</v>
      </c>
      <c r="F2524">
        <f t="shared" si="117"/>
        <v>5</v>
      </c>
      <c r="G2524" s="139">
        <v>45050</v>
      </c>
      <c r="H2524">
        <f t="shared" si="118"/>
        <v>16</v>
      </c>
      <c r="I2524" t="s">
        <v>2171</v>
      </c>
      <c r="J2524" t="str">
        <f>VLOOKUP(I2524,'C701- Recalculate'!$D$27:$D$751,1,0)</f>
        <v>069MPI1230520007</v>
      </c>
      <c r="K2524">
        <v>0</v>
      </c>
      <c r="L2524">
        <v>56164384</v>
      </c>
      <c r="M2524" s="138">
        <f t="shared" si="119"/>
        <v>-56164384</v>
      </c>
      <c r="N2524" t="s">
        <v>178</v>
      </c>
      <c r="P2524" t="s">
        <v>3839</v>
      </c>
      <c r="R2524" t="s">
        <v>3808</v>
      </c>
    </row>
    <row r="2525" spans="1:18" hidden="1">
      <c r="A2525">
        <v>2524</v>
      </c>
      <c r="B2525">
        <v>69</v>
      </c>
      <c r="D2525">
        <v>701000002</v>
      </c>
      <c r="E2525" s="139">
        <v>45050</v>
      </c>
      <c r="F2525">
        <f t="shared" si="117"/>
        <v>5</v>
      </c>
      <c r="G2525" s="139">
        <v>45050</v>
      </c>
      <c r="H2525">
        <f t="shared" si="118"/>
        <v>16</v>
      </c>
      <c r="I2525" t="s">
        <v>2385</v>
      </c>
      <c r="J2525" t="str">
        <f>VLOOKUP(I2525,'C701- Recalculate'!$D$27:$D$751,1,0)</f>
        <v>069MPI1231080003</v>
      </c>
      <c r="K2525">
        <v>0</v>
      </c>
      <c r="L2525">
        <v>56164384</v>
      </c>
      <c r="M2525" s="138">
        <f t="shared" si="119"/>
        <v>-56164384</v>
      </c>
      <c r="N2525" t="s">
        <v>178</v>
      </c>
      <c r="P2525" t="s">
        <v>3839</v>
      </c>
      <c r="R2525" t="s">
        <v>3808</v>
      </c>
    </row>
    <row r="2526" spans="1:18" hidden="1">
      <c r="A2526">
        <v>2525</v>
      </c>
      <c r="B2526">
        <v>69</v>
      </c>
      <c r="D2526">
        <v>701000002</v>
      </c>
      <c r="E2526" s="139">
        <v>45054</v>
      </c>
      <c r="F2526">
        <f t="shared" si="117"/>
        <v>5</v>
      </c>
      <c r="G2526" s="139">
        <v>45054</v>
      </c>
      <c r="H2526">
        <f t="shared" si="118"/>
        <v>16</v>
      </c>
      <c r="I2526" t="s">
        <v>1893</v>
      </c>
      <c r="J2526" t="str">
        <f>VLOOKUP(I2526,'C701- Recalculate'!$D$27:$D$751,1,0)</f>
        <v>069MPI1230390003</v>
      </c>
      <c r="K2526">
        <v>0</v>
      </c>
      <c r="L2526">
        <v>48493151</v>
      </c>
      <c r="M2526" s="138">
        <f t="shared" si="119"/>
        <v>-48493151</v>
      </c>
      <c r="N2526" t="s">
        <v>178</v>
      </c>
      <c r="P2526" t="s">
        <v>3839</v>
      </c>
      <c r="R2526" t="s">
        <v>3808</v>
      </c>
    </row>
    <row r="2527" spans="1:18" hidden="1">
      <c r="A2527">
        <v>2526</v>
      </c>
      <c r="B2527">
        <v>69</v>
      </c>
      <c r="D2527">
        <v>701000002</v>
      </c>
      <c r="E2527" s="139">
        <v>45054</v>
      </c>
      <c r="F2527">
        <f t="shared" si="117"/>
        <v>5</v>
      </c>
      <c r="G2527" s="139">
        <v>45054</v>
      </c>
      <c r="H2527">
        <f t="shared" si="118"/>
        <v>16</v>
      </c>
      <c r="I2527" t="s">
        <v>2183</v>
      </c>
      <c r="J2527" t="str">
        <f>VLOOKUP(I2527,'C701- Recalculate'!$D$27:$D$751,1,0)</f>
        <v>069MPI1230520006</v>
      </c>
      <c r="K2527">
        <v>0</v>
      </c>
      <c r="L2527">
        <v>112328767</v>
      </c>
      <c r="M2527" s="138">
        <f t="shared" si="119"/>
        <v>-112328767</v>
      </c>
      <c r="N2527" t="s">
        <v>178</v>
      </c>
      <c r="P2527" t="s">
        <v>3839</v>
      </c>
      <c r="R2527" t="s">
        <v>3808</v>
      </c>
    </row>
    <row r="2528" spans="1:18" hidden="1">
      <c r="A2528">
        <v>2527</v>
      </c>
      <c r="B2528">
        <v>69</v>
      </c>
      <c r="D2528">
        <v>701000002</v>
      </c>
      <c r="E2528" s="139">
        <v>45054</v>
      </c>
      <c r="F2528">
        <f t="shared" si="117"/>
        <v>5</v>
      </c>
      <c r="G2528" s="139">
        <v>45054</v>
      </c>
      <c r="H2528">
        <f t="shared" si="118"/>
        <v>16</v>
      </c>
      <c r="I2528" t="s">
        <v>2393</v>
      </c>
      <c r="J2528" t="str">
        <f>VLOOKUP(I2528,'C701- Recalculate'!$D$27:$D$751,1,0)</f>
        <v>069MPI1231080002</v>
      </c>
      <c r="K2528">
        <v>0</v>
      </c>
      <c r="L2528">
        <v>62904109</v>
      </c>
      <c r="M2528" s="138">
        <f t="shared" si="119"/>
        <v>-62904109</v>
      </c>
      <c r="N2528" t="s">
        <v>178</v>
      </c>
      <c r="P2528" t="s">
        <v>3839</v>
      </c>
      <c r="R2528" t="s">
        <v>3808</v>
      </c>
    </row>
    <row r="2529" spans="1:18" hidden="1">
      <c r="A2529">
        <v>2528</v>
      </c>
      <c r="B2529">
        <v>69</v>
      </c>
      <c r="D2529">
        <v>701000002</v>
      </c>
      <c r="E2529" s="139">
        <v>45055</v>
      </c>
      <c r="F2529">
        <f t="shared" si="117"/>
        <v>5</v>
      </c>
      <c r="G2529" s="139">
        <v>45055</v>
      </c>
      <c r="H2529">
        <f t="shared" si="118"/>
        <v>16</v>
      </c>
      <c r="I2529" t="s">
        <v>2390</v>
      </c>
      <c r="J2529" t="str">
        <f>VLOOKUP(I2529,'C701- Recalculate'!$D$27:$D$751,1,0)</f>
        <v>069MPI1231080001</v>
      </c>
      <c r="K2529">
        <v>0</v>
      </c>
      <c r="L2529">
        <v>49424658</v>
      </c>
      <c r="M2529" s="138">
        <f t="shared" si="119"/>
        <v>-49424658</v>
      </c>
      <c r="N2529" t="s">
        <v>178</v>
      </c>
      <c r="P2529" t="s">
        <v>3839</v>
      </c>
      <c r="R2529" t="s">
        <v>3808</v>
      </c>
    </row>
    <row r="2530" spans="1:18" hidden="1">
      <c r="A2530">
        <v>2529</v>
      </c>
      <c r="B2530">
        <v>69</v>
      </c>
      <c r="D2530">
        <v>701000002</v>
      </c>
      <c r="E2530" s="139">
        <v>45055</v>
      </c>
      <c r="F2530">
        <f t="shared" si="117"/>
        <v>5</v>
      </c>
      <c r="G2530" s="139">
        <v>45055</v>
      </c>
      <c r="H2530">
        <f t="shared" si="118"/>
        <v>16</v>
      </c>
      <c r="I2530" t="s">
        <v>2385</v>
      </c>
      <c r="J2530" t="str">
        <f>VLOOKUP(I2530,'C701- Recalculate'!$D$27:$D$751,1,0)</f>
        <v>069MPI1231080003</v>
      </c>
      <c r="K2530">
        <v>0</v>
      </c>
      <c r="L2530">
        <v>56164383</v>
      </c>
      <c r="M2530" s="138">
        <f t="shared" si="119"/>
        <v>-56164383</v>
      </c>
      <c r="N2530" t="s">
        <v>178</v>
      </c>
      <c r="P2530" t="s">
        <v>3839</v>
      </c>
      <c r="R2530" t="s">
        <v>3808</v>
      </c>
    </row>
    <row r="2531" spans="1:18" hidden="1">
      <c r="A2531">
        <v>2530</v>
      </c>
      <c r="B2531">
        <v>69</v>
      </c>
      <c r="D2531">
        <v>701000002</v>
      </c>
      <c r="E2531" s="139">
        <v>45055</v>
      </c>
      <c r="F2531">
        <f t="shared" si="117"/>
        <v>5</v>
      </c>
      <c r="G2531" s="139">
        <v>45055</v>
      </c>
      <c r="H2531">
        <f t="shared" si="118"/>
        <v>16</v>
      </c>
      <c r="I2531" t="s">
        <v>2408</v>
      </c>
      <c r="J2531" t="str">
        <f>VLOOKUP(I2531,'C701- Recalculate'!$D$27:$D$751,1,0)</f>
        <v>069MPI1231100001</v>
      </c>
      <c r="K2531">
        <v>0</v>
      </c>
      <c r="L2531">
        <v>70547945</v>
      </c>
      <c r="M2531" s="138">
        <f t="shared" si="119"/>
        <v>-70547945</v>
      </c>
      <c r="N2531" t="s">
        <v>178</v>
      </c>
      <c r="P2531" t="s">
        <v>3839</v>
      </c>
      <c r="R2531" t="s">
        <v>3808</v>
      </c>
    </row>
    <row r="2532" spans="1:18" hidden="1">
      <c r="A2532">
        <v>2531</v>
      </c>
      <c r="B2532">
        <v>69</v>
      </c>
      <c r="D2532">
        <v>701000002</v>
      </c>
      <c r="E2532" s="139">
        <v>45055</v>
      </c>
      <c r="F2532">
        <f t="shared" si="117"/>
        <v>5</v>
      </c>
      <c r="G2532" s="139">
        <v>45055</v>
      </c>
      <c r="H2532">
        <f t="shared" si="118"/>
        <v>16</v>
      </c>
      <c r="I2532" t="s">
        <v>2416</v>
      </c>
      <c r="J2532" t="str">
        <f>VLOOKUP(I2532,'C701- Recalculate'!$D$27:$D$751,1,0)</f>
        <v>069MPI1231140001</v>
      </c>
      <c r="K2532">
        <v>0</v>
      </c>
      <c r="L2532">
        <v>56438357</v>
      </c>
      <c r="M2532" s="138">
        <f t="shared" si="119"/>
        <v>-56438357</v>
      </c>
      <c r="N2532" t="s">
        <v>178</v>
      </c>
      <c r="P2532" t="s">
        <v>3839</v>
      </c>
      <c r="R2532" t="s">
        <v>3808</v>
      </c>
    </row>
    <row r="2533" spans="1:18" hidden="1">
      <c r="A2533">
        <v>2532</v>
      </c>
      <c r="B2533">
        <v>69</v>
      </c>
      <c r="D2533">
        <v>701000002</v>
      </c>
      <c r="E2533" s="139">
        <v>45078</v>
      </c>
      <c r="F2533">
        <f t="shared" si="117"/>
        <v>6</v>
      </c>
      <c r="G2533" s="139">
        <v>45078</v>
      </c>
      <c r="H2533">
        <f t="shared" si="118"/>
        <v>16</v>
      </c>
      <c r="I2533" t="s">
        <v>2385</v>
      </c>
      <c r="J2533" t="str">
        <f>VLOOKUP(I2533,'C701- Recalculate'!$D$27:$D$751,1,0)</f>
        <v>069MPI1231080003</v>
      </c>
      <c r="K2533">
        <v>0</v>
      </c>
      <c r="L2533">
        <v>56164383</v>
      </c>
      <c r="M2533" s="138">
        <f t="shared" si="119"/>
        <v>-56164383</v>
      </c>
      <c r="N2533" t="s">
        <v>178</v>
      </c>
      <c r="P2533" t="s">
        <v>3839</v>
      </c>
      <c r="R2533" t="s">
        <v>3808</v>
      </c>
    </row>
    <row r="2534" spans="1:18" hidden="1">
      <c r="A2534">
        <v>2533</v>
      </c>
      <c r="B2534">
        <v>69</v>
      </c>
      <c r="D2534">
        <v>701000002</v>
      </c>
      <c r="E2534" s="139">
        <v>45078</v>
      </c>
      <c r="F2534">
        <f t="shared" si="117"/>
        <v>6</v>
      </c>
      <c r="G2534" s="139">
        <v>45078</v>
      </c>
      <c r="H2534">
        <f t="shared" si="118"/>
        <v>16</v>
      </c>
      <c r="I2534" t="s">
        <v>2408</v>
      </c>
      <c r="J2534" t="str">
        <f>VLOOKUP(I2534,'C701- Recalculate'!$D$27:$D$751,1,0)</f>
        <v>069MPI1231100001</v>
      </c>
      <c r="K2534">
        <v>0</v>
      </c>
      <c r="L2534">
        <v>70547945</v>
      </c>
      <c r="M2534" s="138">
        <f t="shared" si="119"/>
        <v>-70547945</v>
      </c>
      <c r="N2534" t="s">
        <v>178</v>
      </c>
      <c r="P2534" t="s">
        <v>3839</v>
      </c>
      <c r="R2534" t="s">
        <v>3808</v>
      </c>
    </row>
    <row r="2535" spans="1:18" hidden="1">
      <c r="A2535">
        <v>2534</v>
      </c>
      <c r="B2535">
        <v>69</v>
      </c>
      <c r="D2535">
        <v>701000002</v>
      </c>
      <c r="E2535" s="139">
        <v>45089</v>
      </c>
      <c r="F2535">
        <f t="shared" si="117"/>
        <v>6</v>
      </c>
      <c r="G2535" s="139">
        <v>45089</v>
      </c>
      <c r="H2535">
        <f t="shared" si="118"/>
        <v>16</v>
      </c>
      <c r="I2535" t="s">
        <v>2393</v>
      </c>
      <c r="J2535" t="str">
        <f>VLOOKUP(I2535,'C701- Recalculate'!$D$27:$D$751,1,0)</f>
        <v>069MPI1231080002</v>
      </c>
      <c r="K2535">
        <v>0</v>
      </c>
      <c r="L2535">
        <v>125808219</v>
      </c>
      <c r="M2535" s="138">
        <f t="shared" si="119"/>
        <v>-125808219</v>
      </c>
      <c r="N2535" t="s">
        <v>178</v>
      </c>
      <c r="P2535" t="s">
        <v>3839</v>
      </c>
      <c r="R2535" t="s">
        <v>3808</v>
      </c>
    </row>
    <row r="2536" spans="1:18" hidden="1">
      <c r="A2536">
        <v>2535</v>
      </c>
      <c r="B2536">
        <v>69</v>
      </c>
      <c r="D2536">
        <v>701000002</v>
      </c>
      <c r="E2536" s="139">
        <v>45089</v>
      </c>
      <c r="F2536">
        <f t="shared" si="117"/>
        <v>6</v>
      </c>
      <c r="G2536" s="139">
        <v>45089</v>
      </c>
      <c r="H2536">
        <f t="shared" si="118"/>
        <v>16</v>
      </c>
      <c r="I2536" t="s">
        <v>2393</v>
      </c>
      <c r="J2536" t="str">
        <f>VLOOKUP(I2536,'C701- Recalculate'!$D$27:$D$751,1,0)</f>
        <v>069MPI1231080002</v>
      </c>
      <c r="K2536">
        <v>0</v>
      </c>
      <c r="L2536">
        <v>62904110</v>
      </c>
      <c r="M2536" s="138">
        <f t="shared" si="119"/>
        <v>-62904110</v>
      </c>
      <c r="N2536" t="s">
        <v>178</v>
      </c>
      <c r="P2536" t="s">
        <v>3839</v>
      </c>
      <c r="R2536" t="s">
        <v>3808</v>
      </c>
    </row>
    <row r="2537" spans="1:18" hidden="1">
      <c r="A2537">
        <v>2536</v>
      </c>
      <c r="B2537">
        <v>69</v>
      </c>
      <c r="D2537">
        <v>701000002</v>
      </c>
      <c r="E2537" s="139">
        <v>45089</v>
      </c>
      <c r="F2537">
        <f t="shared" si="117"/>
        <v>6</v>
      </c>
      <c r="G2537" s="139">
        <v>45089</v>
      </c>
      <c r="H2537">
        <f t="shared" si="118"/>
        <v>16</v>
      </c>
      <c r="I2537" t="s">
        <v>2452</v>
      </c>
      <c r="J2537" t="str">
        <f>VLOOKUP(I2537,'C701- Recalculate'!$D$27:$D$751,1,0)</f>
        <v>069MPI1231390004</v>
      </c>
      <c r="K2537">
        <v>0</v>
      </c>
      <c r="L2537">
        <v>35616438</v>
      </c>
      <c r="M2537" s="138">
        <f t="shared" si="119"/>
        <v>-35616438</v>
      </c>
      <c r="N2537" t="s">
        <v>178</v>
      </c>
      <c r="P2537" t="s">
        <v>3839</v>
      </c>
      <c r="R2537" t="s">
        <v>3808</v>
      </c>
    </row>
    <row r="2538" spans="1:18" hidden="1">
      <c r="A2538">
        <v>2537</v>
      </c>
      <c r="B2538">
        <v>69</v>
      </c>
      <c r="D2538">
        <v>701000002</v>
      </c>
      <c r="E2538" s="139">
        <v>45089</v>
      </c>
      <c r="F2538">
        <f t="shared" si="117"/>
        <v>6</v>
      </c>
      <c r="G2538" s="139">
        <v>45089</v>
      </c>
      <c r="H2538">
        <f t="shared" si="118"/>
        <v>16</v>
      </c>
      <c r="I2538" t="s">
        <v>2464</v>
      </c>
      <c r="J2538" t="str">
        <f>VLOOKUP(I2538,'C701- Recalculate'!$D$27:$D$751,1,0)</f>
        <v>069MPI1231630001</v>
      </c>
      <c r="K2538">
        <v>0</v>
      </c>
      <c r="L2538">
        <v>11917808</v>
      </c>
      <c r="M2538" s="138">
        <f t="shared" si="119"/>
        <v>-11917808</v>
      </c>
      <c r="N2538" t="s">
        <v>178</v>
      </c>
      <c r="P2538" t="s">
        <v>3839</v>
      </c>
      <c r="R2538" t="s">
        <v>3808</v>
      </c>
    </row>
    <row r="2539" spans="1:18" hidden="1">
      <c r="A2539">
        <v>2538</v>
      </c>
      <c r="B2539">
        <v>69</v>
      </c>
      <c r="D2539">
        <v>701000002</v>
      </c>
      <c r="E2539" s="139">
        <v>45090</v>
      </c>
      <c r="F2539">
        <f t="shared" si="117"/>
        <v>6</v>
      </c>
      <c r="G2539" s="139">
        <v>45090</v>
      </c>
      <c r="H2539">
        <f t="shared" si="118"/>
        <v>16</v>
      </c>
      <c r="I2539" t="s">
        <v>2455</v>
      </c>
      <c r="J2539" t="str">
        <f>VLOOKUP(I2539,'C701- Recalculate'!$D$27:$D$751,1,0)</f>
        <v>069MPI1231430001</v>
      </c>
      <c r="K2539">
        <v>0</v>
      </c>
      <c r="L2539">
        <v>48219178</v>
      </c>
      <c r="M2539" s="138">
        <f t="shared" si="119"/>
        <v>-48219178</v>
      </c>
      <c r="N2539" t="s">
        <v>178</v>
      </c>
      <c r="P2539" t="s">
        <v>3839</v>
      </c>
      <c r="R2539" t="s">
        <v>3808</v>
      </c>
    </row>
    <row r="2540" spans="1:18" hidden="1">
      <c r="A2540">
        <v>2539</v>
      </c>
      <c r="B2540">
        <v>69</v>
      </c>
      <c r="D2540">
        <v>701000002</v>
      </c>
      <c r="E2540" s="139">
        <v>45091</v>
      </c>
      <c r="F2540">
        <f t="shared" si="117"/>
        <v>6</v>
      </c>
      <c r="G2540" s="139">
        <v>45091</v>
      </c>
      <c r="H2540">
        <f t="shared" si="118"/>
        <v>16</v>
      </c>
      <c r="I2540" t="s">
        <v>2408</v>
      </c>
      <c r="J2540" t="str">
        <f>VLOOKUP(I2540,'C701- Recalculate'!$D$27:$D$751,1,0)</f>
        <v>069MPI1231100001</v>
      </c>
      <c r="K2540">
        <v>0</v>
      </c>
      <c r="L2540">
        <v>70547946</v>
      </c>
      <c r="M2540" s="138">
        <f t="shared" si="119"/>
        <v>-70547946</v>
      </c>
      <c r="N2540" t="s">
        <v>178</v>
      </c>
      <c r="P2540" t="s">
        <v>3839</v>
      </c>
      <c r="R2540" t="s">
        <v>3808</v>
      </c>
    </row>
    <row r="2541" spans="1:18" hidden="1">
      <c r="A2541">
        <v>2540</v>
      </c>
      <c r="B2541">
        <v>69</v>
      </c>
      <c r="D2541">
        <v>701000002</v>
      </c>
      <c r="E2541" s="139">
        <v>45091</v>
      </c>
      <c r="F2541">
        <f t="shared" si="117"/>
        <v>6</v>
      </c>
      <c r="G2541" s="139">
        <v>45091</v>
      </c>
      <c r="H2541">
        <f t="shared" si="118"/>
        <v>16</v>
      </c>
      <c r="I2541" t="s">
        <v>2449</v>
      </c>
      <c r="J2541" t="str">
        <f>VLOOKUP(I2541,'C701- Recalculate'!$D$27:$D$751,1,0)</f>
        <v>069MPI1231390003</v>
      </c>
      <c r="K2541">
        <v>0</v>
      </c>
      <c r="L2541">
        <v>54246575</v>
      </c>
      <c r="M2541" s="138">
        <f t="shared" si="119"/>
        <v>-54246575</v>
      </c>
      <c r="N2541" t="s">
        <v>178</v>
      </c>
      <c r="P2541" t="s">
        <v>3839</v>
      </c>
      <c r="R2541" t="s">
        <v>3808</v>
      </c>
    </row>
    <row r="2542" spans="1:18" hidden="1">
      <c r="A2542">
        <v>2541</v>
      </c>
      <c r="B2542">
        <v>69</v>
      </c>
      <c r="D2542">
        <v>701000002</v>
      </c>
      <c r="E2542" s="139">
        <v>45091</v>
      </c>
      <c r="F2542">
        <f t="shared" si="117"/>
        <v>6</v>
      </c>
      <c r="G2542" s="139">
        <v>45091</v>
      </c>
      <c r="H2542">
        <f t="shared" si="118"/>
        <v>16</v>
      </c>
      <c r="I2542" t="s">
        <v>2452</v>
      </c>
      <c r="J2542" t="str">
        <f>VLOOKUP(I2542,'C701- Recalculate'!$D$27:$D$751,1,0)</f>
        <v>069MPI1231390004</v>
      </c>
      <c r="K2542">
        <v>0</v>
      </c>
      <c r="L2542">
        <v>17808219</v>
      </c>
      <c r="M2542" s="138">
        <f t="shared" si="119"/>
        <v>-17808219</v>
      </c>
      <c r="N2542" t="s">
        <v>178</v>
      </c>
      <c r="P2542" t="s">
        <v>3839</v>
      </c>
      <c r="R2542" t="s">
        <v>3808</v>
      </c>
    </row>
    <row r="2543" spans="1:18" hidden="1">
      <c r="A2543">
        <v>2542</v>
      </c>
      <c r="B2543">
        <v>69</v>
      </c>
      <c r="D2543">
        <v>701000002</v>
      </c>
      <c r="E2543" s="139">
        <v>45092</v>
      </c>
      <c r="F2543">
        <f t="shared" si="117"/>
        <v>6</v>
      </c>
      <c r="G2543" s="139">
        <v>45092</v>
      </c>
      <c r="H2543">
        <f t="shared" si="118"/>
        <v>16</v>
      </c>
      <c r="I2543" t="s">
        <v>2390</v>
      </c>
      <c r="J2543" t="str">
        <f>VLOOKUP(I2543,'C701- Recalculate'!$D$27:$D$751,1,0)</f>
        <v>069MPI1231080001</v>
      </c>
      <c r="K2543">
        <v>0</v>
      </c>
      <c r="L2543">
        <v>49424658</v>
      </c>
      <c r="M2543" s="138">
        <f t="shared" si="119"/>
        <v>-49424658</v>
      </c>
      <c r="N2543" t="s">
        <v>178</v>
      </c>
      <c r="P2543" t="s">
        <v>3839</v>
      </c>
      <c r="R2543" t="s">
        <v>3808</v>
      </c>
    </row>
    <row r="2544" spans="1:18" hidden="1">
      <c r="A2544">
        <v>2543</v>
      </c>
      <c r="B2544">
        <v>69</v>
      </c>
      <c r="D2544">
        <v>701000002</v>
      </c>
      <c r="E2544" s="139">
        <v>45092</v>
      </c>
      <c r="F2544">
        <f t="shared" si="117"/>
        <v>6</v>
      </c>
      <c r="G2544" s="139">
        <v>45092</v>
      </c>
      <c r="H2544">
        <f t="shared" si="118"/>
        <v>16</v>
      </c>
      <c r="I2544" t="s">
        <v>2408</v>
      </c>
      <c r="J2544" t="str">
        <f>VLOOKUP(I2544,'C701- Recalculate'!$D$27:$D$751,1,0)</f>
        <v>069MPI1231100001</v>
      </c>
      <c r="K2544">
        <v>0</v>
      </c>
      <c r="L2544">
        <v>70547945</v>
      </c>
      <c r="M2544" s="138">
        <f t="shared" si="119"/>
        <v>-70547945</v>
      </c>
      <c r="N2544" t="s">
        <v>178</v>
      </c>
      <c r="P2544" t="s">
        <v>3839</v>
      </c>
      <c r="R2544" t="s">
        <v>3808</v>
      </c>
    </row>
    <row r="2545" spans="1:18" hidden="1">
      <c r="A2545">
        <v>2544</v>
      </c>
      <c r="B2545">
        <v>69</v>
      </c>
      <c r="D2545">
        <v>701000002</v>
      </c>
      <c r="E2545" s="139">
        <v>45092</v>
      </c>
      <c r="F2545">
        <f t="shared" si="117"/>
        <v>6</v>
      </c>
      <c r="G2545" s="139">
        <v>45092</v>
      </c>
      <c r="H2545">
        <f t="shared" si="118"/>
        <v>16</v>
      </c>
      <c r="I2545" t="s">
        <v>2423</v>
      </c>
      <c r="J2545" t="str">
        <f>VLOOKUP(I2545,'C701- Recalculate'!$D$27:$D$751,1,0)</f>
        <v>069MPI1231310001</v>
      </c>
      <c r="K2545">
        <v>0</v>
      </c>
      <c r="L2545">
        <v>44520548</v>
      </c>
      <c r="M2545" s="138">
        <f t="shared" si="119"/>
        <v>-44520548</v>
      </c>
      <c r="N2545" t="s">
        <v>178</v>
      </c>
      <c r="P2545" t="s">
        <v>3839</v>
      </c>
      <c r="R2545" t="s">
        <v>3808</v>
      </c>
    </row>
    <row r="2546" spans="1:18" hidden="1">
      <c r="A2546">
        <v>2545</v>
      </c>
      <c r="B2546">
        <v>69</v>
      </c>
      <c r="D2546">
        <v>701000002</v>
      </c>
      <c r="E2546" s="139">
        <v>45093</v>
      </c>
      <c r="F2546">
        <f t="shared" si="117"/>
        <v>6</v>
      </c>
      <c r="G2546" s="139">
        <v>45093</v>
      </c>
      <c r="H2546">
        <f t="shared" si="118"/>
        <v>16</v>
      </c>
      <c r="I2546" t="s">
        <v>2455</v>
      </c>
      <c r="J2546" t="str">
        <f>VLOOKUP(I2546,'C701- Recalculate'!$D$27:$D$751,1,0)</f>
        <v>069MPI1231430001</v>
      </c>
      <c r="K2546">
        <v>0</v>
      </c>
      <c r="L2546">
        <v>48219178</v>
      </c>
      <c r="M2546" s="138">
        <f t="shared" si="119"/>
        <v>-48219178</v>
      </c>
      <c r="N2546" t="s">
        <v>178</v>
      </c>
      <c r="P2546" t="s">
        <v>3839</v>
      </c>
      <c r="R2546" t="s">
        <v>3808</v>
      </c>
    </row>
    <row r="2547" spans="1:18" hidden="1">
      <c r="A2547">
        <v>2546</v>
      </c>
      <c r="B2547">
        <v>69</v>
      </c>
      <c r="D2547">
        <v>701000002</v>
      </c>
      <c r="E2547" s="139">
        <v>45096</v>
      </c>
      <c r="F2547">
        <f t="shared" si="117"/>
        <v>6</v>
      </c>
      <c r="G2547" s="139">
        <v>45096</v>
      </c>
      <c r="H2547">
        <f t="shared" si="118"/>
        <v>16</v>
      </c>
      <c r="I2547" t="s">
        <v>2385</v>
      </c>
      <c r="J2547" t="str">
        <f>VLOOKUP(I2547,'C701- Recalculate'!$D$27:$D$751,1,0)</f>
        <v>069MPI1231080003</v>
      </c>
      <c r="K2547">
        <v>0</v>
      </c>
      <c r="L2547">
        <v>112328767</v>
      </c>
      <c r="M2547" s="138">
        <f t="shared" si="119"/>
        <v>-112328767</v>
      </c>
      <c r="N2547" t="s">
        <v>178</v>
      </c>
      <c r="P2547" t="s">
        <v>3839</v>
      </c>
      <c r="R2547" t="s">
        <v>3808</v>
      </c>
    </row>
    <row r="2548" spans="1:18" hidden="1">
      <c r="A2548">
        <v>2547</v>
      </c>
      <c r="B2548">
        <v>69</v>
      </c>
      <c r="D2548">
        <v>701000002</v>
      </c>
      <c r="E2548" s="139">
        <v>45096</v>
      </c>
      <c r="F2548">
        <f t="shared" si="117"/>
        <v>6</v>
      </c>
      <c r="G2548" s="139">
        <v>45096</v>
      </c>
      <c r="H2548">
        <f t="shared" si="118"/>
        <v>16</v>
      </c>
      <c r="I2548" t="s">
        <v>2423</v>
      </c>
      <c r="J2548" t="str">
        <f>VLOOKUP(I2548,'C701- Recalculate'!$D$27:$D$751,1,0)</f>
        <v>069MPI1231310001</v>
      </c>
      <c r="K2548">
        <v>0</v>
      </c>
      <c r="L2548">
        <v>89041096</v>
      </c>
      <c r="M2548" s="138">
        <f t="shared" si="119"/>
        <v>-89041096</v>
      </c>
      <c r="N2548" t="s">
        <v>178</v>
      </c>
      <c r="P2548" t="s">
        <v>3839</v>
      </c>
      <c r="R2548" t="s">
        <v>3808</v>
      </c>
    </row>
    <row r="2549" spans="1:18" hidden="1">
      <c r="A2549">
        <v>2548</v>
      </c>
      <c r="B2549">
        <v>69</v>
      </c>
      <c r="D2549">
        <v>701000002</v>
      </c>
      <c r="E2549" s="139">
        <v>45096</v>
      </c>
      <c r="F2549">
        <f t="shared" si="117"/>
        <v>6</v>
      </c>
      <c r="G2549" s="139">
        <v>45096</v>
      </c>
      <c r="H2549">
        <f t="shared" si="118"/>
        <v>16</v>
      </c>
      <c r="I2549" t="s">
        <v>2452</v>
      </c>
      <c r="J2549" t="str">
        <f>VLOOKUP(I2549,'C701- Recalculate'!$D$27:$D$751,1,0)</f>
        <v>069MPI1231390004</v>
      </c>
      <c r="K2549">
        <v>0</v>
      </c>
      <c r="L2549">
        <v>17808219</v>
      </c>
      <c r="M2549" s="138">
        <f t="shared" si="119"/>
        <v>-17808219</v>
      </c>
      <c r="N2549" t="s">
        <v>178</v>
      </c>
      <c r="P2549" t="s">
        <v>3839</v>
      </c>
      <c r="R2549" t="s">
        <v>3808</v>
      </c>
    </row>
    <row r="2550" spans="1:18" hidden="1">
      <c r="A2550">
        <v>2549</v>
      </c>
      <c r="B2550">
        <v>69</v>
      </c>
      <c r="D2550">
        <v>701000002</v>
      </c>
      <c r="E2550" s="139">
        <v>45079</v>
      </c>
      <c r="F2550">
        <f t="shared" si="117"/>
        <v>6</v>
      </c>
      <c r="G2550" s="139">
        <v>45079</v>
      </c>
      <c r="H2550">
        <f t="shared" si="118"/>
        <v>16</v>
      </c>
      <c r="I2550" t="s">
        <v>2396</v>
      </c>
      <c r="J2550" t="str">
        <f>VLOOKUP(I2550,'C701- Recalculate'!$D$27:$D$751,1,0)</f>
        <v>069MPI1231080004</v>
      </c>
      <c r="K2550">
        <v>0</v>
      </c>
      <c r="L2550">
        <v>55479453</v>
      </c>
      <c r="M2550" s="138">
        <f t="shared" si="119"/>
        <v>-55479453</v>
      </c>
      <c r="N2550" t="s">
        <v>178</v>
      </c>
      <c r="P2550" t="s">
        <v>3839</v>
      </c>
      <c r="R2550" t="s">
        <v>3808</v>
      </c>
    </row>
    <row r="2551" spans="1:18" hidden="1">
      <c r="A2551">
        <v>2550</v>
      </c>
      <c r="B2551">
        <v>69</v>
      </c>
      <c r="D2551">
        <v>701000002</v>
      </c>
      <c r="E2551" s="139">
        <v>45098</v>
      </c>
      <c r="F2551">
        <f t="shared" si="117"/>
        <v>6</v>
      </c>
      <c r="G2551" s="139">
        <v>45098</v>
      </c>
      <c r="H2551">
        <f t="shared" si="118"/>
        <v>16</v>
      </c>
      <c r="I2551" t="s">
        <v>2452</v>
      </c>
      <c r="J2551" t="str">
        <f>VLOOKUP(I2551,'C701- Recalculate'!$D$27:$D$751,1,0)</f>
        <v>069MPI1231390004</v>
      </c>
      <c r="K2551">
        <v>0</v>
      </c>
      <c r="L2551">
        <v>17808219</v>
      </c>
      <c r="M2551" s="138">
        <f t="shared" si="119"/>
        <v>-17808219</v>
      </c>
      <c r="N2551" t="s">
        <v>178</v>
      </c>
      <c r="P2551" t="s">
        <v>3839</v>
      </c>
      <c r="R2551" t="s">
        <v>3808</v>
      </c>
    </row>
    <row r="2552" spans="1:18" hidden="1">
      <c r="A2552">
        <v>2551</v>
      </c>
      <c r="B2552">
        <v>69</v>
      </c>
      <c r="D2552">
        <v>701000002</v>
      </c>
      <c r="E2552" s="139">
        <v>45098</v>
      </c>
      <c r="F2552">
        <f t="shared" si="117"/>
        <v>6</v>
      </c>
      <c r="G2552" s="139">
        <v>45098</v>
      </c>
      <c r="H2552">
        <f t="shared" si="118"/>
        <v>16</v>
      </c>
      <c r="I2552" t="s">
        <v>2455</v>
      </c>
      <c r="J2552" t="str">
        <f>VLOOKUP(I2552,'C701- Recalculate'!$D$27:$D$751,1,0)</f>
        <v>069MPI1231430001</v>
      </c>
      <c r="K2552">
        <v>0</v>
      </c>
      <c r="L2552">
        <v>48219178</v>
      </c>
      <c r="M2552" s="138">
        <f t="shared" si="119"/>
        <v>-48219178</v>
      </c>
      <c r="N2552" t="s">
        <v>178</v>
      </c>
      <c r="P2552" t="s">
        <v>3839</v>
      </c>
      <c r="R2552" t="s">
        <v>3808</v>
      </c>
    </row>
    <row r="2553" spans="1:18" hidden="1">
      <c r="A2553">
        <v>2552</v>
      </c>
      <c r="B2553">
        <v>69</v>
      </c>
      <c r="D2553">
        <v>701000002</v>
      </c>
      <c r="E2553" s="139">
        <v>45099</v>
      </c>
      <c r="F2553">
        <f t="shared" si="117"/>
        <v>6</v>
      </c>
      <c r="G2553" s="139">
        <v>45099</v>
      </c>
      <c r="H2553">
        <f t="shared" si="118"/>
        <v>16</v>
      </c>
      <c r="I2553" t="s">
        <v>2446</v>
      </c>
      <c r="J2553" t="str">
        <f>VLOOKUP(I2553,'C701- Recalculate'!$D$27:$D$751,1,0)</f>
        <v>069MPI1231370002</v>
      </c>
      <c r="K2553">
        <v>0</v>
      </c>
      <c r="L2553">
        <v>52602740</v>
      </c>
      <c r="M2553" s="138">
        <f t="shared" si="119"/>
        <v>-52602740</v>
      </c>
      <c r="N2553" t="s">
        <v>178</v>
      </c>
      <c r="P2553" t="s">
        <v>3839</v>
      </c>
      <c r="R2553" t="s">
        <v>3808</v>
      </c>
    </row>
    <row r="2554" spans="1:18" hidden="1">
      <c r="A2554">
        <v>2553</v>
      </c>
      <c r="B2554">
        <v>69</v>
      </c>
      <c r="D2554">
        <v>701000002</v>
      </c>
      <c r="E2554" s="139">
        <v>45099</v>
      </c>
      <c r="F2554">
        <f t="shared" si="117"/>
        <v>6</v>
      </c>
      <c r="G2554" s="139">
        <v>45099</v>
      </c>
      <c r="H2554">
        <f t="shared" si="118"/>
        <v>16</v>
      </c>
      <c r="I2554" t="s">
        <v>2452</v>
      </c>
      <c r="J2554" t="str">
        <f>VLOOKUP(I2554,'C701- Recalculate'!$D$27:$D$751,1,0)</f>
        <v>069MPI1231390004</v>
      </c>
      <c r="K2554">
        <v>0</v>
      </c>
      <c r="L2554">
        <v>17808219</v>
      </c>
      <c r="M2554" s="138">
        <f t="shared" si="119"/>
        <v>-17808219</v>
      </c>
      <c r="N2554" t="s">
        <v>178</v>
      </c>
      <c r="P2554" t="s">
        <v>3839</v>
      </c>
      <c r="R2554" t="s">
        <v>3808</v>
      </c>
    </row>
    <row r="2555" spans="1:18" hidden="1">
      <c r="A2555">
        <v>2554</v>
      </c>
      <c r="B2555">
        <v>69</v>
      </c>
      <c r="D2555">
        <v>701000002</v>
      </c>
      <c r="E2555" s="139">
        <v>45099</v>
      </c>
      <c r="F2555">
        <f t="shared" si="117"/>
        <v>6</v>
      </c>
      <c r="G2555" s="139">
        <v>45099</v>
      </c>
      <c r="H2555">
        <f t="shared" si="118"/>
        <v>16</v>
      </c>
      <c r="I2555" t="s">
        <v>2455</v>
      </c>
      <c r="J2555" t="str">
        <f>VLOOKUP(I2555,'C701- Recalculate'!$D$27:$D$751,1,0)</f>
        <v>069MPI1231430001</v>
      </c>
      <c r="K2555">
        <v>0</v>
      </c>
      <c r="L2555">
        <v>48219179</v>
      </c>
      <c r="M2555" s="138">
        <f t="shared" si="119"/>
        <v>-48219179</v>
      </c>
      <c r="N2555" t="s">
        <v>178</v>
      </c>
      <c r="P2555" t="s">
        <v>3839</v>
      </c>
      <c r="R2555" t="s">
        <v>3808</v>
      </c>
    </row>
    <row r="2556" spans="1:18" hidden="1">
      <c r="A2556">
        <v>2555</v>
      </c>
      <c r="B2556">
        <v>69</v>
      </c>
      <c r="D2556">
        <v>701000002</v>
      </c>
      <c r="E2556" s="139">
        <v>45100</v>
      </c>
      <c r="F2556">
        <f t="shared" si="117"/>
        <v>6</v>
      </c>
      <c r="G2556" s="139">
        <v>45100</v>
      </c>
      <c r="H2556">
        <f t="shared" si="118"/>
        <v>16</v>
      </c>
      <c r="I2556" t="s">
        <v>2396</v>
      </c>
      <c r="J2556" t="str">
        <f>VLOOKUP(I2556,'C701- Recalculate'!$D$27:$D$751,1,0)</f>
        <v>069MPI1231080004</v>
      </c>
      <c r="K2556">
        <v>0</v>
      </c>
      <c r="L2556">
        <v>55479452</v>
      </c>
      <c r="M2556" s="138">
        <f t="shared" si="119"/>
        <v>-55479452</v>
      </c>
      <c r="N2556" t="s">
        <v>178</v>
      </c>
      <c r="P2556" t="s">
        <v>3839</v>
      </c>
      <c r="R2556" t="s">
        <v>3808</v>
      </c>
    </row>
    <row r="2557" spans="1:18" hidden="1">
      <c r="A2557">
        <v>2556</v>
      </c>
      <c r="B2557">
        <v>69</v>
      </c>
      <c r="D2557">
        <v>701000002</v>
      </c>
      <c r="E2557" s="139">
        <v>45100</v>
      </c>
      <c r="F2557">
        <f t="shared" si="117"/>
        <v>6</v>
      </c>
      <c r="G2557" s="139">
        <v>45100</v>
      </c>
      <c r="H2557">
        <f t="shared" si="118"/>
        <v>16</v>
      </c>
      <c r="I2557" t="s">
        <v>2404</v>
      </c>
      <c r="J2557" t="str">
        <f>VLOOKUP(I2557,'C701- Recalculate'!$D$27:$D$751,1,0)</f>
        <v>069MPI1231100002</v>
      </c>
      <c r="K2557">
        <v>0</v>
      </c>
      <c r="L2557">
        <v>69178082</v>
      </c>
      <c r="M2557" s="138">
        <f t="shared" si="119"/>
        <v>-69178082</v>
      </c>
      <c r="N2557" t="s">
        <v>178</v>
      </c>
      <c r="P2557" t="s">
        <v>3839</v>
      </c>
      <c r="R2557" t="s">
        <v>3808</v>
      </c>
    </row>
    <row r="2558" spans="1:18" hidden="1">
      <c r="A2558">
        <v>2557</v>
      </c>
      <c r="B2558">
        <v>69</v>
      </c>
      <c r="D2558">
        <v>701000002</v>
      </c>
      <c r="E2558" s="139">
        <v>45100</v>
      </c>
      <c r="F2558">
        <f t="shared" si="117"/>
        <v>6</v>
      </c>
      <c r="G2558" s="139">
        <v>45100</v>
      </c>
      <c r="H2558">
        <f t="shared" si="118"/>
        <v>16</v>
      </c>
      <c r="I2558" t="s">
        <v>2416</v>
      </c>
      <c r="J2558" t="str">
        <f>VLOOKUP(I2558,'C701- Recalculate'!$D$27:$D$751,1,0)</f>
        <v>069MPI1231140001</v>
      </c>
      <c r="K2558">
        <v>0</v>
      </c>
      <c r="L2558">
        <v>56438356</v>
      </c>
      <c r="M2558" s="138">
        <f t="shared" si="119"/>
        <v>-56438356</v>
      </c>
      <c r="N2558" t="s">
        <v>178</v>
      </c>
      <c r="P2558" t="s">
        <v>3839</v>
      </c>
      <c r="R2558" t="s">
        <v>3808</v>
      </c>
    </row>
    <row r="2559" spans="1:18" hidden="1">
      <c r="A2559">
        <v>2558</v>
      </c>
      <c r="B2559">
        <v>69</v>
      </c>
      <c r="D2559">
        <v>701000002</v>
      </c>
      <c r="E2559" s="139">
        <v>45103</v>
      </c>
      <c r="F2559">
        <f t="shared" si="117"/>
        <v>6</v>
      </c>
      <c r="G2559" s="139">
        <v>45103</v>
      </c>
      <c r="H2559">
        <f t="shared" si="118"/>
        <v>16</v>
      </c>
      <c r="I2559" t="s">
        <v>2390</v>
      </c>
      <c r="J2559" t="str">
        <f>VLOOKUP(I2559,'C701- Recalculate'!$D$27:$D$751,1,0)</f>
        <v>069MPI1231080001</v>
      </c>
      <c r="K2559">
        <v>0</v>
      </c>
      <c r="L2559">
        <v>98849315</v>
      </c>
      <c r="M2559" s="138">
        <f t="shared" si="119"/>
        <v>-98849315</v>
      </c>
      <c r="N2559" t="s">
        <v>178</v>
      </c>
      <c r="P2559" t="s">
        <v>3839</v>
      </c>
      <c r="R2559" t="s">
        <v>3808</v>
      </c>
    </row>
    <row r="2560" spans="1:18" hidden="1">
      <c r="A2560">
        <v>2559</v>
      </c>
      <c r="B2560">
        <v>69</v>
      </c>
      <c r="D2560">
        <v>701000002</v>
      </c>
      <c r="E2560" s="139">
        <v>45103</v>
      </c>
      <c r="F2560">
        <f t="shared" si="117"/>
        <v>6</v>
      </c>
      <c r="G2560" s="139">
        <v>45103</v>
      </c>
      <c r="H2560">
        <f t="shared" si="118"/>
        <v>16</v>
      </c>
      <c r="I2560" t="s">
        <v>2396</v>
      </c>
      <c r="J2560" t="str">
        <f>VLOOKUP(I2560,'C701- Recalculate'!$D$27:$D$751,1,0)</f>
        <v>069MPI1231080004</v>
      </c>
      <c r="K2560">
        <v>0</v>
      </c>
      <c r="L2560">
        <v>110958904</v>
      </c>
      <c r="M2560" s="138">
        <f t="shared" si="119"/>
        <v>-110958904</v>
      </c>
      <c r="N2560" t="s">
        <v>178</v>
      </c>
      <c r="P2560" t="s">
        <v>3839</v>
      </c>
      <c r="R2560" t="s">
        <v>3808</v>
      </c>
    </row>
    <row r="2561" spans="1:18" hidden="1">
      <c r="A2561">
        <v>2560</v>
      </c>
      <c r="B2561">
        <v>69</v>
      </c>
      <c r="D2561">
        <v>701000002</v>
      </c>
      <c r="E2561" s="139">
        <v>45103</v>
      </c>
      <c r="F2561">
        <f t="shared" si="117"/>
        <v>6</v>
      </c>
      <c r="G2561" s="139">
        <v>45103</v>
      </c>
      <c r="H2561">
        <f t="shared" si="118"/>
        <v>16</v>
      </c>
      <c r="I2561" t="s">
        <v>2408</v>
      </c>
      <c r="J2561" t="str">
        <f>VLOOKUP(I2561,'C701- Recalculate'!$D$27:$D$751,1,0)</f>
        <v>069MPI1231100001</v>
      </c>
      <c r="K2561">
        <v>0</v>
      </c>
      <c r="L2561">
        <v>70547945</v>
      </c>
      <c r="M2561" s="138">
        <f t="shared" si="119"/>
        <v>-70547945</v>
      </c>
      <c r="N2561" t="s">
        <v>178</v>
      </c>
      <c r="P2561" t="s">
        <v>3839</v>
      </c>
      <c r="R2561" t="s">
        <v>3808</v>
      </c>
    </row>
    <row r="2562" spans="1:18" hidden="1">
      <c r="A2562">
        <v>2561</v>
      </c>
      <c r="B2562">
        <v>69</v>
      </c>
      <c r="D2562">
        <v>701000002</v>
      </c>
      <c r="E2562" s="139">
        <v>45103</v>
      </c>
      <c r="F2562">
        <f t="shared" si="117"/>
        <v>6</v>
      </c>
      <c r="G2562" s="139">
        <v>45103</v>
      </c>
      <c r="H2562">
        <f t="shared" si="118"/>
        <v>16</v>
      </c>
      <c r="I2562" t="s">
        <v>2404</v>
      </c>
      <c r="J2562" t="str">
        <f>VLOOKUP(I2562,'C701- Recalculate'!$D$27:$D$751,1,0)</f>
        <v>069MPI1231100002</v>
      </c>
      <c r="K2562">
        <v>0</v>
      </c>
      <c r="L2562">
        <v>138356165</v>
      </c>
      <c r="M2562" s="138">
        <f t="shared" si="119"/>
        <v>-138356165</v>
      </c>
      <c r="N2562" t="s">
        <v>178</v>
      </c>
      <c r="P2562" t="s">
        <v>3839</v>
      </c>
      <c r="R2562" t="s">
        <v>3808</v>
      </c>
    </row>
    <row r="2563" spans="1:18" hidden="1">
      <c r="A2563">
        <v>2562</v>
      </c>
      <c r="B2563">
        <v>69</v>
      </c>
      <c r="D2563">
        <v>701000002</v>
      </c>
      <c r="E2563" s="139">
        <v>45103</v>
      </c>
      <c r="F2563">
        <f t="shared" ref="F2563:F2626" si="120">MONTH(E2563)</f>
        <v>6</v>
      </c>
      <c r="G2563" s="139">
        <v>45103</v>
      </c>
      <c r="H2563">
        <f t="shared" ref="H2563:H2626" si="121">LEN(I2563)</f>
        <v>16</v>
      </c>
      <c r="I2563" t="s">
        <v>2416</v>
      </c>
      <c r="J2563" t="str">
        <f>VLOOKUP(I2563,'C701- Recalculate'!$D$27:$D$751,1,0)</f>
        <v>069MPI1231140001</v>
      </c>
      <c r="K2563">
        <v>0</v>
      </c>
      <c r="L2563">
        <v>56438357</v>
      </c>
      <c r="M2563" s="138">
        <f t="shared" ref="M2563:M2626" si="122">K2563-L2563</f>
        <v>-56438357</v>
      </c>
      <c r="N2563" t="s">
        <v>178</v>
      </c>
      <c r="P2563" t="s">
        <v>3839</v>
      </c>
      <c r="R2563" t="s">
        <v>3808</v>
      </c>
    </row>
    <row r="2564" spans="1:18" hidden="1">
      <c r="A2564">
        <v>2563</v>
      </c>
      <c r="B2564">
        <v>69</v>
      </c>
      <c r="D2564">
        <v>701000002</v>
      </c>
      <c r="E2564" s="139">
        <v>45105</v>
      </c>
      <c r="F2564">
        <f t="shared" si="120"/>
        <v>6</v>
      </c>
      <c r="G2564" s="139">
        <v>45105</v>
      </c>
      <c r="H2564">
        <f t="shared" si="121"/>
        <v>16</v>
      </c>
      <c r="I2564" t="s">
        <v>2393</v>
      </c>
      <c r="J2564" t="str">
        <f>VLOOKUP(I2564,'C701- Recalculate'!$D$27:$D$751,1,0)</f>
        <v>069MPI1231080002</v>
      </c>
      <c r="K2564">
        <v>0</v>
      </c>
      <c r="L2564">
        <v>62904109</v>
      </c>
      <c r="M2564" s="138">
        <f t="shared" si="122"/>
        <v>-62904109</v>
      </c>
      <c r="N2564" t="s">
        <v>178</v>
      </c>
      <c r="P2564" t="s">
        <v>3839</v>
      </c>
      <c r="R2564" t="s">
        <v>3808</v>
      </c>
    </row>
    <row r="2565" spans="1:18" hidden="1">
      <c r="A2565">
        <v>2564</v>
      </c>
      <c r="B2565">
        <v>69</v>
      </c>
      <c r="D2565">
        <v>701000002</v>
      </c>
      <c r="E2565" s="139">
        <v>45105</v>
      </c>
      <c r="F2565">
        <f t="shared" si="120"/>
        <v>6</v>
      </c>
      <c r="G2565" s="139">
        <v>45105</v>
      </c>
      <c r="H2565">
        <f t="shared" si="121"/>
        <v>16</v>
      </c>
      <c r="I2565" t="s">
        <v>2426</v>
      </c>
      <c r="J2565" t="str">
        <f>VLOOKUP(I2565,'C701- Recalculate'!$D$27:$D$751,1,0)</f>
        <v>069MPI1231310002</v>
      </c>
      <c r="K2565">
        <v>0</v>
      </c>
      <c r="L2565">
        <v>44520548</v>
      </c>
      <c r="M2565" s="138">
        <f t="shared" si="122"/>
        <v>-44520548</v>
      </c>
      <c r="N2565" t="s">
        <v>178</v>
      </c>
      <c r="P2565" t="s">
        <v>3839</v>
      </c>
      <c r="R2565" t="s">
        <v>3808</v>
      </c>
    </row>
    <row r="2566" spans="1:18" hidden="1">
      <c r="A2566">
        <v>2565</v>
      </c>
      <c r="B2566">
        <v>69</v>
      </c>
      <c r="D2566">
        <v>701000002</v>
      </c>
      <c r="E2566" s="139">
        <v>45105</v>
      </c>
      <c r="F2566">
        <f t="shared" si="120"/>
        <v>6</v>
      </c>
      <c r="G2566" s="139">
        <v>45105</v>
      </c>
      <c r="H2566">
        <f t="shared" si="121"/>
        <v>16</v>
      </c>
      <c r="I2566" t="s">
        <v>2508</v>
      </c>
      <c r="J2566" t="str">
        <f>VLOOKUP(I2566,'C701- Recalculate'!$D$27:$D$751,1,0)</f>
        <v>069MPI1231790003</v>
      </c>
      <c r="K2566">
        <v>0</v>
      </c>
      <c r="L2566">
        <v>2465753</v>
      </c>
      <c r="M2566" s="138">
        <f t="shared" si="122"/>
        <v>-2465753</v>
      </c>
      <c r="N2566" t="s">
        <v>178</v>
      </c>
      <c r="P2566" t="s">
        <v>3839</v>
      </c>
      <c r="R2566" t="s">
        <v>3808</v>
      </c>
    </row>
    <row r="2567" spans="1:18" hidden="1">
      <c r="A2567">
        <v>2566</v>
      </c>
      <c r="B2567">
        <v>69</v>
      </c>
      <c r="D2567">
        <v>701000002</v>
      </c>
      <c r="E2567" s="139">
        <v>45106</v>
      </c>
      <c r="F2567">
        <f t="shared" si="120"/>
        <v>6</v>
      </c>
      <c r="G2567" s="139">
        <v>45106</v>
      </c>
      <c r="H2567">
        <f t="shared" si="121"/>
        <v>16</v>
      </c>
      <c r="I2567" t="s">
        <v>2449</v>
      </c>
      <c r="J2567" t="str">
        <f>VLOOKUP(I2567,'C701- Recalculate'!$D$27:$D$751,1,0)</f>
        <v>069MPI1231390003</v>
      </c>
      <c r="K2567">
        <v>0</v>
      </c>
      <c r="L2567">
        <v>54246575</v>
      </c>
      <c r="M2567" s="138">
        <f t="shared" si="122"/>
        <v>-54246575</v>
      </c>
      <c r="N2567" t="s">
        <v>178</v>
      </c>
      <c r="P2567" t="s">
        <v>3839</v>
      </c>
      <c r="R2567" t="s">
        <v>3808</v>
      </c>
    </row>
    <row r="2568" spans="1:18" hidden="1">
      <c r="A2568">
        <v>2567</v>
      </c>
      <c r="B2568">
        <v>69</v>
      </c>
      <c r="D2568">
        <v>701000002</v>
      </c>
      <c r="E2568" s="139">
        <v>45106</v>
      </c>
      <c r="F2568">
        <f t="shared" si="120"/>
        <v>6</v>
      </c>
      <c r="G2568" s="139">
        <v>45106</v>
      </c>
      <c r="H2568">
        <f t="shared" si="121"/>
        <v>16</v>
      </c>
      <c r="I2568" t="s">
        <v>2452</v>
      </c>
      <c r="J2568" t="str">
        <f>VLOOKUP(I2568,'C701- Recalculate'!$D$27:$D$751,1,0)</f>
        <v>069MPI1231390004</v>
      </c>
      <c r="K2568">
        <v>0</v>
      </c>
      <c r="L2568">
        <v>17808219</v>
      </c>
      <c r="M2568" s="138">
        <f t="shared" si="122"/>
        <v>-17808219</v>
      </c>
      <c r="N2568" t="s">
        <v>178</v>
      </c>
      <c r="P2568" t="s">
        <v>3839</v>
      </c>
      <c r="R2568" t="s">
        <v>3808</v>
      </c>
    </row>
    <row r="2569" spans="1:18" hidden="1">
      <c r="A2569">
        <v>2568</v>
      </c>
      <c r="B2569">
        <v>69</v>
      </c>
      <c r="D2569">
        <v>701000002</v>
      </c>
      <c r="E2569" s="139">
        <v>45107</v>
      </c>
      <c r="F2569">
        <f t="shared" si="120"/>
        <v>6</v>
      </c>
      <c r="G2569" s="139">
        <v>45107</v>
      </c>
      <c r="H2569">
        <f t="shared" si="121"/>
        <v>16</v>
      </c>
      <c r="I2569" t="s">
        <v>2416</v>
      </c>
      <c r="J2569" t="str">
        <f>VLOOKUP(I2569,'C701- Recalculate'!$D$27:$D$751,1,0)</f>
        <v>069MPI1231140001</v>
      </c>
      <c r="K2569">
        <v>0</v>
      </c>
      <c r="L2569">
        <v>56438356</v>
      </c>
      <c r="M2569" s="138">
        <f t="shared" si="122"/>
        <v>-56438356</v>
      </c>
      <c r="N2569" t="s">
        <v>178</v>
      </c>
      <c r="P2569" t="s">
        <v>3839</v>
      </c>
      <c r="R2569" t="s">
        <v>3808</v>
      </c>
    </row>
    <row r="2570" spans="1:18" hidden="1">
      <c r="A2570">
        <v>2569</v>
      </c>
      <c r="B2570">
        <v>69</v>
      </c>
      <c r="D2570">
        <v>701000002</v>
      </c>
      <c r="E2570" s="139">
        <v>45107</v>
      </c>
      <c r="F2570">
        <f t="shared" si="120"/>
        <v>6</v>
      </c>
      <c r="G2570" s="139">
        <v>45107</v>
      </c>
      <c r="H2570">
        <f t="shared" si="121"/>
        <v>16</v>
      </c>
      <c r="I2570" t="s">
        <v>2490</v>
      </c>
      <c r="J2570" t="str">
        <f>VLOOKUP(I2570,'C701- Recalculate'!$D$27:$D$751,1,0)</f>
        <v>069MPI1231780002</v>
      </c>
      <c r="K2570">
        <v>0</v>
      </c>
      <c r="L2570">
        <v>11506849</v>
      </c>
      <c r="M2570" s="138">
        <f t="shared" si="122"/>
        <v>-11506849</v>
      </c>
      <c r="N2570" t="s">
        <v>178</v>
      </c>
      <c r="P2570" t="s">
        <v>3839</v>
      </c>
      <c r="R2570" t="s">
        <v>3808</v>
      </c>
    </row>
    <row r="2571" spans="1:18" hidden="1">
      <c r="A2571">
        <v>2570</v>
      </c>
      <c r="B2571">
        <v>69</v>
      </c>
      <c r="D2571">
        <v>701000002</v>
      </c>
      <c r="E2571" s="139">
        <v>45107</v>
      </c>
      <c r="F2571">
        <f t="shared" si="120"/>
        <v>6</v>
      </c>
      <c r="G2571" s="139">
        <v>45107</v>
      </c>
      <c r="H2571">
        <f t="shared" si="121"/>
        <v>16</v>
      </c>
      <c r="I2571" t="s">
        <v>2514</v>
      </c>
      <c r="J2571" t="str">
        <f>VLOOKUP(I2571,'C701- Recalculate'!$D$27:$D$751,1,0)</f>
        <v>069MPI1231810002</v>
      </c>
      <c r="K2571">
        <v>0</v>
      </c>
      <c r="L2571">
        <v>2465753</v>
      </c>
      <c r="M2571" s="138">
        <f t="shared" si="122"/>
        <v>-2465753</v>
      </c>
      <c r="N2571" t="s">
        <v>178</v>
      </c>
      <c r="P2571" t="s">
        <v>3839</v>
      </c>
      <c r="R2571" t="s">
        <v>3808</v>
      </c>
    </row>
    <row r="2572" spans="1:18" hidden="1">
      <c r="A2572">
        <v>2571</v>
      </c>
      <c r="B2572">
        <v>69</v>
      </c>
      <c r="D2572">
        <v>701000002</v>
      </c>
      <c r="E2572" s="139">
        <v>45082</v>
      </c>
      <c r="F2572">
        <f t="shared" si="120"/>
        <v>6</v>
      </c>
      <c r="G2572" s="139">
        <v>45082</v>
      </c>
      <c r="H2572">
        <f t="shared" si="121"/>
        <v>16</v>
      </c>
      <c r="I2572" t="s">
        <v>2408</v>
      </c>
      <c r="J2572" t="str">
        <f>VLOOKUP(I2572,'C701- Recalculate'!$D$27:$D$751,1,0)</f>
        <v>069MPI1231100001</v>
      </c>
      <c r="K2572">
        <v>0</v>
      </c>
      <c r="L2572">
        <v>141095890</v>
      </c>
      <c r="M2572" s="138">
        <f t="shared" si="122"/>
        <v>-141095890</v>
      </c>
      <c r="N2572" t="s">
        <v>178</v>
      </c>
      <c r="P2572" t="s">
        <v>3839</v>
      </c>
      <c r="R2572" t="s">
        <v>3808</v>
      </c>
    </row>
    <row r="2573" spans="1:18" hidden="1">
      <c r="A2573">
        <v>2572</v>
      </c>
      <c r="B2573">
        <v>69</v>
      </c>
      <c r="D2573">
        <v>701000002</v>
      </c>
      <c r="E2573" s="139">
        <v>45082</v>
      </c>
      <c r="F2573">
        <f t="shared" si="120"/>
        <v>6</v>
      </c>
      <c r="G2573" s="139">
        <v>45082</v>
      </c>
      <c r="H2573">
        <f t="shared" si="121"/>
        <v>16</v>
      </c>
      <c r="I2573" t="s">
        <v>2426</v>
      </c>
      <c r="J2573" t="str">
        <f>VLOOKUP(I2573,'C701- Recalculate'!$D$27:$D$751,1,0)</f>
        <v>069MPI1231310002</v>
      </c>
      <c r="K2573">
        <v>0</v>
      </c>
      <c r="L2573">
        <v>44520548</v>
      </c>
      <c r="M2573" s="138">
        <f t="shared" si="122"/>
        <v>-44520548</v>
      </c>
      <c r="N2573" t="s">
        <v>178</v>
      </c>
      <c r="P2573" t="s">
        <v>3839</v>
      </c>
      <c r="R2573" t="s">
        <v>3808</v>
      </c>
    </row>
    <row r="2574" spans="1:18" hidden="1">
      <c r="A2574">
        <v>2573</v>
      </c>
      <c r="B2574">
        <v>69</v>
      </c>
      <c r="D2574">
        <v>701000002</v>
      </c>
      <c r="E2574" s="139">
        <v>45082</v>
      </c>
      <c r="F2574">
        <f t="shared" si="120"/>
        <v>6</v>
      </c>
      <c r="G2574" s="139">
        <v>45082</v>
      </c>
      <c r="H2574">
        <f t="shared" si="121"/>
        <v>16</v>
      </c>
      <c r="I2574" t="s">
        <v>2426</v>
      </c>
      <c r="J2574" t="str">
        <f>VLOOKUP(I2574,'C701- Recalculate'!$D$27:$D$751,1,0)</f>
        <v>069MPI1231310002</v>
      </c>
      <c r="K2574">
        <v>0</v>
      </c>
      <c r="L2574">
        <v>89041096</v>
      </c>
      <c r="M2574" s="138">
        <f t="shared" si="122"/>
        <v>-89041096</v>
      </c>
      <c r="N2574" t="s">
        <v>178</v>
      </c>
      <c r="P2574" t="s">
        <v>3839</v>
      </c>
      <c r="R2574" t="s">
        <v>3808</v>
      </c>
    </row>
    <row r="2575" spans="1:18" hidden="1">
      <c r="A2575">
        <v>2574</v>
      </c>
      <c r="B2575">
        <v>69</v>
      </c>
      <c r="D2575">
        <v>701000002</v>
      </c>
      <c r="E2575" s="139">
        <v>45082</v>
      </c>
      <c r="F2575">
        <f t="shared" si="120"/>
        <v>6</v>
      </c>
      <c r="G2575" s="139">
        <v>45082</v>
      </c>
      <c r="H2575">
        <f t="shared" si="121"/>
        <v>16</v>
      </c>
      <c r="I2575" t="s">
        <v>2449</v>
      </c>
      <c r="J2575" t="str">
        <f>VLOOKUP(I2575,'C701- Recalculate'!$D$27:$D$751,1,0)</f>
        <v>069MPI1231390003</v>
      </c>
      <c r="K2575">
        <v>0</v>
      </c>
      <c r="L2575">
        <v>108493151</v>
      </c>
      <c r="M2575" s="138">
        <f t="shared" si="122"/>
        <v>-108493151</v>
      </c>
      <c r="N2575" t="s">
        <v>178</v>
      </c>
      <c r="P2575" t="s">
        <v>3839</v>
      </c>
      <c r="R2575" t="s">
        <v>3808</v>
      </c>
    </row>
    <row r="2576" spans="1:18" hidden="1">
      <c r="A2576">
        <v>2575</v>
      </c>
      <c r="B2576">
        <v>69</v>
      </c>
      <c r="D2576">
        <v>701000002</v>
      </c>
      <c r="E2576" s="139">
        <v>45083</v>
      </c>
      <c r="F2576">
        <f t="shared" si="120"/>
        <v>6</v>
      </c>
      <c r="G2576" s="139">
        <v>45083</v>
      </c>
      <c r="H2576">
        <f t="shared" si="121"/>
        <v>16</v>
      </c>
      <c r="I2576" t="s">
        <v>2404</v>
      </c>
      <c r="J2576" t="str">
        <f>VLOOKUP(I2576,'C701- Recalculate'!$D$27:$D$751,1,0)</f>
        <v>069MPI1231100002</v>
      </c>
      <c r="K2576">
        <v>0</v>
      </c>
      <c r="L2576">
        <v>69178082</v>
      </c>
      <c r="M2576" s="138">
        <f t="shared" si="122"/>
        <v>-69178082</v>
      </c>
      <c r="N2576" t="s">
        <v>178</v>
      </c>
      <c r="P2576" t="s">
        <v>3839</v>
      </c>
      <c r="R2576" t="s">
        <v>3808</v>
      </c>
    </row>
    <row r="2577" spans="1:18" hidden="1">
      <c r="A2577">
        <v>2576</v>
      </c>
      <c r="B2577">
        <v>69</v>
      </c>
      <c r="D2577">
        <v>701000002</v>
      </c>
      <c r="E2577" s="139">
        <v>45083</v>
      </c>
      <c r="F2577">
        <f t="shared" si="120"/>
        <v>6</v>
      </c>
      <c r="G2577" s="139">
        <v>45083</v>
      </c>
      <c r="H2577">
        <f t="shared" si="121"/>
        <v>16</v>
      </c>
      <c r="I2577" t="s">
        <v>2416</v>
      </c>
      <c r="J2577" t="str">
        <f>VLOOKUP(I2577,'C701- Recalculate'!$D$27:$D$751,1,0)</f>
        <v>069MPI1231140001</v>
      </c>
      <c r="K2577">
        <v>0</v>
      </c>
      <c r="L2577">
        <v>56438356</v>
      </c>
      <c r="M2577" s="138">
        <f t="shared" si="122"/>
        <v>-56438356</v>
      </c>
      <c r="N2577" t="s">
        <v>178</v>
      </c>
      <c r="P2577" t="s">
        <v>3839</v>
      </c>
      <c r="R2577" t="s">
        <v>3808</v>
      </c>
    </row>
    <row r="2578" spans="1:18" hidden="1">
      <c r="A2578">
        <v>2577</v>
      </c>
      <c r="B2578">
        <v>69</v>
      </c>
      <c r="D2578">
        <v>701000002</v>
      </c>
      <c r="E2578" s="139">
        <v>45084</v>
      </c>
      <c r="F2578">
        <f t="shared" si="120"/>
        <v>6</v>
      </c>
      <c r="G2578" s="139">
        <v>45084</v>
      </c>
      <c r="H2578">
        <f t="shared" si="121"/>
        <v>16</v>
      </c>
      <c r="I2578" t="s">
        <v>2423</v>
      </c>
      <c r="J2578" t="str">
        <f>VLOOKUP(I2578,'C701- Recalculate'!$D$27:$D$751,1,0)</f>
        <v>069MPI1231310001</v>
      </c>
      <c r="K2578">
        <v>0</v>
      </c>
      <c r="L2578">
        <v>44520547</v>
      </c>
      <c r="M2578" s="138">
        <f t="shared" si="122"/>
        <v>-44520547</v>
      </c>
      <c r="N2578" t="s">
        <v>178</v>
      </c>
      <c r="P2578" t="s">
        <v>3839</v>
      </c>
      <c r="R2578" t="s">
        <v>3808</v>
      </c>
    </row>
    <row r="2579" spans="1:18" hidden="1">
      <c r="A2579">
        <v>2578</v>
      </c>
      <c r="B2579">
        <v>69</v>
      </c>
      <c r="D2579">
        <v>701000002</v>
      </c>
      <c r="E2579" s="139">
        <v>45084</v>
      </c>
      <c r="F2579">
        <f t="shared" si="120"/>
        <v>6</v>
      </c>
      <c r="G2579" s="139">
        <v>45084</v>
      </c>
      <c r="H2579">
        <f t="shared" si="121"/>
        <v>16</v>
      </c>
      <c r="I2579" t="s">
        <v>2452</v>
      </c>
      <c r="J2579" t="str">
        <f>VLOOKUP(I2579,'C701- Recalculate'!$D$27:$D$751,1,0)</f>
        <v>069MPI1231390004</v>
      </c>
      <c r="K2579">
        <v>0</v>
      </c>
      <c r="L2579">
        <v>17808220</v>
      </c>
      <c r="M2579" s="138">
        <f t="shared" si="122"/>
        <v>-17808220</v>
      </c>
      <c r="N2579" t="s">
        <v>178</v>
      </c>
      <c r="P2579" t="s">
        <v>3839</v>
      </c>
      <c r="R2579" t="s">
        <v>3808</v>
      </c>
    </row>
    <row r="2580" spans="1:18" hidden="1">
      <c r="A2580">
        <v>2579</v>
      </c>
      <c r="B2580">
        <v>69</v>
      </c>
      <c r="D2580">
        <v>701000002</v>
      </c>
      <c r="E2580" s="139">
        <v>45085</v>
      </c>
      <c r="F2580">
        <f t="shared" si="120"/>
        <v>6</v>
      </c>
      <c r="G2580" s="139">
        <v>45085</v>
      </c>
      <c r="H2580">
        <f t="shared" si="121"/>
        <v>16</v>
      </c>
      <c r="I2580" t="s">
        <v>2393</v>
      </c>
      <c r="J2580" t="str">
        <f>VLOOKUP(I2580,'C701- Recalculate'!$D$27:$D$751,1,0)</f>
        <v>069MPI1231080002</v>
      </c>
      <c r="K2580">
        <v>0</v>
      </c>
      <c r="L2580">
        <v>62904110</v>
      </c>
      <c r="M2580" s="138">
        <f t="shared" si="122"/>
        <v>-62904110</v>
      </c>
      <c r="N2580" t="s">
        <v>178</v>
      </c>
      <c r="P2580" t="s">
        <v>3839</v>
      </c>
      <c r="R2580" t="s">
        <v>3808</v>
      </c>
    </row>
    <row r="2581" spans="1:18" hidden="1">
      <c r="A2581">
        <v>2580</v>
      </c>
      <c r="B2581">
        <v>69</v>
      </c>
      <c r="D2581">
        <v>701000002</v>
      </c>
      <c r="E2581" s="139">
        <v>45085</v>
      </c>
      <c r="F2581">
        <f t="shared" si="120"/>
        <v>6</v>
      </c>
      <c r="G2581" s="139">
        <v>45085</v>
      </c>
      <c r="H2581">
        <f t="shared" si="121"/>
        <v>16</v>
      </c>
      <c r="I2581" t="s">
        <v>2404</v>
      </c>
      <c r="J2581" t="str">
        <f>VLOOKUP(I2581,'C701- Recalculate'!$D$27:$D$751,1,0)</f>
        <v>069MPI1231100002</v>
      </c>
      <c r="K2581">
        <v>0</v>
      </c>
      <c r="L2581">
        <v>69178083</v>
      </c>
      <c r="M2581" s="138">
        <f t="shared" si="122"/>
        <v>-69178083</v>
      </c>
      <c r="N2581" t="s">
        <v>178</v>
      </c>
      <c r="P2581" t="s">
        <v>3839</v>
      </c>
      <c r="R2581" t="s">
        <v>3808</v>
      </c>
    </row>
    <row r="2582" spans="1:18" hidden="1">
      <c r="A2582">
        <v>2581</v>
      </c>
      <c r="B2582">
        <v>69</v>
      </c>
      <c r="D2582">
        <v>701000002</v>
      </c>
      <c r="E2582" s="139">
        <v>45085</v>
      </c>
      <c r="F2582">
        <f t="shared" si="120"/>
        <v>6</v>
      </c>
      <c r="G2582" s="139">
        <v>45085</v>
      </c>
      <c r="H2582">
        <f t="shared" si="121"/>
        <v>16</v>
      </c>
      <c r="I2582" t="s">
        <v>2449</v>
      </c>
      <c r="J2582" t="str">
        <f>VLOOKUP(I2582,'C701- Recalculate'!$D$27:$D$751,1,0)</f>
        <v>069MPI1231390003</v>
      </c>
      <c r="K2582">
        <v>0</v>
      </c>
      <c r="L2582">
        <v>54246575</v>
      </c>
      <c r="M2582" s="138">
        <f t="shared" si="122"/>
        <v>-54246575</v>
      </c>
      <c r="N2582" t="s">
        <v>178</v>
      </c>
      <c r="P2582" t="s">
        <v>3839</v>
      </c>
      <c r="R2582" t="s">
        <v>3808</v>
      </c>
    </row>
    <row r="2583" spans="1:18" hidden="1">
      <c r="A2583">
        <v>2582</v>
      </c>
      <c r="B2583">
        <v>69</v>
      </c>
      <c r="D2583">
        <v>701000002</v>
      </c>
      <c r="E2583" s="139">
        <v>45086</v>
      </c>
      <c r="F2583">
        <f t="shared" si="120"/>
        <v>6</v>
      </c>
      <c r="G2583" s="139">
        <v>45086</v>
      </c>
      <c r="H2583">
        <f t="shared" si="121"/>
        <v>16</v>
      </c>
      <c r="I2583" t="s">
        <v>2404</v>
      </c>
      <c r="J2583" t="str">
        <f>VLOOKUP(I2583,'C701- Recalculate'!$D$27:$D$751,1,0)</f>
        <v>069MPI1231100002</v>
      </c>
      <c r="K2583">
        <v>0</v>
      </c>
      <c r="L2583">
        <v>69178082</v>
      </c>
      <c r="M2583" s="138">
        <f t="shared" si="122"/>
        <v>-69178082</v>
      </c>
      <c r="N2583" t="s">
        <v>178</v>
      </c>
      <c r="P2583" t="s">
        <v>3839</v>
      </c>
      <c r="R2583" t="s">
        <v>3808</v>
      </c>
    </row>
    <row r="2584" spans="1:18" hidden="1">
      <c r="A2584">
        <v>2583</v>
      </c>
      <c r="B2584">
        <v>69</v>
      </c>
      <c r="D2584">
        <v>701000002</v>
      </c>
      <c r="E2584" s="139">
        <v>45086</v>
      </c>
      <c r="F2584">
        <f t="shared" si="120"/>
        <v>6</v>
      </c>
      <c r="G2584" s="139">
        <v>45086</v>
      </c>
      <c r="H2584">
        <f t="shared" si="121"/>
        <v>16</v>
      </c>
      <c r="I2584" t="s">
        <v>2416</v>
      </c>
      <c r="J2584" t="str">
        <f>VLOOKUP(I2584,'C701- Recalculate'!$D$27:$D$751,1,0)</f>
        <v>069MPI1231140001</v>
      </c>
      <c r="K2584">
        <v>0</v>
      </c>
      <c r="L2584">
        <v>56438356</v>
      </c>
      <c r="M2584" s="138">
        <f t="shared" si="122"/>
        <v>-56438356</v>
      </c>
      <c r="N2584" t="s">
        <v>178</v>
      </c>
      <c r="P2584" t="s">
        <v>3839</v>
      </c>
      <c r="R2584" t="s">
        <v>3808</v>
      </c>
    </row>
    <row r="2585" spans="1:18" hidden="1">
      <c r="A2585">
        <v>2584</v>
      </c>
      <c r="D2585">
        <v>701000002</v>
      </c>
      <c r="E2585" s="139">
        <v>45110</v>
      </c>
      <c r="F2585">
        <f t="shared" si="120"/>
        <v>7</v>
      </c>
      <c r="G2585" s="139">
        <v>45110</v>
      </c>
      <c r="H2585">
        <f t="shared" si="121"/>
        <v>16</v>
      </c>
      <c r="I2585" t="s">
        <v>2390</v>
      </c>
      <c r="J2585" t="str">
        <f>VLOOKUP(I2585,'C701- Recalculate'!$D$27:$D$751,1,0)</f>
        <v>069MPI1231080001</v>
      </c>
      <c r="K2585">
        <v>0</v>
      </c>
      <c r="L2585">
        <v>98849315</v>
      </c>
      <c r="M2585" s="138">
        <f t="shared" si="122"/>
        <v>-98849315</v>
      </c>
      <c r="N2585" t="s">
        <v>178</v>
      </c>
      <c r="P2585" t="s">
        <v>3839</v>
      </c>
      <c r="R2585" t="s">
        <v>3808</v>
      </c>
    </row>
    <row r="2586" spans="1:18" hidden="1">
      <c r="A2586">
        <v>2585</v>
      </c>
      <c r="D2586">
        <v>701000002</v>
      </c>
      <c r="E2586" s="139">
        <v>45110</v>
      </c>
      <c r="F2586">
        <f t="shared" si="120"/>
        <v>7</v>
      </c>
      <c r="G2586" s="139">
        <v>45110</v>
      </c>
      <c r="H2586">
        <f t="shared" si="121"/>
        <v>16</v>
      </c>
      <c r="I2586" t="s">
        <v>2390</v>
      </c>
      <c r="J2586" t="str">
        <f>VLOOKUP(I2586,'C701- Recalculate'!$D$27:$D$751,1,0)</f>
        <v>069MPI1231080001</v>
      </c>
      <c r="K2586">
        <v>0</v>
      </c>
      <c r="L2586">
        <v>49424657</v>
      </c>
      <c r="M2586" s="138">
        <f t="shared" si="122"/>
        <v>-49424657</v>
      </c>
      <c r="N2586" t="s">
        <v>178</v>
      </c>
      <c r="P2586" t="s">
        <v>3839</v>
      </c>
      <c r="R2586" t="s">
        <v>3808</v>
      </c>
    </row>
    <row r="2587" spans="1:18" hidden="1">
      <c r="A2587">
        <v>2586</v>
      </c>
      <c r="D2587">
        <v>701000002</v>
      </c>
      <c r="E2587" s="139">
        <v>45110</v>
      </c>
      <c r="F2587">
        <f t="shared" si="120"/>
        <v>7</v>
      </c>
      <c r="G2587" s="139">
        <v>45110</v>
      </c>
      <c r="H2587">
        <f t="shared" si="121"/>
        <v>16</v>
      </c>
      <c r="I2587" t="s">
        <v>2393</v>
      </c>
      <c r="J2587" t="str">
        <f>VLOOKUP(I2587,'C701- Recalculate'!$D$27:$D$751,1,0)</f>
        <v>069MPI1231080002</v>
      </c>
      <c r="K2587">
        <v>0</v>
      </c>
      <c r="L2587">
        <v>62904109</v>
      </c>
      <c r="M2587" s="138">
        <f t="shared" si="122"/>
        <v>-62904109</v>
      </c>
      <c r="N2587" t="s">
        <v>178</v>
      </c>
      <c r="P2587" t="s">
        <v>3839</v>
      </c>
      <c r="R2587" t="s">
        <v>3808</v>
      </c>
    </row>
    <row r="2588" spans="1:18" hidden="1">
      <c r="A2588">
        <v>2587</v>
      </c>
      <c r="D2588">
        <v>701000002</v>
      </c>
      <c r="E2588" s="139">
        <v>45110</v>
      </c>
      <c r="F2588">
        <f t="shared" si="120"/>
        <v>7</v>
      </c>
      <c r="G2588" s="139">
        <v>45110</v>
      </c>
      <c r="H2588">
        <f t="shared" si="121"/>
        <v>16</v>
      </c>
      <c r="I2588" t="s">
        <v>2393</v>
      </c>
      <c r="J2588" t="str">
        <f>VLOOKUP(I2588,'C701- Recalculate'!$D$27:$D$751,1,0)</f>
        <v>069MPI1231080002</v>
      </c>
      <c r="K2588">
        <v>0</v>
      </c>
      <c r="L2588">
        <v>125808219</v>
      </c>
      <c r="M2588" s="138">
        <f t="shared" si="122"/>
        <v>-125808219</v>
      </c>
      <c r="N2588" t="s">
        <v>178</v>
      </c>
      <c r="P2588" t="s">
        <v>3839</v>
      </c>
      <c r="R2588" t="s">
        <v>3808</v>
      </c>
    </row>
    <row r="2589" spans="1:18" hidden="1">
      <c r="A2589">
        <v>2588</v>
      </c>
      <c r="D2589">
        <v>701000002</v>
      </c>
      <c r="E2589" s="139">
        <v>45110</v>
      </c>
      <c r="F2589">
        <f t="shared" si="120"/>
        <v>7</v>
      </c>
      <c r="G2589" s="139">
        <v>45110</v>
      </c>
      <c r="H2589">
        <f t="shared" si="121"/>
        <v>16</v>
      </c>
      <c r="I2589" t="s">
        <v>2385</v>
      </c>
      <c r="J2589" t="str">
        <f>VLOOKUP(I2589,'C701- Recalculate'!$D$27:$D$751,1,0)</f>
        <v>069MPI1231080003</v>
      </c>
      <c r="K2589">
        <v>0</v>
      </c>
      <c r="L2589">
        <v>56164383</v>
      </c>
      <c r="M2589" s="138">
        <f t="shared" si="122"/>
        <v>-56164383</v>
      </c>
      <c r="N2589" t="s">
        <v>178</v>
      </c>
      <c r="P2589" t="s">
        <v>3839</v>
      </c>
      <c r="R2589" t="s">
        <v>3808</v>
      </c>
    </row>
    <row r="2590" spans="1:18" hidden="1">
      <c r="A2590">
        <v>2589</v>
      </c>
      <c r="D2590">
        <v>701000002</v>
      </c>
      <c r="E2590" s="139">
        <v>45110</v>
      </c>
      <c r="F2590">
        <f t="shared" si="120"/>
        <v>7</v>
      </c>
      <c r="G2590" s="139">
        <v>45110</v>
      </c>
      <c r="H2590">
        <f t="shared" si="121"/>
        <v>16</v>
      </c>
      <c r="I2590" t="s">
        <v>2385</v>
      </c>
      <c r="J2590" t="str">
        <f>VLOOKUP(I2590,'C701- Recalculate'!$D$27:$D$751,1,0)</f>
        <v>069MPI1231080003</v>
      </c>
      <c r="K2590">
        <v>0</v>
      </c>
      <c r="L2590">
        <v>112328767</v>
      </c>
      <c r="M2590" s="138">
        <f t="shared" si="122"/>
        <v>-112328767</v>
      </c>
      <c r="N2590" t="s">
        <v>178</v>
      </c>
      <c r="P2590" t="s">
        <v>3839</v>
      </c>
      <c r="R2590" t="s">
        <v>3808</v>
      </c>
    </row>
    <row r="2591" spans="1:18" hidden="1">
      <c r="A2591">
        <v>2590</v>
      </c>
      <c r="D2591">
        <v>701000002</v>
      </c>
      <c r="E2591" s="139">
        <v>45110</v>
      </c>
      <c r="F2591">
        <f t="shared" si="120"/>
        <v>7</v>
      </c>
      <c r="G2591" s="139">
        <v>45110</v>
      </c>
      <c r="H2591">
        <f t="shared" si="121"/>
        <v>16</v>
      </c>
      <c r="I2591" t="s">
        <v>2396</v>
      </c>
      <c r="J2591" t="str">
        <f>VLOOKUP(I2591,'C701- Recalculate'!$D$27:$D$751,1,0)</f>
        <v>069MPI1231080004</v>
      </c>
      <c r="K2591">
        <v>0</v>
      </c>
      <c r="L2591">
        <v>110958904</v>
      </c>
      <c r="M2591" s="138">
        <f t="shared" si="122"/>
        <v>-110958904</v>
      </c>
      <c r="N2591" t="s">
        <v>178</v>
      </c>
      <c r="P2591" t="s">
        <v>3839</v>
      </c>
      <c r="R2591" t="s">
        <v>3808</v>
      </c>
    </row>
    <row r="2592" spans="1:18" hidden="1">
      <c r="A2592">
        <v>2591</v>
      </c>
      <c r="D2592">
        <v>701000002</v>
      </c>
      <c r="E2592" s="139">
        <v>45110</v>
      </c>
      <c r="F2592">
        <f t="shared" si="120"/>
        <v>7</v>
      </c>
      <c r="G2592" s="139">
        <v>45110</v>
      </c>
      <c r="H2592">
        <f t="shared" si="121"/>
        <v>16</v>
      </c>
      <c r="I2592" t="s">
        <v>2396</v>
      </c>
      <c r="J2592" t="str">
        <f>VLOOKUP(I2592,'C701- Recalculate'!$D$27:$D$751,1,0)</f>
        <v>069MPI1231080004</v>
      </c>
      <c r="K2592">
        <v>0</v>
      </c>
      <c r="L2592">
        <v>55479452</v>
      </c>
      <c r="M2592" s="138">
        <f t="shared" si="122"/>
        <v>-55479452</v>
      </c>
      <c r="N2592" t="s">
        <v>178</v>
      </c>
      <c r="P2592" t="s">
        <v>3839</v>
      </c>
      <c r="R2592" t="s">
        <v>3808</v>
      </c>
    </row>
    <row r="2593" spans="1:18" hidden="1">
      <c r="A2593">
        <v>2592</v>
      </c>
      <c r="D2593">
        <v>701000002</v>
      </c>
      <c r="E2593" s="139">
        <v>45110</v>
      </c>
      <c r="F2593">
        <f t="shared" si="120"/>
        <v>7</v>
      </c>
      <c r="G2593" s="139">
        <v>45110</v>
      </c>
      <c r="H2593">
        <f t="shared" si="121"/>
        <v>16</v>
      </c>
      <c r="I2593" t="s">
        <v>2408</v>
      </c>
      <c r="J2593" t="str">
        <f>VLOOKUP(I2593,'C701- Recalculate'!$D$27:$D$751,1,0)</f>
        <v>069MPI1231100001</v>
      </c>
      <c r="K2593">
        <v>0</v>
      </c>
      <c r="L2593">
        <v>70547945</v>
      </c>
      <c r="M2593" s="138">
        <f t="shared" si="122"/>
        <v>-70547945</v>
      </c>
      <c r="N2593" t="s">
        <v>178</v>
      </c>
      <c r="P2593" t="s">
        <v>3839</v>
      </c>
      <c r="R2593" t="s">
        <v>3808</v>
      </c>
    </row>
    <row r="2594" spans="1:18" hidden="1">
      <c r="A2594">
        <v>2593</v>
      </c>
      <c r="D2594">
        <v>701000002</v>
      </c>
      <c r="E2594" s="139">
        <v>45110</v>
      </c>
      <c r="F2594">
        <f t="shared" si="120"/>
        <v>7</v>
      </c>
      <c r="G2594" s="139">
        <v>45110</v>
      </c>
      <c r="H2594">
        <f t="shared" si="121"/>
        <v>16</v>
      </c>
      <c r="I2594" t="s">
        <v>2408</v>
      </c>
      <c r="J2594" t="str">
        <f>VLOOKUP(I2594,'C701- Recalculate'!$D$27:$D$751,1,0)</f>
        <v>069MPI1231100001</v>
      </c>
      <c r="K2594">
        <v>0</v>
      </c>
      <c r="L2594">
        <v>141095890</v>
      </c>
      <c r="M2594" s="138">
        <f t="shared" si="122"/>
        <v>-141095890</v>
      </c>
      <c r="N2594" t="s">
        <v>178</v>
      </c>
      <c r="P2594" t="s">
        <v>3839</v>
      </c>
      <c r="R2594" t="s">
        <v>3808</v>
      </c>
    </row>
    <row r="2595" spans="1:18" hidden="1">
      <c r="A2595">
        <v>2594</v>
      </c>
      <c r="D2595">
        <v>701000002</v>
      </c>
      <c r="E2595" s="139">
        <v>45110</v>
      </c>
      <c r="F2595">
        <f t="shared" si="120"/>
        <v>7</v>
      </c>
      <c r="G2595" s="139">
        <v>45110</v>
      </c>
      <c r="H2595">
        <f t="shared" si="121"/>
        <v>16</v>
      </c>
      <c r="I2595" t="s">
        <v>2404</v>
      </c>
      <c r="J2595" t="str">
        <f>VLOOKUP(I2595,'C701- Recalculate'!$D$27:$D$751,1,0)</f>
        <v>069MPI1231100002</v>
      </c>
      <c r="K2595">
        <v>0</v>
      </c>
      <c r="L2595">
        <v>138356164</v>
      </c>
      <c r="M2595" s="138">
        <f t="shared" si="122"/>
        <v>-138356164</v>
      </c>
      <c r="N2595" t="s">
        <v>178</v>
      </c>
      <c r="P2595" t="s">
        <v>3839</v>
      </c>
      <c r="R2595" t="s">
        <v>3808</v>
      </c>
    </row>
    <row r="2596" spans="1:18" hidden="1">
      <c r="A2596">
        <v>2595</v>
      </c>
      <c r="D2596">
        <v>701000002</v>
      </c>
      <c r="E2596" s="139">
        <v>45110</v>
      </c>
      <c r="F2596">
        <f t="shared" si="120"/>
        <v>7</v>
      </c>
      <c r="G2596" s="139">
        <v>45110</v>
      </c>
      <c r="H2596">
        <f t="shared" si="121"/>
        <v>16</v>
      </c>
      <c r="I2596" t="s">
        <v>2404</v>
      </c>
      <c r="J2596" t="str">
        <f>VLOOKUP(I2596,'C701- Recalculate'!$D$27:$D$751,1,0)</f>
        <v>069MPI1231100002</v>
      </c>
      <c r="K2596">
        <v>0</v>
      </c>
      <c r="L2596">
        <v>69178082</v>
      </c>
      <c r="M2596" s="138">
        <f t="shared" si="122"/>
        <v>-69178082</v>
      </c>
      <c r="N2596" t="s">
        <v>178</v>
      </c>
      <c r="P2596" t="s">
        <v>3839</v>
      </c>
      <c r="R2596" t="s">
        <v>3808</v>
      </c>
    </row>
    <row r="2597" spans="1:18" hidden="1">
      <c r="A2597">
        <v>2596</v>
      </c>
      <c r="D2597">
        <v>701000002</v>
      </c>
      <c r="E2597" s="139">
        <v>45110</v>
      </c>
      <c r="F2597">
        <f t="shared" si="120"/>
        <v>7</v>
      </c>
      <c r="G2597" s="139">
        <v>45110</v>
      </c>
      <c r="H2597">
        <f t="shared" si="121"/>
        <v>16</v>
      </c>
      <c r="I2597" t="s">
        <v>2416</v>
      </c>
      <c r="J2597" t="str">
        <f>VLOOKUP(I2597,'C701- Recalculate'!$D$27:$D$751,1,0)</f>
        <v>069MPI1231140001</v>
      </c>
      <c r="K2597">
        <v>0</v>
      </c>
      <c r="L2597">
        <v>112876713</v>
      </c>
      <c r="M2597" s="138">
        <f t="shared" si="122"/>
        <v>-112876713</v>
      </c>
      <c r="N2597" t="s">
        <v>178</v>
      </c>
      <c r="P2597" t="s">
        <v>3839</v>
      </c>
      <c r="R2597" t="s">
        <v>3808</v>
      </c>
    </row>
    <row r="2598" spans="1:18" hidden="1">
      <c r="A2598">
        <v>2597</v>
      </c>
      <c r="D2598">
        <v>701000002</v>
      </c>
      <c r="E2598" s="139">
        <v>45111</v>
      </c>
      <c r="F2598">
        <f t="shared" si="120"/>
        <v>7</v>
      </c>
      <c r="G2598" s="139">
        <v>45111</v>
      </c>
      <c r="H2598">
        <f t="shared" si="121"/>
        <v>16</v>
      </c>
      <c r="I2598" t="s">
        <v>2390</v>
      </c>
      <c r="J2598" t="str">
        <f>VLOOKUP(I2598,'C701- Recalculate'!$D$27:$D$751,1,0)</f>
        <v>069MPI1231080001</v>
      </c>
      <c r="K2598">
        <v>0</v>
      </c>
      <c r="L2598">
        <v>49424658</v>
      </c>
      <c r="M2598" s="138">
        <f t="shared" si="122"/>
        <v>-49424658</v>
      </c>
      <c r="N2598" t="s">
        <v>178</v>
      </c>
      <c r="P2598" t="s">
        <v>3839</v>
      </c>
      <c r="R2598" t="s">
        <v>3808</v>
      </c>
    </row>
    <row r="2599" spans="1:18" hidden="1">
      <c r="A2599">
        <v>2598</v>
      </c>
      <c r="D2599">
        <v>701000002</v>
      </c>
      <c r="E2599" s="139">
        <v>45111</v>
      </c>
      <c r="F2599">
        <f t="shared" si="120"/>
        <v>7</v>
      </c>
      <c r="G2599" s="139">
        <v>45111</v>
      </c>
      <c r="H2599">
        <f t="shared" si="121"/>
        <v>16</v>
      </c>
      <c r="I2599" t="s">
        <v>2393</v>
      </c>
      <c r="J2599" t="str">
        <f>VLOOKUP(I2599,'C701- Recalculate'!$D$27:$D$751,1,0)</f>
        <v>069MPI1231080002</v>
      </c>
      <c r="K2599">
        <v>0</v>
      </c>
      <c r="L2599">
        <v>62904110</v>
      </c>
      <c r="M2599" s="138">
        <f t="shared" si="122"/>
        <v>-62904110</v>
      </c>
      <c r="N2599" t="s">
        <v>178</v>
      </c>
      <c r="P2599" t="s">
        <v>3839</v>
      </c>
      <c r="R2599" t="s">
        <v>3808</v>
      </c>
    </row>
    <row r="2600" spans="1:18" hidden="1">
      <c r="A2600">
        <v>2599</v>
      </c>
      <c r="D2600">
        <v>701000002</v>
      </c>
      <c r="E2600" s="139">
        <v>45111</v>
      </c>
      <c r="F2600">
        <f t="shared" si="120"/>
        <v>7</v>
      </c>
      <c r="G2600" s="139">
        <v>45111</v>
      </c>
      <c r="H2600">
        <f t="shared" si="121"/>
        <v>16</v>
      </c>
      <c r="I2600" t="s">
        <v>2385</v>
      </c>
      <c r="J2600" t="str">
        <f>VLOOKUP(I2600,'C701- Recalculate'!$D$27:$D$751,1,0)</f>
        <v>069MPI1231080003</v>
      </c>
      <c r="K2600">
        <v>0</v>
      </c>
      <c r="L2600">
        <v>56164384</v>
      </c>
      <c r="M2600" s="138">
        <f t="shared" si="122"/>
        <v>-56164384</v>
      </c>
      <c r="N2600" t="s">
        <v>178</v>
      </c>
      <c r="P2600" t="s">
        <v>3839</v>
      </c>
      <c r="R2600" t="s">
        <v>3808</v>
      </c>
    </row>
    <row r="2601" spans="1:18" hidden="1">
      <c r="A2601">
        <v>2600</v>
      </c>
      <c r="D2601">
        <v>701000002</v>
      </c>
      <c r="E2601" s="139">
        <v>45111</v>
      </c>
      <c r="F2601">
        <f t="shared" si="120"/>
        <v>7</v>
      </c>
      <c r="G2601" s="139">
        <v>45111</v>
      </c>
      <c r="H2601">
        <f t="shared" si="121"/>
        <v>16</v>
      </c>
      <c r="I2601" t="s">
        <v>2396</v>
      </c>
      <c r="J2601" t="str">
        <f>VLOOKUP(I2601,'C701- Recalculate'!$D$27:$D$751,1,0)</f>
        <v>069MPI1231080004</v>
      </c>
      <c r="K2601">
        <v>0</v>
      </c>
      <c r="L2601">
        <v>55479452</v>
      </c>
      <c r="M2601" s="138">
        <f t="shared" si="122"/>
        <v>-55479452</v>
      </c>
      <c r="N2601" t="s">
        <v>178</v>
      </c>
      <c r="P2601" t="s">
        <v>3839</v>
      </c>
      <c r="R2601" t="s">
        <v>3808</v>
      </c>
    </row>
    <row r="2602" spans="1:18" hidden="1">
      <c r="A2602">
        <v>2601</v>
      </c>
      <c r="D2602">
        <v>701000002</v>
      </c>
      <c r="E2602" s="139">
        <v>45111</v>
      </c>
      <c r="F2602">
        <f t="shared" si="120"/>
        <v>7</v>
      </c>
      <c r="G2602" s="139">
        <v>45111</v>
      </c>
      <c r="H2602">
        <f t="shared" si="121"/>
        <v>16</v>
      </c>
      <c r="I2602" t="s">
        <v>2408</v>
      </c>
      <c r="J2602" t="str">
        <f>VLOOKUP(I2602,'C701- Recalculate'!$D$27:$D$751,1,0)</f>
        <v>069MPI1231100001</v>
      </c>
      <c r="K2602">
        <v>0</v>
      </c>
      <c r="L2602">
        <v>70547946</v>
      </c>
      <c r="M2602" s="138">
        <f t="shared" si="122"/>
        <v>-70547946</v>
      </c>
      <c r="N2602" t="s">
        <v>178</v>
      </c>
      <c r="P2602" t="s">
        <v>3839</v>
      </c>
      <c r="R2602" t="s">
        <v>3808</v>
      </c>
    </row>
    <row r="2603" spans="1:18" hidden="1">
      <c r="A2603">
        <v>2602</v>
      </c>
      <c r="D2603">
        <v>701000002</v>
      </c>
      <c r="E2603" s="139">
        <v>45111</v>
      </c>
      <c r="F2603">
        <f t="shared" si="120"/>
        <v>7</v>
      </c>
      <c r="G2603" s="139">
        <v>45111</v>
      </c>
      <c r="H2603">
        <f t="shared" si="121"/>
        <v>16</v>
      </c>
      <c r="I2603" t="s">
        <v>2404</v>
      </c>
      <c r="J2603" t="str">
        <f>VLOOKUP(I2603,'C701- Recalculate'!$D$27:$D$751,1,0)</f>
        <v>069MPI1231100002</v>
      </c>
      <c r="K2603">
        <v>0</v>
      </c>
      <c r="L2603">
        <v>69178083</v>
      </c>
      <c r="M2603" s="138">
        <f t="shared" si="122"/>
        <v>-69178083</v>
      </c>
      <c r="N2603" t="s">
        <v>178</v>
      </c>
      <c r="P2603" t="s">
        <v>3839</v>
      </c>
      <c r="R2603" t="s">
        <v>3808</v>
      </c>
    </row>
    <row r="2604" spans="1:18" hidden="1">
      <c r="A2604">
        <v>2603</v>
      </c>
      <c r="D2604">
        <v>701000002</v>
      </c>
      <c r="E2604" s="139">
        <v>45111</v>
      </c>
      <c r="F2604">
        <f t="shared" si="120"/>
        <v>7</v>
      </c>
      <c r="G2604" s="139">
        <v>45111</v>
      </c>
      <c r="H2604">
        <f t="shared" si="121"/>
        <v>16</v>
      </c>
      <c r="I2604" t="s">
        <v>2416</v>
      </c>
      <c r="J2604" t="str">
        <f>VLOOKUP(I2604,'C701- Recalculate'!$D$27:$D$751,1,0)</f>
        <v>069MPI1231140001</v>
      </c>
      <c r="K2604">
        <v>0</v>
      </c>
      <c r="L2604">
        <v>56438356</v>
      </c>
      <c r="M2604" s="138">
        <f t="shared" si="122"/>
        <v>-56438356</v>
      </c>
      <c r="N2604" t="s">
        <v>178</v>
      </c>
      <c r="P2604" t="s">
        <v>3839</v>
      </c>
      <c r="R2604" t="s">
        <v>3808</v>
      </c>
    </row>
    <row r="2605" spans="1:18" hidden="1">
      <c r="A2605">
        <v>2604</v>
      </c>
      <c r="D2605">
        <v>701000002</v>
      </c>
      <c r="E2605" s="139">
        <v>45111</v>
      </c>
      <c r="F2605">
        <f t="shared" si="120"/>
        <v>7</v>
      </c>
      <c r="G2605" s="139">
        <v>45111</v>
      </c>
      <c r="H2605">
        <f t="shared" si="121"/>
        <v>16</v>
      </c>
      <c r="I2605" t="s">
        <v>2423</v>
      </c>
      <c r="J2605" t="str">
        <f>VLOOKUP(I2605,'C701- Recalculate'!$D$27:$D$751,1,0)</f>
        <v>069MPI1231310001</v>
      </c>
      <c r="K2605">
        <v>0</v>
      </c>
      <c r="L2605">
        <v>44520548</v>
      </c>
      <c r="M2605" s="138">
        <f t="shared" si="122"/>
        <v>-44520548</v>
      </c>
      <c r="N2605" t="s">
        <v>178</v>
      </c>
      <c r="P2605" t="s">
        <v>3839</v>
      </c>
      <c r="R2605" t="s">
        <v>3808</v>
      </c>
    </row>
    <row r="2606" spans="1:18" hidden="1">
      <c r="A2606">
        <v>2605</v>
      </c>
      <c r="D2606">
        <v>701000002</v>
      </c>
      <c r="E2606" s="139">
        <v>45111</v>
      </c>
      <c r="F2606">
        <f t="shared" si="120"/>
        <v>7</v>
      </c>
      <c r="G2606" s="139">
        <v>45111</v>
      </c>
      <c r="H2606">
        <f t="shared" si="121"/>
        <v>16</v>
      </c>
      <c r="I2606" t="s">
        <v>2426</v>
      </c>
      <c r="J2606" t="str">
        <f>VLOOKUP(I2606,'C701- Recalculate'!$D$27:$D$751,1,0)</f>
        <v>069MPI1231310002</v>
      </c>
      <c r="K2606">
        <v>0</v>
      </c>
      <c r="L2606">
        <v>44520548</v>
      </c>
      <c r="M2606" s="138">
        <f t="shared" si="122"/>
        <v>-44520548</v>
      </c>
      <c r="N2606" t="s">
        <v>178</v>
      </c>
      <c r="P2606" t="s">
        <v>3839</v>
      </c>
      <c r="R2606" t="s">
        <v>3808</v>
      </c>
    </row>
    <row r="2607" spans="1:18" hidden="1">
      <c r="A2607">
        <v>2606</v>
      </c>
      <c r="D2607">
        <v>701000002</v>
      </c>
      <c r="E2607" s="139">
        <v>45111</v>
      </c>
      <c r="F2607">
        <f t="shared" si="120"/>
        <v>7</v>
      </c>
      <c r="G2607" s="139">
        <v>45111</v>
      </c>
      <c r="H2607">
        <f t="shared" si="121"/>
        <v>16</v>
      </c>
      <c r="I2607" t="s">
        <v>2443</v>
      </c>
      <c r="J2607" t="str">
        <f>VLOOKUP(I2607,'C701- Recalculate'!$D$27:$D$751,1,0)</f>
        <v>069MPI1231370001</v>
      </c>
      <c r="K2607">
        <v>0</v>
      </c>
      <c r="L2607">
        <v>35068493</v>
      </c>
      <c r="M2607" s="138">
        <f t="shared" si="122"/>
        <v>-35068493</v>
      </c>
      <c r="N2607" t="s">
        <v>178</v>
      </c>
      <c r="P2607" t="s">
        <v>3839</v>
      </c>
      <c r="R2607" t="s">
        <v>3808</v>
      </c>
    </row>
    <row r="2608" spans="1:18" hidden="1">
      <c r="A2608">
        <v>2607</v>
      </c>
      <c r="D2608">
        <v>701000002</v>
      </c>
      <c r="E2608" s="139">
        <v>45111</v>
      </c>
      <c r="F2608">
        <f t="shared" si="120"/>
        <v>7</v>
      </c>
      <c r="G2608" s="139">
        <v>45111</v>
      </c>
      <c r="H2608">
        <f t="shared" si="121"/>
        <v>16</v>
      </c>
      <c r="I2608" t="s">
        <v>2446</v>
      </c>
      <c r="J2608" t="str">
        <f>VLOOKUP(I2608,'C701- Recalculate'!$D$27:$D$751,1,0)</f>
        <v>069MPI1231370002</v>
      </c>
      <c r="K2608">
        <v>0</v>
      </c>
      <c r="L2608">
        <v>52602740</v>
      </c>
      <c r="M2608" s="138">
        <f t="shared" si="122"/>
        <v>-52602740</v>
      </c>
      <c r="N2608" t="s">
        <v>178</v>
      </c>
      <c r="P2608" t="s">
        <v>3839</v>
      </c>
      <c r="R2608" t="s">
        <v>3808</v>
      </c>
    </row>
    <row r="2609" spans="1:18" hidden="1">
      <c r="A2609">
        <v>2608</v>
      </c>
      <c r="D2609">
        <v>701000002</v>
      </c>
      <c r="E2609" s="139">
        <v>45111</v>
      </c>
      <c r="F2609">
        <f t="shared" si="120"/>
        <v>7</v>
      </c>
      <c r="G2609" s="139">
        <v>45111</v>
      </c>
      <c r="H2609">
        <f t="shared" si="121"/>
        <v>16</v>
      </c>
      <c r="I2609" t="s">
        <v>2449</v>
      </c>
      <c r="J2609" t="str">
        <f>VLOOKUP(I2609,'C701- Recalculate'!$D$27:$D$751,1,0)</f>
        <v>069MPI1231390003</v>
      </c>
      <c r="K2609">
        <v>0</v>
      </c>
      <c r="L2609">
        <v>54246575</v>
      </c>
      <c r="M2609" s="138">
        <f t="shared" si="122"/>
        <v>-54246575</v>
      </c>
      <c r="N2609" t="s">
        <v>178</v>
      </c>
      <c r="P2609" t="s">
        <v>3839</v>
      </c>
      <c r="R2609" t="s">
        <v>3808</v>
      </c>
    </row>
    <row r="2610" spans="1:18" hidden="1">
      <c r="A2610">
        <v>2609</v>
      </c>
      <c r="D2610">
        <v>701000002</v>
      </c>
      <c r="E2610" s="139">
        <v>45111</v>
      </c>
      <c r="F2610">
        <f t="shared" si="120"/>
        <v>7</v>
      </c>
      <c r="G2610" s="139">
        <v>45111</v>
      </c>
      <c r="H2610">
        <f t="shared" si="121"/>
        <v>16</v>
      </c>
      <c r="I2610" t="s">
        <v>2452</v>
      </c>
      <c r="J2610" t="str">
        <f>VLOOKUP(I2610,'C701- Recalculate'!$D$27:$D$751,1,0)</f>
        <v>069MPI1231390004</v>
      </c>
      <c r="K2610">
        <v>0</v>
      </c>
      <c r="L2610">
        <v>17808219</v>
      </c>
      <c r="M2610" s="138">
        <f t="shared" si="122"/>
        <v>-17808219</v>
      </c>
      <c r="N2610" t="s">
        <v>178</v>
      </c>
      <c r="P2610" t="s">
        <v>3839</v>
      </c>
      <c r="R2610" t="s">
        <v>3808</v>
      </c>
    </row>
    <row r="2611" spans="1:18" hidden="1">
      <c r="A2611">
        <v>2610</v>
      </c>
      <c r="D2611">
        <v>701000002</v>
      </c>
      <c r="E2611" s="139">
        <v>45111</v>
      </c>
      <c r="F2611">
        <f t="shared" si="120"/>
        <v>7</v>
      </c>
      <c r="G2611" s="139">
        <v>45111</v>
      </c>
      <c r="H2611">
        <f t="shared" si="121"/>
        <v>16</v>
      </c>
      <c r="I2611" t="s">
        <v>2487</v>
      </c>
      <c r="J2611" t="str">
        <f>VLOOKUP(I2611,'C701- Recalculate'!$D$27:$D$751,1,0)</f>
        <v>069MPI1231770001</v>
      </c>
      <c r="K2611">
        <v>0</v>
      </c>
      <c r="L2611">
        <v>11506849</v>
      </c>
      <c r="M2611" s="138">
        <f t="shared" si="122"/>
        <v>-11506849</v>
      </c>
      <c r="N2611" t="s">
        <v>178</v>
      </c>
      <c r="P2611" t="s">
        <v>3839</v>
      </c>
      <c r="R2611" t="s">
        <v>3808</v>
      </c>
    </row>
    <row r="2612" spans="1:18" hidden="1">
      <c r="A2612">
        <v>2611</v>
      </c>
      <c r="D2612">
        <v>701000002</v>
      </c>
      <c r="E2612" s="139">
        <v>45111</v>
      </c>
      <c r="F2612">
        <f t="shared" si="120"/>
        <v>7</v>
      </c>
      <c r="G2612" s="139">
        <v>45111</v>
      </c>
      <c r="H2612">
        <f t="shared" si="121"/>
        <v>16</v>
      </c>
      <c r="I2612" t="s">
        <v>2481</v>
      </c>
      <c r="J2612" t="str">
        <f>VLOOKUP(I2612,'C701- Recalculate'!$D$27:$D$751,1,0)</f>
        <v>069MPI1231770002</v>
      </c>
      <c r="K2612">
        <v>0</v>
      </c>
      <c r="L2612">
        <v>8630137</v>
      </c>
      <c r="M2612" s="138">
        <f t="shared" si="122"/>
        <v>-8630137</v>
      </c>
      <c r="N2612" t="s">
        <v>178</v>
      </c>
      <c r="P2612" t="s">
        <v>3839</v>
      </c>
      <c r="R2612" t="s">
        <v>3808</v>
      </c>
    </row>
    <row r="2613" spans="1:18" hidden="1">
      <c r="A2613">
        <v>2612</v>
      </c>
      <c r="D2613">
        <v>701000002</v>
      </c>
      <c r="E2613" s="139">
        <v>45111</v>
      </c>
      <c r="F2613">
        <f t="shared" si="120"/>
        <v>7</v>
      </c>
      <c r="G2613" s="139">
        <v>45111</v>
      </c>
      <c r="H2613">
        <f t="shared" si="121"/>
        <v>16</v>
      </c>
      <c r="I2613" t="s">
        <v>2484</v>
      </c>
      <c r="J2613" t="str">
        <f>VLOOKUP(I2613,'C701- Recalculate'!$D$27:$D$751,1,0)</f>
        <v>069MPI1231770003</v>
      </c>
      <c r="K2613">
        <v>0</v>
      </c>
      <c r="L2613">
        <v>8219178</v>
      </c>
      <c r="M2613" s="138">
        <f t="shared" si="122"/>
        <v>-8219178</v>
      </c>
      <c r="N2613" t="s">
        <v>178</v>
      </c>
      <c r="P2613" t="s">
        <v>3839</v>
      </c>
      <c r="R2613" t="s">
        <v>3808</v>
      </c>
    </row>
    <row r="2614" spans="1:18" hidden="1">
      <c r="A2614">
        <v>2613</v>
      </c>
      <c r="D2614">
        <v>701000002</v>
      </c>
      <c r="E2614" s="139">
        <v>45111</v>
      </c>
      <c r="F2614">
        <f t="shared" si="120"/>
        <v>7</v>
      </c>
      <c r="G2614" s="139">
        <v>45111</v>
      </c>
      <c r="H2614">
        <f t="shared" si="121"/>
        <v>16</v>
      </c>
      <c r="I2614" t="s">
        <v>2494</v>
      </c>
      <c r="J2614" t="str">
        <f>VLOOKUP(I2614,'C701- Recalculate'!$D$27:$D$751,1,0)</f>
        <v>069MPI1231780001</v>
      </c>
      <c r="K2614">
        <v>0</v>
      </c>
      <c r="L2614">
        <v>5479452</v>
      </c>
      <c r="M2614" s="138">
        <f t="shared" si="122"/>
        <v>-5479452</v>
      </c>
      <c r="N2614" t="s">
        <v>178</v>
      </c>
      <c r="P2614" t="s">
        <v>3839</v>
      </c>
      <c r="R2614" t="s">
        <v>3808</v>
      </c>
    </row>
    <row r="2615" spans="1:18" hidden="1">
      <c r="A2615">
        <v>2614</v>
      </c>
      <c r="D2615">
        <v>701000002</v>
      </c>
      <c r="E2615" s="139">
        <v>45111</v>
      </c>
      <c r="F2615">
        <f t="shared" si="120"/>
        <v>7</v>
      </c>
      <c r="G2615" s="139">
        <v>45111</v>
      </c>
      <c r="H2615">
        <f t="shared" si="121"/>
        <v>16</v>
      </c>
      <c r="I2615" t="s">
        <v>2490</v>
      </c>
      <c r="J2615" t="str">
        <f>VLOOKUP(I2615,'C701- Recalculate'!$D$27:$D$751,1,0)</f>
        <v>069MPI1231780002</v>
      </c>
      <c r="K2615">
        <v>0</v>
      </c>
      <c r="L2615">
        <v>11506850</v>
      </c>
      <c r="M2615" s="138">
        <f t="shared" si="122"/>
        <v>-11506850</v>
      </c>
      <c r="N2615" t="s">
        <v>178</v>
      </c>
      <c r="P2615" t="s">
        <v>3839</v>
      </c>
      <c r="R2615" t="s">
        <v>3808</v>
      </c>
    </row>
    <row r="2616" spans="1:18" hidden="1">
      <c r="A2616">
        <v>2615</v>
      </c>
      <c r="D2616">
        <v>701000002</v>
      </c>
      <c r="E2616" s="139">
        <v>45111</v>
      </c>
      <c r="F2616">
        <f t="shared" si="120"/>
        <v>7</v>
      </c>
      <c r="G2616" s="139">
        <v>45111</v>
      </c>
      <c r="H2616">
        <f t="shared" si="121"/>
        <v>16</v>
      </c>
      <c r="I2616" t="s">
        <v>2497</v>
      </c>
      <c r="J2616" t="str">
        <f>VLOOKUP(I2616,'C701- Recalculate'!$D$27:$D$751,1,0)</f>
        <v>069MPI1231780003</v>
      </c>
      <c r="K2616">
        <v>0</v>
      </c>
      <c r="L2616">
        <v>11506850</v>
      </c>
      <c r="M2616" s="138">
        <f t="shared" si="122"/>
        <v>-11506850</v>
      </c>
      <c r="N2616" t="s">
        <v>178</v>
      </c>
      <c r="P2616" t="s">
        <v>3839</v>
      </c>
      <c r="R2616" t="s">
        <v>3808</v>
      </c>
    </row>
    <row r="2617" spans="1:18" hidden="1">
      <c r="A2617">
        <v>2616</v>
      </c>
      <c r="D2617">
        <v>701000002</v>
      </c>
      <c r="E2617" s="139">
        <v>45111</v>
      </c>
      <c r="F2617">
        <f t="shared" si="120"/>
        <v>7</v>
      </c>
      <c r="G2617" s="139">
        <v>45111</v>
      </c>
      <c r="H2617">
        <f t="shared" si="121"/>
        <v>16</v>
      </c>
      <c r="I2617" t="s">
        <v>2517</v>
      </c>
      <c r="J2617" t="str">
        <f>VLOOKUP(I2617,'C701- Recalculate'!$D$27:$D$751,1,0)</f>
        <v>069MPI1231810007</v>
      </c>
      <c r="K2617">
        <v>0</v>
      </c>
      <c r="L2617">
        <v>16438356</v>
      </c>
      <c r="M2617" s="138">
        <f t="shared" si="122"/>
        <v>-16438356</v>
      </c>
      <c r="N2617" t="s">
        <v>178</v>
      </c>
      <c r="P2617" t="s">
        <v>3839</v>
      </c>
      <c r="R2617" t="s">
        <v>3808</v>
      </c>
    </row>
    <row r="2618" spans="1:18" hidden="1">
      <c r="A2618">
        <v>2617</v>
      </c>
      <c r="D2618">
        <v>701000002</v>
      </c>
      <c r="E2618" s="139">
        <v>45112</v>
      </c>
      <c r="F2618">
        <f t="shared" si="120"/>
        <v>7</v>
      </c>
      <c r="G2618" s="139">
        <v>45112</v>
      </c>
      <c r="H2618">
        <f t="shared" si="121"/>
        <v>16</v>
      </c>
      <c r="I2618" t="s">
        <v>2390</v>
      </c>
      <c r="J2618" t="str">
        <f>VLOOKUP(I2618,'C701- Recalculate'!$D$27:$D$751,1,0)</f>
        <v>069MPI1231080001</v>
      </c>
      <c r="K2618">
        <v>0</v>
      </c>
      <c r="L2618">
        <v>49424657</v>
      </c>
      <c r="M2618" s="138">
        <f t="shared" si="122"/>
        <v>-49424657</v>
      </c>
      <c r="N2618" t="s">
        <v>178</v>
      </c>
      <c r="P2618" t="s">
        <v>3839</v>
      </c>
      <c r="R2618" t="s">
        <v>3808</v>
      </c>
    </row>
    <row r="2619" spans="1:18" hidden="1">
      <c r="A2619">
        <v>2618</v>
      </c>
      <c r="D2619">
        <v>701000002</v>
      </c>
      <c r="E2619" s="139">
        <v>45112</v>
      </c>
      <c r="F2619">
        <f t="shared" si="120"/>
        <v>7</v>
      </c>
      <c r="G2619" s="139">
        <v>45112</v>
      </c>
      <c r="H2619">
        <f t="shared" si="121"/>
        <v>16</v>
      </c>
      <c r="I2619" t="s">
        <v>2393</v>
      </c>
      <c r="J2619" t="str">
        <f>VLOOKUP(I2619,'C701- Recalculate'!$D$27:$D$751,1,0)</f>
        <v>069MPI1231080002</v>
      </c>
      <c r="K2619">
        <v>0</v>
      </c>
      <c r="L2619">
        <v>62904110</v>
      </c>
      <c r="M2619" s="138">
        <f t="shared" si="122"/>
        <v>-62904110</v>
      </c>
      <c r="N2619" t="s">
        <v>178</v>
      </c>
      <c r="P2619" t="s">
        <v>3839</v>
      </c>
      <c r="R2619" t="s">
        <v>3808</v>
      </c>
    </row>
    <row r="2620" spans="1:18" hidden="1">
      <c r="A2620">
        <v>2619</v>
      </c>
      <c r="D2620">
        <v>701000002</v>
      </c>
      <c r="E2620" s="139">
        <v>45112</v>
      </c>
      <c r="F2620">
        <f t="shared" si="120"/>
        <v>7</v>
      </c>
      <c r="G2620" s="139">
        <v>45112</v>
      </c>
      <c r="H2620">
        <f t="shared" si="121"/>
        <v>16</v>
      </c>
      <c r="I2620" t="s">
        <v>2385</v>
      </c>
      <c r="J2620" t="str">
        <f>VLOOKUP(I2620,'C701- Recalculate'!$D$27:$D$751,1,0)</f>
        <v>069MPI1231080003</v>
      </c>
      <c r="K2620">
        <v>0</v>
      </c>
      <c r="L2620">
        <v>56164383</v>
      </c>
      <c r="M2620" s="138">
        <f t="shared" si="122"/>
        <v>-56164383</v>
      </c>
      <c r="N2620" t="s">
        <v>178</v>
      </c>
      <c r="P2620" t="s">
        <v>3839</v>
      </c>
      <c r="R2620" t="s">
        <v>3808</v>
      </c>
    </row>
    <row r="2621" spans="1:18" hidden="1">
      <c r="A2621">
        <v>2620</v>
      </c>
      <c r="D2621">
        <v>701000002</v>
      </c>
      <c r="E2621" s="139">
        <v>45112</v>
      </c>
      <c r="F2621">
        <f t="shared" si="120"/>
        <v>7</v>
      </c>
      <c r="G2621" s="139">
        <v>45112</v>
      </c>
      <c r="H2621">
        <f t="shared" si="121"/>
        <v>16</v>
      </c>
      <c r="I2621" t="s">
        <v>2396</v>
      </c>
      <c r="J2621" t="str">
        <f>VLOOKUP(I2621,'C701- Recalculate'!$D$27:$D$751,1,0)</f>
        <v>069MPI1231080004</v>
      </c>
      <c r="K2621">
        <v>0</v>
      </c>
      <c r="L2621">
        <v>55479452</v>
      </c>
      <c r="M2621" s="138">
        <f t="shared" si="122"/>
        <v>-55479452</v>
      </c>
      <c r="N2621" t="s">
        <v>178</v>
      </c>
      <c r="P2621" t="s">
        <v>3839</v>
      </c>
      <c r="R2621" t="s">
        <v>3808</v>
      </c>
    </row>
    <row r="2622" spans="1:18" hidden="1">
      <c r="A2622">
        <v>2621</v>
      </c>
      <c r="D2622">
        <v>701000002</v>
      </c>
      <c r="E2622" s="139">
        <v>45112</v>
      </c>
      <c r="F2622">
        <f t="shared" si="120"/>
        <v>7</v>
      </c>
      <c r="G2622" s="139">
        <v>45112</v>
      </c>
      <c r="H2622">
        <f t="shared" si="121"/>
        <v>16</v>
      </c>
      <c r="I2622" t="s">
        <v>2408</v>
      </c>
      <c r="J2622" t="str">
        <f>VLOOKUP(I2622,'C701- Recalculate'!$D$27:$D$751,1,0)</f>
        <v>069MPI1231100001</v>
      </c>
      <c r="K2622">
        <v>0</v>
      </c>
      <c r="L2622">
        <v>70547945</v>
      </c>
      <c r="M2622" s="138">
        <f t="shared" si="122"/>
        <v>-70547945</v>
      </c>
      <c r="N2622" t="s">
        <v>178</v>
      </c>
      <c r="P2622" t="s">
        <v>3839</v>
      </c>
      <c r="R2622" t="s">
        <v>3808</v>
      </c>
    </row>
    <row r="2623" spans="1:18" hidden="1">
      <c r="A2623">
        <v>2622</v>
      </c>
      <c r="D2623">
        <v>701000002</v>
      </c>
      <c r="E2623" s="139">
        <v>45112</v>
      </c>
      <c r="F2623">
        <f t="shared" si="120"/>
        <v>7</v>
      </c>
      <c r="G2623" s="139">
        <v>45112</v>
      </c>
      <c r="H2623">
        <f t="shared" si="121"/>
        <v>16</v>
      </c>
      <c r="I2623" t="s">
        <v>2404</v>
      </c>
      <c r="J2623" t="str">
        <f>VLOOKUP(I2623,'C701- Recalculate'!$D$27:$D$751,1,0)</f>
        <v>069MPI1231100002</v>
      </c>
      <c r="K2623">
        <v>0</v>
      </c>
      <c r="L2623">
        <v>69178082</v>
      </c>
      <c r="M2623" s="138">
        <f t="shared" si="122"/>
        <v>-69178082</v>
      </c>
      <c r="N2623" t="s">
        <v>178</v>
      </c>
      <c r="P2623" t="s">
        <v>3839</v>
      </c>
      <c r="R2623" t="s">
        <v>3808</v>
      </c>
    </row>
    <row r="2624" spans="1:18" hidden="1">
      <c r="A2624">
        <v>2623</v>
      </c>
      <c r="D2624">
        <v>701000002</v>
      </c>
      <c r="E2624" s="139">
        <v>45112</v>
      </c>
      <c r="F2624">
        <f t="shared" si="120"/>
        <v>7</v>
      </c>
      <c r="G2624" s="139">
        <v>45112</v>
      </c>
      <c r="H2624">
        <f t="shared" si="121"/>
        <v>16</v>
      </c>
      <c r="I2624" t="s">
        <v>2416</v>
      </c>
      <c r="J2624" t="str">
        <f>VLOOKUP(I2624,'C701- Recalculate'!$D$27:$D$751,1,0)</f>
        <v>069MPI1231140001</v>
      </c>
      <c r="K2624">
        <v>0</v>
      </c>
      <c r="L2624">
        <v>56438356</v>
      </c>
      <c r="M2624" s="138">
        <f t="shared" si="122"/>
        <v>-56438356</v>
      </c>
      <c r="N2624" t="s">
        <v>178</v>
      </c>
      <c r="P2624" t="s">
        <v>3839</v>
      </c>
      <c r="R2624" t="s">
        <v>3808</v>
      </c>
    </row>
    <row r="2625" spans="1:18" hidden="1">
      <c r="A2625">
        <v>2624</v>
      </c>
      <c r="D2625">
        <v>701000002</v>
      </c>
      <c r="E2625" s="139">
        <v>45112</v>
      </c>
      <c r="F2625">
        <f t="shared" si="120"/>
        <v>7</v>
      </c>
      <c r="G2625" s="139">
        <v>45112</v>
      </c>
      <c r="H2625">
        <f t="shared" si="121"/>
        <v>16</v>
      </c>
      <c r="I2625" t="s">
        <v>2423</v>
      </c>
      <c r="J2625" t="str">
        <f>VLOOKUP(I2625,'C701- Recalculate'!$D$27:$D$751,1,0)</f>
        <v>069MPI1231310001</v>
      </c>
      <c r="K2625">
        <v>0</v>
      </c>
      <c r="L2625">
        <v>44520548</v>
      </c>
      <c r="M2625" s="138">
        <f t="shared" si="122"/>
        <v>-44520548</v>
      </c>
      <c r="N2625" t="s">
        <v>178</v>
      </c>
      <c r="P2625" t="s">
        <v>3839</v>
      </c>
      <c r="R2625" t="s">
        <v>3808</v>
      </c>
    </row>
    <row r="2626" spans="1:18" hidden="1">
      <c r="A2626">
        <v>2625</v>
      </c>
      <c r="D2626">
        <v>701000002</v>
      </c>
      <c r="E2626" s="139">
        <v>45112</v>
      </c>
      <c r="F2626">
        <f t="shared" si="120"/>
        <v>7</v>
      </c>
      <c r="G2626" s="139">
        <v>45112</v>
      </c>
      <c r="H2626">
        <f t="shared" si="121"/>
        <v>16</v>
      </c>
      <c r="I2626" t="s">
        <v>2426</v>
      </c>
      <c r="J2626" t="str">
        <f>VLOOKUP(I2626,'C701- Recalculate'!$D$27:$D$751,1,0)</f>
        <v>069MPI1231310002</v>
      </c>
      <c r="K2626">
        <v>0</v>
      </c>
      <c r="L2626">
        <v>44520548</v>
      </c>
      <c r="M2626" s="138">
        <f t="shared" si="122"/>
        <v>-44520548</v>
      </c>
      <c r="N2626" t="s">
        <v>178</v>
      </c>
      <c r="P2626" t="s">
        <v>3839</v>
      </c>
      <c r="R2626" t="s">
        <v>3808</v>
      </c>
    </row>
    <row r="2627" spans="1:18" hidden="1">
      <c r="A2627">
        <v>2626</v>
      </c>
      <c r="D2627">
        <v>701000002</v>
      </c>
      <c r="E2627" s="139">
        <v>45112</v>
      </c>
      <c r="F2627">
        <f t="shared" ref="F2627:F2690" si="123">MONTH(E2627)</f>
        <v>7</v>
      </c>
      <c r="G2627" s="139">
        <v>45112</v>
      </c>
      <c r="H2627">
        <f t="shared" ref="H2627:H2690" si="124">LEN(I2627)</f>
        <v>16</v>
      </c>
      <c r="I2627" t="s">
        <v>2443</v>
      </c>
      <c r="J2627" t="str">
        <f>VLOOKUP(I2627,'C701- Recalculate'!$D$27:$D$751,1,0)</f>
        <v>069MPI1231370001</v>
      </c>
      <c r="K2627">
        <v>0</v>
      </c>
      <c r="L2627">
        <v>35068494</v>
      </c>
      <c r="M2627" s="138">
        <f t="shared" ref="M2627:M2690" si="125">K2627-L2627</f>
        <v>-35068494</v>
      </c>
      <c r="N2627" t="s">
        <v>178</v>
      </c>
      <c r="P2627" t="s">
        <v>3839</v>
      </c>
      <c r="R2627" t="s">
        <v>3808</v>
      </c>
    </row>
    <row r="2628" spans="1:18" hidden="1">
      <c r="A2628">
        <v>2627</v>
      </c>
      <c r="D2628">
        <v>701000002</v>
      </c>
      <c r="E2628" s="139">
        <v>45112</v>
      </c>
      <c r="F2628">
        <f t="shared" si="123"/>
        <v>7</v>
      </c>
      <c r="G2628" s="139">
        <v>45112</v>
      </c>
      <c r="H2628">
        <f t="shared" si="124"/>
        <v>16</v>
      </c>
      <c r="I2628" t="s">
        <v>2446</v>
      </c>
      <c r="J2628" t="str">
        <f>VLOOKUP(I2628,'C701- Recalculate'!$D$27:$D$751,1,0)</f>
        <v>069MPI1231370002</v>
      </c>
      <c r="K2628">
        <v>0</v>
      </c>
      <c r="L2628">
        <v>52602739</v>
      </c>
      <c r="M2628" s="138">
        <f t="shared" si="125"/>
        <v>-52602739</v>
      </c>
      <c r="N2628" t="s">
        <v>178</v>
      </c>
      <c r="P2628" t="s">
        <v>3839</v>
      </c>
      <c r="R2628" t="s">
        <v>3808</v>
      </c>
    </row>
    <row r="2629" spans="1:18" hidden="1">
      <c r="A2629">
        <v>2628</v>
      </c>
      <c r="D2629">
        <v>701000002</v>
      </c>
      <c r="E2629" s="139">
        <v>45112</v>
      </c>
      <c r="F2629">
        <f t="shared" si="123"/>
        <v>7</v>
      </c>
      <c r="G2629" s="139">
        <v>45112</v>
      </c>
      <c r="H2629">
        <f t="shared" si="124"/>
        <v>16</v>
      </c>
      <c r="I2629" t="s">
        <v>2449</v>
      </c>
      <c r="J2629" t="str">
        <f>VLOOKUP(I2629,'C701- Recalculate'!$D$27:$D$751,1,0)</f>
        <v>069MPI1231390003</v>
      </c>
      <c r="K2629">
        <v>0</v>
      </c>
      <c r="L2629">
        <v>54246575</v>
      </c>
      <c r="M2629" s="138">
        <f t="shared" si="125"/>
        <v>-54246575</v>
      </c>
      <c r="N2629" t="s">
        <v>178</v>
      </c>
      <c r="P2629" t="s">
        <v>3839</v>
      </c>
      <c r="R2629" t="s">
        <v>3808</v>
      </c>
    </row>
    <row r="2630" spans="1:18" hidden="1">
      <c r="A2630">
        <v>2629</v>
      </c>
      <c r="D2630">
        <v>701000002</v>
      </c>
      <c r="E2630" s="139">
        <v>45110</v>
      </c>
      <c r="F2630">
        <f t="shared" si="123"/>
        <v>7</v>
      </c>
      <c r="G2630" s="139">
        <v>45110</v>
      </c>
      <c r="H2630">
        <f t="shared" si="124"/>
        <v>16</v>
      </c>
      <c r="I2630" t="s">
        <v>2416</v>
      </c>
      <c r="J2630" t="str">
        <f>VLOOKUP(I2630,'C701- Recalculate'!$D$27:$D$751,1,0)</f>
        <v>069MPI1231140001</v>
      </c>
      <c r="K2630">
        <v>0</v>
      </c>
      <c r="L2630">
        <v>56438356</v>
      </c>
      <c r="M2630" s="138">
        <f t="shared" si="125"/>
        <v>-56438356</v>
      </c>
      <c r="N2630" t="s">
        <v>178</v>
      </c>
      <c r="P2630" t="s">
        <v>3839</v>
      </c>
      <c r="R2630" t="s">
        <v>3808</v>
      </c>
    </row>
    <row r="2631" spans="1:18" hidden="1">
      <c r="A2631">
        <v>2630</v>
      </c>
      <c r="D2631">
        <v>701000002</v>
      </c>
      <c r="E2631" s="139">
        <v>45110</v>
      </c>
      <c r="F2631">
        <f t="shared" si="123"/>
        <v>7</v>
      </c>
      <c r="G2631" s="139">
        <v>45110</v>
      </c>
      <c r="H2631">
        <f t="shared" si="124"/>
        <v>16</v>
      </c>
      <c r="I2631" t="s">
        <v>2423</v>
      </c>
      <c r="J2631" t="str">
        <f>VLOOKUP(I2631,'C701- Recalculate'!$D$27:$D$751,1,0)</f>
        <v>069MPI1231310001</v>
      </c>
      <c r="K2631">
        <v>0</v>
      </c>
      <c r="L2631">
        <v>44520548</v>
      </c>
      <c r="M2631" s="138">
        <f t="shared" si="125"/>
        <v>-44520548</v>
      </c>
      <c r="N2631" t="s">
        <v>178</v>
      </c>
      <c r="P2631" t="s">
        <v>3839</v>
      </c>
      <c r="R2631" t="s">
        <v>3808</v>
      </c>
    </row>
    <row r="2632" spans="1:18" hidden="1">
      <c r="A2632">
        <v>2631</v>
      </c>
      <c r="D2632">
        <v>701000002</v>
      </c>
      <c r="E2632" s="139">
        <v>45110</v>
      </c>
      <c r="F2632">
        <f t="shared" si="123"/>
        <v>7</v>
      </c>
      <c r="G2632" s="139">
        <v>45110</v>
      </c>
      <c r="H2632">
        <f t="shared" si="124"/>
        <v>16</v>
      </c>
      <c r="I2632" t="s">
        <v>2423</v>
      </c>
      <c r="J2632" t="str">
        <f>VLOOKUP(I2632,'C701- Recalculate'!$D$27:$D$751,1,0)</f>
        <v>069MPI1231310001</v>
      </c>
      <c r="K2632">
        <v>0</v>
      </c>
      <c r="L2632">
        <v>89041096</v>
      </c>
      <c r="M2632" s="138">
        <f t="shared" si="125"/>
        <v>-89041096</v>
      </c>
      <c r="N2632" t="s">
        <v>178</v>
      </c>
      <c r="P2632" t="s">
        <v>3839</v>
      </c>
      <c r="R2632" t="s">
        <v>3808</v>
      </c>
    </row>
    <row r="2633" spans="1:18" hidden="1">
      <c r="A2633">
        <v>2632</v>
      </c>
      <c r="D2633">
        <v>701000002</v>
      </c>
      <c r="E2633" s="139">
        <v>45110</v>
      </c>
      <c r="F2633">
        <f t="shared" si="123"/>
        <v>7</v>
      </c>
      <c r="G2633" s="139">
        <v>45110</v>
      </c>
      <c r="H2633">
        <f t="shared" si="124"/>
        <v>16</v>
      </c>
      <c r="I2633" t="s">
        <v>2426</v>
      </c>
      <c r="J2633" t="str">
        <f>VLOOKUP(I2633,'C701- Recalculate'!$D$27:$D$751,1,0)</f>
        <v>069MPI1231310002</v>
      </c>
      <c r="K2633">
        <v>0</v>
      </c>
      <c r="L2633">
        <v>44520548</v>
      </c>
      <c r="M2633" s="138">
        <f t="shared" si="125"/>
        <v>-44520548</v>
      </c>
      <c r="N2633" t="s">
        <v>178</v>
      </c>
      <c r="P2633" t="s">
        <v>3839</v>
      </c>
      <c r="R2633" t="s">
        <v>3808</v>
      </c>
    </row>
    <row r="2634" spans="1:18" hidden="1">
      <c r="A2634">
        <v>2633</v>
      </c>
      <c r="D2634">
        <v>701000002</v>
      </c>
      <c r="E2634" s="139">
        <v>45110</v>
      </c>
      <c r="F2634">
        <f t="shared" si="123"/>
        <v>7</v>
      </c>
      <c r="G2634" s="139">
        <v>45110</v>
      </c>
      <c r="H2634">
        <f t="shared" si="124"/>
        <v>16</v>
      </c>
      <c r="I2634" t="s">
        <v>2426</v>
      </c>
      <c r="J2634" t="str">
        <f>VLOOKUP(I2634,'C701- Recalculate'!$D$27:$D$751,1,0)</f>
        <v>069MPI1231310002</v>
      </c>
      <c r="K2634">
        <v>0</v>
      </c>
      <c r="L2634">
        <v>89041096</v>
      </c>
      <c r="M2634" s="138">
        <f t="shared" si="125"/>
        <v>-89041096</v>
      </c>
      <c r="N2634" t="s">
        <v>178</v>
      </c>
      <c r="P2634" t="s">
        <v>3839</v>
      </c>
      <c r="R2634" t="s">
        <v>3808</v>
      </c>
    </row>
    <row r="2635" spans="1:18" hidden="1">
      <c r="A2635">
        <v>2634</v>
      </c>
      <c r="D2635">
        <v>701000002</v>
      </c>
      <c r="E2635" s="139">
        <v>45110</v>
      </c>
      <c r="F2635">
        <f t="shared" si="123"/>
        <v>7</v>
      </c>
      <c r="G2635" s="139">
        <v>45110</v>
      </c>
      <c r="H2635">
        <f t="shared" si="124"/>
        <v>16</v>
      </c>
      <c r="I2635" t="s">
        <v>2443</v>
      </c>
      <c r="J2635" t="str">
        <f>VLOOKUP(I2635,'C701- Recalculate'!$D$27:$D$751,1,0)</f>
        <v>069MPI1231370001</v>
      </c>
      <c r="K2635">
        <v>0</v>
      </c>
      <c r="L2635">
        <v>35068493</v>
      </c>
      <c r="M2635" s="138">
        <f t="shared" si="125"/>
        <v>-35068493</v>
      </c>
      <c r="N2635" t="s">
        <v>178</v>
      </c>
      <c r="P2635" t="s">
        <v>3839</v>
      </c>
      <c r="R2635" t="s">
        <v>3808</v>
      </c>
    </row>
    <row r="2636" spans="1:18" hidden="1">
      <c r="A2636">
        <v>2635</v>
      </c>
      <c r="D2636">
        <v>701000002</v>
      </c>
      <c r="E2636" s="139">
        <v>45110</v>
      </c>
      <c r="F2636">
        <f t="shared" si="123"/>
        <v>7</v>
      </c>
      <c r="G2636" s="139">
        <v>45110</v>
      </c>
      <c r="H2636">
        <f t="shared" si="124"/>
        <v>16</v>
      </c>
      <c r="I2636" t="s">
        <v>2443</v>
      </c>
      <c r="J2636" t="str">
        <f>VLOOKUP(I2636,'C701- Recalculate'!$D$27:$D$751,1,0)</f>
        <v>069MPI1231370001</v>
      </c>
      <c r="K2636">
        <v>0</v>
      </c>
      <c r="L2636">
        <v>70136986</v>
      </c>
      <c r="M2636" s="138">
        <f t="shared" si="125"/>
        <v>-70136986</v>
      </c>
      <c r="N2636" t="s">
        <v>178</v>
      </c>
      <c r="P2636" t="s">
        <v>3839</v>
      </c>
      <c r="R2636" t="s">
        <v>3808</v>
      </c>
    </row>
    <row r="2637" spans="1:18" hidden="1">
      <c r="A2637">
        <v>2636</v>
      </c>
      <c r="D2637">
        <v>701000002</v>
      </c>
      <c r="E2637" s="139">
        <v>45110</v>
      </c>
      <c r="F2637">
        <f t="shared" si="123"/>
        <v>7</v>
      </c>
      <c r="G2637" s="139">
        <v>45110</v>
      </c>
      <c r="H2637">
        <f t="shared" si="124"/>
        <v>16</v>
      </c>
      <c r="I2637" t="s">
        <v>2446</v>
      </c>
      <c r="J2637" t="str">
        <f>VLOOKUP(I2637,'C701- Recalculate'!$D$27:$D$751,1,0)</f>
        <v>069MPI1231370002</v>
      </c>
      <c r="K2637">
        <v>0</v>
      </c>
      <c r="L2637">
        <v>105205479</v>
      </c>
      <c r="M2637" s="138">
        <f t="shared" si="125"/>
        <v>-105205479</v>
      </c>
      <c r="N2637" t="s">
        <v>178</v>
      </c>
      <c r="P2637" t="s">
        <v>3839</v>
      </c>
      <c r="R2637" t="s">
        <v>3808</v>
      </c>
    </row>
    <row r="2638" spans="1:18" hidden="1">
      <c r="A2638">
        <v>2637</v>
      </c>
      <c r="D2638">
        <v>701000002</v>
      </c>
      <c r="E2638" s="139">
        <v>45110</v>
      </c>
      <c r="F2638">
        <f t="shared" si="123"/>
        <v>7</v>
      </c>
      <c r="G2638" s="139">
        <v>45110</v>
      </c>
      <c r="H2638">
        <f t="shared" si="124"/>
        <v>16</v>
      </c>
      <c r="I2638" t="s">
        <v>2446</v>
      </c>
      <c r="J2638" t="str">
        <f>VLOOKUP(I2638,'C701- Recalculate'!$D$27:$D$751,1,0)</f>
        <v>069MPI1231370002</v>
      </c>
      <c r="K2638">
        <v>0</v>
      </c>
      <c r="L2638">
        <v>52602740</v>
      </c>
      <c r="M2638" s="138">
        <f t="shared" si="125"/>
        <v>-52602740</v>
      </c>
      <c r="N2638" t="s">
        <v>178</v>
      </c>
      <c r="P2638" t="s">
        <v>3839</v>
      </c>
      <c r="R2638" t="s">
        <v>3808</v>
      </c>
    </row>
    <row r="2639" spans="1:18" hidden="1">
      <c r="A2639">
        <v>2638</v>
      </c>
      <c r="D2639">
        <v>701000002</v>
      </c>
      <c r="E2639" s="139">
        <v>45110</v>
      </c>
      <c r="F2639">
        <f t="shared" si="123"/>
        <v>7</v>
      </c>
      <c r="G2639" s="139">
        <v>45110</v>
      </c>
      <c r="H2639">
        <f t="shared" si="124"/>
        <v>16</v>
      </c>
      <c r="I2639" t="s">
        <v>2449</v>
      </c>
      <c r="J2639" t="str">
        <f>VLOOKUP(I2639,'C701- Recalculate'!$D$27:$D$751,1,0)</f>
        <v>069MPI1231390003</v>
      </c>
      <c r="K2639">
        <v>0</v>
      </c>
      <c r="L2639">
        <v>108493150</v>
      </c>
      <c r="M2639" s="138">
        <f t="shared" si="125"/>
        <v>-108493150</v>
      </c>
      <c r="N2639" t="s">
        <v>178</v>
      </c>
      <c r="P2639" t="s">
        <v>3839</v>
      </c>
      <c r="R2639" t="s">
        <v>3808</v>
      </c>
    </row>
    <row r="2640" spans="1:18" hidden="1">
      <c r="A2640">
        <v>2639</v>
      </c>
      <c r="D2640">
        <v>701000002</v>
      </c>
      <c r="E2640" s="139">
        <v>45110</v>
      </c>
      <c r="F2640">
        <f t="shared" si="123"/>
        <v>7</v>
      </c>
      <c r="G2640" s="139">
        <v>45110</v>
      </c>
      <c r="H2640">
        <f t="shared" si="124"/>
        <v>16</v>
      </c>
      <c r="I2640" t="s">
        <v>2449</v>
      </c>
      <c r="J2640" t="str">
        <f>VLOOKUP(I2640,'C701- Recalculate'!$D$27:$D$751,1,0)</f>
        <v>069MPI1231390003</v>
      </c>
      <c r="K2640">
        <v>0</v>
      </c>
      <c r="L2640">
        <v>54246576</v>
      </c>
      <c r="M2640" s="138">
        <f t="shared" si="125"/>
        <v>-54246576</v>
      </c>
      <c r="N2640" t="s">
        <v>178</v>
      </c>
      <c r="P2640" t="s">
        <v>3839</v>
      </c>
      <c r="R2640" t="s">
        <v>3808</v>
      </c>
    </row>
    <row r="2641" spans="1:18" hidden="1">
      <c r="A2641">
        <v>2640</v>
      </c>
      <c r="D2641">
        <v>701000002</v>
      </c>
      <c r="E2641" s="139">
        <v>45110</v>
      </c>
      <c r="F2641">
        <f t="shared" si="123"/>
        <v>7</v>
      </c>
      <c r="G2641" s="139">
        <v>45110</v>
      </c>
      <c r="H2641">
        <f t="shared" si="124"/>
        <v>16</v>
      </c>
      <c r="I2641" t="s">
        <v>2452</v>
      </c>
      <c r="J2641" t="str">
        <f>VLOOKUP(I2641,'C701- Recalculate'!$D$27:$D$751,1,0)</f>
        <v>069MPI1231390004</v>
      </c>
      <c r="K2641">
        <v>0</v>
      </c>
      <c r="L2641">
        <v>17808219</v>
      </c>
      <c r="M2641" s="138">
        <f t="shared" si="125"/>
        <v>-17808219</v>
      </c>
      <c r="N2641" t="s">
        <v>178</v>
      </c>
      <c r="P2641" t="s">
        <v>3839</v>
      </c>
      <c r="R2641" t="s">
        <v>3808</v>
      </c>
    </row>
    <row r="2642" spans="1:18" hidden="1">
      <c r="A2642">
        <v>2641</v>
      </c>
      <c r="D2642">
        <v>701000002</v>
      </c>
      <c r="E2642" s="139">
        <v>45110</v>
      </c>
      <c r="F2642">
        <f t="shared" si="123"/>
        <v>7</v>
      </c>
      <c r="G2642" s="139">
        <v>45110</v>
      </c>
      <c r="H2642">
        <f t="shared" si="124"/>
        <v>16</v>
      </c>
      <c r="I2642" t="s">
        <v>2452</v>
      </c>
      <c r="J2642" t="str">
        <f>VLOOKUP(I2642,'C701- Recalculate'!$D$27:$D$751,1,0)</f>
        <v>069MPI1231390004</v>
      </c>
      <c r="K2642">
        <v>0</v>
      </c>
      <c r="L2642">
        <v>35616438</v>
      </c>
      <c r="M2642" s="138">
        <f t="shared" si="125"/>
        <v>-35616438</v>
      </c>
      <c r="N2642" t="s">
        <v>178</v>
      </c>
      <c r="P2642" t="s">
        <v>3839</v>
      </c>
      <c r="R2642" t="s">
        <v>3808</v>
      </c>
    </row>
    <row r="2643" spans="1:18" hidden="1">
      <c r="A2643">
        <v>2642</v>
      </c>
      <c r="D2643">
        <v>701000002</v>
      </c>
      <c r="E2643" s="139">
        <v>45110</v>
      </c>
      <c r="F2643">
        <f t="shared" si="123"/>
        <v>7</v>
      </c>
      <c r="G2643" s="139">
        <v>45110</v>
      </c>
      <c r="H2643">
        <f t="shared" si="124"/>
        <v>16</v>
      </c>
      <c r="I2643" t="s">
        <v>2487</v>
      </c>
      <c r="J2643" t="str">
        <f>VLOOKUP(I2643,'C701- Recalculate'!$D$27:$D$751,1,0)</f>
        <v>069MPI1231770001</v>
      </c>
      <c r="K2643">
        <v>0</v>
      </c>
      <c r="L2643">
        <v>23013698</v>
      </c>
      <c r="M2643" s="138">
        <f t="shared" si="125"/>
        <v>-23013698</v>
      </c>
      <c r="N2643" t="s">
        <v>178</v>
      </c>
      <c r="P2643" t="s">
        <v>3839</v>
      </c>
      <c r="R2643" t="s">
        <v>3808</v>
      </c>
    </row>
    <row r="2644" spans="1:18" hidden="1">
      <c r="A2644">
        <v>2643</v>
      </c>
      <c r="D2644">
        <v>701000002</v>
      </c>
      <c r="E2644" s="139">
        <v>45110</v>
      </c>
      <c r="F2644">
        <f t="shared" si="123"/>
        <v>7</v>
      </c>
      <c r="G2644" s="139">
        <v>45110</v>
      </c>
      <c r="H2644">
        <f t="shared" si="124"/>
        <v>16</v>
      </c>
      <c r="I2644" t="s">
        <v>2487</v>
      </c>
      <c r="J2644" t="str">
        <f>VLOOKUP(I2644,'C701- Recalculate'!$D$27:$D$751,1,0)</f>
        <v>069MPI1231770001</v>
      </c>
      <c r="K2644">
        <v>0</v>
      </c>
      <c r="L2644">
        <v>11506850</v>
      </c>
      <c r="M2644" s="138">
        <f t="shared" si="125"/>
        <v>-11506850</v>
      </c>
      <c r="N2644" t="s">
        <v>178</v>
      </c>
      <c r="P2644" t="s">
        <v>3839</v>
      </c>
      <c r="R2644" t="s">
        <v>3808</v>
      </c>
    </row>
    <row r="2645" spans="1:18" hidden="1">
      <c r="A2645">
        <v>2644</v>
      </c>
      <c r="D2645">
        <v>701000002</v>
      </c>
      <c r="E2645" s="139">
        <v>45110</v>
      </c>
      <c r="F2645">
        <f t="shared" si="123"/>
        <v>7</v>
      </c>
      <c r="G2645" s="139">
        <v>45110</v>
      </c>
      <c r="H2645">
        <f t="shared" si="124"/>
        <v>16</v>
      </c>
      <c r="I2645" t="s">
        <v>2481</v>
      </c>
      <c r="J2645" t="str">
        <f>VLOOKUP(I2645,'C701- Recalculate'!$D$27:$D$751,1,0)</f>
        <v>069MPI1231770002</v>
      </c>
      <c r="K2645">
        <v>0</v>
      </c>
      <c r="L2645">
        <v>8630137</v>
      </c>
      <c r="M2645" s="138">
        <f t="shared" si="125"/>
        <v>-8630137</v>
      </c>
      <c r="N2645" t="s">
        <v>178</v>
      </c>
      <c r="P2645" t="s">
        <v>3839</v>
      </c>
      <c r="R2645" t="s">
        <v>3808</v>
      </c>
    </row>
    <row r="2646" spans="1:18" hidden="1">
      <c r="A2646">
        <v>2645</v>
      </c>
      <c r="D2646">
        <v>701000002</v>
      </c>
      <c r="E2646" s="139">
        <v>45110</v>
      </c>
      <c r="F2646">
        <f t="shared" si="123"/>
        <v>7</v>
      </c>
      <c r="G2646" s="139">
        <v>45110</v>
      </c>
      <c r="H2646">
        <f t="shared" si="124"/>
        <v>16</v>
      </c>
      <c r="I2646" t="s">
        <v>2481</v>
      </c>
      <c r="J2646" t="str">
        <f>VLOOKUP(I2646,'C701- Recalculate'!$D$27:$D$751,1,0)</f>
        <v>069MPI1231770002</v>
      </c>
      <c r="K2646">
        <v>0</v>
      </c>
      <c r="L2646">
        <v>17260274</v>
      </c>
      <c r="M2646" s="138">
        <f t="shared" si="125"/>
        <v>-17260274</v>
      </c>
      <c r="N2646" t="s">
        <v>178</v>
      </c>
      <c r="P2646" t="s">
        <v>3839</v>
      </c>
      <c r="R2646" t="s">
        <v>3808</v>
      </c>
    </row>
    <row r="2647" spans="1:18" hidden="1">
      <c r="A2647">
        <v>2646</v>
      </c>
      <c r="D2647">
        <v>701000002</v>
      </c>
      <c r="E2647" s="139">
        <v>45110</v>
      </c>
      <c r="F2647">
        <f t="shared" si="123"/>
        <v>7</v>
      </c>
      <c r="G2647" s="139">
        <v>45110</v>
      </c>
      <c r="H2647">
        <f t="shared" si="124"/>
        <v>16</v>
      </c>
      <c r="I2647" t="s">
        <v>2484</v>
      </c>
      <c r="J2647" t="str">
        <f>VLOOKUP(I2647,'C701- Recalculate'!$D$27:$D$751,1,0)</f>
        <v>069MPI1231770003</v>
      </c>
      <c r="K2647">
        <v>0</v>
      </c>
      <c r="L2647">
        <v>8219178</v>
      </c>
      <c r="M2647" s="138">
        <f t="shared" si="125"/>
        <v>-8219178</v>
      </c>
      <c r="N2647" t="s">
        <v>178</v>
      </c>
      <c r="P2647" t="s">
        <v>3839</v>
      </c>
      <c r="R2647" t="s">
        <v>3808</v>
      </c>
    </row>
    <row r="2648" spans="1:18" hidden="1">
      <c r="A2648">
        <v>2647</v>
      </c>
      <c r="D2648">
        <v>701000002</v>
      </c>
      <c r="E2648" s="139">
        <v>45110</v>
      </c>
      <c r="F2648">
        <f t="shared" si="123"/>
        <v>7</v>
      </c>
      <c r="G2648" s="139">
        <v>45110</v>
      </c>
      <c r="H2648">
        <f t="shared" si="124"/>
        <v>16</v>
      </c>
      <c r="I2648" t="s">
        <v>2484</v>
      </c>
      <c r="J2648" t="str">
        <f>VLOOKUP(I2648,'C701- Recalculate'!$D$27:$D$751,1,0)</f>
        <v>069MPI1231770003</v>
      </c>
      <c r="K2648">
        <v>0</v>
      </c>
      <c r="L2648">
        <v>16438357</v>
      </c>
      <c r="M2648" s="138">
        <f t="shared" si="125"/>
        <v>-16438357</v>
      </c>
      <c r="N2648" t="s">
        <v>178</v>
      </c>
      <c r="P2648" t="s">
        <v>3839</v>
      </c>
      <c r="R2648" t="s">
        <v>3808</v>
      </c>
    </row>
    <row r="2649" spans="1:18" hidden="1">
      <c r="A2649">
        <v>2648</v>
      </c>
      <c r="D2649">
        <v>701000002</v>
      </c>
      <c r="E2649" s="139">
        <v>45110</v>
      </c>
      <c r="F2649">
        <f t="shared" si="123"/>
        <v>7</v>
      </c>
      <c r="G2649" s="139">
        <v>45110</v>
      </c>
      <c r="H2649">
        <f t="shared" si="124"/>
        <v>16</v>
      </c>
      <c r="I2649" t="s">
        <v>2494</v>
      </c>
      <c r="J2649" t="str">
        <f>VLOOKUP(I2649,'C701- Recalculate'!$D$27:$D$751,1,0)</f>
        <v>069MPI1231780001</v>
      </c>
      <c r="K2649">
        <v>0</v>
      </c>
      <c r="L2649">
        <v>5479452</v>
      </c>
      <c r="M2649" s="138">
        <f t="shared" si="125"/>
        <v>-5479452</v>
      </c>
      <c r="N2649" t="s">
        <v>178</v>
      </c>
      <c r="P2649" t="s">
        <v>3839</v>
      </c>
      <c r="R2649" t="s">
        <v>3808</v>
      </c>
    </row>
    <row r="2650" spans="1:18" hidden="1">
      <c r="A2650">
        <v>2649</v>
      </c>
      <c r="D2650">
        <v>701000002</v>
      </c>
      <c r="E2650" s="139">
        <v>45110</v>
      </c>
      <c r="F2650">
        <f t="shared" si="123"/>
        <v>7</v>
      </c>
      <c r="G2650" s="139">
        <v>45110</v>
      </c>
      <c r="H2650">
        <f t="shared" si="124"/>
        <v>16</v>
      </c>
      <c r="I2650" t="s">
        <v>2494</v>
      </c>
      <c r="J2650" t="str">
        <f>VLOOKUP(I2650,'C701- Recalculate'!$D$27:$D$751,1,0)</f>
        <v>069MPI1231780001</v>
      </c>
      <c r="K2650">
        <v>0</v>
      </c>
      <c r="L2650">
        <v>10958904</v>
      </c>
      <c r="M2650" s="138">
        <f t="shared" si="125"/>
        <v>-10958904</v>
      </c>
      <c r="N2650" t="s">
        <v>178</v>
      </c>
      <c r="P2650" t="s">
        <v>3839</v>
      </c>
      <c r="R2650" t="s">
        <v>3808</v>
      </c>
    </row>
    <row r="2651" spans="1:18" hidden="1">
      <c r="A2651">
        <v>2650</v>
      </c>
      <c r="D2651">
        <v>701000002</v>
      </c>
      <c r="E2651" s="139">
        <v>45110</v>
      </c>
      <c r="F2651">
        <f t="shared" si="123"/>
        <v>7</v>
      </c>
      <c r="G2651" s="139">
        <v>45110</v>
      </c>
      <c r="H2651">
        <f t="shared" si="124"/>
        <v>16</v>
      </c>
      <c r="I2651" t="s">
        <v>2490</v>
      </c>
      <c r="J2651" t="str">
        <f>VLOOKUP(I2651,'C701- Recalculate'!$D$27:$D$751,1,0)</f>
        <v>069MPI1231780002</v>
      </c>
      <c r="K2651">
        <v>0</v>
      </c>
      <c r="L2651">
        <v>23013699</v>
      </c>
      <c r="M2651" s="138">
        <f t="shared" si="125"/>
        <v>-23013699</v>
      </c>
      <c r="N2651" t="s">
        <v>178</v>
      </c>
      <c r="P2651" t="s">
        <v>3839</v>
      </c>
      <c r="R2651" t="s">
        <v>3808</v>
      </c>
    </row>
    <row r="2652" spans="1:18" hidden="1">
      <c r="A2652">
        <v>2651</v>
      </c>
      <c r="D2652">
        <v>701000002</v>
      </c>
      <c r="E2652" s="139">
        <v>45110</v>
      </c>
      <c r="F2652">
        <f t="shared" si="123"/>
        <v>7</v>
      </c>
      <c r="G2652" s="139">
        <v>45110</v>
      </c>
      <c r="H2652">
        <f t="shared" si="124"/>
        <v>16</v>
      </c>
      <c r="I2652" t="s">
        <v>2490</v>
      </c>
      <c r="J2652" t="str">
        <f>VLOOKUP(I2652,'C701- Recalculate'!$D$27:$D$751,1,0)</f>
        <v>069MPI1231780002</v>
      </c>
      <c r="K2652">
        <v>0</v>
      </c>
      <c r="L2652">
        <v>11506849</v>
      </c>
      <c r="M2652" s="138">
        <f t="shared" si="125"/>
        <v>-11506849</v>
      </c>
      <c r="N2652" t="s">
        <v>178</v>
      </c>
      <c r="P2652" t="s">
        <v>3839</v>
      </c>
      <c r="R2652" t="s">
        <v>3808</v>
      </c>
    </row>
    <row r="2653" spans="1:18" hidden="1">
      <c r="A2653">
        <v>2652</v>
      </c>
      <c r="D2653">
        <v>701000002</v>
      </c>
      <c r="E2653" s="139">
        <v>45110</v>
      </c>
      <c r="F2653">
        <f t="shared" si="123"/>
        <v>7</v>
      </c>
      <c r="G2653" s="139">
        <v>45110</v>
      </c>
      <c r="H2653">
        <f t="shared" si="124"/>
        <v>16</v>
      </c>
      <c r="I2653" t="s">
        <v>2497</v>
      </c>
      <c r="J2653" t="str">
        <f>VLOOKUP(I2653,'C701- Recalculate'!$D$27:$D$751,1,0)</f>
        <v>069MPI1231780003</v>
      </c>
      <c r="K2653">
        <v>0</v>
      </c>
      <c r="L2653">
        <v>23013699</v>
      </c>
      <c r="M2653" s="138">
        <f t="shared" si="125"/>
        <v>-23013699</v>
      </c>
      <c r="N2653" t="s">
        <v>178</v>
      </c>
      <c r="P2653" t="s">
        <v>3839</v>
      </c>
      <c r="R2653" t="s">
        <v>3808</v>
      </c>
    </row>
    <row r="2654" spans="1:18" hidden="1">
      <c r="A2654">
        <v>2653</v>
      </c>
      <c r="D2654">
        <v>701000002</v>
      </c>
      <c r="E2654" s="139">
        <v>45110</v>
      </c>
      <c r="F2654">
        <f t="shared" si="123"/>
        <v>7</v>
      </c>
      <c r="G2654" s="139">
        <v>45110</v>
      </c>
      <c r="H2654">
        <f t="shared" si="124"/>
        <v>16</v>
      </c>
      <c r="I2654" t="s">
        <v>2497</v>
      </c>
      <c r="J2654" t="str">
        <f>VLOOKUP(I2654,'C701- Recalculate'!$D$27:$D$751,1,0)</f>
        <v>069MPI1231780003</v>
      </c>
      <c r="K2654">
        <v>0</v>
      </c>
      <c r="L2654">
        <v>11506849</v>
      </c>
      <c r="M2654" s="138">
        <f t="shared" si="125"/>
        <v>-11506849</v>
      </c>
      <c r="N2654" t="s">
        <v>178</v>
      </c>
      <c r="P2654" t="s">
        <v>3839</v>
      </c>
      <c r="R2654" t="s">
        <v>3808</v>
      </c>
    </row>
    <row r="2655" spans="1:18" hidden="1">
      <c r="A2655">
        <v>2654</v>
      </c>
      <c r="D2655">
        <v>701000002</v>
      </c>
      <c r="E2655" s="139">
        <v>45110</v>
      </c>
      <c r="F2655">
        <f t="shared" si="123"/>
        <v>7</v>
      </c>
      <c r="G2655" s="139">
        <v>45110</v>
      </c>
      <c r="H2655">
        <f t="shared" si="124"/>
        <v>16</v>
      </c>
      <c r="I2655" t="s">
        <v>2521</v>
      </c>
      <c r="J2655" t="str">
        <f>VLOOKUP(I2655,'C701- Recalculate'!$D$27:$D$751,1,0)</f>
        <v>069MPI1231810001</v>
      </c>
      <c r="K2655">
        <v>0</v>
      </c>
      <c r="L2655">
        <v>3287671</v>
      </c>
      <c r="M2655" s="138">
        <f t="shared" si="125"/>
        <v>-3287671</v>
      </c>
      <c r="N2655" t="s">
        <v>178</v>
      </c>
      <c r="P2655" t="s">
        <v>3839</v>
      </c>
      <c r="R2655" t="s">
        <v>3808</v>
      </c>
    </row>
    <row r="2656" spans="1:18" hidden="1">
      <c r="A2656">
        <v>2655</v>
      </c>
      <c r="D2656">
        <v>701000002</v>
      </c>
      <c r="E2656" s="139">
        <v>45110</v>
      </c>
      <c r="F2656">
        <f t="shared" si="123"/>
        <v>7</v>
      </c>
      <c r="G2656" s="139">
        <v>45110</v>
      </c>
      <c r="H2656">
        <f t="shared" si="124"/>
        <v>16</v>
      </c>
      <c r="I2656" t="s">
        <v>2514</v>
      </c>
      <c r="J2656" t="str">
        <f>VLOOKUP(I2656,'C701- Recalculate'!$D$27:$D$751,1,0)</f>
        <v>069MPI1231810002</v>
      </c>
      <c r="K2656">
        <v>0</v>
      </c>
      <c r="L2656">
        <v>4931507</v>
      </c>
      <c r="M2656" s="138">
        <f t="shared" si="125"/>
        <v>-4931507</v>
      </c>
      <c r="N2656" t="s">
        <v>178</v>
      </c>
      <c r="P2656" t="s">
        <v>3839</v>
      </c>
      <c r="R2656" t="s">
        <v>3808</v>
      </c>
    </row>
    <row r="2657" spans="1:18" hidden="1">
      <c r="A2657">
        <v>2656</v>
      </c>
      <c r="D2657">
        <v>701000002</v>
      </c>
      <c r="E2657" s="139">
        <v>45110</v>
      </c>
      <c r="F2657">
        <f t="shared" si="123"/>
        <v>7</v>
      </c>
      <c r="G2657" s="139">
        <v>45110</v>
      </c>
      <c r="H2657">
        <f t="shared" si="124"/>
        <v>16</v>
      </c>
      <c r="I2657" t="s">
        <v>2511</v>
      </c>
      <c r="J2657" t="str">
        <f>VLOOKUP(I2657,'C701- Recalculate'!$D$27:$D$751,1,0)</f>
        <v>069MPI1231810003</v>
      </c>
      <c r="K2657">
        <v>0</v>
      </c>
      <c r="L2657">
        <v>10958904</v>
      </c>
      <c r="M2657" s="138">
        <f t="shared" si="125"/>
        <v>-10958904</v>
      </c>
      <c r="N2657" t="s">
        <v>178</v>
      </c>
      <c r="P2657" t="s">
        <v>3839</v>
      </c>
      <c r="R2657" t="s">
        <v>3808</v>
      </c>
    </row>
    <row r="2658" spans="1:18" hidden="1">
      <c r="A2658">
        <v>2657</v>
      </c>
      <c r="D2658">
        <v>701000002</v>
      </c>
      <c r="E2658" s="139">
        <v>45110</v>
      </c>
      <c r="F2658">
        <f t="shared" si="123"/>
        <v>7</v>
      </c>
      <c r="G2658" s="139">
        <v>45110</v>
      </c>
      <c r="H2658">
        <f t="shared" si="124"/>
        <v>16</v>
      </c>
      <c r="I2658" t="s">
        <v>2524</v>
      </c>
      <c r="J2658" t="str">
        <f>VLOOKUP(I2658,'C701- Recalculate'!$D$27:$D$751,1,0)</f>
        <v>069MPI1231810004</v>
      </c>
      <c r="K2658">
        <v>0</v>
      </c>
      <c r="L2658">
        <v>16438356</v>
      </c>
      <c r="M2658" s="138">
        <f t="shared" si="125"/>
        <v>-16438356</v>
      </c>
      <c r="N2658" t="s">
        <v>178</v>
      </c>
      <c r="P2658" t="s">
        <v>3839</v>
      </c>
      <c r="R2658" t="s">
        <v>3808</v>
      </c>
    </row>
    <row r="2659" spans="1:18" hidden="1">
      <c r="A2659">
        <v>2658</v>
      </c>
      <c r="D2659">
        <v>701000002</v>
      </c>
      <c r="E2659" s="139">
        <v>45110</v>
      </c>
      <c r="F2659">
        <f t="shared" si="123"/>
        <v>7</v>
      </c>
      <c r="G2659" s="139">
        <v>45110</v>
      </c>
      <c r="H2659">
        <f t="shared" si="124"/>
        <v>16</v>
      </c>
      <c r="I2659" t="s">
        <v>2517</v>
      </c>
      <c r="J2659" t="str">
        <f>VLOOKUP(I2659,'C701- Recalculate'!$D$27:$D$751,1,0)</f>
        <v>069MPI1231810007</v>
      </c>
      <c r="K2659">
        <v>0</v>
      </c>
      <c r="L2659">
        <v>16438357</v>
      </c>
      <c r="M2659" s="138">
        <f t="shared" si="125"/>
        <v>-16438357</v>
      </c>
      <c r="N2659" t="s">
        <v>178</v>
      </c>
      <c r="P2659" t="s">
        <v>3839</v>
      </c>
      <c r="R2659" t="s">
        <v>3808</v>
      </c>
    </row>
    <row r="2660" spans="1:18" hidden="1">
      <c r="A2660">
        <v>2659</v>
      </c>
      <c r="D2660">
        <v>701000002</v>
      </c>
      <c r="E2660" s="139">
        <v>45110</v>
      </c>
      <c r="F2660">
        <f t="shared" si="123"/>
        <v>7</v>
      </c>
      <c r="G2660" s="139">
        <v>45110</v>
      </c>
      <c r="H2660">
        <f t="shared" si="124"/>
        <v>16</v>
      </c>
      <c r="I2660" t="s">
        <v>2517</v>
      </c>
      <c r="J2660" t="str">
        <f>VLOOKUP(I2660,'C701- Recalculate'!$D$27:$D$751,1,0)</f>
        <v>069MPI1231810007</v>
      </c>
      <c r="K2660">
        <v>0</v>
      </c>
      <c r="L2660">
        <v>32876712</v>
      </c>
      <c r="M2660" s="138">
        <f t="shared" si="125"/>
        <v>-32876712</v>
      </c>
      <c r="N2660" t="s">
        <v>178</v>
      </c>
      <c r="P2660" t="s">
        <v>3839</v>
      </c>
      <c r="R2660" t="s">
        <v>3808</v>
      </c>
    </row>
    <row r="2661" spans="1:18" hidden="1">
      <c r="A2661">
        <v>2660</v>
      </c>
      <c r="D2661">
        <v>701000002</v>
      </c>
      <c r="E2661" s="139">
        <v>45110</v>
      </c>
      <c r="F2661">
        <f t="shared" si="123"/>
        <v>7</v>
      </c>
      <c r="G2661" s="139">
        <v>45110</v>
      </c>
      <c r="H2661">
        <f t="shared" si="124"/>
        <v>16</v>
      </c>
      <c r="I2661" t="s">
        <v>2527</v>
      </c>
      <c r="J2661" t="str">
        <f>VLOOKUP(I2661,'C701- Recalculate'!$D$27:$D$751,1,0)</f>
        <v>069MPI1231840001</v>
      </c>
      <c r="K2661">
        <v>0</v>
      </c>
      <c r="L2661">
        <v>2739726</v>
      </c>
      <c r="M2661" s="138">
        <f t="shared" si="125"/>
        <v>-2739726</v>
      </c>
      <c r="N2661" t="s">
        <v>178</v>
      </c>
      <c r="P2661" t="s">
        <v>3839</v>
      </c>
      <c r="R2661" t="s">
        <v>3808</v>
      </c>
    </row>
    <row r="2662" spans="1:18" hidden="1">
      <c r="A2662">
        <v>2661</v>
      </c>
      <c r="D2662">
        <v>701000002</v>
      </c>
      <c r="E2662" s="139">
        <v>45110</v>
      </c>
      <c r="F2662">
        <f t="shared" si="123"/>
        <v>7</v>
      </c>
      <c r="G2662" s="139">
        <v>45110</v>
      </c>
      <c r="H2662">
        <f t="shared" si="124"/>
        <v>16</v>
      </c>
      <c r="I2662" t="s">
        <v>2530</v>
      </c>
      <c r="J2662" t="str">
        <f>VLOOKUP(I2662,'C701- Recalculate'!$D$27:$D$751,1,0)</f>
        <v>069MPI1231840002</v>
      </c>
      <c r="K2662">
        <v>0</v>
      </c>
      <c r="L2662">
        <v>4109589</v>
      </c>
      <c r="M2662" s="138">
        <f t="shared" si="125"/>
        <v>-4109589</v>
      </c>
      <c r="N2662" t="s">
        <v>178</v>
      </c>
      <c r="P2662" t="s">
        <v>3839</v>
      </c>
      <c r="R2662" t="s">
        <v>3808</v>
      </c>
    </row>
    <row r="2663" spans="1:18" hidden="1">
      <c r="A2663">
        <v>2662</v>
      </c>
      <c r="D2663">
        <v>701000002</v>
      </c>
      <c r="E2663" s="139">
        <v>45110</v>
      </c>
      <c r="F2663">
        <f t="shared" si="123"/>
        <v>7</v>
      </c>
      <c r="G2663" s="139">
        <v>45110</v>
      </c>
      <c r="H2663">
        <f t="shared" si="124"/>
        <v>16</v>
      </c>
      <c r="I2663" t="s">
        <v>2533</v>
      </c>
      <c r="J2663" t="str">
        <f>VLOOKUP(I2663,'C701- Recalculate'!$D$27:$D$751,1,0)</f>
        <v>069MPI1231840003</v>
      </c>
      <c r="K2663">
        <v>0</v>
      </c>
      <c r="L2663">
        <v>9589041</v>
      </c>
      <c r="M2663" s="138">
        <f t="shared" si="125"/>
        <v>-9589041</v>
      </c>
      <c r="N2663" t="s">
        <v>178</v>
      </c>
      <c r="P2663" t="s">
        <v>3839</v>
      </c>
      <c r="R2663" t="s">
        <v>3808</v>
      </c>
    </row>
    <row r="2664" spans="1:18" hidden="1">
      <c r="A2664">
        <v>2663</v>
      </c>
      <c r="D2664">
        <v>701000002</v>
      </c>
      <c r="E2664" s="139">
        <v>45118</v>
      </c>
      <c r="F2664">
        <f t="shared" si="123"/>
        <v>7</v>
      </c>
      <c r="G2664" s="139">
        <v>45118</v>
      </c>
      <c r="H2664">
        <f t="shared" si="124"/>
        <v>16</v>
      </c>
      <c r="I2664" t="s">
        <v>2390</v>
      </c>
      <c r="J2664" t="str">
        <f>VLOOKUP(I2664,'C701- Recalculate'!$D$27:$D$751,1,0)</f>
        <v>069MPI1231080001</v>
      </c>
      <c r="K2664">
        <v>0</v>
      </c>
      <c r="L2664">
        <v>49424657</v>
      </c>
      <c r="M2664" s="138">
        <f t="shared" si="125"/>
        <v>-49424657</v>
      </c>
      <c r="N2664" t="s">
        <v>178</v>
      </c>
      <c r="P2664" t="s">
        <v>3839</v>
      </c>
      <c r="R2664" t="s">
        <v>3808</v>
      </c>
    </row>
    <row r="2665" spans="1:18" hidden="1">
      <c r="A2665">
        <v>2664</v>
      </c>
      <c r="D2665">
        <v>701000002</v>
      </c>
      <c r="E2665" s="139">
        <v>45118</v>
      </c>
      <c r="F2665">
        <f t="shared" si="123"/>
        <v>7</v>
      </c>
      <c r="G2665" s="139">
        <v>45118</v>
      </c>
      <c r="H2665">
        <f t="shared" si="124"/>
        <v>16</v>
      </c>
      <c r="I2665" t="s">
        <v>2393</v>
      </c>
      <c r="J2665" t="str">
        <f>VLOOKUP(I2665,'C701- Recalculate'!$D$27:$D$751,1,0)</f>
        <v>069MPI1231080002</v>
      </c>
      <c r="K2665">
        <v>0</v>
      </c>
      <c r="L2665">
        <v>62904110</v>
      </c>
      <c r="M2665" s="138">
        <f t="shared" si="125"/>
        <v>-62904110</v>
      </c>
      <c r="N2665" t="s">
        <v>178</v>
      </c>
      <c r="P2665" t="s">
        <v>3839</v>
      </c>
      <c r="R2665" t="s">
        <v>3808</v>
      </c>
    </row>
    <row r="2666" spans="1:18" hidden="1">
      <c r="A2666">
        <v>2665</v>
      </c>
      <c r="D2666">
        <v>701000002</v>
      </c>
      <c r="E2666" s="139">
        <v>45118</v>
      </c>
      <c r="F2666">
        <f t="shared" si="123"/>
        <v>7</v>
      </c>
      <c r="G2666" s="139">
        <v>45118</v>
      </c>
      <c r="H2666">
        <f t="shared" si="124"/>
        <v>16</v>
      </c>
      <c r="I2666" t="s">
        <v>2385</v>
      </c>
      <c r="J2666" t="str">
        <f>VLOOKUP(I2666,'C701- Recalculate'!$D$27:$D$751,1,0)</f>
        <v>069MPI1231080003</v>
      </c>
      <c r="K2666">
        <v>0</v>
      </c>
      <c r="L2666">
        <v>56164384</v>
      </c>
      <c r="M2666" s="138">
        <f t="shared" si="125"/>
        <v>-56164384</v>
      </c>
      <c r="N2666" t="s">
        <v>178</v>
      </c>
      <c r="P2666" t="s">
        <v>3839</v>
      </c>
      <c r="R2666" t="s">
        <v>3808</v>
      </c>
    </row>
    <row r="2667" spans="1:18" hidden="1">
      <c r="A2667">
        <v>2666</v>
      </c>
      <c r="D2667">
        <v>701000002</v>
      </c>
      <c r="E2667" s="139">
        <v>45118</v>
      </c>
      <c r="F2667">
        <f t="shared" si="123"/>
        <v>7</v>
      </c>
      <c r="G2667" s="139">
        <v>45118</v>
      </c>
      <c r="H2667">
        <f t="shared" si="124"/>
        <v>16</v>
      </c>
      <c r="I2667" t="s">
        <v>2396</v>
      </c>
      <c r="J2667" t="str">
        <f>VLOOKUP(I2667,'C701- Recalculate'!$D$27:$D$751,1,0)</f>
        <v>069MPI1231080004</v>
      </c>
      <c r="K2667">
        <v>0</v>
      </c>
      <c r="L2667">
        <v>55479452</v>
      </c>
      <c r="M2667" s="138">
        <f t="shared" si="125"/>
        <v>-55479452</v>
      </c>
      <c r="N2667" t="s">
        <v>178</v>
      </c>
      <c r="P2667" t="s">
        <v>3839</v>
      </c>
      <c r="R2667" t="s">
        <v>3808</v>
      </c>
    </row>
    <row r="2668" spans="1:18" hidden="1">
      <c r="A2668">
        <v>2667</v>
      </c>
      <c r="D2668">
        <v>701000002</v>
      </c>
      <c r="E2668" s="139">
        <v>45118</v>
      </c>
      <c r="F2668">
        <f t="shared" si="123"/>
        <v>7</v>
      </c>
      <c r="G2668" s="139">
        <v>45118</v>
      </c>
      <c r="H2668">
        <f t="shared" si="124"/>
        <v>16</v>
      </c>
      <c r="I2668" t="s">
        <v>2408</v>
      </c>
      <c r="J2668" t="str">
        <f>VLOOKUP(I2668,'C701- Recalculate'!$D$27:$D$751,1,0)</f>
        <v>069MPI1231100001</v>
      </c>
      <c r="K2668">
        <v>0</v>
      </c>
      <c r="L2668">
        <v>70547945</v>
      </c>
      <c r="M2668" s="138">
        <f t="shared" si="125"/>
        <v>-70547945</v>
      </c>
      <c r="N2668" t="s">
        <v>178</v>
      </c>
      <c r="P2668" t="s">
        <v>3839</v>
      </c>
      <c r="R2668" t="s">
        <v>3808</v>
      </c>
    </row>
    <row r="2669" spans="1:18" hidden="1">
      <c r="A2669">
        <v>2668</v>
      </c>
      <c r="D2669">
        <v>701000002</v>
      </c>
      <c r="E2669" s="139">
        <v>45118</v>
      </c>
      <c r="F2669">
        <f t="shared" si="123"/>
        <v>7</v>
      </c>
      <c r="G2669" s="139">
        <v>45118</v>
      </c>
      <c r="H2669">
        <f t="shared" si="124"/>
        <v>16</v>
      </c>
      <c r="I2669" t="s">
        <v>2404</v>
      </c>
      <c r="J2669" t="str">
        <f>VLOOKUP(I2669,'C701- Recalculate'!$D$27:$D$751,1,0)</f>
        <v>069MPI1231100002</v>
      </c>
      <c r="K2669">
        <v>0</v>
      </c>
      <c r="L2669">
        <v>69178082</v>
      </c>
      <c r="M2669" s="138">
        <f t="shared" si="125"/>
        <v>-69178082</v>
      </c>
      <c r="N2669" t="s">
        <v>178</v>
      </c>
      <c r="P2669" t="s">
        <v>3839</v>
      </c>
      <c r="R2669" t="s">
        <v>3808</v>
      </c>
    </row>
    <row r="2670" spans="1:18" hidden="1">
      <c r="A2670">
        <v>2669</v>
      </c>
      <c r="D2670">
        <v>701000002</v>
      </c>
      <c r="E2670" s="139">
        <v>45118</v>
      </c>
      <c r="F2670">
        <f t="shared" si="123"/>
        <v>7</v>
      </c>
      <c r="G2670" s="139">
        <v>45118</v>
      </c>
      <c r="H2670">
        <f t="shared" si="124"/>
        <v>16</v>
      </c>
      <c r="I2670" t="s">
        <v>2416</v>
      </c>
      <c r="J2670" t="str">
        <f>VLOOKUP(I2670,'C701- Recalculate'!$D$27:$D$751,1,0)</f>
        <v>069MPI1231140001</v>
      </c>
      <c r="K2670">
        <v>0</v>
      </c>
      <c r="L2670">
        <v>56438356</v>
      </c>
      <c r="M2670" s="138">
        <f t="shared" si="125"/>
        <v>-56438356</v>
      </c>
      <c r="N2670" t="s">
        <v>178</v>
      </c>
      <c r="P2670" t="s">
        <v>3839</v>
      </c>
      <c r="R2670" t="s">
        <v>3808</v>
      </c>
    </row>
    <row r="2671" spans="1:18" hidden="1">
      <c r="A2671">
        <v>2670</v>
      </c>
      <c r="D2671">
        <v>701000002</v>
      </c>
      <c r="E2671" s="139">
        <v>45118</v>
      </c>
      <c r="F2671">
        <f t="shared" si="123"/>
        <v>7</v>
      </c>
      <c r="G2671" s="139">
        <v>45118</v>
      </c>
      <c r="H2671">
        <f t="shared" si="124"/>
        <v>16</v>
      </c>
      <c r="I2671" t="s">
        <v>2423</v>
      </c>
      <c r="J2671" t="str">
        <f>VLOOKUP(I2671,'C701- Recalculate'!$D$27:$D$751,1,0)</f>
        <v>069MPI1231310001</v>
      </c>
      <c r="K2671">
        <v>0</v>
      </c>
      <c r="L2671">
        <v>44520548</v>
      </c>
      <c r="M2671" s="138">
        <f t="shared" si="125"/>
        <v>-44520548</v>
      </c>
      <c r="N2671" t="s">
        <v>178</v>
      </c>
      <c r="P2671" t="s">
        <v>3839</v>
      </c>
      <c r="R2671" t="s">
        <v>3808</v>
      </c>
    </row>
    <row r="2672" spans="1:18" hidden="1">
      <c r="A2672">
        <v>2671</v>
      </c>
      <c r="D2672">
        <v>701000002</v>
      </c>
      <c r="E2672" s="139">
        <v>45118</v>
      </c>
      <c r="F2672">
        <f t="shared" si="123"/>
        <v>7</v>
      </c>
      <c r="G2672" s="139">
        <v>45118</v>
      </c>
      <c r="H2672">
        <f t="shared" si="124"/>
        <v>16</v>
      </c>
      <c r="I2672" t="s">
        <v>2426</v>
      </c>
      <c r="J2672" t="str">
        <f>VLOOKUP(I2672,'C701- Recalculate'!$D$27:$D$751,1,0)</f>
        <v>069MPI1231310002</v>
      </c>
      <c r="K2672">
        <v>0</v>
      </c>
      <c r="L2672">
        <v>44520548</v>
      </c>
      <c r="M2672" s="138">
        <f t="shared" si="125"/>
        <v>-44520548</v>
      </c>
      <c r="N2672" t="s">
        <v>178</v>
      </c>
      <c r="P2672" t="s">
        <v>3839</v>
      </c>
      <c r="R2672" t="s">
        <v>3808</v>
      </c>
    </row>
    <row r="2673" spans="1:18" hidden="1">
      <c r="A2673">
        <v>2672</v>
      </c>
      <c r="D2673">
        <v>701000002</v>
      </c>
      <c r="E2673" s="139">
        <v>45118</v>
      </c>
      <c r="F2673">
        <f t="shared" si="123"/>
        <v>7</v>
      </c>
      <c r="G2673" s="139">
        <v>45118</v>
      </c>
      <c r="H2673">
        <f t="shared" si="124"/>
        <v>16</v>
      </c>
      <c r="I2673" t="s">
        <v>2443</v>
      </c>
      <c r="J2673" t="str">
        <f>VLOOKUP(I2673,'C701- Recalculate'!$D$27:$D$751,1,0)</f>
        <v>069MPI1231370001</v>
      </c>
      <c r="K2673">
        <v>0</v>
      </c>
      <c r="L2673">
        <v>35068493</v>
      </c>
      <c r="M2673" s="138">
        <f t="shared" si="125"/>
        <v>-35068493</v>
      </c>
      <c r="N2673" t="s">
        <v>178</v>
      </c>
      <c r="P2673" t="s">
        <v>3839</v>
      </c>
      <c r="R2673" t="s">
        <v>3808</v>
      </c>
    </row>
    <row r="2674" spans="1:18" hidden="1">
      <c r="A2674">
        <v>2673</v>
      </c>
      <c r="D2674">
        <v>701000002</v>
      </c>
      <c r="E2674" s="139">
        <v>45118</v>
      </c>
      <c r="F2674">
        <f t="shared" si="123"/>
        <v>7</v>
      </c>
      <c r="G2674" s="139">
        <v>45118</v>
      </c>
      <c r="H2674">
        <f t="shared" si="124"/>
        <v>16</v>
      </c>
      <c r="I2674" t="s">
        <v>2446</v>
      </c>
      <c r="J2674" t="str">
        <f>VLOOKUP(I2674,'C701- Recalculate'!$D$27:$D$751,1,0)</f>
        <v>069MPI1231370002</v>
      </c>
      <c r="K2674">
        <v>0</v>
      </c>
      <c r="L2674">
        <v>52602740</v>
      </c>
      <c r="M2674" s="138">
        <f t="shared" si="125"/>
        <v>-52602740</v>
      </c>
      <c r="N2674" t="s">
        <v>178</v>
      </c>
      <c r="P2674" t="s">
        <v>3839</v>
      </c>
      <c r="R2674" t="s">
        <v>3808</v>
      </c>
    </row>
    <row r="2675" spans="1:18" hidden="1">
      <c r="A2675">
        <v>2674</v>
      </c>
      <c r="D2675">
        <v>701000002</v>
      </c>
      <c r="E2675" s="139">
        <v>45118</v>
      </c>
      <c r="F2675">
        <f t="shared" si="123"/>
        <v>7</v>
      </c>
      <c r="G2675" s="139">
        <v>45118</v>
      </c>
      <c r="H2675">
        <f t="shared" si="124"/>
        <v>16</v>
      </c>
      <c r="I2675" t="s">
        <v>2449</v>
      </c>
      <c r="J2675" t="str">
        <f>VLOOKUP(I2675,'C701- Recalculate'!$D$27:$D$751,1,0)</f>
        <v>069MPI1231390003</v>
      </c>
      <c r="K2675">
        <v>0</v>
      </c>
      <c r="L2675">
        <v>54246575</v>
      </c>
      <c r="M2675" s="138">
        <f t="shared" si="125"/>
        <v>-54246575</v>
      </c>
      <c r="N2675" t="s">
        <v>178</v>
      </c>
      <c r="P2675" t="s">
        <v>3839</v>
      </c>
      <c r="R2675" t="s">
        <v>3808</v>
      </c>
    </row>
    <row r="2676" spans="1:18" hidden="1">
      <c r="A2676">
        <v>2675</v>
      </c>
      <c r="D2676">
        <v>701000002</v>
      </c>
      <c r="E2676" s="139">
        <v>45118</v>
      </c>
      <c r="F2676">
        <f t="shared" si="123"/>
        <v>7</v>
      </c>
      <c r="G2676" s="139">
        <v>45118</v>
      </c>
      <c r="H2676">
        <f t="shared" si="124"/>
        <v>16</v>
      </c>
      <c r="I2676" t="s">
        <v>2452</v>
      </c>
      <c r="J2676" t="str">
        <f>VLOOKUP(I2676,'C701- Recalculate'!$D$27:$D$751,1,0)</f>
        <v>069MPI1231390004</v>
      </c>
      <c r="K2676">
        <v>0</v>
      </c>
      <c r="L2676">
        <v>17808220</v>
      </c>
      <c r="M2676" s="138">
        <f t="shared" si="125"/>
        <v>-17808220</v>
      </c>
      <c r="N2676" t="s">
        <v>178</v>
      </c>
      <c r="P2676" t="s">
        <v>3839</v>
      </c>
      <c r="R2676" t="s">
        <v>3808</v>
      </c>
    </row>
    <row r="2677" spans="1:18" hidden="1">
      <c r="A2677">
        <v>2676</v>
      </c>
      <c r="D2677">
        <v>701000002</v>
      </c>
      <c r="E2677" s="139">
        <v>45118</v>
      </c>
      <c r="F2677">
        <f t="shared" si="123"/>
        <v>7</v>
      </c>
      <c r="G2677" s="139">
        <v>45118</v>
      </c>
      <c r="H2677">
        <f t="shared" si="124"/>
        <v>16</v>
      </c>
      <c r="I2677" t="s">
        <v>2517</v>
      </c>
      <c r="J2677" t="str">
        <f>VLOOKUP(I2677,'C701- Recalculate'!$D$27:$D$751,1,0)</f>
        <v>069MPI1231810007</v>
      </c>
      <c r="K2677">
        <v>0</v>
      </c>
      <c r="L2677">
        <v>16438356</v>
      </c>
      <c r="M2677" s="138">
        <f t="shared" si="125"/>
        <v>-16438356</v>
      </c>
      <c r="N2677" t="s">
        <v>178</v>
      </c>
      <c r="P2677" t="s">
        <v>3839</v>
      </c>
      <c r="R2677" t="s">
        <v>3808</v>
      </c>
    </row>
    <row r="2678" spans="1:18" hidden="1">
      <c r="A2678">
        <v>2677</v>
      </c>
      <c r="D2678">
        <v>701000002</v>
      </c>
      <c r="E2678" s="139">
        <v>45118</v>
      </c>
      <c r="F2678">
        <f t="shared" si="123"/>
        <v>7</v>
      </c>
      <c r="G2678" s="139">
        <v>45118</v>
      </c>
      <c r="H2678">
        <f t="shared" si="124"/>
        <v>16</v>
      </c>
      <c r="I2678" t="s">
        <v>2547</v>
      </c>
      <c r="J2678" t="str">
        <f>VLOOKUP(I2678,'C701- Recalculate'!$D$27:$D$751,1,0)</f>
        <v>069MPI1231920001</v>
      </c>
      <c r="K2678">
        <v>0</v>
      </c>
      <c r="L2678">
        <v>4383562</v>
      </c>
      <c r="M2678" s="138">
        <f t="shared" si="125"/>
        <v>-4383562</v>
      </c>
      <c r="N2678" t="s">
        <v>178</v>
      </c>
      <c r="P2678" t="s">
        <v>3839</v>
      </c>
      <c r="R2678" t="s">
        <v>3808</v>
      </c>
    </row>
    <row r="2679" spans="1:18" hidden="1">
      <c r="A2679">
        <v>2678</v>
      </c>
      <c r="D2679">
        <v>701000002</v>
      </c>
      <c r="E2679" s="139">
        <v>45113</v>
      </c>
      <c r="F2679">
        <f t="shared" si="123"/>
        <v>7</v>
      </c>
      <c r="G2679" s="139">
        <v>45113</v>
      </c>
      <c r="H2679">
        <f t="shared" si="124"/>
        <v>16</v>
      </c>
      <c r="I2679" t="s">
        <v>2390</v>
      </c>
      <c r="J2679" t="str">
        <f>VLOOKUP(I2679,'C701- Recalculate'!$D$27:$D$751,1,0)</f>
        <v>069MPI1231080001</v>
      </c>
      <c r="K2679">
        <v>0</v>
      </c>
      <c r="L2679">
        <v>49424658</v>
      </c>
      <c r="M2679" s="138">
        <f t="shared" si="125"/>
        <v>-49424658</v>
      </c>
      <c r="N2679" t="s">
        <v>178</v>
      </c>
      <c r="P2679" t="s">
        <v>3839</v>
      </c>
      <c r="R2679" t="s">
        <v>3808</v>
      </c>
    </row>
    <row r="2680" spans="1:18" hidden="1">
      <c r="A2680">
        <v>2679</v>
      </c>
      <c r="D2680">
        <v>701000002</v>
      </c>
      <c r="E2680" s="139">
        <v>45113</v>
      </c>
      <c r="F2680">
        <f t="shared" si="123"/>
        <v>7</v>
      </c>
      <c r="G2680" s="139">
        <v>45113</v>
      </c>
      <c r="H2680">
        <f t="shared" si="124"/>
        <v>16</v>
      </c>
      <c r="I2680" t="s">
        <v>2393</v>
      </c>
      <c r="J2680" t="str">
        <f>VLOOKUP(I2680,'C701- Recalculate'!$D$27:$D$751,1,0)</f>
        <v>069MPI1231080002</v>
      </c>
      <c r="K2680">
        <v>0</v>
      </c>
      <c r="L2680">
        <v>62904109</v>
      </c>
      <c r="M2680" s="138">
        <f t="shared" si="125"/>
        <v>-62904109</v>
      </c>
      <c r="N2680" t="s">
        <v>178</v>
      </c>
      <c r="P2680" t="s">
        <v>3839</v>
      </c>
      <c r="R2680" t="s">
        <v>3808</v>
      </c>
    </row>
    <row r="2681" spans="1:18" hidden="1">
      <c r="A2681">
        <v>2680</v>
      </c>
      <c r="D2681">
        <v>701000002</v>
      </c>
      <c r="E2681" s="139">
        <v>45113</v>
      </c>
      <c r="F2681">
        <f t="shared" si="123"/>
        <v>7</v>
      </c>
      <c r="G2681" s="139">
        <v>45113</v>
      </c>
      <c r="H2681">
        <f t="shared" si="124"/>
        <v>16</v>
      </c>
      <c r="I2681" t="s">
        <v>2385</v>
      </c>
      <c r="J2681" t="str">
        <f>VLOOKUP(I2681,'C701- Recalculate'!$D$27:$D$751,1,0)</f>
        <v>069MPI1231080003</v>
      </c>
      <c r="K2681">
        <v>0</v>
      </c>
      <c r="L2681">
        <v>56164384</v>
      </c>
      <c r="M2681" s="138">
        <f t="shared" si="125"/>
        <v>-56164384</v>
      </c>
      <c r="N2681" t="s">
        <v>178</v>
      </c>
      <c r="P2681" t="s">
        <v>3839</v>
      </c>
      <c r="R2681" t="s">
        <v>3808</v>
      </c>
    </row>
    <row r="2682" spans="1:18" hidden="1">
      <c r="A2682">
        <v>2681</v>
      </c>
      <c r="D2682">
        <v>701000002</v>
      </c>
      <c r="E2682" s="139">
        <v>45113</v>
      </c>
      <c r="F2682">
        <f t="shared" si="123"/>
        <v>7</v>
      </c>
      <c r="G2682" s="139">
        <v>45113</v>
      </c>
      <c r="H2682">
        <f t="shared" si="124"/>
        <v>16</v>
      </c>
      <c r="I2682" t="s">
        <v>2396</v>
      </c>
      <c r="J2682" t="str">
        <f>VLOOKUP(I2682,'C701- Recalculate'!$D$27:$D$751,1,0)</f>
        <v>069MPI1231080004</v>
      </c>
      <c r="K2682">
        <v>0</v>
      </c>
      <c r="L2682">
        <v>55479452</v>
      </c>
      <c r="M2682" s="138">
        <f t="shared" si="125"/>
        <v>-55479452</v>
      </c>
      <c r="N2682" t="s">
        <v>178</v>
      </c>
      <c r="P2682" t="s">
        <v>3839</v>
      </c>
      <c r="R2682" t="s">
        <v>3808</v>
      </c>
    </row>
    <row r="2683" spans="1:18" hidden="1">
      <c r="A2683">
        <v>2682</v>
      </c>
      <c r="D2683">
        <v>701000002</v>
      </c>
      <c r="E2683" s="139">
        <v>45113</v>
      </c>
      <c r="F2683">
        <f t="shared" si="123"/>
        <v>7</v>
      </c>
      <c r="G2683" s="139">
        <v>45113</v>
      </c>
      <c r="H2683">
        <f t="shared" si="124"/>
        <v>16</v>
      </c>
      <c r="I2683" t="s">
        <v>2408</v>
      </c>
      <c r="J2683" t="str">
        <f>VLOOKUP(I2683,'C701- Recalculate'!$D$27:$D$751,1,0)</f>
        <v>069MPI1231100001</v>
      </c>
      <c r="K2683">
        <v>0</v>
      </c>
      <c r="L2683">
        <v>70547945</v>
      </c>
      <c r="M2683" s="138">
        <f t="shared" si="125"/>
        <v>-70547945</v>
      </c>
      <c r="N2683" t="s">
        <v>178</v>
      </c>
      <c r="P2683" t="s">
        <v>3839</v>
      </c>
      <c r="R2683" t="s">
        <v>3808</v>
      </c>
    </row>
    <row r="2684" spans="1:18" hidden="1">
      <c r="A2684">
        <v>2683</v>
      </c>
      <c r="D2684">
        <v>701000002</v>
      </c>
      <c r="E2684" s="139">
        <v>45113</v>
      </c>
      <c r="F2684">
        <f t="shared" si="123"/>
        <v>7</v>
      </c>
      <c r="G2684" s="139">
        <v>45113</v>
      </c>
      <c r="H2684">
        <f t="shared" si="124"/>
        <v>16</v>
      </c>
      <c r="I2684" t="s">
        <v>2404</v>
      </c>
      <c r="J2684" t="str">
        <f>VLOOKUP(I2684,'C701- Recalculate'!$D$27:$D$751,1,0)</f>
        <v>069MPI1231100002</v>
      </c>
      <c r="K2684">
        <v>0</v>
      </c>
      <c r="L2684">
        <v>69178082</v>
      </c>
      <c r="M2684" s="138">
        <f t="shared" si="125"/>
        <v>-69178082</v>
      </c>
      <c r="N2684" t="s">
        <v>178</v>
      </c>
      <c r="P2684" t="s">
        <v>3839</v>
      </c>
      <c r="R2684" t="s">
        <v>3808</v>
      </c>
    </row>
    <row r="2685" spans="1:18" hidden="1">
      <c r="A2685">
        <v>2684</v>
      </c>
      <c r="D2685">
        <v>701000002</v>
      </c>
      <c r="E2685" s="139">
        <v>45113</v>
      </c>
      <c r="F2685">
        <f t="shared" si="123"/>
        <v>7</v>
      </c>
      <c r="G2685" s="139">
        <v>45113</v>
      </c>
      <c r="H2685">
        <f t="shared" si="124"/>
        <v>16</v>
      </c>
      <c r="I2685" t="s">
        <v>2416</v>
      </c>
      <c r="J2685" t="str">
        <f>VLOOKUP(I2685,'C701- Recalculate'!$D$27:$D$751,1,0)</f>
        <v>069MPI1231140001</v>
      </c>
      <c r="K2685">
        <v>0</v>
      </c>
      <c r="L2685">
        <v>56438356</v>
      </c>
      <c r="M2685" s="138">
        <f t="shared" si="125"/>
        <v>-56438356</v>
      </c>
      <c r="N2685" t="s">
        <v>178</v>
      </c>
      <c r="P2685" t="s">
        <v>3839</v>
      </c>
      <c r="R2685" t="s">
        <v>3808</v>
      </c>
    </row>
    <row r="2686" spans="1:18" hidden="1">
      <c r="A2686">
        <v>2685</v>
      </c>
      <c r="D2686">
        <v>701000002</v>
      </c>
      <c r="E2686" s="139">
        <v>45113</v>
      </c>
      <c r="F2686">
        <f t="shared" si="123"/>
        <v>7</v>
      </c>
      <c r="G2686" s="139">
        <v>45113</v>
      </c>
      <c r="H2686">
        <f t="shared" si="124"/>
        <v>16</v>
      </c>
      <c r="I2686" t="s">
        <v>2423</v>
      </c>
      <c r="J2686" t="str">
        <f>VLOOKUP(I2686,'C701- Recalculate'!$D$27:$D$751,1,0)</f>
        <v>069MPI1231310001</v>
      </c>
      <c r="K2686">
        <v>0</v>
      </c>
      <c r="L2686">
        <v>44520548</v>
      </c>
      <c r="M2686" s="138">
        <f t="shared" si="125"/>
        <v>-44520548</v>
      </c>
      <c r="N2686" t="s">
        <v>178</v>
      </c>
      <c r="P2686" t="s">
        <v>3839</v>
      </c>
      <c r="R2686" t="s">
        <v>3808</v>
      </c>
    </row>
    <row r="2687" spans="1:18" hidden="1">
      <c r="A2687">
        <v>2686</v>
      </c>
      <c r="D2687">
        <v>701000002</v>
      </c>
      <c r="E2687" s="139">
        <v>45113</v>
      </c>
      <c r="F2687">
        <f t="shared" si="123"/>
        <v>7</v>
      </c>
      <c r="G2687" s="139">
        <v>45113</v>
      </c>
      <c r="H2687">
        <f t="shared" si="124"/>
        <v>16</v>
      </c>
      <c r="I2687" t="s">
        <v>2426</v>
      </c>
      <c r="J2687" t="str">
        <f>VLOOKUP(I2687,'C701- Recalculate'!$D$27:$D$751,1,0)</f>
        <v>069MPI1231310002</v>
      </c>
      <c r="K2687">
        <v>0</v>
      </c>
      <c r="L2687">
        <v>44520548</v>
      </c>
      <c r="M2687" s="138">
        <f t="shared" si="125"/>
        <v>-44520548</v>
      </c>
      <c r="N2687" t="s">
        <v>178</v>
      </c>
      <c r="P2687" t="s">
        <v>3839</v>
      </c>
      <c r="R2687" t="s">
        <v>3808</v>
      </c>
    </row>
    <row r="2688" spans="1:18" hidden="1">
      <c r="A2688">
        <v>2687</v>
      </c>
      <c r="D2688">
        <v>701000002</v>
      </c>
      <c r="E2688" s="139">
        <v>45113</v>
      </c>
      <c r="F2688">
        <f t="shared" si="123"/>
        <v>7</v>
      </c>
      <c r="G2688" s="139">
        <v>45113</v>
      </c>
      <c r="H2688">
        <f t="shared" si="124"/>
        <v>16</v>
      </c>
      <c r="I2688" t="s">
        <v>2443</v>
      </c>
      <c r="J2688" t="str">
        <f>VLOOKUP(I2688,'C701- Recalculate'!$D$27:$D$751,1,0)</f>
        <v>069MPI1231370001</v>
      </c>
      <c r="K2688">
        <v>0</v>
      </c>
      <c r="L2688">
        <v>35068493</v>
      </c>
      <c r="M2688" s="138">
        <f t="shared" si="125"/>
        <v>-35068493</v>
      </c>
      <c r="N2688" t="s">
        <v>178</v>
      </c>
      <c r="P2688" t="s">
        <v>3839</v>
      </c>
      <c r="R2688" t="s">
        <v>3808</v>
      </c>
    </row>
    <row r="2689" spans="1:20" hidden="1">
      <c r="A2689">
        <v>2688</v>
      </c>
      <c r="D2689">
        <v>701000002</v>
      </c>
      <c r="E2689" s="139">
        <v>45113</v>
      </c>
      <c r="F2689">
        <f t="shared" si="123"/>
        <v>7</v>
      </c>
      <c r="G2689" s="139">
        <v>45113</v>
      </c>
      <c r="H2689">
        <f t="shared" si="124"/>
        <v>16</v>
      </c>
      <c r="I2689" t="s">
        <v>2446</v>
      </c>
      <c r="J2689" t="str">
        <f>VLOOKUP(I2689,'C701- Recalculate'!$D$27:$D$751,1,0)</f>
        <v>069MPI1231370002</v>
      </c>
      <c r="K2689">
        <v>0</v>
      </c>
      <c r="L2689">
        <v>52602740</v>
      </c>
      <c r="M2689" s="138">
        <f t="shared" si="125"/>
        <v>-52602740</v>
      </c>
      <c r="N2689" t="s">
        <v>178</v>
      </c>
      <c r="P2689" t="s">
        <v>3839</v>
      </c>
      <c r="R2689" t="s">
        <v>3808</v>
      </c>
    </row>
    <row r="2690" spans="1:20" hidden="1">
      <c r="A2690">
        <v>2689</v>
      </c>
      <c r="D2690">
        <v>701000002</v>
      </c>
      <c r="E2690" s="139">
        <v>45113</v>
      </c>
      <c r="F2690">
        <f t="shared" si="123"/>
        <v>7</v>
      </c>
      <c r="G2690" s="139">
        <v>45113</v>
      </c>
      <c r="H2690">
        <f t="shared" si="124"/>
        <v>16</v>
      </c>
      <c r="I2690" t="s">
        <v>2449</v>
      </c>
      <c r="J2690" t="str">
        <f>VLOOKUP(I2690,'C701- Recalculate'!$D$27:$D$751,1,0)</f>
        <v>069MPI1231390003</v>
      </c>
      <c r="K2690">
        <v>0</v>
      </c>
      <c r="L2690">
        <v>54246576</v>
      </c>
      <c r="M2690" s="138">
        <f t="shared" si="125"/>
        <v>-54246576</v>
      </c>
      <c r="N2690" t="s">
        <v>178</v>
      </c>
      <c r="P2690" t="s">
        <v>3839</v>
      </c>
      <c r="R2690" t="s">
        <v>3808</v>
      </c>
    </row>
    <row r="2691" spans="1:20" hidden="1">
      <c r="A2691">
        <v>2690</v>
      </c>
      <c r="D2691">
        <v>701000002</v>
      </c>
      <c r="E2691" s="139">
        <v>45113</v>
      </c>
      <c r="F2691">
        <f t="shared" ref="F2691:F2754" si="126">MONTH(E2691)</f>
        <v>7</v>
      </c>
      <c r="G2691" s="139">
        <v>45113</v>
      </c>
      <c r="H2691">
        <f t="shared" ref="H2691:H2754" si="127">LEN(I2691)</f>
        <v>16</v>
      </c>
      <c r="I2691" t="s">
        <v>2452</v>
      </c>
      <c r="J2691" t="str">
        <f>VLOOKUP(I2691,'C701- Recalculate'!$D$27:$D$751,1,0)</f>
        <v>069MPI1231390004</v>
      </c>
      <c r="K2691">
        <v>0</v>
      </c>
      <c r="L2691">
        <v>17808219</v>
      </c>
      <c r="M2691" s="138">
        <f t="shared" ref="M2691:M2754" si="128">K2691-L2691</f>
        <v>-17808219</v>
      </c>
      <c r="N2691" t="s">
        <v>178</v>
      </c>
      <c r="P2691" t="s">
        <v>3839</v>
      </c>
      <c r="R2691" t="s">
        <v>3808</v>
      </c>
    </row>
    <row r="2692" spans="1:20" hidden="1">
      <c r="A2692">
        <v>2691</v>
      </c>
      <c r="D2692">
        <v>701000002</v>
      </c>
      <c r="E2692" s="139">
        <v>45113</v>
      </c>
      <c r="F2692">
        <f t="shared" si="126"/>
        <v>7</v>
      </c>
      <c r="G2692" s="139">
        <v>45113</v>
      </c>
      <c r="H2692">
        <f t="shared" si="127"/>
        <v>16</v>
      </c>
      <c r="I2692" t="s">
        <v>2487</v>
      </c>
      <c r="J2692" t="str">
        <f>VLOOKUP(I2692,'C701- Recalculate'!$D$27:$D$751,1,0)</f>
        <v>069MPI1231770001</v>
      </c>
      <c r="K2692">
        <v>0</v>
      </c>
      <c r="L2692">
        <v>11506849</v>
      </c>
      <c r="M2692" s="138">
        <f t="shared" si="128"/>
        <v>-11506849</v>
      </c>
      <c r="N2692" t="s">
        <v>178</v>
      </c>
      <c r="P2692" t="s">
        <v>3839</v>
      </c>
      <c r="R2692" t="s">
        <v>3808</v>
      </c>
    </row>
    <row r="2693" spans="1:20" hidden="1">
      <c r="A2693">
        <v>2692</v>
      </c>
      <c r="D2693">
        <v>701000002</v>
      </c>
      <c r="E2693" s="139">
        <v>45113</v>
      </c>
      <c r="F2693">
        <f t="shared" si="126"/>
        <v>7</v>
      </c>
      <c r="G2693" s="139">
        <v>45113</v>
      </c>
      <c r="H2693">
        <f t="shared" si="127"/>
        <v>16</v>
      </c>
      <c r="I2693" t="s">
        <v>2481</v>
      </c>
      <c r="J2693" t="str">
        <f>VLOOKUP(I2693,'C701- Recalculate'!$D$27:$D$751,1,0)</f>
        <v>069MPI1231770002</v>
      </c>
      <c r="K2693">
        <v>0</v>
      </c>
      <c r="L2693">
        <v>8630137</v>
      </c>
      <c r="M2693" s="138">
        <f t="shared" si="128"/>
        <v>-8630137</v>
      </c>
      <c r="N2693" t="s">
        <v>178</v>
      </c>
      <c r="P2693" t="s">
        <v>3839</v>
      </c>
      <c r="R2693" t="s">
        <v>3808</v>
      </c>
    </row>
    <row r="2694" spans="1:20" hidden="1">
      <c r="A2694">
        <v>2693</v>
      </c>
      <c r="D2694">
        <v>701000002</v>
      </c>
      <c r="E2694" s="139">
        <v>45113</v>
      </c>
      <c r="F2694">
        <f t="shared" si="126"/>
        <v>7</v>
      </c>
      <c r="G2694" s="139">
        <v>45113</v>
      </c>
      <c r="H2694">
        <f t="shared" si="127"/>
        <v>16</v>
      </c>
      <c r="I2694" t="s">
        <v>2484</v>
      </c>
      <c r="J2694" t="str">
        <f>VLOOKUP(I2694,'C701- Recalculate'!$D$27:$D$751,1,0)</f>
        <v>069MPI1231770003</v>
      </c>
      <c r="K2694">
        <v>0</v>
      </c>
      <c r="L2694">
        <v>8219178</v>
      </c>
      <c r="M2694" s="138">
        <f t="shared" si="128"/>
        <v>-8219178</v>
      </c>
      <c r="N2694" t="s">
        <v>178</v>
      </c>
      <c r="P2694" t="s">
        <v>3839</v>
      </c>
      <c r="R2694" t="s">
        <v>3808</v>
      </c>
    </row>
    <row r="2695" spans="1:20" hidden="1">
      <c r="A2695">
        <v>2694</v>
      </c>
      <c r="D2695">
        <v>701000002</v>
      </c>
      <c r="E2695" s="139">
        <v>45113</v>
      </c>
      <c r="F2695">
        <f t="shared" si="126"/>
        <v>7</v>
      </c>
      <c r="G2695" s="139">
        <v>45113</v>
      </c>
      <c r="H2695">
        <f t="shared" si="127"/>
        <v>16</v>
      </c>
      <c r="I2695" t="s">
        <v>2494</v>
      </c>
      <c r="J2695" t="str">
        <f>VLOOKUP(I2695,'C701- Recalculate'!$D$27:$D$751,1,0)</f>
        <v>069MPI1231780001</v>
      </c>
      <c r="K2695">
        <v>0</v>
      </c>
      <c r="L2695">
        <v>5479453</v>
      </c>
      <c r="M2695" s="138">
        <f t="shared" si="128"/>
        <v>-5479453</v>
      </c>
      <c r="N2695" t="s">
        <v>178</v>
      </c>
      <c r="P2695" t="s">
        <v>3839</v>
      </c>
      <c r="R2695" t="s">
        <v>3808</v>
      </c>
    </row>
    <row r="2696" spans="1:20" hidden="1">
      <c r="A2696">
        <v>2695</v>
      </c>
      <c r="D2696">
        <v>701000002</v>
      </c>
      <c r="E2696" s="139">
        <v>45113</v>
      </c>
      <c r="F2696">
        <f t="shared" si="126"/>
        <v>7</v>
      </c>
      <c r="G2696" s="139">
        <v>45113</v>
      </c>
      <c r="H2696">
        <f t="shared" si="127"/>
        <v>16</v>
      </c>
      <c r="I2696" t="s">
        <v>2490</v>
      </c>
      <c r="J2696" t="str">
        <f>VLOOKUP(I2696,'C701- Recalculate'!$D$27:$D$751,1,0)</f>
        <v>069MPI1231780002</v>
      </c>
      <c r="K2696">
        <v>0</v>
      </c>
      <c r="L2696">
        <v>11506849</v>
      </c>
      <c r="M2696" s="138">
        <f t="shared" si="128"/>
        <v>-11506849</v>
      </c>
      <c r="N2696" t="s">
        <v>178</v>
      </c>
      <c r="P2696" t="s">
        <v>3839</v>
      </c>
      <c r="R2696" t="s">
        <v>3808</v>
      </c>
    </row>
    <row r="2697" spans="1:20" hidden="1">
      <c r="A2697">
        <v>2696</v>
      </c>
      <c r="D2697">
        <v>701000002</v>
      </c>
      <c r="E2697" s="139">
        <v>45113</v>
      </c>
      <c r="F2697">
        <f t="shared" si="126"/>
        <v>7</v>
      </c>
      <c r="G2697" s="139">
        <v>45113</v>
      </c>
      <c r="H2697">
        <f t="shared" si="127"/>
        <v>16</v>
      </c>
      <c r="I2697" t="s">
        <v>2497</v>
      </c>
      <c r="J2697" t="str">
        <f>VLOOKUP(I2697,'C701- Recalculate'!$D$27:$D$751,1,0)</f>
        <v>069MPI1231780003</v>
      </c>
      <c r="K2697">
        <v>0</v>
      </c>
      <c r="L2697">
        <v>11506849</v>
      </c>
      <c r="M2697" s="138">
        <f t="shared" si="128"/>
        <v>-11506849</v>
      </c>
      <c r="N2697" t="s">
        <v>178</v>
      </c>
      <c r="P2697" t="s">
        <v>3839</v>
      </c>
      <c r="R2697" t="s">
        <v>3808</v>
      </c>
    </row>
    <row r="2698" spans="1:20" hidden="1">
      <c r="A2698">
        <v>2697</v>
      </c>
      <c r="D2698">
        <v>701000002</v>
      </c>
      <c r="E2698" s="139">
        <v>45113</v>
      </c>
      <c r="F2698">
        <f t="shared" si="126"/>
        <v>7</v>
      </c>
      <c r="G2698" s="139">
        <v>45113</v>
      </c>
      <c r="H2698">
        <f t="shared" si="127"/>
        <v>16</v>
      </c>
      <c r="I2698" t="s">
        <v>2517</v>
      </c>
      <c r="J2698" t="str">
        <f>VLOOKUP(I2698,'C701- Recalculate'!$D$27:$D$751,1,0)</f>
        <v>069MPI1231810007</v>
      </c>
      <c r="K2698">
        <v>0</v>
      </c>
      <c r="L2698">
        <v>16438356</v>
      </c>
      <c r="M2698" s="138">
        <f t="shared" si="128"/>
        <v>-16438356</v>
      </c>
      <c r="N2698" t="s">
        <v>178</v>
      </c>
      <c r="P2698" t="s">
        <v>3839</v>
      </c>
      <c r="R2698" t="s">
        <v>3808</v>
      </c>
    </row>
    <row r="2699" spans="1:20" hidden="1">
      <c r="A2699">
        <v>2698</v>
      </c>
      <c r="D2699">
        <v>701000001</v>
      </c>
      <c r="E2699" s="139">
        <v>45114</v>
      </c>
      <c r="F2699">
        <f t="shared" si="126"/>
        <v>7</v>
      </c>
      <c r="G2699" s="139">
        <v>45114</v>
      </c>
      <c r="H2699">
        <f t="shared" si="127"/>
        <v>16</v>
      </c>
      <c r="I2699" t="s">
        <v>3991</v>
      </c>
      <c r="J2699" t="e">
        <f>VLOOKUP(I2699,'C701- Recalculate'!$D$27:$D$751,1,0)</f>
        <v>#N/A</v>
      </c>
      <c r="K2699" s="244">
        <v>0</v>
      </c>
      <c r="L2699" s="244">
        <v>8678.68</v>
      </c>
      <c r="M2699" s="138">
        <f t="shared" si="128"/>
        <v>-8678.68</v>
      </c>
      <c r="N2699" t="s">
        <v>315</v>
      </c>
      <c r="P2699" t="s">
        <v>3819</v>
      </c>
      <c r="R2699" t="s">
        <v>3992</v>
      </c>
      <c r="T2699" t="s">
        <v>1462</v>
      </c>
    </row>
    <row r="2700" spans="1:20" hidden="1">
      <c r="A2700">
        <v>2699</v>
      </c>
      <c r="D2700">
        <v>701000001</v>
      </c>
      <c r="E2700" s="139">
        <v>45114</v>
      </c>
      <c r="F2700">
        <f t="shared" si="126"/>
        <v>7</v>
      </c>
      <c r="G2700" s="139">
        <v>45114</v>
      </c>
      <c r="H2700">
        <f t="shared" si="127"/>
        <v>16</v>
      </c>
      <c r="I2700" t="s">
        <v>3991</v>
      </c>
      <c r="J2700" t="e">
        <f>VLOOKUP(I2700,'C701- Recalculate'!$D$27:$D$751,1,0)</f>
        <v>#N/A</v>
      </c>
      <c r="K2700" s="244">
        <v>8678.68</v>
      </c>
      <c r="L2700" s="244">
        <v>0</v>
      </c>
      <c r="M2700" s="138">
        <f t="shared" si="128"/>
        <v>8678.68</v>
      </c>
      <c r="N2700" t="s">
        <v>315</v>
      </c>
      <c r="P2700" t="s">
        <v>3819</v>
      </c>
      <c r="R2700" t="s">
        <v>3992</v>
      </c>
      <c r="T2700" t="s">
        <v>1462</v>
      </c>
    </row>
    <row r="2701" spans="1:20" hidden="1">
      <c r="A2701">
        <v>2700</v>
      </c>
      <c r="D2701">
        <v>701000001</v>
      </c>
      <c r="E2701" s="139">
        <v>45114</v>
      </c>
      <c r="F2701">
        <f t="shared" si="126"/>
        <v>7</v>
      </c>
      <c r="G2701" s="139">
        <v>45114</v>
      </c>
      <c r="H2701">
        <f t="shared" si="127"/>
        <v>16</v>
      </c>
      <c r="I2701" t="s">
        <v>3991</v>
      </c>
      <c r="J2701" t="e">
        <f>VLOOKUP(I2701,'C701- Recalculate'!$D$27:$D$751,1,0)</f>
        <v>#N/A</v>
      </c>
      <c r="K2701" s="244">
        <v>0</v>
      </c>
      <c r="L2701" s="244">
        <v>205467749</v>
      </c>
      <c r="M2701" s="138">
        <f t="shared" si="128"/>
        <v>-205467749</v>
      </c>
      <c r="N2701" t="s">
        <v>178</v>
      </c>
      <c r="P2701" t="s">
        <v>3819</v>
      </c>
      <c r="R2701" t="s">
        <v>3992</v>
      </c>
      <c r="S2701">
        <v>6</v>
      </c>
      <c r="T2701" t="s">
        <v>1462</v>
      </c>
    </row>
    <row r="2702" spans="1:20" hidden="1">
      <c r="A2702">
        <v>2701</v>
      </c>
      <c r="D2702">
        <v>701000001</v>
      </c>
      <c r="E2702" s="139">
        <v>45114</v>
      </c>
      <c r="F2702">
        <f t="shared" si="126"/>
        <v>7</v>
      </c>
      <c r="G2702" s="139">
        <v>45114</v>
      </c>
      <c r="H2702">
        <f t="shared" si="127"/>
        <v>16</v>
      </c>
      <c r="I2702" t="s">
        <v>3993</v>
      </c>
      <c r="J2702" t="e">
        <f>VLOOKUP(I2702,'C701- Recalculate'!$D$27:$D$751,1,0)</f>
        <v>#N/A</v>
      </c>
      <c r="K2702">
        <v>0</v>
      </c>
      <c r="L2702">
        <v>85256001</v>
      </c>
      <c r="M2702" s="138">
        <f t="shared" si="128"/>
        <v>-85256001</v>
      </c>
      <c r="N2702" t="s">
        <v>178</v>
      </c>
      <c r="P2702" t="s">
        <v>3864</v>
      </c>
      <c r="R2702" t="s">
        <v>3994</v>
      </c>
      <c r="S2702" t="s">
        <v>4624</v>
      </c>
      <c r="T2702" t="s">
        <v>1462</v>
      </c>
    </row>
    <row r="2703" spans="1:20" hidden="1">
      <c r="A2703">
        <v>2702</v>
      </c>
      <c r="D2703">
        <v>701000001</v>
      </c>
      <c r="E2703" s="139">
        <v>45114</v>
      </c>
      <c r="F2703">
        <f t="shared" si="126"/>
        <v>7</v>
      </c>
      <c r="G2703" s="139">
        <v>45114</v>
      </c>
      <c r="H2703">
        <f t="shared" si="127"/>
        <v>16</v>
      </c>
      <c r="I2703" t="s">
        <v>3995</v>
      </c>
      <c r="J2703" t="e">
        <f>VLOOKUP(I2703,'C701- Recalculate'!$D$27:$D$751,1,0)</f>
        <v>#N/A</v>
      </c>
      <c r="K2703">
        <v>0</v>
      </c>
      <c r="L2703">
        <v>82544520</v>
      </c>
      <c r="M2703" s="138">
        <f t="shared" si="128"/>
        <v>-82544520</v>
      </c>
      <c r="N2703" t="s">
        <v>178</v>
      </c>
      <c r="P2703" t="s">
        <v>3864</v>
      </c>
      <c r="R2703" t="s">
        <v>3996</v>
      </c>
      <c r="S2703" t="s">
        <v>4636</v>
      </c>
      <c r="T2703" t="s">
        <v>1462</v>
      </c>
    </row>
    <row r="2704" spans="1:20" hidden="1">
      <c r="A2704">
        <v>2703</v>
      </c>
      <c r="D2704">
        <v>701000002</v>
      </c>
      <c r="E2704" s="139">
        <v>45114</v>
      </c>
      <c r="F2704">
        <f t="shared" si="126"/>
        <v>7</v>
      </c>
      <c r="G2704" s="139">
        <v>45114</v>
      </c>
      <c r="H2704">
        <f t="shared" si="127"/>
        <v>16</v>
      </c>
      <c r="I2704" t="s">
        <v>2390</v>
      </c>
      <c r="J2704" t="str">
        <f>VLOOKUP(I2704,'C701- Recalculate'!$D$27:$D$751,1,0)</f>
        <v>069MPI1231080001</v>
      </c>
      <c r="K2704">
        <v>0</v>
      </c>
      <c r="L2704">
        <v>49424657</v>
      </c>
      <c r="M2704" s="138">
        <f t="shared" si="128"/>
        <v>-49424657</v>
      </c>
      <c r="N2704" t="s">
        <v>178</v>
      </c>
      <c r="P2704" t="s">
        <v>3839</v>
      </c>
      <c r="R2704" t="s">
        <v>3808</v>
      </c>
    </row>
    <row r="2705" spans="1:18" hidden="1">
      <c r="A2705">
        <v>2704</v>
      </c>
      <c r="D2705">
        <v>701000002</v>
      </c>
      <c r="E2705" s="139">
        <v>45114</v>
      </c>
      <c r="F2705">
        <f t="shared" si="126"/>
        <v>7</v>
      </c>
      <c r="G2705" s="139">
        <v>45114</v>
      </c>
      <c r="H2705">
        <f t="shared" si="127"/>
        <v>16</v>
      </c>
      <c r="I2705" t="s">
        <v>2393</v>
      </c>
      <c r="J2705" t="str">
        <f>VLOOKUP(I2705,'C701- Recalculate'!$D$27:$D$751,1,0)</f>
        <v>069MPI1231080002</v>
      </c>
      <c r="K2705">
        <v>0</v>
      </c>
      <c r="L2705">
        <v>62904110</v>
      </c>
      <c r="M2705" s="138">
        <f t="shared" si="128"/>
        <v>-62904110</v>
      </c>
      <c r="N2705" t="s">
        <v>178</v>
      </c>
      <c r="P2705" t="s">
        <v>3839</v>
      </c>
      <c r="R2705" t="s">
        <v>3808</v>
      </c>
    </row>
    <row r="2706" spans="1:18" hidden="1">
      <c r="A2706">
        <v>2705</v>
      </c>
      <c r="D2706">
        <v>701000002</v>
      </c>
      <c r="E2706" s="139">
        <v>45114</v>
      </c>
      <c r="F2706">
        <f t="shared" si="126"/>
        <v>7</v>
      </c>
      <c r="G2706" s="139">
        <v>45114</v>
      </c>
      <c r="H2706">
        <f t="shared" si="127"/>
        <v>16</v>
      </c>
      <c r="I2706" t="s">
        <v>2385</v>
      </c>
      <c r="J2706" t="str">
        <f>VLOOKUP(I2706,'C701- Recalculate'!$D$27:$D$751,1,0)</f>
        <v>069MPI1231080003</v>
      </c>
      <c r="K2706">
        <v>0</v>
      </c>
      <c r="L2706">
        <v>56164383</v>
      </c>
      <c r="M2706" s="138">
        <f t="shared" si="128"/>
        <v>-56164383</v>
      </c>
      <c r="N2706" t="s">
        <v>178</v>
      </c>
      <c r="P2706" t="s">
        <v>3839</v>
      </c>
      <c r="R2706" t="s">
        <v>3808</v>
      </c>
    </row>
    <row r="2707" spans="1:18" hidden="1">
      <c r="A2707">
        <v>2706</v>
      </c>
      <c r="D2707">
        <v>701000002</v>
      </c>
      <c r="E2707" s="139">
        <v>45114</v>
      </c>
      <c r="F2707">
        <f t="shared" si="126"/>
        <v>7</v>
      </c>
      <c r="G2707" s="139">
        <v>45114</v>
      </c>
      <c r="H2707">
        <f t="shared" si="127"/>
        <v>16</v>
      </c>
      <c r="I2707" t="s">
        <v>2396</v>
      </c>
      <c r="J2707" t="str">
        <f>VLOOKUP(I2707,'C701- Recalculate'!$D$27:$D$751,1,0)</f>
        <v>069MPI1231080004</v>
      </c>
      <c r="K2707">
        <v>0</v>
      </c>
      <c r="L2707">
        <v>55479452</v>
      </c>
      <c r="M2707" s="138">
        <f t="shared" si="128"/>
        <v>-55479452</v>
      </c>
      <c r="N2707" t="s">
        <v>178</v>
      </c>
      <c r="P2707" t="s">
        <v>3839</v>
      </c>
      <c r="R2707" t="s">
        <v>3808</v>
      </c>
    </row>
    <row r="2708" spans="1:18" hidden="1">
      <c r="A2708">
        <v>2707</v>
      </c>
      <c r="D2708">
        <v>701000002</v>
      </c>
      <c r="E2708" s="139">
        <v>45114</v>
      </c>
      <c r="F2708">
        <f t="shared" si="126"/>
        <v>7</v>
      </c>
      <c r="G2708" s="139">
        <v>45114</v>
      </c>
      <c r="H2708">
        <f t="shared" si="127"/>
        <v>16</v>
      </c>
      <c r="I2708" t="s">
        <v>2408</v>
      </c>
      <c r="J2708" t="str">
        <f>VLOOKUP(I2708,'C701- Recalculate'!$D$27:$D$751,1,0)</f>
        <v>069MPI1231100001</v>
      </c>
      <c r="K2708">
        <v>0</v>
      </c>
      <c r="L2708">
        <v>70547945</v>
      </c>
      <c r="M2708" s="138">
        <f t="shared" si="128"/>
        <v>-70547945</v>
      </c>
      <c r="N2708" t="s">
        <v>178</v>
      </c>
      <c r="P2708" t="s">
        <v>3839</v>
      </c>
      <c r="R2708" t="s">
        <v>3808</v>
      </c>
    </row>
    <row r="2709" spans="1:18" hidden="1">
      <c r="A2709">
        <v>2708</v>
      </c>
      <c r="D2709">
        <v>701000002</v>
      </c>
      <c r="E2709" s="139">
        <v>45114</v>
      </c>
      <c r="F2709">
        <f t="shared" si="126"/>
        <v>7</v>
      </c>
      <c r="G2709" s="139">
        <v>45114</v>
      </c>
      <c r="H2709">
        <f t="shared" si="127"/>
        <v>16</v>
      </c>
      <c r="I2709" t="s">
        <v>2404</v>
      </c>
      <c r="J2709" t="str">
        <f>VLOOKUP(I2709,'C701- Recalculate'!$D$27:$D$751,1,0)</f>
        <v>069MPI1231100002</v>
      </c>
      <c r="K2709">
        <v>0</v>
      </c>
      <c r="L2709">
        <v>69178082</v>
      </c>
      <c r="M2709" s="138">
        <f t="shared" si="128"/>
        <v>-69178082</v>
      </c>
      <c r="N2709" t="s">
        <v>178</v>
      </c>
      <c r="P2709" t="s">
        <v>3839</v>
      </c>
      <c r="R2709" t="s">
        <v>3808</v>
      </c>
    </row>
    <row r="2710" spans="1:18" hidden="1">
      <c r="A2710">
        <v>2709</v>
      </c>
      <c r="D2710">
        <v>701000002</v>
      </c>
      <c r="E2710" s="139">
        <v>45114</v>
      </c>
      <c r="F2710">
        <f t="shared" si="126"/>
        <v>7</v>
      </c>
      <c r="G2710" s="139">
        <v>45114</v>
      </c>
      <c r="H2710">
        <f t="shared" si="127"/>
        <v>16</v>
      </c>
      <c r="I2710" t="s">
        <v>2416</v>
      </c>
      <c r="J2710" t="str">
        <f>VLOOKUP(I2710,'C701- Recalculate'!$D$27:$D$751,1,0)</f>
        <v>069MPI1231140001</v>
      </c>
      <c r="K2710">
        <v>0</v>
      </c>
      <c r="L2710">
        <v>56438356</v>
      </c>
      <c r="M2710" s="138">
        <f t="shared" si="128"/>
        <v>-56438356</v>
      </c>
      <c r="N2710" t="s">
        <v>178</v>
      </c>
      <c r="P2710" t="s">
        <v>3839</v>
      </c>
      <c r="R2710" t="s">
        <v>3808</v>
      </c>
    </row>
    <row r="2711" spans="1:18" hidden="1">
      <c r="A2711">
        <v>2710</v>
      </c>
      <c r="D2711">
        <v>701000002</v>
      </c>
      <c r="E2711" s="139">
        <v>45114</v>
      </c>
      <c r="F2711">
        <f t="shared" si="126"/>
        <v>7</v>
      </c>
      <c r="G2711" s="139">
        <v>45114</v>
      </c>
      <c r="H2711">
        <f t="shared" si="127"/>
        <v>16</v>
      </c>
      <c r="I2711" t="s">
        <v>2423</v>
      </c>
      <c r="J2711" t="str">
        <f>VLOOKUP(I2711,'C701- Recalculate'!$D$27:$D$751,1,0)</f>
        <v>069MPI1231310001</v>
      </c>
      <c r="K2711">
        <v>0</v>
      </c>
      <c r="L2711">
        <v>44520548</v>
      </c>
      <c r="M2711" s="138">
        <f t="shared" si="128"/>
        <v>-44520548</v>
      </c>
      <c r="N2711" t="s">
        <v>178</v>
      </c>
      <c r="P2711" t="s">
        <v>3839</v>
      </c>
      <c r="R2711" t="s">
        <v>3808</v>
      </c>
    </row>
    <row r="2712" spans="1:18" hidden="1">
      <c r="A2712">
        <v>2711</v>
      </c>
      <c r="D2712">
        <v>701000002</v>
      </c>
      <c r="E2712" s="139">
        <v>45114</v>
      </c>
      <c r="F2712">
        <f t="shared" si="126"/>
        <v>7</v>
      </c>
      <c r="G2712" s="139">
        <v>45114</v>
      </c>
      <c r="H2712">
        <f t="shared" si="127"/>
        <v>16</v>
      </c>
      <c r="I2712" t="s">
        <v>2426</v>
      </c>
      <c r="J2712" t="str">
        <f>VLOOKUP(I2712,'C701- Recalculate'!$D$27:$D$751,1,0)</f>
        <v>069MPI1231310002</v>
      </c>
      <c r="K2712">
        <v>0</v>
      </c>
      <c r="L2712">
        <v>44520548</v>
      </c>
      <c r="M2712" s="138">
        <f t="shared" si="128"/>
        <v>-44520548</v>
      </c>
      <c r="N2712" t="s">
        <v>178</v>
      </c>
      <c r="P2712" t="s">
        <v>3839</v>
      </c>
      <c r="R2712" t="s">
        <v>3808</v>
      </c>
    </row>
    <row r="2713" spans="1:18" hidden="1">
      <c r="A2713">
        <v>2712</v>
      </c>
      <c r="D2713">
        <v>701000002</v>
      </c>
      <c r="E2713" s="139">
        <v>45114</v>
      </c>
      <c r="F2713">
        <f t="shared" si="126"/>
        <v>7</v>
      </c>
      <c r="G2713" s="139">
        <v>45114</v>
      </c>
      <c r="H2713">
        <f t="shared" si="127"/>
        <v>16</v>
      </c>
      <c r="I2713" t="s">
        <v>2443</v>
      </c>
      <c r="J2713" t="str">
        <f>VLOOKUP(I2713,'C701- Recalculate'!$D$27:$D$751,1,0)</f>
        <v>069MPI1231370001</v>
      </c>
      <c r="K2713">
        <v>0</v>
      </c>
      <c r="L2713">
        <v>35068493</v>
      </c>
      <c r="M2713" s="138">
        <f t="shared" si="128"/>
        <v>-35068493</v>
      </c>
      <c r="N2713" t="s">
        <v>178</v>
      </c>
      <c r="P2713" t="s">
        <v>3839</v>
      </c>
      <c r="R2713" t="s">
        <v>3808</v>
      </c>
    </row>
    <row r="2714" spans="1:18" hidden="1">
      <c r="A2714">
        <v>2713</v>
      </c>
      <c r="D2714">
        <v>701000002</v>
      </c>
      <c r="E2714" s="139">
        <v>45114</v>
      </c>
      <c r="F2714">
        <f t="shared" si="126"/>
        <v>7</v>
      </c>
      <c r="G2714" s="139">
        <v>45114</v>
      </c>
      <c r="H2714">
        <f t="shared" si="127"/>
        <v>16</v>
      </c>
      <c r="I2714" t="s">
        <v>2446</v>
      </c>
      <c r="J2714" t="str">
        <f>VLOOKUP(I2714,'C701- Recalculate'!$D$27:$D$751,1,0)</f>
        <v>069MPI1231370002</v>
      </c>
      <c r="K2714">
        <v>0</v>
      </c>
      <c r="L2714">
        <v>52602740</v>
      </c>
      <c r="M2714" s="138">
        <f t="shared" si="128"/>
        <v>-52602740</v>
      </c>
      <c r="N2714" t="s">
        <v>178</v>
      </c>
      <c r="P2714" t="s">
        <v>3839</v>
      </c>
      <c r="R2714" t="s">
        <v>3808</v>
      </c>
    </row>
    <row r="2715" spans="1:18" hidden="1">
      <c r="A2715">
        <v>2714</v>
      </c>
      <c r="D2715">
        <v>701000002</v>
      </c>
      <c r="E2715" s="139">
        <v>45114</v>
      </c>
      <c r="F2715">
        <f t="shared" si="126"/>
        <v>7</v>
      </c>
      <c r="G2715" s="139">
        <v>45114</v>
      </c>
      <c r="H2715">
        <f t="shared" si="127"/>
        <v>16</v>
      </c>
      <c r="I2715" t="s">
        <v>2449</v>
      </c>
      <c r="J2715" t="str">
        <f>VLOOKUP(I2715,'C701- Recalculate'!$D$27:$D$751,1,0)</f>
        <v>069MPI1231390003</v>
      </c>
      <c r="K2715">
        <v>0</v>
      </c>
      <c r="L2715">
        <v>54246575</v>
      </c>
      <c r="M2715" s="138">
        <f t="shared" si="128"/>
        <v>-54246575</v>
      </c>
      <c r="N2715" t="s">
        <v>178</v>
      </c>
      <c r="P2715" t="s">
        <v>3839</v>
      </c>
      <c r="R2715" t="s">
        <v>3808</v>
      </c>
    </row>
    <row r="2716" spans="1:18" hidden="1">
      <c r="A2716">
        <v>2715</v>
      </c>
      <c r="D2716">
        <v>701000002</v>
      </c>
      <c r="E2716" s="139">
        <v>45114</v>
      </c>
      <c r="F2716">
        <f t="shared" si="126"/>
        <v>7</v>
      </c>
      <c r="G2716" s="139">
        <v>45114</v>
      </c>
      <c r="H2716">
        <f t="shared" si="127"/>
        <v>16</v>
      </c>
      <c r="I2716" t="s">
        <v>2452</v>
      </c>
      <c r="J2716" t="str">
        <f>VLOOKUP(I2716,'C701- Recalculate'!$D$27:$D$751,1,0)</f>
        <v>069MPI1231390004</v>
      </c>
      <c r="K2716">
        <v>0</v>
      </c>
      <c r="L2716">
        <v>17808219</v>
      </c>
      <c r="M2716" s="138">
        <f t="shared" si="128"/>
        <v>-17808219</v>
      </c>
      <c r="N2716" t="s">
        <v>178</v>
      </c>
      <c r="P2716" t="s">
        <v>3839</v>
      </c>
      <c r="R2716" t="s">
        <v>3808</v>
      </c>
    </row>
    <row r="2717" spans="1:18" hidden="1">
      <c r="A2717">
        <v>2716</v>
      </c>
      <c r="D2717">
        <v>701000002</v>
      </c>
      <c r="E2717" s="139">
        <v>45114</v>
      </c>
      <c r="F2717">
        <f t="shared" si="126"/>
        <v>7</v>
      </c>
      <c r="G2717" s="139">
        <v>45114</v>
      </c>
      <c r="H2717">
        <f t="shared" si="127"/>
        <v>16</v>
      </c>
      <c r="I2717" t="s">
        <v>2487</v>
      </c>
      <c r="J2717" t="str">
        <f>VLOOKUP(I2717,'C701- Recalculate'!$D$27:$D$751,1,0)</f>
        <v>069MPI1231770001</v>
      </c>
      <c r="K2717">
        <v>0</v>
      </c>
      <c r="L2717">
        <v>11506850</v>
      </c>
      <c r="M2717" s="138">
        <f t="shared" si="128"/>
        <v>-11506850</v>
      </c>
      <c r="N2717" t="s">
        <v>178</v>
      </c>
      <c r="P2717" t="s">
        <v>3839</v>
      </c>
      <c r="R2717" t="s">
        <v>3808</v>
      </c>
    </row>
    <row r="2718" spans="1:18" hidden="1">
      <c r="A2718">
        <v>2717</v>
      </c>
      <c r="D2718">
        <v>701000002</v>
      </c>
      <c r="E2718" s="139">
        <v>45114</v>
      </c>
      <c r="F2718">
        <f t="shared" si="126"/>
        <v>7</v>
      </c>
      <c r="G2718" s="139">
        <v>45114</v>
      </c>
      <c r="H2718">
        <f t="shared" si="127"/>
        <v>16</v>
      </c>
      <c r="I2718" t="s">
        <v>2481</v>
      </c>
      <c r="J2718" t="str">
        <f>VLOOKUP(I2718,'C701- Recalculate'!$D$27:$D$751,1,0)</f>
        <v>069MPI1231770002</v>
      </c>
      <c r="K2718">
        <v>0</v>
      </c>
      <c r="L2718">
        <v>8630137</v>
      </c>
      <c r="M2718" s="138">
        <f t="shared" si="128"/>
        <v>-8630137</v>
      </c>
      <c r="N2718" t="s">
        <v>178</v>
      </c>
      <c r="P2718" t="s">
        <v>3839</v>
      </c>
      <c r="R2718" t="s">
        <v>3808</v>
      </c>
    </row>
    <row r="2719" spans="1:18" hidden="1">
      <c r="A2719">
        <v>2718</v>
      </c>
      <c r="D2719">
        <v>701000002</v>
      </c>
      <c r="E2719" s="139">
        <v>45124</v>
      </c>
      <c r="F2719">
        <f t="shared" si="126"/>
        <v>7</v>
      </c>
      <c r="G2719" s="139">
        <v>45124</v>
      </c>
      <c r="H2719">
        <f t="shared" si="127"/>
        <v>16</v>
      </c>
      <c r="I2719" t="s">
        <v>2408</v>
      </c>
      <c r="J2719" t="str">
        <f>VLOOKUP(I2719,'C701- Recalculate'!$D$27:$D$751,1,0)</f>
        <v>069MPI1231100001</v>
      </c>
      <c r="K2719">
        <v>0</v>
      </c>
      <c r="L2719">
        <v>141095890</v>
      </c>
      <c r="M2719" s="138">
        <f t="shared" si="128"/>
        <v>-141095890</v>
      </c>
      <c r="N2719" t="s">
        <v>178</v>
      </c>
      <c r="P2719" t="s">
        <v>3839</v>
      </c>
      <c r="R2719" t="s">
        <v>3808</v>
      </c>
    </row>
    <row r="2720" spans="1:18" hidden="1">
      <c r="A2720">
        <v>2719</v>
      </c>
      <c r="D2720">
        <v>701000002</v>
      </c>
      <c r="E2720" s="139">
        <v>45124</v>
      </c>
      <c r="F2720">
        <f t="shared" si="126"/>
        <v>7</v>
      </c>
      <c r="G2720" s="139">
        <v>45124</v>
      </c>
      <c r="H2720">
        <f t="shared" si="127"/>
        <v>16</v>
      </c>
      <c r="I2720" t="s">
        <v>2404</v>
      </c>
      <c r="J2720" t="str">
        <f>VLOOKUP(I2720,'C701- Recalculate'!$D$27:$D$751,1,0)</f>
        <v>069MPI1231100002</v>
      </c>
      <c r="K2720">
        <v>0</v>
      </c>
      <c r="L2720">
        <v>138356165</v>
      </c>
      <c r="M2720" s="138">
        <f t="shared" si="128"/>
        <v>-138356165</v>
      </c>
      <c r="N2720" t="s">
        <v>178</v>
      </c>
      <c r="P2720" t="s">
        <v>3839</v>
      </c>
      <c r="R2720" t="s">
        <v>3808</v>
      </c>
    </row>
    <row r="2721" spans="1:20" hidden="1">
      <c r="A2721">
        <v>2720</v>
      </c>
      <c r="D2721">
        <v>701000002</v>
      </c>
      <c r="E2721" s="139">
        <v>45114</v>
      </c>
      <c r="F2721">
        <f t="shared" si="126"/>
        <v>7</v>
      </c>
      <c r="G2721" s="139">
        <v>45114</v>
      </c>
      <c r="H2721">
        <f t="shared" si="127"/>
        <v>16</v>
      </c>
      <c r="I2721" t="s">
        <v>2484</v>
      </c>
      <c r="J2721" t="str">
        <f>VLOOKUP(I2721,'C701- Recalculate'!$D$27:$D$751,1,0)</f>
        <v>069MPI1231770003</v>
      </c>
      <c r="K2721">
        <v>0</v>
      </c>
      <c r="L2721">
        <v>8219178</v>
      </c>
      <c r="M2721" s="138">
        <f t="shared" si="128"/>
        <v>-8219178</v>
      </c>
      <c r="N2721" t="s">
        <v>178</v>
      </c>
      <c r="P2721" t="s">
        <v>3839</v>
      </c>
      <c r="R2721" t="s">
        <v>3808</v>
      </c>
    </row>
    <row r="2722" spans="1:20" hidden="1">
      <c r="A2722">
        <v>2721</v>
      </c>
      <c r="D2722">
        <v>701000002</v>
      </c>
      <c r="E2722" s="139">
        <v>45114</v>
      </c>
      <c r="F2722">
        <f t="shared" si="126"/>
        <v>7</v>
      </c>
      <c r="G2722" s="139">
        <v>45114</v>
      </c>
      <c r="H2722">
        <f t="shared" si="127"/>
        <v>16</v>
      </c>
      <c r="I2722" t="s">
        <v>2494</v>
      </c>
      <c r="J2722" t="str">
        <f>VLOOKUP(I2722,'C701- Recalculate'!$D$27:$D$751,1,0)</f>
        <v>069MPI1231780001</v>
      </c>
      <c r="K2722">
        <v>0</v>
      </c>
      <c r="L2722">
        <v>5479452</v>
      </c>
      <c r="M2722" s="138">
        <f t="shared" si="128"/>
        <v>-5479452</v>
      </c>
      <c r="N2722" t="s">
        <v>178</v>
      </c>
      <c r="P2722" t="s">
        <v>3839</v>
      </c>
      <c r="R2722" t="s">
        <v>3808</v>
      </c>
    </row>
    <row r="2723" spans="1:20" hidden="1">
      <c r="A2723">
        <v>2722</v>
      </c>
      <c r="D2723">
        <v>701000002</v>
      </c>
      <c r="E2723" s="139">
        <v>45114</v>
      </c>
      <c r="F2723">
        <f t="shared" si="126"/>
        <v>7</v>
      </c>
      <c r="G2723" s="139">
        <v>45114</v>
      </c>
      <c r="H2723">
        <f t="shared" si="127"/>
        <v>16</v>
      </c>
      <c r="I2723" t="s">
        <v>2490</v>
      </c>
      <c r="J2723" t="str">
        <f>VLOOKUP(I2723,'C701- Recalculate'!$D$27:$D$751,1,0)</f>
        <v>069MPI1231780002</v>
      </c>
      <c r="K2723">
        <v>0</v>
      </c>
      <c r="L2723">
        <v>11506849</v>
      </c>
      <c r="M2723" s="138">
        <f t="shared" si="128"/>
        <v>-11506849</v>
      </c>
      <c r="N2723" t="s">
        <v>178</v>
      </c>
      <c r="P2723" t="s">
        <v>3839</v>
      </c>
      <c r="R2723" t="s">
        <v>3808</v>
      </c>
    </row>
    <row r="2724" spans="1:20" hidden="1">
      <c r="A2724">
        <v>2723</v>
      </c>
      <c r="D2724">
        <v>701000002</v>
      </c>
      <c r="E2724" s="139">
        <v>45114</v>
      </c>
      <c r="F2724">
        <f t="shared" si="126"/>
        <v>7</v>
      </c>
      <c r="G2724" s="139">
        <v>45114</v>
      </c>
      <c r="H2724">
        <f t="shared" si="127"/>
        <v>16</v>
      </c>
      <c r="I2724" t="s">
        <v>2497</v>
      </c>
      <c r="J2724" t="str">
        <f>VLOOKUP(I2724,'C701- Recalculate'!$D$27:$D$751,1,0)</f>
        <v>069MPI1231780003</v>
      </c>
      <c r="K2724">
        <v>0</v>
      </c>
      <c r="L2724">
        <v>11506849</v>
      </c>
      <c r="M2724" s="138">
        <f t="shared" si="128"/>
        <v>-11506849</v>
      </c>
      <c r="N2724" t="s">
        <v>178</v>
      </c>
      <c r="P2724" t="s">
        <v>3839</v>
      </c>
      <c r="R2724" t="s">
        <v>3808</v>
      </c>
    </row>
    <row r="2725" spans="1:20" hidden="1">
      <c r="A2725">
        <v>2724</v>
      </c>
      <c r="D2725">
        <v>701000002</v>
      </c>
      <c r="E2725" s="139">
        <v>45114</v>
      </c>
      <c r="F2725">
        <f t="shared" si="126"/>
        <v>7</v>
      </c>
      <c r="G2725" s="139">
        <v>45114</v>
      </c>
      <c r="H2725">
        <f t="shared" si="127"/>
        <v>16</v>
      </c>
      <c r="I2725" t="s">
        <v>2517</v>
      </c>
      <c r="J2725" t="str">
        <f>VLOOKUP(I2725,'C701- Recalculate'!$D$27:$D$751,1,0)</f>
        <v>069MPI1231810007</v>
      </c>
      <c r="K2725">
        <v>0</v>
      </c>
      <c r="L2725">
        <v>16438356</v>
      </c>
      <c r="M2725" s="138">
        <f t="shared" si="128"/>
        <v>-16438356</v>
      </c>
      <c r="N2725" t="s">
        <v>178</v>
      </c>
      <c r="P2725" t="s">
        <v>3839</v>
      </c>
      <c r="R2725" t="s">
        <v>3808</v>
      </c>
    </row>
    <row r="2726" spans="1:20" hidden="1">
      <c r="A2726">
        <v>2725</v>
      </c>
      <c r="D2726">
        <v>701000001</v>
      </c>
      <c r="E2726" s="139">
        <v>45117</v>
      </c>
      <c r="F2726">
        <f t="shared" si="126"/>
        <v>7</v>
      </c>
      <c r="G2726" s="139">
        <v>45117</v>
      </c>
      <c r="H2726">
        <f t="shared" si="127"/>
        <v>16</v>
      </c>
      <c r="I2726" t="s">
        <v>3997</v>
      </c>
      <c r="J2726" t="e">
        <f>VLOOKUP(I2726,'C701- Recalculate'!$D$27:$D$751,1,0)</f>
        <v>#N/A</v>
      </c>
      <c r="K2726">
        <v>0</v>
      </c>
      <c r="L2726">
        <v>203603</v>
      </c>
      <c r="M2726" s="138">
        <f t="shared" si="128"/>
        <v>-203603</v>
      </c>
      <c r="N2726" t="s">
        <v>178</v>
      </c>
      <c r="P2726" t="s">
        <v>3819</v>
      </c>
      <c r="R2726" t="s">
        <v>3998</v>
      </c>
      <c r="T2726" t="s">
        <v>1462</v>
      </c>
    </row>
    <row r="2727" spans="1:20" hidden="1">
      <c r="A2727">
        <v>2726</v>
      </c>
      <c r="D2727">
        <v>701000002</v>
      </c>
      <c r="E2727" s="139">
        <v>45117</v>
      </c>
      <c r="F2727">
        <f t="shared" si="126"/>
        <v>7</v>
      </c>
      <c r="G2727" s="139">
        <v>45117</v>
      </c>
      <c r="H2727">
        <f t="shared" si="127"/>
        <v>16</v>
      </c>
      <c r="I2727" t="s">
        <v>2390</v>
      </c>
      <c r="J2727" t="str">
        <f>VLOOKUP(I2727,'C701- Recalculate'!$D$27:$D$751,1,0)</f>
        <v>069MPI1231080001</v>
      </c>
      <c r="K2727">
        <v>0</v>
      </c>
      <c r="L2727">
        <v>49424658</v>
      </c>
      <c r="M2727" s="138">
        <f t="shared" si="128"/>
        <v>-49424658</v>
      </c>
      <c r="N2727" t="s">
        <v>178</v>
      </c>
      <c r="P2727" t="s">
        <v>3839</v>
      </c>
      <c r="R2727" t="s">
        <v>3808</v>
      </c>
    </row>
    <row r="2728" spans="1:20" hidden="1">
      <c r="A2728">
        <v>2727</v>
      </c>
      <c r="D2728">
        <v>701000002</v>
      </c>
      <c r="E2728" s="139">
        <v>45117</v>
      </c>
      <c r="F2728">
        <f t="shared" si="126"/>
        <v>7</v>
      </c>
      <c r="G2728" s="139">
        <v>45117</v>
      </c>
      <c r="H2728">
        <f t="shared" si="127"/>
        <v>16</v>
      </c>
      <c r="I2728" t="s">
        <v>2390</v>
      </c>
      <c r="J2728" t="str">
        <f>VLOOKUP(I2728,'C701- Recalculate'!$D$27:$D$751,1,0)</f>
        <v>069MPI1231080001</v>
      </c>
      <c r="K2728">
        <v>0</v>
      </c>
      <c r="L2728">
        <v>98849315</v>
      </c>
      <c r="M2728" s="138">
        <f t="shared" si="128"/>
        <v>-98849315</v>
      </c>
      <c r="N2728" t="s">
        <v>178</v>
      </c>
      <c r="P2728" t="s">
        <v>3839</v>
      </c>
      <c r="R2728" t="s">
        <v>3808</v>
      </c>
    </row>
    <row r="2729" spans="1:20" hidden="1">
      <c r="A2729">
        <v>2728</v>
      </c>
      <c r="D2729">
        <v>701000002</v>
      </c>
      <c r="E2729" s="139">
        <v>45117</v>
      </c>
      <c r="F2729">
        <f t="shared" si="126"/>
        <v>7</v>
      </c>
      <c r="G2729" s="139">
        <v>45117</v>
      </c>
      <c r="H2729">
        <f t="shared" si="127"/>
        <v>16</v>
      </c>
      <c r="I2729" t="s">
        <v>2393</v>
      </c>
      <c r="J2729" t="str">
        <f>VLOOKUP(I2729,'C701- Recalculate'!$D$27:$D$751,1,0)</f>
        <v>069MPI1231080002</v>
      </c>
      <c r="K2729">
        <v>0</v>
      </c>
      <c r="L2729">
        <v>62904109</v>
      </c>
      <c r="M2729" s="138">
        <f t="shared" si="128"/>
        <v>-62904109</v>
      </c>
      <c r="N2729" t="s">
        <v>178</v>
      </c>
      <c r="P2729" t="s">
        <v>3839</v>
      </c>
      <c r="R2729" t="s">
        <v>3808</v>
      </c>
    </row>
    <row r="2730" spans="1:20" hidden="1">
      <c r="A2730">
        <v>2729</v>
      </c>
      <c r="D2730">
        <v>701000002</v>
      </c>
      <c r="E2730" s="139">
        <v>45117</v>
      </c>
      <c r="F2730">
        <f t="shared" si="126"/>
        <v>7</v>
      </c>
      <c r="G2730" s="139">
        <v>45117</v>
      </c>
      <c r="H2730">
        <f t="shared" si="127"/>
        <v>16</v>
      </c>
      <c r="I2730" t="s">
        <v>2393</v>
      </c>
      <c r="J2730" t="str">
        <f>VLOOKUP(I2730,'C701- Recalculate'!$D$27:$D$751,1,0)</f>
        <v>069MPI1231080002</v>
      </c>
      <c r="K2730">
        <v>0</v>
      </c>
      <c r="L2730">
        <v>125808219</v>
      </c>
      <c r="M2730" s="138">
        <f t="shared" si="128"/>
        <v>-125808219</v>
      </c>
      <c r="N2730" t="s">
        <v>178</v>
      </c>
      <c r="P2730" t="s">
        <v>3839</v>
      </c>
      <c r="R2730" t="s">
        <v>3808</v>
      </c>
    </row>
    <row r="2731" spans="1:20" hidden="1">
      <c r="A2731">
        <v>2730</v>
      </c>
      <c r="D2731">
        <v>701000002</v>
      </c>
      <c r="E2731" s="139">
        <v>45117</v>
      </c>
      <c r="F2731">
        <f t="shared" si="126"/>
        <v>7</v>
      </c>
      <c r="G2731" s="139">
        <v>45117</v>
      </c>
      <c r="H2731">
        <f t="shared" si="127"/>
        <v>16</v>
      </c>
      <c r="I2731" t="s">
        <v>2385</v>
      </c>
      <c r="J2731" t="str">
        <f>VLOOKUP(I2731,'C701- Recalculate'!$D$27:$D$751,1,0)</f>
        <v>069MPI1231080003</v>
      </c>
      <c r="K2731">
        <v>0</v>
      </c>
      <c r="L2731">
        <v>112328768</v>
      </c>
      <c r="M2731" s="138">
        <f t="shared" si="128"/>
        <v>-112328768</v>
      </c>
      <c r="N2731" t="s">
        <v>178</v>
      </c>
      <c r="P2731" t="s">
        <v>3839</v>
      </c>
      <c r="R2731" t="s">
        <v>3808</v>
      </c>
    </row>
    <row r="2732" spans="1:20" hidden="1">
      <c r="A2732">
        <v>2731</v>
      </c>
      <c r="D2732">
        <v>701000002</v>
      </c>
      <c r="E2732" s="139">
        <v>45117</v>
      </c>
      <c r="F2732">
        <f t="shared" si="126"/>
        <v>7</v>
      </c>
      <c r="G2732" s="139">
        <v>45117</v>
      </c>
      <c r="H2732">
        <f t="shared" si="127"/>
        <v>16</v>
      </c>
      <c r="I2732" t="s">
        <v>2385</v>
      </c>
      <c r="J2732" t="str">
        <f>VLOOKUP(I2732,'C701- Recalculate'!$D$27:$D$751,1,0)</f>
        <v>069MPI1231080003</v>
      </c>
      <c r="K2732">
        <v>0</v>
      </c>
      <c r="L2732">
        <v>56164383</v>
      </c>
      <c r="M2732" s="138">
        <f t="shared" si="128"/>
        <v>-56164383</v>
      </c>
      <c r="N2732" t="s">
        <v>178</v>
      </c>
      <c r="P2732" t="s">
        <v>3839</v>
      </c>
      <c r="R2732" t="s">
        <v>3808</v>
      </c>
    </row>
    <row r="2733" spans="1:20" hidden="1">
      <c r="A2733">
        <v>2732</v>
      </c>
      <c r="D2733">
        <v>701000002</v>
      </c>
      <c r="E2733" s="139">
        <v>45117</v>
      </c>
      <c r="F2733">
        <f t="shared" si="126"/>
        <v>7</v>
      </c>
      <c r="G2733" s="139">
        <v>45117</v>
      </c>
      <c r="H2733">
        <f t="shared" si="127"/>
        <v>16</v>
      </c>
      <c r="I2733" t="s">
        <v>2396</v>
      </c>
      <c r="J2733" t="str">
        <f>VLOOKUP(I2733,'C701- Recalculate'!$D$27:$D$751,1,0)</f>
        <v>069MPI1231080004</v>
      </c>
      <c r="K2733">
        <v>0</v>
      </c>
      <c r="L2733">
        <v>110958905</v>
      </c>
      <c r="M2733" s="138">
        <f t="shared" si="128"/>
        <v>-110958905</v>
      </c>
      <c r="N2733" t="s">
        <v>178</v>
      </c>
      <c r="P2733" t="s">
        <v>3839</v>
      </c>
      <c r="R2733" t="s">
        <v>3808</v>
      </c>
    </row>
    <row r="2734" spans="1:20" hidden="1">
      <c r="A2734">
        <v>2733</v>
      </c>
      <c r="D2734">
        <v>701000002</v>
      </c>
      <c r="E2734" s="139">
        <v>45117</v>
      </c>
      <c r="F2734">
        <f t="shared" si="126"/>
        <v>7</v>
      </c>
      <c r="G2734" s="139">
        <v>45117</v>
      </c>
      <c r="H2734">
        <f t="shared" si="127"/>
        <v>16</v>
      </c>
      <c r="I2734" t="s">
        <v>2396</v>
      </c>
      <c r="J2734" t="str">
        <f>VLOOKUP(I2734,'C701- Recalculate'!$D$27:$D$751,1,0)</f>
        <v>069MPI1231080004</v>
      </c>
      <c r="K2734">
        <v>0</v>
      </c>
      <c r="L2734">
        <v>55479452</v>
      </c>
      <c r="M2734" s="138">
        <f t="shared" si="128"/>
        <v>-55479452</v>
      </c>
      <c r="N2734" t="s">
        <v>178</v>
      </c>
      <c r="P2734" t="s">
        <v>3839</v>
      </c>
      <c r="R2734" t="s">
        <v>3808</v>
      </c>
    </row>
    <row r="2735" spans="1:20" hidden="1">
      <c r="A2735">
        <v>2734</v>
      </c>
      <c r="D2735">
        <v>701000002</v>
      </c>
      <c r="E2735" s="139">
        <v>45117</v>
      </c>
      <c r="F2735">
        <f t="shared" si="126"/>
        <v>7</v>
      </c>
      <c r="G2735" s="139">
        <v>45117</v>
      </c>
      <c r="H2735">
        <f t="shared" si="127"/>
        <v>16</v>
      </c>
      <c r="I2735" t="s">
        <v>2408</v>
      </c>
      <c r="J2735" t="str">
        <f>VLOOKUP(I2735,'C701- Recalculate'!$D$27:$D$751,1,0)</f>
        <v>069MPI1231100001</v>
      </c>
      <c r="K2735">
        <v>0</v>
      </c>
      <c r="L2735">
        <v>70547945</v>
      </c>
      <c r="M2735" s="138">
        <f t="shared" si="128"/>
        <v>-70547945</v>
      </c>
      <c r="N2735" t="s">
        <v>178</v>
      </c>
      <c r="P2735" t="s">
        <v>3839</v>
      </c>
      <c r="R2735" t="s">
        <v>3808</v>
      </c>
    </row>
    <row r="2736" spans="1:20" hidden="1">
      <c r="A2736">
        <v>2735</v>
      </c>
      <c r="D2736">
        <v>701000002</v>
      </c>
      <c r="E2736" s="139">
        <v>45117</v>
      </c>
      <c r="F2736">
        <f t="shared" si="126"/>
        <v>7</v>
      </c>
      <c r="G2736" s="139">
        <v>45117</v>
      </c>
      <c r="H2736">
        <f t="shared" si="127"/>
        <v>16</v>
      </c>
      <c r="I2736" t="s">
        <v>2408</v>
      </c>
      <c r="J2736" t="str">
        <f>VLOOKUP(I2736,'C701- Recalculate'!$D$27:$D$751,1,0)</f>
        <v>069MPI1231100001</v>
      </c>
      <c r="K2736">
        <v>0</v>
      </c>
      <c r="L2736">
        <v>141095891</v>
      </c>
      <c r="M2736" s="138">
        <f t="shared" si="128"/>
        <v>-141095891</v>
      </c>
      <c r="N2736" t="s">
        <v>178</v>
      </c>
      <c r="P2736" t="s">
        <v>3839</v>
      </c>
      <c r="R2736" t="s">
        <v>3808</v>
      </c>
    </row>
    <row r="2737" spans="1:18" hidden="1">
      <c r="A2737">
        <v>2736</v>
      </c>
      <c r="D2737">
        <v>701000002</v>
      </c>
      <c r="E2737" s="139">
        <v>45117</v>
      </c>
      <c r="F2737">
        <f t="shared" si="126"/>
        <v>7</v>
      </c>
      <c r="G2737" s="139">
        <v>45117</v>
      </c>
      <c r="H2737">
        <f t="shared" si="127"/>
        <v>16</v>
      </c>
      <c r="I2737" t="s">
        <v>2404</v>
      </c>
      <c r="J2737" t="str">
        <f>VLOOKUP(I2737,'C701- Recalculate'!$D$27:$D$751,1,0)</f>
        <v>069MPI1231100002</v>
      </c>
      <c r="K2737">
        <v>0</v>
      </c>
      <c r="L2737">
        <v>138356165</v>
      </c>
      <c r="M2737" s="138">
        <f t="shared" si="128"/>
        <v>-138356165</v>
      </c>
      <c r="N2737" t="s">
        <v>178</v>
      </c>
      <c r="P2737" t="s">
        <v>3839</v>
      </c>
      <c r="R2737" t="s">
        <v>3808</v>
      </c>
    </row>
    <row r="2738" spans="1:18" hidden="1">
      <c r="A2738">
        <v>2737</v>
      </c>
      <c r="D2738">
        <v>701000002</v>
      </c>
      <c r="E2738" s="139">
        <v>45117</v>
      </c>
      <c r="F2738">
        <f t="shared" si="126"/>
        <v>7</v>
      </c>
      <c r="G2738" s="139">
        <v>45117</v>
      </c>
      <c r="H2738">
        <f t="shared" si="127"/>
        <v>16</v>
      </c>
      <c r="I2738" t="s">
        <v>2404</v>
      </c>
      <c r="J2738" t="str">
        <f>VLOOKUP(I2738,'C701- Recalculate'!$D$27:$D$751,1,0)</f>
        <v>069MPI1231100002</v>
      </c>
      <c r="K2738">
        <v>0</v>
      </c>
      <c r="L2738">
        <v>69178082</v>
      </c>
      <c r="M2738" s="138">
        <f t="shared" si="128"/>
        <v>-69178082</v>
      </c>
      <c r="N2738" t="s">
        <v>178</v>
      </c>
      <c r="P2738" t="s">
        <v>3839</v>
      </c>
      <c r="R2738" t="s">
        <v>3808</v>
      </c>
    </row>
    <row r="2739" spans="1:18" hidden="1">
      <c r="A2739">
        <v>2738</v>
      </c>
      <c r="D2739">
        <v>701000002</v>
      </c>
      <c r="E2739" s="139">
        <v>45117</v>
      </c>
      <c r="F2739">
        <f t="shared" si="126"/>
        <v>7</v>
      </c>
      <c r="G2739" s="139">
        <v>45117</v>
      </c>
      <c r="H2739">
        <f t="shared" si="127"/>
        <v>16</v>
      </c>
      <c r="I2739" t="s">
        <v>2416</v>
      </c>
      <c r="J2739" t="str">
        <f>VLOOKUP(I2739,'C701- Recalculate'!$D$27:$D$751,1,0)</f>
        <v>069MPI1231140001</v>
      </c>
      <c r="K2739">
        <v>0</v>
      </c>
      <c r="L2739">
        <v>56438356</v>
      </c>
      <c r="M2739" s="138">
        <f t="shared" si="128"/>
        <v>-56438356</v>
      </c>
      <c r="N2739" t="s">
        <v>178</v>
      </c>
      <c r="P2739" t="s">
        <v>3839</v>
      </c>
      <c r="R2739" t="s">
        <v>3808</v>
      </c>
    </row>
    <row r="2740" spans="1:18" hidden="1">
      <c r="A2740">
        <v>2739</v>
      </c>
      <c r="D2740">
        <v>701000002</v>
      </c>
      <c r="E2740" s="139">
        <v>45117</v>
      </c>
      <c r="F2740">
        <f t="shared" si="126"/>
        <v>7</v>
      </c>
      <c r="G2740" s="139">
        <v>45117</v>
      </c>
      <c r="H2740">
        <f t="shared" si="127"/>
        <v>16</v>
      </c>
      <c r="I2740" t="s">
        <v>2416</v>
      </c>
      <c r="J2740" t="str">
        <f>VLOOKUP(I2740,'C701- Recalculate'!$D$27:$D$751,1,0)</f>
        <v>069MPI1231140001</v>
      </c>
      <c r="K2740">
        <v>0</v>
      </c>
      <c r="L2740">
        <v>112876713</v>
      </c>
      <c r="M2740" s="138">
        <f t="shared" si="128"/>
        <v>-112876713</v>
      </c>
      <c r="N2740" t="s">
        <v>178</v>
      </c>
      <c r="P2740" t="s">
        <v>3839</v>
      </c>
      <c r="R2740" t="s">
        <v>3808</v>
      </c>
    </row>
    <row r="2741" spans="1:18" hidden="1">
      <c r="A2741">
        <v>2740</v>
      </c>
      <c r="D2741">
        <v>701000002</v>
      </c>
      <c r="E2741" s="139">
        <v>45117</v>
      </c>
      <c r="F2741">
        <f t="shared" si="126"/>
        <v>7</v>
      </c>
      <c r="G2741" s="139">
        <v>45117</v>
      </c>
      <c r="H2741">
        <f t="shared" si="127"/>
        <v>16</v>
      </c>
      <c r="I2741" t="s">
        <v>2423</v>
      </c>
      <c r="J2741" t="str">
        <f>VLOOKUP(I2741,'C701- Recalculate'!$D$27:$D$751,1,0)</f>
        <v>069MPI1231310001</v>
      </c>
      <c r="K2741">
        <v>0</v>
      </c>
      <c r="L2741">
        <v>44520548</v>
      </c>
      <c r="M2741" s="138">
        <f t="shared" si="128"/>
        <v>-44520548</v>
      </c>
      <c r="N2741" t="s">
        <v>178</v>
      </c>
      <c r="P2741" t="s">
        <v>3839</v>
      </c>
      <c r="R2741" t="s">
        <v>3808</v>
      </c>
    </row>
    <row r="2742" spans="1:18" hidden="1">
      <c r="A2742">
        <v>2741</v>
      </c>
      <c r="D2742">
        <v>701000002</v>
      </c>
      <c r="E2742" s="139">
        <v>45117</v>
      </c>
      <c r="F2742">
        <f t="shared" si="126"/>
        <v>7</v>
      </c>
      <c r="G2742" s="139">
        <v>45117</v>
      </c>
      <c r="H2742">
        <f t="shared" si="127"/>
        <v>16</v>
      </c>
      <c r="I2742" t="s">
        <v>2423</v>
      </c>
      <c r="J2742" t="str">
        <f>VLOOKUP(I2742,'C701- Recalculate'!$D$27:$D$751,1,0)</f>
        <v>069MPI1231310001</v>
      </c>
      <c r="K2742">
        <v>0</v>
      </c>
      <c r="L2742">
        <v>89041096</v>
      </c>
      <c r="M2742" s="138">
        <f t="shared" si="128"/>
        <v>-89041096</v>
      </c>
      <c r="N2742" t="s">
        <v>178</v>
      </c>
      <c r="P2742" t="s">
        <v>3839</v>
      </c>
      <c r="R2742" t="s">
        <v>3808</v>
      </c>
    </row>
    <row r="2743" spans="1:18" hidden="1">
      <c r="A2743">
        <v>2742</v>
      </c>
      <c r="D2743">
        <v>701000002</v>
      </c>
      <c r="E2743" s="139">
        <v>45117</v>
      </c>
      <c r="F2743">
        <f t="shared" si="126"/>
        <v>7</v>
      </c>
      <c r="G2743" s="139">
        <v>45117</v>
      </c>
      <c r="H2743">
        <f t="shared" si="127"/>
        <v>16</v>
      </c>
      <c r="I2743" t="s">
        <v>2426</v>
      </c>
      <c r="J2743" t="str">
        <f>VLOOKUP(I2743,'C701- Recalculate'!$D$27:$D$751,1,0)</f>
        <v>069MPI1231310002</v>
      </c>
      <c r="K2743">
        <v>0</v>
      </c>
      <c r="L2743">
        <v>44520548</v>
      </c>
      <c r="M2743" s="138">
        <f t="shared" si="128"/>
        <v>-44520548</v>
      </c>
      <c r="N2743" t="s">
        <v>178</v>
      </c>
      <c r="P2743" t="s">
        <v>3839</v>
      </c>
      <c r="R2743" t="s">
        <v>3808</v>
      </c>
    </row>
    <row r="2744" spans="1:18" hidden="1">
      <c r="A2744">
        <v>2743</v>
      </c>
      <c r="D2744">
        <v>701000002</v>
      </c>
      <c r="E2744" s="139">
        <v>45117</v>
      </c>
      <c r="F2744">
        <f t="shared" si="126"/>
        <v>7</v>
      </c>
      <c r="G2744" s="139">
        <v>45117</v>
      </c>
      <c r="H2744">
        <f t="shared" si="127"/>
        <v>16</v>
      </c>
      <c r="I2744" t="s">
        <v>2426</v>
      </c>
      <c r="J2744" t="str">
        <f>VLOOKUP(I2744,'C701- Recalculate'!$D$27:$D$751,1,0)</f>
        <v>069MPI1231310002</v>
      </c>
      <c r="K2744">
        <v>0</v>
      </c>
      <c r="L2744">
        <v>89041096</v>
      </c>
      <c r="M2744" s="138">
        <f t="shared" si="128"/>
        <v>-89041096</v>
      </c>
      <c r="N2744" t="s">
        <v>178</v>
      </c>
      <c r="P2744" t="s">
        <v>3839</v>
      </c>
      <c r="R2744" t="s">
        <v>3808</v>
      </c>
    </row>
    <row r="2745" spans="1:18" hidden="1">
      <c r="A2745">
        <v>2744</v>
      </c>
      <c r="D2745">
        <v>701000002</v>
      </c>
      <c r="E2745" s="139">
        <v>45117</v>
      </c>
      <c r="F2745">
        <f t="shared" si="126"/>
        <v>7</v>
      </c>
      <c r="G2745" s="139">
        <v>45117</v>
      </c>
      <c r="H2745">
        <f t="shared" si="127"/>
        <v>16</v>
      </c>
      <c r="I2745" t="s">
        <v>2443</v>
      </c>
      <c r="J2745" t="str">
        <f>VLOOKUP(I2745,'C701- Recalculate'!$D$27:$D$751,1,0)</f>
        <v>069MPI1231370001</v>
      </c>
      <c r="K2745">
        <v>0</v>
      </c>
      <c r="L2745">
        <v>35068493</v>
      </c>
      <c r="M2745" s="138">
        <f t="shared" si="128"/>
        <v>-35068493</v>
      </c>
      <c r="N2745" t="s">
        <v>178</v>
      </c>
      <c r="P2745" t="s">
        <v>3839</v>
      </c>
      <c r="R2745" t="s">
        <v>3808</v>
      </c>
    </row>
    <row r="2746" spans="1:18" hidden="1">
      <c r="A2746">
        <v>2745</v>
      </c>
      <c r="D2746">
        <v>701000002</v>
      </c>
      <c r="E2746" s="139">
        <v>45117</v>
      </c>
      <c r="F2746">
        <f t="shared" si="126"/>
        <v>7</v>
      </c>
      <c r="G2746" s="139">
        <v>45117</v>
      </c>
      <c r="H2746">
        <f t="shared" si="127"/>
        <v>16</v>
      </c>
      <c r="I2746" t="s">
        <v>2443</v>
      </c>
      <c r="J2746" t="str">
        <f>VLOOKUP(I2746,'C701- Recalculate'!$D$27:$D$751,1,0)</f>
        <v>069MPI1231370001</v>
      </c>
      <c r="K2746">
        <v>0</v>
      </c>
      <c r="L2746">
        <v>70136986</v>
      </c>
      <c r="M2746" s="138">
        <f t="shared" si="128"/>
        <v>-70136986</v>
      </c>
      <c r="N2746" t="s">
        <v>178</v>
      </c>
      <c r="P2746" t="s">
        <v>3839</v>
      </c>
      <c r="R2746" t="s">
        <v>3808</v>
      </c>
    </row>
    <row r="2747" spans="1:18" hidden="1">
      <c r="A2747">
        <v>2746</v>
      </c>
      <c r="D2747">
        <v>701000002</v>
      </c>
      <c r="E2747" s="139">
        <v>45117</v>
      </c>
      <c r="F2747">
        <f t="shared" si="126"/>
        <v>7</v>
      </c>
      <c r="G2747" s="139">
        <v>45117</v>
      </c>
      <c r="H2747">
        <f t="shared" si="127"/>
        <v>16</v>
      </c>
      <c r="I2747" t="s">
        <v>2446</v>
      </c>
      <c r="J2747" t="str">
        <f>VLOOKUP(I2747,'C701- Recalculate'!$D$27:$D$751,1,0)</f>
        <v>069MPI1231370002</v>
      </c>
      <c r="K2747">
        <v>0</v>
      </c>
      <c r="L2747">
        <v>105205479</v>
      </c>
      <c r="M2747" s="138">
        <f t="shared" si="128"/>
        <v>-105205479</v>
      </c>
      <c r="N2747" t="s">
        <v>178</v>
      </c>
      <c r="P2747" t="s">
        <v>3839</v>
      </c>
      <c r="R2747" t="s">
        <v>3808</v>
      </c>
    </row>
    <row r="2748" spans="1:18" hidden="1">
      <c r="A2748">
        <v>2747</v>
      </c>
      <c r="D2748">
        <v>701000002</v>
      </c>
      <c r="E2748" s="139">
        <v>45117</v>
      </c>
      <c r="F2748">
        <f t="shared" si="126"/>
        <v>7</v>
      </c>
      <c r="G2748" s="139">
        <v>45117</v>
      </c>
      <c r="H2748">
        <f t="shared" si="127"/>
        <v>16</v>
      </c>
      <c r="I2748" t="s">
        <v>2446</v>
      </c>
      <c r="J2748" t="str">
        <f>VLOOKUP(I2748,'C701- Recalculate'!$D$27:$D$751,1,0)</f>
        <v>069MPI1231370002</v>
      </c>
      <c r="K2748">
        <v>0</v>
      </c>
      <c r="L2748">
        <v>52602740</v>
      </c>
      <c r="M2748" s="138">
        <f t="shared" si="128"/>
        <v>-52602740</v>
      </c>
      <c r="N2748" t="s">
        <v>178</v>
      </c>
      <c r="P2748" t="s">
        <v>3839</v>
      </c>
      <c r="R2748" t="s">
        <v>3808</v>
      </c>
    </row>
    <row r="2749" spans="1:18" hidden="1">
      <c r="A2749">
        <v>2748</v>
      </c>
      <c r="D2749">
        <v>701000002</v>
      </c>
      <c r="E2749" s="139">
        <v>45117</v>
      </c>
      <c r="F2749">
        <f t="shared" si="126"/>
        <v>7</v>
      </c>
      <c r="G2749" s="139">
        <v>45117</v>
      </c>
      <c r="H2749">
        <f t="shared" si="127"/>
        <v>16</v>
      </c>
      <c r="I2749" t="s">
        <v>2449</v>
      </c>
      <c r="J2749" t="str">
        <f>VLOOKUP(I2749,'C701- Recalculate'!$D$27:$D$751,1,0)</f>
        <v>069MPI1231390003</v>
      </c>
      <c r="K2749">
        <v>0</v>
      </c>
      <c r="L2749">
        <v>54246575</v>
      </c>
      <c r="M2749" s="138">
        <f t="shared" si="128"/>
        <v>-54246575</v>
      </c>
      <c r="N2749" t="s">
        <v>178</v>
      </c>
      <c r="P2749" t="s">
        <v>3839</v>
      </c>
      <c r="R2749" t="s">
        <v>3808</v>
      </c>
    </row>
    <row r="2750" spans="1:18" hidden="1">
      <c r="A2750">
        <v>2749</v>
      </c>
      <c r="D2750">
        <v>701000002</v>
      </c>
      <c r="E2750" s="139">
        <v>45117</v>
      </c>
      <c r="F2750">
        <f t="shared" si="126"/>
        <v>7</v>
      </c>
      <c r="G2750" s="139">
        <v>45117</v>
      </c>
      <c r="H2750">
        <f t="shared" si="127"/>
        <v>16</v>
      </c>
      <c r="I2750" t="s">
        <v>2449</v>
      </c>
      <c r="J2750" t="str">
        <f>VLOOKUP(I2750,'C701- Recalculate'!$D$27:$D$751,1,0)</f>
        <v>069MPI1231390003</v>
      </c>
      <c r="K2750">
        <v>0</v>
      </c>
      <c r="L2750">
        <v>108493151</v>
      </c>
      <c r="M2750" s="138">
        <f t="shared" si="128"/>
        <v>-108493151</v>
      </c>
      <c r="N2750" t="s">
        <v>178</v>
      </c>
      <c r="P2750" t="s">
        <v>3839</v>
      </c>
      <c r="R2750" t="s">
        <v>3808</v>
      </c>
    </row>
    <row r="2751" spans="1:18" hidden="1">
      <c r="A2751">
        <v>2750</v>
      </c>
      <c r="D2751">
        <v>701000002</v>
      </c>
      <c r="E2751" s="139">
        <v>45117</v>
      </c>
      <c r="F2751">
        <f t="shared" si="126"/>
        <v>7</v>
      </c>
      <c r="G2751" s="139">
        <v>45117</v>
      </c>
      <c r="H2751">
        <f t="shared" si="127"/>
        <v>16</v>
      </c>
      <c r="I2751" t="s">
        <v>2452</v>
      </c>
      <c r="J2751" t="str">
        <f>VLOOKUP(I2751,'C701- Recalculate'!$D$27:$D$751,1,0)</f>
        <v>069MPI1231390004</v>
      </c>
      <c r="K2751">
        <v>0</v>
      </c>
      <c r="L2751">
        <v>17808219</v>
      </c>
      <c r="M2751" s="138">
        <f t="shared" si="128"/>
        <v>-17808219</v>
      </c>
      <c r="N2751" t="s">
        <v>178</v>
      </c>
      <c r="P2751" t="s">
        <v>3839</v>
      </c>
      <c r="R2751" t="s">
        <v>3808</v>
      </c>
    </row>
    <row r="2752" spans="1:18" hidden="1">
      <c r="A2752">
        <v>2751</v>
      </c>
      <c r="D2752">
        <v>701000002</v>
      </c>
      <c r="E2752" s="139">
        <v>45117</v>
      </c>
      <c r="F2752">
        <f t="shared" si="126"/>
        <v>7</v>
      </c>
      <c r="G2752" s="139">
        <v>45117</v>
      </c>
      <c r="H2752">
        <f t="shared" si="127"/>
        <v>16</v>
      </c>
      <c r="I2752" t="s">
        <v>2452</v>
      </c>
      <c r="J2752" t="str">
        <f>VLOOKUP(I2752,'C701- Recalculate'!$D$27:$D$751,1,0)</f>
        <v>069MPI1231390004</v>
      </c>
      <c r="K2752">
        <v>0</v>
      </c>
      <c r="L2752">
        <v>35616438</v>
      </c>
      <c r="M2752" s="138">
        <f t="shared" si="128"/>
        <v>-35616438</v>
      </c>
      <c r="N2752" t="s">
        <v>178</v>
      </c>
      <c r="P2752" t="s">
        <v>3839</v>
      </c>
      <c r="R2752" t="s">
        <v>3808</v>
      </c>
    </row>
    <row r="2753" spans="1:18" hidden="1">
      <c r="A2753">
        <v>2752</v>
      </c>
      <c r="D2753">
        <v>701000002</v>
      </c>
      <c r="E2753" s="139">
        <v>45117</v>
      </c>
      <c r="F2753">
        <f t="shared" si="126"/>
        <v>7</v>
      </c>
      <c r="G2753" s="139">
        <v>45117</v>
      </c>
      <c r="H2753">
        <f t="shared" si="127"/>
        <v>16</v>
      </c>
      <c r="I2753" t="s">
        <v>2487</v>
      </c>
      <c r="J2753" t="str">
        <f>VLOOKUP(I2753,'C701- Recalculate'!$D$27:$D$751,1,0)</f>
        <v>069MPI1231770001</v>
      </c>
      <c r="K2753">
        <v>0</v>
      </c>
      <c r="L2753">
        <v>23013698</v>
      </c>
      <c r="M2753" s="138">
        <f t="shared" si="128"/>
        <v>-23013698</v>
      </c>
      <c r="N2753" t="s">
        <v>178</v>
      </c>
      <c r="P2753" t="s">
        <v>3839</v>
      </c>
      <c r="R2753" t="s">
        <v>3808</v>
      </c>
    </row>
    <row r="2754" spans="1:18" hidden="1">
      <c r="A2754">
        <v>2753</v>
      </c>
      <c r="D2754">
        <v>701000002</v>
      </c>
      <c r="E2754" s="139">
        <v>45117</v>
      </c>
      <c r="F2754">
        <f t="shared" si="126"/>
        <v>7</v>
      </c>
      <c r="G2754" s="139">
        <v>45117</v>
      </c>
      <c r="H2754">
        <f t="shared" si="127"/>
        <v>16</v>
      </c>
      <c r="I2754" t="s">
        <v>2481</v>
      </c>
      <c r="J2754" t="str">
        <f>VLOOKUP(I2754,'C701- Recalculate'!$D$27:$D$751,1,0)</f>
        <v>069MPI1231770002</v>
      </c>
      <c r="K2754">
        <v>0</v>
      </c>
      <c r="L2754">
        <v>17260274</v>
      </c>
      <c r="M2754" s="138">
        <f t="shared" si="128"/>
        <v>-17260274</v>
      </c>
      <c r="N2754" t="s">
        <v>178</v>
      </c>
      <c r="P2754" t="s">
        <v>3839</v>
      </c>
      <c r="R2754" t="s">
        <v>3808</v>
      </c>
    </row>
    <row r="2755" spans="1:18" hidden="1">
      <c r="A2755">
        <v>2754</v>
      </c>
      <c r="D2755">
        <v>701000002</v>
      </c>
      <c r="E2755" s="139">
        <v>45117</v>
      </c>
      <c r="F2755">
        <f t="shared" ref="F2755:F2818" si="129">MONTH(E2755)</f>
        <v>7</v>
      </c>
      <c r="G2755" s="139">
        <v>45117</v>
      </c>
      <c r="H2755">
        <f t="shared" ref="H2755:H2818" si="130">LEN(I2755)</f>
        <v>16</v>
      </c>
      <c r="I2755" t="s">
        <v>2484</v>
      </c>
      <c r="J2755" t="str">
        <f>VLOOKUP(I2755,'C701- Recalculate'!$D$27:$D$751,1,0)</f>
        <v>069MPI1231770003</v>
      </c>
      <c r="K2755">
        <v>0</v>
      </c>
      <c r="L2755">
        <v>16438356</v>
      </c>
      <c r="M2755" s="138">
        <f t="shared" ref="M2755:M2818" si="131">K2755-L2755</f>
        <v>-16438356</v>
      </c>
      <c r="N2755" t="s">
        <v>178</v>
      </c>
      <c r="P2755" t="s">
        <v>3839</v>
      </c>
      <c r="R2755" t="s">
        <v>3808</v>
      </c>
    </row>
    <row r="2756" spans="1:18" hidden="1">
      <c r="A2756">
        <v>2755</v>
      </c>
      <c r="D2756">
        <v>701000002</v>
      </c>
      <c r="E2756" s="139">
        <v>45117</v>
      </c>
      <c r="F2756">
        <f t="shared" si="129"/>
        <v>7</v>
      </c>
      <c r="G2756" s="139">
        <v>45117</v>
      </c>
      <c r="H2756">
        <f t="shared" si="130"/>
        <v>16</v>
      </c>
      <c r="I2756" t="s">
        <v>2494</v>
      </c>
      <c r="J2756" t="str">
        <f>VLOOKUP(I2756,'C701- Recalculate'!$D$27:$D$751,1,0)</f>
        <v>069MPI1231780001</v>
      </c>
      <c r="K2756">
        <v>0</v>
      </c>
      <c r="L2756">
        <v>10958904</v>
      </c>
      <c r="M2756" s="138">
        <f t="shared" si="131"/>
        <v>-10958904</v>
      </c>
      <c r="N2756" t="s">
        <v>178</v>
      </c>
      <c r="P2756" t="s">
        <v>3839</v>
      </c>
      <c r="R2756" t="s">
        <v>3808</v>
      </c>
    </row>
    <row r="2757" spans="1:18" hidden="1">
      <c r="A2757">
        <v>2756</v>
      </c>
      <c r="D2757">
        <v>701000002</v>
      </c>
      <c r="E2757" s="139">
        <v>45117</v>
      </c>
      <c r="F2757">
        <f t="shared" si="129"/>
        <v>7</v>
      </c>
      <c r="G2757" s="139">
        <v>45117</v>
      </c>
      <c r="H2757">
        <f t="shared" si="130"/>
        <v>16</v>
      </c>
      <c r="I2757" t="s">
        <v>2494</v>
      </c>
      <c r="J2757" t="str">
        <f>VLOOKUP(I2757,'C701- Recalculate'!$D$27:$D$751,1,0)</f>
        <v>069MPI1231780001</v>
      </c>
      <c r="K2757">
        <v>0</v>
      </c>
      <c r="L2757">
        <v>5479452</v>
      </c>
      <c r="M2757" s="138">
        <f t="shared" si="131"/>
        <v>-5479452</v>
      </c>
      <c r="N2757" t="s">
        <v>178</v>
      </c>
      <c r="P2757" t="s">
        <v>3839</v>
      </c>
      <c r="R2757" t="s">
        <v>3808</v>
      </c>
    </row>
    <row r="2758" spans="1:18" hidden="1">
      <c r="A2758">
        <v>2757</v>
      </c>
      <c r="D2758">
        <v>701000002</v>
      </c>
      <c r="E2758" s="139">
        <v>45117</v>
      </c>
      <c r="F2758">
        <f t="shared" si="129"/>
        <v>7</v>
      </c>
      <c r="G2758" s="139">
        <v>45117</v>
      </c>
      <c r="H2758">
        <f t="shared" si="130"/>
        <v>16</v>
      </c>
      <c r="I2758" t="s">
        <v>2490</v>
      </c>
      <c r="J2758" t="str">
        <f>VLOOKUP(I2758,'C701- Recalculate'!$D$27:$D$751,1,0)</f>
        <v>069MPI1231780002</v>
      </c>
      <c r="K2758">
        <v>0</v>
      </c>
      <c r="L2758">
        <v>11506849</v>
      </c>
      <c r="M2758" s="138">
        <f t="shared" si="131"/>
        <v>-11506849</v>
      </c>
      <c r="N2758" t="s">
        <v>178</v>
      </c>
      <c r="P2758" t="s">
        <v>3839</v>
      </c>
      <c r="R2758" t="s">
        <v>3808</v>
      </c>
    </row>
    <row r="2759" spans="1:18" hidden="1">
      <c r="A2759">
        <v>2758</v>
      </c>
      <c r="D2759">
        <v>701000002</v>
      </c>
      <c r="E2759" s="139">
        <v>45117</v>
      </c>
      <c r="F2759">
        <f t="shared" si="129"/>
        <v>7</v>
      </c>
      <c r="G2759" s="139">
        <v>45117</v>
      </c>
      <c r="H2759">
        <f t="shared" si="130"/>
        <v>16</v>
      </c>
      <c r="I2759" t="s">
        <v>2490</v>
      </c>
      <c r="J2759" t="str">
        <f>VLOOKUP(I2759,'C701- Recalculate'!$D$27:$D$751,1,0)</f>
        <v>069MPI1231780002</v>
      </c>
      <c r="K2759">
        <v>0</v>
      </c>
      <c r="L2759">
        <v>23013699</v>
      </c>
      <c r="M2759" s="138">
        <f t="shared" si="131"/>
        <v>-23013699</v>
      </c>
      <c r="N2759" t="s">
        <v>178</v>
      </c>
      <c r="P2759" t="s">
        <v>3839</v>
      </c>
      <c r="R2759" t="s">
        <v>3808</v>
      </c>
    </row>
    <row r="2760" spans="1:18" hidden="1">
      <c r="A2760">
        <v>2759</v>
      </c>
      <c r="D2760">
        <v>701000002</v>
      </c>
      <c r="E2760" s="139">
        <v>45117</v>
      </c>
      <c r="F2760">
        <f t="shared" si="129"/>
        <v>7</v>
      </c>
      <c r="G2760" s="139">
        <v>45117</v>
      </c>
      <c r="H2760">
        <f t="shared" si="130"/>
        <v>16</v>
      </c>
      <c r="I2760" t="s">
        <v>2497</v>
      </c>
      <c r="J2760" t="str">
        <f>VLOOKUP(I2760,'C701- Recalculate'!$D$27:$D$751,1,0)</f>
        <v>069MPI1231780003</v>
      </c>
      <c r="K2760">
        <v>0</v>
      </c>
      <c r="L2760">
        <v>11506849</v>
      </c>
      <c r="M2760" s="138">
        <f t="shared" si="131"/>
        <v>-11506849</v>
      </c>
      <c r="N2760" t="s">
        <v>178</v>
      </c>
      <c r="P2760" t="s">
        <v>3839</v>
      </c>
      <c r="R2760" t="s">
        <v>3808</v>
      </c>
    </row>
    <row r="2761" spans="1:18" hidden="1">
      <c r="A2761">
        <v>2760</v>
      </c>
      <c r="D2761">
        <v>701000002</v>
      </c>
      <c r="E2761" s="139">
        <v>45117</v>
      </c>
      <c r="F2761">
        <f t="shared" si="129"/>
        <v>7</v>
      </c>
      <c r="G2761" s="139">
        <v>45117</v>
      </c>
      <c r="H2761">
        <f t="shared" si="130"/>
        <v>16</v>
      </c>
      <c r="I2761" t="s">
        <v>2497</v>
      </c>
      <c r="J2761" t="str">
        <f>VLOOKUP(I2761,'C701- Recalculate'!$D$27:$D$751,1,0)</f>
        <v>069MPI1231780003</v>
      </c>
      <c r="K2761">
        <v>0</v>
      </c>
      <c r="L2761">
        <v>23013699</v>
      </c>
      <c r="M2761" s="138">
        <f t="shared" si="131"/>
        <v>-23013699</v>
      </c>
      <c r="N2761" t="s">
        <v>178</v>
      </c>
      <c r="P2761" t="s">
        <v>3839</v>
      </c>
      <c r="R2761" t="s">
        <v>3808</v>
      </c>
    </row>
    <row r="2762" spans="1:18" hidden="1">
      <c r="A2762">
        <v>2761</v>
      </c>
      <c r="D2762">
        <v>701000002</v>
      </c>
      <c r="E2762" s="139">
        <v>45117</v>
      </c>
      <c r="F2762">
        <f t="shared" si="129"/>
        <v>7</v>
      </c>
      <c r="G2762" s="139">
        <v>45117</v>
      </c>
      <c r="H2762">
        <f t="shared" si="130"/>
        <v>16</v>
      </c>
      <c r="I2762" t="s">
        <v>2517</v>
      </c>
      <c r="J2762" t="str">
        <f>VLOOKUP(I2762,'C701- Recalculate'!$D$27:$D$751,1,0)</f>
        <v>069MPI1231810007</v>
      </c>
      <c r="K2762">
        <v>0</v>
      </c>
      <c r="L2762">
        <v>16438356</v>
      </c>
      <c r="M2762" s="138">
        <f t="shared" si="131"/>
        <v>-16438356</v>
      </c>
      <c r="N2762" t="s">
        <v>178</v>
      </c>
      <c r="P2762" t="s">
        <v>3839</v>
      </c>
      <c r="R2762" t="s">
        <v>3808</v>
      </c>
    </row>
    <row r="2763" spans="1:18" hidden="1">
      <c r="A2763">
        <v>2762</v>
      </c>
      <c r="D2763">
        <v>701000002</v>
      </c>
      <c r="E2763" s="139">
        <v>45117</v>
      </c>
      <c r="F2763">
        <f t="shared" si="129"/>
        <v>7</v>
      </c>
      <c r="G2763" s="139">
        <v>45117</v>
      </c>
      <c r="H2763">
        <f t="shared" si="130"/>
        <v>16</v>
      </c>
      <c r="I2763" t="s">
        <v>2517</v>
      </c>
      <c r="J2763" t="str">
        <f>VLOOKUP(I2763,'C701- Recalculate'!$D$27:$D$751,1,0)</f>
        <v>069MPI1231810007</v>
      </c>
      <c r="K2763">
        <v>0</v>
      </c>
      <c r="L2763">
        <v>32876713</v>
      </c>
      <c r="M2763" s="138">
        <f t="shared" si="131"/>
        <v>-32876713</v>
      </c>
      <c r="N2763" t="s">
        <v>178</v>
      </c>
      <c r="P2763" t="s">
        <v>3839</v>
      </c>
      <c r="R2763" t="s">
        <v>3808</v>
      </c>
    </row>
    <row r="2764" spans="1:18" hidden="1">
      <c r="A2764">
        <v>2763</v>
      </c>
      <c r="D2764">
        <v>701000002</v>
      </c>
      <c r="E2764" s="139">
        <v>45117</v>
      </c>
      <c r="F2764">
        <f t="shared" si="129"/>
        <v>7</v>
      </c>
      <c r="G2764" s="139">
        <v>45117</v>
      </c>
      <c r="H2764">
        <f t="shared" si="130"/>
        <v>16</v>
      </c>
      <c r="I2764" t="s">
        <v>2536</v>
      </c>
      <c r="J2764" t="str">
        <f>VLOOKUP(I2764,'C701- Recalculate'!$D$27:$D$751,1,0)</f>
        <v>069MPI1231910001</v>
      </c>
      <c r="K2764">
        <v>0</v>
      </c>
      <c r="L2764">
        <v>1095890</v>
      </c>
      <c r="M2764" s="138">
        <f t="shared" si="131"/>
        <v>-1095890</v>
      </c>
      <c r="N2764" t="s">
        <v>178</v>
      </c>
      <c r="P2764" t="s">
        <v>3839</v>
      </c>
      <c r="R2764" t="s">
        <v>3808</v>
      </c>
    </row>
    <row r="2765" spans="1:18" hidden="1">
      <c r="A2765">
        <v>2764</v>
      </c>
      <c r="D2765">
        <v>701000002</v>
      </c>
      <c r="E2765" s="139">
        <v>45125</v>
      </c>
      <c r="F2765">
        <f t="shared" si="129"/>
        <v>7</v>
      </c>
      <c r="G2765" s="139">
        <v>45125</v>
      </c>
      <c r="H2765">
        <f t="shared" si="130"/>
        <v>16</v>
      </c>
      <c r="I2765" t="s">
        <v>2416</v>
      </c>
      <c r="J2765" t="str">
        <f>VLOOKUP(I2765,'C701- Recalculate'!$D$27:$D$751,1,0)</f>
        <v>069MPI1231140001</v>
      </c>
      <c r="K2765">
        <v>0</v>
      </c>
      <c r="L2765">
        <v>56438356</v>
      </c>
      <c r="M2765" s="138">
        <f t="shared" si="131"/>
        <v>-56438356</v>
      </c>
      <c r="N2765" t="s">
        <v>178</v>
      </c>
      <c r="P2765" t="s">
        <v>3839</v>
      </c>
      <c r="R2765" t="s">
        <v>3808</v>
      </c>
    </row>
    <row r="2766" spans="1:18" hidden="1">
      <c r="A2766">
        <v>2765</v>
      </c>
      <c r="D2766">
        <v>701000002</v>
      </c>
      <c r="E2766" s="139">
        <v>45125</v>
      </c>
      <c r="F2766">
        <f t="shared" si="129"/>
        <v>7</v>
      </c>
      <c r="G2766" s="139">
        <v>45125</v>
      </c>
      <c r="H2766">
        <f t="shared" si="130"/>
        <v>16</v>
      </c>
      <c r="I2766" t="s">
        <v>2423</v>
      </c>
      <c r="J2766" t="str">
        <f>VLOOKUP(I2766,'C701- Recalculate'!$D$27:$D$751,1,0)</f>
        <v>069MPI1231310001</v>
      </c>
      <c r="K2766">
        <v>0</v>
      </c>
      <c r="L2766">
        <v>44520548</v>
      </c>
      <c r="M2766" s="138">
        <f t="shared" si="131"/>
        <v>-44520548</v>
      </c>
      <c r="N2766" t="s">
        <v>178</v>
      </c>
      <c r="P2766" t="s">
        <v>3839</v>
      </c>
      <c r="R2766" t="s">
        <v>3808</v>
      </c>
    </row>
    <row r="2767" spans="1:18" hidden="1">
      <c r="A2767">
        <v>2766</v>
      </c>
      <c r="D2767">
        <v>701000002</v>
      </c>
      <c r="E2767" s="139">
        <v>45125</v>
      </c>
      <c r="F2767">
        <f t="shared" si="129"/>
        <v>7</v>
      </c>
      <c r="G2767" s="139">
        <v>45125</v>
      </c>
      <c r="H2767">
        <f t="shared" si="130"/>
        <v>16</v>
      </c>
      <c r="I2767" t="s">
        <v>2426</v>
      </c>
      <c r="J2767" t="str">
        <f>VLOOKUP(I2767,'C701- Recalculate'!$D$27:$D$751,1,0)</f>
        <v>069MPI1231310002</v>
      </c>
      <c r="K2767">
        <v>0</v>
      </c>
      <c r="L2767">
        <v>44520548</v>
      </c>
      <c r="M2767" s="138">
        <f t="shared" si="131"/>
        <v>-44520548</v>
      </c>
      <c r="N2767" t="s">
        <v>178</v>
      </c>
      <c r="P2767" t="s">
        <v>3839</v>
      </c>
      <c r="R2767" t="s">
        <v>3808</v>
      </c>
    </row>
    <row r="2768" spans="1:18" hidden="1">
      <c r="A2768">
        <v>2767</v>
      </c>
      <c r="D2768">
        <v>701000002</v>
      </c>
      <c r="E2768" s="139">
        <v>45125</v>
      </c>
      <c r="F2768">
        <f t="shared" si="129"/>
        <v>7</v>
      </c>
      <c r="G2768" s="139">
        <v>45125</v>
      </c>
      <c r="H2768">
        <f t="shared" si="130"/>
        <v>16</v>
      </c>
      <c r="I2768" t="s">
        <v>2443</v>
      </c>
      <c r="J2768" t="str">
        <f>VLOOKUP(I2768,'C701- Recalculate'!$D$27:$D$751,1,0)</f>
        <v>069MPI1231370001</v>
      </c>
      <c r="K2768">
        <v>0</v>
      </c>
      <c r="L2768">
        <v>35068493</v>
      </c>
      <c r="M2768" s="138">
        <f t="shared" si="131"/>
        <v>-35068493</v>
      </c>
      <c r="N2768" t="s">
        <v>178</v>
      </c>
      <c r="P2768" t="s">
        <v>3839</v>
      </c>
      <c r="R2768" t="s">
        <v>3808</v>
      </c>
    </row>
    <row r="2769" spans="1:18" hidden="1">
      <c r="A2769">
        <v>2768</v>
      </c>
      <c r="D2769">
        <v>701000002</v>
      </c>
      <c r="E2769" s="139">
        <v>45125</v>
      </c>
      <c r="F2769">
        <f t="shared" si="129"/>
        <v>7</v>
      </c>
      <c r="G2769" s="139">
        <v>45125</v>
      </c>
      <c r="H2769">
        <f t="shared" si="130"/>
        <v>16</v>
      </c>
      <c r="I2769" t="s">
        <v>2446</v>
      </c>
      <c r="J2769" t="str">
        <f>VLOOKUP(I2769,'C701- Recalculate'!$D$27:$D$751,1,0)</f>
        <v>069MPI1231370002</v>
      </c>
      <c r="K2769">
        <v>0</v>
      </c>
      <c r="L2769">
        <v>52602740</v>
      </c>
      <c r="M2769" s="138">
        <f t="shared" si="131"/>
        <v>-52602740</v>
      </c>
      <c r="N2769" t="s">
        <v>178</v>
      </c>
      <c r="P2769" t="s">
        <v>3839</v>
      </c>
      <c r="R2769" t="s">
        <v>3808</v>
      </c>
    </row>
    <row r="2770" spans="1:18" hidden="1">
      <c r="A2770">
        <v>2769</v>
      </c>
      <c r="D2770">
        <v>701000002</v>
      </c>
      <c r="E2770" s="139">
        <v>45124</v>
      </c>
      <c r="F2770">
        <f t="shared" si="129"/>
        <v>7</v>
      </c>
      <c r="G2770" s="139">
        <v>45124</v>
      </c>
      <c r="H2770">
        <f t="shared" si="130"/>
        <v>16</v>
      </c>
      <c r="I2770" t="s">
        <v>2416</v>
      </c>
      <c r="J2770" t="str">
        <f>VLOOKUP(I2770,'C701- Recalculate'!$D$27:$D$751,1,0)</f>
        <v>069MPI1231140001</v>
      </c>
      <c r="K2770">
        <v>0</v>
      </c>
      <c r="L2770">
        <v>56438356</v>
      </c>
      <c r="M2770" s="138">
        <f t="shared" si="131"/>
        <v>-56438356</v>
      </c>
      <c r="N2770" t="s">
        <v>178</v>
      </c>
      <c r="P2770" t="s">
        <v>3839</v>
      </c>
      <c r="R2770" t="s">
        <v>3808</v>
      </c>
    </row>
    <row r="2771" spans="1:18" hidden="1">
      <c r="A2771">
        <v>2770</v>
      </c>
      <c r="D2771">
        <v>701000002</v>
      </c>
      <c r="E2771" s="139">
        <v>45124</v>
      </c>
      <c r="F2771">
        <f t="shared" si="129"/>
        <v>7</v>
      </c>
      <c r="G2771" s="139">
        <v>45124</v>
      </c>
      <c r="H2771">
        <f t="shared" si="130"/>
        <v>16</v>
      </c>
      <c r="I2771" t="s">
        <v>2416</v>
      </c>
      <c r="J2771" t="str">
        <f>VLOOKUP(I2771,'C701- Recalculate'!$D$27:$D$751,1,0)</f>
        <v>069MPI1231140001</v>
      </c>
      <c r="K2771">
        <v>0</v>
      </c>
      <c r="L2771">
        <v>112876713</v>
      </c>
      <c r="M2771" s="138">
        <f t="shared" si="131"/>
        <v>-112876713</v>
      </c>
      <c r="N2771" t="s">
        <v>178</v>
      </c>
      <c r="P2771" t="s">
        <v>3839</v>
      </c>
      <c r="R2771" t="s">
        <v>3808</v>
      </c>
    </row>
    <row r="2772" spans="1:18" hidden="1">
      <c r="A2772">
        <v>2771</v>
      </c>
      <c r="D2772">
        <v>701000002</v>
      </c>
      <c r="E2772" s="139">
        <v>45124</v>
      </c>
      <c r="F2772">
        <f t="shared" si="129"/>
        <v>7</v>
      </c>
      <c r="G2772" s="139">
        <v>45124</v>
      </c>
      <c r="H2772">
        <f t="shared" si="130"/>
        <v>16</v>
      </c>
      <c r="I2772" t="s">
        <v>2423</v>
      </c>
      <c r="J2772" t="str">
        <f>VLOOKUP(I2772,'C701- Recalculate'!$D$27:$D$751,1,0)</f>
        <v>069MPI1231310001</v>
      </c>
      <c r="K2772">
        <v>0</v>
      </c>
      <c r="L2772">
        <v>89041096</v>
      </c>
      <c r="M2772" s="138">
        <f t="shared" si="131"/>
        <v>-89041096</v>
      </c>
      <c r="N2772" t="s">
        <v>178</v>
      </c>
      <c r="P2772" t="s">
        <v>3839</v>
      </c>
      <c r="R2772" t="s">
        <v>3808</v>
      </c>
    </row>
    <row r="2773" spans="1:18" hidden="1">
      <c r="A2773">
        <v>2772</v>
      </c>
      <c r="D2773">
        <v>701000002</v>
      </c>
      <c r="E2773" s="139">
        <v>45124</v>
      </c>
      <c r="F2773">
        <f t="shared" si="129"/>
        <v>7</v>
      </c>
      <c r="G2773" s="139">
        <v>45124</v>
      </c>
      <c r="H2773">
        <f t="shared" si="130"/>
        <v>16</v>
      </c>
      <c r="I2773" t="s">
        <v>2423</v>
      </c>
      <c r="J2773" t="str">
        <f>VLOOKUP(I2773,'C701- Recalculate'!$D$27:$D$751,1,0)</f>
        <v>069MPI1231310001</v>
      </c>
      <c r="K2773">
        <v>0</v>
      </c>
      <c r="L2773">
        <v>44520548</v>
      </c>
      <c r="M2773" s="138">
        <f t="shared" si="131"/>
        <v>-44520548</v>
      </c>
      <c r="N2773" t="s">
        <v>178</v>
      </c>
      <c r="P2773" t="s">
        <v>3839</v>
      </c>
      <c r="R2773" t="s">
        <v>3808</v>
      </c>
    </row>
    <row r="2774" spans="1:18" hidden="1">
      <c r="A2774">
        <v>2773</v>
      </c>
      <c r="D2774">
        <v>701000002</v>
      </c>
      <c r="E2774" s="139">
        <v>45124</v>
      </c>
      <c r="F2774">
        <f t="shared" si="129"/>
        <v>7</v>
      </c>
      <c r="G2774" s="139">
        <v>45124</v>
      </c>
      <c r="H2774">
        <f t="shared" si="130"/>
        <v>16</v>
      </c>
      <c r="I2774" t="s">
        <v>2426</v>
      </c>
      <c r="J2774" t="str">
        <f>VLOOKUP(I2774,'C701- Recalculate'!$D$27:$D$751,1,0)</f>
        <v>069MPI1231310002</v>
      </c>
      <c r="K2774">
        <v>0</v>
      </c>
      <c r="L2774">
        <v>89041096</v>
      </c>
      <c r="M2774" s="138">
        <f t="shared" si="131"/>
        <v>-89041096</v>
      </c>
      <c r="N2774" t="s">
        <v>178</v>
      </c>
      <c r="P2774" t="s">
        <v>3839</v>
      </c>
      <c r="R2774" t="s">
        <v>3808</v>
      </c>
    </row>
    <row r="2775" spans="1:18" hidden="1">
      <c r="A2775">
        <v>2774</v>
      </c>
      <c r="D2775">
        <v>701000002</v>
      </c>
      <c r="E2775" s="139">
        <v>45124</v>
      </c>
      <c r="F2775">
        <f t="shared" si="129"/>
        <v>7</v>
      </c>
      <c r="G2775" s="139">
        <v>45124</v>
      </c>
      <c r="H2775">
        <f t="shared" si="130"/>
        <v>16</v>
      </c>
      <c r="I2775" t="s">
        <v>2426</v>
      </c>
      <c r="J2775" t="str">
        <f>VLOOKUP(I2775,'C701- Recalculate'!$D$27:$D$751,1,0)</f>
        <v>069MPI1231310002</v>
      </c>
      <c r="K2775">
        <v>0</v>
      </c>
      <c r="L2775">
        <v>44520548</v>
      </c>
      <c r="M2775" s="138">
        <f t="shared" si="131"/>
        <v>-44520548</v>
      </c>
      <c r="N2775" t="s">
        <v>178</v>
      </c>
      <c r="P2775" t="s">
        <v>3839</v>
      </c>
      <c r="R2775" t="s">
        <v>3808</v>
      </c>
    </row>
    <row r="2776" spans="1:18" hidden="1">
      <c r="A2776">
        <v>2775</v>
      </c>
      <c r="D2776">
        <v>701000002</v>
      </c>
      <c r="E2776" s="139">
        <v>45124</v>
      </c>
      <c r="F2776">
        <f t="shared" si="129"/>
        <v>7</v>
      </c>
      <c r="G2776" s="139">
        <v>45124</v>
      </c>
      <c r="H2776">
        <f t="shared" si="130"/>
        <v>16</v>
      </c>
      <c r="I2776" t="s">
        <v>2443</v>
      </c>
      <c r="J2776" t="str">
        <f>VLOOKUP(I2776,'C701- Recalculate'!$D$27:$D$751,1,0)</f>
        <v>069MPI1231370001</v>
      </c>
      <c r="K2776">
        <v>0</v>
      </c>
      <c r="L2776">
        <v>35068493</v>
      </c>
      <c r="M2776" s="138">
        <f t="shared" si="131"/>
        <v>-35068493</v>
      </c>
      <c r="N2776" t="s">
        <v>178</v>
      </c>
      <c r="P2776" t="s">
        <v>3839</v>
      </c>
      <c r="R2776" t="s">
        <v>3808</v>
      </c>
    </row>
    <row r="2777" spans="1:18" hidden="1">
      <c r="A2777">
        <v>2776</v>
      </c>
      <c r="D2777">
        <v>701000002</v>
      </c>
      <c r="E2777" s="139">
        <v>45124</v>
      </c>
      <c r="F2777">
        <f t="shared" si="129"/>
        <v>7</v>
      </c>
      <c r="G2777" s="139">
        <v>45124</v>
      </c>
      <c r="H2777">
        <f t="shared" si="130"/>
        <v>16</v>
      </c>
      <c r="I2777" t="s">
        <v>2443</v>
      </c>
      <c r="J2777" t="str">
        <f>VLOOKUP(I2777,'C701- Recalculate'!$D$27:$D$751,1,0)</f>
        <v>069MPI1231370001</v>
      </c>
      <c r="K2777">
        <v>0</v>
      </c>
      <c r="L2777">
        <v>70136986</v>
      </c>
      <c r="M2777" s="138">
        <f t="shared" si="131"/>
        <v>-70136986</v>
      </c>
      <c r="N2777" t="s">
        <v>178</v>
      </c>
      <c r="P2777" t="s">
        <v>3839</v>
      </c>
      <c r="R2777" t="s">
        <v>3808</v>
      </c>
    </row>
    <row r="2778" spans="1:18" hidden="1">
      <c r="A2778">
        <v>2777</v>
      </c>
      <c r="D2778">
        <v>701000002</v>
      </c>
      <c r="E2778" s="139">
        <v>45124</v>
      </c>
      <c r="F2778">
        <f t="shared" si="129"/>
        <v>7</v>
      </c>
      <c r="G2778" s="139">
        <v>45124</v>
      </c>
      <c r="H2778">
        <f t="shared" si="130"/>
        <v>16</v>
      </c>
      <c r="I2778" t="s">
        <v>2446</v>
      </c>
      <c r="J2778" t="str">
        <f>VLOOKUP(I2778,'C701- Recalculate'!$D$27:$D$751,1,0)</f>
        <v>069MPI1231370002</v>
      </c>
      <c r="K2778">
        <v>0</v>
      </c>
      <c r="L2778">
        <v>105205479</v>
      </c>
      <c r="M2778" s="138">
        <f t="shared" si="131"/>
        <v>-105205479</v>
      </c>
      <c r="N2778" t="s">
        <v>178</v>
      </c>
      <c r="P2778" t="s">
        <v>3839</v>
      </c>
      <c r="R2778" t="s">
        <v>3808</v>
      </c>
    </row>
    <row r="2779" spans="1:18" hidden="1">
      <c r="A2779">
        <v>2778</v>
      </c>
      <c r="D2779">
        <v>701000002</v>
      </c>
      <c r="E2779" s="139">
        <v>45124</v>
      </c>
      <c r="F2779">
        <f t="shared" si="129"/>
        <v>7</v>
      </c>
      <c r="G2779" s="139">
        <v>45124</v>
      </c>
      <c r="H2779">
        <f t="shared" si="130"/>
        <v>16</v>
      </c>
      <c r="I2779" t="s">
        <v>2446</v>
      </c>
      <c r="J2779" t="str">
        <f>VLOOKUP(I2779,'C701- Recalculate'!$D$27:$D$751,1,0)</f>
        <v>069MPI1231370002</v>
      </c>
      <c r="K2779">
        <v>0</v>
      </c>
      <c r="L2779">
        <v>52602740</v>
      </c>
      <c r="M2779" s="138">
        <f t="shared" si="131"/>
        <v>-52602740</v>
      </c>
      <c r="N2779" t="s">
        <v>178</v>
      </c>
      <c r="P2779" t="s">
        <v>3839</v>
      </c>
      <c r="R2779" t="s">
        <v>3808</v>
      </c>
    </row>
    <row r="2780" spans="1:18" hidden="1">
      <c r="A2780">
        <v>2779</v>
      </c>
      <c r="D2780">
        <v>701000002</v>
      </c>
      <c r="E2780" s="139">
        <v>45124</v>
      </c>
      <c r="F2780">
        <f t="shared" si="129"/>
        <v>7</v>
      </c>
      <c r="G2780" s="139">
        <v>45124</v>
      </c>
      <c r="H2780">
        <f t="shared" si="130"/>
        <v>16</v>
      </c>
      <c r="I2780" t="s">
        <v>2449</v>
      </c>
      <c r="J2780" t="str">
        <f>VLOOKUP(I2780,'C701- Recalculate'!$D$27:$D$751,1,0)</f>
        <v>069MPI1231390003</v>
      </c>
      <c r="K2780">
        <v>0</v>
      </c>
      <c r="L2780">
        <v>54246576</v>
      </c>
      <c r="M2780" s="138">
        <f t="shared" si="131"/>
        <v>-54246576</v>
      </c>
      <c r="N2780" t="s">
        <v>178</v>
      </c>
      <c r="P2780" t="s">
        <v>3839</v>
      </c>
      <c r="R2780" t="s">
        <v>3808</v>
      </c>
    </row>
    <row r="2781" spans="1:18" hidden="1">
      <c r="A2781">
        <v>2780</v>
      </c>
      <c r="D2781">
        <v>701000002</v>
      </c>
      <c r="E2781" s="139">
        <v>45124</v>
      </c>
      <c r="F2781">
        <f t="shared" si="129"/>
        <v>7</v>
      </c>
      <c r="G2781" s="139">
        <v>45124</v>
      </c>
      <c r="H2781">
        <f t="shared" si="130"/>
        <v>16</v>
      </c>
      <c r="I2781" t="s">
        <v>2449</v>
      </c>
      <c r="J2781" t="str">
        <f>VLOOKUP(I2781,'C701- Recalculate'!$D$27:$D$751,1,0)</f>
        <v>069MPI1231390003</v>
      </c>
      <c r="K2781">
        <v>0</v>
      </c>
      <c r="L2781">
        <v>108493150</v>
      </c>
      <c r="M2781" s="138">
        <f t="shared" si="131"/>
        <v>-108493150</v>
      </c>
      <c r="N2781" t="s">
        <v>178</v>
      </c>
      <c r="P2781" t="s">
        <v>3839</v>
      </c>
      <c r="R2781" t="s">
        <v>3808</v>
      </c>
    </row>
    <row r="2782" spans="1:18" hidden="1">
      <c r="A2782">
        <v>2781</v>
      </c>
      <c r="D2782">
        <v>701000002</v>
      </c>
      <c r="E2782" s="139">
        <v>45124</v>
      </c>
      <c r="F2782">
        <f t="shared" si="129"/>
        <v>7</v>
      </c>
      <c r="G2782" s="139">
        <v>45124</v>
      </c>
      <c r="H2782">
        <f t="shared" si="130"/>
        <v>16</v>
      </c>
      <c r="I2782" t="s">
        <v>2452</v>
      </c>
      <c r="J2782" t="str">
        <f>VLOOKUP(I2782,'C701- Recalculate'!$D$27:$D$751,1,0)</f>
        <v>069MPI1231390004</v>
      </c>
      <c r="K2782">
        <v>0</v>
      </c>
      <c r="L2782">
        <v>17808219</v>
      </c>
      <c r="M2782" s="138">
        <f t="shared" si="131"/>
        <v>-17808219</v>
      </c>
      <c r="N2782" t="s">
        <v>178</v>
      </c>
      <c r="P2782" t="s">
        <v>3839</v>
      </c>
      <c r="R2782" t="s">
        <v>3808</v>
      </c>
    </row>
    <row r="2783" spans="1:18" hidden="1">
      <c r="A2783">
        <v>2782</v>
      </c>
      <c r="D2783">
        <v>701000002</v>
      </c>
      <c r="E2783" s="139">
        <v>45124</v>
      </c>
      <c r="F2783">
        <f t="shared" si="129"/>
        <v>7</v>
      </c>
      <c r="G2783" s="139">
        <v>45124</v>
      </c>
      <c r="H2783">
        <f t="shared" si="130"/>
        <v>16</v>
      </c>
      <c r="I2783" t="s">
        <v>2452</v>
      </c>
      <c r="J2783" t="str">
        <f>VLOOKUP(I2783,'C701- Recalculate'!$D$27:$D$751,1,0)</f>
        <v>069MPI1231390004</v>
      </c>
      <c r="K2783">
        <v>0</v>
      </c>
      <c r="L2783">
        <v>35616439</v>
      </c>
      <c r="M2783" s="138">
        <f t="shared" si="131"/>
        <v>-35616439</v>
      </c>
      <c r="N2783" t="s">
        <v>178</v>
      </c>
      <c r="P2783" t="s">
        <v>3839</v>
      </c>
      <c r="R2783" t="s">
        <v>3808</v>
      </c>
    </row>
    <row r="2784" spans="1:18" hidden="1">
      <c r="A2784">
        <v>2783</v>
      </c>
      <c r="D2784">
        <v>701000002</v>
      </c>
      <c r="E2784" s="139">
        <v>45124</v>
      </c>
      <c r="F2784">
        <f t="shared" si="129"/>
        <v>7</v>
      </c>
      <c r="G2784" s="139">
        <v>45124</v>
      </c>
      <c r="H2784">
        <f t="shared" si="130"/>
        <v>16</v>
      </c>
      <c r="I2784" t="s">
        <v>2517</v>
      </c>
      <c r="J2784" t="str">
        <f>VLOOKUP(I2784,'C701- Recalculate'!$D$27:$D$751,1,0)</f>
        <v>069MPI1231810007</v>
      </c>
      <c r="K2784">
        <v>0</v>
      </c>
      <c r="L2784">
        <v>16438356</v>
      </c>
      <c r="M2784" s="138">
        <f t="shared" si="131"/>
        <v>-16438356</v>
      </c>
      <c r="N2784" t="s">
        <v>178</v>
      </c>
      <c r="P2784" t="s">
        <v>3839</v>
      </c>
      <c r="R2784" t="s">
        <v>3808</v>
      </c>
    </row>
    <row r="2785" spans="1:19" hidden="1">
      <c r="A2785">
        <v>2784</v>
      </c>
      <c r="D2785">
        <v>701000002</v>
      </c>
      <c r="E2785" s="139">
        <v>45124</v>
      </c>
      <c r="F2785">
        <f t="shared" si="129"/>
        <v>7</v>
      </c>
      <c r="G2785" s="139">
        <v>45124</v>
      </c>
      <c r="H2785">
        <f t="shared" si="130"/>
        <v>16</v>
      </c>
      <c r="I2785" t="s">
        <v>2517</v>
      </c>
      <c r="J2785" t="str">
        <f>VLOOKUP(I2785,'C701- Recalculate'!$D$27:$D$751,1,0)</f>
        <v>069MPI1231810007</v>
      </c>
      <c r="K2785">
        <v>0</v>
      </c>
      <c r="L2785">
        <v>32876713</v>
      </c>
      <c r="M2785" s="138">
        <f t="shared" si="131"/>
        <v>-32876713</v>
      </c>
      <c r="N2785" t="s">
        <v>178</v>
      </c>
      <c r="P2785" t="s">
        <v>3839</v>
      </c>
      <c r="R2785" t="s">
        <v>3808</v>
      </c>
    </row>
    <row r="2786" spans="1:19" hidden="1">
      <c r="A2786">
        <v>2785</v>
      </c>
      <c r="D2786">
        <v>701000002</v>
      </c>
      <c r="E2786" s="139">
        <v>45124</v>
      </c>
      <c r="F2786">
        <f t="shared" si="129"/>
        <v>7</v>
      </c>
      <c r="G2786" s="139">
        <v>45124</v>
      </c>
      <c r="H2786">
        <f t="shared" si="130"/>
        <v>16</v>
      </c>
      <c r="I2786" t="s">
        <v>2547</v>
      </c>
      <c r="J2786" t="str">
        <f>VLOOKUP(I2786,'C701- Recalculate'!$D$27:$D$751,1,0)</f>
        <v>069MPI1231920001</v>
      </c>
      <c r="K2786">
        <v>0</v>
      </c>
      <c r="L2786">
        <v>8767123</v>
      </c>
      <c r="M2786" s="138">
        <f t="shared" si="131"/>
        <v>-8767123</v>
      </c>
      <c r="N2786" t="s">
        <v>178</v>
      </c>
      <c r="P2786" t="s">
        <v>3839</v>
      </c>
      <c r="R2786" t="s">
        <v>3808</v>
      </c>
    </row>
    <row r="2787" spans="1:19" hidden="1">
      <c r="A2787">
        <v>2786</v>
      </c>
      <c r="D2787">
        <v>701000002</v>
      </c>
      <c r="E2787" s="139">
        <v>45124</v>
      </c>
      <c r="F2787">
        <f t="shared" si="129"/>
        <v>7</v>
      </c>
      <c r="G2787" s="139">
        <v>45124</v>
      </c>
      <c r="H2787">
        <f t="shared" si="130"/>
        <v>16</v>
      </c>
      <c r="I2787" t="s">
        <v>2547</v>
      </c>
      <c r="J2787" t="str">
        <f>VLOOKUP(I2787,'C701- Recalculate'!$D$27:$D$751,1,0)</f>
        <v>069MPI1231920001</v>
      </c>
      <c r="K2787">
        <v>0</v>
      </c>
      <c r="L2787">
        <v>4383562</v>
      </c>
      <c r="M2787" s="138">
        <f t="shared" si="131"/>
        <v>-4383562</v>
      </c>
      <c r="N2787" t="s">
        <v>178</v>
      </c>
      <c r="P2787" t="s">
        <v>3839</v>
      </c>
      <c r="R2787" t="s">
        <v>3808</v>
      </c>
    </row>
    <row r="2788" spans="1:19" hidden="1">
      <c r="A2788">
        <v>2787</v>
      </c>
      <c r="D2788">
        <v>701000002</v>
      </c>
      <c r="E2788" s="139">
        <v>45124</v>
      </c>
      <c r="F2788">
        <f t="shared" si="129"/>
        <v>7</v>
      </c>
      <c r="G2788" s="139">
        <v>45124</v>
      </c>
      <c r="H2788">
        <f t="shared" si="130"/>
        <v>16</v>
      </c>
      <c r="I2788" t="s">
        <v>2543</v>
      </c>
      <c r="J2788" t="str">
        <f>VLOOKUP(I2788,'C701- Recalculate'!$D$27:$D$751,1,0)</f>
        <v>069MPI1231920002</v>
      </c>
      <c r="K2788">
        <v>0</v>
      </c>
      <c r="L2788">
        <v>17534247</v>
      </c>
      <c r="M2788" s="138">
        <f t="shared" si="131"/>
        <v>-17534247</v>
      </c>
      <c r="N2788" t="s">
        <v>178</v>
      </c>
      <c r="P2788" t="s">
        <v>3839</v>
      </c>
      <c r="R2788" t="s">
        <v>3808</v>
      </c>
    </row>
    <row r="2789" spans="1:19" hidden="1">
      <c r="A2789">
        <v>2788</v>
      </c>
      <c r="D2789">
        <v>701000002</v>
      </c>
      <c r="E2789" s="139">
        <v>45124</v>
      </c>
      <c r="F2789">
        <f t="shared" si="129"/>
        <v>7</v>
      </c>
      <c r="G2789" s="139">
        <v>45124</v>
      </c>
      <c r="H2789">
        <f t="shared" si="130"/>
        <v>16</v>
      </c>
      <c r="I2789" t="s">
        <v>2543</v>
      </c>
      <c r="J2789" t="str">
        <f>VLOOKUP(I2789,'C701- Recalculate'!$D$27:$D$751,1,0)</f>
        <v>069MPI1231920002</v>
      </c>
      <c r="K2789">
        <v>0</v>
      </c>
      <c r="L2789">
        <v>8767123</v>
      </c>
      <c r="M2789" s="138">
        <f t="shared" si="131"/>
        <v>-8767123</v>
      </c>
      <c r="N2789" t="s">
        <v>178</v>
      </c>
      <c r="P2789" t="s">
        <v>3839</v>
      </c>
      <c r="R2789" t="s">
        <v>3808</v>
      </c>
    </row>
    <row r="2790" spans="1:19" hidden="1">
      <c r="A2790">
        <v>2789</v>
      </c>
      <c r="D2790">
        <v>701000002</v>
      </c>
      <c r="E2790" s="139">
        <v>45124</v>
      </c>
      <c r="F2790">
        <f t="shared" si="129"/>
        <v>7</v>
      </c>
      <c r="G2790" s="139">
        <v>45124</v>
      </c>
      <c r="H2790">
        <f t="shared" si="130"/>
        <v>16</v>
      </c>
      <c r="I2790" t="s">
        <v>2550</v>
      </c>
      <c r="J2790" t="str">
        <f>VLOOKUP(I2790,'C701- Recalculate'!$D$27:$D$751,1,0)</f>
        <v>069MPI1231920003</v>
      </c>
      <c r="K2790">
        <v>0</v>
      </c>
      <c r="L2790">
        <v>17534247</v>
      </c>
      <c r="M2790" s="138">
        <f t="shared" si="131"/>
        <v>-17534247</v>
      </c>
      <c r="N2790" t="s">
        <v>178</v>
      </c>
      <c r="P2790" t="s">
        <v>3839</v>
      </c>
      <c r="R2790" t="s">
        <v>3808</v>
      </c>
    </row>
    <row r="2791" spans="1:19" hidden="1">
      <c r="A2791">
        <v>2790</v>
      </c>
      <c r="D2791">
        <v>701000002</v>
      </c>
      <c r="E2791" s="139">
        <v>45124</v>
      </c>
      <c r="F2791">
        <f t="shared" si="129"/>
        <v>7</v>
      </c>
      <c r="G2791" s="139">
        <v>45124</v>
      </c>
      <c r="H2791">
        <f t="shared" si="130"/>
        <v>16</v>
      </c>
      <c r="I2791" t="s">
        <v>2550</v>
      </c>
      <c r="J2791" t="str">
        <f>VLOOKUP(I2791,'C701- Recalculate'!$D$27:$D$751,1,0)</f>
        <v>069MPI1231920003</v>
      </c>
      <c r="K2791">
        <v>0</v>
      </c>
      <c r="L2791">
        <v>8767123</v>
      </c>
      <c r="M2791" s="138">
        <f t="shared" si="131"/>
        <v>-8767123</v>
      </c>
      <c r="N2791" t="s">
        <v>178</v>
      </c>
      <c r="P2791" t="s">
        <v>3839</v>
      </c>
      <c r="R2791" t="s">
        <v>3808</v>
      </c>
    </row>
    <row r="2792" spans="1:19" hidden="1">
      <c r="A2792">
        <v>2791</v>
      </c>
      <c r="D2792">
        <v>701000002</v>
      </c>
      <c r="E2792" s="139">
        <v>45124</v>
      </c>
      <c r="F2792">
        <f t="shared" si="129"/>
        <v>7</v>
      </c>
      <c r="G2792" s="139">
        <v>45124</v>
      </c>
      <c r="H2792">
        <f t="shared" si="130"/>
        <v>16</v>
      </c>
      <c r="I2792" t="s">
        <v>2553</v>
      </c>
      <c r="J2792" t="str">
        <f>VLOOKUP(I2792,'C701- Recalculate'!$D$27:$D$751,1,0)</f>
        <v>069MPI1231980001</v>
      </c>
      <c r="K2792">
        <v>0</v>
      </c>
      <c r="L2792">
        <v>410959</v>
      </c>
      <c r="M2792" s="138">
        <f t="shared" si="131"/>
        <v>-410959</v>
      </c>
      <c r="N2792" t="s">
        <v>178</v>
      </c>
      <c r="P2792" t="s">
        <v>3839</v>
      </c>
      <c r="R2792" t="s">
        <v>3808</v>
      </c>
    </row>
    <row r="2793" spans="1:19" hidden="1">
      <c r="A2793">
        <v>2792</v>
      </c>
      <c r="D2793">
        <v>701000001</v>
      </c>
      <c r="E2793" s="139">
        <v>45126</v>
      </c>
      <c r="F2793">
        <f t="shared" si="129"/>
        <v>7</v>
      </c>
      <c r="G2793" s="139">
        <v>45126</v>
      </c>
      <c r="H2793">
        <f t="shared" si="130"/>
        <v>16</v>
      </c>
      <c r="I2793" t="s">
        <v>3999</v>
      </c>
      <c r="J2793" t="e">
        <f>VLOOKUP(I2793,'C701- Recalculate'!$D$27:$D$751,1,0)</f>
        <v>#N/A</v>
      </c>
      <c r="K2793">
        <v>0</v>
      </c>
      <c r="L2793" s="244">
        <v>648398102</v>
      </c>
      <c r="M2793" s="138">
        <f t="shared" si="131"/>
        <v>-648398102</v>
      </c>
      <c r="N2793" t="s">
        <v>178</v>
      </c>
      <c r="P2793" t="s">
        <v>3829</v>
      </c>
      <c r="R2793" t="s">
        <v>4000</v>
      </c>
      <c r="S2793" t="s">
        <v>4583</v>
      </c>
    </row>
    <row r="2794" spans="1:19" hidden="1">
      <c r="A2794">
        <v>2793</v>
      </c>
      <c r="D2794">
        <v>701000001</v>
      </c>
      <c r="E2794" s="139">
        <v>45126</v>
      </c>
      <c r="F2794">
        <f t="shared" si="129"/>
        <v>7</v>
      </c>
      <c r="G2794" s="139">
        <v>45126</v>
      </c>
      <c r="H2794">
        <f t="shared" si="130"/>
        <v>16</v>
      </c>
      <c r="I2794" t="s">
        <v>4001</v>
      </c>
      <c r="J2794" t="e">
        <f>VLOOKUP(I2794,'C701- Recalculate'!$D$27:$D$751,1,0)</f>
        <v>#N/A</v>
      </c>
      <c r="K2794">
        <v>0</v>
      </c>
      <c r="L2794" s="244">
        <v>598114825</v>
      </c>
      <c r="M2794" s="138">
        <f t="shared" si="131"/>
        <v>-598114825</v>
      </c>
      <c r="N2794" t="s">
        <v>178</v>
      </c>
      <c r="P2794" t="s">
        <v>3829</v>
      </c>
      <c r="R2794" t="s">
        <v>4002</v>
      </c>
      <c r="S2794" t="s">
        <v>4584</v>
      </c>
    </row>
    <row r="2795" spans="1:19" hidden="1">
      <c r="A2795">
        <v>2794</v>
      </c>
      <c r="D2795">
        <v>701000002</v>
      </c>
      <c r="E2795" s="139">
        <v>45126</v>
      </c>
      <c r="F2795">
        <f t="shared" si="129"/>
        <v>7</v>
      </c>
      <c r="G2795" s="139">
        <v>45126</v>
      </c>
      <c r="H2795">
        <f t="shared" si="130"/>
        <v>16</v>
      </c>
      <c r="I2795" t="s">
        <v>2416</v>
      </c>
      <c r="J2795" t="str">
        <f>VLOOKUP(I2795,'C701- Recalculate'!$D$27:$D$751,1,0)</f>
        <v>069MPI1231140001</v>
      </c>
      <c r="K2795">
        <v>0</v>
      </c>
      <c r="L2795">
        <v>56438356</v>
      </c>
      <c r="M2795" s="138">
        <f t="shared" si="131"/>
        <v>-56438356</v>
      </c>
      <c r="N2795" t="s">
        <v>178</v>
      </c>
      <c r="P2795" t="s">
        <v>3839</v>
      </c>
      <c r="R2795" t="s">
        <v>3808</v>
      </c>
    </row>
    <row r="2796" spans="1:19" hidden="1">
      <c r="A2796">
        <v>2795</v>
      </c>
      <c r="D2796">
        <v>701000002</v>
      </c>
      <c r="E2796" s="139">
        <v>45126</v>
      </c>
      <c r="F2796">
        <f t="shared" si="129"/>
        <v>7</v>
      </c>
      <c r="G2796" s="139">
        <v>45126</v>
      </c>
      <c r="H2796">
        <f t="shared" si="130"/>
        <v>16</v>
      </c>
      <c r="I2796" t="s">
        <v>2423</v>
      </c>
      <c r="J2796" t="str">
        <f>VLOOKUP(I2796,'C701- Recalculate'!$D$27:$D$751,1,0)</f>
        <v>069MPI1231310001</v>
      </c>
      <c r="K2796">
        <v>0</v>
      </c>
      <c r="L2796">
        <v>44520548</v>
      </c>
      <c r="M2796" s="138">
        <f t="shared" si="131"/>
        <v>-44520548</v>
      </c>
      <c r="N2796" t="s">
        <v>178</v>
      </c>
      <c r="P2796" t="s">
        <v>3839</v>
      </c>
      <c r="R2796" t="s">
        <v>3808</v>
      </c>
    </row>
    <row r="2797" spans="1:19" hidden="1">
      <c r="A2797">
        <v>2796</v>
      </c>
      <c r="D2797">
        <v>701000002</v>
      </c>
      <c r="E2797" s="139">
        <v>45126</v>
      </c>
      <c r="F2797">
        <f t="shared" si="129"/>
        <v>7</v>
      </c>
      <c r="G2797" s="139">
        <v>45126</v>
      </c>
      <c r="H2797">
        <f t="shared" si="130"/>
        <v>16</v>
      </c>
      <c r="I2797" t="s">
        <v>2426</v>
      </c>
      <c r="J2797" t="str">
        <f>VLOOKUP(I2797,'C701- Recalculate'!$D$27:$D$751,1,0)</f>
        <v>069MPI1231310002</v>
      </c>
      <c r="K2797">
        <v>0</v>
      </c>
      <c r="L2797">
        <v>44520548</v>
      </c>
      <c r="M2797" s="138">
        <f t="shared" si="131"/>
        <v>-44520548</v>
      </c>
      <c r="N2797" t="s">
        <v>178</v>
      </c>
      <c r="P2797" t="s">
        <v>3839</v>
      </c>
      <c r="R2797" t="s">
        <v>3808</v>
      </c>
    </row>
    <row r="2798" spans="1:19" hidden="1">
      <c r="A2798">
        <v>2797</v>
      </c>
      <c r="D2798">
        <v>701000002</v>
      </c>
      <c r="E2798" s="139">
        <v>45126</v>
      </c>
      <c r="F2798">
        <f t="shared" si="129"/>
        <v>7</v>
      </c>
      <c r="G2798" s="139">
        <v>45126</v>
      </c>
      <c r="H2798">
        <f t="shared" si="130"/>
        <v>16</v>
      </c>
      <c r="I2798" t="s">
        <v>2443</v>
      </c>
      <c r="J2798" t="str">
        <f>VLOOKUP(I2798,'C701- Recalculate'!$D$27:$D$751,1,0)</f>
        <v>069MPI1231370001</v>
      </c>
      <c r="K2798">
        <v>0</v>
      </c>
      <c r="L2798">
        <v>35068494</v>
      </c>
      <c r="M2798" s="138">
        <f t="shared" si="131"/>
        <v>-35068494</v>
      </c>
      <c r="N2798" t="s">
        <v>178</v>
      </c>
      <c r="P2798" t="s">
        <v>3839</v>
      </c>
      <c r="R2798" t="s">
        <v>3808</v>
      </c>
    </row>
    <row r="2799" spans="1:19" hidden="1">
      <c r="A2799">
        <v>2798</v>
      </c>
      <c r="D2799">
        <v>701000002</v>
      </c>
      <c r="E2799" s="139">
        <v>45126</v>
      </c>
      <c r="F2799">
        <f t="shared" si="129"/>
        <v>7</v>
      </c>
      <c r="G2799" s="139">
        <v>45126</v>
      </c>
      <c r="H2799">
        <f t="shared" si="130"/>
        <v>16</v>
      </c>
      <c r="I2799" t="s">
        <v>2446</v>
      </c>
      <c r="J2799" t="str">
        <f>VLOOKUP(I2799,'C701- Recalculate'!$D$27:$D$751,1,0)</f>
        <v>069MPI1231370002</v>
      </c>
      <c r="K2799">
        <v>0</v>
      </c>
      <c r="L2799">
        <v>52602739</v>
      </c>
      <c r="M2799" s="138">
        <f t="shared" si="131"/>
        <v>-52602739</v>
      </c>
      <c r="N2799" t="s">
        <v>178</v>
      </c>
      <c r="P2799" t="s">
        <v>3839</v>
      </c>
      <c r="R2799" t="s">
        <v>3808</v>
      </c>
    </row>
    <row r="2800" spans="1:19" hidden="1">
      <c r="A2800">
        <v>2799</v>
      </c>
      <c r="D2800">
        <v>701000002</v>
      </c>
      <c r="E2800" s="139">
        <v>45126</v>
      </c>
      <c r="F2800">
        <f t="shared" si="129"/>
        <v>7</v>
      </c>
      <c r="G2800" s="139">
        <v>45126</v>
      </c>
      <c r="H2800">
        <f t="shared" si="130"/>
        <v>16</v>
      </c>
      <c r="I2800" t="s">
        <v>2449</v>
      </c>
      <c r="J2800" t="str">
        <f>VLOOKUP(I2800,'C701- Recalculate'!$D$27:$D$751,1,0)</f>
        <v>069MPI1231390003</v>
      </c>
      <c r="K2800">
        <v>0</v>
      </c>
      <c r="L2800">
        <v>54246575</v>
      </c>
      <c r="M2800" s="138">
        <f t="shared" si="131"/>
        <v>-54246575</v>
      </c>
      <c r="N2800" t="s">
        <v>178</v>
      </c>
      <c r="P2800" t="s">
        <v>3839</v>
      </c>
      <c r="R2800" t="s">
        <v>3808</v>
      </c>
    </row>
    <row r="2801" spans="1:18" hidden="1">
      <c r="A2801">
        <v>2800</v>
      </c>
      <c r="D2801">
        <v>701000002</v>
      </c>
      <c r="E2801" s="139">
        <v>45126</v>
      </c>
      <c r="F2801">
        <f t="shared" si="129"/>
        <v>7</v>
      </c>
      <c r="G2801" s="139">
        <v>45126</v>
      </c>
      <c r="H2801">
        <f t="shared" si="130"/>
        <v>16</v>
      </c>
      <c r="I2801" t="s">
        <v>2452</v>
      </c>
      <c r="J2801" t="str">
        <f>VLOOKUP(I2801,'C701- Recalculate'!$D$27:$D$751,1,0)</f>
        <v>069MPI1231390004</v>
      </c>
      <c r="K2801">
        <v>0</v>
      </c>
      <c r="L2801">
        <v>17808219</v>
      </c>
      <c r="M2801" s="138">
        <f t="shared" si="131"/>
        <v>-17808219</v>
      </c>
      <c r="N2801" t="s">
        <v>178</v>
      </c>
      <c r="P2801" t="s">
        <v>3839</v>
      </c>
      <c r="R2801" t="s">
        <v>3808</v>
      </c>
    </row>
    <row r="2802" spans="1:18" hidden="1">
      <c r="A2802">
        <v>2801</v>
      </c>
      <c r="D2802">
        <v>701000002</v>
      </c>
      <c r="E2802" s="139">
        <v>45126</v>
      </c>
      <c r="F2802">
        <f t="shared" si="129"/>
        <v>7</v>
      </c>
      <c r="G2802" s="139">
        <v>45126</v>
      </c>
      <c r="H2802">
        <f t="shared" si="130"/>
        <v>16</v>
      </c>
      <c r="I2802" t="s">
        <v>2517</v>
      </c>
      <c r="J2802" t="str">
        <f>VLOOKUP(I2802,'C701- Recalculate'!$D$27:$D$751,1,0)</f>
        <v>069MPI1231810007</v>
      </c>
      <c r="K2802">
        <v>0</v>
      </c>
      <c r="L2802">
        <v>16438356</v>
      </c>
      <c r="M2802" s="138">
        <f t="shared" si="131"/>
        <v>-16438356</v>
      </c>
      <c r="N2802" t="s">
        <v>178</v>
      </c>
      <c r="P2802" t="s">
        <v>3839</v>
      </c>
      <c r="R2802" t="s">
        <v>3808</v>
      </c>
    </row>
    <row r="2803" spans="1:18" hidden="1">
      <c r="A2803">
        <v>2802</v>
      </c>
      <c r="D2803">
        <v>701000002</v>
      </c>
      <c r="E2803" s="139">
        <v>45128</v>
      </c>
      <c r="F2803">
        <f t="shared" si="129"/>
        <v>7</v>
      </c>
      <c r="G2803" s="139">
        <v>45128</v>
      </c>
      <c r="H2803">
        <f t="shared" si="130"/>
        <v>16</v>
      </c>
      <c r="I2803" t="s">
        <v>2452</v>
      </c>
      <c r="J2803" t="str">
        <f>VLOOKUP(I2803,'C701- Recalculate'!$D$27:$D$751,1,0)</f>
        <v>069MPI1231390004</v>
      </c>
      <c r="K2803">
        <v>0</v>
      </c>
      <c r="L2803">
        <v>17808219</v>
      </c>
      <c r="M2803" s="138">
        <f t="shared" si="131"/>
        <v>-17808219</v>
      </c>
      <c r="N2803" t="s">
        <v>178</v>
      </c>
      <c r="P2803" t="s">
        <v>3839</v>
      </c>
      <c r="R2803" t="s">
        <v>3808</v>
      </c>
    </row>
    <row r="2804" spans="1:18" hidden="1">
      <c r="A2804">
        <v>2803</v>
      </c>
      <c r="D2804">
        <v>701000002</v>
      </c>
      <c r="E2804" s="139">
        <v>45128</v>
      </c>
      <c r="F2804">
        <f t="shared" si="129"/>
        <v>7</v>
      </c>
      <c r="G2804" s="139">
        <v>45128</v>
      </c>
      <c r="H2804">
        <f t="shared" si="130"/>
        <v>16</v>
      </c>
      <c r="I2804" t="s">
        <v>2517</v>
      </c>
      <c r="J2804" t="str">
        <f>VLOOKUP(I2804,'C701- Recalculate'!$D$27:$D$751,1,0)</f>
        <v>069MPI1231810007</v>
      </c>
      <c r="K2804">
        <v>0</v>
      </c>
      <c r="L2804">
        <v>16438357</v>
      </c>
      <c r="M2804" s="138">
        <f t="shared" si="131"/>
        <v>-16438357</v>
      </c>
      <c r="N2804" t="s">
        <v>178</v>
      </c>
      <c r="P2804" t="s">
        <v>3839</v>
      </c>
      <c r="R2804" t="s">
        <v>3808</v>
      </c>
    </row>
    <row r="2805" spans="1:18" hidden="1">
      <c r="A2805">
        <v>2804</v>
      </c>
      <c r="D2805">
        <v>701000002</v>
      </c>
      <c r="E2805" s="139">
        <v>45131</v>
      </c>
      <c r="F2805">
        <f t="shared" si="129"/>
        <v>7</v>
      </c>
      <c r="G2805" s="139">
        <v>45131</v>
      </c>
      <c r="H2805">
        <f t="shared" si="130"/>
        <v>16</v>
      </c>
      <c r="I2805" t="s">
        <v>2423</v>
      </c>
      <c r="J2805" t="str">
        <f>VLOOKUP(I2805,'C701- Recalculate'!$D$27:$D$751,1,0)</f>
        <v>069MPI1231310001</v>
      </c>
      <c r="K2805">
        <v>0</v>
      </c>
      <c r="L2805">
        <v>44520548</v>
      </c>
      <c r="M2805" s="138">
        <f t="shared" si="131"/>
        <v>-44520548</v>
      </c>
      <c r="N2805" t="s">
        <v>178</v>
      </c>
      <c r="P2805" t="s">
        <v>3839</v>
      </c>
      <c r="R2805" t="s">
        <v>3808</v>
      </c>
    </row>
    <row r="2806" spans="1:18" hidden="1">
      <c r="A2806">
        <v>2805</v>
      </c>
      <c r="D2806">
        <v>701000002</v>
      </c>
      <c r="E2806" s="139">
        <v>45131</v>
      </c>
      <c r="F2806">
        <f t="shared" si="129"/>
        <v>7</v>
      </c>
      <c r="G2806" s="139">
        <v>45131</v>
      </c>
      <c r="H2806">
        <f t="shared" si="130"/>
        <v>16</v>
      </c>
      <c r="I2806" t="s">
        <v>2423</v>
      </c>
      <c r="J2806" t="str">
        <f>VLOOKUP(I2806,'C701- Recalculate'!$D$27:$D$751,1,0)</f>
        <v>069MPI1231310001</v>
      </c>
      <c r="K2806">
        <v>0</v>
      </c>
      <c r="L2806">
        <v>89041096</v>
      </c>
      <c r="M2806" s="138">
        <f t="shared" si="131"/>
        <v>-89041096</v>
      </c>
      <c r="N2806" t="s">
        <v>178</v>
      </c>
      <c r="P2806" t="s">
        <v>3839</v>
      </c>
      <c r="R2806" t="s">
        <v>3808</v>
      </c>
    </row>
    <row r="2807" spans="1:18" hidden="1">
      <c r="A2807">
        <v>2806</v>
      </c>
      <c r="D2807">
        <v>701000002</v>
      </c>
      <c r="E2807" s="139">
        <v>45131</v>
      </c>
      <c r="F2807">
        <f t="shared" si="129"/>
        <v>7</v>
      </c>
      <c r="G2807" s="139">
        <v>45131</v>
      </c>
      <c r="H2807">
        <f t="shared" si="130"/>
        <v>16</v>
      </c>
      <c r="I2807" t="s">
        <v>2426</v>
      </c>
      <c r="J2807" t="str">
        <f>VLOOKUP(I2807,'C701- Recalculate'!$D$27:$D$751,1,0)</f>
        <v>069MPI1231310002</v>
      </c>
      <c r="K2807">
        <v>0</v>
      </c>
      <c r="L2807">
        <v>89041096</v>
      </c>
      <c r="M2807" s="138">
        <f t="shared" si="131"/>
        <v>-89041096</v>
      </c>
      <c r="N2807" t="s">
        <v>178</v>
      </c>
      <c r="P2807" t="s">
        <v>3839</v>
      </c>
      <c r="R2807" t="s">
        <v>3808</v>
      </c>
    </row>
    <row r="2808" spans="1:18" hidden="1">
      <c r="A2808">
        <v>2807</v>
      </c>
      <c r="D2808">
        <v>701000002</v>
      </c>
      <c r="E2808" s="139">
        <v>45131</v>
      </c>
      <c r="F2808">
        <f t="shared" si="129"/>
        <v>7</v>
      </c>
      <c r="G2808" s="139">
        <v>45131</v>
      </c>
      <c r="H2808">
        <f t="shared" si="130"/>
        <v>16</v>
      </c>
      <c r="I2808" t="s">
        <v>2426</v>
      </c>
      <c r="J2808" t="str">
        <f>VLOOKUP(I2808,'C701- Recalculate'!$D$27:$D$751,1,0)</f>
        <v>069MPI1231310002</v>
      </c>
      <c r="K2808">
        <v>0</v>
      </c>
      <c r="L2808">
        <v>44520548</v>
      </c>
      <c r="M2808" s="138">
        <f t="shared" si="131"/>
        <v>-44520548</v>
      </c>
      <c r="N2808" t="s">
        <v>178</v>
      </c>
      <c r="P2808" t="s">
        <v>3839</v>
      </c>
      <c r="R2808" t="s">
        <v>3808</v>
      </c>
    </row>
    <row r="2809" spans="1:18" hidden="1">
      <c r="A2809">
        <v>2808</v>
      </c>
      <c r="D2809">
        <v>701000002</v>
      </c>
      <c r="E2809" s="139">
        <v>45131</v>
      </c>
      <c r="F2809">
        <f t="shared" si="129"/>
        <v>7</v>
      </c>
      <c r="G2809" s="139">
        <v>45131</v>
      </c>
      <c r="H2809">
        <f t="shared" si="130"/>
        <v>16</v>
      </c>
      <c r="I2809" t="s">
        <v>2443</v>
      </c>
      <c r="J2809" t="str">
        <f>VLOOKUP(I2809,'C701- Recalculate'!$D$27:$D$751,1,0)</f>
        <v>069MPI1231370001</v>
      </c>
      <c r="K2809">
        <v>0</v>
      </c>
      <c r="L2809">
        <v>35068493</v>
      </c>
      <c r="M2809" s="138">
        <f t="shared" si="131"/>
        <v>-35068493</v>
      </c>
      <c r="N2809" t="s">
        <v>178</v>
      </c>
      <c r="P2809" t="s">
        <v>3839</v>
      </c>
      <c r="R2809" t="s">
        <v>3808</v>
      </c>
    </row>
    <row r="2810" spans="1:18" hidden="1">
      <c r="A2810">
        <v>2809</v>
      </c>
      <c r="D2810">
        <v>701000002</v>
      </c>
      <c r="E2810" s="139">
        <v>45131</v>
      </c>
      <c r="F2810">
        <f t="shared" si="129"/>
        <v>7</v>
      </c>
      <c r="G2810" s="139">
        <v>45131</v>
      </c>
      <c r="H2810">
        <f t="shared" si="130"/>
        <v>16</v>
      </c>
      <c r="I2810" t="s">
        <v>2443</v>
      </c>
      <c r="J2810" t="str">
        <f>VLOOKUP(I2810,'C701- Recalculate'!$D$27:$D$751,1,0)</f>
        <v>069MPI1231370001</v>
      </c>
      <c r="K2810">
        <v>0</v>
      </c>
      <c r="L2810">
        <v>70136986</v>
      </c>
      <c r="M2810" s="138">
        <f t="shared" si="131"/>
        <v>-70136986</v>
      </c>
      <c r="N2810" t="s">
        <v>178</v>
      </c>
      <c r="P2810" t="s">
        <v>3839</v>
      </c>
      <c r="R2810" t="s">
        <v>3808</v>
      </c>
    </row>
    <row r="2811" spans="1:18" hidden="1">
      <c r="A2811">
        <v>2810</v>
      </c>
      <c r="D2811">
        <v>701000002</v>
      </c>
      <c r="E2811" s="139">
        <v>45131</v>
      </c>
      <c r="F2811">
        <f t="shared" si="129"/>
        <v>7</v>
      </c>
      <c r="G2811" s="139">
        <v>45131</v>
      </c>
      <c r="H2811">
        <f t="shared" si="130"/>
        <v>16</v>
      </c>
      <c r="I2811" t="s">
        <v>2446</v>
      </c>
      <c r="J2811" t="str">
        <f>VLOOKUP(I2811,'C701- Recalculate'!$D$27:$D$751,1,0)</f>
        <v>069MPI1231370002</v>
      </c>
      <c r="K2811">
        <v>0</v>
      </c>
      <c r="L2811">
        <v>52602740</v>
      </c>
      <c r="M2811" s="138">
        <f t="shared" si="131"/>
        <v>-52602740</v>
      </c>
      <c r="N2811" t="s">
        <v>178</v>
      </c>
      <c r="P2811" t="s">
        <v>3839</v>
      </c>
      <c r="R2811" t="s">
        <v>3808</v>
      </c>
    </row>
    <row r="2812" spans="1:18" hidden="1">
      <c r="A2812">
        <v>2811</v>
      </c>
      <c r="D2812">
        <v>701000002</v>
      </c>
      <c r="E2812" s="139">
        <v>45131</v>
      </c>
      <c r="F2812">
        <f t="shared" si="129"/>
        <v>7</v>
      </c>
      <c r="G2812" s="139">
        <v>45131</v>
      </c>
      <c r="H2812">
        <f t="shared" si="130"/>
        <v>16</v>
      </c>
      <c r="I2812" t="s">
        <v>2446</v>
      </c>
      <c r="J2812" t="str">
        <f>VLOOKUP(I2812,'C701- Recalculate'!$D$27:$D$751,1,0)</f>
        <v>069MPI1231370002</v>
      </c>
      <c r="K2812">
        <v>0</v>
      </c>
      <c r="L2812">
        <v>105205479</v>
      </c>
      <c r="M2812" s="138">
        <f t="shared" si="131"/>
        <v>-105205479</v>
      </c>
      <c r="N2812" t="s">
        <v>178</v>
      </c>
      <c r="P2812" t="s">
        <v>3839</v>
      </c>
      <c r="R2812" t="s">
        <v>3808</v>
      </c>
    </row>
    <row r="2813" spans="1:18" hidden="1">
      <c r="A2813">
        <v>2812</v>
      </c>
      <c r="D2813">
        <v>701000002</v>
      </c>
      <c r="E2813" s="139">
        <v>45131</v>
      </c>
      <c r="F2813">
        <f t="shared" si="129"/>
        <v>7</v>
      </c>
      <c r="G2813" s="139">
        <v>45131</v>
      </c>
      <c r="H2813">
        <f t="shared" si="130"/>
        <v>16</v>
      </c>
      <c r="I2813" t="s">
        <v>2449</v>
      </c>
      <c r="J2813" t="str">
        <f>VLOOKUP(I2813,'C701- Recalculate'!$D$27:$D$751,1,0)</f>
        <v>069MPI1231390003</v>
      </c>
      <c r="K2813">
        <v>0</v>
      </c>
      <c r="L2813">
        <v>54246575</v>
      </c>
      <c r="M2813" s="138">
        <f t="shared" si="131"/>
        <v>-54246575</v>
      </c>
      <c r="N2813" t="s">
        <v>178</v>
      </c>
      <c r="P2813" t="s">
        <v>3839</v>
      </c>
      <c r="R2813" t="s">
        <v>3808</v>
      </c>
    </row>
    <row r="2814" spans="1:18" hidden="1">
      <c r="A2814">
        <v>2813</v>
      </c>
      <c r="D2814">
        <v>701000002</v>
      </c>
      <c r="E2814" s="139">
        <v>45131</v>
      </c>
      <c r="F2814">
        <f t="shared" si="129"/>
        <v>7</v>
      </c>
      <c r="G2814" s="139">
        <v>45131</v>
      </c>
      <c r="H2814">
        <f t="shared" si="130"/>
        <v>16</v>
      </c>
      <c r="I2814" t="s">
        <v>2449</v>
      </c>
      <c r="J2814" t="str">
        <f>VLOOKUP(I2814,'C701- Recalculate'!$D$27:$D$751,1,0)</f>
        <v>069MPI1231390003</v>
      </c>
      <c r="K2814">
        <v>0</v>
      </c>
      <c r="L2814">
        <v>108493151</v>
      </c>
      <c r="M2814" s="138">
        <f t="shared" si="131"/>
        <v>-108493151</v>
      </c>
      <c r="N2814" t="s">
        <v>178</v>
      </c>
      <c r="P2814" t="s">
        <v>3839</v>
      </c>
      <c r="R2814" t="s">
        <v>3808</v>
      </c>
    </row>
    <row r="2815" spans="1:18" hidden="1">
      <c r="A2815">
        <v>2814</v>
      </c>
      <c r="D2815">
        <v>701000002</v>
      </c>
      <c r="E2815" s="139">
        <v>45131</v>
      </c>
      <c r="F2815">
        <f t="shared" si="129"/>
        <v>7</v>
      </c>
      <c r="G2815" s="139">
        <v>45131</v>
      </c>
      <c r="H2815">
        <f t="shared" si="130"/>
        <v>16</v>
      </c>
      <c r="I2815" t="s">
        <v>2452</v>
      </c>
      <c r="J2815" t="str">
        <f>VLOOKUP(I2815,'C701- Recalculate'!$D$27:$D$751,1,0)</f>
        <v>069MPI1231390004</v>
      </c>
      <c r="K2815">
        <v>0</v>
      </c>
      <c r="L2815">
        <v>35616439</v>
      </c>
      <c r="M2815" s="138">
        <f t="shared" si="131"/>
        <v>-35616439</v>
      </c>
      <c r="N2815" t="s">
        <v>178</v>
      </c>
      <c r="P2815" t="s">
        <v>3839</v>
      </c>
      <c r="R2815" t="s">
        <v>3808</v>
      </c>
    </row>
    <row r="2816" spans="1:18" hidden="1">
      <c r="A2816">
        <v>2815</v>
      </c>
      <c r="D2816">
        <v>701000002</v>
      </c>
      <c r="E2816" s="139">
        <v>45131</v>
      </c>
      <c r="F2816">
        <f t="shared" si="129"/>
        <v>7</v>
      </c>
      <c r="G2816" s="139">
        <v>45131</v>
      </c>
      <c r="H2816">
        <f t="shared" si="130"/>
        <v>16</v>
      </c>
      <c r="I2816" t="s">
        <v>2452</v>
      </c>
      <c r="J2816" t="str">
        <f>VLOOKUP(I2816,'C701- Recalculate'!$D$27:$D$751,1,0)</f>
        <v>069MPI1231390004</v>
      </c>
      <c r="K2816">
        <v>0</v>
      </c>
      <c r="L2816">
        <v>17808219</v>
      </c>
      <c r="M2816" s="138">
        <f t="shared" si="131"/>
        <v>-17808219</v>
      </c>
      <c r="N2816" t="s">
        <v>178</v>
      </c>
      <c r="P2816" t="s">
        <v>3839</v>
      </c>
      <c r="R2816" t="s">
        <v>3808</v>
      </c>
    </row>
    <row r="2817" spans="1:20" hidden="1">
      <c r="A2817">
        <v>2816</v>
      </c>
      <c r="D2817">
        <v>701000002</v>
      </c>
      <c r="E2817" s="139">
        <v>45131</v>
      </c>
      <c r="F2817">
        <f t="shared" si="129"/>
        <v>7</v>
      </c>
      <c r="G2817" s="139">
        <v>45131</v>
      </c>
      <c r="H2817">
        <f t="shared" si="130"/>
        <v>16</v>
      </c>
      <c r="I2817" t="s">
        <v>2517</v>
      </c>
      <c r="J2817" t="str">
        <f>VLOOKUP(I2817,'C701- Recalculate'!$D$27:$D$751,1,0)</f>
        <v>069MPI1231810007</v>
      </c>
      <c r="K2817">
        <v>0</v>
      </c>
      <c r="L2817">
        <v>16438356</v>
      </c>
      <c r="M2817" s="138">
        <f t="shared" si="131"/>
        <v>-16438356</v>
      </c>
      <c r="N2817" t="s">
        <v>178</v>
      </c>
      <c r="P2817" t="s">
        <v>3839</v>
      </c>
      <c r="R2817" t="s">
        <v>3808</v>
      </c>
    </row>
    <row r="2818" spans="1:20" hidden="1">
      <c r="A2818">
        <v>2817</v>
      </c>
      <c r="D2818">
        <v>701000002</v>
      </c>
      <c r="E2818" s="139">
        <v>45131</v>
      </c>
      <c r="F2818">
        <f t="shared" si="129"/>
        <v>7</v>
      </c>
      <c r="G2818" s="139">
        <v>45131</v>
      </c>
      <c r="H2818">
        <f t="shared" si="130"/>
        <v>16</v>
      </c>
      <c r="I2818" t="s">
        <v>2517</v>
      </c>
      <c r="J2818" t="str">
        <f>VLOOKUP(I2818,'C701- Recalculate'!$D$27:$D$751,1,0)</f>
        <v>069MPI1231810007</v>
      </c>
      <c r="K2818">
        <v>0</v>
      </c>
      <c r="L2818">
        <v>32876712</v>
      </c>
      <c r="M2818" s="138">
        <f t="shared" si="131"/>
        <v>-32876712</v>
      </c>
      <c r="N2818" t="s">
        <v>178</v>
      </c>
      <c r="P2818" t="s">
        <v>3839</v>
      </c>
      <c r="R2818" t="s">
        <v>3808</v>
      </c>
    </row>
    <row r="2819" spans="1:20" hidden="1">
      <c r="A2819">
        <v>2818</v>
      </c>
      <c r="D2819">
        <v>701000001</v>
      </c>
      <c r="E2819" s="139">
        <v>45133</v>
      </c>
      <c r="F2819">
        <f t="shared" ref="F2819:F2882" si="132">MONTH(E2819)</f>
        <v>7</v>
      </c>
      <c r="G2819" s="139">
        <v>45133</v>
      </c>
      <c r="H2819">
        <f t="shared" ref="H2819:H2882" si="133">LEN(I2819)</f>
        <v>16</v>
      </c>
      <c r="I2819" t="s">
        <v>4003</v>
      </c>
      <c r="J2819" t="e">
        <f>VLOOKUP(I2819,'C701- Recalculate'!$D$27:$D$751,1,0)</f>
        <v>#N/A</v>
      </c>
      <c r="K2819">
        <v>0</v>
      </c>
      <c r="L2819">
        <v>686497</v>
      </c>
      <c r="M2819" s="138">
        <f t="shared" ref="M2819:M2882" si="134">K2819-L2819</f>
        <v>-686497</v>
      </c>
      <c r="N2819" t="s">
        <v>178</v>
      </c>
      <c r="P2819" t="s">
        <v>3819</v>
      </c>
      <c r="R2819" t="s">
        <v>4004</v>
      </c>
      <c r="T2819" t="s">
        <v>1462</v>
      </c>
    </row>
    <row r="2820" spans="1:20" hidden="1">
      <c r="A2820">
        <v>2819</v>
      </c>
      <c r="D2820">
        <v>701000001</v>
      </c>
      <c r="E2820" s="139">
        <v>45114</v>
      </c>
      <c r="F2820">
        <f t="shared" si="132"/>
        <v>7</v>
      </c>
      <c r="G2820" s="139">
        <v>45114</v>
      </c>
      <c r="H2820">
        <f t="shared" si="133"/>
        <v>16</v>
      </c>
      <c r="I2820" s="139" t="s">
        <v>4005</v>
      </c>
      <c r="J2820" t="e">
        <f>VLOOKUP(I2820,'C701- Recalculate'!$D$27:$D$751,1,0)</f>
        <v>#N/A</v>
      </c>
      <c r="K2820">
        <v>0</v>
      </c>
      <c r="L2820">
        <v>13100</v>
      </c>
      <c r="M2820" s="138">
        <f t="shared" si="134"/>
        <v>-13100</v>
      </c>
      <c r="N2820" t="s">
        <v>178</v>
      </c>
      <c r="P2820" t="s">
        <v>3843</v>
      </c>
      <c r="R2820" t="s">
        <v>4006</v>
      </c>
      <c r="T2820" t="s">
        <v>1462</v>
      </c>
    </row>
    <row r="2821" spans="1:20" hidden="1">
      <c r="A2821">
        <v>2820</v>
      </c>
      <c r="D2821">
        <v>701000002</v>
      </c>
      <c r="E2821" s="139">
        <v>45120</v>
      </c>
      <c r="F2821">
        <f t="shared" si="132"/>
        <v>7</v>
      </c>
      <c r="G2821" s="139">
        <v>45120</v>
      </c>
      <c r="H2821">
        <f t="shared" si="133"/>
        <v>16</v>
      </c>
      <c r="I2821" t="s">
        <v>2390</v>
      </c>
      <c r="J2821" t="str">
        <f>VLOOKUP(I2821,'C701- Recalculate'!$D$27:$D$751,1,0)</f>
        <v>069MPI1231080001</v>
      </c>
      <c r="K2821">
        <v>0</v>
      </c>
      <c r="L2821">
        <v>49424657</v>
      </c>
      <c r="M2821" s="138">
        <f t="shared" si="134"/>
        <v>-49424657</v>
      </c>
      <c r="N2821" t="s">
        <v>178</v>
      </c>
      <c r="P2821" t="s">
        <v>3839</v>
      </c>
      <c r="R2821" t="s">
        <v>3808</v>
      </c>
    </row>
    <row r="2822" spans="1:20" hidden="1">
      <c r="A2822">
        <v>2821</v>
      </c>
      <c r="D2822">
        <v>701000002</v>
      </c>
      <c r="E2822" s="139">
        <v>45120</v>
      </c>
      <c r="F2822">
        <f t="shared" si="132"/>
        <v>7</v>
      </c>
      <c r="G2822" s="139">
        <v>45120</v>
      </c>
      <c r="H2822">
        <f t="shared" si="133"/>
        <v>16</v>
      </c>
      <c r="I2822" t="s">
        <v>2393</v>
      </c>
      <c r="J2822" t="str">
        <f>VLOOKUP(I2822,'C701- Recalculate'!$D$27:$D$751,1,0)</f>
        <v>069MPI1231080002</v>
      </c>
      <c r="K2822">
        <v>0</v>
      </c>
      <c r="L2822">
        <v>62904109</v>
      </c>
      <c r="M2822" s="138">
        <f t="shared" si="134"/>
        <v>-62904109</v>
      </c>
      <c r="N2822" t="s">
        <v>178</v>
      </c>
      <c r="P2822" t="s">
        <v>3839</v>
      </c>
      <c r="R2822" t="s">
        <v>3808</v>
      </c>
    </row>
    <row r="2823" spans="1:20" hidden="1">
      <c r="A2823">
        <v>2822</v>
      </c>
      <c r="D2823">
        <v>701000002</v>
      </c>
      <c r="E2823" s="139">
        <v>45120</v>
      </c>
      <c r="F2823">
        <f t="shared" si="132"/>
        <v>7</v>
      </c>
      <c r="G2823" s="139">
        <v>45120</v>
      </c>
      <c r="H2823">
        <f t="shared" si="133"/>
        <v>16</v>
      </c>
      <c r="I2823" t="s">
        <v>2385</v>
      </c>
      <c r="J2823" t="str">
        <f>VLOOKUP(I2823,'C701- Recalculate'!$D$27:$D$751,1,0)</f>
        <v>069MPI1231080003</v>
      </c>
      <c r="K2823">
        <v>0</v>
      </c>
      <c r="L2823">
        <v>56164384</v>
      </c>
      <c r="M2823" s="138">
        <f t="shared" si="134"/>
        <v>-56164384</v>
      </c>
      <c r="N2823" t="s">
        <v>178</v>
      </c>
      <c r="P2823" t="s">
        <v>3839</v>
      </c>
      <c r="R2823" t="s">
        <v>3808</v>
      </c>
    </row>
    <row r="2824" spans="1:20" hidden="1">
      <c r="A2824">
        <v>2823</v>
      </c>
      <c r="D2824">
        <v>701000002</v>
      </c>
      <c r="E2824" s="139">
        <v>45120</v>
      </c>
      <c r="F2824">
        <f t="shared" si="132"/>
        <v>7</v>
      </c>
      <c r="G2824" s="139">
        <v>45120</v>
      </c>
      <c r="H2824">
        <f t="shared" si="133"/>
        <v>16</v>
      </c>
      <c r="I2824" t="s">
        <v>2396</v>
      </c>
      <c r="J2824" t="str">
        <f>VLOOKUP(I2824,'C701- Recalculate'!$D$27:$D$751,1,0)</f>
        <v>069MPI1231080004</v>
      </c>
      <c r="K2824">
        <v>0</v>
      </c>
      <c r="L2824">
        <v>55479452</v>
      </c>
      <c r="M2824" s="138">
        <f t="shared" si="134"/>
        <v>-55479452</v>
      </c>
      <c r="N2824" t="s">
        <v>178</v>
      </c>
      <c r="P2824" t="s">
        <v>3839</v>
      </c>
      <c r="R2824" t="s">
        <v>3808</v>
      </c>
    </row>
    <row r="2825" spans="1:20" hidden="1">
      <c r="A2825">
        <v>2824</v>
      </c>
      <c r="D2825">
        <v>701000002</v>
      </c>
      <c r="E2825" s="139">
        <v>45120</v>
      </c>
      <c r="F2825">
        <f t="shared" si="132"/>
        <v>7</v>
      </c>
      <c r="G2825" s="139">
        <v>45120</v>
      </c>
      <c r="H2825">
        <f t="shared" si="133"/>
        <v>16</v>
      </c>
      <c r="I2825" t="s">
        <v>2408</v>
      </c>
      <c r="J2825" t="str">
        <f>VLOOKUP(I2825,'C701- Recalculate'!$D$27:$D$751,1,0)</f>
        <v>069MPI1231100001</v>
      </c>
      <c r="K2825">
        <v>0</v>
      </c>
      <c r="L2825">
        <v>70547945</v>
      </c>
      <c r="M2825" s="138">
        <f t="shared" si="134"/>
        <v>-70547945</v>
      </c>
      <c r="N2825" t="s">
        <v>178</v>
      </c>
      <c r="P2825" t="s">
        <v>3839</v>
      </c>
      <c r="R2825" t="s">
        <v>3808</v>
      </c>
    </row>
    <row r="2826" spans="1:20" hidden="1">
      <c r="A2826">
        <v>2825</v>
      </c>
      <c r="D2826">
        <v>701000002</v>
      </c>
      <c r="E2826" s="139">
        <v>45120</v>
      </c>
      <c r="F2826">
        <f t="shared" si="132"/>
        <v>7</v>
      </c>
      <c r="G2826" s="139">
        <v>45120</v>
      </c>
      <c r="H2826">
        <f t="shared" si="133"/>
        <v>16</v>
      </c>
      <c r="I2826" t="s">
        <v>2404</v>
      </c>
      <c r="J2826" t="str">
        <f>VLOOKUP(I2826,'C701- Recalculate'!$D$27:$D$751,1,0)</f>
        <v>069MPI1231100002</v>
      </c>
      <c r="K2826">
        <v>0</v>
      </c>
      <c r="L2826">
        <v>69178082</v>
      </c>
      <c r="M2826" s="138">
        <f t="shared" si="134"/>
        <v>-69178082</v>
      </c>
      <c r="N2826" t="s">
        <v>178</v>
      </c>
      <c r="P2826" t="s">
        <v>3839</v>
      </c>
      <c r="R2826" t="s">
        <v>3808</v>
      </c>
    </row>
    <row r="2827" spans="1:20" hidden="1">
      <c r="A2827">
        <v>2826</v>
      </c>
      <c r="D2827">
        <v>701000002</v>
      </c>
      <c r="E2827" s="139">
        <v>45120</v>
      </c>
      <c r="F2827">
        <f t="shared" si="132"/>
        <v>7</v>
      </c>
      <c r="G2827" s="139">
        <v>45120</v>
      </c>
      <c r="H2827">
        <f t="shared" si="133"/>
        <v>16</v>
      </c>
      <c r="I2827" t="s">
        <v>2416</v>
      </c>
      <c r="J2827" t="str">
        <f>VLOOKUP(I2827,'C701- Recalculate'!$D$27:$D$751,1,0)</f>
        <v>069MPI1231140001</v>
      </c>
      <c r="K2827">
        <v>0</v>
      </c>
      <c r="L2827">
        <v>56438356</v>
      </c>
      <c r="M2827" s="138">
        <f t="shared" si="134"/>
        <v>-56438356</v>
      </c>
      <c r="N2827" t="s">
        <v>178</v>
      </c>
      <c r="P2827" t="s">
        <v>3839</v>
      </c>
      <c r="R2827" t="s">
        <v>3808</v>
      </c>
    </row>
    <row r="2828" spans="1:20" hidden="1">
      <c r="A2828">
        <v>2827</v>
      </c>
      <c r="D2828">
        <v>701000002</v>
      </c>
      <c r="E2828" s="139">
        <v>45120</v>
      </c>
      <c r="F2828">
        <f t="shared" si="132"/>
        <v>7</v>
      </c>
      <c r="G2828" s="139">
        <v>45120</v>
      </c>
      <c r="H2828">
        <f t="shared" si="133"/>
        <v>16</v>
      </c>
      <c r="I2828" t="s">
        <v>2423</v>
      </c>
      <c r="J2828" t="str">
        <f>VLOOKUP(I2828,'C701- Recalculate'!$D$27:$D$751,1,0)</f>
        <v>069MPI1231310001</v>
      </c>
      <c r="K2828">
        <v>0</v>
      </c>
      <c r="L2828">
        <v>44520547</v>
      </c>
      <c r="M2828" s="138">
        <f t="shared" si="134"/>
        <v>-44520547</v>
      </c>
      <c r="N2828" t="s">
        <v>178</v>
      </c>
      <c r="P2828" t="s">
        <v>3839</v>
      </c>
      <c r="R2828" t="s">
        <v>3808</v>
      </c>
    </row>
    <row r="2829" spans="1:20" hidden="1">
      <c r="A2829">
        <v>2828</v>
      </c>
      <c r="D2829">
        <v>701000002</v>
      </c>
      <c r="E2829" s="139">
        <v>45120</v>
      </c>
      <c r="F2829">
        <f t="shared" si="132"/>
        <v>7</v>
      </c>
      <c r="G2829" s="139">
        <v>45120</v>
      </c>
      <c r="H2829">
        <f t="shared" si="133"/>
        <v>16</v>
      </c>
      <c r="I2829" t="s">
        <v>2426</v>
      </c>
      <c r="J2829" t="str">
        <f>VLOOKUP(I2829,'C701- Recalculate'!$D$27:$D$751,1,0)</f>
        <v>069MPI1231310002</v>
      </c>
      <c r="K2829">
        <v>0</v>
      </c>
      <c r="L2829">
        <v>44520547</v>
      </c>
      <c r="M2829" s="138">
        <f t="shared" si="134"/>
        <v>-44520547</v>
      </c>
      <c r="N2829" t="s">
        <v>178</v>
      </c>
      <c r="P2829" t="s">
        <v>3839</v>
      </c>
      <c r="R2829" t="s">
        <v>3808</v>
      </c>
    </row>
    <row r="2830" spans="1:20" hidden="1">
      <c r="A2830">
        <v>2829</v>
      </c>
      <c r="D2830">
        <v>701000002</v>
      </c>
      <c r="E2830" s="139">
        <v>45120</v>
      </c>
      <c r="F2830">
        <f t="shared" si="132"/>
        <v>7</v>
      </c>
      <c r="G2830" s="139">
        <v>45120</v>
      </c>
      <c r="H2830">
        <f t="shared" si="133"/>
        <v>16</v>
      </c>
      <c r="I2830" t="s">
        <v>2443</v>
      </c>
      <c r="J2830" t="str">
        <f>VLOOKUP(I2830,'C701- Recalculate'!$D$27:$D$751,1,0)</f>
        <v>069MPI1231370001</v>
      </c>
      <c r="K2830">
        <v>0</v>
      </c>
      <c r="L2830">
        <v>35068493</v>
      </c>
      <c r="M2830" s="138">
        <f t="shared" si="134"/>
        <v>-35068493</v>
      </c>
      <c r="N2830" t="s">
        <v>178</v>
      </c>
      <c r="P2830" t="s">
        <v>3839</v>
      </c>
      <c r="R2830" t="s">
        <v>3808</v>
      </c>
    </row>
    <row r="2831" spans="1:20" hidden="1">
      <c r="A2831">
        <v>2830</v>
      </c>
      <c r="D2831">
        <v>701000002</v>
      </c>
      <c r="E2831" s="139">
        <v>45120</v>
      </c>
      <c r="F2831">
        <f t="shared" si="132"/>
        <v>7</v>
      </c>
      <c r="G2831" s="139">
        <v>45120</v>
      </c>
      <c r="H2831">
        <f t="shared" si="133"/>
        <v>16</v>
      </c>
      <c r="I2831" t="s">
        <v>2446</v>
      </c>
      <c r="J2831" t="str">
        <f>VLOOKUP(I2831,'C701- Recalculate'!$D$27:$D$751,1,0)</f>
        <v>069MPI1231370002</v>
      </c>
      <c r="K2831">
        <v>0</v>
      </c>
      <c r="L2831">
        <v>52602740</v>
      </c>
      <c r="M2831" s="138">
        <f t="shared" si="134"/>
        <v>-52602740</v>
      </c>
      <c r="N2831" t="s">
        <v>178</v>
      </c>
      <c r="P2831" t="s">
        <v>3839</v>
      </c>
      <c r="R2831" t="s">
        <v>3808</v>
      </c>
    </row>
    <row r="2832" spans="1:20" hidden="1">
      <c r="A2832">
        <v>2831</v>
      </c>
      <c r="D2832">
        <v>701000002</v>
      </c>
      <c r="E2832" s="139">
        <v>45120</v>
      </c>
      <c r="F2832">
        <f t="shared" si="132"/>
        <v>7</v>
      </c>
      <c r="G2832" s="139">
        <v>45120</v>
      </c>
      <c r="H2832">
        <f t="shared" si="133"/>
        <v>16</v>
      </c>
      <c r="I2832" t="s">
        <v>2449</v>
      </c>
      <c r="J2832" t="str">
        <f>VLOOKUP(I2832,'C701- Recalculate'!$D$27:$D$751,1,0)</f>
        <v>069MPI1231390003</v>
      </c>
      <c r="K2832">
        <v>0</v>
      </c>
      <c r="L2832">
        <v>54246575</v>
      </c>
      <c r="M2832" s="138">
        <f t="shared" si="134"/>
        <v>-54246575</v>
      </c>
      <c r="N2832" t="s">
        <v>178</v>
      </c>
      <c r="P2832" t="s">
        <v>3839</v>
      </c>
      <c r="R2832" t="s">
        <v>3808</v>
      </c>
    </row>
    <row r="2833" spans="1:18" hidden="1">
      <c r="A2833">
        <v>2832</v>
      </c>
      <c r="D2833">
        <v>701000002</v>
      </c>
      <c r="E2833" s="139">
        <v>45120</v>
      </c>
      <c r="F2833">
        <f t="shared" si="132"/>
        <v>7</v>
      </c>
      <c r="G2833" s="139">
        <v>45120</v>
      </c>
      <c r="H2833">
        <f t="shared" si="133"/>
        <v>16</v>
      </c>
      <c r="I2833" t="s">
        <v>2452</v>
      </c>
      <c r="J2833" t="str">
        <f>VLOOKUP(I2833,'C701- Recalculate'!$D$27:$D$751,1,0)</f>
        <v>069MPI1231390004</v>
      </c>
      <c r="K2833">
        <v>0</v>
      </c>
      <c r="L2833">
        <v>17808219</v>
      </c>
      <c r="M2833" s="138">
        <f t="shared" si="134"/>
        <v>-17808219</v>
      </c>
      <c r="N2833" t="s">
        <v>178</v>
      </c>
      <c r="P2833" t="s">
        <v>3839</v>
      </c>
      <c r="R2833" t="s">
        <v>3808</v>
      </c>
    </row>
    <row r="2834" spans="1:18" hidden="1">
      <c r="A2834">
        <v>2833</v>
      </c>
      <c r="D2834">
        <v>701000002</v>
      </c>
      <c r="E2834" s="139">
        <v>45120</v>
      </c>
      <c r="F2834">
        <f t="shared" si="132"/>
        <v>7</v>
      </c>
      <c r="G2834" s="139">
        <v>45120</v>
      </c>
      <c r="H2834">
        <f t="shared" si="133"/>
        <v>16</v>
      </c>
      <c r="I2834" t="s">
        <v>2517</v>
      </c>
      <c r="J2834" t="str">
        <f>VLOOKUP(I2834,'C701- Recalculate'!$D$27:$D$751,1,0)</f>
        <v>069MPI1231810007</v>
      </c>
      <c r="K2834">
        <v>0</v>
      </c>
      <c r="L2834">
        <v>16438356</v>
      </c>
      <c r="M2834" s="138">
        <f t="shared" si="134"/>
        <v>-16438356</v>
      </c>
      <c r="N2834" t="s">
        <v>178</v>
      </c>
      <c r="P2834" t="s">
        <v>3839</v>
      </c>
      <c r="R2834" t="s">
        <v>3808</v>
      </c>
    </row>
    <row r="2835" spans="1:18" hidden="1">
      <c r="A2835">
        <v>2834</v>
      </c>
      <c r="D2835">
        <v>701000002</v>
      </c>
      <c r="E2835" s="139">
        <v>45120</v>
      </c>
      <c r="F2835">
        <f t="shared" si="132"/>
        <v>7</v>
      </c>
      <c r="G2835" s="139">
        <v>45120</v>
      </c>
      <c r="H2835">
        <f t="shared" si="133"/>
        <v>16</v>
      </c>
      <c r="I2835" t="s">
        <v>2547</v>
      </c>
      <c r="J2835" t="str">
        <f>VLOOKUP(I2835,'C701- Recalculate'!$D$27:$D$751,1,0)</f>
        <v>069MPI1231920001</v>
      </c>
      <c r="K2835">
        <v>0</v>
      </c>
      <c r="L2835">
        <v>4383562</v>
      </c>
      <c r="M2835" s="138">
        <f t="shared" si="134"/>
        <v>-4383562</v>
      </c>
      <c r="N2835" t="s">
        <v>178</v>
      </c>
      <c r="P2835" t="s">
        <v>3839</v>
      </c>
      <c r="R2835" t="s">
        <v>3808</v>
      </c>
    </row>
    <row r="2836" spans="1:18" hidden="1">
      <c r="A2836">
        <v>2835</v>
      </c>
      <c r="D2836">
        <v>701000002</v>
      </c>
      <c r="E2836" s="139">
        <v>45120</v>
      </c>
      <c r="F2836">
        <f t="shared" si="132"/>
        <v>7</v>
      </c>
      <c r="G2836" s="139">
        <v>45120</v>
      </c>
      <c r="H2836">
        <f t="shared" si="133"/>
        <v>16</v>
      </c>
      <c r="I2836" t="s">
        <v>2543</v>
      </c>
      <c r="J2836" t="str">
        <f>VLOOKUP(I2836,'C701- Recalculate'!$D$27:$D$751,1,0)</f>
        <v>069MPI1231920002</v>
      </c>
      <c r="K2836">
        <v>0</v>
      </c>
      <c r="L2836">
        <v>8767123</v>
      </c>
      <c r="M2836" s="138">
        <f t="shared" si="134"/>
        <v>-8767123</v>
      </c>
      <c r="N2836" t="s">
        <v>178</v>
      </c>
      <c r="P2836" t="s">
        <v>3839</v>
      </c>
      <c r="R2836" t="s">
        <v>3808</v>
      </c>
    </row>
    <row r="2837" spans="1:18" hidden="1">
      <c r="A2837">
        <v>2836</v>
      </c>
      <c r="D2837">
        <v>701000002</v>
      </c>
      <c r="E2837" s="139">
        <v>45120</v>
      </c>
      <c r="F2837">
        <f t="shared" si="132"/>
        <v>7</v>
      </c>
      <c r="G2837" s="139">
        <v>45120</v>
      </c>
      <c r="H2837">
        <f t="shared" si="133"/>
        <v>16</v>
      </c>
      <c r="I2837" t="s">
        <v>2550</v>
      </c>
      <c r="J2837" t="str">
        <f>VLOOKUP(I2837,'C701- Recalculate'!$D$27:$D$751,1,0)</f>
        <v>069MPI1231920003</v>
      </c>
      <c r="K2837">
        <v>0</v>
      </c>
      <c r="L2837">
        <v>8767123</v>
      </c>
      <c r="M2837" s="138">
        <f t="shared" si="134"/>
        <v>-8767123</v>
      </c>
      <c r="N2837" t="s">
        <v>178</v>
      </c>
      <c r="P2837" t="s">
        <v>3839</v>
      </c>
      <c r="R2837" t="s">
        <v>3808</v>
      </c>
    </row>
    <row r="2838" spans="1:18" hidden="1">
      <c r="A2838">
        <v>2837</v>
      </c>
      <c r="D2838">
        <v>701000002</v>
      </c>
      <c r="E2838" s="139">
        <v>45121</v>
      </c>
      <c r="F2838">
        <f t="shared" si="132"/>
        <v>7</v>
      </c>
      <c r="G2838" s="139">
        <v>45121</v>
      </c>
      <c r="H2838">
        <f t="shared" si="133"/>
        <v>16</v>
      </c>
      <c r="I2838" t="s">
        <v>2408</v>
      </c>
      <c r="J2838" t="str">
        <f>VLOOKUP(I2838,'C701- Recalculate'!$D$27:$D$751,1,0)</f>
        <v>069MPI1231100001</v>
      </c>
      <c r="K2838">
        <v>0</v>
      </c>
      <c r="L2838">
        <v>70547946</v>
      </c>
      <c r="M2838" s="138">
        <f t="shared" si="134"/>
        <v>-70547946</v>
      </c>
      <c r="N2838" t="s">
        <v>178</v>
      </c>
      <c r="P2838" t="s">
        <v>3839</v>
      </c>
      <c r="R2838" t="s">
        <v>3808</v>
      </c>
    </row>
    <row r="2839" spans="1:18" hidden="1">
      <c r="A2839">
        <v>2838</v>
      </c>
      <c r="D2839">
        <v>701000002</v>
      </c>
      <c r="E2839" s="139">
        <v>45121</v>
      </c>
      <c r="F2839">
        <f t="shared" si="132"/>
        <v>7</v>
      </c>
      <c r="G2839" s="139">
        <v>45121</v>
      </c>
      <c r="H2839">
        <f t="shared" si="133"/>
        <v>16</v>
      </c>
      <c r="I2839" t="s">
        <v>2404</v>
      </c>
      <c r="J2839" t="str">
        <f>VLOOKUP(I2839,'C701- Recalculate'!$D$27:$D$751,1,0)</f>
        <v>069MPI1231100002</v>
      </c>
      <c r="K2839">
        <v>0</v>
      </c>
      <c r="L2839">
        <v>69178082</v>
      </c>
      <c r="M2839" s="138">
        <f t="shared" si="134"/>
        <v>-69178082</v>
      </c>
      <c r="N2839" t="s">
        <v>178</v>
      </c>
      <c r="P2839" t="s">
        <v>3839</v>
      </c>
      <c r="R2839" t="s">
        <v>3808</v>
      </c>
    </row>
    <row r="2840" spans="1:18" hidden="1">
      <c r="A2840">
        <v>2839</v>
      </c>
      <c r="D2840">
        <v>701000002</v>
      </c>
      <c r="E2840" s="139">
        <v>45121</v>
      </c>
      <c r="F2840">
        <f t="shared" si="132"/>
        <v>7</v>
      </c>
      <c r="G2840" s="139">
        <v>45121</v>
      </c>
      <c r="H2840">
        <f t="shared" si="133"/>
        <v>16</v>
      </c>
      <c r="I2840" t="s">
        <v>2416</v>
      </c>
      <c r="J2840" t="str">
        <f>VLOOKUP(I2840,'C701- Recalculate'!$D$27:$D$751,1,0)</f>
        <v>069MPI1231140001</v>
      </c>
      <c r="K2840">
        <v>0</v>
      </c>
      <c r="L2840">
        <v>56438356</v>
      </c>
      <c r="M2840" s="138">
        <f t="shared" si="134"/>
        <v>-56438356</v>
      </c>
      <c r="N2840" t="s">
        <v>178</v>
      </c>
      <c r="P2840" t="s">
        <v>3839</v>
      </c>
      <c r="R2840" t="s">
        <v>3808</v>
      </c>
    </row>
    <row r="2841" spans="1:18" hidden="1">
      <c r="A2841">
        <v>2840</v>
      </c>
      <c r="D2841">
        <v>701000002</v>
      </c>
      <c r="E2841" s="139">
        <v>45121</v>
      </c>
      <c r="F2841">
        <f t="shared" si="132"/>
        <v>7</v>
      </c>
      <c r="G2841" s="139">
        <v>45121</v>
      </c>
      <c r="H2841">
        <f t="shared" si="133"/>
        <v>16</v>
      </c>
      <c r="I2841" t="s">
        <v>2423</v>
      </c>
      <c r="J2841" t="str">
        <f>VLOOKUP(I2841,'C701- Recalculate'!$D$27:$D$751,1,0)</f>
        <v>069MPI1231310001</v>
      </c>
      <c r="K2841">
        <v>0</v>
      </c>
      <c r="L2841">
        <v>44520548</v>
      </c>
      <c r="M2841" s="138">
        <f t="shared" si="134"/>
        <v>-44520548</v>
      </c>
      <c r="N2841" t="s">
        <v>178</v>
      </c>
      <c r="P2841" t="s">
        <v>3839</v>
      </c>
      <c r="R2841" t="s">
        <v>3808</v>
      </c>
    </row>
    <row r="2842" spans="1:18" hidden="1">
      <c r="A2842">
        <v>2841</v>
      </c>
      <c r="D2842">
        <v>701000002</v>
      </c>
      <c r="E2842" s="139">
        <v>45121</v>
      </c>
      <c r="F2842">
        <f t="shared" si="132"/>
        <v>7</v>
      </c>
      <c r="G2842" s="139">
        <v>45121</v>
      </c>
      <c r="H2842">
        <f t="shared" si="133"/>
        <v>16</v>
      </c>
      <c r="I2842" t="s">
        <v>2426</v>
      </c>
      <c r="J2842" t="str">
        <f>VLOOKUP(I2842,'C701- Recalculate'!$D$27:$D$751,1,0)</f>
        <v>069MPI1231310002</v>
      </c>
      <c r="K2842">
        <v>0</v>
      </c>
      <c r="L2842">
        <v>44520548</v>
      </c>
      <c r="M2842" s="138">
        <f t="shared" si="134"/>
        <v>-44520548</v>
      </c>
      <c r="N2842" t="s">
        <v>178</v>
      </c>
      <c r="P2842" t="s">
        <v>3839</v>
      </c>
      <c r="R2842" t="s">
        <v>3808</v>
      </c>
    </row>
    <row r="2843" spans="1:18" hidden="1">
      <c r="A2843">
        <v>2842</v>
      </c>
      <c r="D2843">
        <v>701000002</v>
      </c>
      <c r="E2843" s="139">
        <v>45121</v>
      </c>
      <c r="F2843">
        <f t="shared" si="132"/>
        <v>7</v>
      </c>
      <c r="G2843" s="139">
        <v>45121</v>
      </c>
      <c r="H2843">
        <f t="shared" si="133"/>
        <v>16</v>
      </c>
      <c r="I2843" t="s">
        <v>2443</v>
      </c>
      <c r="J2843" t="str">
        <f>VLOOKUP(I2843,'C701- Recalculate'!$D$27:$D$751,1,0)</f>
        <v>069MPI1231370001</v>
      </c>
      <c r="K2843">
        <v>0</v>
      </c>
      <c r="L2843">
        <v>35068493</v>
      </c>
      <c r="M2843" s="138">
        <f t="shared" si="134"/>
        <v>-35068493</v>
      </c>
      <c r="N2843" t="s">
        <v>178</v>
      </c>
      <c r="P2843" t="s">
        <v>3839</v>
      </c>
      <c r="R2843" t="s">
        <v>3808</v>
      </c>
    </row>
    <row r="2844" spans="1:18" hidden="1">
      <c r="A2844">
        <v>2843</v>
      </c>
      <c r="D2844">
        <v>701000002</v>
      </c>
      <c r="E2844" s="139">
        <v>45121</v>
      </c>
      <c r="F2844">
        <f t="shared" si="132"/>
        <v>7</v>
      </c>
      <c r="G2844" s="139">
        <v>45121</v>
      </c>
      <c r="H2844">
        <f t="shared" si="133"/>
        <v>16</v>
      </c>
      <c r="I2844" t="s">
        <v>2446</v>
      </c>
      <c r="J2844" t="str">
        <f>VLOOKUP(I2844,'C701- Recalculate'!$D$27:$D$751,1,0)</f>
        <v>069MPI1231370002</v>
      </c>
      <c r="K2844">
        <v>0</v>
      </c>
      <c r="L2844">
        <v>52602740</v>
      </c>
      <c r="M2844" s="138">
        <f t="shared" si="134"/>
        <v>-52602740</v>
      </c>
      <c r="N2844" t="s">
        <v>178</v>
      </c>
      <c r="P2844" t="s">
        <v>3839</v>
      </c>
      <c r="R2844" t="s">
        <v>3808</v>
      </c>
    </row>
    <row r="2845" spans="1:18" hidden="1">
      <c r="A2845">
        <v>2844</v>
      </c>
      <c r="D2845">
        <v>701000002</v>
      </c>
      <c r="E2845" s="139">
        <v>45121</v>
      </c>
      <c r="F2845">
        <f t="shared" si="132"/>
        <v>7</v>
      </c>
      <c r="G2845" s="139">
        <v>45121</v>
      </c>
      <c r="H2845">
        <f t="shared" si="133"/>
        <v>16</v>
      </c>
      <c r="I2845" t="s">
        <v>2449</v>
      </c>
      <c r="J2845" t="str">
        <f>VLOOKUP(I2845,'C701- Recalculate'!$D$27:$D$751,1,0)</f>
        <v>069MPI1231390003</v>
      </c>
      <c r="K2845">
        <v>0</v>
      </c>
      <c r="L2845">
        <v>54246576</v>
      </c>
      <c r="M2845" s="138">
        <f t="shared" si="134"/>
        <v>-54246576</v>
      </c>
      <c r="N2845" t="s">
        <v>178</v>
      </c>
      <c r="P2845" t="s">
        <v>3839</v>
      </c>
      <c r="R2845" t="s">
        <v>3808</v>
      </c>
    </row>
    <row r="2846" spans="1:18" hidden="1">
      <c r="A2846">
        <v>2845</v>
      </c>
      <c r="D2846">
        <v>701000002</v>
      </c>
      <c r="E2846" s="139">
        <v>45121</v>
      </c>
      <c r="F2846">
        <f t="shared" si="132"/>
        <v>7</v>
      </c>
      <c r="G2846" s="139">
        <v>45121</v>
      </c>
      <c r="H2846">
        <f t="shared" si="133"/>
        <v>16</v>
      </c>
      <c r="I2846" t="s">
        <v>2452</v>
      </c>
      <c r="J2846" t="str">
        <f>VLOOKUP(I2846,'C701- Recalculate'!$D$27:$D$751,1,0)</f>
        <v>069MPI1231390004</v>
      </c>
      <c r="K2846">
        <v>0</v>
      </c>
      <c r="L2846">
        <v>17808219</v>
      </c>
      <c r="M2846" s="138">
        <f t="shared" si="134"/>
        <v>-17808219</v>
      </c>
      <c r="N2846" t="s">
        <v>178</v>
      </c>
      <c r="P2846" t="s">
        <v>3839</v>
      </c>
      <c r="R2846" t="s">
        <v>3808</v>
      </c>
    </row>
    <row r="2847" spans="1:18" hidden="1">
      <c r="A2847">
        <v>2846</v>
      </c>
      <c r="D2847">
        <v>701000002</v>
      </c>
      <c r="E2847" s="139">
        <v>45121</v>
      </c>
      <c r="F2847">
        <f t="shared" si="132"/>
        <v>7</v>
      </c>
      <c r="G2847" s="139">
        <v>45121</v>
      </c>
      <c r="H2847">
        <f t="shared" si="133"/>
        <v>16</v>
      </c>
      <c r="I2847" t="s">
        <v>2517</v>
      </c>
      <c r="J2847" t="str">
        <f>VLOOKUP(I2847,'C701- Recalculate'!$D$27:$D$751,1,0)</f>
        <v>069MPI1231810007</v>
      </c>
      <c r="K2847">
        <v>0</v>
      </c>
      <c r="L2847">
        <v>16438356</v>
      </c>
      <c r="M2847" s="138">
        <f t="shared" si="134"/>
        <v>-16438356</v>
      </c>
      <c r="N2847" t="s">
        <v>178</v>
      </c>
      <c r="P2847" t="s">
        <v>3839</v>
      </c>
      <c r="R2847" t="s">
        <v>3808</v>
      </c>
    </row>
    <row r="2848" spans="1:18" hidden="1">
      <c r="A2848">
        <v>2847</v>
      </c>
      <c r="D2848">
        <v>701000002</v>
      </c>
      <c r="E2848" s="139">
        <v>45121</v>
      </c>
      <c r="F2848">
        <f t="shared" si="132"/>
        <v>7</v>
      </c>
      <c r="G2848" s="139">
        <v>45121</v>
      </c>
      <c r="H2848">
        <f t="shared" si="133"/>
        <v>16</v>
      </c>
      <c r="I2848" t="s">
        <v>2547</v>
      </c>
      <c r="J2848" t="str">
        <f>VLOOKUP(I2848,'C701- Recalculate'!$D$27:$D$751,1,0)</f>
        <v>069MPI1231920001</v>
      </c>
      <c r="K2848">
        <v>0</v>
      </c>
      <c r="L2848">
        <v>4383562</v>
      </c>
      <c r="M2848" s="138">
        <f t="shared" si="134"/>
        <v>-4383562</v>
      </c>
      <c r="N2848" t="s">
        <v>178</v>
      </c>
      <c r="P2848" t="s">
        <v>3839</v>
      </c>
      <c r="R2848" t="s">
        <v>3808</v>
      </c>
    </row>
    <row r="2849" spans="1:20" hidden="1">
      <c r="A2849">
        <v>2848</v>
      </c>
      <c r="D2849">
        <v>701000002</v>
      </c>
      <c r="E2849" s="139">
        <v>45121</v>
      </c>
      <c r="F2849">
        <f t="shared" si="132"/>
        <v>7</v>
      </c>
      <c r="G2849" s="139">
        <v>45121</v>
      </c>
      <c r="H2849">
        <f t="shared" si="133"/>
        <v>16</v>
      </c>
      <c r="I2849" t="s">
        <v>2543</v>
      </c>
      <c r="J2849" t="str">
        <f>VLOOKUP(I2849,'C701- Recalculate'!$D$27:$D$751,1,0)</f>
        <v>069MPI1231920002</v>
      </c>
      <c r="K2849">
        <v>0</v>
      </c>
      <c r="L2849">
        <v>8767123</v>
      </c>
      <c r="M2849" s="138">
        <f t="shared" si="134"/>
        <v>-8767123</v>
      </c>
      <c r="N2849" t="s">
        <v>178</v>
      </c>
      <c r="P2849" t="s">
        <v>3839</v>
      </c>
      <c r="R2849" t="s">
        <v>3808</v>
      </c>
    </row>
    <row r="2850" spans="1:20" hidden="1">
      <c r="A2850">
        <v>2849</v>
      </c>
      <c r="D2850">
        <v>701000002</v>
      </c>
      <c r="E2850" s="139">
        <v>45121</v>
      </c>
      <c r="F2850">
        <f t="shared" si="132"/>
        <v>7</v>
      </c>
      <c r="G2850" s="139">
        <v>45121</v>
      </c>
      <c r="H2850">
        <f t="shared" si="133"/>
        <v>16</v>
      </c>
      <c r="I2850" t="s">
        <v>2550</v>
      </c>
      <c r="J2850" t="str">
        <f>VLOOKUP(I2850,'C701- Recalculate'!$D$27:$D$751,1,0)</f>
        <v>069MPI1231920003</v>
      </c>
      <c r="K2850">
        <v>0</v>
      </c>
      <c r="L2850">
        <v>8767123</v>
      </c>
      <c r="M2850" s="138">
        <f t="shared" si="134"/>
        <v>-8767123</v>
      </c>
      <c r="N2850" t="s">
        <v>178</v>
      </c>
      <c r="P2850" t="s">
        <v>3839</v>
      </c>
      <c r="R2850" t="s">
        <v>3808</v>
      </c>
    </row>
    <row r="2851" spans="1:20" hidden="1">
      <c r="A2851">
        <v>2850</v>
      </c>
      <c r="D2851">
        <v>701000002</v>
      </c>
      <c r="E2851" s="139">
        <v>45135</v>
      </c>
      <c r="F2851">
        <f t="shared" si="132"/>
        <v>7</v>
      </c>
      <c r="G2851" s="139">
        <v>45135</v>
      </c>
      <c r="H2851">
        <f t="shared" si="133"/>
        <v>16</v>
      </c>
      <c r="I2851" t="s">
        <v>2423</v>
      </c>
      <c r="J2851" t="str">
        <f>VLOOKUP(I2851,'C701- Recalculate'!$D$27:$D$751,1,0)</f>
        <v>069MPI1231310001</v>
      </c>
      <c r="K2851">
        <v>0</v>
      </c>
      <c r="L2851">
        <v>44520548</v>
      </c>
      <c r="M2851" s="138">
        <f t="shared" si="134"/>
        <v>-44520548</v>
      </c>
      <c r="N2851" t="s">
        <v>178</v>
      </c>
      <c r="P2851" t="s">
        <v>3839</v>
      </c>
      <c r="R2851" t="s">
        <v>3808</v>
      </c>
    </row>
    <row r="2852" spans="1:20" hidden="1">
      <c r="A2852">
        <v>2851</v>
      </c>
      <c r="D2852">
        <v>701000002</v>
      </c>
      <c r="E2852" s="139">
        <v>45135</v>
      </c>
      <c r="F2852">
        <f t="shared" si="132"/>
        <v>7</v>
      </c>
      <c r="G2852" s="139">
        <v>45135</v>
      </c>
      <c r="H2852">
        <f t="shared" si="133"/>
        <v>16</v>
      </c>
      <c r="I2852" t="s">
        <v>2426</v>
      </c>
      <c r="J2852" t="str">
        <f>VLOOKUP(I2852,'C701- Recalculate'!$D$27:$D$751,1,0)</f>
        <v>069MPI1231310002</v>
      </c>
      <c r="K2852">
        <v>0</v>
      </c>
      <c r="L2852">
        <v>44520548</v>
      </c>
      <c r="M2852" s="138">
        <f t="shared" si="134"/>
        <v>-44520548</v>
      </c>
      <c r="N2852" t="s">
        <v>178</v>
      </c>
      <c r="P2852" t="s">
        <v>3839</v>
      </c>
      <c r="R2852" t="s">
        <v>3808</v>
      </c>
    </row>
    <row r="2853" spans="1:20" hidden="1">
      <c r="A2853">
        <v>2852</v>
      </c>
      <c r="D2853">
        <v>701000002</v>
      </c>
      <c r="E2853" s="139">
        <v>45135</v>
      </c>
      <c r="F2853">
        <f t="shared" si="132"/>
        <v>7</v>
      </c>
      <c r="G2853" s="139">
        <v>45135</v>
      </c>
      <c r="H2853">
        <f t="shared" si="133"/>
        <v>16</v>
      </c>
      <c r="I2853" t="s">
        <v>2443</v>
      </c>
      <c r="J2853" t="str">
        <f>VLOOKUP(I2853,'C701- Recalculate'!$D$27:$D$751,1,0)</f>
        <v>069MPI1231370001</v>
      </c>
      <c r="K2853">
        <v>0</v>
      </c>
      <c r="L2853">
        <v>35068493</v>
      </c>
      <c r="M2853" s="138">
        <f t="shared" si="134"/>
        <v>-35068493</v>
      </c>
      <c r="N2853" t="s">
        <v>178</v>
      </c>
      <c r="P2853" t="s">
        <v>3839</v>
      </c>
      <c r="R2853" t="s">
        <v>3808</v>
      </c>
    </row>
    <row r="2854" spans="1:20" hidden="1">
      <c r="A2854">
        <v>2853</v>
      </c>
      <c r="D2854">
        <v>701000002</v>
      </c>
      <c r="E2854" s="139">
        <v>45135</v>
      </c>
      <c r="F2854">
        <f t="shared" si="132"/>
        <v>7</v>
      </c>
      <c r="G2854" s="139">
        <v>45135</v>
      </c>
      <c r="H2854">
        <f t="shared" si="133"/>
        <v>16</v>
      </c>
      <c r="I2854" t="s">
        <v>2446</v>
      </c>
      <c r="J2854" t="str">
        <f>VLOOKUP(I2854,'C701- Recalculate'!$D$27:$D$751,1,0)</f>
        <v>069MPI1231370002</v>
      </c>
      <c r="K2854">
        <v>0</v>
      </c>
      <c r="L2854">
        <v>52602740</v>
      </c>
      <c r="M2854" s="138">
        <f t="shared" si="134"/>
        <v>-52602740</v>
      </c>
      <c r="N2854" t="s">
        <v>178</v>
      </c>
      <c r="P2854" t="s">
        <v>3839</v>
      </c>
      <c r="R2854" t="s">
        <v>3808</v>
      </c>
    </row>
    <row r="2855" spans="1:20" hidden="1">
      <c r="A2855">
        <v>2854</v>
      </c>
      <c r="D2855">
        <v>701000002</v>
      </c>
      <c r="E2855" s="139">
        <v>45135</v>
      </c>
      <c r="F2855">
        <f t="shared" si="132"/>
        <v>7</v>
      </c>
      <c r="G2855" s="139">
        <v>45135</v>
      </c>
      <c r="H2855">
        <f t="shared" si="133"/>
        <v>16</v>
      </c>
      <c r="I2855" t="s">
        <v>2449</v>
      </c>
      <c r="J2855" t="str">
        <f>VLOOKUP(I2855,'C701- Recalculate'!$D$27:$D$751,1,0)</f>
        <v>069MPI1231390003</v>
      </c>
      <c r="K2855">
        <v>0</v>
      </c>
      <c r="L2855">
        <v>54246575</v>
      </c>
      <c r="M2855" s="138">
        <f t="shared" si="134"/>
        <v>-54246575</v>
      </c>
      <c r="N2855" t="s">
        <v>178</v>
      </c>
      <c r="P2855" t="s">
        <v>3839</v>
      </c>
      <c r="R2855" t="s">
        <v>3808</v>
      </c>
    </row>
    <row r="2856" spans="1:20" hidden="1">
      <c r="A2856">
        <v>2855</v>
      </c>
      <c r="D2856">
        <v>701000002</v>
      </c>
      <c r="E2856" s="139">
        <v>45135</v>
      </c>
      <c r="F2856">
        <f t="shared" si="132"/>
        <v>7</v>
      </c>
      <c r="G2856" s="139">
        <v>45135</v>
      </c>
      <c r="H2856">
        <f t="shared" si="133"/>
        <v>16</v>
      </c>
      <c r="I2856" t="s">
        <v>2452</v>
      </c>
      <c r="J2856" t="str">
        <f>VLOOKUP(I2856,'C701- Recalculate'!$D$27:$D$751,1,0)</f>
        <v>069MPI1231390004</v>
      </c>
      <c r="K2856">
        <v>0</v>
      </c>
      <c r="L2856">
        <v>17808220</v>
      </c>
      <c r="M2856" s="138">
        <f t="shared" si="134"/>
        <v>-17808220</v>
      </c>
      <c r="N2856" t="s">
        <v>178</v>
      </c>
      <c r="P2856" t="s">
        <v>3839</v>
      </c>
      <c r="R2856" t="s">
        <v>3808</v>
      </c>
    </row>
    <row r="2857" spans="1:20" hidden="1">
      <c r="A2857">
        <v>2856</v>
      </c>
      <c r="D2857">
        <v>701000002</v>
      </c>
      <c r="E2857" s="139">
        <v>45135</v>
      </c>
      <c r="F2857">
        <f t="shared" si="132"/>
        <v>7</v>
      </c>
      <c r="G2857" s="139">
        <v>45135</v>
      </c>
      <c r="H2857">
        <f t="shared" si="133"/>
        <v>16</v>
      </c>
      <c r="I2857" t="s">
        <v>2517</v>
      </c>
      <c r="J2857" t="str">
        <f>VLOOKUP(I2857,'C701- Recalculate'!$D$27:$D$751,1,0)</f>
        <v>069MPI1231810007</v>
      </c>
      <c r="K2857">
        <v>0</v>
      </c>
      <c r="L2857">
        <v>16438356</v>
      </c>
      <c r="M2857" s="138">
        <f t="shared" si="134"/>
        <v>-16438356</v>
      </c>
      <c r="N2857" t="s">
        <v>178</v>
      </c>
      <c r="P2857" t="s">
        <v>3839</v>
      </c>
      <c r="R2857" t="s">
        <v>3808</v>
      </c>
    </row>
    <row r="2858" spans="1:20" hidden="1">
      <c r="A2858">
        <v>2857</v>
      </c>
      <c r="D2858">
        <v>701000001</v>
      </c>
      <c r="E2858" s="139">
        <v>45114</v>
      </c>
      <c r="F2858">
        <f t="shared" si="132"/>
        <v>7</v>
      </c>
      <c r="G2858" s="139">
        <v>45114</v>
      </c>
      <c r="H2858">
        <f t="shared" si="133"/>
        <v>16</v>
      </c>
      <c r="I2858" t="s">
        <v>4007</v>
      </c>
      <c r="J2858" t="e">
        <f>VLOOKUP(I2858,'C701- Recalculate'!$D$27:$D$751,1,0)</f>
        <v>#N/A</v>
      </c>
      <c r="K2858">
        <v>0</v>
      </c>
      <c r="L2858">
        <v>110</v>
      </c>
      <c r="M2858" s="138">
        <f t="shared" si="134"/>
        <v>-110</v>
      </c>
      <c r="N2858" t="s">
        <v>178</v>
      </c>
      <c r="P2858" t="s">
        <v>3816</v>
      </c>
      <c r="Q2858">
        <v>701000001</v>
      </c>
      <c r="R2858" t="s">
        <v>4008</v>
      </c>
      <c r="T2858" t="s">
        <v>1462</v>
      </c>
    </row>
    <row r="2859" spans="1:20" hidden="1">
      <c r="A2859">
        <v>2858</v>
      </c>
      <c r="D2859">
        <v>701000001</v>
      </c>
      <c r="E2859" s="139">
        <v>45114</v>
      </c>
      <c r="F2859">
        <f t="shared" si="132"/>
        <v>7</v>
      </c>
      <c r="G2859" s="139">
        <v>45114</v>
      </c>
      <c r="H2859">
        <f t="shared" si="133"/>
        <v>16</v>
      </c>
      <c r="I2859" t="s">
        <v>4009</v>
      </c>
      <c r="J2859" t="e">
        <f>VLOOKUP(I2859,'C701- Recalculate'!$D$27:$D$751,1,0)</f>
        <v>#N/A</v>
      </c>
      <c r="K2859">
        <v>0</v>
      </c>
      <c r="L2859">
        <v>113</v>
      </c>
      <c r="M2859" s="138">
        <f t="shared" si="134"/>
        <v>-113</v>
      </c>
      <c r="N2859" t="s">
        <v>178</v>
      </c>
      <c r="P2859" t="s">
        <v>3816</v>
      </c>
      <c r="Q2859">
        <v>701000001</v>
      </c>
      <c r="R2859" t="s">
        <v>4010</v>
      </c>
      <c r="T2859" t="s">
        <v>1462</v>
      </c>
    </row>
    <row r="2860" spans="1:20" hidden="1">
      <c r="A2860">
        <v>2859</v>
      </c>
      <c r="D2860">
        <v>701000002</v>
      </c>
      <c r="E2860" s="139">
        <v>45132</v>
      </c>
      <c r="F2860">
        <f t="shared" si="132"/>
        <v>7</v>
      </c>
      <c r="G2860" s="139">
        <v>45132</v>
      </c>
      <c r="H2860">
        <f t="shared" si="133"/>
        <v>16</v>
      </c>
      <c r="I2860" t="s">
        <v>2423</v>
      </c>
      <c r="J2860" t="str">
        <f>VLOOKUP(I2860,'C701- Recalculate'!$D$27:$D$751,1,0)</f>
        <v>069MPI1231310001</v>
      </c>
      <c r="K2860">
        <v>0</v>
      </c>
      <c r="L2860">
        <v>44520548</v>
      </c>
      <c r="M2860" s="138">
        <f t="shared" si="134"/>
        <v>-44520548</v>
      </c>
      <c r="N2860" t="s">
        <v>178</v>
      </c>
      <c r="P2860" t="s">
        <v>3839</v>
      </c>
      <c r="R2860" t="s">
        <v>3808</v>
      </c>
    </row>
    <row r="2861" spans="1:20" hidden="1">
      <c r="A2861">
        <v>2860</v>
      </c>
      <c r="D2861">
        <v>701000002</v>
      </c>
      <c r="E2861" s="139">
        <v>45132</v>
      </c>
      <c r="F2861">
        <f t="shared" si="132"/>
        <v>7</v>
      </c>
      <c r="G2861" s="139">
        <v>45132</v>
      </c>
      <c r="H2861">
        <f t="shared" si="133"/>
        <v>16</v>
      </c>
      <c r="I2861" t="s">
        <v>2426</v>
      </c>
      <c r="J2861" t="str">
        <f>VLOOKUP(I2861,'C701- Recalculate'!$D$27:$D$751,1,0)</f>
        <v>069MPI1231310002</v>
      </c>
      <c r="K2861">
        <v>0</v>
      </c>
      <c r="L2861">
        <v>44520548</v>
      </c>
      <c r="M2861" s="138">
        <f t="shared" si="134"/>
        <v>-44520548</v>
      </c>
      <c r="N2861" t="s">
        <v>178</v>
      </c>
      <c r="P2861" t="s">
        <v>3839</v>
      </c>
      <c r="R2861" t="s">
        <v>3808</v>
      </c>
    </row>
    <row r="2862" spans="1:20" hidden="1">
      <c r="A2862">
        <v>2861</v>
      </c>
      <c r="D2862">
        <v>701000002</v>
      </c>
      <c r="E2862" s="139">
        <v>45132</v>
      </c>
      <c r="F2862">
        <f t="shared" si="132"/>
        <v>7</v>
      </c>
      <c r="G2862" s="139">
        <v>45132</v>
      </c>
      <c r="H2862">
        <f t="shared" si="133"/>
        <v>16</v>
      </c>
      <c r="I2862" t="s">
        <v>2443</v>
      </c>
      <c r="J2862" t="str">
        <f>VLOOKUP(I2862,'C701- Recalculate'!$D$27:$D$751,1,0)</f>
        <v>069MPI1231370001</v>
      </c>
      <c r="K2862">
        <v>0</v>
      </c>
      <c r="L2862">
        <v>35068494</v>
      </c>
      <c r="M2862" s="138">
        <f t="shared" si="134"/>
        <v>-35068494</v>
      </c>
      <c r="N2862" t="s">
        <v>178</v>
      </c>
      <c r="P2862" t="s">
        <v>3839</v>
      </c>
      <c r="R2862" t="s">
        <v>3808</v>
      </c>
    </row>
    <row r="2863" spans="1:20" hidden="1">
      <c r="A2863">
        <v>2862</v>
      </c>
      <c r="D2863">
        <v>701000002</v>
      </c>
      <c r="E2863" s="139">
        <v>45132</v>
      </c>
      <c r="F2863">
        <f t="shared" si="132"/>
        <v>7</v>
      </c>
      <c r="G2863" s="139">
        <v>45132</v>
      </c>
      <c r="H2863">
        <f t="shared" si="133"/>
        <v>16</v>
      </c>
      <c r="I2863" t="s">
        <v>2446</v>
      </c>
      <c r="J2863" t="str">
        <f>VLOOKUP(I2863,'C701- Recalculate'!$D$27:$D$751,1,0)</f>
        <v>069MPI1231370002</v>
      </c>
      <c r="K2863">
        <v>0</v>
      </c>
      <c r="L2863">
        <v>52602740</v>
      </c>
      <c r="M2863" s="138">
        <f t="shared" si="134"/>
        <v>-52602740</v>
      </c>
      <c r="N2863" t="s">
        <v>178</v>
      </c>
      <c r="P2863" t="s">
        <v>3839</v>
      </c>
      <c r="R2863" t="s">
        <v>3808</v>
      </c>
    </row>
    <row r="2864" spans="1:20" hidden="1">
      <c r="A2864">
        <v>2863</v>
      </c>
      <c r="D2864">
        <v>701000002</v>
      </c>
      <c r="E2864" s="139">
        <v>45132</v>
      </c>
      <c r="F2864">
        <f t="shared" si="132"/>
        <v>7</v>
      </c>
      <c r="G2864" s="139">
        <v>45132</v>
      </c>
      <c r="H2864">
        <f t="shared" si="133"/>
        <v>16</v>
      </c>
      <c r="I2864" t="s">
        <v>2449</v>
      </c>
      <c r="J2864" t="str">
        <f>VLOOKUP(I2864,'C701- Recalculate'!$D$27:$D$751,1,0)</f>
        <v>069MPI1231390003</v>
      </c>
      <c r="K2864">
        <v>0</v>
      </c>
      <c r="L2864">
        <v>54246575</v>
      </c>
      <c r="M2864" s="138">
        <f t="shared" si="134"/>
        <v>-54246575</v>
      </c>
      <c r="N2864" t="s">
        <v>178</v>
      </c>
      <c r="P2864" t="s">
        <v>3839</v>
      </c>
      <c r="R2864" t="s">
        <v>3808</v>
      </c>
    </row>
    <row r="2865" spans="1:20" hidden="1">
      <c r="A2865">
        <v>2864</v>
      </c>
      <c r="D2865">
        <v>701000002</v>
      </c>
      <c r="E2865" s="139">
        <v>45132</v>
      </c>
      <c r="F2865">
        <f t="shared" si="132"/>
        <v>7</v>
      </c>
      <c r="G2865" s="139">
        <v>45132</v>
      </c>
      <c r="H2865">
        <f t="shared" si="133"/>
        <v>16</v>
      </c>
      <c r="I2865" t="s">
        <v>2452</v>
      </c>
      <c r="J2865" t="str">
        <f>VLOOKUP(I2865,'C701- Recalculate'!$D$27:$D$751,1,0)</f>
        <v>069MPI1231390004</v>
      </c>
      <c r="K2865">
        <v>0</v>
      </c>
      <c r="L2865">
        <v>17808219</v>
      </c>
      <c r="M2865" s="138">
        <f t="shared" si="134"/>
        <v>-17808219</v>
      </c>
      <c r="N2865" t="s">
        <v>178</v>
      </c>
      <c r="P2865" t="s">
        <v>3839</v>
      </c>
      <c r="R2865" t="s">
        <v>3808</v>
      </c>
    </row>
    <row r="2866" spans="1:20" hidden="1">
      <c r="A2866">
        <v>2865</v>
      </c>
      <c r="D2866">
        <v>701000002</v>
      </c>
      <c r="E2866" s="139">
        <v>45132</v>
      </c>
      <c r="F2866">
        <f t="shared" si="132"/>
        <v>7</v>
      </c>
      <c r="G2866" s="139">
        <v>45132</v>
      </c>
      <c r="H2866">
        <f t="shared" si="133"/>
        <v>16</v>
      </c>
      <c r="I2866" t="s">
        <v>2517</v>
      </c>
      <c r="J2866" t="str">
        <f>VLOOKUP(I2866,'C701- Recalculate'!$D$27:$D$751,1,0)</f>
        <v>069MPI1231810007</v>
      </c>
      <c r="K2866">
        <v>0</v>
      </c>
      <c r="L2866">
        <v>16438356</v>
      </c>
      <c r="M2866" s="138">
        <f t="shared" si="134"/>
        <v>-16438356</v>
      </c>
      <c r="N2866" t="s">
        <v>178</v>
      </c>
      <c r="P2866" t="s">
        <v>3839</v>
      </c>
      <c r="R2866" t="s">
        <v>3808</v>
      </c>
    </row>
    <row r="2867" spans="1:20" hidden="1">
      <c r="A2867">
        <v>2866</v>
      </c>
      <c r="D2867">
        <v>701000002</v>
      </c>
      <c r="E2867" s="139">
        <v>45132</v>
      </c>
      <c r="F2867">
        <f t="shared" si="132"/>
        <v>7</v>
      </c>
      <c r="G2867" s="139">
        <v>45132</v>
      </c>
      <c r="H2867">
        <f t="shared" si="133"/>
        <v>16</v>
      </c>
      <c r="I2867" t="s">
        <v>2561</v>
      </c>
      <c r="J2867" t="str">
        <f>VLOOKUP(I2867,'C701- Recalculate'!$D$27:$D$751,1,0)</f>
        <v>069MPI1232060001</v>
      </c>
      <c r="K2867">
        <v>0</v>
      </c>
      <c r="L2867">
        <v>1095890</v>
      </c>
      <c r="M2867" s="138">
        <f t="shared" si="134"/>
        <v>-1095890</v>
      </c>
      <c r="N2867" t="s">
        <v>178</v>
      </c>
      <c r="P2867" t="s">
        <v>3839</v>
      </c>
      <c r="R2867" t="s">
        <v>3808</v>
      </c>
    </row>
    <row r="2868" spans="1:20" hidden="1">
      <c r="A2868">
        <v>2867</v>
      </c>
      <c r="D2868">
        <v>701000002</v>
      </c>
      <c r="E2868" s="139">
        <v>45132</v>
      </c>
      <c r="F2868">
        <f t="shared" si="132"/>
        <v>7</v>
      </c>
      <c r="G2868" s="139">
        <v>45132</v>
      </c>
      <c r="H2868">
        <f t="shared" si="133"/>
        <v>16</v>
      </c>
      <c r="I2868" t="s">
        <v>2556</v>
      </c>
      <c r="J2868" t="str">
        <f>VLOOKUP(I2868,'C701- Recalculate'!$D$27:$D$751,1,0)</f>
        <v>069MPI1232060002</v>
      </c>
      <c r="K2868">
        <v>0</v>
      </c>
      <c r="L2868">
        <v>821918</v>
      </c>
      <c r="M2868" s="138">
        <f t="shared" si="134"/>
        <v>-821918</v>
      </c>
      <c r="N2868" t="s">
        <v>178</v>
      </c>
      <c r="P2868" t="s">
        <v>3839</v>
      </c>
      <c r="R2868" t="s">
        <v>3808</v>
      </c>
    </row>
    <row r="2869" spans="1:20" hidden="1">
      <c r="A2869">
        <v>2868</v>
      </c>
      <c r="D2869">
        <v>701000001</v>
      </c>
      <c r="E2869" s="139">
        <v>45110</v>
      </c>
      <c r="F2869">
        <f t="shared" si="132"/>
        <v>7</v>
      </c>
      <c r="G2869" s="139">
        <v>45110</v>
      </c>
      <c r="H2869">
        <f t="shared" si="133"/>
        <v>16</v>
      </c>
      <c r="I2869" t="s">
        <v>4011</v>
      </c>
      <c r="J2869" t="e">
        <f>VLOOKUP(I2869,'C701- Recalculate'!$D$27:$D$751,1,0)</f>
        <v>#N/A</v>
      </c>
      <c r="K2869">
        <v>0</v>
      </c>
      <c r="L2869">
        <v>4.0999999999999996</v>
      </c>
      <c r="M2869" s="138">
        <f t="shared" si="134"/>
        <v>-4.0999999999999996</v>
      </c>
      <c r="N2869" t="s">
        <v>315</v>
      </c>
      <c r="P2869" t="s">
        <v>3813</v>
      </c>
      <c r="Q2869">
        <v>701000001</v>
      </c>
      <c r="R2869" t="s">
        <v>4012</v>
      </c>
      <c r="T2869" t="s">
        <v>1462</v>
      </c>
    </row>
    <row r="2870" spans="1:20" hidden="1">
      <c r="A2870">
        <v>2869</v>
      </c>
      <c r="D2870">
        <v>701000001</v>
      </c>
      <c r="E2870" s="139">
        <v>45110</v>
      </c>
      <c r="F2870">
        <f t="shared" si="132"/>
        <v>7</v>
      </c>
      <c r="G2870" s="139">
        <v>45110</v>
      </c>
      <c r="H2870">
        <f t="shared" si="133"/>
        <v>16</v>
      </c>
      <c r="I2870" t="s">
        <v>4011</v>
      </c>
      <c r="J2870" t="e">
        <f>VLOOKUP(I2870,'C701- Recalculate'!$D$27:$D$751,1,0)</f>
        <v>#N/A</v>
      </c>
      <c r="K2870">
        <v>0</v>
      </c>
      <c r="L2870">
        <v>97170</v>
      </c>
      <c r="M2870" s="138">
        <f t="shared" si="134"/>
        <v>-97170</v>
      </c>
      <c r="N2870" t="s">
        <v>178</v>
      </c>
      <c r="P2870" t="s">
        <v>3813</v>
      </c>
      <c r="Q2870">
        <v>701000001</v>
      </c>
      <c r="R2870" t="s">
        <v>4012</v>
      </c>
      <c r="T2870" t="s">
        <v>1462</v>
      </c>
    </row>
    <row r="2871" spans="1:20" hidden="1">
      <c r="A2871">
        <v>2870</v>
      </c>
      <c r="D2871">
        <v>701000001</v>
      </c>
      <c r="E2871" s="139">
        <v>45110</v>
      </c>
      <c r="F2871">
        <f t="shared" si="132"/>
        <v>7</v>
      </c>
      <c r="G2871" s="139">
        <v>45110</v>
      </c>
      <c r="H2871">
        <f t="shared" si="133"/>
        <v>16</v>
      </c>
      <c r="I2871" t="s">
        <v>4011</v>
      </c>
      <c r="J2871" t="e">
        <f>VLOOKUP(I2871,'C701- Recalculate'!$D$27:$D$751,1,0)</f>
        <v>#N/A</v>
      </c>
      <c r="K2871">
        <v>4.0999999999999996</v>
      </c>
      <c r="L2871">
        <v>0</v>
      </c>
      <c r="M2871" s="138">
        <f t="shared" si="134"/>
        <v>4.0999999999999996</v>
      </c>
      <c r="N2871" t="s">
        <v>315</v>
      </c>
      <c r="P2871" t="s">
        <v>3813</v>
      </c>
      <c r="Q2871">
        <v>701000001</v>
      </c>
      <c r="R2871" t="s">
        <v>4012</v>
      </c>
      <c r="T2871" t="s">
        <v>1462</v>
      </c>
    </row>
    <row r="2872" spans="1:20" hidden="1">
      <c r="A2872">
        <v>2871</v>
      </c>
      <c r="D2872">
        <v>701000002</v>
      </c>
      <c r="E2872" s="139">
        <v>45118</v>
      </c>
      <c r="F2872">
        <f t="shared" si="132"/>
        <v>7</v>
      </c>
      <c r="G2872" s="139">
        <v>45118</v>
      </c>
      <c r="H2872">
        <f t="shared" si="133"/>
        <v>16</v>
      </c>
      <c r="I2872" t="s">
        <v>2543</v>
      </c>
      <c r="J2872" t="str">
        <f>VLOOKUP(I2872,'C701- Recalculate'!$D$27:$D$751,1,0)</f>
        <v>069MPI1231920002</v>
      </c>
      <c r="K2872">
        <v>0</v>
      </c>
      <c r="L2872">
        <v>8767123</v>
      </c>
      <c r="M2872" s="138">
        <f t="shared" si="134"/>
        <v>-8767123</v>
      </c>
      <c r="N2872" t="s">
        <v>178</v>
      </c>
      <c r="P2872" t="s">
        <v>3839</v>
      </c>
      <c r="R2872" t="s">
        <v>3808</v>
      </c>
    </row>
    <row r="2873" spans="1:20" hidden="1">
      <c r="A2873">
        <v>2872</v>
      </c>
      <c r="D2873">
        <v>701000002</v>
      </c>
      <c r="E2873" s="139">
        <v>45118</v>
      </c>
      <c r="F2873">
        <f t="shared" si="132"/>
        <v>7</v>
      </c>
      <c r="G2873" s="139">
        <v>45118</v>
      </c>
      <c r="H2873">
        <f t="shared" si="133"/>
        <v>16</v>
      </c>
      <c r="I2873" t="s">
        <v>2550</v>
      </c>
      <c r="J2873" t="str">
        <f>VLOOKUP(I2873,'C701- Recalculate'!$D$27:$D$751,1,0)</f>
        <v>069MPI1231920003</v>
      </c>
      <c r="K2873">
        <v>0</v>
      </c>
      <c r="L2873">
        <v>8767123</v>
      </c>
      <c r="M2873" s="138">
        <f t="shared" si="134"/>
        <v>-8767123</v>
      </c>
      <c r="N2873" t="s">
        <v>178</v>
      </c>
      <c r="P2873" t="s">
        <v>3839</v>
      </c>
      <c r="R2873" t="s">
        <v>3808</v>
      </c>
    </row>
    <row r="2874" spans="1:20" hidden="1">
      <c r="A2874">
        <v>2873</v>
      </c>
      <c r="D2874">
        <v>701000002</v>
      </c>
      <c r="E2874" s="139">
        <v>45118</v>
      </c>
      <c r="F2874">
        <f t="shared" si="132"/>
        <v>7</v>
      </c>
      <c r="G2874" s="139">
        <v>45118</v>
      </c>
      <c r="H2874">
        <f t="shared" si="133"/>
        <v>16</v>
      </c>
      <c r="I2874" t="s">
        <v>2540</v>
      </c>
      <c r="J2874" t="str">
        <f>VLOOKUP(I2874,'C701- Recalculate'!$D$27:$D$751,1,0)</f>
        <v>069MPI1231920004</v>
      </c>
      <c r="K2874">
        <v>0</v>
      </c>
      <c r="L2874">
        <v>1095890</v>
      </c>
      <c r="M2874" s="138">
        <f t="shared" si="134"/>
        <v>-1095890</v>
      </c>
      <c r="N2874" t="s">
        <v>178</v>
      </c>
      <c r="P2874" t="s">
        <v>3839</v>
      </c>
      <c r="R2874" t="s">
        <v>3808</v>
      </c>
    </row>
    <row r="2875" spans="1:20" hidden="1">
      <c r="A2875">
        <v>2874</v>
      </c>
      <c r="D2875">
        <v>701000001</v>
      </c>
      <c r="E2875" s="139">
        <v>45119</v>
      </c>
      <c r="F2875">
        <f t="shared" si="132"/>
        <v>7</v>
      </c>
      <c r="G2875" s="139">
        <v>45119</v>
      </c>
      <c r="H2875">
        <f t="shared" si="133"/>
        <v>16</v>
      </c>
      <c r="I2875" t="s">
        <v>4013</v>
      </c>
      <c r="J2875" t="e">
        <f>VLOOKUP(I2875,'C701- Recalculate'!$D$27:$D$751,1,0)</f>
        <v>#N/A</v>
      </c>
      <c r="K2875">
        <v>0</v>
      </c>
      <c r="L2875">
        <v>32600</v>
      </c>
      <c r="M2875" s="138">
        <f t="shared" si="134"/>
        <v>-32600</v>
      </c>
      <c r="N2875" t="s">
        <v>178</v>
      </c>
      <c r="P2875" t="s">
        <v>3819</v>
      </c>
      <c r="R2875" t="s">
        <v>4014</v>
      </c>
      <c r="T2875" t="s">
        <v>1462</v>
      </c>
    </row>
    <row r="2876" spans="1:20" hidden="1">
      <c r="A2876">
        <v>2875</v>
      </c>
      <c r="D2876">
        <v>701000002</v>
      </c>
      <c r="E2876" s="139">
        <v>45119</v>
      </c>
      <c r="F2876">
        <f t="shared" si="132"/>
        <v>7</v>
      </c>
      <c r="G2876" s="139">
        <v>45119</v>
      </c>
      <c r="H2876">
        <f t="shared" si="133"/>
        <v>16</v>
      </c>
      <c r="I2876" t="s">
        <v>2390</v>
      </c>
      <c r="J2876" t="str">
        <f>VLOOKUP(I2876,'C701- Recalculate'!$D$27:$D$751,1,0)</f>
        <v>069MPI1231080001</v>
      </c>
      <c r="K2876">
        <v>0</v>
      </c>
      <c r="L2876">
        <v>49424658</v>
      </c>
      <c r="M2876" s="138">
        <f t="shared" si="134"/>
        <v>-49424658</v>
      </c>
      <c r="N2876" t="s">
        <v>178</v>
      </c>
      <c r="P2876" t="s">
        <v>3839</v>
      </c>
      <c r="R2876" t="s">
        <v>3808</v>
      </c>
    </row>
    <row r="2877" spans="1:20" hidden="1">
      <c r="A2877">
        <v>2876</v>
      </c>
      <c r="D2877">
        <v>701000002</v>
      </c>
      <c r="E2877" s="139">
        <v>45119</v>
      </c>
      <c r="F2877">
        <f t="shared" si="132"/>
        <v>7</v>
      </c>
      <c r="G2877" s="139">
        <v>45119</v>
      </c>
      <c r="H2877">
        <f t="shared" si="133"/>
        <v>16</v>
      </c>
      <c r="I2877" t="s">
        <v>2393</v>
      </c>
      <c r="J2877" t="str">
        <f>VLOOKUP(I2877,'C701- Recalculate'!$D$27:$D$751,1,0)</f>
        <v>069MPI1231080002</v>
      </c>
      <c r="K2877">
        <v>0</v>
      </c>
      <c r="L2877">
        <v>62904110</v>
      </c>
      <c r="M2877" s="138">
        <f t="shared" si="134"/>
        <v>-62904110</v>
      </c>
      <c r="N2877" t="s">
        <v>178</v>
      </c>
      <c r="P2877" t="s">
        <v>3839</v>
      </c>
      <c r="R2877" t="s">
        <v>3808</v>
      </c>
    </row>
    <row r="2878" spans="1:20" hidden="1">
      <c r="A2878">
        <v>2877</v>
      </c>
      <c r="D2878">
        <v>701000002</v>
      </c>
      <c r="E2878" s="139">
        <v>45119</v>
      </c>
      <c r="F2878">
        <f t="shared" si="132"/>
        <v>7</v>
      </c>
      <c r="G2878" s="139">
        <v>45119</v>
      </c>
      <c r="H2878">
        <f t="shared" si="133"/>
        <v>16</v>
      </c>
      <c r="I2878" t="s">
        <v>2385</v>
      </c>
      <c r="J2878" t="str">
        <f>VLOOKUP(I2878,'C701- Recalculate'!$D$27:$D$751,1,0)</f>
        <v>069MPI1231080003</v>
      </c>
      <c r="K2878">
        <v>0</v>
      </c>
      <c r="L2878">
        <v>56164383</v>
      </c>
      <c r="M2878" s="138">
        <f t="shared" si="134"/>
        <v>-56164383</v>
      </c>
      <c r="N2878" t="s">
        <v>178</v>
      </c>
      <c r="P2878" t="s">
        <v>3839</v>
      </c>
      <c r="R2878" t="s">
        <v>3808</v>
      </c>
    </row>
    <row r="2879" spans="1:20" hidden="1">
      <c r="A2879">
        <v>2878</v>
      </c>
      <c r="D2879">
        <v>701000002</v>
      </c>
      <c r="E2879" s="139">
        <v>45119</v>
      </c>
      <c r="F2879">
        <f t="shared" si="132"/>
        <v>7</v>
      </c>
      <c r="G2879" s="139">
        <v>45119</v>
      </c>
      <c r="H2879">
        <f t="shared" si="133"/>
        <v>16</v>
      </c>
      <c r="I2879" t="s">
        <v>2396</v>
      </c>
      <c r="J2879" t="str">
        <f>VLOOKUP(I2879,'C701- Recalculate'!$D$27:$D$751,1,0)</f>
        <v>069MPI1231080004</v>
      </c>
      <c r="K2879">
        <v>0</v>
      </c>
      <c r="L2879">
        <v>55479452</v>
      </c>
      <c r="M2879" s="138">
        <f t="shared" si="134"/>
        <v>-55479452</v>
      </c>
      <c r="N2879" t="s">
        <v>178</v>
      </c>
      <c r="P2879" t="s">
        <v>3839</v>
      </c>
      <c r="R2879" t="s">
        <v>3808</v>
      </c>
    </row>
    <row r="2880" spans="1:20" hidden="1">
      <c r="A2880">
        <v>2879</v>
      </c>
      <c r="D2880">
        <v>701000002</v>
      </c>
      <c r="E2880" s="139">
        <v>45119</v>
      </c>
      <c r="F2880">
        <f t="shared" si="132"/>
        <v>7</v>
      </c>
      <c r="G2880" s="139">
        <v>45119</v>
      </c>
      <c r="H2880">
        <f t="shared" si="133"/>
        <v>16</v>
      </c>
      <c r="I2880" t="s">
        <v>2408</v>
      </c>
      <c r="J2880" t="str">
        <f>VLOOKUP(I2880,'C701- Recalculate'!$D$27:$D$751,1,0)</f>
        <v>069MPI1231100001</v>
      </c>
      <c r="K2880">
        <v>0</v>
      </c>
      <c r="L2880">
        <v>70547945</v>
      </c>
      <c r="M2880" s="138">
        <f t="shared" si="134"/>
        <v>-70547945</v>
      </c>
      <c r="N2880" t="s">
        <v>178</v>
      </c>
      <c r="P2880" t="s">
        <v>3839</v>
      </c>
      <c r="R2880" t="s">
        <v>3808</v>
      </c>
    </row>
    <row r="2881" spans="1:18" hidden="1">
      <c r="A2881">
        <v>2880</v>
      </c>
      <c r="D2881">
        <v>701000002</v>
      </c>
      <c r="E2881" s="139">
        <v>45119</v>
      </c>
      <c r="F2881">
        <f t="shared" si="132"/>
        <v>7</v>
      </c>
      <c r="G2881" s="139">
        <v>45119</v>
      </c>
      <c r="H2881">
        <f t="shared" si="133"/>
        <v>16</v>
      </c>
      <c r="I2881" t="s">
        <v>2404</v>
      </c>
      <c r="J2881" t="str">
        <f>VLOOKUP(I2881,'C701- Recalculate'!$D$27:$D$751,1,0)</f>
        <v>069MPI1231100002</v>
      </c>
      <c r="K2881">
        <v>0</v>
      </c>
      <c r="L2881">
        <v>69178082</v>
      </c>
      <c r="M2881" s="138">
        <f t="shared" si="134"/>
        <v>-69178082</v>
      </c>
      <c r="N2881" t="s">
        <v>178</v>
      </c>
      <c r="P2881" t="s">
        <v>3839</v>
      </c>
      <c r="R2881" t="s">
        <v>3808</v>
      </c>
    </row>
    <row r="2882" spans="1:18" hidden="1">
      <c r="A2882">
        <v>2881</v>
      </c>
      <c r="D2882">
        <v>701000002</v>
      </c>
      <c r="E2882" s="139">
        <v>45119</v>
      </c>
      <c r="F2882">
        <f t="shared" si="132"/>
        <v>7</v>
      </c>
      <c r="G2882" s="139">
        <v>45119</v>
      </c>
      <c r="H2882">
        <f t="shared" si="133"/>
        <v>16</v>
      </c>
      <c r="I2882" t="s">
        <v>2416</v>
      </c>
      <c r="J2882" t="str">
        <f>VLOOKUP(I2882,'C701- Recalculate'!$D$27:$D$751,1,0)</f>
        <v>069MPI1231140001</v>
      </c>
      <c r="K2882">
        <v>0</v>
      </c>
      <c r="L2882">
        <v>56438356</v>
      </c>
      <c r="M2882" s="138">
        <f t="shared" si="134"/>
        <v>-56438356</v>
      </c>
      <c r="N2882" t="s">
        <v>178</v>
      </c>
      <c r="P2882" t="s">
        <v>3839</v>
      </c>
      <c r="R2882" t="s">
        <v>3808</v>
      </c>
    </row>
    <row r="2883" spans="1:18" hidden="1">
      <c r="A2883">
        <v>2882</v>
      </c>
      <c r="D2883">
        <v>701000002</v>
      </c>
      <c r="E2883" s="139">
        <v>45119</v>
      </c>
      <c r="F2883">
        <f t="shared" ref="F2883:F2946" si="135">MONTH(E2883)</f>
        <v>7</v>
      </c>
      <c r="G2883" s="139">
        <v>45119</v>
      </c>
      <c r="H2883">
        <f t="shared" ref="H2883:H2946" si="136">LEN(I2883)</f>
        <v>16</v>
      </c>
      <c r="I2883" t="s">
        <v>2423</v>
      </c>
      <c r="J2883" t="str">
        <f>VLOOKUP(I2883,'C701- Recalculate'!$D$27:$D$751,1,0)</f>
        <v>069MPI1231310001</v>
      </c>
      <c r="K2883">
        <v>0</v>
      </c>
      <c r="L2883">
        <v>44520548</v>
      </c>
      <c r="M2883" s="138">
        <f t="shared" ref="M2883:M2946" si="137">K2883-L2883</f>
        <v>-44520548</v>
      </c>
      <c r="N2883" t="s">
        <v>178</v>
      </c>
      <c r="P2883" t="s">
        <v>3839</v>
      </c>
      <c r="R2883" t="s">
        <v>3808</v>
      </c>
    </row>
    <row r="2884" spans="1:18" hidden="1">
      <c r="A2884">
        <v>2883</v>
      </c>
      <c r="D2884">
        <v>701000002</v>
      </c>
      <c r="E2884" s="139">
        <v>45119</v>
      </c>
      <c r="F2884">
        <f t="shared" si="135"/>
        <v>7</v>
      </c>
      <c r="G2884" s="139">
        <v>45119</v>
      </c>
      <c r="H2884">
        <f t="shared" si="136"/>
        <v>16</v>
      </c>
      <c r="I2884" t="s">
        <v>2426</v>
      </c>
      <c r="J2884" t="str">
        <f>VLOOKUP(I2884,'C701- Recalculate'!$D$27:$D$751,1,0)</f>
        <v>069MPI1231310002</v>
      </c>
      <c r="K2884">
        <v>0</v>
      </c>
      <c r="L2884">
        <v>44520548</v>
      </c>
      <c r="M2884" s="138">
        <f t="shared" si="137"/>
        <v>-44520548</v>
      </c>
      <c r="N2884" t="s">
        <v>178</v>
      </c>
      <c r="P2884" t="s">
        <v>3839</v>
      </c>
      <c r="R2884" t="s">
        <v>3808</v>
      </c>
    </row>
    <row r="2885" spans="1:18" hidden="1">
      <c r="A2885">
        <v>2884</v>
      </c>
      <c r="D2885">
        <v>701000002</v>
      </c>
      <c r="E2885" s="139">
        <v>45119</v>
      </c>
      <c r="F2885">
        <f t="shared" si="135"/>
        <v>7</v>
      </c>
      <c r="G2885" s="139">
        <v>45119</v>
      </c>
      <c r="H2885">
        <f t="shared" si="136"/>
        <v>16</v>
      </c>
      <c r="I2885" t="s">
        <v>2443</v>
      </c>
      <c r="J2885" t="str">
        <f>VLOOKUP(I2885,'C701- Recalculate'!$D$27:$D$751,1,0)</f>
        <v>069MPI1231370001</v>
      </c>
      <c r="K2885">
        <v>0</v>
      </c>
      <c r="L2885">
        <v>35068494</v>
      </c>
      <c r="M2885" s="138">
        <f t="shared" si="137"/>
        <v>-35068494</v>
      </c>
      <c r="N2885" t="s">
        <v>178</v>
      </c>
      <c r="P2885" t="s">
        <v>3839</v>
      </c>
      <c r="R2885" t="s">
        <v>3808</v>
      </c>
    </row>
    <row r="2886" spans="1:18" hidden="1">
      <c r="A2886">
        <v>2885</v>
      </c>
      <c r="D2886">
        <v>701000002</v>
      </c>
      <c r="E2886" s="139">
        <v>45119</v>
      </c>
      <c r="F2886">
        <f t="shared" si="135"/>
        <v>7</v>
      </c>
      <c r="G2886" s="139">
        <v>45119</v>
      </c>
      <c r="H2886">
        <f t="shared" si="136"/>
        <v>16</v>
      </c>
      <c r="I2886" t="s">
        <v>2446</v>
      </c>
      <c r="J2886" t="str">
        <f>VLOOKUP(I2886,'C701- Recalculate'!$D$27:$D$751,1,0)</f>
        <v>069MPI1231370002</v>
      </c>
      <c r="K2886">
        <v>0</v>
      </c>
      <c r="L2886">
        <v>52602739</v>
      </c>
      <c r="M2886" s="138">
        <f t="shared" si="137"/>
        <v>-52602739</v>
      </c>
      <c r="N2886" t="s">
        <v>178</v>
      </c>
      <c r="P2886" t="s">
        <v>3839</v>
      </c>
      <c r="R2886" t="s">
        <v>3808</v>
      </c>
    </row>
    <row r="2887" spans="1:18" hidden="1">
      <c r="A2887">
        <v>2886</v>
      </c>
      <c r="D2887">
        <v>701000002</v>
      </c>
      <c r="E2887" s="139">
        <v>45119</v>
      </c>
      <c r="F2887">
        <f t="shared" si="135"/>
        <v>7</v>
      </c>
      <c r="G2887" s="139">
        <v>45119</v>
      </c>
      <c r="H2887">
        <f t="shared" si="136"/>
        <v>16</v>
      </c>
      <c r="I2887" t="s">
        <v>2449</v>
      </c>
      <c r="J2887" t="str">
        <f>VLOOKUP(I2887,'C701- Recalculate'!$D$27:$D$751,1,0)</f>
        <v>069MPI1231390003</v>
      </c>
      <c r="K2887">
        <v>0</v>
      </c>
      <c r="L2887">
        <v>54246576</v>
      </c>
      <c r="M2887" s="138">
        <f t="shared" si="137"/>
        <v>-54246576</v>
      </c>
      <c r="N2887" t="s">
        <v>178</v>
      </c>
      <c r="P2887" t="s">
        <v>3839</v>
      </c>
      <c r="R2887" t="s">
        <v>3808</v>
      </c>
    </row>
    <row r="2888" spans="1:18" hidden="1">
      <c r="A2888">
        <v>2887</v>
      </c>
      <c r="D2888">
        <v>701000002</v>
      </c>
      <c r="E2888" s="139">
        <v>45119</v>
      </c>
      <c r="F2888">
        <f t="shared" si="135"/>
        <v>7</v>
      </c>
      <c r="G2888" s="139">
        <v>45119</v>
      </c>
      <c r="H2888">
        <f t="shared" si="136"/>
        <v>16</v>
      </c>
      <c r="I2888" t="s">
        <v>2452</v>
      </c>
      <c r="J2888" t="str">
        <f>VLOOKUP(I2888,'C701- Recalculate'!$D$27:$D$751,1,0)</f>
        <v>069MPI1231390004</v>
      </c>
      <c r="K2888">
        <v>0</v>
      </c>
      <c r="L2888">
        <v>17808219</v>
      </c>
      <c r="M2888" s="138">
        <f t="shared" si="137"/>
        <v>-17808219</v>
      </c>
      <c r="N2888" t="s">
        <v>178</v>
      </c>
      <c r="P2888" t="s">
        <v>3839</v>
      </c>
      <c r="R2888" t="s">
        <v>3808</v>
      </c>
    </row>
    <row r="2889" spans="1:18" hidden="1">
      <c r="A2889">
        <v>2888</v>
      </c>
      <c r="D2889">
        <v>701000002</v>
      </c>
      <c r="E2889" s="139">
        <v>45119</v>
      </c>
      <c r="F2889">
        <f t="shared" si="135"/>
        <v>7</v>
      </c>
      <c r="G2889" s="139">
        <v>45119</v>
      </c>
      <c r="H2889">
        <f t="shared" si="136"/>
        <v>16</v>
      </c>
      <c r="I2889" t="s">
        <v>2517</v>
      </c>
      <c r="J2889" t="str">
        <f>VLOOKUP(I2889,'C701- Recalculate'!$D$27:$D$751,1,0)</f>
        <v>069MPI1231810007</v>
      </c>
      <c r="K2889">
        <v>0</v>
      </c>
      <c r="L2889">
        <v>16438356</v>
      </c>
      <c r="M2889" s="138">
        <f t="shared" si="137"/>
        <v>-16438356</v>
      </c>
      <c r="N2889" t="s">
        <v>178</v>
      </c>
      <c r="P2889" t="s">
        <v>3839</v>
      </c>
      <c r="R2889" t="s">
        <v>3808</v>
      </c>
    </row>
    <row r="2890" spans="1:18" hidden="1">
      <c r="A2890">
        <v>2889</v>
      </c>
      <c r="D2890">
        <v>701000002</v>
      </c>
      <c r="E2890" s="139">
        <v>45119</v>
      </c>
      <c r="F2890">
        <f t="shared" si="135"/>
        <v>7</v>
      </c>
      <c r="G2890" s="139">
        <v>45119</v>
      </c>
      <c r="H2890">
        <f t="shared" si="136"/>
        <v>16</v>
      </c>
      <c r="I2890" t="s">
        <v>2547</v>
      </c>
      <c r="J2890" t="str">
        <f>VLOOKUP(I2890,'C701- Recalculate'!$D$27:$D$751,1,0)</f>
        <v>069MPI1231920001</v>
      </c>
      <c r="K2890">
        <v>0</v>
      </c>
      <c r="L2890">
        <v>4383561</v>
      </c>
      <c r="M2890" s="138">
        <f t="shared" si="137"/>
        <v>-4383561</v>
      </c>
      <c r="N2890" t="s">
        <v>178</v>
      </c>
      <c r="P2890" t="s">
        <v>3839</v>
      </c>
      <c r="R2890" t="s">
        <v>3808</v>
      </c>
    </row>
    <row r="2891" spans="1:18" hidden="1">
      <c r="A2891">
        <v>2890</v>
      </c>
      <c r="D2891">
        <v>701000002</v>
      </c>
      <c r="E2891" s="139">
        <v>45119</v>
      </c>
      <c r="F2891">
        <f t="shared" si="135"/>
        <v>7</v>
      </c>
      <c r="G2891" s="139">
        <v>45119</v>
      </c>
      <c r="H2891">
        <f t="shared" si="136"/>
        <v>16</v>
      </c>
      <c r="I2891" t="s">
        <v>2543</v>
      </c>
      <c r="J2891" t="str">
        <f>VLOOKUP(I2891,'C701- Recalculate'!$D$27:$D$751,1,0)</f>
        <v>069MPI1231920002</v>
      </c>
      <c r="K2891">
        <v>0</v>
      </c>
      <c r="L2891">
        <v>8767124</v>
      </c>
      <c r="M2891" s="138">
        <f t="shared" si="137"/>
        <v>-8767124</v>
      </c>
      <c r="N2891" t="s">
        <v>178</v>
      </c>
      <c r="P2891" t="s">
        <v>3839</v>
      </c>
      <c r="R2891" t="s">
        <v>3808</v>
      </c>
    </row>
    <row r="2892" spans="1:18" hidden="1">
      <c r="A2892">
        <v>2891</v>
      </c>
      <c r="D2892">
        <v>701000002</v>
      </c>
      <c r="E2892" s="139">
        <v>45119</v>
      </c>
      <c r="F2892">
        <f t="shared" si="135"/>
        <v>7</v>
      </c>
      <c r="G2892" s="139">
        <v>45119</v>
      </c>
      <c r="H2892">
        <f t="shared" si="136"/>
        <v>16</v>
      </c>
      <c r="I2892" t="s">
        <v>2550</v>
      </c>
      <c r="J2892" t="str">
        <f>VLOOKUP(I2892,'C701- Recalculate'!$D$27:$D$751,1,0)</f>
        <v>069MPI1231920003</v>
      </c>
      <c r="K2892">
        <v>0</v>
      </c>
      <c r="L2892">
        <v>8767124</v>
      </c>
      <c r="M2892" s="138">
        <f t="shared" si="137"/>
        <v>-8767124</v>
      </c>
      <c r="N2892" t="s">
        <v>178</v>
      </c>
      <c r="P2892" t="s">
        <v>3839</v>
      </c>
      <c r="R2892" t="s">
        <v>3808</v>
      </c>
    </row>
    <row r="2893" spans="1:18" hidden="1">
      <c r="A2893">
        <v>2892</v>
      </c>
      <c r="D2893">
        <v>701000002</v>
      </c>
      <c r="E2893" s="139">
        <v>45112</v>
      </c>
      <c r="F2893">
        <f t="shared" si="135"/>
        <v>7</v>
      </c>
      <c r="G2893" s="139">
        <v>45112</v>
      </c>
      <c r="H2893">
        <f t="shared" si="136"/>
        <v>16</v>
      </c>
      <c r="I2893" t="s">
        <v>2452</v>
      </c>
      <c r="J2893" t="str">
        <f>VLOOKUP(I2893,'C701- Recalculate'!$D$27:$D$751,1,0)</f>
        <v>069MPI1231390004</v>
      </c>
      <c r="K2893">
        <v>0</v>
      </c>
      <c r="L2893">
        <v>17808220</v>
      </c>
      <c r="M2893" s="138">
        <f t="shared" si="137"/>
        <v>-17808220</v>
      </c>
      <c r="N2893" t="s">
        <v>178</v>
      </c>
      <c r="P2893" t="s">
        <v>3839</v>
      </c>
      <c r="R2893" t="s">
        <v>3808</v>
      </c>
    </row>
    <row r="2894" spans="1:18" hidden="1">
      <c r="A2894">
        <v>2893</v>
      </c>
      <c r="D2894">
        <v>701000002</v>
      </c>
      <c r="E2894" s="139">
        <v>45112</v>
      </c>
      <c r="F2894">
        <f t="shared" si="135"/>
        <v>7</v>
      </c>
      <c r="G2894" s="139">
        <v>45112</v>
      </c>
      <c r="H2894">
        <f t="shared" si="136"/>
        <v>16</v>
      </c>
      <c r="I2894" t="s">
        <v>2487</v>
      </c>
      <c r="J2894" t="str">
        <f>VLOOKUP(I2894,'C701- Recalculate'!$D$27:$D$751,1,0)</f>
        <v>069MPI1231770001</v>
      </c>
      <c r="K2894">
        <v>0</v>
      </c>
      <c r="L2894">
        <v>11506849</v>
      </c>
      <c r="M2894" s="138">
        <f t="shared" si="137"/>
        <v>-11506849</v>
      </c>
      <c r="N2894" t="s">
        <v>178</v>
      </c>
      <c r="P2894" t="s">
        <v>3839</v>
      </c>
      <c r="R2894" t="s">
        <v>3808</v>
      </c>
    </row>
    <row r="2895" spans="1:18" hidden="1">
      <c r="A2895">
        <v>2894</v>
      </c>
      <c r="D2895">
        <v>701000002</v>
      </c>
      <c r="E2895" s="139">
        <v>45112</v>
      </c>
      <c r="F2895">
        <f t="shared" si="135"/>
        <v>7</v>
      </c>
      <c r="G2895" s="139">
        <v>45112</v>
      </c>
      <c r="H2895">
        <f t="shared" si="136"/>
        <v>16</v>
      </c>
      <c r="I2895" t="s">
        <v>2481</v>
      </c>
      <c r="J2895" t="str">
        <f>VLOOKUP(I2895,'C701- Recalculate'!$D$27:$D$751,1,0)</f>
        <v>069MPI1231770002</v>
      </c>
      <c r="K2895">
        <v>0</v>
      </c>
      <c r="L2895">
        <v>8630137</v>
      </c>
      <c r="M2895" s="138">
        <f t="shared" si="137"/>
        <v>-8630137</v>
      </c>
      <c r="N2895" t="s">
        <v>178</v>
      </c>
      <c r="P2895" t="s">
        <v>3839</v>
      </c>
      <c r="R2895" t="s">
        <v>3808</v>
      </c>
    </row>
    <row r="2896" spans="1:18" hidden="1">
      <c r="A2896">
        <v>2895</v>
      </c>
      <c r="D2896">
        <v>701000002</v>
      </c>
      <c r="E2896" s="139">
        <v>45112</v>
      </c>
      <c r="F2896">
        <f t="shared" si="135"/>
        <v>7</v>
      </c>
      <c r="G2896" s="139">
        <v>45112</v>
      </c>
      <c r="H2896">
        <f t="shared" si="136"/>
        <v>16</v>
      </c>
      <c r="I2896" t="s">
        <v>2484</v>
      </c>
      <c r="J2896" t="str">
        <f>VLOOKUP(I2896,'C701- Recalculate'!$D$27:$D$751,1,0)</f>
        <v>069MPI1231770003</v>
      </c>
      <c r="K2896">
        <v>0</v>
      </c>
      <c r="L2896">
        <v>8219178</v>
      </c>
      <c r="M2896" s="138">
        <f t="shared" si="137"/>
        <v>-8219178</v>
      </c>
      <c r="N2896" t="s">
        <v>178</v>
      </c>
      <c r="P2896" t="s">
        <v>3839</v>
      </c>
      <c r="R2896" t="s">
        <v>3808</v>
      </c>
    </row>
    <row r="2897" spans="1:18" hidden="1">
      <c r="A2897">
        <v>2896</v>
      </c>
      <c r="D2897">
        <v>701000002</v>
      </c>
      <c r="E2897" s="139">
        <v>45112</v>
      </c>
      <c r="F2897">
        <f t="shared" si="135"/>
        <v>7</v>
      </c>
      <c r="G2897" s="139">
        <v>45112</v>
      </c>
      <c r="H2897">
        <f t="shared" si="136"/>
        <v>16</v>
      </c>
      <c r="I2897" t="s">
        <v>2494</v>
      </c>
      <c r="J2897" t="str">
        <f>VLOOKUP(I2897,'C701- Recalculate'!$D$27:$D$751,1,0)</f>
        <v>069MPI1231780001</v>
      </c>
      <c r="K2897">
        <v>0</v>
      </c>
      <c r="L2897">
        <v>5479452</v>
      </c>
      <c r="M2897" s="138">
        <f t="shared" si="137"/>
        <v>-5479452</v>
      </c>
      <c r="N2897" t="s">
        <v>178</v>
      </c>
      <c r="P2897" t="s">
        <v>3839</v>
      </c>
      <c r="R2897" t="s">
        <v>3808</v>
      </c>
    </row>
    <row r="2898" spans="1:18" hidden="1">
      <c r="A2898">
        <v>2897</v>
      </c>
      <c r="D2898">
        <v>701000002</v>
      </c>
      <c r="E2898" s="139">
        <v>45112</v>
      </c>
      <c r="F2898">
        <f t="shared" si="135"/>
        <v>7</v>
      </c>
      <c r="G2898" s="139">
        <v>45112</v>
      </c>
      <c r="H2898">
        <f t="shared" si="136"/>
        <v>16</v>
      </c>
      <c r="I2898" t="s">
        <v>2490</v>
      </c>
      <c r="J2898" t="str">
        <f>VLOOKUP(I2898,'C701- Recalculate'!$D$27:$D$751,1,0)</f>
        <v>069MPI1231780002</v>
      </c>
      <c r="K2898">
        <v>0</v>
      </c>
      <c r="L2898">
        <v>11506849</v>
      </c>
      <c r="M2898" s="138">
        <f t="shared" si="137"/>
        <v>-11506849</v>
      </c>
      <c r="N2898" t="s">
        <v>178</v>
      </c>
      <c r="P2898" t="s">
        <v>3839</v>
      </c>
      <c r="R2898" t="s">
        <v>3808</v>
      </c>
    </row>
    <row r="2899" spans="1:18" hidden="1">
      <c r="A2899">
        <v>2898</v>
      </c>
      <c r="D2899">
        <v>701000002</v>
      </c>
      <c r="E2899" s="139">
        <v>45112</v>
      </c>
      <c r="F2899">
        <f t="shared" si="135"/>
        <v>7</v>
      </c>
      <c r="G2899" s="139">
        <v>45112</v>
      </c>
      <c r="H2899">
        <f t="shared" si="136"/>
        <v>16</v>
      </c>
      <c r="I2899" t="s">
        <v>2497</v>
      </c>
      <c r="J2899" t="str">
        <f>VLOOKUP(I2899,'C701- Recalculate'!$D$27:$D$751,1,0)</f>
        <v>069MPI1231780003</v>
      </c>
      <c r="K2899">
        <v>0</v>
      </c>
      <c r="L2899">
        <v>11506849</v>
      </c>
      <c r="M2899" s="138">
        <f t="shared" si="137"/>
        <v>-11506849</v>
      </c>
      <c r="N2899" t="s">
        <v>178</v>
      </c>
      <c r="P2899" t="s">
        <v>3839</v>
      </c>
      <c r="R2899" t="s">
        <v>3808</v>
      </c>
    </row>
    <row r="2900" spans="1:18" hidden="1">
      <c r="A2900">
        <v>2899</v>
      </c>
      <c r="D2900">
        <v>701000002</v>
      </c>
      <c r="E2900" s="139">
        <v>45112</v>
      </c>
      <c r="F2900">
        <f t="shared" si="135"/>
        <v>7</v>
      </c>
      <c r="G2900" s="139">
        <v>45112</v>
      </c>
      <c r="H2900">
        <f t="shared" si="136"/>
        <v>16</v>
      </c>
      <c r="I2900" t="s">
        <v>2517</v>
      </c>
      <c r="J2900" t="str">
        <f>VLOOKUP(I2900,'C701- Recalculate'!$D$27:$D$751,1,0)</f>
        <v>069MPI1231810007</v>
      </c>
      <c r="K2900">
        <v>0</v>
      </c>
      <c r="L2900">
        <v>16438356</v>
      </c>
      <c r="M2900" s="138">
        <f t="shared" si="137"/>
        <v>-16438356</v>
      </c>
      <c r="N2900" t="s">
        <v>178</v>
      </c>
      <c r="P2900" t="s">
        <v>3839</v>
      </c>
      <c r="R2900" t="s">
        <v>3808</v>
      </c>
    </row>
    <row r="2901" spans="1:18" hidden="1">
      <c r="A2901">
        <v>2900</v>
      </c>
      <c r="D2901">
        <v>701000002</v>
      </c>
      <c r="E2901" s="139">
        <v>45127</v>
      </c>
      <c r="F2901">
        <f t="shared" si="135"/>
        <v>7</v>
      </c>
      <c r="G2901" s="139">
        <v>45127</v>
      </c>
      <c r="H2901">
        <f t="shared" si="136"/>
        <v>16</v>
      </c>
      <c r="I2901" t="s">
        <v>2416</v>
      </c>
      <c r="J2901" t="str">
        <f>VLOOKUP(I2901,'C701- Recalculate'!$D$27:$D$751,1,0)</f>
        <v>069MPI1231140001</v>
      </c>
      <c r="K2901">
        <v>0</v>
      </c>
      <c r="L2901">
        <v>56438356</v>
      </c>
      <c r="M2901" s="138">
        <f t="shared" si="137"/>
        <v>-56438356</v>
      </c>
      <c r="N2901" t="s">
        <v>178</v>
      </c>
      <c r="P2901" t="s">
        <v>3839</v>
      </c>
      <c r="R2901" t="s">
        <v>3808</v>
      </c>
    </row>
    <row r="2902" spans="1:18" hidden="1">
      <c r="A2902">
        <v>2901</v>
      </c>
      <c r="D2902">
        <v>701000002</v>
      </c>
      <c r="E2902" s="139">
        <v>45127</v>
      </c>
      <c r="F2902">
        <f t="shared" si="135"/>
        <v>7</v>
      </c>
      <c r="G2902" s="139">
        <v>45127</v>
      </c>
      <c r="H2902">
        <f t="shared" si="136"/>
        <v>16</v>
      </c>
      <c r="I2902" t="s">
        <v>2423</v>
      </c>
      <c r="J2902" t="str">
        <f>VLOOKUP(I2902,'C701- Recalculate'!$D$27:$D$751,1,0)</f>
        <v>069MPI1231310001</v>
      </c>
      <c r="K2902">
        <v>0</v>
      </c>
      <c r="L2902">
        <v>44520548</v>
      </c>
      <c r="M2902" s="138">
        <f t="shared" si="137"/>
        <v>-44520548</v>
      </c>
      <c r="N2902" t="s">
        <v>178</v>
      </c>
      <c r="P2902" t="s">
        <v>3839</v>
      </c>
      <c r="R2902" t="s">
        <v>3808</v>
      </c>
    </row>
    <row r="2903" spans="1:18" hidden="1">
      <c r="A2903">
        <v>2902</v>
      </c>
      <c r="D2903">
        <v>701000002</v>
      </c>
      <c r="E2903" s="139">
        <v>45127</v>
      </c>
      <c r="F2903">
        <f t="shared" si="135"/>
        <v>7</v>
      </c>
      <c r="G2903" s="139">
        <v>45127</v>
      </c>
      <c r="H2903">
        <f t="shared" si="136"/>
        <v>16</v>
      </c>
      <c r="I2903" t="s">
        <v>2426</v>
      </c>
      <c r="J2903" t="str">
        <f>VLOOKUP(I2903,'C701- Recalculate'!$D$27:$D$751,1,0)</f>
        <v>069MPI1231310002</v>
      </c>
      <c r="K2903">
        <v>0</v>
      </c>
      <c r="L2903">
        <v>44520548</v>
      </c>
      <c r="M2903" s="138">
        <f t="shared" si="137"/>
        <v>-44520548</v>
      </c>
      <c r="N2903" t="s">
        <v>178</v>
      </c>
      <c r="P2903" t="s">
        <v>3839</v>
      </c>
      <c r="R2903" t="s">
        <v>3808</v>
      </c>
    </row>
    <row r="2904" spans="1:18" hidden="1">
      <c r="A2904">
        <v>2903</v>
      </c>
      <c r="D2904">
        <v>701000002</v>
      </c>
      <c r="E2904" s="139">
        <v>45127</v>
      </c>
      <c r="F2904">
        <f t="shared" si="135"/>
        <v>7</v>
      </c>
      <c r="G2904" s="139">
        <v>45127</v>
      </c>
      <c r="H2904">
        <f t="shared" si="136"/>
        <v>16</v>
      </c>
      <c r="I2904" t="s">
        <v>2443</v>
      </c>
      <c r="J2904" t="str">
        <f>VLOOKUP(I2904,'C701- Recalculate'!$D$27:$D$751,1,0)</f>
        <v>069MPI1231370001</v>
      </c>
      <c r="K2904">
        <v>0</v>
      </c>
      <c r="L2904">
        <v>35068493</v>
      </c>
      <c r="M2904" s="138">
        <f t="shared" si="137"/>
        <v>-35068493</v>
      </c>
      <c r="N2904" t="s">
        <v>178</v>
      </c>
      <c r="P2904" t="s">
        <v>3839</v>
      </c>
      <c r="R2904" t="s">
        <v>3808</v>
      </c>
    </row>
    <row r="2905" spans="1:18" hidden="1">
      <c r="A2905">
        <v>2904</v>
      </c>
      <c r="D2905">
        <v>701000002</v>
      </c>
      <c r="E2905" s="139">
        <v>45127</v>
      </c>
      <c r="F2905">
        <f t="shared" si="135"/>
        <v>7</v>
      </c>
      <c r="G2905" s="139">
        <v>45127</v>
      </c>
      <c r="H2905">
        <f t="shared" si="136"/>
        <v>16</v>
      </c>
      <c r="I2905" t="s">
        <v>2446</v>
      </c>
      <c r="J2905" t="str">
        <f>VLOOKUP(I2905,'C701- Recalculate'!$D$27:$D$751,1,0)</f>
        <v>069MPI1231370002</v>
      </c>
      <c r="K2905">
        <v>0</v>
      </c>
      <c r="L2905">
        <v>52602740</v>
      </c>
      <c r="M2905" s="138">
        <f t="shared" si="137"/>
        <v>-52602740</v>
      </c>
      <c r="N2905" t="s">
        <v>178</v>
      </c>
      <c r="P2905" t="s">
        <v>3839</v>
      </c>
      <c r="R2905" t="s">
        <v>3808</v>
      </c>
    </row>
    <row r="2906" spans="1:18" hidden="1">
      <c r="A2906">
        <v>2905</v>
      </c>
      <c r="D2906">
        <v>701000002</v>
      </c>
      <c r="E2906" s="139">
        <v>45127</v>
      </c>
      <c r="F2906">
        <f t="shared" si="135"/>
        <v>7</v>
      </c>
      <c r="G2906" s="139">
        <v>45127</v>
      </c>
      <c r="H2906">
        <f t="shared" si="136"/>
        <v>16</v>
      </c>
      <c r="I2906" t="s">
        <v>2449</v>
      </c>
      <c r="J2906" t="str">
        <f>VLOOKUP(I2906,'C701- Recalculate'!$D$27:$D$751,1,0)</f>
        <v>069MPI1231390003</v>
      </c>
      <c r="K2906">
        <v>0</v>
      </c>
      <c r="L2906">
        <v>54246576</v>
      </c>
      <c r="M2906" s="138">
        <f t="shared" si="137"/>
        <v>-54246576</v>
      </c>
      <c r="N2906" t="s">
        <v>178</v>
      </c>
      <c r="P2906" t="s">
        <v>3839</v>
      </c>
      <c r="R2906" t="s">
        <v>3808</v>
      </c>
    </row>
    <row r="2907" spans="1:18" hidden="1">
      <c r="A2907">
        <v>2906</v>
      </c>
      <c r="D2907">
        <v>701000002</v>
      </c>
      <c r="E2907" s="139">
        <v>45127</v>
      </c>
      <c r="F2907">
        <f t="shared" si="135"/>
        <v>7</v>
      </c>
      <c r="G2907" s="139">
        <v>45127</v>
      </c>
      <c r="H2907">
        <f t="shared" si="136"/>
        <v>16</v>
      </c>
      <c r="I2907" t="s">
        <v>2452</v>
      </c>
      <c r="J2907" t="str">
        <f>VLOOKUP(I2907,'C701- Recalculate'!$D$27:$D$751,1,0)</f>
        <v>069MPI1231390004</v>
      </c>
      <c r="K2907">
        <v>0</v>
      </c>
      <c r="L2907">
        <v>17808219</v>
      </c>
      <c r="M2907" s="138">
        <f t="shared" si="137"/>
        <v>-17808219</v>
      </c>
      <c r="N2907" t="s">
        <v>178</v>
      </c>
      <c r="P2907" t="s">
        <v>3839</v>
      </c>
      <c r="R2907" t="s">
        <v>3808</v>
      </c>
    </row>
    <row r="2908" spans="1:18" hidden="1">
      <c r="A2908">
        <v>2907</v>
      </c>
      <c r="D2908">
        <v>701000002</v>
      </c>
      <c r="E2908" s="139">
        <v>45127</v>
      </c>
      <c r="F2908">
        <f t="shared" si="135"/>
        <v>7</v>
      </c>
      <c r="G2908" s="139">
        <v>45127</v>
      </c>
      <c r="H2908">
        <f t="shared" si="136"/>
        <v>16</v>
      </c>
      <c r="I2908" t="s">
        <v>2517</v>
      </c>
      <c r="J2908" t="str">
        <f>VLOOKUP(I2908,'C701- Recalculate'!$D$27:$D$751,1,0)</f>
        <v>069MPI1231810007</v>
      </c>
      <c r="K2908">
        <v>0</v>
      </c>
      <c r="L2908">
        <v>16438356</v>
      </c>
      <c r="M2908" s="138">
        <f t="shared" si="137"/>
        <v>-16438356</v>
      </c>
      <c r="N2908" t="s">
        <v>178</v>
      </c>
      <c r="P2908" t="s">
        <v>3839</v>
      </c>
      <c r="R2908" t="s">
        <v>3808</v>
      </c>
    </row>
    <row r="2909" spans="1:18" hidden="1">
      <c r="A2909">
        <v>2908</v>
      </c>
      <c r="D2909">
        <v>701000002</v>
      </c>
      <c r="E2909" s="139">
        <v>45128</v>
      </c>
      <c r="F2909">
        <f t="shared" si="135"/>
        <v>7</v>
      </c>
      <c r="G2909" s="139">
        <v>45128</v>
      </c>
      <c r="H2909">
        <f t="shared" si="136"/>
        <v>16</v>
      </c>
      <c r="I2909" t="s">
        <v>2423</v>
      </c>
      <c r="J2909" t="str">
        <f>VLOOKUP(I2909,'C701- Recalculate'!$D$27:$D$751,1,0)</f>
        <v>069MPI1231310001</v>
      </c>
      <c r="K2909">
        <v>0</v>
      </c>
      <c r="L2909">
        <v>44520548</v>
      </c>
      <c r="M2909" s="138">
        <f t="shared" si="137"/>
        <v>-44520548</v>
      </c>
      <c r="N2909" t="s">
        <v>178</v>
      </c>
      <c r="P2909" t="s">
        <v>3839</v>
      </c>
      <c r="R2909" t="s">
        <v>3808</v>
      </c>
    </row>
    <row r="2910" spans="1:18" hidden="1">
      <c r="A2910">
        <v>2909</v>
      </c>
      <c r="D2910">
        <v>701000002</v>
      </c>
      <c r="E2910" s="139">
        <v>45128</v>
      </c>
      <c r="F2910">
        <f t="shared" si="135"/>
        <v>7</v>
      </c>
      <c r="G2910" s="139">
        <v>45128</v>
      </c>
      <c r="H2910">
        <f t="shared" si="136"/>
        <v>16</v>
      </c>
      <c r="I2910" t="s">
        <v>2426</v>
      </c>
      <c r="J2910" t="str">
        <f>VLOOKUP(I2910,'C701- Recalculate'!$D$27:$D$751,1,0)</f>
        <v>069MPI1231310002</v>
      </c>
      <c r="K2910">
        <v>0</v>
      </c>
      <c r="L2910">
        <v>44520548</v>
      </c>
      <c r="M2910" s="138">
        <f t="shared" si="137"/>
        <v>-44520548</v>
      </c>
      <c r="N2910" t="s">
        <v>178</v>
      </c>
      <c r="P2910" t="s">
        <v>3839</v>
      </c>
      <c r="R2910" t="s">
        <v>3808</v>
      </c>
    </row>
    <row r="2911" spans="1:18" hidden="1">
      <c r="A2911">
        <v>2910</v>
      </c>
      <c r="D2911">
        <v>701000002</v>
      </c>
      <c r="E2911" s="139">
        <v>45128</v>
      </c>
      <c r="F2911">
        <f t="shared" si="135"/>
        <v>7</v>
      </c>
      <c r="G2911" s="139">
        <v>45128</v>
      </c>
      <c r="H2911">
        <f t="shared" si="136"/>
        <v>16</v>
      </c>
      <c r="I2911" t="s">
        <v>2443</v>
      </c>
      <c r="J2911" t="str">
        <f>VLOOKUP(I2911,'C701- Recalculate'!$D$27:$D$751,1,0)</f>
        <v>069MPI1231370001</v>
      </c>
      <c r="K2911">
        <v>0</v>
      </c>
      <c r="L2911">
        <v>35068493</v>
      </c>
      <c r="M2911" s="138">
        <f t="shared" si="137"/>
        <v>-35068493</v>
      </c>
      <c r="N2911" t="s">
        <v>178</v>
      </c>
      <c r="P2911" t="s">
        <v>3839</v>
      </c>
      <c r="R2911" t="s">
        <v>3808</v>
      </c>
    </row>
    <row r="2912" spans="1:18" hidden="1">
      <c r="A2912">
        <v>2911</v>
      </c>
      <c r="D2912">
        <v>701000002</v>
      </c>
      <c r="E2912" s="139">
        <v>45128</v>
      </c>
      <c r="F2912">
        <f t="shared" si="135"/>
        <v>7</v>
      </c>
      <c r="G2912" s="139">
        <v>45128</v>
      </c>
      <c r="H2912">
        <f t="shared" si="136"/>
        <v>16</v>
      </c>
      <c r="I2912" t="s">
        <v>2446</v>
      </c>
      <c r="J2912" t="str">
        <f>VLOOKUP(I2912,'C701- Recalculate'!$D$27:$D$751,1,0)</f>
        <v>069MPI1231370002</v>
      </c>
      <c r="K2912">
        <v>0</v>
      </c>
      <c r="L2912">
        <v>52602740</v>
      </c>
      <c r="M2912" s="138">
        <f t="shared" si="137"/>
        <v>-52602740</v>
      </c>
      <c r="N2912" t="s">
        <v>178</v>
      </c>
      <c r="P2912" t="s">
        <v>3839</v>
      </c>
      <c r="R2912" t="s">
        <v>3808</v>
      </c>
    </row>
    <row r="2913" spans="1:20" hidden="1">
      <c r="A2913">
        <v>2912</v>
      </c>
      <c r="D2913">
        <v>701000002</v>
      </c>
      <c r="E2913" s="139">
        <v>45128</v>
      </c>
      <c r="F2913">
        <f t="shared" si="135"/>
        <v>7</v>
      </c>
      <c r="G2913" s="139">
        <v>45128</v>
      </c>
      <c r="H2913">
        <f t="shared" si="136"/>
        <v>16</v>
      </c>
      <c r="I2913" t="s">
        <v>2449</v>
      </c>
      <c r="J2913" t="str">
        <f>VLOOKUP(I2913,'C701- Recalculate'!$D$27:$D$751,1,0)</f>
        <v>069MPI1231390003</v>
      </c>
      <c r="K2913">
        <v>0</v>
      </c>
      <c r="L2913">
        <v>54246575</v>
      </c>
      <c r="M2913" s="138">
        <f t="shared" si="137"/>
        <v>-54246575</v>
      </c>
      <c r="N2913" t="s">
        <v>178</v>
      </c>
      <c r="P2913" t="s">
        <v>3839</v>
      </c>
      <c r="R2913" t="s">
        <v>3808</v>
      </c>
    </row>
    <row r="2914" spans="1:20" hidden="1">
      <c r="A2914">
        <v>2913</v>
      </c>
      <c r="D2914">
        <v>701000001</v>
      </c>
      <c r="E2914" s="139">
        <v>45134</v>
      </c>
      <c r="F2914">
        <f t="shared" si="135"/>
        <v>7</v>
      </c>
      <c r="G2914" s="139">
        <v>45134</v>
      </c>
      <c r="H2914">
        <f t="shared" si="136"/>
        <v>16</v>
      </c>
      <c r="I2914" t="s">
        <v>4015</v>
      </c>
      <c r="J2914" t="e">
        <f>VLOOKUP(I2914,'C701- Recalculate'!$D$27:$D$751,1,0)</f>
        <v>#N/A</v>
      </c>
      <c r="K2914">
        <v>0</v>
      </c>
      <c r="L2914">
        <v>397</v>
      </c>
      <c r="M2914" s="138">
        <f t="shared" si="137"/>
        <v>-397</v>
      </c>
      <c r="N2914" t="s">
        <v>178</v>
      </c>
      <c r="P2914" t="s">
        <v>3832</v>
      </c>
      <c r="R2914" t="s">
        <v>4016</v>
      </c>
      <c r="T2914" t="s">
        <v>1462</v>
      </c>
    </row>
    <row r="2915" spans="1:20" hidden="1">
      <c r="A2915">
        <v>2914</v>
      </c>
      <c r="D2915">
        <v>701000002</v>
      </c>
      <c r="E2915" s="139">
        <v>45134</v>
      </c>
      <c r="F2915">
        <f t="shared" si="135"/>
        <v>7</v>
      </c>
      <c r="G2915" s="139">
        <v>45134</v>
      </c>
      <c r="H2915">
        <f t="shared" si="136"/>
        <v>16</v>
      </c>
      <c r="I2915" t="s">
        <v>2423</v>
      </c>
      <c r="J2915" t="str">
        <f>VLOOKUP(I2915,'C701- Recalculate'!$D$27:$D$751,1,0)</f>
        <v>069MPI1231310001</v>
      </c>
      <c r="K2915">
        <v>0</v>
      </c>
      <c r="L2915">
        <v>44520548</v>
      </c>
      <c r="M2915" s="138">
        <f t="shared" si="137"/>
        <v>-44520548</v>
      </c>
      <c r="N2915" t="s">
        <v>178</v>
      </c>
      <c r="P2915" t="s">
        <v>3839</v>
      </c>
      <c r="R2915" t="s">
        <v>3808</v>
      </c>
    </row>
    <row r="2916" spans="1:20" hidden="1">
      <c r="A2916">
        <v>2915</v>
      </c>
      <c r="D2916">
        <v>701000002</v>
      </c>
      <c r="E2916" s="139">
        <v>45134</v>
      </c>
      <c r="F2916">
        <f t="shared" si="135"/>
        <v>7</v>
      </c>
      <c r="G2916" s="139">
        <v>45134</v>
      </c>
      <c r="H2916">
        <f t="shared" si="136"/>
        <v>16</v>
      </c>
      <c r="I2916" t="s">
        <v>2426</v>
      </c>
      <c r="J2916" t="str">
        <f>VLOOKUP(I2916,'C701- Recalculate'!$D$27:$D$751,1,0)</f>
        <v>069MPI1231310002</v>
      </c>
      <c r="K2916">
        <v>0</v>
      </c>
      <c r="L2916">
        <v>44520548</v>
      </c>
      <c r="M2916" s="138">
        <f t="shared" si="137"/>
        <v>-44520548</v>
      </c>
      <c r="N2916" t="s">
        <v>178</v>
      </c>
      <c r="P2916" t="s">
        <v>3839</v>
      </c>
      <c r="R2916" t="s">
        <v>3808</v>
      </c>
    </row>
    <row r="2917" spans="1:20" hidden="1">
      <c r="A2917">
        <v>2916</v>
      </c>
      <c r="D2917">
        <v>701000002</v>
      </c>
      <c r="E2917" s="139">
        <v>45134</v>
      </c>
      <c r="F2917">
        <f t="shared" si="135"/>
        <v>7</v>
      </c>
      <c r="G2917" s="139">
        <v>45134</v>
      </c>
      <c r="H2917">
        <f t="shared" si="136"/>
        <v>16</v>
      </c>
      <c r="I2917" t="s">
        <v>2443</v>
      </c>
      <c r="J2917" t="str">
        <f>VLOOKUP(I2917,'C701- Recalculate'!$D$27:$D$751,1,0)</f>
        <v>069MPI1231370001</v>
      </c>
      <c r="K2917">
        <v>0</v>
      </c>
      <c r="L2917">
        <v>35068493</v>
      </c>
      <c r="M2917" s="138">
        <f t="shared" si="137"/>
        <v>-35068493</v>
      </c>
      <c r="N2917" t="s">
        <v>178</v>
      </c>
      <c r="P2917" t="s">
        <v>3839</v>
      </c>
      <c r="R2917" t="s">
        <v>3808</v>
      </c>
    </row>
    <row r="2918" spans="1:20" hidden="1">
      <c r="A2918">
        <v>2917</v>
      </c>
      <c r="D2918">
        <v>701000002</v>
      </c>
      <c r="E2918" s="139">
        <v>45134</v>
      </c>
      <c r="F2918">
        <f t="shared" si="135"/>
        <v>7</v>
      </c>
      <c r="G2918" s="139">
        <v>45134</v>
      </c>
      <c r="H2918">
        <f t="shared" si="136"/>
        <v>16</v>
      </c>
      <c r="I2918" t="s">
        <v>2446</v>
      </c>
      <c r="J2918" t="str">
        <f>VLOOKUP(I2918,'C701- Recalculate'!$D$27:$D$751,1,0)</f>
        <v>069MPI1231370002</v>
      </c>
      <c r="K2918">
        <v>0</v>
      </c>
      <c r="L2918">
        <v>52602739</v>
      </c>
      <c r="M2918" s="138">
        <f t="shared" si="137"/>
        <v>-52602739</v>
      </c>
      <c r="N2918" t="s">
        <v>178</v>
      </c>
      <c r="P2918" t="s">
        <v>3839</v>
      </c>
      <c r="R2918" t="s">
        <v>3808</v>
      </c>
    </row>
    <row r="2919" spans="1:20" hidden="1">
      <c r="A2919">
        <v>2918</v>
      </c>
      <c r="D2919">
        <v>701000002</v>
      </c>
      <c r="E2919" s="139">
        <v>45134</v>
      </c>
      <c r="F2919">
        <f t="shared" si="135"/>
        <v>7</v>
      </c>
      <c r="G2919" s="139">
        <v>45134</v>
      </c>
      <c r="H2919">
        <f t="shared" si="136"/>
        <v>16</v>
      </c>
      <c r="I2919" t="s">
        <v>2449</v>
      </c>
      <c r="J2919" t="str">
        <f>VLOOKUP(I2919,'C701- Recalculate'!$D$27:$D$751,1,0)</f>
        <v>069MPI1231390003</v>
      </c>
      <c r="K2919">
        <v>0</v>
      </c>
      <c r="L2919">
        <v>54246575</v>
      </c>
      <c r="M2919" s="138">
        <f t="shared" si="137"/>
        <v>-54246575</v>
      </c>
      <c r="N2919" t="s">
        <v>178</v>
      </c>
      <c r="P2919" t="s">
        <v>3839</v>
      </c>
      <c r="R2919" t="s">
        <v>3808</v>
      </c>
    </row>
    <row r="2920" spans="1:20" hidden="1">
      <c r="A2920">
        <v>2919</v>
      </c>
      <c r="D2920">
        <v>701000002</v>
      </c>
      <c r="E2920" s="139">
        <v>45134</v>
      </c>
      <c r="F2920">
        <f t="shared" si="135"/>
        <v>7</v>
      </c>
      <c r="G2920" s="139">
        <v>45134</v>
      </c>
      <c r="H2920">
        <f t="shared" si="136"/>
        <v>16</v>
      </c>
      <c r="I2920" t="s">
        <v>2452</v>
      </c>
      <c r="J2920" t="str">
        <f>VLOOKUP(I2920,'C701- Recalculate'!$D$27:$D$751,1,0)</f>
        <v>069MPI1231390004</v>
      </c>
      <c r="K2920">
        <v>0</v>
      </c>
      <c r="L2920">
        <v>17808219</v>
      </c>
      <c r="M2920" s="138">
        <f t="shared" si="137"/>
        <v>-17808219</v>
      </c>
      <c r="N2920" t="s">
        <v>178</v>
      </c>
      <c r="P2920" t="s">
        <v>3839</v>
      </c>
      <c r="R2920" t="s">
        <v>3808</v>
      </c>
    </row>
    <row r="2921" spans="1:20" hidden="1">
      <c r="A2921">
        <v>2920</v>
      </c>
      <c r="D2921">
        <v>701000002</v>
      </c>
      <c r="E2921" s="139">
        <v>45134</v>
      </c>
      <c r="F2921">
        <f t="shared" si="135"/>
        <v>7</v>
      </c>
      <c r="G2921" s="139">
        <v>45134</v>
      </c>
      <c r="H2921">
        <f t="shared" si="136"/>
        <v>16</v>
      </c>
      <c r="I2921" t="s">
        <v>2517</v>
      </c>
      <c r="J2921" t="str">
        <f>VLOOKUP(I2921,'C701- Recalculate'!$D$27:$D$751,1,0)</f>
        <v>069MPI1231810007</v>
      </c>
      <c r="K2921">
        <v>0</v>
      </c>
      <c r="L2921">
        <v>16438357</v>
      </c>
      <c r="M2921" s="138">
        <f t="shared" si="137"/>
        <v>-16438357</v>
      </c>
      <c r="N2921" t="s">
        <v>178</v>
      </c>
      <c r="P2921" t="s">
        <v>3839</v>
      </c>
      <c r="R2921" t="s">
        <v>3808</v>
      </c>
    </row>
    <row r="2922" spans="1:20" hidden="1">
      <c r="A2922">
        <v>2921</v>
      </c>
      <c r="D2922">
        <v>701000001</v>
      </c>
      <c r="E2922" s="139">
        <v>45133</v>
      </c>
      <c r="F2922">
        <f t="shared" si="135"/>
        <v>7</v>
      </c>
      <c r="G2922" s="139">
        <v>45133</v>
      </c>
      <c r="H2922">
        <f t="shared" si="136"/>
        <v>16</v>
      </c>
      <c r="I2922" s="139" t="s">
        <v>4017</v>
      </c>
      <c r="J2922" t="e">
        <f>VLOOKUP(I2922,'C701- Recalculate'!$D$27:$D$751,1,0)</f>
        <v>#N/A</v>
      </c>
      <c r="K2922">
        <v>0</v>
      </c>
      <c r="L2922">
        <v>962610</v>
      </c>
      <c r="M2922" s="138">
        <f t="shared" si="137"/>
        <v>-962610</v>
      </c>
      <c r="N2922" t="s">
        <v>178</v>
      </c>
      <c r="P2922" t="s">
        <v>3984</v>
      </c>
      <c r="R2922" t="s">
        <v>3985</v>
      </c>
      <c r="T2922" t="s">
        <v>1462</v>
      </c>
    </row>
    <row r="2923" spans="1:20" hidden="1">
      <c r="A2923">
        <v>2922</v>
      </c>
      <c r="D2923">
        <v>701000002</v>
      </c>
      <c r="E2923" s="139">
        <v>45125</v>
      </c>
      <c r="F2923">
        <f t="shared" si="135"/>
        <v>7</v>
      </c>
      <c r="G2923" s="139">
        <v>45125</v>
      </c>
      <c r="H2923">
        <f t="shared" si="136"/>
        <v>16</v>
      </c>
      <c r="I2923" t="s">
        <v>2449</v>
      </c>
      <c r="J2923" t="str">
        <f>VLOOKUP(I2923,'C701- Recalculate'!$D$27:$D$751,1,0)</f>
        <v>069MPI1231390003</v>
      </c>
      <c r="K2923">
        <v>0</v>
      </c>
      <c r="L2923">
        <v>54246575</v>
      </c>
      <c r="M2923" s="138">
        <f t="shared" si="137"/>
        <v>-54246575</v>
      </c>
      <c r="N2923" t="s">
        <v>178</v>
      </c>
      <c r="P2923" t="s">
        <v>3839</v>
      </c>
      <c r="R2923" t="s">
        <v>3808</v>
      </c>
    </row>
    <row r="2924" spans="1:20" hidden="1">
      <c r="A2924">
        <v>2923</v>
      </c>
      <c r="D2924">
        <v>701000002</v>
      </c>
      <c r="E2924" s="139">
        <v>45125</v>
      </c>
      <c r="F2924">
        <f t="shared" si="135"/>
        <v>7</v>
      </c>
      <c r="G2924" s="139">
        <v>45125</v>
      </c>
      <c r="H2924">
        <f t="shared" si="136"/>
        <v>16</v>
      </c>
      <c r="I2924" t="s">
        <v>2452</v>
      </c>
      <c r="J2924" t="str">
        <f>VLOOKUP(I2924,'C701- Recalculate'!$D$27:$D$751,1,0)</f>
        <v>069MPI1231390004</v>
      </c>
      <c r="K2924">
        <v>0</v>
      </c>
      <c r="L2924">
        <v>17808219</v>
      </c>
      <c r="M2924" s="138">
        <f t="shared" si="137"/>
        <v>-17808219</v>
      </c>
      <c r="N2924" t="s">
        <v>178</v>
      </c>
      <c r="P2924" t="s">
        <v>3839</v>
      </c>
      <c r="R2924" t="s">
        <v>3808</v>
      </c>
    </row>
    <row r="2925" spans="1:20" hidden="1">
      <c r="A2925">
        <v>2924</v>
      </c>
      <c r="D2925">
        <v>701000002</v>
      </c>
      <c r="E2925" s="139">
        <v>45125</v>
      </c>
      <c r="F2925">
        <f t="shared" si="135"/>
        <v>7</v>
      </c>
      <c r="G2925" s="139">
        <v>45125</v>
      </c>
      <c r="H2925">
        <f t="shared" si="136"/>
        <v>16</v>
      </c>
      <c r="I2925" t="s">
        <v>2517</v>
      </c>
      <c r="J2925" t="str">
        <f>VLOOKUP(I2925,'C701- Recalculate'!$D$27:$D$751,1,0)</f>
        <v>069MPI1231810007</v>
      </c>
      <c r="K2925">
        <v>0</v>
      </c>
      <c r="L2925">
        <v>16438356</v>
      </c>
      <c r="M2925" s="138">
        <f t="shared" si="137"/>
        <v>-16438356</v>
      </c>
      <c r="N2925" t="s">
        <v>178</v>
      </c>
      <c r="P2925" t="s">
        <v>3839</v>
      </c>
      <c r="R2925" t="s">
        <v>3808</v>
      </c>
    </row>
    <row r="2926" spans="1:20" hidden="1">
      <c r="A2926">
        <v>2925</v>
      </c>
      <c r="D2926">
        <v>701000001</v>
      </c>
      <c r="E2926" s="139">
        <v>45133</v>
      </c>
      <c r="F2926">
        <f t="shared" si="135"/>
        <v>7</v>
      </c>
      <c r="G2926" s="139">
        <v>45133</v>
      </c>
      <c r="H2926">
        <f t="shared" si="136"/>
        <v>16</v>
      </c>
      <c r="I2926" t="s">
        <v>4003</v>
      </c>
      <c r="J2926" t="e">
        <f>VLOOKUP(I2926,'C701- Recalculate'!$D$27:$D$751,1,0)</f>
        <v>#N/A</v>
      </c>
      <c r="K2926">
        <v>28.96</v>
      </c>
      <c r="L2926">
        <v>0</v>
      </c>
      <c r="M2926" s="138">
        <f t="shared" si="137"/>
        <v>28.96</v>
      </c>
      <c r="N2926" t="s">
        <v>315</v>
      </c>
      <c r="P2926" t="s">
        <v>3819</v>
      </c>
      <c r="R2926" t="s">
        <v>4004</v>
      </c>
      <c r="T2926" t="s">
        <v>1462</v>
      </c>
    </row>
    <row r="2927" spans="1:20" hidden="1">
      <c r="A2927">
        <v>2926</v>
      </c>
      <c r="D2927">
        <v>701000001</v>
      </c>
      <c r="E2927" s="139">
        <v>45133</v>
      </c>
      <c r="F2927">
        <f t="shared" si="135"/>
        <v>7</v>
      </c>
      <c r="G2927" s="139">
        <v>45133</v>
      </c>
      <c r="H2927">
        <f t="shared" si="136"/>
        <v>16</v>
      </c>
      <c r="I2927" t="s">
        <v>4003</v>
      </c>
      <c r="J2927" t="e">
        <f>VLOOKUP(I2927,'C701- Recalculate'!$D$27:$D$751,1,0)</f>
        <v>#N/A</v>
      </c>
      <c r="K2927">
        <v>0</v>
      </c>
      <c r="L2927">
        <v>28.96</v>
      </c>
      <c r="M2927" s="138">
        <f t="shared" si="137"/>
        <v>-28.96</v>
      </c>
      <c r="N2927" t="s">
        <v>315</v>
      </c>
      <c r="P2927" t="s">
        <v>3819</v>
      </c>
      <c r="R2927" t="s">
        <v>4004</v>
      </c>
      <c r="T2927" t="s">
        <v>1462</v>
      </c>
    </row>
    <row r="2928" spans="1:20" hidden="1">
      <c r="A2928">
        <v>2927</v>
      </c>
      <c r="D2928">
        <v>701000001</v>
      </c>
      <c r="E2928" s="139">
        <v>45133</v>
      </c>
      <c r="F2928">
        <f t="shared" si="135"/>
        <v>7</v>
      </c>
      <c r="G2928" s="139">
        <v>45133</v>
      </c>
      <c r="H2928">
        <f t="shared" si="136"/>
        <v>16</v>
      </c>
      <c r="I2928" t="s">
        <v>4018</v>
      </c>
      <c r="J2928" t="e">
        <f>VLOOKUP(I2928,'C701- Recalculate'!$D$27:$D$751,1,0)</f>
        <v>#N/A</v>
      </c>
      <c r="K2928">
        <v>0</v>
      </c>
      <c r="L2928">
        <v>1397777</v>
      </c>
      <c r="M2928" s="138">
        <f t="shared" si="137"/>
        <v>-1397777</v>
      </c>
      <c r="N2928" t="s">
        <v>178</v>
      </c>
      <c r="P2928" t="s">
        <v>3819</v>
      </c>
      <c r="R2928" t="s">
        <v>4019</v>
      </c>
      <c r="T2928" t="s">
        <v>1462</v>
      </c>
    </row>
    <row r="2929" spans="1:20" hidden="1">
      <c r="A2929">
        <v>2928</v>
      </c>
      <c r="D2929">
        <v>701000001</v>
      </c>
      <c r="E2929" s="139">
        <v>45133</v>
      </c>
      <c r="F2929">
        <f t="shared" si="135"/>
        <v>7</v>
      </c>
      <c r="G2929" s="139">
        <v>45133</v>
      </c>
      <c r="H2929">
        <f t="shared" si="136"/>
        <v>16</v>
      </c>
      <c r="I2929" t="s">
        <v>4020</v>
      </c>
      <c r="J2929" t="e">
        <f>VLOOKUP(I2929,'C701- Recalculate'!$D$27:$D$751,1,0)</f>
        <v>#N/A</v>
      </c>
      <c r="K2929">
        <v>0</v>
      </c>
      <c r="L2929">
        <v>27435219</v>
      </c>
      <c r="M2929" s="138">
        <f t="shared" si="137"/>
        <v>-27435219</v>
      </c>
      <c r="N2929" t="s">
        <v>178</v>
      </c>
      <c r="P2929" t="s">
        <v>3835</v>
      </c>
      <c r="R2929" t="s">
        <v>4021</v>
      </c>
      <c r="S2929" t="s">
        <v>4649</v>
      </c>
      <c r="T2929" t="s">
        <v>1462</v>
      </c>
    </row>
    <row r="2930" spans="1:20" hidden="1">
      <c r="A2930">
        <v>2929</v>
      </c>
      <c r="D2930">
        <v>701000001</v>
      </c>
      <c r="E2930" s="139">
        <v>45133</v>
      </c>
      <c r="F2930">
        <f t="shared" si="135"/>
        <v>7</v>
      </c>
      <c r="G2930" s="139">
        <v>45133</v>
      </c>
      <c r="H2930">
        <f t="shared" si="136"/>
        <v>16</v>
      </c>
      <c r="I2930" t="s">
        <v>4020</v>
      </c>
      <c r="J2930" t="e">
        <f>VLOOKUP(I2930,'C701- Recalculate'!$D$27:$D$751,1,0)</f>
        <v>#N/A</v>
      </c>
      <c r="K2930">
        <v>0</v>
      </c>
      <c r="L2930">
        <v>1157.3599999999999</v>
      </c>
      <c r="M2930" s="138">
        <f t="shared" si="137"/>
        <v>-1157.3599999999999</v>
      </c>
      <c r="N2930" t="s">
        <v>315</v>
      </c>
      <c r="P2930" t="s">
        <v>3835</v>
      </c>
      <c r="R2930" t="s">
        <v>4021</v>
      </c>
      <c r="T2930" t="s">
        <v>1462</v>
      </c>
    </row>
    <row r="2931" spans="1:20" hidden="1">
      <c r="A2931">
        <v>2930</v>
      </c>
      <c r="D2931">
        <v>701000001</v>
      </c>
      <c r="E2931" s="139">
        <v>45133</v>
      </c>
      <c r="F2931">
        <f t="shared" si="135"/>
        <v>7</v>
      </c>
      <c r="G2931" s="139">
        <v>45133</v>
      </c>
      <c r="H2931">
        <f t="shared" si="136"/>
        <v>16</v>
      </c>
      <c r="I2931" t="s">
        <v>4020</v>
      </c>
      <c r="J2931" t="e">
        <f>VLOOKUP(I2931,'C701- Recalculate'!$D$27:$D$751,1,0)</f>
        <v>#N/A</v>
      </c>
      <c r="K2931">
        <v>1157.3599999999999</v>
      </c>
      <c r="L2931">
        <v>0</v>
      </c>
      <c r="M2931" s="138">
        <f t="shared" si="137"/>
        <v>1157.3599999999999</v>
      </c>
      <c r="N2931" t="s">
        <v>315</v>
      </c>
      <c r="P2931" t="s">
        <v>3835</v>
      </c>
      <c r="R2931" t="s">
        <v>4021</v>
      </c>
      <c r="T2931" t="s">
        <v>1462</v>
      </c>
    </row>
    <row r="2932" spans="1:20" hidden="1">
      <c r="A2932">
        <v>2931</v>
      </c>
      <c r="D2932">
        <v>701000002</v>
      </c>
      <c r="E2932" s="139">
        <v>45133</v>
      </c>
      <c r="F2932">
        <f t="shared" si="135"/>
        <v>7</v>
      </c>
      <c r="G2932" s="139">
        <v>45133</v>
      </c>
      <c r="H2932">
        <f t="shared" si="136"/>
        <v>16</v>
      </c>
      <c r="I2932" t="s">
        <v>2423</v>
      </c>
      <c r="J2932" t="str">
        <f>VLOOKUP(I2932,'C701- Recalculate'!$D$27:$D$751,1,0)</f>
        <v>069MPI1231310001</v>
      </c>
      <c r="K2932">
        <v>0</v>
      </c>
      <c r="L2932">
        <v>44520548</v>
      </c>
      <c r="M2932" s="138">
        <f t="shared" si="137"/>
        <v>-44520548</v>
      </c>
      <c r="N2932" t="s">
        <v>178</v>
      </c>
      <c r="P2932" t="s">
        <v>3839</v>
      </c>
      <c r="R2932" t="s">
        <v>3808</v>
      </c>
    </row>
    <row r="2933" spans="1:20" hidden="1">
      <c r="A2933">
        <v>2932</v>
      </c>
      <c r="D2933">
        <v>701000002</v>
      </c>
      <c r="E2933" s="139">
        <v>45133</v>
      </c>
      <c r="F2933">
        <f t="shared" si="135"/>
        <v>7</v>
      </c>
      <c r="G2933" s="139">
        <v>45133</v>
      </c>
      <c r="H2933">
        <f t="shared" si="136"/>
        <v>16</v>
      </c>
      <c r="I2933" t="s">
        <v>2426</v>
      </c>
      <c r="J2933" t="str">
        <f>VLOOKUP(I2933,'C701- Recalculate'!$D$27:$D$751,1,0)</f>
        <v>069MPI1231310002</v>
      </c>
      <c r="K2933">
        <v>0</v>
      </c>
      <c r="L2933">
        <v>44520548</v>
      </c>
      <c r="M2933" s="138">
        <f t="shared" si="137"/>
        <v>-44520548</v>
      </c>
      <c r="N2933" t="s">
        <v>178</v>
      </c>
      <c r="P2933" t="s">
        <v>3839</v>
      </c>
      <c r="R2933" t="s">
        <v>3808</v>
      </c>
    </row>
    <row r="2934" spans="1:20" hidden="1">
      <c r="A2934">
        <v>2933</v>
      </c>
      <c r="D2934">
        <v>701000002</v>
      </c>
      <c r="E2934" s="139">
        <v>45133</v>
      </c>
      <c r="F2934">
        <f t="shared" si="135"/>
        <v>7</v>
      </c>
      <c r="G2934" s="139">
        <v>45133</v>
      </c>
      <c r="H2934">
        <f t="shared" si="136"/>
        <v>16</v>
      </c>
      <c r="I2934" t="s">
        <v>2443</v>
      </c>
      <c r="J2934" t="str">
        <f>VLOOKUP(I2934,'C701- Recalculate'!$D$27:$D$751,1,0)</f>
        <v>069MPI1231370001</v>
      </c>
      <c r="K2934">
        <v>0</v>
      </c>
      <c r="L2934">
        <v>35068493</v>
      </c>
      <c r="M2934" s="138">
        <f t="shared" si="137"/>
        <v>-35068493</v>
      </c>
      <c r="N2934" t="s">
        <v>178</v>
      </c>
      <c r="P2934" t="s">
        <v>3839</v>
      </c>
      <c r="R2934" t="s">
        <v>3808</v>
      </c>
    </row>
    <row r="2935" spans="1:20" hidden="1">
      <c r="A2935">
        <v>2934</v>
      </c>
      <c r="D2935">
        <v>701000002</v>
      </c>
      <c r="E2935" s="139">
        <v>45133</v>
      </c>
      <c r="F2935">
        <f t="shared" si="135"/>
        <v>7</v>
      </c>
      <c r="G2935" s="139">
        <v>45133</v>
      </c>
      <c r="H2935">
        <f t="shared" si="136"/>
        <v>16</v>
      </c>
      <c r="I2935" t="s">
        <v>2446</v>
      </c>
      <c r="J2935" t="str">
        <f>VLOOKUP(I2935,'C701- Recalculate'!$D$27:$D$751,1,0)</f>
        <v>069MPI1231370002</v>
      </c>
      <c r="K2935">
        <v>0</v>
      </c>
      <c r="L2935">
        <v>52602740</v>
      </c>
      <c r="M2935" s="138">
        <f t="shared" si="137"/>
        <v>-52602740</v>
      </c>
      <c r="N2935" t="s">
        <v>178</v>
      </c>
      <c r="P2935" t="s">
        <v>3839</v>
      </c>
      <c r="R2935" t="s">
        <v>3808</v>
      </c>
    </row>
    <row r="2936" spans="1:20" hidden="1">
      <c r="A2936">
        <v>2935</v>
      </c>
      <c r="D2936">
        <v>701000002</v>
      </c>
      <c r="E2936" s="139">
        <v>45133</v>
      </c>
      <c r="F2936">
        <f t="shared" si="135"/>
        <v>7</v>
      </c>
      <c r="G2936" s="139">
        <v>45133</v>
      </c>
      <c r="H2936">
        <f t="shared" si="136"/>
        <v>16</v>
      </c>
      <c r="I2936" t="s">
        <v>2449</v>
      </c>
      <c r="J2936" t="str">
        <f>VLOOKUP(I2936,'C701- Recalculate'!$D$27:$D$751,1,0)</f>
        <v>069MPI1231390003</v>
      </c>
      <c r="K2936">
        <v>0</v>
      </c>
      <c r="L2936">
        <v>54246576</v>
      </c>
      <c r="M2936" s="138">
        <f t="shared" si="137"/>
        <v>-54246576</v>
      </c>
      <c r="N2936" t="s">
        <v>178</v>
      </c>
      <c r="P2936" t="s">
        <v>3839</v>
      </c>
      <c r="R2936" t="s">
        <v>3808</v>
      </c>
    </row>
    <row r="2937" spans="1:20" hidden="1">
      <c r="A2937">
        <v>2936</v>
      </c>
      <c r="D2937">
        <v>701000002</v>
      </c>
      <c r="E2937" s="139">
        <v>45133</v>
      </c>
      <c r="F2937">
        <f t="shared" si="135"/>
        <v>7</v>
      </c>
      <c r="G2937" s="139">
        <v>45133</v>
      </c>
      <c r="H2937">
        <f t="shared" si="136"/>
        <v>16</v>
      </c>
      <c r="I2937" t="s">
        <v>2452</v>
      </c>
      <c r="J2937" t="str">
        <f>VLOOKUP(I2937,'C701- Recalculate'!$D$27:$D$751,1,0)</f>
        <v>069MPI1231390004</v>
      </c>
      <c r="K2937">
        <v>0</v>
      </c>
      <c r="L2937">
        <v>17808219</v>
      </c>
      <c r="M2937" s="138">
        <f t="shared" si="137"/>
        <v>-17808219</v>
      </c>
      <c r="N2937" t="s">
        <v>178</v>
      </c>
      <c r="P2937" t="s">
        <v>3839</v>
      </c>
      <c r="R2937" t="s">
        <v>3808</v>
      </c>
    </row>
    <row r="2938" spans="1:20" hidden="1">
      <c r="A2938">
        <v>2937</v>
      </c>
      <c r="D2938">
        <v>701000002</v>
      </c>
      <c r="E2938" s="139">
        <v>45133</v>
      </c>
      <c r="F2938">
        <f t="shared" si="135"/>
        <v>7</v>
      </c>
      <c r="G2938" s="139">
        <v>45133</v>
      </c>
      <c r="H2938">
        <f t="shared" si="136"/>
        <v>16</v>
      </c>
      <c r="I2938" t="s">
        <v>2517</v>
      </c>
      <c r="J2938" t="str">
        <f>VLOOKUP(I2938,'C701- Recalculate'!$D$27:$D$751,1,0)</f>
        <v>069MPI1231810007</v>
      </c>
      <c r="K2938">
        <v>0</v>
      </c>
      <c r="L2938">
        <v>16438356</v>
      </c>
      <c r="M2938" s="138">
        <f t="shared" si="137"/>
        <v>-16438356</v>
      </c>
      <c r="N2938" t="s">
        <v>178</v>
      </c>
      <c r="P2938" t="s">
        <v>3839</v>
      </c>
      <c r="R2938" t="s">
        <v>3808</v>
      </c>
    </row>
    <row r="2939" spans="1:20" hidden="1">
      <c r="A2939">
        <v>2938</v>
      </c>
      <c r="D2939">
        <v>701000002</v>
      </c>
      <c r="E2939" s="139">
        <v>45138</v>
      </c>
      <c r="F2939">
        <f t="shared" si="135"/>
        <v>7</v>
      </c>
      <c r="G2939" s="139">
        <v>45138</v>
      </c>
      <c r="H2939">
        <f t="shared" si="136"/>
        <v>16</v>
      </c>
      <c r="I2939" t="s">
        <v>2423</v>
      </c>
      <c r="J2939" t="str">
        <f>VLOOKUP(I2939,'C701- Recalculate'!$D$27:$D$751,1,0)</f>
        <v>069MPI1231310001</v>
      </c>
      <c r="K2939">
        <v>0</v>
      </c>
      <c r="L2939">
        <v>44520548</v>
      </c>
      <c r="M2939" s="138">
        <f t="shared" si="137"/>
        <v>-44520548</v>
      </c>
      <c r="N2939" t="s">
        <v>178</v>
      </c>
      <c r="P2939" t="s">
        <v>3839</v>
      </c>
      <c r="R2939" t="s">
        <v>3808</v>
      </c>
    </row>
    <row r="2940" spans="1:20" hidden="1">
      <c r="A2940">
        <v>2939</v>
      </c>
      <c r="D2940">
        <v>701000002</v>
      </c>
      <c r="E2940" s="139">
        <v>45138</v>
      </c>
      <c r="F2940">
        <f t="shared" si="135"/>
        <v>7</v>
      </c>
      <c r="G2940" s="139">
        <v>45138</v>
      </c>
      <c r="H2940">
        <f t="shared" si="136"/>
        <v>16</v>
      </c>
      <c r="I2940" t="s">
        <v>2423</v>
      </c>
      <c r="J2940" t="str">
        <f>VLOOKUP(I2940,'C701- Recalculate'!$D$27:$D$751,1,0)</f>
        <v>069MPI1231310001</v>
      </c>
      <c r="K2940">
        <v>0</v>
      </c>
      <c r="L2940">
        <v>89041096</v>
      </c>
      <c r="M2940" s="138">
        <f t="shared" si="137"/>
        <v>-89041096</v>
      </c>
      <c r="N2940" t="s">
        <v>178</v>
      </c>
      <c r="P2940" t="s">
        <v>3839</v>
      </c>
      <c r="R2940" t="s">
        <v>3808</v>
      </c>
    </row>
    <row r="2941" spans="1:20" hidden="1">
      <c r="A2941">
        <v>2940</v>
      </c>
      <c r="D2941">
        <v>701000002</v>
      </c>
      <c r="E2941" s="139">
        <v>45138</v>
      </c>
      <c r="F2941">
        <f t="shared" si="135"/>
        <v>7</v>
      </c>
      <c r="G2941" s="139">
        <v>45138</v>
      </c>
      <c r="H2941">
        <f t="shared" si="136"/>
        <v>16</v>
      </c>
      <c r="I2941" t="s">
        <v>2426</v>
      </c>
      <c r="J2941" t="str">
        <f>VLOOKUP(I2941,'C701- Recalculate'!$D$27:$D$751,1,0)</f>
        <v>069MPI1231310002</v>
      </c>
      <c r="K2941">
        <v>0</v>
      </c>
      <c r="L2941">
        <v>44520548</v>
      </c>
      <c r="M2941" s="138">
        <f t="shared" si="137"/>
        <v>-44520548</v>
      </c>
      <c r="N2941" t="s">
        <v>178</v>
      </c>
      <c r="P2941" t="s">
        <v>3839</v>
      </c>
      <c r="R2941" t="s">
        <v>3808</v>
      </c>
    </row>
    <row r="2942" spans="1:20" hidden="1">
      <c r="A2942">
        <v>2941</v>
      </c>
      <c r="D2942">
        <v>701000002</v>
      </c>
      <c r="E2942" s="139">
        <v>45138</v>
      </c>
      <c r="F2942">
        <f t="shared" si="135"/>
        <v>7</v>
      </c>
      <c r="G2942" s="139">
        <v>45138</v>
      </c>
      <c r="H2942">
        <f t="shared" si="136"/>
        <v>16</v>
      </c>
      <c r="I2942" t="s">
        <v>2426</v>
      </c>
      <c r="J2942" t="str">
        <f>VLOOKUP(I2942,'C701- Recalculate'!$D$27:$D$751,1,0)</f>
        <v>069MPI1231310002</v>
      </c>
      <c r="K2942">
        <v>0</v>
      </c>
      <c r="L2942">
        <v>89041096</v>
      </c>
      <c r="M2942" s="138">
        <f t="shared" si="137"/>
        <v>-89041096</v>
      </c>
      <c r="N2942" t="s">
        <v>178</v>
      </c>
      <c r="P2942" t="s">
        <v>3839</v>
      </c>
      <c r="R2942" t="s">
        <v>3808</v>
      </c>
    </row>
    <row r="2943" spans="1:20" hidden="1">
      <c r="A2943">
        <v>2942</v>
      </c>
      <c r="D2943">
        <v>701000002</v>
      </c>
      <c r="E2943" s="139">
        <v>45138</v>
      </c>
      <c r="F2943">
        <f t="shared" si="135"/>
        <v>7</v>
      </c>
      <c r="G2943" s="139">
        <v>45138</v>
      </c>
      <c r="H2943">
        <f t="shared" si="136"/>
        <v>16</v>
      </c>
      <c r="I2943" t="s">
        <v>2443</v>
      </c>
      <c r="J2943" t="str">
        <f>VLOOKUP(I2943,'C701- Recalculate'!$D$27:$D$751,1,0)</f>
        <v>069MPI1231370001</v>
      </c>
      <c r="K2943">
        <v>0</v>
      </c>
      <c r="L2943">
        <v>70136986</v>
      </c>
      <c r="M2943" s="138">
        <f t="shared" si="137"/>
        <v>-70136986</v>
      </c>
      <c r="N2943" t="s">
        <v>178</v>
      </c>
      <c r="P2943" t="s">
        <v>3839</v>
      </c>
      <c r="R2943" t="s">
        <v>3808</v>
      </c>
    </row>
    <row r="2944" spans="1:20" hidden="1">
      <c r="A2944">
        <v>2943</v>
      </c>
      <c r="D2944">
        <v>701000002</v>
      </c>
      <c r="E2944" s="139">
        <v>45138</v>
      </c>
      <c r="F2944">
        <f t="shared" si="135"/>
        <v>7</v>
      </c>
      <c r="G2944" s="139">
        <v>45138</v>
      </c>
      <c r="H2944">
        <f t="shared" si="136"/>
        <v>16</v>
      </c>
      <c r="I2944" t="s">
        <v>2443</v>
      </c>
      <c r="J2944" t="str">
        <f>VLOOKUP(I2944,'C701- Recalculate'!$D$27:$D$751,1,0)</f>
        <v>069MPI1231370001</v>
      </c>
      <c r="K2944">
        <v>0</v>
      </c>
      <c r="L2944">
        <v>35068493</v>
      </c>
      <c r="M2944" s="138">
        <f t="shared" si="137"/>
        <v>-35068493</v>
      </c>
      <c r="N2944" t="s">
        <v>178</v>
      </c>
      <c r="P2944" t="s">
        <v>3839</v>
      </c>
      <c r="R2944" t="s">
        <v>3808</v>
      </c>
    </row>
    <row r="2945" spans="1:20" hidden="1">
      <c r="A2945">
        <v>2944</v>
      </c>
      <c r="D2945">
        <v>701000002</v>
      </c>
      <c r="E2945" s="139">
        <v>45138</v>
      </c>
      <c r="F2945">
        <f t="shared" si="135"/>
        <v>7</v>
      </c>
      <c r="G2945" s="139">
        <v>45138</v>
      </c>
      <c r="H2945">
        <f t="shared" si="136"/>
        <v>16</v>
      </c>
      <c r="I2945" t="s">
        <v>2446</v>
      </c>
      <c r="J2945" t="str">
        <f>VLOOKUP(I2945,'C701- Recalculate'!$D$27:$D$751,1,0)</f>
        <v>069MPI1231370002</v>
      </c>
      <c r="K2945">
        <v>0</v>
      </c>
      <c r="L2945">
        <v>52602740</v>
      </c>
      <c r="M2945" s="138">
        <f t="shared" si="137"/>
        <v>-52602740</v>
      </c>
      <c r="N2945" t="s">
        <v>178</v>
      </c>
      <c r="P2945" t="s">
        <v>3839</v>
      </c>
      <c r="R2945" t="s">
        <v>3808</v>
      </c>
    </row>
    <row r="2946" spans="1:20" hidden="1">
      <c r="A2946">
        <v>2945</v>
      </c>
      <c r="D2946">
        <v>701000002</v>
      </c>
      <c r="E2946" s="139">
        <v>45138</v>
      </c>
      <c r="F2946">
        <f t="shared" si="135"/>
        <v>7</v>
      </c>
      <c r="G2946" s="139">
        <v>45138</v>
      </c>
      <c r="H2946">
        <f t="shared" si="136"/>
        <v>16</v>
      </c>
      <c r="I2946" t="s">
        <v>2446</v>
      </c>
      <c r="J2946" t="str">
        <f>VLOOKUP(I2946,'C701- Recalculate'!$D$27:$D$751,1,0)</f>
        <v>069MPI1231370002</v>
      </c>
      <c r="K2946">
        <v>0</v>
      </c>
      <c r="L2946">
        <v>105205479</v>
      </c>
      <c r="M2946" s="138">
        <f t="shared" si="137"/>
        <v>-105205479</v>
      </c>
      <c r="N2946" t="s">
        <v>178</v>
      </c>
      <c r="P2946" t="s">
        <v>3839</v>
      </c>
      <c r="R2946" t="s">
        <v>3808</v>
      </c>
    </row>
    <row r="2947" spans="1:20" hidden="1">
      <c r="A2947">
        <v>2946</v>
      </c>
      <c r="D2947">
        <v>701000002</v>
      </c>
      <c r="E2947" s="139">
        <v>45138</v>
      </c>
      <c r="F2947">
        <f t="shared" ref="F2947:F3010" si="138">MONTH(E2947)</f>
        <v>7</v>
      </c>
      <c r="G2947" s="139">
        <v>45138</v>
      </c>
      <c r="H2947">
        <f t="shared" ref="H2947:H3010" si="139">LEN(I2947)</f>
        <v>16</v>
      </c>
      <c r="I2947" t="s">
        <v>2449</v>
      </c>
      <c r="J2947" t="str">
        <f>VLOOKUP(I2947,'C701- Recalculate'!$D$27:$D$751,1,0)</f>
        <v>069MPI1231390003</v>
      </c>
      <c r="K2947">
        <v>0</v>
      </c>
      <c r="L2947">
        <v>54246575</v>
      </c>
      <c r="M2947" s="138">
        <f t="shared" ref="M2947:M3010" si="140">K2947-L2947</f>
        <v>-54246575</v>
      </c>
      <c r="N2947" t="s">
        <v>178</v>
      </c>
      <c r="P2947" t="s">
        <v>3839</v>
      </c>
      <c r="R2947" t="s">
        <v>3808</v>
      </c>
    </row>
    <row r="2948" spans="1:20" hidden="1">
      <c r="A2948">
        <v>2947</v>
      </c>
      <c r="D2948">
        <v>701000002</v>
      </c>
      <c r="E2948" s="139">
        <v>45138</v>
      </c>
      <c r="F2948">
        <f t="shared" si="138"/>
        <v>7</v>
      </c>
      <c r="G2948" s="139">
        <v>45138</v>
      </c>
      <c r="H2948">
        <f t="shared" si="139"/>
        <v>16</v>
      </c>
      <c r="I2948" t="s">
        <v>2449</v>
      </c>
      <c r="J2948" t="str">
        <f>VLOOKUP(I2948,'C701- Recalculate'!$D$27:$D$751,1,0)</f>
        <v>069MPI1231390003</v>
      </c>
      <c r="K2948">
        <v>0</v>
      </c>
      <c r="L2948">
        <v>108493151</v>
      </c>
      <c r="M2948" s="138">
        <f t="shared" si="140"/>
        <v>-108493151</v>
      </c>
      <c r="N2948" t="s">
        <v>178</v>
      </c>
      <c r="P2948" t="s">
        <v>3839</v>
      </c>
      <c r="R2948" t="s">
        <v>3808</v>
      </c>
    </row>
    <row r="2949" spans="1:20" hidden="1">
      <c r="A2949">
        <v>2948</v>
      </c>
      <c r="D2949">
        <v>701000002</v>
      </c>
      <c r="E2949" s="139">
        <v>45138</v>
      </c>
      <c r="F2949">
        <f t="shared" si="138"/>
        <v>7</v>
      </c>
      <c r="G2949" s="139">
        <v>45138</v>
      </c>
      <c r="H2949">
        <f t="shared" si="139"/>
        <v>16</v>
      </c>
      <c r="I2949" t="s">
        <v>2452</v>
      </c>
      <c r="J2949" t="str">
        <f>VLOOKUP(I2949,'C701- Recalculate'!$D$27:$D$751,1,0)</f>
        <v>069MPI1231390004</v>
      </c>
      <c r="K2949">
        <v>0</v>
      </c>
      <c r="L2949">
        <v>17808219</v>
      </c>
      <c r="M2949" s="138">
        <f t="shared" si="140"/>
        <v>-17808219</v>
      </c>
      <c r="N2949" t="s">
        <v>178</v>
      </c>
      <c r="P2949" t="s">
        <v>3839</v>
      </c>
      <c r="R2949" t="s">
        <v>3808</v>
      </c>
    </row>
    <row r="2950" spans="1:20" hidden="1">
      <c r="A2950">
        <v>2949</v>
      </c>
      <c r="D2950">
        <v>701000002</v>
      </c>
      <c r="E2950" s="139">
        <v>45138</v>
      </c>
      <c r="F2950">
        <f t="shared" si="138"/>
        <v>7</v>
      </c>
      <c r="G2950" s="139">
        <v>45138</v>
      </c>
      <c r="H2950">
        <f t="shared" si="139"/>
        <v>16</v>
      </c>
      <c r="I2950" t="s">
        <v>2452</v>
      </c>
      <c r="J2950" t="str">
        <f>VLOOKUP(I2950,'C701- Recalculate'!$D$27:$D$751,1,0)</f>
        <v>069MPI1231390004</v>
      </c>
      <c r="K2950">
        <v>0</v>
      </c>
      <c r="L2950">
        <v>35616438</v>
      </c>
      <c r="M2950" s="138">
        <f t="shared" si="140"/>
        <v>-35616438</v>
      </c>
      <c r="N2950" t="s">
        <v>178</v>
      </c>
      <c r="P2950" t="s">
        <v>3839</v>
      </c>
      <c r="R2950" t="s">
        <v>3808</v>
      </c>
    </row>
    <row r="2951" spans="1:20" hidden="1">
      <c r="A2951">
        <v>2950</v>
      </c>
      <c r="D2951">
        <v>701000002</v>
      </c>
      <c r="E2951" s="139">
        <v>45138</v>
      </c>
      <c r="F2951">
        <f t="shared" si="138"/>
        <v>7</v>
      </c>
      <c r="G2951" s="139">
        <v>45138</v>
      </c>
      <c r="H2951">
        <f t="shared" si="139"/>
        <v>16</v>
      </c>
      <c r="I2951" t="s">
        <v>2517</v>
      </c>
      <c r="J2951" t="str">
        <f>VLOOKUP(I2951,'C701- Recalculate'!$D$27:$D$751,1,0)</f>
        <v>069MPI1231810007</v>
      </c>
      <c r="K2951">
        <v>0</v>
      </c>
      <c r="L2951">
        <v>32876712</v>
      </c>
      <c r="M2951" s="138">
        <f t="shared" si="140"/>
        <v>-32876712</v>
      </c>
      <c r="N2951" t="s">
        <v>178</v>
      </c>
      <c r="P2951" t="s">
        <v>3839</v>
      </c>
      <c r="R2951" t="s">
        <v>3808</v>
      </c>
    </row>
    <row r="2952" spans="1:20" hidden="1">
      <c r="A2952">
        <v>2951</v>
      </c>
      <c r="D2952">
        <v>701000002</v>
      </c>
      <c r="E2952" s="139">
        <v>45139</v>
      </c>
      <c r="F2952">
        <f t="shared" si="138"/>
        <v>8</v>
      </c>
      <c r="G2952" s="139">
        <v>45139</v>
      </c>
      <c r="H2952">
        <f t="shared" si="139"/>
        <v>16</v>
      </c>
      <c r="I2952" t="s">
        <v>2423</v>
      </c>
      <c r="J2952" t="str">
        <f>VLOOKUP(I2952,'C701- Recalculate'!$D$27:$D$751,1,0)</f>
        <v>069MPI1231310001</v>
      </c>
      <c r="K2952">
        <v>0</v>
      </c>
      <c r="L2952" s="244">
        <v>44520547</v>
      </c>
      <c r="M2952" s="138">
        <f t="shared" si="140"/>
        <v>-44520547</v>
      </c>
      <c r="N2952" t="s">
        <v>178</v>
      </c>
      <c r="P2952" t="s">
        <v>3839</v>
      </c>
      <c r="R2952" t="s">
        <v>3808</v>
      </c>
    </row>
    <row r="2953" spans="1:20" hidden="1">
      <c r="A2953">
        <v>2952</v>
      </c>
      <c r="D2953">
        <v>701000002</v>
      </c>
      <c r="E2953" s="139">
        <v>45139</v>
      </c>
      <c r="F2953">
        <f t="shared" si="138"/>
        <v>8</v>
      </c>
      <c r="G2953" s="139">
        <v>45139</v>
      </c>
      <c r="H2953">
        <f t="shared" si="139"/>
        <v>16</v>
      </c>
      <c r="I2953" t="s">
        <v>2426</v>
      </c>
      <c r="J2953" t="str">
        <f>VLOOKUP(I2953,'C701- Recalculate'!$D$27:$D$751,1,0)</f>
        <v>069MPI1231310002</v>
      </c>
      <c r="K2953">
        <v>0</v>
      </c>
      <c r="L2953" s="244">
        <v>44520547</v>
      </c>
      <c r="M2953" s="138">
        <f t="shared" si="140"/>
        <v>-44520547</v>
      </c>
      <c r="N2953" t="s">
        <v>178</v>
      </c>
      <c r="P2953" t="s">
        <v>3839</v>
      </c>
      <c r="R2953" t="s">
        <v>3808</v>
      </c>
    </row>
    <row r="2954" spans="1:20" hidden="1">
      <c r="A2954">
        <v>2953</v>
      </c>
      <c r="D2954">
        <v>701000002</v>
      </c>
      <c r="E2954" s="139">
        <v>45139</v>
      </c>
      <c r="F2954">
        <f t="shared" si="138"/>
        <v>8</v>
      </c>
      <c r="G2954" s="139">
        <v>45139</v>
      </c>
      <c r="H2954">
        <f t="shared" si="139"/>
        <v>16</v>
      </c>
      <c r="I2954" t="s">
        <v>2443</v>
      </c>
      <c r="J2954" t="str">
        <f>VLOOKUP(I2954,'C701- Recalculate'!$D$27:$D$751,1,0)</f>
        <v>069MPI1231370001</v>
      </c>
      <c r="K2954">
        <v>0</v>
      </c>
      <c r="L2954" s="244">
        <v>35068494</v>
      </c>
      <c r="M2954" s="138">
        <f t="shared" si="140"/>
        <v>-35068494</v>
      </c>
      <c r="N2954" t="s">
        <v>178</v>
      </c>
      <c r="P2954" t="s">
        <v>3839</v>
      </c>
      <c r="R2954" t="s">
        <v>3808</v>
      </c>
    </row>
    <row r="2955" spans="1:20" hidden="1">
      <c r="A2955">
        <v>2954</v>
      </c>
      <c r="D2955">
        <v>701000002</v>
      </c>
      <c r="E2955" s="139">
        <v>45139</v>
      </c>
      <c r="F2955">
        <f t="shared" si="138"/>
        <v>8</v>
      </c>
      <c r="G2955" s="139">
        <v>45139</v>
      </c>
      <c r="H2955">
        <f t="shared" si="139"/>
        <v>16</v>
      </c>
      <c r="I2955" t="s">
        <v>2446</v>
      </c>
      <c r="J2955" t="str">
        <f>VLOOKUP(I2955,'C701- Recalculate'!$D$27:$D$751,1,0)</f>
        <v>069MPI1231370002</v>
      </c>
      <c r="K2955">
        <v>0</v>
      </c>
      <c r="L2955" s="244">
        <v>52602740</v>
      </c>
      <c r="M2955" s="138">
        <f t="shared" si="140"/>
        <v>-52602740</v>
      </c>
      <c r="N2955" t="s">
        <v>178</v>
      </c>
      <c r="P2955" t="s">
        <v>3839</v>
      </c>
      <c r="R2955" t="s">
        <v>3808</v>
      </c>
    </row>
    <row r="2956" spans="1:20" hidden="1">
      <c r="A2956">
        <v>2955</v>
      </c>
      <c r="D2956">
        <v>701000002</v>
      </c>
      <c r="E2956" s="139">
        <v>45139</v>
      </c>
      <c r="F2956">
        <f t="shared" si="138"/>
        <v>8</v>
      </c>
      <c r="G2956" s="139">
        <v>45139</v>
      </c>
      <c r="H2956">
        <f t="shared" si="139"/>
        <v>16</v>
      </c>
      <c r="I2956" t="s">
        <v>2449</v>
      </c>
      <c r="J2956" t="str">
        <f>VLOOKUP(I2956,'C701- Recalculate'!$D$27:$D$751,1,0)</f>
        <v>069MPI1231390003</v>
      </c>
      <c r="K2956">
        <v>0</v>
      </c>
      <c r="L2956" s="244">
        <v>54246576</v>
      </c>
      <c r="M2956" s="138">
        <f t="shared" si="140"/>
        <v>-54246576</v>
      </c>
      <c r="N2956" t="s">
        <v>178</v>
      </c>
      <c r="P2956" t="s">
        <v>3839</v>
      </c>
      <c r="R2956" t="s">
        <v>3808</v>
      </c>
    </row>
    <row r="2957" spans="1:20" hidden="1">
      <c r="A2957">
        <v>2956</v>
      </c>
      <c r="D2957">
        <v>701000002</v>
      </c>
      <c r="E2957" s="139">
        <v>45139</v>
      </c>
      <c r="F2957">
        <f t="shared" si="138"/>
        <v>8</v>
      </c>
      <c r="G2957" s="139">
        <v>45139</v>
      </c>
      <c r="H2957">
        <f t="shared" si="139"/>
        <v>16</v>
      </c>
      <c r="I2957" t="s">
        <v>2452</v>
      </c>
      <c r="J2957" t="str">
        <f>VLOOKUP(I2957,'C701- Recalculate'!$D$27:$D$751,1,0)</f>
        <v>069MPI1231390004</v>
      </c>
      <c r="K2957">
        <v>0</v>
      </c>
      <c r="L2957" s="244">
        <v>17808219</v>
      </c>
      <c r="M2957" s="138">
        <f t="shared" si="140"/>
        <v>-17808219</v>
      </c>
      <c r="N2957" t="s">
        <v>178</v>
      </c>
      <c r="P2957" t="s">
        <v>3839</v>
      </c>
      <c r="R2957" t="s">
        <v>3808</v>
      </c>
    </row>
    <row r="2958" spans="1:20" hidden="1">
      <c r="A2958">
        <v>2957</v>
      </c>
      <c r="D2958">
        <v>701000001</v>
      </c>
      <c r="E2958" s="139">
        <v>45140</v>
      </c>
      <c r="F2958">
        <f t="shared" si="138"/>
        <v>8</v>
      </c>
      <c r="G2958" s="139">
        <v>45140</v>
      </c>
      <c r="H2958">
        <f t="shared" si="139"/>
        <v>16</v>
      </c>
      <c r="I2958" t="s">
        <v>4022</v>
      </c>
      <c r="J2958" t="e">
        <f>VLOOKUP(I2958,'C701- Recalculate'!$D$27:$D$751,1,0)</f>
        <v>#N/A</v>
      </c>
      <c r="K2958" s="244">
        <v>0</v>
      </c>
      <c r="L2958" s="244">
        <v>32891.11</v>
      </c>
      <c r="M2958" s="138">
        <f t="shared" si="140"/>
        <v>-32891.11</v>
      </c>
      <c r="N2958" t="s">
        <v>315</v>
      </c>
      <c r="P2958" t="s">
        <v>3819</v>
      </c>
      <c r="R2958" t="s">
        <v>4023</v>
      </c>
      <c r="T2958" t="s">
        <v>1462</v>
      </c>
    </row>
    <row r="2959" spans="1:20" hidden="1">
      <c r="A2959">
        <v>2958</v>
      </c>
      <c r="D2959">
        <v>701000001</v>
      </c>
      <c r="E2959" s="139">
        <v>45140</v>
      </c>
      <c r="F2959">
        <f t="shared" si="138"/>
        <v>8</v>
      </c>
      <c r="G2959" s="139">
        <v>45140</v>
      </c>
      <c r="H2959">
        <f t="shared" si="139"/>
        <v>16</v>
      </c>
      <c r="I2959" t="s">
        <v>4022</v>
      </c>
      <c r="J2959" t="e">
        <f>VLOOKUP(I2959,'C701- Recalculate'!$D$27:$D$751,1,0)</f>
        <v>#N/A</v>
      </c>
      <c r="K2959" s="244">
        <v>32891.11</v>
      </c>
      <c r="L2959" s="244">
        <v>0</v>
      </c>
      <c r="M2959" s="138">
        <f t="shared" si="140"/>
        <v>32891.11</v>
      </c>
      <c r="N2959" t="s">
        <v>315</v>
      </c>
      <c r="P2959" t="s">
        <v>3819</v>
      </c>
      <c r="R2959" t="s">
        <v>4023</v>
      </c>
      <c r="T2959" t="s">
        <v>1462</v>
      </c>
    </row>
    <row r="2960" spans="1:20" s="669" customFormat="1" hidden="1">
      <c r="A2960" s="669">
        <v>2959</v>
      </c>
      <c r="D2960" s="669">
        <v>701000001</v>
      </c>
      <c r="E2960" s="854">
        <v>45140</v>
      </c>
      <c r="F2960" s="669">
        <f t="shared" si="138"/>
        <v>8</v>
      </c>
      <c r="G2960" s="854">
        <v>45140</v>
      </c>
      <c r="H2960" s="669">
        <f t="shared" si="139"/>
        <v>16</v>
      </c>
      <c r="I2960" s="669" t="s">
        <v>4022</v>
      </c>
      <c r="J2960" s="669" t="e">
        <f>VLOOKUP(I2960,'C701- Recalculate'!$D$27:$D$751,1,0)</f>
        <v>#N/A</v>
      </c>
      <c r="K2960" s="855">
        <v>0</v>
      </c>
      <c r="L2960" s="855">
        <v>781986140</v>
      </c>
      <c r="M2960" s="856">
        <f t="shared" si="140"/>
        <v>-781986140</v>
      </c>
      <c r="N2960" s="669" t="s">
        <v>178</v>
      </c>
      <c r="P2960" s="669" t="s">
        <v>3819</v>
      </c>
      <c r="R2960" s="669" t="s">
        <v>4023</v>
      </c>
      <c r="S2960" s="669">
        <v>7</v>
      </c>
      <c r="T2960" t="s">
        <v>1462</v>
      </c>
    </row>
    <row r="2961" spans="1:20" hidden="1">
      <c r="A2961">
        <v>2960</v>
      </c>
      <c r="D2961">
        <v>701000002</v>
      </c>
      <c r="E2961" s="139">
        <v>45140</v>
      </c>
      <c r="F2961">
        <f t="shared" si="138"/>
        <v>8</v>
      </c>
      <c r="G2961" s="139">
        <v>45140</v>
      </c>
      <c r="H2961">
        <f t="shared" si="139"/>
        <v>16</v>
      </c>
      <c r="I2961" t="s">
        <v>2423</v>
      </c>
      <c r="J2961" t="str">
        <f>VLOOKUP(I2961,'C701- Recalculate'!$D$27:$D$751,1,0)</f>
        <v>069MPI1231310001</v>
      </c>
      <c r="K2961">
        <v>0</v>
      </c>
      <c r="L2961" s="244">
        <v>44520548</v>
      </c>
      <c r="M2961" s="138">
        <f t="shared" si="140"/>
        <v>-44520548</v>
      </c>
      <c r="N2961" t="s">
        <v>178</v>
      </c>
      <c r="P2961" t="s">
        <v>3839</v>
      </c>
      <c r="R2961" t="s">
        <v>3808</v>
      </c>
    </row>
    <row r="2962" spans="1:20" hidden="1">
      <c r="A2962">
        <v>2961</v>
      </c>
      <c r="D2962">
        <v>701000002</v>
      </c>
      <c r="E2962" s="139">
        <v>45140</v>
      </c>
      <c r="F2962">
        <f t="shared" si="138"/>
        <v>8</v>
      </c>
      <c r="G2962" s="139">
        <v>45140</v>
      </c>
      <c r="H2962">
        <f t="shared" si="139"/>
        <v>16</v>
      </c>
      <c r="I2962" t="s">
        <v>2426</v>
      </c>
      <c r="J2962" t="str">
        <f>VLOOKUP(I2962,'C701- Recalculate'!$D$27:$D$751,1,0)</f>
        <v>069MPI1231310002</v>
      </c>
      <c r="K2962">
        <v>0</v>
      </c>
      <c r="L2962" s="244">
        <v>44520548</v>
      </c>
      <c r="M2962" s="138">
        <f t="shared" si="140"/>
        <v>-44520548</v>
      </c>
      <c r="N2962" t="s">
        <v>178</v>
      </c>
      <c r="P2962" t="s">
        <v>3839</v>
      </c>
      <c r="R2962" t="s">
        <v>3808</v>
      </c>
    </row>
    <row r="2963" spans="1:20" hidden="1">
      <c r="A2963">
        <v>2962</v>
      </c>
      <c r="D2963">
        <v>701000002</v>
      </c>
      <c r="E2963" s="139">
        <v>45140</v>
      </c>
      <c r="F2963">
        <f t="shared" si="138"/>
        <v>8</v>
      </c>
      <c r="G2963" s="139">
        <v>45140</v>
      </c>
      <c r="H2963">
        <f t="shared" si="139"/>
        <v>16</v>
      </c>
      <c r="I2963" t="s">
        <v>2443</v>
      </c>
      <c r="J2963" t="str">
        <f>VLOOKUP(I2963,'C701- Recalculate'!$D$27:$D$751,1,0)</f>
        <v>069MPI1231370001</v>
      </c>
      <c r="K2963">
        <v>0</v>
      </c>
      <c r="L2963" s="244">
        <v>35068493</v>
      </c>
      <c r="M2963" s="138">
        <f t="shared" si="140"/>
        <v>-35068493</v>
      </c>
      <c r="N2963" t="s">
        <v>178</v>
      </c>
      <c r="P2963" t="s">
        <v>3839</v>
      </c>
      <c r="R2963" t="s">
        <v>3808</v>
      </c>
    </row>
    <row r="2964" spans="1:20" hidden="1">
      <c r="A2964">
        <v>2963</v>
      </c>
      <c r="D2964">
        <v>701000002</v>
      </c>
      <c r="E2964" s="139">
        <v>45140</v>
      </c>
      <c r="F2964">
        <f t="shared" si="138"/>
        <v>8</v>
      </c>
      <c r="G2964" s="139">
        <v>45140</v>
      </c>
      <c r="H2964">
        <f t="shared" si="139"/>
        <v>16</v>
      </c>
      <c r="I2964" t="s">
        <v>2446</v>
      </c>
      <c r="J2964" t="str">
        <f>VLOOKUP(I2964,'C701- Recalculate'!$D$27:$D$751,1,0)</f>
        <v>069MPI1231370002</v>
      </c>
      <c r="K2964">
        <v>0</v>
      </c>
      <c r="L2964" s="244">
        <v>52602740</v>
      </c>
      <c r="M2964" s="138">
        <f t="shared" si="140"/>
        <v>-52602740</v>
      </c>
      <c r="N2964" t="s">
        <v>178</v>
      </c>
      <c r="P2964" t="s">
        <v>3839</v>
      </c>
      <c r="R2964" t="s">
        <v>3808</v>
      </c>
    </row>
    <row r="2965" spans="1:20" hidden="1">
      <c r="A2965">
        <v>2964</v>
      </c>
      <c r="D2965">
        <v>701000002</v>
      </c>
      <c r="E2965" s="139">
        <v>45155</v>
      </c>
      <c r="F2965">
        <f t="shared" si="138"/>
        <v>8</v>
      </c>
      <c r="G2965" s="139">
        <v>45155</v>
      </c>
      <c r="H2965">
        <f t="shared" si="139"/>
        <v>16</v>
      </c>
      <c r="I2965" t="s">
        <v>2611</v>
      </c>
      <c r="J2965" t="str">
        <f>VLOOKUP(I2965,'C701- Recalculate'!$D$27:$D$751,1,0)</f>
        <v>069MPI1232280001</v>
      </c>
      <c r="K2965">
        <v>0</v>
      </c>
      <c r="L2965" s="244">
        <v>28082192</v>
      </c>
      <c r="M2965" s="138">
        <f t="shared" si="140"/>
        <v>-28082192</v>
      </c>
      <c r="N2965" t="s">
        <v>178</v>
      </c>
      <c r="P2965" t="s">
        <v>3839</v>
      </c>
      <c r="R2965" t="s">
        <v>3808</v>
      </c>
    </row>
    <row r="2966" spans="1:20" hidden="1">
      <c r="A2966">
        <v>2965</v>
      </c>
      <c r="D2966">
        <v>701000002</v>
      </c>
      <c r="E2966" s="139">
        <v>45155</v>
      </c>
      <c r="F2966">
        <f t="shared" si="138"/>
        <v>8</v>
      </c>
      <c r="G2966" s="139">
        <v>45155</v>
      </c>
      <c r="H2966">
        <f t="shared" si="139"/>
        <v>16</v>
      </c>
      <c r="I2966" t="s">
        <v>2621</v>
      </c>
      <c r="J2966" t="str">
        <f>VLOOKUP(I2966,'C701- Recalculate'!$D$27:$D$751,1,0)</f>
        <v>069MPI1232280002</v>
      </c>
      <c r="K2966">
        <v>0</v>
      </c>
      <c r="L2966" s="244">
        <v>28082192</v>
      </c>
      <c r="M2966" s="138">
        <f t="shared" si="140"/>
        <v>-28082192</v>
      </c>
      <c r="N2966" t="s">
        <v>178</v>
      </c>
      <c r="P2966" t="s">
        <v>3839</v>
      </c>
      <c r="R2966" t="s">
        <v>3808</v>
      </c>
    </row>
    <row r="2967" spans="1:20" hidden="1">
      <c r="A2967">
        <v>2966</v>
      </c>
      <c r="D2967">
        <v>701000002</v>
      </c>
      <c r="E2967" s="139">
        <v>45155</v>
      </c>
      <c r="F2967">
        <f t="shared" si="138"/>
        <v>8</v>
      </c>
      <c r="G2967" s="139">
        <v>45155</v>
      </c>
      <c r="H2967">
        <f t="shared" si="139"/>
        <v>16</v>
      </c>
      <c r="I2967" t="s">
        <v>2638</v>
      </c>
      <c r="J2967" t="str">
        <f>VLOOKUP(I2967,'C701- Recalculate'!$D$27:$D$751,1,0)</f>
        <v>069MPI1232290001</v>
      </c>
      <c r="K2967">
        <v>0</v>
      </c>
      <c r="L2967" s="244">
        <v>1095890</v>
      </c>
      <c r="M2967" s="138">
        <f t="shared" si="140"/>
        <v>-1095890</v>
      </c>
      <c r="N2967" t="s">
        <v>178</v>
      </c>
      <c r="P2967" t="s">
        <v>3839</v>
      </c>
      <c r="R2967" t="s">
        <v>3808</v>
      </c>
    </row>
    <row r="2968" spans="1:20" hidden="1">
      <c r="A2968">
        <v>2967</v>
      </c>
      <c r="D2968">
        <v>701000002</v>
      </c>
      <c r="E2968" s="139">
        <v>45155</v>
      </c>
      <c r="F2968">
        <f t="shared" si="138"/>
        <v>8</v>
      </c>
      <c r="G2968" s="139">
        <v>45155</v>
      </c>
      <c r="H2968">
        <f t="shared" si="139"/>
        <v>16</v>
      </c>
      <c r="I2968" t="s">
        <v>2631</v>
      </c>
      <c r="J2968" t="str">
        <f>VLOOKUP(I2968,'C701- Recalculate'!$D$27:$D$751,1,0)</f>
        <v>069MPI1232290002</v>
      </c>
      <c r="K2968">
        <v>0</v>
      </c>
      <c r="L2968" s="244">
        <v>1095890</v>
      </c>
      <c r="M2968" s="138">
        <f t="shared" si="140"/>
        <v>-1095890</v>
      </c>
      <c r="N2968" t="s">
        <v>178</v>
      </c>
      <c r="P2968" t="s">
        <v>3839</v>
      </c>
      <c r="R2968" t="s">
        <v>3808</v>
      </c>
    </row>
    <row r="2969" spans="1:20" hidden="1">
      <c r="A2969">
        <v>2968</v>
      </c>
      <c r="D2969">
        <v>701000002</v>
      </c>
      <c r="E2969" s="139">
        <v>45155</v>
      </c>
      <c r="F2969">
        <f t="shared" si="138"/>
        <v>8</v>
      </c>
      <c r="G2969" s="139">
        <v>45155</v>
      </c>
      <c r="H2969">
        <f t="shared" si="139"/>
        <v>16</v>
      </c>
      <c r="I2969" t="s">
        <v>2627</v>
      </c>
      <c r="J2969" t="str">
        <f>VLOOKUP(I2969,'C701- Recalculate'!$D$27:$D$751,1,0)</f>
        <v>069MPI1232290003</v>
      </c>
      <c r="K2969">
        <v>0</v>
      </c>
      <c r="L2969" s="244">
        <v>1095890</v>
      </c>
      <c r="M2969" s="138">
        <f t="shared" si="140"/>
        <v>-1095890</v>
      </c>
      <c r="N2969" t="s">
        <v>178</v>
      </c>
      <c r="P2969" t="s">
        <v>3839</v>
      </c>
      <c r="R2969" t="s">
        <v>3808</v>
      </c>
    </row>
    <row r="2970" spans="1:20" hidden="1">
      <c r="A2970">
        <v>2969</v>
      </c>
      <c r="D2970">
        <v>701000002</v>
      </c>
      <c r="E2970" s="139">
        <v>45155</v>
      </c>
      <c r="F2970">
        <f t="shared" si="138"/>
        <v>8</v>
      </c>
      <c r="G2970" s="139">
        <v>45155</v>
      </c>
      <c r="H2970">
        <f t="shared" si="139"/>
        <v>16</v>
      </c>
      <c r="I2970" t="s">
        <v>2641</v>
      </c>
      <c r="J2970" t="str">
        <f>VLOOKUP(I2970,'C701- Recalculate'!$D$27:$D$751,1,0)</f>
        <v>069MPI1232290004</v>
      </c>
      <c r="K2970">
        <v>0</v>
      </c>
      <c r="L2970" s="244">
        <v>28767123</v>
      </c>
      <c r="M2970" s="138">
        <f t="shared" si="140"/>
        <v>-28767123</v>
      </c>
      <c r="N2970" t="s">
        <v>178</v>
      </c>
      <c r="P2970" t="s">
        <v>3839</v>
      </c>
      <c r="R2970" t="s">
        <v>3808</v>
      </c>
    </row>
    <row r="2971" spans="1:20" hidden="1">
      <c r="A2971">
        <v>2970</v>
      </c>
      <c r="D2971">
        <v>701000002</v>
      </c>
      <c r="E2971" s="139">
        <v>45155</v>
      </c>
      <c r="F2971">
        <f t="shared" si="138"/>
        <v>8</v>
      </c>
      <c r="G2971" s="139">
        <v>45155</v>
      </c>
      <c r="H2971">
        <f t="shared" si="139"/>
        <v>16</v>
      </c>
      <c r="I2971" t="s">
        <v>2634</v>
      </c>
      <c r="J2971" t="str">
        <f>VLOOKUP(I2971,'C701- Recalculate'!$D$27:$D$751,1,0)</f>
        <v>069MPI1232290005</v>
      </c>
      <c r="K2971">
        <v>0</v>
      </c>
      <c r="L2971" s="244">
        <v>27397260</v>
      </c>
      <c r="M2971" s="138">
        <f t="shared" si="140"/>
        <v>-27397260</v>
      </c>
      <c r="N2971" t="s">
        <v>178</v>
      </c>
      <c r="P2971" t="s">
        <v>3839</v>
      </c>
      <c r="R2971" t="s">
        <v>3808</v>
      </c>
    </row>
    <row r="2972" spans="1:20" hidden="1">
      <c r="A2972">
        <v>2971</v>
      </c>
      <c r="D2972">
        <v>701000002</v>
      </c>
      <c r="E2972" s="139">
        <v>45156</v>
      </c>
      <c r="F2972">
        <f t="shared" si="138"/>
        <v>8</v>
      </c>
      <c r="G2972" s="139">
        <v>45156</v>
      </c>
      <c r="H2972">
        <f t="shared" si="139"/>
        <v>16</v>
      </c>
      <c r="I2972" t="s">
        <v>2611</v>
      </c>
      <c r="J2972" t="str">
        <f>VLOOKUP(I2972,'C701- Recalculate'!$D$27:$D$751,1,0)</f>
        <v>069MPI1232280001</v>
      </c>
      <c r="K2972">
        <v>0</v>
      </c>
      <c r="L2972" s="244">
        <v>28082191</v>
      </c>
      <c r="M2972" s="138">
        <f t="shared" si="140"/>
        <v>-28082191</v>
      </c>
      <c r="N2972" t="s">
        <v>178</v>
      </c>
      <c r="P2972" t="s">
        <v>3839</v>
      </c>
      <c r="R2972" t="s">
        <v>3808</v>
      </c>
    </row>
    <row r="2973" spans="1:20" hidden="1">
      <c r="A2973">
        <v>2972</v>
      </c>
      <c r="D2973">
        <v>701000002</v>
      </c>
      <c r="E2973" s="139">
        <v>45156</v>
      </c>
      <c r="F2973">
        <f t="shared" si="138"/>
        <v>8</v>
      </c>
      <c r="G2973" s="139">
        <v>45156</v>
      </c>
      <c r="H2973">
        <f t="shared" si="139"/>
        <v>16</v>
      </c>
      <c r="I2973" t="s">
        <v>2621</v>
      </c>
      <c r="J2973" t="str">
        <f>VLOOKUP(I2973,'C701- Recalculate'!$D$27:$D$751,1,0)</f>
        <v>069MPI1232280002</v>
      </c>
      <c r="K2973">
        <v>0</v>
      </c>
      <c r="L2973" s="244">
        <v>28082191</v>
      </c>
      <c r="M2973" s="138">
        <f t="shared" si="140"/>
        <v>-28082191</v>
      </c>
      <c r="N2973" t="s">
        <v>178</v>
      </c>
      <c r="P2973" t="s">
        <v>3839</v>
      </c>
      <c r="R2973" t="s">
        <v>3808</v>
      </c>
    </row>
    <row r="2974" spans="1:20" hidden="1">
      <c r="A2974">
        <v>2973</v>
      </c>
      <c r="D2974">
        <v>701000002</v>
      </c>
      <c r="E2974" s="139">
        <v>45156</v>
      </c>
      <c r="F2974">
        <f t="shared" si="138"/>
        <v>8</v>
      </c>
      <c r="G2974" s="139">
        <v>45156</v>
      </c>
      <c r="H2974">
        <f t="shared" si="139"/>
        <v>16</v>
      </c>
      <c r="I2974" t="s">
        <v>2641</v>
      </c>
      <c r="J2974" t="str">
        <f>VLOOKUP(I2974,'C701- Recalculate'!$D$27:$D$751,1,0)</f>
        <v>069MPI1232290004</v>
      </c>
      <c r="K2974">
        <v>0</v>
      </c>
      <c r="L2974" s="244">
        <v>28767124</v>
      </c>
      <c r="M2974" s="138">
        <f t="shared" si="140"/>
        <v>-28767124</v>
      </c>
      <c r="N2974" t="s">
        <v>178</v>
      </c>
      <c r="P2974" t="s">
        <v>3839</v>
      </c>
      <c r="R2974" t="s">
        <v>3808</v>
      </c>
    </row>
    <row r="2975" spans="1:20" hidden="1">
      <c r="A2975">
        <v>2974</v>
      </c>
      <c r="D2975">
        <v>701000002</v>
      </c>
      <c r="E2975" s="139">
        <v>45156</v>
      </c>
      <c r="F2975">
        <f t="shared" si="138"/>
        <v>8</v>
      </c>
      <c r="G2975" s="139">
        <v>45156</v>
      </c>
      <c r="H2975">
        <f t="shared" si="139"/>
        <v>16</v>
      </c>
      <c r="I2975" t="s">
        <v>2634</v>
      </c>
      <c r="J2975" t="str">
        <f>VLOOKUP(I2975,'C701- Recalculate'!$D$27:$D$751,1,0)</f>
        <v>069MPI1232290005</v>
      </c>
      <c r="K2975">
        <v>0</v>
      </c>
      <c r="L2975" s="244">
        <v>27397261</v>
      </c>
      <c r="M2975" s="138">
        <f t="shared" si="140"/>
        <v>-27397261</v>
      </c>
      <c r="N2975" t="s">
        <v>178</v>
      </c>
      <c r="P2975" t="s">
        <v>3839</v>
      </c>
      <c r="R2975" t="s">
        <v>3808</v>
      </c>
    </row>
    <row r="2976" spans="1:20" hidden="1">
      <c r="A2976">
        <v>2975</v>
      </c>
      <c r="D2976">
        <v>701000001</v>
      </c>
      <c r="E2976" s="139">
        <v>45159</v>
      </c>
      <c r="F2976">
        <f t="shared" si="138"/>
        <v>8</v>
      </c>
      <c r="G2976" s="139">
        <v>45159</v>
      </c>
      <c r="H2976">
        <f t="shared" si="139"/>
        <v>16</v>
      </c>
      <c r="I2976" s="139" t="s">
        <v>4024</v>
      </c>
      <c r="J2976" t="e">
        <f>VLOOKUP(I2976,'C701- Recalculate'!$D$27:$D$751,1,0)</f>
        <v>#N/A</v>
      </c>
      <c r="K2976">
        <v>0</v>
      </c>
      <c r="L2976" s="244">
        <v>27300</v>
      </c>
      <c r="M2976" s="138">
        <f t="shared" si="140"/>
        <v>-27300</v>
      </c>
      <c r="N2976" t="s">
        <v>178</v>
      </c>
      <c r="P2976" t="s">
        <v>3819</v>
      </c>
      <c r="R2976" t="s">
        <v>4025</v>
      </c>
      <c r="T2976" t="s">
        <v>1462</v>
      </c>
    </row>
    <row r="2977" spans="1:18" hidden="1">
      <c r="A2977">
        <v>2976</v>
      </c>
      <c r="D2977">
        <v>701000002</v>
      </c>
      <c r="E2977" s="139">
        <v>45159</v>
      </c>
      <c r="F2977">
        <f t="shared" si="138"/>
        <v>8</v>
      </c>
      <c r="G2977" s="139">
        <v>45159</v>
      </c>
      <c r="H2977">
        <f t="shared" si="139"/>
        <v>16</v>
      </c>
      <c r="I2977" t="s">
        <v>2611</v>
      </c>
      <c r="J2977" t="str">
        <f>VLOOKUP(I2977,'C701- Recalculate'!$D$27:$D$751,1,0)</f>
        <v>069MPI1232280001</v>
      </c>
      <c r="K2977">
        <v>0</v>
      </c>
      <c r="L2977" s="244">
        <v>28082192</v>
      </c>
      <c r="M2977" s="138">
        <f t="shared" si="140"/>
        <v>-28082192</v>
      </c>
      <c r="N2977" t="s">
        <v>178</v>
      </c>
      <c r="P2977" t="s">
        <v>3839</v>
      </c>
      <c r="R2977" t="s">
        <v>3808</v>
      </c>
    </row>
    <row r="2978" spans="1:18" hidden="1">
      <c r="A2978">
        <v>2977</v>
      </c>
      <c r="D2978">
        <v>701000002</v>
      </c>
      <c r="E2978" s="139">
        <v>45159</v>
      </c>
      <c r="F2978">
        <f t="shared" si="138"/>
        <v>8</v>
      </c>
      <c r="G2978" s="139">
        <v>45159</v>
      </c>
      <c r="H2978">
        <f t="shared" si="139"/>
        <v>16</v>
      </c>
      <c r="I2978" t="s">
        <v>2611</v>
      </c>
      <c r="J2978" t="str">
        <f>VLOOKUP(I2978,'C701- Recalculate'!$D$27:$D$751,1,0)</f>
        <v>069MPI1232280001</v>
      </c>
      <c r="K2978">
        <v>0</v>
      </c>
      <c r="L2978" s="244">
        <v>56164384</v>
      </c>
      <c r="M2978" s="138">
        <f t="shared" si="140"/>
        <v>-56164384</v>
      </c>
      <c r="N2978" t="s">
        <v>178</v>
      </c>
      <c r="P2978" t="s">
        <v>3839</v>
      </c>
      <c r="R2978" t="s">
        <v>3808</v>
      </c>
    </row>
    <row r="2979" spans="1:18" hidden="1">
      <c r="A2979">
        <v>2978</v>
      </c>
      <c r="D2979">
        <v>701000002</v>
      </c>
      <c r="E2979" s="139">
        <v>45159</v>
      </c>
      <c r="F2979">
        <f t="shared" si="138"/>
        <v>8</v>
      </c>
      <c r="G2979" s="139">
        <v>45159</v>
      </c>
      <c r="H2979">
        <f t="shared" si="139"/>
        <v>16</v>
      </c>
      <c r="I2979" t="s">
        <v>2621</v>
      </c>
      <c r="J2979" t="str">
        <f>VLOOKUP(I2979,'C701- Recalculate'!$D$27:$D$751,1,0)</f>
        <v>069MPI1232280002</v>
      </c>
      <c r="K2979">
        <v>0</v>
      </c>
      <c r="L2979" s="244">
        <v>28082192</v>
      </c>
      <c r="M2979" s="138">
        <f t="shared" si="140"/>
        <v>-28082192</v>
      </c>
      <c r="N2979" t="s">
        <v>178</v>
      </c>
      <c r="P2979" t="s">
        <v>3839</v>
      </c>
      <c r="R2979" t="s">
        <v>3808</v>
      </c>
    </row>
    <row r="2980" spans="1:18" hidden="1">
      <c r="A2980">
        <v>2979</v>
      </c>
      <c r="D2980">
        <v>701000002</v>
      </c>
      <c r="E2980" s="139">
        <v>45159</v>
      </c>
      <c r="F2980">
        <f t="shared" si="138"/>
        <v>8</v>
      </c>
      <c r="G2980" s="139">
        <v>45159</v>
      </c>
      <c r="H2980">
        <f t="shared" si="139"/>
        <v>16</v>
      </c>
      <c r="I2980" t="s">
        <v>2621</v>
      </c>
      <c r="J2980" t="str">
        <f>VLOOKUP(I2980,'C701- Recalculate'!$D$27:$D$751,1,0)</f>
        <v>069MPI1232280002</v>
      </c>
      <c r="K2980">
        <v>0</v>
      </c>
      <c r="L2980" s="244">
        <v>56164384</v>
      </c>
      <c r="M2980" s="138">
        <f t="shared" si="140"/>
        <v>-56164384</v>
      </c>
      <c r="N2980" t="s">
        <v>178</v>
      </c>
      <c r="P2980" t="s">
        <v>3839</v>
      </c>
      <c r="R2980" t="s">
        <v>3808</v>
      </c>
    </row>
    <row r="2981" spans="1:18" hidden="1">
      <c r="A2981">
        <v>2980</v>
      </c>
      <c r="D2981">
        <v>701000002</v>
      </c>
      <c r="E2981" s="139">
        <v>45159</v>
      </c>
      <c r="F2981">
        <f t="shared" si="138"/>
        <v>8</v>
      </c>
      <c r="G2981" s="139">
        <v>45159</v>
      </c>
      <c r="H2981">
        <f t="shared" si="139"/>
        <v>16</v>
      </c>
      <c r="I2981" t="s">
        <v>2641</v>
      </c>
      <c r="J2981" t="str">
        <f>VLOOKUP(I2981,'C701- Recalculate'!$D$27:$D$751,1,0)</f>
        <v>069MPI1232290004</v>
      </c>
      <c r="K2981">
        <v>0</v>
      </c>
      <c r="L2981" s="244">
        <v>28767123</v>
      </c>
      <c r="M2981" s="138">
        <f t="shared" si="140"/>
        <v>-28767123</v>
      </c>
      <c r="N2981" t="s">
        <v>178</v>
      </c>
      <c r="P2981" t="s">
        <v>3839</v>
      </c>
      <c r="R2981" t="s">
        <v>3808</v>
      </c>
    </row>
    <row r="2982" spans="1:18" hidden="1">
      <c r="A2982">
        <v>2981</v>
      </c>
      <c r="D2982">
        <v>701000002</v>
      </c>
      <c r="E2982" s="139">
        <v>45159</v>
      </c>
      <c r="F2982">
        <f t="shared" si="138"/>
        <v>8</v>
      </c>
      <c r="G2982" s="139">
        <v>45159</v>
      </c>
      <c r="H2982">
        <f t="shared" si="139"/>
        <v>16</v>
      </c>
      <c r="I2982" t="s">
        <v>2641</v>
      </c>
      <c r="J2982" t="str">
        <f>VLOOKUP(I2982,'C701- Recalculate'!$D$27:$D$751,1,0)</f>
        <v>069MPI1232290004</v>
      </c>
      <c r="K2982">
        <v>0</v>
      </c>
      <c r="L2982" s="244">
        <v>57534246</v>
      </c>
      <c r="M2982" s="138">
        <f t="shared" si="140"/>
        <v>-57534246</v>
      </c>
      <c r="N2982" t="s">
        <v>178</v>
      </c>
      <c r="P2982" t="s">
        <v>3839</v>
      </c>
      <c r="R2982" t="s">
        <v>3808</v>
      </c>
    </row>
    <row r="2983" spans="1:18" hidden="1">
      <c r="A2983">
        <v>2982</v>
      </c>
      <c r="D2983">
        <v>701000002</v>
      </c>
      <c r="E2983" s="139">
        <v>45159</v>
      </c>
      <c r="F2983">
        <f t="shared" si="138"/>
        <v>8</v>
      </c>
      <c r="G2983" s="139">
        <v>45159</v>
      </c>
      <c r="H2983">
        <f t="shared" si="139"/>
        <v>16</v>
      </c>
      <c r="I2983" t="s">
        <v>2634</v>
      </c>
      <c r="J2983" t="str">
        <f>VLOOKUP(I2983,'C701- Recalculate'!$D$27:$D$751,1,0)</f>
        <v>069MPI1232290005</v>
      </c>
      <c r="K2983">
        <v>0</v>
      </c>
      <c r="L2983" s="244">
        <v>27397260</v>
      </c>
      <c r="M2983" s="138">
        <f t="shared" si="140"/>
        <v>-27397260</v>
      </c>
      <c r="N2983" t="s">
        <v>178</v>
      </c>
      <c r="P2983" t="s">
        <v>3839</v>
      </c>
      <c r="R2983" t="s">
        <v>3808</v>
      </c>
    </row>
    <row r="2984" spans="1:18" hidden="1">
      <c r="A2984">
        <v>2983</v>
      </c>
      <c r="D2984">
        <v>701000002</v>
      </c>
      <c r="E2984" s="139">
        <v>45159</v>
      </c>
      <c r="F2984">
        <f t="shared" si="138"/>
        <v>8</v>
      </c>
      <c r="G2984" s="139">
        <v>45159</v>
      </c>
      <c r="H2984">
        <f t="shared" si="139"/>
        <v>16</v>
      </c>
      <c r="I2984" t="s">
        <v>2634</v>
      </c>
      <c r="J2984" t="str">
        <f>VLOOKUP(I2984,'C701- Recalculate'!$D$27:$D$751,1,0)</f>
        <v>069MPI1232290005</v>
      </c>
      <c r="K2984">
        <v>0</v>
      </c>
      <c r="L2984" s="244">
        <v>54794520</v>
      </c>
      <c r="M2984" s="138">
        <f t="shared" si="140"/>
        <v>-54794520</v>
      </c>
      <c r="N2984" t="s">
        <v>178</v>
      </c>
      <c r="P2984" t="s">
        <v>3839</v>
      </c>
      <c r="R2984" t="s">
        <v>3808</v>
      </c>
    </row>
    <row r="2985" spans="1:18" hidden="1">
      <c r="A2985">
        <v>2984</v>
      </c>
      <c r="D2985">
        <v>701000002</v>
      </c>
      <c r="E2985" s="139">
        <v>45160</v>
      </c>
      <c r="F2985">
        <f t="shared" si="138"/>
        <v>8</v>
      </c>
      <c r="G2985" s="139">
        <v>45160</v>
      </c>
      <c r="H2985">
        <f t="shared" si="139"/>
        <v>16</v>
      </c>
      <c r="I2985" t="s">
        <v>2611</v>
      </c>
      <c r="J2985" t="str">
        <f>VLOOKUP(I2985,'C701- Recalculate'!$D$27:$D$751,1,0)</f>
        <v>069MPI1232280001</v>
      </c>
      <c r="K2985">
        <v>0</v>
      </c>
      <c r="L2985" s="244">
        <v>28082191</v>
      </c>
      <c r="M2985" s="138">
        <f t="shared" si="140"/>
        <v>-28082191</v>
      </c>
      <c r="N2985" t="s">
        <v>178</v>
      </c>
      <c r="P2985" t="s">
        <v>3839</v>
      </c>
      <c r="R2985" t="s">
        <v>3808</v>
      </c>
    </row>
    <row r="2986" spans="1:18" hidden="1">
      <c r="A2986">
        <v>2985</v>
      </c>
      <c r="D2986">
        <v>701000002</v>
      </c>
      <c r="E2986" s="139">
        <v>45160</v>
      </c>
      <c r="F2986">
        <f t="shared" si="138"/>
        <v>8</v>
      </c>
      <c r="G2986" s="139">
        <v>45160</v>
      </c>
      <c r="H2986">
        <f t="shared" si="139"/>
        <v>16</v>
      </c>
      <c r="I2986" t="s">
        <v>2621</v>
      </c>
      <c r="J2986" t="str">
        <f>VLOOKUP(I2986,'C701- Recalculate'!$D$27:$D$751,1,0)</f>
        <v>069MPI1232280002</v>
      </c>
      <c r="K2986">
        <v>0</v>
      </c>
      <c r="L2986" s="244">
        <v>28082191</v>
      </c>
      <c r="M2986" s="138">
        <f t="shared" si="140"/>
        <v>-28082191</v>
      </c>
      <c r="N2986" t="s">
        <v>178</v>
      </c>
      <c r="P2986" t="s">
        <v>3839</v>
      </c>
      <c r="R2986" t="s">
        <v>3808</v>
      </c>
    </row>
    <row r="2987" spans="1:18" hidden="1">
      <c r="A2987">
        <v>2986</v>
      </c>
      <c r="D2987">
        <v>701000002</v>
      </c>
      <c r="E2987" s="139">
        <v>45160</v>
      </c>
      <c r="F2987">
        <f t="shared" si="138"/>
        <v>8</v>
      </c>
      <c r="G2987" s="139">
        <v>45160</v>
      </c>
      <c r="H2987">
        <f t="shared" si="139"/>
        <v>16</v>
      </c>
      <c r="I2987" t="s">
        <v>2641</v>
      </c>
      <c r="J2987" t="str">
        <f>VLOOKUP(I2987,'C701- Recalculate'!$D$27:$D$751,1,0)</f>
        <v>069MPI1232290004</v>
      </c>
      <c r="K2987">
        <v>0</v>
      </c>
      <c r="L2987" s="244">
        <v>28767124</v>
      </c>
      <c r="M2987" s="138">
        <f t="shared" si="140"/>
        <v>-28767124</v>
      </c>
      <c r="N2987" t="s">
        <v>178</v>
      </c>
      <c r="P2987" t="s">
        <v>3839</v>
      </c>
      <c r="R2987" t="s">
        <v>3808</v>
      </c>
    </row>
    <row r="2988" spans="1:18" hidden="1">
      <c r="A2988">
        <v>2987</v>
      </c>
      <c r="D2988">
        <v>701000002</v>
      </c>
      <c r="E2988" s="139">
        <v>45160</v>
      </c>
      <c r="F2988">
        <f t="shared" si="138"/>
        <v>8</v>
      </c>
      <c r="G2988" s="139">
        <v>45160</v>
      </c>
      <c r="H2988">
        <f t="shared" si="139"/>
        <v>16</v>
      </c>
      <c r="I2988" t="s">
        <v>2634</v>
      </c>
      <c r="J2988" t="str">
        <f>VLOOKUP(I2988,'C701- Recalculate'!$D$27:$D$751,1,0)</f>
        <v>069MPI1232290005</v>
      </c>
      <c r="K2988">
        <v>0</v>
      </c>
      <c r="L2988" s="244">
        <v>27397261</v>
      </c>
      <c r="M2988" s="138">
        <f t="shared" si="140"/>
        <v>-27397261</v>
      </c>
      <c r="N2988" t="s">
        <v>178</v>
      </c>
      <c r="P2988" t="s">
        <v>3839</v>
      </c>
      <c r="R2988" t="s">
        <v>3808</v>
      </c>
    </row>
    <row r="2989" spans="1:18" hidden="1">
      <c r="A2989">
        <v>2988</v>
      </c>
      <c r="D2989">
        <v>701000002</v>
      </c>
      <c r="E2989" s="139">
        <v>45160</v>
      </c>
      <c r="F2989">
        <f t="shared" si="138"/>
        <v>8</v>
      </c>
      <c r="G2989" s="139">
        <v>45160</v>
      </c>
      <c r="H2989">
        <f t="shared" si="139"/>
        <v>16</v>
      </c>
      <c r="I2989" t="s">
        <v>2662</v>
      </c>
      <c r="J2989" t="str">
        <f>VLOOKUP(I2989,'C701- Recalculate'!$D$27:$D$751,1,0)</f>
        <v>069MPI1232340001</v>
      </c>
      <c r="K2989">
        <v>0</v>
      </c>
      <c r="L2989" s="244">
        <v>821918</v>
      </c>
      <c r="M2989" s="138">
        <f t="shared" si="140"/>
        <v>-821918</v>
      </c>
      <c r="N2989" t="s">
        <v>178</v>
      </c>
      <c r="P2989" t="s">
        <v>3839</v>
      </c>
      <c r="R2989" t="s">
        <v>3808</v>
      </c>
    </row>
    <row r="2990" spans="1:18" hidden="1">
      <c r="A2990">
        <v>2989</v>
      </c>
      <c r="D2990">
        <v>701000002</v>
      </c>
      <c r="E2990" s="139">
        <v>45160</v>
      </c>
      <c r="F2990">
        <f t="shared" si="138"/>
        <v>8</v>
      </c>
      <c r="G2990" s="139">
        <v>45160</v>
      </c>
      <c r="H2990">
        <f t="shared" si="139"/>
        <v>16</v>
      </c>
      <c r="I2990" t="s">
        <v>2659</v>
      </c>
      <c r="J2990" t="str">
        <f>VLOOKUP(I2990,'C701- Recalculate'!$D$27:$D$751,1,0)</f>
        <v>069MPI1232340002</v>
      </c>
      <c r="K2990">
        <v>0</v>
      </c>
      <c r="L2990" s="244">
        <v>821918</v>
      </c>
      <c r="M2990" s="138">
        <f t="shared" si="140"/>
        <v>-821918</v>
      </c>
      <c r="N2990" t="s">
        <v>178</v>
      </c>
      <c r="P2990" t="s">
        <v>3839</v>
      </c>
      <c r="R2990" t="s">
        <v>3808</v>
      </c>
    </row>
    <row r="2991" spans="1:18" hidden="1">
      <c r="A2991">
        <v>2990</v>
      </c>
      <c r="D2991">
        <v>701000002</v>
      </c>
      <c r="E2991" s="139">
        <v>45160</v>
      </c>
      <c r="F2991">
        <f t="shared" si="138"/>
        <v>8</v>
      </c>
      <c r="G2991" s="139">
        <v>45160</v>
      </c>
      <c r="H2991">
        <f t="shared" si="139"/>
        <v>16</v>
      </c>
      <c r="I2991" t="s">
        <v>2644</v>
      </c>
      <c r="J2991" t="str">
        <f>VLOOKUP(I2991,'C701- Recalculate'!$D$27:$D$751,1,0)</f>
        <v>069MPI1232340003</v>
      </c>
      <c r="K2991">
        <v>0</v>
      </c>
      <c r="L2991" s="244">
        <v>821918</v>
      </c>
      <c r="M2991" s="138">
        <f t="shared" si="140"/>
        <v>-821918</v>
      </c>
      <c r="N2991" t="s">
        <v>178</v>
      </c>
      <c r="P2991" t="s">
        <v>3839</v>
      </c>
      <c r="R2991" t="s">
        <v>3808</v>
      </c>
    </row>
    <row r="2992" spans="1:18" hidden="1">
      <c r="A2992">
        <v>2991</v>
      </c>
      <c r="D2992">
        <v>701000002</v>
      </c>
      <c r="E2992" s="139">
        <v>45160</v>
      </c>
      <c r="F2992">
        <f t="shared" si="138"/>
        <v>8</v>
      </c>
      <c r="G2992" s="139">
        <v>45160</v>
      </c>
      <c r="H2992">
        <f t="shared" si="139"/>
        <v>16</v>
      </c>
      <c r="I2992" t="s">
        <v>2656</v>
      </c>
      <c r="J2992" t="str">
        <f>VLOOKUP(I2992,'C701- Recalculate'!$D$27:$D$751,1,0)</f>
        <v>069MPI1232340004</v>
      </c>
      <c r="K2992">
        <v>0</v>
      </c>
      <c r="L2992" s="244">
        <v>22465753</v>
      </c>
      <c r="M2992" s="138">
        <f t="shared" si="140"/>
        <v>-22465753</v>
      </c>
      <c r="N2992" t="s">
        <v>178</v>
      </c>
      <c r="P2992" t="s">
        <v>3839</v>
      </c>
      <c r="R2992" t="s">
        <v>3808</v>
      </c>
    </row>
    <row r="2993" spans="1:18" hidden="1">
      <c r="A2993">
        <v>2992</v>
      </c>
      <c r="D2993">
        <v>701000002</v>
      </c>
      <c r="E2993" s="139">
        <v>45160</v>
      </c>
      <c r="F2993">
        <f t="shared" si="138"/>
        <v>8</v>
      </c>
      <c r="G2993" s="139">
        <v>45160</v>
      </c>
      <c r="H2993">
        <f t="shared" si="139"/>
        <v>16</v>
      </c>
      <c r="I2993" t="s">
        <v>2652</v>
      </c>
      <c r="J2993" t="str">
        <f>VLOOKUP(I2993,'C701- Recalculate'!$D$27:$D$751,1,0)</f>
        <v>069MPI1232340005</v>
      </c>
      <c r="K2993">
        <v>0</v>
      </c>
      <c r="L2993" s="244">
        <v>22465753</v>
      </c>
      <c r="M2993" s="138">
        <f t="shared" si="140"/>
        <v>-22465753</v>
      </c>
      <c r="N2993" t="s">
        <v>178</v>
      </c>
      <c r="P2993" t="s">
        <v>3839</v>
      </c>
      <c r="R2993" t="s">
        <v>3808</v>
      </c>
    </row>
    <row r="2994" spans="1:18" hidden="1">
      <c r="A2994">
        <v>2993</v>
      </c>
      <c r="D2994">
        <v>701000002</v>
      </c>
      <c r="E2994" s="139">
        <v>45160</v>
      </c>
      <c r="F2994">
        <f t="shared" si="138"/>
        <v>8</v>
      </c>
      <c r="G2994" s="139">
        <v>45160</v>
      </c>
      <c r="H2994">
        <f t="shared" si="139"/>
        <v>16</v>
      </c>
      <c r="I2994" t="s">
        <v>2649</v>
      </c>
      <c r="J2994" t="str">
        <f>VLOOKUP(I2994,'C701- Recalculate'!$D$27:$D$751,1,0)</f>
        <v>069MPI1232340008</v>
      </c>
      <c r="K2994">
        <v>0</v>
      </c>
      <c r="L2994" s="244">
        <v>547945</v>
      </c>
      <c r="M2994" s="138">
        <f t="shared" si="140"/>
        <v>-547945</v>
      </c>
      <c r="N2994" t="s">
        <v>178</v>
      </c>
      <c r="P2994" t="s">
        <v>3839</v>
      </c>
      <c r="R2994" t="s">
        <v>3808</v>
      </c>
    </row>
    <row r="2995" spans="1:18" hidden="1">
      <c r="A2995">
        <v>2994</v>
      </c>
      <c r="D2995">
        <v>701000002</v>
      </c>
      <c r="E2995" s="139">
        <v>45161</v>
      </c>
      <c r="F2995">
        <f t="shared" si="138"/>
        <v>8</v>
      </c>
      <c r="G2995" s="139">
        <v>45161</v>
      </c>
      <c r="H2995">
        <f t="shared" si="139"/>
        <v>16</v>
      </c>
      <c r="I2995" t="s">
        <v>2611</v>
      </c>
      <c r="J2995" t="str">
        <f>VLOOKUP(I2995,'C701- Recalculate'!$D$27:$D$751,1,0)</f>
        <v>069MPI1232280001</v>
      </c>
      <c r="K2995">
        <v>0</v>
      </c>
      <c r="L2995" s="244">
        <v>28082192</v>
      </c>
      <c r="M2995" s="138">
        <f t="shared" si="140"/>
        <v>-28082192</v>
      </c>
      <c r="N2995" t="s">
        <v>178</v>
      </c>
      <c r="P2995" t="s">
        <v>3839</v>
      </c>
      <c r="R2995" t="s">
        <v>3808</v>
      </c>
    </row>
    <row r="2996" spans="1:18" hidden="1">
      <c r="A2996">
        <v>2995</v>
      </c>
      <c r="D2996">
        <v>701000002</v>
      </c>
      <c r="E2996" s="139">
        <v>45161</v>
      </c>
      <c r="F2996">
        <f t="shared" si="138"/>
        <v>8</v>
      </c>
      <c r="G2996" s="139">
        <v>45161</v>
      </c>
      <c r="H2996">
        <f t="shared" si="139"/>
        <v>16</v>
      </c>
      <c r="I2996" t="s">
        <v>2621</v>
      </c>
      <c r="J2996" t="str">
        <f>VLOOKUP(I2996,'C701- Recalculate'!$D$27:$D$751,1,0)</f>
        <v>069MPI1232280002</v>
      </c>
      <c r="K2996">
        <v>0</v>
      </c>
      <c r="L2996" s="244">
        <v>28082192</v>
      </c>
      <c r="M2996" s="138">
        <f t="shared" si="140"/>
        <v>-28082192</v>
      </c>
      <c r="N2996" t="s">
        <v>178</v>
      </c>
      <c r="P2996" t="s">
        <v>3839</v>
      </c>
      <c r="R2996" t="s">
        <v>3808</v>
      </c>
    </row>
    <row r="2997" spans="1:18" hidden="1">
      <c r="A2997">
        <v>2996</v>
      </c>
      <c r="D2997">
        <v>701000002</v>
      </c>
      <c r="E2997" s="139">
        <v>45161</v>
      </c>
      <c r="F2997">
        <f t="shared" si="138"/>
        <v>8</v>
      </c>
      <c r="G2997" s="139">
        <v>45161</v>
      </c>
      <c r="H2997">
        <f t="shared" si="139"/>
        <v>16</v>
      </c>
      <c r="I2997" t="s">
        <v>2641</v>
      </c>
      <c r="J2997" t="str">
        <f>VLOOKUP(I2997,'C701- Recalculate'!$D$27:$D$751,1,0)</f>
        <v>069MPI1232290004</v>
      </c>
      <c r="K2997">
        <v>0</v>
      </c>
      <c r="L2997" s="244">
        <v>28767123</v>
      </c>
      <c r="M2997" s="138">
        <f t="shared" si="140"/>
        <v>-28767123</v>
      </c>
      <c r="N2997" t="s">
        <v>178</v>
      </c>
      <c r="P2997" t="s">
        <v>3839</v>
      </c>
      <c r="R2997" t="s">
        <v>3808</v>
      </c>
    </row>
    <row r="2998" spans="1:18" hidden="1">
      <c r="A2998">
        <v>2997</v>
      </c>
      <c r="D2998">
        <v>701000002</v>
      </c>
      <c r="E2998" s="139">
        <v>45161</v>
      </c>
      <c r="F2998">
        <f t="shared" si="138"/>
        <v>8</v>
      </c>
      <c r="G2998" s="139">
        <v>45161</v>
      </c>
      <c r="H2998">
        <f t="shared" si="139"/>
        <v>16</v>
      </c>
      <c r="I2998" t="s">
        <v>2634</v>
      </c>
      <c r="J2998" t="str">
        <f>VLOOKUP(I2998,'C701- Recalculate'!$D$27:$D$751,1,0)</f>
        <v>069MPI1232290005</v>
      </c>
      <c r="K2998">
        <v>0</v>
      </c>
      <c r="L2998" s="244">
        <v>27397260</v>
      </c>
      <c r="M2998" s="138">
        <f t="shared" si="140"/>
        <v>-27397260</v>
      </c>
      <c r="N2998" t="s">
        <v>178</v>
      </c>
      <c r="P2998" t="s">
        <v>3839</v>
      </c>
      <c r="R2998" t="s">
        <v>3808</v>
      </c>
    </row>
    <row r="2999" spans="1:18" hidden="1">
      <c r="A2999">
        <v>2998</v>
      </c>
      <c r="D2999">
        <v>701000002</v>
      </c>
      <c r="E2999" s="139">
        <v>45161</v>
      </c>
      <c r="F2999">
        <f t="shared" si="138"/>
        <v>8</v>
      </c>
      <c r="G2999" s="139">
        <v>45161</v>
      </c>
      <c r="H2999">
        <f t="shared" si="139"/>
        <v>16</v>
      </c>
      <c r="I2999" t="s">
        <v>2656</v>
      </c>
      <c r="J2999" t="str">
        <f>VLOOKUP(I2999,'C701- Recalculate'!$D$27:$D$751,1,0)</f>
        <v>069MPI1232340004</v>
      </c>
      <c r="K2999">
        <v>0</v>
      </c>
      <c r="L2999" s="244">
        <v>22465754</v>
      </c>
      <c r="M2999" s="138">
        <f t="shared" si="140"/>
        <v>-22465754</v>
      </c>
      <c r="N2999" t="s">
        <v>178</v>
      </c>
      <c r="P2999" t="s">
        <v>3839</v>
      </c>
      <c r="R2999" t="s">
        <v>3808</v>
      </c>
    </row>
    <row r="3000" spans="1:18" hidden="1">
      <c r="A3000">
        <v>2999</v>
      </c>
      <c r="D3000">
        <v>701000002</v>
      </c>
      <c r="E3000" s="139">
        <v>45161</v>
      </c>
      <c r="F3000">
        <f t="shared" si="138"/>
        <v>8</v>
      </c>
      <c r="G3000" s="139">
        <v>45161</v>
      </c>
      <c r="H3000">
        <f t="shared" si="139"/>
        <v>16</v>
      </c>
      <c r="I3000" t="s">
        <v>2652</v>
      </c>
      <c r="J3000" t="str">
        <f>VLOOKUP(I3000,'C701- Recalculate'!$D$27:$D$751,1,0)</f>
        <v>069MPI1232340005</v>
      </c>
      <c r="K3000">
        <v>0</v>
      </c>
      <c r="L3000" s="244">
        <v>22465754</v>
      </c>
      <c r="M3000" s="138">
        <f t="shared" si="140"/>
        <v>-22465754</v>
      </c>
      <c r="N3000" t="s">
        <v>178</v>
      </c>
      <c r="P3000" t="s">
        <v>3839</v>
      </c>
      <c r="R3000" t="s">
        <v>3808</v>
      </c>
    </row>
    <row r="3001" spans="1:18" hidden="1">
      <c r="A3001">
        <v>3000</v>
      </c>
      <c r="D3001">
        <v>701000002</v>
      </c>
      <c r="E3001" s="139">
        <v>45161</v>
      </c>
      <c r="F3001">
        <f t="shared" si="138"/>
        <v>8</v>
      </c>
      <c r="G3001" s="139">
        <v>45161</v>
      </c>
      <c r="H3001">
        <f t="shared" si="139"/>
        <v>16</v>
      </c>
      <c r="I3001" t="s">
        <v>2672</v>
      </c>
      <c r="J3001" t="str">
        <f>VLOOKUP(I3001,'C701- Recalculate'!$D$27:$D$751,1,0)</f>
        <v>069MPI1232350001</v>
      </c>
      <c r="K3001">
        <v>0</v>
      </c>
      <c r="L3001" s="244">
        <v>821918</v>
      </c>
      <c r="M3001" s="138">
        <f t="shared" si="140"/>
        <v>-821918</v>
      </c>
      <c r="N3001" t="s">
        <v>178</v>
      </c>
      <c r="P3001" t="s">
        <v>3839</v>
      </c>
      <c r="R3001" t="s">
        <v>3808</v>
      </c>
    </row>
    <row r="3002" spans="1:18" hidden="1">
      <c r="A3002">
        <v>3001</v>
      </c>
      <c r="D3002">
        <v>701000002</v>
      </c>
      <c r="E3002" s="139">
        <v>45161</v>
      </c>
      <c r="F3002">
        <f t="shared" si="138"/>
        <v>8</v>
      </c>
      <c r="G3002" s="139">
        <v>45161</v>
      </c>
      <c r="H3002">
        <f t="shared" si="139"/>
        <v>16</v>
      </c>
      <c r="I3002" t="s">
        <v>2665</v>
      </c>
      <c r="J3002" t="str">
        <f>VLOOKUP(I3002,'C701- Recalculate'!$D$27:$D$751,1,0)</f>
        <v>069MPI1232350002</v>
      </c>
      <c r="K3002">
        <v>0</v>
      </c>
      <c r="L3002" s="244">
        <v>821918</v>
      </c>
      <c r="M3002" s="138">
        <f t="shared" si="140"/>
        <v>-821918</v>
      </c>
      <c r="N3002" t="s">
        <v>178</v>
      </c>
      <c r="P3002" t="s">
        <v>3839</v>
      </c>
      <c r="R3002" t="s">
        <v>3808</v>
      </c>
    </row>
    <row r="3003" spans="1:18" hidden="1">
      <c r="A3003">
        <v>3002</v>
      </c>
      <c r="D3003">
        <v>701000002</v>
      </c>
      <c r="E3003" s="139">
        <v>45161</v>
      </c>
      <c r="F3003">
        <f t="shared" si="138"/>
        <v>8</v>
      </c>
      <c r="G3003" s="139">
        <v>45161</v>
      </c>
      <c r="H3003">
        <f t="shared" si="139"/>
        <v>16</v>
      </c>
      <c r="I3003" t="s">
        <v>2669</v>
      </c>
      <c r="J3003" t="str">
        <f>VLOOKUP(I3003,'C701- Recalculate'!$D$27:$D$751,1,0)</f>
        <v>069MPI1232350003</v>
      </c>
      <c r="K3003">
        <v>0</v>
      </c>
      <c r="L3003" s="244">
        <v>821918</v>
      </c>
      <c r="M3003" s="138">
        <f t="shared" si="140"/>
        <v>-821918</v>
      </c>
      <c r="N3003" t="s">
        <v>178</v>
      </c>
      <c r="P3003" t="s">
        <v>3839</v>
      </c>
      <c r="R3003" t="s">
        <v>3808</v>
      </c>
    </row>
    <row r="3004" spans="1:18" hidden="1">
      <c r="A3004">
        <v>3003</v>
      </c>
      <c r="D3004">
        <v>701000002</v>
      </c>
      <c r="E3004" s="139">
        <v>45162</v>
      </c>
      <c r="F3004">
        <f t="shared" si="138"/>
        <v>8</v>
      </c>
      <c r="G3004" s="139">
        <v>45162</v>
      </c>
      <c r="H3004">
        <f t="shared" si="139"/>
        <v>16</v>
      </c>
      <c r="I3004" t="s">
        <v>2611</v>
      </c>
      <c r="J3004" t="str">
        <f>VLOOKUP(I3004,'C701- Recalculate'!$D$27:$D$751,1,0)</f>
        <v>069MPI1232280001</v>
      </c>
      <c r="K3004">
        <v>0</v>
      </c>
      <c r="L3004" s="244">
        <v>28082192</v>
      </c>
      <c r="M3004" s="138">
        <f t="shared" si="140"/>
        <v>-28082192</v>
      </c>
      <c r="N3004" t="s">
        <v>178</v>
      </c>
      <c r="P3004" t="s">
        <v>3839</v>
      </c>
      <c r="R3004" t="s">
        <v>3808</v>
      </c>
    </row>
    <row r="3005" spans="1:18" hidden="1">
      <c r="A3005">
        <v>3004</v>
      </c>
      <c r="D3005">
        <v>701000002</v>
      </c>
      <c r="E3005" s="139">
        <v>45162</v>
      </c>
      <c r="F3005">
        <f t="shared" si="138"/>
        <v>8</v>
      </c>
      <c r="G3005" s="139">
        <v>45162</v>
      </c>
      <c r="H3005">
        <f t="shared" si="139"/>
        <v>16</v>
      </c>
      <c r="I3005" t="s">
        <v>2621</v>
      </c>
      <c r="J3005" t="str">
        <f>VLOOKUP(I3005,'C701- Recalculate'!$D$27:$D$751,1,0)</f>
        <v>069MPI1232280002</v>
      </c>
      <c r="K3005">
        <v>0</v>
      </c>
      <c r="L3005" s="244">
        <v>28082192</v>
      </c>
      <c r="M3005" s="138">
        <f t="shared" si="140"/>
        <v>-28082192</v>
      </c>
      <c r="N3005" t="s">
        <v>178</v>
      </c>
      <c r="P3005" t="s">
        <v>3839</v>
      </c>
      <c r="R3005" t="s">
        <v>3808</v>
      </c>
    </row>
    <row r="3006" spans="1:18" hidden="1">
      <c r="A3006">
        <v>3005</v>
      </c>
      <c r="D3006">
        <v>701000002</v>
      </c>
      <c r="E3006" s="139">
        <v>45162</v>
      </c>
      <c r="F3006">
        <f t="shared" si="138"/>
        <v>8</v>
      </c>
      <c r="G3006" s="139">
        <v>45162</v>
      </c>
      <c r="H3006">
        <f t="shared" si="139"/>
        <v>16</v>
      </c>
      <c r="I3006" t="s">
        <v>2641</v>
      </c>
      <c r="J3006" t="str">
        <f>VLOOKUP(I3006,'C701- Recalculate'!$D$27:$D$751,1,0)</f>
        <v>069MPI1232290004</v>
      </c>
      <c r="K3006">
        <v>0</v>
      </c>
      <c r="L3006" s="244">
        <v>28767123</v>
      </c>
      <c r="M3006" s="138">
        <f t="shared" si="140"/>
        <v>-28767123</v>
      </c>
      <c r="N3006" t="s">
        <v>178</v>
      </c>
      <c r="P3006" t="s">
        <v>3839</v>
      </c>
      <c r="R3006" t="s">
        <v>3808</v>
      </c>
    </row>
    <row r="3007" spans="1:18" hidden="1">
      <c r="A3007">
        <v>3006</v>
      </c>
      <c r="D3007">
        <v>701000002</v>
      </c>
      <c r="E3007" s="139">
        <v>45162</v>
      </c>
      <c r="F3007">
        <f t="shared" si="138"/>
        <v>8</v>
      </c>
      <c r="G3007" s="139">
        <v>45162</v>
      </c>
      <c r="H3007">
        <f t="shared" si="139"/>
        <v>16</v>
      </c>
      <c r="I3007" t="s">
        <v>2634</v>
      </c>
      <c r="J3007" t="str">
        <f>VLOOKUP(I3007,'C701- Recalculate'!$D$27:$D$751,1,0)</f>
        <v>069MPI1232290005</v>
      </c>
      <c r="K3007">
        <v>0</v>
      </c>
      <c r="L3007" s="244">
        <v>27397260</v>
      </c>
      <c r="M3007" s="138">
        <f t="shared" si="140"/>
        <v>-27397260</v>
      </c>
      <c r="N3007" t="s">
        <v>178</v>
      </c>
      <c r="P3007" t="s">
        <v>3839</v>
      </c>
      <c r="R3007" t="s">
        <v>3808</v>
      </c>
    </row>
    <row r="3008" spans="1:18" hidden="1">
      <c r="A3008">
        <v>3007</v>
      </c>
      <c r="D3008">
        <v>701000002</v>
      </c>
      <c r="E3008" s="139">
        <v>45162</v>
      </c>
      <c r="F3008">
        <f t="shared" si="138"/>
        <v>8</v>
      </c>
      <c r="G3008" s="139">
        <v>45162</v>
      </c>
      <c r="H3008">
        <f t="shared" si="139"/>
        <v>16</v>
      </c>
      <c r="I3008" t="s">
        <v>2656</v>
      </c>
      <c r="J3008" t="str">
        <f>VLOOKUP(I3008,'C701- Recalculate'!$D$27:$D$751,1,0)</f>
        <v>069MPI1232340004</v>
      </c>
      <c r="K3008">
        <v>0</v>
      </c>
      <c r="L3008" s="244">
        <v>22465753</v>
      </c>
      <c r="M3008" s="138">
        <f t="shared" si="140"/>
        <v>-22465753</v>
      </c>
      <c r="N3008" t="s">
        <v>178</v>
      </c>
      <c r="P3008" t="s">
        <v>3839</v>
      </c>
      <c r="R3008" t="s">
        <v>3808</v>
      </c>
    </row>
    <row r="3009" spans="1:20" hidden="1">
      <c r="A3009">
        <v>3008</v>
      </c>
      <c r="D3009">
        <v>701000002</v>
      </c>
      <c r="E3009" s="139">
        <v>45162</v>
      </c>
      <c r="F3009">
        <f t="shared" si="138"/>
        <v>8</v>
      </c>
      <c r="G3009" s="139">
        <v>45162</v>
      </c>
      <c r="H3009">
        <f t="shared" si="139"/>
        <v>16</v>
      </c>
      <c r="I3009" t="s">
        <v>2652</v>
      </c>
      <c r="J3009" t="str">
        <f>VLOOKUP(I3009,'C701- Recalculate'!$D$27:$D$751,1,0)</f>
        <v>069MPI1232340005</v>
      </c>
      <c r="K3009">
        <v>0</v>
      </c>
      <c r="L3009" s="244">
        <v>22465753</v>
      </c>
      <c r="M3009" s="138">
        <f t="shared" si="140"/>
        <v>-22465753</v>
      </c>
      <c r="N3009" t="s">
        <v>178</v>
      </c>
      <c r="P3009" t="s">
        <v>3839</v>
      </c>
      <c r="R3009" t="s">
        <v>3808</v>
      </c>
    </row>
    <row r="3010" spans="1:20" hidden="1">
      <c r="A3010">
        <v>3009</v>
      </c>
      <c r="D3010">
        <v>701000002</v>
      </c>
      <c r="E3010" s="139">
        <v>45162</v>
      </c>
      <c r="F3010">
        <f t="shared" si="138"/>
        <v>8</v>
      </c>
      <c r="G3010" s="139">
        <v>45162</v>
      </c>
      <c r="H3010">
        <f t="shared" si="139"/>
        <v>16</v>
      </c>
      <c r="I3010" t="s">
        <v>2679</v>
      </c>
      <c r="J3010" t="str">
        <f>VLOOKUP(I3010,'C701- Recalculate'!$D$27:$D$751,1,0)</f>
        <v>069MPI1232360001</v>
      </c>
      <c r="K3010">
        <v>0</v>
      </c>
      <c r="L3010" s="244">
        <v>1232877</v>
      </c>
      <c r="M3010" s="138">
        <f t="shared" si="140"/>
        <v>-1232877</v>
      </c>
      <c r="N3010" t="s">
        <v>178</v>
      </c>
      <c r="P3010" t="s">
        <v>3839</v>
      </c>
      <c r="R3010" t="s">
        <v>3808</v>
      </c>
    </row>
    <row r="3011" spans="1:20" hidden="1">
      <c r="A3011">
        <v>3010</v>
      </c>
      <c r="D3011">
        <v>701000002</v>
      </c>
      <c r="E3011" s="139">
        <v>45162</v>
      </c>
      <c r="F3011">
        <f t="shared" ref="F3011:F3074" si="141">MONTH(E3011)</f>
        <v>8</v>
      </c>
      <c r="G3011" s="139">
        <v>45162</v>
      </c>
      <c r="H3011">
        <f t="shared" ref="H3011:H3074" si="142">LEN(I3011)</f>
        <v>16</v>
      </c>
      <c r="I3011" t="s">
        <v>2683</v>
      </c>
      <c r="J3011" t="str">
        <f>VLOOKUP(I3011,'C701- Recalculate'!$D$27:$D$751,1,0)</f>
        <v>069MPI1232360002</v>
      </c>
      <c r="K3011">
        <v>0</v>
      </c>
      <c r="L3011" s="244">
        <v>1232877</v>
      </c>
      <c r="M3011" s="138">
        <f t="shared" ref="M3011:M3074" si="143">K3011-L3011</f>
        <v>-1232877</v>
      </c>
      <c r="N3011" t="s">
        <v>178</v>
      </c>
      <c r="P3011" t="s">
        <v>3839</v>
      </c>
      <c r="R3011" t="s">
        <v>3808</v>
      </c>
    </row>
    <row r="3012" spans="1:20" hidden="1">
      <c r="A3012">
        <v>3011</v>
      </c>
      <c r="D3012">
        <v>701000002</v>
      </c>
      <c r="E3012" s="139">
        <v>45162</v>
      </c>
      <c r="F3012">
        <f t="shared" si="141"/>
        <v>8</v>
      </c>
      <c r="G3012" s="139">
        <v>45162</v>
      </c>
      <c r="H3012">
        <f t="shared" si="142"/>
        <v>16</v>
      </c>
      <c r="I3012" t="s">
        <v>2675</v>
      </c>
      <c r="J3012" t="str">
        <f>VLOOKUP(I3012,'C701- Recalculate'!$D$27:$D$751,1,0)</f>
        <v>069MPI1232360003</v>
      </c>
      <c r="K3012">
        <v>0</v>
      </c>
      <c r="L3012" s="244">
        <v>958904</v>
      </c>
      <c r="M3012" s="138">
        <f t="shared" si="143"/>
        <v>-958904</v>
      </c>
      <c r="N3012" t="s">
        <v>178</v>
      </c>
      <c r="P3012" t="s">
        <v>3839</v>
      </c>
      <c r="R3012" t="s">
        <v>3808</v>
      </c>
    </row>
    <row r="3013" spans="1:20" hidden="1">
      <c r="A3013">
        <v>3012</v>
      </c>
      <c r="D3013">
        <v>701000002</v>
      </c>
      <c r="E3013" s="139">
        <v>45163</v>
      </c>
      <c r="F3013">
        <f t="shared" si="141"/>
        <v>8</v>
      </c>
      <c r="G3013" s="139">
        <v>45163</v>
      </c>
      <c r="H3013">
        <f t="shared" si="142"/>
        <v>16</v>
      </c>
      <c r="I3013" t="s">
        <v>2611</v>
      </c>
      <c r="J3013" t="str">
        <f>VLOOKUP(I3013,'C701- Recalculate'!$D$27:$D$751,1,0)</f>
        <v>069MPI1232280001</v>
      </c>
      <c r="K3013">
        <v>0</v>
      </c>
      <c r="L3013" s="244">
        <v>28082192</v>
      </c>
      <c r="M3013" s="138">
        <f t="shared" si="143"/>
        <v>-28082192</v>
      </c>
      <c r="N3013" t="s">
        <v>178</v>
      </c>
      <c r="P3013" t="s">
        <v>3839</v>
      </c>
      <c r="R3013" t="s">
        <v>3808</v>
      </c>
    </row>
    <row r="3014" spans="1:20" hidden="1">
      <c r="A3014">
        <v>3013</v>
      </c>
      <c r="D3014">
        <v>701000002</v>
      </c>
      <c r="E3014" s="139">
        <v>45163</v>
      </c>
      <c r="F3014">
        <f t="shared" si="141"/>
        <v>8</v>
      </c>
      <c r="G3014" s="139">
        <v>45163</v>
      </c>
      <c r="H3014">
        <f t="shared" si="142"/>
        <v>16</v>
      </c>
      <c r="I3014" t="s">
        <v>2621</v>
      </c>
      <c r="J3014" t="str">
        <f>VLOOKUP(I3014,'C701- Recalculate'!$D$27:$D$751,1,0)</f>
        <v>069MPI1232280002</v>
      </c>
      <c r="K3014">
        <v>0</v>
      </c>
      <c r="L3014" s="244">
        <v>28082192</v>
      </c>
      <c r="M3014" s="138">
        <f t="shared" si="143"/>
        <v>-28082192</v>
      </c>
      <c r="N3014" t="s">
        <v>178</v>
      </c>
      <c r="P3014" t="s">
        <v>3839</v>
      </c>
      <c r="R3014" t="s">
        <v>3808</v>
      </c>
    </row>
    <row r="3015" spans="1:20" hidden="1">
      <c r="A3015">
        <v>3014</v>
      </c>
      <c r="D3015">
        <v>701000002</v>
      </c>
      <c r="E3015" s="139">
        <v>45163</v>
      </c>
      <c r="F3015">
        <f t="shared" si="141"/>
        <v>8</v>
      </c>
      <c r="G3015" s="139">
        <v>45163</v>
      </c>
      <c r="H3015">
        <f t="shared" si="142"/>
        <v>16</v>
      </c>
      <c r="I3015" t="s">
        <v>2641</v>
      </c>
      <c r="J3015" t="str">
        <f>VLOOKUP(I3015,'C701- Recalculate'!$D$27:$D$751,1,0)</f>
        <v>069MPI1232290004</v>
      </c>
      <c r="K3015">
        <v>0</v>
      </c>
      <c r="L3015" s="244">
        <v>28767124</v>
      </c>
      <c r="M3015" s="138">
        <f t="shared" si="143"/>
        <v>-28767124</v>
      </c>
      <c r="N3015" t="s">
        <v>178</v>
      </c>
      <c r="P3015" t="s">
        <v>3839</v>
      </c>
      <c r="R3015" t="s">
        <v>3808</v>
      </c>
    </row>
    <row r="3016" spans="1:20" hidden="1">
      <c r="A3016">
        <v>3015</v>
      </c>
      <c r="D3016">
        <v>701000002</v>
      </c>
      <c r="E3016" s="139">
        <v>45163</v>
      </c>
      <c r="F3016">
        <f t="shared" si="141"/>
        <v>8</v>
      </c>
      <c r="G3016" s="139">
        <v>45163</v>
      </c>
      <c r="H3016">
        <f t="shared" si="142"/>
        <v>16</v>
      </c>
      <c r="I3016" t="s">
        <v>2634</v>
      </c>
      <c r="J3016" t="str">
        <f>VLOOKUP(I3016,'C701- Recalculate'!$D$27:$D$751,1,0)</f>
        <v>069MPI1232290005</v>
      </c>
      <c r="K3016">
        <v>0</v>
      </c>
      <c r="L3016" s="244">
        <v>27397260</v>
      </c>
      <c r="M3016" s="138">
        <f t="shared" si="143"/>
        <v>-27397260</v>
      </c>
      <c r="N3016" t="s">
        <v>178</v>
      </c>
      <c r="P3016" t="s">
        <v>3839</v>
      </c>
      <c r="R3016" t="s">
        <v>3808</v>
      </c>
    </row>
    <row r="3017" spans="1:20" hidden="1">
      <c r="A3017">
        <v>3016</v>
      </c>
      <c r="D3017">
        <v>701000002</v>
      </c>
      <c r="E3017" s="139">
        <v>45163</v>
      </c>
      <c r="F3017">
        <f t="shared" si="141"/>
        <v>8</v>
      </c>
      <c r="G3017" s="139">
        <v>45163</v>
      </c>
      <c r="H3017">
        <f t="shared" si="142"/>
        <v>16</v>
      </c>
      <c r="I3017" t="s">
        <v>2656</v>
      </c>
      <c r="J3017" t="str">
        <f>VLOOKUP(I3017,'C701- Recalculate'!$D$27:$D$751,1,0)</f>
        <v>069MPI1232340004</v>
      </c>
      <c r="K3017">
        <v>0</v>
      </c>
      <c r="L3017" s="244">
        <v>22465754</v>
      </c>
      <c r="M3017" s="138">
        <f t="shared" si="143"/>
        <v>-22465754</v>
      </c>
      <c r="N3017" t="s">
        <v>178</v>
      </c>
      <c r="P3017" t="s">
        <v>3839</v>
      </c>
      <c r="R3017" t="s">
        <v>3808</v>
      </c>
    </row>
    <row r="3018" spans="1:20" hidden="1">
      <c r="A3018">
        <v>3017</v>
      </c>
      <c r="D3018">
        <v>701000002</v>
      </c>
      <c r="E3018" s="139">
        <v>45163</v>
      </c>
      <c r="F3018">
        <f t="shared" si="141"/>
        <v>8</v>
      </c>
      <c r="G3018" s="139">
        <v>45163</v>
      </c>
      <c r="H3018">
        <f t="shared" si="142"/>
        <v>16</v>
      </c>
      <c r="I3018" t="s">
        <v>2652</v>
      </c>
      <c r="J3018" t="str">
        <f>VLOOKUP(I3018,'C701- Recalculate'!$D$27:$D$751,1,0)</f>
        <v>069MPI1232340005</v>
      </c>
      <c r="K3018">
        <v>0</v>
      </c>
      <c r="L3018" s="244">
        <v>22465754</v>
      </c>
      <c r="M3018" s="138">
        <f t="shared" si="143"/>
        <v>-22465754</v>
      </c>
      <c r="N3018" t="s">
        <v>178</v>
      </c>
      <c r="P3018" t="s">
        <v>3839</v>
      </c>
      <c r="R3018" t="s">
        <v>3808</v>
      </c>
    </row>
    <row r="3019" spans="1:20" hidden="1">
      <c r="A3019">
        <v>3018</v>
      </c>
      <c r="D3019">
        <v>701000002</v>
      </c>
      <c r="E3019" s="139">
        <v>45163</v>
      </c>
      <c r="F3019">
        <f t="shared" si="141"/>
        <v>8</v>
      </c>
      <c r="G3019" s="139">
        <v>45163</v>
      </c>
      <c r="H3019">
        <f t="shared" si="142"/>
        <v>16</v>
      </c>
      <c r="I3019" t="s">
        <v>2675</v>
      </c>
      <c r="J3019" t="str">
        <f>VLOOKUP(I3019,'C701- Recalculate'!$D$27:$D$751,1,0)</f>
        <v>069MPI1232360003</v>
      </c>
      <c r="K3019">
        <v>0</v>
      </c>
      <c r="L3019" s="244">
        <v>958904</v>
      </c>
      <c r="M3019" s="138">
        <f t="shared" si="143"/>
        <v>-958904</v>
      </c>
      <c r="N3019" t="s">
        <v>178</v>
      </c>
      <c r="P3019" t="s">
        <v>3839</v>
      </c>
      <c r="R3019" t="s">
        <v>3808</v>
      </c>
    </row>
    <row r="3020" spans="1:20" hidden="1">
      <c r="A3020">
        <v>3019</v>
      </c>
      <c r="D3020">
        <v>701000002</v>
      </c>
      <c r="E3020" s="139">
        <v>45163</v>
      </c>
      <c r="F3020">
        <f t="shared" si="141"/>
        <v>8</v>
      </c>
      <c r="G3020" s="139">
        <v>45163</v>
      </c>
      <c r="H3020">
        <f t="shared" si="142"/>
        <v>16</v>
      </c>
      <c r="I3020" t="s">
        <v>2693</v>
      </c>
      <c r="J3020" t="str">
        <f>VLOOKUP(I3020,'C701- Recalculate'!$D$27:$D$751,1,0)</f>
        <v>069MPI1232370001</v>
      </c>
      <c r="K3020">
        <v>0</v>
      </c>
      <c r="L3020" s="244">
        <v>1232877</v>
      </c>
      <c r="M3020" s="138">
        <f t="shared" si="143"/>
        <v>-1232877</v>
      </c>
      <c r="N3020" t="s">
        <v>178</v>
      </c>
      <c r="P3020" t="s">
        <v>3839</v>
      </c>
      <c r="R3020" t="s">
        <v>3808</v>
      </c>
    </row>
    <row r="3021" spans="1:20" hidden="1">
      <c r="A3021">
        <v>3020</v>
      </c>
      <c r="D3021">
        <v>701000002</v>
      </c>
      <c r="E3021" s="139">
        <v>45163</v>
      </c>
      <c r="F3021">
        <f t="shared" si="141"/>
        <v>8</v>
      </c>
      <c r="G3021" s="139">
        <v>45163</v>
      </c>
      <c r="H3021">
        <f t="shared" si="142"/>
        <v>16</v>
      </c>
      <c r="I3021" t="s">
        <v>2689</v>
      </c>
      <c r="J3021" t="str">
        <f>VLOOKUP(I3021,'C701- Recalculate'!$D$27:$D$751,1,0)</f>
        <v>069MPI1232370002</v>
      </c>
      <c r="K3021">
        <v>0</v>
      </c>
      <c r="L3021" s="244">
        <v>1232877</v>
      </c>
      <c r="M3021" s="138">
        <f t="shared" si="143"/>
        <v>-1232877</v>
      </c>
      <c r="N3021" t="s">
        <v>178</v>
      </c>
      <c r="P3021" t="s">
        <v>3839</v>
      </c>
      <c r="R3021" t="s">
        <v>3808</v>
      </c>
    </row>
    <row r="3022" spans="1:20" hidden="1">
      <c r="A3022">
        <v>3021</v>
      </c>
      <c r="D3022">
        <v>701000002</v>
      </c>
      <c r="E3022" s="139">
        <v>45163</v>
      </c>
      <c r="F3022">
        <f t="shared" si="141"/>
        <v>8</v>
      </c>
      <c r="G3022" s="139">
        <v>45163</v>
      </c>
      <c r="H3022">
        <f t="shared" si="142"/>
        <v>16</v>
      </c>
      <c r="I3022" t="s">
        <v>2686</v>
      </c>
      <c r="J3022" t="str">
        <f>VLOOKUP(I3022,'C701- Recalculate'!$D$27:$D$751,1,0)</f>
        <v>069MPI1232370003</v>
      </c>
      <c r="K3022">
        <v>0</v>
      </c>
      <c r="L3022" s="244">
        <v>1917808</v>
      </c>
      <c r="M3022" s="138">
        <f t="shared" si="143"/>
        <v>-1917808</v>
      </c>
      <c r="N3022" t="s">
        <v>178</v>
      </c>
      <c r="P3022" t="s">
        <v>3839</v>
      </c>
      <c r="R3022" t="s">
        <v>3808</v>
      </c>
    </row>
    <row r="3023" spans="1:20" hidden="1">
      <c r="A3023">
        <v>3022</v>
      </c>
      <c r="D3023">
        <v>701000001</v>
      </c>
      <c r="E3023" s="139">
        <v>45166</v>
      </c>
      <c r="F3023">
        <f t="shared" si="141"/>
        <v>8</v>
      </c>
      <c r="G3023" s="139">
        <v>45166</v>
      </c>
      <c r="H3023">
        <f t="shared" si="142"/>
        <v>16</v>
      </c>
      <c r="I3023" s="224" t="s">
        <v>4026</v>
      </c>
      <c r="J3023" t="e">
        <f>VLOOKUP(I3023,'C701- Recalculate'!$D$27:$D$751,1,0)</f>
        <v>#N/A</v>
      </c>
      <c r="K3023">
        <v>30.4</v>
      </c>
      <c r="L3023" s="244">
        <v>0</v>
      </c>
      <c r="M3023" s="138">
        <f t="shared" si="143"/>
        <v>30.4</v>
      </c>
      <c r="N3023" t="s">
        <v>315</v>
      </c>
      <c r="P3023" t="s">
        <v>3819</v>
      </c>
      <c r="R3023" t="s">
        <v>4027</v>
      </c>
      <c r="T3023" t="s">
        <v>1462</v>
      </c>
    </row>
    <row r="3024" spans="1:20" hidden="1">
      <c r="A3024">
        <v>3023</v>
      </c>
      <c r="D3024">
        <v>701000001</v>
      </c>
      <c r="E3024" s="139">
        <v>45166</v>
      </c>
      <c r="F3024">
        <f t="shared" si="141"/>
        <v>8</v>
      </c>
      <c r="G3024" s="139">
        <v>45166</v>
      </c>
      <c r="H3024">
        <f t="shared" si="142"/>
        <v>16</v>
      </c>
      <c r="I3024" s="224" t="s">
        <v>4026</v>
      </c>
      <c r="J3024" t="e">
        <f>VLOOKUP(I3024,'C701- Recalculate'!$D$27:$D$751,1,0)</f>
        <v>#N/A</v>
      </c>
      <c r="K3024">
        <v>0</v>
      </c>
      <c r="L3024" s="244">
        <v>730360</v>
      </c>
      <c r="M3024" s="138">
        <f t="shared" si="143"/>
        <v>-730360</v>
      </c>
      <c r="N3024" t="s">
        <v>178</v>
      </c>
      <c r="P3024" t="s">
        <v>3819</v>
      </c>
      <c r="R3024" t="s">
        <v>4027</v>
      </c>
      <c r="T3024" t="s">
        <v>1462</v>
      </c>
    </row>
    <row r="3025" spans="1:20" hidden="1">
      <c r="A3025">
        <v>3024</v>
      </c>
      <c r="D3025">
        <v>701000001</v>
      </c>
      <c r="E3025" s="139">
        <v>45166</v>
      </c>
      <c r="F3025">
        <f t="shared" si="141"/>
        <v>8</v>
      </c>
      <c r="G3025" s="139">
        <v>45166</v>
      </c>
      <c r="H3025">
        <f t="shared" si="142"/>
        <v>16</v>
      </c>
      <c r="I3025" s="224" t="s">
        <v>4026</v>
      </c>
      <c r="J3025" t="e">
        <f>VLOOKUP(I3025,'C701- Recalculate'!$D$27:$D$751,1,0)</f>
        <v>#N/A</v>
      </c>
      <c r="K3025">
        <v>0</v>
      </c>
      <c r="L3025" s="244">
        <v>30.4</v>
      </c>
      <c r="M3025" s="138">
        <f t="shared" si="143"/>
        <v>-30.4</v>
      </c>
      <c r="N3025" t="s">
        <v>315</v>
      </c>
      <c r="P3025" t="s">
        <v>3819</v>
      </c>
      <c r="R3025" t="s">
        <v>4027</v>
      </c>
      <c r="T3025" t="s">
        <v>1462</v>
      </c>
    </row>
    <row r="3026" spans="1:20" hidden="1">
      <c r="A3026">
        <v>3025</v>
      </c>
      <c r="D3026">
        <v>701000001</v>
      </c>
      <c r="E3026" s="139">
        <v>45166</v>
      </c>
      <c r="F3026">
        <f t="shared" si="141"/>
        <v>8</v>
      </c>
      <c r="G3026" s="139">
        <v>45166</v>
      </c>
      <c r="H3026">
        <f t="shared" si="142"/>
        <v>16</v>
      </c>
      <c r="I3026" t="s">
        <v>4028</v>
      </c>
      <c r="J3026" t="e">
        <f>VLOOKUP(I3026,'C701- Recalculate'!$D$27:$D$751,1,0)</f>
        <v>#N/A</v>
      </c>
      <c r="K3026">
        <v>0</v>
      </c>
      <c r="L3026" s="244">
        <v>2270776</v>
      </c>
      <c r="M3026" s="138">
        <f t="shared" si="143"/>
        <v>-2270776</v>
      </c>
      <c r="N3026" t="s">
        <v>178</v>
      </c>
      <c r="P3026" t="s">
        <v>3819</v>
      </c>
      <c r="R3026" t="s">
        <v>4029</v>
      </c>
      <c r="T3026" t="s">
        <v>1462</v>
      </c>
    </row>
    <row r="3027" spans="1:20" s="669" customFormat="1" hidden="1">
      <c r="A3027" s="669">
        <v>3026</v>
      </c>
      <c r="D3027" s="669">
        <v>701000001</v>
      </c>
      <c r="E3027" s="854">
        <v>45166</v>
      </c>
      <c r="F3027" s="669">
        <f t="shared" si="141"/>
        <v>8</v>
      </c>
      <c r="G3027" s="854">
        <v>45166</v>
      </c>
      <c r="H3027" s="669">
        <f t="shared" si="142"/>
        <v>16</v>
      </c>
      <c r="I3027" s="854" t="s">
        <v>4030</v>
      </c>
      <c r="J3027" s="669" t="e">
        <f>VLOOKUP(I3027,'C701- Recalculate'!$D$27:$D$751,1,0)</f>
        <v>#N/A</v>
      </c>
      <c r="K3027" s="669">
        <v>0</v>
      </c>
      <c r="L3027" s="855">
        <v>38427136</v>
      </c>
      <c r="M3027" s="856">
        <f t="shared" si="143"/>
        <v>-38427136</v>
      </c>
      <c r="N3027" s="669" t="s">
        <v>178</v>
      </c>
      <c r="P3027" s="669" t="s">
        <v>3835</v>
      </c>
      <c r="R3027" s="669" t="s">
        <v>4031</v>
      </c>
      <c r="S3027" s="669" t="s">
        <v>4650</v>
      </c>
      <c r="T3027" t="s">
        <v>1462</v>
      </c>
    </row>
    <row r="3028" spans="1:20" hidden="1">
      <c r="A3028">
        <v>3027</v>
      </c>
      <c r="D3028">
        <v>701000001</v>
      </c>
      <c r="E3028" s="139">
        <v>45166</v>
      </c>
      <c r="F3028">
        <f t="shared" si="141"/>
        <v>8</v>
      </c>
      <c r="G3028" s="139">
        <v>45166</v>
      </c>
      <c r="H3028">
        <f t="shared" si="142"/>
        <v>16</v>
      </c>
      <c r="I3028" s="139" t="s">
        <v>4030</v>
      </c>
      <c r="J3028" t="e">
        <f>VLOOKUP(I3028,'C701- Recalculate'!$D$27:$D$751,1,0)</f>
        <v>#N/A</v>
      </c>
      <c r="K3028">
        <v>1595.48</v>
      </c>
      <c r="L3028" s="244">
        <v>0</v>
      </c>
      <c r="M3028" s="138">
        <f t="shared" si="143"/>
        <v>1595.48</v>
      </c>
      <c r="N3028" t="s">
        <v>315</v>
      </c>
      <c r="P3028" t="s">
        <v>3835</v>
      </c>
      <c r="R3028" t="s">
        <v>4031</v>
      </c>
      <c r="T3028" t="s">
        <v>1462</v>
      </c>
    </row>
    <row r="3029" spans="1:20" hidden="1">
      <c r="A3029">
        <v>3028</v>
      </c>
      <c r="D3029">
        <v>701000001</v>
      </c>
      <c r="E3029" s="139">
        <v>45166</v>
      </c>
      <c r="F3029">
        <f t="shared" si="141"/>
        <v>8</v>
      </c>
      <c r="G3029" s="139">
        <v>45166</v>
      </c>
      <c r="H3029">
        <f t="shared" si="142"/>
        <v>16</v>
      </c>
      <c r="I3029" s="139" t="s">
        <v>4030</v>
      </c>
      <c r="J3029" t="e">
        <f>VLOOKUP(I3029,'C701- Recalculate'!$D$27:$D$751,1,0)</f>
        <v>#N/A</v>
      </c>
      <c r="K3029">
        <v>0</v>
      </c>
      <c r="L3029" s="244">
        <v>1595.48</v>
      </c>
      <c r="M3029" s="138">
        <f t="shared" si="143"/>
        <v>-1595.48</v>
      </c>
      <c r="N3029" t="s">
        <v>315</v>
      </c>
      <c r="P3029" t="s">
        <v>3835</v>
      </c>
      <c r="R3029" t="s">
        <v>4031</v>
      </c>
      <c r="T3029" t="s">
        <v>1462</v>
      </c>
    </row>
    <row r="3030" spans="1:20" hidden="1">
      <c r="A3030">
        <v>3029</v>
      </c>
      <c r="D3030">
        <v>701000002</v>
      </c>
      <c r="E3030" s="139">
        <v>45166</v>
      </c>
      <c r="F3030">
        <f t="shared" si="141"/>
        <v>8</v>
      </c>
      <c r="G3030" s="139">
        <v>45166</v>
      </c>
      <c r="H3030">
        <f t="shared" si="142"/>
        <v>16</v>
      </c>
      <c r="I3030" t="s">
        <v>2611</v>
      </c>
      <c r="J3030" t="str">
        <f>VLOOKUP(I3030,'C701- Recalculate'!$D$27:$D$751,1,0)</f>
        <v>069MPI1232280001</v>
      </c>
      <c r="K3030">
        <v>0</v>
      </c>
      <c r="L3030" s="244">
        <v>28082192</v>
      </c>
      <c r="M3030" s="138">
        <f t="shared" si="143"/>
        <v>-28082192</v>
      </c>
      <c r="N3030" t="s">
        <v>178</v>
      </c>
      <c r="P3030" t="s">
        <v>3839</v>
      </c>
      <c r="R3030" t="s">
        <v>3808</v>
      </c>
    </row>
    <row r="3031" spans="1:20" hidden="1">
      <c r="A3031">
        <v>3030</v>
      </c>
      <c r="D3031">
        <v>701000002</v>
      </c>
      <c r="E3031" s="139">
        <v>45166</v>
      </c>
      <c r="F3031">
        <f t="shared" si="141"/>
        <v>8</v>
      </c>
      <c r="G3031" s="139">
        <v>45166</v>
      </c>
      <c r="H3031">
        <f t="shared" si="142"/>
        <v>16</v>
      </c>
      <c r="I3031" t="s">
        <v>2611</v>
      </c>
      <c r="J3031" t="str">
        <f>VLOOKUP(I3031,'C701- Recalculate'!$D$27:$D$751,1,0)</f>
        <v>069MPI1232280001</v>
      </c>
      <c r="K3031">
        <v>0</v>
      </c>
      <c r="L3031" s="244">
        <v>56164383</v>
      </c>
      <c r="M3031" s="138">
        <f t="shared" si="143"/>
        <v>-56164383</v>
      </c>
      <c r="N3031" t="s">
        <v>178</v>
      </c>
      <c r="P3031" t="s">
        <v>3839</v>
      </c>
      <c r="R3031" t="s">
        <v>3808</v>
      </c>
    </row>
    <row r="3032" spans="1:20" hidden="1">
      <c r="A3032">
        <v>3031</v>
      </c>
      <c r="D3032">
        <v>701000002</v>
      </c>
      <c r="E3032" s="139">
        <v>45166</v>
      </c>
      <c r="F3032">
        <f t="shared" si="141"/>
        <v>8</v>
      </c>
      <c r="G3032" s="139">
        <v>45166</v>
      </c>
      <c r="H3032">
        <f t="shared" si="142"/>
        <v>16</v>
      </c>
      <c r="I3032" t="s">
        <v>2621</v>
      </c>
      <c r="J3032" t="str">
        <f>VLOOKUP(I3032,'C701- Recalculate'!$D$27:$D$751,1,0)</f>
        <v>069MPI1232280002</v>
      </c>
      <c r="K3032">
        <v>0</v>
      </c>
      <c r="L3032" s="244">
        <v>28082192</v>
      </c>
      <c r="M3032" s="138">
        <f t="shared" si="143"/>
        <v>-28082192</v>
      </c>
      <c r="N3032" t="s">
        <v>178</v>
      </c>
      <c r="P3032" t="s">
        <v>3839</v>
      </c>
      <c r="R3032" t="s">
        <v>3808</v>
      </c>
    </row>
    <row r="3033" spans="1:20" hidden="1">
      <c r="A3033">
        <v>3032</v>
      </c>
      <c r="D3033">
        <v>701000002</v>
      </c>
      <c r="E3033" s="139">
        <v>45166</v>
      </c>
      <c r="F3033">
        <f t="shared" si="141"/>
        <v>8</v>
      </c>
      <c r="G3033" s="139">
        <v>45166</v>
      </c>
      <c r="H3033">
        <f t="shared" si="142"/>
        <v>16</v>
      </c>
      <c r="I3033" t="s">
        <v>2621</v>
      </c>
      <c r="J3033" t="str">
        <f>VLOOKUP(I3033,'C701- Recalculate'!$D$27:$D$751,1,0)</f>
        <v>069MPI1232280002</v>
      </c>
      <c r="K3033">
        <v>0</v>
      </c>
      <c r="L3033" s="244">
        <v>56164383</v>
      </c>
      <c r="M3033" s="138">
        <f t="shared" si="143"/>
        <v>-56164383</v>
      </c>
      <c r="N3033" t="s">
        <v>178</v>
      </c>
      <c r="P3033" t="s">
        <v>3839</v>
      </c>
      <c r="R3033" t="s">
        <v>3808</v>
      </c>
    </row>
    <row r="3034" spans="1:20" hidden="1">
      <c r="A3034">
        <v>3033</v>
      </c>
      <c r="D3034">
        <v>701000002</v>
      </c>
      <c r="E3034" s="139">
        <v>45166</v>
      </c>
      <c r="F3034">
        <f t="shared" si="141"/>
        <v>8</v>
      </c>
      <c r="G3034" s="139">
        <v>45166</v>
      </c>
      <c r="H3034">
        <f t="shared" si="142"/>
        <v>16</v>
      </c>
      <c r="I3034" t="s">
        <v>2641</v>
      </c>
      <c r="J3034" t="str">
        <f>VLOOKUP(I3034,'C701- Recalculate'!$D$27:$D$751,1,0)</f>
        <v>069MPI1232290004</v>
      </c>
      <c r="K3034">
        <v>0</v>
      </c>
      <c r="L3034" s="244">
        <v>57534246</v>
      </c>
      <c r="M3034" s="138">
        <f t="shared" si="143"/>
        <v>-57534246</v>
      </c>
      <c r="N3034" t="s">
        <v>178</v>
      </c>
      <c r="P3034" t="s">
        <v>3839</v>
      </c>
      <c r="R3034" t="s">
        <v>3808</v>
      </c>
    </row>
    <row r="3035" spans="1:20" hidden="1">
      <c r="A3035">
        <v>3034</v>
      </c>
      <c r="D3035">
        <v>701000002</v>
      </c>
      <c r="E3035" s="139">
        <v>45166</v>
      </c>
      <c r="F3035">
        <f t="shared" si="141"/>
        <v>8</v>
      </c>
      <c r="G3035" s="139">
        <v>45166</v>
      </c>
      <c r="H3035">
        <f t="shared" si="142"/>
        <v>16</v>
      </c>
      <c r="I3035" t="s">
        <v>2641</v>
      </c>
      <c r="J3035" t="str">
        <f>VLOOKUP(I3035,'C701- Recalculate'!$D$27:$D$751,1,0)</f>
        <v>069MPI1232290004</v>
      </c>
      <c r="K3035">
        <v>0</v>
      </c>
      <c r="L3035" s="244">
        <v>28767123</v>
      </c>
      <c r="M3035" s="138">
        <f t="shared" si="143"/>
        <v>-28767123</v>
      </c>
      <c r="N3035" t="s">
        <v>178</v>
      </c>
      <c r="P3035" t="s">
        <v>3839</v>
      </c>
      <c r="R3035" t="s">
        <v>3808</v>
      </c>
    </row>
    <row r="3036" spans="1:20" hidden="1">
      <c r="A3036">
        <v>3035</v>
      </c>
      <c r="D3036">
        <v>701000002</v>
      </c>
      <c r="E3036" s="139">
        <v>45166</v>
      </c>
      <c r="F3036">
        <f t="shared" si="141"/>
        <v>8</v>
      </c>
      <c r="G3036" s="139">
        <v>45166</v>
      </c>
      <c r="H3036">
        <f t="shared" si="142"/>
        <v>16</v>
      </c>
      <c r="I3036" t="s">
        <v>2634</v>
      </c>
      <c r="J3036" t="str">
        <f>VLOOKUP(I3036,'C701- Recalculate'!$D$27:$D$751,1,0)</f>
        <v>069MPI1232290005</v>
      </c>
      <c r="K3036">
        <v>0</v>
      </c>
      <c r="L3036" s="244">
        <v>54794521</v>
      </c>
      <c r="M3036" s="138">
        <f t="shared" si="143"/>
        <v>-54794521</v>
      </c>
      <c r="N3036" t="s">
        <v>178</v>
      </c>
      <c r="P3036" t="s">
        <v>3839</v>
      </c>
      <c r="R3036" t="s">
        <v>3808</v>
      </c>
    </row>
    <row r="3037" spans="1:20" hidden="1">
      <c r="A3037">
        <v>3036</v>
      </c>
      <c r="D3037">
        <v>701000002</v>
      </c>
      <c r="E3037" s="139">
        <v>45166</v>
      </c>
      <c r="F3037">
        <f t="shared" si="141"/>
        <v>8</v>
      </c>
      <c r="G3037" s="139">
        <v>45166</v>
      </c>
      <c r="H3037">
        <f t="shared" si="142"/>
        <v>16</v>
      </c>
      <c r="I3037" t="s">
        <v>2634</v>
      </c>
      <c r="J3037" t="str">
        <f>VLOOKUP(I3037,'C701- Recalculate'!$D$27:$D$751,1,0)</f>
        <v>069MPI1232290005</v>
      </c>
      <c r="K3037">
        <v>0</v>
      </c>
      <c r="L3037" s="244">
        <v>27397260</v>
      </c>
      <c r="M3037" s="138">
        <f t="shared" si="143"/>
        <v>-27397260</v>
      </c>
      <c r="N3037" t="s">
        <v>178</v>
      </c>
      <c r="P3037" t="s">
        <v>3839</v>
      </c>
      <c r="R3037" t="s">
        <v>3808</v>
      </c>
    </row>
    <row r="3038" spans="1:20" hidden="1">
      <c r="A3038">
        <v>3037</v>
      </c>
      <c r="D3038">
        <v>701000002</v>
      </c>
      <c r="E3038" s="139">
        <v>45166</v>
      </c>
      <c r="F3038">
        <f t="shared" si="141"/>
        <v>8</v>
      </c>
      <c r="G3038" s="139">
        <v>45166</v>
      </c>
      <c r="H3038">
        <f t="shared" si="142"/>
        <v>16</v>
      </c>
      <c r="I3038" t="s">
        <v>2656</v>
      </c>
      <c r="J3038" t="str">
        <f>VLOOKUP(I3038,'C701- Recalculate'!$D$27:$D$751,1,0)</f>
        <v>069MPI1232340004</v>
      </c>
      <c r="K3038">
        <v>0</v>
      </c>
      <c r="L3038" s="244">
        <v>22465753</v>
      </c>
      <c r="M3038" s="138">
        <f t="shared" si="143"/>
        <v>-22465753</v>
      </c>
      <c r="N3038" t="s">
        <v>178</v>
      </c>
      <c r="P3038" t="s">
        <v>3839</v>
      </c>
      <c r="R3038" t="s">
        <v>3808</v>
      </c>
    </row>
    <row r="3039" spans="1:20" hidden="1">
      <c r="A3039">
        <v>3038</v>
      </c>
      <c r="D3039">
        <v>701000002</v>
      </c>
      <c r="E3039" s="139">
        <v>45166</v>
      </c>
      <c r="F3039">
        <f t="shared" si="141"/>
        <v>8</v>
      </c>
      <c r="G3039" s="139">
        <v>45166</v>
      </c>
      <c r="H3039">
        <f t="shared" si="142"/>
        <v>16</v>
      </c>
      <c r="I3039" t="s">
        <v>2656</v>
      </c>
      <c r="J3039" t="str">
        <f>VLOOKUP(I3039,'C701- Recalculate'!$D$27:$D$751,1,0)</f>
        <v>069MPI1232340004</v>
      </c>
      <c r="K3039">
        <v>0</v>
      </c>
      <c r="L3039" s="244">
        <v>44931507</v>
      </c>
      <c r="M3039" s="138">
        <f t="shared" si="143"/>
        <v>-44931507</v>
      </c>
      <c r="N3039" t="s">
        <v>178</v>
      </c>
      <c r="P3039" t="s">
        <v>3839</v>
      </c>
      <c r="R3039" t="s">
        <v>3808</v>
      </c>
    </row>
    <row r="3040" spans="1:20" hidden="1">
      <c r="A3040">
        <v>3039</v>
      </c>
      <c r="D3040">
        <v>701000002</v>
      </c>
      <c r="E3040" s="139">
        <v>45166</v>
      </c>
      <c r="F3040">
        <f t="shared" si="141"/>
        <v>8</v>
      </c>
      <c r="G3040" s="139">
        <v>45166</v>
      </c>
      <c r="H3040">
        <f t="shared" si="142"/>
        <v>16</v>
      </c>
      <c r="I3040" t="s">
        <v>2652</v>
      </c>
      <c r="J3040" t="str">
        <f>VLOOKUP(I3040,'C701- Recalculate'!$D$27:$D$751,1,0)</f>
        <v>069MPI1232340005</v>
      </c>
      <c r="K3040">
        <v>0</v>
      </c>
      <c r="L3040" s="244">
        <v>22465753</v>
      </c>
      <c r="M3040" s="138">
        <f t="shared" si="143"/>
        <v>-22465753</v>
      </c>
      <c r="N3040" t="s">
        <v>178</v>
      </c>
      <c r="P3040" t="s">
        <v>3839</v>
      </c>
      <c r="R3040" t="s">
        <v>3808</v>
      </c>
    </row>
    <row r="3041" spans="1:20" hidden="1">
      <c r="A3041">
        <v>3040</v>
      </c>
      <c r="D3041">
        <v>701000002</v>
      </c>
      <c r="E3041" s="139">
        <v>45166</v>
      </c>
      <c r="F3041">
        <f t="shared" si="141"/>
        <v>8</v>
      </c>
      <c r="G3041" s="139">
        <v>45166</v>
      </c>
      <c r="H3041">
        <f t="shared" si="142"/>
        <v>16</v>
      </c>
      <c r="I3041" t="s">
        <v>2652</v>
      </c>
      <c r="J3041" t="str">
        <f>VLOOKUP(I3041,'C701- Recalculate'!$D$27:$D$751,1,0)</f>
        <v>069MPI1232340005</v>
      </c>
      <c r="K3041">
        <v>0</v>
      </c>
      <c r="L3041" s="244">
        <v>44931507</v>
      </c>
      <c r="M3041" s="138">
        <f t="shared" si="143"/>
        <v>-44931507</v>
      </c>
      <c r="N3041" t="s">
        <v>178</v>
      </c>
      <c r="P3041" t="s">
        <v>3839</v>
      </c>
      <c r="R3041" t="s">
        <v>3808</v>
      </c>
    </row>
    <row r="3042" spans="1:20" hidden="1">
      <c r="A3042">
        <v>3041</v>
      </c>
      <c r="D3042">
        <v>701000002</v>
      </c>
      <c r="E3042" s="139">
        <v>45166</v>
      </c>
      <c r="F3042">
        <f t="shared" si="141"/>
        <v>8</v>
      </c>
      <c r="G3042" s="139">
        <v>45166</v>
      </c>
      <c r="H3042">
        <f t="shared" si="142"/>
        <v>16</v>
      </c>
      <c r="I3042" t="s">
        <v>2675</v>
      </c>
      <c r="J3042" t="str">
        <f>VLOOKUP(I3042,'C701- Recalculate'!$D$27:$D$751,1,0)</f>
        <v>069MPI1232360003</v>
      </c>
      <c r="K3042">
        <v>0</v>
      </c>
      <c r="L3042" s="244">
        <v>1917808</v>
      </c>
      <c r="M3042" s="138">
        <f t="shared" si="143"/>
        <v>-1917808</v>
      </c>
      <c r="N3042" t="s">
        <v>178</v>
      </c>
      <c r="P3042" t="s">
        <v>3839</v>
      </c>
      <c r="R3042" t="s">
        <v>3808</v>
      </c>
    </row>
    <row r="3043" spans="1:20" hidden="1">
      <c r="A3043">
        <v>3042</v>
      </c>
      <c r="D3043">
        <v>701000002</v>
      </c>
      <c r="E3043" s="139">
        <v>45166</v>
      </c>
      <c r="F3043">
        <f t="shared" si="141"/>
        <v>8</v>
      </c>
      <c r="G3043" s="139">
        <v>45166</v>
      </c>
      <c r="H3043">
        <f t="shared" si="142"/>
        <v>16</v>
      </c>
      <c r="I3043" t="s">
        <v>2675</v>
      </c>
      <c r="J3043" t="str">
        <f>VLOOKUP(I3043,'C701- Recalculate'!$D$27:$D$751,1,0)</f>
        <v>069MPI1232360003</v>
      </c>
      <c r="K3043">
        <v>0</v>
      </c>
      <c r="L3043" s="244">
        <v>958905</v>
      </c>
      <c r="M3043" s="138">
        <f t="shared" si="143"/>
        <v>-958905</v>
      </c>
      <c r="N3043" t="s">
        <v>178</v>
      </c>
      <c r="P3043" t="s">
        <v>3839</v>
      </c>
      <c r="R3043" t="s">
        <v>3808</v>
      </c>
    </row>
    <row r="3044" spans="1:20" hidden="1">
      <c r="A3044">
        <v>3043</v>
      </c>
      <c r="D3044">
        <v>701000002</v>
      </c>
      <c r="E3044" s="139">
        <v>45166</v>
      </c>
      <c r="F3044">
        <f t="shared" si="141"/>
        <v>8</v>
      </c>
      <c r="G3044" s="139">
        <v>45166</v>
      </c>
      <c r="H3044">
        <f t="shared" si="142"/>
        <v>16</v>
      </c>
      <c r="I3044" t="s">
        <v>2693</v>
      </c>
      <c r="J3044" t="str">
        <f>VLOOKUP(I3044,'C701- Recalculate'!$D$27:$D$751,1,0)</f>
        <v>069MPI1232370001</v>
      </c>
      <c r="K3044">
        <v>0</v>
      </c>
      <c r="L3044" s="244">
        <v>2465753</v>
      </c>
      <c r="M3044" s="138">
        <f t="shared" si="143"/>
        <v>-2465753</v>
      </c>
      <c r="N3044" t="s">
        <v>178</v>
      </c>
      <c r="P3044" t="s">
        <v>3839</v>
      </c>
      <c r="R3044" t="s">
        <v>3808</v>
      </c>
    </row>
    <row r="3045" spans="1:20" hidden="1">
      <c r="A3045">
        <v>3044</v>
      </c>
      <c r="D3045">
        <v>701000002</v>
      </c>
      <c r="E3045" s="139">
        <v>45166</v>
      </c>
      <c r="F3045">
        <f t="shared" si="141"/>
        <v>8</v>
      </c>
      <c r="G3045" s="139">
        <v>45166</v>
      </c>
      <c r="H3045">
        <f t="shared" si="142"/>
        <v>16</v>
      </c>
      <c r="I3045" t="s">
        <v>2689</v>
      </c>
      <c r="J3045" t="str">
        <f>VLOOKUP(I3045,'C701- Recalculate'!$D$27:$D$751,1,0)</f>
        <v>069MPI1232370002</v>
      </c>
      <c r="K3045">
        <v>0</v>
      </c>
      <c r="L3045" s="244">
        <v>2465753</v>
      </c>
      <c r="M3045" s="138">
        <f t="shared" si="143"/>
        <v>-2465753</v>
      </c>
      <c r="N3045" t="s">
        <v>178</v>
      </c>
      <c r="P3045" t="s">
        <v>3839</v>
      </c>
      <c r="R3045" t="s">
        <v>3808</v>
      </c>
    </row>
    <row r="3046" spans="1:20" hidden="1">
      <c r="A3046">
        <v>3045</v>
      </c>
      <c r="D3046">
        <v>701000002</v>
      </c>
      <c r="E3046" s="139">
        <v>45166</v>
      </c>
      <c r="F3046">
        <f t="shared" si="141"/>
        <v>8</v>
      </c>
      <c r="G3046" s="139">
        <v>45166</v>
      </c>
      <c r="H3046">
        <f t="shared" si="142"/>
        <v>16</v>
      </c>
      <c r="I3046" t="s">
        <v>2686</v>
      </c>
      <c r="J3046" t="str">
        <f>VLOOKUP(I3046,'C701- Recalculate'!$D$27:$D$751,1,0)</f>
        <v>069MPI1232370003</v>
      </c>
      <c r="K3046">
        <v>0</v>
      </c>
      <c r="L3046" s="244">
        <v>1917808</v>
      </c>
      <c r="M3046" s="138">
        <f t="shared" si="143"/>
        <v>-1917808</v>
      </c>
      <c r="N3046" t="s">
        <v>178</v>
      </c>
      <c r="P3046" t="s">
        <v>3839</v>
      </c>
      <c r="R3046" t="s">
        <v>3808</v>
      </c>
    </row>
    <row r="3047" spans="1:20" hidden="1">
      <c r="A3047">
        <v>3046</v>
      </c>
      <c r="D3047">
        <v>701000002</v>
      </c>
      <c r="E3047" s="139">
        <v>45166</v>
      </c>
      <c r="F3047">
        <f t="shared" si="141"/>
        <v>8</v>
      </c>
      <c r="G3047" s="139">
        <v>45166</v>
      </c>
      <c r="H3047">
        <f t="shared" si="142"/>
        <v>16</v>
      </c>
      <c r="I3047" t="s">
        <v>2686</v>
      </c>
      <c r="J3047" t="str">
        <f>VLOOKUP(I3047,'C701- Recalculate'!$D$27:$D$751,1,0)</f>
        <v>069MPI1232370003</v>
      </c>
      <c r="K3047">
        <v>0</v>
      </c>
      <c r="L3047" s="244">
        <v>3835617</v>
      </c>
      <c r="M3047" s="138">
        <f t="shared" si="143"/>
        <v>-3835617</v>
      </c>
      <c r="N3047" t="s">
        <v>178</v>
      </c>
      <c r="P3047" t="s">
        <v>3839</v>
      </c>
      <c r="R3047" t="s">
        <v>3808</v>
      </c>
    </row>
    <row r="3048" spans="1:20" hidden="1">
      <c r="A3048">
        <v>3047</v>
      </c>
      <c r="D3048">
        <v>701000002</v>
      </c>
      <c r="E3048" s="139">
        <v>45166</v>
      </c>
      <c r="F3048">
        <f t="shared" si="141"/>
        <v>8</v>
      </c>
      <c r="G3048" s="139">
        <v>45166</v>
      </c>
      <c r="H3048">
        <f t="shared" si="142"/>
        <v>16</v>
      </c>
      <c r="I3048" t="s">
        <v>2696</v>
      </c>
      <c r="J3048" t="str">
        <f>VLOOKUP(I3048,'C701- Recalculate'!$D$27:$D$751,1,0)</f>
        <v>069MPI1232400001</v>
      </c>
      <c r="K3048">
        <v>0</v>
      </c>
      <c r="L3048" s="244">
        <v>1232877</v>
      </c>
      <c r="M3048" s="138">
        <f t="shared" si="143"/>
        <v>-1232877</v>
      </c>
      <c r="N3048" t="s">
        <v>178</v>
      </c>
      <c r="P3048" t="s">
        <v>3839</v>
      </c>
      <c r="R3048" t="s">
        <v>3808</v>
      </c>
    </row>
    <row r="3049" spans="1:20" hidden="1">
      <c r="A3049">
        <v>3048</v>
      </c>
      <c r="D3049">
        <v>701000002</v>
      </c>
      <c r="E3049" s="139">
        <v>45166</v>
      </c>
      <c r="F3049">
        <f t="shared" si="141"/>
        <v>8</v>
      </c>
      <c r="G3049" s="139">
        <v>45166</v>
      </c>
      <c r="H3049">
        <f t="shared" si="142"/>
        <v>16</v>
      </c>
      <c r="I3049" t="s">
        <v>2709</v>
      </c>
      <c r="J3049" t="str">
        <f>VLOOKUP(I3049,'C701- Recalculate'!$D$27:$D$751,1,0)</f>
        <v>069MPI1232400002</v>
      </c>
      <c r="K3049">
        <v>0</v>
      </c>
      <c r="L3049" s="244">
        <v>1232877</v>
      </c>
      <c r="M3049" s="138">
        <f t="shared" si="143"/>
        <v>-1232877</v>
      </c>
      <c r="N3049" t="s">
        <v>178</v>
      </c>
      <c r="P3049" t="s">
        <v>3839</v>
      </c>
      <c r="R3049" t="s">
        <v>3808</v>
      </c>
    </row>
    <row r="3050" spans="1:20" hidden="1">
      <c r="A3050">
        <v>3049</v>
      </c>
      <c r="D3050">
        <v>701000002</v>
      </c>
      <c r="E3050" s="139">
        <v>45166</v>
      </c>
      <c r="F3050">
        <f t="shared" si="141"/>
        <v>8</v>
      </c>
      <c r="G3050" s="139">
        <v>45166</v>
      </c>
      <c r="H3050">
        <f t="shared" si="142"/>
        <v>16</v>
      </c>
      <c r="I3050" t="s">
        <v>2706</v>
      </c>
      <c r="J3050" t="str">
        <f>VLOOKUP(I3050,'C701- Recalculate'!$D$27:$D$751,1,0)</f>
        <v>069MPI1232400003</v>
      </c>
      <c r="K3050">
        <v>0</v>
      </c>
      <c r="L3050" s="244">
        <v>24315068</v>
      </c>
      <c r="M3050" s="138">
        <f t="shared" si="143"/>
        <v>-24315068</v>
      </c>
      <c r="N3050" t="s">
        <v>178</v>
      </c>
      <c r="P3050" t="s">
        <v>3839</v>
      </c>
      <c r="R3050" t="s">
        <v>3808</v>
      </c>
    </row>
    <row r="3051" spans="1:20" hidden="1">
      <c r="A3051">
        <v>3050</v>
      </c>
      <c r="D3051">
        <v>701000002</v>
      </c>
      <c r="E3051" s="139">
        <v>45166</v>
      </c>
      <c r="F3051">
        <f t="shared" si="141"/>
        <v>8</v>
      </c>
      <c r="G3051" s="139">
        <v>45166</v>
      </c>
      <c r="H3051">
        <f t="shared" si="142"/>
        <v>16</v>
      </c>
      <c r="I3051" t="s">
        <v>2700</v>
      </c>
      <c r="J3051" t="str">
        <f>VLOOKUP(I3051,'C701- Recalculate'!$D$27:$D$751,1,0)</f>
        <v>069MPI1232400004</v>
      </c>
      <c r="K3051">
        <v>0</v>
      </c>
      <c r="L3051" s="244">
        <v>24315068</v>
      </c>
      <c r="M3051" s="138">
        <f t="shared" si="143"/>
        <v>-24315068</v>
      </c>
      <c r="N3051" t="s">
        <v>178</v>
      </c>
      <c r="P3051" t="s">
        <v>3839</v>
      </c>
      <c r="R3051" t="s">
        <v>3808</v>
      </c>
    </row>
    <row r="3052" spans="1:20" hidden="1">
      <c r="A3052">
        <v>3051</v>
      </c>
      <c r="D3052">
        <v>701000002</v>
      </c>
      <c r="E3052" s="139">
        <v>45166</v>
      </c>
      <c r="F3052">
        <f t="shared" si="141"/>
        <v>8</v>
      </c>
      <c r="G3052" s="139">
        <v>45166</v>
      </c>
      <c r="H3052">
        <f t="shared" si="142"/>
        <v>16</v>
      </c>
      <c r="I3052" t="s">
        <v>2703</v>
      </c>
      <c r="J3052" t="str">
        <f>VLOOKUP(I3052,'C701- Recalculate'!$D$27:$D$751,1,0)</f>
        <v>069MPI1232400005</v>
      </c>
      <c r="K3052">
        <v>0</v>
      </c>
      <c r="L3052" s="244">
        <v>821918</v>
      </c>
      <c r="M3052" s="138">
        <f t="shared" si="143"/>
        <v>-821918</v>
      </c>
      <c r="N3052" t="s">
        <v>178</v>
      </c>
      <c r="P3052" t="s">
        <v>3839</v>
      </c>
      <c r="R3052" t="s">
        <v>3808</v>
      </c>
    </row>
    <row r="3053" spans="1:20" hidden="1">
      <c r="A3053">
        <v>3052</v>
      </c>
      <c r="D3053">
        <v>701000001</v>
      </c>
      <c r="E3053" s="139">
        <v>45167</v>
      </c>
      <c r="F3053">
        <f t="shared" si="141"/>
        <v>8</v>
      </c>
      <c r="G3053" s="139">
        <v>45167</v>
      </c>
      <c r="H3053">
        <f t="shared" si="142"/>
        <v>16</v>
      </c>
      <c r="I3053" t="s">
        <v>4032</v>
      </c>
      <c r="J3053" t="e">
        <f>VLOOKUP(I3053,'C701- Recalculate'!$D$27:$D$751,1,0)</f>
        <v>#N/A</v>
      </c>
      <c r="K3053">
        <v>0</v>
      </c>
      <c r="L3053" s="244">
        <v>410</v>
      </c>
      <c r="M3053" s="138">
        <f t="shared" si="143"/>
        <v>-410</v>
      </c>
      <c r="N3053" t="s">
        <v>178</v>
      </c>
      <c r="P3053" t="s">
        <v>3832</v>
      </c>
      <c r="R3053" t="s">
        <v>4033</v>
      </c>
      <c r="T3053" t="s">
        <v>1462</v>
      </c>
    </row>
    <row r="3054" spans="1:20" hidden="1">
      <c r="A3054">
        <v>3053</v>
      </c>
      <c r="D3054">
        <v>701000002</v>
      </c>
      <c r="E3054" s="139">
        <v>45167</v>
      </c>
      <c r="F3054">
        <f t="shared" si="141"/>
        <v>8</v>
      </c>
      <c r="G3054" s="139">
        <v>45167</v>
      </c>
      <c r="H3054">
        <f t="shared" si="142"/>
        <v>16</v>
      </c>
      <c r="I3054" t="s">
        <v>2611</v>
      </c>
      <c r="J3054" t="str">
        <f>VLOOKUP(I3054,'C701- Recalculate'!$D$27:$D$751,1,0)</f>
        <v>069MPI1232280001</v>
      </c>
      <c r="K3054">
        <v>0</v>
      </c>
      <c r="L3054" s="244">
        <v>28082192</v>
      </c>
      <c r="M3054" s="138">
        <f t="shared" si="143"/>
        <v>-28082192</v>
      </c>
      <c r="N3054" t="s">
        <v>178</v>
      </c>
      <c r="P3054" t="s">
        <v>3839</v>
      </c>
      <c r="R3054" t="s">
        <v>3808</v>
      </c>
    </row>
    <row r="3055" spans="1:20" hidden="1">
      <c r="A3055">
        <v>3054</v>
      </c>
      <c r="D3055">
        <v>701000002</v>
      </c>
      <c r="E3055" s="139">
        <v>45167</v>
      </c>
      <c r="F3055">
        <f t="shared" si="141"/>
        <v>8</v>
      </c>
      <c r="G3055" s="139">
        <v>45167</v>
      </c>
      <c r="H3055">
        <f t="shared" si="142"/>
        <v>16</v>
      </c>
      <c r="I3055" t="s">
        <v>2621</v>
      </c>
      <c r="J3055" t="str">
        <f>VLOOKUP(I3055,'C701- Recalculate'!$D$27:$D$751,1,0)</f>
        <v>069MPI1232280002</v>
      </c>
      <c r="K3055">
        <v>0</v>
      </c>
      <c r="L3055" s="244">
        <v>28082192</v>
      </c>
      <c r="M3055" s="138">
        <f t="shared" si="143"/>
        <v>-28082192</v>
      </c>
      <c r="N3055" t="s">
        <v>178</v>
      </c>
      <c r="P3055" t="s">
        <v>3839</v>
      </c>
      <c r="R3055" t="s">
        <v>3808</v>
      </c>
    </row>
    <row r="3056" spans="1:20" hidden="1">
      <c r="A3056">
        <v>3055</v>
      </c>
      <c r="D3056">
        <v>701000002</v>
      </c>
      <c r="E3056" s="139">
        <v>45167</v>
      </c>
      <c r="F3056">
        <f t="shared" si="141"/>
        <v>8</v>
      </c>
      <c r="G3056" s="139">
        <v>45167</v>
      </c>
      <c r="H3056">
        <f t="shared" si="142"/>
        <v>16</v>
      </c>
      <c r="I3056" t="s">
        <v>2641</v>
      </c>
      <c r="J3056" t="str">
        <f>VLOOKUP(I3056,'C701- Recalculate'!$D$27:$D$751,1,0)</f>
        <v>069MPI1232290004</v>
      </c>
      <c r="K3056">
        <v>0</v>
      </c>
      <c r="L3056" s="244">
        <v>28767124</v>
      </c>
      <c r="M3056" s="138">
        <f t="shared" si="143"/>
        <v>-28767124</v>
      </c>
      <c r="N3056" t="s">
        <v>178</v>
      </c>
      <c r="P3056" t="s">
        <v>3839</v>
      </c>
      <c r="R3056" t="s">
        <v>3808</v>
      </c>
    </row>
    <row r="3057" spans="1:18" hidden="1">
      <c r="A3057">
        <v>3056</v>
      </c>
      <c r="D3057">
        <v>701000002</v>
      </c>
      <c r="E3057" s="139">
        <v>45167</v>
      </c>
      <c r="F3057">
        <f t="shared" si="141"/>
        <v>8</v>
      </c>
      <c r="G3057" s="139">
        <v>45167</v>
      </c>
      <c r="H3057">
        <f t="shared" si="142"/>
        <v>16</v>
      </c>
      <c r="I3057" t="s">
        <v>2634</v>
      </c>
      <c r="J3057" t="str">
        <f>VLOOKUP(I3057,'C701- Recalculate'!$D$27:$D$751,1,0)</f>
        <v>069MPI1232290005</v>
      </c>
      <c r="K3057">
        <v>0</v>
      </c>
      <c r="L3057" s="244">
        <v>27397261</v>
      </c>
      <c r="M3057" s="138">
        <f t="shared" si="143"/>
        <v>-27397261</v>
      </c>
      <c r="N3057" t="s">
        <v>178</v>
      </c>
      <c r="P3057" t="s">
        <v>3839</v>
      </c>
      <c r="R3057" t="s">
        <v>3808</v>
      </c>
    </row>
    <row r="3058" spans="1:18" hidden="1">
      <c r="A3058">
        <v>3057</v>
      </c>
      <c r="D3058">
        <v>701000002</v>
      </c>
      <c r="E3058" s="139">
        <v>45167</v>
      </c>
      <c r="F3058">
        <f t="shared" si="141"/>
        <v>8</v>
      </c>
      <c r="G3058" s="139">
        <v>45167</v>
      </c>
      <c r="H3058">
        <f t="shared" si="142"/>
        <v>16</v>
      </c>
      <c r="I3058" t="s">
        <v>2656</v>
      </c>
      <c r="J3058" t="str">
        <f>VLOOKUP(I3058,'C701- Recalculate'!$D$27:$D$751,1,0)</f>
        <v>069MPI1232340004</v>
      </c>
      <c r="K3058">
        <v>0</v>
      </c>
      <c r="L3058" s="244">
        <v>22465753</v>
      </c>
      <c r="M3058" s="138">
        <f t="shared" si="143"/>
        <v>-22465753</v>
      </c>
      <c r="N3058" t="s">
        <v>178</v>
      </c>
      <c r="P3058" t="s">
        <v>3839</v>
      </c>
      <c r="R3058" t="s">
        <v>3808</v>
      </c>
    </row>
    <row r="3059" spans="1:18" hidden="1">
      <c r="A3059">
        <v>3058</v>
      </c>
      <c r="D3059">
        <v>701000002</v>
      </c>
      <c r="E3059" s="139">
        <v>45167</v>
      </c>
      <c r="F3059">
        <f t="shared" si="141"/>
        <v>8</v>
      </c>
      <c r="G3059" s="139">
        <v>45167</v>
      </c>
      <c r="H3059">
        <f t="shared" si="142"/>
        <v>16</v>
      </c>
      <c r="I3059" t="s">
        <v>2652</v>
      </c>
      <c r="J3059" t="str">
        <f>VLOOKUP(I3059,'C701- Recalculate'!$D$27:$D$751,1,0)</f>
        <v>069MPI1232340005</v>
      </c>
      <c r="K3059">
        <v>0</v>
      </c>
      <c r="L3059" s="244">
        <v>22465753</v>
      </c>
      <c r="M3059" s="138">
        <f t="shared" si="143"/>
        <v>-22465753</v>
      </c>
      <c r="N3059" t="s">
        <v>178</v>
      </c>
      <c r="P3059" t="s">
        <v>3839</v>
      </c>
      <c r="R3059" t="s">
        <v>3808</v>
      </c>
    </row>
    <row r="3060" spans="1:18" hidden="1">
      <c r="A3060">
        <v>3059</v>
      </c>
      <c r="D3060">
        <v>701000002</v>
      </c>
      <c r="E3060" s="139">
        <v>45167</v>
      </c>
      <c r="F3060">
        <f t="shared" si="141"/>
        <v>8</v>
      </c>
      <c r="G3060" s="139">
        <v>45167</v>
      </c>
      <c r="H3060">
        <f t="shared" si="142"/>
        <v>16</v>
      </c>
      <c r="I3060" t="s">
        <v>2675</v>
      </c>
      <c r="J3060" t="str">
        <f>VLOOKUP(I3060,'C701- Recalculate'!$D$27:$D$751,1,0)</f>
        <v>069MPI1232360003</v>
      </c>
      <c r="K3060">
        <v>0</v>
      </c>
      <c r="L3060" s="244">
        <v>958904</v>
      </c>
      <c r="M3060" s="138">
        <f t="shared" si="143"/>
        <v>-958904</v>
      </c>
      <c r="N3060" t="s">
        <v>178</v>
      </c>
      <c r="P3060" t="s">
        <v>3839</v>
      </c>
      <c r="R3060" t="s">
        <v>3808</v>
      </c>
    </row>
    <row r="3061" spans="1:18" hidden="1">
      <c r="A3061">
        <v>3060</v>
      </c>
      <c r="D3061">
        <v>701000002</v>
      </c>
      <c r="E3061" s="139">
        <v>45167</v>
      </c>
      <c r="F3061">
        <f t="shared" si="141"/>
        <v>8</v>
      </c>
      <c r="G3061" s="139">
        <v>45167</v>
      </c>
      <c r="H3061">
        <f t="shared" si="142"/>
        <v>16</v>
      </c>
      <c r="I3061" t="s">
        <v>2686</v>
      </c>
      <c r="J3061" t="str">
        <f>VLOOKUP(I3061,'C701- Recalculate'!$D$27:$D$751,1,0)</f>
        <v>069MPI1232370003</v>
      </c>
      <c r="K3061">
        <v>0</v>
      </c>
      <c r="L3061" s="244">
        <v>1917808</v>
      </c>
      <c r="M3061" s="138">
        <f t="shared" si="143"/>
        <v>-1917808</v>
      </c>
      <c r="N3061" t="s">
        <v>178</v>
      </c>
      <c r="P3061" t="s">
        <v>3839</v>
      </c>
      <c r="R3061" t="s">
        <v>3808</v>
      </c>
    </row>
    <row r="3062" spans="1:18" hidden="1">
      <c r="A3062">
        <v>3061</v>
      </c>
      <c r="D3062">
        <v>701000002</v>
      </c>
      <c r="E3062" s="139">
        <v>45167</v>
      </c>
      <c r="F3062">
        <f t="shared" si="141"/>
        <v>8</v>
      </c>
      <c r="G3062" s="139">
        <v>45167</v>
      </c>
      <c r="H3062">
        <f t="shared" si="142"/>
        <v>16</v>
      </c>
      <c r="I3062" t="s">
        <v>2706</v>
      </c>
      <c r="J3062" t="str">
        <f>VLOOKUP(I3062,'C701- Recalculate'!$D$27:$D$751,1,0)</f>
        <v>069MPI1232400003</v>
      </c>
      <c r="K3062">
        <v>0</v>
      </c>
      <c r="L3062" s="244">
        <v>24315069</v>
      </c>
      <c r="M3062" s="138">
        <f t="shared" si="143"/>
        <v>-24315069</v>
      </c>
      <c r="N3062" t="s">
        <v>178</v>
      </c>
      <c r="P3062" t="s">
        <v>3839</v>
      </c>
      <c r="R3062" t="s">
        <v>3808</v>
      </c>
    </row>
    <row r="3063" spans="1:18" hidden="1">
      <c r="A3063">
        <v>3062</v>
      </c>
      <c r="D3063">
        <v>701000002</v>
      </c>
      <c r="E3063" s="139">
        <v>45167</v>
      </c>
      <c r="F3063">
        <f t="shared" si="141"/>
        <v>8</v>
      </c>
      <c r="G3063" s="139">
        <v>45167</v>
      </c>
      <c r="H3063">
        <f t="shared" si="142"/>
        <v>16</v>
      </c>
      <c r="I3063" t="s">
        <v>2700</v>
      </c>
      <c r="J3063" t="str">
        <f>VLOOKUP(I3063,'C701- Recalculate'!$D$27:$D$751,1,0)</f>
        <v>069MPI1232400004</v>
      </c>
      <c r="K3063">
        <v>0</v>
      </c>
      <c r="L3063" s="244">
        <v>24315069</v>
      </c>
      <c r="M3063" s="138">
        <f t="shared" si="143"/>
        <v>-24315069</v>
      </c>
      <c r="N3063" t="s">
        <v>178</v>
      </c>
      <c r="P3063" t="s">
        <v>3839</v>
      </c>
      <c r="R3063" t="s">
        <v>3808</v>
      </c>
    </row>
    <row r="3064" spans="1:18" hidden="1">
      <c r="A3064">
        <v>3063</v>
      </c>
      <c r="D3064">
        <v>701000002</v>
      </c>
      <c r="E3064" s="139">
        <v>45167</v>
      </c>
      <c r="F3064">
        <f t="shared" si="141"/>
        <v>8</v>
      </c>
      <c r="G3064" s="139">
        <v>45167</v>
      </c>
      <c r="H3064">
        <f t="shared" si="142"/>
        <v>16</v>
      </c>
      <c r="I3064" t="s">
        <v>2719</v>
      </c>
      <c r="J3064" t="str">
        <f>VLOOKUP(I3064,'C701- Recalculate'!$D$27:$D$751,1,0)</f>
        <v>069MPI1232410001</v>
      </c>
      <c r="K3064">
        <v>0</v>
      </c>
      <c r="L3064" s="244">
        <v>821918</v>
      </c>
      <c r="M3064" s="138">
        <f t="shared" si="143"/>
        <v>-821918</v>
      </c>
      <c r="N3064" t="s">
        <v>178</v>
      </c>
      <c r="P3064" t="s">
        <v>3839</v>
      </c>
      <c r="R3064" t="s">
        <v>3808</v>
      </c>
    </row>
    <row r="3065" spans="1:18" hidden="1">
      <c r="A3065">
        <v>3064</v>
      </c>
      <c r="D3065">
        <v>701000002</v>
      </c>
      <c r="E3065" s="139">
        <v>45167</v>
      </c>
      <c r="F3065">
        <f t="shared" si="141"/>
        <v>8</v>
      </c>
      <c r="G3065" s="139">
        <v>45167</v>
      </c>
      <c r="H3065">
        <f t="shared" si="142"/>
        <v>16</v>
      </c>
      <c r="I3065" t="s">
        <v>2716</v>
      </c>
      <c r="J3065" t="str">
        <f>VLOOKUP(I3065,'C701- Recalculate'!$D$27:$D$751,1,0)</f>
        <v>069MPI1232410002</v>
      </c>
      <c r="K3065">
        <v>0</v>
      </c>
      <c r="L3065" s="244">
        <v>1232877</v>
      </c>
      <c r="M3065" s="138">
        <f t="shared" si="143"/>
        <v>-1232877</v>
      </c>
      <c r="N3065" t="s">
        <v>178</v>
      </c>
      <c r="P3065" t="s">
        <v>3839</v>
      </c>
      <c r="R3065" t="s">
        <v>3808</v>
      </c>
    </row>
    <row r="3066" spans="1:18" hidden="1">
      <c r="A3066">
        <v>3065</v>
      </c>
      <c r="D3066">
        <v>701000002</v>
      </c>
      <c r="E3066" s="139">
        <v>45167</v>
      </c>
      <c r="F3066">
        <f t="shared" si="141"/>
        <v>8</v>
      </c>
      <c r="G3066" s="139">
        <v>45167</v>
      </c>
      <c r="H3066">
        <f t="shared" si="142"/>
        <v>16</v>
      </c>
      <c r="I3066" t="s">
        <v>2712</v>
      </c>
      <c r="J3066" t="str">
        <f>VLOOKUP(I3066,'C701- Recalculate'!$D$27:$D$751,1,0)</f>
        <v>069MPI1232410003</v>
      </c>
      <c r="K3066">
        <v>0</v>
      </c>
      <c r="L3066" s="244">
        <v>1232877</v>
      </c>
      <c r="M3066" s="138">
        <f t="shared" si="143"/>
        <v>-1232877</v>
      </c>
      <c r="N3066" t="s">
        <v>178</v>
      </c>
      <c r="P3066" t="s">
        <v>3839</v>
      </c>
      <c r="R3066" t="s">
        <v>3808</v>
      </c>
    </row>
    <row r="3067" spans="1:18" hidden="1">
      <c r="A3067">
        <v>3066</v>
      </c>
      <c r="D3067">
        <v>701000002</v>
      </c>
      <c r="E3067" s="139">
        <v>45168</v>
      </c>
      <c r="F3067">
        <f t="shared" si="141"/>
        <v>8</v>
      </c>
      <c r="G3067" s="139">
        <v>45168</v>
      </c>
      <c r="H3067">
        <f t="shared" si="142"/>
        <v>16</v>
      </c>
      <c r="I3067" t="s">
        <v>2611</v>
      </c>
      <c r="J3067" t="str">
        <f>VLOOKUP(I3067,'C701- Recalculate'!$D$27:$D$751,1,0)</f>
        <v>069MPI1232280001</v>
      </c>
      <c r="K3067">
        <v>0</v>
      </c>
      <c r="L3067" s="244">
        <v>28082192</v>
      </c>
      <c r="M3067" s="138">
        <f t="shared" si="143"/>
        <v>-28082192</v>
      </c>
      <c r="N3067" t="s">
        <v>178</v>
      </c>
      <c r="P3067" t="s">
        <v>3839</v>
      </c>
      <c r="R3067" t="s">
        <v>3808</v>
      </c>
    </row>
    <row r="3068" spans="1:18" hidden="1">
      <c r="A3068">
        <v>3067</v>
      </c>
      <c r="D3068">
        <v>701000002</v>
      </c>
      <c r="E3068" s="139">
        <v>45168</v>
      </c>
      <c r="F3068">
        <f t="shared" si="141"/>
        <v>8</v>
      </c>
      <c r="G3068" s="139">
        <v>45168</v>
      </c>
      <c r="H3068">
        <f t="shared" si="142"/>
        <v>16</v>
      </c>
      <c r="I3068" t="s">
        <v>2621</v>
      </c>
      <c r="J3068" t="str">
        <f>VLOOKUP(I3068,'C701- Recalculate'!$D$27:$D$751,1,0)</f>
        <v>069MPI1232280002</v>
      </c>
      <c r="K3068">
        <v>0</v>
      </c>
      <c r="L3068" s="244">
        <v>28082192</v>
      </c>
      <c r="M3068" s="138">
        <f t="shared" si="143"/>
        <v>-28082192</v>
      </c>
      <c r="N3068" t="s">
        <v>178</v>
      </c>
      <c r="P3068" t="s">
        <v>3839</v>
      </c>
      <c r="R3068" t="s">
        <v>3808</v>
      </c>
    </row>
    <row r="3069" spans="1:18" hidden="1">
      <c r="A3069">
        <v>3068</v>
      </c>
      <c r="D3069">
        <v>701000002</v>
      </c>
      <c r="E3069" s="139">
        <v>45168</v>
      </c>
      <c r="F3069">
        <f t="shared" si="141"/>
        <v>8</v>
      </c>
      <c r="G3069" s="139">
        <v>45168</v>
      </c>
      <c r="H3069">
        <f t="shared" si="142"/>
        <v>16</v>
      </c>
      <c r="I3069" t="s">
        <v>2641</v>
      </c>
      <c r="J3069" t="str">
        <f>VLOOKUP(I3069,'C701- Recalculate'!$D$27:$D$751,1,0)</f>
        <v>069MPI1232290004</v>
      </c>
      <c r="K3069">
        <v>0</v>
      </c>
      <c r="L3069" s="244">
        <v>28767123</v>
      </c>
      <c r="M3069" s="138">
        <f t="shared" si="143"/>
        <v>-28767123</v>
      </c>
      <c r="N3069" t="s">
        <v>178</v>
      </c>
      <c r="P3069" t="s">
        <v>3839</v>
      </c>
      <c r="R3069" t="s">
        <v>3808</v>
      </c>
    </row>
    <row r="3070" spans="1:18" hidden="1">
      <c r="A3070">
        <v>3069</v>
      </c>
      <c r="D3070">
        <v>701000002</v>
      </c>
      <c r="E3070" s="139">
        <v>45168</v>
      </c>
      <c r="F3070">
        <f t="shared" si="141"/>
        <v>8</v>
      </c>
      <c r="G3070" s="139">
        <v>45168</v>
      </c>
      <c r="H3070">
        <f t="shared" si="142"/>
        <v>16</v>
      </c>
      <c r="I3070" t="s">
        <v>2634</v>
      </c>
      <c r="J3070" t="str">
        <f>VLOOKUP(I3070,'C701- Recalculate'!$D$27:$D$751,1,0)</f>
        <v>069MPI1232290005</v>
      </c>
      <c r="K3070">
        <v>0</v>
      </c>
      <c r="L3070" s="244">
        <v>27397260</v>
      </c>
      <c r="M3070" s="138">
        <f t="shared" si="143"/>
        <v>-27397260</v>
      </c>
      <c r="N3070" t="s">
        <v>178</v>
      </c>
      <c r="P3070" t="s">
        <v>3839</v>
      </c>
      <c r="R3070" t="s">
        <v>3808</v>
      </c>
    </row>
    <row r="3071" spans="1:18" hidden="1">
      <c r="A3071">
        <v>3070</v>
      </c>
      <c r="D3071">
        <v>701000002</v>
      </c>
      <c r="E3071" s="139">
        <v>45168</v>
      </c>
      <c r="F3071">
        <f t="shared" si="141"/>
        <v>8</v>
      </c>
      <c r="G3071" s="139">
        <v>45168</v>
      </c>
      <c r="H3071">
        <f t="shared" si="142"/>
        <v>16</v>
      </c>
      <c r="I3071" t="s">
        <v>2656</v>
      </c>
      <c r="J3071" t="str">
        <f>VLOOKUP(I3071,'C701- Recalculate'!$D$27:$D$751,1,0)</f>
        <v>069MPI1232340004</v>
      </c>
      <c r="K3071">
        <v>0</v>
      </c>
      <c r="L3071" s="244">
        <v>22465754</v>
      </c>
      <c r="M3071" s="138">
        <f t="shared" si="143"/>
        <v>-22465754</v>
      </c>
      <c r="N3071" t="s">
        <v>178</v>
      </c>
      <c r="P3071" t="s">
        <v>3839</v>
      </c>
      <c r="R3071" t="s">
        <v>3808</v>
      </c>
    </row>
    <row r="3072" spans="1:18" hidden="1">
      <c r="A3072">
        <v>3071</v>
      </c>
      <c r="D3072">
        <v>701000002</v>
      </c>
      <c r="E3072" s="139">
        <v>45168</v>
      </c>
      <c r="F3072">
        <f t="shared" si="141"/>
        <v>8</v>
      </c>
      <c r="G3072" s="139">
        <v>45168</v>
      </c>
      <c r="H3072">
        <f t="shared" si="142"/>
        <v>16</v>
      </c>
      <c r="I3072" t="s">
        <v>2652</v>
      </c>
      <c r="J3072" t="str">
        <f>VLOOKUP(I3072,'C701- Recalculate'!$D$27:$D$751,1,0)</f>
        <v>069MPI1232340005</v>
      </c>
      <c r="K3072">
        <v>0</v>
      </c>
      <c r="L3072" s="244">
        <v>22465754</v>
      </c>
      <c r="M3072" s="138">
        <f t="shared" si="143"/>
        <v>-22465754</v>
      </c>
      <c r="N3072" t="s">
        <v>178</v>
      </c>
      <c r="P3072" t="s">
        <v>3839</v>
      </c>
      <c r="R3072" t="s">
        <v>3808</v>
      </c>
    </row>
    <row r="3073" spans="1:18" hidden="1">
      <c r="A3073">
        <v>3072</v>
      </c>
      <c r="D3073">
        <v>701000002</v>
      </c>
      <c r="E3073" s="139">
        <v>45168</v>
      </c>
      <c r="F3073">
        <f t="shared" si="141"/>
        <v>8</v>
      </c>
      <c r="G3073" s="139">
        <v>45168</v>
      </c>
      <c r="H3073">
        <f t="shared" si="142"/>
        <v>16</v>
      </c>
      <c r="I3073" t="s">
        <v>2675</v>
      </c>
      <c r="J3073" t="str">
        <f>VLOOKUP(I3073,'C701- Recalculate'!$D$27:$D$751,1,0)</f>
        <v>069MPI1232360003</v>
      </c>
      <c r="K3073">
        <v>0</v>
      </c>
      <c r="L3073" s="244">
        <v>958904</v>
      </c>
      <c r="M3073" s="138">
        <f t="shared" si="143"/>
        <v>-958904</v>
      </c>
      <c r="N3073" t="s">
        <v>178</v>
      </c>
      <c r="P3073" t="s">
        <v>3839</v>
      </c>
      <c r="R3073" t="s">
        <v>3808</v>
      </c>
    </row>
    <row r="3074" spans="1:18" hidden="1">
      <c r="A3074">
        <v>3073</v>
      </c>
      <c r="D3074">
        <v>701000002</v>
      </c>
      <c r="E3074" s="139">
        <v>45168</v>
      </c>
      <c r="F3074">
        <f t="shared" si="141"/>
        <v>8</v>
      </c>
      <c r="G3074" s="139">
        <v>45168</v>
      </c>
      <c r="H3074">
        <f t="shared" si="142"/>
        <v>16</v>
      </c>
      <c r="I3074" t="s">
        <v>2686</v>
      </c>
      <c r="J3074" t="str">
        <f>VLOOKUP(I3074,'C701- Recalculate'!$D$27:$D$751,1,0)</f>
        <v>069MPI1232370003</v>
      </c>
      <c r="K3074">
        <v>0</v>
      </c>
      <c r="L3074" s="244">
        <v>1917808</v>
      </c>
      <c r="M3074" s="138">
        <f t="shared" si="143"/>
        <v>-1917808</v>
      </c>
      <c r="N3074" t="s">
        <v>178</v>
      </c>
      <c r="P3074" t="s">
        <v>3839</v>
      </c>
      <c r="R3074" t="s">
        <v>3808</v>
      </c>
    </row>
    <row r="3075" spans="1:18" hidden="1">
      <c r="A3075">
        <v>3074</v>
      </c>
      <c r="D3075">
        <v>701000002</v>
      </c>
      <c r="E3075" s="139">
        <v>45168</v>
      </c>
      <c r="F3075">
        <f t="shared" ref="F3075:F3138" si="144">MONTH(E3075)</f>
        <v>8</v>
      </c>
      <c r="G3075" s="139">
        <v>45168</v>
      </c>
      <c r="H3075">
        <f t="shared" ref="H3075:H3138" si="145">LEN(I3075)</f>
        <v>16</v>
      </c>
      <c r="I3075" t="s">
        <v>2706</v>
      </c>
      <c r="J3075" t="str">
        <f>VLOOKUP(I3075,'C701- Recalculate'!$D$27:$D$751,1,0)</f>
        <v>069MPI1232400003</v>
      </c>
      <c r="K3075">
        <v>0</v>
      </c>
      <c r="L3075" s="244">
        <v>24315068</v>
      </c>
      <c r="M3075" s="138">
        <f t="shared" ref="M3075:M3138" si="146">K3075-L3075</f>
        <v>-24315068</v>
      </c>
      <c r="N3075" t="s">
        <v>178</v>
      </c>
      <c r="P3075" t="s">
        <v>3839</v>
      </c>
      <c r="R3075" t="s">
        <v>3808</v>
      </c>
    </row>
    <row r="3076" spans="1:18" hidden="1">
      <c r="A3076">
        <v>3075</v>
      </c>
      <c r="D3076">
        <v>701000002</v>
      </c>
      <c r="E3076" s="139">
        <v>45168</v>
      </c>
      <c r="F3076">
        <f t="shared" si="144"/>
        <v>8</v>
      </c>
      <c r="G3076" s="139">
        <v>45168</v>
      </c>
      <c r="H3076">
        <f t="shared" si="145"/>
        <v>16</v>
      </c>
      <c r="I3076" t="s">
        <v>2700</v>
      </c>
      <c r="J3076" t="str">
        <f>VLOOKUP(I3076,'C701- Recalculate'!$D$27:$D$751,1,0)</f>
        <v>069MPI1232400004</v>
      </c>
      <c r="K3076">
        <v>0</v>
      </c>
      <c r="L3076" s="244">
        <v>24315068</v>
      </c>
      <c r="M3076" s="138">
        <f t="shared" si="146"/>
        <v>-24315068</v>
      </c>
      <c r="N3076" t="s">
        <v>178</v>
      </c>
      <c r="P3076" t="s">
        <v>3839</v>
      </c>
      <c r="R3076" t="s">
        <v>3808</v>
      </c>
    </row>
    <row r="3077" spans="1:18" hidden="1">
      <c r="A3077">
        <v>3076</v>
      </c>
      <c r="D3077">
        <v>701000002</v>
      </c>
      <c r="E3077" s="139">
        <v>45168</v>
      </c>
      <c r="F3077">
        <f t="shared" si="144"/>
        <v>8</v>
      </c>
      <c r="G3077" s="139">
        <v>45168</v>
      </c>
      <c r="H3077">
        <f t="shared" si="145"/>
        <v>16</v>
      </c>
      <c r="I3077" t="s">
        <v>2730</v>
      </c>
      <c r="J3077" t="str">
        <f>VLOOKUP(I3077,'C701- Recalculate'!$D$27:$D$751,1,0)</f>
        <v>069MPI1232420002</v>
      </c>
      <c r="K3077">
        <v>0</v>
      </c>
      <c r="L3077" s="244">
        <v>1232877</v>
      </c>
      <c r="M3077" s="138">
        <f t="shared" si="146"/>
        <v>-1232877</v>
      </c>
      <c r="N3077" t="s">
        <v>178</v>
      </c>
      <c r="P3077" t="s">
        <v>3839</v>
      </c>
      <c r="R3077" t="s">
        <v>3808</v>
      </c>
    </row>
    <row r="3078" spans="1:18" hidden="1">
      <c r="A3078">
        <v>3077</v>
      </c>
      <c r="D3078">
        <v>701000002</v>
      </c>
      <c r="E3078" s="139">
        <v>45168</v>
      </c>
      <c r="F3078">
        <f t="shared" si="144"/>
        <v>8</v>
      </c>
      <c r="G3078" s="139">
        <v>45168</v>
      </c>
      <c r="H3078">
        <f t="shared" si="145"/>
        <v>16</v>
      </c>
      <c r="I3078" t="s">
        <v>2736</v>
      </c>
      <c r="J3078" t="str">
        <f>VLOOKUP(I3078,'C701- Recalculate'!$D$27:$D$751,1,0)</f>
        <v>069MPI1232420003</v>
      </c>
      <c r="K3078">
        <v>0</v>
      </c>
      <c r="L3078" s="244">
        <v>1232877</v>
      </c>
      <c r="M3078" s="138">
        <f t="shared" si="146"/>
        <v>-1232877</v>
      </c>
      <c r="N3078" t="s">
        <v>178</v>
      </c>
      <c r="P3078" t="s">
        <v>3839</v>
      </c>
      <c r="R3078" t="s">
        <v>3808</v>
      </c>
    </row>
    <row r="3079" spans="1:18" hidden="1">
      <c r="A3079">
        <v>3078</v>
      </c>
      <c r="D3079">
        <v>701000002</v>
      </c>
      <c r="E3079" s="139">
        <v>45168</v>
      </c>
      <c r="F3079">
        <f t="shared" si="144"/>
        <v>8</v>
      </c>
      <c r="G3079" s="139">
        <v>45168</v>
      </c>
      <c r="H3079">
        <f t="shared" si="145"/>
        <v>16</v>
      </c>
      <c r="I3079" t="s">
        <v>2725</v>
      </c>
      <c r="J3079" t="str">
        <f>VLOOKUP(I3079,'C701- Recalculate'!$D$27:$D$751,1,0)</f>
        <v>069MPI1232420004</v>
      </c>
      <c r="K3079">
        <v>0</v>
      </c>
      <c r="L3079" s="244">
        <v>1753425</v>
      </c>
      <c r="M3079" s="138">
        <f t="shared" si="146"/>
        <v>-1753425</v>
      </c>
      <c r="N3079" t="s">
        <v>178</v>
      </c>
      <c r="P3079" t="s">
        <v>3839</v>
      </c>
      <c r="R3079" t="s">
        <v>3808</v>
      </c>
    </row>
    <row r="3080" spans="1:18" hidden="1">
      <c r="A3080">
        <v>3079</v>
      </c>
      <c r="D3080">
        <v>701000002</v>
      </c>
      <c r="E3080" s="139">
        <v>45168</v>
      </c>
      <c r="F3080">
        <f t="shared" si="144"/>
        <v>8</v>
      </c>
      <c r="G3080" s="139">
        <v>45168</v>
      </c>
      <c r="H3080">
        <f t="shared" si="145"/>
        <v>16</v>
      </c>
      <c r="I3080" t="s">
        <v>2733</v>
      </c>
      <c r="J3080" t="str">
        <f>VLOOKUP(I3080,'C701- Recalculate'!$D$27:$D$751,1,0)</f>
        <v>069MPI1232420005</v>
      </c>
      <c r="K3080">
        <v>0</v>
      </c>
      <c r="L3080" s="244">
        <v>739726</v>
      </c>
      <c r="M3080" s="138">
        <f t="shared" si="146"/>
        <v>-739726</v>
      </c>
      <c r="N3080" t="s">
        <v>178</v>
      </c>
      <c r="P3080" t="s">
        <v>3839</v>
      </c>
      <c r="R3080" t="s">
        <v>3808</v>
      </c>
    </row>
    <row r="3081" spans="1:18" hidden="1">
      <c r="A3081">
        <v>3080</v>
      </c>
      <c r="D3081">
        <v>701000002</v>
      </c>
      <c r="E3081" s="139">
        <v>45168</v>
      </c>
      <c r="F3081">
        <f t="shared" si="144"/>
        <v>8</v>
      </c>
      <c r="G3081" s="139">
        <v>45168</v>
      </c>
      <c r="H3081">
        <f t="shared" si="145"/>
        <v>16</v>
      </c>
      <c r="I3081" t="s">
        <v>2728</v>
      </c>
      <c r="J3081" t="str">
        <f>VLOOKUP(I3081,'C701- Recalculate'!$D$27:$D$751,1,0)</f>
        <v>069MPI1232420006</v>
      </c>
      <c r="K3081">
        <v>0</v>
      </c>
      <c r="L3081" s="244">
        <v>821918</v>
      </c>
      <c r="M3081" s="138">
        <f t="shared" si="146"/>
        <v>-821918</v>
      </c>
      <c r="N3081" t="s">
        <v>178</v>
      </c>
      <c r="P3081" t="s">
        <v>3839</v>
      </c>
      <c r="R3081" t="s">
        <v>3808</v>
      </c>
    </row>
    <row r="3082" spans="1:18" hidden="1">
      <c r="A3082">
        <v>3081</v>
      </c>
      <c r="D3082">
        <v>701000002</v>
      </c>
      <c r="E3082" s="139">
        <v>45169</v>
      </c>
      <c r="F3082">
        <f t="shared" si="144"/>
        <v>8</v>
      </c>
      <c r="G3082" s="139">
        <v>45169</v>
      </c>
      <c r="H3082">
        <f t="shared" si="145"/>
        <v>16</v>
      </c>
      <c r="I3082" t="s">
        <v>2611</v>
      </c>
      <c r="J3082" t="str">
        <f>VLOOKUP(I3082,'C701- Recalculate'!$D$27:$D$751,1,0)</f>
        <v>069MPI1232280001</v>
      </c>
      <c r="K3082">
        <v>0</v>
      </c>
      <c r="L3082" s="244">
        <v>28082191</v>
      </c>
      <c r="M3082" s="138">
        <f t="shared" si="146"/>
        <v>-28082191</v>
      </c>
      <c r="N3082" t="s">
        <v>178</v>
      </c>
      <c r="P3082" t="s">
        <v>3839</v>
      </c>
      <c r="R3082" t="s">
        <v>3808</v>
      </c>
    </row>
    <row r="3083" spans="1:18" hidden="1">
      <c r="A3083">
        <v>3082</v>
      </c>
      <c r="D3083">
        <v>701000002</v>
      </c>
      <c r="E3083" s="139">
        <v>45169</v>
      </c>
      <c r="F3083">
        <f t="shared" si="144"/>
        <v>8</v>
      </c>
      <c r="G3083" s="139">
        <v>45169</v>
      </c>
      <c r="H3083">
        <f t="shared" si="145"/>
        <v>16</v>
      </c>
      <c r="I3083" t="s">
        <v>2621</v>
      </c>
      <c r="J3083" t="str">
        <f>VLOOKUP(I3083,'C701- Recalculate'!$D$27:$D$751,1,0)</f>
        <v>069MPI1232280002</v>
      </c>
      <c r="K3083">
        <v>0</v>
      </c>
      <c r="L3083" s="244">
        <v>28082191</v>
      </c>
      <c r="M3083" s="138">
        <f t="shared" si="146"/>
        <v>-28082191</v>
      </c>
      <c r="N3083" t="s">
        <v>178</v>
      </c>
      <c r="P3083" t="s">
        <v>3839</v>
      </c>
      <c r="R3083" t="s">
        <v>3808</v>
      </c>
    </row>
    <row r="3084" spans="1:18" hidden="1">
      <c r="A3084">
        <v>3083</v>
      </c>
      <c r="D3084">
        <v>701000002</v>
      </c>
      <c r="E3084" s="139">
        <v>45169</v>
      </c>
      <c r="F3084">
        <f t="shared" si="144"/>
        <v>8</v>
      </c>
      <c r="G3084" s="139">
        <v>45169</v>
      </c>
      <c r="H3084">
        <f t="shared" si="145"/>
        <v>16</v>
      </c>
      <c r="I3084" t="s">
        <v>2641</v>
      </c>
      <c r="J3084" t="str">
        <f>VLOOKUP(I3084,'C701- Recalculate'!$D$27:$D$751,1,0)</f>
        <v>069MPI1232290004</v>
      </c>
      <c r="K3084">
        <v>0</v>
      </c>
      <c r="L3084" s="244">
        <v>28767123</v>
      </c>
      <c r="M3084" s="138">
        <f t="shared" si="146"/>
        <v>-28767123</v>
      </c>
      <c r="N3084" t="s">
        <v>178</v>
      </c>
      <c r="P3084" t="s">
        <v>3839</v>
      </c>
      <c r="R3084" t="s">
        <v>3808</v>
      </c>
    </row>
    <row r="3085" spans="1:18" hidden="1">
      <c r="A3085">
        <v>3084</v>
      </c>
      <c r="D3085">
        <v>701000002</v>
      </c>
      <c r="E3085" s="139">
        <v>45169</v>
      </c>
      <c r="F3085">
        <f t="shared" si="144"/>
        <v>8</v>
      </c>
      <c r="G3085" s="139">
        <v>45169</v>
      </c>
      <c r="H3085">
        <f t="shared" si="145"/>
        <v>16</v>
      </c>
      <c r="I3085" t="s">
        <v>2634</v>
      </c>
      <c r="J3085" t="str">
        <f>VLOOKUP(I3085,'C701- Recalculate'!$D$27:$D$751,1,0)</f>
        <v>069MPI1232290005</v>
      </c>
      <c r="K3085">
        <v>0</v>
      </c>
      <c r="L3085" s="244">
        <v>27397260</v>
      </c>
      <c r="M3085" s="138">
        <f t="shared" si="146"/>
        <v>-27397260</v>
      </c>
      <c r="N3085" t="s">
        <v>178</v>
      </c>
      <c r="P3085" t="s">
        <v>3839</v>
      </c>
      <c r="R3085" t="s">
        <v>3808</v>
      </c>
    </row>
    <row r="3086" spans="1:18" hidden="1">
      <c r="A3086">
        <v>3085</v>
      </c>
      <c r="D3086">
        <v>701000002</v>
      </c>
      <c r="E3086" s="139">
        <v>45169</v>
      </c>
      <c r="F3086">
        <f t="shared" si="144"/>
        <v>8</v>
      </c>
      <c r="G3086" s="139">
        <v>45169</v>
      </c>
      <c r="H3086">
        <f t="shared" si="145"/>
        <v>16</v>
      </c>
      <c r="I3086" t="s">
        <v>2656</v>
      </c>
      <c r="J3086" t="str">
        <f>VLOOKUP(I3086,'C701- Recalculate'!$D$27:$D$751,1,0)</f>
        <v>069MPI1232340004</v>
      </c>
      <c r="K3086">
        <v>0</v>
      </c>
      <c r="L3086" s="244">
        <v>22465753</v>
      </c>
      <c r="M3086" s="138">
        <f t="shared" si="146"/>
        <v>-22465753</v>
      </c>
      <c r="N3086" t="s">
        <v>178</v>
      </c>
      <c r="P3086" t="s">
        <v>3839</v>
      </c>
      <c r="R3086" t="s">
        <v>3808</v>
      </c>
    </row>
    <row r="3087" spans="1:18" hidden="1">
      <c r="A3087">
        <v>3086</v>
      </c>
      <c r="D3087">
        <v>701000002</v>
      </c>
      <c r="E3087" s="139">
        <v>45169</v>
      </c>
      <c r="F3087">
        <f t="shared" si="144"/>
        <v>8</v>
      </c>
      <c r="G3087" s="139">
        <v>45169</v>
      </c>
      <c r="H3087">
        <f t="shared" si="145"/>
        <v>16</v>
      </c>
      <c r="I3087" t="s">
        <v>2652</v>
      </c>
      <c r="J3087" t="str">
        <f>VLOOKUP(I3087,'C701- Recalculate'!$D$27:$D$751,1,0)</f>
        <v>069MPI1232340005</v>
      </c>
      <c r="K3087">
        <v>0</v>
      </c>
      <c r="L3087" s="244">
        <v>22465753</v>
      </c>
      <c r="M3087" s="138">
        <f t="shared" si="146"/>
        <v>-22465753</v>
      </c>
      <c r="N3087" t="s">
        <v>178</v>
      </c>
      <c r="P3087" t="s">
        <v>3839</v>
      </c>
      <c r="R3087" t="s">
        <v>3808</v>
      </c>
    </row>
    <row r="3088" spans="1:18" hidden="1">
      <c r="A3088">
        <v>3087</v>
      </c>
      <c r="D3088">
        <v>701000002</v>
      </c>
      <c r="E3088" s="139">
        <v>45169</v>
      </c>
      <c r="F3088">
        <f t="shared" si="144"/>
        <v>8</v>
      </c>
      <c r="G3088" s="139">
        <v>45169</v>
      </c>
      <c r="H3088">
        <f t="shared" si="145"/>
        <v>16</v>
      </c>
      <c r="I3088" t="s">
        <v>2706</v>
      </c>
      <c r="J3088" t="str">
        <f>VLOOKUP(I3088,'C701- Recalculate'!$D$27:$D$751,1,0)</f>
        <v>069MPI1232400003</v>
      </c>
      <c r="K3088">
        <v>0</v>
      </c>
      <c r="L3088" s="244">
        <v>24315069</v>
      </c>
      <c r="M3088" s="138">
        <f t="shared" si="146"/>
        <v>-24315069</v>
      </c>
      <c r="N3088" t="s">
        <v>178</v>
      </c>
      <c r="P3088" t="s">
        <v>3839</v>
      </c>
      <c r="R3088" t="s">
        <v>3808</v>
      </c>
    </row>
    <row r="3089" spans="1:20" hidden="1">
      <c r="A3089">
        <v>3088</v>
      </c>
      <c r="D3089">
        <v>701000002</v>
      </c>
      <c r="E3089" s="139">
        <v>45169</v>
      </c>
      <c r="F3089">
        <f t="shared" si="144"/>
        <v>8</v>
      </c>
      <c r="G3089" s="139">
        <v>45169</v>
      </c>
      <c r="H3089">
        <f t="shared" si="145"/>
        <v>16</v>
      </c>
      <c r="I3089" t="s">
        <v>2700</v>
      </c>
      <c r="J3089" t="str">
        <f>VLOOKUP(I3089,'C701- Recalculate'!$D$27:$D$751,1,0)</f>
        <v>069MPI1232400004</v>
      </c>
      <c r="K3089">
        <v>0</v>
      </c>
      <c r="L3089" s="244">
        <v>24315069</v>
      </c>
      <c r="M3089" s="138">
        <f t="shared" si="146"/>
        <v>-24315069</v>
      </c>
      <c r="N3089" t="s">
        <v>178</v>
      </c>
      <c r="P3089" t="s">
        <v>3839</v>
      </c>
      <c r="R3089" t="s">
        <v>3808</v>
      </c>
    </row>
    <row r="3090" spans="1:20" hidden="1">
      <c r="A3090">
        <v>3089</v>
      </c>
      <c r="D3090">
        <v>701000002</v>
      </c>
      <c r="E3090" s="139">
        <v>45169</v>
      </c>
      <c r="F3090">
        <f t="shared" si="144"/>
        <v>8</v>
      </c>
      <c r="G3090" s="139">
        <v>45169</v>
      </c>
      <c r="H3090">
        <f t="shared" si="145"/>
        <v>16</v>
      </c>
      <c r="I3090" t="s">
        <v>2745</v>
      </c>
      <c r="J3090" t="str">
        <f>VLOOKUP(I3090,'C701- Recalculate'!$D$27:$D$751,1,0)</f>
        <v>069MPI1232430001</v>
      </c>
      <c r="K3090">
        <v>0</v>
      </c>
      <c r="L3090" s="244">
        <v>410959</v>
      </c>
      <c r="M3090" s="138">
        <f t="shared" si="146"/>
        <v>-410959</v>
      </c>
      <c r="N3090" t="s">
        <v>178</v>
      </c>
      <c r="P3090" t="s">
        <v>3839</v>
      </c>
      <c r="R3090" t="s">
        <v>3808</v>
      </c>
    </row>
    <row r="3091" spans="1:20" hidden="1">
      <c r="A3091">
        <v>3090</v>
      </c>
      <c r="D3091">
        <v>701000002</v>
      </c>
      <c r="E3091" s="139">
        <v>45169</v>
      </c>
      <c r="F3091">
        <f t="shared" si="144"/>
        <v>8</v>
      </c>
      <c r="G3091" s="139">
        <v>45169</v>
      </c>
      <c r="H3091">
        <f t="shared" si="145"/>
        <v>16</v>
      </c>
      <c r="I3091" t="s">
        <v>2748</v>
      </c>
      <c r="J3091" t="str">
        <f>VLOOKUP(I3091,'C701- Recalculate'!$D$27:$D$751,1,0)</f>
        <v>069MPI1232430002</v>
      </c>
      <c r="K3091">
        <v>0</v>
      </c>
      <c r="L3091" s="244">
        <v>2465753</v>
      </c>
      <c r="M3091" s="138">
        <f t="shared" si="146"/>
        <v>-2465753</v>
      </c>
      <c r="N3091" t="s">
        <v>178</v>
      </c>
      <c r="P3091" t="s">
        <v>3839</v>
      </c>
      <c r="R3091" t="s">
        <v>3808</v>
      </c>
    </row>
    <row r="3092" spans="1:20" hidden="1">
      <c r="A3092">
        <v>3091</v>
      </c>
      <c r="D3092">
        <v>701000002</v>
      </c>
      <c r="E3092" s="139">
        <v>45169</v>
      </c>
      <c r="F3092">
        <f t="shared" si="144"/>
        <v>8</v>
      </c>
      <c r="G3092" s="139">
        <v>45169</v>
      </c>
      <c r="H3092">
        <f t="shared" si="145"/>
        <v>16</v>
      </c>
      <c r="I3092" t="s">
        <v>2754</v>
      </c>
      <c r="J3092" t="str">
        <f>VLOOKUP(I3092,'C701- Recalculate'!$D$27:$D$751,1,0)</f>
        <v>069MPI1232430003</v>
      </c>
      <c r="K3092">
        <v>0</v>
      </c>
      <c r="L3092" s="244">
        <v>2465753</v>
      </c>
      <c r="M3092" s="138">
        <f t="shared" si="146"/>
        <v>-2465753</v>
      </c>
      <c r="N3092" t="s">
        <v>178</v>
      </c>
      <c r="P3092" t="s">
        <v>3839</v>
      </c>
      <c r="R3092" t="s">
        <v>3808</v>
      </c>
    </row>
    <row r="3093" spans="1:20" hidden="1">
      <c r="A3093">
        <v>3092</v>
      </c>
      <c r="D3093">
        <v>701000002</v>
      </c>
      <c r="E3093" s="139">
        <v>45169</v>
      </c>
      <c r="F3093">
        <f t="shared" si="144"/>
        <v>8</v>
      </c>
      <c r="G3093" s="139">
        <v>45169</v>
      </c>
      <c r="H3093">
        <f t="shared" si="145"/>
        <v>16</v>
      </c>
      <c r="I3093" t="s">
        <v>2757</v>
      </c>
      <c r="J3093" t="str">
        <f>VLOOKUP(I3093,'C701- Recalculate'!$D$27:$D$751,1,0)</f>
        <v>069MPI1232430004</v>
      </c>
      <c r="K3093">
        <v>0</v>
      </c>
      <c r="L3093" s="244">
        <v>39452055</v>
      </c>
      <c r="M3093" s="138">
        <f t="shared" si="146"/>
        <v>-39452055</v>
      </c>
      <c r="N3093" t="s">
        <v>178</v>
      </c>
      <c r="P3093" t="s">
        <v>3839</v>
      </c>
      <c r="R3093" t="s">
        <v>3808</v>
      </c>
    </row>
    <row r="3094" spans="1:20" hidden="1">
      <c r="A3094">
        <v>3093</v>
      </c>
      <c r="D3094">
        <v>701000002</v>
      </c>
      <c r="E3094" s="139">
        <v>45169</v>
      </c>
      <c r="F3094">
        <f t="shared" si="144"/>
        <v>8</v>
      </c>
      <c r="G3094" s="139">
        <v>45169</v>
      </c>
      <c r="H3094">
        <f t="shared" si="145"/>
        <v>16</v>
      </c>
      <c r="I3094" t="s">
        <v>2760</v>
      </c>
      <c r="J3094" t="str">
        <f>VLOOKUP(I3094,'C701- Recalculate'!$D$27:$D$751,1,0)</f>
        <v>069MPI1232430005</v>
      </c>
      <c r="K3094">
        <v>0</v>
      </c>
      <c r="L3094" s="244">
        <v>9726027</v>
      </c>
      <c r="M3094" s="138">
        <f t="shared" si="146"/>
        <v>-9726027</v>
      </c>
      <c r="N3094" t="s">
        <v>178</v>
      </c>
      <c r="P3094" t="s">
        <v>3839</v>
      </c>
      <c r="R3094" t="s">
        <v>3808</v>
      </c>
    </row>
    <row r="3095" spans="1:20" hidden="1">
      <c r="A3095">
        <v>3094</v>
      </c>
      <c r="D3095">
        <v>701000002</v>
      </c>
      <c r="E3095" s="139">
        <v>45142</v>
      </c>
      <c r="F3095">
        <f t="shared" si="144"/>
        <v>8</v>
      </c>
      <c r="G3095" s="139">
        <v>45142</v>
      </c>
      <c r="H3095">
        <f t="shared" si="145"/>
        <v>16</v>
      </c>
      <c r="I3095" t="s">
        <v>2423</v>
      </c>
      <c r="J3095" t="str">
        <f>VLOOKUP(I3095,'C701- Recalculate'!$D$27:$D$751,1,0)</f>
        <v>069MPI1231310001</v>
      </c>
      <c r="K3095">
        <v>0</v>
      </c>
      <c r="L3095" s="244">
        <v>44520548</v>
      </c>
      <c r="M3095" s="138">
        <f t="shared" si="146"/>
        <v>-44520548</v>
      </c>
      <c r="N3095" t="s">
        <v>178</v>
      </c>
      <c r="P3095" t="s">
        <v>3839</v>
      </c>
      <c r="R3095" t="s">
        <v>3808</v>
      </c>
    </row>
    <row r="3096" spans="1:20" hidden="1">
      <c r="A3096">
        <v>3095</v>
      </c>
      <c r="D3096">
        <v>701000002</v>
      </c>
      <c r="E3096" s="139">
        <v>45142</v>
      </c>
      <c r="F3096">
        <f t="shared" si="144"/>
        <v>8</v>
      </c>
      <c r="G3096" s="139">
        <v>45142</v>
      </c>
      <c r="H3096">
        <f t="shared" si="145"/>
        <v>16</v>
      </c>
      <c r="I3096" t="s">
        <v>2426</v>
      </c>
      <c r="J3096" t="str">
        <f>VLOOKUP(I3096,'C701- Recalculate'!$D$27:$D$751,1,0)</f>
        <v>069MPI1231310002</v>
      </c>
      <c r="K3096">
        <v>0</v>
      </c>
      <c r="L3096" s="244">
        <v>44520548</v>
      </c>
      <c r="M3096" s="138">
        <f t="shared" si="146"/>
        <v>-44520548</v>
      </c>
      <c r="N3096" t="s">
        <v>178</v>
      </c>
      <c r="P3096" t="s">
        <v>3839</v>
      </c>
      <c r="R3096" t="s">
        <v>3808</v>
      </c>
    </row>
    <row r="3097" spans="1:20" hidden="1">
      <c r="A3097">
        <v>3096</v>
      </c>
      <c r="D3097">
        <v>701000002</v>
      </c>
      <c r="E3097" s="139">
        <v>45142</v>
      </c>
      <c r="F3097">
        <f t="shared" si="144"/>
        <v>8</v>
      </c>
      <c r="G3097" s="139">
        <v>45142</v>
      </c>
      <c r="H3097">
        <f t="shared" si="145"/>
        <v>16</v>
      </c>
      <c r="I3097" t="s">
        <v>2443</v>
      </c>
      <c r="J3097" t="str">
        <f>VLOOKUP(I3097,'C701- Recalculate'!$D$27:$D$751,1,0)</f>
        <v>069MPI1231370001</v>
      </c>
      <c r="K3097">
        <v>0</v>
      </c>
      <c r="L3097" s="244">
        <v>35068493</v>
      </c>
      <c r="M3097" s="138">
        <f t="shared" si="146"/>
        <v>-35068493</v>
      </c>
      <c r="N3097" t="s">
        <v>178</v>
      </c>
      <c r="P3097" t="s">
        <v>3839</v>
      </c>
      <c r="R3097" t="s">
        <v>3808</v>
      </c>
    </row>
    <row r="3098" spans="1:20" hidden="1">
      <c r="A3098">
        <v>3097</v>
      </c>
      <c r="D3098">
        <v>701000002</v>
      </c>
      <c r="E3098" s="139">
        <v>45142</v>
      </c>
      <c r="F3098">
        <f t="shared" si="144"/>
        <v>8</v>
      </c>
      <c r="G3098" s="139">
        <v>45142</v>
      </c>
      <c r="H3098">
        <f t="shared" si="145"/>
        <v>16</v>
      </c>
      <c r="I3098" t="s">
        <v>2446</v>
      </c>
      <c r="J3098" t="str">
        <f>VLOOKUP(I3098,'C701- Recalculate'!$D$27:$D$751,1,0)</f>
        <v>069MPI1231370002</v>
      </c>
      <c r="K3098">
        <v>0</v>
      </c>
      <c r="L3098" s="244">
        <v>52602740</v>
      </c>
      <c r="M3098" s="138">
        <f t="shared" si="146"/>
        <v>-52602740</v>
      </c>
      <c r="N3098" t="s">
        <v>178</v>
      </c>
      <c r="P3098" t="s">
        <v>3839</v>
      </c>
      <c r="R3098" t="s">
        <v>3808</v>
      </c>
    </row>
    <row r="3099" spans="1:20" hidden="1">
      <c r="A3099">
        <v>3098</v>
      </c>
      <c r="D3099">
        <v>701000002</v>
      </c>
      <c r="E3099" s="139">
        <v>45142</v>
      </c>
      <c r="F3099">
        <f t="shared" si="144"/>
        <v>8</v>
      </c>
      <c r="G3099" s="139">
        <v>45142</v>
      </c>
      <c r="H3099">
        <f t="shared" si="145"/>
        <v>16</v>
      </c>
      <c r="I3099" t="s">
        <v>2449</v>
      </c>
      <c r="J3099" t="str">
        <f>VLOOKUP(I3099,'C701- Recalculate'!$D$27:$D$751,1,0)</f>
        <v>069MPI1231390003</v>
      </c>
      <c r="K3099">
        <v>0</v>
      </c>
      <c r="L3099" s="244">
        <v>54246576</v>
      </c>
      <c r="M3099" s="138">
        <f t="shared" si="146"/>
        <v>-54246576</v>
      </c>
      <c r="N3099" t="s">
        <v>178</v>
      </c>
      <c r="P3099" t="s">
        <v>3839</v>
      </c>
      <c r="R3099" t="s">
        <v>3808</v>
      </c>
    </row>
    <row r="3100" spans="1:20" hidden="1">
      <c r="A3100">
        <v>3099</v>
      </c>
      <c r="D3100">
        <v>701000002</v>
      </c>
      <c r="E3100" s="139">
        <v>45142</v>
      </c>
      <c r="F3100">
        <f t="shared" si="144"/>
        <v>8</v>
      </c>
      <c r="G3100" s="139">
        <v>45142</v>
      </c>
      <c r="H3100">
        <f t="shared" si="145"/>
        <v>16</v>
      </c>
      <c r="I3100" t="s">
        <v>2452</v>
      </c>
      <c r="J3100" t="str">
        <f>VLOOKUP(I3100,'C701- Recalculate'!$D$27:$D$751,1,0)</f>
        <v>069MPI1231390004</v>
      </c>
      <c r="K3100">
        <v>0</v>
      </c>
      <c r="L3100" s="244">
        <v>17808219</v>
      </c>
      <c r="M3100" s="138">
        <f t="shared" si="146"/>
        <v>-17808219</v>
      </c>
      <c r="N3100" t="s">
        <v>178</v>
      </c>
      <c r="P3100" t="s">
        <v>3839</v>
      </c>
      <c r="R3100" t="s">
        <v>3808</v>
      </c>
    </row>
    <row r="3101" spans="1:20" hidden="1">
      <c r="A3101">
        <v>3100</v>
      </c>
      <c r="D3101">
        <v>701000002</v>
      </c>
      <c r="E3101" s="139">
        <v>45142</v>
      </c>
      <c r="F3101">
        <f t="shared" si="144"/>
        <v>8</v>
      </c>
      <c r="G3101" s="139">
        <v>45142</v>
      </c>
      <c r="H3101">
        <f t="shared" si="145"/>
        <v>16</v>
      </c>
      <c r="I3101" t="s">
        <v>2568</v>
      </c>
      <c r="J3101" t="str">
        <f>VLOOKUP(I3101,'C701- Recalculate'!$D$27:$D$751,1,0)</f>
        <v>069MPI1232160002</v>
      </c>
      <c r="K3101">
        <v>0</v>
      </c>
      <c r="L3101" s="244">
        <v>4789585</v>
      </c>
      <c r="M3101" s="138">
        <f t="shared" si="146"/>
        <v>-4789585</v>
      </c>
      <c r="N3101" t="s">
        <v>178</v>
      </c>
      <c r="P3101" t="s">
        <v>3839</v>
      </c>
    </row>
    <row r="3102" spans="1:20" hidden="1">
      <c r="A3102">
        <v>3101</v>
      </c>
      <c r="D3102">
        <v>701000002</v>
      </c>
      <c r="E3102" s="139">
        <v>45142</v>
      </c>
      <c r="F3102">
        <f t="shared" si="144"/>
        <v>8</v>
      </c>
      <c r="G3102" s="139">
        <v>45142</v>
      </c>
      <c r="H3102">
        <f t="shared" si="145"/>
        <v>16</v>
      </c>
      <c r="I3102" t="s">
        <v>2568</v>
      </c>
      <c r="J3102" t="str">
        <f>VLOOKUP(I3102,'C701- Recalculate'!$D$27:$D$751,1,0)</f>
        <v>069MPI1232160002</v>
      </c>
      <c r="K3102">
        <v>201.37</v>
      </c>
      <c r="L3102" s="244">
        <v>0</v>
      </c>
      <c r="M3102" s="138">
        <f t="shared" si="146"/>
        <v>201.37</v>
      </c>
      <c r="N3102" t="s">
        <v>315</v>
      </c>
      <c r="P3102" t="s">
        <v>3839</v>
      </c>
    </row>
    <row r="3103" spans="1:20" hidden="1">
      <c r="A3103">
        <v>3102</v>
      </c>
      <c r="D3103">
        <v>701000002</v>
      </c>
      <c r="E3103" s="139">
        <v>45142</v>
      </c>
      <c r="F3103">
        <f t="shared" si="144"/>
        <v>8</v>
      </c>
      <c r="G3103" s="139">
        <v>45142</v>
      </c>
      <c r="H3103">
        <f t="shared" si="145"/>
        <v>16</v>
      </c>
      <c r="I3103" t="s">
        <v>2568</v>
      </c>
      <c r="J3103" t="str">
        <f>VLOOKUP(I3103,'C701- Recalculate'!$D$27:$D$751,1,0)</f>
        <v>069MPI1232160002</v>
      </c>
      <c r="K3103">
        <v>0</v>
      </c>
      <c r="L3103" s="244">
        <v>201.37</v>
      </c>
      <c r="M3103" s="138">
        <f t="shared" si="146"/>
        <v>-201.37</v>
      </c>
      <c r="N3103" t="s">
        <v>315</v>
      </c>
      <c r="P3103" t="s">
        <v>3839</v>
      </c>
      <c r="R3103" t="s">
        <v>3808</v>
      </c>
    </row>
    <row r="3104" spans="1:20" hidden="1">
      <c r="A3104">
        <v>3103</v>
      </c>
      <c r="D3104">
        <v>701000001</v>
      </c>
      <c r="E3104" s="139">
        <v>45145</v>
      </c>
      <c r="F3104">
        <f t="shared" si="144"/>
        <v>8</v>
      </c>
      <c r="G3104" s="139">
        <v>45145</v>
      </c>
      <c r="H3104">
        <f t="shared" si="145"/>
        <v>16</v>
      </c>
      <c r="I3104" s="139" t="s">
        <v>4034</v>
      </c>
      <c r="J3104" t="e">
        <f>VLOOKUP(I3104,'C701- Recalculate'!$D$27:$D$751,1,0)</f>
        <v>#N/A</v>
      </c>
      <c r="K3104">
        <v>0</v>
      </c>
      <c r="L3104" s="244">
        <v>3000</v>
      </c>
      <c r="M3104" s="138">
        <f t="shared" si="146"/>
        <v>-3000</v>
      </c>
      <c r="N3104" t="s">
        <v>178</v>
      </c>
      <c r="P3104" t="s">
        <v>3819</v>
      </c>
      <c r="R3104" t="s">
        <v>4035</v>
      </c>
      <c r="T3104" t="s">
        <v>1462</v>
      </c>
    </row>
    <row r="3105" spans="1:20" hidden="1">
      <c r="A3105">
        <v>3104</v>
      </c>
      <c r="D3105">
        <v>701000001</v>
      </c>
      <c r="E3105" s="139">
        <v>45145</v>
      </c>
      <c r="F3105">
        <f t="shared" si="144"/>
        <v>8</v>
      </c>
      <c r="G3105" s="139">
        <v>45145</v>
      </c>
      <c r="H3105">
        <f t="shared" si="145"/>
        <v>16</v>
      </c>
      <c r="I3105" s="139" t="s">
        <v>4036</v>
      </c>
      <c r="J3105" t="e">
        <f>VLOOKUP(I3105,'C701- Recalculate'!$D$27:$D$751,1,0)</f>
        <v>#N/A</v>
      </c>
      <c r="K3105">
        <v>0</v>
      </c>
      <c r="L3105" s="244">
        <v>213502</v>
      </c>
      <c r="M3105" s="138">
        <f t="shared" si="146"/>
        <v>-213502</v>
      </c>
      <c r="N3105" t="s">
        <v>178</v>
      </c>
      <c r="P3105" t="s">
        <v>3819</v>
      </c>
      <c r="R3105" t="s">
        <v>4037</v>
      </c>
      <c r="T3105" t="s">
        <v>1462</v>
      </c>
    </row>
    <row r="3106" spans="1:20" hidden="1">
      <c r="A3106">
        <v>3105</v>
      </c>
      <c r="D3106">
        <v>701000002</v>
      </c>
      <c r="E3106" s="139">
        <v>45145</v>
      </c>
      <c r="F3106">
        <f t="shared" si="144"/>
        <v>8</v>
      </c>
      <c r="G3106" s="139">
        <v>45145</v>
      </c>
      <c r="H3106">
        <f t="shared" si="145"/>
        <v>16</v>
      </c>
      <c r="I3106" t="s">
        <v>2423</v>
      </c>
      <c r="J3106" t="str">
        <f>VLOOKUP(I3106,'C701- Recalculate'!$D$27:$D$751,1,0)</f>
        <v>069MPI1231310001</v>
      </c>
      <c r="K3106">
        <v>0</v>
      </c>
      <c r="L3106" s="244">
        <v>89041096</v>
      </c>
      <c r="M3106" s="138">
        <f t="shared" si="146"/>
        <v>-89041096</v>
      </c>
      <c r="N3106" t="s">
        <v>178</v>
      </c>
      <c r="P3106" t="s">
        <v>3839</v>
      </c>
      <c r="R3106" t="s">
        <v>3808</v>
      </c>
    </row>
    <row r="3107" spans="1:20" hidden="1">
      <c r="A3107">
        <v>3106</v>
      </c>
      <c r="D3107">
        <v>701000002</v>
      </c>
      <c r="E3107" s="139">
        <v>45145</v>
      </c>
      <c r="F3107">
        <f t="shared" si="144"/>
        <v>8</v>
      </c>
      <c r="G3107" s="139">
        <v>45145</v>
      </c>
      <c r="H3107">
        <f t="shared" si="145"/>
        <v>16</v>
      </c>
      <c r="I3107" t="s">
        <v>2426</v>
      </c>
      <c r="J3107" t="str">
        <f>VLOOKUP(I3107,'C701- Recalculate'!$D$27:$D$751,1,0)</f>
        <v>069MPI1231310002</v>
      </c>
      <c r="K3107">
        <v>0</v>
      </c>
      <c r="L3107" s="244">
        <v>89041096</v>
      </c>
      <c r="M3107" s="138">
        <f t="shared" si="146"/>
        <v>-89041096</v>
      </c>
      <c r="N3107" t="s">
        <v>178</v>
      </c>
      <c r="P3107" t="s">
        <v>3839</v>
      </c>
      <c r="R3107" t="s">
        <v>3808</v>
      </c>
    </row>
    <row r="3108" spans="1:20" hidden="1">
      <c r="A3108">
        <v>3107</v>
      </c>
      <c r="D3108">
        <v>701000002</v>
      </c>
      <c r="E3108" s="139">
        <v>45145</v>
      </c>
      <c r="F3108">
        <f t="shared" si="144"/>
        <v>8</v>
      </c>
      <c r="G3108" s="139">
        <v>45145</v>
      </c>
      <c r="H3108">
        <f t="shared" si="145"/>
        <v>16</v>
      </c>
      <c r="I3108" t="s">
        <v>2443</v>
      </c>
      <c r="J3108" t="str">
        <f>VLOOKUP(I3108,'C701- Recalculate'!$D$27:$D$751,1,0)</f>
        <v>069MPI1231370001</v>
      </c>
      <c r="K3108">
        <v>0</v>
      </c>
      <c r="L3108" s="244">
        <v>70136986</v>
      </c>
      <c r="M3108" s="138">
        <f t="shared" si="146"/>
        <v>-70136986</v>
      </c>
      <c r="N3108" t="s">
        <v>178</v>
      </c>
      <c r="P3108" t="s">
        <v>3839</v>
      </c>
      <c r="R3108" t="s">
        <v>3808</v>
      </c>
    </row>
    <row r="3109" spans="1:20" hidden="1">
      <c r="A3109">
        <v>3108</v>
      </c>
      <c r="D3109">
        <v>701000002</v>
      </c>
      <c r="E3109" s="139">
        <v>45145</v>
      </c>
      <c r="F3109">
        <f t="shared" si="144"/>
        <v>8</v>
      </c>
      <c r="G3109" s="139">
        <v>45145</v>
      </c>
      <c r="H3109">
        <f t="shared" si="145"/>
        <v>16</v>
      </c>
      <c r="I3109" t="s">
        <v>2443</v>
      </c>
      <c r="J3109" t="str">
        <f>VLOOKUP(I3109,'C701- Recalculate'!$D$27:$D$751,1,0)</f>
        <v>069MPI1231370001</v>
      </c>
      <c r="K3109">
        <v>0</v>
      </c>
      <c r="L3109" s="244">
        <v>35068494</v>
      </c>
      <c r="M3109" s="138">
        <f t="shared" si="146"/>
        <v>-35068494</v>
      </c>
      <c r="N3109" t="s">
        <v>178</v>
      </c>
      <c r="P3109" t="s">
        <v>3839</v>
      </c>
      <c r="R3109" t="s">
        <v>3808</v>
      </c>
    </row>
    <row r="3110" spans="1:20" hidden="1">
      <c r="A3110">
        <v>3109</v>
      </c>
      <c r="D3110">
        <v>701000002</v>
      </c>
      <c r="E3110" s="139">
        <v>45145</v>
      </c>
      <c r="F3110">
        <f t="shared" si="144"/>
        <v>8</v>
      </c>
      <c r="G3110" s="139">
        <v>45145</v>
      </c>
      <c r="H3110">
        <f t="shared" si="145"/>
        <v>16</v>
      </c>
      <c r="I3110" t="s">
        <v>2446</v>
      </c>
      <c r="J3110" t="str">
        <f>VLOOKUP(I3110,'C701- Recalculate'!$D$27:$D$751,1,0)</f>
        <v>069MPI1231370002</v>
      </c>
      <c r="K3110">
        <v>0</v>
      </c>
      <c r="L3110" s="244">
        <v>52602739</v>
      </c>
      <c r="M3110" s="138">
        <f t="shared" si="146"/>
        <v>-52602739</v>
      </c>
      <c r="N3110" t="s">
        <v>178</v>
      </c>
      <c r="P3110" t="s">
        <v>3839</v>
      </c>
      <c r="R3110" t="s">
        <v>3808</v>
      </c>
    </row>
    <row r="3111" spans="1:20" hidden="1">
      <c r="A3111">
        <v>3110</v>
      </c>
      <c r="D3111">
        <v>701000002</v>
      </c>
      <c r="E3111" s="139">
        <v>45145</v>
      </c>
      <c r="F3111">
        <f t="shared" si="144"/>
        <v>8</v>
      </c>
      <c r="G3111" s="139">
        <v>45145</v>
      </c>
      <c r="H3111">
        <f t="shared" si="145"/>
        <v>16</v>
      </c>
      <c r="I3111" t="s">
        <v>2446</v>
      </c>
      <c r="J3111" t="str">
        <f>VLOOKUP(I3111,'C701- Recalculate'!$D$27:$D$751,1,0)</f>
        <v>069MPI1231370002</v>
      </c>
      <c r="K3111">
        <v>0</v>
      </c>
      <c r="L3111" s="244">
        <v>105205480</v>
      </c>
      <c r="M3111" s="138">
        <f t="shared" si="146"/>
        <v>-105205480</v>
      </c>
      <c r="N3111" t="s">
        <v>178</v>
      </c>
      <c r="P3111" t="s">
        <v>3839</v>
      </c>
      <c r="R3111" t="s">
        <v>3808</v>
      </c>
    </row>
    <row r="3112" spans="1:20" hidden="1">
      <c r="A3112">
        <v>3111</v>
      </c>
      <c r="D3112">
        <v>701000002</v>
      </c>
      <c r="E3112" s="139">
        <v>45145</v>
      </c>
      <c r="F3112">
        <f t="shared" si="144"/>
        <v>8</v>
      </c>
      <c r="G3112" s="139">
        <v>45145</v>
      </c>
      <c r="H3112">
        <f t="shared" si="145"/>
        <v>16</v>
      </c>
      <c r="I3112" t="s">
        <v>2449</v>
      </c>
      <c r="J3112" t="str">
        <f>VLOOKUP(I3112,'C701- Recalculate'!$D$27:$D$751,1,0)</f>
        <v>069MPI1231390003</v>
      </c>
      <c r="K3112">
        <v>0</v>
      </c>
      <c r="L3112" s="244">
        <v>108493150</v>
      </c>
      <c r="M3112" s="138">
        <f t="shared" si="146"/>
        <v>-108493150</v>
      </c>
      <c r="N3112" t="s">
        <v>178</v>
      </c>
      <c r="P3112" t="s">
        <v>3839</v>
      </c>
      <c r="R3112" t="s">
        <v>3808</v>
      </c>
    </row>
    <row r="3113" spans="1:20" hidden="1">
      <c r="A3113">
        <v>3112</v>
      </c>
      <c r="D3113">
        <v>701000002</v>
      </c>
      <c r="E3113" s="139">
        <v>45145</v>
      </c>
      <c r="F3113">
        <f t="shared" si="144"/>
        <v>8</v>
      </c>
      <c r="G3113" s="139">
        <v>45145</v>
      </c>
      <c r="H3113">
        <f t="shared" si="145"/>
        <v>16</v>
      </c>
      <c r="I3113" t="s">
        <v>2449</v>
      </c>
      <c r="J3113" t="str">
        <f>VLOOKUP(I3113,'C701- Recalculate'!$D$27:$D$751,1,0)</f>
        <v>069MPI1231390003</v>
      </c>
      <c r="K3113">
        <v>0</v>
      </c>
      <c r="L3113" s="244">
        <v>54246576</v>
      </c>
      <c r="M3113" s="138">
        <f t="shared" si="146"/>
        <v>-54246576</v>
      </c>
      <c r="N3113" t="s">
        <v>178</v>
      </c>
      <c r="P3113" t="s">
        <v>3839</v>
      </c>
      <c r="R3113" t="s">
        <v>3808</v>
      </c>
    </row>
    <row r="3114" spans="1:20" hidden="1">
      <c r="A3114">
        <v>3113</v>
      </c>
      <c r="D3114">
        <v>701000002</v>
      </c>
      <c r="E3114" s="139">
        <v>45145</v>
      </c>
      <c r="F3114">
        <f t="shared" si="144"/>
        <v>8</v>
      </c>
      <c r="G3114" s="139">
        <v>45145</v>
      </c>
      <c r="H3114">
        <f t="shared" si="145"/>
        <v>16</v>
      </c>
      <c r="I3114" t="s">
        <v>2452</v>
      </c>
      <c r="J3114" t="str">
        <f>VLOOKUP(I3114,'C701- Recalculate'!$D$27:$D$751,1,0)</f>
        <v>069MPI1231390004</v>
      </c>
      <c r="K3114">
        <v>0</v>
      </c>
      <c r="L3114" s="244">
        <v>35616438</v>
      </c>
      <c r="M3114" s="138">
        <f t="shared" si="146"/>
        <v>-35616438</v>
      </c>
      <c r="N3114" t="s">
        <v>178</v>
      </c>
      <c r="P3114" t="s">
        <v>3839</v>
      </c>
      <c r="R3114" t="s">
        <v>3808</v>
      </c>
    </row>
    <row r="3115" spans="1:20" hidden="1">
      <c r="A3115">
        <v>3114</v>
      </c>
      <c r="D3115">
        <v>701000002</v>
      </c>
      <c r="E3115" s="139">
        <v>45145</v>
      </c>
      <c r="F3115">
        <f t="shared" si="144"/>
        <v>8</v>
      </c>
      <c r="G3115" s="139">
        <v>45145</v>
      </c>
      <c r="H3115">
        <f t="shared" si="145"/>
        <v>16</v>
      </c>
      <c r="I3115" t="s">
        <v>2452</v>
      </c>
      <c r="J3115" t="str">
        <f>VLOOKUP(I3115,'C701- Recalculate'!$D$27:$D$751,1,0)</f>
        <v>069MPI1231390004</v>
      </c>
      <c r="K3115">
        <v>0</v>
      </c>
      <c r="L3115" s="244">
        <v>17808219</v>
      </c>
      <c r="M3115" s="138">
        <f t="shared" si="146"/>
        <v>-17808219</v>
      </c>
      <c r="N3115" t="s">
        <v>178</v>
      </c>
      <c r="P3115" t="s">
        <v>3839</v>
      </c>
      <c r="R3115" t="s">
        <v>3808</v>
      </c>
    </row>
    <row r="3116" spans="1:20" hidden="1">
      <c r="A3116">
        <v>3115</v>
      </c>
      <c r="D3116">
        <v>701000002</v>
      </c>
      <c r="E3116" s="139">
        <v>45145</v>
      </c>
      <c r="F3116">
        <f t="shared" si="144"/>
        <v>8</v>
      </c>
      <c r="G3116" s="139">
        <v>45145</v>
      </c>
      <c r="H3116">
        <f t="shared" si="145"/>
        <v>16</v>
      </c>
      <c r="I3116" t="s">
        <v>2568</v>
      </c>
      <c r="J3116" t="str">
        <f>VLOOKUP(I3116,'C701- Recalculate'!$D$27:$D$751,1,0)</f>
        <v>069MPI1232160002</v>
      </c>
      <c r="K3116">
        <v>0</v>
      </c>
      <c r="L3116" s="244">
        <v>402.74</v>
      </c>
      <c r="M3116" s="138">
        <f t="shared" si="146"/>
        <v>-402.74</v>
      </c>
      <c r="N3116" t="s">
        <v>315</v>
      </c>
      <c r="P3116" t="s">
        <v>3839</v>
      </c>
      <c r="R3116" t="s">
        <v>3808</v>
      </c>
    </row>
    <row r="3117" spans="1:20" hidden="1">
      <c r="A3117">
        <v>3116</v>
      </c>
      <c r="D3117">
        <v>701000002</v>
      </c>
      <c r="E3117" s="139">
        <v>45145</v>
      </c>
      <c r="F3117">
        <f t="shared" si="144"/>
        <v>8</v>
      </c>
      <c r="G3117" s="139">
        <v>45145</v>
      </c>
      <c r="H3117">
        <f t="shared" si="145"/>
        <v>16</v>
      </c>
      <c r="I3117" t="s">
        <v>2568</v>
      </c>
      <c r="J3117" t="str">
        <f>VLOOKUP(I3117,'C701- Recalculate'!$D$27:$D$751,1,0)</f>
        <v>069MPI1232160002</v>
      </c>
      <c r="K3117">
        <v>402.74</v>
      </c>
      <c r="L3117" s="244">
        <v>0</v>
      </c>
      <c r="M3117" s="138">
        <f t="shared" si="146"/>
        <v>402.74</v>
      </c>
      <c r="N3117" t="s">
        <v>315</v>
      </c>
      <c r="P3117" t="s">
        <v>3839</v>
      </c>
    </row>
    <row r="3118" spans="1:20" hidden="1">
      <c r="A3118">
        <v>3117</v>
      </c>
      <c r="D3118">
        <v>701000002</v>
      </c>
      <c r="E3118" s="139">
        <v>45145</v>
      </c>
      <c r="F3118">
        <f t="shared" si="144"/>
        <v>8</v>
      </c>
      <c r="G3118" s="139">
        <v>45145</v>
      </c>
      <c r="H3118">
        <f t="shared" si="145"/>
        <v>16</v>
      </c>
      <c r="I3118" t="s">
        <v>2568</v>
      </c>
      <c r="J3118" t="str">
        <f>VLOOKUP(I3118,'C701- Recalculate'!$D$27:$D$751,1,0)</f>
        <v>069MPI1232160002</v>
      </c>
      <c r="K3118">
        <v>0</v>
      </c>
      <c r="L3118" s="244">
        <v>9579171</v>
      </c>
      <c r="M3118" s="138">
        <f t="shared" si="146"/>
        <v>-9579171</v>
      </c>
      <c r="N3118" t="s">
        <v>178</v>
      </c>
      <c r="P3118" t="s">
        <v>3839</v>
      </c>
    </row>
    <row r="3119" spans="1:20" hidden="1">
      <c r="A3119">
        <v>3118</v>
      </c>
      <c r="D3119">
        <v>701000001</v>
      </c>
      <c r="E3119" s="139">
        <v>45141</v>
      </c>
      <c r="F3119">
        <f t="shared" si="144"/>
        <v>8</v>
      </c>
      <c r="G3119" s="139">
        <v>45141</v>
      </c>
      <c r="H3119">
        <f t="shared" si="145"/>
        <v>16</v>
      </c>
      <c r="I3119" t="s">
        <v>4038</v>
      </c>
      <c r="J3119" t="e">
        <f>VLOOKUP(I3119,'C701- Recalculate'!$D$27:$D$751,1,0)</f>
        <v>#N/A</v>
      </c>
      <c r="K3119">
        <v>0</v>
      </c>
      <c r="L3119" s="244">
        <v>3.97</v>
      </c>
      <c r="M3119" s="138">
        <f t="shared" si="146"/>
        <v>-3.97</v>
      </c>
      <c r="N3119" t="s">
        <v>315</v>
      </c>
      <c r="P3119" t="s">
        <v>3813</v>
      </c>
      <c r="Q3119">
        <v>701000001</v>
      </c>
      <c r="R3119" t="s">
        <v>4039</v>
      </c>
      <c r="T3119" t="s">
        <v>1462</v>
      </c>
    </row>
    <row r="3120" spans="1:20" hidden="1">
      <c r="A3120">
        <v>3119</v>
      </c>
      <c r="D3120">
        <v>701000001</v>
      </c>
      <c r="E3120" s="139">
        <v>45141</v>
      </c>
      <c r="F3120">
        <f t="shared" si="144"/>
        <v>8</v>
      </c>
      <c r="G3120" s="139">
        <v>45141</v>
      </c>
      <c r="H3120">
        <f t="shared" si="145"/>
        <v>16</v>
      </c>
      <c r="I3120" t="s">
        <v>4038</v>
      </c>
      <c r="J3120" t="e">
        <f>VLOOKUP(I3120,'C701- Recalculate'!$D$27:$D$751,1,0)</f>
        <v>#N/A</v>
      </c>
      <c r="K3120">
        <v>0</v>
      </c>
      <c r="L3120" s="244">
        <v>94506</v>
      </c>
      <c r="M3120" s="138">
        <f t="shared" si="146"/>
        <v>-94506</v>
      </c>
      <c r="N3120" t="s">
        <v>178</v>
      </c>
      <c r="P3120" t="s">
        <v>3813</v>
      </c>
      <c r="Q3120">
        <v>701000001</v>
      </c>
      <c r="R3120" t="s">
        <v>4039</v>
      </c>
      <c r="T3120" t="s">
        <v>1462</v>
      </c>
    </row>
    <row r="3121" spans="1:20" hidden="1">
      <c r="A3121">
        <v>3120</v>
      </c>
      <c r="D3121">
        <v>701000001</v>
      </c>
      <c r="E3121" s="139">
        <v>45141</v>
      </c>
      <c r="F3121">
        <f t="shared" si="144"/>
        <v>8</v>
      </c>
      <c r="G3121" s="139">
        <v>45141</v>
      </c>
      <c r="H3121">
        <f t="shared" si="145"/>
        <v>16</v>
      </c>
      <c r="I3121" t="s">
        <v>4038</v>
      </c>
      <c r="J3121" t="e">
        <f>VLOOKUP(I3121,'C701- Recalculate'!$D$27:$D$751,1,0)</f>
        <v>#N/A</v>
      </c>
      <c r="K3121">
        <v>3.97</v>
      </c>
      <c r="L3121" s="244">
        <v>0</v>
      </c>
      <c r="M3121" s="138">
        <f t="shared" si="146"/>
        <v>3.97</v>
      </c>
      <c r="N3121" t="s">
        <v>315</v>
      </c>
      <c r="P3121" t="s">
        <v>3813</v>
      </c>
      <c r="Q3121">
        <v>701000001</v>
      </c>
      <c r="R3121" t="s">
        <v>4039</v>
      </c>
      <c r="T3121" t="s">
        <v>1462</v>
      </c>
    </row>
    <row r="3122" spans="1:20" hidden="1">
      <c r="A3122">
        <v>3121</v>
      </c>
      <c r="D3122">
        <v>701000001</v>
      </c>
      <c r="E3122" s="139">
        <v>45188</v>
      </c>
      <c r="F3122">
        <f t="shared" si="144"/>
        <v>9</v>
      </c>
      <c r="G3122" s="139">
        <v>45188</v>
      </c>
      <c r="H3122">
        <f t="shared" si="145"/>
        <v>16</v>
      </c>
      <c r="I3122" t="s">
        <v>4040</v>
      </c>
      <c r="J3122" t="e">
        <f>VLOOKUP(I3122,'C701- Recalculate'!$D$27:$D$751,1,0)</f>
        <v>#N/A</v>
      </c>
      <c r="K3122">
        <v>0</v>
      </c>
      <c r="L3122">
        <v>4.0999999999999996</v>
      </c>
      <c r="M3122" s="138">
        <f t="shared" si="146"/>
        <v>-4.0999999999999996</v>
      </c>
      <c r="N3122" t="s">
        <v>315</v>
      </c>
      <c r="P3122" t="s">
        <v>3813</v>
      </c>
      <c r="Q3122">
        <v>701000001</v>
      </c>
      <c r="R3122" t="s">
        <v>4041</v>
      </c>
      <c r="T3122" t="s">
        <v>1462</v>
      </c>
    </row>
    <row r="3123" spans="1:20" hidden="1">
      <c r="A3123">
        <v>3122</v>
      </c>
      <c r="D3123">
        <v>701000001</v>
      </c>
      <c r="E3123" s="139">
        <v>45188</v>
      </c>
      <c r="F3123">
        <f t="shared" si="144"/>
        <v>9</v>
      </c>
      <c r="G3123" s="139">
        <v>45188</v>
      </c>
      <c r="H3123">
        <f t="shared" si="145"/>
        <v>16</v>
      </c>
      <c r="I3123" t="s">
        <v>4040</v>
      </c>
      <c r="J3123" t="e">
        <f>VLOOKUP(I3123,'C701- Recalculate'!$D$27:$D$751,1,0)</f>
        <v>#N/A</v>
      </c>
      <c r="K3123">
        <v>0</v>
      </c>
      <c r="L3123">
        <v>100143</v>
      </c>
      <c r="M3123" s="138">
        <f t="shared" si="146"/>
        <v>-100143</v>
      </c>
      <c r="N3123" t="s">
        <v>178</v>
      </c>
      <c r="P3123" t="s">
        <v>3813</v>
      </c>
      <c r="Q3123">
        <v>701000001</v>
      </c>
      <c r="R3123" t="s">
        <v>4041</v>
      </c>
      <c r="T3123" t="s">
        <v>1462</v>
      </c>
    </row>
    <row r="3124" spans="1:20" hidden="1">
      <c r="A3124">
        <v>3123</v>
      </c>
      <c r="D3124">
        <v>701000001</v>
      </c>
      <c r="E3124" s="139">
        <v>45188</v>
      </c>
      <c r="F3124">
        <f t="shared" si="144"/>
        <v>9</v>
      </c>
      <c r="G3124" s="139">
        <v>45188</v>
      </c>
      <c r="H3124">
        <f t="shared" si="145"/>
        <v>16</v>
      </c>
      <c r="I3124" t="s">
        <v>4040</v>
      </c>
      <c r="J3124" t="e">
        <f>VLOOKUP(I3124,'C701- Recalculate'!$D$27:$D$751,1,0)</f>
        <v>#N/A</v>
      </c>
      <c r="K3124">
        <v>4.0999999999999996</v>
      </c>
      <c r="L3124">
        <v>0</v>
      </c>
      <c r="M3124" s="138">
        <f t="shared" si="146"/>
        <v>4.0999999999999996</v>
      </c>
      <c r="N3124" t="s">
        <v>315</v>
      </c>
      <c r="P3124" t="s">
        <v>3813</v>
      </c>
      <c r="Q3124">
        <v>701000001</v>
      </c>
      <c r="R3124" t="s">
        <v>4041</v>
      </c>
      <c r="T3124" t="s">
        <v>1462</v>
      </c>
    </row>
    <row r="3125" spans="1:20" hidden="1">
      <c r="A3125">
        <v>3124</v>
      </c>
      <c r="D3125">
        <v>701000001</v>
      </c>
      <c r="E3125" s="139">
        <v>45195</v>
      </c>
      <c r="F3125">
        <f t="shared" si="144"/>
        <v>9</v>
      </c>
      <c r="G3125" s="139">
        <v>45195</v>
      </c>
      <c r="H3125">
        <f t="shared" si="145"/>
        <v>16</v>
      </c>
      <c r="I3125" s="139" t="s">
        <v>4042</v>
      </c>
      <c r="J3125" t="e">
        <f>VLOOKUP(I3125,'C701- Recalculate'!$D$27:$D$751,1,0)</f>
        <v>#N/A</v>
      </c>
      <c r="K3125">
        <v>0</v>
      </c>
      <c r="L3125">
        <v>698590</v>
      </c>
      <c r="M3125" s="138">
        <f t="shared" si="146"/>
        <v>-698590</v>
      </c>
      <c r="N3125" t="s">
        <v>178</v>
      </c>
      <c r="P3125" t="s">
        <v>3984</v>
      </c>
      <c r="R3125" t="s">
        <v>3985</v>
      </c>
      <c r="T3125" t="s">
        <v>1462</v>
      </c>
    </row>
    <row r="3126" spans="1:20" hidden="1">
      <c r="A3126">
        <v>3125</v>
      </c>
      <c r="D3126">
        <v>701000002</v>
      </c>
      <c r="E3126" s="139">
        <v>45170</v>
      </c>
      <c r="F3126">
        <f t="shared" si="144"/>
        <v>9</v>
      </c>
      <c r="G3126" s="139">
        <v>45170</v>
      </c>
      <c r="H3126">
        <f t="shared" si="145"/>
        <v>16</v>
      </c>
      <c r="I3126" t="s">
        <v>2611</v>
      </c>
      <c r="J3126" t="str">
        <f>VLOOKUP(I3126,'C701- Recalculate'!$D$27:$D$751,1,0)</f>
        <v>069MPI1232280001</v>
      </c>
      <c r="K3126">
        <v>0</v>
      </c>
      <c r="L3126">
        <v>28082192</v>
      </c>
      <c r="M3126" s="138">
        <f t="shared" si="146"/>
        <v>-28082192</v>
      </c>
      <c r="N3126" t="s">
        <v>178</v>
      </c>
      <c r="P3126" t="s">
        <v>3839</v>
      </c>
      <c r="R3126" t="s">
        <v>3808</v>
      </c>
    </row>
    <row r="3127" spans="1:20" hidden="1">
      <c r="A3127">
        <v>3126</v>
      </c>
      <c r="D3127">
        <v>701000002</v>
      </c>
      <c r="E3127" s="139">
        <v>45170</v>
      </c>
      <c r="F3127">
        <f t="shared" si="144"/>
        <v>9</v>
      </c>
      <c r="G3127" s="139">
        <v>45170</v>
      </c>
      <c r="H3127">
        <f t="shared" si="145"/>
        <v>16</v>
      </c>
      <c r="I3127" t="s">
        <v>2621</v>
      </c>
      <c r="J3127" t="str">
        <f>VLOOKUP(I3127,'C701- Recalculate'!$D$27:$D$751,1,0)</f>
        <v>069MPI1232280002</v>
      </c>
      <c r="K3127">
        <v>0</v>
      </c>
      <c r="L3127">
        <v>28082192</v>
      </c>
      <c r="M3127" s="138">
        <f t="shared" si="146"/>
        <v>-28082192</v>
      </c>
      <c r="N3127" t="s">
        <v>178</v>
      </c>
      <c r="P3127" t="s">
        <v>3839</v>
      </c>
      <c r="R3127" t="s">
        <v>3808</v>
      </c>
    </row>
    <row r="3128" spans="1:20" hidden="1">
      <c r="A3128">
        <v>3127</v>
      </c>
      <c r="D3128">
        <v>701000002</v>
      </c>
      <c r="E3128" s="139">
        <v>45170</v>
      </c>
      <c r="F3128">
        <f t="shared" si="144"/>
        <v>9</v>
      </c>
      <c r="G3128" s="139">
        <v>45170</v>
      </c>
      <c r="H3128">
        <f t="shared" si="145"/>
        <v>16</v>
      </c>
      <c r="I3128" t="s">
        <v>2641</v>
      </c>
      <c r="J3128" t="str">
        <f>VLOOKUP(I3128,'C701- Recalculate'!$D$27:$D$751,1,0)</f>
        <v>069MPI1232290004</v>
      </c>
      <c r="K3128">
        <v>0</v>
      </c>
      <c r="L3128">
        <v>28767124</v>
      </c>
      <c r="M3128" s="138">
        <f t="shared" si="146"/>
        <v>-28767124</v>
      </c>
      <c r="N3128" t="s">
        <v>178</v>
      </c>
      <c r="P3128" t="s">
        <v>3839</v>
      </c>
      <c r="R3128" t="s">
        <v>3808</v>
      </c>
    </row>
    <row r="3129" spans="1:20" hidden="1">
      <c r="A3129">
        <v>3128</v>
      </c>
      <c r="D3129">
        <v>701000002</v>
      </c>
      <c r="E3129" s="139">
        <v>45170</v>
      </c>
      <c r="F3129">
        <f t="shared" si="144"/>
        <v>9</v>
      </c>
      <c r="G3129" s="139">
        <v>45170</v>
      </c>
      <c r="H3129">
        <f t="shared" si="145"/>
        <v>16</v>
      </c>
      <c r="I3129" t="s">
        <v>2634</v>
      </c>
      <c r="J3129" t="str">
        <f>VLOOKUP(I3129,'C701- Recalculate'!$D$27:$D$751,1,0)</f>
        <v>069MPI1232290005</v>
      </c>
      <c r="K3129">
        <v>0</v>
      </c>
      <c r="L3129">
        <v>27397260</v>
      </c>
      <c r="M3129" s="138">
        <f t="shared" si="146"/>
        <v>-27397260</v>
      </c>
      <c r="N3129" t="s">
        <v>178</v>
      </c>
      <c r="P3129" t="s">
        <v>3839</v>
      </c>
      <c r="R3129" t="s">
        <v>3808</v>
      </c>
    </row>
    <row r="3130" spans="1:20" hidden="1">
      <c r="A3130">
        <v>3129</v>
      </c>
      <c r="D3130">
        <v>701000002</v>
      </c>
      <c r="E3130" s="139">
        <v>45170</v>
      </c>
      <c r="F3130">
        <f t="shared" si="144"/>
        <v>9</v>
      </c>
      <c r="G3130" s="139">
        <v>45170</v>
      </c>
      <c r="H3130">
        <f t="shared" si="145"/>
        <v>16</v>
      </c>
      <c r="I3130" t="s">
        <v>2656</v>
      </c>
      <c r="J3130" t="str">
        <f>VLOOKUP(I3130,'C701- Recalculate'!$D$27:$D$751,1,0)</f>
        <v>069MPI1232340004</v>
      </c>
      <c r="K3130">
        <v>0</v>
      </c>
      <c r="L3130">
        <v>22465754</v>
      </c>
      <c r="M3130" s="138">
        <f t="shared" si="146"/>
        <v>-22465754</v>
      </c>
      <c r="N3130" t="s">
        <v>178</v>
      </c>
      <c r="P3130" t="s">
        <v>3839</v>
      </c>
      <c r="R3130" t="s">
        <v>3808</v>
      </c>
    </row>
    <row r="3131" spans="1:20" hidden="1">
      <c r="A3131">
        <v>3130</v>
      </c>
      <c r="D3131">
        <v>701000002</v>
      </c>
      <c r="E3131" s="139">
        <v>45170</v>
      </c>
      <c r="F3131">
        <f t="shared" si="144"/>
        <v>9</v>
      </c>
      <c r="G3131" s="139">
        <v>45170</v>
      </c>
      <c r="H3131">
        <f t="shared" si="145"/>
        <v>16</v>
      </c>
      <c r="I3131" t="s">
        <v>2652</v>
      </c>
      <c r="J3131" t="str">
        <f>VLOOKUP(I3131,'C701- Recalculate'!$D$27:$D$751,1,0)</f>
        <v>069MPI1232340005</v>
      </c>
      <c r="K3131">
        <v>0</v>
      </c>
      <c r="L3131">
        <v>22465754</v>
      </c>
      <c r="M3131" s="138">
        <f t="shared" si="146"/>
        <v>-22465754</v>
      </c>
      <c r="N3131" t="s">
        <v>178</v>
      </c>
      <c r="P3131" t="s">
        <v>3839</v>
      </c>
      <c r="R3131" t="s">
        <v>3808</v>
      </c>
    </row>
    <row r="3132" spans="1:20" hidden="1">
      <c r="A3132">
        <v>3131</v>
      </c>
      <c r="D3132">
        <v>701000002</v>
      </c>
      <c r="E3132" s="139">
        <v>45170</v>
      </c>
      <c r="F3132">
        <f t="shared" si="144"/>
        <v>9</v>
      </c>
      <c r="G3132" s="139">
        <v>45170</v>
      </c>
      <c r="H3132">
        <f t="shared" si="145"/>
        <v>16</v>
      </c>
      <c r="I3132" t="s">
        <v>2706</v>
      </c>
      <c r="J3132" t="str">
        <f>VLOOKUP(I3132,'C701- Recalculate'!$D$27:$D$751,1,0)</f>
        <v>069MPI1232400003</v>
      </c>
      <c r="K3132">
        <v>0</v>
      </c>
      <c r="L3132">
        <v>24315068</v>
      </c>
      <c r="M3132" s="138">
        <f t="shared" si="146"/>
        <v>-24315068</v>
      </c>
      <c r="N3132" t="s">
        <v>178</v>
      </c>
      <c r="P3132" t="s">
        <v>3839</v>
      </c>
      <c r="R3132" t="s">
        <v>3808</v>
      </c>
    </row>
    <row r="3133" spans="1:20" hidden="1">
      <c r="A3133">
        <v>3132</v>
      </c>
      <c r="D3133">
        <v>701000002</v>
      </c>
      <c r="E3133" s="139">
        <v>45170</v>
      </c>
      <c r="F3133">
        <f t="shared" si="144"/>
        <v>9</v>
      </c>
      <c r="G3133" s="139">
        <v>45170</v>
      </c>
      <c r="H3133">
        <f t="shared" si="145"/>
        <v>16</v>
      </c>
      <c r="I3133" t="s">
        <v>2700</v>
      </c>
      <c r="J3133" t="str">
        <f>VLOOKUP(I3133,'C701- Recalculate'!$D$27:$D$751,1,0)</f>
        <v>069MPI1232400004</v>
      </c>
      <c r="K3133">
        <v>0</v>
      </c>
      <c r="L3133">
        <v>24315068</v>
      </c>
      <c r="M3133" s="138">
        <f t="shared" si="146"/>
        <v>-24315068</v>
      </c>
      <c r="N3133" t="s">
        <v>178</v>
      </c>
      <c r="P3133" t="s">
        <v>3839</v>
      </c>
      <c r="R3133" t="s">
        <v>3808</v>
      </c>
    </row>
    <row r="3134" spans="1:20" hidden="1">
      <c r="A3134">
        <v>3133</v>
      </c>
      <c r="D3134">
        <v>701000002</v>
      </c>
      <c r="E3134" s="139">
        <v>45170</v>
      </c>
      <c r="F3134">
        <f t="shared" si="144"/>
        <v>9</v>
      </c>
      <c r="G3134" s="139">
        <v>45170</v>
      </c>
      <c r="H3134">
        <f t="shared" si="145"/>
        <v>16</v>
      </c>
      <c r="I3134" t="s">
        <v>2745</v>
      </c>
      <c r="J3134" t="str">
        <f>VLOOKUP(I3134,'C701- Recalculate'!$D$27:$D$751,1,0)</f>
        <v>069MPI1232430001</v>
      </c>
      <c r="K3134">
        <v>0</v>
      </c>
      <c r="L3134">
        <v>410959</v>
      </c>
      <c r="M3134" s="138">
        <f t="shared" si="146"/>
        <v>-410959</v>
      </c>
      <c r="N3134" t="s">
        <v>178</v>
      </c>
      <c r="P3134" t="s">
        <v>3839</v>
      </c>
      <c r="R3134" t="s">
        <v>3808</v>
      </c>
    </row>
    <row r="3135" spans="1:20" hidden="1">
      <c r="A3135">
        <v>3134</v>
      </c>
      <c r="D3135">
        <v>701000002</v>
      </c>
      <c r="E3135" s="139">
        <v>45170</v>
      </c>
      <c r="F3135">
        <f t="shared" si="144"/>
        <v>9</v>
      </c>
      <c r="G3135" s="139">
        <v>45170</v>
      </c>
      <c r="H3135">
        <f t="shared" si="145"/>
        <v>16</v>
      </c>
      <c r="I3135" t="s">
        <v>2748</v>
      </c>
      <c r="J3135" t="str">
        <f>VLOOKUP(I3135,'C701- Recalculate'!$D$27:$D$751,1,0)</f>
        <v>069MPI1232430002</v>
      </c>
      <c r="K3135">
        <v>0</v>
      </c>
      <c r="L3135">
        <v>2465754</v>
      </c>
      <c r="M3135" s="138">
        <f t="shared" si="146"/>
        <v>-2465754</v>
      </c>
      <c r="N3135" t="s">
        <v>178</v>
      </c>
      <c r="P3135" t="s">
        <v>3839</v>
      </c>
      <c r="R3135" t="s">
        <v>3808</v>
      </c>
    </row>
    <row r="3136" spans="1:20" hidden="1">
      <c r="A3136">
        <v>3135</v>
      </c>
      <c r="D3136">
        <v>701000002</v>
      </c>
      <c r="E3136" s="139">
        <v>45170</v>
      </c>
      <c r="F3136">
        <f t="shared" si="144"/>
        <v>9</v>
      </c>
      <c r="G3136" s="139">
        <v>45170</v>
      </c>
      <c r="H3136">
        <f t="shared" si="145"/>
        <v>16</v>
      </c>
      <c r="I3136" t="s">
        <v>2754</v>
      </c>
      <c r="J3136" t="str">
        <f>VLOOKUP(I3136,'C701- Recalculate'!$D$27:$D$751,1,0)</f>
        <v>069MPI1232430003</v>
      </c>
      <c r="K3136">
        <v>0</v>
      </c>
      <c r="L3136">
        <v>2465754</v>
      </c>
      <c r="M3136" s="138">
        <f t="shared" si="146"/>
        <v>-2465754</v>
      </c>
      <c r="N3136" t="s">
        <v>178</v>
      </c>
      <c r="P3136" t="s">
        <v>3839</v>
      </c>
      <c r="R3136" t="s">
        <v>3808</v>
      </c>
    </row>
    <row r="3137" spans="1:18" hidden="1">
      <c r="A3137">
        <v>3136</v>
      </c>
      <c r="D3137">
        <v>701000002</v>
      </c>
      <c r="E3137" s="139">
        <v>45170</v>
      </c>
      <c r="F3137">
        <f t="shared" si="144"/>
        <v>9</v>
      </c>
      <c r="G3137" s="139">
        <v>45170</v>
      </c>
      <c r="H3137">
        <f t="shared" si="145"/>
        <v>16</v>
      </c>
      <c r="I3137" t="s">
        <v>2757</v>
      </c>
      <c r="J3137" t="str">
        <f>VLOOKUP(I3137,'C701- Recalculate'!$D$27:$D$751,1,0)</f>
        <v>069MPI1232430004</v>
      </c>
      <c r="K3137">
        <v>0</v>
      </c>
      <c r="L3137">
        <v>39452055</v>
      </c>
      <c r="M3137" s="138">
        <f t="shared" si="146"/>
        <v>-39452055</v>
      </c>
      <c r="N3137" t="s">
        <v>178</v>
      </c>
      <c r="P3137" t="s">
        <v>3839</v>
      </c>
      <c r="R3137" t="s">
        <v>3808</v>
      </c>
    </row>
    <row r="3138" spans="1:18" hidden="1">
      <c r="A3138">
        <v>3137</v>
      </c>
      <c r="D3138">
        <v>701000002</v>
      </c>
      <c r="E3138" s="139">
        <v>45170</v>
      </c>
      <c r="F3138">
        <f t="shared" si="144"/>
        <v>9</v>
      </c>
      <c r="G3138" s="139">
        <v>45170</v>
      </c>
      <c r="H3138">
        <f t="shared" si="145"/>
        <v>16</v>
      </c>
      <c r="I3138" t="s">
        <v>2760</v>
      </c>
      <c r="J3138" t="str">
        <f>VLOOKUP(I3138,'C701- Recalculate'!$D$27:$D$751,1,0)</f>
        <v>069MPI1232430005</v>
      </c>
      <c r="K3138">
        <v>0</v>
      </c>
      <c r="L3138">
        <v>9726028</v>
      </c>
      <c r="M3138" s="138">
        <f t="shared" si="146"/>
        <v>-9726028</v>
      </c>
      <c r="N3138" t="s">
        <v>178</v>
      </c>
      <c r="P3138" t="s">
        <v>3839</v>
      </c>
      <c r="R3138" t="s">
        <v>3808</v>
      </c>
    </row>
    <row r="3139" spans="1:18" hidden="1">
      <c r="A3139">
        <v>3138</v>
      </c>
      <c r="D3139">
        <v>701000002</v>
      </c>
      <c r="E3139" s="139">
        <v>45170</v>
      </c>
      <c r="F3139">
        <f t="shared" ref="F3139:F3202" si="147">MONTH(E3139)</f>
        <v>9</v>
      </c>
      <c r="G3139" s="139">
        <v>45170</v>
      </c>
      <c r="H3139">
        <f t="shared" ref="H3139:H3202" si="148">LEN(I3139)</f>
        <v>16</v>
      </c>
      <c r="I3139" t="s">
        <v>2751</v>
      </c>
      <c r="J3139" t="str">
        <f>VLOOKUP(I3139,'C701- Recalculate'!$D$27:$D$751,1,0)</f>
        <v>069MPI1232430009</v>
      </c>
      <c r="K3139">
        <v>0</v>
      </c>
      <c r="L3139">
        <v>1643835</v>
      </c>
      <c r="M3139" s="138">
        <f t="shared" ref="M3139:M3202" si="149">K3139-L3139</f>
        <v>-1643835</v>
      </c>
      <c r="N3139" t="s">
        <v>178</v>
      </c>
      <c r="P3139" t="s">
        <v>3839</v>
      </c>
      <c r="R3139" t="s">
        <v>3808</v>
      </c>
    </row>
    <row r="3140" spans="1:18" hidden="1">
      <c r="A3140">
        <v>3139</v>
      </c>
      <c r="D3140">
        <v>701000002</v>
      </c>
      <c r="E3140" s="139">
        <v>45170</v>
      </c>
      <c r="F3140">
        <f t="shared" si="147"/>
        <v>9</v>
      </c>
      <c r="G3140" s="139">
        <v>45170</v>
      </c>
      <c r="H3140">
        <f t="shared" si="148"/>
        <v>16</v>
      </c>
      <c r="I3140" t="s">
        <v>2739</v>
      </c>
      <c r="J3140" t="str">
        <f>VLOOKUP(I3140,'C701- Recalculate'!$D$27:$D$751,1,0)</f>
        <v>069MPI1232430010</v>
      </c>
      <c r="K3140">
        <v>0</v>
      </c>
      <c r="L3140">
        <v>2739726</v>
      </c>
      <c r="M3140" s="138">
        <f t="shared" si="149"/>
        <v>-2739726</v>
      </c>
      <c r="N3140" t="s">
        <v>178</v>
      </c>
      <c r="P3140" t="s">
        <v>3839</v>
      </c>
      <c r="R3140" t="s">
        <v>3808</v>
      </c>
    </row>
    <row r="3141" spans="1:18" hidden="1">
      <c r="A3141">
        <v>3140</v>
      </c>
      <c r="D3141">
        <v>701000002</v>
      </c>
      <c r="E3141" s="139">
        <v>45170</v>
      </c>
      <c r="F3141">
        <f t="shared" si="147"/>
        <v>9</v>
      </c>
      <c r="G3141" s="139">
        <v>45170</v>
      </c>
      <c r="H3141">
        <f t="shared" si="148"/>
        <v>16</v>
      </c>
      <c r="I3141" t="s">
        <v>2742</v>
      </c>
      <c r="J3141" t="str">
        <f>VLOOKUP(I3141,'C701- Recalculate'!$D$27:$D$751,1,0)</f>
        <v>069MPI1232430011</v>
      </c>
      <c r="K3141">
        <v>0</v>
      </c>
      <c r="L3141">
        <v>2465754</v>
      </c>
      <c r="M3141" s="138">
        <f t="shared" si="149"/>
        <v>-2465754</v>
      </c>
      <c r="N3141" t="s">
        <v>178</v>
      </c>
      <c r="P3141" t="s">
        <v>3839</v>
      </c>
      <c r="R3141" t="s">
        <v>3808</v>
      </c>
    </row>
    <row r="3142" spans="1:18" hidden="1">
      <c r="A3142">
        <v>3141</v>
      </c>
      <c r="D3142">
        <v>701000002</v>
      </c>
      <c r="E3142" s="139">
        <v>45173</v>
      </c>
      <c r="F3142">
        <f t="shared" si="147"/>
        <v>9</v>
      </c>
      <c r="G3142" s="139">
        <v>45173</v>
      </c>
      <c r="H3142">
        <f t="shared" si="148"/>
        <v>16</v>
      </c>
      <c r="I3142" t="s">
        <v>2611</v>
      </c>
      <c r="J3142" t="str">
        <f>VLOOKUP(I3142,'C701- Recalculate'!$D$27:$D$751,1,0)</f>
        <v>069MPI1232280001</v>
      </c>
      <c r="K3142">
        <v>0</v>
      </c>
      <c r="L3142">
        <v>28082192</v>
      </c>
      <c r="M3142" s="138">
        <f t="shared" si="149"/>
        <v>-28082192</v>
      </c>
      <c r="N3142" t="s">
        <v>178</v>
      </c>
      <c r="P3142" t="s">
        <v>3839</v>
      </c>
      <c r="R3142" t="s">
        <v>3808</v>
      </c>
    </row>
    <row r="3143" spans="1:18" hidden="1">
      <c r="A3143">
        <v>3142</v>
      </c>
      <c r="D3143">
        <v>701000002</v>
      </c>
      <c r="E3143" s="139">
        <v>45173</v>
      </c>
      <c r="F3143">
        <f t="shared" si="147"/>
        <v>9</v>
      </c>
      <c r="G3143" s="139">
        <v>45173</v>
      </c>
      <c r="H3143">
        <f t="shared" si="148"/>
        <v>16</v>
      </c>
      <c r="I3143" t="s">
        <v>2611</v>
      </c>
      <c r="J3143" t="str">
        <f>VLOOKUP(I3143,'C701- Recalculate'!$D$27:$D$751,1,0)</f>
        <v>069MPI1232280001</v>
      </c>
      <c r="K3143">
        <v>0</v>
      </c>
      <c r="L3143">
        <v>56164384</v>
      </c>
      <c r="M3143" s="138">
        <f t="shared" si="149"/>
        <v>-56164384</v>
      </c>
      <c r="N3143" t="s">
        <v>178</v>
      </c>
      <c r="P3143" t="s">
        <v>3839</v>
      </c>
      <c r="R3143" t="s">
        <v>3808</v>
      </c>
    </row>
    <row r="3144" spans="1:18" hidden="1">
      <c r="A3144">
        <v>3143</v>
      </c>
      <c r="D3144">
        <v>701000002</v>
      </c>
      <c r="E3144" s="139">
        <v>45173</v>
      </c>
      <c r="F3144">
        <f t="shared" si="147"/>
        <v>9</v>
      </c>
      <c r="G3144" s="139">
        <v>45173</v>
      </c>
      <c r="H3144">
        <f t="shared" si="148"/>
        <v>16</v>
      </c>
      <c r="I3144" t="s">
        <v>2621</v>
      </c>
      <c r="J3144" t="str">
        <f>VLOOKUP(I3144,'C701- Recalculate'!$D$27:$D$751,1,0)</f>
        <v>069MPI1232280002</v>
      </c>
      <c r="K3144">
        <v>0</v>
      </c>
      <c r="L3144">
        <v>56164384</v>
      </c>
      <c r="M3144" s="138">
        <f t="shared" si="149"/>
        <v>-56164384</v>
      </c>
      <c r="N3144" t="s">
        <v>178</v>
      </c>
      <c r="P3144" t="s">
        <v>3839</v>
      </c>
      <c r="R3144" t="s">
        <v>3808</v>
      </c>
    </row>
    <row r="3145" spans="1:18" hidden="1">
      <c r="A3145">
        <v>3144</v>
      </c>
      <c r="D3145">
        <v>701000002</v>
      </c>
      <c r="E3145" s="139">
        <v>45173</v>
      </c>
      <c r="F3145">
        <f t="shared" si="147"/>
        <v>9</v>
      </c>
      <c r="G3145" s="139">
        <v>45173</v>
      </c>
      <c r="H3145">
        <f t="shared" si="148"/>
        <v>16</v>
      </c>
      <c r="I3145" t="s">
        <v>2621</v>
      </c>
      <c r="J3145" t="str">
        <f>VLOOKUP(I3145,'C701- Recalculate'!$D$27:$D$751,1,0)</f>
        <v>069MPI1232280002</v>
      </c>
      <c r="K3145">
        <v>0</v>
      </c>
      <c r="L3145">
        <v>28082192</v>
      </c>
      <c r="M3145" s="138">
        <f t="shared" si="149"/>
        <v>-28082192</v>
      </c>
      <c r="N3145" t="s">
        <v>178</v>
      </c>
      <c r="P3145" t="s">
        <v>3839</v>
      </c>
      <c r="R3145" t="s">
        <v>3808</v>
      </c>
    </row>
    <row r="3146" spans="1:18" hidden="1">
      <c r="A3146">
        <v>3145</v>
      </c>
      <c r="D3146">
        <v>701000002</v>
      </c>
      <c r="E3146" s="139">
        <v>45173</v>
      </c>
      <c r="F3146">
        <f t="shared" si="147"/>
        <v>9</v>
      </c>
      <c r="G3146" s="139">
        <v>45173</v>
      </c>
      <c r="H3146">
        <f t="shared" si="148"/>
        <v>16</v>
      </c>
      <c r="I3146" t="s">
        <v>2641</v>
      </c>
      <c r="J3146" t="str">
        <f>VLOOKUP(I3146,'C701- Recalculate'!$D$27:$D$751,1,0)</f>
        <v>069MPI1232290004</v>
      </c>
      <c r="K3146">
        <v>0</v>
      </c>
      <c r="L3146">
        <v>28767123</v>
      </c>
      <c r="M3146" s="138">
        <f t="shared" si="149"/>
        <v>-28767123</v>
      </c>
      <c r="N3146" t="s">
        <v>178</v>
      </c>
      <c r="P3146" t="s">
        <v>3839</v>
      </c>
      <c r="R3146" t="s">
        <v>3808</v>
      </c>
    </row>
    <row r="3147" spans="1:18" hidden="1">
      <c r="A3147">
        <v>3146</v>
      </c>
      <c r="D3147">
        <v>701000002</v>
      </c>
      <c r="E3147" s="139">
        <v>45173</v>
      </c>
      <c r="F3147">
        <f t="shared" si="147"/>
        <v>9</v>
      </c>
      <c r="G3147" s="139">
        <v>45173</v>
      </c>
      <c r="H3147">
        <f t="shared" si="148"/>
        <v>16</v>
      </c>
      <c r="I3147" t="s">
        <v>2641</v>
      </c>
      <c r="J3147" t="str">
        <f>VLOOKUP(I3147,'C701- Recalculate'!$D$27:$D$751,1,0)</f>
        <v>069MPI1232290004</v>
      </c>
      <c r="K3147">
        <v>0</v>
      </c>
      <c r="L3147">
        <v>57534246</v>
      </c>
      <c r="M3147" s="138">
        <f t="shared" si="149"/>
        <v>-57534246</v>
      </c>
      <c r="N3147" t="s">
        <v>178</v>
      </c>
      <c r="P3147" t="s">
        <v>3839</v>
      </c>
      <c r="R3147" t="s">
        <v>3808</v>
      </c>
    </row>
    <row r="3148" spans="1:18" hidden="1">
      <c r="A3148">
        <v>3147</v>
      </c>
      <c r="D3148">
        <v>701000002</v>
      </c>
      <c r="E3148" s="139">
        <v>45173</v>
      </c>
      <c r="F3148">
        <f t="shared" si="147"/>
        <v>9</v>
      </c>
      <c r="G3148" s="139">
        <v>45173</v>
      </c>
      <c r="H3148">
        <f t="shared" si="148"/>
        <v>16</v>
      </c>
      <c r="I3148" t="s">
        <v>2634</v>
      </c>
      <c r="J3148" t="str">
        <f>VLOOKUP(I3148,'C701- Recalculate'!$D$27:$D$751,1,0)</f>
        <v>069MPI1232290005</v>
      </c>
      <c r="K3148">
        <v>0</v>
      </c>
      <c r="L3148">
        <v>27397260</v>
      </c>
      <c r="M3148" s="138">
        <f t="shared" si="149"/>
        <v>-27397260</v>
      </c>
      <c r="N3148" t="s">
        <v>178</v>
      </c>
      <c r="P3148" t="s">
        <v>3839</v>
      </c>
      <c r="R3148" t="s">
        <v>3808</v>
      </c>
    </row>
    <row r="3149" spans="1:18" hidden="1">
      <c r="A3149">
        <v>3148</v>
      </c>
      <c r="D3149">
        <v>701000002</v>
      </c>
      <c r="E3149" s="139">
        <v>45173</v>
      </c>
      <c r="F3149">
        <f t="shared" si="147"/>
        <v>9</v>
      </c>
      <c r="G3149" s="139">
        <v>45173</v>
      </c>
      <c r="H3149">
        <f t="shared" si="148"/>
        <v>16</v>
      </c>
      <c r="I3149" t="s">
        <v>2634</v>
      </c>
      <c r="J3149" t="str">
        <f>VLOOKUP(I3149,'C701- Recalculate'!$D$27:$D$751,1,0)</f>
        <v>069MPI1232290005</v>
      </c>
      <c r="K3149">
        <v>0</v>
      </c>
      <c r="L3149">
        <v>54794521</v>
      </c>
      <c r="M3149" s="138">
        <f t="shared" si="149"/>
        <v>-54794521</v>
      </c>
      <c r="N3149" t="s">
        <v>178</v>
      </c>
      <c r="P3149" t="s">
        <v>3839</v>
      </c>
      <c r="R3149" t="s">
        <v>3808</v>
      </c>
    </row>
    <row r="3150" spans="1:18" hidden="1">
      <c r="A3150">
        <v>3149</v>
      </c>
      <c r="D3150">
        <v>701000002</v>
      </c>
      <c r="E3150" s="139">
        <v>45173</v>
      </c>
      <c r="F3150">
        <f t="shared" si="147"/>
        <v>9</v>
      </c>
      <c r="G3150" s="139">
        <v>45173</v>
      </c>
      <c r="H3150">
        <f t="shared" si="148"/>
        <v>16</v>
      </c>
      <c r="I3150" t="s">
        <v>2656</v>
      </c>
      <c r="J3150" t="str">
        <f>VLOOKUP(I3150,'C701- Recalculate'!$D$27:$D$751,1,0)</f>
        <v>069MPI1232340004</v>
      </c>
      <c r="K3150">
        <v>0</v>
      </c>
      <c r="L3150">
        <v>22465753</v>
      </c>
      <c r="M3150" s="138">
        <f t="shared" si="149"/>
        <v>-22465753</v>
      </c>
      <c r="N3150" t="s">
        <v>178</v>
      </c>
      <c r="P3150" t="s">
        <v>3839</v>
      </c>
      <c r="R3150" t="s">
        <v>3808</v>
      </c>
    </row>
    <row r="3151" spans="1:18" hidden="1">
      <c r="A3151">
        <v>3150</v>
      </c>
      <c r="D3151">
        <v>701000002</v>
      </c>
      <c r="E3151" s="139">
        <v>45173</v>
      </c>
      <c r="F3151">
        <f t="shared" si="147"/>
        <v>9</v>
      </c>
      <c r="G3151" s="139">
        <v>45173</v>
      </c>
      <c r="H3151">
        <f t="shared" si="148"/>
        <v>16</v>
      </c>
      <c r="I3151" t="s">
        <v>2656</v>
      </c>
      <c r="J3151" t="str">
        <f>VLOOKUP(I3151,'C701- Recalculate'!$D$27:$D$751,1,0)</f>
        <v>069MPI1232340004</v>
      </c>
      <c r="K3151">
        <v>0</v>
      </c>
      <c r="L3151">
        <v>44931507</v>
      </c>
      <c r="M3151" s="138">
        <f t="shared" si="149"/>
        <v>-44931507</v>
      </c>
      <c r="N3151" t="s">
        <v>178</v>
      </c>
      <c r="P3151" t="s">
        <v>3839</v>
      </c>
      <c r="R3151" t="s">
        <v>3808</v>
      </c>
    </row>
    <row r="3152" spans="1:18" hidden="1">
      <c r="A3152">
        <v>3151</v>
      </c>
      <c r="D3152">
        <v>701000002</v>
      </c>
      <c r="E3152" s="139">
        <v>45173</v>
      </c>
      <c r="F3152">
        <f t="shared" si="147"/>
        <v>9</v>
      </c>
      <c r="G3152" s="139">
        <v>45173</v>
      </c>
      <c r="H3152">
        <f t="shared" si="148"/>
        <v>16</v>
      </c>
      <c r="I3152" t="s">
        <v>2652</v>
      </c>
      <c r="J3152" t="str">
        <f>VLOOKUP(I3152,'C701- Recalculate'!$D$27:$D$751,1,0)</f>
        <v>069MPI1232340005</v>
      </c>
      <c r="K3152">
        <v>0</v>
      </c>
      <c r="L3152">
        <v>44931507</v>
      </c>
      <c r="M3152" s="138">
        <f t="shared" si="149"/>
        <v>-44931507</v>
      </c>
      <c r="N3152" t="s">
        <v>178</v>
      </c>
      <c r="P3152" t="s">
        <v>3839</v>
      </c>
      <c r="R3152" t="s">
        <v>3808</v>
      </c>
    </row>
    <row r="3153" spans="1:18" hidden="1">
      <c r="A3153">
        <v>3152</v>
      </c>
      <c r="D3153">
        <v>701000002</v>
      </c>
      <c r="E3153" s="139">
        <v>45173</v>
      </c>
      <c r="F3153">
        <f t="shared" si="147"/>
        <v>9</v>
      </c>
      <c r="G3153" s="139">
        <v>45173</v>
      </c>
      <c r="H3153">
        <f t="shared" si="148"/>
        <v>16</v>
      </c>
      <c r="I3153" t="s">
        <v>2652</v>
      </c>
      <c r="J3153" t="str">
        <f>VLOOKUP(I3153,'C701- Recalculate'!$D$27:$D$751,1,0)</f>
        <v>069MPI1232340005</v>
      </c>
      <c r="K3153">
        <v>0</v>
      </c>
      <c r="L3153">
        <v>22465753</v>
      </c>
      <c r="M3153" s="138">
        <f t="shared" si="149"/>
        <v>-22465753</v>
      </c>
      <c r="N3153" t="s">
        <v>178</v>
      </c>
      <c r="P3153" t="s">
        <v>3839</v>
      </c>
      <c r="R3153" t="s">
        <v>3808</v>
      </c>
    </row>
    <row r="3154" spans="1:18" hidden="1">
      <c r="A3154">
        <v>3153</v>
      </c>
      <c r="D3154">
        <v>701000002</v>
      </c>
      <c r="E3154" s="139">
        <v>45173</v>
      </c>
      <c r="F3154">
        <f t="shared" si="147"/>
        <v>9</v>
      </c>
      <c r="G3154" s="139">
        <v>45173</v>
      </c>
      <c r="H3154">
        <f t="shared" si="148"/>
        <v>16</v>
      </c>
      <c r="I3154" t="s">
        <v>2706</v>
      </c>
      <c r="J3154" t="str">
        <f>VLOOKUP(I3154,'C701- Recalculate'!$D$27:$D$751,1,0)</f>
        <v>069MPI1232400003</v>
      </c>
      <c r="K3154">
        <v>0</v>
      </c>
      <c r="L3154">
        <v>48630137</v>
      </c>
      <c r="M3154" s="138">
        <f t="shared" si="149"/>
        <v>-48630137</v>
      </c>
      <c r="N3154" t="s">
        <v>178</v>
      </c>
      <c r="P3154" t="s">
        <v>3839</v>
      </c>
      <c r="R3154" t="s">
        <v>3808</v>
      </c>
    </row>
    <row r="3155" spans="1:18" hidden="1">
      <c r="A3155">
        <v>3154</v>
      </c>
      <c r="D3155">
        <v>701000002</v>
      </c>
      <c r="E3155" s="139">
        <v>45173</v>
      </c>
      <c r="F3155">
        <f t="shared" si="147"/>
        <v>9</v>
      </c>
      <c r="G3155" s="139">
        <v>45173</v>
      </c>
      <c r="H3155">
        <f t="shared" si="148"/>
        <v>16</v>
      </c>
      <c r="I3155" t="s">
        <v>2706</v>
      </c>
      <c r="J3155" t="str">
        <f>VLOOKUP(I3155,'C701- Recalculate'!$D$27:$D$751,1,0)</f>
        <v>069MPI1232400003</v>
      </c>
      <c r="K3155">
        <v>0</v>
      </c>
      <c r="L3155">
        <v>24315069</v>
      </c>
      <c r="M3155" s="138">
        <f t="shared" si="149"/>
        <v>-24315069</v>
      </c>
      <c r="N3155" t="s">
        <v>178</v>
      </c>
      <c r="P3155" t="s">
        <v>3839</v>
      </c>
      <c r="R3155" t="s">
        <v>3808</v>
      </c>
    </row>
    <row r="3156" spans="1:18" hidden="1">
      <c r="A3156">
        <v>3155</v>
      </c>
      <c r="D3156">
        <v>701000002</v>
      </c>
      <c r="E3156" s="139">
        <v>45173</v>
      </c>
      <c r="F3156">
        <f t="shared" si="147"/>
        <v>9</v>
      </c>
      <c r="G3156" s="139">
        <v>45173</v>
      </c>
      <c r="H3156">
        <f t="shared" si="148"/>
        <v>16</v>
      </c>
      <c r="I3156" t="s">
        <v>2700</v>
      </c>
      <c r="J3156" t="str">
        <f>VLOOKUP(I3156,'C701- Recalculate'!$D$27:$D$751,1,0)</f>
        <v>069MPI1232400004</v>
      </c>
      <c r="K3156">
        <v>0</v>
      </c>
      <c r="L3156">
        <v>24315069</v>
      </c>
      <c r="M3156" s="138">
        <f t="shared" si="149"/>
        <v>-24315069</v>
      </c>
      <c r="N3156" t="s">
        <v>178</v>
      </c>
      <c r="P3156" t="s">
        <v>3839</v>
      </c>
      <c r="R3156" t="s">
        <v>3808</v>
      </c>
    </row>
    <row r="3157" spans="1:18" hidden="1">
      <c r="A3157">
        <v>3156</v>
      </c>
      <c r="D3157">
        <v>701000002</v>
      </c>
      <c r="E3157" s="139">
        <v>45173</v>
      </c>
      <c r="F3157">
        <f t="shared" si="147"/>
        <v>9</v>
      </c>
      <c r="G3157" s="139">
        <v>45173</v>
      </c>
      <c r="H3157">
        <f t="shared" si="148"/>
        <v>16</v>
      </c>
      <c r="I3157" t="s">
        <v>2700</v>
      </c>
      <c r="J3157" t="str">
        <f>VLOOKUP(I3157,'C701- Recalculate'!$D$27:$D$751,1,0)</f>
        <v>069MPI1232400004</v>
      </c>
      <c r="K3157">
        <v>0</v>
      </c>
      <c r="L3157">
        <v>48630137</v>
      </c>
      <c r="M3157" s="138">
        <f t="shared" si="149"/>
        <v>-48630137</v>
      </c>
      <c r="N3157" t="s">
        <v>178</v>
      </c>
      <c r="P3157" t="s">
        <v>3839</v>
      </c>
      <c r="R3157" t="s">
        <v>3808</v>
      </c>
    </row>
    <row r="3158" spans="1:18" hidden="1">
      <c r="A3158">
        <v>3157</v>
      </c>
      <c r="D3158">
        <v>701000002</v>
      </c>
      <c r="E3158" s="139">
        <v>45173</v>
      </c>
      <c r="F3158">
        <f t="shared" si="147"/>
        <v>9</v>
      </c>
      <c r="G3158" s="139">
        <v>45173</v>
      </c>
      <c r="H3158">
        <f t="shared" si="148"/>
        <v>16</v>
      </c>
      <c r="I3158" t="s">
        <v>2745</v>
      </c>
      <c r="J3158" t="str">
        <f>VLOOKUP(I3158,'C701- Recalculate'!$D$27:$D$751,1,0)</f>
        <v>069MPI1232430001</v>
      </c>
      <c r="K3158">
        <v>0</v>
      </c>
      <c r="L3158">
        <v>821918</v>
      </c>
      <c r="M3158" s="138">
        <f t="shared" si="149"/>
        <v>-821918</v>
      </c>
      <c r="N3158" t="s">
        <v>178</v>
      </c>
      <c r="P3158" t="s">
        <v>3839</v>
      </c>
      <c r="R3158" t="s">
        <v>3808</v>
      </c>
    </row>
    <row r="3159" spans="1:18" hidden="1">
      <c r="A3159">
        <v>3158</v>
      </c>
      <c r="D3159">
        <v>701000002</v>
      </c>
      <c r="E3159" s="139">
        <v>45173</v>
      </c>
      <c r="F3159">
        <f t="shared" si="147"/>
        <v>9</v>
      </c>
      <c r="G3159" s="139">
        <v>45173</v>
      </c>
      <c r="H3159">
        <f t="shared" si="148"/>
        <v>16</v>
      </c>
      <c r="I3159" t="s">
        <v>2745</v>
      </c>
      <c r="J3159" t="str">
        <f>VLOOKUP(I3159,'C701- Recalculate'!$D$27:$D$751,1,0)</f>
        <v>069MPI1232430001</v>
      </c>
      <c r="K3159">
        <v>0</v>
      </c>
      <c r="L3159">
        <v>410959</v>
      </c>
      <c r="M3159" s="138">
        <f t="shared" si="149"/>
        <v>-410959</v>
      </c>
      <c r="N3159" t="s">
        <v>178</v>
      </c>
      <c r="P3159" t="s">
        <v>3839</v>
      </c>
      <c r="R3159" t="s">
        <v>3808</v>
      </c>
    </row>
    <row r="3160" spans="1:18" hidden="1">
      <c r="A3160">
        <v>3159</v>
      </c>
      <c r="D3160">
        <v>701000002</v>
      </c>
      <c r="E3160" s="139">
        <v>45173</v>
      </c>
      <c r="F3160">
        <f t="shared" si="147"/>
        <v>9</v>
      </c>
      <c r="G3160" s="139">
        <v>45173</v>
      </c>
      <c r="H3160">
        <f t="shared" si="148"/>
        <v>16</v>
      </c>
      <c r="I3160" t="s">
        <v>2748</v>
      </c>
      <c r="J3160" t="str">
        <f>VLOOKUP(I3160,'C701- Recalculate'!$D$27:$D$751,1,0)</f>
        <v>069MPI1232430002</v>
      </c>
      <c r="K3160">
        <v>0</v>
      </c>
      <c r="L3160">
        <v>4931507</v>
      </c>
      <c r="M3160" s="138">
        <f t="shared" si="149"/>
        <v>-4931507</v>
      </c>
      <c r="N3160" t="s">
        <v>178</v>
      </c>
      <c r="P3160" t="s">
        <v>3839</v>
      </c>
      <c r="R3160" t="s">
        <v>3808</v>
      </c>
    </row>
    <row r="3161" spans="1:18" hidden="1">
      <c r="A3161">
        <v>3160</v>
      </c>
      <c r="D3161">
        <v>701000002</v>
      </c>
      <c r="E3161" s="139">
        <v>45173</v>
      </c>
      <c r="F3161">
        <f t="shared" si="147"/>
        <v>9</v>
      </c>
      <c r="G3161" s="139">
        <v>45173</v>
      </c>
      <c r="H3161">
        <f t="shared" si="148"/>
        <v>16</v>
      </c>
      <c r="I3161" t="s">
        <v>2748</v>
      </c>
      <c r="J3161" t="str">
        <f>VLOOKUP(I3161,'C701- Recalculate'!$D$27:$D$751,1,0)</f>
        <v>069MPI1232430002</v>
      </c>
      <c r="K3161">
        <v>0</v>
      </c>
      <c r="L3161">
        <v>2465753</v>
      </c>
      <c r="M3161" s="138">
        <f t="shared" si="149"/>
        <v>-2465753</v>
      </c>
      <c r="N3161" t="s">
        <v>178</v>
      </c>
      <c r="P3161" t="s">
        <v>3839</v>
      </c>
      <c r="R3161" t="s">
        <v>3808</v>
      </c>
    </row>
    <row r="3162" spans="1:18" hidden="1">
      <c r="A3162">
        <v>3161</v>
      </c>
      <c r="D3162">
        <v>701000002</v>
      </c>
      <c r="E3162" s="139">
        <v>45173</v>
      </c>
      <c r="F3162">
        <f t="shared" si="147"/>
        <v>9</v>
      </c>
      <c r="G3162" s="139">
        <v>45173</v>
      </c>
      <c r="H3162">
        <f t="shared" si="148"/>
        <v>16</v>
      </c>
      <c r="I3162" t="s">
        <v>2754</v>
      </c>
      <c r="J3162" t="str">
        <f>VLOOKUP(I3162,'C701- Recalculate'!$D$27:$D$751,1,0)</f>
        <v>069MPI1232430003</v>
      </c>
      <c r="K3162">
        <v>0</v>
      </c>
      <c r="L3162">
        <v>2465753</v>
      </c>
      <c r="M3162" s="138">
        <f t="shared" si="149"/>
        <v>-2465753</v>
      </c>
      <c r="N3162" t="s">
        <v>178</v>
      </c>
      <c r="P3162" t="s">
        <v>3839</v>
      </c>
      <c r="R3162" t="s">
        <v>3808</v>
      </c>
    </row>
    <row r="3163" spans="1:18" hidden="1">
      <c r="A3163">
        <v>3162</v>
      </c>
      <c r="D3163">
        <v>701000002</v>
      </c>
      <c r="E3163" s="139">
        <v>45173</v>
      </c>
      <c r="F3163">
        <f t="shared" si="147"/>
        <v>9</v>
      </c>
      <c r="G3163" s="139">
        <v>45173</v>
      </c>
      <c r="H3163">
        <f t="shared" si="148"/>
        <v>16</v>
      </c>
      <c r="I3163" t="s">
        <v>2754</v>
      </c>
      <c r="J3163" t="str">
        <f>VLOOKUP(I3163,'C701- Recalculate'!$D$27:$D$751,1,0)</f>
        <v>069MPI1232430003</v>
      </c>
      <c r="K3163">
        <v>0</v>
      </c>
      <c r="L3163">
        <v>4931507</v>
      </c>
      <c r="M3163" s="138">
        <f t="shared" si="149"/>
        <v>-4931507</v>
      </c>
      <c r="N3163" t="s">
        <v>178</v>
      </c>
      <c r="P3163" t="s">
        <v>3839</v>
      </c>
      <c r="R3163" t="s">
        <v>3808</v>
      </c>
    </row>
    <row r="3164" spans="1:18" hidden="1">
      <c r="A3164">
        <v>3163</v>
      </c>
      <c r="D3164">
        <v>701000002</v>
      </c>
      <c r="E3164" s="139">
        <v>45173</v>
      </c>
      <c r="F3164">
        <f t="shared" si="147"/>
        <v>9</v>
      </c>
      <c r="G3164" s="139">
        <v>45173</v>
      </c>
      <c r="H3164">
        <f t="shared" si="148"/>
        <v>16</v>
      </c>
      <c r="I3164" t="s">
        <v>2757</v>
      </c>
      <c r="J3164" t="str">
        <f>VLOOKUP(I3164,'C701- Recalculate'!$D$27:$D$751,1,0)</f>
        <v>069MPI1232430004</v>
      </c>
      <c r="K3164">
        <v>0</v>
      </c>
      <c r="L3164">
        <v>78904109</v>
      </c>
      <c r="M3164" s="138">
        <f t="shared" si="149"/>
        <v>-78904109</v>
      </c>
      <c r="N3164" t="s">
        <v>178</v>
      </c>
      <c r="P3164" t="s">
        <v>3839</v>
      </c>
      <c r="R3164" t="s">
        <v>3808</v>
      </c>
    </row>
    <row r="3165" spans="1:18" hidden="1">
      <c r="A3165">
        <v>3164</v>
      </c>
      <c r="D3165">
        <v>701000002</v>
      </c>
      <c r="E3165" s="139">
        <v>45173</v>
      </c>
      <c r="F3165">
        <f t="shared" si="147"/>
        <v>9</v>
      </c>
      <c r="G3165" s="139">
        <v>45173</v>
      </c>
      <c r="H3165">
        <f t="shared" si="148"/>
        <v>16</v>
      </c>
      <c r="I3165" t="s">
        <v>2757</v>
      </c>
      <c r="J3165" t="str">
        <f>VLOOKUP(I3165,'C701- Recalculate'!$D$27:$D$751,1,0)</f>
        <v>069MPI1232430004</v>
      </c>
      <c r="K3165">
        <v>0</v>
      </c>
      <c r="L3165">
        <v>39452055</v>
      </c>
      <c r="M3165" s="138">
        <f t="shared" si="149"/>
        <v>-39452055</v>
      </c>
      <c r="N3165" t="s">
        <v>178</v>
      </c>
      <c r="P3165" t="s">
        <v>3839</v>
      </c>
      <c r="R3165" t="s">
        <v>3808</v>
      </c>
    </row>
    <row r="3166" spans="1:18" hidden="1">
      <c r="A3166">
        <v>3165</v>
      </c>
      <c r="D3166">
        <v>701000002</v>
      </c>
      <c r="E3166" s="139">
        <v>45173</v>
      </c>
      <c r="F3166">
        <f t="shared" si="147"/>
        <v>9</v>
      </c>
      <c r="G3166" s="139">
        <v>45173</v>
      </c>
      <c r="H3166">
        <f t="shared" si="148"/>
        <v>16</v>
      </c>
      <c r="I3166" t="s">
        <v>2760</v>
      </c>
      <c r="J3166" t="str">
        <f>VLOOKUP(I3166,'C701- Recalculate'!$D$27:$D$751,1,0)</f>
        <v>069MPI1232430005</v>
      </c>
      <c r="K3166">
        <v>0</v>
      </c>
      <c r="L3166">
        <v>19452055</v>
      </c>
      <c r="M3166" s="138">
        <f t="shared" si="149"/>
        <v>-19452055</v>
      </c>
      <c r="N3166" t="s">
        <v>178</v>
      </c>
      <c r="P3166" t="s">
        <v>3839</v>
      </c>
      <c r="R3166" t="s">
        <v>3808</v>
      </c>
    </row>
    <row r="3167" spans="1:18" hidden="1">
      <c r="A3167">
        <v>3166</v>
      </c>
      <c r="D3167">
        <v>701000002</v>
      </c>
      <c r="E3167" s="139">
        <v>45173</v>
      </c>
      <c r="F3167">
        <f t="shared" si="147"/>
        <v>9</v>
      </c>
      <c r="G3167" s="139">
        <v>45173</v>
      </c>
      <c r="H3167">
        <f t="shared" si="148"/>
        <v>16</v>
      </c>
      <c r="I3167" t="s">
        <v>2760</v>
      </c>
      <c r="J3167" t="str">
        <f>VLOOKUP(I3167,'C701- Recalculate'!$D$27:$D$751,1,0)</f>
        <v>069MPI1232430005</v>
      </c>
      <c r="K3167">
        <v>0</v>
      </c>
      <c r="L3167">
        <v>9726027</v>
      </c>
      <c r="M3167" s="138">
        <f t="shared" si="149"/>
        <v>-9726027</v>
      </c>
      <c r="N3167" t="s">
        <v>178</v>
      </c>
      <c r="P3167" t="s">
        <v>3839</v>
      </c>
      <c r="R3167" t="s">
        <v>3808</v>
      </c>
    </row>
    <row r="3168" spans="1:18" hidden="1">
      <c r="A3168">
        <v>3167</v>
      </c>
      <c r="D3168">
        <v>701000002</v>
      </c>
      <c r="E3168" s="139">
        <v>45173</v>
      </c>
      <c r="F3168">
        <f t="shared" si="147"/>
        <v>9</v>
      </c>
      <c r="G3168" s="139">
        <v>45173</v>
      </c>
      <c r="H3168">
        <f t="shared" si="148"/>
        <v>16</v>
      </c>
      <c r="I3168" t="s">
        <v>2751</v>
      </c>
      <c r="J3168" t="str">
        <f>VLOOKUP(I3168,'C701- Recalculate'!$D$27:$D$751,1,0)</f>
        <v>069MPI1232430009</v>
      </c>
      <c r="K3168">
        <v>0</v>
      </c>
      <c r="L3168">
        <v>3287671</v>
      </c>
      <c r="M3168" s="138">
        <f t="shared" si="149"/>
        <v>-3287671</v>
      </c>
      <c r="N3168" t="s">
        <v>178</v>
      </c>
      <c r="P3168" t="s">
        <v>3839</v>
      </c>
      <c r="R3168" t="s">
        <v>3808</v>
      </c>
    </row>
    <row r="3169" spans="1:20" hidden="1">
      <c r="A3169">
        <v>3168</v>
      </c>
      <c r="D3169">
        <v>701000002</v>
      </c>
      <c r="E3169" s="139">
        <v>45173</v>
      </c>
      <c r="F3169">
        <f t="shared" si="147"/>
        <v>9</v>
      </c>
      <c r="G3169" s="139">
        <v>45173</v>
      </c>
      <c r="H3169">
        <f t="shared" si="148"/>
        <v>16</v>
      </c>
      <c r="I3169" t="s">
        <v>2751</v>
      </c>
      <c r="J3169" t="str">
        <f>VLOOKUP(I3169,'C701- Recalculate'!$D$27:$D$751,1,0)</f>
        <v>069MPI1232430009</v>
      </c>
      <c r="K3169">
        <v>0</v>
      </c>
      <c r="L3169">
        <v>1643836</v>
      </c>
      <c r="M3169" s="138">
        <f t="shared" si="149"/>
        <v>-1643836</v>
      </c>
      <c r="N3169" t="s">
        <v>178</v>
      </c>
      <c r="P3169" t="s">
        <v>3839</v>
      </c>
      <c r="R3169" t="s">
        <v>3808</v>
      </c>
    </row>
    <row r="3170" spans="1:20" hidden="1">
      <c r="A3170">
        <v>3169</v>
      </c>
      <c r="D3170">
        <v>701000002</v>
      </c>
      <c r="E3170" s="139">
        <v>45173</v>
      </c>
      <c r="F3170">
        <f t="shared" si="147"/>
        <v>9</v>
      </c>
      <c r="G3170" s="139">
        <v>45173</v>
      </c>
      <c r="H3170">
        <f t="shared" si="148"/>
        <v>16</v>
      </c>
      <c r="I3170" t="s">
        <v>2739</v>
      </c>
      <c r="J3170" t="str">
        <f>VLOOKUP(I3170,'C701- Recalculate'!$D$27:$D$751,1,0)</f>
        <v>069MPI1232430010</v>
      </c>
      <c r="K3170">
        <v>0</v>
      </c>
      <c r="L3170">
        <v>5479452</v>
      </c>
      <c r="M3170" s="138">
        <f t="shared" si="149"/>
        <v>-5479452</v>
      </c>
      <c r="N3170" t="s">
        <v>178</v>
      </c>
      <c r="P3170" t="s">
        <v>3839</v>
      </c>
      <c r="R3170" t="s">
        <v>3808</v>
      </c>
    </row>
    <row r="3171" spans="1:20" hidden="1">
      <c r="A3171">
        <v>3170</v>
      </c>
      <c r="D3171">
        <v>701000002</v>
      </c>
      <c r="E3171" s="139">
        <v>45173</v>
      </c>
      <c r="F3171">
        <f t="shared" si="147"/>
        <v>9</v>
      </c>
      <c r="G3171" s="139">
        <v>45173</v>
      </c>
      <c r="H3171">
        <f t="shared" si="148"/>
        <v>16</v>
      </c>
      <c r="I3171" t="s">
        <v>2739</v>
      </c>
      <c r="J3171" t="str">
        <f>VLOOKUP(I3171,'C701- Recalculate'!$D$27:$D$751,1,0)</f>
        <v>069MPI1232430010</v>
      </c>
      <c r="K3171">
        <v>0</v>
      </c>
      <c r="L3171">
        <v>2739726</v>
      </c>
      <c r="M3171" s="138">
        <f t="shared" si="149"/>
        <v>-2739726</v>
      </c>
      <c r="N3171" t="s">
        <v>178</v>
      </c>
      <c r="P3171" t="s">
        <v>3839</v>
      </c>
      <c r="R3171" t="s">
        <v>3808</v>
      </c>
    </row>
    <row r="3172" spans="1:20" hidden="1">
      <c r="A3172">
        <v>3171</v>
      </c>
      <c r="D3172">
        <v>701000002</v>
      </c>
      <c r="E3172" s="139">
        <v>45173</v>
      </c>
      <c r="F3172">
        <f t="shared" si="147"/>
        <v>9</v>
      </c>
      <c r="G3172" s="139">
        <v>45173</v>
      </c>
      <c r="H3172">
        <f t="shared" si="148"/>
        <v>16</v>
      </c>
      <c r="I3172" t="s">
        <v>2742</v>
      </c>
      <c r="J3172" t="str">
        <f>VLOOKUP(I3172,'C701- Recalculate'!$D$27:$D$751,1,0)</f>
        <v>069MPI1232430011</v>
      </c>
      <c r="K3172">
        <v>0</v>
      </c>
      <c r="L3172">
        <v>4931507</v>
      </c>
      <c r="M3172" s="138">
        <f t="shared" si="149"/>
        <v>-4931507</v>
      </c>
      <c r="N3172" t="s">
        <v>178</v>
      </c>
      <c r="P3172" t="s">
        <v>3839</v>
      </c>
      <c r="R3172" t="s">
        <v>3808</v>
      </c>
    </row>
    <row r="3173" spans="1:20" hidden="1">
      <c r="A3173">
        <v>3172</v>
      </c>
      <c r="D3173">
        <v>701000002</v>
      </c>
      <c r="E3173" s="139">
        <v>45173</v>
      </c>
      <c r="F3173">
        <f t="shared" si="147"/>
        <v>9</v>
      </c>
      <c r="G3173" s="139">
        <v>45173</v>
      </c>
      <c r="H3173">
        <f t="shared" si="148"/>
        <v>16</v>
      </c>
      <c r="I3173" t="s">
        <v>2742</v>
      </c>
      <c r="J3173" t="str">
        <f>VLOOKUP(I3173,'C701- Recalculate'!$D$27:$D$751,1,0)</f>
        <v>069MPI1232430011</v>
      </c>
      <c r="K3173">
        <v>0</v>
      </c>
      <c r="L3173">
        <v>2465753</v>
      </c>
      <c r="M3173" s="138">
        <f t="shared" si="149"/>
        <v>-2465753</v>
      </c>
      <c r="N3173" t="s">
        <v>178</v>
      </c>
      <c r="P3173" t="s">
        <v>3839</v>
      </c>
      <c r="R3173" t="s">
        <v>3808</v>
      </c>
    </row>
    <row r="3174" spans="1:20" hidden="1">
      <c r="A3174">
        <v>3173</v>
      </c>
      <c r="D3174">
        <v>701000001</v>
      </c>
      <c r="E3174" s="139">
        <v>45174</v>
      </c>
      <c r="F3174">
        <f t="shared" si="147"/>
        <v>9</v>
      </c>
      <c r="G3174" s="139">
        <v>45174</v>
      </c>
      <c r="H3174">
        <f t="shared" si="148"/>
        <v>16</v>
      </c>
      <c r="I3174" t="s">
        <v>4043</v>
      </c>
      <c r="J3174" t="e">
        <f>VLOOKUP(I3174,'C701- Recalculate'!$D$27:$D$751,1,0)</f>
        <v>#N/A</v>
      </c>
      <c r="K3174" s="244">
        <v>0</v>
      </c>
      <c r="L3174" s="244">
        <v>17157.849999999999</v>
      </c>
      <c r="M3174" s="138">
        <f t="shared" si="149"/>
        <v>-17157.849999999999</v>
      </c>
      <c r="N3174" t="s">
        <v>315</v>
      </c>
      <c r="P3174" t="s">
        <v>3819</v>
      </c>
      <c r="R3174" t="s">
        <v>4044</v>
      </c>
      <c r="T3174" t="s">
        <v>1462</v>
      </c>
    </row>
    <row r="3175" spans="1:20" hidden="1">
      <c r="A3175">
        <v>3174</v>
      </c>
      <c r="D3175">
        <v>701000001</v>
      </c>
      <c r="E3175" s="139">
        <v>45174</v>
      </c>
      <c r="F3175">
        <f t="shared" si="147"/>
        <v>9</v>
      </c>
      <c r="G3175" s="139">
        <v>45174</v>
      </c>
      <c r="H3175">
        <f t="shared" si="148"/>
        <v>16</v>
      </c>
      <c r="I3175" t="s">
        <v>4043</v>
      </c>
      <c r="J3175" t="e">
        <f>VLOOKUP(I3175,'C701- Recalculate'!$D$27:$D$751,1,0)</f>
        <v>#N/A</v>
      </c>
      <c r="K3175" s="244">
        <v>17157.849999999999</v>
      </c>
      <c r="L3175" s="244">
        <v>0</v>
      </c>
      <c r="M3175" s="138">
        <f t="shared" si="149"/>
        <v>17157.849999999999</v>
      </c>
      <c r="N3175" t="s">
        <v>315</v>
      </c>
      <c r="P3175" t="s">
        <v>3819</v>
      </c>
      <c r="R3175" t="s">
        <v>4044</v>
      </c>
      <c r="T3175" t="s">
        <v>1462</v>
      </c>
    </row>
    <row r="3176" spans="1:20" hidden="1">
      <c r="A3176">
        <v>3175</v>
      </c>
      <c r="D3176">
        <v>701000001</v>
      </c>
      <c r="E3176" s="139">
        <v>45174</v>
      </c>
      <c r="F3176">
        <f t="shared" si="147"/>
        <v>9</v>
      </c>
      <c r="G3176" s="139">
        <v>45174</v>
      </c>
      <c r="H3176">
        <f t="shared" si="148"/>
        <v>16</v>
      </c>
      <c r="I3176" t="s">
        <v>4043</v>
      </c>
      <c r="J3176" t="e">
        <f>VLOOKUP(I3176,'C701- Recalculate'!$D$27:$D$751,1,0)</f>
        <v>#N/A</v>
      </c>
      <c r="K3176" s="244">
        <v>0</v>
      </c>
      <c r="L3176" s="244">
        <v>414276288</v>
      </c>
      <c r="M3176" s="138">
        <f t="shared" si="149"/>
        <v>-414276288</v>
      </c>
      <c r="N3176" t="s">
        <v>178</v>
      </c>
      <c r="P3176" t="s">
        <v>3819</v>
      </c>
      <c r="R3176" t="s">
        <v>4044</v>
      </c>
      <c r="S3176">
        <v>8</v>
      </c>
      <c r="T3176" t="s">
        <v>1462</v>
      </c>
    </row>
    <row r="3177" spans="1:20" hidden="1">
      <c r="A3177">
        <v>3176</v>
      </c>
      <c r="D3177">
        <v>701000001</v>
      </c>
      <c r="E3177" s="139">
        <v>45174</v>
      </c>
      <c r="F3177">
        <f t="shared" si="147"/>
        <v>9</v>
      </c>
      <c r="G3177" s="139">
        <v>45174</v>
      </c>
      <c r="H3177">
        <f t="shared" si="148"/>
        <v>16</v>
      </c>
      <c r="I3177" t="s">
        <v>4045</v>
      </c>
      <c r="J3177" t="e">
        <f>VLOOKUP(I3177,'C701- Recalculate'!$D$27:$D$751,1,0)</f>
        <v>#N/A</v>
      </c>
      <c r="K3177">
        <v>0</v>
      </c>
      <c r="L3177" s="244">
        <v>612021008</v>
      </c>
      <c r="M3177" s="138">
        <f t="shared" si="149"/>
        <v>-612021008</v>
      </c>
      <c r="N3177" t="s">
        <v>178</v>
      </c>
      <c r="P3177" t="s">
        <v>3829</v>
      </c>
      <c r="R3177" t="s">
        <v>4046</v>
      </c>
      <c r="S3177" t="s">
        <v>4585</v>
      </c>
    </row>
    <row r="3178" spans="1:20" hidden="1">
      <c r="A3178">
        <v>3177</v>
      </c>
      <c r="D3178">
        <v>701000002</v>
      </c>
      <c r="E3178" s="139">
        <v>45174</v>
      </c>
      <c r="F3178">
        <f t="shared" si="147"/>
        <v>9</v>
      </c>
      <c r="G3178" s="139">
        <v>45174</v>
      </c>
      <c r="H3178">
        <f t="shared" si="148"/>
        <v>16</v>
      </c>
      <c r="I3178" t="s">
        <v>2611</v>
      </c>
      <c r="J3178" t="str">
        <f>VLOOKUP(I3178,'C701- Recalculate'!$D$27:$D$751,1,0)</f>
        <v>069MPI1232280001</v>
      </c>
      <c r="K3178">
        <v>0</v>
      </c>
      <c r="L3178">
        <v>28082191</v>
      </c>
      <c r="M3178" s="138">
        <f t="shared" si="149"/>
        <v>-28082191</v>
      </c>
      <c r="N3178" t="s">
        <v>178</v>
      </c>
      <c r="P3178" t="s">
        <v>3839</v>
      </c>
      <c r="R3178" t="s">
        <v>3808</v>
      </c>
    </row>
    <row r="3179" spans="1:20" hidden="1">
      <c r="A3179">
        <v>3178</v>
      </c>
      <c r="D3179">
        <v>701000002</v>
      </c>
      <c r="E3179" s="139">
        <v>45174</v>
      </c>
      <c r="F3179">
        <f t="shared" si="147"/>
        <v>9</v>
      </c>
      <c r="G3179" s="139">
        <v>45174</v>
      </c>
      <c r="H3179">
        <f t="shared" si="148"/>
        <v>16</v>
      </c>
      <c r="I3179" t="s">
        <v>2621</v>
      </c>
      <c r="J3179" t="str">
        <f>VLOOKUP(I3179,'C701- Recalculate'!$D$27:$D$751,1,0)</f>
        <v>069MPI1232280002</v>
      </c>
      <c r="K3179">
        <v>0</v>
      </c>
      <c r="L3179">
        <v>28082191</v>
      </c>
      <c r="M3179" s="138">
        <f t="shared" si="149"/>
        <v>-28082191</v>
      </c>
      <c r="N3179" t="s">
        <v>178</v>
      </c>
      <c r="P3179" t="s">
        <v>3839</v>
      </c>
      <c r="R3179" t="s">
        <v>3808</v>
      </c>
    </row>
    <row r="3180" spans="1:20" hidden="1">
      <c r="A3180">
        <v>3179</v>
      </c>
      <c r="D3180">
        <v>701000002</v>
      </c>
      <c r="E3180" s="139">
        <v>45174</v>
      </c>
      <c r="F3180">
        <f t="shared" si="147"/>
        <v>9</v>
      </c>
      <c r="G3180" s="139">
        <v>45174</v>
      </c>
      <c r="H3180">
        <f t="shared" si="148"/>
        <v>16</v>
      </c>
      <c r="I3180" t="s">
        <v>2641</v>
      </c>
      <c r="J3180" t="str">
        <f>VLOOKUP(I3180,'C701- Recalculate'!$D$27:$D$751,1,0)</f>
        <v>069MPI1232290004</v>
      </c>
      <c r="K3180">
        <v>0</v>
      </c>
      <c r="L3180">
        <v>28767124</v>
      </c>
      <c r="M3180" s="138">
        <f t="shared" si="149"/>
        <v>-28767124</v>
      </c>
      <c r="N3180" t="s">
        <v>178</v>
      </c>
      <c r="P3180" t="s">
        <v>3839</v>
      </c>
      <c r="R3180" t="s">
        <v>3808</v>
      </c>
    </row>
    <row r="3181" spans="1:20" hidden="1">
      <c r="A3181">
        <v>3180</v>
      </c>
      <c r="D3181">
        <v>701000002</v>
      </c>
      <c r="E3181" s="139">
        <v>45174</v>
      </c>
      <c r="F3181">
        <f t="shared" si="147"/>
        <v>9</v>
      </c>
      <c r="G3181" s="139">
        <v>45174</v>
      </c>
      <c r="H3181">
        <f t="shared" si="148"/>
        <v>16</v>
      </c>
      <c r="I3181" t="s">
        <v>2634</v>
      </c>
      <c r="J3181" t="str">
        <f>VLOOKUP(I3181,'C701- Recalculate'!$D$27:$D$751,1,0)</f>
        <v>069MPI1232290005</v>
      </c>
      <c r="K3181">
        <v>0</v>
      </c>
      <c r="L3181">
        <v>27397260</v>
      </c>
      <c r="M3181" s="138">
        <f t="shared" si="149"/>
        <v>-27397260</v>
      </c>
      <c r="N3181" t="s">
        <v>178</v>
      </c>
      <c r="P3181" t="s">
        <v>3839</v>
      </c>
      <c r="R3181" t="s">
        <v>3808</v>
      </c>
    </row>
    <row r="3182" spans="1:20" hidden="1">
      <c r="A3182">
        <v>3181</v>
      </c>
      <c r="D3182">
        <v>701000002</v>
      </c>
      <c r="E3182" s="139">
        <v>45174</v>
      </c>
      <c r="F3182">
        <f t="shared" si="147"/>
        <v>9</v>
      </c>
      <c r="G3182" s="139">
        <v>45174</v>
      </c>
      <c r="H3182">
        <f t="shared" si="148"/>
        <v>16</v>
      </c>
      <c r="I3182" t="s">
        <v>2656</v>
      </c>
      <c r="J3182" t="str">
        <f>VLOOKUP(I3182,'C701- Recalculate'!$D$27:$D$751,1,0)</f>
        <v>069MPI1232340004</v>
      </c>
      <c r="K3182">
        <v>0</v>
      </c>
      <c r="L3182">
        <v>22465753</v>
      </c>
      <c r="M3182" s="138">
        <f t="shared" si="149"/>
        <v>-22465753</v>
      </c>
      <c r="N3182" t="s">
        <v>178</v>
      </c>
      <c r="P3182" t="s">
        <v>3839</v>
      </c>
      <c r="R3182" t="s">
        <v>3808</v>
      </c>
    </row>
    <row r="3183" spans="1:20" hidden="1">
      <c r="A3183">
        <v>3182</v>
      </c>
      <c r="D3183">
        <v>701000002</v>
      </c>
      <c r="E3183" s="139">
        <v>45174</v>
      </c>
      <c r="F3183">
        <f t="shared" si="147"/>
        <v>9</v>
      </c>
      <c r="G3183" s="139">
        <v>45174</v>
      </c>
      <c r="H3183">
        <f t="shared" si="148"/>
        <v>16</v>
      </c>
      <c r="I3183" t="s">
        <v>2652</v>
      </c>
      <c r="J3183" t="str">
        <f>VLOOKUP(I3183,'C701- Recalculate'!$D$27:$D$751,1,0)</f>
        <v>069MPI1232340005</v>
      </c>
      <c r="K3183">
        <v>0</v>
      </c>
      <c r="L3183">
        <v>22465753</v>
      </c>
      <c r="M3183" s="138">
        <f t="shared" si="149"/>
        <v>-22465753</v>
      </c>
      <c r="N3183" t="s">
        <v>178</v>
      </c>
      <c r="P3183" t="s">
        <v>3839</v>
      </c>
      <c r="R3183" t="s">
        <v>3808</v>
      </c>
    </row>
    <row r="3184" spans="1:20" hidden="1">
      <c r="A3184">
        <v>3183</v>
      </c>
      <c r="D3184">
        <v>701000002</v>
      </c>
      <c r="E3184" s="139">
        <v>45174</v>
      </c>
      <c r="F3184">
        <f t="shared" si="147"/>
        <v>9</v>
      </c>
      <c r="G3184" s="139">
        <v>45174</v>
      </c>
      <c r="H3184">
        <f t="shared" si="148"/>
        <v>16</v>
      </c>
      <c r="I3184" t="s">
        <v>2706</v>
      </c>
      <c r="J3184" t="str">
        <f>VLOOKUP(I3184,'C701- Recalculate'!$D$27:$D$751,1,0)</f>
        <v>069MPI1232400003</v>
      </c>
      <c r="K3184">
        <v>0</v>
      </c>
      <c r="L3184">
        <v>24315068</v>
      </c>
      <c r="M3184" s="138">
        <f t="shared" si="149"/>
        <v>-24315068</v>
      </c>
      <c r="N3184" t="s">
        <v>178</v>
      </c>
      <c r="P3184" t="s">
        <v>3839</v>
      </c>
      <c r="R3184" t="s">
        <v>3808</v>
      </c>
    </row>
    <row r="3185" spans="1:18" hidden="1">
      <c r="A3185">
        <v>3184</v>
      </c>
      <c r="D3185">
        <v>701000002</v>
      </c>
      <c r="E3185" s="139">
        <v>45174</v>
      </c>
      <c r="F3185">
        <f t="shared" si="147"/>
        <v>9</v>
      </c>
      <c r="G3185" s="139">
        <v>45174</v>
      </c>
      <c r="H3185">
        <f t="shared" si="148"/>
        <v>16</v>
      </c>
      <c r="I3185" t="s">
        <v>2700</v>
      </c>
      <c r="J3185" t="str">
        <f>VLOOKUP(I3185,'C701- Recalculate'!$D$27:$D$751,1,0)</f>
        <v>069MPI1232400004</v>
      </c>
      <c r="K3185">
        <v>0</v>
      </c>
      <c r="L3185">
        <v>24315068</v>
      </c>
      <c r="M3185" s="138">
        <f t="shared" si="149"/>
        <v>-24315068</v>
      </c>
      <c r="N3185" t="s">
        <v>178</v>
      </c>
      <c r="P3185" t="s">
        <v>3839</v>
      </c>
      <c r="R3185" t="s">
        <v>3808</v>
      </c>
    </row>
    <row r="3186" spans="1:18" hidden="1">
      <c r="A3186">
        <v>3185</v>
      </c>
      <c r="D3186">
        <v>701000002</v>
      </c>
      <c r="E3186" s="139">
        <v>45174</v>
      </c>
      <c r="F3186">
        <f t="shared" si="147"/>
        <v>9</v>
      </c>
      <c r="G3186" s="139">
        <v>45174</v>
      </c>
      <c r="H3186">
        <f t="shared" si="148"/>
        <v>16</v>
      </c>
      <c r="I3186" t="s">
        <v>2757</v>
      </c>
      <c r="J3186" t="str">
        <f>VLOOKUP(I3186,'C701- Recalculate'!$D$27:$D$751,1,0)</f>
        <v>069MPI1232430004</v>
      </c>
      <c r="K3186">
        <v>0</v>
      </c>
      <c r="L3186">
        <v>39452055</v>
      </c>
      <c r="M3186" s="138">
        <f t="shared" si="149"/>
        <v>-39452055</v>
      </c>
      <c r="N3186" t="s">
        <v>178</v>
      </c>
      <c r="P3186" t="s">
        <v>3839</v>
      </c>
      <c r="R3186" t="s">
        <v>3808</v>
      </c>
    </row>
    <row r="3187" spans="1:18" hidden="1">
      <c r="A3187">
        <v>3186</v>
      </c>
      <c r="D3187">
        <v>701000002</v>
      </c>
      <c r="E3187" s="139">
        <v>45174</v>
      </c>
      <c r="F3187">
        <f t="shared" si="147"/>
        <v>9</v>
      </c>
      <c r="G3187" s="139">
        <v>45174</v>
      </c>
      <c r="H3187">
        <f t="shared" si="148"/>
        <v>16</v>
      </c>
      <c r="I3187" t="s">
        <v>2760</v>
      </c>
      <c r="J3187" t="str">
        <f>VLOOKUP(I3187,'C701- Recalculate'!$D$27:$D$751,1,0)</f>
        <v>069MPI1232430005</v>
      </c>
      <c r="K3187">
        <v>0</v>
      </c>
      <c r="L3187">
        <v>9726027</v>
      </c>
      <c r="M3187" s="138">
        <f t="shared" si="149"/>
        <v>-9726027</v>
      </c>
      <c r="N3187" t="s">
        <v>178</v>
      </c>
      <c r="P3187" t="s">
        <v>3839</v>
      </c>
      <c r="R3187" t="s">
        <v>3808</v>
      </c>
    </row>
    <row r="3188" spans="1:18" hidden="1">
      <c r="A3188">
        <v>3187</v>
      </c>
      <c r="D3188">
        <v>701000002</v>
      </c>
      <c r="E3188" s="139">
        <v>45174</v>
      </c>
      <c r="F3188">
        <f t="shared" si="147"/>
        <v>9</v>
      </c>
      <c r="G3188" s="139">
        <v>45174</v>
      </c>
      <c r="H3188">
        <f t="shared" si="148"/>
        <v>16</v>
      </c>
      <c r="I3188" t="s">
        <v>2763</v>
      </c>
      <c r="J3188" t="str">
        <f>VLOOKUP(I3188,'C701- Recalculate'!$D$27:$D$751,1,0)</f>
        <v>069MPI1232480001</v>
      </c>
      <c r="K3188">
        <v>0</v>
      </c>
      <c r="L3188">
        <v>1643836</v>
      </c>
      <c r="M3188" s="138">
        <f t="shared" si="149"/>
        <v>-1643836</v>
      </c>
      <c r="N3188" t="s">
        <v>178</v>
      </c>
      <c r="P3188" t="s">
        <v>3839</v>
      </c>
      <c r="R3188" t="s">
        <v>3808</v>
      </c>
    </row>
    <row r="3189" spans="1:18" hidden="1">
      <c r="A3189">
        <v>3188</v>
      </c>
      <c r="D3189">
        <v>701000002</v>
      </c>
      <c r="E3189" s="139">
        <v>45175</v>
      </c>
      <c r="F3189">
        <f t="shared" si="147"/>
        <v>9</v>
      </c>
      <c r="G3189" s="139">
        <v>45175</v>
      </c>
      <c r="H3189">
        <f t="shared" si="148"/>
        <v>16</v>
      </c>
      <c r="I3189" t="s">
        <v>2611</v>
      </c>
      <c r="J3189" t="str">
        <f>VLOOKUP(I3189,'C701- Recalculate'!$D$27:$D$751,1,0)</f>
        <v>069MPI1232280001</v>
      </c>
      <c r="K3189">
        <v>0</v>
      </c>
      <c r="L3189">
        <v>28082192</v>
      </c>
      <c r="M3189" s="138">
        <f t="shared" si="149"/>
        <v>-28082192</v>
      </c>
      <c r="N3189" t="s">
        <v>178</v>
      </c>
      <c r="P3189" t="s">
        <v>3839</v>
      </c>
      <c r="R3189" t="s">
        <v>3808</v>
      </c>
    </row>
    <row r="3190" spans="1:18" hidden="1">
      <c r="A3190">
        <v>3189</v>
      </c>
      <c r="D3190">
        <v>701000002</v>
      </c>
      <c r="E3190" s="139">
        <v>45175</v>
      </c>
      <c r="F3190">
        <f t="shared" si="147"/>
        <v>9</v>
      </c>
      <c r="G3190" s="139">
        <v>45175</v>
      </c>
      <c r="H3190">
        <f t="shared" si="148"/>
        <v>16</v>
      </c>
      <c r="I3190" t="s">
        <v>2621</v>
      </c>
      <c r="J3190" t="str">
        <f>VLOOKUP(I3190,'C701- Recalculate'!$D$27:$D$751,1,0)</f>
        <v>069MPI1232280002</v>
      </c>
      <c r="K3190">
        <v>0</v>
      </c>
      <c r="L3190">
        <v>28082192</v>
      </c>
      <c r="M3190" s="138">
        <f t="shared" si="149"/>
        <v>-28082192</v>
      </c>
      <c r="N3190" t="s">
        <v>178</v>
      </c>
      <c r="P3190" t="s">
        <v>3839</v>
      </c>
      <c r="R3190" t="s">
        <v>3808</v>
      </c>
    </row>
    <row r="3191" spans="1:18" hidden="1">
      <c r="A3191">
        <v>3190</v>
      </c>
      <c r="D3191">
        <v>701000002</v>
      </c>
      <c r="E3191" s="139">
        <v>45175</v>
      </c>
      <c r="F3191">
        <f t="shared" si="147"/>
        <v>9</v>
      </c>
      <c r="G3191" s="139">
        <v>45175</v>
      </c>
      <c r="H3191">
        <f t="shared" si="148"/>
        <v>16</v>
      </c>
      <c r="I3191" t="s">
        <v>2641</v>
      </c>
      <c r="J3191" t="str">
        <f>VLOOKUP(I3191,'C701- Recalculate'!$D$27:$D$751,1,0)</f>
        <v>069MPI1232290004</v>
      </c>
      <c r="K3191">
        <v>0</v>
      </c>
      <c r="L3191">
        <v>28767123</v>
      </c>
      <c r="M3191" s="138">
        <f t="shared" si="149"/>
        <v>-28767123</v>
      </c>
      <c r="N3191" t="s">
        <v>178</v>
      </c>
      <c r="P3191" t="s">
        <v>3839</v>
      </c>
      <c r="R3191" t="s">
        <v>3808</v>
      </c>
    </row>
    <row r="3192" spans="1:18" hidden="1">
      <c r="A3192">
        <v>3191</v>
      </c>
      <c r="D3192">
        <v>701000002</v>
      </c>
      <c r="E3192" s="139">
        <v>45175</v>
      </c>
      <c r="F3192">
        <f t="shared" si="147"/>
        <v>9</v>
      </c>
      <c r="G3192" s="139">
        <v>45175</v>
      </c>
      <c r="H3192">
        <f t="shared" si="148"/>
        <v>16</v>
      </c>
      <c r="I3192" t="s">
        <v>2634</v>
      </c>
      <c r="J3192" t="str">
        <f>VLOOKUP(I3192,'C701- Recalculate'!$D$27:$D$751,1,0)</f>
        <v>069MPI1232290005</v>
      </c>
      <c r="K3192">
        <v>0</v>
      </c>
      <c r="L3192">
        <v>27397261</v>
      </c>
      <c r="M3192" s="138">
        <f t="shared" si="149"/>
        <v>-27397261</v>
      </c>
      <c r="N3192" t="s">
        <v>178</v>
      </c>
      <c r="P3192" t="s">
        <v>3839</v>
      </c>
      <c r="R3192" t="s">
        <v>3808</v>
      </c>
    </row>
    <row r="3193" spans="1:18" hidden="1">
      <c r="A3193">
        <v>3192</v>
      </c>
      <c r="D3193">
        <v>701000002</v>
      </c>
      <c r="E3193" s="139">
        <v>45175</v>
      </c>
      <c r="F3193">
        <f t="shared" si="147"/>
        <v>9</v>
      </c>
      <c r="G3193" s="139">
        <v>45175</v>
      </c>
      <c r="H3193">
        <f t="shared" si="148"/>
        <v>16</v>
      </c>
      <c r="I3193" t="s">
        <v>2656</v>
      </c>
      <c r="J3193" t="str">
        <f>VLOOKUP(I3193,'C701- Recalculate'!$D$27:$D$751,1,0)</f>
        <v>069MPI1232340004</v>
      </c>
      <c r="K3193">
        <v>0</v>
      </c>
      <c r="L3193">
        <v>22465754</v>
      </c>
      <c r="M3193" s="138">
        <f t="shared" si="149"/>
        <v>-22465754</v>
      </c>
      <c r="N3193" t="s">
        <v>178</v>
      </c>
      <c r="P3193" t="s">
        <v>3839</v>
      </c>
      <c r="R3193" t="s">
        <v>3808</v>
      </c>
    </row>
    <row r="3194" spans="1:18" hidden="1">
      <c r="A3194">
        <v>3193</v>
      </c>
      <c r="D3194">
        <v>701000002</v>
      </c>
      <c r="E3194" s="139">
        <v>45175</v>
      </c>
      <c r="F3194">
        <f t="shared" si="147"/>
        <v>9</v>
      </c>
      <c r="G3194" s="139">
        <v>45175</v>
      </c>
      <c r="H3194">
        <f t="shared" si="148"/>
        <v>16</v>
      </c>
      <c r="I3194" t="s">
        <v>2652</v>
      </c>
      <c r="J3194" t="str">
        <f>VLOOKUP(I3194,'C701- Recalculate'!$D$27:$D$751,1,0)</f>
        <v>069MPI1232340005</v>
      </c>
      <c r="K3194">
        <v>0</v>
      </c>
      <c r="L3194">
        <v>22465754</v>
      </c>
      <c r="M3194" s="138">
        <f t="shared" si="149"/>
        <v>-22465754</v>
      </c>
      <c r="N3194" t="s">
        <v>178</v>
      </c>
      <c r="P3194" t="s">
        <v>3839</v>
      </c>
      <c r="R3194" t="s">
        <v>3808</v>
      </c>
    </row>
    <row r="3195" spans="1:18" hidden="1">
      <c r="A3195">
        <v>3194</v>
      </c>
      <c r="D3195">
        <v>701000002</v>
      </c>
      <c r="E3195" s="139">
        <v>45175</v>
      </c>
      <c r="F3195">
        <f t="shared" si="147"/>
        <v>9</v>
      </c>
      <c r="G3195" s="139">
        <v>45175</v>
      </c>
      <c r="H3195">
        <f t="shared" si="148"/>
        <v>16</v>
      </c>
      <c r="I3195" t="s">
        <v>2706</v>
      </c>
      <c r="J3195" t="str">
        <f>VLOOKUP(I3195,'C701- Recalculate'!$D$27:$D$751,1,0)</f>
        <v>069MPI1232400003</v>
      </c>
      <c r="K3195">
        <v>0</v>
      </c>
      <c r="L3195">
        <v>24315069</v>
      </c>
      <c r="M3195" s="138">
        <f t="shared" si="149"/>
        <v>-24315069</v>
      </c>
      <c r="N3195" t="s">
        <v>178</v>
      </c>
      <c r="P3195" t="s">
        <v>3839</v>
      </c>
      <c r="R3195" t="s">
        <v>3808</v>
      </c>
    </row>
    <row r="3196" spans="1:18" hidden="1">
      <c r="A3196">
        <v>3195</v>
      </c>
      <c r="D3196">
        <v>701000002</v>
      </c>
      <c r="E3196" s="139">
        <v>45175</v>
      </c>
      <c r="F3196">
        <f t="shared" si="147"/>
        <v>9</v>
      </c>
      <c r="G3196" s="139">
        <v>45175</v>
      </c>
      <c r="H3196">
        <f t="shared" si="148"/>
        <v>16</v>
      </c>
      <c r="I3196" t="s">
        <v>2700</v>
      </c>
      <c r="J3196" t="str">
        <f>VLOOKUP(I3196,'C701- Recalculate'!$D$27:$D$751,1,0)</f>
        <v>069MPI1232400004</v>
      </c>
      <c r="K3196">
        <v>0</v>
      </c>
      <c r="L3196">
        <v>24315069</v>
      </c>
      <c r="M3196" s="138">
        <f t="shared" si="149"/>
        <v>-24315069</v>
      </c>
      <c r="N3196" t="s">
        <v>178</v>
      </c>
      <c r="P3196" t="s">
        <v>3839</v>
      </c>
      <c r="R3196" t="s">
        <v>3808</v>
      </c>
    </row>
    <row r="3197" spans="1:18" hidden="1">
      <c r="A3197">
        <v>3196</v>
      </c>
      <c r="D3197">
        <v>701000002</v>
      </c>
      <c r="E3197" s="139">
        <v>45175</v>
      </c>
      <c r="F3197">
        <f t="shared" si="147"/>
        <v>9</v>
      </c>
      <c r="G3197" s="139">
        <v>45175</v>
      </c>
      <c r="H3197">
        <f t="shared" si="148"/>
        <v>16</v>
      </c>
      <c r="I3197" t="s">
        <v>2757</v>
      </c>
      <c r="J3197" t="str">
        <f>VLOOKUP(I3197,'C701- Recalculate'!$D$27:$D$751,1,0)</f>
        <v>069MPI1232430004</v>
      </c>
      <c r="K3197">
        <v>0</v>
      </c>
      <c r="L3197">
        <v>39452055</v>
      </c>
      <c r="M3197" s="138">
        <f t="shared" si="149"/>
        <v>-39452055</v>
      </c>
      <c r="N3197" t="s">
        <v>178</v>
      </c>
      <c r="P3197" t="s">
        <v>3839</v>
      </c>
      <c r="R3197" t="s">
        <v>3808</v>
      </c>
    </row>
    <row r="3198" spans="1:18" hidden="1">
      <c r="A3198">
        <v>3197</v>
      </c>
      <c r="D3198">
        <v>701000002</v>
      </c>
      <c r="E3198" s="139">
        <v>45175</v>
      </c>
      <c r="F3198">
        <f t="shared" si="147"/>
        <v>9</v>
      </c>
      <c r="G3198" s="139">
        <v>45175</v>
      </c>
      <c r="H3198">
        <f t="shared" si="148"/>
        <v>16</v>
      </c>
      <c r="I3198" t="s">
        <v>2760</v>
      </c>
      <c r="J3198" t="str">
        <f>VLOOKUP(I3198,'C701- Recalculate'!$D$27:$D$751,1,0)</f>
        <v>069MPI1232430005</v>
      </c>
      <c r="K3198">
        <v>0</v>
      </c>
      <c r="L3198">
        <v>9726028</v>
      </c>
      <c r="M3198" s="138">
        <f t="shared" si="149"/>
        <v>-9726028</v>
      </c>
      <c r="N3198" t="s">
        <v>178</v>
      </c>
      <c r="P3198" t="s">
        <v>3839</v>
      </c>
      <c r="R3198" t="s">
        <v>3808</v>
      </c>
    </row>
    <row r="3199" spans="1:18" hidden="1">
      <c r="A3199">
        <v>3198</v>
      </c>
      <c r="D3199">
        <v>701000002</v>
      </c>
      <c r="E3199" s="139">
        <v>45175</v>
      </c>
      <c r="F3199">
        <f t="shared" si="147"/>
        <v>9</v>
      </c>
      <c r="G3199" s="139">
        <v>45175</v>
      </c>
      <c r="H3199">
        <f t="shared" si="148"/>
        <v>16</v>
      </c>
      <c r="I3199" t="s">
        <v>2766</v>
      </c>
      <c r="J3199" t="str">
        <f>VLOOKUP(I3199,'C701- Recalculate'!$D$27:$D$751,1,0)</f>
        <v>069MPI1232490001</v>
      </c>
      <c r="K3199">
        <v>0</v>
      </c>
      <c r="L3199">
        <v>821918</v>
      </c>
      <c r="M3199" s="138">
        <f t="shared" si="149"/>
        <v>-821918</v>
      </c>
      <c r="N3199" t="s">
        <v>178</v>
      </c>
      <c r="P3199" t="s">
        <v>3839</v>
      </c>
      <c r="R3199" t="s">
        <v>3808</v>
      </c>
    </row>
    <row r="3200" spans="1:18" hidden="1">
      <c r="A3200">
        <v>3199</v>
      </c>
      <c r="D3200">
        <v>701000002</v>
      </c>
      <c r="E3200" s="139">
        <v>45175</v>
      </c>
      <c r="F3200">
        <f t="shared" si="147"/>
        <v>9</v>
      </c>
      <c r="G3200" s="139">
        <v>45175</v>
      </c>
      <c r="H3200">
        <f t="shared" si="148"/>
        <v>16</v>
      </c>
      <c r="I3200" t="s">
        <v>2775</v>
      </c>
      <c r="J3200" t="str">
        <f>VLOOKUP(I3200,'C701- Recalculate'!$D$27:$D$751,1,0)</f>
        <v>069MPI1232490002</v>
      </c>
      <c r="K3200">
        <v>0</v>
      </c>
      <c r="L3200">
        <v>410959</v>
      </c>
      <c r="M3200" s="138">
        <f t="shared" si="149"/>
        <v>-410959</v>
      </c>
      <c r="N3200" t="s">
        <v>178</v>
      </c>
      <c r="P3200" t="s">
        <v>3839</v>
      </c>
      <c r="R3200" t="s">
        <v>3808</v>
      </c>
    </row>
    <row r="3201" spans="1:20" hidden="1">
      <c r="A3201">
        <v>3200</v>
      </c>
      <c r="D3201">
        <v>701000002</v>
      </c>
      <c r="E3201" s="139">
        <v>45175</v>
      </c>
      <c r="F3201">
        <f t="shared" si="147"/>
        <v>9</v>
      </c>
      <c r="G3201" s="139">
        <v>45175</v>
      </c>
      <c r="H3201">
        <f t="shared" si="148"/>
        <v>16</v>
      </c>
      <c r="I3201" t="s">
        <v>2772</v>
      </c>
      <c r="J3201" t="str">
        <f>VLOOKUP(I3201,'C701- Recalculate'!$D$27:$D$751,1,0)</f>
        <v>069MPI1232490003</v>
      </c>
      <c r="K3201">
        <v>0</v>
      </c>
      <c r="L3201">
        <v>1232877</v>
      </c>
      <c r="M3201" s="138">
        <f t="shared" si="149"/>
        <v>-1232877</v>
      </c>
      <c r="N3201" t="s">
        <v>178</v>
      </c>
      <c r="P3201" t="s">
        <v>3839</v>
      </c>
      <c r="R3201" t="s">
        <v>3808</v>
      </c>
    </row>
    <row r="3202" spans="1:20" hidden="1">
      <c r="A3202">
        <v>3201</v>
      </c>
      <c r="D3202">
        <v>701000002</v>
      </c>
      <c r="E3202" s="139">
        <v>45175</v>
      </c>
      <c r="F3202">
        <f t="shared" si="147"/>
        <v>9</v>
      </c>
      <c r="G3202" s="139">
        <v>45175</v>
      </c>
      <c r="H3202">
        <f t="shared" si="148"/>
        <v>16</v>
      </c>
      <c r="I3202" t="s">
        <v>2769</v>
      </c>
      <c r="J3202" t="str">
        <f>VLOOKUP(I3202,'C701- Recalculate'!$D$27:$D$751,1,0)</f>
        <v>069MPI1232490004</v>
      </c>
      <c r="K3202">
        <v>0</v>
      </c>
      <c r="L3202">
        <v>1232877</v>
      </c>
      <c r="M3202" s="138">
        <f t="shared" si="149"/>
        <v>-1232877</v>
      </c>
      <c r="N3202" t="s">
        <v>178</v>
      </c>
      <c r="P3202" t="s">
        <v>3839</v>
      </c>
      <c r="R3202" t="s">
        <v>3808</v>
      </c>
    </row>
    <row r="3203" spans="1:20" hidden="1">
      <c r="A3203">
        <v>3202</v>
      </c>
      <c r="D3203">
        <v>701000001</v>
      </c>
      <c r="E3203" s="139">
        <v>45176</v>
      </c>
      <c r="F3203">
        <f t="shared" ref="F3203:F3266" si="150">MONTH(E3203)</f>
        <v>9</v>
      </c>
      <c r="G3203" s="139">
        <v>45176</v>
      </c>
      <c r="H3203">
        <f t="shared" ref="H3203:H3266" si="151">LEN(I3203)</f>
        <v>16</v>
      </c>
      <c r="I3203" t="s">
        <v>4047</v>
      </c>
      <c r="J3203" t="e">
        <f>VLOOKUP(I3203,'C701- Recalculate'!$D$27:$D$751,1,0)</f>
        <v>#N/A</v>
      </c>
      <c r="K3203">
        <v>0</v>
      </c>
      <c r="L3203">
        <v>213516</v>
      </c>
      <c r="M3203" s="138">
        <f t="shared" ref="M3203:M3266" si="152">K3203-L3203</f>
        <v>-213516</v>
      </c>
      <c r="N3203" t="s">
        <v>178</v>
      </c>
      <c r="P3203" t="s">
        <v>3819</v>
      </c>
      <c r="R3203" t="s">
        <v>4048</v>
      </c>
      <c r="T3203" t="s">
        <v>1462</v>
      </c>
    </row>
    <row r="3204" spans="1:20" hidden="1">
      <c r="A3204">
        <v>3203</v>
      </c>
      <c r="D3204">
        <v>701000002</v>
      </c>
      <c r="E3204" s="139">
        <v>45176</v>
      </c>
      <c r="F3204">
        <f t="shared" si="150"/>
        <v>9</v>
      </c>
      <c r="G3204" s="139">
        <v>45176</v>
      </c>
      <c r="H3204">
        <f t="shared" si="151"/>
        <v>16</v>
      </c>
      <c r="I3204" t="s">
        <v>2611</v>
      </c>
      <c r="J3204" t="str">
        <f>VLOOKUP(I3204,'C701- Recalculate'!$D$27:$D$751,1,0)</f>
        <v>069MPI1232280001</v>
      </c>
      <c r="K3204">
        <v>0</v>
      </c>
      <c r="L3204">
        <v>28082192</v>
      </c>
      <c r="M3204" s="138">
        <f t="shared" si="152"/>
        <v>-28082192</v>
      </c>
      <c r="N3204" t="s">
        <v>178</v>
      </c>
      <c r="P3204" t="s">
        <v>3839</v>
      </c>
      <c r="R3204" t="s">
        <v>3808</v>
      </c>
    </row>
    <row r="3205" spans="1:20" hidden="1">
      <c r="A3205">
        <v>3204</v>
      </c>
      <c r="D3205">
        <v>701000002</v>
      </c>
      <c r="E3205" s="139">
        <v>45176</v>
      </c>
      <c r="F3205">
        <f t="shared" si="150"/>
        <v>9</v>
      </c>
      <c r="G3205" s="139">
        <v>45176</v>
      </c>
      <c r="H3205">
        <f t="shared" si="151"/>
        <v>16</v>
      </c>
      <c r="I3205" t="s">
        <v>2621</v>
      </c>
      <c r="J3205" t="str">
        <f>VLOOKUP(I3205,'C701- Recalculate'!$D$27:$D$751,1,0)</f>
        <v>069MPI1232280002</v>
      </c>
      <c r="K3205">
        <v>0</v>
      </c>
      <c r="L3205">
        <v>28082192</v>
      </c>
      <c r="M3205" s="138">
        <f t="shared" si="152"/>
        <v>-28082192</v>
      </c>
      <c r="N3205" t="s">
        <v>178</v>
      </c>
      <c r="P3205" t="s">
        <v>3839</v>
      </c>
      <c r="R3205" t="s">
        <v>3808</v>
      </c>
    </row>
    <row r="3206" spans="1:20" hidden="1">
      <c r="A3206">
        <v>3205</v>
      </c>
      <c r="D3206">
        <v>701000002</v>
      </c>
      <c r="E3206" s="139">
        <v>45176</v>
      </c>
      <c r="F3206">
        <f t="shared" si="150"/>
        <v>9</v>
      </c>
      <c r="G3206" s="139">
        <v>45176</v>
      </c>
      <c r="H3206">
        <f t="shared" si="151"/>
        <v>16</v>
      </c>
      <c r="I3206" t="s">
        <v>2641</v>
      </c>
      <c r="J3206" t="str">
        <f>VLOOKUP(I3206,'C701- Recalculate'!$D$27:$D$751,1,0)</f>
        <v>069MPI1232290004</v>
      </c>
      <c r="K3206">
        <v>0</v>
      </c>
      <c r="L3206">
        <v>28767123</v>
      </c>
      <c r="M3206" s="138">
        <f t="shared" si="152"/>
        <v>-28767123</v>
      </c>
      <c r="N3206" t="s">
        <v>178</v>
      </c>
      <c r="P3206" t="s">
        <v>3839</v>
      </c>
      <c r="R3206" t="s">
        <v>3808</v>
      </c>
    </row>
    <row r="3207" spans="1:20" hidden="1">
      <c r="A3207">
        <v>3206</v>
      </c>
      <c r="D3207">
        <v>701000002</v>
      </c>
      <c r="E3207" s="139">
        <v>45176</v>
      </c>
      <c r="F3207">
        <f t="shared" si="150"/>
        <v>9</v>
      </c>
      <c r="G3207" s="139">
        <v>45176</v>
      </c>
      <c r="H3207">
        <f t="shared" si="151"/>
        <v>16</v>
      </c>
      <c r="I3207" t="s">
        <v>2634</v>
      </c>
      <c r="J3207" t="str">
        <f>VLOOKUP(I3207,'C701- Recalculate'!$D$27:$D$751,1,0)</f>
        <v>069MPI1232290005</v>
      </c>
      <c r="K3207">
        <v>0</v>
      </c>
      <c r="L3207">
        <v>27397260</v>
      </c>
      <c r="M3207" s="138">
        <f t="shared" si="152"/>
        <v>-27397260</v>
      </c>
      <c r="N3207" t="s">
        <v>178</v>
      </c>
      <c r="P3207" t="s">
        <v>3839</v>
      </c>
      <c r="R3207" t="s">
        <v>3808</v>
      </c>
    </row>
    <row r="3208" spans="1:20" hidden="1">
      <c r="A3208">
        <v>3207</v>
      </c>
      <c r="D3208">
        <v>701000002</v>
      </c>
      <c r="E3208" s="139">
        <v>45176</v>
      </c>
      <c r="F3208">
        <f t="shared" si="150"/>
        <v>9</v>
      </c>
      <c r="G3208" s="139">
        <v>45176</v>
      </c>
      <c r="H3208">
        <f t="shared" si="151"/>
        <v>16</v>
      </c>
      <c r="I3208" t="s">
        <v>2656</v>
      </c>
      <c r="J3208" t="str">
        <f>VLOOKUP(I3208,'C701- Recalculate'!$D$27:$D$751,1,0)</f>
        <v>069MPI1232340004</v>
      </c>
      <c r="K3208">
        <v>0</v>
      </c>
      <c r="L3208">
        <v>22465753</v>
      </c>
      <c r="M3208" s="138">
        <f t="shared" si="152"/>
        <v>-22465753</v>
      </c>
      <c r="N3208" t="s">
        <v>178</v>
      </c>
      <c r="P3208" t="s">
        <v>3839</v>
      </c>
      <c r="R3208" t="s">
        <v>3808</v>
      </c>
    </row>
    <row r="3209" spans="1:20" hidden="1">
      <c r="A3209">
        <v>3208</v>
      </c>
      <c r="D3209">
        <v>701000002</v>
      </c>
      <c r="E3209" s="139">
        <v>45176</v>
      </c>
      <c r="F3209">
        <f t="shared" si="150"/>
        <v>9</v>
      </c>
      <c r="G3209" s="139">
        <v>45176</v>
      </c>
      <c r="H3209">
        <f t="shared" si="151"/>
        <v>16</v>
      </c>
      <c r="I3209" t="s">
        <v>2652</v>
      </c>
      <c r="J3209" t="str">
        <f>VLOOKUP(I3209,'C701- Recalculate'!$D$27:$D$751,1,0)</f>
        <v>069MPI1232340005</v>
      </c>
      <c r="K3209">
        <v>0</v>
      </c>
      <c r="L3209">
        <v>22465753</v>
      </c>
      <c r="M3209" s="138">
        <f t="shared" si="152"/>
        <v>-22465753</v>
      </c>
      <c r="N3209" t="s">
        <v>178</v>
      </c>
      <c r="P3209" t="s">
        <v>3839</v>
      </c>
      <c r="R3209" t="s">
        <v>3808</v>
      </c>
    </row>
    <row r="3210" spans="1:20" hidden="1">
      <c r="A3210">
        <v>3209</v>
      </c>
      <c r="D3210">
        <v>701000002</v>
      </c>
      <c r="E3210" s="139">
        <v>45176</v>
      </c>
      <c r="F3210">
        <f t="shared" si="150"/>
        <v>9</v>
      </c>
      <c r="G3210" s="139">
        <v>45176</v>
      </c>
      <c r="H3210">
        <f t="shared" si="151"/>
        <v>16</v>
      </c>
      <c r="I3210" t="s">
        <v>2706</v>
      </c>
      <c r="J3210" t="str">
        <f>VLOOKUP(I3210,'C701- Recalculate'!$D$27:$D$751,1,0)</f>
        <v>069MPI1232400003</v>
      </c>
      <c r="K3210">
        <v>0</v>
      </c>
      <c r="L3210">
        <v>24315068</v>
      </c>
      <c r="M3210" s="138">
        <f t="shared" si="152"/>
        <v>-24315068</v>
      </c>
      <c r="N3210" t="s">
        <v>178</v>
      </c>
      <c r="P3210" t="s">
        <v>3839</v>
      </c>
      <c r="R3210" t="s">
        <v>3808</v>
      </c>
    </row>
    <row r="3211" spans="1:20" hidden="1">
      <c r="A3211">
        <v>3210</v>
      </c>
      <c r="D3211">
        <v>701000002</v>
      </c>
      <c r="E3211" s="139">
        <v>45176</v>
      </c>
      <c r="F3211">
        <f t="shared" si="150"/>
        <v>9</v>
      </c>
      <c r="G3211" s="139">
        <v>45176</v>
      </c>
      <c r="H3211">
        <f t="shared" si="151"/>
        <v>16</v>
      </c>
      <c r="I3211" t="s">
        <v>2700</v>
      </c>
      <c r="J3211" t="str">
        <f>VLOOKUP(I3211,'C701- Recalculate'!$D$27:$D$751,1,0)</f>
        <v>069MPI1232400004</v>
      </c>
      <c r="K3211">
        <v>0</v>
      </c>
      <c r="L3211">
        <v>24315068</v>
      </c>
      <c r="M3211" s="138">
        <f t="shared" si="152"/>
        <v>-24315068</v>
      </c>
      <c r="N3211" t="s">
        <v>178</v>
      </c>
      <c r="P3211" t="s">
        <v>3839</v>
      </c>
      <c r="R3211" t="s">
        <v>3808</v>
      </c>
    </row>
    <row r="3212" spans="1:20" hidden="1">
      <c r="A3212">
        <v>3211</v>
      </c>
      <c r="D3212">
        <v>701000002</v>
      </c>
      <c r="E3212" s="139">
        <v>45176</v>
      </c>
      <c r="F3212">
        <f t="shared" si="150"/>
        <v>9</v>
      </c>
      <c r="G3212" s="139">
        <v>45176</v>
      </c>
      <c r="H3212">
        <f t="shared" si="151"/>
        <v>16</v>
      </c>
      <c r="I3212" t="s">
        <v>2757</v>
      </c>
      <c r="J3212" t="str">
        <f>VLOOKUP(I3212,'C701- Recalculate'!$D$27:$D$751,1,0)</f>
        <v>069MPI1232430004</v>
      </c>
      <c r="K3212">
        <v>0</v>
      </c>
      <c r="L3212">
        <v>39452054</v>
      </c>
      <c r="M3212" s="138">
        <f t="shared" si="152"/>
        <v>-39452054</v>
      </c>
      <c r="N3212" t="s">
        <v>178</v>
      </c>
      <c r="P3212" t="s">
        <v>3839</v>
      </c>
      <c r="R3212" t="s">
        <v>3808</v>
      </c>
    </row>
    <row r="3213" spans="1:20" hidden="1">
      <c r="A3213">
        <v>3212</v>
      </c>
      <c r="D3213">
        <v>701000002</v>
      </c>
      <c r="E3213" s="139">
        <v>45176</v>
      </c>
      <c r="F3213">
        <f t="shared" si="150"/>
        <v>9</v>
      </c>
      <c r="G3213" s="139">
        <v>45176</v>
      </c>
      <c r="H3213">
        <f t="shared" si="151"/>
        <v>16</v>
      </c>
      <c r="I3213" t="s">
        <v>2760</v>
      </c>
      <c r="J3213" t="str">
        <f>VLOOKUP(I3213,'C701- Recalculate'!$D$27:$D$751,1,0)</f>
        <v>069MPI1232430005</v>
      </c>
      <c r="K3213">
        <v>0</v>
      </c>
      <c r="L3213">
        <v>9726027</v>
      </c>
      <c r="M3213" s="138">
        <f t="shared" si="152"/>
        <v>-9726027</v>
      </c>
      <c r="N3213" t="s">
        <v>178</v>
      </c>
      <c r="P3213" t="s">
        <v>3839</v>
      </c>
      <c r="R3213" t="s">
        <v>3808</v>
      </c>
    </row>
    <row r="3214" spans="1:20" hidden="1">
      <c r="A3214">
        <v>3213</v>
      </c>
      <c r="D3214">
        <v>701000002</v>
      </c>
      <c r="E3214" s="139">
        <v>45176</v>
      </c>
      <c r="F3214">
        <f t="shared" si="150"/>
        <v>9</v>
      </c>
      <c r="G3214" s="139">
        <v>45176</v>
      </c>
      <c r="H3214">
        <f t="shared" si="151"/>
        <v>16</v>
      </c>
      <c r="I3214" t="s">
        <v>2778</v>
      </c>
      <c r="J3214" t="str">
        <f>VLOOKUP(I3214,'C701- Recalculate'!$D$27:$D$751,1,0)</f>
        <v>069MPI1232500001</v>
      </c>
      <c r="K3214">
        <v>0</v>
      </c>
      <c r="L3214">
        <v>547945</v>
      </c>
      <c r="M3214" s="138">
        <f t="shared" si="152"/>
        <v>-547945</v>
      </c>
      <c r="N3214" t="s">
        <v>178</v>
      </c>
      <c r="P3214" t="s">
        <v>3839</v>
      </c>
      <c r="R3214" t="s">
        <v>3808</v>
      </c>
    </row>
    <row r="3215" spans="1:20" hidden="1">
      <c r="A3215">
        <v>3214</v>
      </c>
      <c r="D3215">
        <v>701000002</v>
      </c>
      <c r="E3215" s="139">
        <v>45176</v>
      </c>
      <c r="F3215">
        <f t="shared" si="150"/>
        <v>9</v>
      </c>
      <c r="G3215" s="139">
        <v>45176</v>
      </c>
      <c r="H3215">
        <f t="shared" si="151"/>
        <v>16</v>
      </c>
      <c r="I3215" t="s">
        <v>2788</v>
      </c>
      <c r="J3215" t="str">
        <f>VLOOKUP(I3215,'C701- Recalculate'!$D$27:$D$751,1,0)</f>
        <v>069MPI1232500002</v>
      </c>
      <c r="K3215">
        <v>0</v>
      </c>
      <c r="L3215">
        <v>273973</v>
      </c>
      <c r="M3215" s="138">
        <f t="shared" si="152"/>
        <v>-273973</v>
      </c>
      <c r="N3215" t="s">
        <v>178</v>
      </c>
      <c r="P3215" t="s">
        <v>3839</v>
      </c>
      <c r="R3215" t="s">
        <v>3808</v>
      </c>
    </row>
    <row r="3216" spans="1:20" hidden="1">
      <c r="A3216">
        <v>3215</v>
      </c>
      <c r="D3216">
        <v>701000002</v>
      </c>
      <c r="E3216" s="139">
        <v>45176</v>
      </c>
      <c r="F3216">
        <f t="shared" si="150"/>
        <v>9</v>
      </c>
      <c r="G3216" s="139">
        <v>45176</v>
      </c>
      <c r="H3216">
        <f t="shared" si="151"/>
        <v>16</v>
      </c>
      <c r="I3216" t="s">
        <v>2781</v>
      </c>
      <c r="J3216" t="str">
        <f>VLOOKUP(I3216,'C701- Recalculate'!$D$27:$D$751,1,0)</f>
        <v>069MPI1232500003</v>
      </c>
      <c r="K3216">
        <v>0</v>
      </c>
      <c r="L3216">
        <v>1369863</v>
      </c>
      <c r="M3216" s="138">
        <f t="shared" si="152"/>
        <v>-1369863</v>
      </c>
      <c r="N3216" t="s">
        <v>178</v>
      </c>
      <c r="P3216" t="s">
        <v>3839</v>
      </c>
      <c r="R3216" t="s">
        <v>3808</v>
      </c>
    </row>
    <row r="3217" spans="1:20" hidden="1">
      <c r="A3217">
        <v>3216</v>
      </c>
      <c r="D3217">
        <v>701000002</v>
      </c>
      <c r="E3217" s="139">
        <v>45176</v>
      </c>
      <c r="F3217">
        <f t="shared" si="150"/>
        <v>9</v>
      </c>
      <c r="G3217" s="139">
        <v>45176</v>
      </c>
      <c r="H3217">
        <f t="shared" si="151"/>
        <v>16</v>
      </c>
      <c r="I3217" t="s">
        <v>2785</v>
      </c>
      <c r="J3217" t="str">
        <f>VLOOKUP(I3217,'C701- Recalculate'!$D$27:$D$751,1,0)</f>
        <v>069MPI1232500004</v>
      </c>
      <c r="K3217">
        <v>0</v>
      </c>
      <c r="L3217">
        <v>821918</v>
      </c>
      <c r="M3217" s="138">
        <f t="shared" si="152"/>
        <v>-821918</v>
      </c>
      <c r="N3217" t="s">
        <v>178</v>
      </c>
      <c r="P3217" t="s">
        <v>3839</v>
      </c>
      <c r="R3217" t="s">
        <v>3808</v>
      </c>
    </row>
    <row r="3218" spans="1:20" hidden="1">
      <c r="A3218">
        <v>3217</v>
      </c>
      <c r="D3218">
        <v>701000002</v>
      </c>
      <c r="E3218" s="139">
        <v>45177</v>
      </c>
      <c r="F3218">
        <f t="shared" si="150"/>
        <v>9</v>
      </c>
      <c r="G3218" s="139">
        <v>45177</v>
      </c>
      <c r="H3218">
        <f t="shared" si="151"/>
        <v>16</v>
      </c>
      <c r="I3218" t="s">
        <v>2611</v>
      </c>
      <c r="J3218" t="str">
        <f>VLOOKUP(I3218,'C701- Recalculate'!$D$27:$D$751,1,0)</f>
        <v>069MPI1232280001</v>
      </c>
      <c r="K3218">
        <v>0</v>
      </c>
      <c r="L3218">
        <v>28082192</v>
      </c>
      <c r="M3218" s="138">
        <f t="shared" si="152"/>
        <v>-28082192</v>
      </c>
      <c r="N3218" t="s">
        <v>178</v>
      </c>
      <c r="P3218" t="s">
        <v>3839</v>
      </c>
      <c r="R3218" t="s">
        <v>3808</v>
      </c>
    </row>
    <row r="3219" spans="1:20" hidden="1">
      <c r="A3219">
        <v>3218</v>
      </c>
      <c r="D3219">
        <v>701000002</v>
      </c>
      <c r="E3219" s="139">
        <v>45177</v>
      </c>
      <c r="F3219">
        <f t="shared" si="150"/>
        <v>9</v>
      </c>
      <c r="G3219" s="139">
        <v>45177</v>
      </c>
      <c r="H3219">
        <f t="shared" si="151"/>
        <v>16</v>
      </c>
      <c r="I3219" t="s">
        <v>2621</v>
      </c>
      <c r="J3219" t="str">
        <f>VLOOKUP(I3219,'C701- Recalculate'!$D$27:$D$751,1,0)</f>
        <v>069MPI1232280002</v>
      </c>
      <c r="K3219">
        <v>0</v>
      </c>
      <c r="L3219">
        <v>28082192</v>
      </c>
      <c r="M3219" s="138">
        <f t="shared" si="152"/>
        <v>-28082192</v>
      </c>
      <c r="N3219" t="s">
        <v>178</v>
      </c>
      <c r="P3219" t="s">
        <v>3839</v>
      </c>
      <c r="R3219" t="s">
        <v>3808</v>
      </c>
    </row>
    <row r="3220" spans="1:20" hidden="1">
      <c r="A3220">
        <v>3219</v>
      </c>
      <c r="D3220">
        <v>701000002</v>
      </c>
      <c r="E3220" s="139">
        <v>45177</v>
      </c>
      <c r="F3220">
        <f t="shared" si="150"/>
        <v>9</v>
      </c>
      <c r="G3220" s="139">
        <v>45177</v>
      </c>
      <c r="H3220">
        <f t="shared" si="151"/>
        <v>16</v>
      </c>
      <c r="I3220" t="s">
        <v>2641</v>
      </c>
      <c r="J3220" t="str">
        <f>VLOOKUP(I3220,'C701- Recalculate'!$D$27:$D$751,1,0)</f>
        <v>069MPI1232290004</v>
      </c>
      <c r="K3220">
        <v>0</v>
      </c>
      <c r="L3220">
        <v>28767124</v>
      </c>
      <c r="M3220" s="138">
        <f t="shared" si="152"/>
        <v>-28767124</v>
      </c>
      <c r="N3220" t="s">
        <v>178</v>
      </c>
      <c r="P3220" t="s">
        <v>3839</v>
      </c>
      <c r="R3220" t="s">
        <v>3808</v>
      </c>
    </row>
    <row r="3221" spans="1:20" hidden="1">
      <c r="A3221">
        <v>3220</v>
      </c>
      <c r="D3221">
        <v>701000002</v>
      </c>
      <c r="E3221" s="139">
        <v>45177</v>
      </c>
      <c r="F3221">
        <f t="shared" si="150"/>
        <v>9</v>
      </c>
      <c r="G3221" s="139">
        <v>45177</v>
      </c>
      <c r="H3221">
        <f t="shared" si="151"/>
        <v>16</v>
      </c>
      <c r="I3221" t="s">
        <v>2634</v>
      </c>
      <c r="J3221" t="str">
        <f>VLOOKUP(I3221,'C701- Recalculate'!$D$27:$D$751,1,0)</f>
        <v>069MPI1232290005</v>
      </c>
      <c r="K3221">
        <v>0</v>
      </c>
      <c r="L3221">
        <v>27397260</v>
      </c>
      <c r="M3221" s="138">
        <f t="shared" si="152"/>
        <v>-27397260</v>
      </c>
      <c r="N3221" t="s">
        <v>178</v>
      </c>
      <c r="P3221" t="s">
        <v>3839</v>
      </c>
      <c r="R3221" t="s">
        <v>3808</v>
      </c>
    </row>
    <row r="3222" spans="1:20" hidden="1">
      <c r="A3222">
        <v>3221</v>
      </c>
      <c r="D3222">
        <v>701000002</v>
      </c>
      <c r="E3222" s="139">
        <v>45177</v>
      </c>
      <c r="F3222">
        <f t="shared" si="150"/>
        <v>9</v>
      </c>
      <c r="G3222" s="139">
        <v>45177</v>
      </c>
      <c r="H3222">
        <f t="shared" si="151"/>
        <v>16</v>
      </c>
      <c r="I3222" t="s">
        <v>2656</v>
      </c>
      <c r="J3222" t="str">
        <f>VLOOKUP(I3222,'C701- Recalculate'!$D$27:$D$751,1,0)</f>
        <v>069MPI1232340004</v>
      </c>
      <c r="K3222">
        <v>0</v>
      </c>
      <c r="L3222">
        <v>22465754</v>
      </c>
      <c r="M3222" s="138">
        <f t="shared" si="152"/>
        <v>-22465754</v>
      </c>
      <c r="N3222" t="s">
        <v>178</v>
      </c>
      <c r="P3222" t="s">
        <v>3839</v>
      </c>
      <c r="R3222" t="s">
        <v>3808</v>
      </c>
    </row>
    <row r="3223" spans="1:20" hidden="1">
      <c r="A3223">
        <v>3222</v>
      </c>
      <c r="D3223">
        <v>701000002</v>
      </c>
      <c r="E3223" s="139">
        <v>45177</v>
      </c>
      <c r="F3223">
        <f t="shared" si="150"/>
        <v>9</v>
      </c>
      <c r="G3223" s="139">
        <v>45177</v>
      </c>
      <c r="H3223">
        <f t="shared" si="151"/>
        <v>16</v>
      </c>
      <c r="I3223" t="s">
        <v>2652</v>
      </c>
      <c r="J3223" t="str">
        <f>VLOOKUP(I3223,'C701- Recalculate'!$D$27:$D$751,1,0)</f>
        <v>069MPI1232340005</v>
      </c>
      <c r="K3223">
        <v>0</v>
      </c>
      <c r="L3223">
        <v>22465754</v>
      </c>
      <c r="M3223" s="138">
        <f t="shared" si="152"/>
        <v>-22465754</v>
      </c>
      <c r="N3223" t="s">
        <v>178</v>
      </c>
      <c r="P3223" t="s">
        <v>3839</v>
      </c>
      <c r="R3223" t="s">
        <v>3808</v>
      </c>
    </row>
    <row r="3224" spans="1:20" hidden="1">
      <c r="A3224">
        <v>3223</v>
      </c>
      <c r="D3224">
        <v>701000001</v>
      </c>
      <c r="E3224" s="139">
        <v>45166</v>
      </c>
      <c r="F3224">
        <f t="shared" si="150"/>
        <v>8</v>
      </c>
      <c r="G3224" s="139">
        <v>45166</v>
      </c>
      <c r="H3224">
        <f t="shared" si="151"/>
        <v>16</v>
      </c>
      <c r="I3224" s="139" t="s">
        <v>4049</v>
      </c>
      <c r="J3224" t="e">
        <f>VLOOKUP(I3224,'C701- Recalculate'!$D$27:$D$751,1,0)</f>
        <v>#N/A</v>
      </c>
      <c r="K3224">
        <v>0</v>
      </c>
      <c r="L3224" s="244">
        <v>818679</v>
      </c>
      <c r="M3224" s="138">
        <f t="shared" si="152"/>
        <v>-818679</v>
      </c>
      <c r="N3224" t="s">
        <v>178</v>
      </c>
      <c r="P3224" t="s">
        <v>3984</v>
      </c>
      <c r="R3224" t="s">
        <v>3985</v>
      </c>
      <c r="T3224" t="s">
        <v>1462</v>
      </c>
    </row>
    <row r="3225" spans="1:20" hidden="1">
      <c r="A3225">
        <v>3224</v>
      </c>
      <c r="D3225">
        <v>701000002</v>
      </c>
      <c r="E3225" s="139">
        <v>45184</v>
      </c>
      <c r="F3225">
        <f t="shared" si="150"/>
        <v>9</v>
      </c>
      <c r="G3225" s="139">
        <v>45184</v>
      </c>
      <c r="H3225">
        <f t="shared" si="151"/>
        <v>16</v>
      </c>
      <c r="I3225" t="s">
        <v>2611</v>
      </c>
      <c r="J3225" t="str">
        <f>VLOOKUP(I3225,'C701- Recalculate'!$D$27:$D$751,1,0)</f>
        <v>069MPI1232280001</v>
      </c>
      <c r="K3225">
        <v>0</v>
      </c>
      <c r="L3225">
        <v>28082192</v>
      </c>
      <c r="M3225" s="138">
        <f t="shared" si="152"/>
        <v>-28082192</v>
      </c>
      <c r="N3225" t="s">
        <v>178</v>
      </c>
      <c r="P3225" t="s">
        <v>3839</v>
      </c>
      <c r="R3225" t="s">
        <v>3808</v>
      </c>
    </row>
    <row r="3226" spans="1:20" hidden="1">
      <c r="A3226">
        <v>3225</v>
      </c>
      <c r="D3226">
        <v>701000002</v>
      </c>
      <c r="E3226" s="139">
        <v>45184</v>
      </c>
      <c r="F3226">
        <f t="shared" si="150"/>
        <v>9</v>
      </c>
      <c r="G3226" s="139">
        <v>45184</v>
      </c>
      <c r="H3226">
        <f t="shared" si="151"/>
        <v>16</v>
      </c>
      <c r="I3226" t="s">
        <v>2621</v>
      </c>
      <c r="J3226" t="str">
        <f>VLOOKUP(I3226,'C701- Recalculate'!$D$27:$D$751,1,0)</f>
        <v>069MPI1232280002</v>
      </c>
      <c r="K3226">
        <v>0</v>
      </c>
      <c r="L3226">
        <v>28082192</v>
      </c>
      <c r="M3226" s="138">
        <f t="shared" si="152"/>
        <v>-28082192</v>
      </c>
      <c r="N3226" t="s">
        <v>178</v>
      </c>
      <c r="P3226" t="s">
        <v>3839</v>
      </c>
      <c r="R3226" t="s">
        <v>3808</v>
      </c>
    </row>
    <row r="3227" spans="1:20" hidden="1">
      <c r="A3227">
        <v>3226</v>
      </c>
      <c r="D3227">
        <v>701000002</v>
      </c>
      <c r="E3227" s="139">
        <v>45184</v>
      </c>
      <c r="F3227">
        <f t="shared" si="150"/>
        <v>9</v>
      </c>
      <c r="G3227" s="139">
        <v>45184</v>
      </c>
      <c r="H3227">
        <f t="shared" si="151"/>
        <v>16</v>
      </c>
      <c r="I3227" t="s">
        <v>2641</v>
      </c>
      <c r="J3227" t="str">
        <f>VLOOKUP(I3227,'C701- Recalculate'!$D$27:$D$751,1,0)</f>
        <v>069MPI1232290004</v>
      </c>
      <c r="K3227">
        <v>0</v>
      </c>
      <c r="L3227">
        <v>28767124</v>
      </c>
      <c r="M3227" s="138">
        <f t="shared" si="152"/>
        <v>-28767124</v>
      </c>
      <c r="N3227" t="s">
        <v>178</v>
      </c>
      <c r="P3227" t="s">
        <v>3839</v>
      </c>
      <c r="R3227" t="s">
        <v>3808</v>
      </c>
    </row>
    <row r="3228" spans="1:20" hidden="1">
      <c r="A3228">
        <v>3227</v>
      </c>
      <c r="D3228">
        <v>701000002</v>
      </c>
      <c r="E3228" s="139">
        <v>45184</v>
      </c>
      <c r="F3228">
        <f t="shared" si="150"/>
        <v>9</v>
      </c>
      <c r="G3228" s="139">
        <v>45184</v>
      </c>
      <c r="H3228">
        <f t="shared" si="151"/>
        <v>16</v>
      </c>
      <c r="I3228" t="s">
        <v>2634</v>
      </c>
      <c r="J3228" t="str">
        <f>VLOOKUP(I3228,'C701- Recalculate'!$D$27:$D$751,1,0)</f>
        <v>069MPI1232290005</v>
      </c>
      <c r="K3228">
        <v>0</v>
      </c>
      <c r="L3228">
        <v>27397260</v>
      </c>
      <c r="M3228" s="138">
        <f t="shared" si="152"/>
        <v>-27397260</v>
      </c>
      <c r="N3228" t="s">
        <v>178</v>
      </c>
      <c r="P3228" t="s">
        <v>3839</v>
      </c>
      <c r="R3228" t="s">
        <v>3808</v>
      </c>
    </row>
    <row r="3229" spans="1:20" hidden="1">
      <c r="A3229">
        <v>3228</v>
      </c>
      <c r="D3229">
        <v>701000002</v>
      </c>
      <c r="E3229" s="139">
        <v>45184</v>
      </c>
      <c r="F3229">
        <f t="shared" si="150"/>
        <v>9</v>
      </c>
      <c r="G3229" s="139">
        <v>45184</v>
      </c>
      <c r="H3229">
        <f t="shared" si="151"/>
        <v>16</v>
      </c>
      <c r="I3229" t="s">
        <v>2656</v>
      </c>
      <c r="J3229" t="str">
        <f>VLOOKUP(I3229,'C701- Recalculate'!$D$27:$D$751,1,0)</f>
        <v>069MPI1232340004</v>
      </c>
      <c r="K3229">
        <v>0</v>
      </c>
      <c r="L3229">
        <v>22465754</v>
      </c>
      <c r="M3229" s="138">
        <f t="shared" si="152"/>
        <v>-22465754</v>
      </c>
      <c r="N3229" t="s">
        <v>178</v>
      </c>
      <c r="P3229" t="s">
        <v>3839</v>
      </c>
      <c r="R3229" t="s">
        <v>3808</v>
      </c>
    </row>
    <row r="3230" spans="1:20" hidden="1">
      <c r="A3230">
        <v>3229</v>
      </c>
      <c r="D3230">
        <v>701000002</v>
      </c>
      <c r="E3230" s="139">
        <v>45184</v>
      </c>
      <c r="F3230">
        <f t="shared" si="150"/>
        <v>9</v>
      </c>
      <c r="G3230" s="139">
        <v>45184</v>
      </c>
      <c r="H3230">
        <f t="shared" si="151"/>
        <v>16</v>
      </c>
      <c r="I3230" t="s">
        <v>2652</v>
      </c>
      <c r="J3230" t="str">
        <f>VLOOKUP(I3230,'C701- Recalculate'!$D$27:$D$751,1,0)</f>
        <v>069MPI1232340005</v>
      </c>
      <c r="K3230">
        <v>0</v>
      </c>
      <c r="L3230">
        <v>22465754</v>
      </c>
      <c r="M3230" s="138">
        <f t="shared" si="152"/>
        <v>-22465754</v>
      </c>
      <c r="N3230" t="s">
        <v>178</v>
      </c>
      <c r="P3230" t="s">
        <v>3839</v>
      </c>
      <c r="R3230" t="s">
        <v>3808</v>
      </c>
    </row>
    <row r="3231" spans="1:20" hidden="1">
      <c r="A3231">
        <v>3230</v>
      </c>
      <c r="D3231">
        <v>701000002</v>
      </c>
      <c r="E3231" s="139">
        <v>45184</v>
      </c>
      <c r="F3231">
        <f t="shared" si="150"/>
        <v>9</v>
      </c>
      <c r="G3231" s="139">
        <v>45184</v>
      </c>
      <c r="H3231">
        <f t="shared" si="151"/>
        <v>16</v>
      </c>
      <c r="I3231" t="s">
        <v>2706</v>
      </c>
      <c r="J3231" t="str">
        <f>VLOOKUP(I3231,'C701- Recalculate'!$D$27:$D$751,1,0)</f>
        <v>069MPI1232400003</v>
      </c>
      <c r="K3231">
        <v>0</v>
      </c>
      <c r="L3231">
        <v>24315068</v>
      </c>
      <c r="M3231" s="138">
        <f t="shared" si="152"/>
        <v>-24315068</v>
      </c>
      <c r="N3231" t="s">
        <v>178</v>
      </c>
      <c r="P3231" t="s">
        <v>3839</v>
      </c>
      <c r="R3231" t="s">
        <v>3808</v>
      </c>
    </row>
    <row r="3232" spans="1:20" hidden="1">
      <c r="A3232">
        <v>3231</v>
      </c>
      <c r="D3232">
        <v>701000002</v>
      </c>
      <c r="E3232" s="139">
        <v>45184</v>
      </c>
      <c r="F3232">
        <f t="shared" si="150"/>
        <v>9</v>
      </c>
      <c r="G3232" s="139">
        <v>45184</v>
      </c>
      <c r="H3232">
        <f t="shared" si="151"/>
        <v>16</v>
      </c>
      <c r="I3232" t="s">
        <v>2700</v>
      </c>
      <c r="J3232" t="str">
        <f>VLOOKUP(I3232,'C701- Recalculate'!$D$27:$D$751,1,0)</f>
        <v>069MPI1232400004</v>
      </c>
      <c r="K3232">
        <v>0</v>
      </c>
      <c r="L3232">
        <v>24315068</v>
      </c>
      <c r="M3232" s="138">
        <f t="shared" si="152"/>
        <v>-24315068</v>
      </c>
      <c r="N3232" t="s">
        <v>178</v>
      </c>
      <c r="P3232" t="s">
        <v>3839</v>
      </c>
      <c r="R3232" t="s">
        <v>3808</v>
      </c>
    </row>
    <row r="3233" spans="1:18" hidden="1">
      <c r="A3233">
        <v>3232</v>
      </c>
      <c r="D3233">
        <v>701000002</v>
      </c>
      <c r="E3233" s="139">
        <v>45184</v>
      </c>
      <c r="F3233">
        <f t="shared" si="150"/>
        <v>9</v>
      </c>
      <c r="G3233" s="139">
        <v>45184</v>
      </c>
      <c r="H3233">
        <f t="shared" si="151"/>
        <v>16</v>
      </c>
      <c r="I3233" t="s">
        <v>2757</v>
      </c>
      <c r="J3233" t="str">
        <f>VLOOKUP(I3233,'C701- Recalculate'!$D$27:$D$751,1,0)</f>
        <v>069MPI1232430004</v>
      </c>
      <c r="K3233">
        <v>0</v>
      </c>
      <c r="L3233">
        <v>39452055</v>
      </c>
      <c r="M3233" s="138">
        <f t="shared" si="152"/>
        <v>-39452055</v>
      </c>
      <c r="N3233" t="s">
        <v>178</v>
      </c>
      <c r="P3233" t="s">
        <v>3839</v>
      </c>
      <c r="R3233" t="s">
        <v>3808</v>
      </c>
    </row>
    <row r="3234" spans="1:18" hidden="1">
      <c r="A3234">
        <v>3233</v>
      </c>
      <c r="D3234">
        <v>701000002</v>
      </c>
      <c r="E3234" s="139">
        <v>45184</v>
      </c>
      <c r="F3234">
        <f t="shared" si="150"/>
        <v>9</v>
      </c>
      <c r="G3234" s="139">
        <v>45184</v>
      </c>
      <c r="H3234">
        <f t="shared" si="151"/>
        <v>16</v>
      </c>
      <c r="I3234" t="s">
        <v>2760</v>
      </c>
      <c r="J3234" t="str">
        <f>VLOOKUP(I3234,'C701- Recalculate'!$D$27:$D$751,1,0)</f>
        <v>069MPI1232430005</v>
      </c>
      <c r="K3234">
        <v>0</v>
      </c>
      <c r="L3234">
        <v>9726027</v>
      </c>
      <c r="M3234" s="138">
        <f t="shared" si="152"/>
        <v>-9726027</v>
      </c>
      <c r="N3234" t="s">
        <v>178</v>
      </c>
      <c r="P3234" t="s">
        <v>3839</v>
      </c>
      <c r="R3234" t="s">
        <v>3808</v>
      </c>
    </row>
    <row r="3235" spans="1:18" hidden="1">
      <c r="A3235">
        <v>3234</v>
      </c>
      <c r="D3235">
        <v>701000002</v>
      </c>
      <c r="E3235" s="139">
        <v>45184</v>
      </c>
      <c r="F3235">
        <f t="shared" si="150"/>
        <v>9</v>
      </c>
      <c r="G3235" s="139">
        <v>45184</v>
      </c>
      <c r="H3235">
        <f t="shared" si="151"/>
        <v>16</v>
      </c>
      <c r="I3235" t="s">
        <v>2798</v>
      </c>
      <c r="J3235" t="str">
        <f>VLOOKUP(I3235,'C701- Recalculate'!$D$27:$D$751,1,0)</f>
        <v>069MPI1232510001</v>
      </c>
      <c r="K3235">
        <v>0</v>
      </c>
      <c r="L3235">
        <v>2876713</v>
      </c>
      <c r="M3235" s="138">
        <f t="shared" si="152"/>
        <v>-2876713</v>
      </c>
      <c r="N3235" t="s">
        <v>178</v>
      </c>
      <c r="P3235" t="s">
        <v>3839</v>
      </c>
      <c r="R3235" t="s">
        <v>3808</v>
      </c>
    </row>
    <row r="3236" spans="1:18" hidden="1">
      <c r="A3236">
        <v>3235</v>
      </c>
      <c r="D3236">
        <v>701000002</v>
      </c>
      <c r="E3236" s="139">
        <v>45184</v>
      </c>
      <c r="F3236">
        <f t="shared" si="150"/>
        <v>9</v>
      </c>
      <c r="G3236" s="139">
        <v>45184</v>
      </c>
      <c r="H3236">
        <f t="shared" si="151"/>
        <v>16</v>
      </c>
      <c r="I3236" t="s">
        <v>2805</v>
      </c>
      <c r="J3236" t="str">
        <f>VLOOKUP(I3236,'C701- Recalculate'!$D$27:$D$751,1,0)</f>
        <v>069MPI1232510007</v>
      </c>
      <c r="K3236">
        <v>0</v>
      </c>
      <c r="L3236">
        <v>2876713</v>
      </c>
      <c r="M3236" s="138">
        <f t="shared" si="152"/>
        <v>-2876713</v>
      </c>
      <c r="N3236" t="s">
        <v>178</v>
      </c>
      <c r="P3236" t="s">
        <v>3839</v>
      </c>
      <c r="R3236" t="s">
        <v>3808</v>
      </c>
    </row>
    <row r="3237" spans="1:18" hidden="1">
      <c r="A3237">
        <v>3236</v>
      </c>
      <c r="D3237">
        <v>701000002</v>
      </c>
      <c r="E3237" s="139">
        <v>45184</v>
      </c>
      <c r="F3237">
        <f t="shared" si="150"/>
        <v>9</v>
      </c>
      <c r="G3237" s="139">
        <v>45184</v>
      </c>
      <c r="H3237">
        <f t="shared" si="151"/>
        <v>16</v>
      </c>
      <c r="I3237" t="s">
        <v>2842</v>
      </c>
      <c r="J3237" t="str">
        <f>VLOOKUP(I3237,'C701- Recalculate'!$D$27:$D$751,1,0)</f>
        <v>069MPI1232550001</v>
      </c>
      <c r="K3237">
        <v>0</v>
      </c>
      <c r="L3237">
        <v>1369863</v>
      </c>
      <c r="M3237" s="138">
        <f t="shared" si="152"/>
        <v>-1369863</v>
      </c>
      <c r="N3237" t="s">
        <v>178</v>
      </c>
      <c r="P3237" t="s">
        <v>3839</v>
      </c>
      <c r="R3237" t="s">
        <v>3808</v>
      </c>
    </row>
    <row r="3238" spans="1:18" hidden="1">
      <c r="A3238">
        <v>3237</v>
      </c>
      <c r="D3238">
        <v>701000002</v>
      </c>
      <c r="E3238" s="139">
        <v>45184</v>
      </c>
      <c r="F3238">
        <f t="shared" si="150"/>
        <v>9</v>
      </c>
      <c r="G3238" s="139">
        <v>45184</v>
      </c>
      <c r="H3238">
        <f t="shared" si="151"/>
        <v>16</v>
      </c>
      <c r="I3238" t="s">
        <v>2848</v>
      </c>
      <c r="J3238" t="str">
        <f>VLOOKUP(I3238,'C701- Recalculate'!$D$27:$D$751,1,0)</f>
        <v>069MPI1232550003</v>
      </c>
      <c r="K3238">
        <v>0</v>
      </c>
      <c r="L3238">
        <v>684931</v>
      </c>
      <c r="M3238" s="138">
        <f t="shared" si="152"/>
        <v>-684931</v>
      </c>
      <c r="N3238" t="s">
        <v>178</v>
      </c>
      <c r="P3238" t="s">
        <v>3839</v>
      </c>
      <c r="R3238" t="s">
        <v>3808</v>
      </c>
    </row>
    <row r="3239" spans="1:18" hidden="1">
      <c r="A3239">
        <v>3238</v>
      </c>
      <c r="D3239">
        <v>701000002</v>
      </c>
      <c r="E3239" s="139">
        <v>45184</v>
      </c>
      <c r="F3239">
        <f t="shared" si="150"/>
        <v>9</v>
      </c>
      <c r="G3239" s="139">
        <v>45184</v>
      </c>
      <c r="H3239">
        <f t="shared" si="151"/>
        <v>16</v>
      </c>
      <c r="I3239" t="s">
        <v>2838</v>
      </c>
      <c r="J3239" t="str">
        <f>VLOOKUP(I3239,'C701- Recalculate'!$D$27:$D$751,1,0)</f>
        <v>069MPI1232550011</v>
      </c>
      <c r="K3239">
        <v>0</v>
      </c>
      <c r="L3239">
        <v>1712329</v>
      </c>
      <c r="M3239" s="138">
        <f t="shared" si="152"/>
        <v>-1712329</v>
      </c>
      <c r="N3239" t="s">
        <v>178</v>
      </c>
      <c r="P3239" t="s">
        <v>3839</v>
      </c>
      <c r="R3239" t="s">
        <v>3808</v>
      </c>
    </row>
    <row r="3240" spans="1:18" hidden="1">
      <c r="A3240">
        <v>3239</v>
      </c>
      <c r="D3240">
        <v>701000002</v>
      </c>
      <c r="E3240" s="139">
        <v>45184</v>
      </c>
      <c r="F3240">
        <f t="shared" si="150"/>
        <v>9</v>
      </c>
      <c r="G3240" s="139">
        <v>45184</v>
      </c>
      <c r="H3240">
        <f t="shared" si="151"/>
        <v>16</v>
      </c>
      <c r="I3240" t="s">
        <v>2879</v>
      </c>
      <c r="J3240" t="str">
        <f>VLOOKUP(I3240,'C701- Recalculate'!$D$27:$D$751,1,0)</f>
        <v>069MPI1232560004</v>
      </c>
      <c r="K3240">
        <v>0</v>
      </c>
      <c r="L3240">
        <v>28356164</v>
      </c>
      <c r="M3240" s="138">
        <f t="shared" si="152"/>
        <v>-28356164</v>
      </c>
      <c r="N3240" t="s">
        <v>178</v>
      </c>
      <c r="P3240" t="s">
        <v>3839</v>
      </c>
      <c r="R3240" t="s">
        <v>3808</v>
      </c>
    </row>
    <row r="3241" spans="1:18" hidden="1">
      <c r="A3241">
        <v>3240</v>
      </c>
      <c r="D3241">
        <v>701000002</v>
      </c>
      <c r="E3241" s="139">
        <v>45184</v>
      </c>
      <c r="F3241">
        <f t="shared" si="150"/>
        <v>9</v>
      </c>
      <c r="G3241" s="139">
        <v>45184</v>
      </c>
      <c r="H3241">
        <f t="shared" si="151"/>
        <v>16</v>
      </c>
      <c r="I3241" t="s">
        <v>2870</v>
      </c>
      <c r="J3241" t="str">
        <f>VLOOKUP(I3241,'C701- Recalculate'!$D$27:$D$751,1,0)</f>
        <v>069MPI1232560005</v>
      </c>
      <c r="K3241">
        <v>0</v>
      </c>
      <c r="L3241">
        <v>18904110</v>
      </c>
      <c r="M3241" s="138">
        <f t="shared" si="152"/>
        <v>-18904110</v>
      </c>
      <c r="N3241" t="s">
        <v>178</v>
      </c>
      <c r="P3241" t="s">
        <v>3839</v>
      </c>
      <c r="R3241" t="s">
        <v>3808</v>
      </c>
    </row>
    <row r="3242" spans="1:18" hidden="1">
      <c r="A3242">
        <v>3241</v>
      </c>
      <c r="D3242">
        <v>701000002</v>
      </c>
      <c r="E3242" s="139">
        <v>45184</v>
      </c>
      <c r="F3242">
        <f t="shared" si="150"/>
        <v>9</v>
      </c>
      <c r="G3242" s="139">
        <v>45184</v>
      </c>
      <c r="H3242">
        <f t="shared" si="151"/>
        <v>16</v>
      </c>
      <c r="I3242" t="s">
        <v>2896</v>
      </c>
      <c r="J3242" t="str">
        <f>VLOOKUP(I3242,'C701- Recalculate'!$D$27:$D$751,1,0)</f>
        <v>069MPI1232580001</v>
      </c>
      <c r="K3242">
        <v>0</v>
      </c>
      <c r="L3242">
        <v>2054795</v>
      </c>
      <c r="M3242" s="138">
        <f t="shared" si="152"/>
        <v>-2054795</v>
      </c>
      <c r="N3242" t="s">
        <v>178</v>
      </c>
      <c r="P3242" t="s">
        <v>3839</v>
      </c>
      <c r="R3242" t="s">
        <v>3808</v>
      </c>
    </row>
    <row r="3243" spans="1:18" hidden="1">
      <c r="A3243">
        <v>3242</v>
      </c>
      <c r="D3243">
        <v>701000002</v>
      </c>
      <c r="E3243" s="139">
        <v>45184</v>
      </c>
      <c r="F3243">
        <f t="shared" si="150"/>
        <v>9</v>
      </c>
      <c r="G3243" s="139">
        <v>45184</v>
      </c>
      <c r="H3243">
        <f t="shared" si="151"/>
        <v>16</v>
      </c>
      <c r="I3243" t="s">
        <v>2888</v>
      </c>
      <c r="J3243" t="str">
        <f>VLOOKUP(I3243,'C701- Recalculate'!$D$27:$D$751,1,0)</f>
        <v>069MPI1232580003</v>
      </c>
      <c r="K3243">
        <v>0</v>
      </c>
      <c r="L3243">
        <v>5479452</v>
      </c>
      <c r="M3243" s="138">
        <f t="shared" si="152"/>
        <v>-5479452</v>
      </c>
      <c r="N3243" t="s">
        <v>178</v>
      </c>
      <c r="P3243" t="s">
        <v>3839</v>
      </c>
      <c r="R3243" t="s">
        <v>3808</v>
      </c>
    </row>
    <row r="3244" spans="1:18" hidden="1">
      <c r="A3244">
        <v>3243</v>
      </c>
      <c r="D3244">
        <v>701000002</v>
      </c>
      <c r="E3244" s="139">
        <v>45184</v>
      </c>
      <c r="F3244">
        <f t="shared" si="150"/>
        <v>9</v>
      </c>
      <c r="G3244" s="139">
        <v>45184</v>
      </c>
      <c r="H3244">
        <f t="shared" si="151"/>
        <v>16</v>
      </c>
      <c r="I3244" t="s">
        <v>2892</v>
      </c>
      <c r="J3244" t="str">
        <f>VLOOKUP(I3244,'C701- Recalculate'!$D$27:$D$751,1,0)</f>
        <v>069MPI1232580004</v>
      </c>
      <c r="K3244">
        <v>0</v>
      </c>
      <c r="L3244">
        <v>547945</v>
      </c>
      <c r="M3244" s="138">
        <f t="shared" si="152"/>
        <v>-547945</v>
      </c>
      <c r="N3244" t="s">
        <v>178</v>
      </c>
      <c r="P3244" t="s">
        <v>3839</v>
      </c>
      <c r="R3244" t="s">
        <v>3808</v>
      </c>
    </row>
    <row r="3245" spans="1:18" hidden="1">
      <c r="A3245">
        <v>3244</v>
      </c>
      <c r="D3245">
        <v>701000002</v>
      </c>
      <c r="E3245" s="139">
        <v>45187</v>
      </c>
      <c r="F3245">
        <f t="shared" si="150"/>
        <v>9</v>
      </c>
      <c r="G3245" s="139">
        <v>45187</v>
      </c>
      <c r="H3245">
        <f t="shared" si="151"/>
        <v>16</v>
      </c>
      <c r="I3245" t="s">
        <v>2611</v>
      </c>
      <c r="J3245" t="str">
        <f>VLOOKUP(I3245,'C701- Recalculate'!$D$27:$D$751,1,0)</f>
        <v>069MPI1232280001</v>
      </c>
      <c r="K3245">
        <v>0</v>
      </c>
      <c r="L3245">
        <v>28082192</v>
      </c>
      <c r="M3245" s="138">
        <f t="shared" si="152"/>
        <v>-28082192</v>
      </c>
      <c r="N3245" t="s">
        <v>178</v>
      </c>
      <c r="P3245" t="s">
        <v>3839</v>
      </c>
      <c r="R3245" t="s">
        <v>3808</v>
      </c>
    </row>
    <row r="3246" spans="1:18" hidden="1">
      <c r="A3246">
        <v>3245</v>
      </c>
      <c r="D3246">
        <v>701000002</v>
      </c>
      <c r="E3246" s="139">
        <v>45187</v>
      </c>
      <c r="F3246">
        <f t="shared" si="150"/>
        <v>9</v>
      </c>
      <c r="G3246" s="139">
        <v>45187</v>
      </c>
      <c r="H3246">
        <f t="shared" si="151"/>
        <v>16</v>
      </c>
      <c r="I3246" t="s">
        <v>2611</v>
      </c>
      <c r="J3246" t="str">
        <f>VLOOKUP(I3246,'C701- Recalculate'!$D$27:$D$751,1,0)</f>
        <v>069MPI1232280001</v>
      </c>
      <c r="K3246">
        <v>0</v>
      </c>
      <c r="L3246">
        <v>56164384</v>
      </c>
      <c r="M3246" s="138">
        <f t="shared" si="152"/>
        <v>-56164384</v>
      </c>
      <c r="N3246" t="s">
        <v>178</v>
      </c>
      <c r="P3246" t="s">
        <v>3839</v>
      </c>
      <c r="R3246" t="s">
        <v>3808</v>
      </c>
    </row>
    <row r="3247" spans="1:18" hidden="1">
      <c r="A3247">
        <v>3246</v>
      </c>
      <c r="D3247">
        <v>701000002</v>
      </c>
      <c r="E3247" s="139">
        <v>45187</v>
      </c>
      <c r="F3247">
        <f t="shared" si="150"/>
        <v>9</v>
      </c>
      <c r="G3247" s="139">
        <v>45187</v>
      </c>
      <c r="H3247">
        <f t="shared" si="151"/>
        <v>16</v>
      </c>
      <c r="I3247" t="s">
        <v>2621</v>
      </c>
      <c r="J3247" t="str">
        <f>VLOOKUP(I3247,'C701- Recalculate'!$D$27:$D$751,1,0)</f>
        <v>069MPI1232280002</v>
      </c>
      <c r="K3247">
        <v>0</v>
      </c>
      <c r="L3247">
        <v>28082192</v>
      </c>
      <c r="M3247" s="138">
        <f t="shared" si="152"/>
        <v>-28082192</v>
      </c>
      <c r="N3247" t="s">
        <v>178</v>
      </c>
      <c r="P3247" t="s">
        <v>3839</v>
      </c>
      <c r="R3247" t="s">
        <v>3808</v>
      </c>
    </row>
    <row r="3248" spans="1:18" hidden="1">
      <c r="A3248">
        <v>3247</v>
      </c>
      <c r="D3248">
        <v>701000002</v>
      </c>
      <c r="E3248" s="139">
        <v>45187</v>
      </c>
      <c r="F3248">
        <f t="shared" si="150"/>
        <v>9</v>
      </c>
      <c r="G3248" s="139">
        <v>45187</v>
      </c>
      <c r="H3248">
        <f t="shared" si="151"/>
        <v>16</v>
      </c>
      <c r="I3248" t="s">
        <v>2621</v>
      </c>
      <c r="J3248" t="str">
        <f>VLOOKUP(I3248,'C701- Recalculate'!$D$27:$D$751,1,0)</f>
        <v>069MPI1232280002</v>
      </c>
      <c r="K3248">
        <v>0</v>
      </c>
      <c r="L3248">
        <v>56164384</v>
      </c>
      <c r="M3248" s="138">
        <f t="shared" si="152"/>
        <v>-56164384</v>
      </c>
      <c r="N3248" t="s">
        <v>178</v>
      </c>
      <c r="P3248" t="s">
        <v>3839</v>
      </c>
      <c r="R3248" t="s">
        <v>3808</v>
      </c>
    </row>
    <row r="3249" spans="1:18" hidden="1">
      <c r="A3249">
        <v>3248</v>
      </c>
      <c r="D3249">
        <v>701000002</v>
      </c>
      <c r="E3249" s="139">
        <v>45187</v>
      </c>
      <c r="F3249">
        <f t="shared" si="150"/>
        <v>9</v>
      </c>
      <c r="G3249" s="139">
        <v>45187</v>
      </c>
      <c r="H3249">
        <f t="shared" si="151"/>
        <v>16</v>
      </c>
      <c r="I3249" t="s">
        <v>2641</v>
      </c>
      <c r="J3249" t="str">
        <f>VLOOKUP(I3249,'C701- Recalculate'!$D$27:$D$751,1,0)</f>
        <v>069MPI1232290004</v>
      </c>
      <c r="K3249">
        <v>0</v>
      </c>
      <c r="L3249">
        <v>28767123</v>
      </c>
      <c r="M3249" s="138">
        <f t="shared" si="152"/>
        <v>-28767123</v>
      </c>
      <c r="N3249" t="s">
        <v>178</v>
      </c>
      <c r="P3249" t="s">
        <v>3839</v>
      </c>
      <c r="R3249" t="s">
        <v>3808</v>
      </c>
    </row>
    <row r="3250" spans="1:18" hidden="1">
      <c r="A3250">
        <v>3249</v>
      </c>
      <c r="D3250">
        <v>701000002</v>
      </c>
      <c r="E3250" s="139">
        <v>45187</v>
      </c>
      <c r="F3250">
        <f t="shared" si="150"/>
        <v>9</v>
      </c>
      <c r="G3250" s="139">
        <v>45187</v>
      </c>
      <c r="H3250">
        <f t="shared" si="151"/>
        <v>16</v>
      </c>
      <c r="I3250" t="s">
        <v>2641</v>
      </c>
      <c r="J3250" t="str">
        <f>VLOOKUP(I3250,'C701- Recalculate'!$D$27:$D$751,1,0)</f>
        <v>069MPI1232290004</v>
      </c>
      <c r="K3250">
        <v>0</v>
      </c>
      <c r="L3250">
        <v>57534246</v>
      </c>
      <c r="M3250" s="138">
        <f t="shared" si="152"/>
        <v>-57534246</v>
      </c>
      <c r="N3250" t="s">
        <v>178</v>
      </c>
      <c r="P3250" t="s">
        <v>3839</v>
      </c>
      <c r="R3250" t="s">
        <v>3808</v>
      </c>
    </row>
    <row r="3251" spans="1:18" hidden="1">
      <c r="A3251">
        <v>3250</v>
      </c>
      <c r="D3251">
        <v>701000002</v>
      </c>
      <c r="E3251" s="139">
        <v>45187</v>
      </c>
      <c r="F3251">
        <f t="shared" si="150"/>
        <v>9</v>
      </c>
      <c r="G3251" s="139">
        <v>45187</v>
      </c>
      <c r="H3251">
        <f t="shared" si="151"/>
        <v>16</v>
      </c>
      <c r="I3251" t="s">
        <v>2634</v>
      </c>
      <c r="J3251" t="str">
        <f>VLOOKUP(I3251,'C701- Recalculate'!$D$27:$D$751,1,0)</f>
        <v>069MPI1232290005</v>
      </c>
      <c r="K3251">
        <v>0</v>
      </c>
      <c r="L3251">
        <v>54794521</v>
      </c>
      <c r="M3251" s="138">
        <f t="shared" si="152"/>
        <v>-54794521</v>
      </c>
      <c r="N3251" t="s">
        <v>178</v>
      </c>
      <c r="P3251" t="s">
        <v>3839</v>
      </c>
      <c r="R3251" t="s">
        <v>3808</v>
      </c>
    </row>
    <row r="3252" spans="1:18" hidden="1">
      <c r="A3252">
        <v>3251</v>
      </c>
      <c r="D3252">
        <v>701000002</v>
      </c>
      <c r="E3252" s="139">
        <v>45187</v>
      </c>
      <c r="F3252">
        <f t="shared" si="150"/>
        <v>9</v>
      </c>
      <c r="G3252" s="139">
        <v>45187</v>
      </c>
      <c r="H3252">
        <f t="shared" si="151"/>
        <v>16</v>
      </c>
      <c r="I3252" t="s">
        <v>2634</v>
      </c>
      <c r="J3252" t="str">
        <f>VLOOKUP(I3252,'C701- Recalculate'!$D$27:$D$751,1,0)</f>
        <v>069MPI1232290005</v>
      </c>
      <c r="K3252">
        <v>0</v>
      </c>
      <c r="L3252">
        <v>27397260</v>
      </c>
      <c r="M3252" s="138">
        <f t="shared" si="152"/>
        <v>-27397260</v>
      </c>
      <c r="N3252" t="s">
        <v>178</v>
      </c>
      <c r="P3252" t="s">
        <v>3839</v>
      </c>
      <c r="R3252" t="s">
        <v>3808</v>
      </c>
    </row>
    <row r="3253" spans="1:18" hidden="1">
      <c r="A3253">
        <v>3252</v>
      </c>
      <c r="D3253">
        <v>701000002</v>
      </c>
      <c r="E3253" s="139">
        <v>45187</v>
      </c>
      <c r="F3253">
        <f t="shared" si="150"/>
        <v>9</v>
      </c>
      <c r="G3253" s="139">
        <v>45187</v>
      </c>
      <c r="H3253">
        <f t="shared" si="151"/>
        <v>16</v>
      </c>
      <c r="I3253" t="s">
        <v>2656</v>
      </c>
      <c r="J3253" t="str">
        <f>VLOOKUP(I3253,'C701- Recalculate'!$D$27:$D$751,1,0)</f>
        <v>069MPI1232340004</v>
      </c>
      <c r="K3253">
        <v>0</v>
      </c>
      <c r="L3253">
        <v>44931506</v>
      </c>
      <c r="M3253" s="138">
        <f t="shared" si="152"/>
        <v>-44931506</v>
      </c>
      <c r="N3253" t="s">
        <v>178</v>
      </c>
      <c r="P3253" t="s">
        <v>3839</v>
      </c>
      <c r="R3253" t="s">
        <v>3808</v>
      </c>
    </row>
    <row r="3254" spans="1:18" hidden="1">
      <c r="A3254">
        <v>3253</v>
      </c>
      <c r="D3254">
        <v>701000002</v>
      </c>
      <c r="E3254" s="139">
        <v>45187</v>
      </c>
      <c r="F3254">
        <f t="shared" si="150"/>
        <v>9</v>
      </c>
      <c r="G3254" s="139">
        <v>45187</v>
      </c>
      <c r="H3254">
        <f t="shared" si="151"/>
        <v>16</v>
      </c>
      <c r="I3254" t="s">
        <v>2656</v>
      </c>
      <c r="J3254" t="str">
        <f>VLOOKUP(I3254,'C701- Recalculate'!$D$27:$D$751,1,0)</f>
        <v>069MPI1232340004</v>
      </c>
      <c r="K3254">
        <v>0</v>
      </c>
      <c r="L3254">
        <v>22465754</v>
      </c>
      <c r="M3254" s="138">
        <f t="shared" si="152"/>
        <v>-22465754</v>
      </c>
      <c r="N3254" t="s">
        <v>178</v>
      </c>
      <c r="P3254" t="s">
        <v>3839</v>
      </c>
      <c r="R3254" t="s">
        <v>3808</v>
      </c>
    </row>
    <row r="3255" spans="1:18" hidden="1">
      <c r="A3255">
        <v>3254</v>
      </c>
      <c r="D3255">
        <v>701000002</v>
      </c>
      <c r="E3255" s="139">
        <v>45187</v>
      </c>
      <c r="F3255">
        <f t="shared" si="150"/>
        <v>9</v>
      </c>
      <c r="G3255" s="139">
        <v>45187</v>
      </c>
      <c r="H3255">
        <f t="shared" si="151"/>
        <v>16</v>
      </c>
      <c r="I3255" t="s">
        <v>2652</v>
      </c>
      <c r="J3255" t="str">
        <f>VLOOKUP(I3255,'C701- Recalculate'!$D$27:$D$751,1,0)</f>
        <v>069MPI1232340005</v>
      </c>
      <c r="K3255">
        <v>0</v>
      </c>
      <c r="L3255">
        <v>44931506</v>
      </c>
      <c r="M3255" s="138">
        <f t="shared" si="152"/>
        <v>-44931506</v>
      </c>
      <c r="N3255" t="s">
        <v>178</v>
      </c>
      <c r="P3255" t="s">
        <v>3839</v>
      </c>
      <c r="R3255" t="s">
        <v>3808</v>
      </c>
    </row>
    <row r="3256" spans="1:18" hidden="1">
      <c r="A3256">
        <v>3255</v>
      </c>
      <c r="D3256">
        <v>701000002</v>
      </c>
      <c r="E3256" s="139">
        <v>45187</v>
      </c>
      <c r="F3256">
        <f t="shared" si="150"/>
        <v>9</v>
      </c>
      <c r="G3256" s="139">
        <v>45187</v>
      </c>
      <c r="H3256">
        <f t="shared" si="151"/>
        <v>16</v>
      </c>
      <c r="I3256" t="s">
        <v>2652</v>
      </c>
      <c r="J3256" t="str">
        <f>VLOOKUP(I3256,'C701- Recalculate'!$D$27:$D$751,1,0)</f>
        <v>069MPI1232340005</v>
      </c>
      <c r="K3256">
        <v>0</v>
      </c>
      <c r="L3256">
        <v>22465754</v>
      </c>
      <c r="M3256" s="138">
        <f t="shared" si="152"/>
        <v>-22465754</v>
      </c>
      <c r="N3256" t="s">
        <v>178</v>
      </c>
      <c r="P3256" t="s">
        <v>3839</v>
      </c>
      <c r="R3256" t="s">
        <v>3808</v>
      </c>
    </row>
    <row r="3257" spans="1:18" hidden="1">
      <c r="A3257">
        <v>3256</v>
      </c>
      <c r="D3257">
        <v>701000002</v>
      </c>
      <c r="E3257" s="139">
        <v>45187</v>
      </c>
      <c r="F3257">
        <f t="shared" si="150"/>
        <v>9</v>
      </c>
      <c r="G3257" s="139">
        <v>45187</v>
      </c>
      <c r="H3257">
        <f t="shared" si="151"/>
        <v>16</v>
      </c>
      <c r="I3257" t="s">
        <v>2706</v>
      </c>
      <c r="J3257" t="str">
        <f>VLOOKUP(I3257,'C701- Recalculate'!$D$27:$D$751,1,0)</f>
        <v>069MPI1232400003</v>
      </c>
      <c r="K3257">
        <v>0</v>
      </c>
      <c r="L3257">
        <v>24315069</v>
      </c>
      <c r="M3257" s="138">
        <f t="shared" si="152"/>
        <v>-24315069</v>
      </c>
      <c r="N3257" t="s">
        <v>178</v>
      </c>
      <c r="P3257" t="s">
        <v>3839</v>
      </c>
      <c r="R3257" t="s">
        <v>3808</v>
      </c>
    </row>
    <row r="3258" spans="1:18" hidden="1">
      <c r="A3258">
        <v>3257</v>
      </c>
      <c r="D3258">
        <v>701000002</v>
      </c>
      <c r="E3258" s="139">
        <v>45187</v>
      </c>
      <c r="F3258">
        <f t="shared" si="150"/>
        <v>9</v>
      </c>
      <c r="G3258" s="139">
        <v>45187</v>
      </c>
      <c r="H3258">
        <f t="shared" si="151"/>
        <v>16</v>
      </c>
      <c r="I3258" t="s">
        <v>2706</v>
      </c>
      <c r="J3258" t="str">
        <f>VLOOKUP(I3258,'C701- Recalculate'!$D$27:$D$751,1,0)</f>
        <v>069MPI1232400003</v>
      </c>
      <c r="K3258">
        <v>0</v>
      </c>
      <c r="L3258">
        <v>48630137</v>
      </c>
      <c r="M3258" s="138">
        <f t="shared" si="152"/>
        <v>-48630137</v>
      </c>
      <c r="N3258" t="s">
        <v>178</v>
      </c>
      <c r="P3258" t="s">
        <v>3839</v>
      </c>
      <c r="R3258" t="s">
        <v>3808</v>
      </c>
    </row>
    <row r="3259" spans="1:18" hidden="1">
      <c r="A3259">
        <v>3258</v>
      </c>
      <c r="D3259">
        <v>701000002</v>
      </c>
      <c r="E3259" s="139">
        <v>45187</v>
      </c>
      <c r="F3259">
        <f t="shared" si="150"/>
        <v>9</v>
      </c>
      <c r="G3259" s="139">
        <v>45187</v>
      </c>
      <c r="H3259">
        <f t="shared" si="151"/>
        <v>16</v>
      </c>
      <c r="I3259" t="s">
        <v>2700</v>
      </c>
      <c r="J3259" t="str">
        <f>VLOOKUP(I3259,'C701- Recalculate'!$D$27:$D$751,1,0)</f>
        <v>069MPI1232400004</v>
      </c>
      <c r="K3259">
        <v>0</v>
      </c>
      <c r="L3259">
        <v>48630137</v>
      </c>
      <c r="M3259" s="138">
        <f t="shared" si="152"/>
        <v>-48630137</v>
      </c>
      <c r="N3259" t="s">
        <v>178</v>
      </c>
      <c r="P3259" t="s">
        <v>3839</v>
      </c>
      <c r="R3259" t="s">
        <v>3808</v>
      </c>
    </row>
    <row r="3260" spans="1:18" hidden="1">
      <c r="A3260">
        <v>3259</v>
      </c>
      <c r="D3260">
        <v>701000002</v>
      </c>
      <c r="E3260" s="139">
        <v>45187</v>
      </c>
      <c r="F3260">
        <f t="shared" si="150"/>
        <v>9</v>
      </c>
      <c r="G3260" s="139">
        <v>45187</v>
      </c>
      <c r="H3260">
        <f t="shared" si="151"/>
        <v>16</v>
      </c>
      <c r="I3260" t="s">
        <v>2700</v>
      </c>
      <c r="J3260" t="str">
        <f>VLOOKUP(I3260,'C701- Recalculate'!$D$27:$D$751,1,0)</f>
        <v>069MPI1232400004</v>
      </c>
      <c r="K3260">
        <v>0</v>
      </c>
      <c r="L3260">
        <v>24315069</v>
      </c>
      <c r="M3260" s="138">
        <f t="shared" si="152"/>
        <v>-24315069</v>
      </c>
      <c r="N3260" t="s">
        <v>178</v>
      </c>
      <c r="P3260" t="s">
        <v>3839</v>
      </c>
      <c r="R3260" t="s">
        <v>3808</v>
      </c>
    </row>
    <row r="3261" spans="1:18" hidden="1">
      <c r="A3261">
        <v>3260</v>
      </c>
      <c r="D3261">
        <v>701000002</v>
      </c>
      <c r="E3261" s="139">
        <v>45187</v>
      </c>
      <c r="F3261">
        <f t="shared" si="150"/>
        <v>9</v>
      </c>
      <c r="G3261" s="139">
        <v>45187</v>
      </c>
      <c r="H3261">
        <f t="shared" si="151"/>
        <v>16</v>
      </c>
      <c r="I3261" t="s">
        <v>2757</v>
      </c>
      <c r="J3261" t="str">
        <f>VLOOKUP(I3261,'C701- Recalculate'!$D$27:$D$751,1,0)</f>
        <v>069MPI1232430004</v>
      </c>
      <c r="K3261">
        <v>0</v>
      </c>
      <c r="L3261">
        <v>78904109</v>
      </c>
      <c r="M3261" s="138">
        <f t="shared" si="152"/>
        <v>-78904109</v>
      </c>
      <c r="N3261" t="s">
        <v>178</v>
      </c>
      <c r="P3261" t="s">
        <v>3839</v>
      </c>
      <c r="R3261" t="s">
        <v>3808</v>
      </c>
    </row>
    <row r="3262" spans="1:18" hidden="1">
      <c r="A3262">
        <v>3261</v>
      </c>
      <c r="D3262">
        <v>701000002</v>
      </c>
      <c r="E3262" s="139">
        <v>45187</v>
      </c>
      <c r="F3262">
        <f t="shared" si="150"/>
        <v>9</v>
      </c>
      <c r="G3262" s="139">
        <v>45187</v>
      </c>
      <c r="H3262">
        <f t="shared" si="151"/>
        <v>16</v>
      </c>
      <c r="I3262" t="s">
        <v>2757</v>
      </c>
      <c r="J3262" t="str">
        <f>VLOOKUP(I3262,'C701- Recalculate'!$D$27:$D$751,1,0)</f>
        <v>069MPI1232430004</v>
      </c>
      <c r="K3262">
        <v>0</v>
      </c>
      <c r="L3262">
        <v>39452055</v>
      </c>
      <c r="M3262" s="138">
        <f t="shared" si="152"/>
        <v>-39452055</v>
      </c>
      <c r="N3262" t="s">
        <v>178</v>
      </c>
      <c r="P3262" t="s">
        <v>3839</v>
      </c>
      <c r="R3262" t="s">
        <v>3808</v>
      </c>
    </row>
    <row r="3263" spans="1:18" hidden="1">
      <c r="A3263">
        <v>3262</v>
      </c>
      <c r="D3263">
        <v>701000002</v>
      </c>
      <c r="E3263" s="139">
        <v>45187</v>
      </c>
      <c r="F3263">
        <f t="shared" si="150"/>
        <v>9</v>
      </c>
      <c r="G3263" s="139">
        <v>45187</v>
      </c>
      <c r="H3263">
        <f t="shared" si="151"/>
        <v>16</v>
      </c>
      <c r="I3263" t="s">
        <v>2760</v>
      </c>
      <c r="J3263" t="str">
        <f>VLOOKUP(I3263,'C701- Recalculate'!$D$27:$D$751,1,0)</f>
        <v>069MPI1232430005</v>
      </c>
      <c r="K3263">
        <v>0</v>
      </c>
      <c r="L3263">
        <v>19452055</v>
      </c>
      <c r="M3263" s="138">
        <f t="shared" si="152"/>
        <v>-19452055</v>
      </c>
      <c r="N3263" t="s">
        <v>178</v>
      </c>
      <c r="P3263" t="s">
        <v>3839</v>
      </c>
      <c r="R3263" t="s">
        <v>3808</v>
      </c>
    </row>
    <row r="3264" spans="1:18" hidden="1">
      <c r="A3264">
        <v>3263</v>
      </c>
      <c r="D3264">
        <v>701000002</v>
      </c>
      <c r="E3264" s="139">
        <v>45187</v>
      </c>
      <c r="F3264">
        <f t="shared" si="150"/>
        <v>9</v>
      </c>
      <c r="G3264" s="139">
        <v>45187</v>
      </c>
      <c r="H3264">
        <f t="shared" si="151"/>
        <v>16</v>
      </c>
      <c r="I3264" t="s">
        <v>2760</v>
      </c>
      <c r="J3264" t="str">
        <f>VLOOKUP(I3264,'C701- Recalculate'!$D$27:$D$751,1,0)</f>
        <v>069MPI1232430005</v>
      </c>
      <c r="K3264">
        <v>0</v>
      </c>
      <c r="L3264">
        <v>9726028</v>
      </c>
      <c r="M3264" s="138">
        <f t="shared" si="152"/>
        <v>-9726028</v>
      </c>
      <c r="N3264" t="s">
        <v>178</v>
      </c>
      <c r="P3264" t="s">
        <v>3839</v>
      </c>
      <c r="R3264" t="s">
        <v>3808</v>
      </c>
    </row>
    <row r="3265" spans="1:18" hidden="1">
      <c r="A3265">
        <v>3264</v>
      </c>
      <c r="D3265">
        <v>701000002</v>
      </c>
      <c r="E3265" s="139">
        <v>45187</v>
      </c>
      <c r="F3265">
        <f t="shared" si="150"/>
        <v>9</v>
      </c>
      <c r="G3265" s="139">
        <v>45187</v>
      </c>
      <c r="H3265">
        <f t="shared" si="151"/>
        <v>16</v>
      </c>
      <c r="I3265" t="s">
        <v>2798</v>
      </c>
      <c r="J3265" t="str">
        <f>VLOOKUP(I3265,'C701- Recalculate'!$D$27:$D$751,1,0)</f>
        <v>069MPI1232510001</v>
      </c>
      <c r="K3265">
        <v>0</v>
      </c>
      <c r="L3265">
        <v>5753424</v>
      </c>
      <c r="M3265" s="138">
        <f t="shared" si="152"/>
        <v>-5753424</v>
      </c>
      <c r="N3265" t="s">
        <v>178</v>
      </c>
      <c r="P3265" t="s">
        <v>3839</v>
      </c>
      <c r="R3265" t="s">
        <v>3808</v>
      </c>
    </row>
    <row r="3266" spans="1:18" hidden="1">
      <c r="A3266">
        <v>3265</v>
      </c>
      <c r="D3266">
        <v>701000002</v>
      </c>
      <c r="E3266" s="139">
        <v>45187</v>
      </c>
      <c r="F3266">
        <f t="shared" si="150"/>
        <v>9</v>
      </c>
      <c r="G3266" s="139">
        <v>45187</v>
      </c>
      <c r="H3266">
        <f t="shared" si="151"/>
        <v>16</v>
      </c>
      <c r="I3266" t="s">
        <v>2798</v>
      </c>
      <c r="J3266" t="str">
        <f>VLOOKUP(I3266,'C701- Recalculate'!$D$27:$D$751,1,0)</f>
        <v>069MPI1232510001</v>
      </c>
      <c r="K3266">
        <v>0</v>
      </c>
      <c r="L3266">
        <v>2876713</v>
      </c>
      <c r="M3266" s="138">
        <f t="shared" si="152"/>
        <v>-2876713</v>
      </c>
      <c r="N3266" t="s">
        <v>178</v>
      </c>
      <c r="P3266" t="s">
        <v>3839</v>
      </c>
      <c r="R3266" t="s">
        <v>3808</v>
      </c>
    </row>
    <row r="3267" spans="1:18" hidden="1">
      <c r="A3267">
        <v>3266</v>
      </c>
      <c r="D3267">
        <v>701000002</v>
      </c>
      <c r="E3267" s="139">
        <v>45187</v>
      </c>
      <c r="F3267">
        <f t="shared" ref="F3267:F3330" si="153">MONTH(E3267)</f>
        <v>9</v>
      </c>
      <c r="G3267" s="139">
        <v>45187</v>
      </c>
      <c r="H3267">
        <f t="shared" ref="H3267:H3330" si="154">LEN(I3267)</f>
        <v>16</v>
      </c>
      <c r="I3267" t="s">
        <v>2805</v>
      </c>
      <c r="J3267" t="str">
        <f>VLOOKUP(I3267,'C701- Recalculate'!$D$27:$D$751,1,0)</f>
        <v>069MPI1232510007</v>
      </c>
      <c r="K3267">
        <v>0</v>
      </c>
      <c r="L3267">
        <v>2876713</v>
      </c>
      <c r="M3267" s="138">
        <f t="shared" ref="M3267:M3330" si="155">K3267-L3267</f>
        <v>-2876713</v>
      </c>
      <c r="N3267" t="s">
        <v>178</v>
      </c>
      <c r="P3267" t="s">
        <v>3839</v>
      </c>
      <c r="R3267" t="s">
        <v>3808</v>
      </c>
    </row>
    <row r="3268" spans="1:18" hidden="1">
      <c r="A3268">
        <v>3267</v>
      </c>
      <c r="D3268">
        <v>701000002</v>
      </c>
      <c r="E3268" s="139">
        <v>45187</v>
      </c>
      <c r="F3268">
        <f t="shared" si="153"/>
        <v>9</v>
      </c>
      <c r="G3268" s="139">
        <v>45187</v>
      </c>
      <c r="H3268">
        <f t="shared" si="154"/>
        <v>16</v>
      </c>
      <c r="I3268" t="s">
        <v>2805</v>
      </c>
      <c r="J3268" t="str">
        <f>VLOOKUP(I3268,'C701- Recalculate'!$D$27:$D$751,1,0)</f>
        <v>069MPI1232510007</v>
      </c>
      <c r="K3268">
        <v>0</v>
      </c>
      <c r="L3268">
        <v>5753424</v>
      </c>
      <c r="M3268" s="138">
        <f t="shared" si="155"/>
        <v>-5753424</v>
      </c>
      <c r="N3268" t="s">
        <v>178</v>
      </c>
      <c r="P3268" t="s">
        <v>3839</v>
      </c>
      <c r="R3268" t="s">
        <v>3808</v>
      </c>
    </row>
    <row r="3269" spans="1:18" hidden="1">
      <c r="A3269">
        <v>3268</v>
      </c>
      <c r="D3269">
        <v>701000002</v>
      </c>
      <c r="E3269" s="139">
        <v>45187</v>
      </c>
      <c r="F3269">
        <f t="shared" si="153"/>
        <v>9</v>
      </c>
      <c r="G3269" s="139">
        <v>45187</v>
      </c>
      <c r="H3269">
        <f t="shared" si="154"/>
        <v>16</v>
      </c>
      <c r="I3269" t="s">
        <v>2842</v>
      </c>
      <c r="J3269" t="str">
        <f>VLOOKUP(I3269,'C701- Recalculate'!$D$27:$D$751,1,0)</f>
        <v>069MPI1232550001</v>
      </c>
      <c r="K3269">
        <v>0</v>
      </c>
      <c r="L3269">
        <v>2739726</v>
      </c>
      <c r="M3269" s="138">
        <f t="shared" si="155"/>
        <v>-2739726</v>
      </c>
      <c r="N3269" t="s">
        <v>178</v>
      </c>
      <c r="P3269" t="s">
        <v>3839</v>
      </c>
      <c r="R3269" t="s">
        <v>3808</v>
      </c>
    </row>
    <row r="3270" spans="1:18" hidden="1">
      <c r="A3270">
        <v>3269</v>
      </c>
      <c r="D3270">
        <v>701000002</v>
      </c>
      <c r="E3270" s="139">
        <v>45187</v>
      </c>
      <c r="F3270">
        <f t="shared" si="153"/>
        <v>9</v>
      </c>
      <c r="G3270" s="139">
        <v>45187</v>
      </c>
      <c r="H3270">
        <f t="shared" si="154"/>
        <v>16</v>
      </c>
      <c r="I3270" t="s">
        <v>2842</v>
      </c>
      <c r="J3270" t="str">
        <f>VLOOKUP(I3270,'C701- Recalculate'!$D$27:$D$751,1,0)</f>
        <v>069MPI1232550001</v>
      </c>
      <c r="K3270">
        <v>0</v>
      </c>
      <c r="L3270">
        <v>1369863</v>
      </c>
      <c r="M3270" s="138">
        <f t="shared" si="155"/>
        <v>-1369863</v>
      </c>
      <c r="N3270" t="s">
        <v>178</v>
      </c>
      <c r="P3270" t="s">
        <v>3839</v>
      </c>
      <c r="R3270" t="s">
        <v>3808</v>
      </c>
    </row>
    <row r="3271" spans="1:18" hidden="1">
      <c r="A3271">
        <v>3270</v>
      </c>
      <c r="D3271">
        <v>701000002</v>
      </c>
      <c r="E3271" s="139">
        <v>45187</v>
      </c>
      <c r="F3271">
        <f t="shared" si="153"/>
        <v>9</v>
      </c>
      <c r="G3271" s="139">
        <v>45187</v>
      </c>
      <c r="H3271">
        <f t="shared" si="154"/>
        <v>16</v>
      </c>
      <c r="I3271" t="s">
        <v>2848</v>
      </c>
      <c r="J3271" t="str">
        <f>VLOOKUP(I3271,'C701- Recalculate'!$D$27:$D$751,1,0)</f>
        <v>069MPI1232550003</v>
      </c>
      <c r="K3271">
        <v>0</v>
      </c>
      <c r="L3271">
        <v>1369863</v>
      </c>
      <c r="M3271" s="138">
        <f t="shared" si="155"/>
        <v>-1369863</v>
      </c>
      <c r="N3271" t="s">
        <v>178</v>
      </c>
      <c r="P3271" t="s">
        <v>3839</v>
      </c>
      <c r="R3271" t="s">
        <v>3808</v>
      </c>
    </row>
    <row r="3272" spans="1:18" hidden="1">
      <c r="A3272">
        <v>3271</v>
      </c>
      <c r="D3272">
        <v>701000002</v>
      </c>
      <c r="E3272" s="139">
        <v>45187</v>
      </c>
      <c r="F3272">
        <f t="shared" si="153"/>
        <v>9</v>
      </c>
      <c r="G3272" s="139">
        <v>45187</v>
      </c>
      <c r="H3272">
        <f t="shared" si="154"/>
        <v>16</v>
      </c>
      <c r="I3272" t="s">
        <v>2848</v>
      </c>
      <c r="J3272" t="str">
        <f>VLOOKUP(I3272,'C701- Recalculate'!$D$27:$D$751,1,0)</f>
        <v>069MPI1232550003</v>
      </c>
      <c r="K3272">
        <v>0</v>
      </c>
      <c r="L3272">
        <v>684932</v>
      </c>
      <c r="M3272" s="138">
        <f t="shared" si="155"/>
        <v>-684932</v>
      </c>
      <c r="N3272" t="s">
        <v>178</v>
      </c>
      <c r="P3272" t="s">
        <v>3839</v>
      </c>
      <c r="R3272" t="s">
        <v>3808</v>
      </c>
    </row>
    <row r="3273" spans="1:18" hidden="1">
      <c r="A3273">
        <v>3272</v>
      </c>
      <c r="D3273">
        <v>701000002</v>
      </c>
      <c r="E3273" s="139">
        <v>45187</v>
      </c>
      <c r="F3273">
        <f t="shared" si="153"/>
        <v>9</v>
      </c>
      <c r="G3273" s="139">
        <v>45187</v>
      </c>
      <c r="H3273">
        <f t="shared" si="154"/>
        <v>16</v>
      </c>
      <c r="I3273" t="s">
        <v>2838</v>
      </c>
      <c r="J3273" t="str">
        <f>VLOOKUP(I3273,'C701- Recalculate'!$D$27:$D$751,1,0)</f>
        <v>069MPI1232550011</v>
      </c>
      <c r="K3273">
        <v>0</v>
      </c>
      <c r="L3273">
        <v>1712328</v>
      </c>
      <c r="M3273" s="138">
        <f t="shared" si="155"/>
        <v>-1712328</v>
      </c>
      <c r="N3273" t="s">
        <v>178</v>
      </c>
      <c r="P3273" t="s">
        <v>3839</v>
      </c>
      <c r="R3273" t="s">
        <v>3808</v>
      </c>
    </row>
    <row r="3274" spans="1:18" hidden="1">
      <c r="A3274">
        <v>3273</v>
      </c>
      <c r="D3274">
        <v>701000002</v>
      </c>
      <c r="E3274" s="139">
        <v>45187</v>
      </c>
      <c r="F3274">
        <f t="shared" si="153"/>
        <v>9</v>
      </c>
      <c r="G3274" s="139">
        <v>45187</v>
      </c>
      <c r="H3274">
        <f t="shared" si="154"/>
        <v>16</v>
      </c>
      <c r="I3274" t="s">
        <v>2838</v>
      </c>
      <c r="J3274" t="str">
        <f>VLOOKUP(I3274,'C701- Recalculate'!$D$27:$D$751,1,0)</f>
        <v>069MPI1232550011</v>
      </c>
      <c r="K3274">
        <v>0</v>
      </c>
      <c r="L3274">
        <v>3424658</v>
      </c>
      <c r="M3274" s="138">
        <f t="shared" si="155"/>
        <v>-3424658</v>
      </c>
      <c r="N3274" t="s">
        <v>178</v>
      </c>
      <c r="P3274" t="s">
        <v>3839</v>
      </c>
      <c r="R3274" t="s">
        <v>3808</v>
      </c>
    </row>
    <row r="3275" spans="1:18" hidden="1">
      <c r="A3275">
        <v>3274</v>
      </c>
      <c r="D3275">
        <v>701000002</v>
      </c>
      <c r="E3275" s="139">
        <v>45187</v>
      </c>
      <c r="F3275">
        <f t="shared" si="153"/>
        <v>9</v>
      </c>
      <c r="G3275" s="139">
        <v>45187</v>
      </c>
      <c r="H3275">
        <f t="shared" si="154"/>
        <v>16</v>
      </c>
      <c r="I3275" t="s">
        <v>2879</v>
      </c>
      <c r="J3275" t="str">
        <f>VLOOKUP(I3275,'C701- Recalculate'!$D$27:$D$751,1,0)</f>
        <v>069MPI1232560004</v>
      </c>
      <c r="K3275">
        <v>0</v>
      </c>
      <c r="L3275">
        <v>28356164</v>
      </c>
      <c r="M3275" s="138">
        <f t="shared" si="155"/>
        <v>-28356164</v>
      </c>
      <c r="N3275" t="s">
        <v>178</v>
      </c>
      <c r="P3275" t="s">
        <v>3839</v>
      </c>
      <c r="R3275" t="s">
        <v>3808</v>
      </c>
    </row>
    <row r="3276" spans="1:18" hidden="1">
      <c r="A3276">
        <v>3275</v>
      </c>
      <c r="D3276">
        <v>701000002</v>
      </c>
      <c r="E3276" s="139">
        <v>45187</v>
      </c>
      <c r="F3276">
        <f t="shared" si="153"/>
        <v>9</v>
      </c>
      <c r="G3276" s="139">
        <v>45187</v>
      </c>
      <c r="H3276">
        <f t="shared" si="154"/>
        <v>16</v>
      </c>
      <c r="I3276" t="s">
        <v>2879</v>
      </c>
      <c r="J3276" t="str">
        <f>VLOOKUP(I3276,'C701- Recalculate'!$D$27:$D$751,1,0)</f>
        <v>069MPI1232560004</v>
      </c>
      <c r="K3276">
        <v>0</v>
      </c>
      <c r="L3276">
        <v>56712329</v>
      </c>
      <c r="M3276" s="138">
        <f t="shared" si="155"/>
        <v>-56712329</v>
      </c>
      <c r="N3276" t="s">
        <v>178</v>
      </c>
      <c r="P3276" t="s">
        <v>3839</v>
      </c>
      <c r="R3276" t="s">
        <v>3808</v>
      </c>
    </row>
    <row r="3277" spans="1:18" hidden="1">
      <c r="A3277">
        <v>3276</v>
      </c>
      <c r="D3277">
        <v>701000002</v>
      </c>
      <c r="E3277" s="139">
        <v>45187</v>
      </c>
      <c r="F3277">
        <f t="shared" si="153"/>
        <v>9</v>
      </c>
      <c r="G3277" s="139">
        <v>45187</v>
      </c>
      <c r="H3277">
        <f t="shared" si="154"/>
        <v>16</v>
      </c>
      <c r="I3277" t="s">
        <v>2870</v>
      </c>
      <c r="J3277" t="str">
        <f>VLOOKUP(I3277,'C701- Recalculate'!$D$27:$D$751,1,0)</f>
        <v>069MPI1232560005</v>
      </c>
      <c r="K3277">
        <v>0</v>
      </c>
      <c r="L3277">
        <v>37808219</v>
      </c>
      <c r="M3277" s="138">
        <f t="shared" si="155"/>
        <v>-37808219</v>
      </c>
      <c r="N3277" t="s">
        <v>178</v>
      </c>
      <c r="P3277" t="s">
        <v>3839</v>
      </c>
      <c r="R3277" t="s">
        <v>3808</v>
      </c>
    </row>
    <row r="3278" spans="1:18" hidden="1">
      <c r="A3278">
        <v>3277</v>
      </c>
      <c r="D3278">
        <v>701000002</v>
      </c>
      <c r="E3278" s="139">
        <v>45187</v>
      </c>
      <c r="F3278">
        <f t="shared" si="153"/>
        <v>9</v>
      </c>
      <c r="G3278" s="139">
        <v>45187</v>
      </c>
      <c r="H3278">
        <f t="shared" si="154"/>
        <v>16</v>
      </c>
      <c r="I3278" t="s">
        <v>2870</v>
      </c>
      <c r="J3278" t="str">
        <f>VLOOKUP(I3278,'C701- Recalculate'!$D$27:$D$751,1,0)</f>
        <v>069MPI1232560005</v>
      </c>
      <c r="K3278">
        <v>0</v>
      </c>
      <c r="L3278">
        <v>18904110</v>
      </c>
      <c r="M3278" s="138">
        <f t="shared" si="155"/>
        <v>-18904110</v>
      </c>
      <c r="N3278" t="s">
        <v>178</v>
      </c>
      <c r="P3278" t="s">
        <v>3839</v>
      </c>
      <c r="R3278" t="s">
        <v>3808</v>
      </c>
    </row>
    <row r="3279" spans="1:18" hidden="1">
      <c r="A3279">
        <v>3278</v>
      </c>
      <c r="D3279">
        <v>701000002</v>
      </c>
      <c r="E3279" s="139">
        <v>45187</v>
      </c>
      <c r="F3279">
        <f t="shared" si="153"/>
        <v>9</v>
      </c>
      <c r="G3279" s="139">
        <v>45187</v>
      </c>
      <c r="H3279">
        <f t="shared" si="154"/>
        <v>16</v>
      </c>
      <c r="I3279" t="s">
        <v>2896</v>
      </c>
      <c r="J3279" t="str">
        <f>VLOOKUP(I3279,'C701- Recalculate'!$D$27:$D$751,1,0)</f>
        <v>069MPI1232580001</v>
      </c>
      <c r="K3279">
        <v>0</v>
      </c>
      <c r="L3279">
        <v>4109589</v>
      </c>
      <c r="M3279" s="138">
        <f t="shared" si="155"/>
        <v>-4109589</v>
      </c>
      <c r="N3279" t="s">
        <v>178</v>
      </c>
      <c r="P3279" t="s">
        <v>3839</v>
      </c>
      <c r="R3279" t="s">
        <v>3808</v>
      </c>
    </row>
    <row r="3280" spans="1:18" hidden="1">
      <c r="A3280">
        <v>3279</v>
      </c>
      <c r="D3280">
        <v>701000002</v>
      </c>
      <c r="E3280" s="139">
        <v>45187</v>
      </c>
      <c r="F3280">
        <f t="shared" si="153"/>
        <v>9</v>
      </c>
      <c r="G3280" s="139">
        <v>45187</v>
      </c>
      <c r="H3280">
        <f t="shared" si="154"/>
        <v>16</v>
      </c>
      <c r="I3280" t="s">
        <v>2888</v>
      </c>
      <c r="J3280" t="str">
        <f>VLOOKUP(I3280,'C701- Recalculate'!$D$27:$D$751,1,0)</f>
        <v>069MPI1232580003</v>
      </c>
      <c r="K3280">
        <v>0</v>
      </c>
      <c r="L3280">
        <v>5479452</v>
      </c>
      <c r="M3280" s="138">
        <f t="shared" si="155"/>
        <v>-5479452</v>
      </c>
      <c r="N3280" t="s">
        <v>178</v>
      </c>
      <c r="P3280" t="s">
        <v>3839</v>
      </c>
      <c r="R3280" t="s">
        <v>3808</v>
      </c>
    </row>
    <row r="3281" spans="1:18" hidden="1">
      <c r="A3281">
        <v>3280</v>
      </c>
      <c r="D3281">
        <v>701000002</v>
      </c>
      <c r="E3281" s="139">
        <v>45187</v>
      </c>
      <c r="F3281">
        <f t="shared" si="153"/>
        <v>9</v>
      </c>
      <c r="G3281" s="139">
        <v>45187</v>
      </c>
      <c r="H3281">
        <f t="shared" si="154"/>
        <v>16</v>
      </c>
      <c r="I3281" t="s">
        <v>2888</v>
      </c>
      <c r="J3281" t="str">
        <f>VLOOKUP(I3281,'C701- Recalculate'!$D$27:$D$751,1,0)</f>
        <v>069MPI1232580003</v>
      </c>
      <c r="K3281">
        <v>0</v>
      </c>
      <c r="L3281">
        <v>10958904</v>
      </c>
      <c r="M3281" s="138">
        <f t="shared" si="155"/>
        <v>-10958904</v>
      </c>
      <c r="N3281" t="s">
        <v>178</v>
      </c>
      <c r="P3281" t="s">
        <v>3839</v>
      </c>
      <c r="R3281" t="s">
        <v>3808</v>
      </c>
    </row>
    <row r="3282" spans="1:18" hidden="1">
      <c r="A3282">
        <v>3281</v>
      </c>
      <c r="D3282">
        <v>701000002</v>
      </c>
      <c r="E3282" s="139">
        <v>45187</v>
      </c>
      <c r="F3282">
        <f t="shared" si="153"/>
        <v>9</v>
      </c>
      <c r="G3282" s="139">
        <v>45187</v>
      </c>
      <c r="H3282">
        <f t="shared" si="154"/>
        <v>16</v>
      </c>
      <c r="I3282" t="s">
        <v>2892</v>
      </c>
      <c r="J3282" t="str">
        <f>VLOOKUP(I3282,'C701- Recalculate'!$D$27:$D$751,1,0)</f>
        <v>069MPI1232580004</v>
      </c>
      <c r="K3282">
        <v>0</v>
      </c>
      <c r="L3282">
        <v>1095891</v>
      </c>
      <c r="M3282" s="138">
        <f t="shared" si="155"/>
        <v>-1095891</v>
      </c>
      <c r="N3282" t="s">
        <v>178</v>
      </c>
      <c r="P3282" t="s">
        <v>3839</v>
      </c>
      <c r="R3282" t="s">
        <v>3808</v>
      </c>
    </row>
    <row r="3283" spans="1:18" hidden="1">
      <c r="A3283">
        <v>3282</v>
      </c>
      <c r="D3283">
        <v>701000002</v>
      </c>
      <c r="E3283" s="139">
        <v>45187</v>
      </c>
      <c r="F3283">
        <f t="shared" si="153"/>
        <v>9</v>
      </c>
      <c r="G3283" s="139">
        <v>45187</v>
      </c>
      <c r="H3283">
        <f t="shared" si="154"/>
        <v>16</v>
      </c>
      <c r="I3283" t="s">
        <v>2915</v>
      </c>
      <c r="J3283" t="str">
        <f>VLOOKUP(I3283,'C701- Recalculate'!$D$27:$D$751,1,0)</f>
        <v>069MPI1232610001</v>
      </c>
      <c r="K3283">
        <v>0</v>
      </c>
      <c r="L3283">
        <v>547945</v>
      </c>
      <c r="M3283" s="138">
        <f t="shared" si="155"/>
        <v>-547945</v>
      </c>
      <c r="N3283" t="s">
        <v>178</v>
      </c>
      <c r="P3283" t="s">
        <v>3839</v>
      </c>
      <c r="R3283" t="s">
        <v>3808</v>
      </c>
    </row>
    <row r="3284" spans="1:18" hidden="1">
      <c r="A3284">
        <v>3283</v>
      </c>
      <c r="D3284">
        <v>701000002</v>
      </c>
      <c r="E3284" s="139">
        <v>45187</v>
      </c>
      <c r="F3284">
        <f t="shared" si="153"/>
        <v>9</v>
      </c>
      <c r="G3284" s="139">
        <v>45187</v>
      </c>
      <c r="H3284">
        <f t="shared" si="154"/>
        <v>16</v>
      </c>
      <c r="I3284" t="s">
        <v>2902</v>
      </c>
      <c r="J3284" t="str">
        <f>VLOOKUP(I3284,'C701- Recalculate'!$D$27:$D$751,1,0)</f>
        <v>069MPI1232610003</v>
      </c>
      <c r="K3284">
        <v>0</v>
      </c>
      <c r="L3284">
        <v>547945</v>
      </c>
      <c r="M3284" s="138">
        <f t="shared" si="155"/>
        <v>-547945</v>
      </c>
      <c r="N3284" t="s">
        <v>178</v>
      </c>
      <c r="P3284" t="s">
        <v>3839</v>
      </c>
      <c r="R3284" t="s">
        <v>3808</v>
      </c>
    </row>
    <row r="3285" spans="1:18" hidden="1">
      <c r="A3285">
        <v>3284</v>
      </c>
      <c r="D3285">
        <v>701000002</v>
      </c>
      <c r="E3285" s="139">
        <v>45187</v>
      </c>
      <c r="F3285">
        <f t="shared" si="153"/>
        <v>9</v>
      </c>
      <c r="G3285" s="139">
        <v>45187</v>
      </c>
      <c r="H3285">
        <f t="shared" si="154"/>
        <v>16</v>
      </c>
      <c r="I3285" t="s">
        <v>2918</v>
      </c>
      <c r="J3285" t="str">
        <f>VLOOKUP(I3285,'C701- Recalculate'!$D$27:$D$751,1,0)</f>
        <v>069MPI1232610004</v>
      </c>
      <c r="K3285">
        <v>0</v>
      </c>
      <c r="L3285">
        <v>1369863</v>
      </c>
      <c r="M3285" s="138">
        <f t="shared" si="155"/>
        <v>-1369863</v>
      </c>
      <c r="N3285" t="s">
        <v>178</v>
      </c>
      <c r="P3285" t="s">
        <v>3839</v>
      </c>
      <c r="R3285" t="s">
        <v>3808</v>
      </c>
    </row>
    <row r="3286" spans="1:18" hidden="1">
      <c r="A3286">
        <v>3285</v>
      </c>
      <c r="D3286">
        <v>701000002</v>
      </c>
      <c r="E3286" s="139">
        <v>45187</v>
      </c>
      <c r="F3286">
        <f t="shared" si="153"/>
        <v>9</v>
      </c>
      <c r="G3286" s="139">
        <v>45187</v>
      </c>
      <c r="H3286">
        <f t="shared" si="154"/>
        <v>16</v>
      </c>
      <c r="I3286" t="s">
        <v>2909</v>
      </c>
      <c r="J3286" t="str">
        <f>VLOOKUP(I3286,'C701- Recalculate'!$D$27:$D$751,1,0)</f>
        <v>069MPI1232610005</v>
      </c>
      <c r="K3286">
        <v>0</v>
      </c>
      <c r="L3286">
        <v>2054795</v>
      </c>
      <c r="M3286" s="138">
        <f t="shared" si="155"/>
        <v>-2054795</v>
      </c>
      <c r="N3286" t="s">
        <v>178</v>
      </c>
      <c r="P3286" t="s">
        <v>3839</v>
      </c>
      <c r="R3286" t="s">
        <v>3808</v>
      </c>
    </row>
    <row r="3287" spans="1:18" hidden="1">
      <c r="A3287">
        <v>3286</v>
      </c>
      <c r="D3287">
        <v>701000002</v>
      </c>
      <c r="E3287" s="139">
        <v>45187</v>
      </c>
      <c r="F3287">
        <f t="shared" si="153"/>
        <v>9</v>
      </c>
      <c r="G3287" s="139">
        <v>45187</v>
      </c>
      <c r="H3287">
        <f t="shared" si="154"/>
        <v>16</v>
      </c>
      <c r="I3287" t="s">
        <v>2899</v>
      </c>
      <c r="J3287" t="str">
        <f>VLOOKUP(I3287,'C701- Recalculate'!$D$27:$D$751,1,0)</f>
        <v>069MPI1232610006</v>
      </c>
      <c r="K3287">
        <v>0</v>
      </c>
      <c r="L3287">
        <v>273973</v>
      </c>
      <c r="M3287" s="138">
        <f t="shared" si="155"/>
        <v>-273973</v>
      </c>
      <c r="N3287" t="s">
        <v>178</v>
      </c>
      <c r="P3287" t="s">
        <v>3839</v>
      </c>
      <c r="R3287" t="s">
        <v>3808</v>
      </c>
    </row>
    <row r="3288" spans="1:18" hidden="1">
      <c r="A3288">
        <v>3287</v>
      </c>
      <c r="D3288">
        <v>701000002</v>
      </c>
      <c r="E3288" s="139">
        <v>45187</v>
      </c>
      <c r="F3288">
        <f t="shared" si="153"/>
        <v>9</v>
      </c>
      <c r="G3288" s="139">
        <v>45187</v>
      </c>
      <c r="H3288">
        <f t="shared" si="154"/>
        <v>16</v>
      </c>
      <c r="I3288" t="s">
        <v>2912</v>
      </c>
      <c r="J3288" t="str">
        <f>VLOOKUP(I3288,'C701- Recalculate'!$D$27:$D$751,1,0)</f>
        <v>069MPI1232610007</v>
      </c>
      <c r="K3288">
        <v>0</v>
      </c>
      <c r="L3288">
        <v>1191781</v>
      </c>
      <c r="M3288" s="138">
        <f t="shared" si="155"/>
        <v>-1191781</v>
      </c>
      <c r="N3288" t="s">
        <v>178</v>
      </c>
      <c r="P3288" t="s">
        <v>3839</v>
      </c>
      <c r="R3288" t="s">
        <v>3808</v>
      </c>
    </row>
    <row r="3289" spans="1:18" hidden="1">
      <c r="A3289">
        <v>3288</v>
      </c>
      <c r="D3289">
        <v>701000002</v>
      </c>
      <c r="E3289" s="139">
        <v>45187</v>
      </c>
      <c r="F3289">
        <f t="shared" si="153"/>
        <v>9</v>
      </c>
      <c r="G3289" s="139">
        <v>45187</v>
      </c>
      <c r="H3289">
        <f t="shared" si="154"/>
        <v>16</v>
      </c>
      <c r="I3289" t="s">
        <v>2906</v>
      </c>
      <c r="J3289" t="str">
        <f>VLOOKUP(I3289,'C701- Recalculate'!$D$27:$D$751,1,0)</f>
        <v>069MPI1232610009</v>
      </c>
      <c r="K3289">
        <v>0</v>
      </c>
      <c r="L3289">
        <v>863014</v>
      </c>
      <c r="M3289" s="138">
        <f t="shared" si="155"/>
        <v>-863014</v>
      </c>
      <c r="N3289" t="s">
        <v>178</v>
      </c>
      <c r="P3289" t="s">
        <v>3839</v>
      </c>
      <c r="R3289" t="s">
        <v>3808</v>
      </c>
    </row>
    <row r="3290" spans="1:18" hidden="1">
      <c r="A3290">
        <v>3289</v>
      </c>
      <c r="D3290">
        <v>701000002</v>
      </c>
      <c r="E3290" s="139">
        <v>45188</v>
      </c>
      <c r="F3290">
        <f t="shared" si="153"/>
        <v>9</v>
      </c>
      <c r="G3290" s="139">
        <v>45188</v>
      </c>
      <c r="H3290">
        <f t="shared" si="154"/>
        <v>16</v>
      </c>
      <c r="I3290" t="s">
        <v>2611</v>
      </c>
      <c r="J3290" t="str">
        <f>VLOOKUP(I3290,'C701- Recalculate'!$D$27:$D$751,1,0)</f>
        <v>069MPI1232280001</v>
      </c>
      <c r="K3290">
        <v>0</v>
      </c>
      <c r="L3290">
        <v>28082191</v>
      </c>
      <c r="M3290" s="138">
        <f t="shared" si="155"/>
        <v>-28082191</v>
      </c>
      <c r="N3290" t="s">
        <v>178</v>
      </c>
      <c r="P3290" t="s">
        <v>3839</v>
      </c>
      <c r="R3290" t="s">
        <v>3808</v>
      </c>
    </row>
    <row r="3291" spans="1:18" hidden="1">
      <c r="A3291">
        <v>3290</v>
      </c>
      <c r="D3291">
        <v>701000002</v>
      </c>
      <c r="E3291" s="139">
        <v>45188</v>
      </c>
      <c r="F3291">
        <f t="shared" si="153"/>
        <v>9</v>
      </c>
      <c r="G3291" s="139">
        <v>45188</v>
      </c>
      <c r="H3291">
        <f t="shared" si="154"/>
        <v>16</v>
      </c>
      <c r="I3291" t="s">
        <v>2621</v>
      </c>
      <c r="J3291" t="str">
        <f>VLOOKUP(I3291,'C701- Recalculate'!$D$27:$D$751,1,0)</f>
        <v>069MPI1232280002</v>
      </c>
      <c r="K3291">
        <v>0</v>
      </c>
      <c r="L3291">
        <v>28082191</v>
      </c>
      <c r="M3291" s="138">
        <f t="shared" si="155"/>
        <v>-28082191</v>
      </c>
      <c r="N3291" t="s">
        <v>178</v>
      </c>
      <c r="P3291" t="s">
        <v>3839</v>
      </c>
      <c r="R3291" t="s">
        <v>3808</v>
      </c>
    </row>
    <row r="3292" spans="1:18" hidden="1">
      <c r="A3292">
        <v>3291</v>
      </c>
      <c r="D3292">
        <v>701000002</v>
      </c>
      <c r="E3292" s="139">
        <v>45188</v>
      </c>
      <c r="F3292">
        <f t="shared" si="153"/>
        <v>9</v>
      </c>
      <c r="G3292" s="139">
        <v>45188</v>
      </c>
      <c r="H3292">
        <f t="shared" si="154"/>
        <v>16</v>
      </c>
      <c r="I3292" t="s">
        <v>2641</v>
      </c>
      <c r="J3292" t="str">
        <f>VLOOKUP(I3292,'C701- Recalculate'!$D$27:$D$751,1,0)</f>
        <v>069MPI1232290004</v>
      </c>
      <c r="K3292">
        <v>0</v>
      </c>
      <c r="L3292">
        <v>28767124</v>
      </c>
      <c r="M3292" s="138">
        <f t="shared" si="155"/>
        <v>-28767124</v>
      </c>
      <c r="N3292" t="s">
        <v>178</v>
      </c>
      <c r="P3292" t="s">
        <v>3839</v>
      </c>
      <c r="R3292" t="s">
        <v>3808</v>
      </c>
    </row>
    <row r="3293" spans="1:18" hidden="1">
      <c r="A3293">
        <v>3292</v>
      </c>
      <c r="D3293">
        <v>701000002</v>
      </c>
      <c r="E3293" s="139">
        <v>45188</v>
      </c>
      <c r="F3293">
        <f t="shared" si="153"/>
        <v>9</v>
      </c>
      <c r="G3293" s="139">
        <v>45188</v>
      </c>
      <c r="H3293">
        <f t="shared" si="154"/>
        <v>16</v>
      </c>
      <c r="I3293" t="s">
        <v>2634</v>
      </c>
      <c r="J3293" t="str">
        <f>VLOOKUP(I3293,'C701- Recalculate'!$D$27:$D$751,1,0)</f>
        <v>069MPI1232290005</v>
      </c>
      <c r="K3293">
        <v>0</v>
      </c>
      <c r="L3293">
        <v>27397260</v>
      </c>
      <c r="M3293" s="138">
        <f t="shared" si="155"/>
        <v>-27397260</v>
      </c>
      <c r="N3293" t="s">
        <v>178</v>
      </c>
      <c r="P3293" t="s">
        <v>3839</v>
      </c>
      <c r="R3293" t="s">
        <v>3808</v>
      </c>
    </row>
    <row r="3294" spans="1:18" hidden="1">
      <c r="A3294">
        <v>3293</v>
      </c>
      <c r="D3294">
        <v>701000002</v>
      </c>
      <c r="E3294" s="139">
        <v>45188</v>
      </c>
      <c r="F3294">
        <f t="shared" si="153"/>
        <v>9</v>
      </c>
      <c r="G3294" s="139">
        <v>45188</v>
      </c>
      <c r="H3294">
        <f t="shared" si="154"/>
        <v>16</v>
      </c>
      <c r="I3294" t="s">
        <v>2656</v>
      </c>
      <c r="J3294" t="str">
        <f>VLOOKUP(I3294,'C701- Recalculate'!$D$27:$D$751,1,0)</f>
        <v>069MPI1232340004</v>
      </c>
      <c r="K3294">
        <v>0</v>
      </c>
      <c r="L3294">
        <v>22465753</v>
      </c>
      <c r="M3294" s="138">
        <f t="shared" si="155"/>
        <v>-22465753</v>
      </c>
      <c r="N3294" t="s">
        <v>178</v>
      </c>
      <c r="P3294" t="s">
        <v>3839</v>
      </c>
      <c r="R3294" t="s">
        <v>3808</v>
      </c>
    </row>
    <row r="3295" spans="1:18" hidden="1">
      <c r="A3295">
        <v>3294</v>
      </c>
      <c r="D3295">
        <v>701000002</v>
      </c>
      <c r="E3295" s="139">
        <v>45188</v>
      </c>
      <c r="F3295">
        <f t="shared" si="153"/>
        <v>9</v>
      </c>
      <c r="G3295" s="139">
        <v>45188</v>
      </c>
      <c r="H3295">
        <f t="shared" si="154"/>
        <v>16</v>
      </c>
      <c r="I3295" t="s">
        <v>2652</v>
      </c>
      <c r="J3295" t="str">
        <f>VLOOKUP(I3295,'C701- Recalculate'!$D$27:$D$751,1,0)</f>
        <v>069MPI1232340005</v>
      </c>
      <c r="K3295">
        <v>0</v>
      </c>
      <c r="L3295">
        <v>22465753</v>
      </c>
      <c r="M3295" s="138">
        <f t="shared" si="155"/>
        <v>-22465753</v>
      </c>
      <c r="N3295" t="s">
        <v>178</v>
      </c>
      <c r="P3295" t="s">
        <v>3839</v>
      </c>
      <c r="R3295" t="s">
        <v>3808</v>
      </c>
    </row>
    <row r="3296" spans="1:18" hidden="1">
      <c r="A3296">
        <v>3295</v>
      </c>
      <c r="D3296">
        <v>701000002</v>
      </c>
      <c r="E3296" s="139">
        <v>45188</v>
      </c>
      <c r="F3296">
        <f t="shared" si="153"/>
        <v>9</v>
      </c>
      <c r="G3296" s="139">
        <v>45188</v>
      </c>
      <c r="H3296">
        <f t="shared" si="154"/>
        <v>16</v>
      </c>
      <c r="I3296" t="s">
        <v>2706</v>
      </c>
      <c r="J3296" t="str">
        <f>VLOOKUP(I3296,'C701- Recalculate'!$D$27:$D$751,1,0)</f>
        <v>069MPI1232400003</v>
      </c>
      <c r="K3296">
        <v>0</v>
      </c>
      <c r="L3296">
        <v>24315068</v>
      </c>
      <c r="M3296" s="138">
        <f t="shared" si="155"/>
        <v>-24315068</v>
      </c>
      <c r="N3296" t="s">
        <v>178</v>
      </c>
      <c r="P3296" t="s">
        <v>3839</v>
      </c>
      <c r="R3296" t="s">
        <v>3808</v>
      </c>
    </row>
    <row r="3297" spans="1:18" hidden="1">
      <c r="A3297">
        <v>3296</v>
      </c>
      <c r="D3297">
        <v>701000002</v>
      </c>
      <c r="E3297" s="139">
        <v>45188</v>
      </c>
      <c r="F3297">
        <f t="shared" si="153"/>
        <v>9</v>
      </c>
      <c r="G3297" s="139">
        <v>45188</v>
      </c>
      <c r="H3297">
        <f t="shared" si="154"/>
        <v>16</v>
      </c>
      <c r="I3297" t="s">
        <v>2700</v>
      </c>
      <c r="J3297" t="str">
        <f>VLOOKUP(I3297,'C701- Recalculate'!$D$27:$D$751,1,0)</f>
        <v>069MPI1232400004</v>
      </c>
      <c r="K3297">
        <v>0</v>
      </c>
      <c r="L3297">
        <v>24315068</v>
      </c>
      <c r="M3297" s="138">
        <f t="shared" si="155"/>
        <v>-24315068</v>
      </c>
      <c r="N3297" t="s">
        <v>178</v>
      </c>
      <c r="P3297" t="s">
        <v>3839</v>
      </c>
      <c r="R3297" t="s">
        <v>3808</v>
      </c>
    </row>
    <row r="3298" spans="1:18" hidden="1">
      <c r="A3298">
        <v>3297</v>
      </c>
      <c r="D3298">
        <v>701000002</v>
      </c>
      <c r="E3298" s="139">
        <v>45188</v>
      </c>
      <c r="F3298">
        <f t="shared" si="153"/>
        <v>9</v>
      </c>
      <c r="G3298" s="139">
        <v>45188</v>
      </c>
      <c r="H3298">
        <f t="shared" si="154"/>
        <v>16</v>
      </c>
      <c r="I3298" t="s">
        <v>2757</v>
      </c>
      <c r="J3298" t="str">
        <f>VLOOKUP(I3298,'C701- Recalculate'!$D$27:$D$751,1,0)</f>
        <v>069MPI1232430004</v>
      </c>
      <c r="K3298">
        <v>0</v>
      </c>
      <c r="L3298">
        <v>39452055</v>
      </c>
      <c r="M3298" s="138">
        <f t="shared" si="155"/>
        <v>-39452055</v>
      </c>
      <c r="N3298" t="s">
        <v>178</v>
      </c>
      <c r="P3298" t="s">
        <v>3839</v>
      </c>
      <c r="R3298" t="s">
        <v>3808</v>
      </c>
    </row>
    <row r="3299" spans="1:18" hidden="1">
      <c r="A3299">
        <v>3298</v>
      </c>
      <c r="D3299">
        <v>701000002</v>
      </c>
      <c r="E3299" s="139">
        <v>45188</v>
      </c>
      <c r="F3299">
        <f t="shared" si="153"/>
        <v>9</v>
      </c>
      <c r="G3299" s="139">
        <v>45188</v>
      </c>
      <c r="H3299">
        <f t="shared" si="154"/>
        <v>16</v>
      </c>
      <c r="I3299" t="s">
        <v>2760</v>
      </c>
      <c r="J3299" t="str">
        <f>VLOOKUP(I3299,'C701- Recalculate'!$D$27:$D$751,1,0)</f>
        <v>069MPI1232430005</v>
      </c>
      <c r="K3299">
        <v>0</v>
      </c>
      <c r="L3299">
        <v>9726027</v>
      </c>
      <c r="M3299" s="138">
        <f t="shared" si="155"/>
        <v>-9726027</v>
      </c>
      <c r="N3299" t="s">
        <v>178</v>
      </c>
      <c r="P3299" t="s">
        <v>3839</v>
      </c>
      <c r="R3299" t="s">
        <v>3808</v>
      </c>
    </row>
    <row r="3300" spans="1:18" hidden="1">
      <c r="A3300">
        <v>3299</v>
      </c>
      <c r="D3300">
        <v>701000002</v>
      </c>
      <c r="E3300" s="139">
        <v>45188</v>
      </c>
      <c r="F3300">
        <f t="shared" si="153"/>
        <v>9</v>
      </c>
      <c r="G3300" s="139">
        <v>45188</v>
      </c>
      <c r="H3300">
        <f t="shared" si="154"/>
        <v>16</v>
      </c>
      <c r="I3300" t="s">
        <v>2798</v>
      </c>
      <c r="J3300" t="str">
        <f>VLOOKUP(I3300,'C701- Recalculate'!$D$27:$D$751,1,0)</f>
        <v>069MPI1232510001</v>
      </c>
      <c r="K3300">
        <v>0</v>
      </c>
      <c r="L3300">
        <v>2876712</v>
      </c>
      <c r="M3300" s="138">
        <f t="shared" si="155"/>
        <v>-2876712</v>
      </c>
      <c r="N3300" t="s">
        <v>178</v>
      </c>
      <c r="P3300" t="s">
        <v>3839</v>
      </c>
      <c r="R3300" t="s">
        <v>3808</v>
      </c>
    </row>
    <row r="3301" spans="1:18" hidden="1">
      <c r="A3301">
        <v>3300</v>
      </c>
      <c r="D3301">
        <v>701000002</v>
      </c>
      <c r="E3301" s="139">
        <v>45188</v>
      </c>
      <c r="F3301">
        <f t="shared" si="153"/>
        <v>9</v>
      </c>
      <c r="G3301" s="139">
        <v>45188</v>
      </c>
      <c r="H3301">
        <f t="shared" si="154"/>
        <v>16</v>
      </c>
      <c r="I3301" t="s">
        <v>2805</v>
      </c>
      <c r="J3301" t="str">
        <f>VLOOKUP(I3301,'C701- Recalculate'!$D$27:$D$751,1,0)</f>
        <v>069MPI1232510007</v>
      </c>
      <c r="K3301">
        <v>0</v>
      </c>
      <c r="L3301">
        <v>2876712</v>
      </c>
      <c r="M3301" s="138">
        <f t="shared" si="155"/>
        <v>-2876712</v>
      </c>
      <c r="N3301" t="s">
        <v>178</v>
      </c>
      <c r="P3301" t="s">
        <v>3839</v>
      </c>
      <c r="R3301" t="s">
        <v>3808</v>
      </c>
    </row>
    <row r="3302" spans="1:18" hidden="1">
      <c r="A3302">
        <v>3301</v>
      </c>
      <c r="D3302">
        <v>701000002</v>
      </c>
      <c r="E3302" s="139">
        <v>45188</v>
      </c>
      <c r="F3302">
        <f t="shared" si="153"/>
        <v>9</v>
      </c>
      <c r="G3302" s="139">
        <v>45188</v>
      </c>
      <c r="H3302">
        <f t="shared" si="154"/>
        <v>16</v>
      </c>
      <c r="I3302" t="s">
        <v>2879</v>
      </c>
      <c r="J3302" t="str">
        <f>VLOOKUP(I3302,'C701- Recalculate'!$D$27:$D$751,1,0)</f>
        <v>069MPI1232560004</v>
      </c>
      <c r="K3302">
        <v>0</v>
      </c>
      <c r="L3302">
        <v>28356165</v>
      </c>
      <c r="M3302" s="138">
        <f t="shared" si="155"/>
        <v>-28356165</v>
      </c>
      <c r="N3302" t="s">
        <v>178</v>
      </c>
      <c r="P3302" t="s">
        <v>3839</v>
      </c>
      <c r="R3302" t="s">
        <v>3808</v>
      </c>
    </row>
    <row r="3303" spans="1:18" hidden="1">
      <c r="A3303">
        <v>3302</v>
      </c>
      <c r="D3303">
        <v>701000002</v>
      </c>
      <c r="E3303" s="139">
        <v>45188</v>
      </c>
      <c r="F3303">
        <f t="shared" si="153"/>
        <v>9</v>
      </c>
      <c r="G3303" s="139">
        <v>45188</v>
      </c>
      <c r="H3303">
        <f t="shared" si="154"/>
        <v>16</v>
      </c>
      <c r="I3303" t="s">
        <v>2870</v>
      </c>
      <c r="J3303" t="str">
        <f>VLOOKUP(I3303,'C701- Recalculate'!$D$27:$D$751,1,0)</f>
        <v>069MPI1232560005</v>
      </c>
      <c r="K3303">
        <v>0</v>
      </c>
      <c r="L3303">
        <v>18904109</v>
      </c>
      <c r="M3303" s="138">
        <f t="shared" si="155"/>
        <v>-18904109</v>
      </c>
      <c r="N3303" t="s">
        <v>178</v>
      </c>
      <c r="P3303" t="s">
        <v>3839</v>
      </c>
      <c r="R3303" t="s">
        <v>3808</v>
      </c>
    </row>
    <row r="3304" spans="1:18" hidden="1">
      <c r="A3304">
        <v>3303</v>
      </c>
      <c r="D3304">
        <v>701000002</v>
      </c>
      <c r="E3304" s="139">
        <v>45188</v>
      </c>
      <c r="F3304">
        <f t="shared" si="153"/>
        <v>9</v>
      </c>
      <c r="G3304" s="139">
        <v>45188</v>
      </c>
      <c r="H3304">
        <f t="shared" si="154"/>
        <v>16</v>
      </c>
      <c r="I3304" t="s">
        <v>2888</v>
      </c>
      <c r="J3304" t="str">
        <f>VLOOKUP(I3304,'C701- Recalculate'!$D$27:$D$751,1,0)</f>
        <v>069MPI1232580003</v>
      </c>
      <c r="K3304">
        <v>0</v>
      </c>
      <c r="L3304">
        <v>5479452</v>
      </c>
      <c r="M3304" s="138">
        <f t="shared" si="155"/>
        <v>-5479452</v>
      </c>
      <c r="N3304" t="s">
        <v>178</v>
      </c>
      <c r="P3304" t="s">
        <v>3839</v>
      </c>
      <c r="R3304" t="s">
        <v>3808</v>
      </c>
    </row>
    <row r="3305" spans="1:18" hidden="1">
      <c r="A3305">
        <v>3304</v>
      </c>
      <c r="D3305">
        <v>701000002</v>
      </c>
      <c r="E3305" s="139">
        <v>45188</v>
      </c>
      <c r="F3305">
        <f t="shared" si="153"/>
        <v>9</v>
      </c>
      <c r="G3305" s="139">
        <v>45188</v>
      </c>
      <c r="H3305">
        <f t="shared" si="154"/>
        <v>16</v>
      </c>
      <c r="I3305" t="s">
        <v>2902</v>
      </c>
      <c r="J3305" t="str">
        <f>VLOOKUP(I3305,'C701- Recalculate'!$D$27:$D$751,1,0)</f>
        <v>069MPI1232610003</v>
      </c>
      <c r="K3305">
        <v>0</v>
      </c>
      <c r="L3305">
        <v>547945</v>
      </c>
      <c r="M3305" s="138">
        <f t="shared" si="155"/>
        <v>-547945</v>
      </c>
      <c r="N3305" t="s">
        <v>178</v>
      </c>
      <c r="P3305" t="s">
        <v>3839</v>
      </c>
      <c r="R3305" t="s">
        <v>3808</v>
      </c>
    </row>
    <row r="3306" spans="1:18" hidden="1">
      <c r="A3306">
        <v>3305</v>
      </c>
      <c r="D3306">
        <v>701000002</v>
      </c>
      <c r="E3306" s="139">
        <v>45188</v>
      </c>
      <c r="F3306">
        <f t="shared" si="153"/>
        <v>9</v>
      </c>
      <c r="G3306" s="139">
        <v>45188</v>
      </c>
      <c r="H3306">
        <f t="shared" si="154"/>
        <v>16</v>
      </c>
      <c r="I3306" t="s">
        <v>2930</v>
      </c>
      <c r="J3306" t="str">
        <f>VLOOKUP(I3306,'C701- Recalculate'!$D$27:$D$751,1,0)</f>
        <v>069MPI1232620001</v>
      </c>
      <c r="K3306">
        <v>0</v>
      </c>
      <c r="L3306">
        <v>2054795</v>
      </c>
      <c r="M3306" s="138">
        <f t="shared" si="155"/>
        <v>-2054795</v>
      </c>
      <c r="N3306" t="s">
        <v>178</v>
      </c>
      <c r="P3306" t="s">
        <v>3839</v>
      </c>
      <c r="R3306" t="s">
        <v>3808</v>
      </c>
    </row>
    <row r="3307" spans="1:18" hidden="1">
      <c r="A3307">
        <v>3306</v>
      </c>
      <c r="D3307">
        <v>701000002</v>
      </c>
      <c r="E3307" s="139">
        <v>45188</v>
      </c>
      <c r="F3307">
        <f t="shared" si="153"/>
        <v>9</v>
      </c>
      <c r="G3307" s="139">
        <v>45188</v>
      </c>
      <c r="H3307">
        <f t="shared" si="154"/>
        <v>16</v>
      </c>
      <c r="I3307" t="s">
        <v>2937</v>
      </c>
      <c r="J3307" t="str">
        <f>VLOOKUP(I3307,'C701- Recalculate'!$D$27:$D$751,1,0)</f>
        <v>069MPI1232620002</v>
      </c>
      <c r="K3307">
        <v>0</v>
      </c>
      <c r="L3307">
        <v>24931507</v>
      </c>
      <c r="M3307" s="138">
        <f t="shared" si="155"/>
        <v>-24931507</v>
      </c>
      <c r="N3307" t="s">
        <v>178</v>
      </c>
      <c r="P3307" t="s">
        <v>3839</v>
      </c>
      <c r="R3307" t="s">
        <v>3808</v>
      </c>
    </row>
    <row r="3308" spans="1:18" hidden="1">
      <c r="A3308">
        <v>3307</v>
      </c>
      <c r="D3308">
        <v>701000002</v>
      </c>
      <c r="E3308" s="139">
        <v>45188</v>
      </c>
      <c r="F3308">
        <f t="shared" si="153"/>
        <v>9</v>
      </c>
      <c r="G3308" s="139">
        <v>45188</v>
      </c>
      <c r="H3308">
        <f t="shared" si="154"/>
        <v>16</v>
      </c>
      <c r="I3308" t="s">
        <v>2940</v>
      </c>
      <c r="J3308" t="str">
        <f>VLOOKUP(I3308,'C701- Recalculate'!$D$27:$D$751,1,0)</f>
        <v>069MPI1232620003</v>
      </c>
      <c r="K3308">
        <v>0</v>
      </c>
      <c r="L3308">
        <v>22356164</v>
      </c>
      <c r="M3308" s="138">
        <f t="shared" si="155"/>
        <v>-22356164</v>
      </c>
      <c r="N3308" t="s">
        <v>178</v>
      </c>
      <c r="P3308" t="s">
        <v>3839</v>
      </c>
      <c r="R3308" t="s">
        <v>3808</v>
      </c>
    </row>
    <row r="3309" spans="1:18" hidden="1">
      <c r="A3309">
        <v>3308</v>
      </c>
      <c r="D3309">
        <v>701000002</v>
      </c>
      <c r="E3309" s="139">
        <v>45188</v>
      </c>
      <c r="F3309">
        <f t="shared" si="153"/>
        <v>9</v>
      </c>
      <c r="G3309" s="139">
        <v>45188</v>
      </c>
      <c r="H3309">
        <f t="shared" si="154"/>
        <v>16</v>
      </c>
      <c r="I3309" t="s">
        <v>2927</v>
      </c>
      <c r="J3309" t="str">
        <f>VLOOKUP(I3309,'C701- Recalculate'!$D$27:$D$751,1,0)</f>
        <v>069MPI1232620004</v>
      </c>
      <c r="K3309">
        <v>0</v>
      </c>
      <c r="L3309">
        <v>1369863</v>
      </c>
      <c r="M3309" s="138">
        <f t="shared" si="155"/>
        <v>-1369863</v>
      </c>
      <c r="N3309" t="s">
        <v>178</v>
      </c>
      <c r="P3309" t="s">
        <v>3839</v>
      </c>
      <c r="R3309" t="s">
        <v>3808</v>
      </c>
    </row>
    <row r="3310" spans="1:18" hidden="1">
      <c r="A3310">
        <v>3309</v>
      </c>
      <c r="D3310">
        <v>701000002</v>
      </c>
      <c r="E3310" s="139">
        <v>45188</v>
      </c>
      <c r="F3310">
        <f t="shared" si="153"/>
        <v>9</v>
      </c>
      <c r="G3310" s="139">
        <v>45188</v>
      </c>
      <c r="H3310">
        <f t="shared" si="154"/>
        <v>16</v>
      </c>
      <c r="I3310" t="s">
        <v>2924</v>
      </c>
      <c r="J3310" t="str">
        <f>VLOOKUP(I3310,'C701- Recalculate'!$D$27:$D$751,1,0)</f>
        <v>069MPI1232620005</v>
      </c>
      <c r="K3310">
        <v>0</v>
      </c>
      <c r="L3310">
        <v>547945</v>
      </c>
      <c r="M3310" s="138">
        <f t="shared" si="155"/>
        <v>-547945</v>
      </c>
      <c r="N3310" t="s">
        <v>178</v>
      </c>
      <c r="P3310" t="s">
        <v>3839</v>
      </c>
      <c r="R3310" t="s">
        <v>3808</v>
      </c>
    </row>
    <row r="3311" spans="1:18" hidden="1">
      <c r="A3311">
        <v>3310</v>
      </c>
      <c r="D3311">
        <v>701000002</v>
      </c>
      <c r="E3311" s="139">
        <v>45188</v>
      </c>
      <c r="F3311">
        <f t="shared" si="153"/>
        <v>9</v>
      </c>
      <c r="G3311" s="139">
        <v>45188</v>
      </c>
      <c r="H3311">
        <f t="shared" si="154"/>
        <v>16</v>
      </c>
      <c r="I3311" t="s">
        <v>2934</v>
      </c>
      <c r="J3311" t="str">
        <f>VLOOKUP(I3311,'C701- Recalculate'!$D$27:$D$751,1,0)</f>
        <v>069MPI1232620006</v>
      </c>
      <c r="K3311">
        <v>0</v>
      </c>
      <c r="L3311">
        <v>273973</v>
      </c>
      <c r="M3311" s="138">
        <f t="shared" si="155"/>
        <v>-273973</v>
      </c>
      <c r="N3311" t="s">
        <v>178</v>
      </c>
      <c r="P3311" t="s">
        <v>3839</v>
      </c>
      <c r="R3311" t="s">
        <v>3808</v>
      </c>
    </row>
    <row r="3312" spans="1:18" hidden="1">
      <c r="A3312">
        <v>3311</v>
      </c>
      <c r="D3312">
        <v>701000002</v>
      </c>
      <c r="E3312" s="139">
        <v>45188</v>
      </c>
      <c r="F3312">
        <f t="shared" si="153"/>
        <v>9</v>
      </c>
      <c r="G3312" s="139">
        <v>45188</v>
      </c>
      <c r="H3312">
        <f t="shared" si="154"/>
        <v>16</v>
      </c>
      <c r="I3312" t="s">
        <v>2921</v>
      </c>
      <c r="J3312" t="str">
        <f>VLOOKUP(I3312,'C701- Recalculate'!$D$27:$D$751,1,0)</f>
        <v>069MPI1232620007</v>
      </c>
      <c r="K3312">
        <v>0</v>
      </c>
      <c r="L3312">
        <v>1369863</v>
      </c>
      <c r="M3312" s="138">
        <f t="shared" si="155"/>
        <v>-1369863</v>
      </c>
      <c r="N3312" t="s">
        <v>178</v>
      </c>
      <c r="P3312" t="s">
        <v>3839</v>
      </c>
      <c r="R3312" t="s">
        <v>3808</v>
      </c>
    </row>
    <row r="3313" spans="1:20" hidden="1">
      <c r="A3313">
        <v>3312</v>
      </c>
      <c r="D3313">
        <v>701000001</v>
      </c>
      <c r="E3313" s="139">
        <v>45189</v>
      </c>
      <c r="F3313">
        <f t="shared" si="153"/>
        <v>9</v>
      </c>
      <c r="G3313" s="139">
        <v>45189</v>
      </c>
      <c r="H3313">
        <f t="shared" si="154"/>
        <v>16</v>
      </c>
      <c r="I3313" t="s">
        <v>4050</v>
      </c>
      <c r="J3313" t="e">
        <f>VLOOKUP(I3313,'C701- Recalculate'!$D$27:$D$751,1,0)</f>
        <v>#N/A</v>
      </c>
      <c r="K3313">
        <v>0</v>
      </c>
      <c r="L3313">
        <v>15900</v>
      </c>
      <c r="M3313" s="138">
        <f t="shared" si="155"/>
        <v>-15900</v>
      </c>
      <c r="N3313" t="s">
        <v>178</v>
      </c>
      <c r="P3313" t="s">
        <v>3819</v>
      </c>
      <c r="R3313" t="s">
        <v>4051</v>
      </c>
      <c r="T3313" t="s">
        <v>1462</v>
      </c>
    </row>
    <row r="3314" spans="1:20" hidden="1">
      <c r="A3314">
        <v>3313</v>
      </c>
      <c r="D3314">
        <v>701000002</v>
      </c>
      <c r="E3314" s="139">
        <v>45189</v>
      </c>
      <c r="F3314">
        <f t="shared" si="153"/>
        <v>9</v>
      </c>
      <c r="G3314" s="139">
        <v>45189</v>
      </c>
      <c r="H3314">
        <f t="shared" si="154"/>
        <v>16</v>
      </c>
      <c r="I3314" t="s">
        <v>2611</v>
      </c>
      <c r="J3314" t="str">
        <f>VLOOKUP(I3314,'C701- Recalculate'!$D$27:$D$751,1,0)</f>
        <v>069MPI1232280001</v>
      </c>
      <c r="K3314">
        <v>0</v>
      </c>
      <c r="L3314">
        <v>28082192</v>
      </c>
      <c r="M3314" s="138">
        <f t="shared" si="155"/>
        <v>-28082192</v>
      </c>
      <c r="N3314" t="s">
        <v>178</v>
      </c>
      <c r="P3314" t="s">
        <v>3839</v>
      </c>
      <c r="R3314" t="s">
        <v>3808</v>
      </c>
    </row>
    <row r="3315" spans="1:20" hidden="1">
      <c r="A3315">
        <v>3314</v>
      </c>
      <c r="D3315">
        <v>701000002</v>
      </c>
      <c r="E3315" s="139">
        <v>45189</v>
      </c>
      <c r="F3315">
        <f t="shared" si="153"/>
        <v>9</v>
      </c>
      <c r="G3315" s="139">
        <v>45189</v>
      </c>
      <c r="H3315">
        <f t="shared" si="154"/>
        <v>16</v>
      </c>
      <c r="I3315" t="s">
        <v>2621</v>
      </c>
      <c r="J3315" t="str">
        <f>VLOOKUP(I3315,'C701- Recalculate'!$D$27:$D$751,1,0)</f>
        <v>069MPI1232280002</v>
      </c>
      <c r="K3315">
        <v>0</v>
      </c>
      <c r="L3315">
        <v>28082192</v>
      </c>
      <c r="M3315" s="138">
        <f t="shared" si="155"/>
        <v>-28082192</v>
      </c>
      <c r="N3315" t="s">
        <v>178</v>
      </c>
      <c r="P3315" t="s">
        <v>3839</v>
      </c>
      <c r="R3315" t="s">
        <v>3808</v>
      </c>
    </row>
    <row r="3316" spans="1:20" hidden="1">
      <c r="A3316">
        <v>3315</v>
      </c>
      <c r="D3316">
        <v>701000002</v>
      </c>
      <c r="E3316" s="139">
        <v>45189</v>
      </c>
      <c r="F3316">
        <f t="shared" si="153"/>
        <v>9</v>
      </c>
      <c r="G3316" s="139">
        <v>45189</v>
      </c>
      <c r="H3316">
        <f t="shared" si="154"/>
        <v>16</v>
      </c>
      <c r="I3316" t="s">
        <v>2641</v>
      </c>
      <c r="J3316" t="str">
        <f>VLOOKUP(I3316,'C701- Recalculate'!$D$27:$D$751,1,0)</f>
        <v>069MPI1232290004</v>
      </c>
      <c r="K3316">
        <v>0</v>
      </c>
      <c r="L3316">
        <v>28767123</v>
      </c>
      <c r="M3316" s="138">
        <f t="shared" si="155"/>
        <v>-28767123</v>
      </c>
      <c r="N3316" t="s">
        <v>178</v>
      </c>
      <c r="P3316" t="s">
        <v>3839</v>
      </c>
      <c r="R3316" t="s">
        <v>3808</v>
      </c>
    </row>
    <row r="3317" spans="1:20" hidden="1">
      <c r="A3317">
        <v>3316</v>
      </c>
      <c r="D3317">
        <v>701000002</v>
      </c>
      <c r="E3317" s="139">
        <v>45189</v>
      </c>
      <c r="F3317">
        <f t="shared" si="153"/>
        <v>9</v>
      </c>
      <c r="G3317" s="139">
        <v>45189</v>
      </c>
      <c r="H3317">
        <f t="shared" si="154"/>
        <v>16</v>
      </c>
      <c r="I3317" t="s">
        <v>2634</v>
      </c>
      <c r="J3317" t="str">
        <f>VLOOKUP(I3317,'C701- Recalculate'!$D$27:$D$751,1,0)</f>
        <v>069MPI1232290005</v>
      </c>
      <c r="K3317">
        <v>0</v>
      </c>
      <c r="L3317">
        <v>27397261</v>
      </c>
      <c r="M3317" s="138">
        <f t="shared" si="155"/>
        <v>-27397261</v>
      </c>
      <c r="N3317" t="s">
        <v>178</v>
      </c>
      <c r="P3317" t="s">
        <v>3839</v>
      </c>
      <c r="R3317" t="s">
        <v>3808</v>
      </c>
    </row>
    <row r="3318" spans="1:20" hidden="1">
      <c r="A3318">
        <v>3317</v>
      </c>
      <c r="D3318">
        <v>701000002</v>
      </c>
      <c r="E3318" s="139">
        <v>45189</v>
      </c>
      <c r="F3318">
        <f t="shared" si="153"/>
        <v>9</v>
      </c>
      <c r="G3318" s="139">
        <v>45189</v>
      </c>
      <c r="H3318">
        <f t="shared" si="154"/>
        <v>16</v>
      </c>
      <c r="I3318" t="s">
        <v>2656</v>
      </c>
      <c r="J3318" t="str">
        <f>VLOOKUP(I3318,'C701- Recalculate'!$D$27:$D$751,1,0)</f>
        <v>069MPI1232340004</v>
      </c>
      <c r="K3318">
        <v>0</v>
      </c>
      <c r="L3318">
        <v>22465754</v>
      </c>
      <c r="M3318" s="138">
        <f t="shared" si="155"/>
        <v>-22465754</v>
      </c>
      <c r="N3318" t="s">
        <v>178</v>
      </c>
      <c r="P3318" t="s">
        <v>3839</v>
      </c>
      <c r="R3318" t="s">
        <v>3808</v>
      </c>
    </row>
    <row r="3319" spans="1:20" hidden="1">
      <c r="A3319">
        <v>3318</v>
      </c>
      <c r="D3319">
        <v>701000002</v>
      </c>
      <c r="E3319" s="139">
        <v>45189</v>
      </c>
      <c r="F3319">
        <f t="shared" si="153"/>
        <v>9</v>
      </c>
      <c r="G3319" s="139">
        <v>45189</v>
      </c>
      <c r="H3319">
        <f t="shared" si="154"/>
        <v>16</v>
      </c>
      <c r="I3319" t="s">
        <v>2652</v>
      </c>
      <c r="J3319" t="str">
        <f>VLOOKUP(I3319,'C701- Recalculate'!$D$27:$D$751,1,0)</f>
        <v>069MPI1232340005</v>
      </c>
      <c r="K3319">
        <v>0</v>
      </c>
      <c r="L3319">
        <v>22465754</v>
      </c>
      <c r="M3319" s="138">
        <f t="shared" si="155"/>
        <v>-22465754</v>
      </c>
      <c r="N3319" t="s">
        <v>178</v>
      </c>
      <c r="P3319" t="s">
        <v>3839</v>
      </c>
      <c r="R3319" t="s">
        <v>3808</v>
      </c>
    </row>
    <row r="3320" spans="1:20" hidden="1">
      <c r="A3320">
        <v>3319</v>
      </c>
      <c r="D3320">
        <v>701000002</v>
      </c>
      <c r="E3320" s="139">
        <v>45189</v>
      </c>
      <c r="F3320">
        <f t="shared" si="153"/>
        <v>9</v>
      </c>
      <c r="G3320" s="139">
        <v>45189</v>
      </c>
      <c r="H3320">
        <f t="shared" si="154"/>
        <v>16</v>
      </c>
      <c r="I3320" t="s">
        <v>2706</v>
      </c>
      <c r="J3320" t="str">
        <f>VLOOKUP(I3320,'C701- Recalculate'!$D$27:$D$751,1,0)</f>
        <v>069MPI1232400003</v>
      </c>
      <c r="K3320">
        <v>0</v>
      </c>
      <c r="L3320">
        <v>24315069</v>
      </c>
      <c r="M3320" s="138">
        <f t="shared" si="155"/>
        <v>-24315069</v>
      </c>
      <c r="N3320" t="s">
        <v>178</v>
      </c>
      <c r="P3320" t="s">
        <v>3839</v>
      </c>
      <c r="R3320" t="s">
        <v>3808</v>
      </c>
    </row>
    <row r="3321" spans="1:20" hidden="1">
      <c r="A3321">
        <v>3320</v>
      </c>
      <c r="D3321">
        <v>701000002</v>
      </c>
      <c r="E3321" s="139">
        <v>45189</v>
      </c>
      <c r="F3321">
        <f t="shared" si="153"/>
        <v>9</v>
      </c>
      <c r="G3321" s="139">
        <v>45189</v>
      </c>
      <c r="H3321">
        <f t="shared" si="154"/>
        <v>16</v>
      </c>
      <c r="I3321" t="s">
        <v>2700</v>
      </c>
      <c r="J3321" t="str">
        <f>VLOOKUP(I3321,'C701- Recalculate'!$D$27:$D$751,1,0)</f>
        <v>069MPI1232400004</v>
      </c>
      <c r="K3321">
        <v>0</v>
      </c>
      <c r="L3321">
        <v>24315069</v>
      </c>
      <c r="M3321" s="138">
        <f t="shared" si="155"/>
        <v>-24315069</v>
      </c>
      <c r="N3321" t="s">
        <v>178</v>
      </c>
      <c r="P3321" t="s">
        <v>3839</v>
      </c>
      <c r="R3321" t="s">
        <v>3808</v>
      </c>
    </row>
    <row r="3322" spans="1:20" hidden="1">
      <c r="A3322">
        <v>3321</v>
      </c>
      <c r="D3322">
        <v>701000002</v>
      </c>
      <c r="E3322" s="139">
        <v>45189</v>
      </c>
      <c r="F3322">
        <f t="shared" si="153"/>
        <v>9</v>
      </c>
      <c r="G3322" s="139">
        <v>45189</v>
      </c>
      <c r="H3322">
        <f t="shared" si="154"/>
        <v>16</v>
      </c>
      <c r="I3322" t="s">
        <v>2757</v>
      </c>
      <c r="J3322" t="str">
        <f>VLOOKUP(I3322,'C701- Recalculate'!$D$27:$D$751,1,0)</f>
        <v>069MPI1232430004</v>
      </c>
      <c r="K3322">
        <v>0</v>
      </c>
      <c r="L3322">
        <v>39452055</v>
      </c>
      <c r="M3322" s="138">
        <f t="shared" si="155"/>
        <v>-39452055</v>
      </c>
      <c r="N3322" t="s">
        <v>178</v>
      </c>
      <c r="P3322" t="s">
        <v>3839</v>
      </c>
      <c r="R3322" t="s">
        <v>3808</v>
      </c>
    </row>
    <row r="3323" spans="1:20" hidden="1">
      <c r="A3323">
        <v>3322</v>
      </c>
      <c r="D3323">
        <v>701000002</v>
      </c>
      <c r="E3323" s="139">
        <v>45189</v>
      </c>
      <c r="F3323">
        <f t="shared" si="153"/>
        <v>9</v>
      </c>
      <c r="G3323" s="139">
        <v>45189</v>
      </c>
      <c r="H3323">
        <f t="shared" si="154"/>
        <v>16</v>
      </c>
      <c r="I3323" t="s">
        <v>2760</v>
      </c>
      <c r="J3323" t="str">
        <f>VLOOKUP(I3323,'C701- Recalculate'!$D$27:$D$751,1,0)</f>
        <v>069MPI1232430005</v>
      </c>
      <c r="K3323">
        <v>0</v>
      </c>
      <c r="L3323">
        <v>9726027</v>
      </c>
      <c r="M3323" s="138">
        <f t="shared" si="155"/>
        <v>-9726027</v>
      </c>
      <c r="N3323" t="s">
        <v>178</v>
      </c>
      <c r="P3323" t="s">
        <v>3839</v>
      </c>
      <c r="R3323" t="s">
        <v>3808</v>
      </c>
    </row>
    <row r="3324" spans="1:20" hidden="1">
      <c r="A3324">
        <v>3323</v>
      </c>
      <c r="D3324">
        <v>701000002</v>
      </c>
      <c r="E3324" s="139">
        <v>45189</v>
      </c>
      <c r="F3324">
        <f t="shared" si="153"/>
        <v>9</v>
      </c>
      <c r="G3324" s="139">
        <v>45189</v>
      </c>
      <c r="H3324">
        <f t="shared" si="154"/>
        <v>16</v>
      </c>
      <c r="I3324" t="s">
        <v>2798</v>
      </c>
      <c r="J3324" t="str">
        <f>VLOOKUP(I3324,'C701- Recalculate'!$D$27:$D$751,1,0)</f>
        <v>069MPI1232510001</v>
      </c>
      <c r="K3324">
        <v>0</v>
      </c>
      <c r="L3324">
        <v>2876712</v>
      </c>
      <c r="M3324" s="138">
        <f t="shared" si="155"/>
        <v>-2876712</v>
      </c>
      <c r="N3324" t="s">
        <v>178</v>
      </c>
      <c r="P3324" t="s">
        <v>3839</v>
      </c>
      <c r="R3324" t="s">
        <v>3808</v>
      </c>
    </row>
    <row r="3325" spans="1:20" hidden="1">
      <c r="A3325">
        <v>3324</v>
      </c>
      <c r="D3325">
        <v>701000002</v>
      </c>
      <c r="E3325" s="139">
        <v>45189</v>
      </c>
      <c r="F3325">
        <f t="shared" si="153"/>
        <v>9</v>
      </c>
      <c r="G3325" s="139">
        <v>45189</v>
      </c>
      <c r="H3325">
        <f t="shared" si="154"/>
        <v>16</v>
      </c>
      <c r="I3325" t="s">
        <v>2805</v>
      </c>
      <c r="J3325" t="str">
        <f>VLOOKUP(I3325,'C701- Recalculate'!$D$27:$D$751,1,0)</f>
        <v>069MPI1232510007</v>
      </c>
      <c r="K3325">
        <v>0</v>
      </c>
      <c r="L3325">
        <v>2876712</v>
      </c>
      <c r="M3325" s="138">
        <f t="shared" si="155"/>
        <v>-2876712</v>
      </c>
      <c r="N3325" t="s">
        <v>178</v>
      </c>
      <c r="P3325" t="s">
        <v>3839</v>
      </c>
      <c r="R3325" t="s">
        <v>3808</v>
      </c>
    </row>
    <row r="3326" spans="1:20" hidden="1">
      <c r="A3326">
        <v>3325</v>
      </c>
      <c r="D3326">
        <v>701000002</v>
      </c>
      <c r="E3326" s="139">
        <v>45189</v>
      </c>
      <c r="F3326">
        <f t="shared" si="153"/>
        <v>9</v>
      </c>
      <c r="G3326" s="139">
        <v>45189</v>
      </c>
      <c r="H3326">
        <f t="shared" si="154"/>
        <v>16</v>
      </c>
      <c r="I3326" t="s">
        <v>2879</v>
      </c>
      <c r="J3326" t="str">
        <f>VLOOKUP(I3326,'C701- Recalculate'!$D$27:$D$751,1,0)</f>
        <v>069MPI1232560004</v>
      </c>
      <c r="K3326">
        <v>0</v>
      </c>
      <c r="L3326">
        <v>28356164</v>
      </c>
      <c r="M3326" s="138">
        <f t="shared" si="155"/>
        <v>-28356164</v>
      </c>
      <c r="N3326" t="s">
        <v>178</v>
      </c>
      <c r="P3326" t="s">
        <v>3839</v>
      </c>
      <c r="R3326" t="s">
        <v>3808</v>
      </c>
    </row>
    <row r="3327" spans="1:20" hidden="1">
      <c r="A3327">
        <v>3326</v>
      </c>
      <c r="D3327">
        <v>701000002</v>
      </c>
      <c r="E3327" s="139">
        <v>45189</v>
      </c>
      <c r="F3327">
        <f t="shared" si="153"/>
        <v>9</v>
      </c>
      <c r="G3327" s="139">
        <v>45189</v>
      </c>
      <c r="H3327">
        <f t="shared" si="154"/>
        <v>16</v>
      </c>
      <c r="I3327" t="s">
        <v>2870</v>
      </c>
      <c r="J3327" t="str">
        <f>VLOOKUP(I3327,'C701- Recalculate'!$D$27:$D$751,1,0)</f>
        <v>069MPI1232560005</v>
      </c>
      <c r="K3327">
        <v>0</v>
      </c>
      <c r="L3327">
        <v>18904110</v>
      </c>
      <c r="M3327" s="138">
        <f t="shared" si="155"/>
        <v>-18904110</v>
      </c>
      <c r="N3327" t="s">
        <v>178</v>
      </c>
      <c r="P3327" t="s">
        <v>3839</v>
      </c>
      <c r="R3327" t="s">
        <v>3808</v>
      </c>
    </row>
    <row r="3328" spans="1:20" hidden="1">
      <c r="A3328">
        <v>3327</v>
      </c>
      <c r="D3328">
        <v>701000002</v>
      </c>
      <c r="E3328" s="139">
        <v>45189</v>
      </c>
      <c r="F3328">
        <f t="shared" si="153"/>
        <v>9</v>
      </c>
      <c r="G3328" s="139">
        <v>45189</v>
      </c>
      <c r="H3328">
        <f t="shared" si="154"/>
        <v>16</v>
      </c>
      <c r="I3328" t="s">
        <v>2888</v>
      </c>
      <c r="J3328" t="str">
        <f>VLOOKUP(I3328,'C701- Recalculate'!$D$27:$D$751,1,0)</f>
        <v>069MPI1232580003</v>
      </c>
      <c r="K3328">
        <v>0</v>
      </c>
      <c r="L3328">
        <v>5479452</v>
      </c>
      <c r="M3328" s="138">
        <f t="shared" si="155"/>
        <v>-5479452</v>
      </c>
      <c r="N3328" t="s">
        <v>178</v>
      </c>
      <c r="P3328" t="s">
        <v>3839</v>
      </c>
      <c r="R3328" t="s">
        <v>3808</v>
      </c>
    </row>
    <row r="3329" spans="1:18" hidden="1">
      <c r="A3329">
        <v>3328</v>
      </c>
      <c r="D3329">
        <v>701000002</v>
      </c>
      <c r="E3329" s="139">
        <v>45189</v>
      </c>
      <c r="F3329">
        <f t="shared" si="153"/>
        <v>9</v>
      </c>
      <c r="G3329" s="139">
        <v>45189</v>
      </c>
      <c r="H3329">
        <f t="shared" si="154"/>
        <v>16</v>
      </c>
      <c r="I3329" t="s">
        <v>2930</v>
      </c>
      <c r="J3329" t="str">
        <f>VLOOKUP(I3329,'C701- Recalculate'!$D$27:$D$751,1,0)</f>
        <v>069MPI1232620001</v>
      </c>
      <c r="K3329">
        <v>0</v>
      </c>
      <c r="L3329">
        <v>2054794</v>
      </c>
      <c r="M3329" s="138">
        <f t="shared" si="155"/>
        <v>-2054794</v>
      </c>
      <c r="N3329" t="s">
        <v>178</v>
      </c>
      <c r="P3329" t="s">
        <v>3839</v>
      </c>
      <c r="R3329" t="s">
        <v>3808</v>
      </c>
    </row>
    <row r="3330" spans="1:18" hidden="1">
      <c r="A3330">
        <v>3329</v>
      </c>
      <c r="D3330">
        <v>701000002</v>
      </c>
      <c r="E3330" s="139">
        <v>45189</v>
      </c>
      <c r="F3330">
        <f t="shared" si="153"/>
        <v>9</v>
      </c>
      <c r="G3330" s="139">
        <v>45189</v>
      </c>
      <c r="H3330">
        <f t="shared" si="154"/>
        <v>16</v>
      </c>
      <c r="I3330" t="s">
        <v>2937</v>
      </c>
      <c r="J3330" t="str">
        <f>VLOOKUP(I3330,'C701- Recalculate'!$D$27:$D$751,1,0)</f>
        <v>069MPI1232620002</v>
      </c>
      <c r="K3330">
        <v>0</v>
      </c>
      <c r="L3330">
        <v>24931507</v>
      </c>
      <c r="M3330" s="138">
        <f t="shared" si="155"/>
        <v>-24931507</v>
      </c>
      <c r="N3330" t="s">
        <v>178</v>
      </c>
      <c r="P3330" t="s">
        <v>3839</v>
      </c>
      <c r="R3330" t="s">
        <v>3808</v>
      </c>
    </row>
    <row r="3331" spans="1:18" hidden="1">
      <c r="A3331">
        <v>3330</v>
      </c>
      <c r="D3331">
        <v>701000002</v>
      </c>
      <c r="E3331" s="139">
        <v>45189</v>
      </c>
      <c r="F3331">
        <f t="shared" ref="F3331:F3394" si="156">MONTH(E3331)</f>
        <v>9</v>
      </c>
      <c r="G3331" s="139">
        <v>45189</v>
      </c>
      <c r="H3331">
        <f t="shared" ref="H3331:H3394" si="157">LEN(I3331)</f>
        <v>16</v>
      </c>
      <c r="I3331" t="s">
        <v>2940</v>
      </c>
      <c r="J3331" t="str">
        <f>VLOOKUP(I3331,'C701- Recalculate'!$D$27:$D$751,1,0)</f>
        <v>069MPI1232620003</v>
      </c>
      <c r="K3331">
        <v>0</v>
      </c>
      <c r="L3331">
        <v>22356165</v>
      </c>
      <c r="M3331" s="138">
        <f t="shared" ref="M3331:M3394" si="158">K3331-L3331</f>
        <v>-22356165</v>
      </c>
      <c r="N3331" t="s">
        <v>178</v>
      </c>
      <c r="P3331" t="s">
        <v>3839</v>
      </c>
      <c r="R3331" t="s">
        <v>3808</v>
      </c>
    </row>
    <row r="3332" spans="1:18" hidden="1">
      <c r="A3332">
        <v>3331</v>
      </c>
      <c r="D3332">
        <v>701000002</v>
      </c>
      <c r="E3332" s="139">
        <v>45189</v>
      </c>
      <c r="F3332">
        <f t="shared" si="156"/>
        <v>9</v>
      </c>
      <c r="G3332" s="139">
        <v>45189</v>
      </c>
      <c r="H3332">
        <f t="shared" si="157"/>
        <v>16</v>
      </c>
      <c r="I3332" t="s">
        <v>2956</v>
      </c>
      <c r="J3332" t="str">
        <f>VLOOKUP(I3332,'C701- Recalculate'!$D$27:$D$751,1,0)</f>
        <v>069MPI1232630001</v>
      </c>
      <c r="K3332">
        <v>0</v>
      </c>
      <c r="L3332">
        <v>273973</v>
      </c>
      <c r="M3332" s="138">
        <f t="shared" si="158"/>
        <v>-273973</v>
      </c>
      <c r="N3332" t="s">
        <v>178</v>
      </c>
      <c r="P3332" t="s">
        <v>3839</v>
      </c>
      <c r="R3332" t="s">
        <v>3808</v>
      </c>
    </row>
    <row r="3333" spans="1:18" hidden="1">
      <c r="A3333">
        <v>3332</v>
      </c>
      <c r="D3333">
        <v>701000002</v>
      </c>
      <c r="E3333" s="139">
        <v>45189</v>
      </c>
      <c r="F3333">
        <f t="shared" si="156"/>
        <v>9</v>
      </c>
      <c r="G3333" s="139">
        <v>45189</v>
      </c>
      <c r="H3333">
        <f t="shared" si="157"/>
        <v>16</v>
      </c>
      <c r="I3333" t="s">
        <v>2950</v>
      </c>
      <c r="J3333" t="str">
        <f>VLOOKUP(I3333,'C701- Recalculate'!$D$27:$D$751,1,0)</f>
        <v>069MPI1232630002</v>
      </c>
      <c r="K3333">
        <v>0</v>
      </c>
      <c r="L3333">
        <v>547945</v>
      </c>
      <c r="M3333" s="138">
        <f t="shared" si="158"/>
        <v>-547945</v>
      </c>
      <c r="N3333" t="s">
        <v>178</v>
      </c>
      <c r="P3333" t="s">
        <v>3839</v>
      </c>
      <c r="R3333" t="s">
        <v>3808</v>
      </c>
    </row>
    <row r="3334" spans="1:18" hidden="1">
      <c r="A3334">
        <v>3333</v>
      </c>
      <c r="D3334">
        <v>701000002</v>
      </c>
      <c r="E3334" s="139">
        <v>45189</v>
      </c>
      <c r="F3334">
        <f t="shared" si="156"/>
        <v>9</v>
      </c>
      <c r="G3334" s="139">
        <v>45189</v>
      </c>
      <c r="H3334">
        <f t="shared" si="157"/>
        <v>16</v>
      </c>
      <c r="I3334" t="s">
        <v>2943</v>
      </c>
      <c r="J3334" t="str">
        <f>VLOOKUP(I3334,'C701- Recalculate'!$D$27:$D$751,1,0)</f>
        <v>069MPI1232630003</v>
      </c>
      <c r="K3334">
        <v>0</v>
      </c>
      <c r="L3334">
        <v>547945</v>
      </c>
      <c r="M3334" s="138">
        <f t="shared" si="158"/>
        <v>-547945</v>
      </c>
      <c r="N3334" t="s">
        <v>178</v>
      </c>
      <c r="P3334" t="s">
        <v>3839</v>
      </c>
      <c r="R3334" t="s">
        <v>3808</v>
      </c>
    </row>
    <row r="3335" spans="1:18" hidden="1">
      <c r="A3335">
        <v>3334</v>
      </c>
      <c r="D3335">
        <v>701000002</v>
      </c>
      <c r="E3335" s="139">
        <v>45189</v>
      </c>
      <c r="F3335">
        <f t="shared" si="156"/>
        <v>9</v>
      </c>
      <c r="G3335" s="139">
        <v>45189</v>
      </c>
      <c r="H3335">
        <f t="shared" si="157"/>
        <v>16</v>
      </c>
      <c r="I3335" t="s">
        <v>2953</v>
      </c>
      <c r="J3335" t="str">
        <f>VLOOKUP(I3335,'C701- Recalculate'!$D$27:$D$751,1,0)</f>
        <v>069MPI1232630004</v>
      </c>
      <c r="K3335">
        <v>0</v>
      </c>
      <c r="L3335">
        <v>684932</v>
      </c>
      <c r="M3335" s="138">
        <f t="shared" si="158"/>
        <v>-684932</v>
      </c>
      <c r="N3335" t="s">
        <v>178</v>
      </c>
      <c r="P3335" t="s">
        <v>3839</v>
      </c>
      <c r="R3335" t="s">
        <v>3808</v>
      </c>
    </row>
    <row r="3336" spans="1:18" hidden="1">
      <c r="A3336">
        <v>3335</v>
      </c>
      <c r="D3336">
        <v>701000002</v>
      </c>
      <c r="E3336" s="139">
        <v>45189</v>
      </c>
      <c r="F3336">
        <f t="shared" si="156"/>
        <v>9</v>
      </c>
      <c r="G3336" s="139">
        <v>45189</v>
      </c>
      <c r="H3336">
        <f t="shared" si="157"/>
        <v>16</v>
      </c>
      <c r="I3336" t="s">
        <v>2947</v>
      </c>
      <c r="J3336" t="str">
        <f>VLOOKUP(I3336,'C701- Recalculate'!$D$27:$D$751,1,0)</f>
        <v>069MPI1232630005</v>
      </c>
      <c r="K3336">
        <v>0</v>
      </c>
      <c r="L3336">
        <v>547945</v>
      </c>
      <c r="M3336" s="138">
        <f t="shared" si="158"/>
        <v>-547945</v>
      </c>
      <c r="N3336" t="s">
        <v>178</v>
      </c>
      <c r="P3336" t="s">
        <v>3839</v>
      </c>
      <c r="R3336" t="s">
        <v>3808</v>
      </c>
    </row>
    <row r="3337" spans="1:18" hidden="1">
      <c r="A3337">
        <v>3336</v>
      </c>
      <c r="D3337">
        <v>701000002</v>
      </c>
      <c r="E3337" s="139">
        <v>45190</v>
      </c>
      <c r="F3337">
        <f t="shared" si="156"/>
        <v>9</v>
      </c>
      <c r="G3337" s="139">
        <v>45190</v>
      </c>
      <c r="H3337">
        <f t="shared" si="157"/>
        <v>16</v>
      </c>
      <c r="I3337" t="s">
        <v>2611</v>
      </c>
      <c r="J3337" t="str">
        <f>VLOOKUP(I3337,'C701- Recalculate'!$D$27:$D$751,1,0)</f>
        <v>069MPI1232280001</v>
      </c>
      <c r="K3337">
        <v>0</v>
      </c>
      <c r="L3337">
        <v>28082192</v>
      </c>
      <c r="M3337" s="138">
        <f t="shared" si="158"/>
        <v>-28082192</v>
      </c>
      <c r="N3337" t="s">
        <v>178</v>
      </c>
      <c r="P3337" t="s">
        <v>3839</v>
      </c>
      <c r="R3337" t="s">
        <v>3808</v>
      </c>
    </row>
    <row r="3338" spans="1:18" hidden="1">
      <c r="A3338">
        <v>3337</v>
      </c>
      <c r="D3338">
        <v>701000002</v>
      </c>
      <c r="E3338" s="139">
        <v>45190</v>
      </c>
      <c r="F3338">
        <f t="shared" si="156"/>
        <v>9</v>
      </c>
      <c r="G3338" s="139">
        <v>45190</v>
      </c>
      <c r="H3338">
        <f t="shared" si="157"/>
        <v>16</v>
      </c>
      <c r="I3338" t="s">
        <v>2621</v>
      </c>
      <c r="J3338" t="str">
        <f>VLOOKUP(I3338,'C701- Recalculate'!$D$27:$D$751,1,0)</f>
        <v>069MPI1232280002</v>
      </c>
      <c r="K3338">
        <v>0</v>
      </c>
      <c r="L3338">
        <v>28082192</v>
      </c>
      <c r="M3338" s="138">
        <f t="shared" si="158"/>
        <v>-28082192</v>
      </c>
      <c r="N3338" t="s">
        <v>178</v>
      </c>
      <c r="P3338" t="s">
        <v>3839</v>
      </c>
      <c r="R3338" t="s">
        <v>3808</v>
      </c>
    </row>
    <row r="3339" spans="1:18" hidden="1">
      <c r="A3339">
        <v>3338</v>
      </c>
      <c r="D3339">
        <v>701000002</v>
      </c>
      <c r="E3339" s="139">
        <v>45190</v>
      </c>
      <c r="F3339">
        <f t="shared" si="156"/>
        <v>9</v>
      </c>
      <c r="G3339" s="139">
        <v>45190</v>
      </c>
      <c r="H3339">
        <f t="shared" si="157"/>
        <v>16</v>
      </c>
      <c r="I3339" t="s">
        <v>2641</v>
      </c>
      <c r="J3339" t="str">
        <f>VLOOKUP(I3339,'C701- Recalculate'!$D$27:$D$751,1,0)</f>
        <v>069MPI1232290004</v>
      </c>
      <c r="K3339">
        <v>0</v>
      </c>
      <c r="L3339">
        <v>28767123</v>
      </c>
      <c r="M3339" s="138">
        <f t="shared" si="158"/>
        <v>-28767123</v>
      </c>
      <c r="N3339" t="s">
        <v>178</v>
      </c>
      <c r="P3339" t="s">
        <v>3839</v>
      </c>
      <c r="R3339" t="s">
        <v>3808</v>
      </c>
    </row>
    <row r="3340" spans="1:18" hidden="1">
      <c r="A3340">
        <v>3339</v>
      </c>
      <c r="D3340">
        <v>701000002</v>
      </c>
      <c r="E3340" s="139">
        <v>45190</v>
      </c>
      <c r="F3340">
        <f t="shared" si="156"/>
        <v>9</v>
      </c>
      <c r="G3340" s="139">
        <v>45190</v>
      </c>
      <c r="H3340">
        <f t="shared" si="157"/>
        <v>16</v>
      </c>
      <c r="I3340" t="s">
        <v>2634</v>
      </c>
      <c r="J3340" t="str">
        <f>VLOOKUP(I3340,'C701- Recalculate'!$D$27:$D$751,1,0)</f>
        <v>069MPI1232290005</v>
      </c>
      <c r="K3340">
        <v>0</v>
      </c>
      <c r="L3340">
        <v>27397260</v>
      </c>
      <c r="M3340" s="138">
        <f t="shared" si="158"/>
        <v>-27397260</v>
      </c>
      <c r="N3340" t="s">
        <v>178</v>
      </c>
      <c r="P3340" t="s">
        <v>3839</v>
      </c>
      <c r="R3340" t="s">
        <v>3808</v>
      </c>
    </row>
    <row r="3341" spans="1:18" hidden="1">
      <c r="A3341">
        <v>3340</v>
      </c>
      <c r="D3341">
        <v>701000002</v>
      </c>
      <c r="E3341" s="139">
        <v>45190</v>
      </c>
      <c r="F3341">
        <f t="shared" si="156"/>
        <v>9</v>
      </c>
      <c r="G3341" s="139">
        <v>45190</v>
      </c>
      <c r="H3341">
        <f t="shared" si="157"/>
        <v>16</v>
      </c>
      <c r="I3341" t="s">
        <v>2656</v>
      </c>
      <c r="J3341" t="str">
        <f>VLOOKUP(I3341,'C701- Recalculate'!$D$27:$D$751,1,0)</f>
        <v>069MPI1232340004</v>
      </c>
      <c r="K3341">
        <v>0</v>
      </c>
      <c r="L3341">
        <v>22465753</v>
      </c>
      <c r="M3341" s="138">
        <f t="shared" si="158"/>
        <v>-22465753</v>
      </c>
      <c r="N3341" t="s">
        <v>178</v>
      </c>
      <c r="P3341" t="s">
        <v>3839</v>
      </c>
      <c r="R3341" t="s">
        <v>3808</v>
      </c>
    </row>
    <row r="3342" spans="1:18" hidden="1">
      <c r="A3342">
        <v>3341</v>
      </c>
      <c r="D3342">
        <v>701000002</v>
      </c>
      <c r="E3342" s="139">
        <v>45190</v>
      </c>
      <c r="F3342">
        <f t="shared" si="156"/>
        <v>9</v>
      </c>
      <c r="G3342" s="139">
        <v>45190</v>
      </c>
      <c r="H3342">
        <f t="shared" si="157"/>
        <v>16</v>
      </c>
      <c r="I3342" t="s">
        <v>2652</v>
      </c>
      <c r="J3342" t="str">
        <f>VLOOKUP(I3342,'C701- Recalculate'!$D$27:$D$751,1,0)</f>
        <v>069MPI1232340005</v>
      </c>
      <c r="K3342">
        <v>0</v>
      </c>
      <c r="L3342">
        <v>22465753</v>
      </c>
      <c r="M3342" s="138">
        <f t="shared" si="158"/>
        <v>-22465753</v>
      </c>
      <c r="N3342" t="s">
        <v>178</v>
      </c>
      <c r="P3342" t="s">
        <v>3839</v>
      </c>
      <c r="R3342" t="s">
        <v>3808</v>
      </c>
    </row>
    <row r="3343" spans="1:18" hidden="1">
      <c r="A3343">
        <v>3342</v>
      </c>
      <c r="D3343">
        <v>701000002</v>
      </c>
      <c r="E3343" s="139">
        <v>45190</v>
      </c>
      <c r="F3343">
        <f t="shared" si="156"/>
        <v>9</v>
      </c>
      <c r="G3343" s="139">
        <v>45190</v>
      </c>
      <c r="H3343">
        <f t="shared" si="157"/>
        <v>16</v>
      </c>
      <c r="I3343" t="s">
        <v>2706</v>
      </c>
      <c r="J3343" t="str">
        <f>VLOOKUP(I3343,'C701- Recalculate'!$D$27:$D$751,1,0)</f>
        <v>069MPI1232400003</v>
      </c>
      <c r="K3343">
        <v>0</v>
      </c>
      <c r="L3343">
        <v>24315068</v>
      </c>
      <c r="M3343" s="138">
        <f t="shared" si="158"/>
        <v>-24315068</v>
      </c>
      <c r="N3343" t="s">
        <v>178</v>
      </c>
      <c r="P3343" t="s">
        <v>3839</v>
      </c>
      <c r="R3343" t="s">
        <v>3808</v>
      </c>
    </row>
    <row r="3344" spans="1:18" hidden="1">
      <c r="A3344">
        <v>3343</v>
      </c>
      <c r="D3344">
        <v>701000002</v>
      </c>
      <c r="E3344" s="139">
        <v>45190</v>
      </c>
      <c r="F3344">
        <f t="shared" si="156"/>
        <v>9</v>
      </c>
      <c r="G3344" s="139">
        <v>45190</v>
      </c>
      <c r="H3344">
        <f t="shared" si="157"/>
        <v>16</v>
      </c>
      <c r="I3344" t="s">
        <v>2700</v>
      </c>
      <c r="J3344" t="str">
        <f>VLOOKUP(I3344,'C701- Recalculate'!$D$27:$D$751,1,0)</f>
        <v>069MPI1232400004</v>
      </c>
      <c r="K3344">
        <v>0</v>
      </c>
      <c r="L3344">
        <v>24315068</v>
      </c>
      <c r="M3344" s="138">
        <f t="shared" si="158"/>
        <v>-24315068</v>
      </c>
      <c r="N3344" t="s">
        <v>178</v>
      </c>
      <c r="P3344" t="s">
        <v>3839</v>
      </c>
      <c r="R3344" t="s">
        <v>3808</v>
      </c>
    </row>
    <row r="3345" spans="1:18" hidden="1">
      <c r="A3345">
        <v>3344</v>
      </c>
      <c r="D3345">
        <v>701000002</v>
      </c>
      <c r="E3345" s="139">
        <v>45190</v>
      </c>
      <c r="F3345">
        <f t="shared" si="156"/>
        <v>9</v>
      </c>
      <c r="G3345" s="139">
        <v>45190</v>
      </c>
      <c r="H3345">
        <f t="shared" si="157"/>
        <v>16</v>
      </c>
      <c r="I3345" t="s">
        <v>2757</v>
      </c>
      <c r="J3345" t="str">
        <f>VLOOKUP(I3345,'C701- Recalculate'!$D$27:$D$751,1,0)</f>
        <v>069MPI1232430004</v>
      </c>
      <c r="K3345">
        <v>0</v>
      </c>
      <c r="L3345">
        <v>39452054</v>
      </c>
      <c r="M3345" s="138">
        <f t="shared" si="158"/>
        <v>-39452054</v>
      </c>
      <c r="N3345" t="s">
        <v>178</v>
      </c>
      <c r="P3345" t="s">
        <v>3839</v>
      </c>
      <c r="R3345" t="s">
        <v>3808</v>
      </c>
    </row>
    <row r="3346" spans="1:18" hidden="1">
      <c r="A3346">
        <v>3345</v>
      </c>
      <c r="D3346">
        <v>701000002</v>
      </c>
      <c r="E3346" s="139">
        <v>45190</v>
      </c>
      <c r="F3346">
        <f t="shared" si="156"/>
        <v>9</v>
      </c>
      <c r="G3346" s="139">
        <v>45190</v>
      </c>
      <c r="H3346">
        <f t="shared" si="157"/>
        <v>16</v>
      </c>
      <c r="I3346" t="s">
        <v>2760</v>
      </c>
      <c r="J3346" t="str">
        <f>VLOOKUP(I3346,'C701- Recalculate'!$D$27:$D$751,1,0)</f>
        <v>069MPI1232430005</v>
      </c>
      <c r="K3346">
        <v>0</v>
      </c>
      <c r="L3346">
        <v>9726028</v>
      </c>
      <c r="M3346" s="138">
        <f t="shared" si="158"/>
        <v>-9726028</v>
      </c>
      <c r="N3346" t="s">
        <v>178</v>
      </c>
      <c r="P3346" t="s">
        <v>3839</v>
      </c>
      <c r="R3346" t="s">
        <v>3808</v>
      </c>
    </row>
    <row r="3347" spans="1:18" hidden="1">
      <c r="A3347">
        <v>3346</v>
      </c>
      <c r="D3347">
        <v>701000002</v>
      </c>
      <c r="E3347" s="139">
        <v>45190</v>
      </c>
      <c r="F3347">
        <f t="shared" si="156"/>
        <v>9</v>
      </c>
      <c r="G3347" s="139">
        <v>45190</v>
      </c>
      <c r="H3347">
        <f t="shared" si="157"/>
        <v>16</v>
      </c>
      <c r="I3347" t="s">
        <v>2798</v>
      </c>
      <c r="J3347" t="str">
        <f>VLOOKUP(I3347,'C701- Recalculate'!$D$27:$D$751,1,0)</f>
        <v>069MPI1232510001</v>
      </c>
      <c r="K3347">
        <v>0</v>
      </c>
      <c r="L3347">
        <v>2876713</v>
      </c>
      <c r="M3347" s="138">
        <f t="shared" si="158"/>
        <v>-2876713</v>
      </c>
      <c r="N3347" t="s">
        <v>178</v>
      </c>
      <c r="P3347" t="s">
        <v>3839</v>
      </c>
      <c r="R3347" t="s">
        <v>3808</v>
      </c>
    </row>
    <row r="3348" spans="1:18" hidden="1">
      <c r="A3348">
        <v>3347</v>
      </c>
      <c r="D3348">
        <v>701000002</v>
      </c>
      <c r="E3348" s="139">
        <v>45190</v>
      </c>
      <c r="F3348">
        <f t="shared" si="156"/>
        <v>9</v>
      </c>
      <c r="G3348" s="139">
        <v>45190</v>
      </c>
      <c r="H3348">
        <f t="shared" si="157"/>
        <v>16</v>
      </c>
      <c r="I3348" t="s">
        <v>2805</v>
      </c>
      <c r="J3348" t="str">
        <f>VLOOKUP(I3348,'C701- Recalculate'!$D$27:$D$751,1,0)</f>
        <v>069MPI1232510007</v>
      </c>
      <c r="K3348">
        <v>0</v>
      </c>
      <c r="L3348">
        <v>2876713</v>
      </c>
      <c r="M3348" s="138">
        <f t="shared" si="158"/>
        <v>-2876713</v>
      </c>
      <c r="N3348" t="s">
        <v>178</v>
      </c>
      <c r="P3348" t="s">
        <v>3839</v>
      </c>
      <c r="R3348" t="s">
        <v>3808</v>
      </c>
    </row>
    <row r="3349" spans="1:18" hidden="1">
      <c r="A3349">
        <v>3348</v>
      </c>
      <c r="D3349">
        <v>701000002</v>
      </c>
      <c r="E3349" s="139">
        <v>45190</v>
      </c>
      <c r="F3349">
        <f t="shared" si="156"/>
        <v>9</v>
      </c>
      <c r="G3349" s="139">
        <v>45190</v>
      </c>
      <c r="H3349">
        <f t="shared" si="157"/>
        <v>16</v>
      </c>
      <c r="I3349" t="s">
        <v>2879</v>
      </c>
      <c r="J3349" t="str">
        <f>VLOOKUP(I3349,'C701- Recalculate'!$D$27:$D$751,1,0)</f>
        <v>069MPI1232560004</v>
      </c>
      <c r="K3349">
        <v>0</v>
      </c>
      <c r="L3349">
        <v>28356164</v>
      </c>
      <c r="M3349" s="138">
        <f t="shared" si="158"/>
        <v>-28356164</v>
      </c>
      <c r="N3349" t="s">
        <v>178</v>
      </c>
      <c r="P3349" t="s">
        <v>3839</v>
      </c>
      <c r="R3349" t="s">
        <v>3808</v>
      </c>
    </row>
    <row r="3350" spans="1:18" hidden="1">
      <c r="A3350">
        <v>3349</v>
      </c>
      <c r="D3350">
        <v>701000002</v>
      </c>
      <c r="E3350" s="139">
        <v>45190</v>
      </c>
      <c r="F3350">
        <f t="shared" si="156"/>
        <v>9</v>
      </c>
      <c r="G3350" s="139">
        <v>45190</v>
      </c>
      <c r="H3350">
        <f t="shared" si="157"/>
        <v>16</v>
      </c>
      <c r="I3350" t="s">
        <v>2870</v>
      </c>
      <c r="J3350" t="str">
        <f>VLOOKUP(I3350,'C701- Recalculate'!$D$27:$D$751,1,0)</f>
        <v>069MPI1232560005</v>
      </c>
      <c r="K3350">
        <v>0</v>
      </c>
      <c r="L3350">
        <v>18904109</v>
      </c>
      <c r="M3350" s="138">
        <f t="shared" si="158"/>
        <v>-18904109</v>
      </c>
      <c r="N3350" t="s">
        <v>178</v>
      </c>
      <c r="P3350" t="s">
        <v>3839</v>
      </c>
      <c r="R3350" t="s">
        <v>3808</v>
      </c>
    </row>
    <row r="3351" spans="1:18" hidden="1">
      <c r="A3351">
        <v>3350</v>
      </c>
      <c r="D3351">
        <v>701000002</v>
      </c>
      <c r="E3351" s="139">
        <v>45190</v>
      </c>
      <c r="F3351">
        <f t="shared" si="156"/>
        <v>9</v>
      </c>
      <c r="G3351" s="139">
        <v>45190</v>
      </c>
      <c r="H3351">
        <f t="shared" si="157"/>
        <v>16</v>
      </c>
      <c r="I3351" t="s">
        <v>2888</v>
      </c>
      <c r="J3351" t="str">
        <f>VLOOKUP(I3351,'C701- Recalculate'!$D$27:$D$751,1,0)</f>
        <v>069MPI1232580003</v>
      </c>
      <c r="K3351">
        <v>0</v>
      </c>
      <c r="L3351">
        <v>5479452</v>
      </c>
      <c r="M3351" s="138">
        <f t="shared" si="158"/>
        <v>-5479452</v>
      </c>
      <c r="N3351" t="s">
        <v>178</v>
      </c>
      <c r="P3351" t="s">
        <v>3839</v>
      </c>
      <c r="R3351" t="s">
        <v>3808</v>
      </c>
    </row>
    <row r="3352" spans="1:18" hidden="1">
      <c r="A3352">
        <v>3351</v>
      </c>
      <c r="D3352">
        <v>701000002</v>
      </c>
      <c r="E3352" s="139">
        <v>45190</v>
      </c>
      <c r="F3352">
        <f t="shared" si="156"/>
        <v>9</v>
      </c>
      <c r="G3352" s="139">
        <v>45190</v>
      </c>
      <c r="H3352">
        <f t="shared" si="157"/>
        <v>16</v>
      </c>
      <c r="I3352" t="s">
        <v>2930</v>
      </c>
      <c r="J3352" t="str">
        <f>VLOOKUP(I3352,'C701- Recalculate'!$D$27:$D$751,1,0)</f>
        <v>069MPI1232620001</v>
      </c>
      <c r="K3352">
        <v>0</v>
      </c>
      <c r="L3352">
        <v>2054795</v>
      </c>
      <c r="M3352" s="138">
        <f t="shared" si="158"/>
        <v>-2054795</v>
      </c>
      <c r="N3352" t="s">
        <v>178</v>
      </c>
      <c r="P3352" t="s">
        <v>3839</v>
      </c>
      <c r="R3352" t="s">
        <v>3808</v>
      </c>
    </row>
    <row r="3353" spans="1:18" hidden="1">
      <c r="A3353">
        <v>3352</v>
      </c>
      <c r="D3353">
        <v>701000002</v>
      </c>
      <c r="E3353" s="139">
        <v>45190</v>
      </c>
      <c r="F3353">
        <f t="shared" si="156"/>
        <v>9</v>
      </c>
      <c r="G3353" s="139">
        <v>45190</v>
      </c>
      <c r="H3353">
        <f t="shared" si="157"/>
        <v>16</v>
      </c>
      <c r="I3353" t="s">
        <v>2937</v>
      </c>
      <c r="J3353" t="str">
        <f>VLOOKUP(I3353,'C701- Recalculate'!$D$27:$D$751,1,0)</f>
        <v>069MPI1232620002</v>
      </c>
      <c r="K3353">
        <v>0</v>
      </c>
      <c r="L3353">
        <v>24931507</v>
      </c>
      <c r="M3353" s="138">
        <f t="shared" si="158"/>
        <v>-24931507</v>
      </c>
      <c r="N3353" t="s">
        <v>178</v>
      </c>
      <c r="P3353" t="s">
        <v>3839</v>
      </c>
      <c r="R3353" t="s">
        <v>3808</v>
      </c>
    </row>
    <row r="3354" spans="1:18" hidden="1">
      <c r="A3354">
        <v>3353</v>
      </c>
      <c r="D3354">
        <v>701000002</v>
      </c>
      <c r="E3354" s="139">
        <v>45190</v>
      </c>
      <c r="F3354">
        <f t="shared" si="156"/>
        <v>9</v>
      </c>
      <c r="G3354" s="139">
        <v>45190</v>
      </c>
      <c r="H3354">
        <f t="shared" si="157"/>
        <v>16</v>
      </c>
      <c r="I3354" t="s">
        <v>2940</v>
      </c>
      <c r="J3354" t="str">
        <f>VLOOKUP(I3354,'C701- Recalculate'!$D$27:$D$751,1,0)</f>
        <v>069MPI1232620003</v>
      </c>
      <c r="K3354">
        <v>0</v>
      </c>
      <c r="L3354">
        <v>22356164</v>
      </c>
      <c r="M3354" s="138">
        <f t="shared" si="158"/>
        <v>-22356164</v>
      </c>
      <c r="N3354" t="s">
        <v>178</v>
      </c>
      <c r="P3354" t="s">
        <v>3839</v>
      </c>
      <c r="R3354" t="s">
        <v>3808</v>
      </c>
    </row>
    <row r="3355" spans="1:18" hidden="1">
      <c r="A3355">
        <v>3354</v>
      </c>
      <c r="D3355">
        <v>701000002</v>
      </c>
      <c r="E3355" s="139">
        <v>45190</v>
      </c>
      <c r="F3355">
        <f t="shared" si="156"/>
        <v>9</v>
      </c>
      <c r="G3355" s="139">
        <v>45190</v>
      </c>
      <c r="H3355">
        <f t="shared" si="157"/>
        <v>16</v>
      </c>
      <c r="I3355" t="s">
        <v>2953</v>
      </c>
      <c r="J3355" t="str">
        <f>VLOOKUP(I3355,'C701- Recalculate'!$D$27:$D$751,1,0)</f>
        <v>069MPI1232630004</v>
      </c>
      <c r="K3355">
        <v>0</v>
      </c>
      <c r="L3355">
        <v>684931</v>
      </c>
      <c r="M3355" s="138">
        <f t="shared" si="158"/>
        <v>-684931</v>
      </c>
      <c r="N3355" t="s">
        <v>178</v>
      </c>
      <c r="P3355" t="s">
        <v>3839</v>
      </c>
      <c r="R3355" t="s">
        <v>3808</v>
      </c>
    </row>
    <row r="3356" spans="1:18" hidden="1">
      <c r="A3356">
        <v>3355</v>
      </c>
      <c r="D3356">
        <v>701000002</v>
      </c>
      <c r="E3356" s="139">
        <v>45190</v>
      </c>
      <c r="F3356">
        <f t="shared" si="156"/>
        <v>9</v>
      </c>
      <c r="G3356" s="139">
        <v>45190</v>
      </c>
      <c r="H3356">
        <f t="shared" si="157"/>
        <v>16</v>
      </c>
      <c r="I3356" t="s">
        <v>2962</v>
      </c>
      <c r="J3356" t="str">
        <f>VLOOKUP(I3356,'C701- Recalculate'!$D$27:$D$751,1,0)</f>
        <v>069MPI1232640002</v>
      </c>
      <c r="K3356">
        <v>0</v>
      </c>
      <c r="L3356">
        <v>1369863</v>
      </c>
      <c r="M3356" s="138">
        <f t="shared" si="158"/>
        <v>-1369863</v>
      </c>
      <c r="N3356" t="s">
        <v>178</v>
      </c>
      <c r="P3356" t="s">
        <v>3839</v>
      </c>
      <c r="R3356" t="s">
        <v>3808</v>
      </c>
    </row>
    <row r="3357" spans="1:18" hidden="1">
      <c r="A3357">
        <v>3356</v>
      </c>
      <c r="D3357">
        <v>701000002</v>
      </c>
      <c r="E3357" s="139">
        <v>45190</v>
      </c>
      <c r="F3357">
        <f t="shared" si="156"/>
        <v>9</v>
      </c>
      <c r="G3357" s="139">
        <v>45190</v>
      </c>
      <c r="H3357">
        <f t="shared" si="157"/>
        <v>16</v>
      </c>
      <c r="I3357" t="s">
        <v>2971</v>
      </c>
      <c r="J3357" t="str">
        <f>VLOOKUP(I3357,'C701- Recalculate'!$D$27:$D$751,1,0)</f>
        <v>069MPI1232640003</v>
      </c>
      <c r="K3357">
        <v>0</v>
      </c>
      <c r="L3357">
        <v>1095890</v>
      </c>
      <c r="M3357" s="138">
        <f t="shared" si="158"/>
        <v>-1095890</v>
      </c>
      <c r="N3357" t="s">
        <v>178</v>
      </c>
      <c r="P3357" t="s">
        <v>3839</v>
      </c>
      <c r="R3357" t="s">
        <v>3808</v>
      </c>
    </row>
    <row r="3358" spans="1:18" hidden="1">
      <c r="A3358">
        <v>3357</v>
      </c>
      <c r="D3358">
        <v>701000002</v>
      </c>
      <c r="E3358" s="139">
        <v>45190</v>
      </c>
      <c r="F3358">
        <f t="shared" si="156"/>
        <v>9</v>
      </c>
      <c r="G3358" s="139">
        <v>45190</v>
      </c>
      <c r="H3358">
        <f t="shared" si="157"/>
        <v>16</v>
      </c>
      <c r="I3358" t="s">
        <v>2965</v>
      </c>
      <c r="J3358" t="str">
        <f>VLOOKUP(I3358,'C701- Recalculate'!$D$27:$D$751,1,0)</f>
        <v>069MPI1232640004</v>
      </c>
      <c r="K3358">
        <v>0</v>
      </c>
      <c r="L3358">
        <v>1369863</v>
      </c>
      <c r="M3358" s="138">
        <f t="shared" si="158"/>
        <v>-1369863</v>
      </c>
      <c r="N3358" t="s">
        <v>178</v>
      </c>
      <c r="P3358" t="s">
        <v>3839</v>
      </c>
      <c r="R3358" t="s">
        <v>3808</v>
      </c>
    </row>
    <row r="3359" spans="1:18" hidden="1">
      <c r="A3359">
        <v>3358</v>
      </c>
      <c r="D3359">
        <v>701000002</v>
      </c>
      <c r="E3359" s="139">
        <v>45190</v>
      </c>
      <c r="F3359">
        <f t="shared" si="156"/>
        <v>9</v>
      </c>
      <c r="G3359" s="139">
        <v>45190</v>
      </c>
      <c r="H3359">
        <f t="shared" si="157"/>
        <v>16</v>
      </c>
      <c r="I3359" t="s">
        <v>2959</v>
      </c>
      <c r="J3359" t="str">
        <f>VLOOKUP(I3359,'C701- Recalculate'!$D$27:$D$751,1,0)</f>
        <v>069MPI1232640005</v>
      </c>
      <c r="K3359">
        <v>0</v>
      </c>
      <c r="L3359">
        <v>547945</v>
      </c>
      <c r="M3359" s="138">
        <f t="shared" si="158"/>
        <v>-547945</v>
      </c>
      <c r="N3359" t="s">
        <v>178</v>
      </c>
      <c r="P3359" t="s">
        <v>3839</v>
      </c>
      <c r="R3359" t="s">
        <v>3808</v>
      </c>
    </row>
    <row r="3360" spans="1:18" hidden="1">
      <c r="A3360">
        <v>3359</v>
      </c>
      <c r="D3360">
        <v>701000002</v>
      </c>
      <c r="E3360" s="139">
        <v>45190</v>
      </c>
      <c r="F3360">
        <f t="shared" si="156"/>
        <v>9</v>
      </c>
      <c r="G3360" s="139">
        <v>45190</v>
      </c>
      <c r="H3360">
        <f t="shared" si="157"/>
        <v>16</v>
      </c>
      <c r="I3360" t="s">
        <v>2968</v>
      </c>
      <c r="J3360" t="str">
        <f>VLOOKUP(I3360,'C701- Recalculate'!$D$27:$D$751,1,0)</f>
        <v>069MPI1232640007</v>
      </c>
      <c r="K3360">
        <v>0</v>
      </c>
      <c r="L3360">
        <v>273973</v>
      </c>
      <c r="M3360" s="138">
        <f t="shared" si="158"/>
        <v>-273973</v>
      </c>
      <c r="N3360" t="s">
        <v>178</v>
      </c>
      <c r="P3360" t="s">
        <v>3839</v>
      </c>
      <c r="R3360" t="s">
        <v>3808</v>
      </c>
    </row>
    <row r="3361" spans="1:18" hidden="1">
      <c r="A3361">
        <v>3360</v>
      </c>
      <c r="D3361">
        <v>701000002</v>
      </c>
      <c r="E3361" s="139">
        <v>45191</v>
      </c>
      <c r="F3361">
        <f t="shared" si="156"/>
        <v>9</v>
      </c>
      <c r="G3361" s="139">
        <v>45191</v>
      </c>
      <c r="H3361">
        <f t="shared" si="157"/>
        <v>16</v>
      </c>
      <c r="I3361" t="s">
        <v>2611</v>
      </c>
      <c r="J3361" t="str">
        <f>VLOOKUP(I3361,'C701- Recalculate'!$D$27:$D$751,1,0)</f>
        <v>069MPI1232280001</v>
      </c>
      <c r="K3361">
        <v>0</v>
      </c>
      <c r="L3361">
        <v>28082192</v>
      </c>
      <c r="M3361" s="138">
        <f t="shared" si="158"/>
        <v>-28082192</v>
      </c>
      <c r="N3361" t="s">
        <v>178</v>
      </c>
      <c r="P3361" t="s">
        <v>3839</v>
      </c>
      <c r="R3361" t="s">
        <v>3808</v>
      </c>
    </row>
    <row r="3362" spans="1:18" hidden="1">
      <c r="A3362">
        <v>3361</v>
      </c>
      <c r="D3362">
        <v>701000002</v>
      </c>
      <c r="E3362" s="139">
        <v>45191</v>
      </c>
      <c r="F3362">
        <f t="shared" si="156"/>
        <v>9</v>
      </c>
      <c r="G3362" s="139">
        <v>45191</v>
      </c>
      <c r="H3362">
        <f t="shared" si="157"/>
        <v>16</v>
      </c>
      <c r="I3362" t="s">
        <v>2621</v>
      </c>
      <c r="J3362" t="str">
        <f>VLOOKUP(I3362,'C701- Recalculate'!$D$27:$D$751,1,0)</f>
        <v>069MPI1232280002</v>
      </c>
      <c r="K3362">
        <v>0</v>
      </c>
      <c r="L3362">
        <v>28082192</v>
      </c>
      <c r="M3362" s="138">
        <f t="shared" si="158"/>
        <v>-28082192</v>
      </c>
      <c r="N3362" t="s">
        <v>178</v>
      </c>
      <c r="P3362" t="s">
        <v>3839</v>
      </c>
      <c r="R3362" t="s">
        <v>3808</v>
      </c>
    </row>
    <row r="3363" spans="1:18" hidden="1">
      <c r="A3363">
        <v>3362</v>
      </c>
      <c r="D3363">
        <v>701000002</v>
      </c>
      <c r="E3363" s="139">
        <v>45191</v>
      </c>
      <c r="F3363">
        <f t="shared" si="156"/>
        <v>9</v>
      </c>
      <c r="G3363" s="139">
        <v>45191</v>
      </c>
      <c r="H3363">
        <f t="shared" si="157"/>
        <v>16</v>
      </c>
      <c r="I3363" t="s">
        <v>2641</v>
      </c>
      <c r="J3363" t="str">
        <f>VLOOKUP(I3363,'C701- Recalculate'!$D$27:$D$751,1,0)</f>
        <v>069MPI1232290004</v>
      </c>
      <c r="K3363">
        <v>0</v>
      </c>
      <c r="L3363">
        <v>28767124</v>
      </c>
      <c r="M3363" s="138">
        <f t="shared" si="158"/>
        <v>-28767124</v>
      </c>
      <c r="N3363" t="s">
        <v>178</v>
      </c>
      <c r="P3363" t="s">
        <v>3839</v>
      </c>
      <c r="R3363" t="s">
        <v>3808</v>
      </c>
    </row>
    <row r="3364" spans="1:18" hidden="1">
      <c r="A3364">
        <v>3363</v>
      </c>
      <c r="D3364">
        <v>701000002</v>
      </c>
      <c r="E3364" s="139">
        <v>45191</v>
      </c>
      <c r="F3364">
        <f t="shared" si="156"/>
        <v>9</v>
      </c>
      <c r="G3364" s="139">
        <v>45191</v>
      </c>
      <c r="H3364">
        <f t="shared" si="157"/>
        <v>16</v>
      </c>
      <c r="I3364" t="s">
        <v>2634</v>
      </c>
      <c r="J3364" t="str">
        <f>VLOOKUP(I3364,'C701- Recalculate'!$D$27:$D$751,1,0)</f>
        <v>069MPI1232290005</v>
      </c>
      <c r="K3364">
        <v>0</v>
      </c>
      <c r="L3364">
        <v>27397260</v>
      </c>
      <c r="M3364" s="138">
        <f t="shared" si="158"/>
        <v>-27397260</v>
      </c>
      <c r="N3364" t="s">
        <v>178</v>
      </c>
      <c r="P3364" t="s">
        <v>3839</v>
      </c>
      <c r="R3364" t="s">
        <v>3808</v>
      </c>
    </row>
    <row r="3365" spans="1:18" hidden="1">
      <c r="A3365">
        <v>3364</v>
      </c>
      <c r="D3365">
        <v>701000002</v>
      </c>
      <c r="E3365" s="139">
        <v>45191</v>
      </c>
      <c r="F3365">
        <f t="shared" si="156"/>
        <v>9</v>
      </c>
      <c r="G3365" s="139">
        <v>45191</v>
      </c>
      <c r="H3365">
        <f t="shared" si="157"/>
        <v>16</v>
      </c>
      <c r="I3365" t="s">
        <v>2656</v>
      </c>
      <c r="J3365" t="str">
        <f>VLOOKUP(I3365,'C701- Recalculate'!$D$27:$D$751,1,0)</f>
        <v>069MPI1232340004</v>
      </c>
      <c r="K3365">
        <v>0</v>
      </c>
      <c r="L3365">
        <v>22465754</v>
      </c>
      <c r="M3365" s="138">
        <f t="shared" si="158"/>
        <v>-22465754</v>
      </c>
      <c r="N3365" t="s">
        <v>178</v>
      </c>
      <c r="P3365" t="s">
        <v>3839</v>
      </c>
      <c r="R3365" t="s">
        <v>3808</v>
      </c>
    </row>
    <row r="3366" spans="1:18" hidden="1">
      <c r="A3366">
        <v>3365</v>
      </c>
      <c r="D3366">
        <v>701000002</v>
      </c>
      <c r="E3366" s="139">
        <v>45191</v>
      </c>
      <c r="F3366">
        <f t="shared" si="156"/>
        <v>9</v>
      </c>
      <c r="G3366" s="139">
        <v>45191</v>
      </c>
      <c r="H3366">
        <f t="shared" si="157"/>
        <v>16</v>
      </c>
      <c r="I3366" t="s">
        <v>2652</v>
      </c>
      <c r="J3366" t="str">
        <f>VLOOKUP(I3366,'C701- Recalculate'!$D$27:$D$751,1,0)</f>
        <v>069MPI1232340005</v>
      </c>
      <c r="K3366">
        <v>0</v>
      </c>
      <c r="L3366">
        <v>22465754</v>
      </c>
      <c r="M3366" s="138">
        <f t="shared" si="158"/>
        <v>-22465754</v>
      </c>
      <c r="N3366" t="s">
        <v>178</v>
      </c>
      <c r="P3366" t="s">
        <v>3839</v>
      </c>
      <c r="R3366" t="s">
        <v>3808</v>
      </c>
    </row>
    <row r="3367" spans="1:18" hidden="1">
      <c r="A3367">
        <v>3366</v>
      </c>
      <c r="D3367">
        <v>701000002</v>
      </c>
      <c r="E3367" s="139">
        <v>45191</v>
      </c>
      <c r="F3367">
        <f t="shared" si="156"/>
        <v>9</v>
      </c>
      <c r="G3367" s="139">
        <v>45191</v>
      </c>
      <c r="H3367">
        <f t="shared" si="157"/>
        <v>16</v>
      </c>
      <c r="I3367" t="s">
        <v>2706</v>
      </c>
      <c r="J3367" t="str">
        <f>VLOOKUP(I3367,'C701- Recalculate'!$D$27:$D$751,1,0)</f>
        <v>069MPI1232400003</v>
      </c>
      <c r="K3367">
        <v>0</v>
      </c>
      <c r="L3367">
        <v>24315069</v>
      </c>
      <c r="M3367" s="138">
        <f t="shared" si="158"/>
        <v>-24315069</v>
      </c>
      <c r="N3367" t="s">
        <v>178</v>
      </c>
      <c r="P3367" t="s">
        <v>3839</v>
      </c>
      <c r="R3367" t="s">
        <v>3808</v>
      </c>
    </row>
    <row r="3368" spans="1:18" hidden="1">
      <c r="A3368">
        <v>3367</v>
      </c>
      <c r="D3368">
        <v>701000002</v>
      </c>
      <c r="E3368" s="139">
        <v>45191</v>
      </c>
      <c r="F3368">
        <f t="shared" si="156"/>
        <v>9</v>
      </c>
      <c r="G3368" s="139">
        <v>45191</v>
      </c>
      <c r="H3368">
        <f t="shared" si="157"/>
        <v>16</v>
      </c>
      <c r="I3368" t="s">
        <v>2700</v>
      </c>
      <c r="J3368" t="str">
        <f>VLOOKUP(I3368,'C701- Recalculate'!$D$27:$D$751,1,0)</f>
        <v>069MPI1232400004</v>
      </c>
      <c r="K3368">
        <v>0</v>
      </c>
      <c r="L3368">
        <v>24315069</v>
      </c>
      <c r="M3368" s="138">
        <f t="shared" si="158"/>
        <v>-24315069</v>
      </c>
      <c r="N3368" t="s">
        <v>178</v>
      </c>
      <c r="P3368" t="s">
        <v>3839</v>
      </c>
      <c r="R3368" t="s">
        <v>3808</v>
      </c>
    </row>
    <row r="3369" spans="1:18" hidden="1">
      <c r="A3369">
        <v>3368</v>
      </c>
      <c r="D3369">
        <v>701000002</v>
      </c>
      <c r="E3369" s="139">
        <v>45191</v>
      </c>
      <c r="F3369">
        <f t="shared" si="156"/>
        <v>9</v>
      </c>
      <c r="G3369" s="139">
        <v>45191</v>
      </c>
      <c r="H3369">
        <f t="shared" si="157"/>
        <v>16</v>
      </c>
      <c r="I3369" t="s">
        <v>2757</v>
      </c>
      <c r="J3369" t="str">
        <f>VLOOKUP(I3369,'C701- Recalculate'!$D$27:$D$751,1,0)</f>
        <v>069MPI1232430004</v>
      </c>
      <c r="K3369">
        <v>0</v>
      </c>
      <c r="L3369">
        <v>39452055</v>
      </c>
      <c r="M3369" s="138">
        <f t="shared" si="158"/>
        <v>-39452055</v>
      </c>
      <c r="N3369" t="s">
        <v>178</v>
      </c>
      <c r="P3369" t="s">
        <v>3839</v>
      </c>
      <c r="R3369" t="s">
        <v>3808</v>
      </c>
    </row>
    <row r="3370" spans="1:18" hidden="1">
      <c r="A3370">
        <v>3369</v>
      </c>
      <c r="D3370">
        <v>701000002</v>
      </c>
      <c r="E3370" s="139">
        <v>45191</v>
      </c>
      <c r="F3370">
        <f t="shared" si="156"/>
        <v>9</v>
      </c>
      <c r="G3370" s="139">
        <v>45191</v>
      </c>
      <c r="H3370">
        <f t="shared" si="157"/>
        <v>16</v>
      </c>
      <c r="I3370" t="s">
        <v>2760</v>
      </c>
      <c r="J3370" t="str">
        <f>VLOOKUP(I3370,'C701- Recalculate'!$D$27:$D$751,1,0)</f>
        <v>069MPI1232430005</v>
      </c>
      <c r="K3370">
        <v>0</v>
      </c>
      <c r="L3370">
        <v>9726027</v>
      </c>
      <c r="M3370" s="138">
        <f t="shared" si="158"/>
        <v>-9726027</v>
      </c>
      <c r="N3370" t="s">
        <v>178</v>
      </c>
      <c r="P3370" t="s">
        <v>3839</v>
      </c>
      <c r="R3370" t="s">
        <v>3808</v>
      </c>
    </row>
    <row r="3371" spans="1:18" hidden="1">
      <c r="A3371">
        <v>3370</v>
      </c>
      <c r="D3371">
        <v>701000002</v>
      </c>
      <c r="E3371" s="139">
        <v>45191</v>
      </c>
      <c r="F3371">
        <f t="shared" si="156"/>
        <v>9</v>
      </c>
      <c r="G3371" s="139">
        <v>45191</v>
      </c>
      <c r="H3371">
        <f t="shared" si="157"/>
        <v>16</v>
      </c>
      <c r="I3371" t="s">
        <v>2879</v>
      </c>
      <c r="J3371" t="str">
        <f>VLOOKUP(I3371,'C701- Recalculate'!$D$27:$D$751,1,0)</f>
        <v>069MPI1232560004</v>
      </c>
      <c r="K3371">
        <v>0</v>
      </c>
      <c r="L3371">
        <v>28356165</v>
      </c>
      <c r="M3371" s="138">
        <f t="shared" si="158"/>
        <v>-28356165</v>
      </c>
      <c r="N3371" t="s">
        <v>178</v>
      </c>
      <c r="P3371" t="s">
        <v>3839</v>
      </c>
      <c r="R3371" t="s">
        <v>3808</v>
      </c>
    </row>
    <row r="3372" spans="1:18" hidden="1">
      <c r="A3372">
        <v>3371</v>
      </c>
      <c r="D3372">
        <v>701000002</v>
      </c>
      <c r="E3372" s="139">
        <v>45191</v>
      </c>
      <c r="F3372">
        <f t="shared" si="156"/>
        <v>9</v>
      </c>
      <c r="G3372" s="139">
        <v>45191</v>
      </c>
      <c r="H3372">
        <f t="shared" si="157"/>
        <v>16</v>
      </c>
      <c r="I3372" t="s">
        <v>2870</v>
      </c>
      <c r="J3372" t="str">
        <f>VLOOKUP(I3372,'C701- Recalculate'!$D$27:$D$751,1,0)</f>
        <v>069MPI1232560005</v>
      </c>
      <c r="K3372">
        <v>0</v>
      </c>
      <c r="L3372">
        <v>18904110</v>
      </c>
      <c r="M3372" s="138">
        <f t="shared" si="158"/>
        <v>-18904110</v>
      </c>
      <c r="N3372" t="s">
        <v>178</v>
      </c>
      <c r="P3372" t="s">
        <v>3839</v>
      </c>
      <c r="R3372" t="s">
        <v>3808</v>
      </c>
    </row>
    <row r="3373" spans="1:18" hidden="1">
      <c r="A3373">
        <v>3372</v>
      </c>
      <c r="D3373">
        <v>701000002</v>
      </c>
      <c r="E3373" s="139">
        <v>45191</v>
      </c>
      <c r="F3373">
        <f t="shared" si="156"/>
        <v>9</v>
      </c>
      <c r="G3373" s="139">
        <v>45191</v>
      </c>
      <c r="H3373">
        <f t="shared" si="157"/>
        <v>16</v>
      </c>
      <c r="I3373" t="s">
        <v>2888</v>
      </c>
      <c r="J3373" t="str">
        <f>VLOOKUP(I3373,'C701- Recalculate'!$D$27:$D$751,1,0)</f>
        <v>069MPI1232580003</v>
      </c>
      <c r="K3373">
        <v>0</v>
      </c>
      <c r="L3373">
        <v>5479452</v>
      </c>
      <c r="M3373" s="138">
        <f t="shared" si="158"/>
        <v>-5479452</v>
      </c>
      <c r="N3373" t="s">
        <v>178</v>
      </c>
      <c r="P3373" t="s">
        <v>3839</v>
      </c>
      <c r="R3373" t="s">
        <v>3808</v>
      </c>
    </row>
    <row r="3374" spans="1:18" hidden="1">
      <c r="A3374">
        <v>3373</v>
      </c>
      <c r="D3374">
        <v>701000002</v>
      </c>
      <c r="E3374" s="139">
        <v>45191</v>
      </c>
      <c r="F3374">
        <f t="shared" si="156"/>
        <v>9</v>
      </c>
      <c r="G3374" s="139">
        <v>45191</v>
      </c>
      <c r="H3374">
        <f t="shared" si="157"/>
        <v>16</v>
      </c>
      <c r="I3374" t="s">
        <v>2930</v>
      </c>
      <c r="J3374" t="str">
        <f>VLOOKUP(I3374,'C701- Recalculate'!$D$27:$D$751,1,0)</f>
        <v>069MPI1232620001</v>
      </c>
      <c r="K3374">
        <v>0</v>
      </c>
      <c r="L3374">
        <v>2054794</v>
      </c>
      <c r="M3374" s="138">
        <f t="shared" si="158"/>
        <v>-2054794</v>
      </c>
      <c r="N3374" t="s">
        <v>178</v>
      </c>
      <c r="P3374" t="s">
        <v>3839</v>
      </c>
      <c r="R3374" t="s">
        <v>3808</v>
      </c>
    </row>
    <row r="3375" spans="1:18" hidden="1">
      <c r="A3375">
        <v>3374</v>
      </c>
      <c r="D3375">
        <v>701000002</v>
      </c>
      <c r="E3375" s="139">
        <v>45191</v>
      </c>
      <c r="F3375">
        <f t="shared" si="156"/>
        <v>9</v>
      </c>
      <c r="G3375" s="139">
        <v>45191</v>
      </c>
      <c r="H3375">
        <f t="shared" si="157"/>
        <v>16</v>
      </c>
      <c r="I3375" t="s">
        <v>2937</v>
      </c>
      <c r="J3375" t="str">
        <f>VLOOKUP(I3375,'C701- Recalculate'!$D$27:$D$751,1,0)</f>
        <v>069MPI1232620002</v>
      </c>
      <c r="K3375">
        <v>0</v>
      </c>
      <c r="L3375">
        <v>24931506</v>
      </c>
      <c r="M3375" s="138">
        <f t="shared" si="158"/>
        <v>-24931506</v>
      </c>
      <c r="N3375" t="s">
        <v>178</v>
      </c>
      <c r="P3375" t="s">
        <v>3839</v>
      </c>
      <c r="R3375" t="s">
        <v>3808</v>
      </c>
    </row>
    <row r="3376" spans="1:18" hidden="1">
      <c r="A3376">
        <v>3375</v>
      </c>
      <c r="D3376">
        <v>701000002</v>
      </c>
      <c r="E3376" s="139">
        <v>45191</v>
      </c>
      <c r="F3376">
        <f t="shared" si="156"/>
        <v>9</v>
      </c>
      <c r="G3376" s="139">
        <v>45191</v>
      </c>
      <c r="H3376">
        <f t="shared" si="157"/>
        <v>16</v>
      </c>
      <c r="I3376" t="s">
        <v>2940</v>
      </c>
      <c r="J3376" t="str">
        <f>VLOOKUP(I3376,'C701- Recalculate'!$D$27:$D$751,1,0)</f>
        <v>069MPI1232620003</v>
      </c>
      <c r="K3376">
        <v>0</v>
      </c>
      <c r="L3376">
        <v>22356165</v>
      </c>
      <c r="M3376" s="138">
        <f t="shared" si="158"/>
        <v>-22356165</v>
      </c>
      <c r="N3376" t="s">
        <v>178</v>
      </c>
      <c r="P3376" t="s">
        <v>3839</v>
      </c>
      <c r="R3376" t="s">
        <v>3808</v>
      </c>
    </row>
    <row r="3377" spans="1:18" hidden="1">
      <c r="A3377">
        <v>3376</v>
      </c>
      <c r="D3377">
        <v>701000002</v>
      </c>
      <c r="E3377" s="139">
        <v>45191</v>
      </c>
      <c r="F3377">
        <f t="shared" si="156"/>
        <v>9</v>
      </c>
      <c r="G3377" s="139">
        <v>45191</v>
      </c>
      <c r="H3377">
        <f t="shared" si="157"/>
        <v>16</v>
      </c>
      <c r="I3377" t="s">
        <v>2981</v>
      </c>
      <c r="J3377" t="str">
        <f>VLOOKUP(I3377,'C701- Recalculate'!$D$27:$D$751,1,0)</f>
        <v>069MPI1232650002</v>
      </c>
      <c r="K3377">
        <v>0</v>
      </c>
      <c r="L3377">
        <v>1712329</v>
      </c>
      <c r="M3377" s="138">
        <f t="shared" si="158"/>
        <v>-1712329</v>
      </c>
      <c r="N3377" t="s">
        <v>178</v>
      </c>
      <c r="P3377" t="s">
        <v>3839</v>
      </c>
      <c r="R3377" t="s">
        <v>3808</v>
      </c>
    </row>
    <row r="3378" spans="1:18" hidden="1">
      <c r="A3378">
        <v>3377</v>
      </c>
      <c r="D3378">
        <v>701000002</v>
      </c>
      <c r="E3378" s="139">
        <v>45191</v>
      </c>
      <c r="F3378">
        <f t="shared" si="156"/>
        <v>9</v>
      </c>
      <c r="G3378" s="139">
        <v>45191</v>
      </c>
      <c r="H3378">
        <f t="shared" si="157"/>
        <v>16</v>
      </c>
      <c r="I3378" t="s">
        <v>2984</v>
      </c>
      <c r="J3378" t="str">
        <f>VLOOKUP(I3378,'C701- Recalculate'!$D$27:$D$751,1,0)</f>
        <v>069MPI1232650003</v>
      </c>
      <c r="K3378">
        <v>0</v>
      </c>
      <c r="L3378">
        <v>547945</v>
      </c>
      <c r="M3378" s="138">
        <f t="shared" si="158"/>
        <v>-547945</v>
      </c>
      <c r="N3378" t="s">
        <v>178</v>
      </c>
      <c r="P3378" t="s">
        <v>3839</v>
      </c>
      <c r="R3378" t="s">
        <v>3808</v>
      </c>
    </row>
    <row r="3379" spans="1:18" hidden="1">
      <c r="A3379">
        <v>3378</v>
      </c>
      <c r="D3379">
        <v>701000002</v>
      </c>
      <c r="E3379" s="139">
        <v>45191</v>
      </c>
      <c r="F3379">
        <f t="shared" si="156"/>
        <v>9</v>
      </c>
      <c r="G3379" s="139">
        <v>45191</v>
      </c>
      <c r="H3379">
        <f t="shared" si="157"/>
        <v>16</v>
      </c>
      <c r="I3379" t="s">
        <v>2978</v>
      </c>
      <c r="J3379" t="str">
        <f>VLOOKUP(I3379,'C701- Recalculate'!$D$27:$D$751,1,0)</f>
        <v>069MPI1232650005</v>
      </c>
      <c r="K3379">
        <v>0</v>
      </c>
      <c r="L3379">
        <v>273973</v>
      </c>
      <c r="M3379" s="138">
        <f t="shared" si="158"/>
        <v>-273973</v>
      </c>
      <c r="N3379" t="s">
        <v>178</v>
      </c>
      <c r="P3379" t="s">
        <v>3839</v>
      </c>
      <c r="R3379" t="s">
        <v>3808</v>
      </c>
    </row>
    <row r="3380" spans="1:18" hidden="1">
      <c r="A3380">
        <v>3379</v>
      </c>
      <c r="D3380">
        <v>701000002</v>
      </c>
      <c r="E3380" s="139">
        <v>45191</v>
      </c>
      <c r="F3380">
        <f t="shared" si="156"/>
        <v>9</v>
      </c>
      <c r="G3380" s="139">
        <v>45191</v>
      </c>
      <c r="H3380">
        <f t="shared" si="157"/>
        <v>16</v>
      </c>
      <c r="I3380" t="s">
        <v>2974</v>
      </c>
      <c r="J3380" t="str">
        <f>VLOOKUP(I3380,'C701- Recalculate'!$D$27:$D$751,1,0)</f>
        <v>069MPI1232650006</v>
      </c>
      <c r="K3380">
        <v>0</v>
      </c>
      <c r="L3380">
        <v>1369863</v>
      </c>
      <c r="M3380" s="138">
        <f t="shared" si="158"/>
        <v>-1369863</v>
      </c>
      <c r="N3380" t="s">
        <v>178</v>
      </c>
      <c r="P3380" t="s">
        <v>3839</v>
      </c>
      <c r="R3380" t="s">
        <v>3808</v>
      </c>
    </row>
    <row r="3381" spans="1:18" hidden="1">
      <c r="A3381">
        <v>3380</v>
      </c>
      <c r="D3381">
        <v>701000002</v>
      </c>
      <c r="E3381" s="139">
        <v>45194</v>
      </c>
      <c r="F3381">
        <f t="shared" si="156"/>
        <v>9</v>
      </c>
      <c r="G3381" s="139">
        <v>45194</v>
      </c>
      <c r="H3381">
        <f t="shared" si="157"/>
        <v>16</v>
      </c>
      <c r="I3381" t="s">
        <v>2611</v>
      </c>
      <c r="J3381" t="str">
        <f>VLOOKUP(I3381,'C701- Recalculate'!$D$27:$D$751,1,0)</f>
        <v>069MPI1232280001</v>
      </c>
      <c r="K3381">
        <v>0</v>
      </c>
      <c r="L3381">
        <v>56164383</v>
      </c>
      <c r="M3381" s="138">
        <f t="shared" si="158"/>
        <v>-56164383</v>
      </c>
      <c r="N3381" t="s">
        <v>178</v>
      </c>
      <c r="P3381" t="s">
        <v>3839</v>
      </c>
      <c r="R3381" t="s">
        <v>3808</v>
      </c>
    </row>
    <row r="3382" spans="1:18" hidden="1">
      <c r="A3382">
        <v>3381</v>
      </c>
      <c r="D3382">
        <v>701000002</v>
      </c>
      <c r="E3382" s="139">
        <v>45194</v>
      </c>
      <c r="F3382">
        <f t="shared" si="156"/>
        <v>9</v>
      </c>
      <c r="G3382" s="139">
        <v>45194</v>
      </c>
      <c r="H3382">
        <f t="shared" si="157"/>
        <v>16</v>
      </c>
      <c r="I3382" t="s">
        <v>2611</v>
      </c>
      <c r="J3382" t="str">
        <f>VLOOKUP(I3382,'C701- Recalculate'!$D$27:$D$751,1,0)</f>
        <v>069MPI1232280001</v>
      </c>
      <c r="K3382">
        <v>0</v>
      </c>
      <c r="L3382">
        <v>28082192</v>
      </c>
      <c r="M3382" s="138">
        <f t="shared" si="158"/>
        <v>-28082192</v>
      </c>
      <c r="N3382" t="s">
        <v>178</v>
      </c>
      <c r="P3382" t="s">
        <v>3839</v>
      </c>
      <c r="R3382" t="s">
        <v>3808</v>
      </c>
    </row>
    <row r="3383" spans="1:18" hidden="1">
      <c r="A3383">
        <v>3382</v>
      </c>
      <c r="D3383">
        <v>701000002</v>
      </c>
      <c r="E3383" s="139">
        <v>45194</v>
      </c>
      <c r="F3383">
        <f t="shared" si="156"/>
        <v>9</v>
      </c>
      <c r="G3383" s="139">
        <v>45194</v>
      </c>
      <c r="H3383">
        <f t="shared" si="157"/>
        <v>16</v>
      </c>
      <c r="I3383" t="s">
        <v>2621</v>
      </c>
      <c r="J3383" t="str">
        <f>VLOOKUP(I3383,'C701- Recalculate'!$D$27:$D$751,1,0)</f>
        <v>069MPI1232280002</v>
      </c>
      <c r="K3383">
        <v>0</v>
      </c>
      <c r="L3383">
        <v>56164383</v>
      </c>
      <c r="M3383" s="138">
        <f t="shared" si="158"/>
        <v>-56164383</v>
      </c>
      <c r="N3383" t="s">
        <v>178</v>
      </c>
      <c r="P3383" t="s">
        <v>3839</v>
      </c>
      <c r="R3383" t="s">
        <v>3808</v>
      </c>
    </row>
    <row r="3384" spans="1:18" hidden="1">
      <c r="A3384">
        <v>3383</v>
      </c>
      <c r="D3384">
        <v>701000002</v>
      </c>
      <c r="E3384" s="139">
        <v>45194</v>
      </c>
      <c r="F3384">
        <f t="shared" si="156"/>
        <v>9</v>
      </c>
      <c r="G3384" s="139">
        <v>45194</v>
      </c>
      <c r="H3384">
        <f t="shared" si="157"/>
        <v>16</v>
      </c>
      <c r="I3384" t="s">
        <v>2621</v>
      </c>
      <c r="J3384" t="str">
        <f>VLOOKUP(I3384,'C701- Recalculate'!$D$27:$D$751,1,0)</f>
        <v>069MPI1232280002</v>
      </c>
      <c r="K3384">
        <v>0</v>
      </c>
      <c r="L3384">
        <v>28082192</v>
      </c>
      <c r="M3384" s="138">
        <f t="shared" si="158"/>
        <v>-28082192</v>
      </c>
      <c r="N3384" t="s">
        <v>178</v>
      </c>
      <c r="P3384" t="s">
        <v>3839</v>
      </c>
      <c r="R3384" t="s">
        <v>3808</v>
      </c>
    </row>
    <row r="3385" spans="1:18" hidden="1">
      <c r="A3385">
        <v>3384</v>
      </c>
      <c r="D3385">
        <v>701000002</v>
      </c>
      <c r="E3385" s="139">
        <v>45194</v>
      </c>
      <c r="F3385">
        <f t="shared" si="156"/>
        <v>9</v>
      </c>
      <c r="G3385" s="139">
        <v>45194</v>
      </c>
      <c r="H3385">
        <f t="shared" si="157"/>
        <v>16</v>
      </c>
      <c r="I3385" t="s">
        <v>2641</v>
      </c>
      <c r="J3385" t="str">
        <f>VLOOKUP(I3385,'C701- Recalculate'!$D$27:$D$751,1,0)</f>
        <v>069MPI1232290004</v>
      </c>
      <c r="K3385">
        <v>0</v>
      </c>
      <c r="L3385">
        <v>57534246</v>
      </c>
      <c r="M3385" s="138">
        <f t="shared" si="158"/>
        <v>-57534246</v>
      </c>
      <c r="N3385" t="s">
        <v>178</v>
      </c>
      <c r="P3385" t="s">
        <v>3839</v>
      </c>
      <c r="R3385" t="s">
        <v>3808</v>
      </c>
    </row>
    <row r="3386" spans="1:18" hidden="1">
      <c r="A3386">
        <v>3385</v>
      </c>
      <c r="D3386">
        <v>701000002</v>
      </c>
      <c r="E3386" s="139">
        <v>45194</v>
      </c>
      <c r="F3386">
        <f t="shared" si="156"/>
        <v>9</v>
      </c>
      <c r="G3386" s="139">
        <v>45194</v>
      </c>
      <c r="H3386">
        <f t="shared" si="157"/>
        <v>16</v>
      </c>
      <c r="I3386" t="s">
        <v>2641</v>
      </c>
      <c r="J3386" t="str">
        <f>VLOOKUP(I3386,'C701- Recalculate'!$D$27:$D$751,1,0)</f>
        <v>069MPI1232290004</v>
      </c>
      <c r="K3386">
        <v>0</v>
      </c>
      <c r="L3386">
        <v>28767124</v>
      </c>
      <c r="M3386" s="138">
        <f t="shared" si="158"/>
        <v>-28767124</v>
      </c>
      <c r="N3386" t="s">
        <v>178</v>
      </c>
      <c r="P3386" t="s">
        <v>3839</v>
      </c>
      <c r="R3386" t="s">
        <v>3808</v>
      </c>
    </row>
    <row r="3387" spans="1:18" hidden="1">
      <c r="A3387">
        <v>3386</v>
      </c>
      <c r="D3387">
        <v>701000002</v>
      </c>
      <c r="E3387" s="139">
        <v>45194</v>
      </c>
      <c r="F3387">
        <f t="shared" si="156"/>
        <v>9</v>
      </c>
      <c r="G3387" s="139">
        <v>45194</v>
      </c>
      <c r="H3387">
        <f t="shared" si="157"/>
        <v>16</v>
      </c>
      <c r="I3387" t="s">
        <v>2634</v>
      </c>
      <c r="J3387" t="str">
        <f>VLOOKUP(I3387,'C701- Recalculate'!$D$27:$D$751,1,0)</f>
        <v>069MPI1232290005</v>
      </c>
      <c r="K3387">
        <v>0</v>
      </c>
      <c r="L3387">
        <v>27397260</v>
      </c>
      <c r="M3387" s="138">
        <f t="shared" si="158"/>
        <v>-27397260</v>
      </c>
      <c r="N3387" t="s">
        <v>178</v>
      </c>
      <c r="P3387" t="s">
        <v>3839</v>
      </c>
      <c r="R3387" t="s">
        <v>3808</v>
      </c>
    </row>
    <row r="3388" spans="1:18" hidden="1">
      <c r="A3388">
        <v>3387</v>
      </c>
      <c r="D3388">
        <v>701000002</v>
      </c>
      <c r="E3388" s="139">
        <v>45194</v>
      </c>
      <c r="F3388">
        <f t="shared" si="156"/>
        <v>9</v>
      </c>
      <c r="G3388" s="139">
        <v>45194</v>
      </c>
      <c r="H3388">
        <f t="shared" si="157"/>
        <v>16</v>
      </c>
      <c r="I3388" t="s">
        <v>2634</v>
      </c>
      <c r="J3388" t="str">
        <f>VLOOKUP(I3388,'C701- Recalculate'!$D$27:$D$751,1,0)</f>
        <v>069MPI1232290005</v>
      </c>
      <c r="K3388">
        <v>0</v>
      </c>
      <c r="L3388">
        <v>54794521</v>
      </c>
      <c r="M3388" s="138">
        <f t="shared" si="158"/>
        <v>-54794521</v>
      </c>
      <c r="N3388" t="s">
        <v>178</v>
      </c>
      <c r="P3388" t="s">
        <v>3839</v>
      </c>
      <c r="R3388" t="s">
        <v>3808</v>
      </c>
    </row>
    <row r="3389" spans="1:18" hidden="1">
      <c r="A3389">
        <v>3388</v>
      </c>
      <c r="D3389">
        <v>701000002</v>
      </c>
      <c r="E3389" s="139">
        <v>45194</v>
      </c>
      <c r="F3389">
        <f t="shared" si="156"/>
        <v>9</v>
      </c>
      <c r="G3389" s="139">
        <v>45194</v>
      </c>
      <c r="H3389">
        <f t="shared" si="157"/>
        <v>16</v>
      </c>
      <c r="I3389" t="s">
        <v>2656</v>
      </c>
      <c r="J3389" t="str">
        <f>VLOOKUP(I3389,'C701- Recalculate'!$D$27:$D$751,1,0)</f>
        <v>069MPI1232340004</v>
      </c>
      <c r="K3389">
        <v>0</v>
      </c>
      <c r="L3389">
        <v>44931506</v>
      </c>
      <c r="M3389" s="138">
        <f t="shared" si="158"/>
        <v>-44931506</v>
      </c>
      <c r="N3389" t="s">
        <v>178</v>
      </c>
      <c r="P3389" t="s">
        <v>3839</v>
      </c>
      <c r="R3389" t="s">
        <v>3808</v>
      </c>
    </row>
    <row r="3390" spans="1:18" hidden="1">
      <c r="A3390">
        <v>3389</v>
      </c>
      <c r="D3390">
        <v>701000002</v>
      </c>
      <c r="E3390" s="139">
        <v>45194</v>
      </c>
      <c r="F3390">
        <f t="shared" si="156"/>
        <v>9</v>
      </c>
      <c r="G3390" s="139">
        <v>45194</v>
      </c>
      <c r="H3390">
        <f t="shared" si="157"/>
        <v>16</v>
      </c>
      <c r="I3390" t="s">
        <v>2656</v>
      </c>
      <c r="J3390" t="str">
        <f>VLOOKUP(I3390,'C701- Recalculate'!$D$27:$D$751,1,0)</f>
        <v>069MPI1232340004</v>
      </c>
      <c r="K3390">
        <v>0</v>
      </c>
      <c r="L3390">
        <v>22465754</v>
      </c>
      <c r="M3390" s="138">
        <f t="shared" si="158"/>
        <v>-22465754</v>
      </c>
      <c r="N3390" t="s">
        <v>178</v>
      </c>
      <c r="P3390" t="s">
        <v>3839</v>
      </c>
      <c r="R3390" t="s">
        <v>3808</v>
      </c>
    </row>
    <row r="3391" spans="1:18" hidden="1">
      <c r="A3391">
        <v>3390</v>
      </c>
      <c r="D3391">
        <v>701000002</v>
      </c>
      <c r="E3391" s="139">
        <v>45194</v>
      </c>
      <c r="F3391">
        <f t="shared" si="156"/>
        <v>9</v>
      </c>
      <c r="G3391" s="139">
        <v>45194</v>
      </c>
      <c r="H3391">
        <f t="shared" si="157"/>
        <v>16</v>
      </c>
      <c r="I3391" t="s">
        <v>2652</v>
      </c>
      <c r="J3391" t="str">
        <f>VLOOKUP(I3391,'C701- Recalculate'!$D$27:$D$751,1,0)</f>
        <v>069MPI1232340005</v>
      </c>
      <c r="K3391">
        <v>0</v>
      </c>
      <c r="L3391">
        <v>44931506</v>
      </c>
      <c r="M3391" s="138">
        <f t="shared" si="158"/>
        <v>-44931506</v>
      </c>
      <c r="N3391" t="s">
        <v>178</v>
      </c>
      <c r="P3391" t="s">
        <v>3839</v>
      </c>
      <c r="R3391" t="s">
        <v>3808</v>
      </c>
    </row>
    <row r="3392" spans="1:18" hidden="1">
      <c r="A3392">
        <v>3391</v>
      </c>
      <c r="D3392">
        <v>701000002</v>
      </c>
      <c r="E3392" s="139">
        <v>45194</v>
      </c>
      <c r="F3392">
        <f t="shared" si="156"/>
        <v>9</v>
      </c>
      <c r="G3392" s="139">
        <v>45194</v>
      </c>
      <c r="H3392">
        <f t="shared" si="157"/>
        <v>16</v>
      </c>
      <c r="I3392" t="s">
        <v>2652</v>
      </c>
      <c r="J3392" t="str">
        <f>VLOOKUP(I3392,'C701- Recalculate'!$D$27:$D$751,1,0)</f>
        <v>069MPI1232340005</v>
      </c>
      <c r="K3392">
        <v>0</v>
      </c>
      <c r="L3392">
        <v>22465754</v>
      </c>
      <c r="M3392" s="138">
        <f t="shared" si="158"/>
        <v>-22465754</v>
      </c>
      <c r="N3392" t="s">
        <v>178</v>
      </c>
      <c r="P3392" t="s">
        <v>3839</v>
      </c>
      <c r="R3392" t="s">
        <v>3808</v>
      </c>
    </row>
    <row r="3393" spans="1:18" hidden="1">
      <c r="A3393">
        <v>3392</v>
      </c>
      <c r="D3393">
        <v>701000002</v>
      </c>
      <c r="E3393" s="139">
        <v>45194</v>
      </c>
      <c r="F3393">
        <f t="shared" si="156"/>
        <v>9</v>
      </c>
      <c r="G3393" s="139">
        <v>45194</v>
      </c>
      <c r="H3393">
        <f t="shared" si="157"/>
        <v>16</v>
      </c>
      <c r="I3393" t="s">
        <v>2706</v>
      </c>
      <c r="J3393" t="str">
        <f>VLOOKUP(I3393,'C701- Recalculate'!$D$27:$D$751,1,0)</f>
        <v>069MPI1232400003</v>
      </c>
      <c r="K3393">
        <v>0</v>
      </c>
      <c r="L3393">
        <v>24315068</v>
      </c>
      <c r="M3393" s="138">
        <f t="shared" si="158"/>
        <v>-24315068</v>
      </c>
      <c r="N3393" t="s">
        <v>178</v>
      </c>
      <c r="P3393" t="s">
        <v>3839</v>
      </c>
      <c r="R3393" t="s">
        <v>3808</v>
      </c>
    </row>
    <row r="3394" spans="1:18" hidden="1">
      <c r="A3394">
        <v>3393</v>
      </c>
      <c r="D3394">
        <v>701000002</v>
      </c>
      <c r="E3394" s="139">
        <v>45194</v>
      </c>
      <c r="F3394">
        <f t="shared" si="156"/>
        <v>9</v>
      </c>
      <c r="G3394" s="139">
        <v>45194</v>
      </c>
      <c r="H3394">
        <f t="shared" si="157"/>
        <v>16</v>
      </c>
      <c r="I3394" t="s">
        <v>2706</v>
      </c>
      <c r="J3394" t="str">
        <f>VLOOKUP(I3394,'C701- Recalculate'!$D$27:$D$751,1,0)</f>
        <v>069MPI1232400003</v>
      </c>
      <c r="K3394">
        <v>0</v>
      </c>
      <c r="L3394">
        <v>48630137</v>
      </c>
      <c r="M3394" s="138">
        <f t="shared" si="158"/>
        <v>-48630137</v>
      </c>
      <c r="N3394" t="s">
        <v>178</v>
      </c>
      <c r="P3394" t="s">
        <v>3839</v>
      </c>
      <c r="R3394" t="s">
        <v>3808</v>
      </c>
    </row>
    <row r="3395" spans="1:18" hidden="1">
      <c r="A3395">
        <v>3394</v>
      </c>
      <c r="D3395">
        <v>701000002</v>
      </c>
      <c r="E3395" s="139">
        <v>45194</v>
      </c>
      <c r="F3395">
        <f t="shared" ref="F3395:F3458" si="159">MONTH(E3395)</f>
        <v>9</v>
      </c>
      <c r="G3395" s="139">
        <v>45194</v>
      </c>
      <c r="H3395">
        <f t="shared" ref="H3395:H3458" si="160">LEN(I3395)</f>
        <v>16</v>
      </c>
      <c r="I3395" t="s">
        <v>2700</v>
      </c>
      <c r="J3395" t="str">
        <f>VLOOKUP(I3395,'C701- Recalculate'!$D$27:$D$751,1,0)</f>
        <v>069MPI1232400004</v>
      </c>
      <c r="K3395">
        <v>0</v>
      </c>
      <c r="L3395">
        <v>24315068</v>
      </c>
      <c r="M3395" s="138">
        <f t="shared" ref="M3395:M3458" si="161">K3395-L3395</f>
        <v>-24315068</v>
      </c>
      <c r="N3395" t="s">
        <v>178</v>
      </c>
      <c r="P3395" t="s">
        <v>3839</v>
      </c>
      <c r="R3395" t="s">
        <v>3808</v>
      </c>
    </row>
    <row r="3396" spans="1:18" hidden="1">
      <c r="A3396">
        <v>3395</v>
      </c>
      <c r="D3396">
        <v>701000002</v>
      </c>
      <c r="E3396" s="139">
        <v>45194</v>
      </c>
      <c r="F3396">
        <f t="shared" si="159"/>
        <v>9</v>
      </c>
      <c r="G3396" s="139">
        <v>45194</v>
      </c>
      <c r="H3396">
        <f t="shared" si="160"/>
        <v>16</v>
      </c>
      <c r="I3396" t="s">
        <v>2700</v>
      </c>
      <c r="J3396" t="str">
        <f>VLOOKUP(I3396,'C701- Recalculate'!$D$27:$D$751,1,0)</f>
        <v>069MPI1232400004</v>
      </c>
      <c r="K3396">
        <v>0</v>
      </c>
      <c r="L3396">
        <v>48630137</v>
      </c>
      <c r="M3396" s="138">
        <f t="shared" si="161"/>
        <v>-48630137</v>
      </c>
      <c r="N3396" t="s">
        <v>178</v>
      </c>
      <c r="P3396" t="s">
        <v>3839</v>
      </c>
      <c r="R3396" t="s">
        <v>3808</v>
      </c>
    </row>
    <row r="3397" spans="1:18" hidden="1">
      <c r="A3397">
        <v>3396</v>
      </c>
      <c r="D3397">
        <v>701000002</v>
      </c>
      <c r="E3397" s="139">
        <v>45194</v>
      </c>
      <c r="F3397">
        <f t="shared" si="159"/>
        <v>9</v>
      </c>
      <c r="G3397" s="139">
        <v>45194</v>
      </c>
      <c r="H3397">
        <f t="shared" si="160"/>
        <v>16</v>
      </c>
      <c r="I3397" t="s">
        <v>2757</v>
      </c>
      <c r="J3397" t="str">
        <f>VLOOKUP(I3397,'C701- Recalculate'!$D$27:$D$751,1,0)</f>
        <v>069MPI1232430004</v>
      </c>
      <c r="K3397">
        <v>0</v>
      </c>
      <c r="L3397">
        <v>78904110</v>
      </c>
      <c r="M3397" s="138">
        <f t="shared" si="161"/>
        <v>-78904110</v>
      </c>
      <c r="N3397" t="s">
        <v>178</v>
      </c>
      <c r="P3397" t="s">
        <v>3839</v>
      </c>
      <c r="R3397" t="s">
        <v>3808</v>
      </c>
    </row>
    <row r="3398" spans="1:18" hidden="1">
      <c r="A3398">
        <v>3397</v>
      </c>
      <c r="D3398">
        <v>701000002</v>
      </c>
      <c r="E3398" s="139">
        <v>45194</v>
      </c>
      <c r="F3398">
        <f t="shared" si="159"/>
        <v>9</v>
      </c>
      <c r="G3398" s="139">
        <v>45194</v>
      </c>
      <c r="H3398">
        <f t="shared" si="160"/>
        <v>16</v>
      </c>
      <c r="I3398" t="s">
        <v>2757</v>
      </c>
      <c r="J3398" t="str">
        <f>VLOOKUP(I3398,'C701- Recalculate'!$D$27:$D$751,1,0)</f>
        <v>069MPI1232430004</v>
      </c>
      <c r="K3398">
        <v>0</v>
      </c>
      <c r="L3398">
        <v>39452055</v>
      </c>
      <c r="M3398" s="138">
        <f t="shared" si="161"/>
        <v>-39452055</v>
      </c>
      <c r="N3398" t="s">
        <v>178</v>
      </c>
      <c r="P3398" t="s">
        <v>3839</v>
      </c>
      <c r="R3398" t="s">
        <v>3808</v>
      </c>
    </row>
    <row r="3399" spans="1:18" hidden="1">
      <c r="A3399">
        <v>3398</v>
      </c>
      <c r="D3399">
        <v>701000002</v>
      </c>
      <c r="E3399" s="139">
        <v>45194</v>
      </c>
      <c r="F3399">
        <f t="shared" si="159"/>
        <v>9</v>
      </c>
      <c r="G3399" s="139">
        <v>45194</v>
      </c>
      <c r="H3399">
        <f t="shared" si="160"/>
        <v>16</v>
      </c>
      <c r="I3399" t="s">
        <v>2760</v>
      </c>
      <c r="J3399" t="str">
        <f>VLOOKUP(I3399,'C701- Recalculate'!$D$27:$D$751,1,0)</f>
        <v>069MPI1232430005</v>
      </c>
      <c r="K3399">
        <v>0</v>
      </c>
      <c r="L3399">
        <v>19452055</v>
      </c>
      <c r="M3399" s="138">
        <f t="shared" si="161"/>
        <v>-19452055</v>
      </c>
      <c r="N3399" t="s">
        <v>178</v>
      </c>
      <c r="P3399" t="s">
        <v>3839</v>
      </c>
      <c r="R3399" t="s">
        <v>3808</v>
      </c>
    </row>
    <row r="3400" spans="1:18" hidden="1">
      <c r="A3400">
        <v>3399</v>
      </c>
      <c r="D3400">
        <v>701000002</v>
      </c>
      <c r="E3400" s="139">
        <v>45194</v>
      </c>
      <c r="F3400">
        <f t="shared" si="159"/>
        <v>9</v>
      </c>
      <c r="G3400" s="139">
        <v>45194</v>
      </c>
      <c r="H3400">
        <f t="shared" si="160"/>
        <v>16</v>
      </c>
      <c r="I3400" t="s">
        <v>2760</v>
      </c>
      <c r="J3400" t="str">
        <f>VLOOKUP(I3400,'C701- Recalculate'!$D$27:$D$751,1,0)</f>
        <v>069MPI1232430005</v>
      </c>
      <c r="K3400">
        <v>0</v>
      </c>
      <c r="L3400">
        <v>9726027</v>
      </c>
      <c r="M3400" s="138">
        <f t="shared" si="161"/>
        <v>-9726027</v>
      </c>
      <c r="N3400" t="s">
        <v>178</v>
      </c>
      <c r="P3400" t="s">
        <v>3839</v>
      </c>
      <c r="R3400" t="s">
        <v>3808</v>
      </c>
    </row>
    <row r="3401" spans="1:18" hidden="1">
      <c r="A3401">
        <v>3400</v>
      </c>
      <c r="D3401">
        <v>701000002</v>
      </c>
      <c r="E3401" s="139">
        <v>45194</v>
      </c>
      <c r="F3401">
        <f t="shared" si="159"/>
        <v>9</v>
      </c>
      <c r="G3401" s="139">
        <v>45194</v>
      </c>
      <c r="H3401">
        <f t="shared" si="160"/>
        <v>16</v>
      </c>
      <c r="I3401" t="s">
        <v>2879</v>
      </c>
      <c r="J3401" t="str">
        <f>VLOOKUP(I3401,'C701- Recalculate'!$D$27:$D$751,1,0)</f>
        <v>069MPI1232560004</v>
      </c>
      <c r="K3401">
        <v>0</v>
      </c>
      <c r="L3401">
        <v>56712329</v>
      </c>
      <c r="M3401" s="138">
        <f t="shared" si="161"/>
        <v>-56712329</v>
      </c>
      <c r="N3401" t="s">
        <v>178</v>
      </c>
      <c r="P3401" t="s">
        <v>3839</v>
      </c>
      <c r="R3401" t="s">
        <v>3808</v>
      </c>
    </row>
    <row r="3402" spans="1:18" hidden="1">
      <c r="A3402">
        <v>3401</v>
      </c>
      <c r="D3402">
        <v>701000002</v>
      </c>
      <c r="E3402" s="139">
        <v>45194</v>
      </c>
      <c r="F3402">
        <f t="shared" si="159"/>
        <v>9</v>
      </c>
      <c r="G3402" s="139">
        <v>45194</v>
      </c>
      <c r="H3402">
        <f t="shared" si="160"/>
        <v>16</v>
      </c>
      <c r="I3402" t="s">
        <v>2879</v>
      </c>
      <c r="J3402" t="str">
        <f>VLOOKUP(I3402,'C701- Recalculate'!$D$27:$D$751,1,0)</f>
        <v>069MPI1232560004</v>
      </c>
      <c r="K3402">
        <v>0</v>
      </c>
      <c r="L3402">
        <v>28356164</v>
      </c>
      <c r="M3402" s="138">
        <f t="shared" si="161"/>
        <v>-28356164</v>
      </c>
      <c r="N3402" t="s">
        <v>178</v>
      </c>
      <c r="P3402" t="s">
        <v>3839</v>
      </c>
      <c r="R3402" t="s">
        <v>3808</v>
      </c>
    </row>
    <row r="3403" spans="1:18" hidden="1">
      <c r="A3403">
        <v>3402</v>
      </c>
      <c r="D3403">
        <v>701000002</v>
      </c>
      <c r="E3403" s="139">
        <v>45194</v>
      </c>
      <c r="F3403">
        <f t="shared" si="159"/>
        <v>9</v>
      </c>
      <c r="G3403" s="139">
        <v>45194</v>
      </c>
      <c r="H3403">
        <f t="shared" si="160"/>
        <v>16</v>
      </c>
      <c r="I3403" t="s">
        <v>2870</v>
      </c>
      <c r="J3403" t="str">
        <f>VLOOKUP(I3403,'C701- Recalculate'!$D$27:$D$751,1,0)</f>
        <v>069MPI1232560005</v>
      </c>
      <c r="K3403">
        <v>0</v>
      </c>
      <c r="L3403">
        <v>37808219</v>
      </c>
      <c r="M3403" s="138">
        <f t="shared" si="161"/>
        <v>-37808219</v>
      </c>
      <c r="N3403" t="s">
        <v>178</v>
      </c>
      <c r="P3403" t="s">
        <v>3839</v>
      </c>
      <c r="R3403" t="s">
        <v>3808</v>
      </c>
    </row>
    <row r="3404" spans="1:18" hidden="1">
      <c r="A3404">
        <v>3403</v>
      </c>
      <c r="D3404">
        <v>701000002</v>
      </c>
      <c r="E3404" s="139">
        <v>45177</v>
      </c>
      <c r="F3404">
        <f t="shared" si="159"/>
        <v>9</v>
      </c>
      <c r="G3404" s="139">
        <v>45177</v>
      </c>
      <c r="H3404">
        <f t="shared" si="160"/>
        <v>16</v>
      </c>
      <c r="I3404" t="s">
        <v>2706</v>
      </c>
      <c r="J3404" t="str">
        <f>VLOOKUP(I3404,'C701- Recalculate'!$D$27:$D$751,1,0)</f>
        <v>069MPI1232400003</v>
      </c>
      <c r="K3404">
        <v>0</v>
      </c>
      <c r="L3404">
        <v>24315069</v>
      </c>
      <c r="M3404" s="138">
        <f t="shared" si="161"/>
        <v>-24315069</v>
      </c>
      <c r="N3404" t="s">
        <v>178</v>
      </c>
      <c r="P3404" t="s">
        <v>3839</v>
      </c>
      <c r="R3404" t="s">
        <v>3808</v>
      </c>
    </row>
    <row r="3405" spans="1:18" hidden="1">
      <c r="A3405">
        <v>3404</v>
      </c>
      <c r="D3405">
        <v>701000002</v>
      </c>
      <c r="E3405" s="139">
        <v>45177</v>
      </c>
      <c r="F3405">
        <f t="shared" si="159"/>
        <v>9</v>
      </c>
      <c r="G3405" s="139">
        <v>45177</v>
      </c>
      <c r="H3405">
        <f t="shared" si="160"/>
        <v>16</v>
      </c>
      <c r="I3405" t="s">
        <v>2700</v>
      </c>
      <c r="J3405" t="str">
        <f>VLOOKUP(I3405,'C701- Recalculate'!$D$27:$D$751,1,0)</f>
        <v>069MPI1232400004</v>
      </c>
      <c r="K3405">
        <v>0</v>
      </c>
      <c r="L3405">
        <v>24315069</v>
      </c>
      <c r="M3405" s="138">
        <f t="shared" si="161"/>
        <v>-24315069</v>
      </c>
      <c r="N3405" t="s">
        <v>178</v>
      </c>
      <c r="P3405" t="s">
        <v>3839</v>
      </c>
      <c r="R3405" t="s">
        <v>3808</v>
      </c>
    </row>
    <row r="3406" spans="1:18" hidden="1">
      <c r="A3406">
        <v>3405</v>
      </c>
      <c r="D3406">
        <v>701000002</v>
      </c>
      <c r="E3406" s="139">
        <v>45177</v>
      </c>
      <c r="F3406">
        <f t="shared" si="159"/>
        <v>9</v>
      </c>
      <c r="G3406" s="139">
        <v>45177</v>
      </c>
      <c r="H3406">
        <f t="shared" si="160"/>
        <v>16</v>
      </c>
      <c r="I3406" t="s">
        <v>2757</v>
      </c>
      <c r="J3406" t="str">
        <f>VLOOKUP(I3406,'C701- Recalculate'!$D$27:$D$751,1,0)</f>
        <v>069MPI1232430004</v>
      </c>
      <c r="K3406">
        <v>0</v>
      </c>
      <c r="L3406">
        <v>39452055</v>
      </c>
      <c r="M3406" s="138">
        <f t="shared" si="161"/>
        <v>-39452055</v>
      </c>
      <c r="N3406" t="s">
        <v>178</v>
      </c>
      <c r="P3406" t="s">
        <v>3839</v>
      </c>
      <c r="R3406" t="s">
        <v>3808</v>
      </c>
    </row>
    <row r="3407" spans="1:18" hidden="1">
      <c r="A3407">
        <v>3406</v>
      </c>
      <c r="D3407">
        <v>701000002</v>
      </c>
      <c r="E3407" s="139">
        <v>45177</v>
      </c>
      <c r="F3407">
        <f t="shared" si="159"/>
        <v>9</v>
      </c>
      <c r="G3407" s="139">
        <v>45177</v>
      </c>
      <c r="H3407">
        <f t="shared" si="160"/>
        <v>16</v>
      </c>
      <c r="I3407" t="s">
        <v>2760</v>
      </c>
      <c r="J3407" t="str">
        <f>VLOOKUP(I3407,'C701- Recalculate'!$D$27:$D$751,1,0)</f>
        <v>069MPI1232430005</v>
      </c>
      <c r="K3407">
        <v>0</v>
      </c>
      <c r="L3407">
        <v>9726028</v>
      </c>
      <c r="M3407" s="138">
        <f t="shared" si="161"/>
        <v>-9726028</v>
      </c>
      <c r="N3407" t="s">
        <v>178</v>
      </c>
      <c r="P3407" t="s">
        <v>3839</v>
      </c>
      <c r="R3407" t="s">
        <v>3808</v>
      </c>
    </row>
    <row r="3408" spans="1:18" hidden="1">
      <c r="A3408">
        <v>3407</v>
      </c>
      <c r="D3408">
        <v>701000002</v>
      </c>
      <c r="E3408" s="139">
        <v>45177</v>
      </c>
      <c r="F3408">
        <f t="shared" si="159"/>
        <v>9</v>
      </c>
      <c r="G3408" s="139">
        <v>45177</v>
      </c>
      <c r="H3408">
        <f t="shared" si="160"/>
        <v>16</v>
      </c>
      <c r="I3408" t="s">
        <v>2781</v>
      </c>
      <c r="J3408" t="str">
        <f>VLOOKUP(I3408,'C701- Recalculate'!$D$27:$D$751,1,0)</f>
        <v>069MPI1232500003</v>
      </c>
      <c r="K3408">
        <v>0</v>
      </c>
      <c r="L3408">
        <v>1369863</v>
      </c>
      <c r="M3408" s="138">
        <f t="shared" si="161"/>
        <v>-1369863</v>
      </c>
      <c r="N3408" t="s">
        <v>178</v>
      </c>
      <c r="P3408" t="s">
        <v>3839</v>
      </c>
      <c r="R3408" t="s">
        <v>3808</v>
      </c>
    </row>
    <row r="3409" spans="1:20" hidden="1">
      <c r="A3409">
        <v>3408</v>
      </c>
      <c r="D3409">
        <v>701000002</v>
      </c>
      <c r="E3409" s="139">
        <v>45177</v>
      </c>
      <c r="F3409">
        <f t="shared" si="159"/>
        <v>9</v>
      </c>
      <c r="G3409" s="139">
        <v>45177</v>
      </c>
      <c r="H3409">
        <f t="shared" si="160"/>
        <v>16</v>
      </c>
      <c r="I3409" t="s">
        <v>2798</v>
      </c>
      <c r="J3409" t="str">
        <f>VLOOKUP(I3409,'C701- Recalculate'!$D$27:$D$751,1,0)</f>
        <v>069MPI1232510001</v>
      </c>
      <c r="K3409">
        <v>0</v>
      </c>
      <c r="L3409">
        <v>2876712</v>
      </c>
      <c r="M3409" s="138">
        <f t="shared" si="161"/>
        <v>-2876712</v>
      </c>
      <c r="N3409" t="s">
        <v>178</v>
      </c>
      <c r="P3409" t="s">
        <v>3839</v>
      </c>
      <c r="R3409" t="s">
        <v>3808</v>
      </c>
    </row>
    <row r="3410" spans="1:20" hidden="1">
      <c r="A3410">
        <v>3409</v>
      </c>
      <c r="D3410">
        <v>701000002</v>
      </c>
      <c r="E3410" s="139">
        <v>45177</v>
      </c>
      <c r="F3410">
        <f t="shared" si="159"/>
        <v>9</v>
      </c>
      <c r="G3410" s="139">
        <v>45177</v>
      </c>
      <c r="H3410">
        <f t="shared" si="160"/>
        <v>16</v>
      </c>
      <c r="I3410" t="s">
        <v>2811</v>
      </c>
      <c r="J3410" t="str">
        <f>VLOOKUP(I3410,'C701- Recalculate'!$D$27:$D$751,1,0)</f>
        <v>069MPI1232510002</v>
      </c>
      <c r="K3410">
        <v>0</v>
      </c>
      <c r="L3410">
        <v>821918</v>
      </c>
      <c r="M3410" s="138">
        <f t="shared" si="161"/>
        <v>-821918</v>
      </c>
      <c r="N3410" t="s">
        <v>178</v>
      </c>
      <c r="P3410" t="s">
        <v>3839</v>
      </c>
      <c r="R3410" t="s">
        <v>3808</v>
      </c>
    </row>
    <row r="3411" spans="1:20" hidden="1">
      <c r="A3411">
        <v>3410</v>
      </c>
      <c r="D3411">
        <v>701000002</v>
      </c>
      <c r="E3411" s="139">
        <v>45177</v>
      </c>
      <c r="F3411">
        <f t="shared" si="159"/>
        <v>9</v>
      </c>
      <c r="G3411" s="139">
        <v>45177</v>
      </c>
      <c r="H3411">
        <f t="shared" si="160"/>
        <v>16</v>
      </c>
      <c r="I3411" t="s">
        <v>2802</v>
      </c>
      <c r="J3411" t="str">
        <f>VLOOKUP(I3411,'C701- Recalculate'!$D$27:$D$751,1,0)</f>
        <v>069MPI1232510003</v>
      </c>
      <c r="K3411">
        <v>0</v>
      </c>
      <c r="L3411">
        <v>273973</v>
      </c>
      <c r="M3411" s="138">
        <f t="shared" si="161"/>
        <v>-273973</v>
      </c>
      <c r="N3411" t="s">
        <v>178</v>
      </c>
      <c r="P3411" t="s">
        <v>3839</v>
      </c>
      <c r="R3411" t="s">
        <v>3808</v>
      </c>
    </row>
    <row r="3412" spans="1:20" hidden="1">
      <c r="A3412">
        <v>3411</v>
      </c>
      <c r="D3412">
        <v>701000002</v>
      </c>
      <c r="E3412" s="139">
        <v>45177</v>
      </c>
      <c r="F3412">
        <f t="shared" si="159"/>
        <v>9</v>
      </c>
      <c r="G3412" s="139">
        <v>45177</v>
      </c>
      <c r="H3412">
        <f t="shared" si="160"/>
        <v>16</v>
      </c>
      <c r="I3412" t="s">
        <v>2791</v>
      </c>
      <c r="J3412" t="str">
        <f>VLOOKUP(I3412,'C701- Recalculate'!$D$27:$D$751,1,0)</f>
        <v>069MPI1232510004</v>
      </c>
      <c r="K3412">
        <v>0</v>
      </c>
      <c r="L3412">
        <v>1095890</v>
      </c>
      <c r="M3412" s="138">
        <f t="shared" si="161"/>
        <v>-1095890</v>
      </c>
      <c r="N3412" t="s">
        <v>178</v>
      </c>
      <c r="P3412" t="s">
        <v>3839</v>
      </c>
      <c r="R3412" t="s">
        <v>3808</v>
      </c>
    </row>
    <row r="3413" spans="1:20" hidden="1">
      <c r="A3413">
        <v>3412</v>
      </c>
      <c r="D3413">
        <v>701000002</v>
      </c>
      <c r="E3413" s="139">
        <v>45177</v>
      </c>
      <c r="F3413">
        <f t="shared" si="159"/>
        <v>9</v>
      </c>
      <c r="G3413" s="139">
        <v>45177</v>
      </c>
      <c r="H3413">
        <f t="shared" si="160"/>
        <v>16</v>
      </c>
      <c r="I3413" t="s">
        <v>2795</v>
      </c>
      <c r="J3413" t="str">
        <f>VLOOKUP(I3413,'C701- Recalculate'!$D$27:$D$751,1,0)</f>
        <v>069MPI1232510005</v>
      </c>
      <c r="K3413">
        <v>0</v>
      </c>
      <c r="L3413">
        <v>547945</v>
      </c>
      <c r="M3413" s="138">
        <f t="shared" si="161"/>
        <v>-547945</v>
      </c>
      <c r="N3413" t="s">
        <v>178</v>
      </c>
      <c r="P3413" t="s">
        <v>3839</v>
      </c>
      <c r="R3413" t="s">
        <v>3808</v>
      </c>
    </row>
    <row r="3414" spans="1:20" hidden="1">
      <c r="A3414">
        <v>3413</v>
      </c>
      <c r="D3414">
        <v>701000002</v>
      </c>
      <c r="E3414" s="139">
        <v>45177</v>
      </c>
      <c r="F3414">
        <f t="shared" si="159"/>
        <v>9</v>
      </c>
      <c r="G3414" s="139">
        <v>45177</v>
      </c>
      <c r="H3414">
        <f t="shared" si="160"/>
        <v>16</v>
      </c>
      <c r="I3414" t="s">
        <v>2808</v>
      </c>
      <c r="J3414" t="str">
        <f>VLOOKUP(I3414,'C701- Recalculate'!$D$27:$D$751,1,0)</f>
        <v>069MPI1232510006</v>
      </c>
      <c r="K3414">
        <v>0</v>
      </c>
      <c r="L3414">
        <v>821918</v>
      </c>
      <c r="M3414" s="138">
        <f t="shared" si="161"/>
        <v>-821918</v>
      </c>
      <c r="N3414" t="s">
        <v>178</v>
      </c>
      <c r="P3414" t="s">
        <v>3839</v>
      </c>
      <c r="R3414" t="s">
        <v>3808</v>
      </c>
    </row>
    <row r="3415" spans="1:20" hidden="1">
      <c r="A3415">
        <v>3414</v>
      </c>
      <c r="D3415">
        <v>701000002</v>
      </c>
      <c r="E3415" s="139">
        <v>45177</v>
      </c>
      <c r="F3415">
        <f t="shared" si="159"/>
        <v>9</v>
      </c>
      <c r="G3415" s="139">
        <v>45177</v>
      </c>
      <c r="H3415">
        <f t="shared" si="160"/>
        <v>16</v>
      </c>
      <c r="I3415" t="s">
        <v>2805</v>
      </c>
      <c r="J3415" t="str">
        <f>VLOOKUP(I3415,'C701- Recalculate'!$D$27:$D$751,1,0)</f>
        <v>069MPI1232510007</v>
      </c>
      <c r="K3415">
        <v>0</v>
      </c>
      <c r="L3415">
        <v>2876712</v>
      </c>
      <c r="M3415" s="138">
        <f t="shared" si="161"/>
        <v>-2876712</v>
      </c>
      <c r="N3415" t="s">
        <v>178</v>
      </c>
      <c r="P3415" t="s">
        <v>3839</v>
      </c>
      <c r="R3415" t="s">
        <v>3808</v>
      </c>
    </row>
    <row r="3416" spans="1:20" hidden="1">
      <c r="A3416">
        <v>3415</v>
      </c>
      <c r="D3416">
        <v>701000001</v>
      </c>
      <c r="E3416" s="139">
        <v>45180</v>
      </c>
      <c r="F3416">
        <f t="shared" si="159"/>
        <v>9</v>
      </c>
      <c r="G3416" s="139">
        <v>45180</v>
      </c>
      <c r="H3416">
        <f t="shared" si="160"/>
        <v>16</v>
      </c>
      <c r="I3416" s="139" t="s">
        <v>4052</v>
      </c>
      <c r="J3416" t="e">
        <f>VLOOKUP(I3416,'C701- Recalculate'!$D$27:$D$751,1,0)</f>
        <v>#N/A</v>
      </c>
      <c r="K3416">
        <v>0</v>
      </c>
      <c r="L3416">
        <v>85284500</v>
      </c>
      <c r="M3416" s="138">
        <f t="shared" si="161"/>
        <v>-85284500</v>
      </c>
      <c r="N3416" t="s">
        <v>178</v>
      </c>
      <c r="P3416" t="s">
        <v>3864</v>
      </c>
      <c r="R3416" t="s">
        <v>4053</v>
      </c>
      <c r="S3416" t="s">
        <v>4626</v>
      </c>
      <c r="T3416" t="s">
        <v>1462</v>
      </c>
    </row>
    <row r="3417" spans="1:20" hidden="1">
      <c r="A3417">
        <v>3416</v>
      </c>
      <c r="D3417">
        <v>701000001</v>
      </c>
      <c r="E3417" s="139">
        <v>45180</v>
      </c>
      <c r="F3417">
        <f t="shared" si="159"/>
        <v>9</v>
      </c>
      <c r="G3417" s="139">
        <v>45180</v>
      </c>
      <c r="H3417">
        <f t="shared" si="160"/>
        <v>16</v>
      </c>
      <c r="I3417" s="139" t="s">
        <v>4054</v>
      </c>
      <c r="J3417" t="e">
        <f>VLOOKUP(I3417,'C701- Recalculate'!$D$27:$D$751,1,0)</f>
        <v>#N/A</v>
      </c>
      <c r="K3417">
        <v>0</v>
      </c>
      <c r="L3417">
        <v>85324524</v>
      </c>
      <c r="M3417" s="138">
        <f t="shared" si="161"/>
        <v>-85324524</v>
      </c>
      <c r="N3417" t="s">
        <v>178</v>
      </c>
      <c r="P3417" t="s">
        <v>3864</v>
      </c>
      <c r="R3417" t="s">
        <v>4055</v>
      </c>
      <c r="S3417" t="s">
        <v>4638</v>
      </c>
      <c r="T3417" t="s">
        <v>1462</v>
      </c>
    </row>
    <row r="3418" spans="1:20" hidden="1">
      <c r="A3418">
        <v>3417</v>
      </c>
      <c r="D3418">
        <v>701000002</v>
      </c>
      <c r="E3418" s="139">
        <v>45180</v>
      </c>
      <c r="F3418">
        <f t="shared" si="159"/>
        <v>9</v>
      </c>
      <c r="G3418" s="139">
        <v>45180</v>
      </c>
      <c r="H3418">
        <f t="shared" si="160"/>
        <v>16</v>
      </c>
      <c r="I3418" t="s">
        <v>2611</v>
      </c>
      <c r="J3418" t="str">
        <f>VLOOKUP(I3418,'C701- Recalculate'!$D$27:$D$751,1,0)</f>
        <v>069MPI1232280001</v>
      </c>
      <c r="K3418">
        <v>0</v>
      </c>
      <c r="L3418">
        <v>56164383</v>
      </c>
      <c r="M3418" s="138">
        <f t="shared" si="161"/>
        <v>-56164383</v>
      </c>
      <c r="N3418" t="s">
        <v>178</v>
      </c>
      <c r="P3418" t="s">
        <v>3839</v>
      </c>
      <c r="R3418" t="s">
        <v>3808</v>
      </c>
    </row>
    <row r="3419" spans="1:20" hidden="1">
      <c r="A3419">
        <v>3418</v>
      </c>
      <c r="D3419">
        <v>701000002</v>
      </c>
      <c r="E3419" s="139">
        <v>45180</v>
      </c>
      <c r="F3419">
        <f t="shared" si="159"/>
        <v>9</v>
      </c>
      <c r="G3419" s="139">
        <v>45180</v>
      </c>
      <c r="H3419">
        <f t="shared" si="160"/>
        <v>16</v>
      </c>
      <c r="I3419" t="s">
        <v>2611</v>
      </c>
      <c r="J3419" t="str">
        <f>VLOOKUP(I3419,'C701- Recalculate'!$D$27:$D$751,1,0)</f>
        <v>069MPI1232280001</v>
      </c>
      <c r="K3419">
        <v>0</v>
      </c>
      <c r="L3419">
        <v>28082192</v>
      </c>
      <c r="M3419" s="138">
        <f t="shared" si="161"/>
        <v>-28082192</v>
      </c>
      <c r="N3419" t="s">
        <v>178</v>
      </c>
      <c r="P3419" t="s">
        <v>3839</v>
      </c>
      <c r="R3419" t="s">
        <v>3808</v>
      </c>
    </row>
    <row r="3420" spans="1:20" hidden="1">
      <c r="A3420">
        <v>3419</v>
      </c>
      <c r="D3420">
        <v>701000002</v>
      </c>
      <c r="E3420" s="139">
        <v>45180</v>
      </c>
      <c r="F3420">
        <f t="shared" si="159"/>
        <v>9</v>
      </c>
      <c r="G3420" s="139">
        <v>45180</v>
      </c>
      <c r="H3420">
        <f t="shared" si="160"/>
        <v>16</v>
      </c>
      <c r="I3420" t="s">
        <v>2621</v>
      </c>
      <c r="J3420" t="str">
        <f>VLOOKUP(I3420,'C701- Recalculate'!$D$27:$D$751,1,0)</f>
        <v>069MPI1232280002</v>
      </c>
      <c r="K3420">
        <v>0</v>
      </c>
      <c r="L3420">
        <v>56164383</v>
      </c>
      <c r="M3420" s="138">
        <f t="shared" si="161"/>
        <v>-56164383</v>
      </c>
      <c r="N3420" t="s">
        <v>178</v>
      </c>
      <c r="P3420" t="s">
        <v>3839</v>
      </c>
      <c r="R3420" t="s">
        <v>3808</v>
      </c>
    </row>
    <row r="3421" spans="1:20" hidden="1">
      <c r="A3421">
        <v>3420</v>
      </c>
      <c r="D3421">
        <v>701000002</v>
      </c>
      <c r="E3421" s="139">
        <v>45180</v>
      </c>
      <c r="F3421">
        <f t="shared" si="159"/>
        <v>9</v>
      </c>
      <c r="G3421" s="139">
        <v>45180</v>
      </c>
      <c r="H3421">
        <f t="shared" si="160"/>
        <v>16</v>
      </c>
      <c r="I3421" t="s">
        <v>2621</v>
      </c>
      <c r="J3421" t="str">
        <f>VLOOKUP(I3421,'C701- Recalculate'!$D$27:$D$751,1,0)</f>
        <v>069MPI1232280002</v>
      </c>
      <c r="K3421">
        <v>0</v>
      </c>
      <c r="L3421">
        <v>28082192</v>
      </c>
      <c r="M3421" s="138">
        <f t="shared" si="161"/>
        <v>-28082192</v>
      </c>
      <c r="N3421" t="s">
        <v>178</v>
      </c>
      <c r="P3421" t="s">
        <v>3839</v>
      </c>
      <c r="R3421" t="s">
        <v>3808</v>
      </c>
    </row>
    <row r="3422" spans="1:20" hidden="1">
      <c r="A3422">
        <v>3421</v>
      </c>
      <c r="D3422">
        <v>701000002</v>
      </c>
      <c r="E3422" s="139">
        <v>45180</v>
      </c>
      <c r="F3422">
        <f t="shared" si="159"/>
        <v>9</v>
      </c>
      <c r="G3422" s="139">
        <v>45180</v>
      </c>
      <c r="H3422">
        <f t="shared" si="160"/>
        <v>16</v>
      </c>
      <c r="I3422" t="s">
        <v>2641</v>
      </c>
      <c r="J3422" t="str">
        <f>VLOOKUP(I3422,'C701- Recalculate'!$D$27:$D$751,1,0)</f>
        <v>069MPI1232290004</v>
      </c>
      <c r="K3422">
        <v>0</v>
      </c>
      <c r="L3422">
        <v>28767123</v>
      </c>
      <c r="M3422" s="138">
        <f t="shared" si="161"/>
        <v>-28767123</v>
      </c>
      <c r="N3422" t="s">
        <v>178</v>
      </c>
      <c r="P3422" t="s">
        <v>3839</v>
      </c>
      <c r="R3422" t="s">
        <v>3808</v>
      </c>
    </row>
    <row r="3423" spans="1:20" hidden="1">
      <c r="A3423">
        <v>3422</v>
      </c>
      <c r="D3423">
        <v>701000002</v>
      </c>
      <c r="E3423" s="139">
        <v>45180</v>
      </c>
      <c r="F3423">
        <f t="shared" si="159"/>
        <v>9</v>
      </c>
      <c r="G3423" s="139">
        <v>45180</v>
      </c>
      <c r="H3423">
        <f t="shared" si="160"/>
        <v>16</v>
      </c>
      <c r="I3423" t="s">
        <v>2641</v>
      </c>
      <c r="J3423" t="str">
        <f>VLOOKUP(I3423,'C701- Recalculate'!$D$27:$D$751,1,0)</f>
        <v>069MPI1232290004</v>
      </c>
      <c r="K3423">
        <v>0</v>
      </c>
      <c r="L3423">
        <v>57534246</v>
      </c>
      <c r="M3423" s="138">
        <f t="shared" si="161"/>
        <v>-57534246</v>
      </c>
      <c r="N3423" t="s">
        <v>178</v>
      </c>
      <c r="P3423" t="s">
        <v>3839</v>
      </c>
      <c r="R3423" t="s">
        <v>3808</v>
      </c>
    </row>
    <row r="3424" spans="1:20" hidden="1">
      <c r="A3424">
        <v>3423</v>
      </c>
      <c r="D3424">
        <v>701000002</v>
      </c>
      <c r="E3424" s="139">
        <v>45180</v>
      </c>
      <c r="F3424">
        <f t="shared" si="159"/>
        <v>9</v>
      </c>
      <c r="G3424" s="139">
        <v>45180</v>
      </c>
      <c r="H3424">
        <f t="shared" si="160"/>
        <v>16</v>
      </c>
      <c r="I3424" t="s">
        <v>2634</v>
      </c>
      <c r="J3424" t="str">
        <f>VLOOKUP(I3424,'C701- Recalculate'!$D$27:$D$751,1,0)</f>
        <v>069MPI1232290005</v>
      </c>
      <c r="K3424">
        <v>0</v>
      </c>
      <c r="L3424">
        <v>27397260</v>
      </c>
      <c r="M3424" s="138">
        <f t="shared" si="161"/>
        <v>-27397260</v>
      </c>
      <c r="N3424" t="s">
        <v>178</v>
      </c>
      <c r="P3424" t="s">
        <v>3839</v>
      </c>
      <c r="R3424" t="s">
        <v>3808</v>
      </c>
    </row>
    <row r="3425" spans="1:18" hidden="1">
      <c r="A3425">
        <v>3424</v>
      </c>
      <c r="D3425">
        <v>701000002</v>
      </c>
      <c r="E3425" s="139">
        <v>45180</v>
      </c>
      <c r="F3425">
        <f t="shared" si="159"/>
        <v>9</v>
      </c>
      <c r="G3425" s="139">
        <v>45180</v>
      </c>
      <c r="H3425">
        <f t="shared" si="160"/>
        <v>16</v>
      </c>
      <c r="I3425" t="s">
        <v>2634</v>
      </c>
      <c r="J3425" t="str">
        <f>VLOOKUP(I3425,'C701- Recalculate'!$D$27:$D$751,1,0)</f>
        <v>069MPI1232290005</v>
      </c>
      <c r="K3425">
        <v>0</v>
      </c>
      <c r="L3425">
        <v>54794521</v>
      </c>
      <c r="M3425" s="138">
        <f t="shared" si="161"/>
        <v>-54794521</v>
      </c>
      <c r="N3425" t="s">
        <v>178</v>
      </c>
      <c r="P3425" t="s">
        <v>3839</v>
      </c>
      <c r="R3425" t="s">
        <v>3808</v>
      </c>
    </row>
    <row r="3426" spans="1:18" hidden="1">
      <c r="A3426">
        <v>3425</v>
      </c>
      <c r="D3426">
        <v>701000002</v>
      </c>
      <c r="E3426" s="139">
        <v>45180</v>
      </c>
      <c r="F3426">
        <f t="shared" si="159"/>
        <v>9</v>
      </c>
      <c r="G3426" s="139">
        <v>45180</v>
      </c>
      <c r="H3426">
        <f t="shared" si="160"/>
        <v>16</v>
      </c>
      <c r="I3426" t="s">
        <v>2656</v>
      </c>
      <c r="J3426" t="str">
        <f>VLOOKUP(I3426,'C701- Recalculate'!$D$27:$D$751,1,0)</f>
        <v>069MPI1232340004</v>
      </c>
      <c r="K3426">
        <v>0</v>
      </c>
      <c r="L3426">
        <v>22465754</v>
      </c>
      <c r="M3426" s="138">
        <f t="shared" si="161"/>
        <v>-22465754</v>
      </c>
      <c r="N3426" t="s">
        <v>178</v>
      </c>
      <c r="P3426" t="s">
        <v>3839</v>
      </c>
      <c r="R3426" t="s">
        <v>3808</v>
      </c>
    </row>
    <row r="3427" spans="1:18" hidden="1">
      <c r="A3427">
        <v>3426</v>
      </c>
      <c r="D3427">
        <v>701000002</v>
      </c>
      <c r="E3427" s="139">
        <v>45180</v>
      </c>
      <c r="F3427">
        <f t="shared" si="159"/>
        <v>9</v>
      </c>
      <c r="G3427" s="139">
        <v>45180</v>
      </c>
      <c r="H3427">
        <f t="shared" si="160"/>
        <v>16</v>
      </c>
      <c r="I3427" t="s">
        <v>2656</v>
      </c>
      <c r="J3427" t="str">
        <f>VLOOKUP(I3427,'C701- Recalculate'!$D$27:$D$751,1,0)</f>
        <v>069MPI1232340004</v>
      </c>
      <c r="K3427">
        <v>0</v>
      </c>
      <c r="L3427">
        <v>44931506</v>
      </c>
      <c r="M3427" s="138">
        <f t="shared" si="161"/>
        <v>-44931506</v>
      </c>
      <c r="N3427" t="s">
        <v>178</v>
      </c>
      <c r="P3427" t="s">
        <v>3839</v>
      </c>
      <c r="R3427" t="s">
        <v>3808</v>
      </c>
    </row>
    <row r="3428" spans="1:18" hidden="1">
      <c r="A3428">
        <v>3427</v>
      </c>
      <c r="D3428">
        <v>701000002</v>
      </c>
      <c r="E3428" s="139">
        <v>45180</v>
      </c>
      <c r="F3428">
        <f t="shared" si="159"/>
        <v>9</v>
      </c>
      <c r="G3428" s="139">
        <v>45180</v>
      </c>
      <c r="H3428">
        <f t="shared" si="160"/>
        <v>16</v>
      </c>
      <c r="I3428" t="s">
        <v>2652</v>
      </c>
      <c r="J3428" t="str">
        <f>VLOOKUP(I3428,'C701- Recalculate'!$D$27:$D$751,1,0)</f>
        <v>069MPI1232340005</v>
      </c>
      <c r="K3428">
        <v>0</v>
      </c>
      <c r="L3428">
        <v>22465754</v>
      </c>
      <c r="M3428" s="138">
        <f t="shared" si="161"/>
        <v>-22465754</v>
      </c>
      <c r="N3428" t="s">
        <v>178</v>
      </c>
      <c r="P3428" t="s">
        <v>3839</v>
      </c>
      <c r="R3428" t="s">
        <v>3808</v>
      </c>
    </row>
    <row r="3429" spans="1:18" hidden="1">
      <c r="A3429">
        <v>3428</v>
      </c>
      <c r="D3429">
        <v>701000002</v>
      </c>
      <c r="E3429" s="139">
        <v>45180</v>
      </c>
      <c r="F3429">
        <f t="shared" si="159"/>
        <v>9</v>
      </c>
      <c r="G3429" s="139">
        <v>45180</v>
      </c>
      <c r="H3429">
        <f t="shared" si="160"/>
        <v>16</v>
      </c>
      <c r="I3429" t="s">
        <v>2652</v>
      </c>
      <c r="J3429" t="str">
        <f>VLOOKUP(I3429,'C701- Recalculate'!$D$27:$D$751,1,0)</f>
        <v>069MPI1232340005</v>
      </c>
      <c r="K3429">
        <v>0</v>
      </c>
      <c r="L3429">
        <v>44931506</v>
      </c>
      <c r="M3429" s="138">
        <f t="shared" si="161"/>
        <v>-44931506</v>
      </c>
      <c r="N3429" t="s">
        <v>178</v>
      </c>
      <c r="P3429" t="s">
        <v>3839</v>
      </c>
      <c r="R3429" t="s">
        <v>3808</v>
      </c>
    </row>
    <row r="3430" spans="1:18" hidden="1">
      <c r="A3430">
        <v>3429</v>
      </c>
      <c r="D3430">
        <v>701000002</v>
      </c>
      <c r="E3430" s="139">
        <v>45180</v>
      </c>
      <c r="F3430">
        <f t="shared" si="159"/>
        <v>9</v>
      </c>
      <c r="G3430" s="139">
        <v>45180</v>
      </c>
      <c r="H3430">
        <f t="shared" si="160"/>
        <v>16</v>
      </c>
      <c r="I3430" t="s">
        <v>2706</v>
      </c>
      <c r="J3430" t="str">
        <f>VLOOKUP(I3430,'C701- Recalculate'!$D$27:$D$751,1,0)</f>
        <v>069MPI1232400003</v>
      </c>
      <c r="K3430">
        <v>0</v>
      </c>
      <c r="L3430">
        <v>48630137</v>
      </c>
      <c r="M3430" s="138">
        <f t="shared" si="161"/>
        <v>-48630137</v>
      </c>
      <c r="N3430" t="s">
        <v>178</v>
      </c>
      <c r="P3430" t="s">
        <v>3839</v>
      </c>
      <c r="R3430" t="s">
        <v>3808</v>
      </c>
    </row>
    <row r="3431" spans="1:18" hidden="1">
      <c r="A3431">
        <v>3430</v>
      </c>
      <c r="D3431">
        <v>701000002</v>
      </c>
      <c r="E3431" s="139">
        <v>45180</v>
      </c>
      <c r="F3431">
        <f t="shared" si="159"/>
        <v>9</v>
      </c>
      <c r="G3431" s="139">
        <v>45180</v>
      </c>
      <c r="H3431">
        <f t="shared" si="160"/>
        <v>16</v>
      </c>
      <c r="I3431" t="s">
        <v>2706</v>
      </c>
      <c r="J3431" t="str">
        <f>VLOOKUP(I3431,'C701- Recalculate'!$D$27:$D$751,1,0)</f>
        <v>069MPI1232400003</v>
      </c>
      <c r="K3431">
        <v>0</v>
      </c>
      <c r="L3431">
        <v>24315068</v>
      </c>
      <c r="M3431" s="138">
        <f t="shared" si="161"/>
        <v>-24315068</v>
      </c>
      <c r="N3431" t="s">
        <v>178</v>
      </c>
      <c r="P3431" t="s">
        <v>3839</v>
      </c>
      <c r="R3431" t="s">
        <v>3808</v>
      </c>
    </row>
    <row r="3432" spans="1:18" hidden="1">
      <c r="A3432">
        <v>3431</v>
      </c>
      <c r="D3432">
        <v>701000002</v>
      </c>
      <c r="E3432" s="139">
        <v>45180</v>
      </c>
      <c r="F3432">
        <f t="shared" si="159"/>
        <v>9</v>
      </c>
      <c r="G3432" s="139">
        <v>45180</v>
      </c>
      <c r="H3432">
        <f t="shared" si="160"/>
        <v>16</v>
      </c>
      <c r="I3432" t="s">
        <v>2700</v>
      </c>
      <c r="J3432" t="str">
        <f>VLOOKUP(I3432,'C701- Recalculate'!$D$27:$D$751,1,0)</f>
        <v>069MPI1232400004</v>
      </c>
      <c r="K3432">
        <v>0</v>
      </c>
      <c r="L3432">
        <v>24315068</v>
      </c>
      <c r="M3432" s="138">
        <f t="shared" si="161"/>
        <v>-24315068</v>
      </c>
      <c r="N3432" t="s">
        <v>178</v>
      </c>
      <c r="P3432" t="s">
        <v>3839</v>
      </c>
      <c r="R3432" t="s">
        <v>3808</v>
      </c>
    </row>
    <row r="3433" spans="1:18" hidden="1">
      <c r="A3433">
        <v>3432</v>
      </c>
      <c r="D3433">
        <v>701000002</v>
      </c>
      <c r="E3433" s="139">
        <v>45180</v>
      </c>
      <c r="F3433">
        <f t="shared" si="159"/>
        <v>9</v>
      </c>
      <c r="G3433" s="139">
        <v>45180</v>
      </c>
      <c r="H3433">
        <f t="shared" si="160"/>
        <v>16</v>
      </c>
      <c r="I3433" t="s">
        <v>2700</v>
      </c>
      <c r="J3433" t="str">
        <f>VLOOKUP(I3433,'C701- Recalculate'!$D$27:$D$751,1,0)</f>
        <v>069MPI1232400004</v>
      </c>
      <c r="K3433">
        <v>0</v>
      </c>
      <c r="L3433">
        <v>48630137</v>
      </c>
      <c r="M3433" s="138">
        <f t="shared" si="161"/>
        <v>-48630137</v>
      </c>
      <c r="N3433" t="s">
        <v>178</v>
      </c>
      <c r="P3433" t="s">
        <v>3839</v>
      </c>
      <c r="R3433" t="s">
        <v>3808</v>
      </c>
    </row>
    <row r="3434" spans="1:18" hidden="1">
      <c r="A3434">
        <v>3433</v>
      </c>
      <c r="D3434">
        <v>701000002</v>
      </c>
      <c r="E3434" s="139">
        <v>45180</v>
      </c>
      <c r="F3434">
        <f t="shared" si="159"/>
        <v>9</v>
      </c>
      <c r="G3434" s="139">
        <v>45180</v>
      </c>
      <c r="H3434">
        <f t="shared" si="160"/>
        <v>16</v>
      </c>
      <c r="I3434" t="s">
        <v>2757</v>
      </c>
      <c r="J3434" t="str">
        <f>VLOOKUP(I3434,'C701- Recalculate'!$D$27:$D$751,1,0)</f>
        <v>069MPI1232430004</v>
      </c>
      <c r="K3434">
        <v>0</v>
      </c>
      <c r="L3434">
        <v>78904110</v>
      </c>
      <c r="M3434" s="138">
        <f t="shared" si="161"/>
        <v>-78904110</v>
      </c>
      <c r="N3434" t="s">
        <v>178</v>
      </c>
      <c r="P3434" t="s">
        <v>3839</v>
      </c>
      <c r="R3434" t="s">
        <v>3808</v>
      </c>
    </row>
    <row r="3435" spans="1:18" hidden="1">
      <c r="A3435">
        <v>3434</v>
      </c>
      <c r="D3435">
        <v>701000002</v>
      </c>
      <c r="E3435" s="139">
        <v>45180</v>
      </c>
      <c r="F3435">
        <f t="shared" si="159"/>
        <v>9</v>
      </c>
      <c r="G3435" s="139">
        <v>45180</v>
      </c>
      <c r="H3435">
        <f t="shared" si="160"/>
        <v>16</v>
      </c>
      <c r="I3435" t="s">
        <v>2757</v>
      </c>
      <c r="J3435" t="str">
        <f>VLOOKUP(I3435,'C701- Recalculate'!$D$27:$D$751,1,0)</f>
        <v>069MPI1232430004</v>
      </c>
      <c r="K3435">
        <v>0</v>
      </c>
      <c r="L3435">
        <v>39452055</v>
      </c>
      <c r="M3435" s="138">
        <f t="shared" si="161"/>
        <v>-39452055</v>
      </c>
      <c r="N3435" t="s">
        <v>178</v>
      </c>
      <c r="P3435" t="s">
        <v>3839</v>
      </c>
      <c r="R3435" t="s">
        <v>3808</v>
      </c>
    </row>
    <row r="3436" spans="1:18" hidden="1">
      <c r="A3436">
        <v>3435</v>
      </c>
      <c r="D3436">
        <v>701000002</v>
      </c>
      <c r="E3436" s="139">
        <v>45180</v>
      </c>
      <c r="F3436">
        <f t="shared" si="159"/>
        <v>9</v>
      </c>
      <c r="G3436" s="139">
        <v>45180</v>
      </c>
      <c r="H3436">
        <f t="shared" si="160"/>
        <v>16</v>
      </c>
      <c r="I3436" t="s">
        <v>2760</v>
      </c>
      <c r="J3436" t="str">
        <f>VLOOKUP(I3436,'C701- Recalculate'!$D$27:$D$751,1,0)</f>
        <v>069MPI1232430005</v>
      </c>
      <c r="K3436">
        <v>0</v>
      </c>
      <c r="L3436">
        <v>19452054</v>
      </c>
      <c r="M3436" s="138">
        <f t="shared" si="161"/>
        <v>-19452054</v>
      </c>
      <c r="N3436" t="s">
        <v>178</v>
      </c>
      <c r="P3436" t="s">
        <v>3839</v>
      </c>
      <c r="R3436" t="s">
        <v>3808</v>
      </c>
    </row>
    <row r="3437" spans="1:18" hidden="1">
      <c r="A3437">
        <v>3436</v>
      </c>
      <c r="D3437">
        <v>701000002</v>
      </c>
      <c r="E3437" s="139">
        <v>45180</v>
      </c>
      <c r="F3437">
        <f t="shared" si="159"/>
        <v>9</v>
      </c>
      <c r="G3437" s="139">
        <v>45180</v>
      </c>
      <c r="H3437">
        <f t="shared" si="160"/>
        <v>16</v>
      </c>
      <c r="I3437" t="s">
        <v>2760</v>
      </c>
      <c r="J3437" t="str">
        <f>VLOOKUP(I3437,'C701- Recalculate'!$D$27:$D$751,1,0)</f>
        <v>069MPI1232430005</v>
      </c>
      <c r="K3437">
        <v>0</v>
      </c>
      <c r="L3437">
        <v>9726028</v>
      </c>
      <c r="M3437" s="138">
        <f t="shared" si="161"/>
        <v>-9726028</v>
      </c>
      <c r="N3437" t="s">
        <v>178</v>
      </c>
      <c r="P3437" t="s">
        <v>3839</v>
      </c>
      <c r="R3437" t="s">
        <v>3808</v>
      </c>
    </row>
    <row r="3438" spans="1:18" hidden="1">
      <c r="A3438">
        <v>3437</v>
      </c>
      <c r="D3438">
        <v>701000002</v>
      </c>
      <c r="E3438" s="139">
        <v>45180</v>
      </c>
      <c r="F3438">
        <f t="shared" si="159"/>
        <v>9</v>
      </c>
      <c r="G3438" s="139">
        <v>45180</v>
      </c>
      <c r="H3438">
        <f t="shared" si="160"/>
        <v>16</v>
      </c>
      <c r="I3438" t="s">
        <v>2781</v>
      </c>
      <c r="J3438" t="str">
        <f>VLOOKUP(I3438,'C701- Recalculate'!$D$27:$D$751,1,0)</f>
        <v>069MPI1232500003</v>
      </c>
      <c r="K3438">
        <v>0</v>
      </c>
      <c r="L3438">
        <v>2739726</v>
      </c>
      <c r="M3438" s="138">
        <f t="shared" si="161"/>
        <v>-2739726</v>
      </c>
      <c r="N3438" t="s">
        <v>178</v>
      </c>
      <c r="P3438" t="s">
        <v>3839</v>
      </c>
      <c r="R3438" t="s">
        <v>3808</v>
      </c>
    </row>
    <row r="3439" spans="1:18" hidden="1">
      <c r="A3439">
        <v>3438</v>
      </c>
      <c r="D3439">
        <v>701000002</v>
      </c>
      <c r="E3439" s="139">
        <v>45180</v>
      </c>
      <c r="F3439">
        <f t="shared" si="159"/>
        <v>9</v>
      </c>
      <c r="G3439" s="139">
        <v>45180</v>
      </c>
      <c r="H3439">
        <f t="shared" si="160"/>
        <v>16</v>
      </c>
      <c r="I3439" t="s">
        <v>2781</v>
      </c>
      <c r="J3439" t="str">
        <f>VLOOKUP(I3439,'C701- Recalculate'!$D$27:$D$751,1,0)</f>
        <v>069MPI1232500003</v>
      </c>
      <c r="K3439">
        <v>0</v>
      </c>
      <c r="L3439">
        <v>1369863</v>
      </c>
      <c r="M3439" s="138">
        <f t="shared" si="161"/>
        <v>-1369863</v>
      </c>
      <c r="N3439" t="s">
        <v>178</v>
      </c>
      <c r="P3439" t="s">
        <v>3839</v>
      </c>
      <c r="R3439" t="s">
        <v>3808</v>
      </c>
    </row>
    <row r="3440" spans="1:18" hidden="1">
      <c r="A3440">
        <v>3439</v>
      </c>
      <c r="D3440">
        <v>701000002</v>
      </c>
      <c r="E3440" s="139">
        <v>45180</v>
      </c>
      <c r="F3440">
        <f t="shared" si="159"/>
        <v>9</v>
      </c>
      <c r="G3440" s="139">
        <v>45180</v>
      </c>
      <c r="H3440">
        <f t="shared" si="160"/>
        <v>16</v>
      </c>
      <c r="I3440" t="s">
        <v>2798</v>
      </c>
      <c r="J3440" t="str">
        <f>VLOOKUP(I3440,'C701- Recalculate'!$D$27:$D$751,1,0)</f>
        <v>069MPI1232510001</v>
      </c>
      <c r="K3440">
        <v>0</v>
      </c>
      <c r="L3440">
        <v>2876712</v>
      </c>
      <c r="M3440" s="138">
        <f t="shared" si="161"/>
        <v>-2876712</v>
      </c>
      <c r="N3440" t="s">
        <v>178</v>
      </c>
      <c r="P3440" t="s">
        <v>3839</v>
      </c>
      <c r="R3440" t="s">
        <v>3808</v>
      </c>
    </row>
    <row r="3441" spans="1:18" hidden="1">
      <c r="A3441">
        <v>3440</v>
      </c>
      <c r="D3441">
        <v>701000002</v>
      </c>
      <c r="E3441" s="139">
        <v>45180</v>
      </c>
      <c r="F3441">
        <f t="shared" si="159"/>
        <v>9</v>
      </c>
      <c r="G3441" s="139">
        <v>45180</v>
      </c>
      <c r="H3441">
        <f t="shared" si="160"/>
        <v>16</v>
      </c>
      <c r="I3441" t="s">
        <v>2798</v>
      </c>
      <c r="J3441" t="str">
        <f>VLOOKUP(I3441,'C701- Recalculate'!$D$27:$D$751,1,0)</f>
        <v>069MPI1232510001</v>
      </c>
      <c r="K3441">
        <v>0</v>
      </c>
      <c r="L3441">
        <v>5753425</v>
      </c>
      <c r="M3441" s="138">
        <f t="shared" si="161"/>
        <v>-5753425</v>
      </c>
      <c r="N3441" t="s">
        <v>178</v>
      </c>
      <c r="P3441" t="s">
        <v>3839</v>
      </c>
      <c r="R3441" t="s">
        <v>3808</v>
      </c>
    </row>
    <row r="3442" spans="1:18" hidden="1">
      <c r="A3442">
        <v>3441</v>
      </c>
      <c r="D3442">
        <v>701000002</v>
      </c>
      <c r="E3442" s="139">
        <v>45180</v>
      </c>
      <c r="F3442">
        <f t="shared" si="159"/>
        <v>9</v>
      </c>
      <c r="G3442" s="139">
        <v>45180</v>
      </c>
      <c r="H3442">
        <f t="shared" si="160"/>
        <v>16</v>
      </c>
      <c r="I3442" t="s">
        <v>2811</v>
      </c>
      <c r="J3442" t="str">
        <f>VLOOKUP(I3442,'C701- Recalculate'!$D$27:$D$751,1,0)</f>
        <v>069MPI1232510002</v>
      </c>
      <c r="K3442">
        <v>0</v>
      </c>
      <c r="L3442">
        <v>1643835</v>
      </c>
      <c r="M3442" s="138">
        <f t="shared" si="161"/>
        <v>-1643835</v>
      </c>
      <c r="N3442" t="s">
        <v>178</v>
      </c>
      <c r="P3442" t="s">
        <v>3839</v>
      </c>
      <c r="R3442" t="s">
        <v>3808</v>
      </c>
    </row>
    <row r="3443" spans="1:18" hidden="1">
      <c r="A3443">
        <v>3442</v>
      </c>
      <c r="D3443">
        <v>701000002</v>
      </c>
      <c r="E3443" s="139">
        <v>45180</v>
      </c>
      <c r="F3443">
        <f t="shared" si="159"/>
        <v>9</v>
      </c>
      <c r="G3443" s="139">
        <v>45180</v>
      </c>
      <c r="H3443">
        <f t="shared" si="160"/>
        <v>16</v>
      </c>
      <c r="I3443" t="s">
        <v>2802</v>
      </c>
      <c r="J3443" t="str">
        <f>VLOOKUP(I3443,'C701- Recalculate'!$D$27:$D$751,1,0)</f>
        <v>069MPI1232510003</v>
      </c>
      <c r="K3443">
        <v>0</v>
      </c>
      <c r="L3443">
        <v>547945</v>
      </c>
      <c r="M3443" s="138">
        <f t="shared" si="161"/>
        <v>-547945</v>
      </c>
      <c r="N3443" t="s">
        <v>178</v>
      </c>
      <c r="P3443" t="s">
        <v>3839</v>
      </c>
      <c r="R3443" t="s">
        <v>3808</v>
      </c>
    </row>
    <row r="3444" spans="1:18" hidden="1">
      <c r="A3444">
        <v>3443</v>
      </c>
      <c r="D3444">
        <v>701000002</v>
      </c>
      <c r="E3444" s="139">
        <v>45180</v>
      </c>
      <c r="F3444">
        <f t="shared" si="159"/>
        <v>9</v>
      </c>
      <c r="G3444" s="139">
        <v>45180</v>
      </c>
      <c r="H3444">
        <f t="shared" si="160"/>
        <v>16</v>
      </c>
      <c r="I3444" t="s">
        <v>2791</v>
      </c>
      <c r="J3444" t="str">
        <f>VLOOKUP(I3444,'C701- Recalculate'!$D$27:$D$751,1,0)</f>
        <v>069MPI1232510004</v>
      </c>
      <c r="K3444">
        <v>0</v>
      </c>
      <c r="L3444">
        <v>1095891</v>
      </c>
      <c r="M3444" s="138">
        <f t="shared" si="161"/>
        <v>-1095891</v>
      </c>
      <c r="N3444" t="s">
        <v>178</v>
      </c>
      <c r="P3444" t="s">
        <v>3839</v>
      </c>
      <c r="R3444" t="s">
        <v>3808</v>
      </c>
    </row>
    <row r="3445" spans="1:18" hidden="1">
      <c r="A3445">
        <v>3444</v>
      </c>
      <c r="D3445">
        <v>701000002</v>
      </c>
      <c r="E3445" s="139">
        <v>45180</v>
      </c>
      <c r="F3445">
        <f t="shared" si="159"/>
        <v>9</v>
      </c>
      <c r="G3445" s="139">
        <v>45180</v>
      </c>
      <c r="H3445">
        <f t="shared" si="160"/>
        <v>16</v>
      </c>
      <c r="I3445" t="s">
        <v>2791</v>
      </c>
      <c r="J3445" t="str">
        <f>VLOOKUP(I3445,'C701- Recalculate'!$D$27:$D$751,1,0)</f>
        <v>069MPI1232510004</v>
      </c>
      <c r="K3445">
        <v>0</v>
      </c>
      <c r="L3445">
        <v>2191781</v>
      </c>
      <c r="M3445" s="138">
        <f t="shared" si="161"/>
        <v>-2191781</v>
      </c>
      <c r="N3445" t="s">
        <v>178</v>
      </c>
      <c r="P3445" t="s">
        <v>3839</v>
      </c>
      <c r="R3445" t="s">
        <v>3808</v>
      </c>
    </row>
    <row r="3446" spans="1:18" hidden="1">
      <c r="A3446">
        <v>3445</v>
      </c>
      <c r="D3446">
        <v>701000002</v>
      </c>
      <c r="E3446" s="139">
        <v>45180</v>
      </c>
      <c r="F3446">
        <f t="shared" si="159"/>
        <v>9</v>
      </c>
      <c r="G3446" s="139">
        <v>45180</v>
      </c>
      <c r="H3446">
        <f t="shared" si="160"/>
        <v>16</v>
      </c>
      <c r="I3446" t="s">
        <v>2795</v>
      </c>
      <c r="J3446" t="str">
        <f>VLOOKUP(I3446,'C701- Recalculate'!$D$27:$D$751,1,0)</f>
        <v>069MPI1232510005</v>
      </c>
      <c r="K3446">
        <v>0</v>
      </c>
      <c r="L3446">
        <v>1095891</v>
      </c>
      <c r="M3446" s="138">
        <f t="shared" si="161"/>
        <v>-1095891</v>
      </c>
      <c r="N3446" t="s">
        <v>178</v>
      </c>
      <c r="P3446" t="s">
        <v>3839</v>
      </c>
      <c r="R3446" t="s">
        <v>3808</v>
      </c>
    </row>
    <row r="3447" spans="1:18" hidden="1">
      <c r="A3447">
        <v>3446</v>
      </c>
      <c r="D3447">
        <v>701000002</v>
      </c>
      <c r="E3447" s="139">
        <v>45180</v>
      </c>
      <c r="F3447">
        <f t="shared" si="159"/>
        <v>9</v>
      </c>
      <c r="G3447" s="139">
        <v>45180</v>
      </c>
      <c r="H3447">
        <f t="shared" si="160"/>
        <v>16</v>
      </c>
      <c r="I3447" t="s">
        <v>2808</v>
      </c>
      <c r="J3447" t="str">
        <f>VLOOKUP(I3447,'C701- Recalculate'!$D$27:$D$751,1,0)</f>
        <v>069MPI1232510006</v>
      </c>
      <c r="K3447">
        <v>0</v>
      </c>
      <c r="L3447">
        <v>1643835</v>
      </c>
      <c r="M3447" s="138">
        <f t="shared" si="161"/>
        <v>-1643835</v>
      </c>
      <c r="N3447" t="s">
        <v>178</v>
      </c>
      <c r="P3447" t="s">
        <v>3839</v>
      </c>
      <c r="R3447" t="s">
        <v>3808</v>
      </c>
    </row>
    <row r="3448" spans="1:18" hidden="1">
      <c r="A3448">
        <v>3447</v>
      </c>
      <c r="D3448">
        <v>701000002</v>
      </c>
      <c r="E3448" s="139">
        <v>45180</v>
      </c>
      <c r="F3448">
        <f t="shared" si="159"/>
        <v>9</v>
      </c>
      <c r="G3448" s="139">
        <v>45180</v>
      </c>
      <c r="H3448">
        <f t="shared" si="160"/>
        <v>16</v>
      </c>
      <c r="I3448" t="s">
        <v>2805</v>
      </c>
      <c r="J3448" t="str">
        <f>VLOOKUP(I3448,'C701- Recalculate'!$D$27:$D$751,1,0)</f>
        <v>069MPI1232510007</v>
      </c>
      <c r="K3448">
        <v>0</v>
      </c>
      <c r="L3448">
        <v>2876712</v>
      </c>
      <c r="M3448" s="138">
        <f t="shared" si="161"/>
        <v>-2876712</v>
      </c>
      <c r="N3448" t="s">
        <v>178</v>
      </c>
      <c r="P3448" t="s">
        <v>3839</v>
      </c>
      <c r="R3448" t="s">
        <v>3808</v>
      </c>
    </row>
    <row r="3449" spans="1:18" hidden="1">
      <c r="A3449">
        <v>3448</v>
      </c>
      <c r="D3449">
        <v>701000002</v>
      </c>
      <c r="E3449" s="139">
        <v>45180</v>
      </c>
      <c r="F3449">
        <f t="shared" si="159"/>
        <v>9</v>
      </c>
      <c r="G3449" s="139">
        <v>45180</v>
      </c>
      <c r="H3449">
        <f t="shared" si="160"/>
        <v>16</v>
      </c>
      <c r="I3449" t="s">
        <v>2805</v>
      </c>
      <c r="J3449" t="str">
        <f>VLOOKUP(I3449,'C701- Recalculate'!$D$27:$D$751,1,0)</f>
        <v>069MPI1232510007</v>
      </c>
      <c r="K3449">
        <v>0</v>
      </c>
      <c r="L3449">
        <v>5753425</v>
      </c>
      <c r="M3449" s="138">
        <f t="shared" si="161"/>
        <v>-5753425</v>
      </c>
      <c r="N3449" t="s">
        <v>178</v>
      </c>
      <c r="P3449" t="s">
        <v>3839</v>
      </c>
      <c r="R3449" t="s">
        <v>3808</v>
      </c>
    </row>
    <row r="3450" spans="1:18" hidden="1">
      <c r="A3450">
        <v>3449</v>
      </c>
      <c r="D3450">
        <v>701000002</v>
      </c>
      <c r="E3450" s="139">
        <v>45180</v>
      </c>
      <c r="F3450">
        <f t="shared" si="159"/>
        <v>9</v>
      </c>
      <c r="G3450" s="139">
        <v>45180</v>
      </c>
      <c r="H3450">
        <f t="shared" si="160"/>
        <v>16</v>
      </c>
      <c r="I3450" t="s">
        <v>2814</v>
      </c>
      <c r="J3450" t="str">
        <f>VLOOKUP(I3450,'C701- Recalculate'!$D$27:$D$751,1,0)</f>
        <v>069MPI1232540001</v>
      </c>
      <c r="K3450">
        <v>0</v>
      </c>
      <c r="L3450">
        <v>273973</v>
      </c>
      <c r="M3450" s="138">
        <f t="shared" si="161"/>
        <v>-273973</v>
      </c>
      <c r="N3450" t="s">
        <v>178</v>
      </c>
      <c r="P3450" t="s">
        <v>3839</v>
      </c>
      <c r="R3450" t="s">
        <v>3808</v>
      </c>
    </row>
    <row r="3451" spans="1:18" hidden="1">
      <c r="A3451">
        <v>3450</v>
      </c>
      <c r="D3451">
        <v>701000002</v>
      </c>
      <c r="E3451" s="139">
        <v>45180</v>
      </c>
      <c r="F3451">
        <f t="shared" si="159"/>
        <v>9</v>
      </c>
      <c r="G3451" s="139">
        <v>45180</v>
      </c>
      <c r="H3451">
        <f t="shared" si="160"/>
        <v>16</v>
      </c>
      <c r="I3451" t="s">
        <v>2832</v>
      </c>
      <c r="J3451" t="str">
        <f>VLOOKUP(I3451,'C701- Recalculate'!$D$27:$D$751,1,0)</f>
        <v>069MPI1232540002</v>
      </c>
      <c r="K3451">
        <v>0</v>
      </c>
      <c r="L3451">
        <v>1095890</v>
      </c>
      <c r="M3451" s="138">
        <f t="shared" si="161"/>
        <v>-1095890</v>
      </c>
      <c r="N3451" t="s">
        <v>178</v>
      </c>
      <c r="P3451" t="s">
        <v>3839</v>
      </c>
      <c r="R3451" t="s">
        <v>3808</v>
      </c>
    </row>
    <row r="3452" spans="1:18" hidden="1">
      <c r="A3452">
        <v>3451</v>
      </c>
      <c r="D3452">
        <v>701000002</v>
      </c>
      <c r="E3452" s="139">
        <v>45180</v>
      </c>
      <c r="F3452">
        <f t="shared" si="159"/>
        <v>9</v>
      </c>
      <c r="G3452" s="139">
        <v>45180</v>
      </c>
      <c r="H3452">
        <f t="shared" si="160"/>
        <v>16</v>
      </c>
      <c r="I3452" t="s">
        <v>2820</v>
      </c>
      <c r="J3452" t="str">
        <f>VLOOKUP(I3452,'C701- Recalculate'!$D$27:$D$751,1,0)</f>
        <v>069MPI1232540003</v>
      </c>
      <c r="K3452">
        <v>0</v>
      </c>
      <c r="L3452">
        <v>410959</v>
      </c>
      <c r="M3452" s="138">
        <f t="shared" si="161"/>
        <v>-410959</v>
      </c>
      <c r="N3452" t="s">
        <v>178</v>
      </c>
      <c r="P3452" t="s">
        <v>3839</v>
      </c>
      <c r="R3452" t="s">
        <v>3808</v>
      </c>
    </row>
    <row r="3453" spans="1:18" hidden="1">
      <c r="A3453">
        <v>3452</v>
      </c>
      <c r="D3453">
        <v>701000002</v>
      </c>
      <c r="E3453" s="139">
        <v>45180</v>
      </c>
      <c r="F3453">
        <f t="shared" si="159"/>
        <v>9</v>
      </c>
      <c r="G3453" s="139">
        <v>45180</v>
      </c>
      <c r="H3453">
        <f t="shared" si="160"/>
        <v>16</v>
      </c>
      <c r="I3453" t="s">
        <v>2817</v>
      </c>
      <c r="J3453" t="str">
        <f>VLOOKUP(I3453,'C701- Recalculate'!$D$27:$D$751,1,0)</f>
        <v>069MPI1232540004</v>
      </c>
      <c r="K3453">
        <v>0</v>
      </c>
      <c r="L3453">
        <v>273973</v>
      </c>
      <c r="M3453" s="138">
        <f t="shared" si="161"/>
        <v>-273973</v>
      </c>
      <c r="N3453" t="s">
        <v>178</v>
      </c>
      <c r="P3453" t="s">
        <v>3839</v>
      </c>
      <c r="R3453" t="s">
        <v>3808</v>
      </c>
    </row>
    <row r="3454" spans="1:18" hidden="1">
      <c r="A3454">
        <v>3453</v>
      </c>
      <c r="D3454">
        <v>701000002</v>
      </c>
      <c r="E3454" s="139">
        <v>45180</v>
      </c>
      <c r="F3454">
        <f t="shared" si="159"/>
        <v>9</v>
      </c>
      <c r="G3454" s="139">
        <v>45180</v>
      </c>
      <c r="H3454">
        <f t="shared" si="160"/>
        <v>16</v>
      </c>
      <c r="I3454" t="s">
        <v>2823</v>
      </c>
      <c r="J3454" t="str">
        <f>VLOOKUP(I3454,'C701- Recalculate'!$D$27:$D$751,1,0)</f>
        <v>069MPI1232540005</v>
      </c>
      <c r="K3454">
        <v>0</v>
      </c>
      <c r="L3454">
        <v>547945</v>
      </c>
      <c r="M3454" s="138">
        <f t="shared" si="161"/>
        <v>-547945</v>
      </c>
      <c r="N3454" t="s">
        <v>178</v>
      </c>
      <c r="P3454" t="s">
        <v>3839</v>
      </c>
      <c r="R3454" t="s">
        <v>3808</v>
      </c>
    </row>
    <row r="3455" spans="1:18" hidden="1">
      <c r="A3455">
        <v>3454</v>
      </c>
      <c r="D3455">
        <v>701000002</v>
      </c>
      <c r="E3455" s="139">
        <v>45180</v>
      </c>
      <c r="F3455">
        <f t="shared" si="159"/>
        <v>9</v>
      </c>
      <c r="G3455" s="139">
        <v>45180</v>
      </c>
      <c r="H3455">
        <f t="shared" si="160"/>
        <v>16</v>
      </c>
      <c r="I3455" t="s">
        <v>2826</v>
      </c>
      <c r="J3455" t="str">
        <f>VLOOKUP(I3455,'C701- Recalculate'!$D$27:$D$751,1,0)</f>
        <v>069MPI1232540006</v>
      </c>
      <c r="K3455">
        <v>0</v>
      </c>
      <c r="L3455">
        <v>547945</v>
      </c>
      <c r="M3455" s="138">
        <f t="shared" si="161"/>
        <v>-547945</v>
      </c>
      <c r="N3455" t="s">
        <v>178</v>
      </c>
      <c r="P3455" t="s">
        <v>3839</v>
      </c>
      <c r="R3455" t="s">
        <v>3808</v>
      </c>
    </row>
    <row r="3456" spans="1:18" hidden="1">
      <c r="A3456">
        <v>3455</v>
      </c>
      <c r="D3456">
        <v>701000002</v>
      </c>
      <c r="E3456" s="139">
        <v>45180</v>
      </c>
      <c r="F3456">
        <f t="shared" si="159"/>
        <v>9</v>
      </c>
      <c r="G3456" s="139">
        <v>45180</v>
      </c>
      <c r="H3456">
        <f t="shared" si="160"/>
        <v>16</v>
      </c>
      <c r="I3456" t="s">
        <v>2829</v>
      </c>
      <c r="J3456" t="str">
        <f>VLOOKUP(I3456,'C701- Recalculate'!$D$27:$D$751,1,0)</f>
        <v>069MPI1232540007</v>
      </c>
      <c r="K3456">
        <v>0</v>
      </c>
      <c r="L3456">
        <v>821918</v>
      </c>
      <c r="M3456" s="138">
        <f t="shared" si="161"/>
        <v>-821918</v>
      </c>
      <c r="N3456" t="s">
        <v>178</v>
      </c>
      <c r="P3456" t="s">
        <v>3839</v>
      </c>
      <c r="R3456" t="s">
        <v>3808</v>
      </c>
    </row>
    <row r="3457" spans="1:18" hidden="1">
      <c r="A3457">
        <v>3456</v>
      </c>
      <c r="D3457">
        <v>701000002</v>
      </c>
      <c r="E3457" s="139">
        <v>45181</v>
      </c>
      <c r="F3457">
        <f t="shared" si="159"/>
        <v>9</v>
      </c>
      <c r="G3457" s="139">
        <v>45181</v>
      </c>
      <c r="H3457">
        <f t="shared" si="160"/>
        <v>16</v>
      </c>
      <c r="I3457" t="s">
        <v>2611</v>
      </c>
      <c r="J3457" t="str">
        <f>VLOOKUP(I3457,'C701- Recalculate'!$D$27:$D$751,1,0)</f>
        <v>069MPI1232280001</v>
      </c>
      <c r="K3457">
        <v>0</v>
      </c>
      <c r="L3457">
        <v>28082192</v>
      </c>
      <c r="M3457" s="138">
        <f t="shared" si="161"/>
        <v>-28082192</v>
      </c>
      <c r="N3457" t="s">
        <v>178</v>
      </c>
      <c r="P3457" t="s">
        <v>3839</v>
      </c>
      <c r="R3457" t="s">
        <v>3808</v>
      </c>
    </row>
    <row r="3458" spans="1:18" hidden="1">
      <c r="A3458">
        <v>3457</v>
      </c>
      <c r="D3458">
        <v>701000002</v>
      </c>
      <c r="E3458" s="139">
        <v>45181</v>
      </c>
      <c r="F3458">
        <f t="shared" si="159"/>
        <v>9</v>
      </c>
      <c r="G3458" s="139">
        <v>45181</v>
      </c>
      <c r="H3458">
        <f t="shared" si="160"/>
        <v>16</v>
      </c>
      <c r="I3458" t="s">
        <v>2621</v>
      </c>
      <c r="J3458" t="str">
        <f>VLOOKUP(I3458,'C701- Recalculate'!$D$27:$D$751,1,0)</f>
        <v>069MPI1232280002</v>
      </c>
      <c r="K3458">
        <v>0</v>
      </c>
      <c r="L3458">
        <v>28082192</v>
      </c>
      <c r="M3458" s="138">
        <f t="shared" si="161"/>
        <v>-28082192</v>
      </c>
      <c r="N3458" t="s">
        <v>178</v>
      </c>
      <c r="P3458" t="s">
        <v>3839</v>
      </c>
      <c r="R3458" t="s">
        <v>3808</v>
      </c>
    </row>
    <row r="3459" spans="1:18" hidden="1">
      <c r="A3459">
        <v>3458</v>
      </c>
      <c r="D3459">
        <v>701000002</v>
      </c>
      <c r="E3459" s="139">
        <v>45181</v>
      </c>
      <c r="F3459">
        <f t="shared" ref="F3459:F3522" si="162">MONTH(E3459)</f>
        <v>9</v>
      </c>
      <c r="G3459" s="139">
        <v>45181</v>
      </c>
      <c r="H3459">
        <f t="shared" ref="H3459:H3522" si="163">LEN(I3459)</f>
        <v>16</v>
      </c>
      <c r="I3459" t="s">
        <v>2641</v>
      </c>
      <c r="J3459" t="str">
        <f>VLOOKUP(I3459,'C701- Recalculate'!$D$27:$D$751,1,0)</f>
        <v>069MPI1232290004</v>
      </c>
      <c r="K3459">
        <v>0</v>
      </c>
      <c r="L3459">
        <v>28767124</v>
      </c>
      <c r="M3459" s="138">
        <f t="shared" ref="M3459:M3522" si="164">K3459-L3459</f>
        <v>-28767124</v>
      </c>
      <c r="N3459" t="s">
        <v>178</v>
      </c>
      <c r="P3459" t="s">
        <v>3839</v>
      </c>
      <c r="R3459" t="s">
        <v>3808</v>
      </c>
    </row>
    <row r="3460" spans="1:18" hidden="1">
      <c r="A3460">
        <v>3459</v>
      </c>
      <c r="D3460">
        <v>701000002</v>
      </c>
      <c r="E3460" s="139">
        <v>45181</v>
      </c>
      <c r="F3460">
        <f t="shared" si="162"/>
        <v>9</v>
      </c>
      <c r="G3460" s="139">
        <v>45181</v>
      </c>
      <c r="H3460">
        <f t="shared" si="163"/>
        <v>16</v>
      </c>
      <c r="I3460" t="s">
        <v>2634</v>
      </c>
      <c r="J3460" t="str">
        <f>VLOOKUP(I3460,'C701- Recalculate'!$D$27:$D$751,1,0)</f>
        <v>069MPI1232290005</v>
      </c>
      <c r="K3460">
        <v>0</v>
      </c>
      <c r="L3460">
        <v>27397260</v>
      </c>
      <c r="M3460" s="138">
        <f t="shared" si="164"/>
        <v>-27397260</v>
      </c>
      <c r="N3460" t="s">
        <v>178</v>
      </c>
      <c r="P3460" t="s">
        <v>3839</v>
      </c>
      <c r="R3460" t="s">
        <v>3808</v>
      </c>
    </row>
    <row r="3461" spans="1:18" hidden="1">
      <c r="A3461">
        <v>3460</v>
      </c>
      <c r="D3461">
        <v>701000002</v>
      </c>
      <c r="E3461" s="139">
        <v>45181</v>
      </c>
      <c r="F3461">
        <f t="shared" si="162"/>
        <v>9</v>
      </c>
      <c r="G3461" s="139">
        <v>45181</v>
      </c>
      <c r="H3461">
        <f t="shared" si="163"/>
        <v>16</v>
      </c>
      <c r="I3461" t="s">
        <v>2656</v>
      </c>
      <c r="J3461" t="str">
        <f>VLOOKUP(I3461,'C701- Recalculate'!$D$27:$D$751,1,0)</f>
        <v>069MPI1232340004</v>
      </c>
      <c r="K3461">
        <v>0</v>
      </c>
      <c r="L3461">
        <v>22465753</v>
      </c>
      <c r="M3461" s="138">
        <f t="shared" si="164"/>
        <v>-22465753</v>
      </c>
      <c r="N3461" t="s">
        <v>178</v>
      </c>
      <c r="P3461" t="s">
        <v>3839</v>
      </c>
      <c r="R3461" t="s">
        <v>3808</v>
      </c>
    </row>
    <row r="3462" spans="1:18" hidden="1">
      <c r="A3462">
        <v>3461</v>
      </c>
      <c r="D3462">
        <v>701000002</v>
      </c>
      <c r="E3462" s="139">
        <v>45181</v>
      </c>
      <c r="F3462">
        <f t="shared" si="162"/>
        <v>9</v>
      </c>
      <c r="G3462" s="139">
        <v>45181</v>
      </c>
      <c r="H3462">
        <f t="shared" si="163"/>
        <v>16</v>
      </c>
      <c r="I3462" t="s">
        <v>2652</v>
      </c>
      <c r="J3462" t="str">
        <f>VLOOKUP(I3462,'C701- Recalculate'!$D$27:$D$751,1,0)</f>
        <v>069MPI1232340005</v>
      </c>
      <c r="K3462">
        <v>0</v>
      </c>
      <c r="L3462">
        <v>22465753</v>
      </c>
      <c r="M3462" s="138">
        <f t="shared" si="164"/>
        <v>-22465753</v>
      </c>
      <c r="N3462" t="s">
        <v>178</v>
      </c>
      <c r="P3462" t="s">
        <v>3839</v>
      </c>
      <c r="R3462" t="s">
        <v>3808</v>
      </c>
    </row>
    <row r="3463" spans="1:18" hidden="1">
      <c r="A3463">
        <v>3462</v>
      </c>
      <c r="D3463">
        <v>701000002</v>
      </c>
      <c r="E3463" s="139">
        <v>45181</v>
      </c>
      <c r="F3463">
        <f t="shared" si="162"/>
        <v>9</v>
      </c>
      <c r="G3463" s="139">
        <v>45181</v>
      </c>
      <c r="H3463">
        <f t="shared" si="163"/>
        <v>16</v>
      </c>
      <c r="I3463" t="s">
        <v>2706</v>
      </c>
      <c r="J3463" t="str">
        <f>VLOOKUP(I3463,'C701- Recalculate'!$D$27:$D$751,1,0)</f>
        <v>069MPI1232400003</v>
      </c>
      <c r="K3463">
        <v>0</v>
      </c>
      <c r="L3463">
        <v>24315069</v>
      </c>
      <c r="M3463" s="138">
        <f t="shared" si="164"/>
        <v>-24315069</v>
      </c>
      <c r="N3463" t="s">
        <v>178</v>
      </c>
      <c r="P3463" t="s">
        <v>3839</v>
      </c>
      <c r="R3463" t="s">
        <v>3808</v>
      </c>
    </row>
    <row r="3464" spans="1:18" hidden="1">
      <c r="A3464">
        <v>3463</v>
      </c>
      <c r="D3464">
        <v>701000002</v>
      </c>
      <c r="E3464" s="139">
        <v>45181</v>
      </c>
      <c r="F3464">
        <f t="shared" si="162"/>
        <v>9</v>
      </c>
      <c r="G3464" s="139">
        <v>45181</v>
      </c>
      <c r="H3464">
        <f t="shared" si="163"/>
        <v>16</v>
      </c>
      <c r="I3464" t="s">
        <v>2700</v>
      </c>
      <c r="J3464" t="str">
        <f>VLOOKUP(I3464,'C701- Recalculate'!$D$27:$D$751,1,0)</f>
        <v>069MPI1232400004</v>
      </c>
      <c r="K3464">
        <v>0</v>
      </c>
      <c r="L3464">
        <v>24315069</v>
      </c>
      <c r="M3464" s="138">
        <f t="shared" si="164"/>
        <v>-24315069</v>
      </c>
      <c r="N3464" t="s">
        <v>178</v>
      </c>
      <c r="P3464" t="s">
        <v>3839</v>
      </c>
      <c r="R3464" t="s">
        <v>3808</v>
      </c>
    </row>
    <row r="3465" spans="1:18" hidden="1">
      <c r="A3465">
        <v>3464</v>
      </c>
      <c r="D3465">
        <v>701000002</v>
      </c>
      <c r="E3465" s="139">
        <v>45181</v>
      </c>
      <c r="F3465">
        <f t="shared" si="162"/>
        <v>9</v>
      </c>
      <c r="G3465" s="139">
        <v>45181</v>
      </c>
      <c r="H3465">
        <f t="shared" si="163"/>
        <v>16</v>
      </c>
      <c r="I3465" t="s">
        <v>2757</v>
      </c>
      <c r="J3465" t="str">
        <f>VLOOKUP(I3465,'C701- Recalculate'!$D$27:$D$751,1,0)</f>
        <v>069MPI1232430004</v>
      </c>
      <c r="K3465">
        <v>0</v>
      </c>
      <c r="L3465">
        <v>39452054</v>
      </c>
      <c r="M3465" s="138">
        <f t="shared" si="164"/>
        <v>-39452054</v>
      </c>
      <c r="N3465" t="s">
        <v>178</v>
      </c>
      <c r="P3465" t="s">
        <v>3839</v>
      </c>
      <c r="R3465" t="s">
        <v>3808</v>
      </c>
    </row>
    <row r="3466" spans="1:18" hidden="1">
      <c r="A3466">
        <v>3465</v>
      </c>
      <c r="D3466">
        <v>701000002</v>
      </c>
      <c r="E3466" s="139">
        <v>45181</v>
      </c>
      <c r="F3466">
        <f t="shared" si="162"/>
        <v>9</v>
      </c>
      <c r="G3466" s="139">
        <v>45181</v>
      </c>
      <c r="H3466">
        <f t="shared" si="163"/>
        <v>16</v>
      </c>
      <c r="I3466" t="s">
        <v>2760</v>
      </c>
      <c r="J3466" t="str">
        <f>VLOOKUP(I3466,'C701- Recalculate'!$D$27:$D$751,1,0)</f>
        <v>069MPI1232430005</v>
      </c>
      <c r="K3466">
        <v>0</v>
      </c>
      <c r="L3466">
        <v>9726027</v>
      </c>
      <c r="M3466" s="138">
        <f t="shared" si="164"/>
        <v>-9726027</v>
      </c>
      <c r="N3466" t="s">
        <v>178</v>
      </c>
      <c r="P3466" t="s">
        <v>3839</v>
      </c>
      <c r="R3466" t="s">
        <v>3808</v>
      </c>
    </row>
    <row r="3467" spans="1:18" hidden="1">
      <c r="A3467">
        <v>3466</v>
      </c>
      <c r="D3467">
        <v>701000002</v>
      </c>
      <c r="E3467" s="139">
        <v>45181</v>
      </c>
      <c r="F3467">
        <f t="shared" si="162"/>
        <v>9</v>
      </c>
      <c r="G3467" s="139">
        <v>45181</v>
      </c>
      <c r="H3467">
        <f t="shared" si="163"/>
        <v>16</v>
      </c>
      <c r="I3467" t="s">
        <v>2781</v>
      </c>
      <c r="J3467" t="str">
        <f>VLOOKUP(I3467,'C701- Recalculate'!$D$27:$D$751,1,0)</f>
        <v>069MPI1232500003</v>
      </c>
      <c r="K3467">
        <v>0</v>
      </c>
      <c r="L3467">
        <v>1369863</v>
      </c>
      <c r="M3467" s="138">
        <f t="shared" si="164"/>
        <v>-1369863</v>
      </c>
      <c r="N3467" t="s">
        <v>178</v>
      </c>
      <c r="P3467" t="s">
        <v>3839</v>
      </c>
      <c r="R3467" t="s">
        <v>3808</v>
      </c>
    </row>
    <row r="3468" spans="1:18" hidden="1">
      <c r="A3468">
        <v>3467</v>
      </c>
      <c r="D3468">
        <v>701000002</v>
      </c>
      <c r="E3468" s="139">
        <v>45181</v>
      </c>
      <c r="F3468">
        <f t="shared" si="162"/>
        <v>9</v>
      </c>
      <c r="G3468" s="139">
        <v>45181</v>
      </c>
      <c r="H3468">
        <f t="shared" si="163"/>
        <v>16</v>
      </c>
      <c r="I3468" t="s">
        <v>2798</v>
      </c>
      <c r="J3468" t="str">
        <f>VLOOKUP(I3468,'C701- Recalculate'!$D$27:$D$751,1,0)</f>
        <v>069MPI1232510001</v>
      </c>
      <c r="K3468">
        <v>0</v>
      </c>
      <c r="L3468">
        <v>2876713</v>
      </c>
      <c r="M3468" s="138">
        <f t="shared" si="164"/>
        <v>-2876713</v>
      </c>
      <c r="N3468" t="s">
        <v>178</v>
      </c>
      <c r="P3468" t="s">
        <v>3839</v>
      </c>
      <c r="R3468" t="s">
        <v>3808</v>
      </c>
    </row>
    <row r="3469" spans="1:18" hidden="1">
      <c r="A3469">
        <v>3468</v>
      </c>
      <c r="D3469">
        <v>701000002</v>
      </c>
      <c r="E3469" s="139">
        <v>45181</v>
      </c>
      <c r="F3469">
        <f t="shared" si="162"/>
        <v>9</v>
      </c>
      <c r="G3469" s="139">
        <v>45181</v>
      </c>
      <c r="H3469">
        <f t="shared" si="163"/>
        <v>16</v>
      </c>
      <c r="I3469" t="s">
        <v>2791</v>
      </c>
      <c r="J3469" t="str">
        <f>VLOOKUP(I3469,'C701- Recalculate'!$D$27:$D$751,1,0)</f>
        <v>069MPI1232510004</v>
      </c>
      <c r="K3469">
        <v>0</v>
      </c>
      <c r="L3469">
        <v>1095890</v>
      </c>
      <c r="M3469" s="138">
        <f t="shared" si="164"/>
        <v>-1095890</v>
      </c>
      <c r="N3469" t="s">
        <v>178</v>
      </c>
      <c r="P3469" t="s">
        <v>3839</v>
      </c>
      <c r="R3469" t="s">
        <v>3808</v>
      </c>
    </row>
    <row r="3470" spans="1:18" hidden="1">
      <c r="A3470">
        <v>3469</v>
      </c>
      <c r="D3470">
        <v>701000002</v>
      </c>
      <c r="E3470" s="139">
        <v>45181</v>
      </c>
      <c r="F3470">
        <f t="shared" si="162"/>
        <v>9</v>
      </c>
      <c r="G3470" s="139">
        <v>45181</v>
      </c>
      <c r="H3470">
        <f t="shared" si="163"/>
        <v>16</v>
      </c>
      <c r="I3470" t="s">
        <v>2805</v>
      </c>
      <c r="J3470" t="str">
        <f>VLOOKUP(I3470,'C701- Recalculate'!$D$27:$D$751,1,0)</f>
        <v>069MPI1232510007</v>
      </c>
      <c r="K3470">
        <v>0</v>
      </c>
      <c r="L3470">
        <v>2876713</v>
      </c>
      <c r="M3470" s="138">
        <f t="shared" si="164"/>
        <v>-2876713</v>
      </c>
      <c r="N3470" t="s">
        <v>178</v>
      </c>
      <c r="P3470" t="s">
        <v>3839</v>
      </c>
      <c r="R3470" t="s">
        <v>3808</v>
      </c>
    </row>
    <row r="3471" spans="1:18" hidden="1">
      <c r="A3471">
        <v>3470</v>
      </c>
      <c r="D3471">
        <v>701000002</v>
      </c>
      <c r="E3471" s="139">
        <v>45181</v>
      </c>
      <c r="F3471">
        <f t="shared" si="162"/>
        <v>9</v>
      </c>
      <c r="G3471" s="139">
        <v>45181</v>
      </c>
      <c r="H3471">
        <f t="shared" si="163"/>
        <v>16</v>
      </c>
      <c r="I3471" t="s">
        <v>2842</v>
      </c>
      <c r="J3471" t="str">
        <f>VLOOKUP(I3471,'C701- Recalculate'!$D$27:$D$751,1,0)</f>
        <v>069MPI1232550001</v>
      </c>
      <c r="K3471">
        <v>0</v>
      </c>
      <c r="L3471">
        <v>1369863</v>
      </c>
      <c r="M3471" s="138">
        <f t="shared" si="164"/>
        <v>-1369863</v>
      </c>
      <c r="N3471" t="s">
        <v>178</v>
      </c>
      <c r="P3471" t="s">
        <v>3839</v>
      </c>
      <c r="R3471" t="s">
        <v>3808</v>
      </c>
    </row>
    <row r="3472" spans="1:18" hidden="1">
      <c r="A3472">
        <v>3471</v>
      </c>
      <c r="D3472">
        <v>701000002</v>
      </c>
      <c r="E3472" s="139">
        <v>45181</v>
      </c>
      <c r="F3472">
        <f t="shared" si="162"/>
        <v>9</v>
      </c>
      <c r="G3472" s="139">
        <v>45181</v>
      </c>
      <c r="H3472">
        <f t="shared" si="163"/>
        <v>16</v>
      </c>
      <c r="I3472" t="s">
        <v>2858</v>
      </c>
      <c r="J3472" t="str">
        <f>VLOOKUP(I3472,'C701- Recalculate'!$D$27:$D$751,1,0)</f>
        <v>069MPI1232550002</v>
      </c>
      <c r="K3472">
        <v>0</v>
      </c>
      <c r="L3472">
        <v>547945</v>
      </c>
      <c r="M3472" s="138">
        <f t="shared" si="164"/>
        <v>-547945</v>
      </c>
      <c r="N3472" t="s">
        <v>178</v>
      </c>
      <c r="P3472" t="s">
        <v>3839</v>
      </c>
      <c r="R3472" t="s">
        <v>3808</v>
      </c>
    </row>
    <row r="3473" spans="1:18" hidden="1">
      <c r="A3473">
        <v>3472</v>
      </c>
      <c r="D3473">
        <v>701000002</v>
      </c>
      <c r="E3473" s="139">
        <v>45181</v>
      </c>
      <c r="F3473">
        <f t="shared" si="162"/>
        <v>9</v>
      </c>
      <c r="G3473" s="139">
        <v>45181</v>
      </c>
      <c r="H3473">
        <f t="shared" si="163"/>
        <v>16</v>
      </c>
      <c r="I3473" t="s">
        <v>2848</v>
      </c>
      <c r="J3473" t="str">
        <f>VLOOKUP(I3473,'C701- Recalculate'!$D$27:$D$751,1,0)</f>
        <v>069MPI1232550003</v>
      </c>
      <c r="K3473">
        <v>0</v>
      </c>
      <c r="L3473">
        <v>684932</v>
      </c>
      <c r="M3473" s="138">
        <f t="shared" si="164"/>
        <v>-684932</v>
      </c>
      <c r="N3473" t="s">
        <v>178</v>
      </c>
      <c r="P3473" t="s">
        <v>3839</v>
      </c>
      <c r="R3473" t="s">
        <v>3808</v>
      </c>
    </row>
    <row r="3474" spans="1:18" hidden="1">
      <c r="A3474">
        <v>3473</v>
      </c>
      <c r="D3474">
        <v>701000002</v>
      </c>
      <c r="E3474" s="139">
        <v>45181</v>
      </c>
      <c r="F3474">
        <f t="shared" si="162"/>
        <v>9</v>
      </c>
      <c r="G3474" s="139">
        <v>45181</v>
      </c>
      <c r="H3474">
        <f t="shared" si="163"/>
        <v>16</v>
      </c>
      <c r="I3474" t="s">
        <v>2855</v>
      </c>
      <c r="J3474" t="str">
        <f>VLOOKUP(I3474,'C701- Recalculate'!$D$27:$D$751,1,0)</f>
        <v>069MPI1232550005</v>
      </c>
      <c r="K3474">
        <v>0</v>
      </c>
      <c r="L3474">
        <v>547945</v>
      </c>
      <c r="M3474" s="138">
        <f t="shared" si="164"/>
        <v>-547945</v>
      </c>
      <c r="N3474" t="s">
        <v>178</v>
      </c>
      <c r="P3474" t="s">
        <v>3839</v>
      </c>
      <c r="R3474" t="s">
        <v>3808</v>
      </c>
    </row>
    <row r="3475" spans="1:18" hidden="1">
      <c r="A3475">
        <v>3474</v>
      </c>
      <c r="D3475">
        <v>701000002</v>
      </c>
      <c r="E3475" s="139">
        <v>45181</v>
      </c>
      <c r="F3475">
        <f t="shared" si="162"/>
        <v>9</v>
      </c>
      <c r="G3475" s="139">
        <v>45181</v>
      </c>
      <c r="H3475">
        <f t="shared" si="163"/>
        <v>16</v>
      </c>
      <c r="I3475" t="s">
        <v>2861</v>
      </c>
      <c r="J3475" t="str">
        <f>VLOOKUP(I3475,'C701- Recalculate'!$D$27:$D$751,1,0)</f>
        <v>069MPI1232550006</v>
      </c>
      <c r="K3475">
        <v>0</v>
      </c>
      <c r="L3475">
        <v>273973</v>
      </c>
      <c r="M3475" s="138">
        <f t="shared" si="164"/>
        <v>-273973</v>
      </c>
      <c r="N3475" t="s">
        <v>178</v>
      </c>
      <c r="P3475" t="s">
        <v>3839</v>
      </c>
      <c r="R3475" t="s">
        <v>3808</v>
      </c>
    </row>
    <row r="3476" spans="1:18" hidden="1">
      <c r="A3476">
        <v>3475</v>
      </c>
      <c r="D3476">
        <v>701000002</v>
      </c>
      <c r="E3476" s="139">
        <v>45181</v>
      </c>
      <c r="F3476">
        <f t="shared" si="162"/>
        <v>9</v>
      </c>
      <c r="G3476" s="139">
        <v>45181</v>
      </c>
      <c r="H3476">
        <f t="shared" si="163"/>
        <v>16</v>
      </c>
      <c r="I3476" t="s">
        <v>2851</v>
      </c>
      <c r="J3476" t="str">
        <f>VLOOKUP(I3476,'C701- Recalculate'!$D$27:$D$751,1,0)</f>
        <v>069MPI1232550007</v>
      </c>
      <c r="K3476">
        <v>0</v>
      </c>
      <c r="L3476">
        <v>136986</v>
      </c>
      <c r="M3476" s="138">
        <f t="shared" si="164"/>
        <v>-136986</v>
      </c>
      <c r="N3476" t="s">
        <v>178</v>
      </c>
      <c r="P3476" t="s">
        <v>3839</v>
      </c>
      <c r="R3476" t="s">
        <v>3808</v>
      </c>
    </row>
    <row r="3477" spans="1:18" hidden="1">
      <c r="A3477">
        <v>3476</v>
      </c>
      <c r="D3477">
        <v>701000002</v>
      </c>
      <c r="E3477" s="139">
        <v>45181</v>
      </c>
      <c r="F3477">
        <f t="shared" si="162"/>
        <v>9</v>
      </c>
      <c r="G3477" s="139">
        <v>45181</v>
      </c>
      <c r="H3477">
        <f t="shared" si="163"/>
        <v>16</v>
      </c>
      <c r="I3477" t="s">
        <v>2835</v>
      </c>
      <c r="J3477" t="str">
        <f>VLOOKUP(I3477,'C701- Recalculate'!$D$27:$D$751,1,0)</f>
        <v>069MPI1232550008</v>
      </c>
      <c r="K3477">
        <v>0</v>
      </c>
      <c r="L3477">
        <v>547945</v>
      </c>
      <c r="M3477" s="138">
        <f t="shared" si="164"/>
        <v>-547945</v>
      </c>
      <c r="N3477" t="s">
        <v>178</v>
      </c>
      <c r="P3477" t="s">
        <v>3839</v>
      </c>
      <c r="R3477" t="s">
        <v>3808</v>
      </c>
    </row>
    <row r="3478" spans="1:18" hidden="1">
      <c r="A3478">
        <v>3477</v>
      </c>
      <c r="D3478">
        <v>701000002</v>
      </c>
      <c r="E3478" s="139">
        <v>45181</v>
      </c>
      <c r="F3478">
        <f t="shared" si="162"/>
        <v>9</v>
      </c>
      <c r="G3478" s="139">
        <v>45181</v>
      </c>
      <c r="H3478">
        <f t="shared" si="163"/>
        <v>16</v>
      </c>
      <c r="I3478" t="s">
        <v>2845</v>
      </c>
      <c r="J3478" t="str">
        <f>VLOOKUP(I3478,'C701- Recalculate'!$D$27:$D$751,1,0)</f>
        <v>069MPI1232550009</v>
      </c>
      <c r="K3478">
        <v>0</v>
      </c>
      <c r="L3478">
        <v>1369863</v>
      </c>
      <c r="M3478" s="138">
        <f t="shared" si="164"/>
        <v>-1369863</v>
      </c>
      <c r="N3478" t="s">
        <v>178</v>
      </c>
      <c r="P3478" t="s">
        <v>3839</v>
      </c>
      <c r="R3478" t="s">
        <v>3808</v>
      </c>
    </row>
    <row r="3479" spans="1:18" hidden="1">
      <c r="A3479">
        <v>3478</v>
      </c>
      <c r="D3479">
        <v>701000002</v>
      </c>
      <c r="E3479" s="139">
        <v>45181</v>
      </c>
      <c r="F3479">
        <f t="shared" si="162"/>
        <v>9</v>
      </c>
      <c r="G3479" s="139">
        <v>45181</v>
      </c>
      <c r="H3479">
        <f t="shared" si="163"/>
        <v>16</v>
      </c>
      <c r="I3479" t="s">
        <v>2838</v>
      </c>
      <c r="J3479" t="str">
        <f>VLOOKUP(I3479,'C701- Recalculate'!$D$27:$D$751,1,0)</f>
        <v>069MPI1232550011</v>
      </c>
      <c r="K3479">
        <v>0</v>
      </c>
      <c r="L3479">
        <v>1712329</v>
      </c>
      <c r="M3479" s="138">
        <f t="shared" si="164"/>
        <v>-1712329</v>
      </c>
      <c r="N3479" t="s">
        <v>178</v>
      </c>
      <c r="P3479" t="s">
        <v>3839</v>
      </c>
      <c r="R3479" t="s">
        <v>3808</v>
      </c>
    </row>
    <row r="3480" spans="1:18" hidden="1">
      <c r="A3480">
        <v>3479</v>
      </c>
      <c r="D3480">
        <v>701000002</v>
      </c>
      <c r="E3480" s="139">
        <v>45182</v>
      </c>
      <c r="F3480">
        <f t="shared" si="162"/>
        <v>9</v>
      </c>
      <c r="G3480" s="139">
        <v>45182</v>
      </c>
      <c r="H3480">
        <f t="shared" si="163"/>
        <v>16</v>
      </c>
      <c r="I3480" t="s">
        <v>2611</v>
      </c>
      <c r="J3480" t="str">
        <f>VLOOKUP(I3480,'C701- Recalculate'!$D$27:$D$751,1,0)</f>
        <v>069MPI1232280001</v>
      </c>
      <c r="K3480">
        <v>0</v>
      </c>
      <c r="L3480">
        <v>28082192</v>
      </c>
      <c r="M3480" s="138">
        <f t="shared" si="164"/>
        <v>-28082192</v>
      </c>
      <c r="N3480" t="s">
        <v>178</v>
      </c>
      <c r="P3480" t="s">
        <v>3839</v>
      </c>
      <c r="R3480" t="s">
        <v>3808</v>
      </c>
    </row>
    <row r="3481" spans="1:18" hidden="1">
      <c r="A3481">
        <v>3480</v>
      </c>
      <c r="D3481">
        <v>701000002</v>
      </c>
      <c r="E3481" s="139">
        <v>45182</v>
      </c>
      <c r="F3481">
        <f t="shared" si="162"/>
        <v>9</v>
      </c>
      <c r="G3481" s="139">
        <v>45182</v>
      </c>
      <c r="H3481">
        <f t="shared" si="163"/>
        <v>16</v>
      </c>
      <c r="I3481" t="s">
        <v>2621</v>
      </c>
      <c r="J3481" t="str">
        <f>VLOOKUP(I3481,'C701- Recalculate'!$D$27:$D$751,1,0)</f>
        <v>069MPI1232280002</v>
      </c>
      <c r="K3481">
        <v>0</v>
      </c>
      <c r="L3481">
        <v>28082192</v>
      </c>
      <c r="M3481" s="138">
        <f t="shared" si="164"/>
        <v>-28082192</v>
      </c>
      <c r="N3481" t="s">
        <v>178</v>
      </c>
      <c r="P3481" t="s">
        <v>3839</v>
      </c>
      <c r="R3481" t="s">
        <v>3808</v>
      </c>
    </row>
    <row r="3482" spans="1:18" hidden="1">
      <c r="A3482">
        <v>3481</v>
      </c>
      <c r="D3482">
        <v>701000002</v>
      </c>
      <c r="E3482" s="139">
        <v>45182</v>
      </c>
      <c r="F3482">
        <f t="shared" si="162"/>
        <v>9</v>
      </c>
      <c r="G3482" s="139">
        <v>45182</v>
      </c>
      <c r="H3482">
        <f t="shared" si="163"/>
        <v>16</v>
      </c>
      <c r="I3482" t="s">
        <v>2641</v>
      </c>
      <c r="J3482" t="str">
        <f>VLOOKUP(I3482,'C701- Recalculate'!$D$27:$D$751,1,0)</f>
        <v>069MPI1232290004</v>
      </c>
      <c r="K3482">
        <v>0</v>
      </c>
      <c r="L3482">
        <v>28767123</v>
      </c>
      <c r="M3482" s="138">
        <f t="shared" si="164"/>
        <v>-28767123</v>
      </c>
      <c r="N3482" t="s">
        <v>178</v>
      </c>
      <c r="P3482" t="s">
        <v>3839</v>
      </c>
      <c r="R3482" t="s">
        <v>3808</v>
      </c>
    </row>
    <row r="3483" spans="1:18" hidden="1">
      <c r="A3483">
        <v>3482</v>
      </c>
      <c r="D3483">
        <v>701000002</v>
      </c>
      <c r="E3483" s="139">
        <v>45182</v>
      </c>
      <c r="F3483">
        <f t="shared" si="162"/>
        <v>9</v>
      </c>
      <c r="G3483" s="139">
        <v>45182</v>
      </c>
      <c r="H3483">
        <f t="shared" si="163"/>
        <v>16</v>
      </c>
      <c r="I3483" t="s">
        <v>2634</v>
      </c>
      <c r="J3483" t="str">
        <f>VLOOKUP(I3483,'C701- Recalculate'!$D$27:$D$751,1,0)</f>
        <v>069MPI1232290005</v>
      </c>
      <c r="K3483">
        <v>0</v>
      </c>
      <c r="L3483">
        <v>27397261</v>
      </c>
      <c r="M3483" s="138">
        <f t="shared" si="164"/>
        <v>-27397261</v>
      </c>
      <c r="N3483" t="s">
        <v>178</v>
      </c>
      <c r="P3483" t="s">
        <v>3839</v>
      </c>
      <c r="R3483" t="s">
        <v>3808</v>
      </c>
    </row>
    <row r="3484" spans="1:18" hidden="1">
      <c r="A3484">
        <v>3483</v>
      </c>
      <c r="D3484">
        <v>701000002</v>
      </c>
      <c r="E3484" s="139">
        <v>45182</v>
      </c>
      <c r="F3484">
        <f t="shared" si="162"/>
        <v>9</v>
      </c>
      <c r="G3484" s="139">
        <v>45182</v>
      </c>
      <c r="H3484">
        <f t="shared" si="163"/>
        <v>16</v>
      </c>
      <c r="I3484" t="s">
        <v>2656</v>
      </c>
      <c r="J3484" t="str">
        <f>VLOOKUP(I3484,'C701- Recalculate'!$D$27:$D$751,1,0)</f>
        <v>069MPI1232340004</v>
      </c>
      <c r="K3484">
        <v>0</v>
      </c>
      <c r="L3484">
        <v>22465754</v>
      </c>
      <c r="M3484" s="138">
        <f t="shared" si="164"/>
        <v>-22465754</v>
      </c>
      <c r="N3484" t="s">
        <v>178</v>
      </c>
      <c r="P3484" t="s">
        <v>3839</v>
      </c>
      <c r="R3484" t="s">
        <v>3808</v>
      </c>
    </row>
    <row r="3485" spans="1:18" hidden="1">
      <c r="A3485">
        <v>3484</v>
      </c>
      <c r="D3485">
        <v>701000002</v>
      </c>
      <c r="E3485" s="139">
        <v>45182</v>
      </c>
      <c r="F3485">
        <f t="shared" si="162"/>
        <v>9</v>
      </c>
      <c r="G3485" s="139">
        <v>45182</v>
      </c>
      <c r="H3485">
        <f t="shared" si="163"/>
        <v>16</v>
      </c>
      <c r="I3485" t="s">
        <v>2652</v>
      </c>
      <c r="J3485" t="str">
        <f>VLOOKUP(I3485,'C701- Recalculate'!$D$27:$D$751,1,0)</f>
        <v>069MPI1232340005</v>
      </c>
      <c r="K3485">
        <v>0</v>
      </c>
      <c r="L3485">
        <v>22465754</v>
      </c>
      <c r="M3485" s="138">
        <f t="shared" si="164"/>
        <v>-22465754</v>
      </c>
      <c r="N3485" t="s">
        <v>178</v>
      </c>
      <c r="P3485" t="s">
        <v>3839</v>
      </c>
      <c r="R3485" t="s">
        <v>3808</v>
      </c>
    </row>
    <row r="3486" spans="1:18" hidden="1">
      <c r="A3486">
        <v>3485</v>
      </c>
      <c r="D3486">
        <v>701000002</v>
      </c>
      <c r="E3486" s="139">
        <v>45182</v>
      </c>
      <c r="F3486">
        <f t="shared" si="162"/>
        <v>9</v>
      </c>
      <c r="G3486" s="139">
        <v>45182</v>
      </c>
      <c r="H3486">
        <f t="shared" si="163"/>
        <v>16</v>
      </c>
      <c r="I3486" t="s">
        <v>2706</v>
      </c>
      <c r="J3486" t="str">
        <f>VLOOKUP(I3486,'C701- Recalculate'!$D$27:$D$751,1,0)</f>
        <v>069MPI1232400003</v>
      </c>
      <c r="K3486">
        <v>0</v>
      </c>
      <c r="L3486">
        <v>24315068</v>
      </c>
      <c r="M3486" s="138">
        <f t="shared" si="164"/>
        <v>-24315068</v>
      </c>
      <c r="N3486" t="s">
        <v>178</v>
      </c>
      <c r="P3486" t="s">
        <v>3839</v>
      </c>
      <c r="R3486" t="s">
        <v>3808</v>
      </c>
    </row>
    <row r="3487" spans="1:18" hidden="1">
      <c r="A3487">
        <v>3486</v>
      </c>
      <c r="D3487">
        <v>701000002</v>
      </c>
      <c r="E3487" s="139">
        <v>45182</v>
      </c>
      <c r="F3487">
        <f t="shared" si="162"/>
        <v>9</v>
      </c>
      <c r="G3487" s="139">
        <v>45182</v>
      </c>
      <c r="H3487">
        <f t="shared" si="163"/>
        <v>16</v>
      </c>
      <c r="I3487" t="s">
        <v>2700</v>
      </c>
      <c r="J3487" t="str">
        <f>VLOOKUP(I3487,'C701- Recalculate'!$D$27:$D$751,1,0)</f>
        <v>069MPI1232400004</v>
      </c>
      <c r="K3487">
        <v>0</v>
      </c>
      <c r="L3487">
        <v>24315068</v>
      </c>
      <c r="M3487" s="138">
        <f t="shared" si="164"/>
        <v>-24315068</v>
      </c>
      <c r="N3487" t="s">
        <v>178</v>
      </c>
      <c r="P3487" t="s">
        <v>3839</v>
      </c>
      <c r="R3487" t="s">
        <v>3808</v>
      </c>
    </row>
    <row r="3488" spans="1:18" hidden="1">
      <c r="A3488">
        <v>3487</v>
      </c>
      <c r="D3488">
        <v>701000002</v>
      </c>
      <c r="E3488" s="139">
        <v>45182</v>
      </c>
      <c r="F3488">
        <f t="shared" si="162"/>
        <v>9</v>
      </c>
      <c r="G3488" s="139">
        <v>45182</v>
      </c>
      <c r="H3488">
        <f t="shared" si="163"/>
        <v>16</v>
      </c>
      <c r="I3488" t="s">
        <v>2757</v>
      </c>
      <c r="J3488" t="str">
        <f>VLOOKUP(I3488,'C701- Recalculate'!$D$27:$D$751,1,0)</f>
        <v>069MPI1232430004</v>
      </c>
      <c r="K3488">
        <v>0</v>
      </c>
      <c r="L3488">
        <v>39452055</v>
      </c>
      <c r="M3488" s="138">
        <f t="shared" si="164"/>
        <v>-39452055</v>
      </c>
      <c r="N3488" t="s">
        <v>178</v>
      </c>
      <c r="P3488" t="s">
        <v>3839</v>
      </c>
      <c r="R3488" t="s">
        <v>3808</v>
      </c>
    </row>
    <row r="3489" spans="1:18" hidden="1">
      <c r="A3489">
        <v>3488</v>
      </c>
      <c r="D3489">
        <v>701000002</v>
      </c>
      <c r="E3489" s="139">
        <v>45182</v>
      </c>
      <c r="F3489">
        <f t="shared" si="162"/>
        <v>9</v>
      </c>
      <c r="G3489" s="139">
        <v>45182</v>
      </c>
      <c r="H3489">
        <f t="shared" si="163"/>
        <v>16</v>
      </c>
      <c r="I3489" t="s">
        <v>2760</v>
      </c>
      <c r="J3489" t="str">
        <f>VLOOKUP(I3489,'C701- Recalculate'!$D$27:$D$751,1,0)</f>
        <v>069MPI1232430005</v>
      </c>
      <c r="K3489">
        <v>0</v>
      </c>
      <c r="L3489">
        <v>9726028</v>
      </c>
      <c r="M3489" s="138">
        <f t="shared" si="164"/>
        <v>-9726028</v>
      </c>
      <c r="N3489" t="s">
        <v>178</v>
      </c>
      <c r="P3489" t="s">
        <v>3839</v>
      </c>
      <c r="R3489" t="s">
        <v>3808</v>
      </c>
    </row>
    <row r="3490" spans="1:18" hidden="1">
      <c r="A3490">
        <v>3489</v>
      </c>
      <c r="D3490">
        <v>701000002</v>
      </c>
      <c r="E3490" s="139">
        <v>45182</v>
      </c>
      <c r="F3490">
        <f t="shared" si="162"/>
        <v>9</v>
      </c>
      <c r="G3490" s="139">
        <v>45182</v>
      </c>
      <c r="H3490">
        <f t="shared" si="163"/>
        <v>16</v>
      </c>
      <c r="I3490" t="s">
        <v>2781</v>
      </c>
      <c r="J3490" t="str">
        <f>VLOOKUP(I3490,'C701- Recalculate'!$D$27:$D$751,1,0)</f>
        <v>069MPI1232500003</v>
      </c>
      <c r="K3490">
        <v>0</v>
      </c>
      <c r="L3490">
        <v>1369863</v>
      </c>
      <c r="M3490" s="138">
        <f t="shared" si="164"/>
        <v>-1369863</v>
      </c>
      <c r="N3490" t="s">
        <v>178</v>
      </c>
      <c r="P3490" t="s">
        <v>3839</v>
      </c>
      <c r="R3490" t="s">
        <v>3808</v>
      </c>
    </row>
    <row r="3491" spans="1:18" hidden="1">
      <c r="A3491">
        <v>3490</v>
      </c>
      <c r="D3491">
        <v>701000002</v>
      </c>
      <c r="E3491" s="139">
        <v>45182</v>
      </c>
      <c r="F3491">
        <f t="shared" si="162"/>
        <v>9</v>
      </c>
      <c r="G3491" s="139">
        <v>45182</v>
      </c>
      <c r="H3491">
        <f t="shared" si="163"/>
        <v>16</v>
      </c>
      <c r="I3491" t="s">
        <v>2798</v>
      </c>
      <c r="J3491" t="str">
        <f>VLOOKUP(I3491,'C701- Recalculate'!$D$27:$D$751,1,0)</f>
        <v>069MPI1232510001</v>
      </c>
      <c r="K3491">
        <v>0</v>
      </c>
      <c r="L3491">
        <v>2876712</v>
      </c>
      <c r="M3491" s="138">
        <f t="shared" si="164"/>
        <v>-2876712</v>
      </c>
      <c r="N3491" t="s">
        <v>178</v>
      </c>
      <c r="P3491" t="s">
        <v>3839</v>
      </c>
      <c r="R3491" t="s">
        <v>3808</v>
      </c>
    </row>
    <row r="3492" spans="1:18" hidden="1">
      <c r="A3492">
        <v>3491</v>
      </c>
      <c r="D3492">
        <v>701000002</v>
      </c>
      <c r="E3492" s="139">
        <v>45182</v>
      </c>
      <c r="F3492">
        <f t="shared" si="162"/>
        <v>9</v>
      </c>
      <c r="G3492" s="139">
        <v>45182</v>
      </c>
      <c r="H3492">
        <f t="shared" si="163"/>
        <v>16</v>
      </c>
      <c r="I3492" t="s">
        <v>2805</v>
      </c>
      <c r="J3492" t="str">
        <f>VLOOKUP(I3492,'C701- Recalculate'!$D$27:$D$751,1,0)</f>
        <v>069MPI1232510007</v>
      </c>
      <c r="K3492">
        <v>0</v>
      </c>
      <c r="L3492">
        <v>2876712</v>
      </c>
      <c r="M3492" s="138">
        <f t="shared" si="164"/>
        <v>-2876712</v>
      </c>
      <c r="N3492" t="s">
        <v>178</v>
      </c>
      <c r="P3492" t="s">
        <v>3839</v>
      </c>
      <c r="R3492" t="s">
        <v>3808</v>
      </c>
    </row>
    <row r="3493" spans="1:18" hidden="1">
      <c r="A3493">
        <v>3492</v>
      </c>
      <c r="D3493">
        <v>701000002</v>
      </c>
      <c r="E3493" s="139">
        <v>45182</v>
      </c>
      <c r="F3493">
        <f t="shared" si="162"/>
        <v>9</v>
      </c>
      <c r="G3493" s="139">
        <v>45182</v>
      </c>
      <c r="H3493">
        <f t="shared" si="163"/>
        <v>16</v>
      </c>
      <c r="I3493" t="s">
        <v>2842</v>
      </c>
      <c r="J3493" t="str">
        <f>VLOOKUP(I3493,'C701- Recalculate'!$D$27:$D$751,1,0)</f>
        <v>069MPI1232550001</v>
      </c>
      <c r="K3493">
        <v>0</v>
      </c>
      <c r="L3493">
        <v>1369863</v>
      </c>
      <c r="M3493" s="138">
        <f t="shared" si="164"/>
        <v>-1369863</v>
      </c>
      <c r="N3493" t="s">
        <v>178</v>
      </c>
      <c r="P3493" t="s">
        <v>3839</v>
      </c>
      <c r="R3493" t="s">
        <v>3808</v>
      </c>
    </row>
    <row r="3494" spans="1:18" hidden="1">
      <c r="A3494">
        <v>3493</v>
      </c>
      <c r="D3494">
        <v>701000002</v>
      </c>
      <c r="E3494" s="139">
        <v>45182</v>
      </c>
      <c r="F3494">
        <f t="shared" si="162"/>
        <v>9</v>
      </c>
      <c r="G3494" s="139">
        <v>45182</v>
      </c>
      <c r="H3494">
        <f t="shared" si="163"/>
        <v>16</v>
      </c>
      <c r="I3494" t="s">
        <v>2848</v>
      </c>
      <c r="J3494" t="str">
        <f>VLOOKUP(I3494,'C701- Recalculate'!$D$27:$D$751,1,0)</f>
        <v>069MPI1232550003</v>
      </c>
      <c r="K3494">
        <v>0</v>
      </c>
      <c r="L3494">
        <v>684931</v>
      </c>
      <c r="M3494" s="138">
        <f t="shared" si="164"/>
        <v>-684931</v>
      </c>
      <c r="N3494" t="s">
        <v>178</v>
      </c>
      <c r="P3494" t="s">
        <v>3839</v>
      </c>
      <c r="R3494" t="s">
        <v>3808</v>
      </c>
    </row>
    <row r="3495" spans="1:18" hidden="1">
      <c r="A3495">
        <v>3494</v>
      </c>
      <c r="D3495">
        <v>701000002</v>
      </c>
      <c r="E3495" s="139">
        <v>45182</v>
      </c>
      <c r="F3495">
        <f t="shared" si="162"/>
        <v>9</v>
      </c>
      <c r="G3495" s="139">
        <v>45182</v>
      </c>
      <c r="H3495">
        <f t="shared" si="163"/>
        <v>16</v>
      </c>
      <c r="I3495" t="s">
        <v>2851</v>
      </c>
      <c r="J3495" t="str">
        <f>VLOOKUP(I3495,'C701- Recalculate'!$D$27:$D$751,1,0)</f>
        <v>069MPI1232550007</v>
      </c>
      <c r="K3495">
        <v>0</v>
      </c>
      <c r="L3495">
        <v>136987</v>
      </c>
      <c r="M3495" s="138">
        <f t="shared" si="164"/>
        <v>-136987</v>
      </c>
      <c r="N3495" t="s">
        <v>178</v>
      </c>
      <c r="P3495" t="s">
        <v>3839</v>
      </c>
      <c r="R3495" t="s">
        <v>3808</v>
      </c>
    </row>
    <row r="3496" spans="1:18" hidden="1">
      <c r="A3496">
        <v>3495</v>
      </c>
      <c r="D3496">
        <v>701000002</v>
      </c>
      <c r="E3496" s="139">
        <v>45182</v>
      </c>
      <c r="F3496">
        <f t="shared" si="162"/>
        <v>9</v>
      </c>
      <c r="G3496" s="139">
        <v>45182</v>
      </c>
      <c r="H3496">
        <f t="shared" si="163"/>
        <v>16</v>
      </c>
      <c r="I3496" t="s">
        <v>2838</v>
      </c>
      <c r="J3496" t="str">
        <f>VLOOKUP(I3496,'C701- Recalculate'!$D$27:$D$751,1,0)</f>
        <v>069MPI1232550011</v>
      </c>
      <c r="K3496">
        <v>0</v>
      </c>
      <c r="L3496">
        <v>1712329</v>
      </c>
      <c r="M3496" s="138">
        <f t="shared" si="164"/>
        <v>-1712329</v>
      </c>
      <c r="N3496" t="s">
        <v>178</v>
      </c>
      <c r="P3496" t="s">
        <v>3839</v>
      </c>
      <c r="R3496" t="s">
        <v>3808</v>
      </c>
    </row>
    <row r="3497" spans="1:18" hidden="1">
      <c r="A3497">
        <v>3496</v>
      </c>
      <c r="D3497">
        <v>701000002</v>
      </c>
      <c r="E3497" s="139">
        <v>45182</v>
      </c>
      <c r="F3497">
        <f t="shared" si="162"/>
        <v>9</v>
      </c>
      <c r="G3497" s="139">
        <v>45182</v>
      </c>
      <c r="H3497">
        <f t="shared" si="163"/>
        <v>16</v>
      </c>
      <c r="I3497" t="s">
        <v>2876</v>
      </c>
      <c r="J3497" t="str">
        <f>VLOOKUP(I3497,'C701- Recalculate'!$D$27:$D$751,1,0)</f>
        <v>069MPI1232560001</v>
      </c>
      <c r="K3497">
        <v>0</v>
      </c>
      <c r="L3497">
        <v>547945</v>
      </c>
      <c r="M3497" s="138">
        <f t="shared" si="164"/>
        <v>-547945</v>
      </c>
      <c r="N3497" t="s">
        <v>178</v>
      </c>
      <c r="P3497" t="s">
        <v>3839</v>
      </c>
      <c r="R3497" t="s">
        <v>3808</v>
      </c>
    </row>
    <row r="3498" spans="1:18" hidden="1">
      <c r="A3498">
        <v>3497</v>
      </c>
      <c r="D3498">
        <v>701000002</v>
      </c>
      <c r="E3498" s="139">
        <v>45182</v>
      </c>
      <c r="F3498">
        <f t="shared" si="162"/>
        <v>9</v>
      </c>
      <c r="G3498" s="139">
        <v>45182</v>
      </c>
      <c r="H3498">
        <f t="shared" si="163"/>
        <v>16</v>
      </c>
      <c r="I3498" t="s">
        <v>2867</v>
      </c>
      <c r="J3498" t="str">
        <f>VLOOKUP(I3498,'C701- Recalculate'!$D$27:$D$751,1,0)</f>
        <v>069MPI1232560002</v>
      </c>
      <c r="K3498">
        <v>0</v>
      </c>
      <c r="L3498">
        <v>547945</v>
      </c>
      <c r="M3498" s="138">
        <f t="shared" si="164"/>
        <v>-547945</v>
      </c>
      <c r="N3498" t="s">
        <v>178</v>
      </c>
      <c r="P3498" t="s">
        <v>3839</v>
      </c>
      <c r="R3498" t="s">
        <v>3808</v>
      </c>
    </row>
    <row r="3499" spans="1:18" hidden="1">
      <c r="A3499">
        <v>3498</v>
      </c>
      <c r="D3499">
        <v>701000002</v>
      </c>
      <c r="E3499" s="139">
        <v>45182</v>
      </c>
      <c r="F3499">
        <f t="shared" si="162"/>
        <v>9</v>
      </c>
      <c r="G3499" s="139">
        <v>45182</v>
      </c>
      <c r="H3499">
        <f t="shared" si="163"/>
        <v>16</v>
      </c>
      <c r="I3499" t="s">
        <v>2864</v>
      </c>
      <c r="J3499" t="str">
        <f>VLOOKUP(I3499,'C701- Recalculate'!$D$27:$D$751,1,0)</f>
        <v>069MPI1232560003</v>
      </c>
      <c r="K3499">
        <v>0</v>
      </c>
      <c r="L3499">
        <v>821918</v>
      </c>
      <c r="M3499" s="138">
        <f t="shared" si="164"/>
        <v>-821918</v>
      </c>
      <c r="N3499" t="s">
        <v>178</v>
      </c>
      <c r="P3499" t="s">
        <v>3839</v>
      </c>
      <c r="R3499" t="s">
        <v>3808</v>
      </c>
    </row>
    <row r="3500" spans="1:18" hidden="1">
      <c r="A3500">
        <v>3499</v>
      </c>
      <c r="D3500">
        <v>701000002</v>
      </c>
      <c r="E3500" s="139">
        <v>45182</v>
      </c>
      <c r="F3500">
        <f t="shared" si="162"/>
        <v>9</v>
      </c>
      <c r="G3500" s="139">
        <v>45182</v>
      </c>
      <c r="H3500">
        <f t="shared" si="163"/>
        <v>16</v>
      </c>
      <c r="I3500" t="s">
        <v>2879</v>
      </c>
      <c r="J3500" t="str">
        <f>VLOOKUP(I3500,'C701- Recalculate'!$D$27:$D$751,1,0)</f>
        <v>069MPI1232560004</v>
      </c>
      <c r="K3500">
        <v>0</v>
      </c>
      <c r="L3500">
        <v>28356164</v>
      </c>
      <c r="M3500" s="138">
        <f t="shared" si="164"/>
        <v>-28356164</v>
      </c>
      <c r="N3500" t="s">
        <v>178</v>
      </c>
      <c r="P3500" t="s">
        <v>3839</v>
      </c>
      <c r="R3500" t="s">
        <v>3808</v>
      </c>
    </row>
    <row r="3501" spans="1:18" hidden="1">
      <c r="A3501">
        <v>3500</v>
      </c>
      <c r="D3501">
        <v>701000002</v>
      </c>
      <c r="E3501" s="139">
        <v>45182</v>
      </c>
      <c r="F3501">
        <f t="shared" si="162"/>
        <v>9</v>
      </c>
      <c r="G3501" s="139">
        <v>45182</v>
      </c>
      <c r="H3501">
        <f t="shared" si="163"/>
        <v>16</v>
      </c>
      <c r="I3501" t="s">
        <v>2870</v>
      </c>
      <c r="J3501" t="str">
        <f>VLOOKUP(I3501,'C701- Recalculate'!$D$27:$D$751,1,0)</f>
        <v>069MPI1232560005</v>
      </c>
      <c r="K3501">
        <v>0</v>
      </c>
      <c r="L3501">
        <v>18904110</v>
      </c>
      <c r="M3501" s="138">
        <f t="shared" si="164"/>
        <v>-18904110</v>
      </c>
      <c r="N3501" t="s">
        <v>178</v>
      </c>
      <c r="P3501" t="s">
        <v>3839</v>
      </c>
      <c r="R3501" t="s">
        <v>3808</v>
      </c>
    </row>
    <row r="3502" spans="1:18" hidden="1">
      <c r="A3502">
        <v>3501</v>
      </c>
      <c r="D3502">
        <v>701000002</v>
      </c>
      <c r="E3502" s="139">
        <v>45194</v>
      </c>
      <c r="F3502">
        <f t="shared" si="162"/>
        <v>9</v>
      </c>
      <c r="G3502" s="139">
        <v>45194</v>
      </c>
      <c r="H3502">
        <f t="shared" si="163"/>
        <v>16</v>
      </c>
      <c r="I3502" t="s">
        <v>2870</v>
      </c>
      <c r="J3502" t="str">
        <f>VLOOKUP(I3502,'C701- Recalculate'!$D$27:$D$751,1,0)</f>
        <v>069MPI1232560005</v>
      </c>
      <c r="K3502">
        <v>0</v>
      </c>
      <c r="L3502">
        <v>18904110</v>
      </c>
      <c r="M3502" s="138">
        <f t="shared" si="164"/>
        <v>-18904110</v>
      </c>
      <c r="N3502" t="s">
        <v>178</v>
      </c>
      <c r="P3502" t="s">
        <v>3839</v>
      </c>
      <c r="R3502" t="s">
        <v>3808</v>
      </c>
    </row>
    <row r="3503" spans="1:18" hidden="1">
      <c r="A3503">
        <v>3502</v>
      </c>
      <c r="D3503">
        <v>701000002</v>
      </c>
      <c r="E3503" s="139">
        <v>45194</v>
      </c>
      <c r="F3503">
        <f t="shared" si="162"/>
        <v>9</v>
      </c>
      <c r="G3503" s="139">
        <v>45194</v>
      </c>
      <c r="H3503">
        <f t="shared" si="163"/>
        <v>16</v>
      </c>
      <c r="I3503" t="s">
        <v>2888</v>
      </c>
      <c r="J3503" t="str">
        <f>VLOOKUP(I3503,'C701- Recalculate'!$D$27:$D$751,1,0)</f>
        <v>069MPI1232580003</v>
      </c>
      <c r="K3503">
        <v>0</v>
      </c>
      <c r="L3503">
        <v>5479452</v>
      </c>
      <c r="M3503" s="138">
        <f t="shared" si="164"/>
        <v>-5479452</v>
      </c>
      <c r="N3503" t="s">
        <v>178</v>
      </c>
      <c r="P3503" t="s">
        <v>3839</v>
      </c>
      <c r="R3503" t="s">
        <v>3808</v>
      </c>
    </row>
    <row r="3504" spans="1:18" hidden="1">
      <c r="A3504">
        <v>3503</v>
      </c>
      <c r="D3504">
        <v>701000002</v>
      </c>
      <c r="E3504" s="139">
        <v>45194</v>
      </c>
      <c r="F3504">
        <f t="shared" si="162"/>
        <v>9</v>
      </c>
      <c r="G3504" s="139">
        <v>45194</v>
      </c>
      <c r="H3504">
        <f t="shared" si="163"/>
        <v>16</v>
      </c>
      <c r="I3504" t="s">
        <v>2888</v>
      </c>
      <c r="J3504" t="str">
        <f>VLOOKUP(I3504,'C701- Recalculate'!$D$27:$D$751,1,0)</f>
        <v>069MPI1232580003</v>
      </c>
      <c r="K3504">
        <v>0</v>
      </c>
      <c r="L3504">
        <v>10958905</v>
      </c>
      <c r="M3504" s="138">
        <f t="shared" si="164"/>
        <v>-10958905</v>
      </c>
      <c r="N3504" t="s">
        <v>178</v>
      </c>
      <c r="P3504" t="s">
        <v>3839</v>
      </c>
      <c r="R3504" t="s">
        <v>3808</v>
      </c>
    </row>
    <row r="3505" spans="1:20" hidden="1">
      <c r="A3505">
        <v>3504</v>
      </c>
      <c r="D3505">
        <v>701000002</v>
      </c>
      <c r="E3505" s="139">
        <v>45194</v>
      </c>
      <c r="F3505">
        <f t="shared" si="162"/>
        <v>9</v>
      </c>
      <c r="G3505" s="139">
        <v>45194</v>
      </c>
      <c r="H3505">
        <f t="shared" si="163"/>
        <v>16</v>
      </c>
      <c r="I3505" t="s">
        <v>2930</v>
      </c>
      <c r="J3505" t="str">
        <f>VLOOKUP(I3505,'C701- Recalculate'!$D$27:$D$751,1,0)</f>
        <v>069MPI1232620001</v>
      </c>
      <c r="K3505">
        <v>0</v>
      </c>
      <c r="L3505">
        <v>4109589</v>
      </c>
      <c r="M3505" s="138">
        <f t="shared" si="164"/>
        <v>-4109589</v>
      </c>
      <c r="N3505" t="s">
        <v>178</v>
      </c>
      <c r="P3505" t="s">
        <v>3839</v>
      </c>
      <c r="R3505" t="s">
        <v>3808</v>
      </c>
    </row>
    <row r="3506" spans="1:20" hidden="1">
      <c r="A3506">
        <v>3505</v>
      </c>
      <c r="D3506">
        <v>701000002</v>
      </c>
      <c r="E3506" s="139">
        <v>45194</v>
      </c>
      <c r="F3506">
        <f t="shared" si="162"/>
        <v>9</v>
      </c>
      <c r="G3506" s="139">
        <v>45194</v>
      </c>
      <c r="H3506">
        <f t="shared" si="163"/>
        <v>16</v>
      </c>
      <c r="I3506" t="s">
        <v>2930</v>
      </c>
      <c r="J3506" t="str">
        <f>VLOOKUP(I3506,'C701- Recalculate'!$D$27:$D$751,1,0)</f>
        <v>069MPI1232620001</v>
      </c>
      <c r="K3506">
        <v>0</v>
      </c>
      <c r="L3506">
        <v>2054795</v>
      </c>
      <c r="M3506" s="138">
        <f t="shared" si="164"/>
        <v>-2054795</v>
      </c>
      <c r="N3506" t="s">
        <v>178</v>
      </c>
      <c r="P3506" t="s">
        <v>3839</v>
      </c>
      <c r="R3506" t="s">
        <v>3808</v>
      </c>
    </row>
    <row r="3507" spans="1:20" hidden="1">
      <c r="A3507">
        <v>3506</v>
      </c>
      <c r="D3507">
        <v>701000002</v>
      </c>
      <c r="E3507" s="139">
        <v>45194</v>
      </c>
      <c r="F3507">
        <f t="shared" si="162"/>
        <v>9</v>
      </c>
      <c r="G3507" s="139">
        <v>45194</v>
      </c>
      <c r="H3507">
        <f t="shared" si="163"/>
        <v>16</v>
      </c>
      <c r="I3507" t="s">
        <v>2937</v>
      </c>
      <c r="J3507" t="str">
        <f>VLOOKUP(I3507,'C701- Recalculate'!$D$27:$D$751,1,0)</f>
        <v>069MPI1232620002</v>
      </c>
      <c r="K3507">
        <v>0</v>
      </c>
      <c r="L3507">
        <v>49863014</v>
      </c>
      <c r="M3507" s="138">
        <f t="shared" si="164"/>
        <v>-49863014</v>
      </c>
      <c r="N3507" t="s">
        <v>178</v>
      </c>
      <c r="P3507" t="s">
        <v>3839</v>
      </c>
      <c r="R3507" t="s">
        <v>3808</v>
      </c>
    </row>
    <row r="3508" spans="1:20" hidden="1">
      <c r="A3508">
        <v>3507</v>
      </c>
      <c r="D3508">
        <v>701000002</v>
      </c>
      <c r="E3508" s="139">
        <v>45194</v>
      </c>
      <c r="F3508">
        <f t="shared" si="162"/>
        <v>9</v>
      </c>
      <c r="G3508" s="139">
        <v>45194</v>
      </c>
      <c r="H3508">
        <f t="shared" si="163"/>
        <v>16</v>
      </c>
      <c r="I3508" t="s">
        <v>2937</v>
      </c>
      <c r="J3508" t="str">
        <f>VLOOKUP(I3508,'C701- Recalculate'!$D$27:$D$751,1,0)</f>
        <v>069MPI1232620002</v>
      </c>
      <c r="K3508">
        <v>0</v>
      </c>
      <c r="L3508">
        <v>24931507</v>
      </c>
      <c r="M3508" s="138">
        <f t="shared" si="164"/>
        <v>-24931507</v>
      </c>
      <c r="N3508" t="s">
        <v>178</v>
      </c>
      <c r="P3508" t="s">
        <v>3839</v>
      </c>
      <c r="R3508" t="s">
        <v>3808</v>
      </c>
    </row>
    <row r="3509" spans="1:20" hidden="1">
      <c r="A3509">
        <v>3508</v>
      </c>
      <c r="D3509">
        <v>701000002</v>
      </c>
      <c r="E3509" s="139">
        <v>45194</v>
      </c>
      <c r="F3509">
        <f t="shared" si="162"/>
        <v>9</v>
      </c>
      <c r="G3509" s="139">
        <v>45194</v>
      </c>
      <c r="H3509">
        <f t="shared" si="163"/>
        <v>16</v>
      </c>
      <c r="I3509" t="s">
        <v>2940</v>
      </c>
      <c r="J3509" t="str">
        <f>VLOOKUP(I3509,'C701- Recalculate'!$D$27:$D$751,1,0)</f>
        <v>069MPI1232620003</v>
      </c>
      <c r="K3509">
        <v>0</v>
      </c>
      <c r="L3509">
        <v>44712328</v>
      </c>
      <c r="M3509" s="138">
        <f t="shared" si="164"/>
        <v>-44712328</v>
      </c>
      <c r="N3509" t="s">
        <v>178</v>
      </c>
      <c r="P3509" t="s">
        <v>3839</v>
      </c>
      <c r="R3509" t="s">
        <v>3808</v>
      </c>
    </row>
    <row r="3510" spans="1:20" hidden="1">
      <c r="A3510">
        <v>3509</v>
      </c>
      <c r="D3510">
        <v>701000002</v>
      </c>
      <c r="E3510" s="139">
        <v>45194</v>
      </c>
      <c r="F3510">
        <f t="shared" si="162"/>
        <v>9</v>
      </c>
      <c r="G3510" s="139">
        <v>45194</v>
      </c>
      <c r="H3510">
        <f t="shared" si="163"/>
        <v>16</v>
      </c>
      <c r="I3510" t="s">
        <v>2940</v>
      </c>
      <c r="J3510" t="str">
        <f>VLOOKUP(I3510,'C701- Recalculate'!$D$27:$D$751,1,0)</f>
        <v>069MPI1232620003</v>
      </c>
      <c r="K3510">
        <v>0</v>
      </c>
      <c r="L3510">
        <v>22356165</v>
      </c>
      <c r="M3510" s="138">
        <f t="shared" si="164"/>
        <v>-22356165</v>
      </c>
      <c r="N3510" t="s">
        <v>178</v>
      </c>
      <c r="P3510" t="s">
        <v>3839</v>
      </c>
      <c r="R3510" t="s">
        <v>3808</v>
      </c>
    </row>
    <row r="3511" spans="1:20" hidden="1">
      <c r="A3511">
        <v>3510</v>
      </c>
      <c r="D3511">
        <v>701000002</v>
      </c>
      <c r="E3511" s="139">
        <v>45194</v>
      </c>
      <c r="F3511">
        <f t="shared" si="162"/>
        <v>9</v>
      </c>
      <c r="G3511" s="139">
        <v>45194</v>
      </c>
      <c r="H3511">
        <f t="shared" si="163"/>
        <v>16</v>
      </c>
      <c r="I3511" t="s">
        <v>2981</v>
      </c>
      <c r="J3511" t="str">
        <f>VLOOKUP(I3511,'C701- Recalculate'!$D$27:$D$751,1,0)</f>
        <v>069MPI1232650002</v>
      </c>
      <c r="K3511">
        <v>0</v>
      </c>
      <c r="L3511">
        <v>3424657</v>
      </c>
      <c r="M3511" s="138">
        <f t="shared" si="164"/>
        <v>-3424657</v>
      </c>
      <c r="N3511" t="s">
        <v>178</v>
      </c>
      <c r="P3511" t="s">
        <v>3839</v>
      </c>
      <c r="R3511" t="s">
        <v>3808</v>
      </c>
    </row>
    <row r="3512" spans="1:20" hidden="1">
      <c r="A3512">
        <v>3511</v>
      </c>
      <c r="D3512">
        <v>701000002</v>
      </c>
      <c r="E3512" s="139">
        <v>45194</v>
      </c>
      <c r="F3512">
        <f t="shared" si="162"/>
        <v>9</v>
      </c>
      <c r="G3512" s="139">
        <v>45194</v>
      </c>
      <c r="H3512">
        <f t="shared" si="163"/>
        <v>16</v>
      </c>
      <c r="I3512" t="s">
        <v>2981</v>
      </c>
      <c r="J3512" t="str">
        <f>VLOOKUP(I3512,'C701- Recalculate'!$D$27:$D$751,1,0)</f>
        <v>069MPI1232650002</v>
      </c>
      <c r="K3512">
        <v>0</v>
      </c>
      <c r="L3512">
        <v>1712329</v>
      </c>
      <c r="M3512" s="138">
        <f t="shared" si="164"/>
        <v>-1712329</v>
      </c>
      <c r="N3512" t="s">
        <v>178</v>
      </c>
      <c r="P3512" t="s">
        <v>3839</v>
      </c>
      <c r="R3512" t="s">
        <v>3808</v>
      </c>
    </row>
    <row r="3513" spans="1:20" hidden="1">
      <c r="A3513">
        <v>3512</v>
      </c>
      <c r="D3513">
        <v>701000002</v>
      </c>
      <c r="E3513" s="139">
        <v>45194</v>
      </c>
      <c r="F3513">
        <f t="shared" si="162"/>
        <v>9</v>
      </c>
      <c r="G3513" s="139">
        <v>45194</v>
      </c>
      <c r="H3513">
        <f t="shared" si="163"/>
        <v>16</v>
      </c>
      <c r="I3513" t="s">
        <v>2984</v>
      </c>
      <c r="J3513" t="str">
        <f>VLOOKUP(I3513,'C701- Recalculate'!$D$27:$D$751,1,0)</f>
        <v>069MPI1232650003</v>
      </c>
      <c r="K3513">
        <v>0</v>
      </c>
      <c r="L3513">
        <v>1095891</v>
      </c>
      <c r="M3513" s="138">
        <f t="shared" si="164"/>
        <v>-1095891</v>
      </c>
      <c r="N3513" t="s">
        <v>178</v>
      </c>
      <c r="P3513" t="s">
        <v>3839</v>
      </c>
      <c r="R3513" t="s">
        <v>3808</v>
      </c>
    </row>
    <row r="3514" spans="1:20" hidden="1">
      <c r="A3514">
        <v>3513</v>
      </c>
      <c r="D3514">
        <v>701000002</v>
      </c>
      <c r="E3514" s="139">
        <v>45194</v>
      </c>
      <c r="F3514">
        <f t="shared" si="162"/>
        <v>9</v>
      </c>
      <c r="G3514" s="139">
        <v>45194</v>
      </c>
      <c r="H3514">
        <f t="shared" si="163"/>
        <v>16</v>
      </c>
      <c r="I3514" t="s">
        <v>2978</v>
      </c>
      <c r="J3514" t="str">
        <f>VLOOKUP(I3514,'C701- Recalculate'!$D$27:$D$751,1,0)</f>
        <v>069MPI1232650005</v>
      </c>
      <c r="K3514">
        <v>0</v>
      </c>
      <c r="L3514">
        <v>547945</v>
      </c>
      <c r="M3514" s="138">
        <f t="shared" si="164"/>
        <v>-547945</v>
      </c>
      <c r="N3514" t="s">
        <v>178</v>
      </c>
      <c r="P3514" t="s">
        <v>3839</v>
      </c>
      <c r="R3514" t="s">
        <v>3808</v>
      </c>
    </row>
    <row r="3515" spans="1:20" hidden="1">
      <c r="A3515">
        <v>3514</v>
      </c>
      <c r="D3515">
        <v>701000002</v>
      </c>
      <c r="E3515" s="139">
        <v>45194</v>
      </c>
      <c r="F3515">
        <f t="shared" si="162"/>
        <v>9</v>
      </c>
      <c r="G3515" s="139">
        <v>45194</v>
      </c>
      <c r="H3515">
        <f t="shared" si="163"/>
        <v>16</v>
      </c>
      <c r="I3515" t="s">
        <v>2974</v>
      </c>
      <c r="J3515" t="str">
        <f>VLOOKUP(I3515,'C701- Recalculate'!$D$27:$D$751,1,0)</f>
        <v>069MPI1232650006</v>
      </c>
      <c r="K3515">
        <v>0</v>
      </c>
      <c r="L3515">
        <v>2739726</v>
      </c>
      <c r="M3515" s="138">
        <f t="shared" si="164"/>
        <v>-2739726</v>
      </c>
      <c r="N3515" t="s">
        <v>178</v>
      </c>
      <c r="P3515" t="s">
        <v>3839</v>
      </c>
      <c r="R3515" t="s">
        <v>3808</v>
      </c>
    </row>
    <row r="3516" spans="1:20" hidden="1">
      <c r="A3516">
        <v>3515</v>
      </c>
      <c r="D3516">
        <v>701000002</v>
      </c>
      <c r="E3516" s="139">
        <v>45194</v>
      </c>
      <c r="F3516">
        <f t="shared" si="162"/>
        <v>9</v>
      </c>
      <c r="G3516" s="139">
        <v>45194</v>
      </c>
      <c r="H3516">
        <f t="shared" si="163"/>
        <v>16</v>
      </c>
      <c r="I3516" t="s">
        <v>2993</v>
      </c>
      <c r="J3516" t="str">
        <f>VLOOKUP(I3516,'C701- Recalculate'!$D$27:$D$751,1,0)</f>
        <v>069MPI1232680001</v>
      </c>
      <c r="K3516">
        <v>0</v>
      </c>
      <c r="L3516">
        <v>1369863</v>
      </c>
      <c r="M3516" s="138">
        <f t="shared" si="164"/>
        <v>-1369863</v>
      </c>
      <c r="N3516" t="s">
        <v>178</v>
      </c>
      <c r="P3516" t="s">
        <v>3839</v>
      </c>
      <c r="R3516" t="s">
        <v>3808</v>
      </c>
    </row>
    <row r="3517" spans="1:20" hidden="1">
      <c r="A3517">
        <v>3516</v>
      </c>
      <c r="D3517">
        <v>701000002</v>
      </c>
      <c r="E3517" s="139">
        <v>45194</v>
      </c>
      <c r="F3517">
        <f t="shared" si="162"/>
        <v>9</v>
      </c>
      <c r="G3517" s="139">
        <v>45194</v>
      </c>
      <c r="H3517">
        <f t="shared" si="163"/>
        <v>16</v>
      </c>
      <c r="I3517" t="s">
        <v>2990</v>
      </c>
      <c r="J3517" t="str">
        <f>VLOOKUP(I3517,'C701- Recalculate'!$D$27:$D$751,1,0)</f>
        <v>069MPI1232680002</v>
      </c>
      <c r="K3517">
        <v>0</v>
      </c>
      <c r="L3517">
        <v>273973</v>
      </c>
      <c r="M3517" s="138">
        <f t="shared" si="164"/>
        <v>-273973</v>
      </c>
      <c r="N3517" t="s">
        <v>178</v>
      </c>
      <c r="P3517" t="s">
        <v>3839</v>
      </c>
      <c r="R3517" t="s">
        <v>3808</v>
      </c>
    </row>
    <row r="3518" spans="1:20" hidden="1">
      <c r="A3518">
        <v>3517</v>
      </c>
      <c r="D3518">
        <v>701000002</v>
      </c>
      <c r="E3518" s="139">
        <v>45194</v>
      </c>
      <c r="F3518">
        <f t="shared" si="162"/>
        <v>9</v>
      </c>
      <c r="G3518" s="139">
        <v>45194</v>
      </c>
      <c r="H3518">
        <f t="shared" si="163"/>
        <v>16</v>
      </c>
      <c r="I3518" t="s">
        <v>2987</v>
      </c>
      <c r="J3518" t="str">
        <f>VLOOKUP(I3518,'C701- Recalculate'!$D$27:$D$751,1,0)</f>
        <v>069MPI1232680003</v>
      </c>
      <c r="K3518">
        <v>0</v>
      </c>
      <c r="L3518">
        <v>547945</v>
      </c>
      <c r="M3518" s="138">
        <f t="shared" si="164"/>
        <v>-547945</v>
      </c>
      <c r="N3518" t="s">
        <v>178</v>
      </c>
      <c r="P3518" t="s">
        <v>3839</v>
      </c>
      <c r="R3518" t="s">
        <v>3808</v>
      </c>
    </row>
    <row r="3519" spans="1:20" hidden="1">
      <c r="A3519">
        <v>3518</v>
      </c>
      <c r="D3519">
        <v>701000001</v>
      </c>
      <c r="E3519" s="139">
        <v>45195</v>
      </c>
      <c r="F3519">
        <f t="shared" si="162"/>
        <v>9</v>
      </c>
      <c r="G3519" s="139">
        <v>45195</v>
      </c>
      <c r="H3519">
        <f t="shared" si="163"/>
        <v>16</v>
      </c>
      <c r="I3519" t="s">
        <v>4056</v>
      </c>
      <c r="J3519" t="e">
        <f>VLOOKUP(I3519,'C701- Recalculate'!$D$27:$D$751,1,0)</f>
        <v>#N/A</v>
      </c>
      <c r="K3519">
        <v>0</v>
      </c>
      <c r="L3519">
        <v>1697324</v>
      </c>
      <c r="M3519" s="138">
        <f t="shared" si="164"/>
        <v>-1697324</v>
      </c>
      <c r="N3519" t="s">
        <v>178</v>
      </c>
      <c r="P3519" t="s">
        <v>3819</v>
      </c>
      <c r="R3519" t="s">
        <v>4057</v>
      </c>
      <c r="T3519" t="s">
        <v>1462</v>
      </c>
    </row>
    <row r="3520" spans="1:20" hidden="1">
      <c r="A3520">
        <v>3519</v>
      </c>
      <c r="D3520">
        <v>701000001</v>
      </c>
      <c r="E3520" s="139">
        <v>45195</v>
      </c>
      <c r="F3520">
        <f t="shared" si="162"/>
        <v>9</v>
      </c>
      <c r="G3520" s="139">
        <v>45195</v>
      </c>
      <c r="H3520">
        <f t="shared" si="163"/>
        <v>16</v>
      </c>
      <c r="I3520" t="s">
        <v>4058</v>
      </c>
      <c r="J3520" t="e">
        <f>VLOOKUP(I3520,'C701- Recalculate'!$D$27:$D$751,1,0)</f>
        <v>#N/A</v>
      </c>
      <c r="K3520">
        <v>0</v>
      </c>
      <c r="L3520">
        <v>36.78</v>
      </c>
      <c r="M3520" s="138">
        <f t="shared" si="164"/>
        <v>-36.78</v>
      </c>
      <c r="N3520" t="s">
        <v>315</v>
      </c>
      <c r="P3520" t="s">
        <v>3819</v>
      </c>
      <c r="R3520" t="s">
        <v>4059</v>
      </c>
      <c r="T3520" t="s">
        <v>1462</v>
      </c>
    </row>
    <row r="3521" spans="1:20" hidden="1">
      <c r="A3521">
        <v>3520</v>
      </c>
      <c r="D3521">
        <v>701000001</v>
      </c>
      <c r="E3521" s="139">
        <v>45195</v>
      </c>
      <c r="F3521">
        <f t="shared" si="162"/>
        <v>9</v>
      </c>
      <c r="G3521" s="139">
        <v>45195</v>
      </c>
      <c r="H3521">
        <f t="shared" si="163"/>
        <v>16</v>
      </c>
      <c r="I3521" t="s">
        <v>4058</v>
      </c>
      <c r="J3521" t="e">
        <f>VLOOKUP(I3521,'C701- Recalculate'!$D$27:$D$751,1,0)</f>
        <v>#N/A</v>
      </c>
      <c r="K3521">
        <v>36.78</v>
      </c>
      <c r="L3521">
        <v>0</v>
      </c>
      <c r="M3521" s="138">
        <f t="shared" si="164"/>
        <v>36.78</v>
      </c>
      <c r="N3521" t="s">
        <v>315</v>
      </c>
      <c r="P3521" t="s">
        <v>3819</v>
      </c>
      <c r="R3521" t="s">
        <v>4059</v>
      </c>
      <c r="T3521" t="s">
        <v>1462</v>
      </c>
    </row>
    <row r="3522" spans="1:20" hidden="1">
      <c r="A3522">
        <v>3521</v>
      </c>
      <c r="D3522">
        <v>701000001</v>
      </c>
      <c r="E3522" s="139">
        <v>45195</v>
      </c>
      <c r="F3522">
        <f t="shared" si="162"/>
        <v>9</v>
      </c>
      <c r="G3522" s="139">
        <v>45195</v>
      </c>
      <c r="H3522">
        <f t="shared" si="163"/>
        <v>16</v>
      </c>
      <c r="I3522" t="s">
        <v>4058</v>
      </c>
      <c r="J3522" t="e">
        <f>VLOOKUP(I3522,'C701- Recalculate'!$D$27:$D$751,1,0)</f>
        <v>#N/A</v>
      </c>
      <c r="K3522">
        <v>0</v>
      </c>
      <c r="L3522">
        <v>899455</v>
      </c>
      <c r="M3522" s="138">
        <f t="shared" si="164"/>
        <v>-899455</v>
      </c>
      <c r="N3522" t="s">
        <v>178</v>
      </c>
      <c r="P3522" t="s">
        <v>3819</v>
      </c>
      <c r="R3522" t="s">
        <v>4059</v>
      </c>
      <c r="T3522" t="s">
        <v>1462</v>
      </c>
    </row>
    <row r="3523" spans="1:20" hidden="1">
      <c r="A3523">
        <v>3522</v>
      </c>
      <c r="D3523">
        <v>701000002</v>
      </c>
      <c r="E3523" s="139">
        <v>45195</v>
      </c>
      <c r="F3523">
        <f t="shared" ref="F3523:F3586" si="165">MONTH(E3523)</f>
        <v>9</v>
      </c>
      <c r="G3523" s="139">
        <v>45195</v>
      </c>
      <c r="H3523">
        <f t="shared" ref="H3523:H3586" si="166">LEN(I3523)</f>
        <v>16</v>
      </c>
      <c r="I3523" t="s">
        <v>2611</v>
      </c>
      <c r="J3523" t="str">
        <f>VLOOKUP(I3523,'C701- Recalculate'!$D$27:$D$751,1,0)</f>
        <v>069MPI1232280001</v>
      </c>
      <c r="K3523">
        <v>0</v>
      </c>
      <c r="L3523">
        <v>28082192</v>
      </c>
      <c r="M3523" s="138">
        <f t="shared" ref="M3523:M3586" si="167">K3523-L3523</f>
        <v>-28082192</v>
      </c>
      <c r="N3523" t="s">
        <v>178</v>
      </c>
      <c r="P3523" t="s">
        <v>3839</v>
      </c>
      <c r="R3523" t="s">
        <v>3808</v>
      </c>
    </row>
    <row r="3524" spans="1:20" hidden="1">
      <c r="A3524">
        <v>3523</v>
      </c>
      <c r="D3524">
        <v>701000002</v>
      </c>
      <c r="E3524" s="139">
        <v>45195</v>
      </c>
      <c r="F3524">
        <f t="shared" si="165"/>
        <v>9</v>
      </c>
      <c r="G3524" s="139">
        <v>45195</v>
      </c>
      <c r="H3524">
        <f t="shared" si="166"/>
        <v>16</v>
      </c>
      <c r="I3524" t="s">
        <v>2621</v>
      </c>
      <c r="J3524" t="str">
        <f>VLOOKUP(I3524,'C701- Recalculate'!$D$27:$D$751,1,0)</f>
        <v>069MPI1232280002</v>
      </c>
      <c r="K3524">
        <v>0</v>
      </c>
      <c r="L3524">
        <v>28082192</v>
      </c>
      <c r="M3524" s="138">
        <f t="shared" si="167"/>
        <v>-28082192</v>
      </c>
      <c r="N3524" t="s">
        <v>178</v>
      </c>
      <c r="P3524" t="s">
        <v>3839</v>
      </c>
      <c r="R3524" t="s">
        <v>3808</v>
      </c>
    </row>
    <row r="3525" spans="1:20" hidden="1">
      <c r="A3525">
        <v>3524</v>
      </c>
      <c r="D3525">
        <v>701000002</v>
      </c>
      <c r="E3525" s="139">
        <v>45195</v>
      </c>
      <c r="F3525">
        <f t="shared" si="165"/>
        <v>9</v>
      </c>
      <c r="G3525" s="139">
        <v>45195</v>
      </c>
      <c r="H3525">
        <f t="shared" si="166"/>
        <v>16</v>
      </c>
      <c r="I3525" t="s">
        <v>2641</v>
      </c>
      <c r="J3525" t="str">
        <f>VLOOKUP(I3525,'C701- Recalculate'!$D$27:$D$751,1,0)</f>
        <v>069MPI1232290004</v>
      </c>
      <c r="K3525">
        <v>0</v>
      </c>
      <c r="L3525">
        <v>28767123</v>
      </c>
      <c r="M3525" s="138">
        <f t="shared" si="167"/>
        <v>-28767123</v>
      </c>
      <c r="N3525" t="s">
        <v>178</v>
      </c>
      <c r="P3525" t="s">
        <v>3839</v>
      </c>
      <c r="R3525" t="s">
        <v>3808</v>
      </c>
    </row>
    <row r="3526" spans="1:20" hidden="1">
      <c r="A3526">
        <v>3525</v>
      </c>
      <c r="D3526">
        <v>701000002</v>
      </c>
      <c r="E3526" s="139">
        <v>45195</v>
      </c>
      <c r="F3526">
        <f t="shared" si="165"/>
        <v>9</v>
      </c>
      <c r="G3526" s="139">
        <v>45195</v>
      </c>
      <c r="H3526">
        <f t="shared" si="166"/>
        <v>16</v>
      </c>
      <c r="I3526" t="s">
        <v>2634</v>
      </c>
      <c r="J3526" t="str">
        <f>VLOOKUP(I3526,'C701- Recalculate'!$D$27:$D$751,1,0)</f>
        <v>069MPI1232290005</v>
      </c>
      <c r="K3526">
        <v>0</v>
      </c>
      <c r="L3526">
        <v>27397260</v>
      </c>
      <c r="M3526" s="138">
        <f t="shared" si="167"/>
        <v>-27397260</v>
      </c>
      <c r="N3526" t="s">
        <v>178</v>
      </c>
      <c r="P3526" t="s">
        <v>3839</v>
      </c>
      <c r="R3526" t="s">
        <v>3808</v>
      </c>
    </row>
    <row r="3527" spans="1:20" hidden="1">
      <c r="A3527">
        <v>3526</v>
      </c>
      <c r="D3527">
        <v>701000002</v>
      </c>
      <c r="E3527" s="139">
        <v>45195</v>
      </c>
      <c r="F3527">
        <f t="shared" si="165"/>
        <v>9</v>
      </c>
      <c r="G3527" s="139">
        <v>45195</v>
      </c>
      <c r="H3527">
        <f t="shared" si="166"/>
        <v>16</v>
      </c>
      <c r="I3527" t="s">
        <v>2656</v>
      </c>
      <c r="J3527" t="str">
        <f>VLOOKUP(I3527,'C701- Recalculate'!$D$27:$D$751,1,0)</f>
        <v>069MPI1232340004</v>
      </c>
      <c r="K3527">
        <v>0</v>
      </c>
      <c r="L3527">
        <v>22465753</v>
      </c>
      <c r="M3527" s="138">
        <f t="shared" si="167"/>
        <v>-22465753</v>
      </c>
      <c r="N3527" t="s">
        <v>178</v>
      </c>
      <c r="P3527" t="s">
        <v>3839</v>
      </c>
      <c r="R3527" t="s">
        <v>3808</v>
      </c>
    </row>
    <row r="3528" spans="1:20" hidden="1">
      <c r="A3528">
        <v>3527</v>
      </c>
      <c r="D3528">
        <v>701000002</v>
      </c>
      <c r="E3528" s="139">
        <v>45195</v>
      </c>
      <c r="F3528">
        <f t="shared" si="165"/>
        <v>9</v>
      </c>
      <c r="G3528" s="139">
        <v>45195</v>
      </c>
      <c r="H3528">
        <f t="shared" si="166"/>
        <v>16</v>
      </c>
      <c r="I3528" t="s">
        <v>2652</v>
      </c>
      <c r="J3528" t="str">
        <f>VLOOKUP(I3528,'C701- Recalculate'!$D$27:$D$751,1,0)</f>
        <v>069MPI1232340005</v>
      </c>
      <c r="K3528">
        <v>0</v>
      </c>
      <c r="L3528">
        <v>22465753</v>
      </c>
      <c r="M3528" s="138">
        <f t="shared" si="167"/>
        <v>-22465753</v>
      </c>
      <c r="N3528" t="s">
        <v>178</v>
      </c>
      <c r="P3528" t="s">
        <v>3839</v>
      </c>
      <c r="R3528" t="s">
        <v>3808</v>
      </c>
    </row>
    <row r="3529" spans="1:20" hidden="1">
      <c r="A3529">
        <v>3528</v>
      </c>
      <c r="D3529">
        <v>701000002</v>
      </c>
      <c r="E3529" s="139">
        <v>45195</v>
      </c>
      <c r="F3529">
        <f t="shared" si="165"/>
        <v>9</v>
      </c>
      <c r="G3529" s="139">
        <v>45195</v>
      </c>
      <c r="H3529">
        <f t="shared" si="166"/>
        <v>16</v>
      </c>
      <c r="I3529" t="s">
        <v>2706</v>
      </c>
      <c r="J3529" t="str">
        <f>VLOOKUP(I3529,'C701- Recalculate'!$D$27:$D$751,1,0)</f>
        <v>069MPI1232400003</v>
      </c>
      <c r="K3529">
        <v>0</v>
      </c>
      <c r="L3529">
        <v>24315069</v>
      </c>
      <c r="M3529" s="138">
        <f t="shared" si="167"/>
        <v>-24315069</v>
      </c>
      <c r="N3529" t="s">
        <v>178</v>
      </c>
      <c r="P3529" t="s">
        <v>3839</v>
      </c>
      <c r="R3529" t="s">
        <v>3808</v>
      </c>
    </row>
    <row r="3530" spans="1:20" hidden="1">
      <c r="A3530">
        <v>3529</v>
      </c>
      <c r="D3530">
        <v>701000002</v>
      </c>
      <c r="E3530" s="139">
        <v>45195</v>
      </c>
      <c r="F3530">
        <f t="shared" si="165"/>
        <v>9</v>
      </c>
      <c r="G3530" s="139">
        <v>45195</v>
      </c>
      <c r="H3530">
        <f t="shared" si="166"/>
        <v>16</v>
      </c>
      <c r="I3530" t="s">
        <v>2700</v>
      </c>
      <c r="J3530" t="str">
        <f>VLOOKUP(I3530,'C701- Recalculate'!$D$27:$D$751,1,0)</f>
        <v>069MPI1232400004</v>
      </c>
      <c r="K3530">
        <v>0</v>
      </c>
      <c r="L3530">
        <v>24315069</v>
      </c>
      <c r="M3530" s="138">
        <f t="shared" si="167"/>
        <v>-24315069</v>
      </c>
      <c r="N3530" t="s">
        <v>178</v>
      </c>
      <c r="P3530" t="s">
        <v>3839</v>
      </c>
      <c r="R3530" t="s">
        <v>3808</v>
      </c>
    </row>
    <row r="3531" spans="1:20" hidden="1">
      <c r="A3531">
        <v>3530</v>
      </c>
      <c r="D3531">
        <v>701000002</v>
      </c>
      <c r="E3531" s="139">
        <v>45195</v>
      </c>
      <c r="F3531">
        <f t="shared" si="165"/>
        <v>9</v>
      </c>
      <c r="G3531" s="139">
        <v>45195</v>
      </c>
      <c r="H3531">
        <f t="shared" si="166"/>
        <v>16</v>
      </c>
      <c r="I3531" t="s">
        <v>2757</v>
      </c>
      <c r="J3531" t="str">
        <f>VLOOKUP(I3531,'C701- Recalculate'!$D$27:$D$751,1,0)</f>
        <v>069MPI1232430004</v>
      </c>
      <c r="K3531">
        <v>0</v>
      </c>
      <c r="L3531">
        <v>39452054</v>
      </c>
      <c r="M3531" s="138">
        <f t="shared" si="167"/>
        <v>-39452054</v>
      </c>
      <c r="N3531" t="s">
        <v>178</v>
      </c>
      <c r="P3531" t="s">
        <v>3839</v>
      </c>
      <c r="R3531" t="s">
        <v>3808</v>
      </c>
    </row>
    <row r="3532" spans="1:20" hidden="1">
      <c r="A3532">
        <v>3531</v>
      </c>
      <c r="D3532">
        <v>701000002</v>
      </c>
      <c r="E3532" s="139">
        <v>45195</v>
      </c>
      <c r="F3532">
        <f t="shared" si="165"/>
        <v>9</v>
      </c>
      <c r="G3532" s="139">
        <v>45195</v>
      </c>
      <c r="H3532">
        <f t="shared" si="166"/>
        <v>16</v>
      </c>
      <c r="I3532" t="s">
        <v>2760</v>
      </c>
      <c r="J3532" t="str">
        <f>VLOOKUP(I3532,'C701- Recalculate'!$D$27:$D$751,1,0)</f>
        <v>069MPI1232430005</v>
      </c>
      <c r="K3532">
        <v>0</v>
      </c>
      <c r="L3532">
        <v>9726028</v>
      </c>
      <c r="M3532" s="138">
        <f t="shared" si="167"/>
        <v>-9726028</v>
      </c>
      <c r="N3532" t="s">
        <v>178</v>
      </c>
      <c r="P3532" t="s">
        <v>3839</v>
      </c>
      <c r="R3532" t="s">
        <v>3808</v>
      </c>
    </row>
    <row r="3533" spans="1:20" hidden="1">
      <c r="A3533">
        <v>3532</v>
      </c>
      <c r="D3533">
        <v>701000002</v>
      </c>
      <c r="E3533" s="139">
        <v>45195</v>
      </c>
      <c r="F3533">
        <f t="shared" si="165"/>
        <v>9</v>
      </c>
      <c r="G3533" s="139">
        <v>45195</v>
      </c>
      <c r="H3533">
        <f t="shared" si="166"/>
        <v>16</v>
      </c>
      <c r="I3533" t="s">
        <v>2879</v>
      </c>
      <c r="J3533" t="str">
        <f>VLOOKUP(I3533,'C701- Recalculate'!$D$27:$D$751,1,0)</f>
        <v>069MPI1232560004</v>
      </c>
      <c r="K3533">
        <v>0</v>
      </c>
      <c r="L3533">
        <v>28356164</v>
      </c>
      <c r="M3533" s="138">
        <f t="shared" si="167"/>
        <v>-28356164</v>
      </c>
      <c r="N3533" t="s">
        <v>178</v>
      </c>
      <c r="P3533" t="s">
        <v>3839</v>
      </c>
      <c r="R3533" t="s">
        <v>3808</v>
      </c>
    </row>
    <row r="3534" spans="1:20" hidden="1">
      <c r="A3534">
        <v>3533</v>
      </c>
      <c r="D3534">
        <v>701000002</v>
      </c>
      <c r="E3534" s="139">
        <v>45195</v>
      </c>
      <c r="F3534">
        <f t="shared" si="165"/>
        <v>9</v>
      </c>
      <c r="G3534" s="139">
        <v>45195</v>
      </c>
      <c r="H3534">
        <f t="shared" si="166"/>
        <v>16</v>
      </c>
      <c r="I3534" t="s">
        <v>2870</v>
      </c>
      <c r="J3534" t="str">
        <f>VLOOKUP(I3534,'C701- Recalculate'!$D$27:$D$751,1,0)</f>
        <v>069MPI1232560005</v>
      </c>
      <c r="K3534">
        <v>0</v>
      </c>
      <c r="L3534">
        <v>18904109</v>
      </c>
      <c r="M3534" s="138">
        <f t="shared" si="167"/>
        <v>-18904109</v>
      </c>
      <c r="N3534" t="s">
        <v>178</v>
      </c>
      <c r="P3534" t="s">
        <v>3839</v>
      </c>
      <c r="R3534" t="s">
        <v>3808</v>
      </c>
    </row>
    <row r="3535" spans="1:20" hidden="1">
      <c r="A3535">
        <v>3534</v>
      </c>
      <c r="D3535">
        <v>701000002</v>
      </c>
      <c r="E3535" s="139">
        <v>45195</v>
      </c>
      <c r="F3535">
        <f t="shared" si="165"/>
        <v>9</v>
      </c>
      <c r="G3535" s="139">
        <v>45195</v>
      </c>
      <c r="H3535">
        <f t="shared" si="166"/>
        <v>16</v>
      </c>
      <c r="I3535" t="s">
        <v>2888</v>
      </c>
      <c r="J3535" t="str">
        <f>VLOOKUP(I3535,'C701- Recalculate'!$D$27:$D$751,1,0)</f>
        <v>069MPI1232580003</v>
      </c>
      <c r="K3535">
        <v>0</v>
      </c>
      <c r="L3535">
        <v>5479452</v>
      </c>
      <c r="M3535" s="138">
        <f t="shared" si="167"/>
        <v>-5479452</v>
      </c>
      <c r="N3535" t="s">
        <v>178</v>
      </c>
      <c r="P3535" t="s">
        <v>3839</v>
      </c>
      <c r="R3535" t="s">
        <v>3808</v>
      </c>
    </row>
    <row r="3536" spans="1:20" hidden="1">
      <c r="A3536">
        <v>3535</v>
      </c>
      <c r="D3536">
        <v>701000002</v>
      </c>
      <c r="E3536" s="139">
        <v>45195</v>
      </c>
      <c r="F3536">
        <f t="shared" si="165"/>
        <v>9</v>
      </c>
      <c r="G3536" s="139">
        <v>45195</v>
      </c>
      <c r="H3536">
        <f t="shared" si="166"/>
        <v>16</v>
      </c>
      <c r="I3536" t="s">
        <v>2937</v>
      </c>
      <c r="J3536" t="str">
        <f>VLOOKUP(I3536,'C701- Recalculate'!$D$27:$D$751,1,0)</f>
        <v>069MPI1232620002</v>
      </c>
      <c r="K3536">
        <v>0</v>
      </c>
      <c r="L3536">
        <v>24931507</v>
      </c>
      <c r="M3536" s="138">
        <f t="shared" si="167"/>
        <v>-24931507</v>
      </c>
      <c r="N3536" t="s">
        <v>178</v>
      </c>
      <c r="P3536" t="s">
        <v>3839</v>
      </c>
      <c r="R3536" t="s">
        <v>3808</v>
      </c>
    </row>
    <row r="3537" spans="1:20" hidden="1">
      <c r="A3537">
        <v>3536</v>
      </c>
      <c r="D3537">
        <v>701000002</v>
      </c>
      <c r="E3537" s="139">
        <v>45195</v>
      </c>
      <c r="F3537">
        <f t="shared" si="165"/>
        <v>9</v>
      </c>
      <c r="G3537" s="139">
        <v>45195</v>
      </c>
      <c r="H3537">
        <f t="shared" si="166"/>
        <v>16</v>
      </c>
      <c r="I3537" t="s">
        <v>2940</v>
      </c>
      <c r="J3537" t="str">
        <f>VLOOKUP(I3537,'C701- Recalculate'!$D$27:$D$751,1,0)</f>
        <v>069MPI1232620003</v>
      </c>
      <c r="K3537">
        <v>0</v>
      </c>
      <c r="L3537">
        <v>22356164</v>
      </c>
      <c r="M3537" s="138">
        <f t="shared" si="167"/>
        <v>-22356164</v>
      </c>
      <c r="N3537" t="s">
        <v>178</v>
      </c>
      <c r="P3537" t="s">
        <v>3839</v>
      </c>
      <c r="R3537" t="s">
        <v>3808</v>
      </c>
    </row>
    <row r="3538" spans="1:20" hidden="1">
      <c r="A3538">
        <v>3537</v>
      </c>
      <c r="D3538">
        <v>701000002</v>
      </c>
      <c r="E3538" s="139">
        <v>45195</v>
      </c>
      <c r="F3538">
        <f t="shared" si="165"/>
        <v>9</v>
      </c>
      <c r="G3538" s="139">
        <v>45195</v>
      </c>
      <c r="H3538">
        <f t="shared" si="166"/>
        <v>16</v>
      </c>
      <c r="I3538" t="s">
        <v>2981</v>
      </c>
      <c r="J3538" t="str">
        <f>VLOOKUP(I3538,'C701- Recalculate'!$D$27:$D$751,1,0)</f>
        <v>069MPI1232650002</v>
      </c>
      <c r="K3538">
        <v>0</v>
      </c>
      <c r="L3538">
        <v>1712329</v>
      </c>
      <c r="M3538" s="138">
        <f t="shared" si="167"/>
        <v>-1712329</v>
      </c>
      <c r="N3538" t="s">
        <v>178</v>
      </c>
      <c r="P3538" t="s">
        <v>3839</v>
      </c>
      <c r="R3538" t="s">
        <v>3808</v>
      </c>
    </row>
    <row r="3539" spans="1:20" hidden="1">
      <c r="A3539">
        <v>3538</v>
      </c>
      <c r="D3539">
        <v>701000002</v>
      </c>
      <c r="E3539" s="139">
        <v>45195</v>
      </c>
      <c r="F3539">
        <f t="shared" si="165"/>
        <v>9</v>
      </c>
      <c r="G3539" s="139">
        <v>45195</v>
      </c>
      <c r="H3539">
        <f t="shared" si="166"/>
        <v>16</v>
      </c>
      <c r="I3539" t="s">
        <v>2996</v>
      </c>
      <c r="J3539" t="str">
        <f>VLOOKUP(I3539,'C701- Recalculate'!$D$27:$D$751,1,0)</f>
        <v>069MPI1232690001</v>
      </c>
      <c r="K3539">
        <v>0</v>
      </c>
      <c r="L3539">
        <v>273973</v>
      </c>
      <c r="M3539" s="138">
        <f t="shared" si="167"/>
        <v>-273973</v>
      </c>
      <c r="N3539" t="s">
        <v>178</v>
      </c>
      <c r="P3539" t="s">
        <v>3839</v>
      </c>
      <c r="R3539" t="s">
        <v>3808</v>
      </c>
    </row>
    <row r="3540" spans="1:20" hidden="1">
      <c r="A3540">
        <v>3539</v>
      </c>
      <c r="D3540">
        <v>701000002</v>
      </c>
      <c r="E3540" s="139">
        <v>45195</v>
      </c>
      <c r="F3540">
        <f t="shared" si="165"/>
        <v>9</v>
      </c>
      <c r="G3540" s="139">
        <v>45195</v>
      </c>
      <c r="H3540">
        <f t="shared" si="166"/>
        <v>16</v>
      </c>
      <c r="I3540" t="s">
        <v>3003</v>
      </c>
      <c r="J3540" t="str">
        <f>VLOOKUP(I3540,'C701- Recalculate'!$D$27:$D$751,1,0)</f>
        <v>069MPI1232690002</v>
      </c>
      <c r="K3540">
        <v>0</v>
      </c>
      <c r="L3540">
        <v>1369863</v>
      </c>
      <c r="M3540" s="138">
        <f t="shared" si="167"/>
        <v>-1369863</v>
      </c>
      <c r="N3540" t="s">
        <v>178</v>
      </c>
      <c r="P3540" t="s">
        <v>3839</v>
      </c>
      <c r="R3540" t="s">
        <v>3808</v>
      </c>
    </row>
    <row r="3541" spans="1:20" hidden="1">
      <c r="A3541">
        <v>3540</v>
      </c>
      <c r="D3541">
        <v>701000002</v>
      </c>
      <c r="E3541" s="139">
        <v>45195</v>
      </c>
      <c r="F3541">
        <f t="shared" si="165"/>
        <v>9</v>
      </c>
      <c r="G3541" s="139">
        <v>45195</v>
      </c>
      <c r="H3541">
        <f t="shared" si="166"/>
        <v>16</v>
      </c>
      <c r="I3541" t="s">
        <v>3000</v>
      </c>
      <c r="J3541" t="str">
        <f>VLOOKUP(I3541,'C701- Recalculate'!$D$27:$D$751,1,0)</f>
        <v>069MPI1232690003</v>
      </c>
      <c r="K3541">
        <v>0</v>
      </c>
      <c r="L3541">
        <v>547945</v>
      </c>
      <c r="M3541" s="138">
        <f t="shared" si="167"/>
        <v>-547945</v>
      </c>
      <c r="N3541" t="s">
        <v>178</v>
      </c>
      <c r="P3541" t="s">
        <v>3839</v>
      </c>
      <c r="R3541" t="s">
        <v>3808</v>
      </c>
    </row>
    <row r="3542" spans="1:20" hidden="1">
      <c r="A3542">
        <v>3541</v>
      </c>
      <c r="D3542">
        <v>701000001</v>
      </c>
      <c r="E3542" s="139">
        <v>45196</v>
      </c>
      <c r="F3542">
        <f t="shared" si="165"/>
        <v>9</v>
      </c>
      <c r="G3542" s="139">
        <v>45196</v>
      </c>
      <c r="H3542">
        <f t="shared" si="166"/>
        <v>16</v>
      </c>
      <c r="I3542" t="s">
        <v>4060</v>
      </c>
      <c r="J3542" t="e">
        <f>VLOOKUP(I3542,'C701- Recalculate'!$D$27:$D$751,1,0)</f>
        <v>#N/A</v>
      </c>
      <c r="K3542">
        <v>0</v>
      </c>
      <c r="L3542">
        <v>90306690</v>
      </c>
      <c r="M3542" s="138">
        <f t="shared" si="167"/>
        <v>-90306690</v>
      </c>
      <c r="N3542" t="s">
        <v>178</v>
      </c>
      <c r="P3542" t="s">
        <v>3835</v>
      </c>
      <c r="R3542" t="s">
        <v>4061</v>
      </c>
      <c r="S3542" t="s">
        <v>4651</v>
      </c>
      <c r="T3542" t="s">
        <v>1462</v>
      </c>
    </row>
    <row r="3543" spans="1:20" hidden="1">
      <c r="A3543">
        <v>3542</v>
      </c>
      <c r="D3543">
        <v>701000001</v>
      </c>
      <c r="E3543" s="139">
        <v>45196</v>
      </c>
      <c r="F3543">
        <f t="shared" si="165"/>
        <v>9</v>
      </c>
      <c r="G3543" s="139">
        <v>45196</v>
      </c>
      <c r="H3543">
        <f t="shared" si="166"/>
        <v>16</v>
      </c>
      <c r="I3543" t="s">
        <v>4060</v>
      </c>
      <c r="J3543" t="e">
        <f>VLOOKUP(I3543,'C701- Recalculate'!$D$27:$D$751,1,0)</f>
        <v>#N/A</v>
      </c>
      <c r="K3543">
        <v>3698.82</v>
      </c>
      <c r="L3543">
        <v>0</v>
      </c>
      <c r="M3543" s="138">
        <f t="shared" si="167"/>
        <v>3698.82</v>
      </c>
      <c r="N3543" t="s">
        <v>315</v>
      </c>
      <c r="P3543" t="s">
        <v>3835</v>
      </c>
      <c r="R3543" t="s">
        <v>4061</v>
      </c>
      <c r="T3543" t="s">
        <v>1462</v>
      </c>
    </row>
    <row r="3544" spans="1:20" hidden="1">
      <c r="A3544">
        <v>3543</v>
      </c>
      <c r="D3544">
        <v>701000001</v>
      </c>
      <c r="E3544" s="139">
        <v>45196</v>
      </c>
      <c r="F3544">
        <f t="shared" si="165"/>
        <v>9</v>
      </c>
      <c r="G3544" s="139">
        <v>45196</v>
      </c>
      <c r="H3544">
        <f t="shared" si="166"/>
        <v>16</v>
      </c>
      <c r="I3544" t="s">
        <v>4060</v>
      </c>
      <c r="J3544" t="e">
        <f>VLOOKUP(I3544,'C701- Recalculate'!$D$27:$D$751,1,0)</f>
        <v>#N/A</v>
      </c>
      <c r="K3544">
        <v>0</v>
      </c>
      <c r="L3544">
        <v>3698.82</v>
      </c>
      <c r="M3544" s="138">
        <f t="shared" si="167"/>
        <v>-3698.82</v>
      </c>
      <c r="N3544" t="s">
        <v>315</v>
      </c>
      <c r="P3544" t="s">
        <v>3835</v>
      </c>
      <c r="R3544" t="s">
        <v>4061</v>
      </c>
      <c r="T3544" t="s">
        <v>1462</v>
      </c>
    </row>
    <row r="3545" spans="1:20" hidden="1">
      <c r="A3545">
        <v>3544</v>
      </c>
      <c r="D3545">
        <v>701000002</v>
      </c>
      <c r="E3545" s="139">
        <v>45196</v>
      </c>
      <c r="F3545">
        <f t="shared" si="165"/>
        <v>9</v>
      </c>
      <c r="G3545" s="139">
        <v>45196</v>
      </c>
      <c r="H3545">
        <f t="shared" si="166"/>
        <v>16</v>
      </c>
      <c r="I3545" t="s">
        <v>2611</v>
      </c>
      <c r="J3545" t="str">
        <f>VLOOKUP(I3545,'C701- Recalculate'!$D$27:$D$751,1,0)</f>
        <v>069MPI1232280001</v>
      </c>
      <c r="K3545">
        <v>0</v>
      </c>
      <c r="L3545">
        <v>28082192</v>
      </c>
      <c r="M3545" s="138">
        <f t="shared" si="167"/>
        <v>-28082192</v>
      </c>
      <c r="N3545" t="s">
        <v>178</v>
      </c>
      <c r="P3545" t="s">
        <v>3839</v>
      </c>
      <c r="R3545" t="s">
        <v>3808</v>
      </c>
    </row>
    <row r="3546" spans="1:20" hidden="1">
      <c r="A3546">
        <v>3545</v>
      </c>
      <c r="D3546">
        <v>701000002</v>
      </c>
      <c r="E3546" s="139">
        <v>45196</v>
      </c>
      <c r="F3546">
        <f t="shared" si="165"/>
        <v>9</v>
      </c>
      <c r="G3546" s="139">
        <v>45196</v>
      </c>
      <c r="H3546">
        <f t="shared" si="166"/>
        <v>16</v>
      </c>
      <c r="I3546" t="s">
        <v>2621</v>
      </c>
      <c r="J3546" t="str">
        <f>VLOOKUP(I3546,'C701- Recalculate'!$D$27:$D$751,1,0)</f>
        <v>069MPI1232280002</v>
      </c>
      <c r="K3546">
        <v>0</v>
      </c>
      <c r="L3546">
        <v>28082192</v>
      </c>
      <c r="M3546" s="138">
        <f t="shared" si="167"/>
        <v>-28082192</v>
      </c>
      <c r="N3546" t="s">
        <v>178</v>
      </c>
      <c r="P3546" t="s">
        <v>3839</v>
      </c>
      <c r="R3546" t="s">
        <v>3808</v>
      </c>
    </row>
    <row r="3547" spans="1:20" hidden="1">
      <c r="A3547">
        <v>3546</v>
      </c>
      <c r="D3547">
        <v>701000002</v>
      </c>
      <c r="E3547" s="139">
        <v>45196</v>
      </c>
      <c r="F3547">
        <f t="shared" si="165"/>
        <v>9</v>
      </c>
      <c r="G3547" s="139">
        <v>45196</v>
      </c>
      <c r="H3547">
        <f t="shared" si="166"/>
        <v>16</v>
      </c>
      <c r="I3547" t="s">
        <v>2641</v>
      </c>
      <c r="J3547" t="str">
        <f>VLOOKUP(I3547,'C701- Recalculate'!$D$27:$D$751,1,0)</f>
        <v>069MPI1232290004</v>
      </c>
      <c r="K3547">
        <v>0</v>
      </c>
      <c r="L3547">
        <v>28767123</v>
      </c>
      <c r="M3547" s="138">
        <f t="shared" si="167"/>
        <v>-28767123</v>
      </c>
      <c r="N3547" t="s">
        <v>178</v>
      </c>
      <c r="P3547" t="s">
        <v>3839</v>
      </c>
      <c r="R3547" t="s">
        <v>3808</v>
      </c>
    </row>
    <row r="3548" spans="1:20" hidden="1">
      <c r="A3548">
        <v>3547</v>
      </c>
      <c r="D3548">
        <v>701000002</v>
      </c>
      <c r="E3548" s="139">
        <v>45196</v>
      </c>
      <c r="F3548">
        <f t="shared" si="165"/>
        <v>9</v>
      </c>
      <c r="G3548" s="139">
        <v>45196</v>
      </c>
      <c r="H3548">
        <f t="shared" si="166"/>
        <v>16</v>
      </c>
      <c r="I3548" t="s">
        <v>2634</v>
      </c>
      <c r="J3548" t="str">
        <f>VLOOKUP(I3548,'C701- Recalculate'!$D$27:$D$751,1,0)</f>
        <v>069MPI1232290005</v>
      </c>
      <c r="K3548">
        <v>0</v>
      </c>
      <c r="L3548">
        <v>27397261</v>
      </c>
      <c r="M3548" s="138">
        <f t="shared" si="167"/>
        <v>-27397261</v>
      </c>
      <c r="N3548" t="s">
        <v>178</v>
      </c>
      <c r="P3548" t="s">
        <v>3839</v>
      </c>
      <c r="R3548" t="s">
        <v>3808</v>
      </c>
    </row>
    <row r="3549" spans="1:20" hidden="1">
      <c r="A3549">
        <v>3548</v>
      </c>
      <c r="D3549">
        <v>701000002</v>
      </c>
      <c r="E3549" s="139">
        <v>45196</v>
      </c>
      <c r="F3549">
        <f t="shared" si="165"/>
        <v>9</v>
      </c>
      <c r="G3549" s="139">
        <v>45196</v>
      </c>
      <c r="H3549">
        <f t="shared" si="166"/>
        <v>16</v>
      </c>
      <c r="I3549" t="s">
        <v>2656</v>
      </c>
      <c r="J3549" t="str">
        <f>VLOOKUP(I3549,'C701- Recalculate'!$D$27:$D$751,1,0)</f>
        <v>069MPI1232340004</v>
      </c>
      <c r="K3549">
        <v>0</v>
      </c>
      <c r="L3549">
        <v>22465754</v>
      </c>
      <c r="M3549" s="138">
        <f t="shared" si="167"/>
        <v>-22465754</v>
      </c>
      <c r="N3549" t="s">
        <v>178</v>
      </c>
      <c r="P3549" t="s">
        <v>3839</v>
      </c>
      <c r="R3549" t="s">
        <v>3808</v>
      </c>
    </row>
    <row r="3550" spans="1:20" hidden="1">
      <c r="A3550">
        <v>3549</v>
      </c>
      <c r="D3550">
        <v>701000002</v>
      </c>
      <c r="E3550" s="139">
        <v>45196</v>
      </c>
      <c r="F3550">
        <f t="shared" si="165"/>
        <v>9</v>
      </c>
      <c r="G3550" s="139">
        <v>45196</v>
      </c>
      <c r="H3550">
        <f t="shared" si="166"/>
        <v>16</v>
      </c>
      <c r="I3550" t="s">
        <v>2652</v>
      </c>
      <c r="J3550" t="str">
        <f>VLOOKUP(I3550,'C701- Recalculate'!$D$27:$D$751,1,0)</f>
        <v>069MPI1232340005</v>
      </c>
      <c r="K3550">
        <v>0</v>
      </c>
      <c r="L3550">
        <v>22465754</v>
      </c>
      <c r="M3550" s="138">
        <f t="shared" si="167"/>
        <v>-22465754</v>
      </c>
      <c r="N3550" t="s">
        <v>178</v>
      </c>
      <c r="P3550" t="s">
        <v>3839</v>
      </c>
      <c r="R3550" t="s">
        <v>3808</v>
      </c>
    </row>
    <row r="3551" spans="1:20" hidden="1">
      <c r="A3551">
        <v>3550</v>
      </c>
      <c r="D3551">
        <v>701000002</v>
      </c>
      <c r="E3551" s="139">
        <v>45196</v>
      </c>
      <c r="F3551">
        <f t="shared" si="165"/>
        <v>9</v>
      </c>
      <c r="G3551" s="139">
        <v>45196</v>
      </c>
      <c r="H3551">
        <f t="shared" si="166"/>
        <v>16</v>
      </c>
      <c r="I3551" t="s">
        <v>2706</v>
      </c>
      <c r="J3551" t="str">
        <f>VLOOKUP(I3551,'C701- Recalculate'!$D$27:$D$751,1,0)</f>
        <v>069MPI1232400003</v>
      </c>
      <c r="K3551">
        <v>0</v>
      </c>
      <c r="L3551">
        <v>24315068</v>
      </c>
      <c r="M3551" s="138">
        <f t="shared" si="167"/>
        <v>-24315068</v>
      </c>
      <c r="N3551" t="s">
        <v>178</v>
      </c>
      <c r="P3551" t="s">
        <v>3839</v>
      </c>
      <c r="R3551" t="s">
        <v>3808</v>
      </c>
    </row>
    <row r="3552" spans="1:20" hidden="1">
      <c r="A3552">
        <v>3551</v>
      </c>
      <c r="D3552">
        <v>701000002</v>
      </c>
      <c r="E3552" s="139">
        <v>45196</v>
      </c>
      <c r="F3552">
        <f t="shared" si="165"/>
        <v>9</v>
      </c>
      <c r="G3552" s="139">
        <v>45196</v>
      </c>
      <c r="H3552">
        <f t="shared" si="166"/>
        <v>16</v>
      </c>
      <c r="I3552" t="s">
        <v>2700</v>
      </c>
      <c r="J3552" t="str">
        <f>VLOOKUP(I3552,'C701- Recalculate'!$D$27:$D$751,1,0)</f>
        <v>069MPI1232400004</v>
      </c>
      <c r="K3552">
        <v>0</v>
      </c>
      <c r="L3552">
        <v>24315068</v>
      </c>
      <c r="M3552" s="138">
        <f t="shared" si="167"/>
        <v>-24315068</v>
      </c>
      <c r="N3552" t="s">
        <v>178</v>
      </c>
      <c r="P3552" t="s">
        <v>3839</v>
      </c>
      <c r="R3552" t="s">
        <v>3808</v>
      </c>
    </row>
    <row r="3553" spans="1:18" hidden="1">
      <c r="A3553">
        <v>3552</v>
      </c>
      <c r="D3553">
        <v>701000002</v>
      </c>
      <c r="E3553" s="139">
        <v>45196</v>
      </c>
      <c r="F3553">
        <f t="shared" si="165"/>
        <v>9</v>
      </c>
      <c r="G3553" s="139">
        <v>45196</v>
      </c>
      <c r="H3553">
        <f t="shared" si="166"/>
        <v>16</v>
      </c>
      <c r="I3553" t="s">
        <v>2757</v>
      </c>
      <c r="J3553" t="str">
        <f>VLOOKUP(I3553,'C701- Recalculate'!$D$27:$D$751,1,0)</f>
        <v>069MPI1232430004</v>
      </c>
      <c r="K3553">
        <v>0</v>
      </c>
      <c r="L3553">
        <v>39452055</v>
      </c>
      <c r="M3553" s="138">
        <f t="shared" si="167"/>
        <v>-39452055</v>
      </c>
      <c r="N3553" t="s">
        <v>178</v>
      </c>
      <c r="P3553" t="s">
        <v>3839</v>
      </c>
      <c r="R3553" t="s">
        <v>3808</v>
      </c>
    </row>
    <row r="3554" spans="1:18" hidden="1">
      <c r="A3554">
        <v>3553</v>
      </c>
      <c r="D3554">
        <v>701000002</v>
      </c>
      <c r="E3554" s="139">
        <v>45196</v>
      </c>
      <c r="F3554">
        <f t="shared" si="165"/>
        <v>9</v>
      </c>
      <c r="G3554" s="139">
        <v>45196</v>
      </c>
      <c r="H3554">
        <f t="shared" si="166"/>
        <v>16</v>
      </c>
      <c r="I3554" t="s">
        <v>2760</v>
      </c>
      <c r="J3554" t="str">
        <f>VLOOKUP(I3554,'C701- Recalculate'!$D$27:$D$751,1,0)</f>
        <v>069MPI1232430005</v>
      </c>
      <c r="K3554">
        <v>0</v>
      </c>
      <c r="L3554">
        <v>9726027</v>
      </c>
      <c r="M3554" s="138">
        <f t="shared" si="167"/>
        <v>-9726027</v>
      </c>
      <c r="N3554" t="s">
        <v>178</v>
      </c>
      <c r="P3554" t="s">
        <v>3839</v>
      </c>
      <c r="R3554" t="s">
        <v>3808</v>
      </c>
    </row>
    <row r="3555" spans="1:18" hidden="1">
      <c r="A3555">
        <v>3554</v>
      </c>
      <c r="D3555">
        <v>701000002</v>
      </c>
      <c r="E3555" s="139">
        <v>45196</v>
      </c>
      <c r="F3555">
        <f t="shared" si="165"/>
        <v>9</v>
      </c>
      <c r="G3555" s="139">
        <v>45196</v>
      </c>
      <c r="H3555">
        <f t="shared" si="166"/>
        <v>16</v>
      </c>
      <c r="I3555" t="s">
        <v>2879</v>
      </c>
      <c r="J3555" t="str">
        <f>VLOOKUP(I3555,'C701- Recalculate'!$D$27:$D$751,1,0)</f>
        <v>069MPI1232560004</v>
      </c>
      <c r="K3555">
        <v>0</v>
      </c>
      <c r="L3555">
        <v>28356165</v>
      </c>
      <c r="M3555" s="138">
        <f t="shared" si="167"/>
        <v>-28356165</v>
      </c>
      <c r="N3555" t="s">
        <v>178</v>
      </c>
      <c r="P3555" t="s">
        <v>3839</v>
      </c>
      <c r="R3555" t="s">
        <v>3808</v>
      </c>
    </row>
    <row r="3556" spans="1:18" hidden="1">
      <c r="A3556">
        <v>3555</v>
      </c>
      <c r="D3556">
        <v>701000002</v>
      </c>
      <c r="E3556" s="139">
        <v>45196</v>
      </c>
      <c r="F3556">
        <f t="shared" si="165"/>
        <v>9</v>
      </c>
      <c r="G3556" s="139">
        <v>45196</v>
      </c>
      <c r="H3556">
        <f t="shared" si="166"/>
        <v>16</v>
      </c>
      <c r="I3556" t="s">
        <v>2870</v>
      </c>
      <c r="J3556" t="str">
        <f>VLOOKUP(I3556,'C701- Recalculate'!$D$27:$D$751,1,0)</f>
        <v>069MPI1232560005</v>
      </c>
      <c r="K3556">
        <v>0</v>
      </c>
      <c r="L3556">
        <v>18904110</v>
      </c>
      <c r="M3556" s="138">
        <f t="shared" si="167"/>
        <v>-18904110</v>
      </c>
      <c r="N3556" t="s">
        <v>178</v>
      </c>
      <c r="P3556" t="s">
        <v>3839</v>
      </c>
      <c r="R3556" t="s">
        <v>3808</v>
      </c>
    </row>
    <row r="3557" spans="1:18" hidden="1">
      <c r="A3557">
        <v>3556</v>
      </c>
      <c r="D3557">
        <v>701000002</v>
      </c>
      <c r="E3557" s="139">
        <v>45196</v>
      </c>
      <c r="F3557">
        <f t="shared" si="165"/>
        <v>9</v>
      </c>
      <c r="G3557" s="139">
        <v>45196</v>
      </c>
      <c r="H3557">
        <f t="shared" si="166"/>
        <v>16</v>
      </c>
      <c r="I3557" t="s">
        <v>2888</v>
      </c>
      <c r="J3557" t="str">
        <f>VLOOKUP(I3557,'C701- Recalculate'!$D$27:$D$751,1,0)</f>
        <v>069MPI1232580003</v>
      </c>
      <c r="K3557">
        <v>0</v>
      </c>
      <c r="L3557">
        <v>5479452</v>
      </c>
      <c r="M3557" s="138">
        <f t="shared" si="167"/>
        <v>-5479452</v>
      </c>
      <c r="N3557" t="s">
        <v>178</v>
      </c>
      <c r="P3557" t="s">
        <v>3839</v>
      </c>
      <c r="R3557" t="s">
        <v>3808</v>
      </c>
    </row>
    <row r="3558" spans="1:18" hidden="1">
      <c r="A3558">
        <v>3557</v>
      </c>
      <c r="D3558">
        <v>701000002</v>
      </c>
      <c r="E3558" s="139">
        <v>45196</v>
      </c>
      <c r="F3558">
        <f t="shared" si="165"/>
        <v>9</v>
      </c>
      <c r="G3558" s="139">
        <v>45196</v>
      </c>
      <c r="H3558">
        <f t="shared" si="166"/>
        <v>16</v>
      </c>
      <c r="I3558" t="s">
        <v>2937</v>
      </c>
      <c r="J3558" t="str">
        <f>VLOOKUP(I3558,'C701- Recalculate'!$D$27:$D$751,1,0)</f>
        <v>069MPI1232620002</v>
      </c>
      <c r="K3558">
        <v>0</v>
      </c>
      <c r="L3558">
        <v>24931507</v>
      </c>
      <c r="M3558" s="138">
        <f t="shared" si="167"/>
        <v>-24931507</v>
      </c>
      <c r="N3558" t="s">
        <v>178</v>
      </c>
      <c r="P3558" t="s">
        <v>3839</v>
      </c>
      <c r="R3558" t="s">
        <v>3808</v>
      </c>
    </row>
    <row r="3559" spans="1:18" hidden="1">
      <c r="A3559">
        <v>3558</v>
      </c>
      <c r="D3559">
        <v>701000002</v>
      </c>
      <c r="E3559" s="139">
        <v>45196</v>
      </c>
      <c r="F3559">
        <f t="shared" si="165"/>
        <v>9</v>
      </c>
      <c r="G3559" s="139">
        <v>45196</v>
      </c>
      <c r="H3559">
        <f t="shared" si="166"/>
        <v>16</v>
      </c>
      <c r="I3559" t="s">
        <v>2940</v>
      </c>
      <c r="J3559" t="str">
        <f>VLOOKUP(I3559,'C701- Recalculate'!$D$27:$D$751,1,0)</f>
        <v>069MPI1232620003</v>
      </c>
      <c r="K3559">
        <v>0</v>
      </c>
      <c r="L3559">
        <v>22356164</v>
      </c>
      <c r="M3559" s="138">
        <f t="shared" si="167"/>
        <v>-22356164</v>
      </c>
      <c r="N3559" t="s">
        <v>178</v>
      </c>
      <c r="P3559" t="s">
        <v>3839</v>
      </c>
      <c r="R3559" t="s">
        <v>3808</v>
      </c>
    </row>
    <row r="3560" spans="1:18" hidden="1">
      <c r="A3560">
        <v>3559</v>
      </c>
      <c r="D3560">
        <v>701000002</v>
      </c>
      <c r="E3560" s="139">
        <v>45196</v>
      </c>
      <c r="F3560">
        <f t="shared" si="165"/>
        <v>9</v>
      </c>
      <c r="G3560" s="139">
        <v>45196</v>
      </c>
      <c r="H3560">
        <f t="shared" si="166"/>
        <v>16</v>
      </c>
      <c r="I3560" t="s">
        <v>2981</v>
      </c>
      <c r="J3560" t="str">
        <f>VLOOKUP(I3560,'C701- Recalculate'!$D$27:$D$751,1,0)</f>
        <v>069MPI1232650002</v>
      </c>
      <c r="K3560">
        <v>0</v>
      </c>
      <c r="L3560">
        <v>1712329</v>
      </c>
      <c r="M3560" s="138">
        <f t="shared" si="167"/>
        <v>-1712329</v>
      </c>
      <c r="N3560" t="s">
        <v>178</v>
      </c>
      <c r="P3560" t="s">
        <v>3839</v>
      </c>
      <c r="R3560" t="s">
        <v>3808</v>
      </c>
    </row>
    <row r="3561" spans="1:18" hidden="1">
      <c r="A3561">
        <v>3560</v>
      </c>
      <c r="D3561">
        <v>701000002</v>
      </c>
      <c r="E3561" s="139">
        <v>45196</v>
      </c>
      <c r="F3561">
        <f t="shared" si="165"/>
        <v>9</v>
      </c>
      <c r="G3561" s="139">
        <v>45196</v>
      </c>
      <c r="H3561">
        <f t="shared" si="166"/>
        <v>16</v>
      </c>
      <c r="I3561" t="s">
        <v>3006</v>
      </c>
      <c r="J3561" t="str">
        <f>VLOOKUP(I3561,'C701- Recalculate'!$D$27:$D$751,1,0)</f>
        <v>069MPI1232700002</v>
      </c>
      <c r="K3561">
        <v>0</v>
      </c>
      <c r="L3561">
        <v>273973</v>
      </c>
      <c r="M3561" s="138">
        <f t="shared" si="167"/>
        <v>-273973</v>
      </c>
      <c r="N3561" t="s">
        <v>178</v>
      </c>
      <c r="P3561" t="s">
        <v>3839</v>
      </c>
      <c r="R3561" t="s">
        <v>3808</v>
      </c>
    </row>
    <row r="3562" spans="1:18" hidden="1">
      <c r="A3562">
        <v>3561</v>
      </c>
      <c r="D3562">
        <v>701000002</v>
      </c>
      <c r="E3562" s="139">
        <v>45196</v>
      </c>
      <c r="F3562">
        <f t="shared" si="165"/>
        <v>9</v>
      </c>
      <c r="G3562" s="139">
        <v>45196</v>
      </c>
      <c r="H3562">
        <f t="shared" si="166"/>
        <v>16</v>
      </c>
      <c r="I3562" t="s">
        <v>3013</v>
      </c>
      <c r="J3562" t="str">
        <f>VLOOKUP(I3562,'C701- Recalculate'!$D$27:$D$751,1,0)</f>
        <v>069MPI1232700003</v>
      </c>
      <c r="K3562">
        <v>0</v>
      </c>
      <c r="L3562">
        <v>1506849</v>
      </c>
      <c r="M3562" s="138">
        <f t="shared" si="167"/>
        <v>-1506849</v>
      </c>
      <c r="N3562" t="s">
        <v>178</v>
      </c>
      <c r="P3562" t="s">
        <v>3839</v>
      </c>
      <c r="R3562" t="s">
        <v>3808</v>
      </c>
    </row>
    <row r="3563" spans="1:18" hidden="1">
      <c r="A3563">
        <v>3562</v>
      </c>
      <c r="D3563">
        <v>701000002</v>
      </c>
      <c r="E3563" s="139">
        <v>45196</v>
      </c>
      <c r="F3563">
        <f t="shared" si="165"/>
        <v>9</v>
      </c>
      <c r="G3563" s="139">
        <v>45196</v>
      </c>
      <c r="H3563">
        <f t="shared" si="166"/>
        <v>16</v>
      </c>
      <c r="I3563" t="s">
        <v>3016</v>
      </c>
      <c r="J3563" t="str">
        <f>VLOOKUP(I3563,'C701- Recalculate'!$D$27:$D$751,1,0)</f>
        <v>069MPI1232700004</v>
      </c>
      <c r="K3563">
        <v>0</v>
      </c>
      <c r="L3563">
        <v>1917808</v>
      </c>
      <c r="M3563" s="138">
        <f t="shared" si="167"/>
        <v>-1917808</v>
      </c>
      <c r="N3563" t="s">
        <v>178</v>
      </c>
      <c r="P3563" t="s">
        <v>3839</v>
      </c>
      <c r="R3563" t="s">
        <v>3808</v>
      </c>
    </row>
    <row r="3564" spans="1:18" hidden="1">
      <c r="A3564">
        <v>3563</v>
      </c>
      <c r="D3564">
        <v>701000002</v>
      </c>
      <c r="E3564" s="139">
        <v>45196</v>
      </c>
      <c r="F3564">
        <f t="shared" si="165"/>
        <v>9</v>
      </c>
      <c r="G3564" s="139">
        <v>45196</v>
      </c>
      <c r="H3564">
        <f t="shared" si="166"/>
        <v>16</v>
      </c>
      <c r="I3564" t="s">
        <v>3025</v>
      </c>
      <c r="J3564" t="str">
        <f>VLOOKUP(I3564,'C701- Recalculate'!$D$27:$D$751,1,0)</f>
        <v>069MPI1232700005</v>
      </c>
      <c r="K3564">
        <v>0</v>
      </c>
      <c r="L3564">
        <v>2301370</v>
      </c>
      <c r="M3564" s="138">
        <f t="shared" si="167"/>
        <v>-2301370</v>
      </c>
      <c r="N3564" t="s">
        <v>178</v>
      </c>
      <c r="P3564" t="s">
        <v>3839</v>
      </c>
      <c r="R3564" t="s">
        <v>3808</v>
      </c>
    </row>
    <row r="3565" spans="1:18" hidden="1">
      <c r="A3565">
        <v>3564</v>
      </c>
      <c r="D3565">
        <v>701000002</v>
      </c>
      <c r="E3565" s="139">
        <v>45196</v>
      </c>
      <c r="F3565">
        <f t="shared" si="165"/>
        <v>9</v>
      </c>
      <c r="G3565" s="139">
        <v>45196</v>
      </c>
      <c r="H3565">
        <f t="shared" si="166"/>
        <v>16</v>
      </c>
      <c r="I3565" t="s">
        <v>3010</v>
      </c>
      <c r="J3565" t="str">
        <f>VLOOKUP(I3565,'C701- Recalculate'!$D$27:$D$751,1,0)</f>
        <v>069MPI1232700006</v>
      </c>
      <c r="K3565">
        <v>0</v>
      </c>
      <c r="L3565">
        <v>2493151</v>
      </c>
      <c r="M3565" s="138">
        <f t="shared" si="167"/>
        <v>-2493151</v>
      </c>
      <c r="N3565" t="s">
        <v>178</v>
      </c>
      <c r="P3565" t="s">
        <v>3839</v>
      </c>
      <c r="R3565" t="s">
        <v>3808</v>
      </c>
    </row>
    <row r="3566" spans="1:18" hidden="1">
      <c r="A3566">
        <v>3565</v>
      </c>
      <c r="D3566">
        <v>701000002</v>
      </c>
      <c r="E3566" s="139">
        <v>45196</v>
      </c>
      <c r="F3566">
        <f t="shared" si="165"/>
        <v>9</v>
      </c>
      <c r="G3566" s="139">
        <v>45196</v>
      </c>
      <c r="H3566">
        <f t="shared" si="166"/>
        <v>16</v>
      </c>
      <c r="I3566" t="s">
        <v>3028</v>
      </c>
      <c r="J3566" t="str">
        <f>VLOOKUP(I3566,'C701- Recalculate'!$D$27:$D$751,1,0)</f>
        <v>069MPI1232700007</v>
      </c>
      <c r="K3566">
        <v>0</v>
      </c>
      <c r="L3566">
        <v>3013699</v>
      </c>
      <c r="M3566" s="138">
        <f t="shared" si="167"/>
        <v>-3013699</v>
      </c>
      <c r="N3566" t="s">
        <v>178</v>
      </c>
      <c r="P3566" t="s">
        <v>3839</v>
      </c>
      <c r="R3566" t="s">
        <v>3808</v>
      </c>
    </row>
    <row r="3567" spans="1:18" hidden="1">
      <c r="A3567">
        <v>3566</v>
      </c>
      <c r="D3567">
        <v>701000002</v>
      </c>
      <c r="E3567" s="139">
        <v>45196</v>
      </c>
      <c r="F3567">
        <f t="shared" si="165"/>
        <v>9</v>
      </c>
      <c r="G3567" s="139">
        <v>45196</v>
      </c>
      <c r="H3567">
        <f t="shared" si="166"/>
        <v>16</v>
      </c>
      <c r="I3567" t="s">
        <v>3019</v>
      </c>
      <c r="J3567" t="str">
        <f>VLOOKUP(I3567,'C701- Recalculate'!$D$27:$D$751,1,0)</f>
        <v>069MPI1232700008</v>
      </c>
      <c r="K3567">
        <v>0</v>
      </c>
      <c r="L3567">
        <v>2260274</v>
      </c>
      <c r="M3567" s="138">
        <f t="shared" si="167"/>
        <v>-2260274</v>
      </c>
      <c r="N3567" t="s">
        <v>178</v>
      </c>
      <c r="P3567" t="s">
        <v>3839</v>
      </c>
      <c r="R3567" t="s">
        <v>3808</v>
      </c>
    </row>
    <row r="3568" spans="1:18" hidden="1">
      <c r="A3568">
        <v>3567</v>
      </c>
      <c r="D3568">
        <v>701000002</v>
      </c>
      <c r="E3568" s="139">
        <v>45196</v>
      </c>
      <c r="F3568">
        <f t="shared" si="165"/>
        <v>9</v>
      </c>
      <c r="G3568" s="139">
        <v>45196</v>
      </c>
      <c r="H3568">
        <f t="shared" si="166"/>
        <v>16</v>
      </c>
      <c r="I3568" t="s">
        <v>3022</v>
      </c>
      <c r="J3568" t="str">
        <f>VLOOKUP(I3568,'C701- Recalculate'!$D$27:$D$751,1,0)</f>
        <v>069MPI1232700009</v>
      </c>
      <c r="K3568">
        <v>0</v>
      </c>
      <c r="L3568">
        <v>2260274</v>
      </c>
      <c r="M3568" s="138">
        <f t="shared" si="167"/>
        <v>-2260274</v>
      </c>
      <c r="N3568" t="s">
        <v>178</v>
      </c>
      <c r="P3568" t="s">
        <v>3839</v>
      </c>
      <c r="R3568" t="s">
        <v>3808</v>
      </c>
    </row>
    <row r="3569" spans="1:18" hidden="1">
      <c r="A3569">
        <v>3568</v>
      </c>
      <c r="D3569">
        <v>701000002</v>
      </c>
      <c r="E3569" s="139">
        <v>45197</v>
      </c>
      <c r="F3569">
        <f t="shared" si="165"/>
        <v>9</v>
      </c>
      <c r="G3569" s="139">
        <v>45197</v>
      </c>
      <c r="H3569">
        <f t="shared" si="166"/>
        <v>16</v>
      </c>
      <c r="I3569" t="s">
        <v>2611</v>
      </c>
      <c r="J3569" t="str">
        <f>VLOOKUP(I3569,'C701- Recalculate'!$D$27:$D$751,1,0)</f>
        <v>069MPI1232280001</v>
      </c>
      <c r="K3569">
        <v>0</v>
      </c>
      <c r="L3569">
        <v>28082191</v>
      </c>
      <c r="M3569" s="138">
        <f t="shared" si="167"/>
        <v>-28082191</v>
      </c>
      <c r="N3569" t="s">
        <v>178</v>
      </c>
      <c r="P3569" t="s">
        <v>3839</v>
      </c>
      <c r="R3569" t="s">
        <v>3808</v>
      </c>
    </row>
    <row r="3570" spans="1:18" hidden="1">
      <c r="A3570">
        <v>3569</v>
      </c>
      <c r="D3570">
        <v>701000002</v>
      </c>
      <c r="E3570" s="139">
        <v>45197</v>
      </c>
      <c r="F3570">
        <f t="shared" si="165"/>
        <v>9</v>
      </c>
      <c r="G3570" s="139">
        <v>45197</v>
      </c>
      <c r="H3570">
        <f t="shared" si="166"/>
        <v>16</v>
      </c>
      <c r="I3570" t="s">
        <v>2621</v>
      </c>
      <c r="J3570" t="str">
        <f>VLOOKUP(I3570,'C701- Recalculate'!$D$27:$D$751,1,0)</f>
        <v>069MPI1232280002</v>
      </c>
      <c r="K3570">
        <v>0</v>
      </c>
      <c r="L3570">
        <v>28082191</v>
      </c>
      <c r="M3570" s="138">
        <f t="shared" si="167"/>
        <v>-28082191</v>
      </c>
      <c r="N3570" t="s">
        <v>178</v>
      </c>
      <c r="P3570" t="s">
        <v>3839</v>
      </c>
      <c r="R3570" t="s">
        <v>3808</v>
      </c>
    </row>
    <row r="3571" spans="1:18" hidden="1">
      <c r="A3571">
        <v>3570</v>
      </c>
      <c r="D3571">
        <v>701000002</v>
      </c>
      <c r="E3571" s="139">
        <v>45197</v>
      </c>
      <c r="F3571">
        <f t="shared" si="165"/>
        <v>9</v>
      </c>
      <c r="G3571" s="139">
        <v>45197</v>
      </c>
      <c r="H3571">
        <f t="shared" si="166"/>
        <v>16</v>
      </c>
      <c r="I3571" t="s">
        <v>2641</v>
      </c>
      <c r="J3571" t="str">
        <f>VLOOKUP(I3571,'C701- Recalculate'!$D$27:$D$751,1,0)</f>
        <v>069MPI1232290004</v>
      </c>
      <c r="K3571">
        <v>0</v>
      </c>
      <c r="L3571">
        <v>28767123</v>
      </c>
      <c r="M3571" s="138">
        <f t="shared" si="167"/>
        <v>-28767123</v>
      </c>
      <c r="N3571" t="s">
        <v>178</v>
      </c>
      <c r="P3571" t="s">
        <v>3839</v>
      </c>
      <c r="R3571" t="s">
        <v>3808</v>
      </c>
    </row>
    <row r="3572" spans="1:18" hidden="1">
      <c r="A3572">
        <v>3571</v>
      </c>
      <c r="D3572">
        <v>701000002</v>
      </c>
      <c r="E3572" s="139">
        <v>45197</v>
      </c>
      <c r="F3572">
        <f t="shared" si="165"/>
        <v>9</v>
      </c>
      <c r="G3572" s="139">
        <v>45197</v>
      </c>
      <c r="H3572">
        <f t="shared" si="166"/>
        <v>16</v>
      </c>
      <c r="I3572" t="s">
        <v>2634</v>
      </c>
      <c r="J3572" t="str">
        <f>VLOOKUP(I3572,'C701- Recalculate'!$D$27:$D$751,1,0)</f>
        <v>069MPI1232290005</v>
      </c>
      <c r="K3572">
        <v>0</v>
      </c>
      <c r="L3572">
        <v>27397260</v>
      </c>
      <c r="M3572" s="138">
        <f t="shared" si="167"/>
        <v>-27397260</v>
      </c>
      <c r="N3572" t="s">
        <v>178</v>
      </c>
      <c r="P3572" t="s">
        <v>3839</v>
      </c>
      <c r="R3572" t="s">
        <v>3808</v>
      </c>
    </row>
    <row r="3573" spans="1:18" hidden="1">
      <c r="A3573">
        <v>3572</v>
      </c>
      <c r="D3573">
        <v>701000002</v>
      </c>
      <c r="E3573" s="139">
        <v>45197</v>
      </c>
      <c r="F3573">
        <f t="shared" si="165"/>
        <v>9</v>
      </c>
      <c r="G3573" s="139">
        <v>45197</v>
      </c>
      <c r="H3573">
        <f t="shared" si="166"/>
        <v>16</v>
      </c>
      <c r="I3573" t="s">
        <v>2656</v>
      </c>
      <c r="J3573" t="str">
        <f>VLOOKUP(I3573,'C701- Recalculate'!$D$27:$D$751,1,0)</f>
        <v>069MPI1232340004</v>
      </c>
      <c r="K3573">
        <v>0</v>
      </c>
      <c r="L3573">
        <v>22465753</v>
      </c>
      <c r="M3573" s="138">
        <f t="shared" si="167"/>
        <v>-22465753</v>
      </c>
      <c r="N3573" t="s">
        <v>178</v>
      </c>
      <c r="P3573" t="s">
        <v>3839</v>
      </c>
      <c r="R3573" t="s">
        <v>3808</v>
      </c>
    </row>
    <row r="3574" spans="1:18" hidden="1">
      <c r="A3574">
        <v>3573</v>
      </c>
      <c r="D3574">
        <v>701000002</v>
      </c>
      <c r="E3574" s="139">
        <v>45197</v>
      </c>
      <c r="F3574">
        <f t="shared" si="165"/>
        <v>9</v>
      </c>
      <c r="G3574" s="139">
        <v>45197</v>
      </c>
      <c r="H3574">
        <f t="shared" si="166"/>
        <v>16</v>
      </c>
      <c r="I3574" t="s">
        <v>2652</v>
      </c>
      <c r="J3574" t="str">
        <f>VLOOKUP(I3574,'C701- Recalculate'!$D$27:$D$751,1,0)</f>
        <v>069MPI1232340005</v>
      </c>
      <c r="K3574">
        <v>0</v>
      </c>
      <c r="L3574">
        <v>22465753</v>
      </c>
      <c r="M3574" s="138">
        <f t="shared" si="167"/>
        <v>-22465753</v>
      </c>
      <c r="N3574" t="s">
        <v>178</v>
      </c>
      <c r="P3574" t="s">
        <v>3839</v>
      </c>
      <c r="R3574" t="s">
        <v>3808</v>
      </c>
    </row>
    <row r="3575" spans="1:18" hidden="1">
      <c r="A3575">
        <v>3574</v>
      </c>
      <c r="D3575">
        <v>701000002</v>
      </c>
      <c r="E3575" s="139">
        <v>45197</v>
      </c>
      <c r="F3575">
        <f t="shared" si="165"/>
        <v>9</v>
      </c>
      <c r="G3575" s="139">
        <v>45197</v>
      </c>
      <c r="H3575">
        <f t="shared" si="166"/>
        <v>16</v>
      </c>
      <c r="I3575" t="s">
        <v>2706</v>
      </c>
      <c r="J3575" t="str">
        <f>VLOOKUP(I3575,'C701- Recalculate'!$D$27:$D$751,1,0)</f>
        <v>069MPI1232400003</v>
      </c>
      <c r="K3575">
        <v>0</v>
      </c>
      <c r="L3575">
        <v>24315069</v>
      </c>
      <c r="M3575" s="138">
        <f t="shared" si="167"/>
        <v>-24315069</v>
      </c>
      <c r="N3575" t="s">
        <v>178</v>
      </c>
      <c r="P3575" t="s">
        <v>3839</v>
      </c>
      <c r="R3575" t="s">
        <v>3808</v>
      </c>
    </row>
    <row r="3576" spans="1:18" hidden="1">
      <c r="A3576">
        <v>3575</v>
      </c>
      <c r="D3576">
        <v>701000002</v>
      </c>
      <c r="E3576" s="139">
        <v>45197</v>
      </c>
      <c r="F3576">
        <f t="shared" si="165"/>
        <v>9</v>
      </c>
      <c r="G3576" s="139">
        <v>45197</v>
      </c>
      <c r="H3576">
        <f t="shared" si="166"/>
        <v>16</v>
      </c>
      <c r="I3576" t="s">
        <v>2700</v>
      </c>
      <c r="J3576" t="str">
        <f>VLOOKUP(I3576,'C701- Recalculate'!$D$27:$D$751,1,0)</f>
        <v>069MPI1232400004</v>
      </c>
      <c r="K3576">
        <v>0</v>
      </c>
      <c r="L3576">
        <v>24315069</v>
      </c>
      <c r="M3576" s="138">
        <f t="shared" si="167"/>
        <v>-24315069</v>
      </c>
      <c r="N3576" t="s">
        <v>178</v>
      </c>
      <c r="P3576" t="s">
        <v>3839</v>
      </c>
      <c r="R3576" t="s">
        <v>3808</v>
      </c>
    </row>
    <row r="3577" spans="1:18" hidden="1">
      <c r="A3577">
        <v>3576</v>
      </c>
      <c r="D3577">
        <v>701000002</v>
      </c>
      <c r="E3577" s="139">
        <v>45197</v>
      </c>
      <c r="F3577">
        <f t="shared" si="165"/>
        <v>9</v>
      </c>
      <c r="G3577" s="139">
        <v>45197</v>
      </c>
      <c r="H3577">
        <f t="shared" si="166"/>
        <v>16</v>
      </c>
      <c r="I3577" t="s">
        <v>2757</v>
      </c>
      <c r="J3577" t="str">
        <f>VLOOKUP(I3577,'C701- Recalculate'!$D$27:$D$751,1,0)</f>
        <v>069MPI1232430004</v>
      </c>
      <c r="K3577">
        <v>0</v>
      </c>
      <c r="L3577">
        <v>39452055</v>
      </c>
      <c r="M3577" s="138">
        <f t="shared" si="167"/>
        <v>-39452055</v>
      </c>
      <c r="N3577" t="s">
        <v>178</v>
      </c>
      <c r="P3577" t="s">
        <v>3839</v>
      </c>
      <c r="R3577" t="s">
        <v>3808</v>
      </c>
    </row>
    <row r="3578" spans="1:18" hidden="1">
      <c r="A3578">
        <v>3577</v>
      </c>
      <c r="D3578">
        <v>701000002</v>
      </c>
      <c r="E3578" s="139">
        <v>45197</v>
      </c>
      <c r="F3578">
        <f t="shared" si="165"/>
        <v>9</v>
      </c>
      <c r="G3578" s="139">
        <v>45197</v>
      </c>
      <c r="H3578">
        <f t="shared" si="166"/>
        <v>16</v>
      </c>
      <c r="I3578" t="s">
        <v>2760</v>
      </c>
      <c r="J3578" t="str">
        <f>VLOOKUP(I3578,'C701- Recalculate'!$D$27:$D$751,1,0)</f>
        <v>069MPI1232430005</v>
      </c>
      <c r="K3578">
        <v>0</v>
      </c>
      <c r="L3578">
        <v>9726028</v>
      </c>
      <c r="M3578" s="138">
        <f t="shared" si="167"/>
        <v>-9726028</v>
      </c>
      <c r="N3578" t="s">
        <v>178</v>
      </c>
      <c r="P3578" t="s">
        <v>3839</v>
      </c>
      <c r="R3578" t="s">
        <v>3808</v>
      </c>
    </row>
    <row r="3579" spans="1:18" hidden="1">
      <c r="A3579">
        <v>3578</v>
      </c>
      <c r="D3579">
        <v>701000002</v>
      </c>
      <c r="E3579" s="139">
        <v>45197</v>
      </c>
      <c r="F3579">
        <f t="shared" si="165"/>
        <v>9</v>
      </c>
      <c r="G3579" s="139">
        <v>45197</v>
      </c>
      <c r="H3579">
        <f t="shared" si="166"/>
        <v>16</v>
      </c>
      <c r="I3579" t="s">
        <v>2879</v>
      </c>
      <c r="J3579" t="str">
        <f>VLOOKUP(I3579,'C701- Recalculate'!$D$27:$D$751,1,0)</f>
        <v>069MPI1232560004</v>
      </c>
      <c r="K3579">
        <v>0</v>
      </c>
      <c r="L3579">
        <v>28356164</v>
      </c>
      <c r="M3579" s="138">
        <f t="shared" si="167"/>
        <v>-28356164</v>
      </c>
      <c r="N3579" t="s">
        <v>178</v>
      </c>
      <c r="P3579" t="s">
        <v>3839</v>
      </c>
      <c r="R3579" t="s">
        <v>3808</v>
      </c>
    </row>
    <row r="3580" spans="1:18" hidden="1">
      <c r="A3580">
        <v>3579</v>
      </c>
      <c r="D3580">
        <v>701000002</v>
      </c>
      <c r="E3580" s="139">
        <v>45197</v>
      </c>
      <c r="F3580">
        <f t="shared" si="165"/>
        <v>9</v>
      </c>
      <c r="G3580" s="139">
        <v>45197</v>
      </c>
      <c r="H3580">
        <f t="shared" si="166"/>
        <v>16</v>
      </c>
      <c r="I3580" t="s">
        <v>2870</v>
      </c>
      <c r="J3580" t="str">
        <f>VLOOKUP(I3580,'C701- Recalculate'!$D$27:$D$751,1,0)</f>
        <v>069MPI1232560005</v>
      </c>
      <c r="K3580">
        <v>0</v>
      </c>
      <c r="L3580">
        <v>18904109</v>
      </c>
      <c r="M3580" s="138">
        <f t="shared" si="167"/>
        <v>-18904109</v>
      </c>
      <c r="N3580" t="s">
        <v>178</v>
      </c>
      <c r="P3580" t="s">
        <v>3839</v>
      </c>
      <c r="R3580" t="s">
        <v>3808</v>
      </c>
    </row>
    <row r="3581" spans="1:18" hidden="1">
      <c r="A3581">
        <v>3580</v>
      </c>
      <c r="D3581">
        <v>701000002</v>
      </c>
      <c r="E3581" s="139">
        <v>45197</v>
      </c>
      <c r="F3581">
        <f t="shared" si="165"/>
        <v>9</v>
      </c>
      <c r="G3581" s="139">
        <v>45197</v>
      </c>
      <c r="H3581">
        <f t="shared" si="166"/>
        <v>16</v>
      </c>
      <c r="I3581" t="s">
        <v>2888</v>
      </c>
      <c r="J3581" t="str">
        <f>VLOOKUP(I3581,'C701- Recalculate'!$D$27:$D$751,1,0)</f>
        <v>069MPI1232580003</v>
      </c>
      <c r="K3581">
        <v>0</v>
      </c>
      <c r="L3581">
        <v>5479452</v>
      </c>
      <c r="M3581" s="138">
        <f t="shared" si="167"/>
        <v>-5479452</v>
      </c>
      <c r="N3581" t="s">
        <v>178</v>
      </c>
      <c r="P3581" t="s">
        <v>3839</v>
      </c>
      <c r="R3581" t="s">
        <v>3808</v>
      </c>
    </row>
    <row r="3582" spans="1:18" hidden="1">
      <c r="A3582">
        <v>3581</v>
      </c>
      <c r="D3582">
        <v>701000002</v>
      </c>
      <c r="E3582" s="139">
        <v>45197</v>
      </c>
      <c r="F3582">
        <f t="shared" si="165"/>
        <v>9</v>
      </c>
      <c r="G3582" s="139">
        <v>45197</v>
      </c>
      <c r="H3582">
        <f t="shared" si="166"/>
        <v>16</v>
      </c>
      <c r="I3582" t="s">
        <v>2937</v>
      </c>
      <c r="J3582" t="str">
        <f>VLOOKUP(I3582,'C701- Recalculate'!$D$27:$D$751,1,0)</f>
        <v>069MPI1232620002</v>
      </c>
      <c r="K3582">
        <v>0</v>
      </c>
      <c r="L3582">
        <v>24931506</v>
      </c>
      <c r="M3582" s="138">
        <f t="shared" si="167"/>
        <v>-24931506</v>
      </c>
      <c r="N3582" t="s">
        <v>178</v>
      </c>
      <c r="P3582" t="s">
        <v>3839</v>
      </c>
      <c r="R3582" t="s">
        <v>3808</v>
      </c>
    </row>
    <row r="3583" spans="1:18" hidden="1">
      <c r="A3583">
        <v>3582</v>
      </c>
      <c r="D3583">
        <v>701000002</v>
      </c>
      <c r="E3583" s="139">
        <v>45197</v>
      </c>
      <c r="F3583">
        <f t="shared" si="165"/>
        <v>9</v>
      </c>
      <c r="G3583" s="139">
        <v>45197</v>
      </c>
      <c r="H3583">
        <f t="shared" si="166"/>
        <v>16</v>
      </c>
      <c r="I3583" t="s">
        <v>2940</v>
      </c>
      <c r="J3583" t="str">
        <f>VLOOKUP(I3583,'C701- Recalculate'!$D$27:$D$751,1,0)</f>
        <v>069MPI1232620003</v>
      </c>
      <c r="K3583">
        <v>0</v>
      </c>
      <c r="L3583">
        <v>22356165</v>
      </c>
      <c r="M3583" s="138">
        <f t="shared" si="167"/>
        <v>-22356165</v>
      </c>
      <c r="N3583" t="s">
        <v>178</v>
      </c>
      <c r="P3583" t="s">
        <v>3839</v>
      </c>
      <c r="R3583" t="s">
        <v>3808</v>
      </c>
    </row>
    <row r="3584" spans="1:18" hidden="1">
      <c r="A3584">
        <v>3583</v>
      </c>
      <c r="D3584">
        <v>701000002</v>
      </c>
      <c r="E3584" s="139">
        <v>45197</v>
      </c>
      <c r="F3584">
        <f t="shared" si="165"/>
        <v>9</v>
      </c>
      <c r="G3584" s="139">
        <v>45197</v>
      </c>
      <c r="H3584">
        <f t="shared" si="166"/>
        <v>16</v>
      </c>
      <c r="I3584" t="s">
        <v>2981</v>
      </c>
      <c r="J3584" t="str">
        <f>VLOOKUP(I3584,'C701- Recalculate'!$D$27:$D$751,1,0)</f>
        <v>069MPI1232650002</v>
      </c>
      <c r="K3584">
        <v>0</v>
      </c>
      <c r="L3584">
        <v>1712328</v>
      </c>
      <c r="M3584" s="138">
        <f t="shared" si="167"/>
        <v>-1712328</v>
      </c>
      <c r="N3584" t="s">
        <v>178</v>
      </c>
      <c r="P3584" t="s">
        <v>3839</v>
      </c>
      <c r="R3584" t="s">
        <v>3808</v>
      </c>
    </row>
    <row r="3585" spans="1:20" hidden="1">
      <c r="A3585">
        <v>3584</v>
      </c>
      <c r="D3585">
        <v>701000002</v>
      </c>
      <c r="E3585" s="139">
        <v>45197</v>
      </c>
      <c r="F3585">
        <f t="shared" si="165"/>
        <v>9</v>
      </c>
      <c r="G3585" s="139">
        <v>45197</v>
      </c>
      <c r="H3585">
        <f t="shared" si="166"/>
        <v>16</v>
      </c>
      <c r="I3585" t="s">
        <v>3013</v>
      </c>
      <c r="J3585" t="str">
        <f>VLOOKUP(I3585,'C701- Recalculate'!$D$27:$D$751,1,0)</f>
        <v>069MPI1232700003</v>
      </c>
      <c r="K3585">
        <v>0</v>
      </c>
      <c r="L3585">
        <v>1506850</v>
      </c>
      <c r="M3585" s="138">
        <f t="shared" si="167"/>
        <v>-1506850</v>
      </c>
      <c r="N3585" t="s">
        <v>178</v>
      </c>
      <c r="P3585" t="s">
        <v>3839</v>
      </c>
      <c r="R3585" t="s">
        <v>3808</v>
      </c>
    </row>
    <row r="3586" spans="1:20" hidden="1">
      <c r="A3586">
        <v>3585</v>
      </c>
      <c r="D3586">
        <v>701000002</v>
      </c>
      <c r="E3586" s="139">
        <v>45197</v>
      </c>
      <c r="F3586">
        <f t="shared" si="165"/>
        <v>9</v>
      </c>
      <c r="G3586" s="139">
        <v>45197</v>
      </c>
      <c r="H3586">
        <f t="shared" si="166"/>
        <v>16</v>
      </c>
      <c r="I3586" t="s">
        <v>3016</v>
      </c>
      <c r="J3586" t="str">
        <f>VLOOKUP(I3586,'C701- Recalculate'!$D$27:$D$751,1,0)</f>
        <v>069MPI1232700004</v>
      </c>
      <c r="K3586">
        <v>0</v>
      </c>
      <c r="L3586">
        <v>1917808</v>
      </c>
      <c r="M3586" s="138">
        <f t="shared" si="167"/>
        <v>-1917808</v>
      </c>
      <c r="N3586" t="s">
        <v>178</v>
      </c>
      <c r="P3586" t="s">
        <v>3839</v>
      </c>
      <c r="R3586" t="s">
        <v>3808</v>
      </c>
    </row>
    <row r="3587" spans="1:20" hidden="1">
      <c r="A3587">
        <v>3586</v>
      </c>
      <c r="D3587">
        <v>701000002</v>
      </c>
      <c r="E3587" s="139">
        <v>45197</v>
      </c>
      <c r="F3587">
        <f t="shared" ref="F3587:F3650" si="168">MONTH(E3587)</f>
        <v>9</v>
      </c>
      <c r="G3587" s="139">
        <v>45197</v>
      </c>
      <c r="H3587">
        <f t="shared" ref="H3587:H3650" si="169">LEN(I3587)</f>
        <v>16</v>
      </c>
      <c r="I3587" t="s">
        <v>3025</v>
      </c>
      <c r="J3587" t="str">
        <f>VLOOKUP(I3587,'C701- Recalculate'!$D$27:$D$751,1,0)</f>
        <v>069MPI1232700005</v>
      </c>
      <c r="K3587">
        <v>0</v>
      </c>
      <c r="L3587">
        <v>2301370</v>
      </c>
      <c r="M3587" s="138">
        <f t="shared" ref="M3587:M3650" si="170">K3587-L3587</f>
        <v>-2301370</v>
      </c>
      <c r="N3587" t="s">
        <v>178</v>
      </c>
      <c r="P3587" t="s">
        <v>3839</v>
      </c>
      <c r="R3587" t="s">
        <v>3808</v>
      </c>
    </row>
    <row r="3588" spans="1:20" hidden="1">
      <c r="A3588">
        <v>3587</v>
      </c>
      <c r="D3588">
        <v>701000002</v>
      </c>
      <c r="E3588" s="139">
        <v>45197</v>
      </c>
      <c r="F3588">
        <f t="shared" si="168"/>
        <v>9</v>
      </c>
      <c r="G3588" s="139">
        <v>45197</v>
      </c>
      <c r="H3588">
        <f t="shared" si="169"/>
        <v>16</v>
      </c>
      <c r="I3588" t="s">
        <v>3010</v>
      </c>
      <c r="J3588" t="str">
        <f>VLOOKUP(I3588,'C701- Recalculate'!$D$27:$D$751,1,0)</f>
        <v>069MPI1232700006</v>
      </c>
      <c r="K3588">
        <v>0</v>
      </c>
      <c r="L3588">
        <v>2493150</v>
      </c>
      <c r="M3588" s="138">
        <f t="shared" si="170"/>
        <v>-2493150</v>
      </c>
      <c r="N3588" t="s">
        <v>178</v>
      </c>
      <c r="P3588" t="s">
        <v>3839</v>
      </c>
      <c r="R3588" t="s">
        <v>3808</v>
      </c>
    </row>
    <row r="3589" spans="1:20" hidden="1">
      <c r="A3589">
        <v>3588</v>
      </c>
      <c r="D3589">
        <v>701000002</v>
      </c>
      <c r="E3589" s="139">
        <v>45197</v>
      </c>
      <c r="F3589">
        <f t="shared" si="168"/>
        <v>9</v>
      </c>
      <c r="G3589" s="139">
        <v>45197</v>
      </c>
      <c r="H3589">
        <f t="shared" si="169"/>
        <v>16</v>
      </c>
      <c r="I3589" t="s">
        <v>3028</v>
      </c>
      <c r="J3589" t="str">
        <f>VLOOKUP(I3589,'C701- Recalculate'!$D$27:$D$751,1,0)</f>
        <v>069MPI1232700007</v>
      </c>
      <c r="K3589">
        <v>0</v>
      </c>
      <c r="L3589">
        <v>3013698</v>
      </c>
      <c r="M3589" s="138">
        <f t="shared" si="170"/>
        <v>-3013698</v>
      </c>
      <c r="N3589" t="s">
        <v>178</v>
      </c>
      <c r="P3589" t="s">
        <v>3839</v>
      </c>
      <c r="R3589" t="s">
        <v>3808</v>
      </c>
    </row>
    <row r="3590" spans="1:20" hidden="1">
      <c r="A3590">
        <v>3589</v>
      </c>
      <c r="D3590">
        <v>701000002</v>
      </c>
      <c r="E3590" s="139">
        <v>45197</v>
      </c>
      <c r="F3590">
        <f t="shared" si="168"/>
        <v>9</v>
      </c>
      <c r="G3590" s="139">
        <v>45197</v>
      </c>
      <c r="H3590">
        <f t="shared" si="169"/>
        <v>16</v>
      </c>
      <c r="I3590" t="s">
        <v>3019</v>
      </c>
      <c r="J3590" t="str">
        <f>VLOOKUP(I3590,'C701- Recalculate'!$D$27:$D$751,1,0)</f>
        <v>069MPI1232700008</v>
      </c>
      <c r="K3590">
        <v>0</v>
      </c>
      <c r="L3590">
        <v>2260274</v>
      </c>
      <c r="M3590" s="138">
        <f t="shared" si="170"/>
        <v>-2260274</v>
      </c>
      <c r="N3590" t="s">
        <v>178</v>
      </c>
      <c r="P3590" t="s">
        <v>3839</v>
      </c>
      <c r="R3590" t="s">
        <v>3808</v>
      </c>
    </row>
    <row r="3591" spans="1:20" hidden="1">
      <c r="A3591">
        <v>3590</v>
      </c>
      <c r="D3591">
        <v>701000002</v>
      </c>
      <c r="E3591" s="139">
        <v>45197</v>
      </c>
      <c r="F3591">
        <f t="shared" si="168"/>
        <v>9</v>
      </c>
      <c r="G3591" s="139">
        <v>45197</v>
      </c>
      <c r="H3591">
        <f t="shared" si="169"/>
        <v>16</v>
      </c>
      <c r="I3591" t="s">
        <v>3022</v>
      </c>
      <c r="J3591" t="str">
        <f>VLOOKUP(I3591,'C701- Recalculate'!$D$27:$D$751,1,0)</f>
        <v>069MPI1232700009</v>
      </c>
      <c r="K3591">
        <v>0</v>
      </c>
      <c r="L3591">
        <v>2260274</v>
      </c>
      <c r="M3591" s="138">
        <f t="shared" si="170"/>
        <v>-2260274</v>
      </c>
      <c r="N3591" t="s">
        <v>178</v>
      </c>
      <c r="P3591" t="s">
        <v>3839</v>
      </c>
      <c r="R3591" t="s">
        <v>3808</v>
      </c>
    </row>
    <row r="3592" spans="1:20" hidden="1">
      <c r="A3592">
        <v>3591</v>
      </c>
      <c r="D3592">
        <v>701000002</v>
      </c>
      <c r="E3592" s="139">
        <v>45197</v>
      </c>
      <c r="F3592">
        <f t="shared" si="168"/>
        <v>9</v>
      </c>
      <c r="G3592" s="139">
        <v>45197</v>
      </c>
      <c r="H3592">
        <f t="shared" si="169"/>
        <v>16</v>
      </c>
      <c r="I3592" t="s">
        <v>3040</v>
      </c>
      <c r="J3592" t="str">
        <f>VLOOKUP(I3592,'C701- Recalculate'!$D$27:$D$751,1,0)</f>
        <v>069MPI1232710001</v>
      </c>
      <c r="K3592">
        <v>0</v>
      </c>
      <c r="L3592">
        <v>273973</v>
      </c>
      <c r="M3592" s="138">
        <f t="shared" si="170"/>
        <v>-273973</v>
      </c>
      <c r="N3592" t="s">
        <v>178</v>
      </c>
      <c r="P3592" t="s">
        <v>3839</v>
      </c>
      <c r="R3592" t="s">
        <v>3808</v>
      </c>
    </row>
    <row r="3593" spans="1:20" hidden="1">
      <c r="A3593">
        <v>3592</v>
      </c>
      <c r="D3593">
        <v>701000002</v>
      </c>
      <c r="E3593" s="139">
        <v>45197</v>
      </c>
      <c r="F3593">
        <f t="shared" si="168"/>
        <v>9</v>
      </c>
      <c r="G3593" s="139">
        <v>45197</v>
      </c>
      <c r="H3593">
        <f t="shared" si="169"/>
        <v>16</v>
      </c>
      <c r="I3593" t="s">
        <v>3031</v>
      </c>
      <c r="J3593" t="str">
        <f>VLOOKUP(I3593,'C701- Recalculate'!$D$27:$D$751,1,0)</f>
        <v>069MPI1232710002</v>
      </c>
      <c r="K3593">
        <v>0</v>
      </c>
      <c r="L3593">
        <v>1643836</v>
      </c>
      <c r="M3593" s="138">
        <f t="shared" si="170"/>
        <v>-1643836</v>
      </c>
      <c r="N3593" t="s">
        <v>178</v>
      </c>
      <c r="P3593" t="s">
        <v>3839</v>
      </c>
      <c r="R3593" t="s">
        <v>3808</v>
      </c>
    </row>
    <row r="3594" spans="1:20" hidden="1">
      <c r="A3594">
        <v>3593</v>
      </c>
      <c r="D3594">
        <v>701000002</v>
      </c>
      <c r="E3594" s="139">
        <v>45197</v>
      </c>
      <c r="F3594">
        <f t="shared" si="168"/>
        <v>9</v>
      </c>
      <c r="G3594" s="139">
        <v>45197</v>
      </c>
      <c r="H3594">
        <f t="shared" si="169"/>
        <v>16</v>
      </c>
      <c r="I3594" t="s">
        <v>3034</v>
      </c>
      <c r="J3594" t="str">
        <f>VLOOKUP(I3594,'C701- Recalculate'!$D$27:$D$751,1,0)</f>
        <v>069MPI1232710003</v>
      </c>
      <c r="K3594">
        <v>0</v>
      </c>
      <c r="L3594">
        <v>1643836</v>
      </c>
      <c r="M3594" s="138">
        <f t="shared" si="170"/>
        <v>-1643836</v>
      </c>
      <c r="N3594" t="s">
        <v>178</v>
      </c>
      <c r="P3594" t="s">
        <v>3839</v>
      </c>
      <c r="R3594" t="s">
        <v>3808</v>
      </c>
    </row>
    <row r="3595" spans="1:20" hidden="1">
      <c r="A3595">
        <v>3594</v>
      </c>
      <c r="D3595">
        <v>701000002</v>
      </c>
      <c r="E3595" s="139">
        <v>45197</v>
      </c>
      <c r="F3595">
        <f t="shared" si="168"/>
        <v>9</v>
      </c>
      <c r="G3595" s="139">
        <v>45197</v>
      </c>
      <c r="H3595">
        <f t="shared" si="169"/>
        <v>16</v>
      </c>
      <c r="I3595" t="s">
        <v>3037</v>
      </c>
      <c r="J3595" t="str">
        <f>VLOOKUP(I3595,'C701- Recalculate'!$D$27:$D$751,1,0)</f>
        <v>069MPI1232710004</v>
      </c>
      <c r="K3595">
        <v>0</v>
      </c>
      <c r="L3595">
        <v>821918</v>
      </c>
      <c r="M3595" s="138">
        <f t="shared" si="170"/>
        <v>-821918</v>
      </c>
      <c r="N3595" t="s">
        <v>178</v>
      </c>
      <c r="P3595" t="s">
        <v>3839</v>
      </c>
      <c r="R3595" t="s">
        <v>3808</v>
      </c>
    </row>
    <row r="3596" spans="1:20" hidden="1">
      <c r="A3596">
        <v>3595</v>
      </c>
      <c r="D3596">
        <v>701000002</v>
      </c>
      <c r="E3596" s="139">
        <v>45169</v>
      </c>
      <c r="F3596">
        <f t="shared" si="168"/>
        <v>8</v>
      </c>
      <c r="G3596" s="139">
        <v>45169</v>
      </c>
      <c r="H3596">
        <f t="shared" si="169"/>
        <v>16</v>
      </c>
      <c r="I3596" t="s">
        <v>2751</v>
      </c>
      <c r="J3596" t="str">
        <f>VLOOKUP(I3596,'C701- Recalculate'!$D$27:$D$751,1,0)</f>
        <v>069MPI1232430009</v>
      </c>
      <c r="K3596">
        <v>0</v>
      </c>
      <c r="L3596" s="244">
        <v>1643836</v>
      </c>
      <c r="M3596" s="138">
        <f t="shared" si="170"/>
        <v>-1643836</v>
      </c>
      <c r="N3596" t="s">
        <v>178</v>
      </c>
      <c r="P3596" t="s">
        <v>3839</v>
      </c>
      <c r="R3596" t="s">
        <v>3808</v>
      </c>
    </row>
    <row r="3597" spans="1:20" hidden="1">
      <c r="A3597">
        <v>3596</v>
      </c>
      <c r="D3597">
        <v>701000002</v>
      </c>
      <c r="E3597" s="139">
        <v>45169</v>
      </c>
      <c r="F3597">
        <f t="shared" si="168"/>
        <v>8</v>
      </c>
      <c r="G3597" s="139">
        <v>45169</v>
      </c>
      <c r="H3597">
        <f t="shared" si="169"/>
        <v>16</v>
      </c>
      <c r="I3597" t="s">
        <v>2739</v>
      </c>
      <c r="J3597" t="str">
        <f>VLOOKUP(I3597,'C701- Recalculate'!$D$27:$D$751,1,0)</f>
        <v>069MPI1232430010</v>
      </c>
      <c r="K3597">
        <v>0</v>
      </c>
      <c r="L3597" s="244">
        <v>2739726</v>
      </c>
      <c r="M3597" s="138">
        <f t="shared" si="170"/>
        <v>-2739726</v>
      </c>
      <c r="N3597" t="s">
        <v>178</v>
      </c>
      <c r="P3597" t="s">
        <v>3839</v>
      </c>
      <c r="R3597" t="s">
        <v>3808</v>
      </c>
    </row>
    <row r="3598" spans="1:20" hidden="1">
      <c r="A3598">
        <v>3597</v>
      </c>
      <c r="D3598">
        <v>701000002</v>
      </c>
      <c r="E3598" s="139">
        <v>45169</v>
      </c>
      <c r="F3598">
        <f t="shared" si="168"/>
        <v>8</v>
      </c>
      <c r="G3598" s="139">
        <v>45169</v>
      </c>
      <c r="H3598">
        <f t="shared" si="169"/>
        <v>16</v>
      </c>
      <c r="I3598" t="s">
        <v>2742</v>
      </c>
      <c r="J3598" t="str">
        <f>VLOOKUP(I3598,'C701- Recalculate'!$D$27:$D$751,1,0)</f>
        <v>069MPI1232430011</v>
      </c>
      <c r="K3598">
        <v>0</v>
      </c>
      <c r="L3598" s="244">
        <v>2465753</v>
      </c>
      <c r="M3598" s="138">
        <f t="shared" si="170"/>
        <v>-2465753</v>
      </c>
      <c r="N3598" t="s">
        <v>178</v>
      </c>
      <c r="P3598" t="s">
        <v>3839</v>
      </c>
      <c r="R3598" t="s">
        <v>3808</v>
      </c>
    </row>
    <row r="3599" spans="1:20" hidden="1">
      <c r="A3599">
        <v>3598</v>
      </c>
      <c r="D3599">
        <v>701000001</v>
      </c>
      <c r="E3599" s="139">
        <v>45198</v>
      </c>
      <c r="F3599">
        <f t="shared" si="168"/>
        <v>9</v>
      </c>
      <c r="G3599" s="139">
        <v>45198</v>
      </c>
      <c r="H3599">
        <f t="shared" si="169"/>
        <v>16</v>
      </c>
      <c r="I3599" s="139" t="s">
        <v>4062</v>
      </c>
      <c r="J3599" t="e">
        <f>VLOOKUP(I3599,'C701- Recalculate'!$D$27:$D$751,1,0)</f>
        <v>#N/A</v>
      </c>
      <c r="K3599">
        <v>0</v>
      </c>
      <c r="L3599">
        <v>397</v>
      </c>
      <c r="M3599" s="138">
        <f t="shared" si="170"/>
        <v>-397</v>
      </c>
      <c r="N3599" t="s">
        <v>178</v>
      </c>
      <c r="P3599" t="s">
        <v>3832</v>
      </c>
      <c r="R3599" t="s">
        <v>4063</v>
      </c>
      <c r="T3599" t="s">
        <v>1462</v>
      </c>
    </row>
    <row r="3600" spans="1:20" hidden="1">
      <c r="A3600">
        <v>3599</v>
      </c>
      <c r="D3600">
        <v>701000002</v>
      </c>
      <c r="E3600" s="139">
        <v>45198</v>
      </c>
      <c r="F3600">
        <f t="shared" si="168"/>
        <v>9</v>
      </c>
      <c r="G3600" s="139">
        <v>45198</v>
      </c>
      <c r="H3600">
        <f t="shared" si="169"/>
        <v>16</v>
      </c>
      <c r="I3600" t="s">
        <v>2611</v>
      </c>
      <c r="J3600" t="str">
        <f>VLOOKUP(I3600,'C701- Recalculate'!$D$27:$D$751,1,0)</f>
        <v>069MPI1232280001</v>
      </c>
      <c r="K3600">
        <v>0</v>
      </c>
      <c r="L3600">
        <v>56164384</v>
      </c>
      <c r="M3600" s="138">
        <f t="shared" si="170"/>
        <v>-56164384</v>
      </c>
      <c r="N3600" t="s">
        <v>178</v>
      </c>
      <c r="P3600" t="s">
        <v>3839</v>
      </c>
      <c r="R3600" t="s">
        <v>3808</v>
      </c>
    </row>
    <row r="3601" spans="1:18" hidden="1">
      <c r="A3601">
        <v>3600</v>
      </c>
      <c r="D3601">
        <v>701000002</v>
      </c>
      <c r="E3601" s="139">
        <v>45198</v>
      </c>
      <c r="F3601">
        <f t="shared" si="168"/>
        <v>9</v>
      </c>
      <c r="G3601" s="139">
        <v>45198</v>
      </c>
      <c r="H3601">
        <f t="shared" si="169"/>
        <v>16</v>
      </c>
      <c r="I3601" t="s">
        <v>2621</v>
      </c>
      <c r="J3601" t="str">
        <f>VLOOKUP(I3601,'C701- Recalculate'!$D$27:$D$751,1,0)</f>
        <v>069MPI1232280002</v>
      </c>
      <c r="K3601">
        <v>0</v>
      </c>
      <c r="L3601">
        <v>56164384</v>
      </c>
      <c r="M3601" s="138">
        <f t="shared" si="170"/>
        <v>-56164384</v>
      </c>
      <c r="N3601" t="s">
        <v>178</v>
      </c>
      <c r="P3601" t="s">
        <v>3839</v>
      </c>
      <c r="R3601" t="s">
        <v>3808</v>
      </c>
    </row>
    <row r="3602" spans="1:18" hidden="1">
      <c r="A3602">
        <v>3601</v>
      </c>
      <c r="D3602">
        <v>701000002</v>
      </c>
      <c r="E3602" s="139">
        <v>45198</v>
      </c>
      <c r="F3602">
        <f t="shared" si="168"/>
        <v>9</v>
      </c>
      <c r="G3602" s="139">
        <v>45198</v>
      </c>
      <c r="H3602">
        <f t="shared" si="169"/>
        <v>16</v>
      </c>
      <c r="I3602" t="s">
        <v>2641</v>
      </c>
      <c r="J3602" t="str">
        <f>VLOOKUP(I3602,'C701- Recalculate'!$D$27:$D$751,1,0)</f>
        <v>069MPI1232290004</v>
      </c>
      <c r="K3602">
        <v>0</v>
      </c>
      <c r="L3602">
        <v>57534247</v>
      </c>
      <c r="M3602" s="138">
        <f t="shared" si="170"/>
        <v>-57534247</v>
      </c>
      <c r="N3602" t="s">
        <v>178</v>
      </c>
      <c r="P3602" t="s">
        <v>3839</v>
      </c>
      <c r="R3602" t="s">
        <v>3808</v>
      </c>
    </row>
    <row r="3603" spans="1:18" hidden="1">
      <c r="A3603">
        <v>3602</v>
      </c>
      <c r="D3603">
        <v>701000002</v>
      </c>
      <c r="E3603" s="139">
        <v>45198</v>
      </c>
      <c r="F3603">
        <f t="shared" si="168"/>
        <v>9</v>
      </c>
      <c r="G3603" s="139">
        <v>45198</v>
      </c>
      <c r="H3603">
        <f t="shared" si="169"/>
        <v>16</v>
      </c>
      <c r="I3603" t="s">
        <v>2634</v>
      </c>
      <c r="J3603" t="str">
        <f>VLOOKUP(I3603,'C701- Recalculate'!$D$27:$D$751,1,0)</f>
        <v>069MPI1232290005</v>
      </c>
      <c r="K3603">
        <v>0</v>
      </c>
      <c r="L3603">
        <v>54794520</v>
      </c>
      <c r="M3603" s="138">
        <f t="shared" si="170"/>
        <v>-54794520</v>
      </c>
      <c r="N3603" t="s">
        <v>178</v>
      </c>
      <c r="P3603" t="s">
        <v>3839</v>
      </c>
      <c r="R3603" t="s">
        <v>3808</v>
      </c>
    </row>
    <row r="3604" spans="1:18" hidden="1">
      <c r="A3604">
        <v>3603</v>
      </c>
      <c r="D3604">
        <v>701000002</v>
      </c>
      <c r="E3604" s="139">
        <v>45198</v>
      </c>
      <c r="F3604">
        <f t="shared" si="168"/>
        <v>9</v>
      </c>
      <c r="G3604" s="139">
        <v>45198</v>
      </c>
      <c r="H3604">
        <f t="shared" si="169"/>
        <v>16</v>
      </c>
      <c r="I3604" t="s">
        <v>2656</v>
      </c>
      <c r="J3604" t="str">
        <f>VLOOKUP(I3604,'C701- Recalculate'!$D$27:$D$751,1,0)</f>
        <v>069MPI1232340004</v>
      </c>
      <c r="K3604">
        <v>0</v>
      </c>
      <c r="L3604">
        <v>44931507</v>
      </c>
      <c r="M3604" s="138">
        <f t="shared" si="170"/>
        <v>-44931507</v>
      </c>
      <c r="N3604" t="s">
        <v>178</v>
      </c>
      <c r="P3604" t="s">
        <v>3839</v>
      </c>
      <c r="R3604" t="s">
        <v>3808</v>
      </c>
    </row>
    <row r="3605" spans="1:18" hidden="1">
      <c r="A3605">
        <v>3604</v>
      </c>
      <c r="D3605">
        <v>701000002</v>
      </c>
      <c r="E3605" s="139">
        <v>45198</v>
      </c>
      <c r="F3605">
        <f t="shared" si="168"/>
        <v>9</v>
      </c>
      <c r="G3605" s="139">
        <v>45198</v>
      </c>
      <c r="H3605">
        <f t="shared" si="169"/>
        <v>16</v>
      </c>
      <c r="I3605" t="s">
        <v>2652</v>
      </c>
      <c r="J3605" t="str">
        <f>VLOOKUP(I3605,'C701- Recalculate'!$D$27:$D$751,1,0)</f>
        <v>069MPI1232340005</v>
      </c>
      <c r="K3605">
        <v>0</v>
      </c>
      <c r="L3605">
        <v>44931507</v>
      </c>
      <c r="M3605" s="138">
        <f t="shared" si="170"/>
        <v>-44931507</v>
      </c>
      <c r="N3605" t="s">
        <v>178</v>
      </c>
      <c r="P3605" t="s">
        <v>3839</v>
      </c>
      <c r="R3605" t="s">
        <v>3808</v>
      </c>
    </row>
    <row r="3606" spans="1:18" hidden="1">
      <c r="A3606">
        <v>3605</v>
      </c>
      <c r="D3606">
        <v>701000002</v>
      </c>
      <c r="E3606" s="139">
        <v>45198</v>
      </c>
      <c r="F3606">
        <f t="shared" si="168"/>
        <v>9</v>
      </c>
      <c r="G3606" s="139">
        <v>45198</v>
      </c>
      <c r="H3606">
        <f t="shared" si="169"/>
        <v>16</v>
      </c>
      <c r="I3606" t="s">
        <v>2706</v>
      </c>
      <c r="J3606" t="str">
        <f>VLOOKUP(I3606,'C701- Recalculate'!$D$27:$D$751,1,0)</f>
        <v>069MPI1232400003</v>
      </c>
      <c r="K3606">
        <v>0</v>
      </c>
      <c r="L3606">
        <v>48630137</v>
      </c>
      <c r="M3606" s="138">
        <f t="shared" si="170"/>
        <v>-48630137</v>
      </c>
      <c r="N3606" t="s">
        <v>178</v>
      </c>
      <c r="P3606" t="s">
        <v>3839</v>
      </c>
      <c r="R3606" t="s">
        <v>3808</v>
      </c>
    </row>
    <row r="3607" spans="1:18" hidden="1">
      <c r="A3607">
        <v>3606</v>
      </c>
      <c r="D3607">
        <v>701000002</v>
      </c>
      <c r="E3607" s="139">
        <v>45198</v>
      </c>
      <c r="F3607">
        <f t="shared" si="168"/>
        <v>9</v>
      </c>
      <c r="G3607" s="139">
        <v>45198</v>
      </c>
      <c r="H3607">
        <f t="shared" si="169"/>
        <v>16</v>
      </c>
      <c r="I3607" t="s">
        <v>2700</v>
      </c>
      <c r="J3607" t="str">
        <f>VLOOKUP(I3607,'C701- Recalculate'!$D$27:$D$751,1,0)</f>
        <v>069MPI1232400004</v>
      </c>
      <c r="K3607">
        <v>0</v>
      </c>
      <c r="L3607">
        <v>48630137</v>
      </c>
      <c r="M3607" s="138">
        <f t="shared" si="170"/>
        <v>-48630137</v>
      </c>
      <c r="N3607" t="s">
        <v>178</v>
      </c>
      <c r="P3607" t="s">
        <v>3839</v>
      </c>
      <c r="R3607" t="s">
        <v>3808</v>
      </c>
    </row>
    <row r="3608" spans="1:18" hidden="1">
      <c r="A3608">
        <v>3607</v>
      </c>
      <c r="D3608">
        <v>701000002</v>
      </c>
      <c r="E3608" s="139">
        <v>45198</v>
      </c>
      <c r="F3608">
        <f t="shared" si="168"/>
        <v>9</v>
      </c>
      <c r="G3608" s="139">
        <v>45198</v>
      </c>
      <c r="H3608">
        <f t="shared" si="169"/>
        <v>16</v>
      </c>
      <c r="I3608" t="s">
        <v>2757</v>
      </c>
      <c r="J3608" t="str">
        <f>VLOOKUP(I3608,'C701- Recalculate'!$D$27:$D$751,1,0)</f>
        <v>069MPI1232430004</v>
      </c>
      <c r="K3608">
        <v>0</v>
      </c>
      <c r="L3608">
        <v>78904110</v>
      </c>
      <c r="M3608" s="138">
        <f t="shared" si="170"/>
        <v>-78904110</v>
      </c>
      <c r="N3608" t="s">
        <v>178</v>
      </c>
      <c r="P3608" t="s">
        <v>3839</v>
      </c>
      <c r="R3608" t="s">
        <v>3808</v>
      </c>
    </row>
    <row r="3609" spans="1:18" hidden="1">
      <c r="A3609">
        <v>3608</v>
      </c>
      <c r="D3609">
        <v>701000002</v>
      </c>
      <c r="E3609" s="139">
        <v>45198</v>
      </c>
      <c r="F3609">
        <f t="shared" si="168"/>
        <v>9</v>
      </c>
      <c r="G3609" s="139">
        <v>45198</v>
      </c>
      <c r="H3609">
        <f t="shared" si="169"/>
        <v>16</v>
      </c>
      <c r="I3609" t="s">
        <v>2760</v>
      </c>
      <c r="J3609" t="str">
        <f>VLOOKUP(I3609,'C701- Recalculate'!$D$27:$D$751,1,0)</f>
        <v>069MPI1232430005</v>
      </c>
      <c r="K3609">
        <v>0</v>
      </c>
      <c r="L3609">
        <v>19452054</v>
      </c>
      <c r="M3609" s="138">
        <f t="shared" si="170"/>
        <v>-19452054</v>
      </c>
      <c r="N3609" t="s">
        <v>178</v>
      </c>
      <c r="P3609" t="s">
        <v>3839</v>
      </c>
      <c r="R3609" t="s">
        <v>3808</v>
      </c>
    </row>
    <row r="3610" spans="1:18" hidden="1">
      <c r="A3610">
        <v>3609</v>
      </c>
      <c r="D3610">
        <v>701000002</v>
      </c>
      <c r="E3610" s="139">
        <v>45198</v>
      </c>
      <c r="F3610">
        <f t="shared" si="168"/>
        <v>9</v>
      </c>
      <c r="G3610" s="139">
        <v>45198</v>
      </c>
      <c r="H3610">
        <f t="shared" si="169"/>
        <v>16</v>
      </c>
      <c r="I3610" t="s">
        <v>2879</v>
      </c>
      <c r="J3610" t="str">
        <f>VLOOKUP(I3610,'C701- Recalculate'!$D$27:$D$751,1,0)</f>
        <v>069MPI1232560004</v>
      </c>
      <c r="K3610">
        <v>0</v>
      </c>
      <c r="L3610">
        <v>56712329</v>
      </c>
      <c r="M3610" s="138">
        <f t="shared" si="170"/>
        <v>-56712329</v>
      </c>
      <c r="N3610" t="s">
        <v>178</v>
      </c>
      <c r="P3610" t="s">
        <v>3839</v>
      </c>
      <c r="R3610" t="s">
        <v>3808</v>
      </c>
    </row>
    <row r="3611" spans="1:18" hidden="1">
      <c r="A3611">
        <v>3610</v>
      </c>
      <c r="D3611">
        <v>701000002</v>
      </c>
      <c r="E3611" s="139">
        <v>45198</v>
      </c>
      <c r="F3611">
        <f t="shared" si="168"/>
        <v>9</v>
      </c>
      <c r="G3611" s="139">
        <v>45198</v>
      </c>
      <c r="H3611">
        <f t="shared" si="169"/>
        <v>16</v>
      </c>
      <c r="I3611" t="s">
        <v>2870</v>
      </c>
      <c r="J3611" t="str">
        <f>VLOOKUP(I3611,'C701- Recalculate'!$D$27:$D$751,1,0)</f>
        <v>069MPI1232560005</v>
      </c>
      <c r="K3611">
        <v>0</v>
      </c>
      <c r="L3611">
        <v>37808220</v>
      </c>
      <c r="M3611" s="138">
        <f t="shared" si="170"/>
        <v>-37808220</v>
      </c>
      <c r="N3611" t="s">
        <v>178</v>
      </c>
      <c r="P3611" t="s">
        <v>3839</v>
      </c>
      <c r="R3611" t="s">
        <v>3808</v>
      </c>
    </row>
    <row r="3612" spans="1:18" hidden="1">
      <c r="A3612">
        <v>3611</v>
      </c>
      <c r="D3612">
        <v>701000002</v>
      </c>
      <c r="E3612" s="139">
        <v>45198</v>
      </c>
      <c r="F3612">
        <f t="shared" si="168"/>
        <v>9</v>
      </c>
      <c r="G3612" s="139">
        <v>45198</v>
      </c>
      <c r="H3612">
        <f t="shared" si="169"/>
        <v>16</v>
      </c>
      <c r="I3612" t="s">
        <v>2937</v>
      </c>
      <c r="J3612" t="str">
        <f>VLOOKUP(I3612,'C701- Recalculate'!$D$27:$D$751,1,0)</f>
        <v>069MPI1232620002</v>
      </c>
      <c r="K3612">
        <v>0</v>
      </c>
      <c r="L3612">
        <v>49863014</v>
      </c>
      <c r="M3612" s="138">
        <f t="shared" si="170"/>
        <v>-49863014</v>
      </c>
      <c r="N3612" t="s">
        <v>178</v>
      </c>
      <c r="P3612" t="s">
        <v>3839</v>
      </c>
      <c r="R3612" t="s">
        <v>3808</v>
      </c>
    </row>
    <row r="3613" spans="1:18" hidden="1">
      <c r="A3613">
        <v>3612</v>
      </c>
      <c r="D3613">
        <v>701000002</v>
      </c>
      <c r="E3613" s="139">
        <v>45198</v>
      </c>
      <c r="F3613">
        <f t="shared" si="168"/>
        <v>9</v>
      </c>
      <c r="G3613" s="139">
        <v>45198</v>
      </c>
      <c r="H3613">
        <f t="shared" si="169"/>
        <v>16</v>
      </c>
      <c r="I3613" t="s">
        <v>2940</v>
      </c>
      <c r="J3613" t="str">
        <f>VLOOKUP(I3613,'C701- Recalculate'!$D$27:$D$751,1,0)</f>
        <v>069MPI1232620003</v>
      </c>
      <c r="K3613">
        <v>0</v>
      </c>
      <c r="L3613">
        <v>44712329</v>
      </c>
      <c r="M3613" s="138">
        <f t="shared" si="170"/>
        <v>-44712329</v>
      </c>
      <c r="N3613" t="s">
        <v>178</v>
      </c>
      <c r="P3613" t="s">
        <v>3839</v>
      </c>
      <c r="R3613" t="s">
        <v>3808</v>
      </c>
    </row>
    <row r="3614" spans="1:18" hidden="1">
      <c r="A3614">
        <v>3613</v>
      </c>
      <c r="D3614">
        <v>701000002</v>
      </c>
      <c r="E3614" s="139">
        <v>45198</v>
      </c>
      <c r="F3614">
        <f t="shared" si="168"/>
        <v>9</v>
      </c>
      <c r="G3614" s="139">
        <v>45198</v>
      </c>
      <c r="H3614">
        <f t="shared" si="169"/>
        <v>16</v>
      </c>
      <c r="I3614" t="s">
        <v>3013</v>
      </c>
      <c r="J3614" t="str">
        <f>VLOOKUP(I3614,'C701- Recalculate'!$D$27:$D$751,1,0)</f>
        <v>069MPI1232700003</v>
      </c>
      <c r="K3614">
        <v>0</v>
      </c>
      <c r="L3614">
        <v>3013698</v>
      </c>
      <c r="M3614" s="138">
        <f t="shared" si="170"/>
        <v>-3013698</v>
      </c>
      <c r="N3614" t="s">
        <v>178</v>
      </c>
      <c r="P3614" t="s">
        <v>3839</v>
      </c>
      <c r="R3614" t="s">
        <v>3808</v>
      </c>
    </row>
    <row r="3615" spans="1:18" hidden="1">
      <c r="A3615">
        <v>3614</v>
      </c>
      <c r="D3615">
        <v>701000002</v>
      </c>
      <c r="E3615" s="139">
        <v>45198</v>
      </c>
      <c r="F3615">
        <f t="shared" si="168"/>
        <v>9</v>
      </c>
      <c r="G3615" s="139">
        <v>45198</v>
      </c>
      <c r="H3615">
        <f t="shared" si="169"/>
        <v>16</v>
      </c>
      <c r="I3615" t="s">
        <v>3016</v>
      </c>
      <c r="J3615" t="str">
        <f>VLOOKUP(I3615,'C701- Recalculate'!$D$27:$D$751,1,0)</f>
        <v>069MPI1232700004</v>
      </c>
      <c r="K3615">
        <v>0</v>
      </c>
      <c r="L3615">
        <v>3835617</v>
      </c>
      <c r="M3615" s="138">
        <f t="shared" si="170"/>
        <v>-3835617</v>
      </c>
      <c r="N3615" t="s">
        <v>178</v>
      </c>
      <c r="P3615" t="s">
        <v>3839</v>
      </c>
      <c r="R3615" t="s">
        <v>3808</v>
      </c>
    </row>
    <row r="3616" spans="1:18" hidden="1">
      <c r="A3616">
        <v>3615</v>
      </c>
      <c r="D3616">
        <v>701000002</v>
      </c>
      <c r="E3616" s="139">
        <v>45198</v>
      </c>
      <c r="F3616">
        <f t="shared" si="168"/>
        <v>9</v>
      </c>
      <c r="G3616" s="139">
        <v>45198</v>
      </c>
      <c r="H3616">
        <f t="shared" si="169"/>
        <v>16</v>
      </c>
      <c r="I3616" t="s">
        <v>3025</v>
      </c>
      <c r="J3616" t="str">
        <f>VLOOKUP(I3616,'C701- Recalculate'!$D$27:$D$751,1,0)</f>
        <v>069MPI1232700005</v>
      </c>
      <c r="K3616">
        <v>0</v>
      </c>
      <c r="L3616">
        <v>4602739</v>
      </c>
      <c r="M3616" s="138">
        <f t="shared" si="170"/>
        <v>-4602739</v>
      </c>
      <c r="N3616" t="s">
        <v>178</v>
      </c>
      <c r="P3616" t="s">
        <v>3839</v>
      </c>
      <c r="R3616" t="s">
        <v>3808</v>
      </c>
    </row>
    <row r="3617" spans="1:18" hidden="1">
      <c r="A3617">
        <v>3616</v>
      </c>
      <c r="D3617">
        <v>701000002</v>
      </c>
      <c r="E3617" s="139">
        <v>45198</v>
      </c>
      <c r="F3617">
        <f t="shared" si="168"/>
        <v>9</v>
      </c>
      <c r="G3617" s="139">
        <v>45198</v>
      </c>
      <c r="H3617">
        <f t="shared" si="169"/>
        <v>16</v>
      </c>
      <c r="I3617" t="s">
        <v>3010</v>
      </c>
      <c r="J3617" t="str">
        <f>VLOOKUP(I3617,'C701- Recalculate'!$D$27:$D$751,1,0)</f>
        <v>069MPI1232700006</v>
      </c>
      <c r="K3617">
        <v>0</v>
      </c>
      <c r="L3617">
        <v>4986302</v>
      </c>
      <c r="M3617" s="138">
        <f t="shared" si="170"/>
        <v>-4986302</v>
      </c>
      <c r="N3617" t="s">
        <v>178</v>
      </c>
      <c r="P3617" t="s">
        <v>3839</v>
      </c>
      <c r="R3617" t="s">
        <v>3808</v>
      </c>
    </row>
    <row r="3618" spans="1:18" hidden="1">
      <c r="A3618">
        <v>3617</v>
      </c>
      <c r="D3618">
        <v>701000002</v>
      </c>
      <c r="E3618" s="139">
        <v>45198</v>
      </c>
      <c r="F3618">
        <f t="shared" si="168"/>
        <v>9</v>
      </c>
      <c r="G3618" s="139">
        <v>45198</v>
      </c>
      <c r="H3618">
        <f t="shared" si="169"/>
        <v>16</v>
      </c>
      <c r="I3618" t="s">
        <v>3028</v>
      </c>
      <c r="J3618" t="str">
        <f>VLOOKUP(I3618,'C701- Recalculate'!$D$27:$D$751,1,0)</f>
        <v>069MPI1232700007</v>
      </c>
      <c r="K3618">
        <v>0</v>
      </c>
      <c r="L3618">
        <v>6027398</v>
      </c>
      <c r="M3618" s="138">
        <f t="shared" si="170"/>
        <v>-6027398</v>
      </c>
      <c r="N3618" t="s">
        <v>178</v>
      </c>
      <c r="P3618" t="s">
        <v>3839</v>
      </c>
      <c r="R3618" t="s">
        <v>3808</v>
      </c>
    </row>
    <row r="3619" spans="1:18" hidden="1">
      <c r="A3619">
        <v>3618</v>
      </c>
      <c r="D3619">
        <v>701000002</v>
      </c>
      <c r="E3619" s="139">
        <v>45198</v>
      </c>
      <c r="F3619">
        <f t="shared" si="168"/>
        <v>9</v>
      </c>
      <c r="G3619" s="139">
        <v>45198</v>
      </c>
      <c r="H3619">
        <f t="shared" si="169"/>
        <v>16</v>
      </c>
      <c r="I3619" t="s">
        <v>3019</v>
      </c>
      <c r="J3619" t="str">
        <f>VLOOKUP(I3619,'C701- Recalculate'!$D$27:$D$751,1,0)</f>
        <v>069MPI1232700008</v>
      </c>
      <c r="K3619">
        <v>0</v>
      </c>
      <c r="L3619">
        <v>4520548</v>
      </c>
      <c r="M3619" s="138">
        <f t="shared" si="170"/>
        <v>-4520548</v>
      </c>
      <c r="N3619" t="s">
        <v>178</v>
      </c>
      <c r="P3619" t="s">
        <v>3839</v>
      </c>
      <c r="R3619" t="s">
        <v>3808</v>
      </c>
    </row>
    <row r="3620" spans="1:18" hidden="1">
      <c r="A3620">
        <v>3619</v>
      </c>
      <c r="D3620">
        <v>701000002</v>
      </c>
      <c r="E3620" s="139">
        <v>45198</v>
      </c>
      <c r="F3620">
        <f t="shared" si="168"/>
        <v>9</v>
      </c>
      <c r="G3620" s="139">
        <v>45198</v>
      </c>
      <c r="H3620">
        <f t="shared" si="169"/>
        <v>16</v>
      </c>
      <c r="I3620" t="s">
        <v>3022</v>
      </c>
      <c r="J3620" t="str">
        <f>VLOOKUP(I3620,'C701- Recalculate'!$D$27:$D$751,1,0)</f>
        <v>069MPI1232700009</v>
      </c>
      <c r="K3620">
        <v>0</v>
      </c>
      <c r="L3620">
        <v>4520548</v>
      </c>
      <c r="M3620" s="138">
        <f t="shared" si="170"/>
        <v>-4520548</v>
      </c>
      <c r="N3620" t="s">
        <v>178</v>
      </c>
      <c r="P3620" t="s">
        <v>3839</v>
      </c>
      <c r="R3620" t="s">
        <v>3808</v>
      </c>
    </row>
    <row r="3621" spans="1:18" hidden="1">
      <c r="A3621">
        <v>3620</v>
      </c>
      <c r="D3621">
        <v>701000002</v>
      </c>
      <c r="E3621" s="139">
        <v>45198</v>
      </c>
      <c r="F3621">
        <f t="shared" si="168"/>
        <v>9</v>
      </c>
      <c r="G3621" s="139">
        <v>45198</v>
      </c>
      <c r="H3621">
        <f t="shared" si="169"/>
        <v>16</v>
      </c>
      <c r="I3621" t="s">
        <v>3031</v>
      </c>
      <c r="J3621" t="str">
        <f>VLOOKUP(I3621,'C701- Recalculate'!$D$27:$D$751,1,0)</f>
        <v>069MPI1232710002</v>
      </c>
      <c r="K3621">
        <v>0</v>
      </c>
      <c r="L3621">
        <v>3287671</v>
      </c>
      <c r="M3621" s="138">
        <f t="shared" si="170"/>
        <v>-3287671</v>
      </c>
      <c r="N3621" t="s">
        <v>178</v>
      </c>
      <c r="P3621" t="s">
        <v>3839</v>
      </c>
      <c r="R3621" t="s">
        <v>3808</v>
      </c>
    </row>
    <row r="3622" spans="1:18" hidden="1">
      <c r="A3622">
        <v>3621</v>
      </c>
      <c r="D3622">
        <v>701000002</v>
      </c>
      <c r="E3622" s="139">
        <v>45198</v>
      </c>
      <c r="F3622">
        <f t="shared" si="168"/>
        <v>9</v>
      </c>
      <c r="G3622" s="139">
        <v>45198</v>
      </c>
      <c r="H3622">
        <f t="shared" si="169"/>
        <v>16</v>
      </c>
      <c r="I3622" t="s">
        <v>3034</v>
      </c>
      <c r="J3622" t="str">
        <f>VLOOKUP(I3622,'C701- Recalculate'!$D$27:$D$751,1,0)</f>
        <v>069MPI1232710003</v>
      </c>
      <c r="K3622">
        <v>0</v>
      </c>
      <c r="L3622">
        <v>3287671</v>
      </c>
      <c r="M3622" s="138">
        <f t="shared" si="170"/>
        <v>-3287671</v>
      </c>
      <c r="N3622" t="s">
        <v>178</v>
      </c>
      <c r="P3622" t="s">
        <v>3839</v>
      </c>
      <c r="R3622" t="s">
        <v>3808</v>
      </c>
    </row>
    <row r="3623" spans="1:18" hidden="1">
      <c r="A3623">
        <v>3622</v>
      </c>
      <c r="D3623">
        <v>701000002</v>
      </c>
      <c r="E3623" s="139">
        <v>45198</v>
      </c>
      <c r="F3623">
        <f t="shared" si="168"/>
        <v>9</v>
      </c>
      <c r="G3623" s="139">
        <v>45198</v>
      </c>
      <c r="H3623">
        <f t="shared" si="169"/>
        <v>16</v>
      </c>
      <c r="I3623" t="s">
        <v>3037</v>
      </c>
      <c r="J3623" t="str">
        <f>VLOOKUP(I3623,'C701- Recalculate'!$D$27:$D$751,1,0)</f>
        <v>069MPI1232710004</v>
      </c>
      <c r="K3623">
        <v>0</v>
      </c>
      <c r="L3623">
        <v>1643835</v>
      </c>
      <c r="M3623" s="138">
        <f t="shared" si="170"/>
        <v>-1643835</v>
      </c>
      <c r="N3623" t="s">
        <v>178</v>
      </c>
      <c r="P3623" t="s">
        <v>3839</v>
      </c>
      <c r="R3623" t="s">
        <v>3808</v>
      </c>
    </row>
    <row r="3624" spans="1:18" hidden="1">
      <c r="A3624">
        <v>3623</v>
      </c>
      <c r="D3624">
        <v>701000002</v>
      </c>
      <c r="E3624" s="139">
        <v>45198</v>
      </c>
      <c r="F3624">
        <f t="shared" si="168"/>
        <v>9</v>
      </c>
      <c r="G3624" s="139">
        <v>45198</v>
      </c>
      <c r="H3624">
        <f t="shared" si="169"/>
        <v>16</v>
      </c>
      <c r="I3624" t="s">
        <v>3055</v>
      </c>
      <c r="J3624" t="str">
        <f>VLOOKUP(I3624,'C701- Recalculate'!$D$27:$D$751,1,0)</f>
        <v>069MPI1232720001</v>
      </c>
      <c r="K3624">
        <v>0</v>
      </c>
      <c r="L3624">
        <v>9863014</v>
      </c>
      <c r="M3624" s="138">
        <f t="shared" si="170"/>
        <v>-9863014</v>
      </c>
      <c r="N3624" t="s">
        <v>178</v>
      </c>
      <c r="P3624" t="s">
        <v>3839</v>
      </c>
      <c r="R3624" t="s">
        <v>3808</v>
      </c>
    </row>
    <row r="3625" spans="1:18" hidden="1">
      <c r="A3625">
        <v>3624</v>
      </c>
      <c r="D3625">
        <v>701000002</v>
      </c>
      <c r="E3625" s="139">
        <v>45198</v>
      </c>
      <c r="F3625">
        <f t="shared" si="168"/>
        <v>9</v>
      </c>
      <c r="G3625" s="139">
        <v>45198</v>
      </c>
      <c r="H3625">
        <f t="shared" si="169"/>
        <v>16</v>
      </c>
      <c r="I3625" t="s">
        <v>3076</v>
      </c>
      <c r="J3625" t="str">
        <f>VLOOKUP(I3625,'C701- Recalculate'!$D$27:$D$751,1,0)</f>
        <v>069MPI1232720002</v>
      </c>
      <c r="K3625">
        <v>0</v>
      </c>
      <c r="L3625">
        <v>1095890</v>
      </c>
      <c r="M3625" s="138">
        <f t="shared" si="170"/>
        <v>-1095890</v>
      </c>
      <c r="N3625" t="s">
        <v>178</v>
      </c>
      <c r="P3625" t="s">
        <v>3839</v>
      </c>
      <c r="R3625" t="s">
        <v>3808</v>
      </c>
    </row>
    <row r="3626" spans="1:18" hidden="1">
      <c r="A3626">
        <v>3625</v>
      </c>
      <c r="D3626">
        <v>701000002</v>
      </c>
      <c r="E3626" s="139">
        <v>45198</v>
      </c>
      <c r="F3626">
        <f t="shared" si="168"/>
        <v>9</v>
      </c>
      <c r="G3626" s="139">
        <v>45198</v>
      </c>
      <c r="H3626">
        <f t="shared" si="169"/>
        <v>16</v>
      </c>
      <c r="I3626" t="s">
        <v>3070</v>
      </c>
      <c r="J3626" t="str">
        <f>VLOOKUP(I3626,'C701- Recalculate'!$D$27:$D$751,1,0)</f>
        <v>069MPI1232720004</v>
      </c>
      <c r="K3626">
        <v>0</v>
      </c>
      <c r="L3626">
        <v>2739726</v>
      </c>
      <c r="M3626" s="138">
        <f t="shared" si="170"/>
        <v>-2739726</v>
      </c>
      <c r="N3626" t="s">
        <v>178</v>
      </c>
      <c r="P3626" t="s">
        <v>3839</v>
      </c>
      <c r="R3626" t="s">
        <v>3808</v>
      </c>
    </row>
    <row r="3627" spans="1:18" hidden="1">
      <c r="A3627">
        <v>3626</v>
      </c>
      <c r="D3627">
        <v>701000002</v>
      </c>
      <c r="E3627" s="139">
        <v>45198</v>
      </c>
      <c r="F3627">
        <f t="shared" si="168"/>
        <v>9</v>
      </c>
      <c r="G3627" s="139">
        <v>45198</v>
      </c>
      <c r="H3627">
        <f t="shared" si="169"/>
        <v>16</v>
      </c>
      <c r="I3627" t="s">
        <v>3049</v>
      </c>
      <c r="J3627" t="str">
        <f>VLOOKUP(I3627,'C701- Recalculate'!$D$27:$D$751,1,0)</f>
        <v>069MPI1232720005</v>
      </c>
      <c r="K3627">
        <v>0</v>
      </c>
      <c r="L3627">
        <v>4109589</v>
      </c>
      <c r="M3627" s="138">
        <f t="shared" si="170"/>
        <v>-4109589</v>
      </c>
      <c r="N3627" t="s">
        <v>178</v>
      </c>
      <c r="P3627" t="s">
        <v>3839</v>
      </c>
      <c r="R3627" t="s">
        <v>3808</v>
      </c>
    </row>
    <row r="3628" spans="1:18" hidden="1">
      <c r="A3628">
        <v>3627</v>
      </c>
      <c r="D3628">
        <v>701000002</v>
      </c>
      <c r="E3628" s="139">
        <v>45198</v>
      </c>
      <c r="F3628">
        <f t="shared" si="168"/>
        <v>9</v>
      </c>
      <c r="G3628" s="139">
        <v>45198</v>
      </c>
      <c r="H3628">
        <f t="shared" si="169"/>
        <v>16</v>
      </c>
      <c r="I3628" t="s">
        <v>3046</v>
      </c>
      <c r="J3628" t="str">
        <f>VLOOKUP(I3628,'C701- Recalculate'!$D$27:$D$751,1,0)</f>
        <v>069MPI1232720006</v>
      </c>
      <c r="K3628">
        <v>0</v>
      </c>
      <c r="L3628">
        <v>3287671</v>
      </c>
      <c r="M3628" s="138">
        <f t="shared" si="170"/>
        <v>-3287671</v>
      </c>
      <c r="N3628" t="s">
        <v>178</v>
      </c>
      <c r="P3628" t="s">
        <v>3839</v>
      </c>
      <c r="R3628" t="s">
        <v>3808</v>
      </c>
    </row>
    <row r="3629" spans="1:18" hidden="1">
      <c r="A3629">
        <v>3628</v>
      </c>
      <c r="D3629">
        <v>701000002</v>
      </c>
      <c r="E3629" s="139">
        <v>45198</v>
      </c>
      <c r="F3629">
        <f t="shared" si="168"/>
        <v>9</v>
      </c>
      <c r="G3629" s="139">
        <v>45198</v>
      </c>
      <c r="H3629">
        <f t="shared" si="169"/>
        <v>16</v>
      </c>
      <c r="I3629" t="s">
        <v>3082</v>
      </c>
      <c r="J3629" t="str">
        <f>VLOOKUP(I3629,'C701- Recalculate'!$D$27:$D$751,1,0)</f>
        <v>069MPI1232720007</v>
      </c>
      <c r="K3629">
        <v>0</v>
      </c>
      <c r="L3629">
        <v>3287671</v>
      </c>
      <c r="M3629" s="138">
        <f t="shared" si="170"/>
        <v>-3287671</v>
      </c>
      <c r="N3629" t="s">
        <v>178</v>
      </c>
      <c r="P3629" t="s">
        <v>3839</v>
      </c>
      <c r="R3629" t="s">
        <v>3808</v>
      </c>
    </row>
    <row r="3630" spans="1:18" hidden="1">
      <c r="A3630">
        <v>3629</v>
      </c>
      <c r="D3630">
        <v>701000002</v>
      </c>
      <c r="E3630" s="139">
        <v>45198</v>
      </c>
      <c r="F3630">
        <f t="shared" si="168"/>
        <v>9</v>
      </c>
      <c r="G3630" s="139">
        <v>45198</v>
      </c>
      <c r="H3630">
        <f t="shared" si="169"/>
        <v>16</v>
      </c>
      <c r="I3630" t="s">
        <v>3052</v>
      </c>
      <c r="J3630" t="str">
        <f>VLOOKUP(I3630,'C701- Recalculate'!$D$27:$D$751,1,0)</f>
        <v>069MPI1232720008</v>
      </c>
      <c r="K3630">
        <v>0</v>
      </c>
      <c r="L3630">
        <v>4383562</v>
      </c>
      <c r="M3630" s="138">
        <f t="shared" si="170"/>
        <v>-4383562</v>
      </c>
      <c r="N3630" t="s">
        <v>178</v>
      </c>
      <c r="P3630" t="s">
        <v>3839</v>
      </c>
      <c r="R3630" t="s">
        <v>3808</v>
      </c>
    </row>
    <row r="3631" spans="1:18" hidden="1">
      <c r="A3631">
        <v>3630</v>
      </c>
      <c r="D3631">
        <v>701000002</v>
      </c>
      <c r="E3631" s="139">
        <v>45198</v>
      </c>
      <c r="F3631">
        <f t="shared" si="168"/>
        <v>9</v>
      </c>
      <c r="G3631" s="139">
        <v>45198</v>
      </c>
      <c r="H3631">
        <f t="shared" si="169"/>
        <v>16</v>
      </c>
      <c r="I3631" t="s">
        <v>3067</v>
      </c>
      <c r="J3631" t="str">
        <f>VLOOKUP(I3631,'C701- Recalculate'!$D$27:$D$751,1,0)</f>
        <v>069MPI1232720009</v>
      </c>
      <c r="K3631">
        <v>2054.79</v>
      </c>
      <c r="L3631">
        <v>0</v>
      </c>
      <c r="M3631" s="138">
        <f t="shared" si="170"/>
        <v>2054.79</v>
      </c>
      <c r="N3631" t="s">
        <v>315</v>
      </c>
      <c r="P3631" t="s">
        <v>3839</v>
      </c>
    </row>
    <row r="3632" spans="1:18" hidden="1">
      <c r="A3632">
        <v>3631</v>
      </c>
      <c r="D3632">
        <v>701000002</v>
      </c>
      <c r="E3632" s="139">
        <v>45198</v>
      </c>
      <c r="F3632">
        <f t="shared" si="168"/>
        <v>9</v>
      </c>
      <c r="G3632" s="139">
        <v>45198</v>
      </c>
      <c r="H3632">
        <f t="shared" si="169"/>
        <v>16</v>
      </c>
      <c r="I3632" t="s">
        <v>3067</v>
      </c>
      <c r="J3632" t="str">
        <f>VLOOKUP(I3632,'C701- Recalculate'!$D$27:$D$751,1,0)</f>
        <v>069MPI1232720009</v>
      </c>
      <c r="K3632">
        <v>0</v>
      </c>
      <c r="L3632">
        <v>2054.79</v>
      </c>
      <c r="M3632" s="138">
        <f t="shared" si="170"/>
        <v>-2054.79</v>
      </c>
      <c r="N3632" t="s">
        <v>315</v>
      </c>
      <c r="P3632" t="s">
        <v>3839</v>
      </c>
      <c r="R3632" t="s">
        <v>3808</v>
      </c>
    </row>
    <row r="3633" spans="1:18" hidden="1">
      <c r="A3633">
        <v>3632</v>
      </c>
      <c r="D3633">
        <v>701000002</v>
      </c>
      <c r="E3633" s="139">
        <v>45198</v>
      </c>
      <c r="F3633">
        <f t="shared" si="168"/>
        <v>9</v>
      </c>
      <c r="G3633" s="139">
        <v>45198</v>
      </c>
      <c r="H3633">
        <f t="shared" si="169"/>
        <v>16</v>
      </c>
      <c r="I3633" t="s">
        <v>3067</v>
      </c>
      <c r="J3633" t="str">
        <f>VLOOKUP(I3633,'C701- Recalculate'!$D$27:$D$751,1,0)</f>
        <v>069MPI1232720009</v>
      </c>
      <c r="K3633">
        <v>0</v>
      </c>
      <c r="L3633">
        <v>50023863</v>
      </c>
      <c r="M3633" s="138">
        <f t="shared" si="170"/>
        <v>-50023863</v>
      </c>
      <c r="N3633" t="s">
        <v>178</v>
      </c>
      <c r="P3633" t="s">
        <v>3839</v>
      </c>
    </row>
    <row r="3634" spans="1:18" hidden="1">
      <c r="A3634">
        <v>3633</v>
      </c>
      <c r="D3634">
        <v>701000002</v>
      </c>
      <c r="E3634" s="139">
        <v>45198</v>
      </c>
      <c r="F3634">
        <f t="shared" si="168"/>
        <v>9</v>
      </c>
      <c r="G3634" s="139">
        <v>45198</v>
      </c>
      <c r="H3634">
        <f t="shared" si="169"/>
        <v>16</v>
      </c>
      <c r="I3634" t="s">
        <v>3061</v>
      </c>
      <c r="J3634" t="str">
        <f>VLOOKUP(I3634,'C701- Recalculate'!$D$27:$D$751,1,0)</f>
        <v>069MPI1232720010</v>
      </c>
      <c r="K3634">
        <v>2054.79</v>
      </c>
      <c r="L3634">
        <v>0</v>
      </c>
      <c r="M3634" s="138">
        <f t="shared" si="170"/>
        <v>2054.79</v>
      </c>
      <c r="N3634" t="s">
        <v>315</v>
      </c>
      <c r="P3634" t="s">
        <v>3839</v>
      </c>
    </row>
    <row r="3635" spans="1:18" hidden="1">
      <c r="A3635">
        <v>3634</v>
      </c>
      <c r="D3635">
        <v>701000002</v>
      </c>
      <c r="E3635" s="139">
        <v>45198</v>
      </c>
      <c r="F3635">
        <f t="shared" si="168"/>
        <v>9</v>
      </c>
      <c r="G3635" s="139">
        <v>45198</v>
      </c>
      <c r="H3635">
        <f t="shared" si="169"/>
        <v>16</v>
      </c>
      <c r="I3635" t="s">
        <v>3061</v>
      </c>
      <c r="J3635" t="str">
        <f>VLOOKUP(I3635,'C701- Recalculate'!$D$27:$D$751,1,0)</f>
        <v>069MPI1232720010</v>
      </c>
      <c r="K3635">
        <v>0</v>
      </c>
      <c r="L3635">
        <v>2054.79</v>
      </c>
      <c r="M3635" s="138">
        <f t="shared" si="170"/>
        <v>-2054.79</v>
      </c>
      <c r="N3635" t="s">
        <v>315</v>
      </c>
      <c r="P3635" t="s">
        <v>3839</v>
      </c>
      <c r="R3635" t="s">
        <v>3808</v>
      </c>
    </row>
    <row r="3636" spans="1:18" hidden="1">
      <c r="A3636">
        <v>3635</v>
      </c>
      <c r="D3636">
        <v>701000002</v>
      </c>
      <c r="E3636" s="139">
        <v>45198</v>
      </c>
      <c r="F3636">
        <f t="shared" si="168"/>
        <v>9</v>
      </c>
      <c r="G3636" s="139">
        <v>45198</v>
      </c>
      <c r="H3636">
        <f t="shared" si="169"/>
        <v>16</v>
      </c>
      <c r="I3636" t="s">
        <v>3061</v>
      </c>
      <c r="J3636" t="str">
        <f>VLOOKUP(I3636,'C701- Recalculate'!$D$27:$D$751,1,0)</f>
        <v>069MPI1232720010</v>
      </c>
      <c r="K3636">
        <v>0</v>
      </c>
      <c r="L3636">
        <v>50023863</v>
      </c>
      <c r="M3636" s="138">
        <f t="shared" si="170"/>
        <v>-50023863</v>
      </c>
      <c r="N3636" t="s">
        <v>178</v>
      </c>
      <c r="P3636" t="s">
        <v>3839</v>
      </c>
    </row>
    <row r="3637" spans="1:18" hidden="1">
      <c r="A3637">
        <v>3636</v>
      </c>
      <c r="D3637">
        <v>701000002</v>
      </c>
      <c r="E3637" s="139">
        <v>45198</v>
      </c>
      <c r="F3637">
        <f t="shared" si="168"/>
        <v>9</v>
      </c>
      <c r="G3637" s="139">
        <v>45198</v>
      </c>
      <c r="H3637">
        <f t="shared" si="169"/>
        <v>16</v>
      </c>
      <c r="I3637" t="s">
        <v>3064</v>
      </c>
      <c r="J3637" t="str">
        <f>VLOOKUP(I3637,'C701- Recalculate'!$D$27:$D$751,1,0)</f>
        <v>069MPI1232720011</v>
      </c>
      <c r="K3637">
        <v>0</v>
      </c>
      <c r="L3637">
        <v>1917808</v>
      </c>
      <c r="M3637" s="138">
        <f t="shared" si="170"/>
        <v>-1917808</v>
      </c>
      <c r="N3637" t="s">
        <v>178</v>
      </c>
      <c r="P3637" t="s">
        <v>3839</v>
      </c>
      <c r="R3637" t="s">
        <v>3808</v>
      </c>
    </row>
    <row r="3638" spans="1:18" hidden="1">
      <c r="A3638">
        <v>3637</v>
      </c>
      <c r="D3638">
        <v>701000002</v>
      </c>
      <c r="E3638" s="139">
        <v>45198</v>
      </c>
      <c r="F3638">
        <f t="shared" si="168"/>
        <v>9</v>
      </c>
      <c r="G3638" s="139">
        <v>45198</v>
      </c>
      <c r="H3638">
        <f t="shared" si="169"/>
        <v>16</v>
      </c>
      <c r="I3638" t="s">
        <v>3079</v>
      </c>
      <c r="J3638" t="str">
        <f>VLOOKUP(I3638,'C701- Recalculate'!$D$27:$D$751,1,0)</f>
        <v>069MPI1232720012</v>
      </c>
      <c r="K3638">
        <v>0</v>
      </c>
      <c r="L3638">
        <v>3835616</v>
      </c>
      <c r="M3638" s="138">
        <f t="shared" si="170"/>
        <v>-3835616</v>
      </c>
      <c r="N3638" t="s">
        <v>178</v>
      </c>
      <c r="P3638" t="s">
        <v>3839</v>
      </c>
      <c r="R3638" t="s">
        <v>3808</v>
      </c>
    </row>
    <row r="3639" spans="1:18" hidden="1">
      <c r="A3639">
        <v>3638</v>
      </c>
      <c r="D3639">
        <v>701000002</v>
      </c>
      <c r="E3639" s="139">
        <v>45198</v>
      </c>
      <c r="F3639">
        <f t="shared" si="168"/>
        <v>9</v>
      </c>
      <c r="G3639" s="139">
        <v>45198</v>
      </c>
      <c r="H3639">
        <f t="shared" si="169"/>
        <v>16</v>
      </c>
      <c r="I3639" t="s">
        <v>3073</v>
      </c>
      <c r="J3639" t="str">
        <f>VLOOKUP(I3639,'C701- Recalculate'!$D$27:$D$751,1,0)</f>
        <v>069MPI1232720013</v>
      </c>
      <c r="K3639">
        <v>0</v>
      </c>
      <c r="L3639">
        <v>3835616</v>
      </c>
      <c r="M3639" s="138">
        <f t="shared" si="170"/>
        <v>-3835616</v>
      </c>
      <c r="N3639" t="s">
        <v>178</v>
      </c>
      <c r="P3639" t="s">
        <v>3839</v>
      </c>
      <c r="R3639" t="s">
        <v>3808</v>
      </c>
    </row>
    <row r="3640" spans="1:18" hidden="1">
      <c r="A3640">
        <v>3639</v>
      </c>
      <c r="D3640">
        <v>701000002</v>
      </c>
      <c r="E3640" s="139">
        <v>45198</v>
      </c>
      <c r="F3640">
        <f t="shared" si="168"/>
        <v>9</v>
      </c>
      <c r="G3640" s="139">
        <v>45198</v>
      </c>
      <c r="H3640">
        <f t="shared" si="169"/>
        <v>16</v>
      </c>
      <c r="I3640" t="s">
        <v>3058</v>
      </c>
      <c r="J3640" t="str">
        <f>VLOOKUP(I3640,'C701- Recalculate'!$D$27:$D$751,1,0)</f>
        <v>069MPI1232720014</v>
      </c>
      <c r="K3640">
        <v>0</v>
      </c>
      <c r="L3640">
        <v>2191781</v>
      </c>
      <c r="M3640" s="138">
        <f t="shared" si="170"/>
        <v>-2191781</v>
      </c>
      <c r="N3640" t="s">
        <v>178</v>
      </c>
      <c r="P3640" t="s">
        <v>3839</v>
      </c>
      <c r="R3640" t="s">
        <v>3808</v>
      </c>
    </row>
    <row r="3641" spans="1:18" hidden="1">
      <c r="A3641">
        <v>3640</v>
      </c>
      <c r="D3641">
        <v>701000002</v>
      </c>
      <c r="E3641" s="139">
        <v>45198</v>
      </c>
      <c r="F3641">
        <f t="shared" si="168"/>
        <v>9</v>
      </c>
      <c r="G3641" s="139">
        <v>45198</v>
      </c>
      <c r="H3641">
        <f t="shared" si="169"/>
        <v>16</v>
      </c>
      <c r="I3641" t="s">
        <v>3043</v>
      </c>
      <c r="J3641" t="str">
        <f>VLOOKUP(I3641,'C701- Recalculate'!$D$27:$D$751,1,0)</f>
        <v>069MPI1232720015</v>
      </c>
      <c r="K3641">
        <v>0</v>
      </c>
      <c r="L3641">
        <v>1095890</v>
      </c>
      <c r="M3641" s="138">
        <f t="shared" si="170"/>
        <v>-1095890</v>
      </c>
      <c r="N3641" t="s">
        <v>178</v>
      </c>
      <c r="P3641" t="s">
        <v>3839</v>
      </c>
      <c r="R3641" t="s">
        <v>3808</v>
      </c>
    </row>
    <row r="3642" spans="1:18" hidden="1">
      <c r="A3642">
        <v>3641</v>
      </c>
      <c r="D3642">
        <v>701000002</v>
      </c>
      <c r="E3642" s="139">
        <v>45182</v>
      </c>
      <c r="F3642">
        <f t="shared" si="168"/>
        <v>9</v>
      </c>
      <c r="G3642" s="139">
        <v>45182</v>
      </c>
      <c r="H3642">
        <f t="shared" si="169"/>
        <v>16</v>
      </c>
      <c r="I3642" t="s">
        <v>2873</v>
      </c>
      <c r="J3642" t="str">
        <f>VLOOKUP(I3642,'C701- Recalculate'!$D$27:$D$751,1,0)</f>
        <v>069MPI1232560006</v>
      </c>
      <c r="K3642">
        <v>0</v>
      </c>
      <c r="L3642">
        <v>1369863</v>
      </c>
      <c r="M3642" s="138">
        <f t="shared" si="170"/>
        <v>-1369863</v>
      </c>
      <c r="N3642" t="s">
        <v>178</v>
      </c>
      <c r="P3642" t="s">
        <v>3839</v>
      </c>
      <c r="R3642" t="s">
        <v>3808</v>
      </c>
    </row>
    <row r="3643" spans="1:18" hidden="1">
      <c r="A3643">
        <v>3642</v>
      </c>
      <c r="D3643">
        <v>701000002</v>
      </c>
      <c r="E3643" s="139">
        <v>45183</v>
      </c>
      <c r="F3643">
        <f t="shared" si="168"/>
        <v>9</v>
      </c>
      <c r="G3643" s="139">
        <v>45183</v>
      </c>
      <c r="H3643">
        <f t="shared" si="169"/>
        <v>16</v>
      </c>
      <c r="I3643" t="s">
        <v>2611</v>
      </c>
      <c r="J3643" t="str">
        <f>VLOOKUP(I3643,'C701- Recalculate'!$D$27:$D$751,1,0)</f>
        <v>069MPI1232280001</v>
      </c>
      <c r="K3643">
        <v>0</v>
      </c>
      <c r="L3643">
        <v>28082191</v>
      </c>
      <c r="M3643" s="138">
        <f t="shared" si="170"/>
        <v>-28082191</v>
      </c>
      <c r="N3643" t="s">
        <v>178</v>
      </c>
      <c r="P3643" t="s">
        <v>3839</v>
      </c>
      <c r="R3643" t="s">
        <v>3808</v>
      </c>
    </row>
    <row r="3644" spans="1:18" hidden="1">
      <c r="A3644">
        <v>3643</v>
      </c>
      <c r="D3644">
        <v>701000002</v>
      </c>
      <c r="E3644" s="139">
        <v>45183</v>
      </c>
      <c r="F3644">
        <f t="shared" si="168"/>
        <v>9</v>
      </c>
      <c r="G3644" s="139">
        <v>45183</v>
      </c>
      <c r="H3644">
        <f t="shared" si="169"/>
        <v>16</v>
      </c>
      <c r="I3644" t="s">
        <v>2621</v>
      </c>
      <c r="J3644" t="str">
        <f>VLOOKUP(I3644,'C701- Recalculate'!$D$27:$D$751,1,0)</f>
        <v>069MPI1232280002</v>
      </c>
      <c r="K3644">
        <v>0</v>
      </c>
      <c r="L3644">
        <v>28082191</v>
      </c>
      <c r="M3644" s="138">
        <f t="shared" si="170"/>
        <v>-28082191</v>
      </c>
      <c r="N3644" t="s">
        <v>178</v>
      </c>
      <c r="P3644" t="s">
        <v>3839</v>
      </c>
      <c r="R3644" t="s">
        <v>3808</v>
      </c>
    </row>
    <row r="3645" spans="1:18" hidden="1">
      <c r="A3645">
        <v>3644</v>
      </c>
      <c r="D3645">
        <v>701000002</v>
      </c>
      <c r="E3645" s="139">
        <v>45183</v>
      </c>
      <c r="F3645">
        <f t="shared" si="168"/>
        <v>9</v>
      </c>
      <c r="G3645" s="139">
        <v>45183</v>
      </c>
      <c r="H3645">
        <f t="shared" si="169"/>
        <v>16</v>
      </c>
      <c r="I3645" t="s">
        <v>2641</v>
      </c>
      <c r="J3645" t="str">
        <f>VLOOKUP(I3645,'C701- Recalculate'!$D$27:$D$751,1,0)</f>
        <v>069MPI1232290004</v>
      </c>
      <c r="K3645">
        <v>0</v>
      </c>
      <c r="L3645">
        <v>28767123</v>
      </c>
      <c r="M3645" s="138">
        <f t="shared" si="170"/>
        <v>-28767123</v>
      </c>
      <c r="N3645" t="s">
        <v>178</v>
      </c>
      <c r="P3645" t="s">
        <v>3839</v>
      </c>
      <c r="R3645" t="s">
        <v>3808</v>
      </c>
    </row>
    <row r="3646" spans="1:18" hidden="1">
      <c r="A3646">
        <v>3645</v>
      </c>
      <c r="D3646">
        <v>701000002</v>
      </c>
      <c r="E3646" s="139">
        <v>45183</v>
      </c>
      <c r="F3646">
        <f t="shared" si="168"/>
        <v>9</v>
      </c>
      <c r="G3646" s="139">
        <v>45183</v>
      </c>
      <c r="H3646">
        <f t="shared" si="169"/>
        <v>16</v>
      </c>
      <c r="I3646" t="s">
        <v>2634</v>
      </c>
      <c r="J3646" t="str">
        <f>VLOOKUP(I3646,'C701- Recalculate'!$D$27:$D$751,1,0)</f>
        <v>069MPI1232290005</v>
      </c>
      <c r="K3646">
        <v>0</v>
      </c>
      <c r="L3646">
        <v>27397260</v>
      </c>
      <c r="M3646" s="138">
        <f t="shared" si="170"/>
        <v>-27397260</v>
      </c>
      <c r="N3646" t="s">
        <v>178</v>
      </c>
      <c r="P3646" t="s">
        <v>3839</v>
      </c>
      <c r="R3646" t="s">
        <v>3808</v>
      </c>
    </row>
    <row r="3647" spans="1:18" hidden="1">
      <c r="A3647">
        <v>3646</v>
      </c>
      <c r="D3647">
        <v>701000002</v>
      </c>
      <c r="E3647" s="139">
        <v>45183</v>
      </c>
      <c r="F3647">
        <f t="shared" si="168"/>
        <v>9</v>
      </c>
      <c r="G3647" s="139">
        <v>45183</v>
      </c>
      <c r="H3647">
        <f t="shared" si="169"/>
        <v>16</v>
      </c>
      <c r="I3647" t="s">
        <v>2656</v>
      </c>
      <c r="J3647" t="str">
        <f>VLOOKUP(I3647,'C701- Recalculate'!$D$27:$D$751,1,0)</f>
        <v>069MPI1232340004</v>
      </c>
      <c r="K3647">
        <v>0</v>
      </c>
      <c r="L3647">
        <v>22465753</v>
      </c>
      <c r="M3647" s="138">
        <f t="shared" si="170"/>
        <v>-22465753</v>
      </c>
      <c r="N3647" t="s">
        <v>178</v>
      </c>
      <c r="P3647" t="s">
        <v>3839</v>
      </c>
      <c r="R3647" t="s">
        <v>3808</v>
      </c>
    </row>
    <row r="3648" spans="1:18" hidden="1">
      <c r="A3648">
        <v>3647</v>
      </c>
      <c r="D3648">
        <v>701000002</v>
      </c>
      <c r="E3648" s="139">
        <v>45183</v>
      </c>
      <c r="F3648">
        <f t="shared" si="168"/>
        <v>9</v>
      </c>
      <c r="G3648" s="139">
        <v>45183</v>
      </c>
      <c r="H3648">
        <f t="shared" si="169"/>
        <v>16</v>
      </c>
      <c r="I3648" t="s">
        <v>2652</v>
      </c>
      <c r="J3648" t="str">
        <f>VLOOKUP(I3648,'C701- Recalculate'!$D$27:$D$751,1,0)</f>
        <v>069MPI1232340005</v>
      </c>
      <c r="K3648">
        <v>0</v>
      </c>
      <c r="L3648">
        <v>22465753</v>
      </c>
      <c r="M3648" s="138">
        <f t="shared" si="170"/>
        <v>-22465753</v>
      </c>
      <c r="N3648" t="s">
        <v>178</v>
      </c>
      <c r="P3648" t="s">
        <v>3839</v>
      </c>
      <c r="R3648" t="s">
        <v>3808</v>
      </c>
    </row>
    <row r="3649" spans="1:20" hidden="1">
      <c r="A3649">
        <v>3648</v>
      </c>
      <c r="D3649">
        <v>701000002</v>
      </c>
      <c r="E3649" s="139">
        <v>45183</v>
      </c>
      <c r="F3649">
        <f t="shared" si="168"/>
        <v>9</v>
      </c>
      <c r="G3649" s="139">
        <v>45183</v>
      </c>
      <c r="H3649">
        <f t="shared" si="169"/>
        <v>16</v>
      </c>
      <c r="I3649" t="s">
        <v>2706</v>
      </c>
      <c r="J3649" t="str">
        <f>VLOOKUP(I3649,'C701- Recalculate'!$D$27:$D$751,1,0)</f>
        <v>069MPI1232400003</v>
      </c>
      <c r="K3649">
        <v>0</v>
      </c>
      <c r="L3649">
        <v>24315069</v>
      </c>
      <c r="M3649" s="138">
        <f t="shared" si="170"/>
        <v>-24315069</v>
      </c>
      <c r="N3649" t="s">
        <v>178</v>
      </c>
      <c r="P3649" t="s">
        <v>3839</v>
      </c>
      <c r="R3649" t="s">
        <v>3808</v>
      </c>
    </row>
    <row r="3650" spans="1:20" hidden="1">
      <c r="A3650">
        <v>3649</v>
      </c>
      <c r="D3650">
        <v>701000002</v>
      </c>
      <c r="E3650" s="139">
        <v>45183</v>
      </c>
      <c r="F3650">
        <f t="shared" si="168"/>
        <v>9</v>
      </c>
      <c r="G3650" s="139">
        <v>45183</v>
      </c>
      <c r="H3650">
        <f t="shared" si="169"/>
        <v>16</v>
      </c>
      <c r="I3650" t="s">
        <v>2700</v>
      </c>
      <c r="J3650" t="str">
        <f>VLOOKUP(I3650,'C701- Recalculate'!$D$27:$D$751,1,0)</f>
        <v>069MPI1232400004</v>
      </c>
      <c r="K3650">
        <v>0</v>
      </c>
      <c r="L3650">
        <v>24315069</v>
      </c>
      <c r="M3650" s="138">
        <f t="shared" si="170"/>
        <v>-24315069</v>
      </c>
      <c r="N3650" t="s">
        <v>178</v>
      </c>
      <c r="P3650" t="s">
        <v>3839</v>
      </c>
      <c r="R3650" t="s">
        <v>3808</v>
      </c>
    </row>
    <row r="3651" spans="1:20" hidden="1">
      <c r="A3651">
        <v>3650</v>
      </c>
      <c r="D3651">
        <v>701000002</v>
      </c>
      <c r="E3651" s="139">
        <v>45183</v>
      </c>
      <c r="F3651">
        <f t="shared" ref="F3651:F3714" si="171">MONTH(E3651)</f>
        <v>9</v>
      </c>
      <c r="G3651" s="139">
        <v>45183</v>
      </c>
      <c r="H3651">
        <f t="shared" ref="H3651:H3714" si="172">LEN(I3651)</f>
        <v>16</v>
      </c>
      <c r="I3651" t="s">
        <v>2757</v>
      </c>
      <c r="J3651" t="str">
        <f>VLOOKUP(I3651,'C701- Recalculate'!$D$27:$D$751,1,0)</f>
        <v>069MPI1232430004</v>
      </c>
      <c r="K3651">
        <v>0</v>
      </c>
      <c r="L3651">
        <v>39452055</v>
      </c>
      <c r="M3651" s="138">
        <f t="shared" ref="M3651:M3714" si="173">K3651-L3651</f>
        <v>-39452055</v>
      </c>
      <c r="N3651" t="s">
        <v>178</v>
      </c>
      <c r="P3651" t="s">
        <v>3839</v>
      </c>
      <c r="R3651" t="s">
        <v>3808</v>
      </c>
    </row>
    <row r="3652" spans="1:20" hidden="1">
      <c r="A3652">
        <v>3651</v>
      </c>
      <c r="D3652">
        <v>701000002</v>
      </c>
      <c r="E3652" s="139">
        <v>45183</v>
      </c>
      <c r="F3652">
        <f t="shared" si="171"/>
        <v>9</v>
      </c>
      <c r="G3652" s="139">
        <v>45183</v>
      </c>
      <c r="H3652">
        <f t="shared" si="172"/>
        <v>16</v>
      </c>
      <c r="I3652" t="s">
        <v>2760</v>
      </c>
      <c r="J3652" t="str">
        <f>VLOOKUP(I3652,'C701- Recalculate'!$D$27:$D$751,1,0)</f>
        <v>069MPI1232430005</v>
      </c>
      <c r="K3652">
        <v>0</v>
      </c>
      <c r="L3652">
        <v>9726027</v>
      </c>
      <c r="M3652" s="138">
        <f t="shared" si="173"/>
        <v>-9726027</v>
      </c>
      <c r="N3652" t="s">
        <v>178</v>
      </c>
      <c r="P3652" t="s">
        <v>3839</v>
      </c>
      <c r="R3652" t="s">
        <v>3808</v>
      </c>
    </row>
    <row r="3653" spans="1:20" hidden="1">
      <c r="A3653">
        <v>3652</v>
      </c>
      <c r="D3653">
        <v>701000002</v>
      </c>
      <c r="E3653" s="139">
        <v>45183</v>
      </c>
      <c r="F3653">
        <f t="shared" si="171"/>
        <v>9</v>
      </c>
      <c r="G3653" s="139">
        <v>45183</v>
      </c>
      <c r="H3653">
        <f t="shared" si="172"/>
        <v>16</v>
      </c>
      <c r="I3653" t="s">
        <v>2781</v>
      </c>
      <c r="J3653" t="str">
        <f>VLOOKUP(I3653,'C701- Recalculate'!$D$27:$D$751,1,0)</f>
        <v>069MPI1232500003</v>
      </c>
      <c r="K3653">
        <v>0</v>
      </c>
      <c r="L3653">
        <v>1369863</v>
      </c>
      <c r="M3653" s="138">
        <f t="shared" si="173"/>
        <v>-1369863</v>
      </c>
      <c r="N3653" t="s">
        <v>178</v>
      </c>
      <c r="P3653" t="s">
        <v>3839</v>
      </c>
      <c r="R3653" t="s">
        <v>3808</v>
      </c>
    </row>
    <row r="3654" spans="1:20" hidden="1">
      <c r="A3654">
        <v>3653</v>
      </c>
      <c r="D3654">
        <v>701000002</v>
      </c>
      <c r="E3654" s="139">
        <v>45183</v>
      </c>
      <c r="F3654">
        <f t="shared" si="171"/>
        <v>9</v>
      </c>
      <c r="G3654" s="139">
        <v>45183</v>
      </c>
      <c r="H3654">
        <f t="shared" si="172"/>
        <v>16</v>
      </c>
      <c r="I3654" t="s">
        <v>2798</v>
      </c>
      <c r="J3654" t="str">
        <f>VLOOKUP(I3654,'C701- Recalculate'!$D$27:$D$751,1,0)</f>
        <v>069MPI1232510001</v>
      </c>
      <c r="K3654">
        <v>0</v>
      </c>
      <c r="L3654">
        <v>2876712</v>
      </c>
      <c r="M3654" s="138">
        <f t="shared" si="173"/>
        <v>-2876712</v>
      </c>
      <c r="N3654" t="s">
        <v>178</v>
      </c>
      <c r="P3654" t="s">
        <v>3839</v>
      </c>
      <c r="R3654" t="s">
        <v>3808</v>
      </c>
    </row>
    <row r="3655" spans="1:20" hidden="1">
      <c r="A3655">
        <v>3654</v>
      </c>
      <c r="D3655">
        <v>701000002</v>
      </c>
      <c r="E3655" s="139">
        <v>45183</v>
      </c>
      <c r="F3655">
        <f t="shared" si="171"/>
        <v>9</v>
      </c>
      <c r="G3655" s="139">
        <v>45183</v>
      </c>
      <c r="H3655">
        <f t="shared" si="172"/>
        <v>16</v>
      </c>
      <c r="I3655" t="s">
        <v>2805</v>
      </c>
      <c r="J3655" t="str">
        <f>VLOOKUP(I3655,'C701- Recalculate'!$D$27:$D$751,1,0)</f>
        <v>069MPI1232510007</v>
      </c>
      <c r="K3655">
        <v>0</v>
      </c>
      <c r="L3655">
        <v>2876712</v>
      </c>
      <c r="M3655" s="138">
        <f t="shared" si="173"/>
        <v>-2876712</v>
      </c>
      <c r="N3655" t="s">
        <v>178</v>
      </c>
      <c r="P3655" t="s">
        <v>3839</v>
      </c>
      <c r="R3655" t="s">
        <v>3808</v>
      </c>
    </row>
    <row r="3656" spans="1:20" hidden="1">
      <c r="A3656">
        <v>3655</v>
      </c>
      <c r="D3656">
        <v>701000002</v>
      </c>
      <c r="E3656" s="139">
        <v>45183</v>
      </c>
      <c r="F3656">
        <f t="shared" si="171"/>
        <v>9</v>
      </c>
      <c r="G3656" s="139">
        <v>45183</v>
      </c>
      <c r="H3656">
        <f t="shared" si="172"/>
        <v>16</v>
      </c>
      <c r="I3656" t="s">
        <v>2842</v>
      </c>
      <c r="J3656" t="str">
        <f>VLOOKUP(I3656,'C701- Recalculate'!$D$27:$D$751,1,0)</f>
        <v>069MPI1232550001</v>
      </c>
      <c r="K3656">
        <v>0</v>
      </c>
      <c r="L3656">
        <v>1369863</v>
      </c>
      <c r="M3656" s="138">
        <f t="shared" si="173"/>
        <v>-1369863</v>
      </c>
      <c r="N3656" t="s">
        <v>178</v>
      </c>
      <c r="P3656" t="s">
        <v>3839</v>
      </c>
      <c r="R3656" t="s">
        <v>3808</v>
      </c>
    </row>
    <row r="3657" spans="1:20" hidden="1">
      <c r="A3657">
        <v>3656</v>
      </c>
      <c r="D3657">
        <v>701000002</v>
      </c>
      <c r="E3657" s="139">
        <v>45183</v>
      </c>
      <c r="F3657">
        <f t="shared" si="171"/>
        <v>9</v>
      </c>
      <c r="G3657" s="139">
        <v>45183</v>
      </c>
      <c r="H3657">
        <f t="shared" si="172"/>
        <v>16</v>
      </c>
      <c r="I3657" t="s">
        <v>2848</v>
      </c>
      <c r="J3657" t="str">
        <f>VLOOKUP(I3657,'C701- Recalculate'!$D$27:$D$751,1,0)</f>
        <v>069MPI1232550003</v>
      </c>
      <c r="K3657">
        <v>0</v>
      </c>
      <c r="L3657">
        <v>684932</v>
      </c>
      <c r="M3657" s="138">
        <f t="shared" si="173"/>
        <v>-684932</v>
      </c>
      <c r="N3657" t="s">
        <v>178</v>
      </c>
      <c r="P3657" t="s">
        <v>3839</v>
      </c>
      <c r="R3657" t="s">
        <v>3808</v>
      </c>
    </row>
    <row r="3658" spans="1:20" hidden="1">
      <c r="A3658">
        <v>3657</v>
      </c>
      <c r="D3658">
        <v>701000002</v>
      </c>
      <c r="E3658" s="139">
        <v>45183</v>
      </c>
      <c r="F3658">
        <f t="shared" si="171"/>
        <v>9</v>
      </c>
      <c r="G3658" s="139">
        <v>45183</v>
      </c>
      <c r="H3658">
        <f t="shared" si="172"/>
        <v>16</v>
      </c>
      <c r="I3658" t="s">
        <v>2838</v>
      </c>
      <c r="J3658" t="str">
        <f>VLOOKUP(I3658,'C701- Recalculate'!$D$27:$D$751,1,0)</f>
        <v>069MPI1232550011</v>
      </c>
      <c r="K3658">
        <v>0</v>
      </c>
      <c r="L3658">
        <v>1712328</v>
      </c>
      <c r="M3658" s="138">
        <f t="shared" si="173"/>
        <v>-1712328</v>
      </c>
      <c r="N3658" t="s">
        <v>178</v>
      </c>
      <c r="P3658" t="s">
        <v>3839</v>
      </c>
      <c r="R3658" t="s">
        <v>3808</v>
      </c>
    </row>
    <row r="3659" spans="1:20" hidden="1">
      <c r="A3659">
        <v>3658</v>
      </c>
      <c r="D3659">
        <v>701000002</v>
      </c>
      <c r="E3659" s="139">
        <v>45183</v>
      </c>
      <c r="F3659">
        <f t="shared" si="171"/>
        <v>9</v>
      </c>
      <c r="G3659" s="139">
        <v>45183</v>
      </c>
      <c r="H3659">
        <f t="shared" si="172"/>
        <v>16</v>
      </c>
      <c r="I3659" t="s">
        <v>2879</v>
      </c>
      <c r="J3659" t="str">
        <f>VLOOKUP(I3659,'C701- Recalculate'!$D$27:$D$751,1,0)</f>
        <v>069MPI1232560004</v>
      </c>
      <c r="K3659">
        <v>0</v>
      </c>
      <c r="L3659">
        <v>28356165</v>
      </c>
      <c r="M3659" s="138">
        <f t="shared" si="173"/>
        <v>-28356165</v>
      </c>
      <c r="N3659" t="s">
        <v>178</v>
      </c>
      <c r="P3659" t="s">
        <v>3839</v>
      </c>
      <c r="R3659" t="s">
        <v>3808</v>
      </c>
    </row>
    <row r="3660" spans="1:20" hidden="1">
      <c r="A3660">
        <v>3659</v>
      </c>
      <c r="D3660">
        <v>701000002</v>
      </c>
      <c r="E3660" s="139">
        <v>45183</v>
      </c>
      <c r="F3660">
        <f t="shared" si="171"/>
        <v>9</v>
      </c>
      <c r="G3660" s="139">
        <v>45183</v>
      </c>
      <c r="H3660">
        <f t="shared" si="172"/>
        <v>16</v>
      </c>
      <c r="I3660" t="s">
        <v>2870</v>
      </c>
      <c r="J3660" t="str">
        <f>VLOOKUP(I3660,'C701- Recalculate'!$D$27:$D$751,1,0)</f>
        <v>069MPI1232560005</v>
      </c>
      <c r="K3660">
        <v>0</v>
      </c>
      <c r="L3660">
        <v>18904109</v>
      </c>
      <c r="M3660" s="138">
        <f t="shared" si="173"/>
        <v>-18904109</v>
      </c>
      <c r="N3660" t="s">
        <v>178</v>
      </c>
      <c r="P3660" t="s">
        <v>3839</v>
      </c>
      <c r="R3660" t="s">
        <v>3808</v>
      </c>
    </row>
    <row r="3661" spans="1:20" hidden="1">
      <c r="A3661">
        <v>3660</v>
      </c>
      <c r="D3661">
        <v>701000002</v>
      </c>
      <c r="E3661" s="139">
        <v>45183</v>
      </c>
      <c r="F3661">
        <f t="shared" si="171"/>
        <v>9</v>
      </c>
      <c r="G3661" s="139">
        <v>45183</v>
      </c>
      <c r="H3661">
        <f t="shared" si="172"/>
        <v>16</v>
      </c>
      <c r="I3661" t="s">
        <v>2885</v>
      </c>
      <c r="J3661" t="str">
        <f>VLOOKUP(I3661,'C701- Recalculate'!$D$27:$D$751,1,0)</f>
        <v>069MPI1232570001</v>
      </c>
      <c r="K3661">
        <v>0</v>
      </c>
      <c r="L3661">
        <v>273973</v>
      </c>
      <c r="M3661" s="138">
        <f t="shared" si="173"/>
        <v>-273973</v>
      </c>
      <c r="N3661" t="s">
        <v>178</v>
      </c>
      <c r="P3661" t="s">
        <v>3839</v>
      </c>
      <c r="R3661" t="s">
        <v>3808</v>
      </c>
    </row>
    <row r="3662" spans="1:20" hidden="1">
      <c r="A3662">
        <v>3661</v>
      </c>
      <c r="D3662">
        <v>701000002</v>
      </c>
      <c r="E3662" s="139">
        <v>45183</v>
      </c>
      <c r="F3662">
        <f t="shared" si="171"/>
        <v>9</v>
      </c>
      <c r="G3662" s="139">
        <v>45183</v>
      </c>
      <c r="H3662">
        <f t="shared" si="172"/>
        <v>16</v>
      </c>
      <c r="I3662" t="s">
        <v>2882</v>
      </c>
      <c r="J3662" t="str">
        <f>VLOOKUP(I3662,'C701- Recalculate'!$D$27:$D$751,1,0)</f>
        <v>069MPI1232570002</v>
      </c>
      <c r="K3662">
        <v>0</v>
      </c>
      <c r="L3662">
        <v>273973</v>
      </c>
      <c r="M3662" s="138">
        <f t="shared" si="173"/>
        <v>-273973</v>
      </c>
      <c r="N3662" t="s">
        <v>178</v>
      </c>
      <c r="P3662" t="s">
        <v>3839</v>
      </c>
      <c r="R3662" t="s">
        <v>3808</v>
      </c>
    </row>
    <row r="3663" spans="1:20" hidden="1">
      <c r="A3663">
        <v>3662</v>
      </c>
      <c r="D3663">
        <v>701000001</v>
      </c>
      <c r="E3663" s="139">
        <v>45195</v>
      </c>
      <c r="F3663">
        <f t="shared" si="171"/>
        <v>9</v>
      </c>
      <c r="G3663" s="139">
        <v>45195</v>
      </c>
      <c r="H3663">
        <f t="shared" si="172"/>
        <v>16</v>
      </c>
      <c r="I3663" s="139" t="s">
        <v>4064</v>
      </c>
      <c r="J3663" t="e">
        <f>VLOOKUP(I3663,'C701- Recalculate'!$D$27:$D$751,1,0)</f>
        <v>#N/A</v>
      </c>
      <c r="K3663">
        <v>0</v>
      </c>
      <c r="L3663">
        <v>6800</v>
      </c>
      <c r="M3663" s="138">
        <f t="shared" si="173"/>
        <v>-6800</v>
      </c>
      <c r="N3663" t="s">
        <v>178</v>
      </c>
      <c r="P3663" t="s">
        <v>3843</v>
      </c>
      <c r="R3663" t="s">
        <v>4065</v>
      </c>
      <c r="T3663" t="s">
        <v>1462</v>
      </c>
    </row>
    <row r="3664" spans="1:20" hidden="1">
      <c r="A3664">
        <v>3663</v>
      </c>
      <c r="D3664">
        <v>701000001</v>
      </c>
      <c r="E3664" s="139">
        <v>45195</v>
      </c>
      <c r="F3664">
        <f t="shared" si="171"/>
        <v>9</v>
      </c>
      <c r="G3664" s="139">
        <v>45195</v>
      </c>
      <c r="H3664">
        <f t="shared" si="172"/>
        <v>16</v>
      </c>
      <c r="I3664" s="139" t="s">
        <v>4066</v>
      </c>
      <c r="J3664" t="e">
        <f>VLOOKUP(I3664,'C701- Recalculate'!$D$27:$D$751,1,0)</f>
        <v>#N/A</v>
      </c>
      <c r="K3664">
        <v>0</v>
      </c>
      <c r="L3664">
        <v>11100</v>
      </c>
      <c r="M3664" s="138">
        <f t="shared" si="173"/>
        <v>-11100</v>
      </c>
      <c r="N3664" t="s">
        <v>178</v>
      </c>
      <c r="P3664" t="s">
        <v>3843</v>
      </c>
      <c r="R3664" t="s">
        <v>4067</v>
      </c>
      <c r="T3664" t="s">
        <v>1462</v>
      </c>
    </row>
    <row r="3665" spans="1:20" hidden="1">
      <c r="A3665">
        <v>3664</v>
      </c>
      <c r="D3665">
        <v>701000001</v>
      </c>
      <c r="E3665" s="139">
        <v>45146</v>
      </c>
      <c r="F3665">
        <f t="shared" si="171"/>
        <v>8</v>
      </c>
      <c r="G3665" s="139">
        <v>45146</v>
      </c>
      <c r="H3665">
        <f t="shared" si="172"/>
        <v>16</v>
      </c>
      <c r="I3665" t="s">
        <v>4068</v>
      </c>
      <c r="J3665" t="e">
        <f>VLOOKUP(I3665,'C701- Recalculate'!$D$27:$D$751,1,0)</f>
        <v>#N/A</v>
      </c>
      <c r="K3665">
        <v>0</v>
      </c>
      <c r="L3665" s="244">
        <v>82519823</v>
      </c>
      <c r="M3665" s="138">
        <f t="shared" si="173"/>
        <v>-82519823</v>
      </c>
      <c r="N3665" t="s">
        <v>178</v>
      </c>
      <c r="P3665" t="s">
        <v>3864</v>
      </c>
      <c r="R3665" t="s">
        <v>4069</v>
      </c>
      <c r="S3665" t="s">
        <v>4625</v>
      </c>
      <c r="T3665" t="s">
        <v>1462</v>
      </c>
    </row>
    <row r="3666" spans="1:20" hidden="1">
      <c r="A3666">
        <v>3665</v>
      </c>
      <c r="D3666">
        <v>701000001</v>
      </c>
      <c r="E3666" s="139">
        <v>45146</v>
      </c>
      <c r="F3666">
        <f t="shared" si="171"/>
        <v>8</v>
      </c>
      <c r="G3666" s="139">
        <v>45146</v>
      </c>
      <c r="H3666">
        <f t="shared" si="172"/>
        <v>16</v>
      </c>
      <c r="I3666" t="s">
        <v>4070</v>
      </c>
      <c r="J3666" t="e">
        <f>VLOOKUP(I3666,'C701- Recalculate'!$D$27:$D$751,1,0)</f>
        <v>#N/A</v>
      </c>
      <c r="K3666">
        <v>0</v>
      </c>
      <c r="L3666" s="244">
        <v>85310016</v>
      </c>
      <c r="M3666" s="138">
        <f t="shared" si="173"/>
        <v>-85310016</v>
      </c>
      <c r="N3666" t="s">
        <v>178</v>
      </c>
      <c r="P3666" t="s">
        <v>3864</v>
      </c>
      <c r="R3666" t="s">
        <v>4071</v>
      </c>
      <c r="S3666" t="s">
        <v>4637</v>
      </c>
      <c r="T3666" t="s">
        <v>1462</v>
      </c>
    </row>
    <row r="3667" spans="1:20" hidden="1">
      <c r="A3667">
        <v>3666</v>
      </c>
      <c r="D3667">
        <v>701000002</v>
      </c>
      <c r="E3667" s="139">
        <v>45146</v>
      </c>
      <c r="F3667">
        <f t="shared" si="171"/>
        <v>8</v>
      </c>
      <c r="G3667" s="139">
        <v>45146</v>
      </c>
      <c r="H3667">
        <f t="shared" si="172"/>
        <v>16</v>
      </c>
      <c r="I3667" t="s">
        <v>2449</v>
      </c>
      <c r="J3667" t="str">
        <f>VLOOKUP(I3667,'C701- Recalculate'!$D$27:$D$751,1,0)</f>
        <v>069MPI1231390003</v>
      </c>
      <c r="K3667">
        <v>0</v>
      </c>
      <c r="L3667" s="244">
        <v>54246575</v>
      </c>
      <c r="M3667" s="138">
        <f t="shared" si="173"/>
        <v>-54246575</v>
      </c>
      <c r="N3667" t="s">
        <v>178</v>
      </c>
      <c r="P3667" t="s">
        <v>3839</v>
      </c>
      <c r="R3667" t="s">
        <v>3808</v>
      </c>
    </row>
    <row r="3668" spans="1:20" hidden="1">
      <c r="A3668">
        <v>3667</v>
      </c>
      <c r="D3668">
        <v>701000002</v>
      </c>
      <c r="E3668" s="139">
        <v>45146</v>
      </c>
      <c r="F3668">
        <f t="shared" si="171"/>
        <v>8</v>
      </c>
      <c r="G3668" s="139">
        <v>45146</v>
      </c>
      <c r="H3668">
        <f t="shared" si="172"/>
        <v>16</v>
      </c>
      <c r="I3668" t="s">
        <v>2452</v>
      </c>
      <c r="J3668" t="str">
        <f>VLOOKUP(I3668,'C701- Recalculate'!$D$27:$D$751,1,0)</f>
        <v>069MPI1231390004</v>
      </c>
      <c r="K3668">
        <v>0</v>
      </c>
      <c r="L3668" s="244">
        <v>17808220</v>
      </c>
      <c r="M3668" s="138">
        <f t="shared" si="173"/>
        <v>-17808220</v>
      </c>
      <c r="N3668" t="s">
        <v>178</v>
      </c>
      <c r="P3668" t="s">
        <v>3839</v>
      </c>
      <c r="R3668" t="s">
        <v>3808</v>
      </c>
    </row>
    <row r="3669" spans="1:20" hidden="1">
      <c r="A3669">
        <v>3668</v>
      </c>
      <c r="D3669">
        <v>701000002</v>
      </c>
      <c r="E3669" s="139">
        <v>45147</v>
      </c>
      <c r="F3669">
        <f t="shared" si="171"/>
        <v>8</v>
      </c>
      <c r="G3669" s="139">
        <v>45147</v>
      </c>
      <c r="H3669">
        <f t="shared" si="172"/>
        <v>16</v>
      </c>
      <c r="I3669" t="s">
        <v>2449</v>
      </c>
      <c r="J3669" t="str">
        <f>VLOOKUP(I3669,'C701- Recalculate'!$D$27:$D$751,1,0)</f>
        <v>069MPI1231390003</v>
      </c>
      <c r="K3669">
        <v>0</v>
      </c>
      <c r="L3669" s="244">
        <v>54246575</v>
      </c>
      <c r="M3669" s="138">
        <f t="shared" si="173"/>
        <v>-54246575</v>
      </c>
      <c r="N3669" t="s">
        <v>178</v>
      </c>
      <c r="P3669" t="s">
        <v>3839</v>
      </c>
      <c r="R3669" t="s">
        <v>3808</v>
      </c>
    </row>
    <row r="3670" spans="1:20" hidden="1">
      <c r="A3670">
        <v>3669</v>
      </c>
      <c r="D3670">
        <v>701000002</v>
      </c>
      <c r="E3670" s="139">
        <v>45147</v>
      </c>
      <c r="F3670">
        <f t="shared" si="171"/>
        <v>8</v>
      </c>
      <c r="G3670" s="139">
        <v>45147</v>
      </c>
      <c r="H3670">
        <f t="shared" si="172"/>
        <v>16</v>
      </c>
      <c r="I3670" t="s">
        <v>2452</v>
      </c>
      <c r="J3670" t="str">
        <f>VLOOKUP(I3670,'C701- Recalculate'!$D$27:$D$751,1,0)</f>
        <v>069MPI1231390004</v>
      </c>
      <c r="K3670">
        <v>0</v>
      </c>
      <c r="L3670" s="244">
        <v>17808219</v>
      </c>
      <c r="M3670" s="138">
        <f t="shared" si="173"/>
        <v>-17808219</v>
      </c>
      <c r="N3670" t="s">
        <v>178</v>
      </c>
      <c r="P3670" t="s">
        <v>3839</v>
      </c>
      <c r="R3670" t="s">
        <v>3808</v>
      </c>
    </row>
    <row r="3671" spans="1:20" hidden="1">
      <c r="A3671">
        <v>3670</v>
      </c>
      <c r="D3671">
        <v>701000002</v>
      </c>
      <c r="E3671" s="139">
        <v>45148</v>
      </c>
      <c r="F3671">
        <f t="shared" si="171"/>
        <v>8</v>
      </c>
      <c r="G3671" s="139">
        <v>45148</v>
      </c>
      <c r="H3671">
        <f t="shared" si="172"/>
        <v>16</v>
      </c>
      <c r="I3671" t="s">
        <v>2449</v>
      </c>
      <c r="J3671" t="str">
        <f>VLOOKUP(I3671,'C701- Recalculate'!$D$27:$D$751,1,0)</f>
        <v>069MPI1231390003</v>
      </c>
      <c r="K3671">
        <v>0</v>
      </c>
      <c r="L3671" s="244">
        <v>54246576</v>
      </c>
      <c r="M3671" s="138">
        <f t="shared" si="173"/>
        <v>-54246576</v>
      </c>
      <c r="N3671" t="s">
        <v>178</v>
      </c>
      <c r="P3671" t="s">
        <v>3839</v>
      </c>
      <c r="R3671" t="s">
        <v>3808</v>
      </c>
    </row>
    <row r="3672" spans="1:20" hidden="1">
      <c r="A3672">
        <v>3671</v>
      </c>
      <c r="D3672">
        <v>701000002</v>
      </c>
      <c r="E3672" s="139">
        <v>45148</v>
      </c>
      <c r="F3672">
        <f t="shared" si="171"/>
        <v>8</v>
      </c>
      <c r="G3672" s="139">
        <v>45148</v>
      </c>
      <c r="H3672">
        <f t="shared" si="172"/>
        <v>16</v>
      </c>
      <c r="I3672" t="s">
        <v>2452</v>
      </c>
      <c r="J3672" t="str">
        <f>VLOOKUP(I3672,'C701- Recalculate'!$D$27:$D$751,1,0)</f>
        <v>069MPI1231390004</v>
      </c>
      <c r="K3672">
        <v>0</v>
      </c>
      <c r="L3672" s="244">
        <v>17808219</v>
      </c>
      <c r="M3672" s="138">
        <f t="shared" si="173"/>
        <v>-17808219</v>
      </c>
      <c r="N3672" t="s">
        <v>178</v>
      </c>
      <c r="P3672" t="s">
        <v>3839</v>
      </c>
      <c r="R3672" t="s">
        <v>3808</v>
      </c>
    </row>
    <row r="3673" spans="1:20" hidden="1">
      <c r="A3673">
        <v>3672</v>
      </c>
      <c r="D3673">
        <v>701000002</v>
      </c>
      <c r="E3673" s="139">
        <v>45148</v>
      </c>
      <c r="F3673">
        <f t="shared" si="171"/>
        <v>8</v>
      </c>
      <c r="G3673" s="139">
        <v>45148</v>
      </c>
      <c r="H3673">
        <f t="shared" si="172"/>
        <v>16</v>
      </c>
      <c r="I3673" t="s">
        <v>2571</v>
      </c>
      <c r="J3673" t="str">
        <f>VLOOKUP(I3673,'C701- Recalculate'!$D$27:$D$751,1,0)</f>
        <v>069MPI1232220001</v>
      </c>
      <c r="K3673">
        <v>0</v>
      </c>
      <c r="L3673" s="244">
        <v>821918</v>
      </c>
      <c r="M3673" s="138">
        <f t="shared" si="173"/>
        <v>-821918</v>
      </c>
      <c r="N3673" t="s">
        <v>178</v>
      </c>
      <c r="P3673" t="s">
        <v>3839</v>
      </c>
      <c r="R3673" t="s">
        <v>3808</v>
      </c>
    </row>
    <row r="3674" spans="1:20" hidden="1">
      <c r="A3674">
        <v>3673</v>
      </c>
      <c r="D3674">
        <v>701000002</v>
      </c>
      <c r="E3674" s="139">
        <v>45148</v>
      </c>
      <c r="F3674">
        <f t="shared" si="171"/>
        <v>8</v>
      </c>
      <c r="G3674" s="139">
        <v>45148</v>
      </c>
      <c r="H3674">
        <f t="shared" si="172"/>
        <v>16</v>
      </c>
      <c r="I3674" t="s">
        <v>2574</v>
      </c>
      <c r="J3674" t="str">
        <f>VLOOKUP(I3674,'C701- Recalculate'!$D$27:$D$751,1,0)</f>
        <v>069MPI1232220002</v>
      </c>
      <c r="K3674">
        <v>0</v>
      </c>
      <c r="L3674" s="244">
        <v>821918</v>
      </c>
      <c r="M3674" s="138">
        <f t="shared" si="173"/>
        <v>-821918</v>
      </c>
      <c r="N3674" t="s">
        <v>178</v>
      </c>
      <c r="P3674" t="s">
        <v>3839</v>
      </c>
      <c r="R3674" t="s">
        <v>3808</v>
      </c>
    </row>
    <row r="3675" spans="1:20" hidden="1">
      <c r="A3675">
        <v>3674</v>
      </c>
      <c r="D3675">
        <v>701000002</v>
      </c>
      <c r="E3675" s="139">
        <v>45149</v>
      </c>
      <c r="F3675">
        <f t="shared" si="171"/>
        <v>8</v>
      </c>
      <c r="G3675" s="139">
        <v>45149</v>
      </c>
      <c r="H3675">
        <f t="shared" si="172"/>
        <v>16</v>
      </c>
      <c r="I3675" t="s">
        <v>2581</v>
      </c>
      <c r="J3675" t="str">
        <f>VLOOKUP(I3675,'C701- Recalculate'!$D$27:$D$751,1,0)</f>
        <v>069MPI1232230001</v>
      </c>
      <c r="K3675">
        <v>0</v>
      </c>
      <c r="L3675" s="244">
        <v>616438</v>
      </c>
      <c r="M3675" s="138">
        <f t="shared" si="173"/>
        <v>-616438</v>
      </c>
      <c r="N3675" t="s">
        <v>178</v>
      </c>
      <c r="P3675" t="s">
        <v>3839</v>
      </c>
      <c r="R3675" t="s">
        <v>3808</v>
      </c>
    </row>
    <row r="3676" spans="1:20" hidden="1">
      <c r="A3676">
        <v>3675</v>
      </c>
      <c r="D3676">
        <v>701000002</v>
      </c>
      <c r="E3676" s="139">
        <v>45149</v>
      </c>
      <c r="F3676">
        <f t="shared" si="171"/>
        <v>8</v>
      </c>
      <c r="G3676" s="139">
        <v>45149</v>
      </c>
      <c r="H3676">
        <f t="shared" si="172"/>
        <v>16</v>
      </c>
      <c r="I3676" t="s">
        <v>2577</v>
      </c>
      <c r="J3676" t="str">
        <f>VLOOKUP(I3676,'C701- Recalculate'!$D$27:$D$751,1,0)</f>
        <v>069MPI1232230002</v>
      </c>
      <c r="K3676">
        <v>0</v>
      </c>
      <c r="L3676" s="244">
        <v>821918</v>
      </c>
      <c r="M3676" s="138">
        <f t="shared" si="173"/>
        <v>-821918</v>
      </c>
      <c r="N3676" t="s">
        <v>178</v>
      </c>
      <c r="P3676" t="s">
        <v>3839</v>
      </c>
      <c r="R3676" t="s">
        <v>3808</v>
      </c>
    </row>
    <row r="3677" spans="1:20" hidden="1">
      <c r="A3677">
        <v>3676</v>
      </c>
      <c r="D3677">
        <v>701000002</v>
      </c>
      <c r="E3677" s="139">
        <v>45149</v>
      </c>
      <c r="F3677">
        <f t="shared" si="171"/>
        <v>8</v>
      </c>
      <c r="G3677" s="139">
        <v>45149</v>
      </c>
      <c r="H3677">
        <f t="shared" si="172"/>
        <v>16</v>
      </c>
      <c r="I3677" t="s">
        <v>2584</v>
      </c>
      <c r="J3677" t="str">
        <f>VLOOKUP(I3677,'C701- Recalculate'!$D$27:$D$751,1,0)</f>
        <v>069MPI1232230003</v>
      </c>
      <c r="K3677">
        <v>0</v>
      </c>
      <c r="L3677" s="244">
        <v>821918</v>
      </c>
      <c r="M3677" s="138">
        <f t="shared" si="173"/>
        <v>-821918</v>
      </c>
      <c r="N3677" t="s">
        <v>178</v>
      </c>
      <c r="P3677" t="s">
        <v>3839</v>
      </c>
      <c r="R3677" t="s">
        <v>3808</v>
      </c>
    </row>
    <row r="3678" spans="1:20" hidden="1">
      <c r="A3678">
        <v>3677</v>
      </c>
      <c r="D3678">
        <v>701000002</v>
      </c>
      <c r="E3678" s="139">
        <v>45152</v>
      </c>
      <c r="F3678">
        <f t="shared" si="171"/>
        <v>8</v>
      </c>
      <c r="G3678" s="139">
        <v>45152</v>
      </c>
      <c r="H3678">
        <f t="shared" si="172"/>
        <v>16</v>
      </c>
      <c r="I3678" t="s">
        <v>2581</v>
      </c>
      <c r="J3678" t="str">
        <f>VLOOKUP(I3678,'C701- Recalculate'!$D$27:$D$751,1,0)</f>
        <v>069MPI1232230001</v>
      </c>
      <c r="K3678">
        <v>0</v>
      </c>
      <c r="L3678" s="244">
        <v>1232877</v>
      </c>
      <c r="M3678" s="138">
        <f t="shared" si="173"/>
        <v>-1232877</v>
      </c>
      <c r="N3678" t="s">
        <v>178</v>
      </c>
      <c r="P3678" t="s">
        <v>3839</v>
      </c>
      <c r="R3678" t="s">
        <v>3808</v>
      </c>
    </row>
    <row r="3679" spans="1:20" hidden="1">
      <c r="A3679">
        <v>3678</v>
      </c>
      <c r="D3679">
        <v>701000002</v>
      </c>
      <c r="E3679" s="139">
        <v>45152</v>
      </c>
      <c r="F3679">
        <f t="shared" si="171"/>
        <v>8</v>
      </c>
      <c r="G3679" s="139">
        <v>45152</v>
      </c>
      <c r="H3679">
        <f t="shared" si="172"/>
        <v>16</v>
      </c>
      <c r="I3679" t="s">
        <v>2577</v>
      </c>
      <c r="J3679" t="str">
        <f>VLOOKUP(I3679,'C701- Recalculate'!$D$27:$D$751,1,0)</f>
        <v>069MPI1232230002</v>
      </c>
      <c r="K3679">
        <v>0</v>
      </c>
      <c r="L3679" s="244">
        <v>1643835</v>
      </c>
      <c r="M3679" s="138">
        <f t="shared" si="173"/>
        <v>-1643835</v>
      </c>
      <c r="N3679" t="s">
        <v>178</v>
      </c>
      <c r="P3679" t="s">
        <v>3839</v>
      </c>
      <c r="R3679" t="s">
        <v>3808</v>
      </c>
    </row>
    <row r="3680" spans="1:20" hidden="1">
      <c r="A3680">
        <v>3679</v>
      </c>
      <c r="D3680">
        <v>701000002</v>
      </c>
      <c r="E3680" s="139">
        <v>45152</v>
      </c>
      <c r="F3680">
        <f t="shared" si="171"/>
        <v>8</v>
      </c>
      <c r="G3680" s="139">
        <v>45152</v>
      </c>
      <c r="H3680">
        <f t="shared" si="172"/>
        <v>16</v>
      </c>
      <c r="I3680" t="s">
        <v>2584</v>
      </c>
      <c r="J3680" t="str">
        <f>VLOOKUP(I3680,'C701- Recalculate'!$D$27:$D$751,1,0)</f>
        <v>069MPI1232230003</v>
      </c>
      <c r="K3680">
        <v>0</v>
      </c>
      <c r="L3680" s="244">
        <v>1643835</v>
      </c>
      <c r="M3680" s="138">
        <f t="shared" si="173"/>
        <v>-1643835</v>
      </c>
      <c r="N3680" t="s">
        <v>178</v>
      </c>
      <c r="P3680" t="s">
        <v>3839</v>
      </c>
      <c r="R3680" t="s">
        <v>3808</v>
      </c>
    </row>
    <row r="3681" spans="1:18" hidden="1">
      <c r="A3681">
        <v>3680</v>
      </c>
      <c r="D3681">
        <v>701000002</v>
      </c>
      <c r="E3681" s="139">
        <v>45152</v>
      </c>
      <c r="F3681">
        <f t="shared" si="171"/>
        <v>8</v>
      </c>
      <c r="G3681" s="139">
        <v>45152</v>
      </c>
      <c r="H3681">
        <f t="shared" si="172"/>
        <v>16</v>
      </c>
      <c r="I3681" t="s">
        <v>2591</v>
      </c>
      <c r="J3681" t="str">
        <f>VLOOKUP(I3681,'C701- Recalculate'!$D$27:$D$751,1,0)</f>
        <v>069MPI1232260001</v>
      </c>
      <c r="K3681">
        <v>0</v>
      </c>
      <c r="L3681" s="244">
        <v>821918</v>
      </c>
      <c r="M3681" s="138">
        <f t="shared" si="173"/>
        <v>-821918</v>
      </c>
      <c r="N3681" t="s">
        <v>178</v>
      </c>
      <c r="P3681" t="s">
        <v>3839</v>
      </c>
      <c r="R3681" t="s">
        <v>3808</v>
      </c>
    </row>
    <row r="3682" spans="1:18" hidden="1">
      <c r="A3682">
        <v>3681</v>
      </c>
      <c r="D3682">
        <v>701000002</v>
      </c>
      <c r="E3682" s="139">
        <v>45152</v>
      </c>
      <c r="F3682">
        <f t="shared" si="171"/>
        <v>8</v>
      </c>
      <c r="G3682" s="139">
        <v>45152</v>
      </c>
      <c r="H3682">
        <f t="shared" si="172"/>
        <v>16</v>
      </c>
      <c r="I3682" t="s">
        <v>2587</v>
      </c>
      <c r="J3682" t="str">
        <f>VLOOKUP(I3682,'C701- Recalculate'!$D$27:$D$751,1,0)</f>
        <v>069MPI1232260002</v>
      </c>
      <c r="K3682">
        <v>0</v>
      </c>
      <c r="L3682" s="244">
        <v>821918</v>
      </c>
      <c r="M3682" s="138">
        <f t="shared" si="173"/>
        <v>-821918</v>
      </c>
      <c r="N3682" t="s">
        <v>178</v>
      </c>
      <c r="P3682" t="s">
        <v>3839</v>
      </c>
      <c r="R3682" t="s">
        <v>3808</v>
      </c>
    </row>
    <row r="3683" spans="1:18" hidden="1">
      <c r="A3683">
        <v>3682</v>
      </c>
      <c r="D3683">
        <v>701000002</v>
      </c>
      <c r="E3683" s="139">
        <v>45153</v>
      </c>
      <c r="F3683">
        <f t="shared" si="171"/>
        <v>8</v>
      </c>
      <c r="G3683" s="139">
        <v>45153</v>
      </c>
      <c r="H3683">
        <f t="shared" si="172"/>
        <v>16</v>
      </c>
      <c r="I3683" t="s">
        <v>2604</v>
      </c>
      <c r="J3683" t="str">
        <f>VLOOKUP(I3683,'C701- Recalculate'!$D$27:$D$751,1,0)</f>
        <v>069MPI1232270002</v>
      </c>
      <c r="K3683">
        <v>0</v>
      </c>
      <c r="L3683" s="244">
        <v>821918</v>
      </c>
      <c r="M3683" s="138">
        <f t="shared" si="173"/>
        <v>-821918</v>
      </c>
      <c r="N3683" t="s">
        <v>178</v>
      </c>
      <c r="P3683" t="s">
        <v>3839</v>
      </c>
      <c r="R3683" t="s">
        <v>3808</v>
      </c>
    </row>
    <row r="3684" spans="1:18" hidden="1">
      <c r="A3684">
        <v>3683</v>
      </c>
      <c r="D3684">
        <v>701000002</v>
      </c>
      <c r="E3684" s="139">
        <v>45153</v>
      </c>
      <c r="F3684">
        <f t="shared" si="171"/>
        <v>8</v>
      </c>
      <c r="G3684" s="139">
        <v>45153</v>
      </c>
      <c r="H3684">
        <f t="shared" si="172"/>
        <v>16</v>
      </c>
      <c r="I3684" t="s">
        <v>2601</v>
      </c>
      <c r="J3684" t="str">
        <f>VLOOKUP(I3684,'C701- Recalculate'!$D$27:$D$751,1,0)</f>
        <v>069MPI1232270003</v>
      </c>
      <c r="K3684">
        <v>0</v>
      </c>
      <c r="L3684" s="244">
        <v>547945</v>
      </c>
      <c r="M3684" s="138">
        <f t="shared" si="173"/>
        <v>-547945</v>
      </c>
      <c r="N3684" t="s">
        <v>178</v>
      </c>
      <c r="P3684" t="s">
        <v>3839</v>
      </c>
      <c r="R3684" t="s">
        <v>3808</v>
      </c>
    </row>
    <row r="3685" spans="1:18" hidden="1">
      <c r="A3685">
        <v>3684</v>
      </c>
      <c r="D3685">
        <v>701000002</v>
      </c>
      <c r="E3685" s="139">
        <v>45153</v>
      </c>
      <c r="F3685">
        <f t="shared" si="171"/>
        <v>8</v>
      </c>
      <c r="G3685" s="139">
        <v>45153</v>
      </c>
      <c r="H3685">
        <f t="shared" si="172"/>
        <v>16</v>
      </c>
      <c r="I3685" t="s">
        <v>2598</v>
      </c>
      <c r="J3685" t="str">
        <f>VLOOKUP(I3685,'C701- Recalculate'!$D$27:$D$751,1,0)</f>
        <v>069MPI1232270004</v>
      </c>
      <c r="K3685">
        <v>0</v>
      </c>
      <c r="L3685" s="244">
        <v>821918</v>
      </c>
      <c r="M3685" s="138">
        <f t="shared" si="173"/>
        <v>-821918</v>
      </c>
      <c r="N3685" t="s">
        <v>178</v>
      </c>
      <c r="P3685" t="s">
        <v>3839</v>
      </c>
      <c r="R3685" t="s">
        <v>3808</v>
      </c>
    </row>
    <row r="3686" spans="1:18" hidden="1">
      <c r="A3686">
        <v>3685</v>
      </c>
      <c r="D3686">
        <v>701000002</v>
      </c>
      <c r="E3686" s="139">
        <v>45153</v>
      </c>
      <c r="F3686">
        <f t="shared" si="171"/>
        <v>8</v>
      </c>
      <c r="G3686" s="139">
        <v>45153</v>
      </c>
      <c r="H3686">
        <f t="shared" si="172"/>
        <v>16</v>
      </c>
      <c r="I3686" t="s">
        <v>2594</v>
      </c>
      <c r="J3686" t="str">
        <f>VLOOKUP(I3686,'C701- Recalculate'!$D$27:$D$751,1,0)</f>
        <v>069MPI1232270005</v>
      </c>
      <c r="K3686">
        <v>0</v>
      </c>
      <c r="L3686" s="244">
        <v>821918</v>
      </c>
      <c r="M3686" s="138">
        <f t="shared" si="173"/>
        <v>-821918</v>
      </c>
      <c r="N3686" t="s">
        <v>178</v>
      </c>
      <c r="P3686" t="s">
        <v>3839</v>
      </c>
      <c r="R3686" t="s">
        <v>3808</v>
      </c>
    </row>
    <row r="3687" spans="1:18" hidden="1">
      <c r="A3687">
        <v>3686</v>
      </c>
      <c r="D3687">
        <v>701000002</v>
      </c>
      <c r="E3687" s="139">
        <v>45154</v>
      </c>
      <c r="F3687">
        <f t="shared" si="171"/>
        <v>8</v>
      </c>
      <c r="G3687" s="139">
        <v>45154</v>
      </c>
      <c r="H3687">
        <f t="shared" si="172"/>
        <v>16</v>
      </c>
      <c r="I3687" t="s">
        <v>2611</v>
      </c>
      <c r="J3687" t="str">
        <f>VLOOKUP(I3687,'C701- Recalculate'!$D$27:$D$751,1,0)</f>
        <v>069MPI1232280001</v>
      </c>
      <c r="K3687">
        <v>0</v>
      </c>
      <c r="L3687" s="244">
        <v>28082192</v>
      </c>
      <c r="M3687" s="138">
        <f t="shared" si="173"/>
        <v>-28082192</v>
      </c>
      <c r="N3687" t="s">
        <v>178</v>
      </c>
      <c r="P3687" t="s">
        <v>3839</v>
      </c>
      <c r="R3687" t="s">
        <v>3808</v>
      </c>
    </row>
    <row r="3688" spans="1:18" hidden="1">
      <c r="A3688">
        <v>3687</v>
      </c>
      <c r="D3688">
        <v>701000002</v>
      </c>
      <c r="E3688" s="139">
        <v>45154</v>
      </c>
      <c r="F3688">
        <f t="shared" si="171"/>
        <v>8</v>
      </c>
      <c r="G3688" s="139">
        <v>45154</v>
      </c>
      <c r="H3688">
        <f t="shared" si="172"/>
        <v>16</v>
      </c>
      <c r="I3688" t="s">
        <v>2621</v>
      </c>
      <c r="J3688" t="str">
        <f>VLOOKUP(I3688,'C701- Recalculate'!$D$27:$D$751,1,0)</f>
        <v>069MPI1232280002</v>
      </c>
      <c r="K3688">
        <v>0</v>
      </c>
      <c r="L3688" s="244">
        <v>28082192</v>
      </c>
      <c r="M3688" s="138">
        <f t="shared" si="173"/>
        <v>-28082192</v>
      </c>
      <c r="N3688" t="s">
        <v>178</v>
      </c>
      <c r="P3688" t="s">
        <v>3839</v>
      </c>
      <c r="R3688" t="s">
        <v>3808</v>
      </c>
    </row>
    <row r="3689" spans="1:18" hidden="1">
      <c r="A3689">
        <v>3688</v>
      </c>
      <c r="D3689">
        <v>701000002</v>
      </c>
      <c r="E3689" s="139">
        <v>45154</v>
      </c>
      <c r="F3689">
        <f t="shared" si="171"/>
        <v>8</v>
      </c>
      <c r="G3689" s="139">
        <v>45154</v>
      </c>
      <c r="H3689">
        <f t="shared" si="172"/>
        <v>16</v>
      </c>
      <c r="I3689" t="s">
        <v>2618</v>
      </c>
      <c r="J3689" t="str">
        <f>VLOOKUP(I3689,'C701- Recalculate'!$D$27:$D$751,1,0)</f>
        <v>069MPI1232280003</v>
      </c>
      <c r="K3689">
        <v>0</v>
      </c>
      <c r="L3689" s="244">
        <v>547945</v>
      </c>
      <c r="M3689" s="138">
        <f t="shared" si="173"/>
        <v>-547945</v>
      </c>
      <c r="N3689" t="s">
        <v>178</v>
      </c>
      <c r="P3689" t="s">
        <v>3839</v>
      </c>
      <c r="R3689" t="s">
        <v>3808</v>
      </c>
    </row>
    <row r="3690" spans="1:18" hidden="1">
      <c r="A3690">
        <v>3689</v>
      </c>
      <c r="D3690">
        <v>701000002</v>
      </c>
      <c r="E3690" s="139">
        <v>45154</v>
      </c>
      <c r="F3690">
        <f t="shared" si="171"/>
        <v>8</v>
      </c>
      <c r="G3690" s="139">
        <v>45154</v>
      </c>
      <c r="H3690">
        <f t="shared" si="172"/>
        <v>16</v>
      </c>
      <c r="I3690" t="s">
        <v>2615</v>
      </c>
      <c r="J3690" t="str">
        <f>VLOOKUP(I3690,'C701- Recalculate'!$D$27:$D$751,1,0)</f>
        <v>069MPI1232280004</v>
      </c>
      <c r="K3690">
        <v>0</v>
      </c>
      <c r="L3690" s="244">
        <v>1095890</v>
      </c>
      <c r="M3690" s="138">
        <f t="shared" si="173"/>
        <v>-1095890</v>
      </c>
      <c r="N3690" t="s">
        <v>178</v>
      </c>
      <c r="P3690" t="s">
        <v>3839</v>
      </c>
      <c r="R3690" t="s">
        <v>3808</v>
      </c>
    </row>
    <row r="3691" spans="1:18" hidden="1">
      <c r="A3691">
        <v>3690</v>
      </c>
      <c r="D3691">
        <v>701000002</v>
      </c>
      <c r="E3691" s="139">
        <v>45154</v>
      </c>
      <c r="F3691">
        <f t="shared" si="171"/>
        <v>8</v>
      </c>
      <c r="G3691" s="139">
        <v>45154</v>
      </c>
      <c r="H3691">
        <f t="shared" si="172"/>
        <v>16</v>
      </c>
      <c r="I3691" t="s">
        <v>2607</v>
      </c>
      <c r="J3691" t="str">
        <f>VLOOKUP(I3691,'C701- Recalculate'!$D$27:$D$751,1,0)</f>
        <v>069MPI1232280005</v>
      </c>
      <c r="K3691">
        <v>0</v>
      </c>
      <c r="L3691" s="244">
        <v>1095890</v>
      </c>
      <c r="M3691" s="138">
        <f t="shared" si="173"/>
        <v>-1095890</v>
      </c>
      <c r="N3691" t="s">
        <v>178</v>
      </c>
      <c r="P3691" t="s">
        <v>3839</v>
      </c>
      <c r="R3691" t="s">
        <v>3808</v>
      </c>
    </row>
    <row r="3692" spans="1:18" hidden="1">
      <c r="A3692">
        <v>3691</v>
      </c>
      <c r="D3692">
        <v>701000002</v>
      </c>
      <c r="E3692" s="139">
        <v>45154</v>
      </c>
      <c r="F3692">
        <f t="shared" si="171"/>
        <v>8</v>
      </c>
      <c r="G3692" s="139">
        <v>45154</v>
      </c>
      <c r="H3692">
        <f t="shared" si="172"/>
        <v>16</v>
      </c>
      <c r="I3692" t="s">
        <v>2624</v>
      </c>
      <c r="J3692" t="str">
        <f>VLOOKUP(I3692,'C701- Recalculate'!$D$27:$D$751,1,0)</f>
        <v>069MPI1232280006</v>
      </c>
      <c r="K3692">
        <v>0</v>
      </c>
      <c r="L3692" s="244">
        <v>1095890</v>
      </c>
      <c r="M3692" s="138">
        <f t="shared" si="173"/>
        <v>-1095890</v>
      </c>
      <c r="N3692" t="s">
        <v>178</v>
      </c>
      <c r="P3692" t="s">
        <v>3839</v>
      </c>
      <c r="R3692" t="s">
        <v>3808</v>
      </c>
    </row>
    <row r="3693" spans="1:18" hidden="1">
      <c r="A3693">
        <v>3692</v>
      </c>
      <c r="D3693">
        <v>701000002</v>
      </c>
      <c r="E3693" s="139">
        <v>45140</v>
      </c>
      <c r="F3693">
        <f t="shared" si="171"/>
        <v>8</v>
      </c>
      <c r="G3693" s="139">
        <v>45140</v>
      </c>
      <c r="H3693">
        <f t="shared" si="172"/>
        <v>16</v>
      </c>
      <c r="I3693" t="s">
        <v>2449</v>
      </c>
      <c r="J3693" t="str">
        <f>VLOOKUP(I3693,'C701- Recalculate'!$D$27:$D$751,1,0)</f>
        <v>069MPI1231390003</v>
      </c>
      <c r="K3693">
        <v>0</v>
      </c>
      <c r="L3693" s="244">
        <v>54246575</v>
      </c>
      <c r="M3693" s="138">
        <f t="shared" si="173"/>
        <v>-54246575</v>
      </c>
      <c r="N3693" t="s">
        <v>178</v>
      </c>
      <c r="P3693" t="s">
        <v>3839</v>
      </c>
      <c r="R3693" t="s">
        <v>3808</v>
      </c>
    </row>
    <row r="3694" spans="1:18" hidden="1">
      <c r="A3694">
        <v>3693</v>
      </c>
      <c r="D3694">
        <v>701000002</v>
      </c>
      <c r="E3694" s="139">
        <v>45140</v>
      </c>
      <c r="F3694">
        <f t="shared" si="171"/>
        <v>8</v>
      </c>
      <c r="G3694" s="139">
        <v>45140</v>
      </c>
      <c r="H3694">
        <f t="shared" si="172"/>
        <v>16</v>
      </c>
      <c r="I3694" t="s">
        <v>2452</v>
      </c>
      <c r="J3694" t="str">
        <f>VLOOKUP(I3694,'C701- Recalculate'!$D$27:$D$751,1,0)</f>
        <v>069MPI1231390004</v>
      </c>
      <c r="K3694">
        <v>0</v>
      </c>
      <c r="L3694" s="244">
        <v>17808220</v>
      </c>
      <c r="M3694" s="138">
        <f t="shared" si="173"/>
        <v>-17808220</v>
      </c>
      <c r="N3694" t="s">
        <v>178</v>
      </c>
      <c r="P3694" t="s">
        <v>3839</v>
      </c>
      <c r="R3694" t="s">
        <v>3808</v>
      </c>
    </row>
    <row r="3695" spans="1:18" hidden="1">
      <c r="A3695">
        <v>3694</v>
      </c>
      <c r="D3695">
        <v>701000002</v>
      </c>
      <c r="E3695" s="139">
        <v>45140</v>
      </c>
      <c r="F3695">
        <f t="shared" si="171"/>
        <v>8</v>
      </c>
      <c r="G3695" s="139">
        <v>45140</v>
      </c>
      <c r="H3695">
        <f t="shared" si="172"/>
        <v>16</v>
      </c>
      <c r="I3695" t="s">
        <v>2564</v>
      </c>
      <c r="J3695" t="str">
        <f>VLOOKUP(I3695,'C701- Recalculate'!$D$27:$D$751,1,0)</f>
        <v>069MPI1232140001</v>
      </c>
      <c r="K3695">
        <v>0</v>
      </c>
      <c r="L3695" s="244">
        <v>821918</v>
      </c>
      <c r="M3695" s="138">
        <f t="shared" si="173"/>
        <v>-821918</v>
      </c>
      <c r="N3695" t="s">
        <v>178</v>
      </c>
      <c r="P3695" t="s">
        <v>3839</v>
      </c>
      <c r="R3695" t="s">
        <v>3808</v>
      </c>
    </row>
    <row r="3696" spans="1:18" hidden="1">
      <c r="A3696">
        <v>3695</v>
      </c>
      <c r="D3696">
        <v>701000002</v>
      </c>
      <c r="E3696" s="139">
        <v>45141</v>
      </c>
      <c r="F3696">
        <f t="shared" si="171"/>
        <v>8</v>
      </c>
      <c r="G3696" s="139">
        <v>45141</v>
      </c>
      <c r="H3696">
        <f t="shared" si="172"/>
        <v>16</v>
      </c>
      <c r="I3696" t="s">
        <v>2423</v>
      </c>
      <c r="J3696" t="str">
        <f>VLOOKUP(I3696,'C701- Recalculate'!$D$27:$D$751,1,0)</f>
        <v>069MPI1231310001</v>
      </c>
      <c r="K3696">
        <v>0</v>
      </c>
      <c r="L3696" s="244">
        <v>44520548</v>
      </c>
      <c r="M3696" s="138">
        <f t="shared" si="173"/>
        <v>-44520548</v>
      </c>
      <c r="N3696" t="s">
        <v>178</v>
      </c>
      <c r="P3696" t="s">
        <v>3839</v>
      </c>
      <c r="R3696" t="s">
        <v>3808</v>
      </c>
    </row>
    <row r="3697" spans="1:20" hidden="1">
      <c r="A3697">
        <v>3696</v>
      </c>
      <c r="D3697">
        <v>701000002</v>
      </c>
      <c r="E3697" s="139">
        <v>45141</v>
      </c>
      <c r="F3697">
        <f t="shared" si="171"/>
        <v>8</v>
      </c>
      <c r="G3697" s="139">
        <v>45141</v>
      </c>
      <c r="H3697">
        <f t="shared" si="172"/>
        <v>16</v>
      </c>
      <c r="I3697" t="s">
        <v>2426</v>
      </c>
      <c r="J3697" t="str">
        <f>VLOOKUP(I3697,'C701- Recalculate'!$D$27:$D$751,1,0)</f>
        <v>069MPI1231310002</v>
      </c>
      <c r="K3697">
        <v>0</v>
      </c>
      <c r="L3697" s="244">
        <v>44520548</v>
      </c>
      <c r="M3697" s="138">
        <f t="shared" si="173"/>
        <v>-44520548</v>
      </c>
      <c r="N3697" t="s">
        <v>178</v>
      </c>
      <c r="P3697" t="s">
        <v>3839</v>
      </c>
      <c r="R3697" t="s">
        <v>3808</v>
      </c>
    </row>
    <row r="3698" spans="1:20" hidden="1">
      <c r="A3698">
        <v>3697</v>
      </c>
      <c r="D3698">
        <v>701000002</v>
      </c>
      <c r="E3698" s="139">
        <v>45141</v>
      </c>
      <c r="F3698">
        <f t="shared" si="171"/>
        <v>8</v>
      </c>
      <c r="G3698" s="139">
        <v>45141</v>
      </c>
      <c r="H3698">
        <f t="shared" si="172"/>
        <v>16</v>
      </c>
      <c r="I3698" t="s">
        <v>2443</v>
      </c>
      <c r="J3698" t="str">
        <f>VLOOKUP(I3698,'C701- Recalculate'!$D$27:$D$751,1,0)</f>
        <v>069MPI1231370001</v>
      </c>
      <c r="K3698">
        <v>0</v>
      </c>
      <c r="L3698" s="244">
        <v>35068493</v>
      </c>
      <c r="M3698" s="138">
        <f t="shared" si="173"/>
        <v>-35068493</v>
      </c>
      <c r="N3698" t="s">
        <v>178</v>
      </c>
      <c r="P3698" t="s">
        <v>3839</v>
      </c>
      <c r="R3698" t="s">
        <v>3808</v>
      </c>
    </row>
    <row r="3699" spans="1:20" hidden="1">
      <c r="A3699">
        <v>3698</v>
      </c>
      <c r="D3699">
        <v>701000002</v>
      </c>
      <c r="E3699" s="139">
        <v>45141</v>
      </c>
      <c r="F3699">
        <f t="shared" si="171"/>
        <v>8</v>
      </c>
      <c r="G3699" s="139">
        <v>45141</v>
      </c>
      <c r="H3699">
        <f t="shared" si="172"/>
        <v>16</v>
      </c>
      <c r="I3699" t="s">
        <v>2446</v>
      </c>
      <c r="J3699" t="str">
        <f>VLOOKUP(I3699,'C701- Recalculate'!$D$27:$D$751,1,0)</f>
        <v>069MPI1231370002</v>
      </c>
      <c r="K3699">
        <v>0</v>
      </c>
      <c r="L3699" s="244">
        <v>52602739</v>
      </c>
      <c r="M3699" s="138">
        <f t="shared" si="173"/>
        <v>-52602739</v>
      </c>
      <c r="N3699" t="s">
        <v>178</v>
      </c>
      <c r="P3699" t="s">
        <v>3839</v>
      </c>
      <c r="R3699" t="s">
        <v>3808</v>
      </c>
    </row>
    <row r="3700" spans="1:20" hidden="1">
      <c r="A3700">
        <v>3699</v>
      </c>
      <c r="D3700">
        <v>701000002</v>
      </c>
      <c r="E3700" s="139">
        <v>45141</v>
      </c>
      <c r="F3700">
        <f t="shared" si="171"/>
        <v>8</v>
      </c>
      <c r="G3700" s="139">
        <v>45141</v>
      </c>
      <c r="H3700">
        <f t="shared" si="172"/>
        <v>16</v>
      </c>
      <c r="I3700" t="s">
        <v>2449</v>
      </c>
      <c r="J3700" t="str">
        <f>VLOOKUP(I3700,'C701- Recalculate'!$D$27:$D$751,1,0)</f>
        <v>069MPI1231390003</v>
      </c>
      <c r="K3700">
        <v>0</v>
      </c>
      <c r="L3700" s="244">
        <v>54246575</v>
      </c>
      <c r="M3700" s="138">
        <f t="shared" si="173"/>
        <v>-54246575</v>
      </c>
      <c r="N3700" t="s">
        <v>178</v>
      </c>
      <c r="P3700" t="s">
        <v>3839</v>
      </c>
      <c r="R3700" t="s">
        <v>3808</v>
      </c>
    </row>
    <row r="3701" spans="1:20" hidden="1">
      <c r="A3701">
        <v>3700</v>
      </c>
      <c r="D3701">
        <v>701000002</v>
      </c>
      <c r="E3701" s="139">
        <v>45141</v>
      </c>
      <c r="F3701">
        <f t="shared" si="171"/>
        <v>8</v>
      </c>
      <c r="G3701" s="139">
        <v>45141</v>
      </c>
      <c r="H3701">
        <f t="shared" si="172"/>
        <v>16</v>
      </c>
      <c r="I3701" t="s">
        <v>2452</v>
      </c>
      <c r="J3701" t="str">
        <f>VLOOKUP(I3701,'C701- Recalculate'!$D$27:$D$751,1,0)</f>
        <v>069MPI1231390004</v>
      </c>
      <c r="K3701">
        <v>0</v>
      </c>
      <c r="L3701" s="244">
        <v>17808219</v>
      </c>
      <c r="M3701" s="138">
        <f t="shared" si="173"/>
        <v>-17808219</v>
      </c>
      <c r="N3701" t="s">
        <v>178</v>
      </c>
      <c r="P3701" t="s">
        <v>3839</v>
      </c>
      <c r="R3701" t="s">
        <v>3808</v>
      </c>
    </row>
    <row r="3702" spans="1:20" hidden="1">
      <c r="A3702">
        <v>3701</v>
      </c>
      <c r="D3702">
        <v>701000001</v>
      </c>
      <c r="E3702" s="139">
        <v>45204</v>
      </c>
      <c r="F3702">
        <f t="shared" si="171"/>
        <v>10</v>
      </c>
      <c r="G3702" s="139">
        <v>45204</v>
      </c>
      <c r="H3702">
        <f t="shared" si="172"/>
        <v>16</v>
      </c>
      <c r="I3702" t="s">
        <v>4072</v>
      </c>
      <c r="J3702" t="e">
        <f>VLOOKUP(I3702,'C701- Recalculate'!$D$27:$D$751,1,0)</f>
        <v>#N/A</v>
      </c>
      <c r="K3702">
        <v>0</v>
      </c>
      <c r="L3702">
        <v>4.1100000000000003</v>
      </c>
      <c r="M3702" s="138">
        <f t="shared" si="173"/>
        <v>-4.1100000000000003</v>
      </c>
      <c r="N3702" t="s">
        <v>315</v>
      </c>
      <c r="P3702" t="s">
        <v>3813</v>
      </c>
      <c r="Q3702">
        <v>701000001</v>
      </c>
      <c r="R3702" t="s">
        <v>4073</v>
      </c>
      <c r="T3702" t="s">
        <v>1462</v>
      </c>
    </row>
    <row r="3703" spans="1:20" hidden="1">
      <c r="A3703">
        <v>3702</v>
      </c>
      <c r="D3703">
        <v>701000002</v>
      </c>
      <c r="E3703" s="139">
        <v>45208</v>
      </c>
      <c r="F3703">
        <f t="shared" si="171"/>
        <v>10</v>
      </c>
      <c r="G3703" s="139">
        <v>45208</v>
      </c>
      <c r="H3703">
        <f t="shared" si="172"/>
        <v>16</v>
      </c>
      <c r="I3703" t="s">
        <v>2611</v>
      </c>
      <c r="J3703" t="str">
        <f>VLOOKUP(I3703,'C701- Recalculate'!$D$27:$D$751,1,0)</f>
        <v>069MPI1232280001</v>
      </c>
      <c r="K3703">
        <v>0</v>
      </c>
      <c r="L3703">
        <v>28082192</v>
      </c>
      <c r="M3703" s="138">
        <f t="shared" si="173"/>
        <v>-28082192</v>
      </c>
      <c r="N3703" t="s">
        <v>178</v>
      </c>
      <c r="P3703" t="s">
        <v>3839</v>
      </c>
      <c r="R3703" t="s">
        <v>3808</v>
      </c>
    </row>
    <row r="3704" spans="1:20" hidden="1">
      <c r="A3704">
        <v>3703</v>
      </c>
      <c r="D3704">
        <v>701000002</v>
      </c>
      <c r="E3704" s="139">
        <v>45208</v>
      </c>
      <c r="F3704">
        <f t="shared" si="171"/>
        <v>10</v>
      </c>
      <c r="G3704" s="139">
        <v>45208</v>
      </c>
      <c r="H3704">
        <f t="shared" si="172"/>
        <v>16</v>
      </c>
      <c r="I3704" t="s">
        <v>2611</v>
      </c>
      <c r="J3704" t="str">
        <f>VLOOKUP(I3704,'C701- Recalculate'!$D$27:$D$751,1,0)</f>
        <v>069MPI1232280001</v>
      </c>
      <c r="K3704">
        <v>0</v>
      </c>
      <c r="L3704">
        <v>56164383</v>
      </c>
      <c r="M3704" s="138">
        <f t="shared" si="173"/>
        <v>-56164383</v>
      </c>
      <c r="N3704" t="s">
        <v>178</v>
      </c>
      <c r="P3704" t="s">
        <v>3839</v>
      </c>
      <c r="R3704" t="s">
        <v>3808</v>
      </c>
    </row>
    <row r="3705" spans="1:20" hidden="1">
      <c r="A3705">
        <v>3704</v>
      </c>
      <c r="D3705">
        <v>701000002</v>
      </c>
      <c r="E3705" s="139">
        <v>45208</v>
      </c>
      <c r="F3705">
        <f t="shared" si="171"/>
        <v>10</v>
      </c>
      <c r="G3705" s="139">
        <v>45208</v>
      </c>
      <c r="H3705">
        <f t="shared" si="172"/>
        <v>16</v>
      </c>
      <c r="I3705" t="s">
        <v>2621</v>
      </c>
      <c r="J3705" t="str">
        <f>VLOOKUP(I3705,'C701- Recalculate'!$D$27:$D$751,1,0)</f>
        <v>069MPI1232280002</v>
      </c>
      <c r="K3705">
        <v>0</v>
      </c>
      <c r="L3705">
        <v>28082192</v>
      </c>
      <c r="M3705" s="138">
        <f t="shared" si="173"/>
        <v>-28082192</v>
      </c>
      <c r="N3705" t="s">
        <v>178</v>
      </c>
      <c r="P3705" t="s">
        <v>3839</v>
      </c>
      <c r="R3705" t="s">
        <v>3808</v>
      </c>
    </row>
    <row r="3706" spans="1:20" hidden="1">
      <c r="A3706">
        <v>3705</v>
      </c>
      <c r="D3706">
        <v>701000002</v>
      </c>
      <c r="E3706" s="139">
        <v>45208</v>
      </c>
      <c r="F3706">
        <f t="shared" si="171"/>
        <v>10</v>
      </c>
      <c r="G3706" s="139">
        <v>45208</v>
      </c>
      <c r="H3706">
        <f t="shared" si="172"/>
        <v>16</v>
      </c>
      <c r="I3706" t="s">
        <v>2621</v>
      </c>
      <c r="J3706" t="str">
        <f>VLOOKUP(I3706,'C701- Recalculate'!$D$27:$D$751,1,0)</f>
        <v>069MPI1232280002</v>
      </c>
      <c r="K3706">
        <v>0</v>
      </c>
      <c r="L3706">
        <v>56164383</v>
      </c>
      <c r="M3706" s="138">
        <f t="shared" si="173"/>
        <v>-56164383</v>
      </c>
      <c r="N3706" t="s">
        <v>178</v>
      </c>
      <c r="P3706" t="s">
        <v>3839</v>
      </c>
      <c r="R3706" t="s">
        <v>3808</v>
      </c>
    </row>
    <row r="3707" spans="1:20" hidden="1">
      <c r="A3707">
        <v>3706</v>
      </c>
      <c r="D3707">
        <v>701000002</v>
      </c>
      <c r="E3707" s="139">
        <v>45208</v>
      </c>
      <c r="F3707">
        <f t="shared" si="171"/>
        <v>10</v>
      </c>
      <c r="G3707" s="139">
        <v>45208</v>
      </c>
      <c r="H3707">
        <f t="shared" si="172"/>
        <v>16</v>
      </c>
      <c r="I3707" t="s">
        <v>2641</v>
      </c>
      <c r="J3707" t="str">
        <f>VLOOKUP(I3707,'C701- Recalculate'!$D$27:$D$751,1,0)</f>
        <v>069MPI1232290004</v>
      </c>
      <c r="K3707">
        <v>0</v>
      </c>
      <c r="L3707">
        <v>57534246</v>
      </c>
      <c r="M3707" s="138">
        <f t="shared" si="173"/>
        <v>-57534246</v>
      </c>
      <c r="N3707" t="s">
        <v>178</v>
      </c>
      <c r="P3707" t="s">
        <v>3839</v>
      </c>
      <c r="R3707" t="s">
        <v>3808</v>
      </c>
    </row>
    <row r="3708" spans="1:20" hidden="1">
      <c r="A3708">
        <v>3707</v>
      </c>
      <c r="D3708">
        <v>701000002</v>
      </c>
      <c r="E3708" s="139">
        <v>45208</v>
      </c>
      <c r="F3708">
        <f t="shared" si="171"/>
        <v>10</v>
      </c>
      <c r="G3708" s="139">
        <v>45208</v>
      </c>
      <c r="H3708">
        <f t="shared" si="172"/>
        <v>16</v>
      </c>
      <c r="I3708" t="s">
        <v>2641</v>
      </c>
      <c r="J3708" t="str">
        <f>VLOOKUP(I3708,'C701- Recalculate'!$D$27:$D$751,1,0)</f>
        <v>069MPI1232290004</v>
      </c>
      <c r="K3708">
        <v>0</v>
      </c>
      <c r="L3708">
        <v>28767124</v>
      </c>
      <c r="M3708" s="138">
        <f t="shared" si="173"/>
        <v>-28767124</v>
      </c>
      <c r="N3708" t="s">
        <v>178</v>
      </c>
      <c r="P3708" t="s">
        <v>3839</v>
      </c>
      <c r="R3708" t="s">
        <v>3808</v>
      </c>
    </row>
    <row r="3709" spans="1:20" hidden="1">
      <c r="A3709">
        <v>3708</v>
      </c>
      <c r="D3709">
        <v>701000002</v>
      </c>
      <c r="E3709" s="139">
        <v>45208</v>
      </c>
      <c r="F3709">
        <f t="shared" si="171"/>
        <v>10</v>
      </c>
      <c r="G3709" s="139">
        <v>45208</v>
      </c>
      <c r="H3709">
        <f t="shared" si="172"/>
        <v>16</v>
      </c>
      <c r="I3709" t="s">
        <v>2634</v>
      </c>
      <c r="J3709" t="str">
        <f>VLOOKUP(I3709,'C701- Recalculate'!$D$27:$D$751,1,0)</f>
        <v>069MPI1232290005</v>
      </c>
      <c r="K3709">
        <v>0</v>
      </c>
      <c r="L3709">
        <v>54794521</v>
      </c>
      <c r="M3709" s="138">
        <f t="shared" si="173"/>
        <v>-54794521</v>
      </c>
      <c r="N3709" t="s">
        <v>178</v>
      </c>
      <c r="P3709" t="s">
        <v>3839</v>
      </c>
      <c r="R3709" t="s">
        <v>3808</v>
      </c>
    </row>
    <row r="3710" spans="1:20" hidden="1">
      <c r="A3710">
        <v>3709</v>
      </c>
      <c r="D3710">
        <v>701000002</v>
      </c>
      <c r="E3710" s="139">
        <v>45208</v>
      </c>
      <c r="F3710">
        <f t="shared" si="171"/>
        <v>10</v>
      </c>
      <c r="G3710" s="139">
        <v>45208</v>
      </c>
      <c r="H3710">
        <f t="shared" si="172"/>
        <v>16</v>
      </c>
      <c r="I3710" t="s">
        <v>2634</v>
      </c>
      <c r="J3710" t="str">
        <f>VLOOKUP(I3710,'C701- Recalculate'!$D$27:$D$751,1,0)</f>
        <v>069MPI1232290005</v>
      </c>
      <c r="K3710">
        <v>0</v>
      </c>
      <c r="L3710">
        <v>27397260</v>
      </c>
      <c r="M3710" s="138">
        <f t="shared" si="173"/>
        <v>-27397260</v>
      </c>
      <c r="N3710" t="s">
        <v>178</v>
      </c>
      <c r="P3710" t="s">
        <v>3839</v>
      </c>
      <c r="R3710" t="s">
        <v>3808</v>
      </c>
    </row>
    <row r="3711" spans="1:20" hidden="1">
      <c r="A3711">
        <v>3710</v>
      </c>
      <c r="D3711">
        <v>701000002</v>
      </c>
      <c r="E3711" s="139">
        <v>45208</v>
      </c>
      <c r="F3711">
        <f t="shared" si="171"/>
        <v>10</v>
      </c>
      <c r="G3711" s="139">
        <v>45208</v>
      </c>
      <c r="H3711">
        <f t="shared" si="172"/>
        <v>16</v>
      </c>
      <c r="I3711" t="s">
        <v>2656</v>
      </c>
      <c r="J3711" t="str">
        <f>VLOOKUP(I3711,'C701- Recalculate'!$D$27:$D$751,1,0)</f>
        <v>069MPI1232340004</v>
      </c>
      <c r="K3711">
        <v>0</v>
      </c>
      <c r="L3711">
        <v>44931506</v>
      </c>
      <c r="M3711" s="138">
        <f t="shared" si="173"/>
        <v>-44931506</v>
      </c>
      <c r="N3711" t="s">
        <v>178</v>
      </c>
      <c r="P3711" t="s">
        <v>3839</v>
      </c>
      <c r="R3711" t="s">
        <v>3808</v>
      </c>
    </row>
    <row r="3712" spans="1:20" hidden="1">
      <c r="A3712">
        <v>3711</v>
      </c>
      <c r="D3712">
        <v>701000002</v>
      </c>
      <c r="E3712" s="139">
        <v>45208</v>
      </c>
      <c r="F3712">
        <f t="shared" si="171"/>
        <v>10</v>
      </c>
      <c r="G3712" s="139">
        <v>45208</v>
      </c>
      <c r="H3712">
        <f t="shared" si="172"/>
        <v>16</v>
      </c>
      <c r="I3712" t="s">
        <v>2656</v>
      </c>
      <c r="J3712" t="str">
        <f>VLOOKUP(I3712,'C701- Recalculate'!$D$27:$D$751,1,0)</f>
        <v>069MPI1232340004</v>
      </c>
      <c r="K3712">
        <v>0</v>
      </c>
      <c r="L3712">
        <v>22465754</v>
      </c>
      <c r="M3712" s="138">
        <f t="shared" si="173"/>
        <v>-22465754</v>
      </c>
      <c r="N3712" t="s">
        <v>178</v>
      </c>
      <c r="P3712" t="s">
        <v>3839</v>
      </c>
      <c r="R3712" t="s">
        <v>3808</v>
      </c>
    </row>
    <row r="3713" spans="1:18" hidden="1">
      <c r="A3713">
        <v>3712</v>
      </c>
      <c r="D3713">
        <v>701000002</v>
      </c>
      <c r="E3713" s="139">
        <v>45208</v>
      </c>
      <c r="F3713">
        <f t="shared" si="171"/>
        <v>10</v>
      </c>
      <c r="G3713" s="139">
        <v>45208</v>
      </c>
      <c r="H3713">
        <f t="shared" si="172"/>
        <v>16</v>
      </c>
      <c r="I3713" t="s">
        <v>2652</v>
      </c>
      <c r="J3713" t="str">
        <f>VLOOKUP(I3713,'C701- Recalculate'!$D$27:$D$751,1,0)</f>
        <v>069MPI1232340005</v>
      </c>
      <c r="K3713">
        <v>0</v>
      </c>
      <c r="L3713">
        <v>22465754</v>
      </c>
      <c r="M3713" s="138">
        <f t="shared" si="173"/>
        <v>-22465754</v>
      </c>
      <c r="N3713" t="s">
        <v>178</v>
      </c>
      <c r="P3713" t="s">
        <v>3839</v>
      </c>
      <c r="R3713" t="s">
        <v>3808</v>
      </c>
    </row>
    <row r="3714" spans="1:18" hidden="1">
      <c r="A3714">
        <v>3713</v>
      </c>
      <c r="D3714">
        <v>701000002</v>
      </c>
      <c r="E3714" s="139">
        <v>45208</v>
      </c>
      <c r="F3714">
        <f t="shared" si="171"/>
        <v>10</v>
      </c>
      <c r="G3714" s="139">
        <v>45208</v>
      </c>
      <c r="H3714">
        <f t="shared" si="172"/>
        <v>16</v>
      </c>
      <c r="I3714" t="s">
        <v>2652</v>
      </c>
      <c r="J3714" t="str">
        <f>VLOOKUP(I3714,'C701- Recalculate'!$D$27:$D$751,1,0)</f>
        <v>069MPI1232340005</v>
      </c>
      <c r="K3714">
        <v>0</v>
      </c>
      <c r="L3714">
        <v>44931506</v>
      </c>
      <c r="M3714" s="138">
        <f t="shared" si="173"/>
        <v>-44931506</v>
      </c>
      <c r="N3714" t="s">
        <v>178</v>
      </c>
      <c r="P3714" t="s">
        <v>3839</v>
      </c>
      <c r="R3714" t="s">
        <v>3808</v>
      </c>
    </row>
    <row r="3715" spans="1:18" hidden="1">
      <c r="A3715">
        <v>3714</v>
      </c>
      <c r="D3715">
        <v>701000002</v>
      </c>
      <c r="E3715" s="139">
        <v>45208</v>
      </c>
      <c r="F3715">
        <f t="shared" ref="F3715:F3778" si="174">MONTH(E3715)</f>
        <v>10</v>
      </c>
      <c r="G3715" s="139">
        <v>45208</v>
      </c>
      <c r="H3715">
        <f t="shared" ref="H3715:H3778" si="175">LEN(I3715)</f>
        <v>16</v>
      </c>
      <c r="I3715" t="s">
        <v>2706</v>
      </c>
      <c r="J3715" t="str">
        <f>VLOOKUP(I3715,'C701- Recalculate'!$D$27:$D$751,1,0)</f>
        <v>069MPI1232400003</v>
      </c>
      <c r="K3715">
        <v>0</v>
      </c>
      <c r="L3715">
        <v>24315068</v>
      </c>
      <c r="M3715" s="138">
        <f t="shared" ref="M3715:M3778" si="176">K3715-L3715</f>
        <v>-24315068</v>
      </c>
      <c r="N3715" t="s">
        <v>178</v>
      </c>
      <c r="P3715" t="s">
        <v>3839</v>
      </c>
      <c r="R3715" t="s">
        <v>3808</v>
      </c>
    </row>
    <row r="3716" spans="1:18" hidden="1">
      <c r="A3716">
        <v>3715</v>
      </c>
      <c r="D3716">
        <v>701000002</v>
      </c>
      <c r="E3716" s="139">
        <v>45208</v>
      </c>
      <c r="F3716">
        <f t="shared" si="174"/>
        <v>10</v>
      </c>
      <c r="G3716" s="139">
        <v>45208</v>
      </c>
      <c r="H3716">
        <f t="shared" si="175"/>
        <v>16</v>
      </c>
      <c r="I3716" t="s">
        <v>2706</v>
      </c>
      <c r="J3716" t="str">
        <f>VLOOKUP(I3716,'C701- Recalculate'!$D$27:$D$751,1,0)</f>
        <v>069MPI1232400003</v>
      </c>
      <c r="K3716">
        <v>0</v>
      </c>
      <c r="L3716">
        <v>48630137</v>
      </c>
      <c r="M3716" s="138">
        <f t="shared" si="176"/>
        <v>-48630137</v>
      </c>
      <c r="N3716" t="s">
        <v>178</v>
      </c>
      <c r="P3716" t="s">
        <v>3839</v>
      </c>
      <c r="R3716" t="s">
        <v>3808</v>
      </c>
    </row>
    <row r="3717" spans="1:18" hidden="1">
      <c r="A3717">
        <v>3716</v>
      </c>
      <c r="D3717">
        <v>701000002</v>
      </c>
      <c r="E3717" s="139">
        <v>45208</v>
      </c>
      <c r="F3717">
        <f t="shared" si="174"/>
        <v>10</v>
      </c>
      <c r="G3717" s="139">
        <v>45208</v>
      </c>
      <c r="H3717">
        <f t="shared" si="175"/>
        <v>16</v>
      </c>
      <c r="I3717" t="s">
        <v>2700</v>
      </c>
      <c r="J3717" t="str">
        <f>VLOOKUP(I3717,'C701- Recalculate'!$D$27:$D$751,1,0)</f>
        <v>069MPI1232400004</v>
      </c>
      <c r="K3717">
        <v>0</v>
      </c>
      <c r="L3717">
        <v>24315068</v>
      </c>
      <c r="M3717" s="138">
        <f t="shared" si="176"/>
        <v>-24315068</v>
      </c>
      <c r="N3717" t="s">
        <v>178</v>
      </c>
      <c r="P3717" t="s">
        <v>3839</v>
      </c>
      <c r="R3717" t="s">
        <v>3808</v>
      </c>
    </row>
    <row r="3718" spans="1:18" hidden="1">
      <c r="A3718">
        <v>3717</v>
      </c>
      <c r="D3718">
        <v>701000002</v>
      </c>
      <c r="E3718" s="139">
        <v>45208</v>
      </c>
      <c r="F3718">
        <f t="shared" si="174"/>
        <v>10</v>
      </c>
      <c r="G3718" s="139">
        <v>45208</v>
      </c>
      <c r="H3718">
        <f t="shared" si="175"/>
        <v>16</v>
      </c>
      <c r="I3718" t="s">
        <v>2700</v>
      </c>
      <c r="J3718" t="str">
        <f>VLOOKUP(I3718,'C701- Recalculate'!$D$27:$D$751,1,0)</f>
        <v>069MPI1232400004</v>
      </c>
      <c r="K3718">
        <v>0</v>
      </c>
      <c r="L3718">
        <v>48630137</v>
      </c>
      <c r="M3718" s="138">
        <f t="shared" si="176"/>
        <v>-48630137</v>
      </c>
      <c r="N3718" t="s">
        <v>178</v>
      </c>
      <c r="P3718" t="s">
        <v>3839</v>
      </c>
      <c r="R3718" t="s">
        <v>3808</v>
      </c>
    </row>
    <row r="3719" spans="1:18" hidden="1">
      <c r="A3719">
        <v>3718</v>
      </c>
      <c r="D3719">
        <v>701000002</v>
      </c>
      <c r="E3719" s="139">
        <v>45208</v>
      </c>
      <c r="F3719">
        <f t="shared" si="174"/>
        <v>10</v>
      </c>
      <c r="G3719" s="139">
        <v>45208</v>
      </c>
      <c r="H3719">
        <f t="shared" si="175"/>
        <v>16</v>
      </c>
      <c r="I3719" t="s">
        <v>2757</v>
      </c>
      <c r="J3719" t="str">
        <f>VLOOKUP(I3719,'C701- Recalculate'!$D$27:$D$751,1,0)</f>
        <v>069MPI1232430004</v>
      </c>
      <c r="K3719">
        <v>0</v>
      </c>
      <c r="L3719">
        <v>39452055</v>
      </c>
      <c r="M3719" s="138">
        <f t="shared" si="176"/>
        <v>-39452055</v>
      </c>
      <c r="N3719" t="s">
        <v>178</v>
      </c>
      <c r="P3719" t="s">
        <v>3839</v>
      </c>
      <c r="R3719" t="s">
        <v>3808</v>
      </c>
    </row>
    <row r="3720" spans="1:18" hidden="1">
      <c r="A3720">
        <v>3719</v>
      </c>
      <c r="D3720">
        <v>701000002</v>
      </c>
      <c r="E3720" s="139">
        <v>45208</v>
      </c>
      <c r="F3720">
        <f t="shared" si="174"/>
        <v>10</v>
      </c>
      <c r="G3720" s="139">
        <v>45208</v>
      </c>
      <c r="H3720">
        <f t="shared" si="175"/>
        <v>16</v>
      </c>
      <c r="I3720" t="s">
        <v>2757</v>
      </c>
      <c r="J3720" t="str">
        <f>VLOOKUP(I3720,'C701- Recalculate'!$D$27:$D$751,1,0)</f>
        <v>069MPI1232430004</v>
      </c>
      <c r="K3720">
        <v>0</v>
      </c>
      <c r="L3720">
        <v>78904110</v>
      </c>
      <c r="M3720" s="138">
        <f t="shared" si="176"/>
        <v>-78904110</v>
      </c>
      <c r="N3720" t="s">
        <v>178</v>
      </c>
      <c r="P3720" t="s">
        <v>3839</v>
      </c>
      <c r="R3720" t="s">
        <v>3808</v>
      </c>
    </row>
    <row r="3721" spans="1:18" hidden="1">
      <c r="A3721">
        <v>3720</v>
      </c>
      <c r="D3721">
        <v>701000002</v>
      </c>
      <c r="E3721" s="139">
        <v>45208</v>
      </c>
      <c r="F3721">
        <f t="shared" si="174"/>
        <v>10</v>
      </c>
      <c r="G3721" s="139">
        <v>45208</v>
      </c>
      <c r="H3721">
        <f t="shared" si="175"/>
        <v>16</v>
      </c>
      <c r="I3721" t="s">
        <v>2760</v>
      </c>
      <c r="J3721" t="str">
        <f>VLOOKUP(I3721,'C701- Recalculate'!$D$27:$D$751,1,0)</f>
        <v>069MPI1232430005</v>
      </c>
      <c r="K3721">
        <v>0</v>
      </c>
      <c r="L3721">
        <v>9726028</v>
      </c>
      <c r="M3721" s="138">
        <f t="shared" si="176"/>
        <v>-9726028</v>
      </c>
      <c r="N3721" t="s">
        <v>178</v>
      </c>
      <c r="P3721" t="s">
        <v>3839</v>
      </c>
      <c r="R3721" t="s">
        <v>3808</v>
      </c>
    </row>
    <row r="3722" spans="1:18" hidden="1">
      <c r="A3722">
        <v>3721</v>
      </c>
      <c r="D3722">
        <v>701000002</v>
      </c>
      <c r="E3722" s="139">
        <v>45208</v>
      </c>
      <c r="F3722">
        <f t="shared" si="174"/>
        <v>10</v>
      </c>
      <c r="G3722" s="139">
        <v>45208</v>
      </c>
      <c r="H3722">
        <f t="shared" si="175"/>
        <v>16</v>
      </c>
      <c r="I3722" t="s">
        <v>2760</v>
      </c>
      <c r="J3722" t="str">
        <f>VLOOKUP(I3722,'C701- Recalculate'!$D$27:$D$751,1,0)</f>
        <v>069MPI1232430005</v>
      </c>
      <c r="K3722">
        <v>0</v>
      </c>
      <c r="L3722">
        <v>19452054</v>
      </c>
      <c r="M3722" s="138">
        <f t="shared" si="176"/>
        <v>-19452054</v>
      </c>
      <c r="N3722" t="s">
        <v>178</v>
      </c>
      <c r="P3722" t="s">
        <v>3839</v>
      </c>
      <c r="R3722" t="s">
        <v>3808</v>
      </c>
    </row>
    <row r="3723" spans="1:18" hidden="1">
      <c r="A3723">
        <v>3722</v>
      </c>
      <c r="D3723">
        <v>701000002</v>
      </c>
      <c r="E3723" s="139">
        <v>45208</v>
      </c>
      <c r="F3723">
        <f t="shared" si="174"/>
        <v>10</v>
      </c>
      <c r="G3723" s="139">
        <v>45208</v>
      </c>
      <c r="H3723">
        <f t="shared" si="175"/>
        <v>16</v>
      </c>
      <c r="I3723" t="s">
        <v>2879</v>
      </c>
      <c r="J3723" t="str">
        <f>VLOOKUP(I3723,'C701- Recalculate'!$D$27:$D$751,1,0)</f>
        <v>069MPI1232560004</v>
      </c>
      <c r="K3723">
        <v>0</v>
      </c>
      <c r="L3723">
        <v>56712329</v>
      </c>
      <c r="M3723" s="138">
        <f t="shared" si="176"/>
        <v>-56712329</v>
      </c>
      <c r="N3723" t="s">
        <v>178</v>
      </c>
      <c r="P3723" t="s">
        <v>3839</v>
      </c>
      <c r="R3723" t="s">
        <v>3808</v>
      </c>
    </row>
    <row r="3724" spans="1:18" hidden="1">
      <c r="A3724">
        <v>3723</v>
      </c>
      <c r="D3724">
        <v>701000002</v>
      </c>
      <c r="E3724" s="139">
        <v>45208</v>
      </c>
      <c r="F3724">
        <f t="shared" si="174"/>
        <v>10</v>
      </c>
      <c r="G3724" s="139">
        <v>45208</v>
      </c>
      <c r="H3724">
        <f t="shared" si="175"/>
        <v>16</v>
      </c>
      <c r="I3724" t="s">
        <v>2879</v>
      </c>
      <c r="J3724" t="str">
        <f>VLOOKUP(I3724,'C701- Recalculate'!$D$27:$D$751,1,0)</f>
        <v>069MPI1232560004</v>
      </c>
      <c r="K3724">
        <v>0</v>
      </c>
      <c r="L3724">
        <v>28356164</v>
      </c>
      <c r="M3724" s="138">
        <f t="shared" si="176"/>
        <v>-28356164</v>
      </c>
      <c r="N3724" t="s">
        <v>178</v>
      </c>
      <c r="P3724" t="s">
        <v>3839</v>
      </c>
      <c r="R3724" t="s">
        <v>3808</v>
      </c>
    </row>
    <row r="3725" spans="1:18" hidden="1">
      <c r="A3725">
        <v>3724</v>
      </c>
      <c r="D3725">
        <v>701000002</v>
      </c>
      <c r="E3725" s="139">
        <v>45208</v>
      </c>
      <c r="F3725">
        <f t="shared" si="174"/>
        <v>10</v>
      </c>
      <c r="G3725" s="139">
        <v>45208</v>
      </c>
      <c r="H3725">
        <f t="shared" si="175"/>
        <v>16</v>
      </c>
      <c r="I3725" t="s">
        <v>2870</v>
      </c>
      <c r="J3725" t="str">
        <f>VLOOKUP(I3725,'C701- Recalculate'!$D$27:$D$751,1,0)</f>
        <v>069MPI1232560005</v>
      </c>
      <c r="K3725">
        <v>0</v>
      </c>
      <c r="L3725">
        <v>18904110</v>
      </c>
      <c r="M3725" s="138">
        <f t="shared" si="176"/>
        <v>-18904110</v>
      </c>
      <c r="N3725" t="s">
        <v>178</v>
      </c>
      <c r="P3725" t="s">
        <v>3839</v>
      </c>
      <c r="R3725" t="s">
        <v>3808</v>
      </c>
    </row>
    <row r="3726" spans="1:18" hidden="1">
      <c r="A3726">
        <v>3725</v>
      </c>
      <c r="D3726">
        <v>701000002</v>
      </c>
      <c r="E3726" s="139">
        <v>45208</v>
      </c>
      <c r="F3726">
        <f t="shared" si="174"/>
        <v>10</v>
      </c>
      <c r="G3726" s="139">
        <v>45208</v>
      </c>
      <c r="H3726">
        <f t="shared" si="175"/>
        <v>16</v>
      </c>
      <c r="I3726" t="s">
        <v>2870</v>
      </c>
      <c r="J3726" t="str">
        <f>VLOOKUP(I3726,'C701- Recalculate'!$D$27:$D$751,1,0)</f>
        <v>069MPI1232560005</v>
      </c>
      <c r="K3726">
        <v>0</v>
      </c>
      <c r="L3726">
        <v>37808219</v>
      </c>
      <c r="M3726" s="138">
        <f t="shared" si="176"/>
        <v>-37808219</v>
      </c>
      <c r="N3726" t="s">
        <v>178</v>
      </c>
      <c r="P3726" t="s">
        <v>3839</v>
      </c>
      <c r="R3726" t="s">
        <v>3808</v>
      </c>
    </row>
    <row r="3727" spans="1:18" hidden="1">
      <c r="A3727">
        <v>3726</v>
      </c>
      <c r="D3727">
        <v>701000002</v>
      </c>
      <c r="E3727" s="139">
        <v>45208</v>
      </c>
      <c r="F3727">
        <f t="shared" si="174"/>
        <v>10</v>
      </c>
      <c r="G3727" s="139">
        <v>45208</v>
      </c>
      <c r="H3727">
        <f t="shared" si="175"/>
        <v>16</v>
      </c>
      <c r="I3727" t="s">
        <v>2937</v>
      </c>
      <c r="J3727" t="str">
        <f>VLOOKUP(I3727,'C701- Recalculate'!$D$27:$D$751,1,0)</f>
        <v>069MPI1232620002</v>
      </c>
      <c r="K3727">
        <v>0</v>
      </c>
      <c r="L3727">
        <v>24931507</v>
      </c>
      <c r="M3727" s="138">
        <f t="shared" si="176"/>
        <v>-24931507</v>
      </c>
      <c r="N3727" t="s">
        <v>178</v>
      </c>
      <c r="P3727" t="s">
        <v>3839</v>
      </c>
      <c r="R3727" t="s">
        <v>3808</v>
      </c>
    </row>
    <row r="3728" spans="1:18" hidden="1">
      <c r="A3728">
        <v>3727</v>
      </c>
      <c r="D3728">
        <v>701000002</v>
      </c>
      <c r="E3728" s="139">
        <v>45208</v>
      </c>
      <c r="F3728">
        <f t="shared" si="174"/>
        <v>10</v>
      </c>
      <c r="G3728" s="139">
        <v>45208</v>
      </c>
      <c r="H3728">
        <f t="shared" si="175"/>
        <v>16</v>
      </c>
      <c r="I3728" t="s">
        <v>2937</v>
      </c>
      <c r="J3728" t="str">
        <f>VLOOKUP(I3728,'C701- Recalculate'!$D$27:$D$751,1,0)</f>
        <v>069MPI1232620002</v>
      </c>
      <c r="K3728">
        <v>0</v>
      </c>
      <c r="L3728">
        <v>49863014</v>
      </c>
      <c r="M3728" s="138">
        <f t="shared" si="176"/>
        <v>-49863014</v>
      </c>
      <c r="N3728" t="s">
        <v>178</v>
      </c>
      <c r="P3728" t="s">
        <v>3839</v>
      </c>
      <c r="R3728" t="s">
        <v>3808</v>
      </c>
    </row>
    <row r="3729" spans="1:18" hidden="1">
      <c r="A3729">
        <v>3728</v>
      </c>
      <c r="D3729">
        <v>701000002</v>
      </c>
      <c r="E3729" s="139">
        <v>45208</v>
      </c>
      <c r="F3729">
        <f t="shared" si="174"/>
        <v>10</v>
      </c>
      <c r="G3729" s="139">
        <v>45208</v>
      </c>
      <c r="H3729">
        <f t="shared" si="175"/>
        <v>16</v>
      </c>
      <c r="I3729" t="s">
        <v>2940</v>
      </c>
      <c r="J3729" t="str">
        <f>VLOOKUP(I3729,'C701- Recalculate'!$D$27:$D$751,1,0)</f>
        <v>069MPI1232620003</v>
      </c>
      <c r="K3729">
        <v>0</v>
      </c>
      <c r="L3729">
        <v>22356164</v>
      </c>
      <c r="M3729" s="138">
        <f t="shared" si="176"/>
        <v>-22356164</v>
      </c>
      <c r="N3729" t="s">
        <v>178</v>
      </c>
      <c r="P3729" t="s">
        <v>3839</v>
      </c>
      <c r="R3729" t="s">
        <v>3808</v>
      </c>
    </row>
    <row r="3730" spans="1:18" hidden="1">
      <c r="A3730">
        <v>3729</v>
      </c>
      <c r="D3730">
        <v>701000002</v>
      </c>
      <c r="E3730" s="139">
        <v>45208</v>
      </c>
      <c r="F3730">
        <f t="shared" si="174"/>
        <v>10</v>
      </c>
      <c r="G3730" s="139">
        <v>45208</v>
      </c>
      <c r="H3730">
        <f t="shared" si="175"/>
        <v>16</v>
      </c>
      <c r="I3730" t="s">
        <v>2940</v>
      </c>
      <c r="J3730" t="str">
        <f>VLOOKUP(I3730,'C701- Recalculate'!$D$27:$D$751,1,0)</f>
        <v>069MPI1232620003</v>
      </c>
      <c r="K3730">
        <v>0</v>
      </c>
      <c r="L3730">
        <v>44712329</v>
      </c>
      <c r="M3730" s="138">
        <f t="shared" si="176"/>
        <v>-44712329</v>
      </c>
      <c r="N3730" t="s">
        <v>178</v>
      </c>
      <c r="P3730" t="s">
        <v>3839</v>
      </c>
      <c r="R3730" t="s">
        <v>3808</v>
      </c>
    </row>
    <row r="3731" spans="1:18" hidden="1">
      <c r="A3731">
        <v>3730</v>
      </c>
      <c r="D3731">
        <v>701000002</v>
      </c>
      <c r="E3731" s="139">
        <v>45208</v>
      </c>
      <c r="F3731">
        <f t="shared" si="174"/>
        <v>10</v>
      </c>
      <c r="G3731" s="139">
        <v>45208</v>
      </c>
      <c r="H3731">
        <f t="shared" si="175"/>
        <v>16</v>
      </c>
      <c r="I3731" t="s">
        <v>3028</v>
      </c>
      <c r="J3731" t="str">
        <f>VLOOKUP(I3731,'C701- Recalculate'!$D$27:$D$751,1,0)</f>
        <v>069MPI1232700007</v>
      </c>
      <c r="K3731">
        <v>0</v>
      </c>
      <c r="L3731">
        <v>6027398</v>
      </c>
      <c r="M3731" s="138">
        <f t="shared" si="176"/>
        <v>-6027398</v>
      </c>
      <c r="N3731" t="s">
        <v>178</v>
      </c>
      <c r="P3731" t="s">
        <v>3839</v>
      </c>
      <c r="R3731" t="s">
        <v>3808</v>
      </c>
    </row>
    <row r="3732" spans="1:18" hidden="1">
      <c r="A3732">
        <v>3731</v>
      </c>
      <c r="D3732">
        <v>701000002</v>
      </c>
      <c r="E3732" s="139">
        <v>45208</v>
      </c>
      <c r="F3732">
        <f t="shared" si="174"/>
        <v>10</v>
      </c>
      <c r="G3732" s="139">
        <v>45208</v>
      </c>
      <c r="H3732">
        <f t="shared" si="175"/>
        <v>16</v>
      </c>
      <c r="I3732" t="s">
        <v>3028</v>
      </c>
      <c r="J3732" t="str">
        <f>VLOOKUP(I3732,'C701- Recalculate'!$D$27:$D$751,1,0)</f>
        <v>069MPI1232700007</v>
      </c>
      <c r="K3732">
        <v>0</v>
      </c>
      <c r="L3732">
        <v>3013698</v>
      </c>
      <c r="M3732" s="138">
        <f t="shared" si="176"/>
        <v>-3013698</v>
      </c>
      <c r="N3732" t="s">
        <v>178</v>
      </c>
      <c r="P3732" t="s">
        <v>3839</v>
      </c>
      <c r="R3732" t="s">
        <v>3808</v>
      </c>
    </row>
    <row r="3733" spans="1:18" hidden="1">
      <c r="A3733">
        <v>3732</v>
      </c>
      <c r="D3733">
        <v>701000002</v>
      </c>
      <c r="E3733" s="139">
        <v>45208</v>
      </c>
      <c r="F3733">
        <f t="shared" si="174"/>
        <v>10</v>
      </c>
      <c r="G3733" s="139">
        <v>45208</v>
      </c>
      <c r="H3733">
        <f t="shared" si="175"/>
        <v>16</v>
      </c>
      <c r="I3733" t="s">
        <v>3019</v>
      </c>
      <c r="J3733" t="str">
        <f>VLOOKUP(I3733,'C701- Recalculate'!$D$27:$D$751,1,0)</f>
        <v>069MPI1232700008</v>
      </c>
      <c r="K3733">
        <v>0</v>
      </c>
      <c r="L3733">
        <v>2260274</v>
      </c>
      <c r="M3733" s="138">
        <f t="shared" si="176"/>
        <v>-2260274</v>
      </c>
      <c r="N3733" t="s">
        <v>178</v>
      </c>
      <c r="P3733" t="s">
        <v>3839</v>
      </c>
      <c r="R3733" t="s">
        <v>3808</v>
      </c>
    </row>
    <row r="3734" spans="1:18" hidden="1">
      <c r="A3734">
        <v>3733</v>
      </c>
      <c r="D3734">
        <v>701000002</v>
      </c>
      <c r="E3734" s="139">
        <v>45208</v>
      </c>
      <c r="F3734">
        <f t="shared" si="174"/>
        <v>10</v>
      </c>
      <c r="G3734" s="139">
        <v>45208</v>
      </c>
      <c r="H3734">
        <f t="shared" si="175"/>
        <v>16</v>
      </c>
      <c r="I3734" t="s">
        <v>3019</v>
      </c>
      <c r="J3734" t="str">
        <f>VLOOKUP(I3734,'C701- Recalculate'!$D$27:$D$751,1,0)</f>
        <v>069MPI1232700008</v>
      </c>
      <c r="K3734">
        <v>0</v>
      </c>
      <c r="L3734">
        <v>4520548</v>
      </c>
      <c r="M3734" s="138">
        <f t="shared" si="176"/>
        <v>-4520548</v>
      </c>
      <c r="N3734" t="s">
        <v>178</v>
      </c>
      <c r="P3734" t="s">
        <v>3839</v>
      </c>
      <c r="R3734" t="s">
        <v>3808</v>
      </c>
    </row>
    <row r="3735" spans="1:18" hidden="1">
      <c r="A3735">
        <v>3734</v>
      </c>
      <c r="D3735">
        <v>701000002</v>
      </c>
      <c r="E3735" s="139">
        <v>45208</v>
      </c>
      <c r="F3735">
        <f t="shared" si="174"/>
        <v>10</v>
      </c>
      <c r="G3735" s="139">
        <v>45208</v>
      </c>
      <c r="H3735">
        <f t="shared" si="175"/>
        <v>16</v>
      </c>
      <c r="I3735" t="s">
        <v>3022</v>
      </c>
      <c r="J3735" t="str">
        <f>VLOOKUP(I3735,'C701- Recalculate'!$D$27:$D$751,1,0)</f>
        <v>069MPI1232700009</v>
      </c>
      <c r="K3735">
        <v>0</v>
      </c>
      <c r="L3735">
        <v>2260274</v>
      </c>
      <c r="M3735" s="138">
        <f t="shared" si="176"/>
        <v>-2260274</v>
      </c>
      <c r="N3735" t="s">
        <v>178</v>
      </c>
      <c r="P3735" t="s">
        <v>3839</v>
      </c>
      <c r="R3735" t="s">
        <v>3808</v>
      </c>
    </row>
    <row r="3736" spans="1:18" hidden="1">
      <c r="A3736">
        <v>3735</v>
      </c>
      <c r="D3736">
        <v>701000002</v>
      </c>
      <c r="E3736" s="139">
        <v>45208</v>
      </c>
      <c r="F3736">
        <f t="shared" si="174"/>
        <v>10</v>
      </c>
      <c r="G3736" s="139">
        <v>45208</v>
      </c>
      <c r="H3736">
        <f t="shared" si="175"/>
        <v>16</v>
      </c>
      <c r="I3736" t="s">
        <v>3022</v>
      </c>
      <c r="J3736" t="str">
        <f>VLOOKUP(I3736,'C701- Recalculate'!$D$27:$D$751,1,0)</f>
        <v>069MPI1232700009</v>
      </c>
      <c r="K3736">
        <v>0</v>
      </c>
      <c r="L3736">
        <v>4520548</v>
      </c>
      <c r="M3736" s="138">
        <f t="shared" si="176"/>
        <v>-4520548</v>
      </c>
      <c r="N3736" t="s">
        <v>178</v>
      </c>
      <c r="P3736" t="s">
        <v>3839</v>
      </c>
      <c r="R3736" t="s">
        <v>3808</v>
      </c>
    </row>
    <row r="3737" spans="1:18" hidden="1">
      <c r="A3737">
        <v>3736</v>
      </c>
      <c r="D3737">
        <v>701000002</v>
      </c>
      <c r="E3737" s="139">
        <v>45208</v>
      </c>
      <c r="F3737">
        <f t="shared" si="174"/>
        <v>10</v>
      </c>
      <c r="G3737" s="139">
        <v>45208</v>
      </c>
      <c r="H3737">
        <f t="shared" si="175"/>
        <v>16</v>
      </c>
      <c r="I3737" t="s">
        <v>3097</v>
      </c>
      <c r="J3737" t="str">
        <f>VLOOKUP(I3737,'C701- Recalculate'!$D$27:$D$751,1,0)</f>
        <v>069MPI1232750001</v>
      </c>
      <c r="K3737">
        <v>0</v>
      </c>
      <c r="L3737">
        <v>6575343</v>
      </c>
      <c r="M3737" s="138">
        <f t="shared" si="176"/>
        <v>-6575343</v>
      </c>
      <c r="N3737" t="s">
        <v>178</v>
      </c>
      <c r="P3737" t="s">
        <v>3839</v>
      </c>
      <c r="R3737" t="s">
        <v>3808</v>
      </c>
    </row>
    <row r="3738" spans="1:18" hidden="1">
      <c r="A3738">
        <v>3737</v>
      </c>
      <c r="D3738">
        <v>701000002</v>
      </c>
      <c r="E3738" s="139">
        <v>45208</v>
      </c>
      <c r="F3738">
        <f t="shared" si="174"/>
        <v>10</v>
      </c>
      <c r="G3738" s="139">
        <v>45208</v>
      </c>
      <c r="H3738">
        <f t="shared" si="175"/>
        <v>16</v>
      </c>
      <c r="I3738" t="s">
        <v>3091</v>
      </c>
      <c r="J3738" t="str">
        <f>VLOOKUP(I3738,'C701- Recalculate'!$D$27:$D$751,1,0)</f>
        <v>069MPI1232750003</v>
      </c>
      <c r="K3738">
        <v>0</v>
      </c>
      <c r="L3738">
        <v>6575343</v>
      </c>
      <c r="M3738" s="138">
        <f t="shared" si="176"/>
        <v>-6575343</v>
      </c>
      <c r="N3738" t="s">
        <v>178</v>
      </c>
      <c r="P3738" t="s">
        <v>3839</v>
      </c>
      <c r="R3738" t="s">
        <v>3808</v>
      </c>
    </row>
    <row r="3739" spans="1:18" hidden="1">
      <c r="A3739">
        <v>3738</v>
      </c>
      <c r="D3739">
        <v>701000002</v>
      </c>
      <c r="E3739" s="139">
        <v>45208</v>
      </c>
      <c r="F3739">
        <f t="shared" si="174"/>
        <v>10</v>
      </c>
      <c r="G3739" s="139">
        <v>45208</v>
      </c>
      <c r="H3739">
        <f t="shared" si="175"/>
        <v>16</v>
      </c>
      <c r="I3739" t="s">
        <v>3106</v>
      </c>
      <c r="J3739" t="str">
        <f>VLOOKUP(I3739,'C701- Recalculate'!$D$27:$D$751,1,0)</f>
        <v>069MPI1232770001</v>
      </c>
      <c r="K3739">
        <v>0</v>
      </c>
      <c r="L3739">
        <v>3287671</v>
      </c>
      <c r="M3739" s="138">
        <f t="shared" si="176"/>
        <v>-3287671</v>
      </c>
      <c r="N3739" t="s">
        <v>178</v>
      </c>
      <c r="P3739" t="s">
        <v>3839</v>
      </c>
      <c r="R3739" t="s">
        <v>3808</v>
      </c>
    </row>
    <row r="3740" spans="1:18" hidden="1">
      <c r="A3740">
        <v>3739</v>
      </c>
      <c r="D3740">
        <v>701000002</v>
      </c>
      <c r="E3740" s="139">
        <v>45208</v>
      </c>
      <c r="F3740">
        <f t="shared" si="174"/>
        <v>10</v>
      </c>
      <c r="G3740" s="139">
        <v>45208</v>
      </c>
      <c r="H3740">
        <f t="shared" si="175"/>
        <v>16</v>
      </c>
      <c r="I3740" t="s">
        <v>3121</v>
      </c>
      <c r="J3740" t="str">
        <f>VLOOKUP(I3740,'C701- Recalculate'!$D$27:$D$751,1,0)</f>
        <v>069MPI1232770002</v>
      </c>
      <c r="K3740">
        <v>0</v>
      </c>
      <c r="L3740">
        <v>3287671</v>
      </c>
      <c r="M3740" s="138">
        <f t="shared" si="176"/>
        <v>-3287671</v>
      </c>
      <c r="N3740" t="s">
        <v>178</v>
      </c>
      <c r="P3740" t="s">
        <v>3839</v>
      </c>
      <c r="R3740" t="s">
        <v>3808</v>
      </c>
    </row>
    <row r="3741" spans="1:18" hidden="1">
      <c r="A3741">
        <v>3740</v>
      </c>
      <c r="D3741">
        <v>701000002</v>
      </c>
      <c r="E3741" s="139">
        <v>45208</v>
      </c>
      <c r="F3741">
        <f t="shared" si="174"/>
        <v>10</v>
      </c>
      <c r="G3741" s="139">
        <v>45208</v>
      </c>
      <c r="H3741">
        <f t="shared" si="175"/>
        <v>16</v>
      </c>
      <c r="I3741" t="s">
        <v>3118</v>
      </c>
      <c r="J3741" t="str">
        <f>VLOOKUP(I3741,'C701- Recalculate'!$D$27:$D$751,1,0)</f>
        <v>069MPI1232770003</v>
      </c>
      <c r="K3741">
        <v>0</v>
      </c>
      <c r="L3741">
        <v>1643836</v>
      </c>
      <c r="M3741" s="138">
        <f t="shared" si="176"/>
        <v>-1643836</v>
      </c>
      <c r="N3741" t="s">
        <v>178</v>
      </c>
      <c r="P3741" t="s">
        <v>3839</v>
      </c>
      <c r="R3741" t="s">
        <v>3808</v>
      </c>
    </row>
    <row r="3742" spans="1:18" hidden="1">
      <c r="A3742">
        <v>3741</v>
      </c>
      <c r="D3742">
        <v>701000002</v>
      </c>
      <c r="E3742" s="139">
        <v>45208</v>
      </c>
      <c r="F3742">
        <f t="shared" si="174"/>
        <v>10</v>
      </c>
      <c r="G3742" s="139">
        <v>45208</v>
      </c>
      <c r="H3742">
        <f t="shared" si="175"/>
        <v>16</v>
      </c>
      <c r="I3742" t="s">
        <v>3134</v>
      </c>
      <c r="J3742" t="str">
        <f>VLOOKUP(I3742,'C701- Recalculate'!$D$27:$D$751,1,0)</f>
        <v>069MPI1232790001</v>
      </c>
      <c r="K3742">
        <v>0</v>
      </c>
      <c r="L3742">
        <v>958904</v>
      </c>
      <c r="M3742" s="138">
        <f t="shared" si="176"/>
        <v>-958904</v>
      </c>
      <c r="N3742" t="s">
        <v>178</v>
      </c>
      <c r="P3742" t="s">
        <v>3839</v>
      </c>
      <c r="R3742" t="s">
        <v>3808</v>
      </c>
    </row>
    <row r="3743" spans="1:18" hidden="1">
      <c r="A3743">
        <v>3742</v>
      </c>
      <c r="D3743">
        <v>701000002</v>
      </c>
      <c r="E3743" s="139">
        <v>45208</v>
      </c>
      <c r="F3743">
        <f t="shared" si="174"/>
        <v>10</v>
      </c>
      <c r="G3743" s="139">
        <v>45208</v>
      </c>
      <c r="H3743">
        <f t="shared" si="175"/>
        <v>16</v>
      </c>
      <c r="I3743" t="s">
        <v>3134</v>
      </c>
      <c r="J3743" t="str">
        <f>VLOOKUP(I3743,'C701- Recalculate'!$D$27:$D$751,1,0)</f>
        <v>069MPI1232790001</v>
      </c>
      <c r="K3743">
        <v>0</v>
      </c>
      <c r="L3743">
        <v>1917808</v>
      </c>
      <c r="M3743" s="138">
        <f t="shared" si="176"/>
        <v>-1917808</v>
      </c>
      <c r="N3743" t="s">
        <v>178</v>
      </c>
      <c r="P3743" t="s">
        <v>3839</v>
      </c>
      <c r="R3743" t="s">
        <v>3808</v>
      </c>
    </row>
    <row r="3744" spans="1:18" hidden="1">
      <c r="A3744">
        <v>3743</v>
      </c>
      <c r="D3744">
        <v>701000002</v>
      </c>
      <c r="E3744" s="139">
        <v>45208</v>
      </c>
      <c r="F3744">
        <f t="shared" si="174"/>
        <v>10</v>
      </c>
      <c r="G3744" s="139">
        <v>45208</v>
      </c>
      <c r="H3744">
        <f t="shared" si="175"/>
        <v>16</v>
      </c>
      <c r="I3744" t="s">
        <v>3130</v>
      </c>
      <c r="J3744" t="str">
        <f>VLOOKUP(I3744,'C701- Recalculate'!$D$27:$D$751,1,0)</f>
        <v>069MPI1232790002</v>
      </c>
      <c r="K3744">
        <v>0</v>
      </c>
      <c r="L3744">
        <v>1917808</v>
      </c>
      <c r="M3744" s="138">
        <f t="shared" si="176"/>
        <v>-1917808</v>
      </c>
      <c r="N3744" t="s">
        <v>178</v>
      </c>
      <c r="P3744" t="s">
        <v>3839</v>
      </c>
      <c r="R3744" t="s">
        <v>3808</v>
      </c>
    </row>
    <row r="3745" spans="1:18" hidden="1">
      <c r="A3745">
        <v>3744</v>
      </c>
      <c r="D3745">
        <v>701000002</v>
      </c>
      <c r="E3745" s="139">
        <v>45208</v>
      </c>
      <c r="F3745">
        <f t="shared" si="174"/>
        <v>10</v>
      </c>
      <c r="G3745" s="139">
        <v>45208</v>
      </c>
      <c r="H3745">
        <f t="shared" si="175"/>
        <v>16</v>
      </c>
      <c r="I3745" t="s">
        <v>3130</v>
      </c>
      <c r="J3745" t="str">
        <f>VLOOKUP(I3745,'C701- Recalculate'!$D$27:$D$751,1,0)</f>
        <v>069MPI1232790002</v>
      </c>
      <c r="K3745">
        <v>0</v>
      </c>
      <c r="L3745">
        <v>3835617</v>
      </c>
      <c r="M3745" s="138">
        <f t="shared" si="176"/>
        <v>-3835617</v>
      </c>
      <c r="N3745" t="s">
        <v>178</v>
      </c>
      <c r="P3745" t="s">
        <v>3839</v>
      </c>
      <c r="R3745" t="s">
        <v>3808</v>
      </c>
    </row>
    <row r="3746" spans="1:18" hidden="1">
      <c r="A3746">
        <v>3745</v>
      </c>
      <c r="D3746">
        <v>701000002</v>
      </c>
      <c r="E3746" s="139">
        <v>45208</v>
      </c>
      <c r="F3746">
        <f t="shared" si="174"/>
        <v>10</v>
      </c>
      <c r="G3746" s="139">
        <v>45208</v>
      </c>
      <c r="H3746">
        <f t="shared" si="175"/>
        <v>16</v>
      </c>
      <c r="I3746" t="s">
        <v>3137</v>
      </c>
      <c r="J3746" t="str">
        <f>VLOOKUP(I3746,'C701- Recalculate'!$D$27:$D$751,1,0)</f>
        <v>069MPI1232790003</v>
      </c>
      <c r="K3746">
        <v>0</v>
      </c>
      <c r="L3746">
        <v>1917808</v>
      </c>
      <c r="M3746" s="138">
        <f t="shared" si="176"/>
        <v>-1917808</v>
      </c>
      <c r="N3746" t="s">
        <v>178</v>
      </c>
      <c r="P3746" t="s">
        <v>3839</v>
      </c>
      <c r="R3746" t="s">
        <v>3808</v>
      </c>
    </row>
    <row r="3747" spans="1:18" hidden="1">
      <c r="A3747">
        <v>3746</v>
      </c>
      <c r="D3747">
        <v>701000002</v>
      </c>
      <c r="E3747" s="139">
        <v>45208</v>
      </c>
      <c r="F3747">
        <f t="shared" si="174"/>
        <v>10</v>
      </c>
      <c r="G3747" s="139">
        <v>45208</v>
      </c>
      <c r="H3747">
        <f t="shared" si="175"/>
        <v>16</v>
      </c>
      <c r="I3747" t="s">
        <v>3137</v>
      </c>
      <c r="J3747" t="str">
        <f>VLOOKUP(I3747,'C701- Recalculate'!$D$27:$D$751,1,0)</f>
        <v>069MPI1232790003</v>
      </c>
      <c r="K3747">
        <v>0</v>
      </c>
      <c r="L3747">
        <v>3835617</v>
      </c>
      <c r="M3747" s="138">
        <f t="shared" si="176"/>
        <v>-3835617</v>
      </c>
      <c r="N3747" t="s">
        <v>178</v>
      </c>
      <c r="P3747" t="s">
        <v>3839</v>
      </c>
      <c r="R3747" t="s">
        <v>3808</v>
      </c>
    </row>
    <row r="3748" spans="1:18" hidden="1">
      <c r="A3748">
        <v>3747</v>
      </c>
      <c r="D3748">
        <v>701000002</v>
      </c>
      <c r="E3748" s="139">
        <v>45208</v>
      </c>
      <c r="F3748">
        <f t="shared" si="174"/>
        <v>10</v>
      </c>
      <c r="G3748" s="139">
        <v>45208</v>
      </c>
      <c r="H3748">
        <f t="shared" si="175"/>
        <v>16</v>
      </c>
      <c r="I3748" t="s">
        <v>3143</v>
      </c>
      <c r="J3748" t="str">
        <f>VLOOKUP(I3748,'C701- Recalculate'!$D$27:$D$751,1,0)</f>
        <v>069MPI1232820001</v>
      </c>
      <c r="K3748">
        <v>0</v>
      </c>
      <c r="L3748">
        <v>6027397</v>
      </c>
      <c r="M3748" s="138">
        <f t="shared" si="176"/>
        <v>-6027397</v>
      </c>
      <c r="N3748" t="s">
        <v>178</v>
      </c>
      <c r="P3748" t="s">
        <v>3839</v>
      </c>
      <c r="R3748" t="s">
        <v>3808</v>
      </c>
    </row>
    <row r="3749" spans="1:18" hidden="1">
      <c r="A3749">
        <v>3748</v>
      </c>
      <c r="D3749">
        <v>701000002</v>
      </c>
      <c r="E3749" s="139">
        <v>45208</v>
      </c>
      <c r="F3749">
        <f t="shared" si="174"/>
        <v>10</v>
      </c>
      <c r="G3749" s="139">
        <v>45208</v>
      </c>
      <c r="H3749">
        <f t="shared" si="175"/>
        <v>16</v>
      </c>
      <c r="I3749" t="s">
        <v>3140</v>
      </c>
      <c r="J3749" t="str">
        <f>VLOOKUP(I3749,'C701- Recalculate'!$D$27:$D$751,1,0)</f>
        <v>069MPI1232820002</v>
      </c>
      <c r="K3749">
        <v>0</v>
      </c>
      <c r="L3749">
        <v>4931507</v>
      </c>
      <c r="M3749" s="138">
        <f t="shared" si="176"/>
        <v>-4931507</v>
      </c>
      <c r="N3749" t="s">
        <v>178</v>
      </c>
      <c r="P3749" t="s">
        <v>3839</v>
      </c>
      <c r="R3749" t="s">
        <v>3808</v>
      </c>
    </row>
    <row r="3750" spans="1:18" hidden="1">
      <c r="A3750">
        <v>3749</v>
      </c>
      <c r="D3750">
        <v>701000002</v>
      </c>
      <c r="E3750" s="139">
        <v>45209</v>
      </c>
      <c r="F3750">
        <f t="shared" si="174"/>
        <v>10</v>
      </c>
      <c r="G3750" s="139">
        <v>45209</v>
      </c>
      <c r="H3750">
        <f t="shared" si="175"/>
        <v>16</v>
      </c>
      <c r="I3750" t="s">
        <v>2611</v>
      </c>
      <c r="J3750" t="str">
        <f>VLOOKUP(I3750,'C701- Recalculate'!$D$27:$D$751,1,0)</f>
        <v>069MPI1232280001</v>
      </c>
      <c r="K3750">
        <v>0</v>
      </c>
      <c r="L3750">
        <v>28082192</v>
      </c>
      <c r="M3750" s="138">
        <f t="shared" si="176"/>
        <v>-28082192</v>
      </c>
      <c r="N3750" t="s">
        <v>178</v>
      </c>
      <c r="P3750" t="s">
        <v>3839</v>
      </c>
      <c r="R3750" t="s">
        <v>3808</v>
      </c>
    </row>
    <row r="3751" spans="1:18" hidden="1">
      <c r="A3751">
        <v>3750</v>
      </c>
      <c r="D3751">
        <v>701000002</v>
      </c>
      <c r="E3751" s="139">
        <v>45209</v>
      </c>
      <c r="F3751">
        <f t="shared" si="174"/>
        <v>10</v>
      </c>
      <c r="G3751" s="139">
        <v>45209</v>
      </c>
      <c r="H3751">
        <f t="shared" si="175"/>
        <v>16</v>
      </c>
      <c r="I3751" t="s">
        <v>2621</v>
      </c>
      <c r="J3751" t="str">
        <f>VLOOKUP(I3751,'C701- Recalculate'!$D$27:$D$751,1,0)</f>
        <v>069MPI1232280002</v>
      </c>
      <c r="K3751">
        <v>0</v>
      </c>
      <c r="L3751">
        <v>28082192</v>
      </c>
      <c r="M3751" s="138">
        <f t="shared" si="176"/>
        <v>-28082192</v>
      </c>
      <c r="N3751" t="s">
        <v>178</v>
      </c>
      <c r="P3751" t="s">
        <v>3839</v>
      </c>
      <c r="R3751" t="s">
        <v>3808</v>
      </c>
    </row>
    <row r="3752" spans="1:18" hidden="1">
      <c r="A3752">
        <v>3751</v>
      </c>
      <c r="D3752">
        <v>701000002</v>
      </c>
      <c r="E3752" s="139">
        <v>45209</v>
      </c>
      <c r="F3752">
        <f t="shared" si="174"/>
        <v>10</v>
      </c>
      <c r="G3752" s="139">
        <v>45209</v>
      </c>
      <c r="H3752">
        <f t="shared" si="175"/>
        <v>16</v>
      </c>
      <c r="I3752" t="s">
        <v>2641</v>
      </c>
      <c r="J3752" t="str">
        <f>VLOOKUP(I3752,'C701- Recalculate'!$D$27:$D$751,1,0)</f>
        <v>069MPI1232290004</v>
      </c>
      <c r="K3752">
        <v>0</v>
      </c>
      <c r="L3752">
        <v>28767123</v>
      </c>
      <c r="M3752" s="138">
        <f t="shared" si="176"/>
        <v>-28767123</v>
      </c>
      <c r="N3752" t="s">
        <v>178</v>
      </c>
      <c r="P3752" t="s">
        <v>3839</v>
      </c>
      <c r="R3752" t="s">
        <v>3808</v>
      </c>
    </row>
    <row r="3753" spans="1:18" hidden="1">
      <c r="A3753">
        <v>3752</v>
      </c>
      <c r="D3753">
        <v>701000002</v>
      </c>
      <c r="E3753" s="139">
        <v>45209</v>
      </c>
      <c r="F3753">
        <f t="shared" si="174"/>
        <v>10</v>
      </c>
      <c r="G3753" s="139">
        <v>45209</v>
      </c>
      <c r="H3753">
        <f t="shared" si="175"/>
        <v>16</v>
      </c>
      <c r="I3753" t="s">
        <v>2634</v>
      </c>
      <c r="J3753" t="str">
        <f>VLOOKUP(I3753,'C701- Recalculate'!$D$27:$D$751,1,0)</f>
        <v>069MPI1232290005</v>
      </c>
      <c r="K3753">
        <v>0</v>
      </c>
      <c r="L3753">
        <v>27397260</v>
      </c>
      <c r="M3753" s="138">
        <f t="shared" si="176"/>
        <v>-27397260</v>
      </c>
      <c r="N3753" t="s">
        <v>178</v>
      </c>
      <c r="P3753" t="s">
        <v>3839</v>
      </c>
      <c r="R3753" t="s">
        <v>3808</v>
      </c>
    </row>
    <row r="3754" spans="1:18" hidden="1">
      <c r="A3754">
        <v>3753</v>
      </c>
      <c r="D3754">
        <v>701000002</v>
      </c>
      <c r="E3754" s="139">
        <v>45209</v>
      </c>
      <c r="F3754">
        <f t="shared" si="174"/>
        <v>10</v>
      </c>
      <c r="G3754" s="139">
        <v>45209</v>
      </c>
      <c r="H3754">
        <f t="shared" si="175"/>
        <v>16</v>
      </c>
      <c r="I3754" t="s">
        <v>2656</v>
      </c>
      <c r="J3754" t="str">
        <f>VLOOKUP(I3754,'C701- Recalculate'!$D$27:$D$751,1,0)</f>
        <v>069MPI1232340004</v>
      </c>
      <c r="K3754">
        <v>0</v>
      </c>
      <c r="L3754">
        <v>22465753</v>
      </c>
      <c r="M3754" s="138">
        <f t="shared" si="176"/>
        <v>-22465753</v>
      </c>
      <c r="N3754" t="s">
        <v>178</v>
      </c>
      <c r="P3754" t="s">
        <v>3839</v>
      </c>
      <c r="R3754" t="s">
        <v>3808</v>
      </c>
    </row>
    <row r="3755" spans="1:18" hidden="1">
      <c r="A3755">
        <v>3754</v>
      </c>
      <c r="D3755">
        <v>701000002</v>
      </c>
      <c r="E3755" s="139">
        <v>45209</v>
      </c>
      <c r="F3755">
        <f t="shared" si="174"/>
        <v>10</v>
      </c>
      <c r="G3755" s="139">
        <v>45209</v>
      </c>
      <c r="H3755">
        <f t="shared" si="175"/>
        <v>16</v>
      </c>
      <c r="I3755" t="s">
        <v>2652</v>
      </c>
      <c r="J3755" t="str">
        <f>VLOOKUP(I3755,'C701- Recalculate'!$D$27:$D$751,1,0)</f>
        <v>069MPI1232340005</v>
      </c>
      <c r="K3755">
        <v>0</v>
      </c>
      <c r="L3755">
        <v>22465753</v>
      </c>
      <c r="M3755" s="138">
        <f t="shared" si="176"/>
        <v>-22465753</v>
      </c>
      <c r="N3755" t="s">
        <v>178</v>
      </c>
      <c r="P3755" t="s">
        <v>3839</v>
      </c>
      <c r="R3755" t="s">
        <v>3808</v>
      </c>
    </row>
    <row r="3756" spans="1:18" hidden="1">
      <c r="A3756">
        <v>3755</v>
      </c>
      <c r="D3756">
        <v>701000002</v>
      </c>
      <c r="E3756" s="139">
        <v>45209</v>
      </c>
      <c r="F3756">
        <f t="shared" si="174"/>
        <v>10</v>
      </c>
      <c r="G3756" s="139">
        <v>45209</v>
      </c>
      <c r="H3756">
        <f t="shared" si="175"/>
        <v>16</v>
      </c>
      <c r="I3756" t="s">
        <v>2706</v>
      </c>
      <c r="J3756" t="str">
        <f>VLOOKUP(I3756,'C701- Recalculate'!$D$27:$D$751,1,0)</f>
        <v>069MPI1232400003</v>
      </c>
      <c r="K3756">
        <v>0</v>
      </c>
      <c r="L3756">
        <v>24315069</v>
      </c>
      <c r="M3756" s="138">
        <f t="shared" si="176"/>
        <v>-24315069</v>
      </c>
      <c r="N3756" t="s">
        <v>178</v>
      </c>
      <c r="P3756" t="s">
        <v>3839</v>
      </c>
      <c r="R3756" t="s">
        <v>3808</v>
      </c>
    </row>
    <row r="3757" spans="1:18" hidden="1">
      <c r="A3757">
        <v>3756</v>
      </c>
      <c r="D3757">
        <v>701000002</v>
      </c>
      <c r="E3757" s="139">
        <v>45209</v>
      </c>
      <c r="F3757">
        <f t="shared" si="174"/>
        <v>10</v>
      </c>
      <c r="G3757" s="139">
        <v>45209</v>
      </c>
      <c r="H3757">
        <f t="shared" si="175"/>
        <v>16</v>
      </c>
      <c r="I3757" t="s">
        <v>2700</v>
      </c>
      <c r="J3757" t="str">
        <f>VLOOKUP(I3757,'C701- Recalculate'!$D$27:$D$751,1,0)</f>
        <v>069MPI1232400004</v>
      </c>
      <c r="K3757">
        <v>0</v>
      </c>
      <c r="L3757">
        <v>24315069</v>
      </c>
      <c r="M3757" s="138">
        <f t="shared" si="176"/>
        <v>-24315069</v>
      </c>
      <c r="N3757" t="s">
        <v>178</v>
      </c>
      <c r="P3757" t="s">
        <v>3839</v>
      </c>
      <c r="R3757" t="s">
        <v>3808</v>
      </c>
    </row>
    <row r="3758" spans="1:18" hidden="1">
      <c r="A3758">
        <v>3757</v>
      </c>
      <c r="D3758">
        <v>701000002</v>
      </c>
      <c r="E3758" s="139">
        <v>45209</v>
      </c>
      <c r="F3758">
        <f t="shared" si="174"/>
        <v>10</v>
      </c>
      <c r="G3758" s="139">
        <v>45209</v>
      </c>
      <c r="H3758">
        <f t="shared" si="175"/>
        <v>16</v>
      </c>
      <c r="I3758" t="s">
        <v>2757</v>
      </c>
      <c r="J3758" t="str">
        <f>VLOOKUP(I3758,'C701- Recalculate'!$D$27:$D$751,1,0)</f>
        <v>069MPI1232430004</v>
      </c>
      <c r="K3758">
        <v>0</v>
      </c>
      <c r="L3758">
        <v>39452055</v>
      </c>
      <c r="M3758" s="138">
        <f t="shared" si="176"/>
        <v>-39452055</v>
      </c>
      <c r="N3758" t="s">
        <v>178</v>
      </c>
      <c r="P3758" t="s">
        <v>3839</v>
      </c>
      <c r="R3758" t="s">
        <v>3808</v>
      </c>
    </row>
    <row r="3759" spans="1:18" hidden="1">
      <c r="A3759">
        <v>3758</v>
      </c>
      <c r="D3759">
        <v>701000002</v>
      </c>
      <c r="E3759" s="139">
        <v>45209</v>
      </c>
      <c r="F3759">
        <f t="shared" si="174"/>
        <v>10</v>
      </c>
      <c r="G3759" s="139">
        <v>45209</v>
      </c>
      <c r="H3759">
        <f t="shared" si="175"/>
        <v>16</v>
      </c>
      <c r="I3759" t="s">
        <v>2760</v>
      </c>
      <c r="J3759" t="str">
        <f>VLOOKUP(I3759,'C701- Recalculate'!$D$27:$D$751,1,0)</f>
        <v>069MPI1232430005</v>
      </c>
      <c r="K3759">
        <v>0</v>
      </c>
      <c r="L3759">
        <v>9726027</v>
      </c>
      <c r="M3759" s="138">
        <f t="shared" si="176"/>
        <v>-9726027</v>
      </c>
      <c r="N3759" t="s">
        <v>178</v>
      </c>
      <c r="P3759" t="s">
        <v>3839</v>
      </c>
      <c r="R3759" t="s">
        <v>3808</v>
      </c>
    </row>
    <row r="3760" spans="1:18" hidden="1">
      <c r="A3760">
        <v>3759</v>
      </c>
      <c r="D3760">
        <v>701000002</v>
      </c>
      <c r="E3760" s="139">
        <v>45209</v>
      </c>
      <c r="F3760">
        <f t="shared" si="174"/>
        <v>10</v>
      </c>
      <c r="G3760" s="139">
        <v>45209</v>
      </c>
      <c r="H3760">
        <f t="shared" si="175"/>
        <v>16</v>
      </c>
      <c r="I3760" t="s">
        <v>2879</v>
      </c>
      <c r="J3760" t="str">
        <f>VLOOKUP(I3760,'C701- Recalculate'!$D$27:$D$751,1,0)</f>
        <v>069MPI1232560004</v>
      </c>
      <c r="K3760">
        <v>0</v>
      </c>
      <c r="L3760">
        <v>28356165</v>
      </c>
      <c r="M3760" s="138">
        <f t="shared" si="176"/>
        <v>-28356165</v>
      </c>
      <c r="N3760" t="s">
        <v>178</v>
      </c>
      <c r="P3760" t="s">
        <v>3839</v>
      </c>
      <c r="R3760" t="s">
        <v>3808</v>
      </c>
    </row>
    <row r="3761" spans="1:18" hidden="1">
      <c r="A3761">
        <v>3760</v>
      </c>
      <c r="D3761">
        <v>701000002</v>
      </c>
      <c r="E3761" s="139">
        <v>45209</v>
      </c>
      <c r="F3761">
        <f t="shared" si="174"/>
        <v>10</v>
      </c>
      <c r="G3761" s="139">
        <v>45209</v>
      </c>
      <c r="H3761">
        <f t="shared" si="175"/>
        <v>16</v>
      </c>
      <c r="I3761" t="s">
        <v>2870</v>
      </c>
      <c r="J3761" t="str">
        <f>VLOOKUP(I3761,'C701- Recalculate'!$D$27:$D$751,1,0)</f>
        <v>069MPI1232560005</v>
      </c>
      <c r="K3761">
        <v>0</v>
      </c>
      <c r="L3761">
        <v>18904109</v>
      </c>
      <c r="M3761" s="138">
        <f t="shared" si="176"/>
        <v>-18904109</v>
      </c>
      <c r="N3761" t="s">
        <v>178</v>
      </c>
      <c r="P3761" t="s">
        <v>3839</v>
      </c>
      <c r="R3761" t="s">
        <v>3808</v>
      </c>
    </row>
    <row r="3762" spans="1:18" hidden="1">
      <c r="A3762">
        <v>3761</v>
      </c>
      <c r="D3762">
        <v>701000002</v>
      </c>
      <c r="E3762" s="139">
        <v>45209</v>
      </c>
      <c r="F3762">
        <f t="shared" si="174"/>
        <v>10</v>
      </c>
      <c r="G3762" s="139">
        <v>45209</v>
      </c>
      <c r="H3762">
        <f t="shared" si="175"/>
        <v>16</v>
      </c>
      <c r="I3762" t="s">
        <v>2937</v>
      </c>
      <c r="J3762" t="str">
        <f>VLOOKUP(I3762,'C701- Recalculate'!$D$27:$D$751,1,0)</f>
        <v>069MPI1232620002</v>
      </c>
      <c r="K3762">
        <v>0</v>
      </c>
      <c r="L3762">
        <v>24931507</v>
      </c>
      <c r="M3762" s="138">
        <f t="shared" si="176"/>
        <v>-24931507</v>
      </c>
      <c r="N3762" t="s">
        <v>178</v>
      </c>
      <c r="P3762" t="s">
        <v>3839</v>
      </c>
      <c r="R3762" t="s">
        <v>3808</v>
      </c>
    </row>
    <row r="3763" spans="1:18" hidden="1">
      <c r="A3763">
        <v>3762</v>
      </c>
      <c r="D3763">
        <v>701000002</v>
      </c>
      <c r="E3763" s="139">
        <v>45209</v>
      </c>
      <c r="F3763">
        <f t="shared" si="174"/>
        <v>10</v>
      </c>
      <c r="G3763" s="139">
        <v>45209</v>
      </c>
      <c r="H3763">
        <f t="shared" si="175"/>
        <v>16</v>
      </c>
      <c r="I3763" t="s">
        <v>2940</v>
      </c>
      <c r="J3763" t="str">
        <f>VLOOKUP(I3763,'C701- Recalculate'!$D$27:$D$751,1,0)</f>
        <v>069MPI1232620003</v>
      </c>
      <c r="K3763">
        <v>0</v>
      </c>
      <c r="L3763">
        <v>22356164</v>
      </c>
      <c r="M3763" s="138">
        <f t="shared" si="176"/>
        <v>-22356164</v>
      </c>
      <c r="N3763" t="s">
        <v>178</v>
      </c>
      <c r="P3763" t="s">
        <v>3839</v>
      </c>
      <c r="R3763" t="s">
        <v>3808</v>
      </c>
    </row>
    <row r="3764" spans="1:18" hidden="1">
      <c r="A3764">
        <v>3763</v>
      </c>
      <c r="D3764">
        <v>701000002</v>
      </c>
      <c r="E3764" s="139">
        <v>45209</v>
      </c>
      <c r="F3764">
        <f t="shared" si="174"/>
        <v>10</v>
      </c>
      <c r="G3764" s="139">
        <v>45209</v>
      </c>
      <c r="H3764">
        <f t="shared" si="175"/>
        <v>16</v>
      </c>
      <c r="I3764" t="s">
        <v>3028</v>
      </c>
      <c r="J3764" t="str">
        <f>VLOOKUP(I3764,'C701- Recalculate'!$D$27:$D$751,1,0)</f>
        <v>069MPI1232700007</v>
      </c>
      <c r="K3764">
        <v>0</v>
      </c>
      <c r="L3764">
        <v>3013699</v>
      </c>
      <c r="M3764" s="138">
        <f t="shared" si="176"/>
        <v>-3013699</v>
      </c>
      <c r="N3764" t="s">
        <v>178</v>
      </c>
      <c r="P3764" t="s">
        <v>3839</v>
      </c>
      <c r="R3764" t="s">
        <v>3808</v>
      </c>
    </row>
    <row r="3765" spans="1:18" hidden="1">
      <c r="A3765">
        <v>3764</v>
      </c>
      <c r="D3765">
        <v>701000002</v>
      </c>
      <c r="E3765" s="139">
        <v>45209</v>
      </c>
      <c r="F3765">
        <f t="shared" si="174"/>
        <v>10</v>
      </c>
      <c r="G3765" s="139">
        <v>45209</v>
      </c>
      <c r="H3765">
        <f t="shared" si="175"/>
        <v>16</v>
      </c>
      <c r="I3765" t="s">
        <v>3019</v>
      </c>
      <c r="J3765" t="str">
        <f>VLOOKUP(I3765,'C701- Recalculate'!$D$27:$D$751,1,0)</f>
        <v>069MPI1232700008</v>
      </c>
      <c r="K3765">
        <v>0</v>
      </c>
      <c r="L3765">
        <v>2260274</v>
      </c>
      <c r="M3765" s="138">
        <f t="shared" si="176"/>
        <v>-2260274</v>
      </c>
      <c r="N3765" t="s">
        <v>178</v>
      </c>
      <c r="P3765" t="s">
        <v>3839</v>
      </c>
      <c r="R3765" t="s">
        <v>3808</v>
      </c>
    </row>
    <row r="3766" spans="1:18" hidden="1">
      <c r="A3766">
        <v>3765</v>
      </c>
      <c r="D3766">
        <v>701000002</v>
      </c>
      <c r="E3766" s="139">
        <v>45209</v>
      </c>
      <c r="F3766">
        <f t="shared" si="174"/>
        <v>10</v>
      </c>
      <c r="G3766" s="139">
        <v>45209</v>
      </c>
      <c r="H3766">
        <f t="shared" si="175"/>
        <v>16</v>
      </c>
      <c r="I3766" t="s">
        <v>3022</v>
      </c>
      <c r="J3766" t="str">
        <f>VLOOKUP(I3766,'C701- Recalculate'!$D$27:$D$751,1,0)</f>
        <v>069MPI1232700009</v>
      </c>
      <c r="K3766">
        <v>0</v>
      </c>
      <c r="L3766">
        <v>2260274</v>
      </c>
      <c r="M3766" s="138">
        <f t="shared" si="176"/>
        <v>-2260274</v>
      </c>
      <c r="N3766" t="s">
        <v>178</v>
      </c>
      <c r="P3766" t="s">
        <v>3839</v>
      </c>
      <c r="R3766" t="s">
        <v>3808</v>
      </c>
    </row>
    <row r="3767" spans="1:18" hidden="1">
      <c r="A3767">
        <v>3766</v>
      </c>
      <c r="D3767">
        <v>701000002</v>
      </c>
      <c r="E3767" s="139">
        <v>45209</v>
      </c>
      <c r="F3767">
        <f t="shared" si="174"/>
        <v>10</v>
      </c>
      <c r="G3767" s="139">
        <v>45209</v>
      </c>
      <c r="H3767">
        <f t="shared" si="175"/>
        <v>16</v>
      </c>
      <c r="I3767" t="s">
        <v>3134</v>
      </c>
      <c r="J3767" t="str">
        <f>VLOOKUP(I3767,'C701- Recalculate'!$D$27:$D$751,1,0)</f>
        <v>069MPI1232790001</v>
      </c>
      <c r="K3767">
        <v>0</v>
      </c>
      <c r="L3767">
        <v>958905</v>
      </c>
      <c r="M3767" s="138">
        <f t="shared" si="176"/>
        <v>-958905</v>
      </c>
      <c r="N3767" t="s">
        <v>178</v>
      </c>
      <c r="P3767" t="s">
        <v>3839</v>
      </c>
      <c r="R3767" t="s">
        <v>3808</v>
      </c>
    </row>
    <row r="3768" spans="1:18" hidden="1">
      <c r="A3768">
        <v>3767</v>
      </c>
      <c r="D3768">
        <v>701000002</v>
      </c>
      <c r="E3768" s="139">
        <v>45209</v>
      </c>
      <c r="F3768">
        <f t="shared" si="174"/>
        <v>10</v>
      </c>
      <c r="G3768" s="139">
        <v>45209</v>
      </c>
      <c r="H3768">
        <f t="shared" si="175"/>
        <v>16</v>
      </c>
      <c r="I3768" t="s">
        <v>3130</v>
      </c>
      <c r="J3768" t="str">
        <f>VLOOKUP(I3768,'C701- Recalculate'!$D$27:$D$751,1,0)</f>
        <v>069MPI1232790002</v>
      </c>
      <c r="K3768">
        <v>0</v>
      </c>
      <c r="L3768">
        <v>1917808</v>
      </c>
      <c r="M3768" s="138">
        <f t="shared" si="176"/>
        <v>-1917808</v>
      </c>
      <c r="N3768" t="s">
        <v>178</v>
      </c>
      <c r="P3768" t="s">
        <v>3839</v>
      </c>
      <c r="R3768" t="s">
        <v>3808</v>
      </c>
    </row>
    <row r="3769" spans="1:18" hidden="1">
      <c r="A3769">
        <v>3768</v>
      </c>
      <c r="D3769">
        <v>701000002</v>
      </c>
      <c r="E3769" s="139">
        <v>45209</v>
      </c>
      <c r="F3769">
        <f t="shared" si="174"/>
        <v>10</v>
      </c>
      <c r="G3769" s="139">
        <v>45209</v>
      </c>
      <c r="H3769">
        <f t="shared" si="175"/>
        <v>16</v>
      </c>
      <c r="I3769" t="s">
        <v>3137</v>
      </c>
      <c r="J3769" t="str">
        <f>VLOOKUP(I3769,'C701- Recalculate'!$D$27:$D$751,1,0)</f>
        <v>069MPI1232790003</v>
      </c>
      <c r="K3769">
        <v>0</v>
      </c>
      <c r="L3769">
        <v>1917808</v>
      </c>
      <c r="M3769" s="138">
        <f t="shared" si="176"/>
        <v>-1917808</v>
      </c>
      <c r="N3769" t="s">
        <v>178</v>
      </c>
      <c r="P3769" t="s">
        <v>3839</v>
      </c>
      <c r="R3769" t="s">
        <v>3808</v>
      </c>
    </row>
    <row r="3770" spans="1:18" hidden="1">
      <c r="A3770">
        <v>3769</v>
      </c>
      <c r="D3770">
        <v>701000002</v>
      </c>
      <c r="E3770" s="139">
        <v>45209</v>
      </c>
      <c r="F3770">
        <f t="shared" si="174"/>
        <v>10</v>
      </c>
      <c r="G3770" s="139">
        <v>45209</v>
      </c>
      <c r="H3770">
        <f t="shared" si="175"/>
        <v>16</v>
      </c>
      <c r="I3770" t="s">
        <v>3152</v>
      </c>
      <c r="J3770" t="str">
        <f>VLOOKUP(I3770,'C701- Recalculate'!$D$27:$D$751,1,0)</f>
        <v>069MPI1232830001</v>
      </c>
      <c r="K3770">
        <v>0</v>
      </c>
      <c r="L3770">
        <v>6027397</v>
      </c>
      <c r="M3770" s="138">
        <f t="shared" si="176"/>
        <v>-6027397</v>
      </c>
      <c r="N3770" t="s">
        <v>178</v>
      </c>
      <c r="P3770" t="s">
        <v>3839</v>
      </c>
      <c r="R3770" t="s">
        <v>3808</v>
      </c>
    </row>
    <row r="3771" spans="1:18" hidden="1">
      <c r="A3771">
        <v>3770</v>
      </c>
      <c r="D3771">
        <v>701000002</v>
      </c>
      <c r="E3771" s="139">
        <v>45209</v>
      </c>
      <c r="F3771">
        <f t="shared" si="174"/>
        <v>10</v>
      </c>
      <c r="G3771" s="139">
        <v>45209</v>
      </c>
      <c r="H3771">
        <f t="shared" si="175"/>
        <v>16</v>
      </c>
      <c r="I3771" t="s">
        <v>3146</v>
      </c>
      <c r="J3771" t="str">
        <f>VLOOKUP(I3771,'C701- Recalculate'!$D$27:$D$751,1,0)</f>
        <v>069MPI1232830002</v>
      </c>
      <c r="K3771">
        <v>0</v>
      </c>
      <c r="L3771">
        <v>4931507</v>
      </c>
      <c r="M3771" s="138">
        <f t="shared" si="176"/>
        <v>-4931507</v>
      </c>
      <c r="N3771" t="s">
        <v>178</v>
      </c>
      <c r="P3771" t="s">
        <v>3839</v>
      </c>
      <c r="R3771" t="s">
        <v>3808</v>
      </c>
    </row>
    <row r="3772" spans="1:18" hidden="1">
      <c r="A3772">
        <v>3771</v>
      </c>
      <c r="D3772">
        <v>701000002</v>
      </c>
      <c r="E3772" s="139">
        <v>45209</v>
      </c>
      <c r="F3772">
        <f t="shared" si="174"/>
        <v>10</v>
      </c>
      <c r="G3772" s="139">
        <v>45209</v>
      </c>
      <c r="H3772">
        <f t="shared" si="175"/>
        <v>16</v>
      </c>
      <c r="I3772" t="s">
        <v>3149</v>
      </c>
      <c r="J3772" t="str">
        <f>VLOOKUP(I3772,'C701- Recalculate'!$D$27:$D$751,1,0)</f>
        <v>069MPI1232830003</v>
      </c>
      <c r="K3772">
        <v>0</v>
      </c>
      <c r="L3772">
        <v>2191781</v>
      </c>
      <c r="M3772" s="138">
        <f t="shared" si="176"/>
        <v>-2191781</v>
      </c>
      <c r="N3772" t="s">
        <v>178</v>
      </c>
      <c r="P3772" t="s">
        <v>3839</v>
      </c>
      <c r="R3772" t="s">
        <v>3808</v>
      </c>
    </row>
    <row r="3773" spans="1:18" hidden="1">
      <c r="A3773">
        <v>3772</v>
      </c>
      <c r="D3773">
        <v>701000002</v>
      </c>
      <c r="E3773" s="139">
        <v>45210</v>
      </c>
      <c r="F3773">
        <f t="shared" si="174"/>
        <v>10</v>
      </c>
      <c r="G3773" s="139">
        <v>45210</v>
      </c>
      <c r="H3773">
        <f t="shared" si="175"/>
        <v>16</v>
      </c>
      <c r="I3773" t="s">
        <v>2611</v>
      </c>
      <c r="J3773" t="str">
        <f>VLOOKUP(I3773,'C701- Recalculate'!$D$27:$D$751,1,0)</f>
        <v>069MPI1232280001</v>
      </c>
      <c r="K3773">
        <v>0</v>
      </c>
      <c r="L3773">
        <v>28082192</v>
      </c>
      <c r="M3773" s="138">
        <f t="shared" si="176"/>
        <v>-28082192</v>
      </c>
      <c r="N3773" t="s">
        <v>178</v>
      </c>
      <c r="P3773" t="s">
        <v>3839</v>
      </c>
      <c r="R3773" t="s">
        <v>3808</v>
      </c>
    </row>
    <row r="3774" spans="1:18" hidden="1">
      <c r="A3774">
        <v>3773</v>
      </c>
      <c r="D3774">
        <v>701000002</v>
      </c>
      <c r="E3774" s="139">
        <v>45210</v>
      </c>
      <c r="F3774">
        <f t="shared" si="174"/>
        <v>10</v>
      </c>
      <c r="G3774" s="139">
        <v>45210</v>
      </c>
      <c r="H3774">
        <f t="shared" si="175"/>
        <v>16</v>
      </c>
      <c r="I3774" t="s">
        <v>2621</v>
      </c>
      <c r="J3774" t="str">
        <f>VLOOKUP(I3774,'C701- Recalculate'!$D$27:$D$751,1,0)</f>
        <v>069MPI1232280002</v>
      </c>
      <c r="K3774">
        <v>0</v>
      </c>
      <c r="L3774">
        <v>28082192</v>
      </c>
      <c r="M3774" s="138">
        <f t="shared" si="176"/>
        <v>-28082192</v>
      </c>
      <c r="N3774" t="s">
        <v>178</v>
      </c>
      <c r="P3774" t="s">
        <v>3839</v>
      </c>
      <c r="R3774" t="s">
        <v>3808</v>
      </c>
    </row>
    <row r="3775" spans="1:18" hidden="1">
      <c r="A3775">
        <v>3774</v>
      </c>
      <c r="D3775">
        <v>701000002</v>
      </c>
      <c r="E3775" s="139">
        <v>45210</v>
      </c>
      <c r="F3775">
        <f t="shared" si="174"/>
        <v>10</v>
      </c>
      <c r="G3775" s="139">
        <v>45210</v>
      </c>
      <c r="H3775">
        <f t="shared" si="175"/>
        <v>16</v>
      </c>
      <c r="I3775" t="s">
        <v>2641</v>
      </c>
      <c r="J3775" t="str">
        <f>VLOOKUP(I3775,'C701- Recalculate'!$D$27:$D$751,1,0)</f>
        <v>069MPI1232290004</v>
      </c>
      <c r="K3775">
        <v>0</v>
      </c>
      <c r="L3775">
        <v>28767123</v>
      </c>
      <c r="M3775" s="138">
        <f t="shared" si="176"/>
        <v>-28767123</v>
      </c>
      <c r="N3775" t="s">
        <v>178</v>
      </c>
      <c r="P3775" t="s">
        <v>3839</v>
      </c>
      <c r="R3775" t="s">
        <v>3808</v>
      </c>
    </row>
    <row r="3776" spans="1:18" hidden="1">
      <c r="A3776">
        <v>3775</v>
      </c>
      <c r="D3776">
        <v>701000002</v>
      </c>
      <c r="E3776" s="139">
        <v>45210</v>
      </c>
      <c r="F3776">
        <f t="shared" si="174"/>
        <v>10</v>
      </c>
      <c r="G3776" s="139">
        <v>45210</v>
      </c>
      <c r="H3776">
        <f t="shared" si="175"/>
        <v>16</v>
      </c>
      <c r="I3776" t="s">
        <v>2634</v>
      </c>
      <c r="J3776" t="str">
        <f>VLOOKUP(I3776,'C701- Recalculate'!$D$27:$D$751,1,0)</f>
        <v>069MPI1232290005</v>
      </c>
      <c r="K3776">
        <v>0</v>
      </c>
      <c r="L3776">
        <v>27397260</v>
      </c>
      <c r="M3776" s="138">
        <f t="shared" si="176"/>
        <v>-27397260</v>
      </c>
      <c r="N3776" t="s">
        <v>178</v>
      </c>
      <c r="P3776" t="s">
        <v>3839</v>
      </c>
      <c r="R3776" t="s">
        <v>3808</v>
      </c>
    </row>
    <row r="3777" spans="1:18" hidden="1">
      <c r="A3777">
        <v>3776</v>
      </c>
      <c r="D3777">
        <v>701000002</v>
      </c>
      <c r="E3777" s="139">
        <v>45210</v>
      </c>
      <c r="F3777">
        <f t="shared" si="174"/>
        <v>10</v>
      </c>
      <c r="G3777" s="139">
        <v>45210</v>
      </c>
      <c r="H3777">
        <f t="shared" si="175"/>
        <v>16</v>
      </c>
      <c r="I3777" t="s">
        <v>2656</v>
      </c>
      <c r="J3777" t="str">
        <f>VLOOKUP(I3777,'C701- Recalculate'!$D$27:$D$751,1,0)</f>
        <v>069MPI1232340004</v>
      </c>
      <c r="K3777">
        <v>0</v>
      </c>
      <c r="L3777">
        <v>22465754</v>
      </c>
      <c r="M3777" s="138">
        <f t="shared" si="176"/>
        <v>-22465754</v>
      </c>
      <c r="N3777" t="s">
        <v>178</v>
      </c>
      <c r="P3777" t="s">
        <v>3839</v>
      </c>
      <c r="R3777" t="s">
        <v>3808</v>
      </c>
    </row>
    <row r="3778" spans="1:18" hidden="1">
      <c r="A3778">
        <v>3777</v>
      </c>
      <c r="D3778">
        <v>701000002</v>
      </c>
      <c r="E3778" s="139">
        <v>45210</v>
      </c>
      <c r="F3778">
        <f t="shared" si="174"/>
        <v>10</v>
      </c>
      <c r="G3778" s="139">
        <v>45210</v>
      </c>
      <c r="H3778">
        <f t="shared" si="175"/>
        <v>16</v>
      </c>
      <c r="I3778" t="s">
        <v>2652</v>
      </c>
      <c r="J3778" t="str">
        <f>VLOOKUP(I3778,'C701- Recalculate'!$D$27:$D$751,1,0)</f>
        <v>069MPI1232340005</v>
      </c>
      <c r="K3778">
        <v>0</v>
      </c>
      <c r="L3778">
        <v>22465754</v>
      </c>
      <c r="M3778" s="138">
        <f t="shared" si="176"/>
        <v>-22465754</v>
      </c>
      <c r="N3778" t="s">
        <v>178</v>
      </c>
      <c r="P3778" t="s">
        <v>3839</v>
      </c>
      <c r="R3778" t="s">
        <v>3808</v>
      </c>
    </row>
    <row r="3779" spans="1:18" hidden="1">
      <c r="A3779">
        <v>3778</v>
      </c>
      <c r="D3779">
        <v>701000002</v>
      </c>
      <c r="E3779" s="139">
        <v>45210</v>
      </c>
      <c r="F3779">
        <f t="shared" ref="F3779:F3842" si="177">MONTH(E3779)</f>
        <v>10</v>
      </c>
      <c r="G3779" s="139">
        <v>45210</v>
      </c>
      <c r="H3779">
        <f t="shared" ref="H3779:H3842" si="178">LEN(I3779)</f>
        <v>16</v>
      </c>
      <c r="I3779" t="s">
        <v>2706</v>
      </c>
      <c r="J3779" t="str">
        <f>VLOOKUP(I3779,'C701- Recalculate'!$D$27:$D$751,1,0)</f>
        <v>069MPI1232400003</v>
      </c>
      <c r="K3779">
        <v>0</v>
      </c>
      <c r="L3779">
        <v>24315068</v>
      </c>
      <c r="M3779" s="138">
        <f t="shared" ref="M3779:M3842" si="179">K3779-L3779</f>
        <v>-24315068</v>
      </c>
      <c r="N3779" t="s">
        <v>178</v>
      </c>
      <c r="P3779" t="s">
        <v>3839</v>
      </c>
      <c r="R3779" t="s">
        <v>3808</v>
      </c>
    </row>
    <row r="3780" spans="1:18" hidden="1">
      <c r="A3780">
        <v>3779</v>
      </c>
      <c r="D3780">
        <v>701000002</v>
      </c>
      <c r="E3780" s="139">
        <v>45210</v>
      </c>
      <c r="F3780">
        <f t="shared" si="177"/>
        <v>10</v>
      </c>
      <c r="G3780" s="139">
        <v>45210</v>
      </c>
      <c r="H3780">
        <f t="shared" si="178"/>
        <v>16</v>
      </c>
      <c r="I3780" t="s">
        <v>2700</v>
      </c>
      <c r="J3780" t="str">
        <f>VLOOKUP(I3780,'C701- Recalculate'!$D$27:$D$751,1,0)</f>
        <v>069MPI1232400004</v>
      </c>
      <c r="K3780">
        <v>0</v>
      </c>
      <c r="L3780">
        <v>24315068</v>
      </c>
      <c r="M3780" s="138">
        <f t="shared" si="179"/>
        <v>-24315068</v>
      </c>
      <c r="N3780" t="s">
        <v>178</v>
      </c>
      <c r="P3780" t="s">
        <v>3839</v>
      </c>
      <c r="R3780" t="s">
        <v>3808</v>
      </c>
    </row>
    <row r="3781" spans="1:18" hidden="1">
      <c r="A3781">
        <v>3780</v>
      </c>
      <c r="D3781">
        <v>701000002</v>
      </c>
      <c r="E3781" s="139">
        <v>45210</v>
      </c>
      <c r="F3781">
        <f t="shared" si="177"/>
        <v>10</v>
      </c>
      <c r="G3781" s="139">
        <v>45210</v>
      </c>
      <c r="H3781">
        <f t="shared" si="178"/>
        <v>16</v>
      </c>
      <c r="I3781" t="s">
        <v>2757</v>
      </c>
      <c r="J3781" t="str">
        <f>VLOOKUP(I3781,'C701- Recalculate'!$D$27:$D$751,1,0)</f>
        <v>069MPI1232430004</v>
      </c>
      <c r="K3781">
        <v>0</v>
      </c>
      <c r="L3781">
        <v>39452054</v>
      </c>
      <c r="M3781" s="138">
        <f t="shared" si="179"/>
        <v>-39452054</v>
      </c>
      <c r="N3781" t="s">
        <v>178</v>
      </c>
      <c r="P3781" t="s">
        <v>3839</v>
      </c>
      <c r="R3781" t="s">
        <v>3808</v>
      </c>
    </row>
    <row r="3782" spans="1:18" hidden="1">
      <c r="A3782">
        <v>3781</v>
      </c>
      <c r="D3782">
        <v>701000002</v>
      </c>
      <c r="E3782" s="139">
        <v>45210</v>
      </c>
      <c r="F3782">
        <f t="shared" si="177"/>
        <v>10</v>
      </c>
      <c r="G3782" s="139">
        <v>45210</v>
      </c>
      <c r="H3782">
        <f t="shared" si="178"/>
        <v>16</v>
      </c>
      <c r="I3782" t="s">
        <v>2760</v>
      </c>
      <c r="J3782" t="str">
        <f>VLOOKUP(I3782,'C701- Recalculate'!$D$27:$D$751,1,0)</f>
        <v>069MPI1232430005</v>
      </c>
      <c r="K3782">
        <v>0</v>
      </c>
      <c r="L3782">
        <v>9726028</v>
      </c>
      <c r="M3782" s="138">
        <f t="shared" si="179"/>
        <v>-9726028</v>
      </c>
      <c r="N3782" t="s">
        <v>178</v>
      </c>
      <c r="P3782" t="s">
        <v>3839</v>
      </c>
      <c r="R3782" t="s">
        <v>3808</v>
      </c>
    </row>
    <row r="3783" spans="1:18" hidden="1">
      <c r="A3783">
        <v>3782</v>
      </c>
      <c r="D3783">
        <v>701000002</v>
      </c>
      <c r="E3783" s="139">
        <v>45210</v>
      </c>
      <c r="F3783">
        <f t="shared" si="177"/>
        <v>10</v>
      </c>
      <c r="G3783" s="139">
        <v>45210</v>
      </c>
      <c r="H3783">
        <f t="shared" si="178"/>
        <v>16</v>
      </c>
      <c r="I3783" t="s">
        <v>2879</v>
      </c>
      <c r="J3783" t="str">
        <f>VLOOKUP(I3783,'C701- Recalculate'!$D$27:$D$751,1,0)</f>
        <v>069MPI1232560004</v>
      </c>
      <c r="K3783">
        <v>0</v>
      </c>
      <c r="L3783">
        <v>28356164</v>
      </c>
      <c r="M3783" s="138">
        <f t="shared" si="179"/>
        <v>-28356164</v>
      </c>
      <c r="N3783" t="s">
        <v>178</v>
      </c>
      <c r="P3783" t="s">
        <v>3839</v>
      </c>
      <c r="R3783" t="s">
        <v>3808</v>
      </c>
    </row>
    <row r="3784" spans="1:18" hidden="1">
      <c r="A3784">
        <v>3783</v>
      </c>
      <c r="D3784">
        <v>701000002</v>
      </c>
      <c r="E3784" s="139">
        <v>45210</v>
      </c>
      <c r="F3784">
        <f t="shared" si="177"/>
        <v>10</v>
      </c>
      <c r="G3784" s="139">
        <v>45210</v>
      </c>
      <c r="H3784">
        <f t="shared" si="178"/>
        <v>16</v>
      </c>
      <c r="I3784" t="s">
        <v>2870</v>
      </c>
      <c r="J3784" t="str">
        <f>VLOOKUP(I3784,'C701- Recalculate'!$D$27:$D$751,1,0)</f>
        <v>069MPI1232560005</v>
      </c>
      <c r="K3784">
        <v>0</v>
      </c>
      <c r="L3784">
        <v>18904110</v>
      </c>
      <c r="M3784" s="138">
        <f t="shared" si="179"/>
        <v>-18904110</v>
      </c>
      <c r="N3784" t="s">
        <v>178</v>
      </c>
      <c r="P3784" t="s">
        <v>3839</v>
      </c>
      <c r="R3784" t="s">
        <v>3808</v>
      </c>
    </row>
    <row r="3785" spans="1:18" hidden="1">
      <c r="A3785">
        <v>3784</v>
      </c>
      <c r="D3785">
        <v>701000002</v>
      </c>
      <c r="E3785" s="139">
        <v>45210</v>
      </c>
      <c r="F3785">
        <f t="shared" si="177"/>
        <v>10</v>
      </c>
      <c r="G3785" s="139">
        <v>45210</v>
      </c>
      <c r="H3785">
        <f t="shared" si="178"/>
        <v>16</v>
      </c>
      <c r="I3785" t="s">
        <v>2937</v>
      </c>
      <c r="J3785" t="str">
        <f>VLOOKUP(I3785,'C701- Recalculate'!$D$27:$D$751,1,0)</f>
        <v>069MPI1232620002</v>
      </c>
      <c r="K3785">
        <v>0</v>
      </c>
      <c r="L3785">
        <v>24931507</v>
      </c>
      <c r="M3785" s="138">
        <f t="shared" si="179"/>
        <v>-24931507</v>
      </c>
      <c r="N3785" t="s">
        <v>178</v>
      </c>
      <c r="P3785" t="s">
        <v>3839</v>
      </c>
      <c r="R3785" t="s">
        <v>3808</v>
      </c>
    </row>
    <row r="3786" spans="1:18" hidden="1">
      <c r="A3786">
        <v>3785</v>
      </c>
      <c r="D3786">
        <v>701000002</v>
      </c>
      <c r="E3786" s="139">
        <v>45210</v>
      </c>
      <c r="F3786">
        <f t="shared" si="177"/>
        <v>10</v>
      </c>
      <c r="G3786" s="139">
        <v>45210</v>
      </c>
      <c r="H3786">
        <f t="shared" si="178"/>
        <v>16</v>
      </c>
      <c r="I3786" t="s">
        <v>2940</v>
      </c>
      <c r="J3786" t="str">
        <f>VLOOKUP(I3786,'C701- Recalculate'!$D$27:$D$751,1,0)</f>
        <v>069MPI1232620003</v>
      </c>
      <c r="K3786">
        <v>0</v>
      </c>
      <c r="L3786">
        <v>22356165</v>
      </c>
      <c r="M3786" s="138">
        <f t="shared" si="179"/>
        <v>-22356165</v>
      </c>
      <c r="N3786" t="s">
        <v>178</v>
      </c>
      <c r="P3786" t="s">
        <v>3839</v>
      </c>
      <c r="R3786" t="s">
        <v>3808</v>
      </c>
    </row>
    <row r="3787" spans="1:18" hidden="1">
      <c r="A3787">
        <v>3786</v>
      </c>
      <c r="D3787">
        <v>701000002</v>
      </c>
      <c r="E3787" s="139">
        <v>45210</v>
      </c>
      <c r="F3787">
        <f t="shared" si="177"/>
        <v>10</v>
      </c>
      <c r="G3787" s="139">
        <v>45210</v>
      </c>
      <c r="H3787">
        <f t="shared" si="178"/>
        <v>16</v>
      </c>
      <c r="I3787" t="s">
        <v>3134</v>
      </c>
      <c r="J3787" t="str">
        <f>VLOOKUP(I3787,'C701- Recalculate'!$D$27:$D$751,1,0)</f>
        <v>069MPI1232790001</v>
      </c>
      <c r="K3787">
        <v>0</v>
      </c>
      <c r="L3787">
        <v>958904</v>
      </c>
      <c r="M3787" s="138">
        <f t="shared" si="179"/>
        <v>-958904</v>
      </c>
      <c r="N3787" t="s">
        <v>178</v>
      </c>
      <c r="P3787" t="s">
        <v>3839</v>
      </c>
      <c r="R3787" t="s">
        <v>3808</v>
      </c>
    </row>
    <row r="3788" spans="1:18" hidden="1">
      <c r="A3788">
        <v>3787</v>
      </c>
      <c r="D3788">
        <v>701000002</v>
      </c>
      <c r="E3788" s="139">
        <v>45210</v>
      </c>
      <c r="F3788">
        <f t="shared" si="177"/>
        <v>10</v>
      </c>
      <c r="G3788" s="139">
        <v>45210</v>
      </c>
      <c r="H3788">
        <f t="shared" si="178"/>
        <v>16</v>
      </c>
      <c r="I3788" t="s">
        <v>3130</v>
      </c>
      <c r="J3788" t="str">
        <f>VLOOKUP(I3788,'C701- Recalculate'!$D$27:$D$751,1,0)</f>
        <v>069MPI1232790002</v>
      </c>
      <c r="K3788">
        <v>0</v>
      </c>
      <c r="L3788">
        <v>1917808</v>
      </c>
      <c r="M3788" s="138">
        <f t="shared" si="179"/>
        <v>-1917808</v>
      </c>
      <c r="N3788" t="s">
        <v>178</v>
      </c>
      <c r="P3788" t="s">
        <v>3839</v>
      </c>
      <c r="R3788" t="s">
        <v>3808</v>
      </c>
    </row>
    <row r="3789" spans="1:18" hidden="1">
      <c r="A3789">
        <v>3788</v>
      </c>
      <c r="D3789">
        <v>701000002</v>
      </c>
      <c r="E3789" s="139">
        <v>45210</v>
      </c>
      <c r="F3789">
        <f t="shared" si="177"/>
        <v>10</v>
      </c>
      <c r="G3789" s="139">
        <v>45210</v>
      </c>
      <c r="H3789">
        <f t="shared" si="178"/>
        <v>16</v>
      </c>
      <c r="I3789" t="s">
        <v>3137</v>
      </c>
      <c r="J3789" t="str">
        <f>VLOOKUP(I3789,'C701- Recalculate'!$D$27:$D$751,1,0)</f>
        <v>069MPI1232790003</v>
      </c>
      <c r="K3789">
        <v>0</v>
      </c>
      <c r="L3789">
        <v>1917808</v>
      </c>
      <c r="M3789" s="138">
        <f t="shared" si="179"/>
        <v>-1917808</v>
      </c>
      <c r="N3789" t="s">
        <v>178</v>
      </c>
      <c r="P3789" t="s">
        <v>3839</v>
      </c>
      <c r="R3789" t="s">
        <v>3808</v>
      </c>
    </row>
    <row r="3790" spans="1:18" hidden="1">
      <c r="A3790">
        <v>3789</v>
      </c>
      <c r="D3790">
        <v>701000002</v>
      </c>
      <c r="E3790" s="139">
        <v>45210</v>
      </c>
      <c r="F3790">
        <f t="shared" si="177"/>
        <v>10</v>
      </c>
      <c r="G3790" s="139">
        <v>45210</v>
      </c>
      <c r="H3790">
        <f t="shared" si="178"/>
        <v>16</v>
      </c>
      <c r="I3790" t="s">
        <v>3167</v>
      </c>
      <c r="J3790" t="str">
        <f>VLOOKUP(I3790,'C701- Recalculate'!$D$27:$D$751,1,0)</f>
        <v>069MPI1232840001</v>
      </c>
      <c r="K3790">
        <v>0</v>
      </c>
      <c r="L3790">
        <v>1369863</v>
      </c>
      <c r="M3790" s="138">
        <f t="shared" si="179"/>
        <v>-1369863</v>
      </c>
      <c r="N3790" t="s">
        <v>178</v>
      </c>
      <c r="P3790" t="s">
        <v>3839</v>
      </c>
      <c r="R3790" t="s">
        <v>3808</v>
      </c>
    </row>
    <row r="3791" spans="1:18" hidden="1">
      <c r="A3791">
        <v>3790</v>
      </c>
      <c r="D3791">
        <v>701000002</v>
      </c>
      <c r="E3791" s="139">
        <v>45210</v>
      </c>
      <c r="F3791">
        <f t="shared" si="177"/>
        <v>10</v>
      </c>
      <c r="G3791" s="139">
        <v>45210</v>
      </c>
      <c r="H3791">
        <f t="shared" si="178"/>
        <v>16</v>
      </c>
      <c r="I3791" t="s">
        <v>3158</v>
      </c>
      <c r="J3791" t="str">
        <f>VLOOKUP(I3791,'C701- Recalculate'!$D$27:$D$751,1,0)</f>
        <v>069MPI1232840002</v>
      </c>
      <c r="K3791">
        <v>0</v>
      </c>
      <c r="L3791">
        <v>1095890</v>
      </c>
      <c r="M3791" s="138">
        <f t="shared" si="179"/>
        <v>-1095890</v>
      </c>
      <c r="N3791" t="s">
        <v>178</v>
      </c>
      <c r="P3791" t="s">
        <v>3839</v>
      </c>
      <c r="R3791" t="s">
        <v>3808</v>
      </c>
    </row>
    <row r="3792" spans="1:18" hidden="1">
      <c r="A3792">
        <v>3791</v>
      </c>
      <c r="D3792">
        <v>701000002</v>
      </c>
      <c r="E3792" s="139">
        <v>45210</v>
      </c>
      <c r="F3792">
        <f t="shared" si="177"/>
        <v>10</v>
      </c>
      <c r="G3792" s="139">
        <v>45210</v>
      </c>
      <c r="H3792">
        <f t="shared" si="178"/>
        <v>16</v>
      </c>
      <c r="I3792" t="s">
        <v>3155</v>
      </c>
      <c r="J3792" t="str">
        <f>VLOOKUP(I3792,'C701- Recalculate'!$D$27:$D$751,1,0)</f>
        <v>069MPI1232840003</v>
      </c>
      <c r="K3792">
        <v>0</v>
      </c>
      <c r="L3792">
        <v>1643836</v>
      </c>
      <c r="M3792" s="138">
        <f t="shared" si="179"/>
        <v>-1643836</v>
      </c>
      <c r="N3792" t="s">
        <v>178</v>
      </c>
      <c r="P3792" t="s">
        <v>3839</v>
      </c>
      <c r="R3792" t="s">
        <v>3808</v>
      </c>
    </row>
    <row r="3793" spans="1:18" hidden="1">
      <c r="A3793">
        <v>3792</v>
      </c>
      <c r="D3793">
        <v>701000002</v>
      </c>
      <c r="E3793" s="139">
        <v>45210</v>
      </c>
      <c r="F3793">
        <f t="shared" si="177"/>
        <v>10</v>
      </c>
      <c r="G3793" s="139">
        <v>45210</v>
      </c>
      <c r="H3793">
        <f t="shared" si="178"/>
        <v>16</v>
      </c>
      <c r="I3793" t="s">
        <v>3171</v>
      </c>
      <c r="J3793" t="str">
        <f>VLOOKUP(I3793,'C701- Recalculate'!$D$27:$D$751,1,0)</f>
        <v>069MPI1232840004</v>
      </c>
      <c r="K3793">
        <v>0</v>
      </c>
      <c r="L3793">
        <v>3835616</v>
      </c>
      <c r="M3793" s="138">
        <f t="shared" si="179"/>
        <v>-3835616</v>
      </c>
      <c r="N3793" t="s">
        <v>178</v>
      </c>
      <c r="P3793" t="s">
        <v>3839</v>
      </c>
      <c r="R3793" t="s">
        <v>3808</v>
      </c>
    </row>
    <row r="3794" spans="1:18" hidden="1">
      <c r="A3794">
        <v>3793</v>
      </c>
      <c r="D3794">
        <v>701000002</v>
      </c>
      <c r="E3794" s="139">
        <v>45210</v>
      </c>
      <c r="F3794">
        <f t="shared" si="177"/>
        <v>10</v>
      </c>
      <c r="G3794" s="139">
        <v>45210</v>
      </c>
      <c r="H3794">
        <f t="shared" si="178"/>
        <v>16</v>
      </c>
      <c r="I3794" t="s">
        <v>3164</v>
      </c>
      <c r="J3794" t="str">
        <f>VLOOKUP(I3794,'C701- Recalculate'!$D$27:$D$751,1,0)</f>
        <v>069MPI1232840005</v>
      </c>
      <c r="K3794">
        <v>0</v>
      </c>
      <c r="L3794">
        <v>4383562</v>
      </c>
      <c r="M3794" s="138">
        <f t="shared" si="179"/>
        <v>-4383562</v>
      </c>
      <c r="N3794" t="s">
        <v>178</v>
      </c>
      <c r="P3794" t="s">
        <v>3839</v>
      </c>
      <c r="R3794" t="s">
        <v>3808</v>
      </c>
    </row>
    <row r="3795" spans="1:18" hidden="1">
      <c r="A3795">
        <v>3794</v>
      </c>
      <c r="D3795">
        <v>701000002</v>
      </c>
      <c r="E3795" s="139">
        <v>45210</v>
      </c>
      <c r="F3795">
        <f t="shared" si="177"/>
        <v>10</v>
      </c>
      <c r="G3795" s="139">
        <v>45210</v>
      </c>
      <c r="H3795">
        <f t="shared" si="178"/>
        <v>16</v>
      </c>
      <c r="I3795" t="s">
        <v>3161</v>
      </c>
      <c r="J3795" t="str">
        <f>VLOOKUP(I3795,'C701- Recalculate'!$D$27:$D$751,1,0)</f>
        <v>069MPI1232840007</v>
      </c>
      <c r="K3795">
        <v>0</v>
      </c>
      <c r="L3795">
        <v>1643836</v>
      </c>
      <c r="M3795" s="138">
        <f t="shared" si="179"/>
        <v>-1643836</v>
      </c>
      <c r="N3795" t="s">
        <v>178</v>
      </c>
      <c r="P3795" t="s">
        <v>3839</v>
      </c>
      <c r="R3795" t="s">
        <v>3808</v>
      </c>
    </row>
    <row r="3796" spans="1:18" hidden="1">
      <c r="A3796">
        <v>3795</v>
      </c>
      <c r="D3796">
        <v>701000002</v>
      </c>
      <c r="E3796" s="139">
        <v>45211</v>
      </c>
      <c r="F3796">
        <f t="shared" si="177"/>
        <v>10</v>
      </c>
      <c r="G3796" s="139">
        <v>45211</v>
      </c>
      <c r="H3796">
        <f t="shared" si="178"/>
        <v>16</v>
      </c>
      <c r="I3796" t="s">
        <v>2611</v>
      </c>
      <c r="J3796" t="str">
        <f>VLOOKUP(I3796,'C701- Recalculate'!$D$27:$D$751,1,0)</f>
        <v>069MPI1232280001</v>
      </c>
      <c r="K3796">
        <v>0</v>
      </c>
      <c r="L3796">
        <v>28082191</v>
      </c>
      <c r="M3796" s="138">
        <f t="shared" si="179"/>
        <v>-28082191</v>
      </c>
      <c r="N3796" t="s">
        <v>178</v>
      </c>
      <c r="P3796" t="s">
        <v>3839</v>
      </c>
      <c r="R3796" t="s">
        <v>3808</v>
      </c>
    </row>
    <row r="3797" spans="1:18" hidden="1">
      <c r="A3797">
        <v>3796</v>
      </c>
      <c r="D3797">
        <v>701000002</v>
      </c>
      <c r="E3797" s="139">
        <v>45211</v>
      </c>
      <c r="F3797">
        <f t="shared" si="177"/>
        <v>10</v>
      </c>
      <c r="G3797" s="139">
        <v>45211</v>
      </c>
      <c r="H3797">
        <f t="shared" si="178"/>
        <v>16</v>
      </c>
      <c r="I3797" t="s">
        <v>2621</v>
      </c>
      <c r="J3797" t="str">
        <f>VLOOKUP(I3797,'C701- Recalculate'!$D$27:$D$751,1,0)</f>
        <v>069MPI1232280002</v>
      </c>
      <c r="K3797">
        <v>0</v>
      </c>
      <c r="L3797">
        <v>28082191</v>
      </c>
      <c r="M3797" s="138">
        <f t="shared" si="179"/>
        <v>-28082191</v>
      </c>
      <c r="N3797" t="s">
        <v>178</v>
      </c>
      <c r="P3797" t="s">
        <v>3839</v>
      </c>
      <c r="R3797" t="s">
        <v>3808</v>
      </c>
    </row>
    <row r="3798" spans="1:18" hidden="1">
      <c r="A3798">
        <v>3797</v>
      </c>
      <c r="D3798">
        <v>701000002</v>
      </c>
      <c r="E3798" s="139">
        <v>45211</v>
      </c>
      <c r="F3798">
        <f t="shared" si="177"/>
        <v>10</v>
      </c>
      <c r="G3798" s="139">
        <v>45211</v>
      </c>
      <c r="H3798">
        <f t="shared" si="178"/>
        <v>16</v>
      </c>
      <c r="I3798" t="s">
        <v>2641</v>
      </c>
      <c r="J3798" t="str">
        <f>VLOOKUP(I3798,'C701- Recalculate'!$D$27:$D$751,1,0)</f>
        <v>069MPI1232290004</v>
      </c>
      <c r="K3798">
        <v>0</v>
      </c>
      <c r="L3798">
        <v>28767123</v>
      </c>
      <c r="M3798" s="138">
        <f t="shared" si="179"/>
        <v>-28767123</v>
      </c>
      <c r="N3798" t="s">
        <v>178</v>
      </c>
      <c r="P3798" t="s">
        <v>3839</v>
      </c>
      <c r="R3798" t="s">
        <v>3808</v>
      </c>
    </row>
    <row r="3799" spans="1:18" hidden="1">
      <c r="A3799">
        <v>3798</v>
      </c>
      <c r="D3799">
        <v>701000002</v>
      </c>
      <c r="E3799" s="139">
        <v>45211</v>
      </c>
      <c r="F3799">
        <f t="shared" si="177"/>
        <v>10</v>
      </c>
      <c r="G3799" s="139">
        <v>45211</v>
      </c>
      <c r="H3799">
        <f t="shared" si="178"/>
        <v>16</v>
      </c>
      <c r="I3799" t="s">
        <v>2634</v>
      </c>
      <c r="J3799" t="str">
        <f>VLOOKUP(I3799,'C701- Recalculate'!$D$27:$D$751,1,0)</f>
        <v>069MPI1232290005</v>
      </c>
      <c r="K3799">
        <v>0</v>
      </c>
      <c r="L3799">
        <v>27397261</v>
      </c>
      <c r="M3799" s="138">
        <f t="shared" si="179"/>
        <v>-27397261</v>
      </c>
      <c r="N3799" t="s">
        <v>178</v>
      </c>
      <c r="P3799" t="s">
        <v>3839</v>
      </c>
      <c r="R3799" t="s">
        <v>3808</v>
      </c>
    </row>
    <row r="3800" spans="1:18" hidden="1">
      <c r="A3800">
        <v>3799</v>
      </c>
      <c r="D3800">
        <v>701000002</v>
      </c>
      <c r="E3800" s="139">
        <v>45211</v>
      </c>
      <c r="F3800">
        <f t="shared" si="177"/>
        <v>10</v>
      </c>
      <c r="G3800" s="139">
        <v>45211</v>
      </c>
      <c r="H3800">
        <f t="shared" si="178"/>
        <v>16</v>
      </c>
      <c r="I3800" t="s">
        <v>2656</v>
      </c>
      <c r="J3800" t="str">
        <f>VLOOKUP(I3800,'C701- Recalculate'!$D$27:$D$751,1,0)</f>
        <v>069MPI1232340004</v>
      </c>
      <c r="K3800">
        <v>0</v>
      </c>
      <c r="L3800">
        <v>22465753</v>
      </c>
      <c r="M3800" s="138">
        <f t="shared" si="179"/>
        <v>-22465753</v>
      </c>
      <c r="N3800" t="s">
        <v>178</v>
      </c>
      <c r="P3800" t="s">
        <v>3839</v>
      </c>
      <c r="R3800" t="s">
        <v>3808</v>
      </c>
    </row>
    <row r="3801" spans="1:18" hidden="1">
      <c r="A3801">
        <v>3800</v>
      </c>
      <c r="D3801">
        <v>701000002</v>
      </c>
      <c r="E3801" s="139">
        <v>45211</v>
      </c>
      <c r="F3801">
        <f t="shared" si="177"/>
        <v>10</v>
      </c>
      <c r="G3801" s="139">
        <v>45211</v>
      </c>
      <c r="H3801">
        <f t="shared" si="178"/>
        <v>16</v>
      </c>
      <c r="I3801" t="s">
        <v>2652</v>
      </c>
      <c r="J3801" t="str">
        <f>VLOOKUP(I3801,'C701- Recalculate'!$D$27:$D$751,1,0)</f>
        <v>069MPI1232340005</v>
      </c>
      <c r="K3801">
        <v>0</v>
      </c>
      <c r="L3801">
        <v>22465753</v>
      </c>
      <c r="M3801" s="138">
        <f t="shared" si="179"/>
        <v>-22465753</v>
      </c>
      <c r="N3801" t="s">
        <v>178</v>
      </c>
      <c r="P3801" t="s">
        <v>3839</v>
      </c>
      <c r="R3801" t="s">
        <v>3808</v>
      </c>
    </row>
    <row r="3802" spans="1:18" hidden="1">
      <c r="A3802">
        <v>3801</v>
      </c>
      <c r="D3802">
        <v>701000002</v>
      </c>
      <c r="E3802" s="139">
        <v>45211</v>
      </c>
      <c r="F3802">
        <f t="shared" si="177"/>
        <v>10</v>
      </c>
      <c r="G3802" s="139">
        <v>45211</v>
      </c>
      <c r="H3802">
        <f t="shared" si="178"/>
        <v>16</v>
      </c>
      <c r="I3802" t="s">
        <v>2706</v>
      </c>
      <c r="J3802" t="str">
        <f>VLOOKUP(I3802,'C701- Recalculate'!$D$27:$D$751,1,0)</f>
        <v>069MPI1232400003</v>
      </c>
      <c r="K3802">
        <v>0</v>
      </c>
      <c r="L3802">
        <v>24315069</v>
      </c>
      <c r="M3802" s="138">
        <f t="shared" si="179"/>
        <v>-24315069</v>
      </c>
      <c r="N3802" t="s">
        <v>178</v>
      </c>
      <c r="P3802" t="s">
        <v>3839</v>
      </c>
      <c r="R3802" t="s">
        <v>3808</v>
      </c>
    </row>
    <row r="3803" spans="1:18" hidden="1">
      <c r="A3803">
        <v>3802</v>
      </c>
      <c r="D3803">
        <v>701000002</v>
      </c>
      <c r="E3803" s="139">
        <v>45211</v>
      </c>
      <c r="F3803">
        <f t="shared" si="177"/>
        <v>10</v>
      </c>
      <c r="G3803" s="139">
        <v>45211</v>
      </c>
      <c r="H3803">
        <f t="shared" si="178"/>
        <v>16</v>
      </c>
      <c r="I3803" t="s">
        <v>2700</v>
      </c>
      <c r="J3803" t="str">
        <f>VLOOKUP(I3803,'C701- Recalculate'!$D$27:$D$751,1,0)</f>
        <v>069MPI1232400004</v>
      </c>
      <c r="K3803">
        <v>0</v>
      </c>
      <c r="L3803">
        <v>24315069</v>
      </c>
      <c r="M3803" s="138">
        <f t="shared" si="179"/>
        <v>-24315069</v>
      </c>
      <c r="N3803" t="s">
        <v>178</v>
      </c>
      <c r="P3803" t="s">
        <v>3839</v>
      </c>
      <c r="R3803" t="s">
        <v>3808</v>
      </c>
    </row>
    <row r="3804" spans="1:18" hidden="1">
      <c r="A3804">
        <v>3803</v>
      </c>
      <c r="D3804">
        <v>701000002</v>
      </c>
      <c r="E3804" s="139">
        <v>45211</v>
      </c>
      <c r="F3804">
        <f t="shared" si="177"/>
        <v>10</v>
      </c>
      <c r="G3804" s="139">
        <v>45211</v>
      </c>
      <c r="H3804">
        <f t="shared" si="178"/>
        <v>16</v>
      </c>
      <c r="I3804" t="s">
        <v>2757</v>
      </c>
      <c r="J3804" t="str">
        <f>VLOOKUP(I3804,'C701- Recalculate'!$D$27:$D$751,1,0)</f>
        <v>069MPI1232430004</v>
      </c>
      <c r="K3804">
        <v>0</v>
      </c>
      <c r="L3804">
        <v>39452055</v>
      </c>
      <c r="M3804" s="138">
        <f t="shared" si="179"/>
        <v>-39452055</v>
      </c>
      <c r="N3804" t="s">
        <v>178</v>
      </c>
      <c r="P3804" t="s">
        <v>3839</v>
      </c>
      <c r="R3804" t="s">
        <v>3808</v>
      </c>
    </row>
    <row r="3805" spans="1:18" hidden="1">
      <c r="A3805">
        <v>3804</v>
      </c>
      <c r="D3805">
        <v>701000002</v>
      </c>
      <c r="E3805" s="139">
        <v>45211</v>
      </c>
      <c r="F3805">
        <f t="shared" si="177"/>
        <v>10</v>
      </c>
      <c r="G3805" s="139">
        <v>45211</v>
      </c>
      <c r="H3805">
        <f t="shared" si="178"/>
        <v>16</v>
      </c>
      <c r="I3805" t="s">
        <v>2760</v>
      </c>
      <c r="J3805" t="str">
        <f>VLOOKUP(I3805,'C701- Recalculate'!$D$27:$D$751,1,0)</f>
        <v>069MPI1232430005</v>
      </c>
      <c r="K3805">
        <v>0</v>
      </c>
      <c r="L3805">
        <v>9726027</v>
      </c>
      <c r="M3805" s="138">
        <f t="shared" si="179"/>
        <v>-9726027</v>
      </c>
      <c r="N3805" t="s">
        <v>178</v>
      </c>
      <c r="P3805" t="s">
        <v>3839</v>
      </c>
      <c r="R3805" t="s">
        <v>3808</v>
      </c>
    </row>
    <row r="3806" spans="1:18" hidden="1">
      <c r="A3806">
        <v>3805</v>
      </c>
      <c r="D3806">
        <v>701000002</v>
      </c>
      <c r="E3806" s="139">
        <v>45211</v>
      </c>
      <c r="F3806">
        <f t="shared" si="177"/>
        <v>10</v>
      </c>
      <c r="G3806" s="139">
        <v>45211</v>
      </c>
      <c r="H3806">
        <f t="shared" si="178"/>
        <v>16</v>
      </c>
      <c r="I3806" t="s">
        <v>2879</v>
      </c>
      <c r="J3806" t="str">
        <f>VLOOKUP(I3806,'C701- Recalculate'!$D$27:$D$751,1,0)</f>
        <v>069MPI1232560004</v>
      </c>
      <c r="K3806">
        <v>0</v>
      </c>
      <c r="L3806">
        <v>28356165</v>
      </c>
      <c r="M3806" s="138">
        <f t="shared" si="179"/>
        <v>-28356165</v>
      </c>
      <c r="N3806" t="s">
        <v>178</v>
      </c>
      <c r="P3806" t="s">
        <v>3839</v>
      </c>
      <c r="R3806" t="s">
        <v>3808</v>
      </c>
    </row>
    <row r="3807" spans="1:18" hidden="1">
      <c r="A3807">
        <v>3806</v>
      </c>
      <c r="D3807">
        <v>701000002</v>
      </c>
      <c r="E3807" s="139">
        <v>45211</v>
      </c>
      <c r="F3807">
        <f t="shared" si="177"/>
        <v>10</v>
      </c>
      <c r="G3807" s="139">
        <v>45211</v>
      </c>
      <c r="H3807">
        <f t="shared" si="178"/>
        <v>16</v>
      </c>
      <c r="I3807" t="s">
        <v>2870</v>
      </c>
      <c r="J3807" t="str">
        <f>VLOOKUP(I3807,'C701- Recalculate'!$D$27:$D$751,1,0)</f>
        <v>069MPI1232560005</v>
      </c>
      <c r="K3807">
        <v>0</v>
      </c>
      <c r="L3807">
        <v>18904110</v>
      </c>
      <c r="M3807" s="138">
        <f t="shared" si="179"/>
        <v>-18904110</v>
      </c>
      <c r="N3807" t="s">
        <v>178</v>
      </c>
      <c r="P3807" t="s">
        <v>3839</v>
      </c>
      <c r="R3807" t="s">
        <v>3808</v>
      </c>
    </row>
    <row r="3808" spans="1:18" hidden="1">
      <c r="A3808">
        <v>3807</v>
      </c>
      <c r="D3808">
        <v>701000002</v>
      </c>
      <c r="E3808" s="139">
        <v>45211</v>
      </c>
      <c r="F3808">
        <f t="shared" si="177"/>
        <v>10</v>
      </c>
      <c r="G3808" s="139">
        <v>45211</v>
      </c>
      <c r="H3808">
        <f t="shared" si="178"/>
        <v>16</v>
      </c>
      <c r="I3808" t="s">
        <v>2937</v>
      </c>
      <c r="J3808" t="str">
        <f>VLOOKUP(I3808,'C701- Recalculate'!$D$27:$D$751,1,0)</f>
        <v>069MPI1232620002</v>
      </c>
      <c r="K3808">
        <v>0</v>
      </c>
      <c r="L3808">
        <v>24931506</v>
      </c>
      <c r="M3808" s="138">
        <f t="shared" si="179"/>
        <v>-24931506</v>
      </c>
      <c r="N3808" t="s">
        <v>178</v>
      </c>
      <c r="P3808" t="s">
        <v>3839</v>
      </c>
      <c r="R3808" t="s">
        <v>3808</v>
      </c>
    </row>
    <row r="3809" spans="1:18" hidden="1">
      <c r="A3809">
        <v>3808</v>
      </c>
      <c r="D3809">
        <v>701000002</v>
      </c>
      <c r="E3809" s="139">
        <v>45211</v>
      </c>
      <c r="F3809">
        <f t="shared" si="177"/>
        <v>10</v>
      </c>
      <c r="G3809" s="139">
        <v>45211</v>
      </c>
      <c r="H3809">
        <f t="shared" si="178"/>
        <v>16</v>
      </c>
      <c r="I3809" t="s">
        <v>2940</v>
      </c>
      <c r="J3809" t="str">
        <f>VLOOKUP(I3809,'C701- Recalculate'!$D$27:$D$751,1,0)</f>
        <v>069MPI1232620003</v>
      </c>
      <c r="K3809">
        <v>0</v>
      </c>
      <c r="L3809">
        <v>22356164</v>
      </c>
      <c r="M3809" s="138">
        <f t="shared" si="179"/>
        <v>-22356164</v>
      </c>
      <c r="N3809" t="s">
        <v>178</v>
      </c>
      <c r="P3809" t="s">
        <v>3839</v>
      </c>
      <c r="R3809" t="s">
        <v>3808</v>
      </c>
    </row>
    <row r="3810" spans="1:18" hidden="1">
      <c r="A3810">
        <v>3809</v>
      </c>
      <c r="D3810">
        <v>701000002</v>
      </c>
      <c r="E3810" s="139">
        <v>45211</v>
      </c>
      <c r="F3810">
        <f t="shared" si="177"/>
        <v>10</v>
      </c>
      <c r="G3810" s="139">
        <v>45211</v>
      </c>
      <c r="H3810">
        <f t="shared" si="178"/>
        <v>16</v>
      </c>
      <c r="I3810" t="s">
        <v>3134</v>
      </c>
      <c r="J3810" t="str">
        <f>VLOOKUP(I3810,'C701- Recalculate'!$D$27:$D$751,1,0)</f>
        <v>069MPI1232790001</v>
      </c>
      <c r="K3810">
        <v>0</v>
      </c>
      <c r="L3810">
        <v>958904</v>
      </c>
      <c r="M3810" s="138">
        <f t="shared" si="179"/>
        <v>-958904</v>
      </c>
      <c r="N3810" t="s">
        <v>178</v>
      </c>
      <c r="P3810" t="s">
        <v>3839</v>
      </c>
      <c r="R3810" t="s">
        <v>3808</v>
      </c>
    </row>
    <row r="3811" spans="1:18" hidden="1">
      <c r="A3811">
        <v>3810</v>
      </c>
      <c r="D3811">
        <v>701000002</v>
      </c>
      <c r="E3811" s="139">
        <v>45211</v>
      </c>
      <c r="F3811">
        <f t="shared" si="177"/>
        <v>10</v>
      </c>
      <c r="G3811" s="139">
        <v>45211</v>
      </c>
      <c r="H3811">
        <f t="shared" si="178"/>
        <v>16</v>
      </c>
      <c r="I3811" t="s">
        <v>3130</v>
      </c>
      <c r="J3811" t="str">
        <f>VLOOKUP(I3811,'C701- Recalculate'!$D$27:$D$751,1,0)</f>
        <v>069MPI1232790002</v>
      </c>
      <c r="K3811">
        <v>0</v>
      </c>
      <c r="L3811">
        <v>1917809</v>
      </c>
      <c r="M3811" s="138">
        <f t="shared" si="179"/>
        <v>-1917809</v>
      </c>
      <c r="N3811" t="s">
        <v>178</v>
      </c>
      <c r="P3811" t="s">
        <v>3839</v>
      </c>
      <c r="R3811" t="s">
        <v>3808</v>
      </c>
    </row>
    <row r="3812" spans="1:18" hidden="1">
      <c r="A3812">
        <v>3811</v>
      </c>
      <c r="D3812">
        <v>701000002</v>
      </c>
      <c r="E3812" s="139">
        <v>45211</v>
      </c>
      <c r="F3812">
        <f t="shared" si="177"/>
        <v>10</v>
      </c>
      <c r="G3812" s="139">
        <v>45211</v>
      </c>
      <c r="H3812">
        <f t="shared" si="178"/>
        <v>16</v>
      </c>
      <c r="I3812" t="s">
        <v>3137</v>
      </c>
      <c r="J3812" t="str">
        <f>VLOOKUP(I3812,'C701- Recalculate'!$D$27:$D$751,1,0)</f>
        <v>069MPI1232790003</v>
      </c>
      <c r="K3812">
        <v>0</v>
      </c>
      <c r="L3812">
        <v>1917809</v>
      </c>
      <c r="M3812" s="138">
        <f t="shared" si="179"/>
        <v>-1917809</v>
      </c>
      <c r="N3812" t="s">
        <v>178</v>
      </c>
      <c r="P3812" t="s">
        <v>3839</v>
      </c>
      <c r="R3812" t="s">
        <v>3808</v>
      </c>
    </row>
    <row r="3813" spans="1:18" hidden="1">
      <c r="A3813">
        <v>3812</v>
      </c>
      <c r="D3813">
        <v>701000002</v>
      </c>
      <c r="E3813" s="139">
        <v>45211</v>
      </c>
      <c r="F3813">
        <f t="shared" si="177"/>
        <v>10</v>
      </c>
      <c r="G3813" s="139">
        <v>45211</v>
      </c>
      <c r="H3813">
        <f t="shared" si="178"/>
        <v>16</v>
      </c>
      <c r="I3813" t="s">
        <v>3167</v>
      </c>
      <c r="J3813" t="str">
        <f>VLOOKUP(I3813,'C701- Recalculate'!$D$27:$D$751,1,0)</f>
        <v>069MPI1232840001</v>
      </c>
      <c r="K3813">
        <v>0</v>
      </c>
      <c r="L3813">
        <v>1369863</v>
      </c>
      <c r="M3813" s="138">
        <f t="shared" si="179"/>
        <v>-1369863</v>
      </c>
      <c r="N3813" t="s">
        <v>178</v>
      </c>
      <c r="P3813" t="s">
        <v>3839</v>
      </c>
      <c r="R3813" t="s">
        <v>3808</v>
      </c>
    </row>
    <row r="3814" spans="1:18" hidden="1">
      <c r="A3814">
        <v>3813</v>
      </c>
      <c r="D3814">
        <v>701000002</v>
      </c>
      <c r="E3814" s="139">
        <v>45211</v>
      </c>
      <c r="F3814">
        <f t="shared" si="177"/>
        <v>10</v>
      </c>
      <c r="G3814" s="139">
        <v>45211</v>
      </c>
      <c r="H3814">
        <f t="shared" si="178"/>
        <v>16</v>
      </c>
      <c r="I3814" t="s">
        <v>3171</v>
      </c>
      <c r="J3814" t="str">
        <f>VLOOKUP(I3814,'C701- Recalculate'!$D$27:$D$751,1,0)</f>
        <v>069MPI1232840004</v>
      </c>
      <c r="K3814">
        <v>0</v>
      </c>
      <c r="L3814">
        <v>3835617</v>
      </c>
      <c r="M3814" s="138">
        <f t="shared" si="179"/>
        <v>-3835617</v>
      </c>
      <c r="N3814" t="s">
        <v>178</v>
      </c>
      <c r="P3814" t="s">
        <v>3839</v>
      </c>
      <c r="R3814" t="s">
        <v>3808</v>
      </c>
    </row>
    <row r="3815" spans="1:18" hidden="1">
      <c r="A3815">
        <v>3814</v>
      </c>
      <c r="D3815">
        <v>701000002</v>
      </c>
      <c r="E3815" s="139">
        <v>45211</v>
      </c>
      <c r="F3815">
        <f t="shared" si="177"/>
        <v>10</v>
      </c>
      <c r="G3815" s="139">
        <v>45211</v>
      </c>
      <c r="H3815">
        <f t="shared" si="178"/>
        <v>16</v>
      </c>
      <c r="I3815" t="s">
        <v>3184</v>
      </c>
      <c r="J3815" t="str">
        <f>VLOOKUP(I3815,'C701- Recalculate'!$D$27:$D$751,1,0)</f>
        <v>069MPI1232850001</v>
      </c>
      <c r="K3815">
        <v>0</v>
      </c>
      <c r="L3815">
        <v>547945</v>
      </c>
      <c r="M3815" s="138">
        <f t="shared" si="179"/>
        <v>-547945</v>
      </c>
      <c r="N3815" t="s">
        <v>178</v>
      </c>
      <c r="P3815" t="s">
        <v>3839</v>
      </c>
      <c r="R3815" t="s">
        <v>3808</v>
      </c>
    </row>
    <row r="3816" spans="1:18" hidden="1">
      <c r="A3816">
        <v>3815</v>
      </c>
      <c r="D3816">
        <v>701000002</v>
      </c>
      <c r="E3816" s="139">
        <v>45211</v>
      </c>
      <c r="F3816">
        <f t="shared" si="177"/>
        <v>10</v>
      </c>
      <c r="G3816" s="139">
        <v>45211</v>
      </c>
      <c r="H3816">
        <f t="shared" si="178"/>
        <v>16</v>
      </c>
      <c r="I3816" t="s">
        <v>3190</v>
      </c>
      <c r="J3816" t="str">
        <f>VLOOKUP(I3816,'C701- Recalculate'!$D$27:$D$751,1,0)</f>
        <v>069MPI1232850002</v>
      </c>
      <c r="K3816">
        <v>0</v>
      </c>
      <c r="L3816">
        <v>410959</v>
      </c>
      <c r="M3816" s="138">
        <f t="shared" si="179"/>
        <v>-410959</v>
      </c>
      <c r="N3816" t="s">
        <v>178</v>
      </c>
      <c r="P3816" t="s">
        <v>3839</v>
      </c>
      <c r="R3816" t="s">
        <v>3808</v>
      </c>
    </row>
    <row r="3817" spans="1:18" hidden="1">
      <c r="A3817">
        <v>3816</v>
      </c>
      <c r="D3817">
        <v>701000002</v>
      </c>
      <c r="E3817" s="139">
        <v>45211</v>
      </c>
      <c r="F3817">
        <f t="shared" si="177"/>
        <v>10</v>
      </c>
      <c r="G3817" s="139">
        <v>45211</v>
      </c>
      <c r="H3817">
        <f t="shared" si="178"/>
        <v>16</v>
      </c>
      <c r="I3817" t="s">
        <v>3175</v>
      </c>
      <c r="J3817" t="str">
        <f>VLOOKUP(I3817,'C701- Recalculate'!$D$27:$D$751,1,0)</f>
        <v>069MPI1232850003</v>
      </c>
      <c r="K3817">
        <v>0</v>
      </c>
      <c r="L3817">
        <v>547945</v>
      </c>
      <c r="M3817" s="138">
        <f t="shared" si="179"/>
        <v>-547945</v>
      </c>
      <c r="N3817" t="s">
        <v>178</v>
      </c>
      <c r="P3817" t="s">
        <v>3839</v>
      </c>
      <c r="R3817" t="s">
        <v>3808</v>
      </c>
    </row>
    <row r="3818" spans="1:18" hidden="1">
      <c r="A3818">
        <v>3817</v>
      </c>
      <c r="D3818">
        <v>701000002</v>
      </c>
      <c r="E3818" s="139">
        <v>45211</v>
      </c>
      <c r="F3818">
        <f t="shared" si="177"/>
        <v>10</v>
      </c>
      <c r="G3818" s="139">
        <v>45211</v>
      </c>
      <c r="H3818">
        <f t="shared" si="178"/>
        <v>16</v>
      </c>
      <c r="I3818" t="s">
        <v>3187</v>
      </c>
      <c r="J3818" t="str">
        <f>VLOOKUP(I3818,'C701- Recalculate'!$D$27:$D$751,1,0)</f>
        <v>069MPI1232850004</v>
      </c>
      <c r="K3818">
        <v>0</v>
      </c>
      <c r="L3818">
        <v>1369863</v>
      </c>
      <c r="M3818" s="138">
        <f t="shared" si="179"/>
        <v>-1369863</v>
      </c>
      <c r="N3818" t="s">
        <v>178</v>
      </c>
      <c r="P3818" t="s">
        <v>3839</v>
      </c>
      <c r="R3818" t="s">
        <v>3808</v>
      </c>
    </row>
    <row r="3819" spans="1:18" hidden="1">
      <c r="A3819">
        <v>3818</v>
      </c>
      <c r="D3819">
        <v>701000002</v>
      </c>
      <c r="E3819" s="139">
        <v>45211</v>
      </c>
      <c r="F3819">
        <f t="shared" si="177"/>
        <v>10</v>
      </c>
      <c r="G3819" s="139">
        <v>45211</v>
      </c>
      <c r="H3819">
        <f t="shared" si="178"/>
        <v>16</v>
      </c>
      <c r="I3819" t="s">
        <v>3178</v>
      </c>
      <c r="J3819" t="str">
        <f>VLOOKUP(I3819,'C701- Recalculate'!$D$27:$D$751,1,0)</f>
        <v>069MPI1232850005</v>
      </c>
      <c r="K3819">
        <v>0</v>
      </c>
      <c r="L3819">
        <v>4383562</v>
      </c>
      <c r="M3819" s="138">
        <f t="shared" si="179"/>
        <v>-4383562</v>
      </c>
      <c r="N3819" t="s">
        <v>178</v>
      </c>
      <c r="P3819" t="s">
        <v>3839</v>
      </c>
      <c r="R3819" t="s">
        <v>3808</v>
      </c>
    </row>
    <row r="3820" spans="1:18" hidden="1">
      <c r="A3820">
        <v>3819</v>
      </c>
      <c r="D3820">
        <v>701000002</v>
      </c>
      <c r="E3820" s="139">
        <v>45211</v>
      </c>
      <c r="F3820">
        <f t="shared" si="177"/>
        <v>10</v>
      </c>
      <c r="G3820" s="139">
        <v>45211</v>
      </c>
      <c r="H3820">
        <f t="shared" si="178"/>
        <v>16</v>
      </c>
      <c r="I3820" t="s">
        <v>3181</v>
      </c>
      <c r="J3820" t="str">
        <f>VLOOKUP(I3820,'C701- Recalculate'!$D$27:$D$751,1,0)</f>
        <v>069MPI1232850006</v>
      </c>
      <c r="K3820">
        <v>0</v>
      </c>
      <c r="L3820">
        <v>1369863</v>
      </c>
      <c r="M3820" s="138">
        <f t="shared" si="179"/>
        <v>-1369863</v>
      </c>
      <c r="N3820" t="s">
        <v>178</v>
      </c>
      <c r="P3820" t="s">
        <v>3839</v>
      </c>
      <c r="R3820" t="s">
        <v>3808</v>
      </c>
    </row>
    <row r="3821" spans="1:18" hidden="1">
      <c r="A3821">
        <v>3820</v>
      </c>
      <c r="D3821">
        <v>701000002</v>
      </c>
      <c r="E3821" s="139">
        <v>45212</v>
      </c>
      <c r="F3821">
        <f t="shared" si="177"/>
        <v>10</v>
      </c>
      <c r="G3821" s="139">
        <v>45212</v>
      </c>
      <c r="H3821">
        <f t="shared" si="178"/>
        <v>16</v>
      </c>
      <c r="I3821" t="s">
        <v>2611</v>
      </c>
      <c r="J3821" t="str">
        <f>VLOOKUP(I3821,'C701- Recalculate'!$D$27:$D$751,1,0)</f>
        <v>069MPI1232280001</v>
      </c>
      <c r="K3821">
        <v>0</v>
      </c>
      <c r="L3821">
        <v>28082192</v>
      </c>
      <c r="M3821" s="138">
        <f t="shared" si="179"/>
        <v>-28082192</v>
      </c>
      <c r="N3821" t="s">
        <v>178</v>
      </c>
      <c r="P3821" t="s">
        <v>3839</v>
      </c>
      <c r="R3821" t="s">
        <v>3808</v>
      </c>
    </row>
    <row r="3822" spans="1:18" hidden="1">
      <c r="A3822">
        <v>3821</v>
      </c>
      <c r="D3822">
        <v>701000002</v>
      </c>
      <c r="E3822" s="139">
        <v>45212</v>
      </c>
      <c r="F3822">
        <f t="shared" si="177"/>
        <v>10</v>
      </c>
      <c r="G3822" s="139">
        <v>45212</v>
      </c>
      <c r="H3822">
        <f t="shared" si="178"/>
        <v>16</v>
      </c>
      <c r="I3822" t="s">
        <v>2621</v>
      </c>
      <c r="J3822" t="str">
        <f>VLOOKUP(I3822,'C701- Recalculate'!$D$27:$D$751,1,0)</f>
        <v>069MPI1232280002</v>
      </c>
      <c r="K3822">
        <v>0</v>
      </c>
      <c r="L3822">
        <v>28082192</v>
      </c>
      <c r="M3822" s="138">
        <f t="shared" si="179"/>
        <v>-28082192</v>
      </c>
      <c r="N3822" t="s">
        <v>178</v>
      </c>
      <c r="P3822" t="s">
        <v>3839</v>
      </c>
      <c r="R3822" t="s">
        <v>3808</v>
      </c>
    </row>
    <row r="3823" spans="1:18" hidden="1">
      <c r="A3823">
        <v>3822</v>
      </c>
      <c r="D3823">
        <v>701000002</v>
      </c>
      <c r="E3823" s="139">
        <v>45212</v>
      </c>
      <c r="F3823">
        <f t="shared" si="177"/>
        <v>10</v>
      </c>
      <c r="G3823" s="139">
        <v>45212</v>
      </c>
      <c r="H3823">
        <f t="shared" si="178"/>
        <v>16</v>
      </c>
      <c r="I3823" t="s">
        <v>2641</v>
      </c>
      <c r="J3823" t="str">
        <f>VLOOKUP(I3823,'C701- Recalculate'!$D$27:$D$751,1,0)</f>
        <v>069MPI1232290004</v>
      </c>
      <c r="K3823">
        <v>0</v>
      </c>
      <c r="L3823">
        <v>28767124</v>
      </c>
      <c r="M3823" s="138">
        <f t="shared" si="179"/>
        <v>-28767124</v>
      </c>
      <c r="N3823" t="s">
        <v>178</v>
      </c>
      <c r="P3823" t="s">
        <v>3839</v>
      </c>
      <c r="R3823" t="s">
        <v>3808</v>
      </c>
    </row>
    <row r="3824" spans="1:18" hidden="1">
      <c r="A3824">
        <v>3823</v>
      </c>
      <c r="D3824">
        <v>701000002</v>
      </c>
      <c r="E3824" s="139">
        <v>45212</v>
      </c>
      <c r="F3824">
        <f t="shared" si="177"/>
        <v>10</v>
      </c>
      <c r="G3824" s="139">
        <v>45212</v>
      </c>
      <c r="H3824">
        <f t="shared" si="178"/>
        <v>16</v>
      </c>
      <c r="I3824" t="s">
        <v>2634</v>
      </c>
      <c r="J3824" t="str">
        <f>VLOOKUP(I3824,'C701- Recalculate'!$D$27:$D$751,1,0)</f>
        <v>069MPI1232290005</v>
      </c>
      <c r="K3824">
        <v>0</v>
      </c>
      <c r="L3824">
        <v>27397260</v>
      </c>
      <c r="M3824" s="138">
        <f t="shared" si="179"/>
        <v>-27397260</v>
      </c>
      <c r="N3824" t="s">
        <v>178</v>
      </c>
      <c r="P3824" t="s">
        <v>3839</v>
      </c>
      <c r="R3824" t="s">
        <v>3808</v>
      </c>
    </row>
    <row r="3825" spans="1:18" hidden="1">
      <c r="A3825">
        <v>3824</v>
      </c>
      <c r="D3825">
        <v>701000002</v>
      </c>
      <c r="E3825" s="139">
        <v>45212</v>
      </c>
      <c r="F3825">
        <f t="shared" si="177"/>
        <v>10</v>
      </c>
      <c r="G3825" s="139">
        <v>45212</v>
      </c>
      <c r="H3825">
        <f t="shared" si="178"/>
        <v>16</v>
      </c>
      <c r="I3825" t="s">
        <v>2656</v>
      </c>
      <c r="J3825" t="str">
        <f>VLOOKUP(I3825,'C701- Recalculate'!$D$27:$D$751,1,0)</f>
        <v>069MPI1232340004</v>
      </c>
      <c r="K3825">
        <v>0</v>
      </c>
      <c r="L3825">
        <v>22465754</v>
      </c>
      <c r="M3825" s="138">
        <f t="shared" si="179"/>
        <v>-22465754</v>
      </c>
      <c r="N3825" t="s">
        <v>178</v>
      </c>
      <c r="P3825" t="s">
        <v>3839</v>
      </c>
      <c r="R3825" t="s">
        <v>3808</v>
      </c>
    </row>
    <row r="3826" spans="1:18" hidden="1">
      <c r="A3826">
        <v>3825</v>
      </c>
      <c r="D3826">
        <v>701000002</v>
      </c>
      <c r="E3826" s="139">
        <v>45212</v>
      </c>
      <c r="F3826">
        <f t="shared" si="177"/>
        <v>10</v>
      </c>
      <c r="G3826" s="139">
        <v>45212</v>
      </c>
      <c r="H3826">
        <f t="shared" si="178"/>
        <v>16</v>
      </c>
      <c r="I3826" t="s">
        <v>2652</v>
      </c>
      <c r="J3826" t="str">
        <f>VLOOKUP(I3826,'C701- Recalculate'!$D$27:$D$751,1,0)</f>
        <v>069MPI1232340005</v>
      </c>
      <c r="K3826">
        <v>0</v>
      </c>
      <c r="L3826">
        <v>22465754</v>
      </c>
      <c r="M3826" s="138">
        <f t="shared" si="179"/>
        <v>-22465754</v>
      </c>
      <c r="N3826" t="s">
        <v>178</v>
      </c>
      <c r="P3826" t="s">
        <v>3839</v>
      </c>
      <c r="R3826" t="s">
        <v>3808</v>
      </c>
    </row>
    <row r="3827" spans="1:18" hidden="1">
      <c r="A3827">
        <v>3826</v>
      </c>
      <c r="D3827">
        <v>701000002</v>
      </c>
      <c r="E3827" s="139">
        <v>45212</v>
      </c>
      <c r="F3827">
        <f t="shared" si="177"/>
        <v>10</v>
      </c>
      <c r="G3827" s="139">
        <v>45212</v>
      </c>
      <c r="H3827">
        <f t="shared" si="178"/>
        <v>16</v>
      </c>
      <c r="I3827" t="s">
        <v>2706</v>
      </c>
      <c r="J3827" t="str">
        <f>VLOOKUP(I3827,'C701- Recalculate'!$D$27:$D$751,1,0)</f>
        <v>069MPI1232400003</v>
      </c>
      <c r="K3827">
        <v>0</v>
      </c>
      <c r="L3827">
        <v>24315068</v>
      </c>
      <c r="M3827" s="138">
        <f t="shared" si="179"/>
        <v>-24315068</v>
      </c>
      <c r="N3827" t="s">
        <v>178</v>
      </c>
      <c r="P3827" t="s">
        <v>3839</v>
      </c>
      <c r="R3827" t="s">
        <v>3808</v>
      </c>
    </row>
    <row r="3828" spans="1:18" hidden="1">
      <c r="A3828">
        <v>3827</v>
      </c>
      <c r="D3828">
        <v>701000002</v>
      </c>
      <c r="E3828" s="139">
        <v>45212</v>
      </c>
      <c r="F3828">
        <f t="shared" si="177"/>
        <v>10</v>
      </c>
      <c r="G3828" s="139">
        <v>45212</v>
      </c>
      <c r="H3828">
        <f t="shared" si="178"/>
        <v>16</v>
      </c>
      <c r="I3828" t="s">
        <v>2700</v>
      </c>
      <c r="J3828" t="str">
        <f>VLOOKUP(I3828,'C701- Recalculate'!$D$27:$D$751,1,0)</f>
        <v>069MPI1232400004</v>
      </c>
      <c r="K3828">
        <v>0</v>
      </c>
      <c r="L3828">
        <v>24315068</v>
      </c>
      <c r="M3828" s="138">
        <f t="shared" si="179"/>
        <v>-24315068</v>
      </c>
      <c r="N3828" t="s">
        <v>178</v>
      </c>
      <c r="P3828" t="s">
        <v>3839</v>
      </c>
      <c r="R3828" t="s">
        <v>3808</v>
      </c>
    </row>
    <row r="3829" spans="1:18" hidden="1">
      <c r="A3829">
        <v>3828</v>
      </c>
      <c r="D3829">
        <v>701000002</v>
      </c>
      <c r="E3829" s="139">
        <v>45212</v>
      </c>
      <c r="F3829">
        <f t="shared" si="177"/>
        <v>10</v>
      </c>
      <c r="G3829" s="139">
        <v>45212</v>
      </c>
      <c r="H3829">
        <f t="shared" si="178"/>
        <v>16</v>
      </c>
      <c r="I3829" t="s">
        <v>2757</v>
      </c>
      <c r="J3829" t="str">
        <f>VLOOKUP(I3829,'C701- Recalculate'!$D$27:$D$751,1,0)</f>
        <v>069MPI1232430004</v>
      </c>
      <c r="K3829">
        <v>0</v>
      </c>
      <c r="L3829">
        <v>39452055</v>
      </c>
      <c r="M3829" s="138">
        <f t="shared" si="179"/>
        <v>-39452055</v>
      </c>
      <c r="N3829" t="s">
        <v>178</v>
      </c>
      <c r="P3829" t="s">
        <v>3839</v>
      </c>
      <c r="R3829" t="s">
        <v>3808</v>
      </c>
    </row>
    <row r="3830" spans="1:18" hidden="1">
      <c r="A3830">
        <v>3829</v>
      </c>
      <c r="D3830">
        <v>701000002</v>
      </c>
      <c r="E3830" s="139">
        <v>45212</v>
      </c>
      <c r="F3830">
        <f t="shared" si="177"/>
        <v>10</v>
      </c>
      <c r="G3830" s="139">
        <v>45212</v>
      </c>
      <c r="H3830">
        <f t="shared" si="178"/>
        <v>16</v>
      </c>
      <c r="I3830" t="s">
        <v>2760</v>
      </c>
      <c r="J3830" t="str">
        <f>VLOOKUP(I3830,'C701- Recalculate'!$D$27:$D$751,1,0)</f>
        <v>069MPI1232430005</v>
      </c>
      <c r="K3830">
        <v>0</v>
      </c>
      <c r="L3830">
        <v>9726027</v>
      </c>
      <c r="M3830" s="138">
        <f t="shared" si="179"/>
        <v>-9726027</v>
      </c>
      <c r="N3830" t="s">
        <v>178</v>
      </c>
      <c r="P3830" t="s">
        <v>3839</v>
      </c>
      <c r="R3830" t="s">
        <v>3808</v>
      </c>
    </row>
    <row r="3831" spans="1:18" hidden="1">
      <c r="A3831">
        <v>3830</v>
      </c>
      <c r="D3831">
        <v>701000002</v>
      </c>
      <c r="E3831" s="139">
        <v>45212</v>
      </c>
      <c r="F3831">
        <f t="shared" si="177"/>
        <v>10</v>
      </c>
      <c r="G3831" s="139">
        <v>45212</v>
      </c>
      <c r="H3831">
        <f t="shared" si="178"/>
        <v>16</v>
      </c>
      <c r="I3831" t="s">
        <v>2879</v>
      </c>
      <c r="J3831" t="str">
        <f>VLOOKUP(I3831,'C701- Recalculate'!$D$27:$D$751,1,0)</f>
        <v>069MPI1232560004</v>
      </c>
      <c r="K3831">
        <v>0</v>
      </c>
      <c r="L3831">
        <v>28356164</v>
      </c>
      <c r="M3831" s="138">
        <f t="shared" si="179"/>
        <v>-28356164</v>
      </c>
      <c r="N3831" t="s">
        <v>178</v>
      </c>
      <c r="P3831" t="s">
        <v>3839</v>
      </c>
      <c r="R3831" t="s">
        <v>3808</v>
      </c>
    </row>
    <row r="3832" spans="1:18" hidden="1">
      <c r="A3832">
        <v>3831</v>
      </c>
      <c r="D3832">
        <v>701000002</v>
      </c>
      <c r="E3832" s="139">
        <v>45212</v>
      </c>
      <c r="F3832">
        <f t="shared" si="177"/>
        <v>10</v>
      </c>
      <c r="G3832" s="139">
        <v>45212</v>
      </c>
      <c r="H3832">
        <f t="shared" si="178"/>
        <v>16</v>
      </c>
      <c r="I3832" t="s">
        <v>2870</v>
      </c>
      <c r="J3832" t="str">
        <f>VLOOKUP(I3832,'C701- Recalculate'!$D$27:$D$751,1,0)</f>
        <v>069MPI1232560005</v>
      </c>
      <c r="K3832">
        <v>0</v>
      </c>
      <c r="L3832">
        <v>18904109</v>
      </c>
      <c r="M3832" s="138">
        <f t="shared" si="179"/>
        <v>-18904109</v>
      </c>
      <c r="N3832" t="s">
        <v>178</v>
      </c>
      <c r="P3832" t="s">
        <v>3839</v>
      </c>
      <c r="R3832" t="s">
        <v>3808</v>
      </c>
    </row>
    <row r="3833" spans="1:18" hidden="1">
      <c r="A3833">
        <v>3832</v>
      </c>
      <c r="D3833">
        <v>701000002</v>
      </c>
      <c r="E3833" s="139">
        <v>45212</v>
      </c>
      <c r="F3833">
        <f t="shared" si="177"/>
        <v>10</v>
      </c>
      <c r="G3833" s="139">
        <v>45212</v>
      </c>
      <c r="H3833">
        <f t="shared" si="178"/>
        <v>16</v>
      </c>
      <c r="I3833" t="s">
        <v>2937</v>
      </c>
      <c r="J3833" t="str">
        <f>VLOOKUP(I3833,'C701- Recalculate'!$D$27:$D$751,1,0)</f>
        <v>069MPI1232620002</v>
      </c>
      <c r="K3833">
        <v>0</v>
      </c>
      <c r="L3833">
        <v>24931507</v>
      </c>
      <c r="M3833" s="138">
        <f t="shared" si="179"/>
        <v>-24931507</v>
      </c>
      <c r="N3833" t="s">
        <v>178</v>
      </c>
      <c r="P3833" t="s">
        <v>3839</v>
      </c>
      <c r="R3833" t="s">
        <v>3808</v>
      </c>
    </row>
    <row r="3834" spans="1:18" hidden="1">
      <c r="A3834">
        <v>3833</v>
      </c>
      <c r="D3834">
        <v>701000002</v>
      </c>
      <c r="E3834" s="139">
        <v>45212</v>
      </c>
      <c r="F3834">
        <f t="shared" si="177"/>
        <v>10</v>
      </c>
      <c r="G3834" s="139">
        <v>45212</v>
      </c>
      <c r="H3834">
        <f t="shared" si="178"/>
        <v>16</v>
      </c>
      <c r="I3834" t="s">
        <v>2940</v>
      </c>
      <c r="J3834" t="str">
        <f>VLOOKUP(I3834,'C701- Recalculate'!$D$27:$D$751,1,0)</f>
        <v>069MPI1232620003</v>
      </c>
      <c r="K3834">
        <v>0</v>
      </c>
      <c r="L3834">
        <v>22356165</v>
      </c>
      <c r="M3834" s="138">
        <f t="shared" si="179"/>
        <v>-22356165</v>
      </c>
      <c r="N3834" t="s">
        <v>178</v>
      </c>
      <c r="P3834" t="s">
        <v>3839</v>
      </c>
      <c r="R3834" t="s">
        <v>3808</v>
      </c>
    </row>
    <row r="3835" spans="1:18" hidden="1">
      <c r="A3835">
        <v>3834</v>
      </c>
      <c r="D3835">
        <v>701000002</v>
      </c>
      <c r="E3835" s="139">
        <v>45212</v>
      </c>
      <c r="F3835">
        <f t="shared" si="177"/>
        <v>10</v>
      </c>
      <c r="G3835" s="139">
        <v>45212</v>
      </c>
      <c r="H3835">
        <f t="shared" si="178"/>
        <v>16</v>
      </c>
      <c r="I3835" t="s">
        <v>3167</v>
      </c>
      <c r="J3835" t="str">
        <f>VLOOKUP(I3835,'C701- Recalculate'!$D$27:$D$751,1,0)</f>
        <v>069MPI1232840001</v>
      </c>
      <c r="K3835">
        <v>0</v>
      </c>
      <c r="L3835">
        <v>1369863</v>
      </c>
      <c r="M3835" s="138">
        <f t="shared" si="179"/>
        <v>-1369863</v>
      </c>
      <c r="N3835" t="s">
        <v>178</v>
      </c>
      <c r="P3835" t="s">
        <v>3839</v>
      </c>
      <c r="R3835" t="s">
        <v>3808</v>
      </c>
    </row>
    <row r="3836" spans="1:18" hidden="1">
      <c r="A3836">
        <v>3835</v>
      </c>
      <c r="D3836">
        <v>701000002</v>
      </c>
      <c r="E3836" s="139">
        <v>45212</v>
      </c>
      <c r="F3836">
        <f t="shared" si="177"/>
        <v>10</v>
      </c>
      <c r="G3836" s="139">
        <v>45212</v>
      </c>
      <c r="H3836">
        <f t="shared" si="178"/>
        <v>16</v>
      </c>
      <c r="I3836" t="s">
        <v>3171</v>
      </c>
      <c r="J3836" t="str">
        <f>VLOOKUP(I3836,'C701- Recalculate'!$D$27:$D$751,1,0)</f>
        <v>069MPI1232840004</v>
      </c>
      <c r="K3836">
        <v>0</v>
      </c>
      <c r="L3836">
        <v>3835616</v>
      </c>
      <c r="M3836" s="138">
        <f t="shared" si="179"/>
        <v>-3835616</v>
      </c>
      <c r="N3836" t="s">
        <v>178</v>
      </c>
      <c r="P3836" t="s">
        <v>3839</v>
      </c>
      <c r="R3836" t="s">
        <v>3808</v>
      </c>
    </row>
    <row r="3837" spans="1:18" hidden="1">
      <c r="A3837">
        <v>3836</v>
      </c>
      <c r="D3837">
        <v>701000002</v>
      </c>
      <c r="E3837" s="139">
        <v>45212</v>
      </c>
      <c r="F3837">
        <f t="shared" si="177"/>
        <v>10</v>
      </c>
      <c r="G3837" s="139">
        <v>45212</v>
      </c>
      <c r="H3837">
        <f t="shared" si="178"/>
        <v>16</v>
      </c>
      <c r="I3837" t="s">
        <v>3178</v>
      </c>
      <c r="J3837" t="str">
        <f>VLOOKUP(I3837,'C701- Recalculate'!$D$27:$D$751,1,0)</f>
        <v>069MPI1232850005</v>
      </c>
      <c r="K3837">
        <v>0</v>
      </c>
      <c r="L3837">
        <v>4383561</v>
      </c>
      <c r="M3837" s="138">
        <f t="shared" si="179"/>
        <v>-4383561</v>
      </c>
      <c r="N3837" t="s">
        <v>178</v>
      </c>
      <c r="P3837" t="s">
        <v>3839</v>
      </c>
      <c r="R3837" t="s">
        <v>3808</v>
      </c>
    </row>
    <row r="3838" spans="1:18" hidden="1">
      <c r="A3838">
        <v>3837</v>
      </c>
      <c r="D3838">
        <v>701000002</v>
      </c>
      <c r="E3838" s="139">
        <v>45212</v>
      </c>
      <c r="F3838">
        <f t="shared" si="177"/>
        <v>10</v>
      </c>
      <c r="G3838" s="139">
        <v>45212</v>
      </c>
      <c r="H3838">
        <f t="shared" si="178"/>
        <v>16</v>
      </c>
      <c r="I3838" t="s">
        <v>3193</v>
      </c>
      <c r="J3838" t="str">
        <f>VLOOKUP(I3838,'C701- Recalculate'!$D$27:$D$751,1,0)</f>
        <v>069MPI1232860001</v>
      </c>
      <c r="K3838">
        <v>0</v>
      </c>
      <c r="L3838">
        <v>547945</v>
      </c>
      <c r="M3838" s="138">
        <f t="shared" si="179"/>
        <v>-547945</v>
      </c>
      <c r="N3838" t="s">
        <v>178</v>
      </c>
      <c r="P3838" t="s">
        <v>3839</v>
      </c>
      <c r="R3838" t="s">
        <v>3808</v>
      </c>
    </row>
    <row r="3839" spans="1:18" hidden="1">
      <c r="A3839">
        <v>3838</v>
      </c>
      <c r="D3839">
        <v>701000002</v>
      </c>
      <c r="E3839" s="139">
        <v>45212</v>
      </c>
      <c r="F3839">
        <f t="shared" si="177"/>
        <v>10</v>
      </c>
      <c r="G3839" s="139">
        <v>45212</v>
      </c>
      <c r="H3839">
        <f t="shared" si="178"/>
        <v>16</v>
      </c>
      <c r="I3839" t="s">
        <v>3197</v>
      </c>
      <c r="J3839" t="str">
        <f>VLOOKUP(I3839,'C701- Recalculate'!$D$27:$D$751,1,0)</f>
        <v>069MPI1232860002</v>
      </c>
      <c r="K3839">
        <v>0</v>
      </c>
      <c r="L3839">
        <v>410959</v>
      </c>
      <c r="M3839" s="138">
        <f t="shared" si="179"/>
        <v>-410959</v>
      </c>
      <c r="N3839" t="s">
        <v>178</v>
      </c>
      <c r="P3839" t="s">
        <v>3839</v>
      </c>
      <c r="R3839" t="s">
        <v>3808</v>
      </c>
    </row>
    <row r="3840" spans="1:18" hidden="1">
      <c r="A3840">
        <v>3839</v>
      </c>
      <c r="D3840">
        <v>701000002</v>
      </c>
      <c r="E3840" s="139">
        <v>45212</v>
      </c>
      <c r="F3840">
        <f t="shared" si="177"/>
        <v>10</v>
      </c>
      <c r="G3840" s="139">
        <v>45212</v>
      </c>
      <c r="H3840">
        <f t="shared" si="178"/>
        <v>16</v>
      </c>
      <c r="I3840" t="s">
        <v>3207</v>
      </c>
      <c r="J3840" t="str">
        <f>VLOOKUP(I3840,'C701- Recalculate'!$D$27:$D$751,1,0)</f>
        <v>069MPI1232860003</v>
      </c>
      <c r="K3840">
        <v>0</v>
      </c>
      <c r="L3840">
        <v>547945</v>
      </c>
      <c r="M3840" s="138">
        <f t="shared" si="179"/>
        <v>-547945</v>
      </c>
      <c r="N3840" t="s">
        <v>178</v>
      </c>
      <c r="P3840" t="s">
        <v>3839</v>
      </c>
      <c r="R3840" t="s">
        <v>3808</v>
      </c>
    </row>
    <row r="3841" spans="1:20" hidden="1">
      <c r="A3841">
        <v>3840</v>
      </c>
      <c r="D3841">
        <v>701000002</v>
      </c>
      <c r="E3841" s="139">
        <v>45212</v>
      </c>
      <c r="F3841">
        <f t="shared" si="177"/>
        <v>10</v>
      </c>
      <c r="G3841" s="139">
        <v>45212</v>
      </c>
      <c r="H3841">
        <f t="shared" si="178"/>
        <v>16</v>
      </c>
      <c r="I3841" t="s">
        <v>3200</v>
      </c>
      <c r="J3841" t="str">
        <f>VLOOKUP(I3841,'C701- Recalculate'!$D$27:$D$751,1,0)</f>
        <v>069MPI1232860004</v>
      </c>
      <c r="K3841">
        <v>0</v>
      </c>
      <c r="L3841">
        <v>1369863</v>
      </c>
      <c r="M3841" s="138">
        <f t="shared" si="179"/>
        <v>-1369863</v>
      </c>
      <c r="N3841" t="s">
        <v>178</v>
      </c>
      <c r="P3841" t="s">
        <v>3839</v>
      </c>
      <c r="R3841" t="s">
        <v>3808</v>
      </c>
    </row>
    <row r="3842" spans="1:20" hidden="1">
      <c r="A3842">
        <v>3841</v>
      </c>
      <c r="D3842">
        <v>701000002</v>
      </c>
      <c r="E3842" s="139">
        <v>45212</v>
      </c>
      <c r="F3842">
        <f t="shared" si="177"/>
        <v>10</v>
      </c>
      <c r="G3842" s="139">
        <v>45212</v>
      </c>
      <c r="H3842">
        <f t="shared" si="178"/>
        <v>16</v>
      </c>
      <c r="I3842" t="s">
        <v>3203</v>
      </c>
      <c r="J3842" t="str">
        <f>VLOOKUP(I3842,'C701- Recalculate'!$D$27:$D$751,1,0)</f>
        <v>069MPI1232860005</v>
      </c>
      <c r="K3842">
        <v>0</v>
      </c>
      <c r="L3842">
        <v>2739726</v>
      </c>
      <c r="M3842" s="138">
        <f t="shared" si="179"/>
        <v>-2739726</v>
      </c>
      <c r="N3842" t="s">
        <v>178</v>
      </c>
      <c r="P3842" t="s">
        <v>3839</v>
      </c>
      <c r="R3842" t="s">
        <v>3808</v>
      </c>
    </row>
    <row r="3843" spans="1:20" hidden="1">
      <c r="A3843">
        <v>3842</v>
      </c>
      <c r="D3843">
        <v>701000001</v>
      </c>
      <c r="E3843" s="139">
        <v>45215</v>
      </c>
      <c r="F3843">
        <f t="shared" ref="F3843:F3906" si="180">MONTH(E3843)</f>
        <v>10</v>
      </c>
      <c r="G3843" s="139">
        <v>45215</v>
      </c>
      <c r="H3843">
        <f t="shared" ref="H3843:H3906" si="181">LEN(I3843)</f>
        <v>16</v>
      </c>
      <c r="I3843" s="139" t="s">
        <v>4074</v>
      </c>
      <c r="J3843" t="e">
        <f>VLOOKUP(I3843,'C701- Recalculate'!$D$27:$D$751,1,0)</f>
        <v>#N/A</v>
      </c>
      <c r="K3843">
        <v>0</v>
      </c>
      <c r="L3843">
        <v>17300</v>
      </c>
      <c r="M3843" s="138">
        <f t="shared" ref="M3843:M3906" si="182">K3843-L3843</f>
        <v>-17300</v>
      </c>
      <c r="N3843" t="s">
        <v>178</v>
      </c>
      <c r="P3843" t="s">
        <v>3819</v>
      </c>
      <c r="R3843" t="s">
        <v>4075</v>
      </c>
      <c r="T3843" t="s">
        <v>1462</v>
      </c>
    </row>
    <row r="3844" spans="1:20" hidden="1">
      <c r="A3844">
        <v>3843</v>
      </c>
      <c r="D3844">
        <v>701000002</v>
      </c>
      <c r="E3844" s="139">
        <v>45215</v>
      </c>
      <c r="F3844">
        <f t="shared" si="180"/>
        <v>10</v>
      </c>
      <c r="G3844" s="139">
        <v>45215</v>
      </c>
      <c r="H3844">
        <f t="shared" si="181"/>
        <v>16</v>
      </c>
      <c r="I3844" t="s">
        <v>2611</v>
      </c>
      <c r="J3844" t="str">
        <f>VLOOKUP(I3844,'C701- Recalculate'!$D$27:$D$751,1,0)</f>
        <v>069MPI1232280001</v>
      </c>
      <c r="K3844">
        <v>0</v>
      </c>
      <c r="L3844">
        <v>28082191</v>
      </c>
      <c r="M3844" s="138">
        <f t="shared" si="182"/>
        <v>-28082191</v>
      </c>
      <c r="N3844" t="s">
        <v>178</v>
      </c>
      <c r="P3844" t="s">
        <v>3839</v>
      </c>
      <c r="R3844" t="s">
        <v>3808</v>
      </c>
    </row>
    <row r="3845" spans="1:20" hidden="1">
      <c r="A3845">
        <v>3844</v>
      </c>
      <c r="D3845">
        <v>701000002</v>
      </c>
      <c r="E3845" s="139">
        <v>45215</v>
      </c>
      <c r="F3845">
        <f t="shared" si="180"/>
        <v>10</v>
      </c>
      <c r="G3845" s="139">
        <v>45215</v>
      </c>
      <c r="H3845">
        <f t="shared" si="181"/>
        <v>16</v>
      </c>
      <c r="I3845" t="s">
        <v>2611</v>
      </c>
      <c r="J3845" t="str">
        <f>VLOOKUP(I3845,'C701- Recalculate'!$D$27:$D$751,1,0)</f>
        <v>069MPI1232280001</v>
      </c>
      <c r="K3845">
        <v>0</v>
      </c>
      <c r="L3845">
        <v>56164384</v>
      </c>
      <c r="M3845" s="138">
        <f t="shared" si="182"/>
        <v>-56164384</v>
      </c>
      <c r="N3845" t="s">
        <v>178</v>
      </c>
      <c r="P3845" t="s">
        <v>3839</v>
      </c>
      <c r="R3845" t="s">
        <v>3808</v>
      </c>
    </row>
    <row r="3846" spans="1:20" hidden="1">
      <c r="A3846">
        <v>3845</v>
      </c>
      <c r="D3846">
        <v>701000002</v>
      </c>
      <c r="E3846" s="139">
        <v>45215</v>
      </c>
      <c r="F3846">
        <f t="shared" si="180"/>
        <v>10</v>
      </c>
      <c r="G3846" s="139">
        <v>45215</v>
      </c>
      <c r="H3846">
        <f t="shared" si="181"/>
        <v>16</v>
      </c>
      <c r="I3846" t="s">
        <v>2621</v>
      </c>
      <c r="J3846" t="str">
        <f>VLOOKUP(I3846,'C701- Recalculate'!$D$27:$D$751,1,0)</f>
        <v>069MPI1232280002</v>
      </c>
      <c r="K3846">
        <v>0</v>
      </c>
      <c r="L3846">
        <v>28082191</v>
      </c>
      <c r="M3846" s="138">
        <f t="shared" si="182"/>
        <v>-28082191</v>
      </c>
      <c r="N3846" t="s">
        <v>178</v>
      </c>
      <c r="P3846" t="s">
        <v>3839</v>
      </c>
      <c r="R3846" t="s">
        <v>3808</v>
      </c>
    </row>
    <row r="3847" spans="1:20" hidden="1">
      <c r="A3847">
        <v>3846</v>
      </c>
      <c r="D3847">
        <v>701000002</v>
      </c>
      <c r="E3847" s="139">
        <v>45215</v>
      </c>
      <c r="F3847">
        <f t="shared" si="180"/>
        <v>10</v>
      </c>
      <c r="G3847" s="139">
        <v>45215</v>
      </c>
      <c r="H3847">
        <f t="shared" si="181"/>
        <v>16</v>
      </c>
      <c r="I3847" t="s">
        <v>2621</v>
      </c>
      <c r="J3847" t="str">
        <f>VLOOKUP(I3847,'C701- Recalculate'!$D$27:$D$751,1,0)</f>
        <v>069MPI1232280002</v>
      </c>
      <c r="K3847">
        <v>0</v>
      </c>
      <c r="L3847">
        <v>56164384</v>
      </c>
      <c r="M3847" s="138">
        <f t="shared" si="182"/>
        <v>-56164384</v>
      </c>
      <c r="N3847" t="s">
        <v>178</v>
      </c>
      <c r="P3847" t="s">
        <v>3839</v>
      </c>
      <c r="R3847" t="s">
        <v>3808</v>
      </c>
    </row>
    <row r="3848" spans="1:20" hidden="1">
      <c r="A3848">
        <v>3847</v>
      </c>
      <c r="D3848">
        <v>701000002</v>
      </c>
      <c r="E3848" s="139">
        <v>45215</v>
      </c>
      <c r="F3848">
        <f t="shared" si="180"/>
        <v>10</v>
      </c>
      <c r="G3848" s="139">
        <v>45215</v>
      </c>
      <c r="H3848">
        <f t="shared" si="181"/>
        <v>16</v>
      </c>
      <c r="I3848" t="s">
        <v>2641</v>
      </c>
      <c r="J3848" t="str">
        <f>VLOOKUP(I3848,'C701- Recalculate'!$D$27:$D$751,1,0)</f>
        <v>069MPI1232290004</v>
      </c>
      <c r="K3848">
        <v>0</v>
      </c>
      <c r="L3848">
        <v>28767124</v>
      </c>
      <c r="M3848" s="138">
        <f t="shared" si="182"/>
        <v>-28767124</v>
      </c>
      <c r="N3848" t="s">
        <v>178</v>
      </c>
      <c r="P3848" t="s">
        <v>3839</v>
      </c>
      <c r="R3848" t="s">
        <v>3808</v>
      </c>
    </row>
    <row r="3849" spans="1:20" hidden="1">
      <c r="A3849">
        <v>3848</v>
      </c>
      <c r="D3849">
        <v>701000002</v>
      </c>
      <c r="E3849" s="139">
        <v>45215</v>
      </c>
      <c r="F3849">
        <f t="shared" si="180"/>
        <v>10</v>
      </c>
      <c r="G3849" s="139">
        <v>45215</v>
      </c>
      <c r="H3849">
        <f t="shared" si="181"/>
        <v>16</v>
      </c>
      <c r="I3849" t="s">
        <v>2641</v>
      </c>
      <c r="J3849" t="str">
        <f>VLOOKUP(I3849,'C701- Recalculate'!$D$27:$D$751,1,0)</f>
        <v>069MPI1232290004</v>
      </c>
      <c r="K3849">
        <v>0</v>
      </c>
      <c r="L3849">
        <v>57534246</v>
      </c>
      <c r="M3849" s="138">
        <f t="shared" si="182"/>
        <v>-57534246</v>
      </c>
      <c r="N3849" t="s">
        <v>178</v>
      </c>
      <c r="P3849" t="s">
        <v>3839</v>
      </c>
      <c r="R3849" t="s">
        <v>3808</v>
      </c>
    </row>
    <row r="3850" spans="1:20" hidden="1">
      <c r="A3850">
        <v>3849</v>
      </c>
      <c r="D3850">
        <v>701000002</v>
      </c>
      <c r="E3850" s="139">
        <v>45215</v>
      </c>
      <c r="F3850">
        <f t="shared" si="180"/>
        <v>10</v>
      </c>
      <c r="G3850" s="139">
        <v>45215</v>
      </c>
      <c r="H3850">
        <f t="shared" si="181"/>
        <v>16</v>
      </c>
      <c r="I3850" t="s">
        <v>2634</v>
      </c>
      <c r="J3850" t="str">
        <f>VLOOKUP(I3850,'C701- Recalculate'!$D$27:$D$751,1,0)</f>
        <v>069MPI1232290005</v>
      </c>
      <c r="K3850">
        <v>0</v>
      </c>
      <c r="L3850">
        <v>54794520</v>
      </c>
      <c r="M3850" s="138">
        <f t="shared" si="182"/>
        <v>-54794520</v>
      </c>
      <c r="N3850" t="s">
        <v>178</v>
      </c>
      <c r="P3850" t="s">
        <v>3839</v>
      </c>
      <c r="R3850" t="s">
        <v>3808</v>
      </c>
    </row>
    <row r="3851" spans="1:20" hidden="1">
      <c r="A3851">
        <v>3850</v>
      </c>
      <c r="D3851">
        <v>701000002</v>
      </c>
      <c r="E3851" s="139">
        <v>45215</v>
      </c>
      <c r="F3851">
        <f t="shared" si="180"/>
        <v>10</v>
      </c>
      <c r="G3851" s="139">
        <v>45215</v>
      </c>
      <c r="H3851">
        <f t="shared" si="181"/>
        <v>16</v>
      </c>
      <c r="I3851" t="s">
        <v>2634</v>
      </c>
      <c r="J3851" t="str">
        <f>VLOOKUP(I3851,'C701- Recalculate'!$D$27:$D$751,1,0)</f>
        <v>069MPI1232290005</v>
      </c>
      <c r="K3851">
        <v>0</v>
      </c>
      <c r="L3851">
        <v>27397261</v>
      </c>
      <c r="M3851" s="138">
        <f t="shared" si="182"/>
        <v>-27397261</v>
      </c>
      <c r="N3851" t="s">
        <v>178</v>
      </c>
      <c r="P3851" t="s">
        <v>3839</v>
      </c>
      <c r="R3851" t="s">
        <v>3808</v>
      </c>
    </row>
    <row r="3852" spans="1:20" hidden="1">
      <c r="A3852">
        <v>3851</v>
      </c>
      <c r="D3852">
        <v>701000002</v>
      </c>
      <c r="E3852" s="139">
        <v>45215</v>
      </c>
      <c r="F3852">
        <f t="shared" si="180"/>
        <v>10</v>
      </c>
      <c r="G3852" s="139">
        <v>45215</v>
      </c>
      <c r="H3852">
        <f t="shared" si="181"/>
        <v>16</v>
      </c>
      <c r="I3852" t="s">
        <v>2656</v>
      </c>
      <c r="J3852" t="str">
        <f>VLOOKUP(I3852,'C701- Recalculate'!$D$27:$D$751,1,0)</f>
        <v>069MPI1232340004</v>
      </c>
      <c r="K3852">
        <v>0</v>
      </c>
      <c r="L3852">
        <v>44931506</v>
      </c>
      <c r="M3852" s="138">
        <f t="shared" si="182"/>
        <v>-44931506</v>
      </c>
      <c r="N3852" t="s">
        <v>178</v>
      </c>
      <c r="P3852" t="s">
        <v>3839</v>
      </c>
      <c r="R3852" t="s">
        <v>3808</v>
      </c>
    </row>
    <row r="3853" spans="1:20" hidden="1">
      <c r="A3853">
        <v>3852</v>
      </c>
      <c r="D3853">
        <v>701000002</v>
      </c>
      <c r="E3853" s="139">
        <v>45215</v>
      </c>
      <c r="F3853">
        <f t="shared" si="180"/>
        <v>10</v>
      </c>
      <c r="G3853" s="139">
        <v>45215</v>
      </c>
      <c r="H3853">
        <f t="shared" si="181"/>
        <v>16</v>
      </c>
      <c r="I3853" t="s">
        <v>2656</v>
      </c>
      <c r="J3853" t="str">
        <f>VLOOKUP(I3853,'C701- Recalculate'!$D$27:$D$751,1,0)</f>
        <v>069MPI1232340004</v>
      </c>
      <c r="K3853">
        <v>0</v>
      </c>
      <c r="L3853">
        <v>22465754</v>
      </c>
      <c r="M3853" s="138">
        <f t="shared" si="182"/>
        <v>-22465754</v>
      </c>
      <c r="N3853" t="s">
        <v>178</v>
      </c>
      <c r="P3853" t="s">
        <v>3839</v>
      </c>
      <c r="R3853" t="s">
        <v>3808</v>
      </c>
    </row>
    <row r="3854" spans="1:20" hidden="1">
      <c r="A3854">
        <v>3853</v>
      </c>
      <c r="D3854">
        <v>701000002</v>
      </c>
      <c r="E3854" s="139">
        <v>45215</v>
      </c>
      <c r="F3854">
        <f t="shared" si="180"/>
        <v>10</v>
      </c>
      <c r="G3854" s="139">
        <v>45215</v>
      </c>
      <c r="H3854">
        <f t="shared" si="181"/>
        <v>16</v>
      </c>
      <c r="I3854" t="s">
        <v>2652</v>
      </c>
      <c r="J3854" t="str">
        <f>VLOOKUP(I3854,'C701- Recalculate'!$D$27:$D$751,1,0)</f>
        <v>069MPI1232340005</v>
      </c>
      <c r="K3854">
        <v>0</v>
      </c>
      <c r="L3854">
        <v>44931506</v>
      </c>
      <c r="M3854" s="138">
        <f t="shared" si="182"/>
        <v>-44931506</v>
      </c>
      <c r="N3854" t="s">
        <v>178</v>
      </c>
      <c r="P3854" t="s">
        <v>3839</v>
      </c>
      <c r="R3854" t="s">
        <v>3808</v>
      </c>
    </row>
    <row r="3855" spans="1:20" hidden="1">
      <c r="A3855">
        <v>3854</v>
      </c>
      <c r="D3855">
        <v>701000002</v>
      </c>
      <c r="E3855" s="139">
        <v>45215</v>
      </c>
      <c r="F3855">
        <f t="shared" si="180"/>
        <v>10</v>
      </c>
      <c r="G3855" s="139">
        <v>45215</v>
      </c>
      <c r="H3855">
        <f t="shared" si="181"/>
        <v>16</v>
      </c>
      <c r="I3855" t="s">
        <v>2652</v>
      </c>
      <c r="J3855" t="str">
        <f>VLOOKUP(I3855,'C701- Recalculate'!$D$27:$D$751,1,0)</f>
        <v>069MPI1232340005</v>
      </c>
      <c r="K3855">
        <v>0</v>
      </c>
      <c r="L3855">
        <v>22465754</v>
      </c>
      <c r="M3855" s="138">
        <f t="shared" si="182"/>
        <v>-22465754</v>
      </c>
      <c r="N3855" t="s">
        <v>178</v>
      </c>
      <c r="P3855" t="s">
        <v>3839</v>
      </c>
      <c r="R3855" t="s">
        <v>3808</v>
      </c>
    </row>
    <row r="3856" spans="1:20" hidden="1">
      <c r="A3856">
        <v>3855</v>
      </c>
      <c r="D3856">
        <v>701000002</v>
      </c>
      <c r="E3856" s="139">
        <v>45215</v>
      </c>
      <c r="F3856">
        <f t="shared" si="180"/>
        <v>10</v>
      </c>
      <c r="G3856" s="139">
        <v>45215</v>
      </c>
      <c r="H3856">
        <f t="shared" si="181"/>
        <v>16</v>
      </c>
      <c r="I3856" t="s">
        <v>2706</v>
      </c>
      <c r="J3856" t="str">
        <f>VLOOKUP(I3856,'C701- Recalculate'!$D$27:$D$751,1,0)</f>
        <v>069MPI1232400003</v>
      </c>
      <c r="K3856">
        <v>0</v>
      </c>
      <c r="L3856">
        <v>48630137</v>
      </c>
      <c r="M3856" s="138">
        <f t="shared" si="182"/>
        <v>-48630137</v>
      </c>
      <c r="N3856" t="s">
        <v>178</v>
      </c>
      <c r="P3856" t="s">
        <v>3839</v>
      </c>
      <c r="R3856" t="s">
        <v>3808</v>
      </c>
    </row>
    <row r="3857" spans="1:18" hidden="1">
      <c r="A3857">
        <v>3856</v>
      </c>
      <c r="D3857">
        <v>701000002</v>
      </c>
      <c r="E3857" s="139">
        <v>45215</v>
      </c>
      <c r="F3857">
        <f t="shared" si="180"/>
        <v>10</v>
      </c>
      <c r="G3857" s="139">
        <v>45215</v>
      </c>
      <c r="H3857">
        <f t="shared" si="181"/>
        <v>16</v>
      </c>
      <c r="I3857" t="s">
        <v>2706</v>
      </c>
      <c r="J3857" t="str">
        <f>VLOOKUP(I3857,'C701- Recalculate'!$D$27:$D$751,1,0)</f>
        <v>069MPI1232400003</v>
      </c>
      <c r="K3857">
        <v>0</v>
      </c>
      <c r="L3857">
        <v>24315069</v>
      </c>
      <c r="M3857" s="138">
        <f t="shared" si="182"/>
        <v>-24315069</v>
      </c>
      <c r="N3857" t="s">
        <v>178</v>
      </c>
      <c r="P3857" t="s">
        <v>3839</v>
      </c>
      <c r="R3857" t="s">
        <v>3808</v>
      </c>
    </row>
    <row r="3858" spans="1:18" hidden="1">
      <c r="A3858">
        <v>3857</v>
      </c>
      <c r="D3858">
        <v>701000002</v>
      </c>
      <c r="E3858" s="139">
        <v>45215</v>
      </c>
      <c r="F3858">
        <f t="shared" si="180"/>
        <v>10</v>
      </c>
      <c r="G3858" s="139">
        <v>45215</v>
      </c>
      <c r="H3858">
        <f t="shared" si="181"/>
        <v>16</v>
      </c>
      <c r="I3858" t="s">
        <v>2700</v>
      </c>
      <c r="J3858" t="str">
        <f>VLOOKUP(I3858,'C701- Recalculate'!$D$27:$D$751,1,0)</f>
        <v>069MPI1232400004</v>
      </c>
      <c r="K3858">
        <v>0</v>
      </c>
      <c r="L3858">
        <v>24315069</v>
      </c>
      <c r="M3858" s="138">
        <f t="shared" si="182"/>
        <v>-24315069</v>
      </c>
      <c r="N3858" t="s">
        <v>178</v>
      </c>
      <c r="P3858" t="s">
        <v>3839</v>
      </c>
      <c r="R3858" t="s">
        <v>3808</v>
      </c>
    </row>
    <row r="3859" spans="1:18" hidden="1">
      <c r="A3859">
        <v>3858</v>
      </c>
      <c r="D3859">
        <v>701000002</v>
      </c>
      <c r="E3859" s="139">
        <v>45215</v>
      </c>
      <c r="F3859">
        <f t="shared" si="180"/>
        <v>10</v>
      </c>
      <c r="G3859" s="139">
        <v>45215</v>
      </c>
      <c r="H3859">
        <f t="shared" si="181"/>
        <v>16</v>
      </c>
      <c r="I3859" t="s">
        <v>2700</v>
      </c>
      <c r="J3859" t="str">
        <f>VLOOKUP(I3859,'C701- Recalculate'!$D$27:$D$751,1,0)</f>
        <v>069MPI1232400004</v>
      </c>
      <c r="K3859">
        <v>0</v>
      </c>
      <c r="L3859">
        <v>48630137</v>
      </c>
      <c r="M3859" s="138">
        <f t="shared" si="182"/>
        <v>-48630137</v>
      </c>
      <c r="N3859" t="s">
        <v>178</v>
      </c>
      <c r="P3859" t="s">
        <v>3839</v>
      </c>
      <c r="R3859" t="s">
        <v>3808</v>
      </c>
    </row>
    <row r="3860" spans="1:18" hidden="1">
      <c r="A3860">
        <v>3859</v>
      </c>
      <c r="D3860">
        <v>701000002</v>
      </c>
      <c r="E3860" s="139">
        <v>45215</v>
      </c>
      <c r="F3860">
        <f t="shared" si="180"/>
        <v>10</v>
      </c>
      <c r="G3860" s="139">
        <v>45215</v>
      </c>
      <c r="H3860">
        <f t="shared" si="181"/>
        <v>16</v>
      </c>
      <c r="I3860" t="s">
        <v>2757</v>
      </c>
      <c r="J3860" t="str">
        <f>VLOOKUP(I3860,'C701- Recalculate'!$D$27:$D$751,1,0)</f>
        <v>069MPI1232430004</v>
      </c>
      <c r="K3860">
        <v>0</v>
      </c>
      <c r="L3860">
        <v>78904110</v>
      </c>
      <c r="M3860" s="138">
        <f t="shared" si="182"/>
        <v>-78904110</v>
      </c>
      <c r="N3860" t="s">
        <v>178</v>
      </c>
      <c r="P3860" t="s">
        <v>3839</v>
      </c>
      <c r="R3860" t="s">
        <v>3808</v>
      </c>
    </row>
    <row r="3861" spans="1:18" hidden="1">
      <c r="A3861">
        <v>3860</v>
      </c>
      <c r="D3861">
        <v>701000002</v>
      </c>
      <c r="E3861" s="139">
        <v>45215</v>
      </c>
      <c r="F3861">
        <f t="shared" si="180"/>
        <v>10</v>
      </c>
      <c r="G3861" s="139">
        <v>45215</v>
      </c>
      <c r="H3861">
        <f t="shared" si="181"/>
        <v>16</v>
      </c>
      <c r="I3861" t="s">
        <v>2757</v>
      </c>
      <c r="J3861" t="str">
        <f>VLOOKUP(I3861,'C701- Recalculate'!$D$27:$D$751,1,0)</f>
        <v>069MPI1232430004</v>
      </c>
      <c r="K3861">
        <v>0</v>
      </c>
      <c r="L3861">
        <v>39452054</v>
      </c>
      <c r="M3861" s="138">
        <f t="shared" si="182"/>
        <v>-39452054</v>
      </c>
      <c r="N3861" t="s">
        <v>178</v>
      </c>
      <c r="P3861" t="s">
        <v>3839</v>
      </c>
      <c r="R3861" t="s">
        <v>3808</v>
      </c>
    </row>
    <row r="3862" spans="1:18" hidden="1">
      <c r="A3862">
        <v>3861</v>
      </c>
      <c r="D3862">
        <v>701000002</v>
      </c>
      <c r="E3862" s="139">
        <v>45215</v>
      </c>
      <c r="F3862">
        <f t="shared" si="180"/>
        <v>10</v>
      </c>
      <c r="G3862" s="139">
        <v>45215</v>
      </c>
      <c r="H3862">
        <f t="shared" si="181"/>
        <v>16</v>
      </c>
      <c r="I3862" t="s">
        <v>2760</v>
      </c>
      <c r="J3862" t="str">
        <f>VLOOKUP(I3862,'C701- Recalculate'!$D$27:$D$751,1,0)</f>
        <v>069MPI1232430005</v>
      </c>
      <c r="K3862">
        <v>0</v>
      </c>
      <c r="L3862">
        <v>19452055</v>
      </c>
      <c r="M3862" s="138">
        <f t="shared" si="182"/>
        <v>-19452055</v>
      </c>
      <c r="N3862" t="s">
        <v>178</v>
      </c>
      <c r="P3862" t="s">
        <v>3839</v>
      </c>
      <c r="R3862" t="s">
        <v>3808</v>
      </c>
    </row>
    <row r="3863" spans="1:18" hidden="1">
      <c r="A3863">
        <v>3862</v>
      </c>
      <c r="D3863">
        <v>701000002</v>
      </c>
      <c r="E3863" s="139">
        <v>45215</v>
      </c>
      <c r="F3863">
        <f t="shared" si="180"/>
        <v>10</v>
      </c>
      <c r="G3863" s="139">
        <v>45215</v>
      </c>
      <c r="H3863">
        <f t="shared" si="181"/>
        <v>16</v>
      </c>
      <c r="I3863" t="s">
        <v>2760</v>
      </c>
      <c r="J3863" t="str">
        <f>VLOOKUP(I3863,'C701- Recalculate'!$D$27:$D$751,1,0)</f>
        <v>069MPI1232430005</v>
      </c>
      <c r="K3863">
        <v>0</v>
      </c>
      <c r="L3863">
        <v>9726028</v>
      </c>
      <c r="M3863" s="138">
        <f t="shared" si="182"/>
        <v>-9726028</v>
      </c>
      <c r="N3863" t="s">
        <v>178</v>
      </c>
      <c r="P3863" t="s">
        <v>3839</v>
      </c>
      <c r="R3863" t="s">
        <v>3808</v>
      </c>
    </row>
    <row r="3864" spans="1:18" hidden="1">
      <c r="A3864">
        <v>3863</v>
      </c>
      <c r="D3864">
        <v>701000002</v>
      </c>
      <c r="E3864" s="139">
        <v>45215</v>
      </c>
      <c r="F3864">
        <f t="shared" si="180"/>
        <v>10</v>
      </c>
      <c r="G3864" s="139">
        <v>45215</v>
      </c>
      <c r="H3864">
        <f t="shared" si="181"/>
        <v>16</v>
      </c>
      <c r="I3864" t="s">
        <v>2879</v>
      </c>
      <c r="J3864" t="str">
        <f>VLOOKUP(I3864,'C701- Recalculate'!$D$27:$D$751,1,0)</f>
        <v>069MPI1232560004</v>
      </c>
      <c r="K3864">
        <v>0</v>
      </c>
      <c r="L3864">
        <v>28356164</v>
      </c>
      <c r="M3864" s="138">
        <f t="shared" si="182"/>
        <v>-28356164</v>
      </c>
      <c r="N3864" t="s">
        <v>178</v>
      </c>
      <c r="P3864" t="s">
        <v>3839</v>
      </c>
      <c r="R3864" t="s">
        <v>3808</v>
      </c>
    </row>
    <row r="3865" spans="1:18" hidden="1">
      <c r="A3865">
        <v>3864</v>
      </c>
      <c r="D3865">
        <v>701000002</v>
      </c>
      <c r="E3865" s="139">
        <v>45215</v>
      </c>
      <c r="F3865">
        <f t="shared" si="180"/>
        <v>10</v>
      </c>
      <c r="G3865" s="139">
        <v>45215</v>
      </c>
      <c r="H3865">
        <f t="shared" si="181"/>
        <v>16</v>
      </c>
      <c r="I3865" t="s">
        <v>2879</v>
      </c>
      <c r="J3865" t="str">
        <f>VLOOKUP(I3865,'C701- Recalculate'!$D$27:$D$751,1,0)</f>
        <v>069MPI1232560004</v>
      </c>
      <c r="K3865">
        <v>0</v>
      </c>
      <c r="L3865">
        <v>56712329</v>
      </c>
      <c r="M3865" s="138">
        <f t="shared" si="182"/>
        <v>-56712329</v>
      </c>
      <c r="N3865" t="s">
        <v>178</v>
      </c>
      <c r="P3865" t="s">
        <v>3839</v>
      </c>
      <c r="R3865" t="s">
        <v>3808</v>
      </c>
    </row>
    <row r="3866" spans="1:18" hidden="1">
      <c r="A3866">
        <v>3865</v>
      </c>
      <c r="D3866">
        <v>701000002</v>
      </c>
      <c r="E3866" s="139">
        <v>45215</v>
      </c>
      <c r="F3866">
        <f t="shared" si="180"/>
        <v>10</v>
      </c>
      <c r="G3866" s="139">
        <v>45215</v>
      </c>
      <c r="H3866">
        <f t="shared" si="181"/>
        <v>16</v>
      </c>
      <c r="I3866" t="s">
        <v>2870</v>
      </c>
      <c r="J3866" t="str">
        <f>VLOOKUP(I3866,'C701- Recalculate'!$D$27:$D$751,1,0)</f>
        <v>069MPI1232560005</v>
      </c>
      <c r="K3866">
        <v>0</v>
      </c>
      <c r="L3866">
        <v>18904110</v>
      </c>
      <c r="M3866" s="138">
        <f t="shared" si="182"/>
        <v>-18904110</v>
      </c>
      <c r="N3866" t="s">
        <v>178</v>
      </c>
      <c r="P3866" t="s">
        <v>3839</v>
      </c>
      <c r="R3866" t="s">
        <v>3808</v>
      </c>
    </row>
    <row r="3867" spans="1:18" hidden="1">
      <c r="A3867">
        <v>3866</v>
      </c>
      <c r="D3867">
        <v>701000002</v>
      </c>
      <c r="E3867" s="139">
        <v>45215</v>
      </c>
      <c r="F3867">
        <f t="shared" si="180"/>
        <v>10</v>
      </c>
      <c r="G3867" s="139">
        <v>45215</v>
      </c>
      <c r="H3867">
        <f t="shared" si="181"/>
        <v>16</v>
      </c>
      <c r="I3867" t="s">
        <v>2870</v>
      </c>
      <c r="J3867" t="str">
        <f>VLOOKUP(I3867,'C701- Recalculate'!$D$27:$D$751,1,0)</f>
        <v>069MPI1232560005</v>
      </c>
      <c r="K3867">
        <v>0</v>
      </c>
      <c r="L3867">
        <v>37808219</v>
      </c>
      <c r="M3867" s="138">
        <f t="shared" si="182"/>
        <v>-37808219</v>
      </c>
      <c r="N3867" t="s">
        <v>178</v>
      </c>
      <c r="P3867" t="s">
        <v>3839</v>
      </c>
      <c r="R3867" t="s">
        <v>3808</v>
      </c>
    </row>
    <row r="3868" spans="1:18" hidden="1">
      <c r="A3868">
        <v>3867</v>
      </c>
      <c r="D3868">
        <v>701000002</v>
      </c>
      <c r="E3868" s="139">
        <v>45215</v>
      </c>
      <c r="F3868">
        <f t="shared" si="180"/>
        <v>10</v>
      </c>
      <c r="G3868" s="139">
        <v>45215</v>
      </c>
      <c r="H3868">
        <f t="shared" si="181"/>
        <v>16</v>
      </c>
      <c r="I3868" t="s">
        <v>2937</v>
      </c>
      <c r="J3868" t="str">
        <f>VLOOKUP(I3868,'C701- Recalculate'!$D$27:$D$751,1,0)</f>
        <v>069MPI1232620002</v>
      </c>
      <c r="K3868">
        <v>0</v>
      </c>
      <c r="L3868">
        <v>24931507</v>
      </c>
      <c r="M3868" s="138">
        <f t="shared" si="182"/>
        <v>-24931507</v>
      </c>
      <c r="N3868" t="s">
        <v>178</v>
      </c>
      <c r="P3868" t="s">
        <v>3839</v>
      </c>
      <c r="R3868" t="s">
        <v>3808</v>
      </c>
    </row>
    <row r="3869" spans="1:18" hidden="1">
      <c r="A3869">
        <v>3868</v>
      </c>
      <c r="D3869">
        <v>701000002</v>
      </c>
      <c r="E3869" s="139">
        <v>45215</v>
      </c>
      <c r="F3869">
        <f t="shared" si="180"/>
        <v>10</v>
      </c>
      <c r="G3869" s="139">
        <v>45215</v>
      </c>
      <c r="H3869">
        <f t="shared" si="181"/>
        <v>16</v>
      </c>
      <c r="I3869" t="s">
        <v>2937</v>
      </c>
      <c r="J3869" t="str">
        <f>VLOOKUP(I3869,'C701- Recalculate'!$D$27:$D$751,1,0)</f>
        <v>069MPI1232620002</v>
      </c>
      <c r="K3869">
        <v>0</v>
      </c>
      <c r="L3869">
        <v>49863014</v>
      </c>
      <c r="M3869" s="138">
        <f t="shared" si="182"/>
        <v>-49863014</v>
      </c>
      <c r="N3869" t="s">
        <v>178</v>
      </c>
      <c r="P3869" t="s">
        <v>3839</v>
      </c>
      <c r="R3869" t="s">
        <v>3808</v>
      </c>
    </row>
    <row r="3870" spans="1:18" hidden="1">
      <c r="A3870">
        <v>3869</v>
      </c>
      <c r="D3870">
        <v>701000002</v>
      </c>
      <c r="E3870" s="139">
        <v>45215</v>
      </c>
      <c r="F3870">
        <f t="shared" si="180"/>
        <v>10</v>
      </c>
      <c r="G3870" s="139">
        <v>45215</v>
      </c>
      <c r="H3870">
        <f t="shared" si="181"/>
        <v>16</v>
      </c>
      <c r="I3870" t="s">
        <v>2940</v>
      </c>
      <c r="J3870" t="str">
        <f>VLOOKUP(I3870,'C701- Recalculate'!$D$27:$D$751,1,0)</f>
        <v>069MPI1232620003</v>
      </c>
      <c r="K3870">
        <v>0</v>
      </c>
      <c r="L3870">
        <v>22356165</v>
      </c>
      <c r="M3870" s="138">
        <f t="shared" si="182"/>
        <v>-22356165</v>
      </c>
      <c r="N3870" t="s">
        <v>178</v>
      </c>
      <c r="P3870" t="s">
        <v>3839</v>
      </c>
      <c r="R3870" t="s">
        <v>3808</v>
      </c>
    </row>
    <row r="3871" spans="1:18" hidden="1">
      <c r="A3871">
        <v>3870</v>
      </c>
      <c r="D3871">
        <v>701000002</v>
      </c>
      <c r="E3871" s="139">
        <v>45215</v>
      </c>
      <c r="F3871">
        <f t="shared" si="180"/>
        <v>10</v>
      </c>
      <c r="G3871" s="139">
        <v>45215</v>
      </c>
      <c r="H3871">
        <f t="shared" si="181"/>
        <v>16</v>
      </c>
      <c r="I3871" t="s">
        <v>2940</v>
      </c>
      <c r="J3871" t="str">
        <f>VLOOKUP(I3871,'C701- Recalculate'!$D$27:$D$751,1,0)</f>
        <v>069MPI1232620003</v>
      </c>
      <c r="K3871">
        <v>0</v>
      </c>
      <c r="L3871">
        <v>44712328</v>
      </c>
      <c r="M3871" s="138">
        <f t="shared" si="182"/>
        <v>-44712328</v>
      </c>
      <c r="N3871" t="s">
        <v>178</v>
      </c>
      <c r="P3871" t="s">
        <v>3839</v>
      </c>
      <c r="R3871" t="s">
        <v>3808</v>
      </c>
    </row>
    <row r="3872" spans="1:18" hidden="1">
      <c r="A3872">
        <v>3871</v>
      </c>
      <c r="D3872">
        <v>701000002</v>
      </c>
      <c r="E3872" s="139">
        <v>45215</v>
      </c>
      <c r="F3872">
        <f t="shared" si="180"/>
        <v>10</v>
      </c>
      <c r="G3872" s="139">
        <v>45215</v>
      </c>
      <c r="H3872">
        <f t="shared" si="181"/>
        <v>16</v>
      </c>
      <c r="I3872" t="s">
        <v>3167</v>
      </c>
      <c r="J3872" t="str">
        <f>VLOOKUP(I3872,'C701- Recalculate'!$D$27:$D$751,1,0)</f>
        <v>069MPI1232840001</v>
      </c>
      <c r="K3872">
        <v>0</v>
      </c>
      <c r="L3872">
        <v>2739726</v>
      </c>
      <c r="M3872" s="138">
        <f t="shared" si="182"/>
        <v>-2739726</v>
      </c>
      <c r="N3872" t="s">
        <v>178</v>
      </c>
      <c r="P3872" t="s">
        <v>3839</v>
      </c>
      <c r="R3872" t="s">
        <v>3808</v>
      </c>
    </row>
    <row r="3873" spans="1:18" hidden="1">
      <c r="A3873">
        <v>3872</v>
      </c>
      <c r="D3873">
        <v>701000002</v>
      </c>
      <c r="E3873" s="139">
        <v>45215</v>
      </c>
      <c r="F3873">
        <f t="shared" si="180"/>
        <v>10</v>
      </c>
      <c r="G3873" s="139">
        <v>45215</v>
      </c>
      <c r="H3873">
        <f t="shared" si="181"/>
        <v>16</v>
      </c>
      <c r="I3873" t="s">
        <v>3167</v>
      </c>
      <c r="J3873" t="str">
        <f>VLOOKUP(I3873,'C701- Recalculate'!$D$27:$D$751,1,0)</f>
        <v>069MPI1232840001</v>
      </c>
      <c r="K3873">
        <v>0</v>
      </c>
      <c r="L3873">
        <v>1369863</v>
      </c>
      <c r="M3873" s="138">
        <f t="shared" si="182"/>
        <v>-1369863</v>
      </c>
      <c r="N3873" t="s">
        <v>178</v>
      </c>
      <c r="P3873" t="s">
        <v>3839</v>
      </c>
      <c r="R3873" t="s">
        <v>3808</v>
      </c>
    </row>
    <row r="3874" spans="1:18" hidden="1">
      <c r="A3874">
        <v>3873</v>
      </c>
      <c r="D3874">
        <v>701000002</v>
      </c>
      <c r="E3874" s="139">
        <v>45215</v>
      </c>
      <c r="F3874">
        <f t="shared" si="180"/>
        <v>10</v>
      </c>
      <c r="G3874" s="139">
        <v>45215</v>
      </c>
      <c r="H3874">
        <f t="shared" si="181"/>
        <v>16</v>
      </c>
      <c r="I3874" t="s">
        <v>3171</v>
      </c>
      <c r="J3874" t="str">
        <f>VLOOKUP(I3874,'C701- Recalculate'!$D$27:$D$751,1,0)</f>
        <v>069MPI1232840004</v>
      </c>
      <c r="K3874">
        <v>0</v>
      </c>
      <c r="L3874">
        <v>3835617</v>
      </c>
      <c r="M3874" s="138">
        <f t="shared" si="182"/>
        <v>-3835617</v>
      </c>
      <c r="N3874" t="s">
        <v>178</v>
      </c>
      <c r="P3874" t="s">
        <v>3839</v>
      </c>
      <c r="R3874" t="s">
        <v>3808</v>
      </c>
    </row>
    <row r="3875" spans="1:18" hidden="1">
      <c r="A3875">
        <v>3874</v>
      </c>
      <c r="D3875">
        <v>701000002</v>
      </c>
      <c r="E3875" s="139">
        <v>45215</v>
      </c>
      <c r="F3875">
        <f t="shared" si="180"/>
        <v>10</v>
      </c>
      <c r="G3875" s="139">
        <v>45215</v>
      </c>
      <c r="H3875">
        <f t="shared" si="181"/>
        <v>16</v>
      </c>
      <c r="I3875" t="s">
        <v>3171</v>
      </c>
      <c r="J3875" t="str">
        <f>VLOOKUP(I3875,'C701- Recalculate'!$D$27:$D$751,1,0)</f>
        <v>069MPI1232840004</v>
      </c>
      <c r="K3875">
        <v>0</v>
      </c>
      <c r="L3875">
        <v>7671233</v>
      </c>
      <c r="M3875" s="138">
        <f t="shared" si="182"/>
        <v>-7671233</v>
      </c>
      <c r="N3875" t="s">
        <v>178</v>
      </c>
      <c r="P3875" t="s">
        <v>3839</v>
      </c>
      <c r="R3875" t="s">
        <v>3808</v>
      </c>
    </row>
    <row r="3876" spans="1:18" hidden="1">
      <c r="A3876">
        <v>3875</v>
      </c>
      <c r="D3876">
        <v>701000002</v>
      </c>
      <c r="E3876" s="139">
        <v>45215</v>
      </c>
      <c r="F3876">
        <f t="shared" si="180"/>
        <v>10</v>
      </c>
      <c r="G3876" s="139">
        <v>45215</v>
      </c>
      <c r="H3876">
        <f t="shared" si="181"/>
        <v>16</v>
      </c>
      <c r="I3876" t="s">
        <v>3178</v>
      </c>
      <c r="J3876" t="str">
        <f>VLOOKUP(I3876,'C701- Recalculate'!$D$27:$D$751,1,0)</f>
        <v>069MPI1232850005</v>
      </c>
      <c r="K3876">
        <v>0</v>
      </c>
      <c r="L3876">
        <v>4383561</v>
      </c>
      <c r="M3876" s="138">
        <f t="shared" si="182"/>
        <v>-4383561</v>
      </c>
      <c r="N3876" t="s">
        <v>178</v>
      </c>
      <c r="P3876" t="s">
        <v>3839</v>
      </c>
      <c r="R3876" t="s">
        <v>3808</v>
      </c>
    </row>
    <row r="3877" spans="1:18" hidden="1">
      <c r="A3877">
        <v>3876</v>
      </c>
      <c r="D3877">
        <v>701000002</v>
      </c>
      <c r="E3877" s="139">
        <v>45215</v>
      </c>
      <c r="F3877">
        <f t="shared" si="180"/>
        <v>10</v>
      </c>
      <c r="G3877" s="139">
        <v>45215</v>
      </c>
      <c r="H3877">
        <f t="shared" si="181"/>
        <v>16</v>
      </c>
      <c r="I3877" t="s">
        <v>3178</v>
      </c>
      <c r="J3877" t="str">
        <f>VLOOKUP(I3877,'C701- Recalculate'!$D$27:$D$751,1,0)</f>
        <v>069MPI1232850005</v>
      </c>
      <c r="K3877">
        <v>0</v>
      </c>
      <c r="L3877">
        <v>8767124</v>
      </c>
      <c r="M3877" s="138">
        <f t="shared" si="182"/>
        <v>-8767124</v>
      </c>
      <c r="N3877" t="s">
        <v>178</v>
      </c>
      <c r="P3877" t="s">
        <v>3839</v>
      </c>
      <c r="R3877" t="s">
        <v>3808</v>
      </c>
    </row>
    <row r="3878" spans="1:18" hidden="1">
      <c r="A3878">
        <v>3877</v>
      </c>
      <c r="D3878">
        <v>701000002</v>
      </c>
      <c r="E3878" s="139">
        <v>45215</v>
      </c>
      <c r="F3878">
        <f t="shared" si="180"/>
        <v>10</v>
      </c>
      <c r="G3878" s="139">
        <v>45215</v>
      </c>
      <c r="H3878">
        <f t="shared" si="181"/>
        <v>16</v>
      </c>
      <c r="I3878" t="s">
        <v>3193</v>
      </c>
      <c r="J3878" t="str">
        <f>VLOOKUP(I3878,'C701- Recalculate'!$D$27:$D$751,1,0)</f>
        <v>069MPI1232860001</v>
      </c>
      <c r="K3878">
        <v>0</v>
      </c>
      <c r="L3878">
        <v>1095891</v>
      </c>
      <c r="M3878" s="138">
        <f t="shared" si="182"/>
        <v>-1095891</v>
      </c>
      <c r="N3878" t="s">
        <v>178</v>
      </c>
      <c r="P3878" t="s">
        <v>3839</v>
      </c>
      <c r="R3878" t="s">
        <v>3808</v>
      </c>
    </row>
    <row r="3879" spans="1:18" hidden="1">
      <c r="A3879">
        <v>3878</v>
      </c>
      <c r="D3879">
        <v>701000002</v>
      </c>
      <c r="E3879" s="139">
        <v>45215</v>
      </c>
      <c r="F3879">
        <f t="shared" si="180"/>
        <v>10</v>
      </c>
      <c r="G3879" s="139">
        <v>45215</v>
      </c>
      <c r="H3879">
        <f t="shared" si="181"/>
        <v>16</v>
      </c>
      <c r="I3879" t="s">
        <v>3197</v>
      </c>
      <c r="J3879" t="str">
        <f>VLOOKUP(I3879,'C701- Recalculate'!$D$27:$D$751,1,0)</f>
        <v>069MPI1232860002</v>
      </c>
      <c r="K3879">
        <v>0</v>
      </c>
      <c r="L3879">
        <v>821918</v>
      </c>
      <c r="M3879" s="138">
        <f t="shared" si="182"/>
        <v>-821918</v>
      </c>
      <c r="N3879" t="s">
        <v>178</v>
      </c>
      <c r="P3879" t="s">
        <v>3839</v>
      </c>
      <c r="R3879" t="s">
        <v>3808</v>
      </c>
    </row>
    <row r="3880" spans="1:18" hidden="1">
      <c r="A3880">
        <v>3879</v>
      </c>
      <c r="D3880">
        <v>701000002</v>
      </c>
      <c r="E3880" s="139">
        <v>45215</v>
      </c>
      <c r="F3880">
        <f t="shared" si="180"/>
        <v>10</v>
      </c>
      <c r="G3880" s="139">
        <v>45215</v>
      </c>
      <c r="H3880">
        <f t="shared" si="181"/>
        <v>16</v>
      </c>
      <c r="I3880" t="s">
        <v>3207</v>
      </c>
      <c r="J3880" t="str">
        <f>VLOOKUP(I3880,'C701- Recalculate'!$D$27:$D$751,1,0)</f>
        <v>069MPI1232860003</v>
      </c>
      <c r="K3880">
        <v>0</v>
      </c>
      <c r="L3880">
        <v>1095891</v>
      </c>
      <c r="M3880" s="138">
        <f t="shared" si="182"/>
        <v>-1095891</v>
      </c>
      <c r="N3880" t="s">
        <v>178</v>
      </c>
      <c r="P3880" t="s">
        <v>3839</v>
      </c>
      <c r="R3880" t="s">
        <v>3808</v>
      </c>
    </row>
    <row r="3881" spans="1:18" hidden="1">
      <c r="A3881">
        <v>3880</v>
      </c>
      <c r="D3881">
        <v>701000002</v>
      </c>
      <c r="E3881" s="139">
        <v>45215</v>
      </c>
      <c r="F3881">
        <f t="shared" si="180"/>
        <v>10</v>
      </c>
      <c r="G3881" s="139">
        <v>45215</v>
      </c>
      <c r="H3881">
        <f t="shared" si="181"/>
        <v>16</v>
      </c>
      <c r="I3881" t="s">
        <v>3200</v>
      </c>
      <c r="J3881" t="str">
        <f>VLOOKUP(I3881,'C701- Recalculate'!$D$27:$D$751,1,0)</f>
        <v>069MPI1232860004</v>
      </c>
      <c r="K3881">
        <v>0</v>
      </c>
      <c r="L3881">
        <v>2739726</v>
      </c>
      <c r="M3881" s="138">
        <f t="shared" si="182"/>
        <v>-2739726</v>
      </c>
      <c r="N3881" t="s">
        <v>178</v>
      </c>
      <c r="P3881" t="s">
        <v>3839</v>
      </c>
      <c r="R3881" t="s">
        <v>3808</v>
      </c>
    </row>
    <row r="3882" spans="1:18" hidden="1">
      <c r="A3882">
        <v>3881</v>
      </c>
      <c r="D3882">
        <v>701000002</v>
      </c>
      <c r="E3882" s="139">
        <v>45215</v>
      </c>
      <c r="F3882">
        <f t="shared" si="180"/>
        <v>10</v>
      </c>
      <c r="G3882" s="139">
        <v>45215</v>
      </c>
      <c r="H3882">
        <f t="shared" si="181"/>
        <v>16</v>
      </c>
      <c r="I3882" t="s">
        <v>3203</v>
      </c>
      <c r="J3882" t="str">
        <f>VLOOKUP(I3882,'C701- Recalculate'!$D$27:$D$751,1,0)</f>
        <v>069MPI1232860005</v>
      </c>
      <c r="K3882">
        <v>0</v>
      </c>
      <c r="L3882">
        <v>5479452</v>
      </c>
      <c r="M3882" s="138">
        <f t="shared" si="182"/>
        <v>-5479452</v>
      </c>
      <c r="N3882" t="s">
        <v>178</v>
      </c>
      <c r="P3882" t="s">
        <v>3839</v>
      </c>
      <c r="R3882" t="s">
        <v>3808</v>
      </c>
    </row>
    <row r="3883" spans="1:18" hidden="1">
      <c r="A3883">
        <v>3882</v>
      </c>
      <c r="D3883">
        <v>701000002</v>
      </c>
      <c r="E3883" s="139">
        <v>45215</v>
      </c>
      <c r="F3883">
        <f t="shared" si="180"/>
        <v>10</v>
      </c>
      <c r="G3883" s="139">
        <v>45215</v>
      </c>
      <c r="H3883">
        <f t="shared" si="181"/>
        <v>16</v>
      </c>
      <c r="I3883" t="s">
        <v>3203</v>
      </c>
      <c r="J3883" t="str">
        <f>VLOOKUP(I3883,'C701- Recalculate'!$D$27:$D$751,1,0)</f>
        <v>069MPI1232860005</v>
      </c>
      <c r="K3883">
        <v>0</v>
      </c>
      <c r="L3883">
        <v>2739726</v>
      </c>
      <c r="M3883" s="138">
        <f t="shared" si="182"/>
        <v>-2739726</v>
      </c>
      <c r="N3883" t="s">
        <v>178</v>
      </c>
      <c r="P3883" t="s">
        <v>3839</v>
      </c>
      <c r="R3883" t="s">
        <v>3808</v>
      </c>
    </row>
    <row r="3884" spans="1:18" hidden="1">
      <c r="A3884">
        <v>3883</v>
      </c>
      <c r="D3884">
        <v>701000002</v>
      </c>
      <c r="E3884" s="139">
        <v>45216</v>
      </c>
      <c r="F3884">
        <f t="shared" si="180"/>
        <v>10</v>
      </c>
      <c r="G3884" s="139">
        <v>45216</v>
      </c>
      <c r="H3884">
        <f t="shared" si="181"/>
        <v>16</v>
      </c>
      <c r="I3884" t="s">
        <v>2611</v>
      </c>
      <c r="J3884" t="str">
        <f>VLOOKUP(I3884,'C701- Recalculate'!$D$27:$D$751,1,0)</f>
        <v>069MPI1232280001</v>
      </c>
      <c r="K3884">
        <v>0</v>
      </c>
      <c r="L3884">
        <v>28082192</v>
      </c>
      <c r="M3884" s="138">
        <f t="shared" si="182"/>
        <v>-28082192</v>
      </c>
      <c r="N3884" t="s">
        <v>178</v>
      </c>
      <c r="P3884" t="s">
        <v>3839</v>
      </c>
      <c r="R3884" t="s">
        <v>3808</v>
      </c>
    </row>
    <row r="3885" spans="1:18" hidden="1">
      <c r="A3885">
        <v>3884</v>
      </c>
      <c r="D3885">
        <v>701000002</v>
      </c>
      <c r="E3885" s="139">
        <v>45216</v>
      </c>
      <c r="F3885">
        <f t="shared" si="180"/>
        <v>10</v>
      </c>
      <c r="G3885" s="139">
        <v>45216</v>
      </c>
      <c r="H3885">
        <f t="shared" si="181"/>
        <v>16</v>
      </c>
      <c r="I3885" t="s">
        <v>2621</v>
      </c>
      <c r="J3885" t="str">
        <f>VLOOKUP(I3885,'C701- Recalculate'!$D$27:$D$751,1,0)</f>
        <v>069MPI1232280002</v>
      </c>
      <c r="K3885">
        <v>0</v>
      </c>
      <c r="L3885">
        <v>28082192</v>
      </c>
      <c r="M3885" s="138">
        <f t="shared" si="182"/>
        <v>-28082192</v>
      </c>
      <c r="N3885" t="s">
        <v>178</v>
      </c>
      <c r="P3885" t="s">
        <v>3839</v>
      </c>
      <c r="R3885" t="s">
        <v>3808</v>
      </c>
    </row>
    <row r="3886" spans="1:18" hidden="1">
      <c r="A3886">
        <v>3885</v>
      </c>
      <c r="D3886">
        <v>701000002</v>
      </c>
      <c r="E3886" s="139">
        <v>45216</v>
      </c>
      <c r="F3886">
        <f t="shared" si="180"/>
        <v>10</v>
      </c>
      <c r="G3886" s="139">
        <v>45216</v>
      </c>
      <c r="H3886">
        <f t="shared" si="181"/>
        <v>16</v>
      </c>
      <c r="I3886" t="s">
        <v>2641</v>
      </c>
      <c r="J3886" t="str">
        <f>VLOOKUP(I3886,'C701- Recalculate'!$D$27:$D$751,1,0)</f>
        <v>069MPI1232290004</v>
      </c>
      <c r="K3886">
        <v>0</v>
      </c>
      <c r="L3886">
        <v>28767123</v>
      </c>
      <c r="M3886" s="138">
        <f t="shared" si="182"/>
        <v>-28767123</v>
      </c>
      <c r="N3886" t="s">
        <v>178</v>
      </c>
      <c r="P3886" t="s">
        <v>3839</v>
      </c>
      <c r="R3886" t="s">
        <v>3808</v>
      </c>
    </row>
    <row r="3887" spans="1:18" hidden="1">
      <c r="A3887">
        <v>3886</v>
      </c>
      <c r="D3887">
        <v>701000002</v>
      </c>
      <c r="E3887" s="139">
        <v>45216</v>
      </c>
      <c r="F3887">
        <f t="shared" si="180"/>
        <v>10</v>
      </c>
      <c r="G3887" s="139">
        <v>45216</v>
      </c>
      <c r="H3887">
        <f t="shared" si="181"/>
        <v>16</v>
      </c>
      <c r="I3887" t="s">
        <v>2634</v>
      </c>
      <c r="J3887" t="str">
        <f>VLOOKUP(I3887,'C701- Recalculate'!$D$27:$D$751,1,0)</f>
        <v>069MPI1232290005</v>
      </c>
      <c r="K3887">
        <v>0</v>
      </c>
      <c r="L3887">
        <v>27397260</v>
      </c>
      <c r="M3887" s="138">
        <f t="shared" si="182"/>
        <v>-27397260</v>
      </c>
      <c r="N3887" t="s">
        <v>178</v>
      </c>
      <c r="P3887" t="s">
        <v>3839</v>
      </c>
      <c r="R3887" t="s">
        <v>3808</v>
      </c>
    </row>
    <row r="3888" spans="1:18" hidden="1">
      <c r="A3888">
        <v>3887</v>
      </c>
      <c r="D3888">
        <v>701000002</v>
      </c>
      <c r="E3888" s="139">
        <v>45216</v>
      </c>
      <c r="F3888">
        <f t="shared" si="180"/>
        <v>10</v>
      </c>
      <c r="G3888" s="139">
        <v>45216</v>
      </c>
      <c r="H3888">
        <f t="shared" si="181"/>
        <v>16</v>
      </c>
      <c r="I3888" t="s">
        <v>2656</v>
      </c>
      <c r="J3888" t="str">
        <f>VLOOKUP(I3888,'C701- Recalculate'!$D$27:$D$751,1,0)</f>
        <v>069MPI1232340004</v>
      </c>
      <c r="K3888">
        <v>0</v>
      </c>
      <c r="L3888">
        <v>22465753</v>
      </c>
      <c r="M3888" s="138">
        <f t="shared" si="182"/>
        <v>-22465753</v>
      </c>
      <c r="N3888" t="s">
        <v>178</v>
      </c>
      <c r="P3888" t="s">
        <v>3839</v>
      </c>
      <c r="R3888" t="s">
        <v>3808</v>
      </c>
    </row>
    <row r="3889" spans="1:18" hidden="1">
      <c r="A3889">
        <v>3888</v>
      </c>
      <c r="D3889">
        <v>701000002</v>
      </c>
      <c r="E3889" s="139">
        <v>45216</v>
      </c>
      <c r="F3889">
        <f t="shared" si="180"/>
        <v>10</v>
      </c>
      <c r="G3889" s="139">
        <v>45216</v>
      </c>
      <c r="H3889">
        <f t="shared" si="181"/>
        <v>16</v>
      </c>
      <c r="I3889" t="s">
        <v>2652</v>
      </c>
      <c r="J3889" t="str">
        <f>VLOOKUP(I3889,'C701- Recalculate'!$D$27:$D$751,1,0)</f>
        <v>069MPI1232340005</v>
      </c>
      <c r="K3889">
        <v>0</v>
      </c>
      <c r="L3889">
        <v>22465753</v>
      </c>
      <c r="M3889" s="138">
        <f t="shared" si="182"/>
        <v>-22465753</v>
      </c>
      <c r="N3889" t="s">
        <v>178</v>
      </c>
      <c r="P3889" t="s">
        <v>3839</v>
      </c>
      <c r="R3889" t="s">
        <v>3808</v>
      </c>
    </row>
    <row r="3890" spans="1:18" hidden="1">
      <c r="A3890">
        <v>3889</v>
      </c>
      <c r="D3890">
        <v>701000002</v>
      </c>
      <c r="E3890" s="139">
        <v>45216</v>
      </c>
      <c r="F3890">
        <f t="shared" si="180"/>
        <v>10</v>
      </c>
      <c r="G3890" s="139">
        <v>45216</v>
      </c>
      <c r="H3890">
        <f t="shared" si="181"/>
        <v>16</v>
      </c>
      <c r="I3890" t="s">
        <v>2706</v>
      </c>
      <c r="J3890" t="str">
        <f>VLOOKUP(I3890,'C701- Recalculate'!$D$27:$D$751,1,0)</f>
        <v>069MPI1232400003</v>
      </c>
      <c r="K3890">
        <v>0</v>
      </c>
      <c r="L3890">
        <v>24315068</v>
      </c>
      <c r="M3890" s="138">
        <f t="shared" si="182"/>
        <v>-24315068</v>
      </c>
      <c r="N3890" t="s">
        <v>178</v>
      </c>
      <c r="P3890" t="s">
        <v>3839</v>
      </c>
      <c r="R3890" t="s">
        <v>3808</v>
      </c>
    </row>
    <row r="3891" spans="1:18" hidden="1">
      <c r="A3891">
        <v>3890</v>
      </c>
      <c r="D3891">
        <v>701000002</v>
      </c>
      <c r="E3891" s="139">
        <v>45216</v>
      </c>
      <c r="F3891">
        <f t="shared" si="180"/>
        <v>10</v>
      </c>
      <c r="G3891" s="139">
        <v>45216</v>
      </c>
      <c r="H3891">
        <f t="shared" si="181"/>
        <v>16</v>
      </c>
      <c r="I3891" t="s">
        <v>2700</v>
      </c>
      <c r="J3891" t="str">
        <f>VLOOKUP(I3891,'C701- Recalculate'!$D$27:$D$751,1,0)</f>
        <v>069MPI1232400004</v>
      </c>
      <c r="K3891">
        <v>0</v>
      </c>
      <c r="L3891">
        <v>24315068</v>
      </c>
      <c r="M3891" s="138">
        <f t="shared" si="182"/>
        <v>-24315068</v>
      </c>
      <c r="N3891" t="s">
        <v>178</v>
      </c>
      <c r="P3891" t="s">
        <v>3839</v>
      </c>
      <c r="R3891" t="s">
        <v>3808</v>
      </c>
    </row>
    <row r="3892" spans="1:18" hidden="1">
      <c r="A3892">
        <v>3891</v>
      </c>
      <c r="D3892">
        <v>701000002</v>
      </c>
      <c r="E3892" s="139">
        <v>45216</v>
      </c>
      <c r="F3892">
        <f t="shared" si="180"/>
        <v>10</v>
      </c>
      <c r="G3892" s="139">
        <v>45216</v>
      </c>
      <c r="H3892">
        <f t="shared" si="181"/>
        <v>16</v>
      </c>
      <c r="I3892" t="s">
        <v>2757</v>
      </c>
      <c r="J3892" t="str">
        <f>VLOOKUP(I3892,'C701- Recalculate'!$D$27:$D$751,1,0)</f>
        <v>069MPI1232430004</v>
      </c>
      <c r="K3892">
        <v>0</v>
      </c>
      <c r="L3892">
        <v>39452055</v>
      </c>
      <c r="M3892" s="138">
        <f t="shared" si="182"/>
        <v>-39452055</v>
      </c>
      <c r="N3892" t="s">
        <v>178</v>
      </c>
      <c r="P3892" t="s">
        <v>3839</v>
      </c>
      <c r="R3892" t="s">
        <v>3808</v>
      </c>
    </row>
    <row r="3893" spans="1:18" hidden="1">
      <c r="A3893">
        <v>3892</v>
      </c>
      <c r="D3893">
        <v>701000002</v>
      </c>
      <c r="E3893" s="139">
        <v>45216</v>
      </c>
      <c r="F3893">
        <f t="shared" si="180"/>
        <v>10</v>
      </c>
      <c r="G3893" s="139">
        <v>45216</v>
      </c>
      <c r="H3893">
        <f t="shared" si="181"/>
        <v>16</v>
      </c>
      <c r="I3893" t="s">
        <v>2760</v>
      </c>
      <c r="J3893" t="str">
        <f>VLOOKUP(I3893,'C701- Recalculate'!$D$27:$D$751,1,0)</f>
        <v>069MPI1232430005</v>
      </c>
      <c r="K3893">
        <v>0</v>
      </c>
      <c r="L3893">
        <v>9726027</v>
      </c>
      <c r="M3893" s="138">
        <f t="shared" si="182"/>
        <v>-9726027</v>
      </c>
      <c r="N3893" t="s">
        <v>178</v>
      </c>
      <c r="P3893" t="s">
        <v>3839</v>
      </c>
      <c r="R3893" t="s">
        <v>3808</v>
      </c>
    </row>
    <row r="3894" spans="1:18" hidden="1">
      <c r="A3894">
        <v>3893</v>
      </c>
      <c r="D3894">
        <v>701000002</v>
      </c>
      <c r="E3894" s="139">
        <v>45216</v>
      </c>
      <c r="F3894">
        <f t="shared" si="180"/>
        <v>10</v>
      </c>
      <c r="G3894" s="139">
        <v>45216</v>
      </c>
      <c r="H3894">
        <f t="shared" si="181"/>
        <v>16</v>
      </c>
      <c r="I3894" t="s">
        <v>2879</v>
      </c>
      <c r="J3894" t="str">
        <f>VLOOKUP(I3894,'C701- Recalculate'!$D$27:$D$751,1,0)</f>
        <v>069MPI1232560004</v>
      </c>
      <c r="K3894">
        <v>0</v>
      </c>
      <c r="L3894">
        <v>28356164</v>
      </c>
      <c r="M3894" s="138">
        <f t="shared" si="182"/>
        <v>-28356164</v>
      </c>
      <c r="N3894" t="s">
        <v>178</v>
      </c>
      <c r="P3894" t="s">
        <v>3839</v>
      </c>
      <c r="R3894" t="s">
        <v>3808</v>
      </c>
    </row>
    <row r="3895" spans="1:18" hidden="1">
      <c r="A3895">
        <v>3894</v>
      </c>
      <c r="D3895">
        <v>701000002</v>
      </c>
      <c r="E3895" s="139">
        <v>45216</v>
      </c>
      <c r="F3895">
        <f t="shared" si="180"/>
        <v>10</v>
      </c>
      <c r="G3895" s="139">
        <v>45216</v>
      </c>
      <c r="H3895">
        <f t="shared" si="181"/>
        <v>16</v>
      </c>
      <c r="I3895" t="s">
        <v>2870</v>
      </c>
      <c r="J3895" t="str">
        <f>VLOOKUP(I3895,'C701- Recalculate'!$D$27:$D$751,1,0)</f>
        <v>069MPI1232560005</v>
      </c>
      <c r="K3895">
        <v>0</v>
      </c>
      <c r="L3895">
        <v>18904110</v>
      </c>
      <c r="M3895" s="138">
        <f t="shared" si="182"/>
        <v>-18904110</v>
      </c>
      <c r="N3895" t="s">
        <v>178</v>
      </c>
      <c r="P3895" t="s">
        <v>3839</v>
      </c>
      <c r="R3895" t="s">
        <v>3808</v>
      </c>
    </row>
    <row r="3896" spans="1:18" hidden="1">
      <c r="A3896">
        <v>3895</v>
      </c>
      <c r="D3896">
        <v>701000002</v>
      </c>
      <c r="E3896" s="139">
        <v>45216</v>
      </c>
      <c r="F3896">
        <f t="shared" si="180"/>
        <v>10</v>
      </c>
      <c r="G3896" s="139">
        <v>45216</v>
      </c>
      <c r="H3896">
        <f t="shared" si="181"/>
        <v>16</v>
      </c>
      <c r="I3896" t="s">
        <v>2937</v>
      </c>
      <c r="J3896" t="str">
        <f>VLOOKUP(I3896,'C701- Recalculate'!$D$27:$D$751,1,0)</f>
        <v>069MPI1232620002</v>
      </c>
      <c r="K3896">
        <v>0</v>
      </c>
      <c r="L3896">
        <v>24931507</v>
      </c>
      <c r="M3896" s="138">
        <f t="shared" si="182"/>
        <v>-24931507</v>
      </c>
      <c r="N3896" t="s">
        <v>178</v>
      </c>
      <c r="P3896" t="s">
        <v>3839</v>
      </c>
      <c r="R3896" t="s">
        <v>3808</v>
      </c>
    </row>
    <row r="3897" spans="1:18" hidden="1">
      <c r="A3897">
        <v>3896</v>
      </c>
      <c r="D3897">
        <v>701000002</v>
      </c>
      <c r="E3897" s="139">
        <v>45216</v>
      </c>
      <c r="F3897">
        <f t="shared" si="180"/>
        <v>10</v>
      </c>
      <c r="G3897" s="139">
        <v>45216</v>
      </c>
      <c r="H3897">
        <f t="shared" si="181"/>
        <v>16</v>
      </c>
      <c r="I3897" t="s">
        <v>2940</v>
      </c>
      <c r="J3897" t="str">
        <f>VLOOKUP(I3897,'C701- Recalculate'!$D$27:$D$751,1,0)</f>
        <v>069MPI1232620003</v>
      </c>
      <c r="K3897">
        <v>0</v>
      </c>
      <c r="L3897">
        <v>22356164</v>
      </c>
      <c r="M3897" s="138">
        <f t="shared" si="182"/>
        <v>-22356164</v>
      </c>
      <c r="N3897" t="s">
        <v>178</v>
      </c>
      <c r="P3897" t="s">
        <v>3839</v>
      </c>
      <c r="R3897" t="s">
        <v>3808</v>
      </c>
    </row>
    <row r="3898" spans="1:18" hidden="1">
      <c r="A3898">
        <v>3897</v>
      </c>
      <c r="D3898">
        <v>701000002</v>
      </c>
      <c r="E3898" s="139">
        <v>45216</v>
      </c>
      <c r="F3898">
        <f t="shared" si="180"/>
        <v>10</v>
      </c>
      <c r="G3898" s="139">
        <v>45216</v>
      </c>
      <c r="H3898">
        <f t="shared" si="181"/>
        <v>16</v>
      </c>
      <c r="I3898" t="s">
        <v>3167</v>
      </c>
      <c r="J3898" t="str">
        <f>VLOOKUP(I3898,'C701- Recalculate'!$D$27:$D$751,1,0)</f>
        <v>069MPI1232840001</v>
      </c>
      <c r="K3898">
        <v>0</v>
      </c>
      <c r="L3898">
        <v>1369863</v>
      </c>
      <c r="M3898" s="138">
        <f t="shared" si="182"/>
        <v>-1369863</v>
      </c>
      <c r="N3898" t="s">
        <v>178</v>
      </c>
      <c r="P3898" t="s">
        <v>3839</v>
      </c>
      <c r="R3898" t="s">
        <v>3808</v>
      </c>
    </row>
    <row r="3899" spans="1:18" hidden="1">
      <c r="A3899">
        <v>3898</v>
      </c>
      <c r="D3899">
        <v>701000002</v>
      </c>
      <c r="E3899" s="139">
        <v>45216</v>
      </c>
      <c r="F3899">
        <f t="shared" si="180"/>
        <v>10</v>
      </c>
      <c r="G3899" s="139">
        <v>45216</v>
      </c>
      <c r="H3899">
        <f t="shared" si="181"/>
        <v>16</v>
      </c>
      <c r="I3899" t="s">
        <v>3171</v>
      </c>
      <c r="J3899" t="str">
        <f>VLOOKUP(I3899,'C701- Recalculate'!$D$27:$D$751,1,0)</f>
        <v>069MPI1232840004</v>
      </c>
      <c r="K3899">
        <v>0</v>
      </c>
      <c r="L3899">
        <v>3835616</v>
      </c>
      <c r="M3899" s="138">
        <f t="shared" si="182"/>
        <v>-3835616</v>
      </c>
      <c r="N3899" t="s">
        <v>178</v>
      </c>
      <c r="P3899" t="s">
        <v>3839</v>
      </c>
      <c r="R3899" t="s">
        <v>3808</v>
      </c>
    </row>
    <row r="3900" spans="1:18" hidden="1">
      <c r="A3900">
        <v>3899</v>
      </c>
      <c r="D3900">
        <v>701000002</v>
      </c>
      <c r="E3900" s="139">
        <v>45216</v>
      </c>
      <c r="F3900">
        <f t="shared" si="180"/>
        <v>10</v>
      </c>
      <c r="G3900" s="139">
        <v>45216</v>
      </c>
      <c r="H3900">
        <f t="shared" si="181"/>
        <v>16</v>
      </c>
      <c r="I3900" t="s">
        <v>3178</v>
      </c>
      <c r="J3900" t="str">
        <f>VLOOKUP(I3900,'C701- Recalculate'!$D$27:$D$751,1,0)</f>
        <v>069MPI1232850005</v>
      </c>
      <c r="K3900">
        <v>0</v>
      </c>
      <c r="L3900">
        <v>4383562</v>
      </c>
      <c r="M3900" s="138">
        <f t="shared" si="182"/>
        <v>-4383562</v>
      </c>
      <c r="N3900" t="s">
        <v>178</v>
      </c>
      <c r="P3900" t="s">
        <v>3839</v>
      </c>
      <c r="R3900" t="s">
        <v>3808</v>
      </c>
    </row>
    <row r="3901" spans="1:18" hidden="1">
      <c r="A3901">
        <v>3900</v>
      </c>
      <c r="D3901">
        <v>701000002</v>
      </c>
      <c r="E3901" s="139">
        <v>45216</v>
      </c>
      <c r="F3901">
        <f t="shared" si="180"/>
        <v>10</v>
      </c>
      <c r="G3901" s="139">
        <v>45216</v>
      </c>
      <c r="H3901">
        <f t="shared" si="181"/>
        <v>16</v>
      </c>
      <c r="I3901" t="s">
        <v>3203</v>
      </c>
      <c r="J3901" t="str">
        <f>VLOOKUP(I3901,'C701- Recalculate'!$D$27:$D$751,1,0)</f>
        <v>069MPI1232860005</v>
      </c>
      <c r="K3901">
        <v>0</v>
      </c>
      <c r="L3901">
        <v>2739726</v>
      </c>
      <c r="M3901" s="138">
        <f t="shared" si="182"/>
        <v>-2739726</v>
      </c>
      <c r="N3901" t="s">
        <v>178</v>
      </c>
      <c r="P3901" t="s">
        <v>3839</v>
      </c>
      <c r="R3901" t="s">
        <v>3808</v>
      </c>
    </row>
    <row r="3902" spans="1:18" hidden="1">
      <c r="A3902">
        <v>3901</v>
      </c>
      <c r="D3902">
        <v>701000002</v>
      </c>
      <c r="E3902" s="139">
        <v>45216</v>
      </c>
      <c r="F3902">
        <f t="shared" si="180"/>
        <v>10</v>
      </c>
      <c r="G3902" s="139">
        <v>45216</v>
      </c>
      <c r="H3902">
        <f t="shared" si="181"/>
        <v>16</v>
      </c>
      <c r="I3902" t="s">
        <v>3210</v>
      </c>
      <c r="J3902" t="str">
        <f>VLOOKUP(I3902,'C701- Recalculate'!$D$27:$D$751,1,0)</f>
        <v>069MPI1232900001</v>
      </c>
      <c r="K3902">
        <v>0</v>
      </c>
      <c r="L3902">
        <v>9589041</v>
      </c>
      <c r="M3902" s="138">
        <f t="shared" si="182"/>
        <v>-9589041</v>
      </c>
      <c r="N3902" t="s">
        <v>178</v>
      </c>
      <c r="P3902" t="s">
        <v>3839</v>
      </c>
      <c r="R3902" t="s">
        <v>3808</v>
      </c>
    </row>
    <row r="3903" spans="1:18" hidden="1">
      <c r="A3903">
        <v>3902</v>
      </c>
      <c r="D3903">
        <v>701000002</v>
      </c>
      <c r="E3903" s="139">
        <v>45216</v>
      </c>
      <c r="F3903">
        <f t="shared" si="180"/>
        <v>10</v>
      </c>
      <c r="G3903" s="139">
        <v>45216</v>
      </c>
      <c r="H3903">
        <f t="shared" si="181"/>
        <v>16</v>
      </c>
      <c r="I3903" t="s">
        <v>3217</v>
      </c>
      <c r="J3903" t="str">
        <f>VLOOKUP(I3903,'C701- Recalculate'!$D$27:$D$751,1,0)</f>
        <v>069MPI1232900002</v>
      </c>
      <c r="K3903">
        <v>0</v>
      </c>
      <c r="L3903">
        <v>1917808</v>
      </c>
      <c r="M3903" s="138">
        <f t="shared" si="182"/>
        <v>-1917808</v>
      </c>
      <c r="N3903" t="s">
        <v>178</v>
      </c>
      <c r="P3903" t="s">
        <v>3839</v>
      </c>
      <c r="R3903" t="s">
        <v>3808</v>
      </c>
    </row>
    <row r="3904" spans="1:18" hidden="1">
      <c r="A3904">
        <v>3903</v>
      </c>
      <c r="D3904">
        <v>701000002</v>
      </c>
      <c r="E3904" s="139">
        <v>45216</v>
      </c>
      <c r="F3904">
        <f t="shared" si="180"/>
        <v>10</v>
      </c>
      <c r="G3904" s="139">
        <v>45216</v>
      </c>
      <c r="H3904">
        <f t="shared" si="181"/>
        <v>16</v>
      </c>
      <c r="I3904" t="s">
        <v>3214</v>
      </c>
      <c r="J3904" t="str">
        <f>VLOOKUP(I3904,'C701- Recalculate'!$D$27:$D$751,1,0)</f>
        <v>069MPI1232900003</v>
      </c>
      <c r="K3904">
        <v>0</v>
      </c>
      <c r="L3904">
        <v>3835616</v>
      </c>
      <c r="M3904" s="138">
        <f t="shared" si="182"/>
        <v>-3835616</v>
      </c>
      <c r="N3904" t="s">
        <v>178</v>
      </c>
      <c r="P3904" t="s">
        <v>3839</v>
      </c>
      <c r="R3904" t="s">
        <v>3808</v>
      </c>
    </row>
    <row r="3905" spans="1:18" hidden="1">
      <c r="A3905">
        <v>3904</v>
      </c>
      <c r="D3905">
        <v>701000002</v>
      </c>
      <c r="E3905" s="139">
        <v>45217</v>
      </c>
      <c r="F3905">
        <f t="shared" si="180"/>
        <v>10</v>
      </c>
      <c r="G3905" s="139">
        <v>45217</v>
      </c>
      <c r="H3905">
        <f t="shared" si="181"/>
        <v>16</v>
      </c>
      <c r="I3905" t="s">
        <v>2611</v>
      </c>
      <c r="J3905" t="str">
        <f>VLOOKUP(I3905,'C701- Recalculate'!$D$27:$D$751,1,0)</f>
        <v>069MPI1232280001</v>
      </c>
      <c r="K3905">
        <v>0</v>
      </c>
      <c r="L3905">
        <v>28082192</v>
      </c>
      <c r="M3905" s="138">
        <f t="shared" si="182"/>
        <v>-28082192</v>
      </c>
      <c r="N3905" t="s">
        <v>178</v>
      </c>
      <c r="P3905" t="s">
        <v>3839</v>
      </c>
      <c r="R3905" t="s">
        <v>3808</v>
      </c>
    </row>
    <row r="3906" spans="1:18" hidden="1">
      <c r="A3906">
        <v>3905</v>
      </c>
      <c r="D3906">
        <v>701000002</v>
      </c>
      <c r="E3906" s="139">
        <v>45217</v>
      </c>
      <c r="F3906">
        <f t="shared" si="180"/>
        <v>10</v>
      </c>
      <c r="G3906" s="139">
        <v>45217</v>
      </c>
      <c r="H3906">
        <f t="shared" si="181"/>
        <v>16</v>
      </c>
      <c r="I3906" t="s">
        <v>2621</v>
      </c>
      <c r="J3906" t="str">
        <f>VLOOKUP(I3906,'C701- Recalculate'!$D$27:$D$751,1,0)</f>
        <v>069MPI1232280002</v>
      </c>
      <c r="K3906">
        <v>0</v>
      </c>
      <c r="L3906">
        <v>28082192</v>
      </c>
      <c r="M3906" s="138">
        <f t="shared" si="182"/>
        <v>-28082192</v>
      </c>
      <c r="N3906" t="s">
        <v>178</v>
      </c>
      <c r="P3906" t="s">
        <v>3839</v>
      </c>
      <c r="R3906" t="s">
        <v>3808</v>
      </c>
    </row>
    <row r="3907" spans="1:18" hidden="1">
      <c r="A3907">
        <v>3906</v>
      </c>
      <c r="D3907">
        <v>701000002</v>
      </c>
      <c r="E3907" s="139">
        <v>45217</v>
      </c>
      <c r="F3907">
        <f t="shared" ref="F3907:F3970" si="183">MONTH(E3907)</f>
        <v>10</v>
      </c>
      <c r="G3907" s="139">
        <v>45217</v>
      </c>
      <c r="H3907">
        <f t="shared" ref="H3907:H3970" si="184">LEN(I3907)</f>
        <v>16</v>
      </c>
      <c r="I3907" t="s">
        <v>2641</v>
      </c>
      <c r="J3907" t="str">
        <f>VLOOKUP(I3907,'C701- Recalculate'!$D$27:$D$751,1,0)</f>
        <v>069MPI1232290004</v>
      </c>
      <c r="K3907">
        <v>0</v>
      </c>
      <c r="L3907">
        <v>28767123</v>
      </c>
      <c r="M3907" s="138">
        <f t="shared" ref="M3907:M3970" si="185">K3907-L3907</f>
        <v>-28767123</v>
      </c>
      <c r="N3907" t="s">
        <v>178</v>
      </c>
      <c r="P3907" t="s">
        <v>3839</v>
      </c>
      <c r="R3907" t="s">
        <v>3808</v>
      </c>
    </row>
    <row r="3908" spans="1:18" hidden="1">
      <c r="A3908">
        <v>3907</v>
      </c>
      <c r="D3908">
        <v>701000002</v>
      </c>
      <c r="E3908" s="139">
        <v>45217</v>
      </c>
      <c r="F3908">
        <f t="shared" si="183"/>
        <v>10</v>
      </c>
      <c r="G3908" s="139">
        <v>45217</v>
      </c>
      <c r="H3908">
        <f t="shared" si="184"/>
        <v>16</v>
      </c>
      <c r="I3908" t="s">
        <v>2634</v>
      </c>
      <c r="J3908" t="str">
        <f>VLOOKUP(I3908,'C701- Recalculate'!$D$27:$D$751,1,0)</f>
        <v>069MPI1232290005</v>
      </c>
      <c r="K3908">
        <v>0</v>
      </c>
      <c r="L3908">
        <v>27397260</v>
      </c>
      <c r="M3908" s="138">
        <f t="shared" si="185"/>
        <v>-27397260</v>
      </c>
      <c r="N3908" t="s">
        <v>178</v>
      </c>
      <c r="P3908" t="s">
        <v>3839</v>
      </c>
      <c r="R3908" t="s">
        <v>3808</v>
      </c>
    </row>
    <row r="3909" spans="1:18" hidden="1">
      <c r="A3909">
        <v>3908</v>
      </c>
      <c r="D3909">
        <v>701000002</v>
      </c>
      <c r="E3909" s="139">
        <v>45217</v>
      </c>
      <c r="F3909">
        <f t="shared" si="183"/>
        <v>10</v>
      </c>
      <c r="G3909" s="139">
        <v>45217</v>
      </c>
      <c r="H3909">
        <f t="shared" si="184"/>
        <v>16</v>
      </c>
      <c r="I3909" t="s">
        <v>2656</v>
      </c>
      <c r="J3909" t="str">
        <f>VLOOKUP(I3909,'C701- Recalculate'!$D$27:$D$751,1,0)</f>
        <v>069MPI1232340004</v>
      </c>
      <c r="K3909">
        <v>0</v>
      </c>
      <c r="L3909">
        <v>22465754</v>
      </c>
      <c r="M3909" s="138">
        <f t="shared" si="185"/>
        <v>-22465754</v>
      </c>
      <c r="N3909" t="s">
        <v>178</v>
      </c>
      <c r="P3909" t="s">
        <v>3839</v>
      </c>
      <c r="R3909" t="s">
        <v>3808</v>
      </c>
    </row>
    <row r="3910" spans="1:18" hidden="1">
      <c r="A3910">
        <v>3909</v>
      </c>
      <c r="D3910">
        <v>701000002</v>
      </c>
      <c r="E3910" s="139">
        <v>45217</v>
      </c>
      <c r="F3910">
        <f t="shared" si="183"/>
        <v>10</v>
      </c>
      <c r="G3910" s="139">
        <v>45217</v>
      </c>
      <c r="H3910">
        <f t="shared" si="184"/>
        <v>16</v>
      </c>
      <c r="I3910" t="s">
        <v>2652</v>
      </c>
      <c r="J3910" t="str">
        <f>VLOOKUP(I3910,'C701- Recalculate'!$D$27:$D$751,1,0)</f>
        <v>069MPI1232340005</v>
      </c>
      <c r="K3910">
        <v>0</v>
      </c>
      <c r="L3910">
        <v>22465754</v>
      </c>
      <c r="M3910" s="138">
        <f t="shared" si="185"/>
        <v>-22465754</v>
      </c>
      <c r="N3910" t="s">
        <v>178</v>
      </c>
      <c r="P3910" t="s">
        <v>3839</v>
      </c>
      <c r="R3910" t="s">
        <v>3808</v>
      </c>
    </row>
    <row r="3911" spans="1:18" hidden="1">
      <c r="A3911">
        <v>3910</v>
      </c>
      <c r="D3911">
        <v>701000002</v>
      </c>
      <c r="E3911" s="139">
        <v>45217</v>
      </c>
      <c r="F3911">
        <f t="shared" si="183"/>
        <v>10</v>
      </c>
      <c r="G3911" s="139">
        <v>45217</v>
      </c>
      <c r="H3911">
        <f t="shared" si="184"/>
        <v>16</v>
      </c>
      <c r="I3911" t="s">
        <v>2706</v>
      </c>
      <c r="J3911" t="str">
        <f>VLOOKUP(I3911,'C701- Recalculate'!$D$27:$D$751,1,0)</f>
        <v>069MPI1232400003</v>
      </c>
      <c r="K3911">
        <v>0</v>
      </c>
      <c r="L3911">
        <v>24315069</v>
      </c>
      <c r="M3911" s="138">
        <f t="shared" si="185"/>
        <v>-24315069</v>
      </c>
      <c r="N3911" t="s">
        <v>178</v>
      </c>
      <c r="P3911" t="s">
        <v>3839</v>
      </c>
      <c r="R3911" t="s">
        <v>3808</v>
      </c>
    </row>
    <row r="3912" spans="1:18" hidden="1">
      <c r="A3912">
        <v>3911</v>
      </c>
      <c r="D3912">
        <v>701000002</v>
      </c>
      <c r="E3912" s="139">
        <v>45217</v>
      </c>
      <c r="F3912">
        <f t="shared" si="183"/>
        <v>10</v>
      </c>
      <c r="G3912" s="139">
        <v>45217</v>
      </c>
      <c r="H3912">
        <f t="shared" si="184"/>
        <v>16</v>
      </c>
      <c r="I3912" t="s">
        <v>2700</v>
      </c>
      <c r="J3912" t="str">
        <f>VLOOKUP(I3912,'C701- Recalculate'!$D$27:$D$751,1,0)</f>
        <v>069MPI1232400004</v>
      </c>
      <c r="K3912">
        <v>0</v>
      </c>
      <c r="L3912">
        <v>24315069</v>
      </c>
      <c r="M3912" s="138">
        <f t="shared" si="185"/>
        <v>-24315069</v>
      </c>
      <c r="N3912" t="s">
        <v>178</v>
      </c>
      <c r="P3912" t="s">
        <v>3839</v>
      </c>
      <c r="R3912" t="s">
        <v>3808</v>
      </c>
    </row>
    <row r="3913" spans="1:18" hidden="1">
      <c r="A3913">
        <v>3912</v>
      </c>
      <c r="D3913">
        <v>701000002</v>
      </c>
      <c r="E3913" s="139">
        <v>45217</v>
      </c>
      <c r="F3913">
        <f t="shared" si="183"/>
        <v>10</v>
      </c>
      <c r="G3913" s="139">
        <v>45217</v>
      </c>
      <c r="H3913">
        <f t="shared" si="184"/>
        <v>16</v>
      </c>
      <c r="I3913" t="s">
        <v>2757</v>
      </c>
      <c r="J3913" t="str">
        <f>VLOOKUP(I3913,'C701- Recalculate'!$D$27:$D$751,1,0)</f>
        <v>069MPI1232430004</v>
      </c>
      <c r="K3913">
        <v>0</v>
      </c>
      <c r="L3913">
        <v>39452055</v>
      </c>
      <c r="M3913" s="138">
        <f t="shared" si="185"/>
        <v>-39452055</v>
      </c>
      <c r="N3913" t="s">
        <v>178</v>
      </c>
      <c r="P3913" t="s">
        <v>3839</v>
      </c>
      <c r="R3913" t="s">
        <v>3808</v>
      </c>
    </row>
    <row r="3914" spans="1:18" hidden="1">
      <c r="A3914">
        <v>3913</v>
      </c>
      <c r="D3914">
        <v>701000002</v>
      </c>
      <c r="E3914" s="139">
        <v>45217</v>
      </c>
      <c r="F3914">
        <f t="shared" si="183"/>
        <v>10</v>
      </c>
      <c r="G3914" s="139">
        <v>45217</v>
      </c>
      <c r="H3914">
        <f t="shared" si="184"/>
        <v>16</v>
      </c>
      <c r="I3914" t="s">
        <v>2760</v>
      </c>
      <c r="J3914" t="str">
        <f>VLOOKUP(I3914,'C701- Recalculate'!$D$27:$D$751,1,0)</f>
        <v>069MPI1232430005</v>
      </c>
      <c r="K3914">
        <v>0</v>
      </c>
      <c r="L3914">
        <v>9726027</v>
      </c>
      <c r="M3914" s="138">
        <f t="shared" si="185"/>
        <v>-9726027</v>
      </c>
      <c r="N3914" t="s">
        <v>178</v>
      </c>
      <c r="P3914" t="s">
        <v>3839</v>
      </c>
      <c r="R3914" t="s">
        <v>3808</v>
      </c>
    </row>
    <row r="3915" spans="1:18" hidden="1">
      <c r="A3915">
        <v>3914</v>
      </c>
      <c r="D3915">
        <v>701000002</v>
      </c>
      <c r="E3915" s="139">
        <v>45217</v>
      </c>
      <c r="F3915">
        <f t="shared" si="183"/>
        <v>10</v>
      </c>
      <c r="G3915" s="139">
        <v>45217</v>
      </c>
      <c r="H3915">
        <f t="shared" si="184"/>
        <v>16</v>
      </c>
      <c r="I3915" t="s">
        <v>2879</v>
      </c>
      <c r="J3915" t="str">
        <f>VLOOKUP(I3915,'C701- Recalculate'!$D$27:$D$751,1,0)</f>
        <v>069MPI1232560004</v>
      </c>
      <c r="K3915">
        <v>0</v>
      </c>
      <c r="L3915">
        <v>28356165</v>
      </c>
      <c r="M3915" s="138">
        <f t="shared" si="185"/>
        <v>-28356165</v>
      </c>
      <c r="N3915" t="s">
        <v>178</v>
      </c>
      <c r="P3915" t="s">
        <v>3839</v>
      </c>
      <c r="R3915" t="s">
        <v>3808</v>
      </c>
    </row>
    <row r="3916" spans="1:18" hidden="1">
      <c r="A3916">
        <v>3915</v>
      </c>
      <c r="D3916">
        <v>701000002</v>
      </c>
      <c r="E3916" s="139">
        <v>45217</v>
      </c>
      <c r="F3916">
        <f t="shared" si="183"/>
        <v>10</v>
      </c>
      <c r="G3916" s="139">
        <v>45217</v>
      </c>
      <c r="H3916">
        <f t="shared" si="184"/>
        <v>16</v>
      </c>
      <c r="I3916" t="s">
        <v>2870</v>
      </c>
      <c r="J3916" t="str">
        <f>VLOOKUP(I3916,'C701- Recalculate'!$D$27:$D$751,1,0)</f>
        <v>069MPI1232560005</v>
      </c>
      <c r="K3916">
        <v>0</v>
      </c>
      <c r="L3916">
        <v>18904109</v>
      </c>
      <c r="M3916" s="138">
        <f t="shared" si="185"/>
        <v>-18904109</v>
      </c>
      <c r="N3916" t="s">
        <v>178</v>
      </c>
      <c r="P3916" t="s">
        <v>3839</v>
      </c>
      <c r="R3916" t="s">
        <v>3808</v>
      </c>
    </row>
    <row r="3917" spans="1:18" hidden="1">
      <c r="A3917">
        <v>3916</v>
      </c>
      <c r="D3917">
        <v>701000002</v>
      </c>
      <c r="E3917" s="139">
        <v>45217</v>
      </c>
      <c r="F3917">
        <f t="shared" si="183"/>
        <v>10</v>
      </c>
      <c r="G3917" s="139">
        <v>45217</v>
      </c>
      <c r="H3917">
        <f t="shared" si="184"/>
        <v>16</v>
      </c>
      <c r="I3917" t="s">
        <v>2937</v>
      </c>
      <c r="J3917" t="str">
        <f>VLOOKUP(I3917,'C701- Recalculate'!$D$27:$D$751,1,0)</f>
        <v>069MPI1232620002</v>
      </c>
      <c r="K3917">
        <v>0</v>
      </c>
      <c r="L3917">
        <v>24931506</v>
      </c>
      <c r="M3917" s="138">
        <f t="shared" si="185"/>
        <v>-24931506</v>
      </c>
      <c r="N3917" t="s">
        <v>178</v>
      </c>
      <c r="P3917" t="s">
        <v>3839</v>
      </c>
      <c r="R3917" t="s">
        <v>3808</v>
      </c>
    </row>
    <row r="3918" spans="1:18" hidden="1">
      <c r="A3918">
        <v>3917</v>
      </c>
      <c r="D3918">
        <v>701000002</v>
      </c>
      <c r="E3918" s="139">
        <v>45217</v>
      </c>
      <c r="F3918">
        <f t="shared" si="183"/>
        <v>10</v>
      </c>
      <c r="G3918" s="139">
        <v>45217</v>
      </c>
      <c r="H3918">
        <f t="shared" si="184"/>
        <v>16</v>
      </c>
      <c r="I3918" t="s">
        <v>2940</v>
      </c>
      <c r="J3918" t="str">
        <f>VLOOKUP(I3918,'C701- Recalculate'!$D$27:$D$751,1,0)</f>
        <v>069MPI1232620003</v>
      </c>
      <c r="K3918">
        <v>0</v>
      </c>
      <c r="L3918">
        <v>22356165</v>
      </c>
      <c r="M3918" s="138">
        <f t="shared" si="185"/>
        <v>-22356165</v>
      </c>
      <c r="N3918" t="s">
        <v>178</v>
      </c>
      <c r="P3918" t="s">
        <v>3839</v>
      </c>
      <c r="R3918" t="s">
        <v>3808</v>
      </c>
    </row>
    <row r="3919" spans="1:18" hidden="1">
      <c r="A3919">
        <v>3918</v>
      </c>
      <c r="D3919">
        <v>701000002</v>
      </c>
      <c r="E3919" s="139">
        <v>45217</v>
      </c>
      <c r="F3919">
        <f t="shared" si="183"/>
        <v>10</v>
      </c>
      <c r="G3919" s="139">
        <v>45217</v>
      </c>
      <c r="H3919">
        <f t="shared" si="184"/>
        <v>16</v>
      </c>
      <c r="I3919" t="s">
        <v>3171</v>
      </c>
      <c r="J3919" t="str">
        <f>VLOOKUP(I3919,'C701- Recalculate'!$D$27:$D$751,1,0)</f>
        <v>069MPI1232840004</v>
      </c>
      <c r="K3919">
        <v>0</v>
      </c>
      <c r="L3919">
        <v>3835617</v>
      </c>
      <c r="M3919" s="138">
        <f t="shared" si="185"/>
        <v>-3835617</v>
      </c>
      <c r="N3919" t="s">
        <v>178</v>
      </c>
      <c r="P3919" t="s">
        <v>3839</v>
      </c>
      <c r="R3919" t="s">
        <v>3808</v>
      </c>
    </row>
    <row r="3920" spans="1:18" hidden="1">
      <c r="A3920">
        <v>3919</v>
      </c>
      <c r="D3920">
        <v>701000002</v>
      </c>
      <c r="E3920" s="139">
        <v>45217</v>
      </c>
      <c r="F3920">
        <f t="shared" si="183"/>
        <v>10</v>
      </c>
      <c r="G3920" s="139">
        <v>45217</v>
      </c>
      <c r="H3920">
        <f t="shared" si="184"/>
        <v>16</v>
      </c>
      <c r="I3920" t="s">
        <v>3203</v>
      </c>
      <c r="J3920" t="str">
        <f>VLOOKUP(I3920,'C701- Recalculate'!$D$27:$D$751,1,0)</f>
        <v>069MPI1232860005</v>
      </c>
      <c r="K3920">
        <v>0</v>
      </c>
      <c r="L3920">
        <v>2739726</v>
      </c>
      <c r="M3920" s="138">
        <f t="shared" si="185"/>
        <v>-2739726</v>
      </c>
      <c r="N3920" t="s">
        <v>178</v>
      </c>
      <c r="P3920" t="s">
        <v>3839</v>
      </c>
      <c r="R3920" t="s">
        <v>3808</v>
      </c>
    </row>
    <row r="3921" spans="1:18" hidden="1">
      <c r="A3921">
        <v>3920</v>
      </c>
      <c r="D3921">
        <v>701000002</v>
      </c>
      <c r="E3921" s="139">
        <v>45217</v>
      </c>
      <c r="F3921">
        <f t="shared" si="183"/>
        <v>10</v>
      </c>
      <c r="G3921" s="139">
        <v>45217</v>
      </c>
      <c r="H3921">
        <f t="shared" si="184"/>
        <v>16</v>
      </c>
      <c r="I3921" t="s">
        <v>3230</v>
      </c>
      <c r="J3921" t="str">
        <f>VLOOKUP(I3921,'C701- Recalculate'!$D$27:$D$751,1,0)</f>
        <v>069MPI1232910001</v>
      </c>
      <c r="K3921">
        <v>0</v>
      </c>
      <c r="L3921">
        <v>10958904</v>
      </c>
      <c r="M3921" s="138">
        <f t="shared" si="185"/>
        <v>-10958904</v>
      </c>
      <c r="N3921" t="s">
        <v>178</v>
      </c>
      <c r="P3921" t="s">
        <v>3839</v>
      </c>
      <c r="R3921" t="s">
        <v>3808</v>
      </c>
    </row>
    <row r="3922" spans="1:18" hidden="1">
      <c r="A3922">
        <v>3921</v>
      </c>
      <c r="D3922">
        <v>701000002</v>
      </c>
      <c r="E3922" s="139">
        <v>45217</v>
      </c>
      <c r="F3922">
        <f t="shared" si="183"/>
        <v>10</v>
      </c>
      <c r="G3922" s="139">
        <v>45217</v>
      </c>
      <c r="H3922">
        <f t="shared" si="184"/>
        <v>16</v>
      </c>
      <c r="I3922" t="s">
        <v>3227</v>
      </c>
      <c r="J3922" t="str">
        <f>VLOOKUP(I3922,'C701- Recalculate'!$D$27:$D$751,1,0)</f>
        <v>069MPI1232910002</v>
      </c>
      <c r="K3922">
        <v>0</v>
      </c>
      <c r="L3922">
        <v>2191781</v>
      </c>
      <c r="M3922" s="138">
        <f t="shared" si="185"/>
        <v>-2191781</v>
      </c>
      <c r="N3922" t="s">
        <v>178</v>
      </c>
      <c r="P3922" t="s">
        <v>3839</v>
      </c>
      <c r="R3922" t="s">
        <v>3808</v>
      </c>
    </row>
    <row r="3923" spans="1:18" hidden="1">
      <c r="A3923">
        <v>3922</v>
      </c>
      <c r="D3923">
        <v>701000002</v>
      </c>
      <c r="E3923" s="139">
        <v>45217</v>
      </c>
      <c r="F3923">
        <f t="shared" si="183"/>
        <v>10</v>
      </c>
      <c r="G3923" s="139">
        <v>45217</v>
      </c>
      <c r="H3923">
        <f t="shared" si="184"/>
        <v>16</v>
      </c>
      <c r="I3923" t="s">
        <v>3224</v>
      </c>
      <c r="J3923" t="str">
        <f>VLOOKUP(I3923,'C701- Recalculate'!$D$27:$D$751,1,0)</f>
        <v>069MPI1232910003</v>
      </c>
      <c r="K3923">
        <v>0</v>
      </c>
      <c r="L3923">
        <v>4657534</v>
      </c>
      <c r="M3923" s="138">
        <f t="shared" si="185"/>
        <v>-4657534</v>
      </c>
      <c r="N3923" t="s">
        <v>178</v>
      </c>
      <c r="P3923" t="s">
        <v>3839</v>
      </c>
      <c r="R3923" t="s">
        <v>3808</v>
      </c>
    </row>
    <row r="3924" spans="1:18" hidden="1">
      <c r="A3924">
        <v>3923</v>
      </c>
      <c r="D3924">
        <v>701000002</v>
      </c>
      <c r="E3924" s="139">
        <v>45217</v>
      </c>
      <c r="F3924">
        <f t="shared" si="183"/>
        <v>10</v>
      </c>
      <c r="G3924" s="139">
        <v>45217</v>
      </c>
      <c r="H3924">
        <f t="shared" si="184"/>
        <v>16</v>
      </c>
      <c r="I3924" t="s">
        <v>3220</v>
      </c>
      <c r="J3924" t="str">
        <f>VLOOKUP(I3924,'C701- Recalculate'!$D$27:$D$751,1,0)</f>
        <v>069MPI1232910004</v>
      </c>
      <c r="K3924">
        <v>0</v>
      </c>
      <c r="L3924">
        <v>4109589</v>
      </c>
      <c r="M3924" s="138">
        <f t="shared" si="185"/>
        <v>-4109589</v>
      </c>
      <c r="N3924" t="s">
        <v>178</v>
      </c>
      <c r="P3924" t="s">
        <v>3839</v>
      </c>
      <c r="R3924" t="s">
        <v>3808</v>
      </c>
    </row>
    <row r="3925" spans="1:18" hidden="1">
      <c r="A3925">
        <v>3924</v>
      </c>
      <c r="D3925">
        <v>701000002</v>
      </c>
      <c r="E3925" s="139">
        <v>45218</v>
      </c>
      <c r="F3925">
        <f t="shared" si="183"/>
        <v>10</v>
      </c>
      <c r="G3925" s="139">
        <v>45218</v>
      </c>
      <c r="H3925">
        <f t="shared" si="184"/>
        <v>16</v>
      </c>
      <c r="I3925" t="s">
        <v>2611</v>
      </c>
      <c r="J3925" t="str">
        <f>VLOOKUP(I3925,'C701- Recalculate'!$D$27:$D$751,1,0)</f>
        <v>069MPI1232280001</v>
      </c>
      <c r="K3925">
        <v>0</v>
      </c>
      <c r="L3925">
        <v>28082192</v>
      </c>
      <c r="M3925" s="138">
        <f t="shared" si="185"/>
        <v>-28082192</v>
      </c>
      <c r="N3925" t="s">
        <v>178</v>
      </c>
      <c r="P3925" t="s">
        <v>3839</v>
      </c>
      <c r="R3925" t="s">
        <v>3808</v>
      </c>
    </row>
    <row r="3926" spans="1:18" hidden="1">
      <c r="A3926">
        <v>3925</v>
      </c>
      <c r="D3926">
        <v>701000002</v>
      </c>
      <c r="E3926" s="139">
        <v>45218</v>
      </c>
      <c r="F3926">
        <f t="shared" si="183"/>
        <v>10</v>
      </c>
      <c r="G3926" s="139">
        <v>45218</v>
      </c>
      <c r="H3926">
        <f t="shared" si="184"/>
        <v>16</v>
      </c>
      <c r="I3926" t="s">
        <v>2621</v>
      </c>
      <c r="J3926" t="str">
        <f>VLOOKUP(I3926,'C701- Recalculate'!$D$27:$D$751,1,0)</f>
        <v>069MPI1232280002</v>
      </c>
      <c r="K3926">
        <v>0</v>
      </c>
      <c r="L3926">
        <v>28082192</v>
      </c>
      <c r="M3926" s="138">
        <f t="shared" si="185"/>
        <v>-28082192</v>
      </c>
      <c r="N3926" t="s">
        <v>178</v>
      </c>
      <c r="P3926" t="s">
        <v>3839</v>
      </c>
      <c r="R3926" t="s">
        <v>3808</v>
      </c>
    </row>
    <row r="3927" spans="1:18" hidden="1">
      <c r="A3927">
        <v>3926</v>
      </c>
      <c r="D3927">
        <v>701000002</v>
      </c>
      <c r="E3927" s="139">
        <v>45218</v>
      </c>
      <c r="F3927">
        <f t="shared" si="183"/>
        <v>10</v>
      </c>
      <c r="G3927" s="139">
        <v>45218</v>
      </c>
      <c r="H3927">
        <f t="shared" si="184"/>
        <v>16</v>
      </c>
      <c r="I3927" t="s">
        <v>2641</v>
      </c>
      <c r="J3927" t="str">
        <f>VLOOKUP(I3927,'C701- Recalculate'!$D$27:$D$751,1,0)</f>
        <v>069MPI1232290004</v>
      </c>
      <c r="K3927">
        <v>0</v>
      </c>
      <c r="L3927">
        <v>28767123</v>
      </c>
      <c r="M3927" s="138">
        <f t="shared" si="185"/>
        <v>-28767123</v>
      </c>
      <c r="N3927" t="s">
        <v>178</v>
      </c>
      <c r="P3927" t="s">
        <v>3839</v>
      </c>
      <c r="R3927" t="s">
        <v>3808</v>
      </c>
    </row>
    <row r="3928" spans="1:18" hidden="1">
      <c r="A3928">
        <v>3927</v>
      </c>
      <c r="D3928">
        <v>701000002</v>
      </c>
      <c r="E3928" s="139">
        <v>45218</v>
      </c>
      <c r="F3928">
        <f t="shared" si="183"/>
        <v>10</v>
      </c>
      <c r="G3928" s="139">
        <v>45218</v>
      </c>
      <c r="H3928">
        <f t="shared" si="184"/>
        <v>16</v>
      </c>
      <c r="I3928" t="s">
        <v>2634</v>
      </c>
      <c r="J3928" t="str">
        <f>VLOOKUP(I3928,'C701- Recalculate'!$D$27:$D$751,1,0)</f>
        <v>069MPI1232290005</v>
      </c>
      <c r="K3928">
        <v>0</v>
      </c>
      <c r="L3928">
        <v>27397261</v>
      </c>
      <c r="M3928" s="138">
        <f t="shared" si="185"/>
        <v>-27397261</v>
      </c>
      <c r="N3928" t="s">
        <v>178</v>
      </c>
      <c r="P3928" t="s">
        <v>3839</v>
      </c>
      <c r="R3928" t="s">
        <v>3808</v>
      </c>
    </row>
    <row r="3929" spans="1:18" hidden="1">
      <c r="A3929">
        <v>3928</v>
      </c>
      <c r="D3929">
        <v>701000002</v>
      </c>
      <c r="E3929" s="139">
        <v>45218</v>
      </c>
      <c r="F3929">
        <f t="shared" si="183"/>
        <v>10</v>
      </c>
      <c r="G3929" s="139">
        <v>45218</v>
      </c>
      <c r="H3929">
        <f t="shared" si="184"/>
        <v>16</v>
      </c>
      <c r="I3929" t="s">
        <v>2656</v>
      </c>
      <c r="J3929" t="str">
        <f>VLOOKUP(I3929,'C701- Recalculate'!$D$27:$D$751,1,0)</f>
        <v>069MPI1232340004</v>
      </c>
      <c r="K3929">
        <v>0</v>
      </c>
      <c r="L3929">
        <v>22465753</v>
      </c>
      <c r="M3929" s="138">
        <f t="shared" si="185"/>
        <v>-22465753</v>
      </c>
      <c r="N3929" t="s">
        <v>178</v>
      </c>
      <c r="P3929" t="s">
        <v>3839</v>
      </c>
      <c r="R3929" t="s">
        <v>3808</v>
      </c>
    </row>
    <row r="3930" spans="1:18" hidden="1">
      <c r="A3930">
        <v>3929</v>
      </c>
      <c r="D3930">
        <v>701000002</v>
      </c>
      <c r="E3930" s="139">
        <v>45218</v>
      </c>
      <c r="F3930">
        <f t="shared" si="183"/>
        <v>10</v>
      </c>
      <c r="G3930" s="139">
        <v>45218</v>
      </c>
      <c r="H3930">
        <f t="shared" si="184"/>
        <v>16</v>
      </c>
      <c r="I3930" t="s">
        <v>2652</v>
      </c>
      <c r="J3930" t="str">
        <f>VLOOKUP(I3930,'C701- Recalculate'!$D$27:$D$751,1,0)</f>
        <v>069MPI1232340005</v>
      </c>
      <c r="K3930">
        <v>0</v>
      </c>
      <c r="L3930">
        <v>22465753</v>
      </c>
      <c r="M3930" s="138">
        <f t="shared" si="185"/>
        <v>-22465753</v>
      </c>
      <c r="N3930" t="s">
        <v>178</v>
      </c>
      <c r="P3930" t="s">
        <v>3839</v>
      </c>
      <c r="R3930" t="s">
        <v>3808</v>
      </c>
    </row>
    <row r="3931" spans="1:18" hidden="1">
      <c r="A3931">
        <v>3930</v>
      </c>
      <c r="D3931">
        <v>701000002</v>
      </c>
      <c r="E3931" s="139">
        <v>45218</v>
      </c>
      <c r="F3931">
        <f t="shared" si="183"/>
        <v>10</v>
      </c>
      <c r="G3931" s="139">
        <v>45218</v>
      </c>
      <c r="H3931">
        <f t="shared" si="184"/>
        <v>16</v>
      </c>
      <c r="I3931" t="s">
        <v>2706</v>
      </c>
      <c r="J3931" t="str">
        <f>VLOOKUP(I3931,'C701- Recalculate'!$D$27:$D$751,1,0)</f>
        <v>069MPI1232400003</v>
      </c>
      <c r="K3931">
        <v>0</v>
      </c>
      <c r="L3931">
        <v>24315068</v>
      </c>
      <c r="M3931" s="138">
        <f t="shared" si="185"/>
        <v>-24315068</v>
      </c>
      <c r="N3931" t="s">
        <v>178</v>
      </c>
      <c r="P3931" t="s">
        <v>3839</v>
      </c>
      <c r="R3931" t="s">
        <v>3808</v>
      </c>
    </row>
    <row r="3932" spans="1:18" hidden="1">
      <c r="A3932">
        <v>3931</v>
      </c>
      <c r="D3932">
        <v>701000002</v>
      </c>
      <c r="E3932" s="139">
        <v>45218</v>
      </c>
      <c r="F3932">
        <f t="shared" si="183"/>
        <v>10</v>
      </c>
      <c r="G3932" s="139">
        <v>45218</v>
      </c>
      <c r="H3932">
        <f t="shared" si="184"/>
        <v>16</v>
      </c>
      <c r="I3932" t="s">
        <v>2700</v>
      </c>
      <c r="J3932" t="str">
        <f>VLOOKUP(I3932,'C701- Recalculate'!$D$27:$D$751,1,0)</f>
        <v>069MPI1232400004</v>
      </c>
      <c r="K3932">
        <v>0</v>
      </c>
      <c r="L3932">
        <v>24315068</v>
      </c>
      <c r="M3932" s="138">
        <f t="shared" si="185"/>
        <v>-24315068</v>
      </c>
      <c r="N3932" t="s">
        <v>178</v>
      </c>
      <c r="P3932" t="s">
        <v>3839</v>
      </c>
      <c r="R3932" t="s">
        <v>3808</v>
      </c>
    </row>
    <row r="3933" spans="1:18" hidden="1">
      <c r="A3933">
        <v>3932</v>
      </c>
      <c r="D3933">
        <v>701000002</v>
      </c>
      <c r="E3933" s="139">
        <v>45218</v>
      </c>
      <c r="F3933">
        <f t="shared" si="183"/>
        <v>10</v>
      </c>
      <c r="G3933" s="139">
        <v>45218</v>
      </c>
      <c r="H3933">
        <f t="shared" si="184"/>
        <v>16</v>
      </c>
      <c r="I3933" t="s">
        <v>2757</v>
      </c>
      <c r="J3933" t="str">
        <f>VLOOKUP(I3933,'C701- Recalculate'!$D$27:$D$751,1,0)</f>
        <v>069MPI1232430004</v>
      </c>
      <c r="K3933">
        <v>0</v>
      </c>
      <c r="L3933">
        <v>39452055</v>
      </c>
      <c r="M3933" s="138">
        <f t="shared" si="185"/>
        <v>-39452055</v>
      </c>
      <c r="N3933" t="s">
        <v>178</v>
      </c>
      <c r="P3933" t="s">
        <v>3839</v>
      </c>
      <c r="R3933" t="s">
        <v>3808</v>
      </c>
    </row>
    <row r="3934" spans="1:18" hidden="1">
      <c r="A3934">
        <v>3933</v>
      </c>
      <c r="D3934">
        <v>701000002</v>
      </c>
      <c r="E3934" s="139">
        <v>45218</v>
      </c>
      <c r="F3934">
        <f t="shared" si="183"/>
        <v>10</v>
      </c>
      <c r="G3934" s="139">
        <v>45218</v>
      </c>
      <c r="H3934">
        <f t="shared" si="184"/>
        <v>16</v>
      </c>
      <c r="I3934" t="s">
        <v>2760</v>
      </c>
      <c r="J3934" t="str">
        <f>VLOOKUP(I3934,'C701- Recalculate'!$D$27:$D$751,1,0)</f>
        <v>069MPI1232430005</v>
      </c>
      <c r="K3934">
        <v>0</v>
      </c>
      <c r="L3934">
        <v>9726028</v>
      </c>
      <c r="M3934" s="138">
        <f t="shared" si="185"/>
        <v>-9726028</v>
      </c>
      <c r="N3934" t="s">
        <v>178</v>
      </c>
      <c r="P3934" t="s">
        <v>3839</v>
      </c>
      <c r="R3934" t="s">
        <v>3808</v>
      </c>
    </row>
    <row r="3935" spans="1:18" hidden="1">
      <c r="A3935">
        <v>3934</v>
      </c>
      <c r="D3935">
        <v>701000002</v>
      </c>
      <c r="E3935" s="139">
        <v>45218</v>
      </c>
      <c r="F3935">
        <f t="shared" si="183"/>
        <v>10</v>
      </c>
      <c r="G3935" s="139">
        <v>45218</v>
      </c>
      <c r="H3935">
        <f t="shared" si="184"/>
        <v>16</v>
      </c>
      <c r="I3935" t="s">
        <v>2879</v>
      </c>
      <c r="J3935" t="str">
        <f>VLOOKUP(I3935,'C701- Recalculate'!$D$27:$D$751,1,0)</f>
        <v>069MPI1232560004</v>
      </c>
      <c r="K3935">
        <v>0</v>
      </c>
      <c r="L3935">
        <v>28356164</v>
      </c>
      <c r="M3935" s="138">
        <f t="shared" si="185"/>
        <v>-28356164</v>
      </c>
      <c r="N3935" t="s">
        <v>178</v>
      </c>
      <c r="P3935" t="s">
        <v>3839</v>
      </c>
      <c r="R3935" t="s">
        <v>3808</v>
      </c>
    </row>
    <row r="3936" spans="1:18" hidden="1">
      <c r="A3936">
        <v>3935</v>
      </c>
      <c r="D3936">
        <v>701000002</v>
      </c>
      <c r="E3936" s="139">
        <v>45218</v>
      </c>
      <c r="F3936">
        <f t="shared" si="183"/>
        <v>10</v>
      </c>
      <c r="G3936" s="139">
        <v>45218</v>
      </c>
      <c r="H3936">
        <f t="shared" si="184"/>
        <v>16</v>
      </c>
      <c r="I3936" t="s">
        <v>2870</v>
      </c>
      <c r="J3936" t="str">
        <f>VLOOKUP(I3936,'C701- Recalculate'!$D$27:$D$751,1,0)</f>
        <v>069MPI1232560005</v>
      </c>
      <c r="K3936">
        <v>0</v>
      </c>
      <c r="L3936">
        <v>18904110</v>
      </c>
      <c r="M3936" s="138">
        <f t="shared" si="185"/>
        <v>-18904110</v>
      </c>
      <c r="N3936" t="s">
        <v>178</v>
      </c>
      <c r="P3936" t="s">
        <v>3839</v>
      </c>
      <c r="R3936" t="s">
        <v>3808</v>
      </c>
    </row>
    <row r="3937" spans="1:18" hidden="1">
      <c r="A3937">
        <v>3936</v>
      </c>
      <c r="D3937">
        <v>701000002</v>
      </c>
      <c r="E3937" s="139">
        <v>45218</v>
      </c>
      <c r="F3937">
        <f t="shared" si="183"/>
        <v>10</v>
      </c>
      <c r="G3937" s="139">
        <v>45218</v>
      </c>
      <c r="H3937">
        <f t="shared" si="184"/>
        <v>16</v>
      </c>
      <c r="I3937" t="s">
        <v>2937</v>
      </c>
      <c r="J3937" t="str">
        <f>VLOOKUP(I3937,'C701- Recalculate'!$D$27:$D$751,1,0)</f>
        <v>069MPI1232620002</v>
      </c>
      <c r="K3937">
        <v>0</v>
      </c>
      <c r="L3937">
        <v>24931507</v>
      </c>
      <c r="M3937" s="138">
        <f t="shared" si="185"/>
        <v>-24931507</v>
      </c>
      <c r="N3937" t="s">
        <v>178</v>
      </c>
      <c r="P3937" t="s">
        <v>3839</v>
      </c>
      <c r="R3937" t="s">
        <v>3808</v>
      </c>
    </row>
    <row r="3938" spans="1:18" hidden="1">
      <c r="A3938">
        <v>3937</v>
      </c>
      <c r="D3938">
        <v>701000002</v>
      </c>
      <c r="E3938" s="139">
        <v>45218</v>
      </c>
      <c r="F3938">
        <f t="shared" si="183"/>
        <v>10</v>
      </c>
      <c r="G3938" s="139">
        <v>45218</v>
      </c>
      <c r="H3938">
        <f t="shared" si="184"/>
        <v>16</v>
      </c>
      <c r="I3938" t="s">
        <v>2940</v>
      </c>
      <c r="J3938" t="str">
        <f>VLOOKUP(I3938,'C701- Recalculate'!$D$27:$D$751,1,0)</f>
        <v>069MPI1232620003</v>
      </c>
      <c r="K3938">
        <v>0</v>
      </c>
      <c r="L3938">
        <v>22356164</v>
      </c>
      <c r="M3938" s="138">
        <f t="shared" si="185"/>
        <v>-22356164</v>
      </c>
      <c r="N3938" t="s">
        <v>178</v>
      </c>
      <c r="P3938" t="s">
        <v>3839</v>
      </c>
      <c r="R3938" t="s">
        <v>3808</v>
      </c>
    </row>
    <row r="3939" spans="1:18" hidden="1">
      <c r="A3939">
        <v>3938</v>
      </c>
      <c r="D3939">
        <v>701000002</v>
      </c>
      <c r="E3939" s="139">
        <v>45218</v>
      </c>
      <c r="F3939">
        <f t="shared" si="183"/>
        <v>10</v>
      </c>
      <c r="G3939" s="139">
        <v>45218</v>
      </c>
      <c r="H3939">
        <f t="shared" si="184"/>
        <v>16</v>
      </c>
      <c r="I3939" t="s">
        <v>3171</v>
      </c>
      <c r="J3939" t="str">
        <f>VLOOKUP(I3939,'C701- Recalculate'!$D$27:$D$751,1,0)</f>
        <v>069MPI1232840004</v>
      </c>
      <c r="K3939">
        <v>0</v>
      </c>
      <c r="L3939">
        <v>3835616</v>
      </c>
      <c r="M3939" s="138">
        <f t="shared" si="185"/>
        <v>-3835616</v>
      </c>
      <c r="N3939" t="s">
        <v>178</v>
      </c>
      <c r="P3939" t="s">
        <v>3839</v>
      </c>
      <c r="R3939" t="s">
        <v>3808</v>
      </c>
    </row>
    <row r="3940" spans="1:18" hidden="1">
      <c r="A3940">
        <v>3939</v>
      </c>
      <c r="D3940">
        <v>701000002</v>
      </c>
      <c r="E3940" s="139">
        <v>45218</v>
      </c>
      <c r="F3940">
        <f t="shared" si="183"/>
        <v>10</v>
      </c>
      <c r="G3940" s="139">
        <v>45218</v>
      </c>
      <c r="H3940">
        <f t="shared" si="184"/>
        <v>16</v>
      </c>
      <c r="I3940" t="s">
        <v>3203</v>
      </c>
      <c r="J3940" t="str">
        <f>VLOOKUP(I3940,'C701- Recalculate'!$D$27:$D$751,1,0)</f>
        <v>069MPI1232860005</v>
      </c>
      <c r="K3940">
        <v>0</v>
      </c>
      <c r="L3940">
        <v>2739726</v>
      </c>
      <c r="M3940" s="138">
        <f t="shared" si="185"/>
        <v>-2739726</v>
      </c>
      <c r="N3940" t="s">
        <v>178</v>
      </c>
      <c r="P3940" t="s">
        <v>3839</v>
      </c>
      <c r="R3940" t="s">
        <v>3808</v>
      </c>
    </row>
    <row r="3941" spans="1:18" hidden="1">
      <c r="A3941">
        <v>3940</v>
      </c>
      <c r="D3941">
        <v>701000002</v>
      </c>
      <c r="E3941" s="139">
        <v>45218</v>
      </c>
      <c r="F3941">
        <f t="shared" si="183"/>
        <v>10</v>
      </c>
      <c r="G3941" s="139">
        <v>45218</v>
      </c>
      <c r="H3941">
        <f t="shared" si="184"/>
        <v>16</v>
      </c>
      <c r="I3941" t="s">
        <v>3248</v>
      </c>
      <c r="J3941" t="str">
        <f>VLOOKUP(I3941,'C701- Recalculate'!$D$27:$D$751,1,0)</f>
        <v>069MPI1232920001</v>
      </c>
      <c r="K3941">
        <v>0</v>
      </c>
      <c r="L3941">
        <v>3835616</v>
      </c>
      <c r="M3941" s="138">
        <f t="shared" si="185"/>
        <v>-3835616</v>
      </c>
      <c r="N3941" t="s">
        <v>178</v>
      </c>
      <c r="P3941" t="s">
        <v>3839</v>
      </c>
      <c r="R3941" t="s">
        <v>3808</v>
      </c>
    </row>
    <row r="3942" spans="1:18" hidden="1">
      <c r="A3942">
        <v>3941</v>
      </c>
      <c r="D3942">
        <v>701000002</v>
      </c>
      <c r="E3942" s="139">
        <v>45218</v>
      </c>
      <c r="F3942">
        <f t="shared" si="183"/>
        <v>10</v>
      </c>
      <c r="G3942" s="139">
        <v>45218</v>
      </c>
      <c r="H3942">
        <f t="shared" si="184"/>
        <v>16</v>
      </c>
      <c r="I3942" t="s">
        <v>3245</v>
      </c>
      <c r="J3942" t="str">
        <f>VLOOKUP(I3942,'C701- Recalculate'!$D$27:$D$751,1,0)</f>
        <v>069MPI1232920002</v>
      </c>
      <c r="K3942">
        <v>0</v>
      </c>
      <c r="L3942">
        <v>9589041</v>
      </c>
      <c r="M3942" s="138">
        <f t="shared" si="185"/>
        <v>-9589041</v>
      </c>
      <c r="N3942" t="s">
        <v>178</v>
      </c>
      <c r="P3942" t="s">
        <v>3839</v>
      </c>
      <c r="R3942" t="s">
        <v>3808</v>
      </c>
    </row>
    <row r="3943" spans="1:18" hidden="1">
      <c r="A3943">
        <v>3942</v>
      </c>
      <c r="D3943">
        <v>701000002</v>
      </c>
      <c r="E3943" s="139">
        <v>45218</v>
      </c>
      <c r="F3943">
        <f t="shared" si="183"/>
        <v>10</v>
      </c>
      <c r="G3943" s="139">
        <v>45218</v>
      </c>
      <c r="H3943">
        <f t="shared" si="184"/>
        <v>16</v>
      </c>
      <c r="I3943" t="s">
        <v>3236</v>
      </c>
      <c r="J3943" t="str">
        <f>VLOOKUP(I3943,'C701- Recalculate'!$D$27:$D$751,1,0)</f>
        <v>069MPI1232920003</v>
      </c>
      <c r="K3943">
        <v>0</v>
      </c>
      <c r="L3943">
        <v>3287671</v>
      </c>
      <c r="M3943" s="138">
        <f t="shared" si="185"/>
        <v>-3287671</v>
      </c>
      <c r="N3943" t="s">
        <v>178</v>
      </c>
      <c r="P3943" t="s">
        <v>3839</v>
      </c>
      <c r="R3943" t="s">
        <v>3808</v>
      </c>
    </row>
    <row r="3944" spans="1:18" hidden="1">
      <c r="A3944">
        <v>3943</v>
      </c>
      <c r="D3944">
        <v>701000002</v>
      </c>
      <c r="E3944" s="139">
        <v>45218</v>
      </c>
      <c r="F3944">
        <f t="shared" si="183"/>
        <v>10</v>
      </c>
      <c r="G3944" s="139">
        <v>45218</v>
      </c>
      <c r="H3944">
        <f t="shared" si="184"/>
        <v>16</v>
      </c>
      <c r="I3944" t="s">
        <v>3233</v>
      </c>
      <c r="J3944" t="str">
        <f>VLOOKUP(I3944,'C701- Recalculate'!$D$27:$D$751,1,0)</f>
        <v>069MPI1232920004</v>
      </c>
      <c r="K3944">
        <v>0</v>
      </c>
      <c r="L3944">
        <v>8767123</v>
      </c>
      <c r="M3944" s="138">
        <f t="shared" si="185"/>
        <v>-8767123</v>
      </c>
      <c r="N3944" t="s">
        <v>178</v>
      </c>
      <c r="P3944" t="s">
        <v>3839</v>
      </c>
      <c r="R3944" t="s">
        <v>3808</v>
      </c>
    </row>
    <row r="3945" spans="1:18" hidden="1">
      <c r="A3945">
        <v>3944</v>
      </c>
      <c r="D3945">
        <v>701000002</v>
      </c>
      <c r="E3945" s="139">
        <v>45218</v>
      </c>
      <c r="F3945">
        <f t="shared" si="183"/>
        <v>10</v>
      </c>
      <c r="G3945" s="139">
        <v>45218</v>
      </c>
      <c r="H3945">
        <f t="shared" si="184"/>
        <v>16</v>
      </c>
      <c r="I3945" t="s">
        <v>3242</v>
      </c>
      <c r="J3945" t="str">
        <f>VLOOKUP(I3945,'C701- Recalculate'!$D$27:$D$751,1,0)</f>
        <v>069MPI1232920005</v>
      </c>
      <c r="K3945">
        <v>0</v>
      </c>
      <c r="L3945">
        <v>3835616</v>
      </c>
      <c r="M3945" s="138">
        <f t="shared" si="185"/>
        <v>-3835616</v>
      </c>
      <c r="N3945" t="s">
        <v>178</v>
      </c>
      <c r="P3945" t="s">
        <v>3839</v>
      </c>
      <c r="R3945" t="s">
        <v>3808</v>
      </c>
    </row>
    <row r="3946" spans="1:18" hidden="1">
      <c r="A3946">
        <v>3945</v>
      </c>
      <c r="D3946">
        <v>701000002</v>
      </c>
      <c r="E3946" s="139">
        <v>45218</v>
      </c>
      <c r="F3946">
        <f t="shared" si="183"/>
        <v>10</v>
      </c>
      <c r="G3946" s="139">
        <v>45218</v>
      </c>
      <c r="H3946">
        <f t="shared" si="184"/>
        <v>16</v>
      </c>
      <c r="I3946" t="s">
        <v>3239</v>
      </c>
      <c r="J3946" t="str">
        <f>VLOOKUP(I3946,'C701- Recalculate'!$D$27:$D$751,1,0)</f>
        <v>069MPI1232920006</v>
      </c>
      <c r="K3946">
        <v>0</v>
      </c>
      <c r="L3946">
        <v>9589041</v>
      </c>
      <c r="M3946" s="138">
        <f t="shared" si="185"/>
        <v>-9589041</v>
      </c>
      <c r="N3946" t="s">
        <v>178</v>
      </c>
      <c r="P3946" t="s">
        <v>3839</v>
      </c>
      <c r="R3946" t="s">
        <v>3808</v>
      </c>
    </row>
    <row r="3947" spans="1:18" hidden="1">
      <c r="A3947">
        <v>3946</v>
      </c>
      <c r="D3947">
        <v>701000002</v>
      </c>
      <c r="E3947" s="139">
        <v>45218</v>
      </c>
      <c r="F3947">
        <f t="shared" si="183"/>
        <v>10</v>
      </c>
      <c r="G3947" s="139">
        <v>45218</v>
      </c>
      <c r="H3947">
        <f t="shared" si="184"/>
        <v>16</v>
      </c>
      <c r="I3947" t="s">
        <v>3251</v>
      </c>
      <c r="J3947" t="str">
        <f>VLOOKUP(I3947,'C701- Recalculate'!$D$27:$D$751,1,0)</f>
        <v>069MPI1232920007</v>
      </c>
      <c r="K3947">
        <v>0</v>
      </c>
      <c r="L3947">
        <v>1917808</v>
      </c>
      <c r="M3947" s="138">
        <f t="shared" si="185"/>
        <v>-1917808</v>
      </c>
      <c r="N3947" t="s">
        <v>178</v>
      </c>
      <c r="P3947" t="s">
        <v>3839</v>
      </c>
      <c r="R3947" t="s">
        <v>3808</v>
      </c>
    </row>
    <row r="3948" spans="1:18" hidden="1">
      <c r="A3948">
        <v>3947</v>
      </c>
      <c r="D3948">
        <v>701000002</v>
      </c>
      <c r="E3948" s="139">
        <v>45219</v>
      </c>
      <c r="F3948">
        <f t="shared" si="183"/>
        <v>10</v>
      </c>
      <c r="G3948" s="139">
        <v>45219</v>
      </c>
      <c r="H3948">
        <f t="shared" si="184"/>
        <v>16</v>
      </c>
      <c r="I3948" t="s">
        <v>2611</v>
      </c>
      <c r="J3948" t="str">
        <f>VLOOKUP(I3948,'C701- Recalculate'!$D$27:$D$751,1,0)</f>
        <v>069MPI1232280001</v>
      </c>
      <c r="K3948">
        <v>0</v>
      </c>
      <c r="L3948">
        <v>28082192</v>
      </c>
      <c r="M3948" s="138">
        <f t="shared" si="185"/>
        <v>-28082192</v>
      </c>
      <c r="N3948" t="s">
        <v>178</v>
      </c>
      <c r="P3948" t="s">
        <v>3839</v>
      </c>
      <c r="R3948" t="s">
        <v>3808</v>
      </c>
    </row>
    <row r="3949" spans="1:18" hidden="1">
      <c r="A3949">
        <v>3948</v>
      </c>
      <c r="D3949">
        <v>701000002</v>
      </c>
      <c r="E3949" s="139">
        <v>45219</v>
      </c>
      <c r="F3949">
        <f t="shared" si="183"/>
        <v>10</v>
      </c>
      <c r="G3949" s="139">
        <v>45219</v>
      </c>
      <c r="H3949">
        <f t="shared" si="184"/>
        <v>16</v>
      </c>
      <c r="I3949" t="s">
        <v>2621</v>
      </c>
      <c r="J3949" t="str">
        <f>VLOOKUP(I3949,'C701- Recalculate'!$D$27:$D$751,1,0)</f>
        <v>069MPI1232280002</v>
      </c>
      <c r="K3949">
        <v>0</v>
      </c>
      <c r="L3949">
        <v>28082192</v>
      </c>
      <c r="M3949" s="138">
        <f t="shared" si="185"/>
        <v>-28082192</v>
      </c>
      <c r="N3949" t="s">
        <v>178</v>
      </c>
      <c r="P3949" t="s">
        <v>3839</v>
      </c>
      <c r="R3949" t="s">
        <v>3808</v>
      </c>
    </row>
    <row r="3950" spans="1:18" hidden="1">
      <c r="A3950">
        <v>3949</v>
      </c>
      <c r="D3950">
        <v>701000002</v>
      </c>
      <c r="E3950" s="139">
        <v>45219</v>
      </c>
      <c r="F3950">
        <f t="shared" si="183"/>
        <v>10</v>
      </c>
      <c r="G3950" s="139">
        <v>45219</v>
      </c>
      <c r="H3950">
        <f t="shared" si="184"/>
        <v>16</v>
      </c>
      <c r="I3950" t="s">
        <v>2641</v>
      </c>
      <c r="J3950" t="str">
        <f>VLOOKUP(I3950,'C701- Recalculate'!$D$27:$D$751,1,0)</f>
        <v>069MPI1232290004</v>
      </c>
      <c r="K3950">
        <v>0</v>
      </c>
      <c r="L3950">
        <v>28767124</v>
      </c>
      <c r="M3950" s="138">
        <f t="shared" si="185"/>
        <v>-28767124</v>
      </c>
      <c r="N3950" t="s">
        <v>178</v>
      </c>
      <c r="P3950" t="s">
        <v>3839</v>
      </c>
      <c r="R3950" t="s">
        <v>3808</v>
      </c>
    </row>
    <row r="3951" spans="1:18" hidden="1">
      <c r="A3951">
        <v>3950</v>
      </c>
      <c r="D3951">
        <v>701000002</v>
      </c>
      <c r="E3951" s="139">
        <v>45219</v>
      </c>
      <c r="F3951">
        <f t="shared" si="183"/>
        <v>10</v>
      </c>
      <c r="G3951" s="139">
        <v>45219</v>
      </c>
      <c r="H3951">
        <f t="shared" si="184"/>
        <v>16</v>
      </c>
      <c r="I3951" t="s">
        <v>2634</v>
      </c>
      <c r="J3951" t="str">
        <f>VLOOKUP(I3951,'C701- Recalculate'!$D$27:$D$751,1,0)</f>
        <v>069MPI1232290005</v>
      </c>
      <c r="K3951">
        <v>0</v>
      </c>
      <c r="L3951">
        <v>27397260</v>
      </c>
      <c r="M3951" s="138">
        <f t="shared" si="185"/>
        <v>-27397260</v>
      </c>
      <c r="N3951" t="s">
        <v>178</v>
      </c>
      <c r="P3951" t="s">
        <v>3839</v>
      </c>
      <c r="R3951" t="s">
        <v>3808</v>
      </c>
    </row>
    <row r="3952" spans="1:18" hidden="1">
      <c r="A3952">
        <v>3951</v>
      </c>
      <c r="D3952">
        <v>701000002</v>
      </c>
      <c r="E3952" s="139">
        <v>45219</v>
      </c>
      <c r="F3952">
        <f t="shared" si="183"/>
        <v>10</v>
      </c>
      <c r="G3952" s="139">
        <v>45219</v>
      </c>
      <c r="H3952">
        <f t="shared" si="184"/>
        <v>16</v>
      </c>
      <c r="I3952" t="s">
        <v>2656</v>
      </c>
      <c r="J3952" t="str">
        <f>VLOOKUP(I3952,'C701- Recalculate'!$D$27:$D$751,1,0)</f>
        <v>069MPI1232340004</v>
      </c>
      <c r="K3952">
        <v>0</v>
      </c>
      <c r="L3952">
        <v>22465753</v>
      </c>
      <c r="M3952" s="138">
        <f t="shared" si="185"/>
        <v>-22465753</v>
      </c>
      <c r="N3952" t="s">
        <v>178</v>
      </c>
      <c r="P3952" t="s">
        <v>3839</v>
      </c>
      <c r="R3952" t="s">
        <v>3808</v>
      </c>
    </row>
    <row r="3953" spans="1:18" hidden="1">
      <c r="A3953">
        <v>3952</v>
      </c>
      <c r="D3953">
        <v>701000002</v>
      </c>
      <c r="E3953" s="139">
        <v>45219</v>
      </c>
      <c r="F3953">
        <f t="shared" si="183"/>
        <v>10</v>
      </c>
      <c r="G3953" s="139">
        <v>45219</v>
      </c>
      <c r="H3953">
        <f t="shared" si="184"/>
        <v>16</v>
      </c>
      <c r="I3953" t="s">
        <v>2652</v>
      </c>
      <c r="J3953" t="str">
        <f>VLOOKUP(I3953,'C701- Recalculate'!$D$27:$D$751,1,0)</f>
        <v>069MPI1232340005</v>
      </c>
      <c r="K3953">
        <v>0</v>
      </c>
      <c r="L3953">
        <v>22465753</v>
      </c>
      <c r="M3953" s="138">
        <f t="shared" si="185"/>
        <v>-22465753</v>
      </c>
      <c r="N3953" t="s">
        <v>178</v>
      </c>
      <c r="P3953" t="s">
        <v>3839</v>
      </c>
      <c r="R3953" t="s">
        <v>3808</v>
      </c>
    </row>
    <row r="3954" spans="1:18" hidden="1">
      <c r="A3954">
        <v>3953</v>
      </c>
      <c r="D3954">
        <v>701000002</v>
      </c>
      <c r="E3954" s="139">
        <v>45219</v>
      </c>
      <c r="F3954">
        <f t="shared" si="183"/>
        <v>10</v>
      </c>
      <c r="G3954" s="139">
        <v>45219</v>
      </c>
      <c r="H3954">
        <f t="shared" si="184"/>
        <v>16</v>
      </c>
      <c r="I3954" t="s">
        <v>2706</v>
      </c>
      <c r="J3954" t="str">
        <f>VLOOKUP(I3954,'C701- Recalculate'!$D$27:$D$751,1,0)</f>
        <v>069MPI1232400003</v>
      </c>
      <c r="K3954">
        <v>0</v>
      </c>
      <c r="L3954">
        <v>24315069</v>
      </c>
      <c r="M3954" s="138">
        <f t="shared" si="185"/>
        <v>-24315069</v>
      </c>
      <c r="N3954" t="s">
        <v>178</v>
      </c>
      <c r="P3954" t="s">
        <v>3839</v>
      </c>
      <c r="R3954" t="s">
        <v>3808</v>
      </c>
    </row>
    <row r="3955" spans="1:18" hidden="1">
      <c r="A3955">
        <v>3954</v>
      </c>
      <c r="D3955">
        <v>701000002</v>
      </c>
      <c r="E3955" s="139">
        <v>45219</v>
      </c>
      <c r="F3955">
        <f t="shared" si="183"/>
        <v>10</v>
      </c>
      <c r="G3955" s="139">
        <v>45219</v>
      </c>
      <c r="H3955">
        <f t="shared" si="184"/>
        <v>16</v>
      </c>
      <c r="I3955" t="s">
        <v>2700</v>
      </c>
      <c r="J3955" t="str">
        <f>VLOOKUP(I3955,'C701- Recalculate'!$D$27:$D$751,1,0)</f>
        <v>069MPI1232400004</v>
      </c>
      <c r="K3955">
        <v>0</v>
      </c>
      <c r="L3955">
        <v>24315069</v>
      </c>
      <c r="M3955" s="138">
        <f t="shared" si="185"/>
        <v>-24315069</v>
      </c>
      <c r="N3955" t="s">
        <v>178</v>
      </c>
      <c r="P3955" t="s">
        <v>3839</v>
      </c>
      <c r="R3955" t="s">
        <v>3808</v>
      </c>
    </row>
    <row r="3956" spans="1:18" hidden="1">
      <c r="A3956">
        <v>3955</v>
      </c>
      <c r="D3956">
        <v>701000002</v>
      </c>
      <c r="E3956" s="139">
        <v>45219</v>
      </c>
      <c r="F3956">
        <f t="shared" si="183"/>
        <v>10</v>
      </c>
      <c r="G3956" s="139">
        <v>45219</v>
      </c>
      <c r="H3956">
        <f t="shared" si="184"/>
        <v>16</v>
      </c>
      <c r="I3956" t="s">
        <v>2757</v>
      </c>
      <c r="J3956" t="str">
        <f>VLOOKUP(I3956,'C701- Recalculate'!$D$27:$D$751,1,0)</f>
        <v>069MPI1232430004</v>
      </c>
      <c r="K3956">
        <v>0</v>
      </c>
      <c r="L3956">
        <v>39452055</v>
      </c>
      <c r="M3956" s="138">
        <f t="shared" si="185"/>
        <v>-39452055</v>
      </c>
      <c r="N3956" t="s">
        <v>178</v>
      </c>
      <c r="P3956" t="s">
        <v>3839</v>
      </c>
      <c r="R3956" t="s">
        <v>3808</v>
      </c>
    </row>
    <row r="3957" spans="1:18" hidden="1">
      <c r="A3957">
        <v>3956</v>
      </c>
      <c r="D3957">
        <v>701000002</v>
      </c>
      <c r="E3957" s="139">
        <v>45219</v>
      </c>
      <c r="F3957">
        <f t="shared" si="183"/>
        <v>10</v>
      </c>
      <c r="G3957" s="139">
        <v>45219</v>
      </c>
      <c r="H3957">
        <f t="shared" si="184"/>
        <v>16</v>
      </c>
      <c r="I3957" t="s">
        <v>2760</v>
      </c>
      <c r="J3957" t="str">
        <f>VLOOKUP(I3957,'C701- Recalculate'!$D$27:$D$751,1,0)</f>
        <v>069MPI1232430005</v>
      </c>
      <c r="K3957">
        <v>0</v>
      </c>
      <c r="L3957">
        <v>9726027</v>
      </c>
      <c r="M3957" s="138">
        <f t="shared" si="185"/>
        <v>-9726027</v>
      </c>
      <c r="N3957" t="s">
        <v>178</v>
      </c>
      <c r="P3957" t="s">
        <v>3839</v>
      </c>
      <c r="R3957" t="s">
        <v>3808</v>
      </c>
    </row>
    <row r="3958" spans="1:18" hidden="1">
      <c r="A3958">
        <v>3957</v>
      </c>
      <c r="D3958">
        <v>701000002</v>
      </c>
      <c r="E3958" s="139">
        <v>45219</v>
      </c>
      <c r="F3958">
        <f t="shared" si="183"/>
        <v>10</v>
      </c>
      <c r="G3958" s="139">
        <v>45219</v>
      </c>
      <c r="H3958">
        <f t="shared" si="184"/>
        <v>16</v>
      </c>
      <c r="I3958" t="s">
        <v>2879</v>
      </c>
      <c r="J3958" t="str">
        <f>VLOOKUP(I3958,'C701- Recalculate'!$D$27:$D$751,1,0)</f>
        <v>069MPI1232560004</v>
      </c>
      <c r="K3958">
        <v>0</v>
      </c>
      <c r="L3958">
        <v>28356165</v>
      </c>
      <c r="M3958" s="138">
        <f t="shared" si="185"/>
        <v>-28356165</v>
      </c>
      <c r="N3958" t="s">
        <v>178</v>
      </c>
      <c r="P3958" t="s">
        <v>3839</v>
      </c>
      <c r="R3958" t="s">
        <v>3808</v>
      </c>
    </row>
    <row r="3959" spans="1:18" hidden="1">
      <c r="A3959">
        <v>3958</v>
      </c>
      <c r="D3959">
        <v>701000002</v>
      </c>
      <c r="E3959" s="139">
        <v>45219</v>
      </c>
      <c r="F3959">
        <f t="shared" si="183"/>
        <v>10</v>
      </c>
      <c r="G3959" s="139">
        <v>45219</v>
      </c>
      <c r="H3959">
        <f t="shared" si="184"/>
        <v>16</v>
      </c>
      <c r="I3959" t="s">
        <v>2870</v>
      </c>
      <c r="J3959" t="str">
        <f>VLOOKUP(I3959,'C701- Recalculate'!$D$27:$D$751,1,0)</f>
        <v>069MPI1232560005</v>
      </c>
      <c r="K3959">
        <v>0</v>
      </c>
      <c r="L3959">
        <v>18904109</v>
      </c>
      <c r="M3959" s="138">
        <f t="shared" si="185"/>
        <v>-18904109</v>
      </c>
      <c r="N3959" t="s">
        <v>178</v>
      </c>
      <c r="P3959" t="s">
        <v>3839</v>
      </c>
      <c r="R3959" t="s">
        <v>3808</v>
      </c>
    </row>
    <row r="3960" spans="1:18" hidden="1">
      <c r="A3960">
        <v>3959</v>
      </c>
      <c r="D3960">
        <v>701000002</v>
      </c>
      <c r="E3960" s="139">
        <v>45219</v>
      </c>
      <c r="F3960">
        <f t="shared" si="183"/>
        <v>10</v>
      </c>
      <c r="G3960" s="139">
        <v>45219</v>
      </c>
      <c r="H3960">
        <f t="shared" si="184"/>
        <v>16</v>
      </c>
      <c r="I3960" t="s">
        <v>2937</v>
      </c>
      <c r="J3960" t="str">
        <f>VLOOKUP(I3960,'C701- Recalculate'!$D$27:$D$751,1,0)</f>
        <v>069MPI1232620002</v>
      </c>
      <c r="K3960">
        <v>0</v>
      </c>
      <c r="L3960">
        <v>24931507</v>
      </c>
      <c r="M3960" s="138">
        <f t="shared" si="185"/>
        <v>-24931507</v>
      </c>
      <c r="N3960" t="s">
        <v>178</v>
      </c>
      <c r="P3960" t="s">
        <v>3839</v>
      </c>
      <c r="R3960" t="s">
        <v>3808</v>
      </c>
    </row>
    <row r="3961" spans="1:18" hidden="1">
      <c r="A3961">
        <v>3960</v>
      </c>
      <c r="D3961">
        <v>701000002</v>
      </c>
      <c r="E3961" s="139">
        <v>45219</v>
      </c>
      <c r="F3961">
        <f t="shared" si="183"/>
        <v>10</v>
      </c>
      <c r="G3961" s="139">
        <v>45219</v>
      </c>
      <c r="H3961">
        <f t="shared" si="184"/>
        <v>16</v>
      </c>
      <c r="I3961" t="s">
        <v>2940</v>
      </c>
      <c r="J3961" t="str">
        <f>VLOOKUP(I3961,'C701- Recalculate'!$D$27:$D$751,1,0)</f>
        <v>069MPI1232620003</v>
      </c>
      <c r="K3961">
        <v>0</v>
      </c>
      <c r="L3961">
        <v>22356164</v>
      </c>
      <c r="M3961" s="138">
        <f t="shared" si="185"/>
        <v>-22356164</v>
      </c>
      <c r="N3961" t="s">
        <v>178</v>
      </c>
      <c r="P3961" t="s">
        <v>3839</v>
      </c>
      <c r="R3961" t="s">
        <v>3808</v>
      </c>
    </row>
    <row r="3962" spans="1:18" hidden="1">
      <c r="A3962">
        <v>3961</v>
      </c>
      <c r="D3962">
        <v>701000002</v>
      </c>
      <c r="E3962" s="139">
        <v>45219</v>
      </c>
      <c r="F3962">
        <f t="shared" si="183"/>
        <v>10</v>
      </c>
      <c r="G3962" s="139">
        <v>45219</v>
      </c>
      <c r="H3962">
        <f t="shared" si="184"/>
        <v>16</v>
      </c>
      <c r="I3962" t="s">
        <v>3171</v>
      </c>
      <c r="J3962" t="str">
        <f>VLOOKUP(I3962,'C701- Recalculate'!$D$27:$D$751,1,0)</f>
        <v>069MPI1232840004</v>
      </c>
      <c r="K3962">
        <v>0</v>
      </c>
      <c r="L3962">
        <v>3835616</v>
      </c>
      <c r="M3962" s="138">
        <f t="shared" si="185"/>
        <v>-3835616</v>
      </c>
      <c r="N3962" t="s">
        <v>178</v>
      </c>
      <c r="P3962" t="s">
        <v>3839</v>
      </c>
      <c r="R3962" t="s">
        <v>3808</v>
      </c>
    </row>
    <row r="3963" spans="1:18" hidden="1">
      <c r="A3963">
        <v>3962</v>
      </c>
      <c r="D3963">
        <v>701000002</v>
      </c>
      <c r="E3963" s="139">
        <v>45219</v>
      </c>
      <c r="F3963">
        <f t="shared" si="183"/>
        <v>10</v>
      </c>
      <c r="G3963" s="139">
        <v>45219</v>
      </c>
      <c r="H3963">
        <f t="shared" si="184"/>
        <v>16</v>
      </c>
      <c r="I3963" t="s">
        <v>3233</v>
      </c>
      <c r="J3963" t="str">
        <f>VLOOKUP(I3963,'C701- Recalculate'!$D$27:$D$751,1,0)</f>
        <v>069MPI1232920004</v>
      </c>
      <c r="K3963">
        <v>0</v>
      </c>
      <c r="L3963">
        <v>8767124</v>
      </c>
      <c r="M3963" s="138">
        <f t="shared" si="185"/>
        <v>-8767124</v>
      </c>
      <c r="N3963" t="s">
        <v>178</v>
      </c>
      <c r="P3963" t="s">
        <v>3839</v>
      </c>
      <c r="R3963" t="s">
        <v>3808</v>
      </c>
    </row>
    <row r="3964" spans="1:18" hidden="1">
      <c r="A3964">
        <v>3963</v>
      </c>
      <c r="D3964">
        <v>701000002</v>
      </c>
      <c r="E3964" s="139">
        <v>45219</v>
      </c>
      <c r="F3964">
        <f t="shared" si="183"/>
        <v>10</v>
      </c>
      <c r="G3964" s="139">
        <v>45219</v>
      </c>
      <c r="H3964">
        <f t="shared" si="184"/>
        <v>16</v>
      </c>
      <c r="I3964" t="s">
        <v>3254</v>
      </c>
      <c r="J3964" t="str">
        <f>VLOOKUP(I3964,'C701- Recalculate'!$D$27:$D$751,1,0)</f>
        <v>069MPI1232930001</v>
      </c>
      <c r="K3964">
        <v>0</v>
      </c>
      <c r="L3964">
        <v>20547945</v>
      </c>
      <c r="M3964" s="138">
        <f t="shared" si="185"/>
        <v>-20547945</v>
      </c>
      <c r="N3964" t="s">
        <v>178</v>
      </c>
      <c r="P3964" t="s">
        <v>3839</v>
      </c>
      <c r="R3964" t="s">
        <v>3808</v>
      </c>
    </row>
    <row r="3965" spans="1:18" hidden="1">
      <c r="A3965">
        <v>3964</v>
      </c>
      <c r="D3965">
        <v>701000002</v>
      </c>
      <c r="E3965" s="139">
        <v>45219</v>
      </c>
      <c r="F3965">
        <f t="shared" si="183"/>
        <v>10</v>
      </c>
      <c r="G3965" s="139">
        <v>45219</v>
      </c>
      <c r="H3965">
        <f t="shared" si="184"/>
        <v>16</v>
      </c>
      <c r="I3965" t="s">
        <v>3258</v>
      </c>
      <c r="J3965" t="str">
        <f>VLOOKUP(I3965,'C701- Recalculate'!$D$27:$D$751,1,0)</f>
        <v>069MPI1232930002</v>
      </c>
      <c r="K3965">
        <v>0</v>
      </c>
      <c r="L3965">
        <v>17808219</v>
      </c>
      <c r="M3965" s="138">
        <f t="shared" si="185"/>
        <v>-17808219</v>
      </c>
      <c r="N3965" t="s">
        <v>178</v>
      </c>
      <c r="P3965" t="s">
        <v>3839</v>
      </c>
      <c r="R3965" t="s">
        <v>3808</v>
      </c>
    </row>
    <row r="3966" spans="1:18" hidden="1">
      <c r="A3966">
        <v>3965</v>
      </c>
      <c r="D3966">
        <v>701000002</v>
      </c>
      <c r="E3966" s="139">
        <v>45219</v>
      </c>
      <c r="F3966">
        <f t="shared" si="183"/>
        <v>10</v>
      </c>
      <c r="G3966" s="139">
        <v>45219</v>
      </c>
      <c r="H3966">
        <f t="shared" si="184"/>
        <v>16</v>
      </c>
      <c r="I3966" t="s">
        <v>3265</v>
      </c>
      <c r="J3966" t="str">
        <f>VLOOKUP(I3966,'C701- Recalculate'!$D$27:$D$751,1,0)</f>
        <v>069MPI1232930003</v>
      </c>
      <c r="K3966">
        <v>0</v>
      </c>
      <c r="L3966">
        <v>3561644</v>
      </c>
      <c r="M3966" s="138">
        <f t="shared" si="185"/>
        <v>-3561644</v>
      </c>
      <c r="N3966" t="s">
        <v>178</v>
      </c>
      <c r="P3966" t="s">
        <v>3839</v>
      </c>
      <c r="R3966" t="s">
        <v>3808</v>
      </c>
    </row>
    <row r="3967" spans="1:18" hidden="1">
      <c r="A3967">
        <v>3966</v>
      </c>
      <c r="D3967">
        <v>701000002</v>
      </c>
      <c r="E3967" s="139">
        <v>45219</v>
      </c>
      <c r="F3967">
        <f t="shared" si="183"/>
        <v>10</v>
      </c>
      <c r="G3967" s="139">
        <v>45219</v>
      </c>
      <c r="H3967">
        <f t="shared" si="184"/>
        <v>16</v>
      </c>
      <c r="I3967" t="s">
        <v>3262</v>
      </c>
      <c r="J3967" t="str">
        <f>VLOOKUP(I3967,'C701- Recalculate'!$D$27:$D$751,1,0)</f>
        <v>069MPI1232930004</v>
      </c>
      <c r="K3967">
        <v>0</v>
      </c>
      <c r="L3967">
        <v>10273973</v>
      </c>
      <c r="M3967" s="138">
        <f t="shared" si="185"/>
        <v>-10273973</v>
      </c>
      <c r="N3967" t="s">
        <v>178</v>
      </c>
      <c r="P3967" t="s">
        <v>3839</v>
      </c>
      <c r="R3967" t="s">
        <v>3808</v>
      </c>
    </row>
    <row r="3968" spans="1:18" hidden="1">
      <c r="A3968">
        <v>3967</v>
      </c>
      <c r="D3968">
        <v>701000002</v>
      </c>
      <c r="E3968" s="139">
        <v>45222</v>
      </c>
      <c r="F3968">
        <f t="shared" si="183"/>
        <v>10</v>
      </c>
      <c r="G3968" s="139">
        <v>45222</v>
      </c>
      <c r="H3968">
        <f t="shared" si="184"/>
        <v>16</v>
      </c>
      <c r="I3968" t="s">
        <v>2611</v>
      </c>
      <c r="J3968" t="str">
        <f>VLOOKUP(I3968,'C701- Recalculate'!$D$27:$D$751,1,0)</f>
        <v>069MPI1232280001</v>
      </c>
      <c r="K3968">
        <v>0</v>
      </c>
      <c r="L3968">
        <v>56164383</v>
      </c>
      <c r="M3968" s="138">
        <f t="shared" si="185"/>
        <v>-56164383</v>
      </c>
      <c r="N3968" t="s">
        <v>178</v>
      </c>
      <c r="P3968" t="s">
        <v>3839</v>
      </c>
      <c r="R3968" t="s">
        <v>3808</v>
      </c>
    </row>
    <row r="3969" spans="1:18" hidden="1">
      <c r="A3969">
        <v>3968</v>
      </c>
      <c r="D3969">
        <v>701000002</v>
      </c>
      <c r="E3969" s="139">
        <v>45222</v>
      </c>
      <c r="F3969">
        <f t="shared" si="183"/>
        <v>10</v>
      </c>
      <c r="G3969" s="139">
        <v>45222</v>
      </c>
      <c r="H3969">
        <f t="shared" si="184"/>
        <v>16</v>
      </c>
      <c r="I3969" t="s">
        <v>2611</v>
      </c>
      <c r="J3969" t="str">
        <f>VLOOKUP(I3969,'C701- Recalculate'!$D$27:$D$751,1,0)</f>
        <v>069MPI1232280001</v>
      </c>
      <c r="K3969">
        <v>0</v>
      </c>
      <c r="L3969">
        <v>28082192</v>
      </c>
      <c r="M3969" s="138">
        <f t="shared" si="185"/>
        <v>-28082192</v>
      </c>
      <c r="N3969" t="s">
        <v>178</v>
      </c>
      <c r="P3969" t="s">
        <v>3839</v>
      </c>
      <c r="R3969" t="s">
        <v>3808</v>
      </c>
    </row>
    <row r="3970" spans="1:18" hidden="1">
      <c r="A3970">
        <v>3969</v>
      </c>
      <c r="D3970">
        <v>701000002</v>
      </c>
      <c r="E3970" s="139">
        <v>45222</v>
      </c>
      <c r="F3970">
        <f t="shared" si="183"/>
        <v>10</v>
      </c>
      <c r="G3970" s="139">
        <v>45222</v>
      </c>
      <c r="H3970">
        <f t="shared" si="184"/>
        <v>16</v>
      </c>
      <c r="I3970" t="s">
        <v>2621</v>
      </c>
      <c r="J3970" t="str">
        <f>VLOOKUP(I3970,'C701- Recalculate'!$D$27:$D$751,1,0)</f>
        <v>069MPI1232280002</v>
      </c>
      <c r="K3970">
        <v>0</v>
      </c>
      <c r="L3970">
        <v>56164383</v>
      </c>
      <c r="M3970" s="138">
        <f t="shared" si="185"/>
        <v>-56164383</v>
      </c>
      <c r="N3970" t="s">
        <v>178</v>
      </c>
      <c r="P3970" t="s">
        <v>3839</v>
      </c>
      <c r="R3970" t="s">
        <v>3808</v>
      </c>
    </row>
    <row r="3971" spans="1:18" hidden="1">
      <c r="A3971">
        <v>3970</v>
      </c>
      <c r="D3971">
        <v>701000002</v>
      </c>
      <c r="E3971" s="139">
        <v>45222</v>
      </c>
      <c r="F3971">
        <f t="shared" ref="F3971:F4034" si="186">MONTH(E3971)</f>
        <v>10</v>
      </c>
      <c r="G3971" s="139">
        <v>45222</v>
      </c>
      <c r="H3971">
        <f t="shared" ref="H3971:H4034" si="187">LEN(I3971)</f>
        <v>16</v>
      </c>
      <c r="I3971" t="s">
        <v>2621</v>
      </c>
      <c r="J3971" t="str">
        <f>VLOOKUP(I3971,'C701- Recalculate'!$D$27:$D$751,1,0)</f>
        <v>069MPI1232280002</v>
      </c>
      <c r="K3971">
        <v>0</v>
      </c>
      <c r="L3971">
        <v>28082192</v>
      </c>
      <c r="M3971" s="138">
        <f t="shared" ref="M3971:M4034" si="188">K3971-L3971</f>
        <v>-28082192</v>
      </c>
      <c r="N3971" t="s">
        <v>178</v>
      </c>
      <c r="P3971" t="s">
        <v>3839</v>
      </c>
      <c r="R3971" t="s">
        <v>3808</v>
      </c>
    </row>
    <row r="3972" spans="1:18" hidden="1">
      <c r="A3972">
        <v>3971</v>
      </c>
      <c r="D3972">
        <v>701000002</v>
      </c>
      <c r="E3972" s="139">
        <v>45222</v>
      </c>
      <c r="F3972">
        <f t="shared" si="186"/>
        <v>10</v>
      </c>
      <c r="G3972" s="139">
        <v>45222</v>
      </c>
      <c r="H3972">
        <f t="shared" si="187"/>
        <v>16</v>
      </c>
      <c r="I3972" t="s">
        <v>2641</v>
      </c>
      <c r="J3972" t="str">
        <f>VLOOKUP(I3972,'C701- Recalculate'!$D$27:$D$751,1,0)</f>
        <v>069MPI1232290004</v>
      </c>
      <c r="K3972">
        <v>0</v>
      </c>
      <c r="L3972">
        <v>57534246</v>
      </c>
      <c r="M3972" s="138">
        <f t="shared" si="188"/>
        <v>-57534246</v>
      </c>
      <c r="N3972" t="s">
        <v>178</v>
      </c>
      <c r="P3972" t="s">
        <v>3839</v>
      </c>
      <c r="R3972" t="s">
        <v>3808</v>
      </c>
    </row>
    <row r="3973" spans="1:18" hidden="1">
      <c r="A3973">
        <v>3972</v>
      </c>
      <c r="D3973">
        <v>701000002</v>
      </c>
      <c r="E3973" s="139">
        <v>45222</v>
      </c>
      <c r="F3973">
        <f t="shared" si="186"/>
        <v>10</v>
      </c>
      <c r="G3973" s="139">
        <v>45222</v>
      </c>
      <c r="H3973">
        <f t="shared" si="187"/>
        <v>16</v>
      </c>
      <c r="I3973" t="s">
        <v>2641</v>
      </c>
      <c r="J3973" t="str">
        <f>VLOOKUP(I3973,'C701- Recalculate'!$D$27:$D$751,1,0)</f>
        <v>069MPI1232290004</v>
      </c>
      <c r="K3973">
        <v>0</v>
      </c>
      <c r="L3973">
        <v>28767124</v>
      </c>
      <c r="M3973" s="138">
        <f t="shared" si="188"/>
        <v>-28767124</v>
      </c>
      <c r="N3973" t="s">
        <v>178</v>
      </c>
      <c r="P3973" t="s">
        <v>3839</v>
      </c>
      <c r="R3973" t="s">
        <v>3808</v>
      </c>
    </row>
    <row r="3974" spans="1:18" hidden="1">
      <c r="A3974">
        <v>3973</v>
      </c>
      <c r="D3974">
        <v>701000002</v>
      </c>
      <c r="E3974" s="139">
        <v>45222</v>
      </c>
      <c r="F3974">
        <f t="shared" si="186"/>
        <v>10</v>
      </c>
      <c r="G3974" s="139">
        <v>45222</v>
      </c>
      <c r="H3974">
        <f t="shared" si="187"/>
        <v>16</v>
      </c>
      <c r="I3974" t="s">
        <v>2634</v>
      </c>
      <c r="J3974" t="str">
        <f>VLOOKUP(I3974,'C701- Recalculate'!$D$27:$D$751,1,0)</f>
        <v>069MPI1232290005</v>
      </c>
      <c r="K3974">
        <v>0</v>
      </c>
      <c r="L3974">
        <v>27397261</v>
      </c>
      <c r="M3974" s="138">
        <f t="shared" si="188"/>
        <v>-27397261</v>
      </c>
      <c r="N3974" t="s">
        <v>178</v>
      </c>
      <c r="P3974" t="s">
        <v>3839</v>
      </c>
      <c r="R3974" t="s">
        <v>3808</v>
      </c>
    </row>
    <row r="3975" spans="1:18" hidden="1">
      <c r="A3975">
        <v>3974</v>
      </c>
      <c r="D3975">
        <v>701000002</v>
      </c>
      <c r="E3975" s="139">
        <v>45222</v>
      </c>
      <c r="F3975">
        <f t="shared" si="186"/>
        <v>10</v>
      </c>
      <c r="G3975" s="139">
        <v>45222</v>
      </c>
      <c r="H3975">
        <f t="shared" si="187"/>
        <v>16</v>
      </c>
      <c r="I3975" t="s">
        <v>2634</v>
      </c>
      <c r="J3975" t="str">
        <f>VLOOKUP(I3975,'C701- Recalculate'!$D$27:$D$751,1,0)</f>
        <v>069MPI1232290005</v>
      </c>
      <c r="K3975">
        <v>0</v>
      </c>
      <c r="L3975">
        <v>54794520</v>
      </c>
      <c r="M3975" s="138">
        <f t="shared" si="188"/>
        <v>-54794520</v>
      </c>
      <c r="N3975" t="s">
        <v>178</v>
      </c>
      <c r="P3975" t="s">
        <v>3839</v>
      </c>
      <c r="R3975" t="s">
        <v>3808</v>
      </c>
    </row>
    <row r="3976" spans="1:18" hidden="1">
      <c r="A3976">
        <v>3975</v>
      </c>
      <c r="D3976">
        <v>701000002</v>
      </c>
      <c r="E3976" s="139">
        <v>45222</v>
      </c>
      <c r="F3976">
        <f t="shared" si="186"/>
        <v>10</v>
      </c>
      <c r="G3976" s="139">
        <v>45222</v>
      </c>
      <c r="H3976">
        <f t="shared" si="187"/>
        <v>16</v>
      </c>
      <c r="I3976" t="s">
        <v>2656</v>
      </c>
      <c r="J3976" t="str">
        <f>VLOOKUP(I3976,'C701- Recalculate'!$D$27:$D$751,1,0)</f>
        <v>069MPI1232340004</v>
      </c>
      <c r="K3976">
        <v>0</v>
      </c>
      <c r="L3976">
        <v>22465754</v>
      </c>
      <c r="M3976" s="138">
        <f t="shared" si="188"/>
        <v>-22465754</v>
      </c>
      <c r="N3976" t="s">
        <v>178</v>
      </c>
      <c r="P3976" t="s">
        <v>3839</v>
      </c>
      <c r="R3976" t="s">
        <v>3808</v>
      </c>
    </row>
    <row r="3977" spans="1:18" hidden="1">
      <c r="A3977">
        <v>3976</v>
      </c>
      <c r="D3977">
        <v>701000002</v>
      </c>
      <c r="E3977" s="139">
        <v>45222</v>
      </c>
      <c r="F3977">
        <f t="shared" si="186"/>
        <v>10</v>
      </c>
      <c r="G3977" s="139">
        <v>45222</v>
      </c>
      <c r="H3977">
        <f t="shared" si="187"/>
        <v>16</v>
      </c>
      <c r="I3977" t="s">
        <v>2656</v>
      </c>
      <c r="J3977" t="str">
        <f>VLOOKUP(I3977,'C701- Recalculate'!$D$27:$D$751,1,0)</f>
        <v>069MPI1232340004</v>
      </c>
      <c r="K3977">
        <v>0</v>
      </c>
      <c r="L3977">
        <v>44931507</v>
      </c>
      <c r="M3977" s="138">
        <f t="shared" si="188"/>
        <v>-44931507</v>
      </c>
      <c r="N3977" t="s">
        <v>178</v>
      </c>
      <c r="P3977" t="s">
        <v>3839</v>
      </c>
      <c r="R3977" t="s">
        <v>3808</v>
      </c>
    </row>
    <row r="3978" spans="1:18" hidden="1">
      <c r="A3978">
        <v>3977</v>
      </c>
      <c r="D3978">
        <v>701000002</v>
      </c>
      <c r="E3978" s="139">
        <v>45222</v>
      </c>
      <c r="F3978">
        <f t="shared" si="186"/>
        <v>10</v>
      </c>
      <c r="G3978" s="139">
        <v>45222</v>
      </c>
      <c r="H3978">
        <f t="shared" si="187"/>
        <v>16</v>
      </c>
      <c r="I3978" t="s">
        <v>2652</v>
      </c>
      <c r="J3978" t="str">
        <f>VLOOKUP(I3978,'C701- Recalculate'!$D$27:$D$751,1,0)</f>
        <v>069MPI1232340005</v>
      </c>
      <c r="K3978">
        <v>0</v>
      </c>
      <c r="L3978">
        <v>44931507</v>
      </c>
      <c r="M3978" s="138">
        <f t="shared" si="188"/>
        <v>-44931507</v>
      </c>
      <c r="N3978" t="s">
        <v>178</v>
      </c>
      <c r="P3978" t="s">
        <v>3839</v>
      </c>
      <c r="R3978" t="s">
        <v>3808</v>
      </c>
    </row>
    <row r="3979" spans="1:18" hidden="1">
      <c r="A3979">
        <v>3978</v>
      </c>
      <c r="D3979">
        <v>701000002</v>
      </c>
      <c r="E3979" s="139">
        <v>45222</v>
      </c>
      <c r="F3979">
        <f t="shared" si="186"/>
        <v>10</v>
      </c>
      <c r="G3979" s="139">
        <v>45222</v>
      </c>
      <c r="H3979">
        <f t="shared" si="187"/>
        <v>16</v>
      </c>
      <c r="I3979" t="s">
        <v>2652</v>
      </c>
      <c r="J3979" t="str">
        <f>VLOOKUP(I3979,'C701- Recalculate'!$D$27:$D$751,1,0)</f>
        <v>069MPI1232340005</v>
      </c>
      <c r="K3979">
        <v>0</v>
      </c>
      <c r="L3979">
        <v>22465754</v>
      </c>
      <c r="M3979" s="138">
        <f t="shared" si="188"/>
        <v>-22465754</v>
      </c>
      <c r="N3979" t="s">
        <v>178</v>
      </c>
      <c r="P3979" t="s">
        <v>3839</v>
      </c>
      <c r="R3979" t="s">
        <v>3808</v>
      </c>
    </row>
    <row r="3980" spans="1:18" hidden="1">
      <c r="A3980">
        <v>3979</v>
      </c>
      <c r="D3980">
        <v>701000002</v>
      </c>
      <c r="E3980" s="139">
        <v>45222</v>
      </c>
      <c r="F3980">
        <f t="shared" si="186"/>
        <v>10</v>
      </c>
      <c r="G3980" s="139">
        <v>45222</v>
      </c>
      <c r="H3980">
        <f t="shared" si="187"/>
        <v>16</v>
      </c>
      <c r="I3980" t="s">
        <v>2706</v>
      </c>
      <c r="J3980" t="str">
        <f>VLOOKUP(I3980,'C701- Recalculate'!$D$27:$D$751,1,0)</f>
        <v>069MPI1232400003</v>
      </c>
      <c r="K3980">
        <v>0</v>
      </c>
      <c r="L3980">
        <v>24315068</v>
      </c>
      <c r="M3980" s="138">
        <f t="shared" si="188"/>
        <v>-24315068</v>
      </c>
      <c r="N3980" t="s">
        <v>178</v>
      </c>
      <c r="P3980" t="s">
        <v>3839</v>
      </c>
      <c r="R3980" t="s">
        <v>3808</v>
      </c>
    </row>
    <row r="3981" spans="1:18" hidden="1">
      <c r="A3981">
        <v>3980</v>
      </c>
      <c r="D3981">
        <v>701000002</v>
      </c>
      <c r="E3981" s="139">
        <v>45222</v>
      </c>
      <c r="F3981">
        <f t="shared" si="186"/>
        <v>10</v>
      </c>
      <c r="G3981" s="139">
        <v>45222</v>
      </c>
      <c r="H3981">
        <f t="shared" si="187"/>
        <v>16</v>
      </c>
      <c r="I3981" t="s">
        <v>2706</v>
      </c>
      <c r="J3981" t="str">
        <f>VLOOKUP(I3981,'C701- Recalculate'!$D$27:$D$751,1,0)</f>
        <v>069MPI1232400003</v>
      </c>
      <c r="K3981">
        <v>0</v>
      </c>
      <c r="L3981">
        <v>48630137</v>
      </c>
      <c r="M3981" s="138">
        <f t="shared" si="188"/>
        <v>-48630137</v>
      </c>
      <c r="N3981" t="s">
        <v>178</v>
      </c>
      <c r="P3981" t="s">
        <v>3839</v>
      </c>
      <c r="R3981" t="s">
        <v>3808</v>
      </c>
    </row>
    <row r="3982" spans="1:18" hidden="1">
      <c r="A3982">
        <v>3981</v>
      </c>
      <c r="D3982">
        <v>701000002</v>
      </c>
      <c r="E3982" s="139">
        <v>45222</v>
      </c>
      <c r="F3982">
        <f t="shared" si="186"/>
        <v>10</v>
      </c>
      <c r="G3982" s="139">
        <v>45222</v>
      </c>
      <c r="H3982">
        <f t="shared" si="187"/>
        <v>16</v>
      </c>
      <c r="I3982" t="s">
        <v>2700</v>
      </c>
      <c r="J3982" t="str">
        <f>VLOOKUP(I3982,'C701- Recalculate'!$D$27:$D$751,1,0)</f>
        <v>069MPI1232400004</v>
      </c>
      <c r="K3982">
        <v>0</v>
      </c>
      <c r="L3982">
        <v>24315068</v>
      </c>
      <c r="M3982" s="138">
        <f t="shared" si="188"/>
        <v>-24315068</v>
      </c>
      <c r="N3982" t="s">
        <v>178</v>
      </c>
      <c r="P3982" t="s">
        <v>3839</v>
      </c>
      <c r="R3982" t="s">
        <v>3808</v>
      </c>
    </row>
    <row r="3983" spans="1:18" hidden="1">
      <c r="A3983">
        <v>3982</v>
      </c>
      <c r="D3983">
        <v>701000002</v>
      </c>
      <c r="E3983" s="139">
        <v>45222</v>
      </c>
      <c r="F3983">
        <f t="shared" si="186"/>
        <v>10</v>
      </c>
      <c r="G3983" s="139">
        <v>45222</v>
      </c>
      <c r="H3983">
        <f t="shared" si="187"/>
        <v>16</v>
      </c>
      <c r="I3983" t="s">
        <v>2700</v>
      </c>
      <c r="J3983" t="str">
        <f>VLOOKUP(I3983,'C701- Recalculate'!$D$27:$D$751,1,0)</f>
        <v>069MPI1232400004</v>
      </c>
      <c r="K3983">
        <v>0</v>
      </c>
      <c r="L3983">
        <v>48630137</v>
      </c>
      <c r="M3983" s="138">
        <f t="shared" si="188"/>
        <v>-48630137</v>
      </c>
      <c r="N3983" t="s">
        <v>178</v>
      </c>
      <c r="P3983" t="s">
        <v>3839</v>
      </c>
      <c r="R3983" t="s">
        <v>3808</v>
      </c>
    </row>
    <row r="3984" spans="1:18" hidden="1">
      <c r="A3984">
        <v>3983</v>
      </c>
      <c r="D3984">
        <v>701000002</v>
      </c>
      <c r="E3984" s="139">
        <v>45222</v>
      </c>
      <c r="F3984">
        <f t="shared" si="186"/>
        <v>10</v>
      </c>
      <c r="G3984" s="139">
        <v>45222</v>
      </c>
      <c r="H3984">
        <f t="shared" si="187"/>
        <v>16</v>
      </c>
      <c r="I3984" t="s">
        <v>2757</v>
      </c>
      <c r="J3984" t="str">
        <f>VLOOKUP(I3984,'C701- Recalculate'!$D$27:$D$751,1,0)</f>
        <v>069MPI1232430004</v>
      </c>
      <c r="K3984">
        <v>0</v>
      </c>
      <c r="L3984">
        <v>39452055</v>
      </c>
      <c r="M3984" s="138">
        <f t="shared" si="188"/>
        <v>-39452055</v>
      </c>
      <c r="N3984" t="s">
        <v>178</v>
      </c>
      <c r="P3984" t="s">
        <v>3839</v>
      </c>
      <c r="R3984" t="s">
        <v>3808</v>
      </c>
    </row>
    <row r="3985" spans="1:18" hidden="1">
      <c r="A3985">
        <v>3984</v>
      </c>
      <c r="D3985">
        <v>701000002</v>
      </c>
      <c r="E3985" s="139">
        <v>45222</v>
      </c>
      <c r="F3985">
        <f t="shared" si="186"/>
        <v>10</v>
      </c>
      <c r="G3985" s="139">
        <v>45222</v>
      </c>
      <c r="H3985">
        <f t="shared" si="187"/>
        <v>16</v>
      </c>
      <c r="I3985" t="s">
        <v>2757</v>
      </c>
      <c r="J3985" t="str">
        <f>VLOOKUP(I3985,'C701- Recalculate'!$D$27:$D$751,1,0)</f>
        <v>069MPI1232430004</v>
      </c>
      <c r="K3985">
        <v>0</v>
      </c>
      <c r="L3985">
        <v>78904109</v>
      </c>
      <c r="M3985" s="138">
        <f t="shared" si="188"/>
        <v>-78904109</v>
      </c>
      <c r="N3985" t="s">
        <v>178</v>
      </c>
      <c r="P3985" t="s">
        <v>3839</v>
      </c>
      <c r="R3985" t="s">
        <v>3808</v>
      </c>
    </row>
    <row r="3986" spans="1:18" hidden="1">
      <c r="A3986">
        <v>3985</v>
      </c>
      <c r="D3986">
        <v>701000002</v>
      </c>
      <c r="E3986" s="139">
        <v>45222</v>
      </c>
      <c r="F3986">
        <f t="shared" si="186"/>
        <v>10</v>
      </c>
      <c r="G3986" s="139">
        <v>45222</v>
      </c>
      <c r="H3986">
        <f t="shared" si="187"/>
        <v>16</v>
      </c>
      <c r="I3986" t="s">
        <v>2760</v>
      </c>
      <c r="J3986" t="str">
        <f>VLOOKUP(I3986,'C701- Recalculate'!$D$27:$D$751,1,0)</f>
        <v>069MPI1232430005</v>
      </c>
      <c r="K3986">
        <v>0</v>
      </c>
      <c r="L3986">
        <v>9726027</v>
      </c>
      <c r="M3986" s="138">
        <f t="shared" si="188"/>
        <v>-9726027</v>
      </c>
      <c r="N3986" t="s">
        <v>178</v>
      </c>
      <c r="P3986" t="s">
        <v>3839</v>
      </c>
      <c r="R3986" t="s">
        <v>3808</v>
      </c>
    </row>
    <row r="3987" spans="1:18" hidden="1">
      <c r="A3987">
        <v>3986</v>
      </c>
      <c r="D3987">
        <v>701000002</v>
      </c>
      <c r="E3987" s="139">
        <v>45222</v>
      </c>
      <c r="F3987">
        <f t="shared" si="186"/>
        <v>10</v>
      </c>
      <c r="G3987" s="139">
        <v>45222</v>
      </c>
      <c r="H3987">
        <f t="shared" si="187"/>
        <v>16</v>
      </c>
      <c r="I3987" t="s">
        <v>2760</v>
      </c>
      <c r="J3987" t="str">
        <f>VLOOKUP(I3987,'C701- Recalculate'!$D$27:$D$751,1,0)</f>
        <v>069MPI1232430005</v>
      </c>
      <c r="K3987">
        <v>0</v>
      </c>
      <c r="L3987">
        <v>19452055</v>
      </c>
      <c r="M3987" s="138">
        <f t="shared" si="188"/>
        <v>-19452055</v>
      </c>
      <c r="N3987" t="s">
        <v>178</v>
      </c>
      <c r="P3987" t="s">
        <v>3839</v>
      </c>
      <c r="R3987" t="s">
        <v>3808</v>
      </c>
    </row>
    <row r="3988" spans="1:18" hidden="1">
      <c r="A3988">
        <v>3987</v>
      </c>
      <c r="D3988">
        <v>701000002</v>
      </c>
      <c r="E3988" s="139">
        <v>45222</v>
      </c>
      <c r="F3988">
        <f t="shared" si="186"/>
        <v>10</v>
      </c>
      <c r="G3988" s="139">
        <v>45222</v>
      </c>
      <c r="H3988">
        <f t="shared" si="187"/>
        <v>16</v>
      </c>
      <c r="I3988" t="s">
        <v>2879</v>
      </c>
      <c r="J3988" t="str">
        <f>VLOOKUP(I3988,'C701- Recalculate'!$D$27:$D$751,1,0)</f>
        <v>069MPI1232560004</v>
      </c>
      <c r="K3988">
        <v>0</v>
      </c>
      <c r="L3988">
        <v>56712328</v>
      </c>
      <c r="M3988" s="138">
        <f t="shared" si="188"/>
        <v>-56712328</v>
      </c>
      <c r="N3988" t="s">
        <v>178</v>
      </c>
      <c r="P3988" t="s">
        <v>3839</v>
      </c>
      <c r="R3988" t="s">
        <v>3808</v>
      </c>
    </row>
    <row r="3989" spans="1:18" hidden="1">
      <c r="A3989">
        <v>3988</v>
      </c>
      <c r="D3989">
        <v>701000002</v>
      </c>
      <c r="E3989" s="139">
        <v>45222</v>
      </c>
      <c r="F3989">
        <f t="shared" si="186"/>
        <v>10</v>
      </c>
      <c r="G3989" s="139">
        <v>45222</v>
      </c>
      <c r="H3989">
        <f t="shared" si="187"/>
        <v>16</v>
      </c>
      <c r="I3989" t="s">
        <v>2879</v>
      </c>
      <c r="J3989" t="str">
        <f>VLOOKUP(I3989,'C701- Recalculate'!$D$27:$D$751,1,0)</f>
        <v>069MPI1232560004</v>
      </c>
      <c r="K3989">
        <v>0</v>
      </c>
      <c r="L3989">
        <v>28356165</v>
      </c>
      <c r="M3989" s="138">
        <f t="shared" si="188"/>
        <v>-28356165</v>
      </c>
      <c r="N3989" t="s">
        <v>178</v>
      </c>
      <c r="P3989" t="s">
        <v>3839</v>
      </c>
      <c r="R3989" t="s">
        <v>3808</v>
      </c>
    </row>
    <row r="3990" spans="1:18" hidden="1">
      <c r="A3990">
        <v>3989</v>
      </c>
      <c r="D3990">
        <v>701000002</v>
      </c>
      <c r="E3990" s="139">
        <v>45222</v>
      </c>
      <c r="F3990">
        <f t="shared" si="186"/>
        <v>10</v>
      </c>
      <c r="G3990" s="139">
        <v>45222</v>
      </c>
      <c r="H3990">
        <f t="shared" si="187"/>
        <v>16</v>
      </c>
      <c r="I3990" t="s">
        <v>2870</v>
      </c>
      <c r="J3990" t="str">
        <f>VLOOKUP(I3990,'C701- Recalculate'!$D$27:$D$751,1,0)</f>
        <v>069MPI1232560005</v>
      </c>
      <c r="K3990">
        <v>0</v>
      </c>
      <c r="L3990">
        <v>18904109</v>
      </c>
      <c r="M3990" s="138">
        <f t="shared" si="188"/>
        <v>-18904109</v>
      </c>
      <c r="N3990" t="s">
        <v>178</v>
      </c>
      <c r="P3990" t="s">
        <v>3839</v>
      </c>
      <c r="R3990" t="s">
        <v>3808</v>
      </c>
    </row>
    <row r="3991" spans="1:18" hidden="1">
      <c r="A3991">
        <v>3990</v>
      </c>
      <c r="D3991">
        <v>701000002</v>
      </c>
      <c r="E3991" s="139">
        <v>45222</v>
      </c>
      <c r="F3991">
        <f t="shared" si="186"/>
        <v>10</v>
      </c>
      <c r="G3991" s="139">
        <v>45222</v>
      </c>
      <c r="H3991">
        <f t="shared" si="187"/>
        <v>16</v>
      </c>
      <c r="I3991" t="s">
        <v>2870</v>
      </c>
      <c r="J3991" t="str">
        <f>VLOOKUP(I3991,'C701- Recalculate'!$D$27:$D$751,1,0)</f>
        <v>069MPI1232560005</v>
      </c>
      <c r="K3991">
        <v>0</v>
      </c>
      <c r="L3991">
        <v>37808220</v>
      </c>
      <c r="M3991" s="138">
        <f t="shared" si="188"/>
        <v>-37808220</v>
      </c>
      <c r="N3991" t="s">
        <v>178</v>
      </c>
      <c r="P3991" t="s">
        <v>3839</v>
      </c>
      <c r="R3991" t="s">
        <v>3808</v>
      </c>
    </row>
    <row r="3992" spans="1:18" hidden="1">
      <c r="A3992">
        <v>3991</v>
      </c>
      <c r="D3992">
        <v>701000002</v>
      </c>
      <c r="E3992" s="139">
        <v>45222</v>
      </c>
      <c r="F3992">
        <f t="shared" si="186"/>
        <v>10</v>
      </c>
      <c r="G3992" s="139">
        <v>45222</v>
      </c>
      <c r="H3992">
        <f t="shared" si="187"/>
        <v>16</v>
      </c>
      <c r="I3992" t="s">
        <v>2937</v>
      </c>
      <c r="J3992" t="str">
        <f>VLOOKUP(I3992,'C701- Recalculate'!$D$27:$D$751,1,0)</f>
        <v>069MPI1232620002</v>
      </c>
      <c r="K3992">
        <v>0</v>
      </c>
      <c r="L3992">
        <v>49863014</v>
      </c>
      <c r="M3992" s="138">
        <f t="shared" si="188"/>
        <v>-49863014</v>
      </c>
      <c r="N3992" t="s">
        <v>178</v>
      </c>
      <c r="P3992" t="s">
        <v>3839</v>
      </c>
      <c r="R3992" t="s">
        <v>3808</v>
      </c>
    </row>
    <row r="3993" spans="1:18" hidden="1">
      <c r="A3993">
        <v>3992</v>
      </c>
      <c r="D3993">
        <v>701000002</v>
      </c>
      <c r="E3993" s="139">
        <v>45222</v>
      </c>
      <c r="F3993">
        <f t="shared" si="186"/>
        <v>10</v>
      </c>
      <c r="G3993" s="139">
        <v>45222</v>
      </c>
      <c r="H3993">
        <f t="shared" si="187"/>
        <v>16</v>
      </c>
      <c r="I3993" t="s">
        <v>2937</v>
      </c>
      <c r="J3993" t="str">
        <f>VLOOKUP(I3993,'C701- Recalculate'!$D$27:$D$751,1,0)</f>
        <v>069MPI1232620002</v>
      </c>
      <c r="K3993">
        <v>0</v>
      </c>
      <c r="L3993">
        <v>24931507</v>
      </c>
      <c r="M3993" s="138">
        <f t="shared" si="188"/>
        <v>-24931507</v>
      </c>
      <c r="N3993" t="s">
        <v>178</v>
      </c>
      <c r="P3993" t="s">
        <v>3839</v>
      </c>
      <c r="R3993" t="s">
        <v>3808</v>
      </c>
    </row>
    <row r="3994" spans="1:18" hidden="1">
      <c r="A3994">
        <v>3993</v>
      </c>
      <c r="D3994">
        <v>701000002</v>
      </c>
      <c r="E3994" s="139">
        <v>45222</v>
      </c>
      <c r="F3994">
        <f t="shared" si="186"/>
        <v>10</v>
      </c>
      <c r="G3994" s="139">
        <v>45222</v>
      </c>
      <c r="H3994">
        <f t="shared" si="187"/>
        <v>16</v>
      </c>
      <c r="I3994" t="s">
        <v>2940</v>
      </c>
      <c r="J3994" t="str">
        <f>VLOOKUP(I3994,'C701- Recalculate'!$D$27:$D$751,1,0)</f>
        <v>069MPI1232620003</v>
      </c>
      <c r="K3994">
        <v>0</v>
      </c>
      <c r="L3994">
        <v>22356164</v>
      </c>
      <c r="M3994" s="138">
        <f t="shared" si="188"/>
        <v>-22356164</v>
      </c>
      <c r="N3994" t="s">
        <v>178</v>
      </c>
      <c r="P3994" t="s">
        <v>3839</v>
      </c>
      <c r="R3994" t="s">
        <v>3808</v>
      </c>
    </row>
    <row r="3995" spans="1:18" hidden="1">
      <c r="A3995">
        <v>3994</v>
      </c>
      <c r="D3995">
        <v>701000002</v>
      </c>
      <c r="E3995" s="139">
        <v>45222</v>
      </c>
      <c r="F3995">
        <f t="shared" si="186"/>
        <v>10</v>
      </c>
      <c r="G3995" s="139">
        <v>45222</v>
      </c>
      <c r="H3995">
        <f t="shared" si="187"/>
        <v>16</v>
      </c>
      <c r="I3995" t="s">
        <v>2940</v>
      </c>
      <c r="J3995" t="str">
        <f>VLOOKUP(I3995,'C701- Recalculate'!$D$27:$D$751,1,0)</f>
        <v>069MPI1232620003</v>
      </c>
      <c r="K3995">
        <v>0</v>
      </c>
      <c r="L3995">
        <v>44712329</v>
      </c>
      <c r="M3995" s="138">
        <f t="shared" si="188"/>
        <v>-44712329</v>
      </c>
      <c r="N3995" t="s">
        <v>178</v>
      </c>
      <c r="P3995" t="s">
        <v>3839</v>
      </c>
      <c r="R3995" t="s">
        <v>3808</v>
      </c>
    </row>
    <row r="3996" spans="1:18" hidden="1">
      <c r="A3996">
        <v>3995</v>
      </c>
      <c r="D3996">
        <v>701000002</v>
      </c>
      <c r="E3996" s="139">
        <v>45222</v>
      </c>
      <c r="F3996">
        <f t="shared" si="186"/>
        <v>10</v>
      </c>
      <c r="G3996" s="139">
        <v>45222</v>
      </c>
      <c r="H3996">
        <f t="shared" si="187"/>
        <v>16</v>
      </c>
      <c r="I3996" t="s">
        <v>3171</v>
      </c>
      <c r="J3996" t="str">
        <f>VLOOKUP(I3996,'C701- Recalculate'!$D$27:$D$751,1,0)</f>
        <v>069MPI1232840004</v>
      </c>
      <c r="K3996">
        <v>0</v>
      </c>
      <c r="L3996">
        <v>7671233</v>
      </c>
      <c r="M3996" s="138">
        <f t="shared" si="188"/>
        <v>-7671233</v>
      </c>
      <c r="N3996" t="s">
        <v>178</v>
      </c>
      <c r="P3996" t="s">
        <v>3839</v>
      </c>
      <c r="R3996" t="s">
        <v>3808</v>
      </c>
    </row>
    <row r="3997" spans="1:18" hidden="1">
      <c r="A3997">
        <v>3996</v>
      </c>
      <c r="D3997">
        <v>701000002</v>
      </c>
      <c r="E3997" s="139">
        <v>45222</v>
      </c>
      <c r="F3997">
        <f t="shared" si="186"/>
        <v>10</v>
      </c>
      <c r="G3997" s="139">
        <v>45222</v>
      </c>
      <c r="H3997">
        <f t="shared" si="187"/>
        <v>16</v>
      </c>
      <c r="I3997" t="s">
        <v>3171</v>
      </c>
      <c r="J3997" t="str">
        <f>VLOOKUP(I3997,'C701- Recalculate'!$D$27:$D$751,1,0)</f>
        <v>069MPI1232840004</v>
      </c>
      <c r="K3997">
        <v>0</v>
      </c>
      <c r="L3997">
        <v>3835617</v>
      </c>
      <c r="M3997" s="138">
        <f t="shared" si="188"/>
        <v>-3835617</v>
      </c>
      <c r="N3997" t="s">
        <v>178</v>
      </c>
      <c r="P3997" t="s">
        <v>3839</v>
      </c>
      <c r="R3997" t="s">
        <v>3808</v>
      </c>
    </row>
    <row r="3998" spans="1:18" hidden="1">
      <c r="A3998">
        <v>3997</v>
      </c>
      <c r="D3998">
        <v>701000002</v>
      </c>
      <c r="E3998" s="139">
        <v>45222</v>
      </c>
      <c r="F3998">
        <f t="shared" si="186"/>
        <v>10</v>
      </c>
      <c r="G3998" s="139">
        <v>45222</v>
      </c>
      <c r="H3998">
        <f t="shared" si="187"/>
        <v>16</v>
      </c>
      <c r="I3998" t="s">
        <v>3233</v>
      </c>
      <c r="J3998" t="str">
        <f>VLOOKUP(I3998,'C701- Recalculate'!$D$27:$D$751,1,0)</f>
        <v>069MPI1232920004</v>
      </c>
      <c r="K3998">
        <v>0</v>
      </c>
      <c r="L3998">
        <v>17534246</v>
      </c>
      <c r="M3998" s="138">
        <f t="shared" si="188"/>
        <v>-17534246</v>
      </c>
      <c r="N3998" t="s">
        <v>178</v>
      </c>
      <c r="P3998" t="s">
        <v>3839</v>
      </c>
      <c r="R3998" t="s">
        <v>3808</v>
      </c>
    </row>
    <row r="3999" spans="1:18" hidden="1">
      <c r="A3999">
        <v>3998</v>
      </c>
      <c r="D3999">
        <v>701000002</v>
      </c>
      <c r="E3999" s="139">
        <v>45222</v>
      </c>
      <c r="F3999">
        <f t="shared" si="186"/>
        <v>10</v>
      </c>
      <c r="G3999" s="139">
        <v>45222</v>
      </c>
      <c r="H3999">
        <f t="shared" si="187"/>
        <v>16</v>
      </c>
      <c r="I3999" t="s">
        <v>3233</v>
      </c>
      <c r="J3999" t="str">
        <f>VLOOKUP(I3999,'C701- Recalculate'!$D$27:$D$751,1,0)</f>
        <v>069MPI1232920004</v>
      </c>
      <c r="K3999">
        <v>0</v>
      </c>
      <c r="L3999">
        <v>8767123</v>
      </c>
      <c r="M3999" s="138">
        <f t="shared" si="188"/>
        <v>-8767123</v>
      </c>
      <c r="N3999" t="s">
        <v>178</v>
      </c>
      <c r="P3999" t="s">
        <v>3839</v>
      </c>
      <c r="R3999" t="s">
        <v>3808</v>
      </c>
    </row>
    <row r="4000" spans="1:18" hidden="1">
      <c r="A4000">
        <v>3999</v>
      </c>
      <c r="D4000">
        <v>701000002</v>
      </c>
      <c r="E4000" s="139">
        <v>45222</v>
      </c>
      <c r="F4000">
        <f t="shared" si="186"/>
        <v>10</v>
      </c>
      <c r="G4000" s="139">
        <v>45222</v>
      </c>
      <c r="H4000">
        <f t="shared" si="187"/>
        <v>16</v>
      </c>
      <c r="I4000" t="s">
        <v>3254</v>
      </c>
      <c r="J4000" t="str">
        <f>VLOOKUP(I4000,'C701- Recalculate'!$D$27:$D$751,1,0)</f>
        <v>069MPI1232930001</v>
      </c>
      <c r="K4000">
        <v>0</v>
      </c>
      <c r="L4000">
        <v>41095891</v>
      </c>
      <c r="M4000" s="138">
        <f t="shared" si="188"/>
        <v>-41095891</v>
      </c>
      <c r="N4000" t="s">
        <v>178</v>
      </c>
      <c r="P4000" t="s">
        <v>3839</v>
      </c>
      <c r="R4000" t="s">
        <v>3808</v>
      </c>
    </row>
    <row r="4001" spans="1:18" hidden="1">
      <c r="A4001">
        <v>4000</v>
      </c>
      <c r="D4001">
        <v>701000002</v>
      </c>
      <c r="E4001" s="139">
        <v>45222</v>
      </c>
      <c r="F4001">
        <f t="shared" si="186"/>
        <v>10</v>
      </c>
      <c r="G4001" s="139">
        <v>45222</v>
      </c>
      <c r="H4001">
        <f t="shared" si="187"/>
        <v>16</v>
      </c>
      <c r="I4001" t="s">
        <v>3254</v>
      </c>
      <c r="J4001" t="str">
        <f>VLOOKUP(I4001,'C701- Recalculate'!$D$27:$D$751,1,0)</f>
        <v>069MPI1232930001</v>
      </c>
      <c r="K4001">
        <v>0</v>
      </c>
      <c r="L4001">
        <v>20547945</v>
      </c>
      <c r="M4001" s="138">
        <f t="shared" si="188"/>
        <v>-20547945</v>
      </c>
      <c r="N4001" t="s">
        <v>178</v>
      </c>
      <c r="P4001" t="s">
        <v>3839</v>
      </c>
      <c r="R4001" t="s">
        <v>3808</v>
      </c>
    </row>
    <row r="4002" spans="1:18" hidden="1">
      <c r="A4002">
        <v>4001</v>
      </c>
      <c r="D4002">
        <v>701000002</v>
      </c>
      <c r="E4002" s="139">
        <v>45222</v>
      </c>
      <c r="F4002">
        <f t="shared" si="186"/>
        <v>10</v>
      </c>
      <c r="G4002" s="139">
        <v>45222</v>
      </c>
      <c r="H4002">
        <f t="shared" si="187"/>
        <v>16</v>
      </c>
      <c r="I4002" t="s">
        <v>3258</v>
      </c>
      <c r="J4002" t="str">
        <f>VLOOKUP(I4002,'C701- Recalculate'!$D$27:$D$751,1,0)</f>
        <v>069MPI1232930002</v>
      </c>
      <c r="K4002">
        <v>0</v>
      </c>
      <c r="L4002">
        <v>35616439</v>
      </c>
      <c r="M4002" s="138">
        <f t="shared" si="188"/>
        <v>-35616439</v>
      </c>
      <c r="N4002" t="s">
        <v>178</v>
      </c>
      <c r="P4002" t="s">
        <v>3839</v>
      </c>
      <c r="R4002" t="s">
        <v>3808</v>
      </c>
    </row>
    <row r="4003" spans="1:18" hidden="1">
      <c r="A4003">
        <v>4002</v>
      </c>
      <c r="D4003">
        <v>701000002</v>
      </c>
      <c r="E4003" s="139">
        <v>45222</v>
      </c>
      <c r="F4003">
        <f t="shared" si="186"/>
        <v>10</v>
      </c>
      <c r="G4003" s="139">
        <v>45222</v>
      </c>
      <c r="H4003">
        <f t="shared" si="187"/>
        <v>16</v>
      </c>
      <c r="I4003" t="s">
        <v>3265</v>
      </c>
      <c r="J4003" t="str">
        <f>VLOOKUP(I4003,'C701- Recalculate'!$D$27:$D$751,1,0)</f>
        <v>069MPI1232930003</v>
      </c>
      <c r="K4003">
        <v>0</v>
      </c>
      <c r="L4003">
        <v>7123288</v>
      </c>
      <c r="M4003" s="138">
        <f t="shared" si="188"/>
        <v>-7123288</v>
      </c>
      <c r="N4003" t="s">
        <v>178</v>
      </c>
      <c r="P4003" t="s">
        <v>3839</v>
      </c>
      <c r="R4003" t="s">
        <v>3808</v>
      </c>
    </row>
    <row r="4004" spans="1:18" hidden="1">
      <c r="A4004">
        <v>4003</v>
      </c>
      <c r="D4004">
        <v>701000002</v>
      </c>
      <c r="E4004" s="139">
        <v>45222</v>
      </c>
      <c r="F4004">
        <f t="shared" si="186"/>
        <v>10</v>
      </c>
      <c r="G4004" s="139">
        <v>45222</v>
      </c>
      <c r="H4004">
        <f t="shared" si="187"/>
        <v>16</v>
      </c>
      <c r="I4004" t="s">
        <v>3262</v>
      </c>
      <c r="J4004" t="str">
        <f>VLOOKUP(I4004,'C701- Recalculate'!$D$27:$D$751,1,0)</f>
        <v>069MPI1232930004</v>
      </c>
      <c r="K4004">
        <v>0</v>
      </c>
      <c r="L4004">
        <v>20547945</v>
      </c>
      <c r="M4004" s="138">
        <f t="shared" si="188"/>
        <v>-20547945</v>
      </c>
      <c r="N4004" t="s">
        <v>178</v>
      </c>
      <c r="P4004" t="s">
        <v>3839</v>
      </c>
      <c r="R4004" t="s">
        <v>3808</v>
      </c>
    </row>
    <row r="4005" spans="1:18" hidden="1">
      <c r="A4005">
        <v>4004</v>
      </c>
      <c r="D4005">
        <v>701000002</v>
      </c>
      <c r="E4005" s="139">
        <v>45222</v>
      </c>
      <c r="F4005">
        <f t="shared" si="186"/>
        <v>10</v>
      </c>
      <c r="G4005" s="139">
        <v>45222</v>
      </c>
      <c r="H4005">
        <f t="shared" si="187"/>
        <v>16</v>
      </c>
      <c r="I4005" t="s">
        <v>3262</v>
      </c>
      <c r="J4005" t="str">
        <f>VLOOKUP(I4005,'C701- Recalculate'!$D$27:$D$751,1,0)</f>
        <v>069MPI1232930004</v>
      </c>
      <c r="K4005">
        <v>0</v>
      </c>
      <c r="L4005">
        <v>10273972</v>
      </c>
      <c r="M4005" s="138">
        <f t="shared" si="188"/>
        <v>-10273972</v>
      </c>
      <c r="N4005" t="s">
        <v>178</v>
      </c>
      <c r="P4005" t="s">
        <v>3839</v>
      </c>
      <c r="R4005" t="s">
        <v>3808</v>
      </c>
    </row>
    <row r="4006" spans="1:18" hidden="1">
      <c r="A4006">
        <v>4005</v>
      </c>
      <c r="D4006">
        <v>701000002</v>
      </c>
      <c r="E4006" s="139">
        <v>45222</v>
      </c>
      <c r="F4006">
        <f t="shared" si="186"/>
        <v>10</v>
      </c>
      <c r="G4006" s="139">
        <v>45222</v>
      </c>
      <c r="H4006">
        <f t="shared" si="187"/>
        <v>16</v>
      </c>
      <c r="I4006" t="s">
        <v>3272</v>
      </c>
      <c r="J4006" t="str">
        <f>VLOOKUP(I4006,'C701- Recalculate'!$D$27:$D$751,1,0)</f>
        <v>069MPI1232960001</v>
      </c>
      <c r="K4006">
        <v>0</v>
      </c>
      <c r="L4006">
        <v>10958904</v>
      </c>
      <c r="M4006" s="138">
        <f t="shared" si="188"/>
        <v>-10958904</v>
      </c>
      <c r="N4006" t="s">
        <v>178</v>
      </c>
      <c r="P4006" t="s">
        <v>3839</v>
      </c>
      <c r="R4006" t="s">
        <v>3808</v>
      </c>
    </row>
    <row r="4007" spans="1:18" hidden="1">
      <c r="A4007">
        <v>4006</v>
      </c>
      <c r="D4007">
        <v>701000002</v>
      </c>
      <c r="E4007" s="139">
        <v>45222</v>
      </c>
      <c r="F4007">
        <f t="shared" si="186"/>
        <v>10</v>
      </c>
      <c r="G4007" s="139">
        <v>45222</v>
      </c>
      <c r="H4007">
        <f t="shared" si="187"/>
        <v>16</v>
      </c>
      <c r="I4007" t="s">
        <v>3275</v>
      </c>
      <c r="J4007" t="str">
        <f>VLOOKUP(I4007,'C701- Recalculate'!$D$27:$D$751,1,0)</f>
        <v>069MPI1232960002</v>
      </c>
      <c r="K4007">
        <v>0</v>
      </c>
      <c r="L4007">
        <v>28767123</v>
      </c>
      <c r="M4007" s="138">
        <f t="shared" si="188"/>
        <v>-28767123</v>
      </c>
      <c r="N4007" t="s">
        <v>178</v>
      </c>
      <c r="P4007" t="s">
        <v>3839</v>
      </c>
      <c r="R4007" t="s">
        <v>3808</v>
      </c>
    </row>
    <row r="4008" spans="1:18" hidden="1">
      <c r="A4008">
        <v>4007</v>
      </c>
      <c r="D4008">
        <v>701000002</v>
      </c>
      <c r="E4008" s="139">
        <v>45222</v>
      </c>
      <c r="F4008">
        <f t="shared" si="186"/>
        <v>10</v>
      </c>
      <c r="G4008" s="139">
        <v>45222</v>
      </c>
      <c r="H4008">
        <f t="shared" si="187"/>
        <v>16</v>
      </c>
      <c r="I4008" t="s">
        <v>3268</v>
      </c>
      <c r="J4008" t="str">
        <f>VLOOKUP(I4008,'C701- Recalculate'!$D$27:$D$751,1,0)</f>
        <v>069MPI1232960004</v>
      </c>
      <c r="K4008">
        <v>0</v>
      </c>
      <c r="L4008">
        <v>11506849</v>
      </c>
      <c r="M4008" s="138">
        <f t="shared" si="188"/>
        <v>-11506849</v>
      </c>
      <c r="N4008" t="s">
        <v>178</v>
      </c>
      <c r="P4008" t="s">
        <v>3839</v>
      </c>
      <c r="R4008" t="s">
        <v>3808</v>
      </c>
    </row>
    <row r="4009" spans="1:18" hidden="1">
      <c r="A4009">
        <v>4008</v>
      </c>
      <c r="D4009">
        <v>701000002</v>
      </c>
      <c r="E4009" s="139">
        <v>45223</v>
      </c>
      <c r="F4009">
        <f t="shared" si="186"/>
        <v>10</v>
      </c>
      <c r="G4009" s="139">
        <v>45223</v>
      </c>
      <c r="H4009">
        <f t="shared" si="187"/>
        <v>16</v>
      </c>
      <c r="I4009" t="s">
        <v>2611</v>
      </c>
      <c r="J4009" t="str">
        <f>VLOOKUP(I4009,'C701- Recalculate'!$D$27:$D$751,1,0)</f>
        <v>069MPI1232280001</v>
      </c>
      <c r="K4009">
        <v>0</v>
      </c>
      <c r="L4009">
        <v>28082192</v>
      </c>
      <c r="M4009" s="138">
        <f t="shared" si="188"/>
        <v>-28082192</v>
      </c>
      <c r="N4009" t="s">
        <v>178</v>
      </c>
      <c r="P4009" t="s">
        <v>3839</v>
      </c>
      <c r="R4009" t="s">
        <v>3808</v>
      </c>
    </row>
    <row r="4010" spans="1:18" hidden="1">
      <c r="A4010">
        <v>4009</v>
      </c>
      <c r="D4010">
        <v>701000002</v>
      </c>
      <c r="E4010" s="139">
        <v>45223</v>
      </c>
      <c r="F4010">
        <f t="shared" si="186"/>
        <v>10</v>
      </c>
      <c r="G4010" s="139">
        <v>45223</v>
      </c>
      <c r="H4010">
        <f t="shared" si="187"/>
        <v>16</v>
      </c>
      <c r="I4010" t="s">
        <v>2621</v>
      </c>
      <c r="J4010" t="str">
        <f>VLOOKUP(I4010,'C701- Recalculate'!$D$27:$D$751,1,0)</f>
        <v>069MPI1232280002</v>
      </c>
      <c r="K4010">
        <v>0</v>
      </c>
      <c r="L4010">
        <v>28082192</v>
      </c>
      <c r="M4010" s="138">
        <f t="shared" si="188"/>
        <v>-28082192</v>
      </c>
      <c r="N4010" t="s">
        <v>178</v>
      </c>
      <c r="P4010" t="s">
        <v>3839</v>
      </c>
      <c r="R4010" t="s">
        <v>3808</v>
      </c>
    </row>
    <row r="4011" spans="1:18" hidden="1">
      <c r="A4011">
        <v>4010</v>
      </c>
      <c r="D4011">
        <v>701000002</v>
      </c>
      <c r="E4011" s="139">
        <v>45223</v>
      </c>
      <c r="F4011">
        <f t="shared" si="186"/>
        <v>10</v>
      </c>
      <c r="G4011" s="139">
        <v>45223</v>
      </c>
      <c r="H4011">
        <f t="shared" si="187"/>
        <v>16</v>
      </c>
      <c r="I4011" t="s">
        <v>2641</v>
      </c>
      <c r="J4011" t="str">
        <f>VLOOKUP(I4011,'C701- Recalculate'!$D$27:$D$751,1,0)</f>
        <v>069MPI1232290004</v>
      </c>
      <c r="K4011">
        <v>0</v>
      </c>
      <c r="L4011">
        <v>28767123</v>
      </c>
      <c r="M4011" s="138">
        <f t="shared" si="188"/>
        <v>-28767123</v>
      </c>
      <c r="N4011" t="s">
        <v>178</v>
      </c>
      <c r="P4011" t="s">
        <v>3839</v>
      </c>
      <c r="R4011" t="s">
        <v>3808</v>
      </c>
    </row>
    <row r="4012" spans="1:18" hidden="1">
      <c r="A4012">
        <v>4011</v>
      </c>
      <c r="D4012">
        <v>701000002</v>
      </c>
      <c r="E4012" s="139">
        <v>45223</v>
      </c>
      <c r="F4012">
        <f t="shared" si="186"/>
        <v>10</v>
      </c>
      <c r="G4012" s="139">
        <v>45223</v>
      </c>
      <c r="H4012">
        <f t="shared" si="187"/>
        <v>16</v>
      </c>
      <c r="I4012" t="s">
        <v>2634</v>
      </c>
      <c r="J4012" t="str">
        <f>VLOOKUP(I4012,'C701- Recalculate'!$D$27:$D$751,1,0)</f>
        <v>069MPI1232290005</v>
      </c>
      <c r="K4012">
        <v>0</v>
      </c>
      <c r="L4012">
        <v>27397260</v>
      </c>
      <c r="M4012" s="138">
        <f t="shared" si="188"/>
        <v>-27397260</v>
      </c>
      <c r="N4012" t="s">
        <v>178</v>
      </c>
      <c r="P4012" t="s">
        <v>3839</v>
      </c>
      <c r="R4012" t="s">
        <v>3808</v>
      </c>
    </row>
    <row r="4013" spans="1:18" hidden="1">
      <c r="A4013">
        <v>4012</v>
      </c>
      <c r="D4013">
        <v>701000002</v>
      </c>
      <c r="E4013" s="139">
        <v>45223</v>
      </c>
      <c r="F4013">
        <f t="shared" si="186"/>
        <v>10</v>
      </c>
      <c r="G4013" s="139">
        <v>45223</v>
      </c>
      <c r="H4013">
        <f t="shared" si="187"/>
        <v>16</v>
      </c>
      <c r="I4013" t="s">
        <v>2656</v>
      </c>
      <c r="J4013" t="str">
        <f>VLOOKUP(I4013,'C701- Recalculate'!$D$27:$D$751,1,0)</f>
        <v>069MPI1232340004</v>
      </c>
      <c r="K4013">
        <v>0</v>
      </c>
      <c r="L4013">
        <v>22465753</v>
      </c>
      <c r="M4013" s="138">
        <f t="shared" si="188"/>
        <v>-22465753</v>
      </c>
      <c r="N4013" t="s">
        <v>178</v>
      </c>
      <c r="P4013" t="s">
        <v>3839</v>
      </c>
      <c r="R4013" t="s">
        <v>3808</v>
      </c>
    </row>
    <row r="4014" spans="1:18" hidden="1">
      <c r="A4014">
        <v>4013</v>
      </c>
      <c r="D4014">
        <v>701000002</v>
      </c>
      <c r="E4014" s="139">
        <v>45223</v>
      </c>
      <c r="F4014">
        <f t="shared" si="186"/>
        <v>10</v>
      </c>
      <c r="G4014" s="139">
        <v>45223</v>
      </c>
      <c r="H4014">
        <f t="shared" si="187"/>
        <v>16</v>
      </c>
      <c r="I4014" t="s">
        <v>2652</v>
      </c>
      <c r="J4014" t="str">
        <f>VLOOKUP(I4014,'C701- Recalculate'!$D$27:$D$751,1,0)</f>
        <v>069MPI1232340005</v>
      </c>
      <c r="K4014">
        <v>0</v>
      </c>
      <c r="L4014">
        <v>22465753</v>
      </c>
      <c r="M4014" s="138">
        <f t="shared" si="188"/>
        <v>-22465753</v>
      </c>
      <c r="N4014" t="s">
        <v>178</v>
      </c>
      <c r="P4014" t="s">
        <v>3839</v>
      </c>
      <c r="R4014" t="s">
        <v>3808</v>
      </c>
    </row>
    <row r="4015" spans="1:18" hidden="1">
      <c r="A4015">
        <v>4014</v>
      </c>
      <c r="D4015">
        <v>701000002</v>
      </c>
      <c r="E4015" s="139">
        <v>45223</v>
      </c>
      <c r="F4015">
        <f t="shared" si="186"/>
        <v>10</v>
      </c>
      <c r="G4015" s="139">
        <v>45223</v>
      </c>
      <c r="H4015">
        <f t="shared" si="187"/>
        <v>16</v>
      </c>
      <c r="I4015" t="s">
        <v>2706</v>
      </c>
      <c r="J4015" t="str">
        <f>VLOOKUP(I4015,'C701- Recalculate'!$D$27:$D$751,1,0)</f>
        <v>069MPI1232400003</v>
      </c>
      <c r="K4015">
        <v>0</v>
      </c>
      <c r="L4015">
        <v>24315069</v>
      </c>
      <c r="M4015" s="138">
        <f t="shared" si="188"/>
        <v>-24315069</v>
      </c>
      <c r="N4015" t="s">
        <v>178</v>
      </c>
      <c r="P4015" t="s">
        <v>3839</v>
      </c>
      <c r="R4015" t="s">
        <v>3808</v>
      </c>
    </row>
    <row r="4016" spans="1:18" hidden="1">
      <c r="A4016">
        <v>4015</v>
      </c>
      <c r="D4016">
        <v>701000002</v>
      </c>
      <c r="E4016" s="139">
        <v>45223</v>
      </c>
      <c r="F4016">
        <f t="shared" si="186"/>
        <v>10</v>
      </c>
      <c r="G4016" s="139">
        <v>45223</v>
      </c>
      <c r="H4016">
        <f t="shared" si="187"/>
        <v>16</v>
      </c>
      <c r="I4016" t="s">
        <v>2700</v>
      </c>
      <c r="J4016" t="str">
        <f>VLOOKUP(I4016,'C701- Recalculate'!$D$27:$D$751,1,0)</f>
        <v>069MPI1232400004</v>
      </c>
      <c r="K4016">
        <v>0</v>
      </c>
      <c r="L4016">
        <v>24315069</v>
      </c>
      <c r="M4016" s="138">
        <f t="shared" si="188"/>
        <v>-24315069</v>
      </c>
      <c r="N4016" t="s">
        <v>178</v>
      </c>
      <c r="P4016" t="s">
        <v>3839</v>
      </c>
      <c r="R4016" t="s">
        <v>3808</v>
      </c>
    </row>
    <row r="4017" spans="1:18" hidden="1">
      <c r="A4017">
        <v>4016</v>
      </c>
      <c r="D4017">
        <v>701000002</v>
      </c>
      <c r="E4017" s="139">
        <v>45223</v>
      </c>
      <c r="F4017">
        <f t="shared" si="186"/>
        <v>10</v>
      </c>
      <c r="G4017" s="139">
        <v>45223</v>
      </c>
      <c r="H4017">
        <f t="shared" si="187"/>
        <v>16</v>
      </c>
      <c r="I4017" t="s">
        <v>2757</v>
      </c>
      <c r="J4017" t="str">
        <f>VLOOKUP(I4017,'C701- Recalculate'!$D$27:$D$751,1,0)</f>
        <v>069MPI1232430004</v>
      </c>
      <c r="K4017">
        <v>0</v>
      </c>
      <c r="L4017">
        <v>39452055</v>
      </c>
      <c r="M4017" s="138">
        <f t="shared" si="188"/>
        <v>-39452055</v>
      </c>
      <c r="N4017" t="s">
        <v>178</v>
      </c>
      <c r="P4017" t="s">
        <v>3839</v>
      </c>
      <c r="R4017" t="s">
        <v>3808</v>
      </c>
    </row>
    <row r="4018" spans="1:18" hidden="1">
      <c r="A4018">
        <v>4017</v>
      </c>
      <c r="D4018">
        <v>701000002</v>
      </c>
      <c r="E4018" s="139">
        <v>45223</v>
      </c>
      <c r="F4018">
        <f t="shared" si="186"/>
        <v>10</v>
      </c>
      <c r="G4018" s="139">
        <v>45223</v>
      </c>
      <c r="H4018">
        <f t="shared" si="187"/>
        <v>16</v>
      </c>
      <c r="I4018" t="s">
        <v>2760</v>
      </c>
      <c r="J4018" t="str">
        <f>VLOOKUP(I4018,'C701- Recalculate'!$D$27:$D$751,1,0)</f>
        <v>069MPI1232430005</v>
      </c>
      <c r="K4018">
        <v>0</v>
      </c>
      <c r="L4018">
        <v>9726028</v>
      </c>
      <c r="M4018" s="138">
        <f t="shared" si="188"/>
        <v>-9726028</v>
      </c>
      <c r="N4018" t="s">
        <v>178</v>
      </c>
      <c r="P4018" t="s">
        <v>3839</v>
      </c>
      <c r="R4018" t="s">
        <v>3808</v>
      </c>
    </row>
    <row r="4019" spans="1:18" hidden="1">
      <c r="A4019">
        <v>4018</v>
      </c>
      <c r="D4019">
        <v>701000002</v>
      </c>
      <c r="E4019" s="139">
        <v>45223</v>
      </c>
      <c r="F4019">
        <f t="shared" si="186"/>
        <v>10</v>
      </c>
      <c r="G4019" s="139">
        <v>45223</v>
      </c>
      <c r="H4019">
        <f t="shared" si="187"/>
        <v>16</v>
      </c>
      <c r="I4019" t="s">
        <v>2879</v>
      </c>
      <c r="J4019" t="str">
        <f>VLOOKUP(I4019,'C701- Recalculate'!$D$27:$D$751,1,0)</f>
        <v>069MPI1232560004</v>
      </c>
      <c r="K4019">
        <v>0</v>
      </c>
      <c r="L4019">
        <v>28356164</v>
      </c>
      <c r="M4019" s="138">
        <f t="shared" si="188"/>
        <v>-28356164</v>
      </c>
      <c r="N4019" t="s">
        <v>178</v>
      </c>
      <c r="P4019" t="s">
        <v>3839</v>
      </c>
      <c r="R4019" t="s">
        <v>3808</v>
      </c>
    </row>
    <row r="4020" spans="1:18" hidden="1">
      <c r="A4020">
        <v>4019</v>
      </c>
      <c r="D4020">
        <v>701000002</v>
      </c>
      <c r="E4020" s="139">
        <v>45223</v>
      </c>
      <c r="F4020">
        <f t="shared" si="186"/>
        <v>10</v>
      </c>
      <c r="G4020" s="139">
        <v>45223</v>
      </c>
      <c r="H4020">
        <f t="shared" si="187"/>
        <v>16</v>
      </c>
      <c r="I4020" t="s">
        <v>2870</v>
      </c>
      <c r="J4020" t="str">
        <f>VLOOKUP(I4020,'C701- Recalculate'!$D$27:$D$751,1,0)</f>
        <v>069MPI1232560005</v>
      </c>
      <c r="K4020">
        <v>0</v>
      </c>
      <c r="L4020">
        <v>18904110</v>
      </c>
      <c r="M4020" s="138">
        <f t="shared" si="188"/>
        <v>-18904110</v>
      </c>
      <c r="N4020" t="s">
        <v>178</v>
      </c>
      <c r="P4020" t="s">
        <v>3839</v>
      </c>
      <c r="R4020" t="s">
        <v>3808</v>
      </c>
    </row>
    <row r="4021" spans="1:18" hidden="1">
      <c r="A4021">
        <v>4020</v>
      </c>
      <c r="D4021">
        <v>701000002</v>
      </c>
      <c r="E4021" s="139">
        <v>45223</v>
      </c>
      <c r="F4021">
        <f t="shared" si="186"/>
        <v>10</v>
      </c>
      <c r="G4021" s="139">
        <v>45223</v>
      </c>
      <c r="H4021">
        <f t="shared" si="187"/>
        <v>16</v>
      </c>
      <c r="I4021" t="s">
        <v>2937</v>
      </c>
      <c r="J4021" t="str">
        <f>VLOOKUP(I4021,'C701- Recalculate'!$D$27:$D$751,1,0)</f>
        <v>069MPI1232620002</v>
      </c>
      <c r="K4021">
        <v>0</v>
      </c>
      <c r="L4021">
        <v>24931507</v>
      </c>
      <c r="M4021" s="138">
        <f t="shared" si="188"/>
        <v>-24931507</v>
      </c>
      <c r="N4021" t="s">
        <v>178</v>
      </c>
      <c r="P4021" t="s">
        <v>3839</v>
      </c>
      <c r="R4021" t="s">
        <v>3808</v>
      </c>
    </row>
    <row r="4022" spans="1:18" hidden="1">
      <c r="A4022">
        <v>4021</v>
      </c>
      <c r="D4022">
        <v>701000002</v>
      </c>
      <c r="E4022" s="139">
        <v>45223</v>
      </c>
      <c r="F4022">
        <f t="shared" si="186"/>
        <v>10</v>
      </c>
      <c r="G4022" s="139">
        <v>45223</v>
      </c>
      <c r="H4022">
        <f t="shared" si="187"/>
        <v>16</v>
      </c>
      <c r="I4022" t="s">
        <v>2940</v>
      </c>
      <c r="J4022" t="str">
        <f>VLOOKUP(I4022,'C701- Recalculate'!$D$27:$D$751,1,0)</f>
        <v>069MPI1232620003</v>
      </c>
      <c r="K4022">
        <v>0</v>
      </c>
      <c r="L4022">
        <v>22356165</v>
      </c>
      <c r="M4022" s="138">
        <f t="shared" si="188"/>
        <v>-22356165</v>
      </c>
      <c r="N4022" t="s">
        <v>178</v>
      </c>
      <c r="P4022" t="s">
        <v>3839</v>
      </c>
      <c r="R4022" t="s">
        <v>3808</v>
      </c>
    </row>
    <row r="4023" spans="1:18" hidden="1">
      <c r="A4023">
        <v>4022</v>
      </c>
      <c r="D4023">
        <v>701000002</v>
      </c>
      <c r="E4023" s="139">
        <v>45223</v>
      </c>
      <c r="F4023">
        <f t="shared" si="186"/>
        <v>10</v>
      </c>
      <c r="G4023" s="139">
        <v>45223</v>
      </c>
      <c r="H4023">
        <f t="shared" si="187"/>
        <v>16</v>
      </c>
      <c r="I4023" t="s">
        <v>3171</v>
      </c>
      <c r="J4023" t="str">
        <f>VLOOKUP(I4023,'C701- Recalculate'!$D$27:$D$751,1,0)</f>
        <v>069MPI1232840004</v>
      </c>
      <c r="K4023">
        <v>0</v>
      </c>
      <c r="L4023">
        <v>3835616</v>
      </c>
      <c r="M4023" s="138">
        <f t="shared" si="188"/>
        <v>-3835616</v>
      </c>
      <c r="N4023" t="s">
        <v>178</v>
      </c>
      <c r="P4023" t="s">
        <v>3839</v>
      </c>
      <c r="R4023" t="s">
        <v>3808</v>
      </c>
    </row>
    <row r="4024" spans="1:18" hidden="1">
      <c r="A4024">
        <v>4023</v>
      </c>
      <c r="D4024">
        <v>701000002</v>
      </c>
      <c r="E4024" s="139">
        <v>45223</v>
      </c>
      <c r="F4024">
        <f t="shared" si="186"/>
        <v>10</v>
      </c>
      <c r="G4024" s="139">
        <v>45223</v>
      </c>
      <c r="H4024">
        <f t="shared" si="187"/>
        <v>16</v>
      </c>
      <c r="I4024" t="s">
        <v>3233</v>
      </c>
      <c r="J4024" t="str">
        <f>VLOOKUP(I4024,'C701- Recalculate'!$D$27:$D$751,1,0)</f>
        <v>069MPI1232920004</v>
      </c>
      <c r="K4024">
        <v>0</v>
      </c>
      <c r="L4024">
        <v>8767124</v>
      </c>
      <c r="M4024" s="138">
        <f t="shared" si="188"/>
        <v>-8767124</v>
      </c>
      <c r="N4024" t="s">
        <v>178</v>
      </c>
      <c r="P4024" t="s">
        <v>3839</v>
      </c>
      <c r="R4024" t="s">
        <v>3808</v>
      </c>
    </row>
    <row r="4025" spans="1:18" hidden="1">
      <c r="A4025">
        <v>4024</v>
      </c>
      <c r="D4025">
        <v>701000002</v>
      </c>
      <c r="E4025" s="139">
        <v>45223</v>
      </c>
      <c r="F4025">
        <f t="shared" si="186"/>
        <v>10</v>
      </c>
      <c r="G4025" s="139">
        <v>45223</v>
      </c>
      <c r="H4025">
        <f t="shared" si="187"/>
        <v>16</v>
      </c>
      <c r="I4025" t="s">
        <v>3254</v>
      </c>
      <c r="J4025" t="str">
        <f>VLOOKUP(I4025,'C701- Recalculate'!$D$27:$D$751,1,0)</f>
        <v>069MPI1232930001</v>
      </c>
      <c r="K4025">
        <v>0</v>
      </c>
      <c r="L4025">
        <v>20547945</v>
      </c>
      <c r="M4025" s="138">
        <f t="shared" si="188"/>
        <v>-20547945</v>
      </c>
      <c r="N4025" t="s">
        <v>178</v>
      </c>
      <c r="P4025" t="s">
        <v>3839</v>
      </c>
      <c r="R4025" t="s">
        <v>3808</v>
      </c>
    </row>
    <row r="4026" spans="1:18" hidden="1">
      <c r="A4026">
        <v>4025</v>
      </c>
      <c r="D4026">
        <v>701000002</v>
      </c>
      <c r="E4026" s="139">
        <v>45223</v>
      </c>
      <c r="F4026">
        <f t="shared" si="186"/>
        <v>10</v>
      </c>
      <c r="G4026" s="139">
        <v>45223</v>
      </c>
      <c r="H4026">
        <f t="shared" si="187"/>
        <v>16</v>
      </c>
      <c r="I4026" t="s">
        <v>3262</v>
      </c>
      <c r="J4026" t="str">
        <f>VLOOKUP(I4026,'C701- Recalculate'!$D$27:$D$751,1,0)</f>
        <v>069MPI1232930004</v>
      </c>
      <c r="K4026">
        <v>0</v>
      </c>
      <c r="L4026">
        <v>10273973</v>
      </c>
      <c r="M4026" s="138">
        <f t="shared" si="188"/>
        <v>-10273973</v>
      </c>
      <c r="N4026" t="s">
        <v>178</v>
      </c>
      <c r="P4026" t="s">
        <v>3839</v>
      </c>
      <c r="R4026" t="s">
        <v>3808</v>
      </c>
    </row>
    <row r="4027" spans="1:18" hidden="1">
      <c r="A4027">
        <v>4026</v>
      </c>
      <c r="D4027">
        <v>701000002</v>
      </c>
      <c r="E4027" s="139">
        <v>45223</v>
      </c>
      <c r="F4027">
        <f t="shared" si="186"/>
        <v>10</v>
      </c>
      <c r="G4027" s="139">
        <v>45223</v>
      </c>
      <c r="H4027">
        <f t="shared" si="187"/>
        <v>16</v>
      </c>
      <c r="I4027" t="s">
        <v>3281</v>
      </c>
      <c r="J4027" t="str">
        <f>VLOOKUP(I4027,'C701- Recalculate'!$D$27:$D$751,1,0)</f>
        <v>069MPI1232970001</v>
      </c>
      <c r="K4027">
        <v>0</v>
      </c>
      <c r="L4027">
        <v>6849315</v>
      </c>
      <c r="M4027" s="138">
        <f t="shared" si="188"/>
        <v>-6849315</v>
      </c>
      <c r="N4027" t="s">
        <v>178</v>
      </c>
      <c r="P4027" t="s">
        <v>3839</v>
      </c>
      <c r="R4027" t="s">
        <v>3808</v>
      </c>
    </row>
    <row r="4028" spans="1:18" hidden="1">
      <c r="A4028">
        <v>4027</v>
      </c>
      <c r="D4028">
        <v>701000002</v>
      </c>
      <c r="E4028" s="139">
        <v>45223</v>
      </c>
      <c r="F4028">
        <f t="shared" si="186"/>
        <v>10</v>
      </c>
      <c r="G4028" s="139">
        <v>45223</v>
      </c>
      <c r="H4028">
        <f t="shared" si="187"/>
        <v>16</v>
      </c>
      <c r="I4028" t="s">
        <v>3284</v>
      </c>
      <c r="J4028" t="str">
        <f>VLOOKUP(I4028,'C701- Recalculate'!$D$27:$D$751,1,0)</f>
        <v>069MPI1232970002</v>
      </c>
      <c r="K4028">
        <v>0</v>
      </c>
      <c r="L4028">
        <v>7397260</v>
      </c>
      <c r="M4028" s="138">
        <f t="shared" si="188"/>
        <v>-7397260</v>
      </c>
      <c r="N4028" t="s">
        <v>178</v>
      </c>
      <c r="P4028" t="s">
        <v>3839</v>
      </c>
      <c r="R4028" t="s">
        <v>3808</v>
      </c>
    </row>
    <row r="4029" spans="1:18" hidden="1">
      <c r="A4029">
        <v>4028</v>
      </c>
      <c r="D4029">
        <v>701000002</v>
      </c>
      <c r="E4029" s="139">
        <v>45223</v>
      </c>
      <c r="F4029">
        <f t="shared" si="186"/>
        <v>10</v>
      </c>
      <c r="G4029" s="139">
        <v>45223</v>
      </c>
      <c r="H4029">
        <f t="shared" si="187"/>
        <v>16</v>
      </c>
      <c r="I4029" t="s">
        <v>3288</v>
      </c>
      <c r="J4029" t="str">
        <f>VLOOKUP(I4029,'C701- Recalculate'!$D$27:$D$751,1,0)</f>
        <v>069MPI1232970003</v>
      </c>
      <c r="K4029">
        <v>0</v>
      </c>
      <c r="L4029">
        <v>13698630</v>
      </c>
      <c r="M4029" s="138">
        <f t="shared" si="188"/>
        <v>-13698630</v>
      </c>
      <c r="N4029" t="s">
        <v>178</v>
      </c>
      <c r="P4029" t="s">
        <v>3839</v>
      </c>
      <c r="R4029" t="s">
        <v>3808</v>
      </c>
    </row>
    <row r="4030" spans="1:18" hidden="1">
      <c r="A4030">
        <v>4029</v>
      </c>
      <c r="D4030">
        <v>701000002</v>
      </c>
      <c r="E4030" s="139">
        <v>45223</v>
      </c>
      <c r="F4030">
        <f t="shared" si="186"/>
        <v>10</v>
      </c>
      <c r="G4030" s="139">
        <v>45223</v>
      </c>
      <c r="H4030">
        <f t="shared" si="187"/>
        <v>16</v>
      </c>
      <c r="I4030" t="s">
        <v>3278</v>
      </c>
      <c r="J4030" t="str">
        <f>VLOOKUP(I4030,'C701- Recalculate'!$D$27:$D$751,1,0)</f>
        <v>069MPI1232970004</v>
      </c>
      <c r="K4030">
        <v>0</v>
      </c>
      <c r="L4030">
        <v>31506849</v>
      </c>
      <c r="M4030" s="138">
        <f t="shared" si="188"/>
        <v>-31506849</v>
      </c>
      <c r="N4030" t="s">
        <v>178</v>
      </c>
      <c r="P4030" t="s">
        <v>3839</v>
      </c>
      <c r="R4030" t="s">
        <v>3808</v>
      </c>
    </row>
    <row r="4031" spans="1:18" hidden="1">
      <c r="A4031">
        <v>4030</v>
      </c>
      <c r="D4031">
        <v>701000002</v>
      </c>
      <c r="E4031" s="139">
        <v>45224</v>
      </c>
      <c r="F4031">
        <f t="shared" si="186"/>
        <v>10</v>
      </c>
      <c r="G4031" s="139">
        <v>45224</v>
      </c>
      <c r="H4031">
        <f t="shared" si="187"/>
        <v>16</v>
      </c>
      <c r="I4031" t="s">
        <v>2611</v>
      </c>
      <c r="J4031" t="str">
        <f>VLOOKUP(I4031,'C701- Recalculate'!$D$27:$D$751,1,0)</f>
        <v>069MPI1232280001</v>
      </c>
      <c r="K4031">
        <v>0</v>
      </c>
      <c r="L4031">
        <v>28082191</v>
      </c>
      <c r="M4031" s="138">
        <f t="shared" si="188"/>
        <v>-28082191</v>
      </c>
      <c r="N4031" t="s">
        <v>178</v>
      </c>
      <c r="P4031" t="s">
        <v>3839</v>
      </c>
      <c r="R4031" t="s">
        <v>3808</v>
      </c>
    </row>
    <row r="4032" spans="1:18" hidden="1">
      <c r="A4032">
        <v>4031</v>
      </c>
      <c r="D4032">
        <v>701000002</v>
      </c>
      <c r="E4032" s="139">
        <v>45224</v>
      </c>
      <c r="F4032">
        <f t="shared" si="186"/>
        <v>10</v>
      </c>
      <c r="G4032" s="139">
        <v>45224</v>
      </c>
      <c r="H4032">
        <f t="shared" si="187"/>
        <v>16</v>
      </c>
      <c r="I4032" t="s">
        <v>2621</v>
      </c>
      <c r="J4032" t="str">
        <f>VLOOKUP(I4032,'C701- Recalculate'!$D$27:$D$751,1,0)</f>
        <v>069MPI1232280002</v>
      </c>
      <c r="K4032">
        <v>0</v>
      </c>
      <c r="L4032">
        <v>28082191</v>
      </c>
      <c r="M4032" s="138">
        <f t="shared" si="188"/>
        <v>-28082191</v>
      </c>
      <c r="N4032" t="s">
        <v>178</v>
      </c>
      <c r="P4032" t="s">
        <v>3839</v>
      </c>
      <c r="R4032" t="s">
        <v>3808</v>
      </c>
    </row>
    <row r="4033" spans="1:18" hidden="1">
      <c r="A4033">
        <v>4032</v>
      </c>
      <c r="D4033">
        <v>701000002</v>
      </c>
      <c r="E4033" s="139">
        <v>45224</v>
      </c>
      <c r="F4033">
        <f t="shared" si="186"/>
        <v>10</v>
      </c>
      <c r="G4033" s="139">
        <v>45224</v>
      </c>
      <c r="H4033">
        <f t="shared" si="187"/>
        <v>16</v>
      </c>
      <c r="I4033" t="s">
        <v>2641</v>
      </c>
      <c r="J4033" t="str">
        <f>VLOOKUP(I4033,'C701- Recalculate'!$D$27:$D$751,1,0)</f>
        <v>069MPI1232290004</v>
      </c>
      <c r="K4033">
        <v>0</v>
      </c>
      <c r="L4033">
        <v>28767123</v>
      </c>
      <c r="M4033" s="138">
        <f t="shared" si="188"/>
        <v>-28767123</v>
      </c>
      <c r="N4033" t="s">
        <v>178</v>
      </c>
      <c r="P4033" t="s">
        <v>3839</v>
      </c>
      <c r="R4033" t="s">
        <v>3808</v>
      </c>
    </row>
    <row r="4034" spans="1:18" hidden="1">
      <c r="A4034">
        <v>4033</v>
      </c>
      <c r="D4034">
        <v>701000002</v>
      </c>
      <c r="E4034" s="139">
        <v>45224</v>
      </c>
      <c r="F4034">
        <f t="shared" si="186"/>
        <v>10</v>
      </c>
      <c r="G4034" s="139">
        <v>45224</v>
      </c>
      <c r="H4034">
        <f t="shared" si="187"/>
        <v>16</v>
      </c>
      <c r="I4034" t="s">
        <v>2634</v>
      </c>
      <c r="J4034" t="str">
        <f>VLOOKUP(I4034,'C701- Recalculate'!$D$27:$D$751,1,0)</f>
        <v>069MPI1232290005</v>
      </c>
      <c r="K4034">
        <v>0</v>
      </c>
      <c r="L4034">
        <v>27397260</v>
      </c>
      <c r="M4034" s="138">
        <f t="shared" si="188"/>
        <v>-27397260</v>
      </c>
      <c r="N4034" t="s">
        <v>178</v>
      </c>
      <c r="P4034" t="s">
        <v>3839</v>
      </c>
      <c r="R4034" t="s">
        <v>3808</v>
      </c>
    </row>
    <row r="4035" spans="1:18" hidden="1">
      <c r="A4035">
        <v>4034</v>
      </c>
      <c r="D4035">
        <v>701000002</v>
      </c>
      <c r="E4035" s="139">
        <v>45224</v>
      </c>
      <c r="F4035">
        <f t="shared" ref="F4035:F4098" si="189">MONTH(E4035)</f>
        <v>10</v>
      </c>
      <c r="G4035" s="139">
        <v>45224</v>
      </c>
      <c r="H4035">
        <f t="shared" ref="H4035:H4098" si="190">LEN(I4035)</f>
        <v>16</v>
      </c>
      <c r="I4035" t="s">
        <v>2656</v>
      </c>
      <c r="J4035" t="str">
        <f>VLOOKUP(I4035,'C701- Recalculate'!$D$27:$D$751,1,0)</f>
        <v>069MPI1232340004</v>
      </c>
      <c r="K4035">
        <v>0</v>
      </c>
      <c r="L4035">
        <v>22465754</v>
      </c>
      <c r="M4035" s="138">
        <f t="shared" ref="M4035:M4098" si="191">K4035-L4035</f>
        <v>-22465754</v>
      </c>
      <c r="N4035" t="s">
        <v>178</v>
      </c>
      <c r="P4035" t="s">
        <v>3839</v>
      </c>
      <c r="R4035" t="s">
        <v>3808</v>
      </c>
    </row>
    <row r="4036" spans="1:18" hidden="1">
      <c r="A4036">
        <v>4035</v>
      </c>
      <c r="D4036">
        <v>701000002</v>
      </c>
      <c r="E4036" s="139">
        <v>45224</v>
      </c>
      <c r="F4036">
        <f t="shared" si="189"/>
        <v>10</v>
      </c>
      <c r="G4036" s="139">
        <v>45224</v>
      </c>
      <c r="H4036">
        <f t="shared" si="190"/>
        <v>16</v>
      </c>
      <c r="I4036" t="s">
        <v>2652</v>
      </c>
      <c r="J4036" t="str">
        <f>VLOOKUP(I4036,'C701- Recalculate'!$D$27:$D$751,1,0)</f>
        <v>069MPI1232340005</v>
      </c>
      <c r="K4036">
        <v>0</v>
      </c>
      <c r="L4036">
        <v>22465754</v>
      </c>
      <c r="M4036" s="138">
        <f t="shared" si="191"/>
        <v>-22465754</v>
      </c>
      <c r="N4036" t="s">
        <v>178</v>
      </c>
      <c r="P4036" t="s">
        <v>3839</v>
      </c>
      <c r="R4036" t="s">
        <v>3808</v>
      </c>
    </row>
    <row r="4037" spans="1:18" hidden="1">
      <c r="A4037">
        <v>4036</v>
      </c>
      <c r="D4037">
        <v>701000002</v>
      </c>
      <c r="E4037" s="139">
        <v>45224</v>
      </c>
      <c r="F4037">
        <f t="shared" si="189"/>
        <v>10</v>
      </c>
      <c r="G4037" s="139">
        <v>45224</v>
      </c>
      <c r="H4037">
        <f t="shared" si="190"/>
        <v>16</v>
      </c>
      <c r="I4037" t="s">
        <v>2706</v>
      </c>
      <c r="J4037" t="str">
        <f>VLOOKUP(I4037,'C701- Recalculate'!$D$27:$D$751,1,0)</f>
        <v>069MPI1232400003</v>
      </c>
      <c r="K4037">
        <v>0</v>
      </c>
      <c r="L4037">
        <v>24315068</v>
      </c>
      <c r="M4037" s="138">
        <f t="shared" si="191"/>
        <v>-24315068</v>
      </c>
      <c r="N4037" t="s">
        <v>178</v>
      </c>
      <c r="P4037" t="s">
        <v>3839</v>
      </c>
      <c r="R4037" t="s">
        <v>3808</v>
      </c>
    </row>
    <row r="4038" spans="1:18" hidden="1">
      <c r="A4038">
        <v>4037</v>
      </c>
      <c r="D4038">
        <v>701000002</v>
      </c>
      <c r="E4038" s="139">
        <v>45224</v>
      </c>
      <c r="F4038">
        <f t="shared" si="189"/>
        <v>10</v>
      </c>
      <c r="G4038" s="139">
        <v>45224</v>
      </c>
      <c r="H4038">
        <f t="shared" si="190"/>
        <v>16</v>
      </c>
      <c r="I4038" t="s">
        <v>2700</v>
      </c>
      <c r="J4038" t="str">
        <f>VLOOKUP(I4038,'C701- Recalculate'!$D$27:$D$751,1,0)</f>
        <v>069MPI1232400004</v>
      </c>
      <c r="K4038">
        <v>0</v>
      </c>
      <c r="L4038">
        <v>24315068</v>
      </c>
      <c r="M4038" s="138">
        <f t="shared" si="191"/>
        <v>-24315068</v>
      </c>
      <c r="N4038" t="s">
        <v>178</v>
      </c>
      <c r="P4038" t="s">
        <v>3839</v>
      </c>
      <c r="R4038" t="s">
        <v>3808</v>
      </c>
    </row>
    <row r="4039" spans="1:18" hidden="1">
      <c r="A4039">
        <v>4038</v>
      </c>
      <c r="D4039">
        <v>701000002</v>
      </c>
      <c r="E4039" s="139">
        <v>45224</v>
      </c>
      <c r="F4039">
        <f t="shared" si="189"/>
        <v>10</v>
      </c>
      <c r="G4039" s="139">
        <v>45224</v>
      </c>
      <c r="H4039">
        <f t="shared" si="190"/>
        <v>16</v>
      </c>
      <c r="I4039" t="s">
        <v>2757</v>
      </c>
      <c r="J4039" t="str">
        <f>VLOOKUP(I4039,'C701- Recalculate'!$D$27:$D$751,1,0)</f>
        <v>069MPI1232430004</v>
      </c>
      <c r="K4039">
        <v>0</v>
      </c>
      <c r="L4039">
        <v>39452054</v>
      </c>
      <c r="M4039" s="138">
        <f t="shared" si="191"/>
        <v>-39452054</v>
      </c>
      <c r="N4039" t="s">
        <v>178</v>
      </c>
      <c r="P4039" t="s">
        <v>3839</v>
      </c>
      <c r="R4039" t="s">
        <v>3808</v>
      </c>
    </row>
    <row r="4040" spans="1:18" hidden="1">
      <c r="A4040">
        <v>4039</v>
      </c>
      <c r="D4040">
        <v>701000002</v>
      </c>
      <c r="E4040" s="139">
        <v>45224</v>
      </c>
      <c r="F4040">
        <f t="shared" si="189"/>
        <v>10</v>
      </c>
      <c r="G4040" s="139">
        <v>45224</v>
      </c>
      <c r="H4040">
        <f t="shared" si="190"/>
        <v>16</v>
      </c>
      <c r="I4040" t="s">
        <v>2760</v>
      </c>
      <c r="J4040" t="str">
        <f>VLOOKUP(I4040,'C701- Recalculate'!$D$27:$D$751,1,0)</f>
        <v>069MPI1232430005</v>
      </c>
      <c r="K4040">
        <v>0</v>
      </c>
      <c r="L4040">
        <v>9726027</v>
      </c>
      <c r="M4040" s="138">
        <f t="shared" si="191"/>
        <v>-9726027</v>
      </c>
      <c r="N4040" t="s">
        <v>178</v>
      </c>
      <c r="P4040" t="s">
        <v>3839</v>
      </c>
      <c r="R4040" t="s">
        <v>3808</v>
      </c>
    </row>
    <row r="4041" spans="1:18" hidden="1">
      <c r="A4041">
        <v>4040</v>
      </c>
      <c r="D4041">
        <v>701000002</v>
      </c>
      <c r="E4041" s="139">
        <v>45224</v>
      </c>
      <c r="F4041">
        <f t="shared" si="189"/>
        <v>10</v>
      </c>
      <c r="G4041" s="139">
        <v>45224</v>
      </c>
      <c r="H4041">
        <f t="shared" si="190"/>
        <v>16</v>
      </c>
      <c r="I4041" t="s">
        <v>2879</v>
      </c>
      <c r="J4041" t="str">
        <f>VLOOKUP(I4041,'C701- Recalculate'!$D$27:$D$751,1,0)</f>
        <v>069MPI1232560004</v>
      </c>
      <c r="K4041">
        <v>0</v>
      </c>
      <c r="L4041">
        <v>28356164</v>
      </c>
      <c r="M4041" s="138">
        <f t="shared" si="191"/>
        <v>-28356164</v>
      </c>
      <c r="N4041" t="s">
        <v>178</v>
      </c>
      <c r="P4041" t="s">
        <v>3839</v>
      </c>
      <c r="R4041" t="s">
        <v>3808</v>
      </c>
    </row>
    <row r="4042" spans="1:18" hidden="1">
      <c r="A4042">
        <v>4041</v>
      </c>
      <c r="D4042">
        <v>701000002</v>
      </c>
      <c r="E4042" s="139">
        <v>45224</v>
      </c>
      <c r="F4042">
        <f t="shared" si="189"/>
        <v>10</v>
      </c>
      <c r="G4042" s="139">
        <v>45224</v>
      </c>
      <c r="H4042">
        <f t="shared" si="190"/>
        <v>16</v>
      </c>
      <c r="I4042" t="s">
        <v>2870</v>
      </c>
      <c r="J4042" t="str">
        <f>VLOOKUP(I4042,'C701- Recalculate'!$D$27:$D$751,1,0)</f>
        <v>069MPI1232560005</v>
      </c>
      <c r="K4042">
        <v>0</v>
      </c>
      <c r="L4042">
        <v>18904109</v>
      </c>
      <c r="M4042" s="138">
        <f t="shared" si="191"/>
        <v>-18904109</v>
      </c>
      <c r="N4042" t="s">
        <v>178</v>
      </c>
      <c r="P4042" t="s">
        <v>3839</v>
      </c>
      <c r="R4042" t="s">
        <v>3808</v>
      </c>
    </row>
    <row r="4043" spans="1:18" hidden="1">
      <c r="A4043">
        <v>4042</v>
      </c>
      <c r="D4043">
        <v>701000002</v>
      </c>
      <c r="E4043" s="139">
        <v>45224</v>
      </c>
      <c r="F4043">
        <f t="shared" si="189"/>
        <v>10</v>
      </c>
      <c r="G4043" s="139">
        <v>45224</v>
      </c>
      <c r="H4043">
        <f t="shared" si="190"/>
        <v>16</v>
      </c>
      <c r="I4043" t="s">
        <v>2937</v>
      </c>
      <c r="J4043" t="str">
        <f>VLOOKUP(I4043,'C701- Recalculate'!$D$27:$D$751,1,0)</f>
        <v>069MPI1232620002</v>
      </c>
      <c r="K4043">
        <v>0</v>
      </c>
      <c r="L4043">
        <v>24931506</v>
      </c>
      <c r="M4043" s="138">
        <f t="shared" si="191"/>
        <v>-24931506</v>
      </c>
      <c r="N4043" t="s">
        <v>178</v>
      </c>
      <c r="P4043" t="s">
        <v>3839</v>
      </c>
      <c r="R4043" t="s">
        <v>3808</v>
      </c>
    </row>
    <row r="4044" spans="1:18" hidden="1">
      <c r="A4044">
        <v>4043</v>
      </c>
      <c r="D4044">
        <v>701000002</v>
      </c>
      <c r="E4044" s="139">
        <v>45224</v>
      </c>
      <c r="F4044">
        <f t="shared" si="189"/>
        <v>10</v>
      </c>
      <c r="G4044" s="139">
        <v>45224</v>
      </c>
      <c r="H4044">
        <f t="shared" si="190"/>
        <v>16</v>
      </c>
      <c r="I4044" t="s">
        <v>2940</v>
      </c>
      <c r="J4044" t="str">
        <f>VLOOKUP(I4044,'C701- Recalculate'!$D$27:$D$751,1,0)</f>
        <v>069MPI1232620003</v>
      </c>
      <c r="K4044">
        <v>0</v>
      </c>
      <c r="L4044">
        <v>22356164</v>
      </c>
      <c r="M4044" s="138">
        <f t="shared" si="191"/>
        <v>-22356164</v>
      </c>
      <c r="N4044" t="s">
        <v>178</v>
      </c>
      <c r="P4044" t="s">
        <v>3839</v>
      </c>
      <c r="R4044" t="s">
        <v>3808</v>
      </c>
    </row>
    <row r="4045" spans="1:18" hidden="1">
      <c r="A4045">
        <v>4044</v>
      </c>
      <c r="D4045">
        <v>701000002</v>
      </c>
      <c r="E4045" s="139">
        <v>45224</v>
      </c>
      <c r="F4045">
        <f t="shared" si="189"/>
        <v>10</v>
      </c>
      <c r="G4045" s="139">
        <v>45224</v>
      </c>
      <c r="H4045">
        <f t="shared" si="190"/>
        <v>16</v>
      </c>
      <c r="I4045" t="s">
        <v>3254</v>
      </c>
      <c r="J4045" t="str">
        <f>VLOOKUP(I4045,'C701- Recalculate'!$D$27:$D$751,1,0)</f>
        <v>069MPI1232930001</v>
      </c>
      <c r="K4045">
        <v>0</v>
      </c>
      <c r="L4045">
        <v>20547945</v>
      </c>
      <c r="M4045" s="138">
        <f t="shared" si="191"/>
        <v>-20547945</v>
      </c>
      <c r="N4045" t="s">
        <v>178</v>
      </c>
      <c r="P4045" t="s">
        <v>3839</v>
      </c>
      <c r="R4045" t="s">
        <v>3808</v>
      </c>
    </row>
    <row r="4046" spans="1:18" hidden="1">
      <c r="A4046">
        <v>4045</v>
      </c>
      <c r="D4046">
        <v>701000002</v>
      </c>
      <c r="E4046" s="139">
        <v>45224</v>
      </c>
      <c r="F4046">
        <f t="shared" si="189"/>
        <v>10</v>
      </c>
      <c r="G4046" s="139">
        <v>45224</v>
      </c>
      <c r="H4046">
        <f t="shared" si="190"/>
        <v>16</v>
      </c>
      <c r="I4046" t="s">
        <v>3262</v>
      </c>
      <c r="J4046" t="str">
        <f>VLOOKUP(I4046,'C701- Recalculate'!$D$27:$D$751,1,0)</f>
        <v>069MPI1232930004</v>
      </c>
      <c r="K4046">
        <v>0</v>
      </c>
      <c r="L4046">
        <v>10273973</v>
      </c>
      <c r="M4046" s="138">
        <f t="shared" si="191"/>
        <v>-10273973</v>
      </c>
      <c r="N4046" t="s">
        <v>178</v>
      </c>
      <c r="P4046" t="s">
        <v>3839</v>
      </c>
      <c r="R4046" t="s">
        <v>3808</v>
      </c>
    </row>
    <row r="4047" spans="1:18" hidden="1">
      <c r="A4047">
        <v>4046</v>
      </c>
      <c r="D4047">
        <v>701000002</v>
      </c>
      <c r="E4047" s="139">
        <v>45224</v>
      </c>
      <c r="F4047">
        <f t="shared" si="189"/>
        <v>10</v>
      </c>
      <c r="G4047" s="139">
        <v>45224</v>
      </c>
      <c r="H4047">
        <f t="shared" si="190"/>
        <v>16</v>
      </c>
      <c r="I4047" t="s">
        <v>3284</v>
      </c>
      <c r="J4047" t="str">
        <f>VLOOKUP(I4047,'C701- Recalculate'!$D$27:$D$751,1,0)</f>
        <v>069MPI1232970002</v>
      </c>
      <c r="K4047">
        <v>0</v>
      </c>
      <c r="L4047">
        <v>7397261</v>
      </c>
      <c r="M4047" s="138">
        <f t="shared" si="191"/>
        <v>-7397261</v>
      </c>
      <c r="N4047" t="s">
        <v>178</v>
      </c>
      <c r="P4047" t="s">
        <v>3839</v>
      </c>
      <c r="R4047" t="s">
        <v>3808</v>
      </c>
    </row>
    <row r="4048" spans="1:18" hidden="1">
      <c r="A4048">
        <v>4047</v>
      </c>
      <c r="D4048">
        <v>701000002</v>
      </c>
      <c r="E4048" s="139">
        <v>45224</v>
      </c>
      <c r="F4048">
        <f t="shared" si="189"/>
        <v>10</v>
      </c>
      <c r="G4048" s="139">
        <v>45224</v>
      </c>
      <c r="H4048">
        <f t="shared" si="190"/>
        <v>16</v>
      </c>
      <c r="I4048" t="s">
        <v>3295</v>
      </c>
      <c r="J4048" t="str">
        <f>VLOOKUP(I4048,'C701- Recalculate'!$D$27:$D$751,1,0)</f>
        <v>069MPI1232980001</v>
      </c>
      <c r="K4048">
        <v>0</v>
      </c>
      <c r="L4048">
        <v>14246575</v>
      </c>
      <c r="M4048" s="138">
        <f t="shared" si="191"/>
        <v>-14246575</v>
      </c>
      <c r="N4048" t="s">
        <v>178</v>
      </c>
      <c r="P4048" t="s">
        <v>3839</v>
      </c>
      <c r="R4048" t="s">
        <v>3808</v>
      </c>
    </row>
    <row r="4049" spans="1:20" hidden="1">
      <c r="A4049">
        <v>4048</v>
      </c>
      <c r="D4049">
        <v>701000002</v>
      </c>
      <c r="E4049" s="139">
        <v>45224</v>
      </c>
      <c r="F4049">
        <f t="shared" si="189"/>
        <v>10</v>
      </c>
      <c r="G4049" s="139">
        <v>45224</v>
      </c>
      <c r="H4049">
        <f t="shared" si="190"/>
        <v>16</v>
      </c>
      <c r="I4049" t="s">
        <v>3291</v>
      </c>
      <c r="J4049" t="str">
        <f>VLOOKUP(I4049,'C701- Recalculate'!$D$27:$D$751,1,0)</f>
        <v>069MPI1232980002</v>
      </c>
      <c r="K4049">
        <v>0</v>
      </c>
      <c r="L4049">
        <v>15342466</v>
      </c>
      <c r="M4049" s="138">
        <f t="shared" si="191"/>
        <v>-15342466</v>
      </c>
      <c r="N4049" t="s">
        <v>178</v>
      </c>
      <c r="P4049" t="s">
        <v>3839</v>
      </c>
      <c r="R4049" t="s">
        <v>3808</v>
      </c>
    </row>
    <row r="4050" spans="1:20" hidden="1">
      <c r="A4050">
        <v>4049</v>
      </c>
      <c r="D4050">
        <v>701000001</v>
      </c>
      <c r="E4050" s="139">
        <v>45225</v>
      </c>
      <c r="F4050">
        <f t="shared" si="189"/>
        <v>10</v>
      </c>
      <c r="G4050" s="139">
        <v>45225</v>
      </c>
      <c r="H4050">
        <f t="shared" si="190"/>
        <v>16</v>
      </c>
      <c r="I4050" t="s">
        <v>4076</v>
      </c>
      <c r="J4050" t="e">
        <f>VLOOKUP(I4050,'C701- Recalculate'!$D$27:$D$751,1,0)</f>
        <v>#N/A</v>
      </c>
      <c r="K4050">
        <v>0</v>
      </c>
      <c r="L4050">
        <v>82663872</v>
      </c>
      <c r="M4050" s="138">
        <f t="shared" si="191"/>
        <v>-82663872</v>
      </c>
      <c r="N4050" t="s">
        <v>178</v>
      </c>
      <c r="P4050" t="s">
        <v>3835</v>
      </c>
      <c r="R4050" t="s">
        <v>4077</v>
      </c>
      <c r="S4050" t="s">
        <v>4652</v>
      </c>
      <c r="T4050" t="s">
        <v>1462</v>
      </c>
    </row>
    <row r="4051" spans="1:20" hidden="1">
      <c r="A4051">
        <v>4050</v>
      </c>
      <c r="D4051">
        <v>701000001</v>
      </c>
      <c r="E4051" s="139">
        <v>45225</v>
      </c>
      <c r="F4051">
        <f t="shared" si="189"/>
        <v>10</v>
      </c>
      <c r="G4051" s="139">
        <v>45225</v>
      </c>
      <c r="H4051">
        <f t="shared" si="190"/>
        <v>16</v>
      </c>
      <c r="I4051" t="s">
        <v>4076</v>
      </c>
      <c r="J4051" t="e">
        <f>VLOOKUP(I4051,'C701- Recalculate'!$D$27:$D$751,1,0)</f>
        <v>#N/A</v>
      </c>
      <c r="K4051">
        <v>0</v>
      </c>
      <c r="L4051">
        <v>3360.32</v>
      </c>
      <c r="M4051" s="138">
        <f t="shared" si="191"/>
        <v>-3360.32</v>
      </c>
      <c r="N4051" t="s">
        <v>315</v>
      </c>
      <c r="P4051" t="s">
        <v>3835</v>
      </c>
      <c r="R4051" t="s">
        <v>4077</v>
      </c>
      <c r="T4051" t="s">
        <v>1462</v>
      </c>
    </row>
    <row r="4052" spans="1:20" hidden="1">
      <c r="A4052">
        <v>4051</v>
      </c>
      <c r="D4052">
        <v>701000001</v>
      </c>
      <c r="E4052" s="139">
        <v>45225</v>
      </c>
      <c r="F4052">
        <f t="shared" si="189"/>
        <v>10</v>
      </c>
      <c r="G4052" s="139">
        <v>45225</v>
      </c>
      <c r="H4052">
        <f t="shared" si="190"/>
        <v>16</v>
      </c>
      <c r="I4052" t="s">
        <v>4076</v>
      </c>
      <c r="J4052" t="e">
        <f>VLOOKUP(I4052,'C701- Recalculate'!$D$27:$D$751,1,0)</f>
        <v>#N/A</v>
      </c>
      <c r="K4052">
        <v>3360.32</v>
      </c>
      <c r="L4052">
        <v>0</v>
      </c>
      <c r="M4052" s="138">
        <f t="shared" si="191"/>
        <v>3360.32</v>
      </c>
      <c r="N4052" t="s">
        <v>315</v>
      </c>
      <c r="P4052" t="s">
        <v>3835</v>
      </c>
      <c r="R4052" t="s">
        <v>4077</v>
      </c>
      <c r="T4052" t="s">
        <v>1462</v>
      </c>
    </row>
    <row r="4053" spans="1:20" hidden="1">
      <c r="A4053">
        <v>4052</v>
      </c>
      <c r="D4053">
        <v>701000001</v>
      </c>
      <c r="E4053" s="139">
        <v>45225</v>
      </c>
      <c r="F4053">
        <f t="shared" si="189"/>
        <v>10</v>
      </c>
      <c r="G4053" s="139">
        <v>45225</v>
      </c>
      <c r="H4053">
        <f t="shared" si="190"/>
        <v>16</v>
      </c>
      <c r="I4053" t="s">
        <v>4078</v>
      </c>
      <c r="J4053" t="e">
        <f>VLOOKUP(I4053,'C701- Recalculate'!$D$27:$D$751,1,0)</f>
        <v>#N/A</v>
      </c>
      <c r="K4053">
        <v>0</v>
      </c>
      <c r="L4053">
        <v>2019574</v>
      </c>
      <c r="M4053" s="138">
        <f t="shared" si="191"/>
        <v>-2019574</v>
      </c>
      <c r="N4053" t="s">
        <v>178</v>
      </c>
      <c r="P4053" t="s">
        <v>3819</v>
      </c>
      <c r="R4053" t="s">
        <v>4079</v>
      </c>
      <c r="T4053" t="s">
        <v>1462</v>
      </c>
    </row>
    <row r="4054" spans="1:20" hidden="1">
      <c r="A4054">
        <v>4053</v>
      </c>
      <c r="D4054">
        <v>701000001</v>
      </c>
      <c r="E4054" s="139">
        <v>45225</v>
      </c>
      <c r="F4054">
        <f t="shared" si="189"/>
        <v>10</v>
      </c>
      <c r="G4054" s="139">
        <v>45225</v>
      </c>
      <c r="H4054">
        <f t="shared" si="190"/>
        <v>16</v>
      </c>
      <c r="I4054" t="s">
        <v>4080</v>
      </c>
      <c r="J4054" t="e">
        <f>VLOOKUP(I4054,'C701- Recalculate'!$D$27:$D$751,1,0)</f>
        <v>#N/A</v>
      </c>
      <c r="K4054">
        <v>0</v>
      </c>
      <c r="L4054">
        <v>52.18</v>
      </c>
      <c r="M4054" s="138">
        <f t="shared" si="191"/>
        <v>-52.18</v>
      </c>
      <c r="N4054" t="s">
        <v>315</v>
      </c>
      <c r="P4054" t="s">
        <v>3819</v>
      </c>
      <c r="R4054" t="s">
        <v>4081</v>
      </c>
      <c r="T4054" t="s">
        <v>1462</v>
      </c>
    </row>
    <row r="4055" spans="1:20" hidden="1">
      <c r="A4055">
        <v>4054</v>
      </c>
      <c r="D4055">
        <v>701000001</v>
      </c>
      <c r="E4055" s="139">
        <v>45225</v>
      </c>
      <c r="F4055">
        <f t="shared" si="189"/>
        <v>10</v>
      </c>
      <c r="G4055" s="139">
        <v>45225</v>
      </c>
      <c r="H4055">
        <f t="shared" si="190"/>
        <v>16</v>
      </c>
      <c r="I4055" t="s">
        <v>4080</v>
      </c>
      <c r="J4055" t="e">
        <f>VLOOKUP(I4055,'C701- Recalculate'!$D$27:$D$751,1,0)</f>
        <v>#N/A</v>
      </c>
      <c r="K4055">
        <v>52.18</v>
      </c>
      <c r="L4055">
        <v>0</v>
      </c>
      <c r="M4055" s="138">
        <f t="shared" si="191"/>
        <v>52.18</v>
      </c>
      <c r="N4055" t="s">
        <v>315</v>
      </c>
      <c r="P4055" t="s">
        <v>3819</v>
      </c>
      <c r="R4055" t="s">
        <v>4081</v>
      </c>
      <c r="T4055" t="s">
        <v>1462</v>
      </c>
    </row>
    <row r="4056" spans="1:20" hidden="1">
      <c r="A4056">
        <v>4055</v>
      </c>
      <c r="D4056">
        <v>701000001</v>
      </c>
      <c r="E4056" s="139">
        <v>45225</v>
      </c>
      <c r="F4056">
        <f t="shared" si="189"/>
        <v>10</v>
      </c>
      <c r="G4056" s="139">
        <v>45225</v>
      </c>
      <c r="H4056">
        <f t="shared" si="190"/>
        <v>16</v>
      </c>
      <c r="I4056" t="s">
        <v>4080</v>
      </c>
      <c r="J4056" t="e">
        <f>VLOOKUP(I4056,'C701- Recalculate'!$D$27:$D$751,1,0)</f>
        <v>#N/A</v>
      </c>
      <c r="K4056">
        <v>0</v>
      </c>
      <c r="L4056">
        <v>1283628</v>
      </c>
      <c r="M4056" s="138">
        <f t="shared" si="191"/>
        <v>-1283628</v>
      </c>
      <c r="N4056" t="s">
        <v>178</v>
      </c>
      <c r="P4056" t="s">
        <v>3819</v>
      </c>
      <c r="R4056" t="s">
        <v>4081</v>
      </c>
      <c r="T4056" t="s">
        <v>1462</v>
      </c>
    </row>
    <row r="4057" spans="1:20" hidden="1">
      <c r="A4057">
        <v>4056</v>
      </c>
      <c r="D4057">
        <v>701000001</v>
      </c>
      <c r="E4057" s="139">
        <v>45225</v>
      </c>
      <c r="F4057">
        <f t="shared" si="189"/>
        <v>10</v>
      </c>
      <c r="G4057" s="139">
        <v>45225</v>
      </c>
      <c r="H4057">
        <f t="shared" si="190"/>
        <v>16</v>
      </c>
      <c r="I4057" t="s">
        <v>4082</v>
      </c>
      <c r="J4057" t="e">
        <f>VLOOKUP(I4057,'C701- Recalculate'!$D$27:$D$751,1,0)</f>
        <v>#N/A</v>
      </c>
      <c r="K4057">
        <v>0</v>
      </c>
      <c r="L4057">
        <v>397</v>
      </c>
      <c r="M4057" s="138">
        <f t="shared" si="191"/>
        <v>-397</v>
      </c>
      <c r="N4057" t="s">
        <v>178</v>
      </c>
      <c r="P4057" t="s">
        <v>3832</v>
      </c>
      <c r="R4057" t="s">
        <v>4083</v>
      </c>
      <c r="T4057" t="s">
        <v>1462</v>
      </c>
    </row>
    <row r="4058" spans="1:20" hidden="1">
      <c r="A4058">
        <v>4057</v>
      </c>
      <c r="D4058">
        <v>701000002</v>
      </c>
      <c r="E4058" s="139">
        <v>45225</v>
      </c>
      <c r="F4058">
        <f t="shared" si="189"/>
        <v>10</v>
      </c>
      <c r="G4058" s="139">
        <v>45225</v>
      </c>
      <c r="H4058">
        <f t="shared" si="190"/>
        <v>16</v>
      </c>
      <c r="I4058" t="s">
        <v>2611</v>
      </c>
      <c r="J4058" t="str">
        <f>VLOOKUP(I4058,'C701- Recalculate'!$D$27:$D$751,1,0)</f>
        <v>069MPI1232280001</v>
      </c>
      <c r="K4058">
        <v>0</v>
      </c>
      <c r="L4058">
        <v>28082192</v>
      </c>
      <c r="M4058" s="138">
        <f t="shared" si="191"/>
        <v>-28082192</v>
      </c>
      <c r="N4058" t="s">
        <v>178</v>
      </c>
      <c r="P4058" t="s">
        <v>3839</v>
      </c>
      <c r="R4058" t="s">
        <v>3808</v>
      </c>
    </row>
    <row r="4059" spans="1:20" hidden="1">
      <c r="A4059">
        <v>4058</v>
      </c>
      <c r="D4059">
        <v>701000002</v>
      </c>
      <c r="E4059" s="139">
        <v>45225</v>
      </c>
      <c r="F4059">
        <f t="shared" si="189"/>
        <v>10</v>
      </c>
      <c r="G4059" s="139">
        <v>45225</v>
      </c>
      <c r="H4059">
        <f t="shared" si="190"/>
        <v>16</v>
      </c>
      <c r="I4059" t="s">
        <v>2621</v>
      </c>
      <c r="J4059" t="str">
        <f>VLOOKUP(I4059,'C701- Recalculate'!$D$27:$D$751,1,0)</f>
        <v>069MPI1232280002</v>
      </c>
      <c r="K4059">
        <v>0</v>
      </c>
      <c r="L4059">
        <v>28082192</v>
      </c>
      <c r="M4059" s="138">
        <f t="shared" si="191"/>
        <v>-28082192</v>
      </c>
      <c r="N4059" t="s">
        <v>178</v>
      </c>
      <c r="P4059" t="s">
        <v>3839</v>
      </c>
      <c r="R4059" t="s">
        <v>3808</v>
      </c>
    </row>
    <row r="4060" spans="1:20" hidden="1">
      <c r="A4060">
        <v>4059</v>
      </c>
      <c r="D4060">
        <v>701000002</v>
      </c>
      <c r="E4060" s="139">
        <v>45225</v>
      </c>
      <c r="F4060">
        <f t="shared" si="189"/>
        <v>10</v>
      </c>
      <c r="G4060" s="139">
        <v>45225</v>
      </c>
      <c r="H4060">
        <f t="shared" si="190"/>
        <v>16</v>
      </c>
      <c r="I4060" t="s">
        <v>2641</v>
      </c>
      <c r="J4060" t="str">
        <f>VLOOKUP(I4060,'C701- Recalculate'!$D$27:$D$751,1,0)</f>
        <v>069MPI1232290004</v>
      </c>
      <c r="K4060">
        <v>0</v>
      </c>
      <c r="L4060">
        <v>28767123</v>
      </c>
      <c r="M4060" s="138">
        <f t="shared" si="191"/>
        <v>-28767123</v>
      </c>
      <c r="N4060" t="s">
        <v>178</v>
      </c>
      <c r="P4060" t="s">
        <v>3839</v>
      </c>
      <c r="R4060" t="s">
        <v>3808</v>
      </c>
    </row>
    <row r="4061" spans="1:20" hidden="1">
      <c r="A4061">
        <v>4060</v>
      </c>
      <c r="D4061">
        <v>701000002</v>
      </c>
      <c r="E4061" s="139">
        <v>45225</v>
      </c>
      <c r="F4061">
        <f t="shared" si="189"/>
        <v>10</v>
      </c>
      <c r="G4061" s="139">
        <v>45225</v>
      </c>
      <c r="H4061">
        <f t="shared" si="190"/>
        <v>16</v>
      </c>
      <c r="I4061" t="s">
        <v>2634</v>
      </c>
      <c r="J4061" t="str">
        <f>VLOOKUP(I4061,'C701- Recalculate'!$D$27:$D$751,1,0)</f>
        <v>069MPI1232290005</v>
      </c>
      <c r="K4061">
        <v>0</v>
      </c>
      <c r="L4061">
        <v>27397260</v>
      </c>
      <c r="M4061" s="138">
        <f t="shared" si="191"/>
        <v>-27397260</v>
      </c>
      <c r="N4061" t="s">
        <v>178</v>
      </c>
      <c r="P4061" t="s">
        <v>3839</v>
      </c>
      <c r="R4061" t="s">
        <v>3808</v>
      </c>
    </row>
    <row r="4062" spans="1:20" hidden="1">
      <c r="A4062">
        <v>4061</v>
      </c>
      <c r="D4062">
        <v>701000002</v>
      </c>
      <c r="E4062" s="139">
        <v>45225</v>
      </c>
      <c r="F4062">
        <f t="shared" si="189"/>
        <v>10</v>
      </c>
      <c r="G4062" s="139">
        <v>45225</v>
      </c>
      <c r="H4062">
        <f t="shared" si="190"/>
        <v>16</v>
      </c>
      <c r="I4062" t="s">
        <v>2656</v>
      </c>
      <c r="J4062" t="str">
        <f>VLOOKUP(I4062,'C701- Recalculate'!$D$27:$D$751,1,0)</f>
        <v>069MPI1232340004</v>
      </c>
      <c r="K4062">
        <v>0</v>
      </c>
      <c r="L4062">
        <v>22465753</v>
      </c>
      <c r="M4062" s="138">
        <f t="shared" si="191"/>
        <v>-22465753</v>
      </c>
      <c r="N4062" t="s">
        <v>178</v>
      </c>
      <c r="P4062" t="s">
        <v>3839</v>
      </c>
      <c r="R4062" t="s">
        <v>3808</v>
      </c>
    </row>
    <row r="4063" spans="1:20" hidden="1">
      <c r="A4063">
        <v>4062</v>
      </c>
      <c r="D4063">
        <v>701000002</v>
      </c>
      <c r="E4063" s="139">
        <v>45225</v>
      </c>
      <c r="F4063">
        <f t="shared" si="189"/>
        <v>10</v>
      </c>
      <c r="G4063" s="139">
        <v>45225</v>
      </c>
      <c r="H4063">
        <f t="shared" si="190"/>
        <v>16</v>
      </c>
      <c r="I4063" t="s">
        <v>2652</v>
      </c>
      <c r="J4063" t="str">
        <f>VLOOKUP(I4063,'C701- Recalculate'!$D$27:$D$751,1,0)</f>
        <v>069MPI1232340005</v>
      </c>
      <c r="K4063">
        <v>0</v>
      </c>
      <c r="L4063">
        <v>22465753</v>
      </c>
      <c r="M4063" s="138">
        <f t="shared" si="191"/>
        <v>-22465753</v>
      </c>
      <c r="N4063" t="s">
        <v>178</v>
      </c>
      <c r="P4063" t="s">
        <v>3839</v>
      </c>
      <c r="R4063" t="s">
        <v>3808</v>
      </c>
    </row>
    <row r="4064" spans="1:20" hidden="1">
      <c r="A4064">
        <v>4063</v>
      </c>
      <c r="D4064">
        <v>701000002</v>
      </c>
      <c r="E4064" s="139">
        <v>45225</v>
      </c>
      <c r="F4064">
        <f t="shared" si="189"/>
        <v>10</v>
      </c>
      <c r="G4064" s="139">
        <v>45225</v>
      </c>
      <c r="H4064">
        <f t="shared" si="190"/>
        <v>16</v>
      </c>
      <c r="I4064" t="s">
        <v>2706</v>
      </c>
      <c r="J4064" t="str">
        <f>VLOOKUP(I4064,'C701- Recalculate'!$D$27:$D$751,1,0)</f>
        <v>069MPI1232400003</v>
      </c>
      <c r="K4064">
        <v>0</v>
      </c>
      <c r="L4064">
        <v>24315069</v>
      </c>
      <c r="M4064" s="138">
        <f t="shared" si="191"/>
        <v>-24315069</v>
      </c>
      <c r="N4064" t="s">
        <v>178</v>
      </c>
      <c r="P4064" t="s">
        <v>3839</v>
      </c>
      <c r="R4064" t="s">
        <v>3808</v>
      </c>
    </row>
    <row r="4065" spans="1:18" hidden="1">
      <c r="A4065">
        <v>4064</v>
      </c>
      <c r="D4065">
        <v>701000002</v>
      </c>
      <c r="E4065" s="139">
        <v>45225</v>
      </c>
      <c r="F4065">
        <f t="shared" si="189"/>
        <v>10</v>
      </c>
      <c r="G4065" s="139">
        <v>45225</v>
      </c>
      <c r="H4065">
        <f t="shared" si="190"/>
        <v>16</v>
      </c>
      <c r="I4065" t="s">
        <v>2700</v>
      </c>
      <c r="J4065" t="str">
        <f>VLOOKUP(I4065,'C701- Recalculate'!$D$27:$D$751,1,0)</f>
        <v>069MPI1232400004</v>
      </c>
      <c r="K4065">
        <v>0</v>
      </c>
      <c r="L4065">
        <v>24315069</v>
      </c>
      <c r="M4065" s="138">
        <f t="shared" si="191"/>
        <v>-24315069</v>
      </c>
      <c r="N4065" t="s">
        <v>178</v>
      </c>
      <c r="P4065" t="s">
        <v>3839</v>
      </c>
      <c r="R4065" t="s">
        <v>3808</v>
      </c>
    </row>
    <row r="4066" spans="1:18" hidden="1">
      <c r="A4066">
        <v>4065</v>
      </c>
      <c r="D4066">
        <v>701000002</v>
      </c>
      <c r="E4066" s="139">
        <v>45225</v>
      </c>
      <c r="F4066">
        <f t="shared" si="189"/>
        <v>10</v>
      </c>
      <c r="G4066" s="139">
        <v>45225</v>
      </c>
      <c r="H4066">
        <f t="shared" si="190"/>
        <v>16</v>
      </c>
      <c r="I4066" t="s">
        <v>2757</v>
      </c>
      <c r="J4066" t="str">
        <f>VLOOKUP(I4066,'C701- Recalculate'!$D$27:$D$751,1,0)</f>
        <v>069MPI1232430004</v>
      </c>
      <c r="K4066">
        <v>0</v>
      </c>
      <c r="L4066">
        <v>39452055</v>
      </c>
      <c r="M4066" s="138">
        <f t="shared" si="191"/>
        <v>-39452055</v>
      </c>
      <c r="N4066" t="s">
        <v>178</v>
      </c>
      <c r="P4066" t="s">
        <v>3839</v>
      </c>
      <c r="R4066" t="s">
        <v>3808</v>
      </c>
    </row>
    <row r="4067" spans="1:18" hidden="1">
      <c r="A4067">
        <v>4066</v>
      </c>
      <c r="D4067">
        <v>701000002</v>
      </c>
      <c r="E4067" s="139">
        <v>45225</v>
      </c>
      <c r="F4067">
        <f t="shared" si="189"/>
        <v>10</v>
      </c>
      <c r="G4067" s="139">
        <v>45225</v>
      </c>
      <c r="H4067">
        <f t="shared" si="190"/>
        <v>16</v>
      </c>
      <c r="I4067" t="s">
        <v>2760</v>
      </c>
      <c r="J4067" t="str">
        <f>VLOOKUP(I4067,'C701- Recalculate'!$D$27:$D$751,1,0)</f>
        <v>069MPI1232430005</v>
      </c>
      <c r="K4067">
        <v>0</v>
      </c>
      <c r="L4067">
        <v>9726028</v>
      </c>
      <c r="M4067" s="138">
        <f t="shared" si="191"/>
        <v>-9726028</v>
      </c>
      <c r="N4067" t="s">
        <v>178</v>
      </c>
      <c r="P4067" t="s">
        <v>3839</v>
      </c>
      <c r="R4067" t="s">
        <v>3808</v>
      </c>
    </row>
    <row r="4068" spans="1:18" hidden="1">
      <c r="A4068">
        <v>4067</v>
      </c>
      <c r="D4068">
        <v>701000002</v>
      </c>
      <c r="E4068" s="139">
        <v>45225</v>
      </c>
      <c r="F4068">
        <f t="shared" si="189"/>
        <v>10</v>
      </c>
      <c r="G4068" s="139">
        <v>45225</v>
      </c>
      <c r="H4068">
        <f t="shared" si="190"/>
        <v>16</v>
      </c>
      <c r="I4068" t="s">
        <v>2879</v>
      </c>
      <c r="J4068" t="str">
        <f>VLOOKUP(I4068,'C701- Recalculate'!$D$27:$D$751,1,0)</f>
        <v>069MPI1232560004</v>
      </c>
      <c r="K4068">
        <v>0</v>
      </c>
      <c r="L4068">
        <v>28356165</v>
      </c>
      <c r="M4068" s="138">
        <f t="shared" si="191"/>
        <v>-28356165</v>
      </c>
      <c r="N4068" t="s">
        <v>178</v>
      </c>
      <c r="P4068" t="s">
        <v>3839</v>
      </c>
      <c r="R4068" t="s">
        <v>3808</v>
      </c>
    </row>
    <row r="4069" spans="1:18" hidden="1">
      <c r="A4069">
        <v>4068</v>
      </c>
      <c r="D4069">
        <v>701000002</v>
      </c>
      <c r="E4069" s="139">
        <v>45225</v>
      </c>
      <c r="F4069">
        <f t="shared" si="189"/>
        <v>10</v>
      </c>
      <c r="G4069" s="139">
        <v>45225</v>
      </c>
      <c r="H4069">
        <f t="shared" si="190"/>
        <v>16</v>
      </c>
      <c r="I4069" t="s">
        <v>2870</v>
      </c>
      <c r="J4069" t="str">
        <f>VLOOKUP(I4069,'C701- Recalculate'!$D$27:$D$751,1,0)</f>
        <v>069MPI1232560005</v>
      </c>
      <c r="K4069">
        <v>0</v>
      </c>
      <c r="L4069">
        <v>18904110</v>
      </c>
      <c r="M4069" s="138">
        <f t="shared" si="191"/>
        <v>-18904110</v>
      </c>
      <c r="N4069" t="s">
        <v>178</v>
      </c>
      <c r="P4069" t="s">
        <v>3839</v>
      </c>
      <c r="R4069" t="s">
        <v>3808</v>
      </c>
    </row>
    <row r="4070" spans="1:18" hidden="1">
      <c r="A4070">
        <v>4069</v>
      </c>
      <c r="D4070">
        <v>701000002</v>
      </c>
      <c r="E4070" s="139">
        <v>45225</v>
      </c>
      <c r="F4070">
        <f t="shared" si="189"/>
        <v>10</v>
      </c>
      <c r="G4070" s="139">
        <v>45225</v>
      </c>
      <c r="H4070">
        <f t="shared" si="190"/>
        <v>16</v>
      </c>
      <c r="I4070" t="s">
        <v>2937</v>
      </c>
      <c r="J4070" t="str">
        <f>VLOOKUP(I4070,'C701- Recalculate'!$D$27:$D$751,1,0)</f>
        <v>069MPI1232620002</v>
      </c>
      <c r="K4070">
        <v>0</v>
      </c>
      <c r="L4070">
        <v>24931507</v>
      </c>
      <c r="M4070" s="138">
        <f t="shared" si="191"/>
        <v>-24931507</v>
      </c>
      <c r="N4070" t="s">
        <v>178</v>
      </c>
      <c r="P4070" t="s">
        <v>3839</v>
      </c>
      <c r="R4070" t="s">
        <v>3808</v>
      </c>
    </row>
    <row r="4071" spans="1:18" hidden="1">
      <c r="A4071">
        <v>4070</v>
      </c>
      <c r="D4071">
        <v>701000002</v>
      </c>
      <c r="E4071" s="139">
        <v>45225</v>
      </c>
      <c r="F4071">
        <f t="shared" si="189"/>
        <v>10</v>
      </c>
      <c r="G4071" s="139">
        <v>45225</v>
      </c>
      <c r="H4071">
        <f t="shared" si="190"/>
        <v>16</v>
      </c>
      <c r="I4071" t="s">
        <v>2940</v>
      </c>
      <c r="J4071" t="str">
        <f>VLOOKUP(I4071,'C701- Recalculate'!$D$27:$D$751,1,0)</f>
        <v>069MPI1232620003</v>
      </c>
      <c r="K4071">
        <v>0</v>
      </c>
      <c r="L4071">
        <v>22356165</v>
      </c>
      <c r="M4071" s="138">
        <f t="shared" si="191"/>
        <v>-22356165</v>
      </c>
      <c r="N4071" t="s">
        <v>178</v>
      </c>
      <c r="P4071" t="s">
        <v>3839</v>
      </c>
      <c r="R4071" t="s">
        <v>3808</v>
      </c>
    </row>
    <row r="4072" spans="1:18" hidden="1">
      <c r="A4072">
        <v>4071</v>
      </c>
      <c r="D4072">
        <v>701000002</v>
      </c>
      <c r="E4072" s="139">
        <v>45225</v>
      </c>
      <c r="F4072">
        <f t="shared" si="189"/>
        <v>10</v>
      </c>
      <c r="G4072" s="139">
        <v>45225</v>
      </c>
      <c r="H4072">
        <f t="shared" si="190"/>
        <v>16</v>
      </c>
      <c r="I4072" t="s">
        <v>3254</v>
      </c>
      <c r="J4072" t="str">
        <f>VLOOKUP(I4072,'C701- Recalculate'!$D$27:$D$751,1,0)</f>
        <v>069MPI1232930001</v>
      </c>
      <c r="K4072">
        <v>0</v>
      </c>
      <c r="L4072">
        <v>20547945</v>
      </c>
      <c r="M4072" s="138">
        <f t="shared" si="191"/>
        <v>-20547945</v>
      </c>
      <c r="N4072" t="s">
        <v>178</v>
      </c>
      <c r="P4072" t="s">
        <v>3839</v>
      </c>
      <c r="R4072" t="s">
        <v>3808</v>
      </c>
    </row>
    <row r="4073" spans="1:18" hidden="1">
      <c r="A4073">
        <v>4072</v>
      </c>
      <c r="D4073">
        <v>701000002</v>
      </c>
      <c r="E4073" s="139">
        <v>45225</v>
      </c>
      <c r="F4073">
        <f t="shared" si="189"/>
        <v>10</v>
      </c>
      <c r="G4073" s="139">
        <v>45225</v>
      </c>
      <c r="H4073">
        <f t="shared" si="190"/>
        <v>16</v>
      </c>
      <c r="I4073" t="s">
        <v>3262</v>
      </c>
      <c r="J4073" t="str">
        <f>VLOOKUP(I4073,'C701- Recalculate'!$D$27:$D$751,1,0)</f>
        <v>069MPI1232930004</v>
      </c>
      <c r="K4073">
        <v>0</v>
      </c>
      <c r="L4073">
        <v>10273972</v>
      </c>
      <c r="M4073" s="138">
        <f t="shared" si="191"/>
        <v>-10273972</v>
      </c>
      <c r="N4073" t="s">
        <v>178</v>
      </c>
      <c r="P4073" t="s">
        <v>3839</v>
      </c>
      <c r="R4073" t="s">
        <v>3808</v>
      </c>
    </row>
    <row r="4074" spans="1:18" hidden="1">
      <c r="A4074">
        <v>4073</v>
      </c>
      <c r="D4074">
        <v>701000002</v>
      </c>
      <c r="E4074" s="139">
        <v>45225</v>
      </c>
      <c r="F4074">
        <f t="shared" si="189"/>
        <v>10</v>
      </c>
      <c r="G4074" s="139">
        <v>45225</v>
      </c>
      <c r="H4074">
        <f t="shared" si="190"/>
        <v>16</v>
      </c>
      <c r="I4074" t="s">
        <v>3284</v>
      </c>
      <c r="J4074" t="str">
        <f>VLOOKUP(I4074,'C701- Recalculate'!$D$27:$D$751,1,0)</f>
        <v>069MPI1232970002</v>
      </c>
      <c r="K4074">
        <v>0</v>
      </c>
      <c r="L4074">
        <v>7397260</v>
      </c>
      <c r="M4074" s="138">
        <f t="shared" si="191"/>
        <v>-7397260</v>
      </c>
      <c r="N4074" t="s">
        <v>178</v>
      </c>
      <c r="P4074" t="s">
        <v>3839</v>
      </c>
      <c r="R4074" t="s">
        <v>3808</v>
      </c>
    </row>
    <row r="4075" spans="1:18" hidden="1">
      <c r="A4075">
        <v>4074</v>
      </c>
      <c r="D4075">
        <v>701000002</v>
      </c>
      <c r="E4075" s="139">
        <v>45225</v>
      </c>
      <c r="F4075">
        <f t="shared" si="189"/>
        <v>10</v>
      </c>
      <c r="G4075" s="139">
        <v>45225</v>
      </c>
      <c r="H4075">
        <f t="shared" si="190"/>
        <v>16</v>
      </c>
      <c r="I4075" t="s">
        <v>3301</v>
      </c>
      <c r="J4075" t="str">
        <f>VLOOKUP(I4075,'C701- Recalculate'!$D$27:$D$751,1,0)</f>
        <v>069MPI1232990001</v>
      </c>
      <c r="K4075">
        <v>0</v>
      </c>
      <c r="L4075">
        <v>15342466</v>
      </c>
      <c r="M4075" s="138">
        <f t="shared" si="191"/>
        <v>-15342466</v>
      </c>
      <c r="N4075" t="s">
        <v>178</v>
      </c>
      <c r="P4075" t="s">
        <v>3839</v>
      </c>
      <c r="R4075" t="s">
        <v>3808</v>
      </c>
    </row>
    <row r="4076" spans="1:18" hidden="1">
      <c r="A4076">
        <v>4075</v>
      </c>
      <c r="D4076">
        <v>701000002</v>
      </c>
      <c r="E4076" s="139">
        <v>45225</v>
      </c>
      <c r="F4076">
        <f t="shared" si="189"/>
        <v>10</v>
      </c>
      <c r="G4076" s="139">
        <v>45225</v>
      </c>
      <c r="H4076">
        <f t="shared" si="190"/>
        <v>16</v>
      </c>
      <c r="I4076" t="s">
        <v>3298</v>
      </c>
      <c r="J4076" t="str">
        <f>VLOOKUP(I4076,'C701- Recalculate'!$D$27:$D$751,1,0)</f>
        <v>069MPI1232990002</v>
      </c>
      <c r="K4076">
        <v>0</v>
      </c>
      <c r="L4076">
        <v>14246575</v>
      </c>
      <c r="M4076" s="138">
        <f t="shared" si="191"/>
        <v>-14246575</v>
      </c>
      <c r="N4076" t="s">
        <v>178</v>
      </c>
      <c r="P4076" t="s">
        <v>3839</v>
      </c>
      <c r="R4076" t="s">
        <v>3808</v>
      </c>
    </row>
    <row r="4077" spans="1:18" hidden="1">
      <c r="A4077">
        <v>4076</v>
      </c>
      <c r="D4077">
        <v>701000002</v>
      </c>
      <c r="E4077" s="139">
        <v>45226</v>
      </c>
      <c r="F4077">
        <f t="shared" si="189"/>
        <v>10</v>
      </c>
      <c r="G4077" s="139">
        <v>45226</v>
      </c>
      <c r="H4077">
        <f t="shared" si="190"/>
        <v>16</v>
      </c>
      <c r="I4077" t="s">
        <v>2611</v>
      </c>
      <c r="J4077" t="str">
        <f>VLOOKUP(I4077,'C701- Recalculate'!$D$27:$D$751,1,0)</f>
        <v>069MPI1232280001</v>
      </c>
      <c r="K4077">
        <v>0</v>
      </c>
      <c r="L4077">
        <v>28082192</v>
      </c>
      <c r="M4077" s="138">
        <f t="shared" si="191"/>
        <v>-28082192</v>
      </c>
      <c r="N4077" t="s">
        <v>178</v>
      </c>
      <c r="P4077" t="s">
        <v>3839</v>
      </c>
      <c r="R4077" t="s">
        <v>3808</v>
      </c>
    </row>
    <row r="4078" spans="1:18" hidden="1">
      <c r="A4078">
        <v>4077</v>
      </c>
      <c r="D4078">
        <v>701000002</v>
      </c>
      <c r="E4078" s="139">
        <v>45226</v>
      </c>
      <c r="F4078">
        <f t="shared" si="189"/>
        <v>10</v>
      </c>
      <c r="G4078" s="139">
        <v>45226</v>
      </c>
      <c r="H4078">
        <f t="shared" si="190"/>
        <v>16</v>
      </c>
      <c r="I4078" t="s">
        <v>2621</v>
      </c>
      <c r="J4078" t="str">
        <f>VLOOKUP(I4078,'C701- Recalculate'!$D$27:$D$751,1,0)</f>
        <v>069MPI1232280002</v>
      </c>
      <c r="K4078">
        <v>0</v>
      </c>
      <c r="L4078">
        <v>28082192</v>
      </c>
      <c r="M4078" s="138">
        <f t="shared" si="191"/>
        <v>-28082192</v>
      </c>
      <c r="N4078" t="s">
        <v>178</v>
      </c>
      <c r="P4078" t="s">
        <v>3839</v>
      </c>
      <c r="R4078" t="s">
        <v>3808</v>
      </c>
    </row>
    <row r="4079" spans="1:18" hidden="1">
      <c r="A4079">
        <v>4078</v>
      </c>
      <c r="D4079">
        <v>701000002</v>
      </c>
      <c r="E4079" s="139">
        <v>45226</v>
      </c>
      <c r="F4079">
        <f t="shared" si="189"/>
        <v>10</v>
      </c>
      <c r="G4079" s="139">
        <v>45226</v>
      </c>
      <c r="H4079">
        <f t="shared" si="190"/>
        <v>16</v>
      </c>
      <c r="I4079" t="s">
        <v>2641</v>
      </c>
      <c r="J4079" t="str">
        <f>VLOOKUP(I4079,'C701- Recalculate'!$D$27:$D$751,1,0)</f>
        <v>069MPI1232290004</v>
      </c>
      <c r="K4079">
        <v>0</v>
      </c>
      <c r="L4079">
        <v>28767124</v>
      </c>
      <c r="M4079" s="138">
        <f t="shared" si="191"/>
        <v>-28767124</v>
      </c>
      <c r="N4079" t="s">
        <v>178</v>
      </c>
      <c r="P4079" t="s">
        <v>3839</v>
      </c>
      <c r="R4079" t="s">
        <v>3808</v>
      </c>
    </row>
    <row r="4080" spans="1:18" hidden="1">
      <c r="A4080">
        <v>4079</v>
      </c>
      <c r="D4080">
        <v>701000002</v>
      </c>
      <c r="E4080" s="139">
        <v>45226</v>
      </c>
      <c r="F4080">
        <f t="shared" si="189"/>
        <v>10</v>
      </c>
      <c r="G4080" s="139">
        <v>45226</v>
      </c>
      <c r="H4080">
        <f t="shared" si="190"/>
        <v>16</v>
      </c>
      <c r="I4080" t="s">
        <v>2634</v>
      </c>
      <c r="J4080" t="str">
        <f>VLOOKUP(I4080,'C701- Recalculate'!$D$27:$D$751,1,0)</f>
        <v>069MPI1232290005</v>
      </c>
      <c r="K4080">
        <v>0</v>
      </c>
      <c r="L4080">
        <v>27397261</v>
      </c>
      <c r="M4080" s="138">
        <f t="shared" si="191"/>
        <v>-27397261</v>
      </c>
      <c r="N4080" t="s">
        <v>178</v>
      </c>
      <c r="P4080" t="s">
        <v>3839</v>
      </c>
      <c r="R4080" t="s">
        <v>3808</v>
      </c>
    </row>
    <row r="4081" spans="1:18" hidden="1">
      <c r="A4081">
        <v>4080</v>
      </c>
      <c r="D4081">
        <v>701000002</v>
      </c>
      <c r="E4081" s="139">
        <v>45226</v>
      </c>
      <c r="F4081">
        <f t="shared" si="189"/>
        <v>10</v>
      </c>
      <c r="G4081" s="139">
        <v>45226</v>
      </c>
      <c r="H4081">
        <f t="shared" si="190"/>
        <v>16</v>
      </c>
      <c r="I4081" t="s">
        <v>2656</v>
      </c>
      <c r="J4081" t="str">
        <f>VLOOKUP(I4081,'C701- Recalculate'!$D$27:$D$751,1,0)</f>
        <v>069MPI1232340004</v>
      </c>
      <c r="K4081">
        <v>0</v>
      </c>
      <c r="L4081">
        <v>22465753</v>
      </c>
      <c r="M4081" s="138">
        <f t="shared" si="191"/>
        <v>-22465753</v>
      </c>
      <c r="N4081" t="s">
        <v>178</v>
      </c>
      <c r="P4081" t="s">
        <v>3839</v>
      </c>
      <c r="R4081" t="s">
        <v>3808</v>
      </c>
    </row>
    <row r="4082" spans="1:18" hidden="1">
      <c r="A4082">
        <v>4081</v>
      </c>
      <c r="D4082">
        <v>701000002</v>
      </c>
      <c r="E4082" s="139">
        <v>45226</v>
      </c>
      <c r="F4082">
        <f t="shared" si="189"/>
        <v>10</v>
      </c>
      <c r="G4082" s="139">
        <v>45226</v>
      </c>
      <c r="H4082">
        <f t="shared" si="190"/>
        <v>16</v>
      </c>
      <c r="I4082" t="s">
        <v>2652</v>
      </c>
      <c r="J4082" t="str">
        <f>VLOOKUP(I4082,'C701- Recalculate'!$D$27:$D$751,1,0)</f>
        <v>069MPI1232340005</v>
      </c>
      <c r="K4082">
        <v>0</v>
      </c>
      <c r="L4082">
        <v>22465753</v>
      </c>
      <c r="M4082" s="138">
        <f t="shared" si="191"/>
        <v>-22465753</v>
      </c>
      <c r="N4082" t="s">
        <v>178</v>
      </c>
      <c r="P4082" t="s">
        <v>3839</v>
      </c>
      <c r="R4082" t="s">
        <v>3808</v>
      </c>
    </row>
    <row r="4083" spans="1:18" hidden="1">
      <c r="A4083">
        <v>4082</v>
      </c>
      <c r="D4083">
        <v>701000002</v>
      </c>
      <c r="E4083" s="139">
        <v>45226</v>
      </c>
      <c r="F4083">
        <f t="shared" si="189"/>
        <v>10</v>
      </c>
      <c r="G4083" s="139">
        <v>45226</v>
      </c>
      <c r="H4083">
        <f t="shared" si="190"/>
        <v>16</v>
      </c>
      <c r="I4083" t="s">
        <v>2706</v>
      </c>
      <c r="J4083" t="str">
        <f>VLOOKUP(I4083,'C701- Recalculate'!$D$27:$D$751,1,0)</f>
        <v>069MPI1232400003</v>
      </c>
      <c r="K4083">
        <v>0</v>
      </c>
      <c r="L4083">
        <v>24315068</v>
      </c>
      <c r="M4083" s="138">
        <f t="shared" si="191"/>
        <v>-24315068</v>
      </c>
      <c r="N4083" t="s">
        <v>178</v>
      </c>
      <c r="P4083" t="s">
        <v>3839</v>
      </c>
      <c r="R4083" t="s">
        <v>3808</v>
      </c>
    </row>
    <row r="4084" spans="1:18" hidden="1">
      <c r="A4084">
        <v>4083</v>
      </c>
      <c r="D4084">
        <v>701000002</v>
      </c>
      <c r="E4084" s="139">
        <v>45226</v>
      </c>
      <c r="F4084">
        <f t="shared" si="189"/>
        <v>10</v>
      </c>
      <c r="G4084" s="139">
        <v>45226</v>
      </c>
      <c r="H4084">
        <f t="shared" si="190"/>
        <v>16</v>
      </c>
      <c r="I4084" t="s">
        <v>2700</v>
      </c>
      <c r="J4084" t="str">
        <f>VLOOKUP(I4084,'C701- Recalculate'!$D$27:$D$751,1,0)</f>
        <v>069MPI1232400004</v>
      </c>
      <c r="K4084">
        <v>0</v>
      </c>
      <c r="L4084">
        <v>24315068</v>
      </c>
      <c r="M4084" s="138">
        <f t="shared" si="191"/>
        <v>-24315068</v>
      </c>
      <c r="N4084" t="s">
        <v>178</v>
      </c>
      <c r="P4084" t="s">
        <v>3839</v>
      </c>
      <c r="R4084" t="s">
        <v>3808</v>
      </c>
    </row>
    <row r="4085" spans="1:18" hidden="1">
      <c r="A4085">
        <v>4084</v>
      </c>
      <c r="D4085">
        <v>701000002</v>
      </c>
      <c r="E4085" s="139">
        <v>45226</v>
      </c>
      <c r="F4085">
        <f t="shared" si="189"/>
        <v>10</v>
      </c>
      <c r="G4085" s="139">
        <v>45226</v>
      </c>
      <c r="H4085">
        <f t="shared" si="190"/>
        <v>16</v>
      </c>
      <c r="I4085" t="s">
        <v>2757</v>
      </c>
      <c r="J4085" t="str">
        <f>VLOOKUP(I4085,'C701- Recalculate'!$D$27:$D$751,1,0)</f>
        <v>069MPI1232430004</v>
      </c>
      <c r="K4085">
        <v>0</v>
      </c>
      <c r="L4085">
        <v>39452055</v>
      </c>
      <c r="M4085" s="138">
        <f t="shared" si="191"/>
        <v>-39452055</v>
      </c>
      <c r="N4085" t="s">
        <v>178</v>
      </c>
      <c r="P4085" t="s">
        <v>3839</v>
      </c>
      <c r="R4085" t="s">
        <v>3808</v>
      </c>
    </row>
    <row r="4086" spans="1:18" hidden="1">
      <c r="A4086">
        <v>4085</v>
      </c>
      <c r="D4086">
        <v>701000002</v>
      </c>
      <c r="E4086" s="139">
        <v>45226</v>
      </c>
      <c r="F4086">
        <f t="shared" si="189"/>
        <v>10</v>
      </c>
      <c r="G4086" s="139">
        <v>45226</v>
      </c>
      <c r="H4086">
        <f t="shared" si="190"/>
        <v>16</v>
      </c>
      <c r="I4086" t="s">
        <v>2760</v>
      </c>
      <c r="J4086" t="str">
        <f>VLOOKUP(I4086,'C701- Recalculate'!$D$27:$D$751,1,0)</f>
        <v>069MPI1232430005</v>
      </c>
      <c r="K4086">
        <v>0</v>
      </c>
      <c r="L4086">
        <v>9726027</v>
      </c>
      <c r="M4086" s="138">
        <f t="shared" si="191"/>
        <v>-9726027</v>
      </c>
      <c r="N4086" t="s">
        <v>178</v>
      </c>
      <c r="P4086" t="s">
        <v>3839</v>
      </c>
      <c r="R4086" t="s">
        <v>3808</v>
      </c>
    </row>
    <row r="4087" spans="1:18" hidden="1">
      <c r="A4087">
        <v>4086</v>
      </c>
      <c r="D4087">
        <v>701000002</v>
      </c>
      <c r="E4087" s="139">
        <v>45229</v>
      </c>
      <c r="F4087">
        <f t="shared" si="189"/>
        <v>10</v>
      </c>
      <c r="G4087" s="139">
        <v>45229</v>
      </c>
      <c r="H4087">
        <f t="shared" si="190"/>
        <v>16</v>
      </c>
      <c r="I4087" t="s">
        <v>2611</v>
      </c>
      <c r="J4087" t="str">
        <f>VLOOKUP(I4087,'C701- Recalculate'!$D$27:$D$751,1,0)</f>
        <v>069MPI1232280001</v>
      </c>
      <c r="K4087">
        <v>0</v>
      </c>
      <c r="L4087">
        <v>56164384</v>
      </c>
      <c r="M4087" s="138">
        <f t="shared" si="191"/>
        <v>-56164384</v>
      </c>
      <c r="N4087" t="s">
        <v>178</v>
      </c>
      <c r="P4087" t="s">
        <v>3839</v>
      </c>
      <c r="R4087" t="s">
        <v>3808</v>
      </c>
    </row>
    <row r="4088" spans="1:18" hidden="1">
      <c r="A4088">
        <v>4087</v>
      </c>
      <c r="D4088">
        <v>701000002</v>
      </c>
      <c r="E4088" s="139">
        <v>45229</v>
      </c>
      <c r="F4088">
        <f t="shared" si="189"/>
        <v>10</v>
      </c>
      <c r="G4088" s="139">
        <v>45229</v>
      </c>
      <c r="H4088">
        <f t="shared" si="190"/>
        <v>16</v>
      </c>
      <c r="I4088" t="s">
        <v>2611</v>
      </c>
      <c r="J4088" t="str">
        <f>VLOOKUP(I4088,'C701- Recalculate'!$D$27:$D$751,1,0)</f>
        <v>069MPI1232280001</v>
      </c>
      <c r="K4088">
        <v>0</v>
      </c>
      <c r="L4088">
        <v>28082191</v>
      </c>
      <c r="M4088" s="138">
        <f t="shared" si="191"/>
        <v>-28082191</v>
      </c>
      <c r="N4088" t="s">
        <v>178</v>
      </c>
      <c r="P4088" t="s">
        <v>3839</v>
      </c>
      <c r="R4088" t="s">
        <v>3808</v>
      </c>
    </row>
    <row r="4089" spans="1:18" hidden="1">
      <c r="A4089">
        <v>4088</v>
      </c>
      <c r="D4089">
        <v>701000002</v>
      </c>
      <c r="E4089" s="139">
        <v>45229</v>
      </c>
      <c r="F4089">
        <f t="shared" si="189"/>
        <v>10</v>
      </c>
      <c r="G4089" s="139">
        <v>45229</v>
      </c>
      <c r="H4089">
        <f t="shared" si="190"/>
        <v>16</v>
      </c>
      <c r="I4089" t="s">
        <v>2621</v>
      </c>
      <c r="J4089" t="str">
        <f>VLOOKUP(I4089,'C701- Recalculate'!$D$27:$D$751,1,0)</f>
        <v>069MPI1232280002</v>
      </c>
      <c r="K4089">
        <v>0</v>
      </c>
      <c r="L4089">
        <v>28082191</v>
      </c>
      <c r="M4089" s="138">
        <f t="shared" si="191"/>
        <v>-28082191</v>
      </c>
      <c r="N4089" t="s">
        <v>178</v>
      </c>
      <c r="P4089" t="s">
        <v>3839</v>
      </c>
      <c r="R4089" t="s">
        <v>3808</v>
      </c>
    </row>
    <row r="4090" spans="1:18" hidden="1">
      <c r="A4090">
        <v>4089</v>
      </c>
      <c r="D4090">
        <v>701000002</v>
      </c>
      <c r="E4090" s="139">
        <v>45229</v>
      </c>
      <c r="F4090">
        <f t="shared" si="189"/>
        <v>10</v>
      </c>
      <c r="G4090" s="139">
        <v>45229</v>
      </c>
      <c r="H4090">
        <f t="shared" si="190"/>
        <v>16</v>
      </c>
      <c r="I4090" t="s">
        <v>2621</v>
      </c>
      <c r="J4090" t="str">
        <f>VLOOKUP(I4090,'C701- Recalculate'!$D$27:$D$751,1,0)</f>
        <v>069MPI1232280002</v>
      </c>
      <c r="K4090">
        <v>0</v>
      </c>
      <c r="L4090">
        <v>56164384</v>
      </c>
      <c r="M4090" s="138">
        <f t="shared" si="191"/>
        <v>-56164384</v>
      </c>
      <c r="N4090" t="s">
        <v>178</v>
      </c>
      <c r="P4090" t="s">
        <v>3839</v>
      </c>
      <c r="R4090" t="s">
        <v>3808</v>
      </c>
    </row>
    <row r="4091" spans="1:18" hidden="1">
      <c r="A4091">
        <v>4090</v>
      </c>
      <c r="D4091">
        <v>701000002</v>
      </c>
      <c r="E4091" s="139">
        <v>45229</v>
      </c>
      <c r="F4091">
        <f t="shared" si="189"/>
        <v>10</v>
      </c>
      <c r="G4091" s="139">
        <v>45229</v>
      </c>
      <c r="H4091">
        <f t="shared" si="190"/>
        <v>16</v>
      </c>
      <c r="I4091" t="s">
        <v>2641</v>
      </c>
      <c r="J4091" t="str">
        <f>VLOOKUP(I4091,'C701- Recalculate'!$D$27:$D$751,1,0)</f>
        <v>069MPI1232290004</v>
      </c>
      <c r="K4091">
        <v>0</v>
      </c>
      <c r="L4091">
        <v>28767124</v>
      </c>
      <c r="M4091" s="138">
        <f t="shared" si="191"/>
        <v>-28767124</v>
      </c>
      <c r="N4091" t="s">
        <v>178</v>
      </c>
      <c r="P4091" t="s">
        <v>3839</v>
      </c>
      <c r="R4091" t="s">
        <v>3808</v>
      </c>
    </row>
    <row r="4092" spans="1:18" hidden="1">
      <c r="A4092">
        <v>4091</v>
      </c>
      <c r="D4092">
        <v>701000002</v>
      </c>
      <c r="E4092" s="139">
        <v>45229</v>
      </c>
      <c r="F4092">
        <f t="shared" si="189"/>
        <v>10</v>
      </c>
      <c r="G4092" s="139">
        <v>45229</v>
      </c>
      <c r="H4092">
        <f t="shared" si="190"/>
        <v>16</v>
      </c>
      <c r="I4092" t="s">
        <v>2641</v>
      </c>
      <c r="J4092" t="str">
        <f>VLOOKUP(I4092,'C701- Recalculate'!$D$27:$D$751,1,0)</f>
        <v>069MPI1232290004</v>
      </c>
      <c r="K4092">
        <v>0</v>
      </c>
      <c r="L4092">
        <v>57534246</v>
      </c>
      <c r="M4092" s="138">
        <f t="shared" si="191"/>
        <v>-57534246</v>
      </c>
      <c r="N4092" t="s">
        <v>178</v>
      </c>
      <c r="P4092" t="s">
        <v>3839</v>
      </c>
      <c r="R4092" t="s">
        <v>3808</v>
      </c>
    </row>
    <row r="4093" spans="1:18" hidden="1">
      <c r="A4093">
        <v>4092</v>
      </c>
      <c r="D4093">
        <v>701000002</v>
      </c>
      <c r="E4093" s="139">
        <v>45229</v>
      </c>
      <c r="F4093">
        <f t="shared" si="189"/>
        <v>10</v>
      </c>
      <c r="G4093" s="139">
        <v>45229</v>
      </c>
      <c r="H4093">
        <f t="shared" si="190"/>
        <v>16</v>
      </c>
      <c r="I4093" t="s">
        <v>2634</v>
      </c>
      <c r="J4093" t="str">
        <f>VLOOKUP(I4093,'C701- Recalculate'!$D$27:$D$751,1,0)</f>
        <v>069MPI1232290005</v>
      </c>
      <c r="K4093">
        <v>0</v>
      </c>
      <c r="L4093">
        <v>27397261</v>
      </c>
      <c r="M4093" s="138">
        <f t="shared" si="191"/>
        <v>-27397261</v>
      </c>
      <c r="N4093" t="s">
        <v>178</v>
      </c>
      <c r="P4093" t="s">
        <v>3839</v>
      </c>
      <c r="R4093" t="s">
        <v>3808</v>
      </c>
    </row>
    <row r="4094" spans="1:18" hidden="1">
      <c r="A4094">
        <v>4093</v>
      </c>
      <c r="D4094">
        <v>701000002</v>
      </c>
      <c r="E4094" s="139">
        <v>45229</v>
      </c>
      <c r="F4094">
        <f t="shared" si="189"/>
        <v>10</v>
      </c>
      <c r="G4094" s="139">
        <v>45229</v>
      </c>
      <c r="H4094">
        <f t="shared" si="190"/>
        <v>16</v>
      </c>
      <c r="I4094" t="s">
        <v>2634</v>
      </c>
      <c r="J4094" t="str">
        <f>VLOOKUP(I4094,'C701- Recalculate'!$D$27:$D$751,1,0)</f>
        <v>069MPI1232290005</v>
      </c>
      <c r="K4094">
        <v>0</v>
      </c>
      <c r="L4094">
        <v>54794520</v>
      </c>
      <c r="M4094" s="138">
        <f t="shared" si="191"/>
        <v>-54794520</v>
      </c>
      <c r="N4094" t="s">
        <v>178</v>
      </c>
      <c r="P4094" t="s">
        <v>3839</v>
      </c>
      <c r="R4094" t="s">
        <v>3808</v>
      </c>
    </row>
    <row r="4095" spans="1:18" hidden="1">
      <c r="A4095">
        <v>4094</v>
      </c>
      <c r="D4095">
        <v>701000002</v>
      </c>
      <c r="E4095" s="139">
        <v>45229</v>
      </c>
      <c r="F4095">
        <f t="shared" si="189"/>
        <v>10</v>
      </c>
      <c r="G4095" s="139">
        <v>45229</v>
      </c>
      <c r="H4095">
        <f t="shared" si="190"/>
        <v>16</v>
      </c>
      <c r="I4095" t="s">
        <v>2656</v>
      </c>
      <c r="J4095" t="str">
        <f>VLOOKUP(I4095,'C701- Recalculate'!$D$27:$D$751,1,0)</f>
        <v>069MPI1232340004</v>
      </c>
      <c r="K4095">
        <v>0</v>
      </c>
      <c r="L4095">
        <v>44931507</v>
      </c>
      <c r="M4095" s="138">
        <f t="shared" si="191"/>
        <v>-44931507</v>
      </c>
      <c r="N4095" t="s">
        <v>178</v>
      </c>
      <c r="P4095" t="s">
        <v>3839</v>
      </c>
      <c r="R4095" t="s">
        <v>3808</v>
      </c>
    </row>
    <row r="4096" spans="1:18" hidden="1">
      <c r="A4096">
        <v>4095</v>
      </c>
      <c r="D4096">
        <v>701000002</v>
      </c>
      <c r="E4096" s="139">
        <v>45229</v>
      </c>
      <c r="F4096">
        <f t="shared" si="189"/>
        <v>10</v>
      </c>
      <c r="G4096" s="139">
        <v>45229</v>
      </c>
      <c r="H4096">
        <f t="shared" si="190"/>
        <v>16</v>
      </c>
      <c r="I4096" t="s">
        <v>2656</v>
      </c>
      <c r="J4096" t="str">
        <f>VLOOKUP(I4096,'C701- Recalculate'!$D$27:$D$751,1,0)</f>
        <v>069MPI1232340004</v>
      </c>
      <c r="K4096">
        <v>0</v>
      </c>
      <c r="L4096">
        <v>22465754</v>
      </c>
      <c r="M4096" s="138">
        <f t="shared" si="191"/>
        <v>-22465754</v>
      </c>
      <c r="N4096" t="s">
        <v>178</v>
      </c>
      <c r="P4096" t="s">
        <v>3839</v>
      </c>
      <c r="R4096" t="s">
        <v>3808</v>
      </c>
    </row>
    <row r="4097" spans="1:18" hidden="1">
      <c r="A4097">
        <v>4096</v>
      </c>
      <c r="D4097">
        <v>701000002</v>
      </c>
      <c r="E4097" s="139">
        <v>45229</v>
      </c>
      <c r="F4097">
        <f t="shared" si="189"/>
        <v>10</v>
      </c>
      <c r="G4097" s="139">
        <v>45229</v>
      </c>
      <c r="H4097">
        <f t="shared" si="190"/>
        <v>16</v>
      </c>
      <c r="I4097" t="s">
        <v>2652</v>
      </c>
      <c r="J4097" t="str">
        <f>VLOOKUP(I4097,'C701- Recalculate'!$D$27:$D$751,1,0)</f>
        <v>069MPI1232340005</v>
      </c>
      <c r="K4097">
        <v>0</v>
      </c>
      <c r="L4097">
        <v>44931507</v>
      </c>
      <c r="M4097" s="138">
        <f t="shared" si="191"/>
        <v>-44931507</v>
      </c>
      <c r="N4097" t="s">
        <v>178</v>
      </c>
      <c r="P4097" t="s">
        <v>3839</v>
      </c>
      <c r="R4097" t="s">
        <v>3808</v>
      </c>
    </row>
    <row r="4098" spans="1:18" hidden="1">
      <c r="A4098">
        <v>4097</v>
      </c>
      <c r="D4098">
        <v>701000002</v>
      </c>
      <c r="E4098" s="139">
        <v>45229</v>
      </c>
      <c r="F4098">
        <f t="shared" si="189"/>
        <v>10</v>
      </c>
      <c r="G4098" s="139">
        <v>45229</v>
      </c>
      <c r="H4098">
        <f t="shared" si="190"/>
        <v>16</v>
      </c>
      <c r="I4098" t="s">
        <v>2652</v>
      </c>
      <c r="J4098" t="str">
        <f>VLOOKUP(I4098,'C701- Recalculate'!$D$27:$D$751,1,0)</f>
        <v>069MPI1232340005</v>
      </c>
      <c r="K4098">
        <v>0</v>
      </c>
      <c r="L4098">
        <v>22465754</v>
      </c>
      <c r="M4098" s="138">
        <f t="shared" si="191"/>
        <v>-22465754</v>
      </c>
      <c r="N4098" t="s">
        <v>178</v>
      </c>
      <c r="P4098" t="s">
        <v>3839</v>
      </c>
      <c r="R4098" t="s">
        <v>3808</v>
      </c>
    </row>
    <row r="4099" spans="1:18" hidden="1">
      <c r="A4099">
        <v>4098</v>
      </c>
      <c r="D4099">
        <v>701000002</v>
      </c>
      <c r="E4099" s="139">
        <v>45229</v>
      </c>
      <c r="F4099">
        <f t="shared" ref="F4099:F4162" si="192">MONTH(E4099)</f>
        <v>10</v>
      </c>
      <c r="G4099" s="139">
        <v>45229</v>
      </c>
      <c r="H4099">
        <f t="shared" ref="H4099:H4162" si="193">LEN(I4099)</f>
        <v>16</v>
      </c>
      <c r="I4099" t="s">
        <v>2706</v>
      </c>
      <c r="J4099" t="str">
        <f>VLOOKUP(I4099,'C701- Recalculate'!$D$27:$D$751,1,0)</f>
        <v>069MPI1232400003</v>
      </c>
      <c r="K4099">
        <v>0</v>
      </c>
      <c r="L4099">
        <v>24315069</v>
      </c>
      <c r="M4099" s="138">
        <f t="shared" ref="M4099:M4162" si="194">K4099-L4099</f>
        <v>-24315069</v>
      </c>
      <c r="N4099" t="s">
        <v>178</v>
      </c>
      <c r="P4099" t="s">
        <v>3839</v>
      </c>
      <c r="R4099" t="s">
        <v>3808</v>
      </c>
    </row>
    <row r="4100" spans="1:18" hidden="1">
      <c r="A4100">
        <v>4099</v>
      </c>
      <c r="D4100">
        <v>701000002</v>
      </c>
      <c r="E4100" s="139">
        <v>45229</v>
      </c>
      <c r="F4100">
        <f t="shared" si="192"/>
        <v>10</v>
      </c>
      <c r="G4100" s="139">
        <v>45229</v>
      </c>
      <c r="H4100">
        <f t="shared" si="193"/>
        <v>16</v>
      </c>
      <c r="I4100" t="s">
        <v>2706</v>
      </c>
      <c r="J4100" t="str">
        <f>VLOOKUP(I4100,'C701- Recalculate'!$D$27:$D$751,1,0)</f>
        <v>069MPI1232400003</v>
      </c>
      <c r="K4100">
        <v>0</v>
      </c>
      <c r="L4100">
        <v>48630137</v>
      </c>
      <c r="M4100" s="138">
        <f t="shared" si="194"/>
        <v>-48630137</v>
      </c>
      <c r="N4100" t="s">
        <v>178</v>
      </c>
      <c r="P4100" t="s">
        <v>3839</v>
      </c>
      <c r="R4100" t="s">
        <v>3808</v>
      </c>
    </row>
    <row r="4101" spans="1:18" hidden="1">
      <c r="A4101">
        <v>4100</v>
      </c>
      <c r="D4101">
        <v>701000002</v>
      </c>
      <c r="E4101" s="139">
        <v>45229</v>
      </c>
      <c r="F4101">
        <f t="shared" si="192"/>
        <v>10</v>
      </c>
      <c r="G4101" s="139">
        <v>45229</v>
      </c>
      <c r="H4101">
        <f t="shared" si="193"/>
        <v>16</v>
      </c>
      <c r="I4101" t="s">
        <v>2700</v>
      </c>
      <c r="J4101" t="str">
        <f>VLOOKUP(I4101,'C701- Recalculate'!$D$27:$D$751,1,0)</f>
        <v>069MPI1232400004</v>
      </c>
      <c r="K4101">
        <v>0</v>
      </c>
      <c r="L4101">
        <v>24315069</v>
      </c>
      <c r="M4101" s="138">
        <f t="shared" si="194"/>
        <v>-24315069</v>
      </c>
      <c r="N4101" t="s">
        <v>178</v>
      </c>
      <c r="P4101" t="s">
        <v>3839</v>
      </c>
      <c r="R4101" t="s">
        <v>3808</v>
      </c>
    </row>
    <row r="4102" spans="1:18" hidden="1">
      <c r="A4102">
        <v>4101</v>
      </c>
      <c r="D4102">
        <v>701000002</v>
      </c>
      <c r="E4102" s="139">
        <v>45229</v>
      </c>
      <c r="F4102">
        <f t="shared" si="192"/>
        <v>10</v>
      </c>
      <c r="G4102" s="139">
        <v>45229</v>
      </c>
      <c r="H4102">
        <f t="shared" si="193"/>
        <v>16</v>
      </c>
      <c r="I4102" t="s">
        <v>2700</v>
      </c>
      <c r="J4102" t="str">
        <f>VLOOKUP(I4102,'C701- Recalculate'!$D$27:$D$751,1,0)</f>
        <v>069MPI1232400004</v>
      </c>
      <c r="K4102">
        <v>0</v>
      </c>
      <c r="L4102">
        <v>48630137</v>
      </c>
      <c r="M4102" s="138">
        <f t="shared" si="194"/>
        <v>-48630137</v>
      </c>
      <c r="N4102" t="s">
        <v>178</v>
      </c>
      <c r="P4102" t="s">
        <v>3839</v>
      </c>
      <c r="R4102" t="s">
        <v>3808</v>
      </c>
    </row>
    <row r="4103" spans="1:18" hidden="1">
      <c r="A4103">
        <v>4102</v>
      </c>
      <c r="D4103">
        <v>701000002</v>
      </c>
      <c r="E4103" s="139">
        <v>45229</v>
      </c>
      <c r="F4103">
        <f t="shared" si="192"/>
        <v>10</v>
      </c>
      <c r="G4103" s="139">
        <v>45229</v>
      </c>
      <c r="H4103">
        <f t="shared" si="193"/>
        <v>16</v>
      </c>
      <c r="I4103" t="s">
        <v>2757</v>
      </c>
      <c r="J4103" t="str">
        <f>VLOOKUP(I4103,'C701- Recalculate'!$D$27:$D$751,1,0)</f>
        <v>069MPI1232430004</v>
      </c>
      <c r="K4103">
        <v>0</v>
      </c>
      <c r="L4103">
        <v>39452054</v>
      </c>
      <c r="M4103" s="138">
        <f t="shared" si="194"/>
        <v>-39452054</v>
      </c>
      <c r="N4103" t="s">
        <v>178</v>
      </c>
      <c r="P4103" t="s">
        <v>3839</v>
      </c>
      <c r="R4103" t="s">
        <v>3808</v>
      </c>
    </row>
    <row r="4104" spans="1:18" hidden="1">
      <c r="A4104">
        <v>4103</v>
      </c>
      <c r="D4104">
        <v>701000002</v>
      </c>
      <c r="E4104" s="139">
        <v>45229</v>
      </c>
      <c r="F4104">
        <f t="shared" si="192"/>
        <v>10</v>
      </c>
      <c r="G4104" s="139">
        <v>45229</v>
      </c>
      <c r="H4104">
        <f t="shared" si="193"/>
        <v>16</v>
      </c>
      <c r="I4104" t="s">
        <v>2757</v>
      </c>
      <c r="J4104" t="str">
        <f>VLOOKUP(I4104,'C701- Recalculate'!$D$27:$D$751,1,0)</f>
        <v>069MPI1232430004</v>
      </c>
      <c r="K4104">
        <v>0</v>
      </c>
      <c r="L4104">
        <v>78904110</v>
      </c>
      <c r="M4104" s="138">
        <f t="shared" si="194"/>
        <v>-78904110</v>
      </c>
      <c r="N4104" t="s">
        <v>178</v>
      </c>
      <c r="P4104" t="s">
        <v>3839</v>
      </c>
      <c r="R4104" t="s">
        <v>3808</v>
      </c>
    </row>
    <row r="4105" spans="1:18" hidden="1">
      <c r="A4105">
        <v>4104</v>
      </c>
      <c r="D4105">
        <v>701000002</v>
      </c>
      <c r="E4105" s="139">
        <v>45229</v>
      </c>
      <c r="F4105">
        <f t="shared" si="192"/>
        <v>10</v>
      </c>
      <c r="G4105" s="139">
        <v>45229</v>
      </c>
      <c r="H4105">
        <f t="shared" si="193"/>
        <v>16</v>
      </c>
      <c r="I4105" t="s">
        <v>2760</v>
      </c>
      <c r="J4105" t="str">
        <f>VLOOKUP(I4105,'C701- Recalculate'!$D$27:$D$751,1,0)</f>
        <v>069MPI1232430005</v>
      </c>
      <c r="K4105">
        <v>0</v>
      </c>
      <c r="L4105">
        <v>9726027</v>
      </c>
      <c r="M4105" s="138">
        <f t="shared" si="194"/>
        <v>-9726027</v>
      </c>
      <c r="N4105" t="s">
        <v>178</v>
      </c>
      <c r="P4105" t="s">
        <v>3839</v>
      </c>
      <c r="R4105" t="s">
        <v>3808</v>
      </c>
    </row>
    <row r="4106" spans="1:18" hidden="1">
      <c r="A4106">
        <v>4105</v>
      </c>
      <c r="D4106">
        <v>701000002</v>
      </c>
      <c r="E4106" s="139">
        <v>45229</v>
      </c>
      <c r="F4106">
        <f t="shared" si="192"/>
        <v>10</v>
      </c>
      <c r="G4106" s="139">
        <v>45229</v>
      </c>
      <c r="H4106">
        <f t="shared" si="193"/>
        <v>16</v>
      </c>
      <c r="I4106" t="s">
        <v>2760</v>
      </c>
      <c r="J4106" t="str">
        <f>VLOOKUP(I4106,'C701- Recalculate'!$D$27:$D$751,1,0)</f>
        <v>069MPI1232430005</v>
      </c>
      <c r="K4106">
        <v>0</v>
      </c>
      <c r="L4106">
        <v>19452055</v>
      </c>
      <c r="M4106" s="138">
        <f t="shared" si="194"/>
        <v>-19452055</v>
      </c>
      <c r="N4106" t="s">
        <v>178</v>
      </c>
      <c r="P4106" t="s">
        <v>3839</v>
      </c>
      <c r="R4106" t="s">
        <v>3808</v>
      </c>
    </row>
    <row r="4107" spans="1:18" hidden="1">
      <c r="A4107">
        <v>4106</v>
      </c>
      <c r="D4107">
        <v>701000002</v>
      </c>
      <c r="E4107" s="139">
        <v>45229</v>
      </c>
      <c r="F4107">
        <f t="shared" si="192"/>
        <v>10</v>
      </c>
      <c r="G4107" s="139">
        <v>45229</v>
      </c>
      <c r="H4107">
        <f t="shared" si="193"/>
        <v>16</v>
      </c>
      <c r="I4107" t="s">
        <v>2879</v>
      </c>
      <c r="J4107" t="str">
        <f>VLOOKUP(I4107,'C701- Recalculate'!$D$27:$D$751,1,0)</f>
        <v>069MPI1232560004</v>
      </c>
      <c r="K4107">
        <v>0</v>
      </c>
      <c r="L4107">
        <v>28356164</v>
      </c>
      <c r="M4107" s="138">
        <f t="shared" si="194"/>
        <v>-28356164</v>
      </c>
      <c r="N4107" t="s">
        <v>178</v>
      </c>
      <c r="P4107" t="s">
        <v>3839</v>
      </c>
      <c r="R4107" t="s">
        <v>3808</v>
      </c>
    </row>
    <row r="4108" spans="1:18" hidden="1">
      <c r="A4108">
        <v>4107</v>
      </c>
      <c r="D4108">
        <v>701000002</v>
      </c>
      <c r="E4108" s="139">
        <v>45229</v>
      </c>
      <c r="F4108">
        <f t="shared" si="192"/>
        <v>10</v>
      </c>
      <c r="G4108" s="139">
        <v>45229</v>
      </c>
      <c r="H4108">
        <f t="shared" si="193"/>
        <v>16</v>
      </c>
      <c r="I4108" t="s">
        <v>2879</v>
      </c>
      <c r="J4108" t="str">
        <f>VLOOKUP(I4108,'C701- Recalculate'!$D$27:$D$751,1,0)</f>
        <v>069MPI1232560004</v>
      </c>
      <c r="K4108">
        <v>0</v>
      </c>
      <c r="L4108">
        <v>56712329</v>
      </c>
      <c r="M4108" s="138">
        <f t="shared" si="194"/>
        <v>-56712329</v>
      </c>
      <c r="N4108" t="s">
        <v>178</v>
      </c>
      <c r="P4108" t="s">
        <v>3839</v>
      </c>
      <c r="R4108" t="s">
        <v>3808</v>
      </c>
    </row>
    <row r="4109" spans="1:18" hidden="1">
      <c r="A4109">
        <v>4108</v>
      </c>
      <c r="D4109">
        <v>701000002</v>
      </c>
      <c r="E4109" s="139">
        <v>45229</v>
      </c>
      <c r="F4109">
        <f t="shared" si="192"/>
        <v>10</v>
      </c>
      <c r="G4109" s="139">
        <v>45229</v>
      </c>
      <c r="H4109">
        <f t="shared" si="193"/>
        <v>16</v>
      </c>
      <c r="I4109" t="s">
        <v>2870</v>
      </c>
      <c r="J4109" t="str">
        <f>VLOOKUP(I4109,'C701- Recalculate'!$D$27:$D$751,1,0)</f>
        <v>069MPI1232560005</v>
      </c>
      <c r="K4109">
        <v>0</v>
      </c>
      <c r="L4109">
        <v>37808219</v>
      </c>
      <c r="M4109" s="138">
        <f t="shared" si="194"/>
        <v>-37808219</v>
      </c>
      <c r="N4109" t="s">
        <v>178</v>
      </c>
      <c r="P4109" t="s">
        <v>3839</v>
      </c>
      <c r="R4109" t="s">
        <v>3808</v>
      </c>
    </row>
    <row r="4110" spans="1:18" hidden="1">
      <c r="A4110">
        <v>4109</v>
      </c>
      <c r="D4110">
        <v>701000002</v>
      </c>
      <c r="E4110" s="139">
        <v>45229</v>
      </c>
      <c r="F4110">
        <f t="shared" si="192"/>
        <v>10</v>
      </c>
      <c r="G4110" s="139">
        <v>45229</v>
      </c>
      <c r="H4110">
        <f t="shared" si="193"/>
        <v>16</v>
      </c>
      <c r="I4110" t="s">
        <v>2870</v>
      </c>
      <c r="J4110" t="str">
        <f>VLOOKUP(I4110,'C701- Recalculate'!$D$27:$D$751,1,0)</f>
        <v>069MPI1232560005</v>
      </c>
      <c r="K4110">
        <v>0</v>
      </c>
      <c r="L4110">
        <v>18904109</v>
      </c>
      <c r="M4110" s="138">
        <f t="shared" si="194"/>
        <v>-18904109</v>
      </c>
      <c r="N4110" t="s">
        <v>178</v>
      </c>
      <c r="P4110" t="s">
        <v>3839</v>
      </c>
      <c r="R4110" t="s">
        <v>3808</v>
      </c>
    </row>
    <row r="4111" spans="1:18" hidden="1">
      <c r="A4111">
        <v>4110</v>
      </c>
      <c r="D4111">
        <v>701000002</v>
      </c>
      <c r="E4111" s="139">
        <v>45229</v>
      </c>
      <c r="F4111">
        <f t="shared" si="192"/>
        <v>10</v>
      </c>
      <c r="G4111" s="139">
        <v>45229</v>
      </c>
      <c r="H4111">
        <f t="shared" si="193"/>
        <v>16</v>
      </c>
      <c r="I4111" t="s">
        <v>2937</v>
      </c>
      <c r="J4111" t="str">
        <f>VLOOKUP(I4111,'C701- Recalculate'!$D$27:$D$751,1,0)</f>
        <v>069MPI1232620002</v>
      </c>
      <c r="K4111">
        <v>0</v>
      </c>
      <c r="L4111">
        <v>49863014</v>
      </c>
      <c r="M4111" s="138">
        <f t="shared" si="194"/>
        <v>-49863014</v>
      </c>
      <c r="N4111" t="s">
        <v>178</v>
      </c>
      <c r="P4111" t="s">
        <v>3839</v>
      </c>
      <c r="R4111" t="s">
        <v>3808</v>
      </c>
    </row>
    <row r="4112" spans="1:18" hidden="1">
      <c r="A4112">
        <v>4111</v>
      </c>
      <c r="D4112">
        <v>701000002</v>
      </c>
      <c r="E4112" s="139">
        <v>45229</v>
      </c>
      <c r="F4112">
        <f t="shared" si="192"/>
        <v>10</v>
      </c>
      <c r="G4112" s="139">
        <v>45229</v>
      </c>
      <c r="H4112">
        <f t="shared" si="193"/>
        <v>16</v>
      </c>
      <c r="I4112" t="s">
        <v>2937</v>
      </c>
      <c r="J4112" t="str">
        <f>VLOOKUP(I4112,'C701- Recalculate'!$D$27:$D$751,1,0)</f>
        <v>069MPI1232620002</v>
      </c>
      <c r="K4112">
        <v>0</v>
      </c>
      <c r="L4112">
        <v>24931507</v>
      </c>
      <c r="M4112" s="138">
        <f t="shared" si="194"/>
        <v>-24931507</v>
      </c>
      <c r="N4112" t="s">
        <v>178</v>
      </c>
      <c r="P4112" t="s">
        <v>3839</v>
      </c>
      <c r="R4112" t="s">
        <v>3808</v>
      </c>
    </row>
    <row r="4113" spans="1:18" hidden="1">
      <c r="A4113">
        <v>4112</v>
      </c>
      <c r="D4113">
        <v>701000002</v>
      </c>
      <c r="E4113" s="139">
        <v>45229</v>
      </c>
      <c r="F4113">
        <f t="shared" si="192"/>
        <v>10</v>
      </c>
      <c r="G4113" s="139">
        <v>45229</v>
      </c>
      <c r="H4113">
        <f t="shared" si="193"/>
        <v>16</v>
      </c>
      <c r="I4113" t="s">
        <v>2940</v>
      </c>
      <c r="J4113" t="str">
        <f>VLOOKUP(I4113,'C701- Recalculate'!$D$27:$D$751,1,0)</f>
        <v>069MPI1232620003</v>
      </c>
      <c r="K4113">
        <v>0</v>
      </c>
      <c r="L4113">
        <v>44712329</v>
      </c>
      <c r="M4113" s="138">
        <f t="shared" si="194"/>
        <v>-44712329</v>
      </c>
      <c r="N4113" t="s">
        <v>178</v>
      </c>
      <c r="P4113" t="s">
        <v>3839</v>
      </c>
      <c r="R4113" t="s">
        <v>3808</v>
      </c>
    </row>
    <row r="4114" spans="1:18" hidden="1">
      <c r="A4114">
        <v>4113</v>
      </c>
      <c r="D4114">
        <v>701000002</v>
      </c>
      <c r="E4114" s="139">
        <v>45229</v>
      </c>
      <c r="F4114">
        <f t="shared" si="192"/>
        <v>10</v>
      </c>
      <c r="G4114" s="139">
        <v>45229</v>
      </c>
      <c r="H4114">
        <f t="shared" si="193"/>
        <v>16</v>
      </c>
      <c r="I4114" t="s">
        <v>2940</v>
      </c>
      <c r="J4114" t="str">
        <f>VLOOKUP(I4114,'C701- Recalculate'!$D$27:$D$751,1,0)</f>
        <v>069MPI1232620003</v>
      </c>
      <c r="K4114">
        <v>0</v>
      </c>
      <c r="L4114">
        <v>22356164</v>
      </c>
      <c r="M4114" s="138">
        <f t="shared" si="194"/>
        <v>-22356164</v>
      </c>
      <c r="N4114" t="s">
        <v>178</v>
      </c>
      <c r="P4114" t="s">
        <v>3839</v>
      </c>
      <c r="R4114" t="s">
        <v>3808</v>
      </c>
    </row>
    <row r="4115" spans="1:18" hidden="1">
      <c r="A4115">
        <v>4114</v>
      </c>
      <c r="D4115">
        <v>701000002</v>
      </c>
      <c r="E4115" s="139">
        <v>45229</v>
      </c>
      <c r="F4115">
        <f t="shared" si="192"/>
        <v>10</v>
      </c>
      <c r="G4115" s="139">
        <v>45229</v>
      </c>
      <c r="H4115">
        <f t="shared" si="193"/>
        <v>16</v>
      </c>
      <c r="I4115" t="s">
        <v>3284</v>
      </c>
      <c r="J4115" t="str">
        <f>VLOOKUP(I4115,'C701- Recalculate'!$D$27:$D$751,1,0)</f>
        <v>069MPI1232970002</v>
      </c>
      <c r="K4115">
        <v>0</v>
      </c>
      <c r="L4115">
        <v>7397260</v>
      </c>
      <c r="M4115" s="138">
        <f t="shared" si="194"/>
        <v>-7397260</v>
      </c>
      <c r="N4115" t="s">
        <v>178</v>
      </c>
      <c r="P4115" t="s">
        <v>3839</v>
      </c>
      <c r="R4115" t="s">
        <v>3808</v>
      </c>
    </row>
    <row r="4116" spans="1:18" hidden="1">
      <c r="A4116">
        <v>4115</v>
      </c>
      <c r="D4116">
        <v>701000002</v>
      </c>
      <c r="E4116" s="139">
        <v>45229</v>
      </c>
      <c r="F4116">
        <f t="shared" si="192"/>
        <v>10</v>
      </c>
      <c r="G4116" s="139">
        <v>45229</v>
      </c>
      <c r="H4116">
        <f t="shared" si="193"/>
        <v>16</v>
      </c>
      <c r="I4116" t="s">
        <v>3284</v>
      </c>
      <c r="J4116" t="str">
        <f>VLOOKUP(I4116,'C701- Recalculate'!$D$27:$D$751,1,0)</f>
        <v>069MPI1232970002</v>
      </c>
      <c r="K4116">
        <v>0</v>
      </c>
      <c r="L4116">
        <v>14794521</v>
      </c>
      <c r="M4116" s="138">
        <f t="shared" si="194"/>
        <v>-14794521</v>
      </c>
      <c r="N4116" t="s">
        <v>178</v>
      </c>
      <c r="P4116" t="s">
        <v>3839</v>
      </c>
      <c r="R4116" t="s">
        <v>3808</v>
      </c>
    </row>
    <row r="4117" spans="1:18" hidden="1">
      <c r="A4117">
        <v>4116</v>
      </c>
      <c r="D4117">
        <v>701000002</v>
      </c>
      <c r="E4117" s="139">
        <v>45229</v>
      </c>
      <c r="F4117">
        <f t="shared" si="192"/>
        <v>10</v>
      </c>
      <c r="G4117" s="139">
        <v>45229</v>
      </c>
      <c r="H4117">
        <f t="shared" si="193"/>
        <v>16</v>
      </c>
      <c r="I4117" t="s">
        <v>3301</v>
      </c>
      <c r="J4117" t="str">
        <f>VLOOKUP(I4117,'C701- Recalculate'!$D$27:$D$751,1,0)</f>
        <v>069MPI1232990001</v>
      </c>
      <c r="K4117">
        <v>0</v>
      </c>
      <c r="L4117">
        <v>15342466</v>
      </c>
      <c r="M4117" s="138">
        <f t="shared" si="194"/>
        <v>-15342466</v>
      </c>
      <c r="N4117" t="s">
        <v>178</v>
      </c>
      <c r="P4117" t="s">
        <v>3839</v>
      </c>
      <c r="R4117" t="s">
        <v>3808</v>
      </c>
    </row>
    <row r="4118" spans="1:18" hidden="1">
      <c r="A4118">
        <v>4117</v>
      </c>
      <c r="D4118">
        <v>701000002</v>
      </c>
      <c r="E4118" s="139">
        <v>45229</v>
      </c>
      <c r="F4118">
        <f t="shared" si="192"/>
        <v>10</v>
      </c>
      <c r="G4118" s="139">
        <v>45229</v>
      </c>
      <c r="H4118">
        <f t="shared" si="193"/>
        <v>16</v>
      </c>
      <c r="I4118" t="s">
        <v>3301</v>
      </c>
      <c r="J4118" t="str">
        <f>VLOOKUP(I4118,'C701- Recalculate'!$D$27:$D$751,1,0)</f>
        <v>069MPI1232990001</v>
      </c>
      <c r="K4118">
        <v>0</v>
      </c>
      <c r="L4118">
        <v>30684931</v>
      </c>
      <c r="M4118" s="138">
        <f t="shared" si="194"/>
        <v>-30684931</v>
      </c>
      <c r="N4118" t="s">
        <v>178</v>
      </c>
      <c r="P4118" t="s">
        <v>3839</v>
      </c>
      <c r="R4118" t="s">
        <v>3808</v>
      </c>
    </row>
    <row r="4119" spans="1:18" hidden="1">
      <c r="A4119">
        <v>4118</v>
      </c>
      <c r="D4119">
        <v>701000002</v>
      </c>
      <c r="E4119" s="139">
        <v>45229</v>
      </c>
      <c r="F4119">
        <f t="shared" si="192"/>
        <v>10</v>
      </c>
      <c r="G4119" s="139">
        <v>45229</v>
      </c>
      <c r="H4119">
        <f t="shared" si="193"/>
        <v>16</v>
      </c>
      <c r="I4119" t="s">
        <v>3298</v>
      </c>
      <c r="J4119" t="str">
        <f>VLOOKUP(I4119,'C701- Recalculate'!$D$27:$D$751,1,0)</f>
        <v>069MPI1232990002</v>
      </c>
      <c r="K4119">
        <v>0</v>
      </c>
      <c r="L4119">
        <v>14246576</v>
      </c>
      <c r="M4119" s="138">
        <f t="shared" si="194"/>
        <v>-14246576</v>
      </c>
      <c r="N4119" t="s">
        <v>178</v>
      </c>
      <c r="P4119" t="s">
        <v>3839</v>
      </c>
      <c r="R4119" t="s">
        <v>3808</v>
      </c>
    </row>
    <row r="4120" spans="1:18" hidden="1">
      <c r="A4120">
        <v>4119</v>
      </c>
      <c r="D4120">
        <v>701000002</v>
      </c>
      <c r="E4120" s="139">
        <v>45229</v>
      </c>
      <c r="F4120">
        <f t="shared" si="192"/>
        <v>10</v>
      </c>
      <c r="G4120" s="139">
        <v>45229</v>
      </c>
      <c r="H4120">
        <f t="shared" si="193"/>
        <v>16</v>
      </c>
      <c r="I4120" t="s">
        <v>3298</v>
      </c>
      <c r="J4120" t="str">
        <f>VLOOKUP(I4120,'C701- Recalculate'!$D$27:$D$751,1,0)</f>
        <v>069MPI1232990002</v>
      </c>
      <c r="K4120">
        <v>0</v>
      </c>
      <c r="L4120">
        <v>28493150</v>
      </c>
      <c r="M4120" s="138">
        <f t="shared" si="194"/>
        <v>-28493150</v>
      </c>
      <c r="N4120" t="s">
        <v>178</v>
      </c>
      <c r="P4120" t="s">
        <v>3839</v>
      </c>
      <c r="R4120" t="s">
        <v>3808</v>
      </c>
    </row>
    <row r="4121" spans="1:18" hidden="1">
      <c r="A4121">
        <v>4120</v>
      </c>
      <c r="D4121">
        <v>701000002</v>
      </c>
      <c r="E4121" s="139">
        <v>45229</v>
      </c>
      <c r="F4121">
        <f t="shared" si="192"/>
        <v>10</v>
      </c>
      <c r="G4121" s="139">
        <v>45229</v>
      </c>
      <c r="H4121">
        <f t="shared" si="193"/>
        <v>16</v>
      </c>
      <c r="I4121" t="s">
        <v>3317</v>
      </c>
      <c r="J4121" t="str">
        <f>VLOOKUP(I4121,'C701- Recalculate'!$D$27:$D$751,1,0)</f>
        <v>069MPI1233000001</v>
      </c>
      <c r="K4121">
        <v>0</v>
      </c>
      <c r="L4121">
        <v>13150685</v>
      </c>
      <c r="M4121" s="138">
        <f t="shared" si="194"/>
        <v>-13150685</v>
      </c>
      <c r="N4121" t="s">
        <v>178</v>
      </c>
      <c r="P4121" t="s">
        <v>3839</v>
      </c>
      <c r="R4121" t="s">
        <v>3808</v>
      </c>
    </row>
    <row r="4122" spans="1:18" hidden="1">
      <c r="A4122">
        <v>4121</v>
      </c>
      <c r="D4122">
        <v>701000002</v>
      </c>
      <c r="E4122" s="139">
        <v>45229</v>
      </c>
      <c r="F4122">
        <f t="shared" si="192"/>
        <v>10</v>
      </c>
      <c r="G4122" s="139">
        <v>45229</v>
      </c>
      <c r="H4122">
        <f t="shared" si="193"/>
        <v>16</v>
      </c>
      <c r="I4122" t="s">
        <v>3311</v>
      </c>
      <c r="J4122" t="str">
        <f>VLOOKUP(I4122,'C701- Recalculate'!$D$27:$D$751,1,0)</f>
        <v>069MPI1233000002</v>
      </c>
      <c r="K4122">
        <v>0</v>
      </c>
      <c r="L4122">
        <v>6575343</v>
      </c>
      <c r="M4122" s="138">
        <f t="shared" si="194"/>
        <v>-6575343</v>
      </c>
      <c r="N4122" t="s">
        <v>178</v>
      </c>
      <c r="P4122" t="s">
        <v>3839</v>
      </c>
      <c r="R4122" t="s">
        <v>3808</v>
      </c>
    </row>
    <row r="4123" spans="1:18" hidden="1">
      <c r="A4123">
        <v>4122</v>
      </c>
      <c r="D4123">
        <v>701000002</v>
      </c>
      <c r="E4123" s="139">
        <v>45229</v>
      </c>
      <c r="F4123">
        <f t="shared" si="192"/>
        <v>10</v>
      </c>
      <c r="G4123" s="139">
        <v>45229</v>
      </c>
      <c r="H4123">
        <f t="shared" si="193"/>
        <v>16</v>
      </c>
      <c r="I4123" t="s">
        <v>3308</v>
      </c>
      <c r="J4123" t="str">
        <f>VLOOKUP(I4123,'C701- Recalculate'!$D$27:$D$751,1,0)</f>
        <v>069MPI1233000003</v>
      </c>
      <c r="K4123">
        <v>0</v>
      </c>
      <c r="L4123">
        <v>13150685</v>
      </c>
      <c r="M4123" s="138">
        <f t="shared" si="194"/>
        <v>-13150685</v>
      </c>
      <c r="N4123" t="s">
        <v>178</v>
      </c>
      <c r="P4123" t="s">
        <v>3839</v>
      </c>
      <c r="R4123" t="s">
        <v>3808</v>
      </c>
    </row>
    <row r="4124" spans="1:18" hidden="1">
      <c r="A4124">
        <v>4123</v>
      </c>
      <c r="D4124">
        <v>701000002</v>
      </c>
      <c r="E4124" s="139">
        <v>45229</v>
      </c>
      <c r="F4124">
        <f t="shared" si="192"/>
        <v>10</v>
      </c>
      <c r="G4124" s="139">
        <v>45229</v>
      </c>
      <c r="H4124">
        <f t="shared" si="193"/>
        <v>16</v>
      </c>
      <c r="I4124" t="s">
        <v>3304</v>
      </c>
      <c r="J4124" t="str">
        <f>VLOOKUP(I4124,'C701- Recalculate'!$D$27:$D$751,1,0)</f>
        <v>069MPI1233000004</v>
      </c>
      <c r="K4124">
        <v>0</v>
      </c>
      <c r="L4124">
        <v>13150685</v>
      </c>
      <c r="M4124" s="138">
        <f t="shared" si="194"/>
        <v>-13150685</v>
      </c>
      <c r="N4124" t="s">
        <v>178</v>
      </c>
      <c r="P4124" t="s">
        <v>3839</v>
      </c>
      <c r="R4124" t="s">
        <v>3808</v>
      </c>
    </row>
    <row r="4125" spans="1:18" hidden="1">
      <c r="A4125">
        <v>4124</v>
      </c>
      <c r="D4125">
        <v>701000002</v>
      </c>
      <c r="E4125" s="139">
        <v>45229</v>
      </c>
      <c r="F4125">
        <f t="shared" si="192"/>
        <v>10</v>
      </c>
      <c r="G4125" s="139">
        <v>45229</v>
      </c>
      <c r="H4125">
        <f t="shared" si="193"/>
        <v>16</v>
      </c>
      <c r="I4125" t="s">
        <v>3314</v>
      </c>
      <c r="J4125" t="str">
        <f>VLOOKUP(I4125,'C701- Recalculate'!$D$27:$D$751,1,0)</f>
        <v>069MPI1233000005</v>
      </c>
      <c r="K4125">
        <v>0</v>
      </c>
      <c r="L4125">
        <v>13150685</v>
      </c>
      <c r="M4125" s="138">
        <f t="shared" si="194"/>
        <v>-13150685</v>
      </c>
      <c r="N4125" t="s">
        <v>178</v>
      </c>
      <c r="P4125" t="s">
        <v>3839</v>
      </c>
      <c r="R4125" t="s">
        <v>3808</v>
      </c>
    </row>
    <row r="4126" spans="1:18" hidden="1">
      <c r="A4126">
        <v>4125</v>
      </c>
      <c r="D4126">
        <v>701000002</v>
      </c>
      <c r="E4126" s="139">
        <v>45229</v>
      </c>
      <c r="F4126">
        <f t="shared" si="192"/>
        <v>10</v>
      </c>
      <c r="G4126" s="139">
        <v>45229</v>
      </c>
      <c r="H4126">
        <f t="shared" si="193"/>
        <v>16</v>
      </c>
      <c r="I4126" t="s">
        <v>3329</v>
      </c>
      <c r="J4126" t="str">
        <f>VLOOKUP(I4126,'C701- Recalculate'!$D$27:$D$751,1,0)</f>
        <v>069MPI1233030001</v>
      </c>
      <c r="K4126">
        <v>0</v>
      </c>
      <c r="L4126">
        <v>4383562</v>
      </c>
      <c r="M4126" s="138">
        <f t="shared" si="194"/>
        <v>-4383562</v>
      </c>
      <c r="N4126" t="s">
        <v>178</v>
      </c>
      <c r="P4126" t="s">
        <v>3839</v>
      </c>
      <c r="R4126" t="s">
        <v>3808</v>
      </c>
    </row>
    <row r="4127" spans="1:18" hidden="1">
      <c r="A4127">
        <v>4126</v>
      </c>
      <c r="D4127">
        <v>701000002</v>
      </c>
      <c r="E4127" s="139">
        <v>45229</v>
      </c>
      <c r="F4127">
        <f t="shared" si="192"/>
        <v>10</v>
      </c>
      <c r="G4127" s="139">
        <v>45229</v>
      </c>
      <c r="H4127">
        <f t="shared" si="193"/>
        <v>16</v>
      </c>
      <c r="I4127" t="s">
        <v>3320</v>
      </c>
      <c r="J4127" t="str">
        <f>VLOOKUP(I4127,'C701- Recalculate'!$D$27:$D$751,1,0)</f>
        <v>069MPI1233030002</v>
      </c>
      <c r="K4127">
        <v>0</v>
      </c>
      <c r="L4127">
        <v>4383562</v>
      </c>
      <c r="M4127" s="138">
        <f t="shared" si="194"/>
        <v>-4383562</v>
      </c>
      <c r="N4127" t="s">
        <v>178</v>
      </c>
      <c r="P4127" t="s">
        <v>3839</v>
      </c>
      <c r="R4127" t="s">
        <v>3808</v>
      </c>
    </row>
    <row r="4128" spans="1:18" hidden="1">
      <c r="A4128">
        <v>4127</v>
      </c>
      <c r="D4128">
        <v>701000002</v>
      </c>
      <c r="E4128" s="139">
        <v>45229</v>
      </c>
      <c r="F4128">
        <f t="shared" si="192"/>
        <v>10</v>
      </c>
      <c r="G4128" s="139">
        <v>45229</v>
      </c>
      <c r="H4128">
        <f t="shared" si="193"/>
        <v>16</v>
      </c>
      <c r="I4128" t="s">
        <v>3326</v>
      </c>
      <c r="J4128" t="str">
        <f>VLOOKUP(I4128,'C701- Recalculate'!$D$27:$D$751,1,0)</f>
        <v>069MPI1233030003</v>
      </c>
      <c r="K4128">
        <v>0</v>
      </c>
      <c r="L4128">
        <v>4383562</v>
      </c>
      <c r="M4128" s="138">
        <f t="shared" si="194"/>
        <v>-4383562</v>
      </c>
      <c r="N4128" t="s">
        <v>178</v>
      </c>
      <c r="P4128" t="s">
        <v>3839</v>
      </c>
      <c r="R4128" t="s">
        <v>3808</v>
      </c>
    </row>
    <row r="4129" spans="1:20" hidden="1">
      <c r="A4129">
        <v>4128</v>
      </c>
      <c r="D4129">
        <v>701000002</v>
      </c>
      <c r="E4129" s="139">
        <v>45229</v>
      </c>
      <c r="F4129">
        <f t="shared" si="192"/>
        <v>10</v>
      </c>
      <c r="G4129" s="139">
        <v>45229</v>
      </c>
      <c r="H4129">
        <f t="shared" si="193"/>
        <v>16</v>
      </c>
      <c r="I4129" t="s">
        <v>3323</v>
      </c>
      <c r="J4129" t="str">
        <f>VLOOKUP(I4129,'C701- Recalculate'!$D$27:$D$751,1,0)</f>
        <v>069MPI1233030004</v>
      </c>
      <c r="K4129">
        <v>0</v>
      </c>
      <c r="L4129">
        <v>2465753</v>
      </c>
      <c r="M4129" s="138">
        <f t="shared" si="194"/>
        <v>-2465753</v>
      </c>
      <c r="N4129" t="s">
        <v>178</v>
      </c>
      <c r="P4129" t="s">
        <v>3839</v>
      </c>
      <c r="R4129" t="s">
        <v>3808</v>
      </c>
    </row>
    <row r="4130" spans="1:20" hidden="1">
      <c r="A4130">
        <v>4129</v>
      </c>
      <c r="D4130">
        <v>701000002</v>
      </c>
      <c r="E4130" s="139">
        <v>45230</v>
      </c>
      <c r="F4130">
        <f t="shared" si="192"/>
        <v>10</v>
      </c>
      <c r="G4130" s="139">
        <v>45230</v>
      </c>
      <c r="H4130">
        <f t="shared" si="193"/>
        <v>16</v>
      </c>
      <c r="I4130" t="s">
        <v>2611</v>
      </c>
      <c r="J4130" t="str">
        <f>VLOOKUP(I4130,'C701- Recalculate'!$D$27:$D$751,1,0)</f>
        <v>069MPI1232280001</v>
      </c>
      <c r="K4130">
        <v>0</v>
      </c>
      <c r="L4130">
        <v>28082192</v>
      </c>
      <c r="M4130" s="138">
        <f t="shared" si="194"/>
        <v>-28082192</v>
      </c>
      <c r="N4130" t="s">
        <v>178</v>
      </c>
      <c r="P4130" t="s">
        <v>3839</v>
      </c>
      <c r="R4130" t="s">
        <v>3808</v>
      </c>
    </row>
    <row r="4131" spans="1:20" hidden="1">
      <c r="A4131">
        <v>4130</v>
      </c>
      <c r="D4131">
        <v>701000002</v>
      </c>
      <c r="E4131" s="139">
        <v>45230</v>
      </c>
      <c r="F4131">
        <f t="shared" si="192"/>
        <v>10</v>
      </c>
      <c r="G4131" s="139">
        <v>45230</v>
      </c>
      <c r="H4131">
        <f t="shared" si="193"/>
        <v>16</v>
      </c>
      <c r="I4131" t="s">
        <v>2621</v>
      </c>
      <c r="J4131" t="str">
        <f>VLOOKUP(I4131,'C701- Recalculate'!$D$27:$D$751,1,0)</f>
        <v>069MPI1232280002</v>
      </c>
      <c r="K4131">
        <v>0</v>
      </c>
      <c r="L4131">
        <v>28082192</v>
      </c>
      <c r="M4131" s="138">
        <f t="shared" si="194"/>
        <v>-28082192</v>
      </c>
      <c r="N4131" t="s">
        <v>178</v>
      </c>
      <c r="P4131" t="s">
        <v>3839</v>
      </c>
      <c r="R4131" t="s">
        <v>3808</v>
      </c>
    </row>
    <row r="4132" spans="1:20" hidden="1">
      <c r="A4132">
        <v>4131</v>
      </c>
      <c r="D4132">
        <v>701000002</v>
      </c>
      <c r="E4132" s="139">
        <v>45230</v>
      </c>
      <c r="F4132">
        <f t="shared" si="192"/>
        <v>10</v>
      </c>
      <c r="G4132" s="139">
        <v>45230</v>
      </c>
      <c r="H4132">
        <f t="shared" si="193"/>
        <v>16</v>
      </c>
      <c r="I4132" t="s">
        <v>2641</v>
      </c>
      <c r="J4132" t="str">
        <f>VLOOKUP(I4132,'C701- Recalculate'!$D$27:$D$751,1,0)</f>
        <v>069MPI1232290004</v>
      </c>
      <c r="K4132">
        <v>0</v>
      </c>
      <c r="L4132">
        <v>28767123</v>
      </c>
      <c r="M4132" s="138">
        <f t="shared" si="194"/>
        <v>-28767123</v>
      </c>
      <c r="N4132" t="s">
        <v>178</v>
      </c>
      <c r="P4132" t="s">
        <v>3839</v>
      </c>
      <c r="R4132" t="s">
        <v>3808</v>
      </c>
    </row>
    <row r="4133" spans="1:20" hidden="1">
      <c r="A4133">
        <v>4132</v>
      </c>
      <c r="D4133">
        <v>701000002</v>
      </c>
      <c r="E4133" s="139">
        <v>45230</v>
      </c>
      <c r="F4133">
        <f t="shared" si="192"/>
        <v>10</v>
      </c>
      <c r="G4133" s="139">
        <v>45230</v>
      </c>
      <c r="H4133">
        <f t="shared" si="193"/>
        <v>16</v>
      </c>
      <c r="I4133" t="s">
        <v>2634</v>
      </c>
      <c r="J4133" t="str">
        <f>VLOOKUP(I4133,'C701- Recalculate'!$D$27:$D$751,1,0)</f>
        <v>069MPI1232290005</v>
      </c>
      <c r="K4133">
        <v>0</v>
      </c>
      <c r="L4133">
        <v>27397260</v>
      </c>
      <c r="M4133" s="138">
        <f t="shared" si="194"/>
        <v>-27397260</v>
      </c>
      <c r="N4133" t="s">
        <v>178</v>
      </c>
      <c r="P4133" t="s">
        <v>3839</v>
      </c>
      <c r="R4133" t="s">
        <v>3808</v>
      </c>
    </row>
    <row r="4134" spans="1:20" hidden="1">
      <c r="A4134">
        <v>4133</v>
      </c>
      <c r="D4134">
        <v>701000002</v>
      </c>
      <c r="E4134" s="139">
        <v>45230</v>
      </c>
      <c r="F4134">
        <f t="shared" si="192"/>
        <v>10</v>
      </c>
      <c r="G4134" s="139">
        <v>45230</v>
      </c>
      <c r="H4134">
        <f t="shared" si="193"/>
        <v>16</v>
      </c>
      <c r="I4134" t="s">
        <v>2656</v>
      </c>
      <c r="J4134" t="str">
        <f>VLOOKUP(I4134,'C701- Recalculate'!$D$27:$D$751,1,0)</f>
        <v>069MPI1232340004</v>
      </c>
      <c r="K4134">
        <v>0</v>
      </c>
      <c r="L4134">
        <v>22465753</v>
      </c>
      <c r="M4134" s="138">
        <f t="shared" si="194"/>
        <v>-22465753</v>
      </c>
      <c r="N4134" t="s">
        <v>178</v>
      </c>
      <c r="P4134" t="s">
        <v>3839</v>
      </c>
      <c r="R4134" t="s">
        <v>3808</v>
      </c>
    </row>
    <row r="4135" spans="1:20" hidden="1">
      <c r="A4135">
        <v>4134</v>
      </c>
      <c r="D4135">
        <v>701000002</v>
      </c>
      <c r="E4135" s="139">
        <v>45230</v>
      </c>
      <c r="F4135">
        <f t="shared" si="192"/>
        <v>10</v>
      </c>
      <c r="G4135" s="139">
        <v>45230</v>
      </c>
      <c r="H4135">
        <f t="shared" si="193"/>
        <v>16</v>
      </c>
      <c r="I4135" t="s">
        <v>2652</v>
      </c>
      <c r="J4135" t="str">
        <f>VLOOKUP(I4135,'C701- Recalculate'!$D$27:$D$751,1,0)</f>
        <v>069MPI1232340005</v>
      </c>
      <c r="K4135">
        <v>0</v>
      </c>
      <c r="L4135">
        <v>22465753</v>
      </c>
      <c r="M4135" s="138">
        <f t="shared" si="194"/>
        <v>-22465753</v>
      </c>
      <c r="N4135" t="s">
        <v>178</v>
      </c>
      <c r="P4135" t="s">
        <v>3839</v>
      </c>
      <c r="R4135" t="s">
        <v>3808</v>
      </c>
    </row>
    <row r="4136" spans="1:20" hidden="1">
      <c r="A4136">
        <v>4135</v>
      </c>
      <c r="D4136">
        <v>701000001</v>
      </c>
      <c r="E4136" s="139">
        <v>45204</v>
      </c>
      <c r="F4136">
        <f t="shared" si="192"/>
        <v>10</v>
      </c>
      <c r="G4136" s="139">
        <v>45204</v>
      </c>
      <c r="H4136">
        <f t="shared" si="193"/>
        <v>16</v>
      </c>
      <c r="I4136" t="s">
        <v>4072</v>
      </c>
      <c r="J4136" t="e">
        <f>VLOOKUP(I4136,'C701- Recalculate'!$D$27:$D$751,1,0)</f>
        <v>#N/A</v>
      </c>
      <c r="K4136">
        <v>0</v>
      </c>
      <c r="L4136">
        <v>100387</v>
      </c>
      <c r="M4136" s="138">
        <f t="shared" si="194"/>
        <v>-100387</v>
      </c>
      <c r="N4136" t="s">
        <v>178</v>
      </c>
      <c r="P4136" t="s">
        <v>3813</v>
      </c>
      <c r="Q4136">
        <v>701000001</v>
      </c>
      <c r="R4136" t="s">
        <v>4073</v>
      </c>
      <c r="T4136" t="s">
        <v>1462</v>
      </c>
    </row>
    <row r="4137" spans="1:20" hidden="1">
      <c r="A4137">
        <v>4136</v>
      </c>
      <c r="D4137">
        <v>701000001</v>
      </c>
      <c r="E4137" s="139">
        <v>45204</v>
      </c>
      <c r="F4137">
        <f t="shared" si="192"/>
        <v>10</v>
      </c>
      <c r="G4137" s="139">
        <v>45204</v>
      </c>
      <c r="H4137">
        <f t="shared" si="193"/>
        <v>16</v>
      </c>
      <c r="I4137" t="s">
        <v>4072</v>
      </c>
      <c r="J4137" t="e">
        <f>VLOOKUP(I4137,'C701- Recalculate'!$D$27:$D$751,1,0)</f>
        <v>#N/A</v>
      </c>
      <c r="K4137">
        <v>4.1100000000000003</v>
      </c>
      <c r="L4137">
        <v>0</v>
      </c>
      <c r="M4137" s="138">
        <f t="shared" si="194"/>
        <v>4.1100000000000003</v>
      </c>
      <c r="N4137" t="s">
        <v>315</v>
      </c>
      <c r="P4137" t="s">
        <v>3813</v>
      </c>
      <c r="Q4137">
        <v>701000001</v>
      </c>
      <c r="R4137" t="s">
        <v>4073</v>
      </c>
      <c r="T4137" t="s">
        <v>1462</v>
      </c>
    </row>
    <row r="4138" spans="1:20" hidden="1">
      <c r="A4138">
        <v>4137</v>
      </c>
      <c r="D4138">
        <v>701000001</v>
      </c>
      <c r="E4138" s="139">
        <v>45201</v>
      </c>
      <c r="F4138">
        <f t="shared" si="192"/>
        <v>10</v>
      </c>
      <c r="G4138" s="139">
        <v>45201</v>
      </c>
      <c r="H4138">
        <f t="shared" si="193"/>
        <v>16</v>
      </c>
      <c r="I4138" t="s">
        <v>4084</v>
      </c>
      <c r="J4138" t="e">
        <f>VLOOKUP(I4138,'C701- Recalculate'!$D$27:$D$751,1,0)</f>
        <v>#N/A</v>
      </c>
      <c r="K4138" s="244">
        <v>0</v>
      </c>
      <c r="L4138" s="244">
        <v>55068.45</v>
      </c>
      <c r="M4138" s="138">
        <f t="shared" si="194"/>
        <v>-55068.45</v>
      </c>
      <c r="N4138" t="s">
        <v>315</v>
      </c>
      <c r="P4138" t="s">
        <v>3819</v>
      </c>
      <c r="R4138" t="s">
        <v>4085</v>
      </c>
      <c r="T4138" t="s">
        <v>1462</v>
      </c>
    </row>
    <row r="4139" spans="1:20" hidden="1">
      <c r="A4139">
        <v>4138</v>
      </c>
      <c r="D4139">
        <v>701000001</v>
      </c>
      <c r="E4139" s="139">
        <v>45201</v>
      </c>
      <c r="F4139">
        <f t="shared" si="192"/>
        <v>10</v>
      </c>
      <c r="G4139" s="139">
        <v>45201</v>
      </c>
      <c r="H4139">
        <f t="shared" si="193"/>
        <v>16</v>
      </c>
      <c r="I4139" t="s">
        <v>4084</v>
      </c>
      <c r="J4139" t="e">
        <f>VLOOKUP(I4139,'C701- Recalculate'!$D$27:$D$751,1,0)</f>
        <v>#N/A</v>
      </c>
      <c r="K4139" s="244">
        <v>0</v>
      </c>
      <c r="L4139" s="244">
        <v>1340366073</v>
      </c>
      <c r="M4139" s="138">
        <f t="shared" si="194"/>
        <v>-1340366073</v>
      </c>
      <c r="N4139" t="s">
        <v>178</v>
      </c>
      <c r="P4139" t="s">
        <v>3819</v>
      </c>
      <c r="R4139" t="s">
        <v>4085</v>
      </c>
      <c r="S4139">
        <v>9</v>
      </c>
      <c r="T4139" t="s">
        <v>1462</v>
      </c>
    </row>
    <row r="4140" spans="1:20" hidden="1">
      <c r="A4140">
        <v>4139</v>
      </c>
      <c r="D4140">
        <v>701000001</v>
      </c>
      <c r="E4140" s="139">
        <v>45201</v>
      </c>
      <c r="F4140">
        <f t="shared" si="192"/>
        <v>10</v>
      </c>
      <c r="G4140" s="139">
        <v>45201</v>
      </c>
      <c r="H4140">
        <f t="shared" si="193"/>
        <v>16</v>
      </c>
      <c r="I4140" t="s">
        <v>4084</v>
      </c>
      <c r="J4140" t="e">
        <f>VLOOKUP(I4140,'C701- Recalculate'!$D$27:$D$751,1,0)</f>
        <v>#N/A</v>
      </c>
      <c r="K4140" s="244">
        <v>55068.45</v>
      </c>
      <c r="L4140" s="244">
        <v>0</v>
      </c>
      <c r="M4140" s="138">
        <f t="shared" si="194"/>
        <v>55068.45</v>
      </c>
      <c r="N4140" t="s">
        <v>315</v>
      </c>
      <c r="P4140" t="s">
        <v>3819</v>
      </c>
      <c r="R4140" t="s">
        <v>4085</v>
      </c>
      <c r="T4140" t="s">
        <v>1462</v>
      </c>
    </row>
    <row r="4141" spans="1:20" hidden="1">
      <c r="A4141">
        <v>4140</v>
      </c>
      <c r="D4141">
        <v>701000002</v>
      </c>
      <c r="E4141" s="139">
        <v>45201</v>
      </c>
      <c r="F4141">
        <f t="shared" si="192"/>
        <v>10</v>
      </c>
      <c r="G4141" s="139">
        <v>45201</v>
      </c>
      <c r="H4141">
        <f t="shared" si="193"/>
        <v>16</v>
      </c>
      <c r="I4141" t="s">
        <v>2611</v>
      </c>
      <c r="J4141" t="str">
        <f>VLOOKUP(I4141,'C701- Recalculate'!$D$27:$D$751,1,0)</f>
        <v>069MPI1232280001</v>
      </c>
      <c r="K4141">
        <v>0</v>
      </c>
      <c r="L4141">
        <v>28082192</v>
      </c>
      <c r="M4141" s="138">
        <f t="shared" si="194"/>
        <v>-28082192</v>
      </c>
      <c r="N4141" t="s">
        <v>178</v>
      </c>
      <c r="P4141" t="s">
        <v>3839</v>
      </c>
      <c r="R4141" t="s">
        <v>3808</v>
      </c>
    </row>
    <row r="4142" spans="1:20" hidden="1">
      <c r="A4142">
        <v>4141</v>
      </c>
      <c r="D4142">
        <v>701000002</v>
      </c>
      <c r="E4142" s="139">
        <v>45201</v>
      </c>
      <c r="F4142">
        <f t="shared" si="192"/>
        <v>10</v>
      </c>
      <c r="G4142" s="139">
        <v>45201</v>
      </c>
      <c r="H4142">
        <f t="shared" si="193"/>
        <v>16</v>
      </c>
      <c r="I4142" t="s">
        <v>2611</v>
      </c>
      <c r="J4142" t="str">
        <f>VLOOKUP(I4142,'C701- Recalculate'!$D$27:$D$751,1,0)</f>
        <v>069MPI1232280001</v>
      </c>
      <c r="K4142">
        <v>0</v>
      </c>
      <c r="L4142">
        <v>28082191</v>
      </c>
      <c r="M4142" s="138">
        <f t="shared" si="194"/>
        <v>-28082191</v>
      </c>
      <c r="N4142" t="s">
        <v>178</v>
      </c>
      <c r="P4142" t="s">
        <v>3839</v>
      </c>
      <c r="R4142" t="s">
        <v>3808</v>
      </c>
    </row>
    <row r="4143" spans="1:20" hidden="1">
      <c r="A4143">
        <v>4142</v>
      </c>
      <c r="D4143">
        <v>701000002</v>
      </c>
      <c r="E4143" s="139">
        <v>45201</v>
      </c>
      <c r="F4143">
        <f t="shared" si="192"/>
        <v>10</v>
      </c>
      <c r="G4143" s="139">
        <v>45201</v>
      </c>
      <c r="H4143">
        <f t="shared" si="193"/>
        <v>16</v>
      </c>
      <c r="I4143" t="s">
        <v>2621</v>
      </c>
      <c r="J4143" t="str">
        <f>VLOOKUP(I4143,'C701- Recalculate'!$D$27:$D$751,1,0)</f>
        <v>069MPI1232280002</v>
      </c>
      <c r="K4143">
        <v>0</v>
      </c>
      <c r="L4143">
        <v>28082192</v>
      </c>
      <c r="M4143" s="138">
        <f t="shared" si="194"/>
        <v>-28082192</v>
      </c>
      <c r="N4143" t="s">
        <v>178</v>
      </c>
      <c r="P4143" t="s">
        <v>3839</v>
      </c>
      <c r="R4143" t="s">
        <v>3808</v>
      </c>
    </row>
    <row r="4144" spans="1:20" hidden="1">
      <c r="A4144">
        <v>4143</v>
      </c>
      <c r="D4144">
        <v>701000002</v>
      </c>
      <c r="E4144" s="139">
        <v>45201</v>
      </c>
      <c r="F4144">
        <f t="shared" si="192"/>
        <v>10</v>
      </c>
      <c r="G4144" s="139">
        <v>45201</v>
      </c>
      <c r="H4144">
        <f t="shared" si="193"/>
        <v>16</v>
      </c>
      <c r="I4144" t="s">
        <v>2621</v>
      </c>
      <c r="J4144" t="str">
        <f>VLOOKUP(I4144,'C701- Recalculate'!$D$27:$D$751,1,0)</f>
        <v>069MPI1232280002</v>
      </c>
      <c r="K4144">
        <v>0</v>
      </c>
      <c r="L4144">
        <v>28082191</v>
      </c>
      <c r="M4144" s="138">
        <f t="shared" si="194"/>
        <v>-28082191</v>
      </c>
      <c r="N4144" t="s">
        <v>178</v>
      </c>
      <c r="P4144" t="s">
        <v>3839</v>
      </c>
      <c r="R4144" t="s">
        <v>3808</v>
      </c>
    </row>
    <row r="4145" spans="1:18" hidden="1">
      <c r="A4145">
        <v>4144</v>
      </c>
      <c r="D4145">
        <v>701000002</v>
      </c>
      <c r="E4145" s="139">
        <v>45201</v>
      </c>
      <c r="F4145">
        <f t="shared" si="192"/>
        <v>10</v>
      </c>
      <c r="G4145" s="139">
        <v>45201</v>
      </c>
      <c r="H4145">
        <f t="shared" si="193"/>
        <v>16</v>
      </c>
      <c r="I4145" t="s">
        <v>2641</v>
      </c>
      <c r="J4145" t="str">
        <f>VLOOKUP(I4145,'C701- Recalculate'!$D$27:$D$751,1,0)</f>
        <v>069MPI1232290004</v>
      </c>
      <c r="K4145">
        <v>0</v>
      </c>
      <c r="L4145">
        <v>28767123</v>
      </c>
      <c r="M4145" s="138">
        <f t="shared" si="194"/>
        <v>-28767123</v>
      </c>
      <c r="N4145" t="s">
        <v>178</v>
      </c>
      <c r="P4145" t="s">
        <v>3839</v>
      </c>
      <c r="R4145" t="s">
        <v>3808</v>
      </c>
    </row>
    <row r="4146" spans="1:18" hidden="1">
      <c r="A4146">
        <v>4145</v>
      </c>
      <c r="D4146">
        <v>701000002</v>
      </c>
      <c r="E4146" s="139">
        <v>45201</v>
      </c>
      <c r="F4146">
        <f t="shared" si="192"/>
        <v>10</v>
      </c>
      <c r="G4146" s="139">
        <v>45201</v>
      </c>
      <c r="H4146">
        <f t="shared" si="193"/>
        <v>16</v>
      </c>
      <c r="I4146" t="s">
        <v>2641</v>
      </c>
      <c r="J4146" t="str">
        <f>VLOOKUP(I4146,'C701- Recalculate'!$D$27:$D$751,1,0)</f>
        <v>069MPI1232290004</v>
      </c>
      <c r="K4146">
        <v>0</v>
      </c>
      <c r="L4146">
        <v>28767124</v>
      </c>
      <c r="M4146" s="138">
        <f t="shared" si="194"/>
        <v>-28767124</v>
      </c>
      <c r="N4146" t="s">
        <v>178</v>
      </c>
      <c r="P4146" t="s">
        <v>3839</v>
      </c>
      <c r="R4146" t="s">
        <v>3808</v>
      </c>
    </row>
    <row r="4147" spans="1:18" hidden="1">
      <c r="A4147">
        <v>4146</v>
      </c>
      <c r="D4147">
        <v>701000002</v>
      </c>
      <c r="E4147" s="139">
        <v>45201</v>
      </c>
      <c r="F4147">
        <f t="shared" si="192"/>
        <v>10</v>
      </c>
      <c r="G4147" s="139">
        <v>45201</v>
      </c>
      <c r="H4147">
        <f t="shared" si="193"/>
        <v>16</v>
      </c>
      <c r="I4147" t="s">
        <v>2634</v>
      </c>
      <c r="J4147" t="str">
        <f>VLOOKUP(I4147,'C701- Recalculate'!$D$27:$D$751,1,0)</f>
        <v>069MPI1232290005</v>
      </c>
      <c r="K4147">
        <v>0</v>
      </c>
      <c r="L4147">
        <v>27397261</v>
      </c>
      <c r="M4147" s="138">
        <f t="shared" si="194"/>
        <v>-27397261</v>
      </c>
      <c r="N4147" t="s">
        <v>178</v>
      </c>
      <c r="P4147" t="s">
        <v>3839</v>
      </c>
      <c r="R4147" t="s">
        <v>3808</v>
      </c>
    </row>
    <row r="4148" spans="1:18" hidden="1">
      <c r="A4148">
        <v>4147</v>
      </c>
      <c r="D4148">
        <v>701000002</v>
      </c>
      <c r="E4148" s="139">
        <v>45201</v>
      </c>
      <c r="F4148">
        <f t="shared" si="192"/>
        <v>10</v>
      </c>
      <c r="G4148" s="139">
        <v>45201</v>
      </c>
      <c r="H4148">
        <f t="shared" si="193"/>
        <v>16</v>
      </c>
      <c r="I4148" t="s">
        <v>2634</v>
      </c>
      <c r="J4148" t="str">
        <f>VLOOKUP(I4148,'C701- Recalculate'!$D$27:$D$751,1,0)</f>
        <v>069MPI1232290005</v>
      </c>
      <c r="K4148">
        <v>0</v>
      </c>
      <c r="L4148">
        <v>27397260</v>
      </c>
      <c r="M4148" s="138">
        <f t="shared" si="194"/>
        <v>-27397260</v>
      </c>
      <c r="N4148" t="s">
        <v>178</v>
      </c>
      <c r="P4148" t="s">
        <v>3839</v>
      </c>
      <c r="R4148" t="s">
        <v>3808</v>
      </c>
    </row>
    <row r="4149" spans="1:18" hidden="1">
      <c r="A4149">
        <v>4148</v>
      </c>
      <c r="D4149">
        <v>701000002</v>
      </c>
      <c r="E4149" s="139">
        <v>45201</v>
      </c>
      <c r="F4149">
        <f t="shared" si="192"/>
        <v>10</v>
      </c>
      <c r="G4149" s="139">
        <v>45201</v>
      </c>
      <c r="H4149">
        <f t="shared" si="193"/>
        <v>16</v>
      </c>
      <c r="I4149" t="s">
        <v>2656</v>
      </c>
      <c r="J4149" t="str">
        <f>VLOOKUP(I4149,'C701- Recalculate'!$D$27:$D$751,1,0)</f>
        <v>069MPI1232340004</v>
      </c>
      <c r="K4149">
        <v>0</v>
      </c>
      <c r="L4149">
        <v>22465753</v>
      </c>
      <c r="M4149" s="138">
        <f t="shared" si="194"/>
        <v>-22465753</v>
      </c>
      <c r="N4149" t="s">
        <v>178</v>
      </c>
      <c r="P4149" t="s">
        <v>3839</v>
      </c>
      <c r="R4149" t="s">
        <v>3808</v>
      </c>
    </row>
    <row r="4150" spans="1:18" hidden="1">
      <c r="A4150">
        <v>4149</v>
      </c>
      <c r="D4150">
        <v>701000002</v>
      </c>
      <c r="E4150" s="139">
        <v>45201</v>
      </c>
      <c r="F4150">
        <f t="shared" si="192"/>
        <v>10</v>
      </c>
      <c r="G4150" s="139">
        <v>45201</v>
      </c>
      <c r="H4150">
        <f t="shared" si="193"/>
        <v>16</v>
      </c>
      <c r="I4150" t="s">
        <v>2656</v>
      </c>
      <c r="J4150" t="str">
        <f>VLOOKUP(I4150,'C701- Recalculate'!$D$27:$D$751,1,0)</f>
        <v>069MPI1232340004</v>
      </c>
      <c r="K4150">
        <v>0</v>
      </c>
      <c r="L4150">
        <v>22465754</v>
      </c>
      <c r="M4150" s="138">
        <f t="shared" si="194"/>
        <v>-22465754</v>
      </c>
      <c r="N4150" t="s">
        <v>178</v>
      </c>
      <c r="P4150" t="s">
        <v>3839</v>
      </c>
      <c r="R4150" t="s">
        <v>3808</v>
      </c>
    </row>
    <row r="4151" spans="1:18" hidden="1">
      <c r="A4151">
        <v>4150</v>
      </c>
      <c r="D4151">
        <v>701000002</v>
      </c>
      <c r="E4151" s="139">
        <v>45201</v>
      </c>
      <c r="F4151">
        <f t="shared" si="192"/>
        <v>10</v>
      </c>
      <c r="G4151" s="139">
        <v>45201</v>
      </c>
      <c r="H4151">
        <f t="shared" si="193"/>
        <v>16</v>
      </c>
      <c r="I4151" t="s">
        <v>2652</v>
      </c>
      <c r="J4151" t="str">
        <f>VLOOKUP(I4151,'C701- Recalculate'!$D$27:$D$751,1,0)</f>
        <v>069MPI1232340005</v>
      </c>
      <c r="K4151">
        <v>0</v>
      </c>
      <c r="L4151">
        <v>22465753</v>
      </c>
      <c r="M4151" s="138">
        <f t="shared" si="194"/>
        <v>-22465753</v>
      </c>
      <c r="N4151" t="s">
        <v>178</v>
      </c>
      <c r="P4151" t="s">
        <v>3839</v>
      </c>
      <c r="R4151" t="s">
        <v>3808</v>
      </c>
    </row>
    <row r="4152" spans="1:18" hidden="1">
      <c r="A4152">
        <v>4151</v>
      </c>
      <c r="D4152">
        <v>701000002</v>
      </c>
      <c r="E4152" s="139">
        <v>45201</v>
      </c>
      <c r="F4152">
        <f t="shared" si="192"/>
        <v>10</v>
      </c>
      <c r="G4152" s="139">
        <v>45201</v>
      </c>
      <c r="H4152">
        <f t="shared" si="193"/>
        <v>16</v>
      </c>
      <c r="I4152" t="s">
        <v>2652</v>
      </c>
      <c r="J4152" t="str">
        <f>VLOOKUP(I4152,'C701- Recalculate'!$D$27:$D$751,1,0)</f>
        <v>069MPI1232340005</v>
      </c>
      <c r="K4152">
        <v>0</v>
      </c>
      <c r="L4152">
        <v>22465754</v>
      </c>
      <c r="M4152" s="138">
        <f t="shared" si="194"/>
        <v>-22465754</v>
      </c>
      <c r="N4152" t="s">
        <v>178</v>
      </c>
      <c r="P4152" t="s">
        <v>3839</v>
      </c>
      <c r="R4152" t="s">
        <v>3808</v>
      </c>
    </row>
    <row r="4153" spans="1:18" hidden="1">
      <c r="A4153">
        <v>4152</v>
      </c>
      <c r="D4153">
        <v>701000002</v>
      </c>
      <c r="E4153" s="139">
        <v>45201</v>
      </c>
      <c r="F4153">
        <f t="shared" si="192"/>
        <v>10</v>
      </c>
      <c r="G4153" s="139">
        <v>45201</v>
      </c>
      <c r="H4153">
        <f t="shared" si="193"/>
        <v>16</v>
      </c>
      <c r="I4153" t="s">
        <v>2706</v>
      </c>
      <c r="J4153" t="str">
        <f>VLOOKUP(I4153,'C701- Recalculate'!$D$27:$D$751,1,0)</f>
        <v>069MPI1232400003</v>
      </c>
      <c r="K4153">
        <v>0</v>
      </c>
      <c r="L4153">
        <v>24315068</v>
      </c>
      <c r="M4153" s="138">
        <f t="shared" si="194"/>
        <v>-24315068</v>
      </c>
      <c r="N4153" t="s">
        <v>178</v>
      </c>
      <c r="P4153" t="s">
        <v>3839</v>
      </c>
      <c r="R4153" t="s">
        <v>3808</v>
      </c>
    </row>
    <row r="4154" spans="1:18" hidden="1">
      <c r="A4154">
        <v>4153</v>
      </c>
      <c r="D4154">
        <v>701000002</v>
      </c>
      <c r="E4154" s="139">
        <v>45201</v>
      </c>
      <c r="F4154">
        <f t="shared" si="192"/>
        <v>10</v>
      </c>
      <c r="G4154" s="139">
        <v>45201</v>
      </c>
      <c r="H4154">
        <f t="shared" si="193"/>
        <v>16</v>
      </c>
      <c r="I4154" t="s">
        <v>2706</v>
      </c>
      <c r="J4154" t="str">
        <f>VLOOKUP(I4154,'C701- Recalculate'!$D$27:$D$751,1,0)</f>
        <v>069MPI1232400003</v>
      </c>
      <c r="K4154">
        <v>0</v>
      </c>
      <c r="L4154">
        <v>24315069</v>
      </c>
      <c r="M4154" s="138">
        <f t="shared" si="194"/>
        <v>-24315069</v>
      </c>
      <c r="N4154" t="s">
        <v>178</v>
      </c>
      <c r="P4154" t="s">
        <v>3839</v>
      </c>
      <c r="R4154" t="s">
        <v>3808</v>
      </c>
    </row>
    <row r="4155" spans="1:18" hidden="1">
      <c r="A4155">
        <v>4154</v>
      </c>
      <c r="D4155">
        <v>701000002</v>
      </c>
      <c r="E4155" s="139">
        <v>45201</v>
      </c>
      <c r="F4155">
        <f t="shared" si="192"/>
        <v>10</v>
      </c>
      <c r="G4155" s="139">
        <v>45201</v>
      </c>
      <c r="H4155">
        <f t="shared" si="193"/>
        <v>16</v>
      </c>
      <c r="I4155" t="s">
        <v>2700</v>
      </c>
      <c r="J4155" t="str">
        <f>VLOOKUP(I4155,'C701- Recalculate'!$D$27:$D$751,1,0)</f>
        <v>069MPI1232400004</v>
      </c>
      <c r="K4155">
        <v>0</v>
      </c>
      <c r="L4155">
        <v>24315069</v>
      </c>
      <c r="M4155" s="138">
        <f t="shared" si="194"/>
        <v>-24315069</v>
      </c>
      <c r="N4155" t="s">
        <v>178</v>
      </c>
      <c r="P4155" t="s">
        <v>3839</v>
      </c>
      <c r="R4155" t="s">
        <v>3808</v>
      </c>
    </row>
    <row r="4156" spans="1:18" hidden="1">
      <c r="A4156">
        <v>4155</v>
      </c>
      <c r="D4156">
        <v>701000002</v>
      </c>
      <c r="E4156" s="139">
        <v>45201</v>
      </c>
      <c r="F4156">
        <f t="shared" si="192"/>
        <v>10</v>
      </c>
      <c r="G4156" s="139">
        <v>45201</v>
      </c>
      <c r="H4156">
        <f t="shared" si="193"/>
        <v>16</v>
      </c>
      <c r="I4156" t="s">
        <v>2700</v>
      </c>
      <c r="J4156" t="str">
        <f>VLOOKUP(I4156,'C701- Recalculate'!$D$27:$D$751,1,0)</f>
        <v>069MPI1232400004</v>
      </c>
      <c r="K4156">
        <v>0</v>
      </c>
      <c r="L4156">
        <v>24315068</v>
      </c>
      <c r="M4156" s="138">
        <f t="shared" si="194"/>
        <v>-24315068</v>
      </c>
      <c r="N4156" t="s">
        <v>178</v>
      </c>
      <c r="P4156" t="s">
        <v>3839</v>
      </c>
      <c r="R4156" t="s">
        <v>3808</v>
      </c>
    </row>
    <row r="4157" spans="1:18" hidden="1">
      <c r="A4157">
        <v>4156</v>
      </c>
      <c r="D4157">
        <v>701000002</v>
      </c>
      <c r="E4157" s="139">
        <v>45201</v>
      </c>
      <c r="F4157">
        <f t="shared" si="192"/>
        <v>10</v>
      </c>
      <c r="G4157" s="139">
        <v>45201</v>
      </c>
      <c r="H4157">
        <f t="shared" si="193"/>
        <v>16</v>
      </c>
      <c r="I4157" t="s">
        <v>2757</v>
      </c>
      <c r="J4157" t="str">
        <f>VLOOKUP(I4157,'C701- Recalculate'!$D$27:$D$751,1,0)</f>
        <v>069MPI1232430004</v>
      </c>
      <c r="K4157">
        <v>0</v>
      </c>
      <c r="L4157">
        <v>39452055</v>
      </c>
      <c r="M4157" s="138">
        <f t="shared" si="194"/>
        <v>-39452055</v>
      </c>
      <c r="N4157" t="s">
        <v>178</v>
      </c>
      <c r="P4157" t="s">
        <v>3839</v>
      </c>
      <c r="R4157" t="s">
        <v>3808</v>
      </c>
    </row>
    <row r="4158" spans="1:18" hidden="1">
      <c r="A4158">
        <v>4157</v>
      </c>
      <c r="D4158">
        <v>701000002</v>
      </c>
      <c r="E4158" s="139">
        <v>45201</v>
      </c>
      <c r="F4158">
        <f t="shared" si="192"/>
        <v>10</v>
      </c>
      <c r="G4158" s="139">
        <v>45201</v>
      </c>
      <c r="H4158">
        <f t="shared" si="193"/>
        <v>16</v>
      </c>
      <c r="I4158" t="s">
        <v>2757</v>
      </c>
      <c r="J4158" t="str">
        <f>VLOOKUP(I4158,'C701- Recalculate'!$D$27:$D$751,1,0)</f>
        <v>069MPI1232430004</v>
      </c>
      <c r="K4158">
        <v>0</v>
      </c>
      <c r="L4158">
        <v>39452054</v>
      </c>
      <c r="M4158" s="138">
        <f t="shared" si="194"/>
        <v>-39452054</v>
      </c>
      <c r="N4158" t="s">
        <v>178</v>
      </c>
      <c r="P4158" t="s">
        <v>3839</v>
      </c>
      <c r="R4158" t="s">
        <v>3808</v>
      </c>
    </row>
    <row r="4159" spans="1:18" hidden="1">
      <c r="A4159">
        <v>4158</v>
      </c>
      <c r="D4159">
        <v>701000002</v>
      </c>
      <c r="E4159" s="139">
        <v>45201</v>
      </c>
      <c r="F4159">
        <f t="shared" si="192"/>
        <v>10</v>
      </c>
      <c r="G4159" s="139">
        <v>45201</v>
      </c>
      <c r="H4159">
        <f t="shared" si="193"/>
        <v>16</v>
      </c>
      <c r="I4159" t="s">
        <v>2760</v>
      </c>
      <c r="J4159" t="str">
        <f>VLOOKUP(I4159,'C701- Recalculate'!$D$27:$D$751,1,0)</f>
        <v>069MPI1232430005</v>
      </c>
      <c r="K4159">
        <v>0</v>
      </c>
      <c r="L4159">
        <v>9726028</v>
      </c>
      <c r="M4159" s="138">
        <f t="shared" si="194"/>
        <v>-9726028</v>
      </c>
      <c r="N4159" t="s">
        <v>178</v>
      </c>
      <c r="P4159" t="s">
        <v>3839</v>
      </c>
      <c r="R4159" t="s">
        <v>3808</v>
      </c>
    </row>
    <row r="4160" spans="1:18" hidden="1">
      <c r="A4160">
        <v>4159</v>
      </c>
      <c r="D4160">
        <v>701000002</v>
      </c>
      <c r="E4160" s="139">
        <v>45201</v>
      </c>
      <c r="F4160">
        <f t="shared" si="192"/>
        <v>10</v>
      </c>
      <c r="G4160" s="139">
        <v>45201</v>
      </c>
      <c r="H4160">
        <f t="shared" si="193"/>
        <v>16</v>
      </c>
      <c r="I4160" t="s">
        <v>2760</v>
      </c>
      <c r="J4160" t="str">
        <f>VLOOKUP(I4160,'C701- Recalculate'!$D$27:$D$751,1,0)</f>
        <v>069MPI1232430005</v>
      </c>
      <c r="K4160">
        <v>0</v>
      </c>
      <c r="L4160">
        <v>9726027</v>
      </c>
      <c r="M4160" s="138">
        <f t="shared" si="194"/>
        <v>-9726027</v>
      </c>
      <c r="N4160" t="s">
        <v>178</v>
      </c>
      <c r="P4160" t="s">
        <v>3839</v>
      </c>
      <c r="R4160" t="s">
        <v>3808</v>
      </c>
    </row>
    <row r="4161" spans="1:18" hidden="1">
      <c r="A4161">
        <v>4160</v>
      </c>
      <c r="D4161">
        <v>701000002</v>
      </c>
      <c r="E4161" s="139">
        <v>45201</v>
      </c>
      <c r="F4161">
        <f t="shared" si="192"/>
        <v>10</v>
      </c>
      <c r="G4161" s="139">
        <v>45201</v>
      </c>
      <c r="H4161">
        <f t="shared" si="193"/>
        <v>16</v>
      </c>
      <c r="I4161" t="s">
        <v>2879</v>
      </c>
      <c r="J4161" t="str">
        <f>VLOOKUP(I4161,'C701- Recalculate'!$D$27:$D$751,1,0)</f>
        <v>069MPI1232560004</v>
      </c>
      <c r="K4161">
        <v>0</v>
      </c>
      <c r="L4161">
        <v>28356164</v>
      </c>
      <c r="M4161" s="138">
        <f t="shared" si="194"/>
        <v>-28356164</v>
      </c>
      <c r="N4161" t="s">
        <v>178</v>
      </c>
      <c r="P4161" t="s">
        <v>3839</v>
      </c>
      <c r="R4161" t="s">
        <v>3808</v>
      </c>
    </row>
    <row r="4162" spans="1:18" hidden="1">
      <c r="A4162">
        <v>4161</v>
      </c>
      <c r="D4162">
        <v>701000002</v>
      </c>
      <c r="E4162" s="139">
        <v>45201</v>
      </c>
      <c r="F4162">
        <f t="shared" si="192"/>
        <v>10</v>
      </c>
      <c r="G4162" s="139">
        <v>45201</v>
      </c>
      <c r="H4162">
        <f t="shared" si="193"/>
        <v>16</v>
      </c>
      <c r="I4162" t="s">
        <v>2879</v>
      </c>
      <c r="J4162" t="str">
        <f>VLOOKUP(I4162,'C701- Recalculate'!$D$27:$D$751,1,0)</f>
        <v>069MPI1232560004</v>
      </c>
      <c r="K4162">
        <v>0</v>
      </c>
      <c r="L4162">
        <v>28356165</v>
      </c>
      <c r="M4162" s="138">
        <f t="shared" si="194"/>
        <v>-28356165</v>
      </c>
      <c r="N4162" t="s">
        <v>178</v>
      </c>
      <c r="P4162" t="s">
        <v>3839</v>
      </c>
      <c r="R4162" t="s">
        <v>3808</v>
      </c>
    </row>
    <row r="4163" spans="1:18" hidden="1">
      <c r="A4163">
        <v>4162</v>
      </c>
      <c r="D4163">
        <v>701000002</v>
      </c>
      <c r="E4163" s="139">
        <v>45201</v>
      </c>
      <c r="F4163">
        <f t="shared" ref="F4163:F4226" si="195">MONTH(E4163)</f>
        <v>10</v>
      </c>
      <c r="G4163" s="139">
        <v>45201</v>
      </c>
      <c r="H4163">
        <f t="shared" ref="H4163:H4226" si="196">LEN(I4163)</f>
        <v>16</v>
      </c>
      <c r="I4163" t="s">
        <v>2870</v>
      </c>
      <c r="J4163" t="str">
        <f>VLOOKUP(I4163,'C701- Recalculate'!$D$27:$D$751,1,0)</f>
        <v>069MPI1232560005</v>
      </c>
      <c r="K4163">
        <v>0</v>
      </c>
      <c r="L4163">
        <v>18904109</v>
      </c>
      <c r="M4163" s="138">
        <f t="shared" ref="M4163:M4226" si="197">K4163-L4163</f>
        <v>-18904109</v>
      </c>
      <c r="N4163" t="s">
        <v>178</v>
      </c>
      <c r="P4163" t="s">
        <v>3839</v>
      </c>
      <c r="R4163" t="s">
        <v>3808</v>
      </c>
    </row>
    <row r="4164" spans="1:18" hidden="1">
      <c r="A4164">
        <v>4163</v>
      </c>
      <c r="D4164">
        <v>701000002</v>
      </c>
      <c r="E4164" s="139">
        <v>45201</v>
      </c>
      <c r="F4164">
        <f t="shared" si="195"/>
        <v>10</v>
      </c>
      <c r="G4164" s="139">
        <v>45201</v>
      </c>
      <c r="H4164">
        <f t="shared" si="196"/>
        <v>16</v>
      </c>
      <c r="I4164" t="s">
        <v>2870</v>
      </c>
      <c r="J4164" t="str">
        <f>VLOOKUP(I4164,'C701- Recalculate'!$D$27:$D$751,1,0)</f>
        <v>069MPI1232560005</v>
      </c>
      <c r="K4164">
        <v>0</v>
      </c>
      <c r="L4164">
        <v>18904110</v>
      </c>
      <c r="M4164" s="138">
        <f t="shared" si="197"/>
        <v>-18904110</v>
      </c>
      <c r="N4164" t="s">
        <v>178</v>
      </c>
      <c r="P4164" t="s">
        <v>3839</v>
      </c>
      <c r="R4164" t="s">
        <v>3808</v>
      </c>
    </row>
    <row r="4165" spans="1:18" hidden="1">
      <c r="A4165">
        <v>4164</v>
      </c>
      <c r="D4165">
        <v>701000002</v>
      </c>
      <c r="E4165" s="139">
        <v>45201</v>
      </c>
      <c r="F4165">
        <f t="shared" si="195"/>
        <v>10</v>
      </c>
      <c r="G4165" s="139">
        <v>45201</v>
      </c>
      <c r="H4165">
        <f t="shared" si="196"/>
        <v>16</v>
      </c>
      <c r="I4165" t="s">
        <v>2937</v>
      </c>
      <c r="J4165" t="str">
        <f>VLOOKUP(I4165,'C701- Recalculate'!$D$27:$D$751,1,0)</f>
        <v>069MPI1232620002</v>
      </c>
      <c r="K4165">
        <v>0</v>
      </c>
      <c r="L4165">
        <v>24931507</v>
      </c>
      <c r="M4165" s="138">
        <f t="shared" si="197"/>
        <v>-24931507</v>
      </c>
      <c r="N4165" t="s">
        <v>178</v>
      </c>
      <c r="P4165" t="s">
        <v>3839</v>
      </c>
      <c r="R4165" t="s">
        <v>3808</v>
      </c>
    </row>
    <row r="4166" spans="1:18" hidden="1">
      <c r="A4166">
        <v>4165</v>
      </c>
      <c r="D4166">
        <v>701000002</v>
      </c>
      <c r="E4166" s="139">
        <v>45201</v>
      </c>
      <c r="F4166">
        <f t="shared" si="195"/>
        <v>10</v>
      </c>
      <c r="G4166" s="139">
        <v>45201</v>
      </c>
      <c r="H4166">
        <f t="shared" si="196"/>
        <v>16</v>
      </c>
      <c r="I4166" t="s">
        <v>2937</v>
      </c>
      <c r="J4166" t="str">
        <f>VLOOKUP(I4166,'C701- Recalculate'!$D$27:$D$751,1,0)</f>
        <v>069MPI1232620002</v>
      </c>
      <c r="K4166">
        <v>0</v>
      </c>
      <c r="L4166">
        <v>24931507</v>
      </c>
      <c r="M4166" s="138">
        <f t="shared" si="197"/>
        <v>-24931507</v>
      </c>
      <c r="N4166" t="s">
        <v>178</v>
      </c>
      <c r="P4166" t="s">
        <v>3839</v>
      </c>
      <c r="R4166" t="s">
        <v>3808</v>
      </c>
    </row>
    <row r="4167" spans="1:18" hidden="1">
      <c r="A4167">
        <v>4166</v>
      </c>
      <c r="D4167">
        <v>701000002</v>
      </c>
      <c r="E4167" s="139">
        <v>45201</v>
      </c>
      <c r="F4167">
        <f t="shared" si="195"/>
        <v>10</v>
      </c>
      <c r="G4167" s="139">
        <v>45201</v>
      </c>
      <c r="H4167">
        <f t="shared" si="196"/>
        <v>16</v>
      </c>
      <c r="I4167" t="s">
        <v>2940</v>
      </c>
      <c r="J4167" t="str">
        <f>VLOOKUP(I4167,'C701- Recalculate'!$D$27:$D$751,1,0)</f>
        <v>069MPI1232620003</v>
      </c>
      <c r="K4167">
        <v>0</v>
      </c>
      <c r="L4167">
        <v>22356164</v>
      </c>
      <c r="M4167" s="138">
        <f t="shared" si="197"/>
        <v>-22356164</v>
      </c>
      <c r="N4167" t="s">
        <v>178</v>
      </c>
      <c r="P4167" t="s">
        <v>3839</v>
      </c>
      <c r="R4167" t="s">
        <v>3808</v>
      </c>
    </row>
    <row r="4168" spans="1:18" hidden="1">
      <c r="A4168">
        <v>4167</v>
      </c>
      <c r="D4168">
        <v>701000002</v>
      </c>
      <c r="E4168" s="139">
        <v>45201</v>
      </c>
      <c r="F4168">
        <f t="shared" si="195"/>
        <v>10</v>
      </c>
      <c r="G4168" s="139">
        <v>45201</v>
      </c>
      <c r="H4168">
        <f t="shared" si="196"/>
        <v>16</v>
      </c>
      <c r="I4168" t="s">
        <v>2940</v>
      </c>
      <c r="J4168" t="str">
        <f>VLOOKUP(I4168,'C701- Recalculate'!$D$27:$D$751,1,0)</f>
        <v>069MPI1232620003</v>
      </c>
      <c r="K4168">
        <v>0</v>
      </c>
      <c r="L4168">
        <v>22356164</v>
      </c>
      <c r="M4168" s="138">
        <f t="shared" si="197"/>
        <v>-22356164</v>
      </c>
      <c r="N4168" t="s">
        <v>178</v>
      </c>
      <c r="P4168" t="s">
        <v>3839</v>
      </c>
      <c r="R4168" t="s">
        <v>3808</v>
      </c>
    </row>
    <row r="4169" spans="1:18" hidden="1">
      <c r="A4169">
        <v>4168</v>
      </c>
      <c r="D4169">
        <v>701000002</v>
      </c>
      <c r="E4169" s="139">
        <v>45201</v>
      </c>
      <c r="F4169">
        <f t="shared" si="195"/>
        <v>10</v>
      </c>
      <c r="G4169" s="139">
        <v>45201</v>
      </c>
      <c r="H4169">
        <f t="shared" si="196"/>
        <v>16</v>
      </c>
      <c r="I4169" t="s">
        <v>3013</v>
      </c>
      <c r="J4169" t="str">
        <f>VLOOKUP(I4169,'C701- Recalculate'!$D$27:$D$751,1,0)</f>
        <v>069MPI1232700003</v>
      </c>
      <c r="K4169">
        <v>0</v>
      </c>
      <c r="L4169">
        <v>1506849</v>
      </c>
      <c r="M4169" s="138">
        <f t="shared" si="197"/>
        <v>-1506849</v>
      </c>
      <c r="N4169" t="s">
        <v>178</v>
      </c>
      <c r="P4169" t="s">
        <v>3839</v>
      </c>
      <c r="R4169" t="s">
        <v>3808</v>
      </c>
    </row>
    <row r="4170" spans="1:18" hidden="1">
      <c r="A4170">
        <v>4169</v>
      </c>
      <c r="D4170">
        <v>701000002</v>
      </c>
      <c r="E4170" s="139">
        <v>45201</v>
      </c>
      <c r="F4170">
        <f t="shared" si="195"/>
        <v>10</v>
      </c>
      <c r="G4170" s="139">
        <v>45201</v>
      </c>
      <c r="H4170">
        <f t="shared" si="196"/>
        <v>16</v>
      </c>
      <c r="I4170" t="s">
        <v>3013</v>
      </c>
      <c r="J4170" t="str">
        <f>VLOOKUP(I4170,'C701- Recalculate'!$D$27:$D$751,1,0)</f>
        <v>069MPI1232700003</v>
      </c>
      <c r="K4170">
        <v>0</v>
      </c>
      <c r="L4170">
        <v>1506850</v>
      </c>
      <c r="M4170" s="138">
        <f t="shared" si="197"/>
        <v>-1506850</v>
      </c>
      <c r="N4170" t="s">
        <v>178</v>
      </c>
      <c r="P4170" t="s">
        <v>3839</v>
      </c>
      <c r="R4170" t="s">
        <v>3808</v>
      </c>
    </row>
    <row r="4171" spans="1:18" hidden="1">
      <c r="A4171">
        <v>4170</v>
      </c>
      <c r="D4171">
        <v>701000002</v>
      </c>
      <c r="E4171" s="139">
        <v>45201</v>
      </c>
      <c r="F4171">
        <f t="shared" si="195"/>
        <v>10</v>
      </c>
      <c r="G4171" s="139">
        <v>45201</v>
      </c>
      <c r="H4171">
        <f t="shared" si="196"/>
        <v>16</v>
      </c>
      <c r="I4171" t="s">
        <v>3016</v>
      </c>
      <c r="J4171" t="str">
        <f>VLOOKUP(I4171,'C701- Recalculate'!$D$27:$D$751,1,0)</f>
        <v>069MPI1232700004</v>
      </c>
      <c r="K4171">
        <v>0</v>
      </c>
      <c r="L4171">
        <v>1917808</v>
      </c>
      <c r="M4171" s="138">
        <f t="shared" si="197"/>
        <v>-1917808</v>
      </c>
      <c r="N4171" t="s">
        <v>178</v>
      </c>
      <c r="P4171" t="s">
        <v>3839</v>
      </c>
      <c r="R4171" t="s">
        <v>3808</v>
      </c>
    </row>
    <row r="4172" spans="1:18" hidden="1">
      <c r="A4172">
        <v>4171</v>
      </c>
      <c r="D4172">
        <v>701000002</v>
      </c>
      <c r="E4172" s="139">
        <v>45201</v>
      </c>
      <c r="F4172">
        <f t="shared" si="195"/>
        <v>10</v>
      </c>
      <c r="G4172" s="139">
        <v>45201</v>
      </c>
      <c r="H4172">
        <f t="shared" si="196"/>
        <v>16</v>
      </c>
      <c r="I4172" t="s">
        <v>3016</v>
      </c>
      <c r="J4172" t="str">
        <f>VLOOKUP(I4172,'C701- Recalculate'!$D$27:$D$751,1,0)</f>
        <v>069MPI1232700004</v>
      </c>
      <c r="K4172">
        <v>0</v>
      </c>
      <c r="L4172">
        <v>1917808</v>
      </c>
      <c r="M4172" s="138">
        <f t="shared" si="197"/>
        <v>-1917808</v>
      </c>
      <c r="N4172" t="s">
        <v>178</v>
      </c>
      <c r="P4172" t="s">
        <v>3839</v>
      </c>
      <c r="R4172" t="s">
        <v>3808</v>
      </c>
    </row>
    <row r="4173" spans="1:18" hidden="1">
      <c r="A4173">
        <v>4172</v>
      </c>
      <c r="D4173">
        <v>701000002</v>
      </c>
      <c r="E4173" s="139">
        <v>45201</v>
      </c>
      <c r="F4173">
        <f t="shared" si="195"/>
        <v>10</v>
      </c>
      <c r="G4173" s="139">
        <v>45201</v>
      </c>
      <c r="H4173">
        <f t="shared" si="196"/>
        <v>16</v>
      </c>
      <c r="I4173" t="s">
        <v>3025</v>
      </c>
      <c r="J4173" t="str">
        <f>VLOOKUP(I4173,'C701- Recalculate'!$D$27:$D$751,1,0)</f>
        <v>069MPI1232700005</v>
      </c>
      <c r="K4173">
        <v>0</v>
      </c>
      <c r="L4173">
        <v>2301370</v>
      </c>
      <c r="M4173" s="138">
        <f t="shared" si="197"/>
        <v>-2301370</v>
      </c>
      <c r="N4173" t="s">
        <v>178</v>
      </c>
      <c r="P4173" t="s">
        <v>3839</v>
      </c>
      <c r="R4173" t="s">
        <v>3808</v>
      </c>
    </row>
    <row r="4174" spans="1:18" hidden="1">
      <c r="A4174">
        <v>4173</v>
      </c>
      <c r="D4174">
        <v>701000002</v>
      </c>
      <c r="E4174" s="139">
        <v>45201</v>
      </c>
      <c r="F4174">
        <f t="shared" si="195"/>
        <v>10</v>
      </c>
      <c r="G4174" s="139">
        <v>45201</v>
      </c>
      <c r="H4174">
        <f t="shared" si="196"/>
        <v>16</v>
      </c>
      <c r="I4174" t="s">
        <v>3025</v>
      </c>
      <c r="J4174" t="str">
        <f>VLOOKUP(I4174,'C701- Recalculate'!$D$27:$D$751,1,0)</f>
        <v>069MPI1232700005</v>
      </c>
      <c r="K4174">
        <v>0</v>
      </c>
      <c r="L4174">
        <v>2301370</v>
      </c>
      <c r="M4174" s="138">
        <f t="shared" si="197"/>
        <v>-2301370</v>
      </c>
      <c r="N4174" t="s">
        <v>178</v>
      </c>
      <c r="P4174" t="s">
        <v>3839</v>
      </c>
      <c r="R4174" t="s">
        <v>3808</v>
      </c>
    </row>
    <row r="4175" spans="1:18" hidden="1">
      <c r="A4175">
        <v>4174</v>
      </c>
      <c r="D4175">
        <v>701000002</v>
      </c>
      <c r="E4175" s="139">
        <v>45201</v>
      </c>
      <c r="F4175">
        <f t="shared" si="195"/>
        <v>10</v>
      </c>
      <c r="G4175" s="139">
        <v>45201</v>
      </c>
      <c r="H4175">
        <f t="shared" si="196"/>
        <v>16</v>
      </c>
      <c r="I4175" t="s">
        <v>3010</v>
      </c>
      <c r="J4175" t="str">
        <f>VLOOKUP(I4175,'C701- Recalculate'!$D$27:$D$751,1,0)</f>
        <v>069MPI1232700006</v>
      </c>
      <c r="K4175">
        <v>0</v>
      </c>
      <c r="L4175">
        <v>2493151</v>
      </c>
      <c r="M4175" s="138">
        <f t="shared" si="197"/>
        <v>-2493151</v>
      </c>
      <c r="N4175" t="s">
        <v>178</v>
      </c>
      <c r="P4175" t="s">
        <v>3839</v>
      </c>
      <c r="R4175" t="s">
        <v>3808</v>
      </c>
    </row>
    <row r="4176" spans="1:18" hidden="1">
      <c r="A4176">
        <v>4175</v>
      </c>
      <c r="D4176">
        <v>701000002</v>
      </c>
      <c r="E4176" s="139">
        <v>45201</v>
      </c>
      <c r="F4176">
        <f t="shared" si="195"/>
        <v>10</v>
      </c>
      <c r="G4176" s="139">
        <v>45201</v>
      </c>
      <c r="H4176">
        <f t="shared" si="196"/>
        <v>16</v>
      </c>
      <c r="I4176" t="s">
        <v>3010</v>
      </c>
      <c r="J4176" t="str">
        <f>VLOOKUP(I4176,'C701- Recalculate'!$D$27:$D$751,1,0)</f>
        <v>069MPI1232700006</v>
      </c>
      <c r="K4176">
        <v>0</v>
      </c>
      <c r="L4176">
        <v>2493150</v>
      </c>
      <c r="M4176" s="138">
        <f t="shared" si="197"/>
        <v>-2493150</v>
      </c>
      <c r="N4176" t="s">
        <v>178</v>
      </c>
      <c r="P4176" t="s">
        <v>3839</v>
      </c>
      <c r="R4176" t="s">
        <v>3808</v>
      </c>
    </row>
    <row r="4177" spans="1:18" hidden="1">
      <c r="A4177">
        <v>4176</v>
      </c>
      <c r="D4177">
        <v>701000002</v>
      </c>
      <c r="E4177" s="139">
        <v>45201</v>
      </c>
      <c r="F4177">
        <f t="shared" si="195"/>
        <v>10</v>
      </c>
      <c r="G4177" s="139">
        <v>45201</v>
      </c>
      <c r="H4177">
        <f t="shared" si="196"/>
        <v>16</v>
      </c>
      <c r="I4177" t="s">
        <v>3028</v>
      </c>
      <c r="J4177" t="str">
        <f>VLOOKUP(I4177,'C701- Recalculate'!$D$27:$D$751,1,0)</f>
        <v>069MPI1232700007</v>
      </c>
      <c r="K4177">
        <v>0</v>
      </c>
      <c r="L4177">
        <v>3013698</v>
      </c>
      <c r="M4177" s="138">
        <f t="shared" si="197"/>
        <v>-3013698</v>
      </c>
      <c r="N4177" t="s">
        <v>178</v>
      </c>
      <c r="P4177" t="s">
        <v>3839</v>
      </c>
      <c r="R4177" t="s">
        <v>3808</v>
      </c>
    </row>
    <row r="4178" spans="1:18" hidden="1">
      <c r="A4178">
        <v>4177</v>
      </c>
      <c r="D4178">
        <v>701000002</v>
      </c>
      <c r="E4178" s="139">
        <v>45201</v>
      </c>
      <c r="F4178">
        <f t="shared" si="195"/>
        <v>10</v>
      </c>
      <c r="G4178" s="139">
        <v>45201</v>
      </c>
      <c r="H4178">
        <f t="shared" si="196"/>
        <v>16</v>
      </c>
      <c r="I4178" t="s">
        <v>3028</v>
      </c>
      <c r="J4178" t="str">
        <f>VLOOKUP(I4178,'C701- Recalculate'!$D$27:$D$751,1,0)</f>
        <v>069MPI1232700007</v>
      </c>
      <c r="K4178">
        <v>0</v>
      </c>
      <c r="L4178">
        <v>3013699</v>
      </c>
      <c r="M4178" s="138">
        <f t="shared" si="197"/>
        <v>-3013699</v>
      </c>
      <c r="N4178" t="s">
        <v>178</v>
      </c>
      <c r="P4178" t="s">
        <v>3839</v>
      </c>
      <c r="R4178" t="s">
        <v>3808</v>
      </c>
    </row>
    <row r="4179" spans="1:18" hidden="1">
      <c r="A4179">
        <v>4178</v>
      </c>
      <c r="D4179">
        <v>701000002</v>
      </c>
      <c r="E4179" s="139">
        <v>45201</v>
      </c>
      <c r="F4179">
        <f t="shared" si="195"/>
        <v>10</v>
      </c>
      <c r="G4179" s="139">
        <v>45201</v>
      </c>
      <c r="H4179">
        <f t="shared" si="196"/>
        <v>16</v>
      </c>
      <c r="I4179" t="s">
        <v>3019</v>
      </c>
      <c r="J4179" t="str">
        <f>VLOOKUP(I4179,'C701- Recalculate'!$D$27:$D$751,1,0)</f>
        <v>069MPI1232700008</v>
      </c>
      <c r="K4179">
        <v>0</v>
      </c>
      <c r="L4179">
        <v>2260274</v>
      </c>
      <c r="M4179" s="138">
        <f t="shared" si="197"/>
        <v>-2260274</v>
      </c>
      <c r="N4179" t="s">
        <v>178</v>
      </c>
      <c r="P4179" t="s">
        <v>3839</v>
      </c>
      <c r="R4179" t="s">
        <v>3808</v>
      </c>
    </row>
    <row r="4180" spans="1:18" hidden="1">
      <c r="A4180">
        <v>4179</v>
      </c>
      <c r="D4180">
        <v>701000002</v>
      </c>
      <c r="E4180" s="139">
        <v>45201</v>
      </c>
      <c r="F4180">
        <f t="shared" si="195"/>
        <v>10</v>
      </c>
      <c r="G4180" s="139">
        <v>45201</v>
      </c>
      <c r="H4180">
        <f t="shared" si="196"/>
        <v>16</v>
      </c>
      <c r="I4180" t="s">
        <v>3019</v>
      </c>
      <c r="J4180" t="str">
        <f>VLOOKUP(I4180,'C701- Recalculate'!$D$27:$D$751,1,0)</f>
        <v>069MPI1232700008</v>
      </c>
      <c r="K4180">
        <v>0</v>
      </c>
      <c r="L4180">
        <v>2260274</v>
      </c>
      <c r="M4180" s="138">
        <f t="shared" si="197"/>
        <v>-2260274</v>
      </c>
      <c r="N4180" t="s">
        <v>178</v>
      </c>
      <c r="P4180" t="s">
        <v>3839</v>
      </c>
      <c r="R4180" t="s">
        <v>3808</v>
      </c>
    </row>
    <row r="4181" spans="1:18" hidden="1">
      <c r="A4181">
        <v>4180</v>
      </c>
      <c r="D4181">
        <v>701000002</v>
      </c>
      <c r="E4181" s="139">
        <v>45201</v>
      </c>
      <c r="F4181">
        <f t="shared" si="195"/>
        <v>10</v>
      </c>
      <c r="G4181" s="139">
        <v>45201</v>
      </c>
      <c r="H4181">
        <f t="shared" si="196"/>
        <v>16</v>
      </c>
      <c r="I4181" t="s">
        <v>3022</v>
      </c>
      <c r="J4181" t="str">
        <f>VLOOKUP(I4181,'C701- Recalculate'!$D$27:$D$751,1,0)</f>
        <v>069MPI1232700009</v>
      </c>
      <c r="K4181">
        <v>0</v>
      </c>
      <c r="L4181">
        <v>2260274</v>
      </c>
      <c r="M4181" s="138">
        <f t="shared" si="197"/>
        <v>-2260274</v>
      </c>
      <c r="N4181" t="s">
        <v>178</v>
      </c>
      <c r="P4181" t="s">
        <v>3839</v>
      </c>
      <c r="R4181" t="s">
        <v>3808</v>
      </c>
    </row>
    <row r="4182" spans="1:18" hidden="1">
      <c r="A4182">
        <v>4181</v>
      </c>
      <c r="D4182">
        <v>701000002</v>
      </c>
      <c r="E4182" s="139">
        <v>45201</v>
      </c>
      <c r="F4182">
        <f t="shared" si="195"/>
        <v>10</v>
      </c>
      <c r="G4182" s="139">
        <v>45201</v>
      </c>
      <c r="H4182">
        <f t="shared" si="196"/>
        <v>16</v>
      </c>
      <c r="I4182" t="s">
        <v>3022</v>
      </c>
      <c r="J4182" t="str">
        <f>VLOOKUP(I4182,'C701- Recalculate'!$D$27:$D$751,1,0)</f>
        <v>069MPI1232700009</v>
      </c>
      <c r="K4182">
        <v>0</v>
      </c>
      <c r="L4182">
        <v>2260274</v>
      </c>
      <c r="M4182" s="138">
        <f t="shared" si="197"/>
        <v>-2260274</v>
      </c>
      <c r="N4182" t="s">
        <v>178</v>
      </c>
      <c r="P4182" t="s">
        <v>3839</v>
      </c>
      <c r="R4182" t="s">
        <v>3808</v>
      </c>
    </row>
    <row r="4183" spans="1:18" hidden="1">
      <c r="A4183">
        <v>4182</v>
      </c>
      <c r="D4183">
        <v>701000002</v>
      </c>
      <c r="E4183" s="139">
        <v>45201</v>
      </c>
      <c r="F4183">
        <f t="shared" si="195"/>
        <v>10</v>
      </c>
      <c r="G4183" s="139">
        <v>45201</v>
      </c>
      <c r="H4183">
        <f t="shared" si="196"/>
        <v>16</v>
      </c>
      <c r="I4183" t="s">
        <v>3031</v>
      </c>
      <c r="J4183" t="str">
        <f>VLOOKUP(I4183,'C701- Recalculate'!$D$27:$D$751,1,0)</f>
        <v>069MPI1232710002</v>
      </c>
      <c r="K4183">
        <v>0</v>
      </c>
      <c r="L4183">
        <v>1643836</v>
      </c>
      <c r="M4183" s="138">
        <f t="shared" si="197"/>
        <v>-1643836</v>
      </c>
      <c r="N4183" t="s">
        <v>178</v>
      </c>
      <c r="P4183" t="s">
        <v>3839</v>
      </c>
      <c r="R4183" t="s">
        <v>3808</v>
      </c>
    </row>
    <row r="4184" spans="1:18" hidden="1">
      <c r="A4184">
        <v>4183</v>
      </c>
      <c r="D4184">
        <v>701000002</v>
      </c>
      <c r="E4184" s="139">
        <v>45201</v>
      </c>
      <c r="F4184">
        <f t="shared" si="195"/>
        <v>10</v>
      </c>
      <c r="G4184" s="139">
        <v>45201</v>
      </c>
      <c r="H4184">
        <f t="shared" si="196"/>
        <v>16</v>
      </c>
      <c r="I4184" t="s">
        <v>3031</v>
      </c>
      <c r="J4184" t="str">
        <f>VLOOKUP(I4184,'C701- Recalculate'!$D$27:$D$751,1,0)</f>
        <v>069MPI1232710002</v>
      </c>
      <c r="K4184">
        <v>0</v>
      </c>
      <c r="L4184">
        <v>1643835</v>
      </c>
      <c r="M4184" s="138">
        <f t="shared" si="197"/>
        <v>-1643835</v>
      </c>
      <c r="N4184" t="s">
        <v>178</v>
      </c>
      <c r="P4184" t="s">
        <v>3839</v>
      </c>
      <c r="R4184" t="s">
        <v>3808</v>
      </c>
    </row>
    <row r="4185" spans="1:18" hidden="1">
      <c r="A4185">
        <v>4184</v>
      </c>
      <c r="D4185">
        <v>701000002</v>
      </c>
      <c r="E4185" s="139">
        <v>45201</v>
      </c>
      <c r="F4185">
        <f t="shared" si="195"/>
        <v>10</v>
      </c>
      <c r="G4185" s="139">
        <v>45201</v>
      </c>
      <c r="H4185">
        <f t="shared" si="196"/>
        <v>16</v>
      </c>
      <c r="I4185" t="s">
        <v>3034</v>
      </c>
      <c r="J4185" t="str">
        <f>VLOOKUP(I4185,'C701- Recalculate'!$D$27:$D$751,1,0)</f>
        <v>069MPI1232710003</v>
      </c>
      <c r="K4185">
        <v>0</v>
      </c>
      <c r="L4185">
        <v>1643835</v>
      </c>
      <c r="M4185" s="138">
        <f t="shared" si="197"/>
        <v>-1643835</v>
      </c>
      <c r="N4185" t="s">
        <v>178</v>
      </c>
      <c r="P4185" t="s">
        <v>3839</v>
      </c>
      <c r="R4185" t="s">
        <v>3808</v>
      </c>
    </row>
    <row r="4186" spans="1:18" hidden="1">
      <c r="A4186">
        <v>4185</v>
      </c>
      <c r="D4186">
        <v>701000002</v>
      </c>
      <c r="E4186" s="139">
        <v>45201</v>
      </c>
      <c r="F4186">
        <f t="shared" si="195"/>
        <v>10</v>
      </c>
      <c r="G4186" s="139">
        <v>45201</v>
      </c>
      <c r="H4186">
        <f t="shared" si="196"/>
        <v>16</v>
      </c>
      <c r="I4186" t="s">
        <v>3034</v>
      </c>
      <c r="J4186" t="str">
        <f>VLOOKUP(I4186,'C701- Recalculate'!$D$27:$D$751,1,0)</f>
        <v>069MPI1232710003</v>
      </c>
      <c r="K4186">
        <v>0</v>
      </c>
      <c r="L4186">
        <v>1643836</v>
      </c>
      <c r="M4186" s="138">
        <f t="shared" si="197"/>
        <v>-1643836</v>
      </c>
      <c r="N4186" t="s">
        <v>178</v>
      </c>
      <c r="P4186" t="s">
        <v>3839</v>
      </c>
      <c r="R4186" t="s">
        <v>3808</v>
      </c>
    </row>
    <row r="4187" spans="1:18" hidden="1">
      <c r="A4187">
        <v>4186</v>
      </c>
      <c r="D4187">
        <v>701000002</v>
      </c>
      <c r="E4187" s="139">
        <v>45201</v>
      </c>
      <c r="F4187">
        <f t="shared" si="195"/>
        <v>10</v>
      </c>
      <c r="G4187" s="139">
        <v>45201</v>
      </c>
      <c r="H4187">
        <f t="shared" si="196"/>
        <v>16</v>
      </c>
      <c r="I4187" t="s">
        <v>3037</v>
      </c>
      <c r="J4187" t="str">
        <f>VLOOKUP(I4187,'C701- Recalculate'!$D$27:$D$751,1,0)</f>
        <v>069MPI1232710004</v>
      </c>
      <c r="K4187">
        <v>0</v>
      </c>
      <c r="L4187">
        <v>821918</v>
      </c>
      <c r="M4187" s="138">
        <f t="shared" si="197"/>
        <v>-821918</v>
      </c>
      <c r="N4187" t="s">
        <v>178</v>
      </c>
      <c r="P4187" t="s">
        <v>3839</v>
      </c>
      <c r="R4187" t="s">
        <v>3808</v>
      </c>
    </row>
    <row r="4188" spans="1:18" hidden="1">
      <c r="A4188">
        <v>4187</v>
      </c>
      <c r="D4188">
        <v>701000002</v>
      </c>
      <c r="E4188" s="139">
        <v>45201</v>
      </c>
      <c r="F4188">
        <f t="shared" si="195"/>
        <v>10</v>
      </c>
      <c r="G4188" s="139">
        <v>45201</v>
      </c>
      <c r="H4188">
        <f t="shared" si="196"/>
        <v>16</v>
      </c>
      <c r="I4188" t="s">
        <v>3037</v>
      </c>
      <c r="J4188" t="str">
        <f>VLOOKUP(I4188,'C701- Recalculate'!$D$27:$D$751,1,0)</f>
        <v>069MPI1232710004</v>
      </c>
      <c r="K4188">
        <v>0</v>
      </c>
      <c r="L4188">
        <v>821918</v>
      </c>
      <c r="M4188" s="138">
        <f t="shared" si="197"/>
        <v>-821918</v>
      </c>
      <c r="N4188" t="s">
        <v>178</v>
      </c>
      <c r="P4188" t="s">
        <v>3839</v>
      </c>
      <c r="R4188" t="s">
        <v>3808</v>
      </c>
    </row>
    <row r="4189" spans="1:18" hidden="1">
      <c r="A4189">
        <v>4188</v>
      </c>
      <c r="D4189">
        <v>701000002</v>
      </c>
      <c r="E4189" s="139">
        <v>45201</v>
      </c>
      <c r="F4189">
        <f t="shared" si="195"/>
        <v>10</v>
      </c>
      <c r="G4189" s="139">
        <v>45201</v>
      </c>
      <c r="H4189">
        <f t="shared" si="196"/>
        <v>16</v>
      </c>
      <c r="I4189" t="s">
        <v>3055</v>
      </c>
      <c r="J4189" t="str">
        <f>VLOOKUP(I4189,'C701- Recalculate'!$D$27:$D$751,1,0)</f>
        <v>069MPI1232720001</v>
      </c>
      <c r="K4189">
        <v>0</v>
      </c>
      <c r="L4189">
        <v>4931507</v>
      </c>
      <c r="M4189" s="138">
        <f t="shared" si="197"/>
        <v>-4931507</v>
      </c>
      <c r="N4189" t="s">
        <v>178</v>
      </c>
      <c r="P4189" t="s">
        <v>3839</v>
      </c>
      <c r="R4189" t="s">
        <v>3808</v>
      </c>
    </row>
    <row r="4190" spans="1:18" hidden="1">
      <c r="A4190">
        <v>4189</v>
      </c>
      <c r="D4190">
        <v>701000002</v>
      </c>
      <c r="E4190" s="139">
        <v>45201</v>
      </c>
      <c r="F4190">
        <f t="shared" si="195"/>
        <v>10</v>
      </c>
      <c r="G4190" s="139">
        <v>45201</v>
      </c>
      <c r="H4190">
        <f t="shared" si="196"/>
        <v>16</v>
      </c>
      <c r="I4190" t="s">
        <v>3055</v>
      </c>
      <c r="J4190" t="str">
        <f>VLOOKUP(I4190,'C701- Recalculate'!$D$27:$D$751,1,0)</f>
        <v>069MPI1232720001</v>
      </c>
      <c r="K4190">
        <v>0</v>
      </c>
      <c r="L4190">
        <v>4931506</v>
      </c>
      <c r="M4190" s="138">
        <f t="shared" si="197"/>
        <v>-4931506</v>
      </c>
      <c r="N4190" t="s">
        <v>178</v>
      </c>
      <c r="P4190" t="s">
        <v>3839</v>
      </c>
      <c r="R4190" t="s">
        <v>3808</v>
      </c>
    </row>
    <row r="4191" spans="1:18" hidden="1">
      <c r="A4191">
        <v>4190</v>
      </c>
      <c r="D4191">
        <v>701000002</v>
      </c>
      <c r="E4191" s="139">
        <v>45201</v>
      </c>
      <c r="F4191">
        <f t="shared" si="195"/>
        <v>10</v>
      </c>
      <c r="G4191" s="139">
        <v>45201</v>
      </c>
      <c r="H4191">
        <f t="shared" si="196"/>
        <v>16</v>
      </c>
      <c r="I4191" t="s">
        <v>3076</v>
      </c>
      <c r="J4191" t="str">
        <f>VLOOKUP(I4191,'C701- Recalculate'!$D$27:$D$751,1,0)</f>
        <v>069MPI1232720002</v>
      </c>
      <c r="K4191">
        <v>0</v>
      </c>
      <c r="L4191">
        <v>547946</v>
      </c>
      <c r="M4191" s="138">
        <f t="shared" si="197"/>
        <v>-547946</v>
      </c>
      <c r="N4191" t="s">
        <v>178</v>
      </c>
      <c r="P4191" t="s">
        <v>3839</v>
      </c>
      <c r="R4191" t="s">
        <v>3808</v>
      </c>
    </row>
    <row r="4192" spans="1:18" hidden="1">
      <c r="A4192">
        <v>4191</v>
      </c>
      <c r="D4192">
        <v>701000002</v>
      </c>
      <c r="E4192" s="139">
        <v>45201</v>
      </c>
      <c r="F4192">
        <f t="shared" si="195"/>
        <v>10</v>
      </c>
      <c r="G4192" s="139">
        <v>45201</v>
      </c>
      <c r="H4192">
        <f t="shared" si="196"/>
        <v>16</v>
      </c>
      <c r="I4192" t="s">
        <v>3070</v>
      </c>
      <c r="J4192" t="str">
        <f>VLOOKUP(I4192,'C701- Recalculate'!$D$27:$D$751,1,0)</f>
        <v>069MPI1232720004</v>
      </c>
      <c r="K4192">
        <v>0</v>
      </c>
      <c r="L4192">
        <v>1369863</v>
      </c>
      <c r="M4192" s="138">
        <f t="shared" si="197"/>
        <v>-1369863</v>
      </c>
      <c r="N4192" t="s">
        <v>178</v>
      </c>
      <c r="P4192" t="s">
        <v>3839</v>
      </c>
      <c r="R4192" t="s">
        <v>3808</v>
      </c>
    </row>
    <row r="4193" spans="1:18" hidden="1">
      <c r="A4193">
        <v>4192</v>
      </c>
      <c r="D4193">
        <v>701000002</v>
      </c>
      <c r="E4193" s="139">
        <v>45201</v>
      </c>
      <c r="F4193">
        <f t="shared" si="195"/>
        <v>10</v>
      </c>
      <c r="G4193" s="139">
        <v>45201</v>
      </c>
      <c r="H4193">
        <f t="shared" si="196"/>
        <v>16</v>
      </c>
      <c r="I4193" t="s">
        <v>3070</v>
      </c>
      <c r="J4193" t="str">
        <f>VLOOKUP(I4193,'C701- Recalculate'!$D$27:$D$751,1,0)</f>
        <v>069MPI1232720004</v>
      </c>
      <c r="K4193">
        <v>0</v>
      </c>
      <c r="L4193">
        <v>1369863</v>
      </c>
      <c r="M4193" s="138">
        <f t="shared" si="197"/>
        <v>-1369863</v>
      </c>
      <c r="N4193" t="s">
        <v>178</v>
      </c>
      <c r="P4193" t="s">
        <v>3839</v>
      </c>
      <c r="R4193" t="s">
        <v>3808</v>
      </c>
    </row>
    <row r="4194" spans="1:18" hidden="1">
      <c r="A4194">
        <v>4193</v>
      </c>
      <c r="D4194">
        <v>701000002</v>
      </c>
      <c r="E4194" s="139">
        <v>45201</v>
      </c>
      <c r="F4194">
        <f t="shared" si="195"/>
        <v>10</v>
      </c>
      <c r="G4194" s="139">
        <v>45201</v>
      </c>
      <c r="H4194">
        <f t="shared" si="196"/>
        <v>16</v>
      </c>
      <c r="I4194" t="s">
        <v>3049</v>
      </c>
      <c r="J4194" t="str">
        <f>VLOOKUP(I4194,'C701- Recalculate'!$D$27:$D$751,1,0)</f>
        <v>069MPI1232720005</v>
      </c>
      <c r="K4194">
        <v>0</v>
      </c>
      <c r="L4194">
        <v>2054795</v>
      </c>
      <c r="M4194" s="138">
        <f t="shared" si="197"/>
        <v>-2054795</v>
      </c>
      <c r="N4194" t="s">
        <v>178</v>
      </c>
      <c r="P4194" t="s">
        <v>3839</v>
      </c>
      <c r="R4194" t="s">
        <v>3808</v>
      </c>
    </row>
    <row r="4195" spans="1:18" hidden="1">
      <c r="A4195">
        <v>4194</v>
      </c>
      <c r="D4195">
        <v>701000002</v>
      </c>
      <c r="E4195" s="139">
        <v>45201</v>
      </c>
      <c r="F4195">
        <f t="shared" si="195"/>
        <v>10</v>
      </c>
      <c r="G4195" s="139">
        <v>45201</v>
      </c>
      <c r="H4195">
        <f t="shared" si="196"/>
        <v>16</v>
      </c>
      <c r="I4195" t="s">
        <v>3046</v>
      </c>
      <c r="J4195" t="str">
        <f>VLOOKUP(I4195,'C701- Recalculate'!$D$27:$D$751,1,0)</f>
        <v>069MPI1232720006</v>
      </c>
      <c r="K4195">
        <v>0</v>
      </c>
      <c r="L4195">
        <v>1643836</v>
      </c>
      <c r="M4195" s="138">
        <f t="shared" si="197"/>
        <v>-1643836</v>
      </c>
      <c r="N4195" t="s">
        <v>178</v>
      </c>
      <c r="P4195" t="s">
        <v>3839</v>
      </c>
      <c r="R4195" t="s">
        <v>3808</v>
      </c>
    </row>
    <row r="4196" spans="1:18" hidden="1">
      <c r="A4196">
        <v>4195</v>
      </c>
      <c r="D4196">
        <v>701000002</v>
      </c>
      <c r="E4196" s="139">
        <v>45201</v>
      </c>
      <c r="F4196">
        <f t="shared" si="195"/>
        <v>10</v>
      </c>
      <c r="G4196" s="139">
        <v>45201</v>
      </c>
      <c r="H4196">
        <f t="shared" si="196"/>
        <v>16</v>
      </c>
      <c r="I4196" t="s">
        <v>3082</v>
      </c>
      <c r="J4196" t="str">
        <f>VLOOKUP(I4196,'C701- Recalculate'!$D$27:$D$751,1,0)</f>
        <v>069MPI1232720007</v>
      </c>
      <c r="K4196">
        <v>0</v>
      </c>
      <c r="L4196">
        <v>1643836</v>
      </c>
      <c r="M4196" s="138">
        <f t="shared" si="197"/>
        <v>-1643836</v>
      </c>
      <c r="N4196" t="s">
        <v>178</v>
      </c>
      <c r="P4196" t="s">
        <v>3839</v>
      </c>
      <c r="R4196" t="s">
        <v>3808</v>
      </c>
    </row>
    <row r="4197" spans="1:18" hidden="1">
      <c r="A4197">
        <v>4196</v>
      </c>
      <c r="D4197">
        <v>701000002</v>
      </c>
      <c r="E4197" s="139">
        <v>45201</v>
      </c>
      <c r="F4197">
        <f t="shared" si="195"/>
        <v>10</v>
      </c>
      <c r="G4197" s="139">
        <v>45201</v>
      </c>
      <c r="H4197">
        <f t="shared" si="196"/>
        <v>16</v>
      </c>
      <c r="I4197" t="s">
        <v>3052</v>
      </c>
      <c r="J4197" t="str">
        <f>VLOOKUP(I4197,'C701- Recalculate'!$D$27:$D$751,1,0)</f>
        <v>069MPI1232720008</v>
      </c>
      <c r="K4197">
        <v>0</v>
      </c>
      <c r="L4197">
        <v>2191780</v>
      </c>
      <c r="M4197" s="138">
        <f t="shared" si="197"/>
        <v>-2191780</v>
      </c>
      <c r="N4197" t="s">
        <v>178</v>
      </c>
      <c r="P4197" t="s">
        <v>3839</v>
      </c>
      <c r="R4197" t="s">
        <v>3808</v>
      </c>
    </row>
    <row r="4198" spans="1:18" hidden="1">
      <c r="A4198">
        <v>4197</v>
      </c>
      <c r="D4198">
        <v>701000002</v>
      </c>
      <c r="E4198" s="139">
        <v>45201</v>
      </c>
      <c r="F4198">
        <f t="shared" si="195"/>
        <v>10</v>
      </c>
      <c r="G4198" s="139">
        <v>45201</v>
      </c>
      <c r="H4198">
        <f t="shared" si="196"/>
        <v>16</v>
      </c>
      <c r="I4198" t="s">
        <v>3067</v>
      </c>
      <c r="J4198" t="str">
        <f>VLOOKUP(I4198,'C701- Recalculate'!$D$27:$D$751,1,0)</f>
        <v>069MPI1232720009</v>
      </c>
      <c r="K4198">
        <v>0</v>
      </c>
      <c r="L4198">
        <v>25012053</v>
      </c>
      <c r="M4198" s="138">
        <f t="shared" si="197"/>
        <v>-25012053</v>
      </c>
      <c r="N4198" t="s">
        <v>178</v>
      </c>
      <c r="P4198" t="s">
        <v>3839</v>
      </c>
    </row>
    <row r="4199" spans="1:18" hidden="1">
      <c r="A4199">
        <v>4198</v>
      </c>
      <c r="D4199">
        <v>701000002</v>
      </c>
      <c r="E4199" s="139">
        <v>45201</v>
      </c>
      <c r="F4199">
        <f t="shared" si="195"/>
        <v>10</v>
      </c>
      <c r="G4199" s="139">
        <v>45201</v>
      </c>
      <c r="H4199">
        <f t="shared" si="196"/>
        <v>16</v>
      </c>
      <c r="I4199" t="s">
        <v>3067</v>
      </c>
      <c r="J4199" t="str">
        <f>VLOOKUP(I4199,'C701- Recalculate'!$D$27:$D$751,1,0)</f>
        <v>069MPI1232720009</v>
      </c>
      <c r="K4199">
        <v>0</v>
      </c>
      <c r="L4199">
        <v>1027.4000000000001</v>
      </c>
      <c r="M4199" s="138">
        <f t="shared" si="197"/>
        <v>-1027.4000000000001</v>
      </c>
      <c r="N4199" t="s">
        <v>315</v>
      </c>
      <c r="P4199" t="s">
        <v>3839</v>
      </c>
      <c r="R4199" t="s">
        <v>3808</v>
      </c>
    </row>
    <row r="4200" spans="1:18" hidden="1">
      <c r="A4200">
        <v>4199</v>
      </c>
      <c r="D4200">
        <v>701000002</v>
      </c>
      <c r="E4200" s="139">
        <v>45201</v>
      </c>
      <c r="F4200">
        <f t="shared" si="195"/>
        <v>10</v>
      </c>
      <c r="G4200" s="139">
        <v>45201</v>
      </c>
      <c r="H4200">
        <f t="shared" si="196"/>
        <v>16</v>
      </c>
      <c r="I4200" t="s">
        <v>3067</v>
      </c>
      <c r="J4200" t="str">
        <f>VLOOKUP(I4200,'C701- Recalculate'!$D$27:$D$751,1,0)</f>
        <v>069MPI1232720009</v>
      </c>
      <c r="K4200">
        <v>1027.4000000000001</v>
      </c>
      <c r="L4200">
        <v>0</v>
      </c>
      <c r="M4200" s="138">
        <f t="shared" si="197"/>
        <v>1027.4000000000001</v>
      </c>
      <c r="N4200" t="s">
        <v>315</v>
      </c>
      <c r="P4200" t="s">
        <v>3839</v>
      </c>
    </row>
    <row r="4201" spans="1:18" hidden="1">
      <c r="A4201">
        <v>4200</v>
      </c>
      <c r="D4201">
        <v>701000002</v>
      </c>
      <c r="E4201" s="139">
        <v>45201</v>
      </c>
      <c r="F4201">
        <f t="shared" si="195"/>
        <v>10</v>
      </c>
      <c r="G4201" s="139">
        <v>45201</v>
      </c>
      <c r="H4201">
        <f t="shared" si="196"/>
        <v>16</v>
      </c>
      <c r="I4201" t="s">
        <v>3061</v>
      </c>
      <c r="J4201" t="str">
        <f>VLOOKUP(I4201,'C701- Recalculate'!$D$27:$D$751,1,0)</f>
        <v>069MPI1232720010</v>
      </c>
      <c r="K4201">
        <v>0</v>
      </c>
      <c r="L4201">
        <v>1027.4000000000001</v>
      </c>
      <c r="M4201" s="138">
        <f t="shared" si="197"/>
        <v>-1027.4000000000001</v>
      </c>
      <c r="N4201" t="s">
        <v>315</v>
      </c>
      <c r="P4201" t="s">
        <v>3839</v>
      </c>
      <c r="R4201" t="s">
        <v>3808</v>
      </c>
    </row>
    <row r="4202" spans="1:18" hidden="1">
      <c r="A4202">
        <v>4201</v>
      </c>
      <c r="D4202">
        <v>701000002</v>
      </c>
      <c r="E4202" s="139">
        <v>45201</v>
      </c>
      <c r="F4202">
        <f t="shared" si="195"/>
        <v>10</v>
      </c>
      <c r="G4202" s="139">
        <v>45201</v>
      </c>
      <c r="H4202">
        <f t="shared" si="196"/>
        <v>16</v>
      </c>
      <c r="I4202" t="s">
        <v>3061</v>
      </c>
      <c r="J4202" t="str">
        <f>VLOOKUP(I4202,'C701- Recalculate'!$D$27:$D$751,1,0)</f>
        <v>069MPI1232720010</v>
      </c>
      <c r="K4202">
        <v>0</v>
      </c>
      <c r="L4202">
        <v>25012053</v>
      </c>
      <c r="M4202" s="138">
        <f t="shared" si="197"/>
        <v>-25012053</v>
      </c>
      <c r="N4202" t="s">
        <v>178</v>
      </c>
      <c r="P4202" t="s">
        <v>3839</v>
      </c>
    </row>
    <row r="4203" spans="1:18" hidden="1">
      <c r="A4203">
        <v>4202</v>
      </c>
      <c r="D4203">
        <v>701000002</v>
      </c>
      <c r="E4203" s="139">
        <v>45201</v>
      </c>
      <c r="F4203">
        <f t="shared" si="195"/>
        <v>10</v>
      </c>
      <c r="G4203" s="139">
        <v>45201</v>
      </c>
      <c r="H4203">
        <f t="shared" si="196"/>
        <v>16</v>
      </c>
      <c r="I4203" t="s">
        <v>3061</v>
      </c>
      <c r="J4203" t="str">
        <f>VLOOKUP(I4203,'C701- Recalculate'!$D$27:$D$751,1,0)</f>
        <v>069MPI1232720010</v>
      </c>
      <c r="K4203">
        <v>1027.4000000000001</v>
      </c>
      <c r="L4203">
        <v>0</v>
      </c>
      <c r="M4203" s="138">
        <f t="shared" si="197"/>
        <v>1027.4000000000001</v>
      </c>
      <c r="N4203" t="s">
        <v>315</v>
      </c>
      <c r="P4203" t="s">
        <v>3839</v>
      </c>
    </row>
    <row r="4204" spans="1:18" hidden="1">
      <c r="A4204">
        <v>4203</v>
      </c>
      <c r="D4204">
        <v>701000002</v>
      </c>
      <c r="E4204" s="139">
        <v>45201</v>
      </c>
      <c r="F4204">
        <f t="shared" si="195"/>
        <v>10</v>
      </c>
      <c r="G4204" s="139">
        <v>45201</v>
      </c>
      <c r="H4204">
        <f t="shared" si="196"/>
        <v>16</v>
      </c>
      <c r="I4204" t="s">
        <v>3064</v>
      </c>
      <c r="J4204" t="str">
        <f>VLOOKUP(I4204,'C701- Recalculate'!$D$27:$D$751,1,0)</f>
        <v>069MPI1232720011</v>
      </c>
      <c r="K4204">
        <v>0</v>
      </c>
      <c r="L4204">
        <v>958904</v>
      </c>
      <c r="M4204" s="138">
        <f t="shared" si="197"/>
        <v>-958904</v>
      </c>
      <c r="N4204" t="s">
        <v>178</v>
      </c>
      <c r="P4204" t="s">
        <v>3839</v>
      </c>
      <c r="R4204" t="s">
        <v>3808</v>
      </c>
    </row>
    <row r="4205" spans="1:18" hidden="1">
      <c r="A4205">
        <v>4204</v>
      </c>
      <c r="D4205">
        <v>701000002</v>
      </c>
      <c r="E4205" s="139">
        <v>45201</v>
      </c>
      <c r="F4205">
        <f t="shared" si="195"/>
        <v>10</v>
      </c>
      <c r="G4205" s="139">
        <v>45201</v>
      </c>
      <c r="H4205">
        <f t="shared" si="196"/>
        <v>16</v>
      </c>
      <c r="I4205" t="s">
        <v>3064</v>
      </c>
      <c r="J4205" t="str">
        <f>VLOOKUP(I4205,'C701- Recalculate'!$D$27:$D$751,1,0)</f>
        <v>069MPI1232720011</v>
      </c>
      <c r="K4205">
        <v>0</v>
      </c>
      <c r="L4205">
        <v>958904</v>
      </c>
      <c r="M4205" s="138">
        <f t="shared" si="197"/>
        <v>-958904</v>
      </c>
      <c r="N4205" t="s">
        <v>178</v>
      </c>
      <c r="P4205" t="s">
        <v>3839</v>
      </c>
      <c r="R4205" t="s">
        <v>3808</v>
      </c>
    </row>
    <row r="4206" spans="1:18" hidden="1">
      <c r="A4206">
        <v>4205</v>
      </c>
      <c r="D4206">
        <v>701000002</v>
      </c>
      <c r="E4206" s="139">
        <v>45201</v>
      </c>
      <c r="F4206">
        <f t="shared" si="195"/>
        <v>10</v>
      </c>
      <c r="G4206" s="139">
        <v>45201</v>
      </c>
      <c r="H4206">
        <f t="shared" si="196"/>
        <v>16</v>
      </c>
      <c r="I4206" t="s">
        <v>3079</v>
      </c>
      <c r="J4206" t="str">
        <f>VLOOKUP(I4206,'C701- Recalculate'!$D$27:$D$751,1,0)</f>
        <v>069MPI1232720012</v>
      </c>
      <c r="K4206">
        <v>0</v>
      </c>
      <c r="L4206">
        <v>1917809</v>
      </c>
      <c r="M4206" s="138">
        <f t="shared" si="197"/>
        <v>-1917809</v>
      </c>
      <c r="N4206" t="s">
        <v>178</v>
      </c>
      <c r="P4206" t="s">
        <v>3839</v>
      </c>
      <c r="R4206" t="s">
        <v>3808</v>
      </c>
    </row>
    <row r="4207" spans="1:18" hidden="1">
      <c r="A4207">
        <v>4206</v>
      </c>
      <c r="D4207">
        <v>701000002</v>
      </c>
      <c r="E4207" s="139">
        <v>45201</v>
      </c>
      <c r="F4207">
        <f t="shared" si="195"/>
        <v>10</v>
      </c>
      <c r="G4207" s="139">
        <v>45201</v>
      </c>
      <c r="H4207">
        <f t="shared" si="196"/>
        <v>16</v>
      </c>
      <c r="I4207" t="s">
        <v>3079</v>
      </c>
      <c r="J4207" t="str">
        <f>VLOOKUP(I4207,'C701- Recalculate'!$D$27:$D$751,1,0)</f>
        <v>069MPI1232720012</v>
      </c>
      <c r="K4207">
        <v>0</v>
      </c>
      <c r="L4207">
        <v>1917808</v>
      </c>
      <c r="M4207" s="138">
        <f t="shared" si="197"/>
        <v>-1917808</v>
      </c>
      <c r="N4207" t="s">
        <v>178</v>
      </c>
      <c r="P4207" t="s">
        <v>3839</v>
      </c>
      <c r="R4207" t="s">
        <v>3808</v>
      </c>
    </row>
    <row r="4208" spans="1:18" hidden="1">
      <c r="A4208">
        <v>4207</v>
      </c>
      <c r="D4208">
        <v>701000002</v>
      </c>
      <c r="E4208" s="139">
        <v>45201</v>
      </c>
      <c r="F4208">
        <f t="shared" si="195"/>
        <v>10</v>
      </c>
      <c r="G4208" s="139">
        <v>45201</v>
      </c>
      <c r="H4208">
        <f t="shared" si="196"/>
        <v>16</v>
      </c>
      <c r="I4208" t="s">
        <v>3073</v>
      </c>
      <c r="J4208" t="str">
        <f>VLOOKUP(I4208,'C701- Recalculate'!$D$27:$D$751,1,0)</f>
        <v>069MPI1232720013</v>
      </c>
      <c r="K4208">
        <v>0</v>
      </c>
      <c r="L4208">
        <v>1917809</v>
      </c>
      <c r="M4208" s="138">
        <f t="shared" si="197"/>
        <v>-1917809</v>
      </c>
      <c r="N4208" t="s">
        <v>178</v>
      </c>
      <c r="P4208" t="s">
        <v>3839</v>
      </c>
      <c r="R4208" t="s">
        <v>3808</v>
      </c>
    </row>
    <row r="4209" spans="1:19" hidden="1">
      <c r="A4209">
        <v>4208</v>
      </c>
      <c r="D4209">
        <v>701000002</v>
      </c>
      <c r="E4209" s="139">
        <v>45201</v>
      </c>
      <c r="F4209">
        <f t="shared" si="195"/>
        <v>10</v>
      </c>
      <c r="G4209" s="139">
        <v>45201</v>
      </c>
      <c r="H4209">
        <f t="shared" si="196"/>
        <v>16</v>
      </c>
      <c r="I4209" t="s">
        <v>3073</v>
      </c>
      <c r="J4209" t="str">
        <f>VLOOKUP(I4209,'C701- Recalculate'!$D$27:$D$751,1,0)</f>
        <v>069MPI1232720013</v>
      </c>
      <c r="K4209">
        <v>0</v>
      </c>
      <c r="L4209">
        <v>1917808</v>
      </c>
      <c r="M4209" s="138">
        <f t="shared" si="197"/>
        <v>-1917808</v>
      </c>
      <c r="N4209" t="s">
        <v>178</v>
      </c>
      <c r="P4209" t="s">
        <v>3839</v>
      </c>
      <c r="R4209" t="s">
        <v>3808</v>
      </c>
    </row>
    <row r="4210" spans="1:19" hidden="1">
      <c r="A4210">
        <v>4209</v>
      </c>
      <c r="D4210">
        <v>701000002</v>
      </c>
      <c r="E4210" s="139">
        <v>45201</v>
      </c>
      <c r="F4210">
        <f t="shared" si="195"/>
        <v>10</v>
      </c>
      <c r="G4210" s="139">
        <v>45201</v>
      </c>
      <c r="H4210">
        <f t="shared" si="196"/>
        <v>16</v>
      </c>
      <c r="I4210" t="s">
        <v>3058</v>
      </c>
      <c r="J4210" t="str">
        <f>VLOOKUP(I4210,'C701- Recalculate'!$D$27:$D$751,1,0)</f>
        <v>069MPI1232720014</v>
      </c>
      <c r="K4210">
        <v>0</v>
      </c>
      <c r="L4210">
        <v>1095890</v>
      </c>
      <c r="M4210" s="138">
        <f t="shared" si="197"/>
        <v>-1095890</v>
      </c>
      <c r="N4210" t="s">
        <v>178</v>
      </c>
      <c r="P4210" t="s">
        <v>3839</v>
      </c>
      <c r="R4210" t="s">
        <v>3808</v>
      </c>
    </row>
    <row r="4211" spans="1:19" hidden="1">
      <c r="A4211">
        <v>4210</v>
      </c>
      <c r="D4211">
        <v>701000002</v>
      </c>
      <c r="E4211" s="139">
        <v>45201</v>
      </c>
      <c r="F4211">
        <f t="shared" si="195"/>
        <v>10</v>
      </c>
      <c r="G4211" s="139">
        <v>45201</v>
      </c>
      <c r="H4211">
        <f t="shared" si="196"/>
        <v>16</v>
      </c>
      <c r="I4211" t="s">
        <v>3043</v>
      </c>
      <c r="J4211" t="str">
        <f>VLOOKUP(I4211,'C701- Recalculate'!$D$27:$D$751,1,0)</f>
        <v>069MPI1232720015</v>
      </c>
      <c r="K4211">
        <v>0</v>
      </c>
      <c r="L4211">
        <v>547946</v>
      </c>
      <c r="M4211" s="138">
        <f t="shared" si="197"/>
        <v>-547946</v>
      </c>
      <c r="N4211" t="s">
        <v>178</v>
      </c>
      <c r="P4211" t="s">
        <v>3839</v>
      </c>
      <c r="R4211" t="s">
        <v>3808</v>
      </c>
    </row>
    <row r="4212" spans="1:19" hidden="1">
      <c r="A4212">
        <v>4211</v>
      </c>
      <c r="D4212">
        <v>701000002</v>
      </c>
      <c r="E4212" s="139">
        <v>45201</v>
      </c>
      <c r="F4212">
        <f t="shared" si="195"/>
        <v>10</v>
      </c>
      <c r="G4212" s="139">
        <v>45201</v>
      </c>
      <c r="H4212">
        <f t="shared" si="196"/>
        <v>16</v>
      </c>
      <c r="I4212" t="s">
        <v>3097</v>
      </c>
      <c r="J4212" t="str">
        <f>VLOOKUP(I4212,'C701- Recalculate'!$D$27:$D$751,1,0)</f>
        <v>069MPI1232750001</v>
      </c>
      <c r="K4212">
        <v>0</v>
      </c>
      <c r="L4212">
        <v>3287671</v>
      </c>
      <c r="M4212" s="138">
        <f t="shared" si="197"/>
        <v>-3287671</v>
      </c>
      <c r="N4212" t="s">
        <v>178</v>
      </c>
      <c r="P4212" t="s">
        <v>3839</v>
      </c>
      <c r="R4212" t="s">
        <v>3808</v>
      </c>
    </row>
    <row r="4213" spans="1:19" hidden="1">
      <c r="A4213">
        <v>4212</v>
      </c>
      <c r="D4213">
        <v>701000002</v>
      </c>
      <c r="E4213" s="139">
        <v>45201</v>
      </c>
      <c r="F4213">
        <f t="shared" si="195"/>
        <v>10</v>
      </c>
      <c r="G4213" s="139">
        <v>45201</v>
      </c>
      <c r="H4213">
        <f t="shared" si="196"/>
        <v>16</v>
      </c>
      <c r="I4213" t="s">
        <v>3085</v>
      </c>
      <c r="J4213" t="str">
        <f>VLOOKUP(I4213,'C701- Recalculate'!$D$27:$D$751,1,0)</f>
        <v>069MPI1232750002</v>
      </c>
      <c r="K4213">
        <v>0</v>
      </c>
      <c r="L4213">
        <v>2739726</v>
      </c>
      <c r="M4213" s="138">
        <f t="shared" si="197"/>
        <v>-2739726</v>
      </c>
      <c r="N4213" t="s">
        <v>178</v>
      </c>
      <c r="P4213" t="s">
        <v>3839</v>
      </c>
      <c r="R4213" t="s">
        <v>3808</v>
      </c>
    </row>
    <row r="4214" spans="1:19" hidden="1">
      <c r="A4214">
        <v>4213</v>
      </c>
      <c r="D4214">
        <v>701000002</v>
      </c>
      <c r="E4214" s="139">
        <v>45201</v>
      </c>
      <c r="F4214">
        <f t="shared" si="195"/>
        <v>10</v>
      </c>
      <c r="G4214" s="139">
        <v>45201</v>
      </c>
      <c r="H4214">
        <f t="shared" si="196"/>
        <v>16</v>
      </c>
      <c r="I4214" t="s">
        <v>3091</v>
      </c>
      <c r="J4214" t="str">
        <f>VLOOKUP(I4214,'C701- Recalculate'!$D$27:$D$751,1,0)</f>
        <v>069MPI1232750003</v>
      </c>
      <c r="K4214">
        <v>0</v>
      </c>
      <c r="L4214">
        <v>3287671</v>
      </c>
      <c r="M4214" s="138">
        <f t="shared" si="197"/>
        <v>-3287671</v>
      </c>
      <c r="N4214" t="s">
        <v>178</v>
      </c>
      <c r="P4214" t="s">
        <v>3839</v>
      </c>
      <c r="R4214" t="s">
        <v>3808</v>
      </c>
    </row>
    <row r="4215" spans="1:19" hidden="1">
      <c r="A4215">
        <v>4214</v>
      </c>
      <c r="D4215">
        <v>701000002</v>
      </c>
      <c r="E4215" s="139">
        <v>45201</v>
      </c>
      <c r="F4215">
        <f t="shared" si="195"/>
        <v>10</v>
      </c>
      <c r="G4215" s="139">
        <v>45201</v>
      </c>
      <c r="H4215">
        <f t="shared" si="196"/>
        <v>16</v>
      </c>
      <c r="I4215" t="s">
        <v>3088</v>
      </c>
      <c r="J4215" t="str">
        <f>VLOOKUP(I4215,'C701- Recalculate'!$D$27:$D$751,1,0)</f>
        <v>069MPI1232750004</v>
      </c>
      <c r="K4215">
        <v>0</v>
      </c>
      <c r="L4215">
        <v>5479452</v>
      </c>
      <c r="M4215" s="138">
        <f t="shared" si="197"/>
        <v>-5479452</v>
      </c>
      <c r="N4215" t="s">
        <v>178</v>
      </c>
      <c r="P4215" t="s">
        <v>3839</v>
      </c>
      <c r="R4215" t="s">
        <v>3808</v>
      </c>
    </row>
    <row r="4216" spans="1:19" hidden="1">
      <c r="A4216">
        <v>4215</v>
      </c>
      <c r="D4216">
        <v>701000002</v>
      </c>
      <c r="E4216" s="139">
        <v>45201</v>
      </c>
      <c r="F4216">
        <f t="shared" si="195"/>
        <v>10</v>
      </c>
      <c r="G4216" s="139">
        <v>45201</v>
      </c>
      <c r="H4216">
        <f t="shared" si="196"/>
        <v>16</v>
      </c>
      <c r="I4216" t="s">
        <v>3094</v>
      </c>
      <c r="J4216" t="str">
        <f>VLOOKUP(I4216,'C701- Recalculate'!$D$27:$D$751,1,0)</f>
        <v>069MPI1232750005</v>
      </c>
      <c r="K4216">
        <v>0</v>
      </c>
      <c r="L4216">
        <v>8219178</v>
      </c>
      <c r="M4216" s="138">
        <f t="shared" si="197"/>
        <v>-8219178</v>
      </c>
      <c r="N4216" t="s">
        <v>178</v>
      </c>
      <c r="P4216" t="s">
        <v>3839</v>
      </c>
      <c r="R4216" t="s">
        <v>3808</v>
      </c>
    </row>
    <row r="4217" spans="1:19" hidden="1">
      <c r="A4217">
        <v>4216</v>
      </c>
      <c r="D4217">
        <v>701000001</v>
      </c>
      <c r="E4217" s="139">
        <v>45202</v>
      </c>
      <c r="F4217">
        <f t="shared" si="195"/>
        <v>10</v>
      </c>
      <c r="G4217" s="139">
        <v>45202</v>
      </c>
      <c r="H4217">
        <f t="shared" si="196"/>
        <v>16</v>
      </c>
      <c r="I4217" t="s">
        <v>4086</v>
      </c>
      <c r="J4217" t="e">
        <f>VLOOKUP(I4217,'C701- Recalculate'!$D$27:$D$751,1,0)</f>
        <v>#N/A</v>
      </c>
      <c r="K4217">
        <v>0</v>
      </c>
      <c r="L4217" s="244">
        <v>600674838</v>
      </c>
      <c r="M4217" s="138">
        <f t="shared" si="197"/>
        <v>-600674838</v>
      </c>
      <c r="N4217" t="s">
        <v>178</v>
      </c>
      <c r="P4217" t="s">
        <v>3829</v>
      </c>
      <c r="R4217" t="s">
        <v>4087</v>
      </c>
      <c r="S4217" t="s">
        <v>4586</v>
      </c>
    </row>
    <row r="4218" spans="1:19" hidden="1">
      <c r="A4218">
        <v>4217</v>
      </c>
      <c r="D4218">
        <v>701000002</v>
      </c>
      <c r="E4218" s="139">
        <v>45202</v>
      </c>
      <c r="F4218">
        <f t="shared" si="195"/>
        <v>10</v>
      </c>
      <c r="G4218" s="139">
        <v>45202</v>
      </c>
      <c r="H4218">
        <f t="shared" si="196"/>
        <v>16</v>
      </c>
      <c r="I4218" t="s">
        <v>2611</v>
      </c>
      <c r="J4218" t="str">
        <f>VLOOKUP(I4218,'C701- Recalculate'!$D$27:$D$751,1,0)</f>
        <v>069MPI1232280001</v>
      </c>
      <c r="K4218">
        <v>0</v>
      </c>
      <c r="L4218">
        <v>28082192</v>
      </c>
      <c r="M4218" s="138">
        <f t="shared" si="197"/>
        <v>-28082192</v>
      </c>
      <c r="N4218" t="s">
        <v>178</v>
      </c>
      <c r="P4218" t="s">
        <v>3839</v>
      </c>
      <c r="R4218" t="s">
        <v>3808</v>
      </c>
    </row>
    <row r="4219" spans="1:19" hidden="1">
      <c r="A4219">
        <v>4218</v>
      </c>
      <c r="D4219">
        <v>701000002</v>
      </c>
      <c r="E4219" s="139">
        <v>45202</v>
      </c>
      <c r="F4219">
        <f t="shared" si="195"/>
        <v>10</v>
      </c>
      <c r="G4219" s="139">
        <v>45202</v>
      </c>
      <c r="H4219">
        <f t="shared" si="196"/>
        <v>16</v>
      </c>
      <c r="I4219" t="s">
        <v>2621</v>
      </c>
      <c r="J4219" t="str">
        <f>VLOOKUP(I4219,'C701- Recalculate'!$D$27:$D$751,1,0)</f>
        <v>069MPI1232280002</v>
      </c>
      <c r="K4219">
        <v>0</v>
      </c>
      <c r="L4219">
        <v>28082192</v>
      </c>
      <c r="M4219" s="138">
        <f t="shared" si="197"/>
        <v>-28082192</v>
      </c>
      <c r="N4219" t="s">
        <v>178</v>
      </c>
      <c r="P4219" t="s">
        <v>3839</v>
      </c>
      <c r="R4219" t="s">
        <v>3808</v>
      </c>
    </row>
    <row r="4220" spans="1:19" hidden="1">
      <c r="A4220">
        <v>4219</v>
      </c>
      <c r="D4220">
        <v>701000002</v>
      </c>
      <c r="E4220" s="139">
        <v>45202</v>
      </c>
      <c r="F4220">
        <f t="shared" si="195"/>
        <v>10</v>
      </c>
      <c r="G4220" s="139">
        <v>45202</v>
      </c>
      <c r="H4220">
        <f t="shared" si="196"/>
        <v>16</v>
      </c>
      <c r="I4220" t="s">
        <v>2641</v>
      </c>
      <c r="J4220" t="str">
        <f>VLOOKUP(I4220,'C701- Recalculate'!$D$27:$D$751,1,0)</f>
        <v>069MPI1232290004</v>
      </c>
      <c r="K4220">
        <v>0</v>
      </c>
      <c r="L4220">
        <v>28767123</v>
      </c>
      <c r="M4220" s="138">
        <f t="shared" si="197"/>
        <v>-28767123</v>
      </c>
      <c r="N4220" t="s">
        <v>178</v>
      </c>
      <c r="P4220" t="s">
        <v>3839</v>
      </c>
      <c r="R4220" t="s">
        <v>3808</v>
      </c>
    </row>
    <row r="4221" spans="1:19" hidden="1">
      <c r="A4221">
        <v>4220</v>
      </c>
      <c r="D4221">
        <v>701000002</v>
      </c>
      <c r="E4221" s="139">
        <v>45202</v>
      </c>
      <c r="F4221">
        <f t="shared" si="195"/>
        <v>10</v>
      </c>
      <c r="G4221" s="139">
        <v>45202</v>
      </c>
      <c r="H4221">
        <f t="shared" si="196"/>
        <v>16</v>
      </c>
      <c r="I4221" t="s">
        <v>2634</v>
      </c>
      <c r="J4221" t="str">
        <f>VLOOKUP(I4221,'C701- Recalculate'!$D$27:$D$751,1,0)</f>
        <v>069MPI1232290005</v>
      </c>
      <c r="K4221">
        <v>0</v>
      </c>
      <c r="L4221">
        <v>27397260</v>
      </c>
      <c r="M4221" s="138">
        <f t="shared" si="197"/>
        <v>-27397260</v>
      </c>
      <c r="N4221" t="s">
        <v>178</v>
      </c>
      <c r="P4221" t="s">
        <v>3839</v>
      </c>
      <c r="R4221" t="s">
        <v>3808</v>
      </c>
    </row>
    <row r="4222" spans="1:19" hidden="1">
      <c r="A4222">
        <v>4221</v>
      </c>
      <c r="D4222">
        <v>701000002</v>
      </c>
      <c r="E4222" s="139">
        <v>45202</v>
      </c>
      <c r="F4222">
        <f t="shared" si="195"/>
        <v>10</v>
      </c>
      <c r="G4222" s="139">
        <v>45202</v>
      </c>
      <c r="H4222">
        <f t="shared" si="196"/>
        <v>16</v>
      </c>
      <c r="I4222" t="s">
        <v>2656</v>
      </c>
      <c r="J4222" t="str">
        <f>VLOOKUP(I4222,'C701- Recalculate'!$D$27:$D$751,1,0)</f>
        <v>069MPI1232340004</v>
      </c>
      <c r="K4222">
        <v>0</v>
      </c>
      <c r="L4222">
        <v>22465753</v>
      </c>
      <c r="M4222" s="138">
        <f t="shared" si="197"/>
        <v>-22465753</v>
      </c>
      <c r="N4222" t="s">
        <v>178</v>
      </c>
      <c r="P4222" t="s">
        <v>3839</v>
      </c>
      <c r="R4222" t="s">
        <v>3808</v>
      </c>
    </row>
    <row r="4223" spans="1:19" hidden="1">
      <c r="A4223">
        <v>4222</v>
      </c>
      <c r="D4223">
        <v>701000002</v>
      </c>
      <c r="E4223" s="139">
        <v>45202</v>
      </c>
      <c r="F4223">
        <f t="shared" si="195"/>
        <v>10</v>
      </c>
      <c r="G4223" s="139">
        <v>45202</v>
      </c>
      <c r="H4223">
        <f t="shared" si="196"/>
        <v>16</v>
      </c>
      <c r="I4223" t="s">
        <v>2652</v>
      </c>
      <c r="J4223" t="str">
        <f>VLOOKUP(I4223,'C701- Recalculate'!$D$27:$D$751,1,0)</f>
        <v>069MPI1232340005</v>
      </c>
      <c r="K4223">
        <v>0</v>
      </c>
      <c r="L4223">
        <v>22465753</v>
      </c>
      <c r="M4223" s="138">
        <f t="shared" si="197"/>
        <v>-22465753</v>
      </c>
      <c r="N4223" t="s">
        <v>178</v>
      </c>
      <c r="P4223" t="s">
        <v>3839</v>
      </c>
      <c r="R4223" t="s">
        <v>3808</v>
      </c>
    </row>
    <row r="4224" spans="1:19" hidden="1">
      <c r="A4224">
        <v>4223</v>
      </c>
      <c r="D4224">
        <v>701000002</v>
      </c>
      <c r="E4224" s="139">
        <v>45202</v>
      </c>
      <c r="F4224">
        <f t="shared" si="195"/>
        <v>10</v>
      </c>
      <c r="G4224" s="139">
        <v>45202</v>
      </c>
      <c r="H4224">
        <f t="shared" si="196"/>
        <v>16</v>
      </c>
      <c r="I4224" t="s">
        <v>2706</v>
      </c>
      <c r="J4224" t="str">
        <f>VLOOKUP(I4224,'C701- Recalculate'!$D$27:$D$751,1,0)</f>
        <v>069MPI1232400003</v>
      </c>
      <c r="K4224">
        <v>0</v>
      </c>
      <c r="L4224">
        <v>24315068</v>
      </c>
      <c r="M4224" s="138">
        <f t="shared" si="197"/>
        <v>-24315068</v>
      </c>
      <c r="N4224" t="s">
        <v>178</v>
      </c>
      <c r="P4224" t="s">
        <v>3839</v>
      </c>
      <c r="R4224" t="s">
        <v>3808</v>
      </c>
    </row>
    <row r="4225" spans="1:18" hidden="1">
      <c r="A4225">
        <v>4224</v>
      </c>
      <c r="D4225">
        <v>701000002</v>
      </c>
      <c r="E4225" s="139">
        <v>45202</v>
      </c>
      <c r="F4225">
        <f t="shared" si="195"/>
        <v>10</v>
      </c>
      <c r="G4225" s="139">
        <v>45202</v>
      </c>
      <c r="H4225">
        <f t="shared" si="196"/>
        <v>16</v>
      </c>
      <c r="I4225" t="s">
        <v>2700</v>
      </c>
      <c r="J4225" t="str">
        <f>VLOOKUP(I4225,'C701- Recalculate'!$D$27:$D$751,1,0)</f>
        <v>069MPI1232400004</v>
      </c>
      <c r="K4225">
        <v>0</v>
      </c>
      <c r="L4225">
        <v>24315068</v>
      </c>
      <c r="M4225" s="138">
        <f t="shared" si="197"/>
        <v>-24315068</v>
      </c>
      <c r="N4225" t="s">
        <v>178</v>
      </c>
      <c r="P4225" t="s">
        <v>3839</v>
      </c>
      <c r="R4225" t="s">
        <v>3808</v>
      </c>
    </row>
    <row r="4226" spans="1:18" hidden="1">
      <c r="A4226">
        <v>4225</v>
      </c>
      <c r="D4226">
        <v>701000002</v>
      </c>
      <c r="E4226" s="139">
        <v>45202</v>
      </c>
      <c r="F4226">
        <f t="shared" si="195"/>
        <v>10</v>
      </c>
      <c r="G4226" s="139">
        <v>45202</v>
      </c>
      <c r="H4226">
        <f t="shared" si="196"/>
        <v>16</v>
      </c>
      <c r="I4226" t="s">
        <v>2757</v>
      </c>
      <c r="J4226" t="str">
        <f>VLOOKUP(I4226,'C701- Recalculate'!$D$27:$D$751,1,0)</f>
        <v>069MPI1232430004</v>
      </c>
      <c r="K4226">
        <v>0</v>
      </c>
      <c r="L4226">
        <v>39452055</v>
      </c>
      <c r="M4226" s="138">
        <f t="shared" si="197"/>
        <v>-39452055</v>
      </c>
      <c r="N4226" t="s">
        <v>178</v>
      </c>
      <c r="P4226" t="s">
        <v>3839</v>
      </c>
      <c r="R4226" t="s">
        <v>3808</v>
      </c>
    </row>
    <row r="4227" spans="1:18" hidden="1">
      <c r="A4227">
        <v>4226</v>
      </c>
      <c r="D4227">
        <v>701000002</v>
      </c>
      <c r="E4227" s="139">
        <v>45202</v>
      </c>
      <c r="F4227">
        <f t="shared" ref="F4227:F4290" si="198">MONTH(E4227)</f>
        <v>10</v>
      </c>
      <c r="G4227" s="139">
        <v>45202</v>
      </c>
      <c r="H4227">
        <f t="shared" ref="H4227:H4290" si="199">LEN(I4227)</f>
        <v>16</v>
      </c>
      <c r="I4227" t="s">
        <v>2760</v>
      </c>
      <c r="J4227" t="str">
        <f>VLOOKUP(I4227,'C701- Recalculate'!$D$27:$D$751,1,0)</f>
        <v>069MPI1232430005</v>
      </c>
      <c r="K4227">
        <v>0</v>
      </c>
      <c r="L4227">
        <v>9726028</v>
      </c>
      <c r="M4227" s="138">
        <f t="shared" ref="M4227:M4290" si="200">K4227-L4227</f>
        <v>-9726028</v>
      </c>
      <c r="N4227" t="s">
        <v>178</v>
      </c>
      <c r="P4227" t="s">
        <v>3839</v>
      </c>
      <c r="R4227" t="s">
        <v>3808</v>
      </c>
    </row>
    <row r="4228" spans="1:18" hidden="1">
      <c r="A4228">
        <v>4227</v>
      </c>
      <c r="D4228">
        <v>701000002</v>
      </c>
      <c r="E4228" s="139">
        <v>45202</v>
      </c>
      <c r="F4228">
        <f t="shared" si="198"/>
        <v>10</v>
      </c>
      <c r="G4228" s="139">
        <v>45202</v>
      </c>
      <c r="H4228">
        <f t="shared" si="199"/>
        <v>16</v>
      </c>
      <c r="I4228" t="s">
        <v>2879</v>
      </c>
      <c r="J4228" t="str">
        <f>VLOOKUP(I4228,'C701- Recalculate'!$D$27:$D$751,1,0)</f>
        <v>069MPI1232560004</v>
      </c>
      <c r="K4228">
        <v>0</v>
      </c>
      <c r="L4228">
        <v>28356164</v>
      </c>
      <c r="M4228" s="138">
        <f t="shared" si="200"/>
        <v>-28356164</v>
      </c>
      <c r="N4228" t="s">
        <v>178</v>
      </c>
      <c r="P4228" t="s">
        <v>3839</v>
      </c>
      <c r="R4228" t="s">
        <v>3808</v>
      </c>
    </row>
    <row r="4229" spans="1:18" hidden="1">
      <c r="A4229">
        <v>4228</v>
      </c>
      <c r="D4229">
        <v>701000002</v>
      </c>
      <c r="E4229" s="139">
        <v>45202</v>
      </c>
      <c r="F4229">
        <f t="shared" si="198"/>
        <v>10</v>
      </c>
      <c r="G4229" s="139">
        <v>45202</v>
      </c>
      <c r="H4229">
        <f t="shared" si="199"/>
        <v>16</v>
      </c>
      <c r="I4229" t="s">
        <v>2870</v>
      </c>
      <c r="J4229" t="str">
        <f>VLOOKUP(I4229,'C701- Recalculate'!$D$27:$D$751,1,0)</f>
        <v>069MPI1232560005</v>
      </c>
      <c r="K4229">
        <v>0</v>
      </c>
      <c r="L4229">
        <v>18904109</v>
      </c>
      <c r="M4229" s="138">
        <f t="shared" si="200"/>
        <v>-18904109</v>
      </c>
      <c r="N4229" t="s">
        <v>178</v>
      </c>
      <c r="P4229" t="s">
        <v>3839</v>
      </c>
      <c r="R4229" t="s">
        <v>3808</v>
      </c>
    </row>
    <row r="4230" spans="1:18" hidden="1">
      <c r="A4230">
        <v>4229</v>
      </c>
      <c r="D4230">
        <v>701000002</v>
      </c>
      <c r="E4230" s="139">
        <v>45202</v>
      </c>
      <c r="F4230">
        <f t="shared" si="198"/>
        <v>10</v>
      </c>
      <c r="G4230" s="139">
        <v>45202</v>
      </c>
      <c r="H4230">
        <f t="shared" si="199"/>
        <v>16</v>
      </c>
      <c r="I4230" t="s">
        <v>2937</v>
      </c>
      <c r="J4230" t="str">
        <f>VLOOKUP(I4230,'C701- Recalculate'!$D$27:$D$751,1,0)</f>
        <v>069MPI1232620002</v>
      </c>
      <c r="K4230">
        <v>0</v>
      </c>
      <c r="L4230">
        <v>24931507</v>
      </c>
      <c r="M4230" s="138">
        <f t="shared" si="200"/>
        <v>-24931507</v>
      </c>
      <c r="N4230" t="s">
        <v>178</v>
      </c>
      <c r="P4230" t="s">
        <v>3839</v>
      </c>
      <c r="R4230" t="s">
        <v>3808</v>
      </c>
    </row>
    <row r="4231" spans="1:18" hidden="1">
      <c r="A4231">
        <v>4230</v>
      </c>
      <c r="D4231">
        <v>701000002</v>
      </c>
      <c r="E4231" s="139">
        <v>45202</v>
      </c>
      <c r="F4231">
        <f t="shared" si="198"/>
        <v>10</v>
      </c>
      <c r="G4231" s="139">
        <v>45202</v>
      </c>
      <c r="H4231">
        <f t="shared" si="199"/>
        <v>16</v>
      </c>
      <c r="I4231" t="s">
        <v>2940</v>
      </c>
      <c r="J4231" t="str">
        <f>VLOOKUP(I4231,'C701- Recalculate'!$D$27:$D$751,1,0)</f>
        <v>069MPI1232620003</v>
      </c>
      <c r="K4231">
        <v>0</v>
      </c>
      <c r="L4231">
        <v>22356165</v>
      </c>
      <c r="M4231" s="138">
        <f t="shared" si="200"/>
        <v>-22356165</v>
      </c>
      <c r="N4231" t="s">
        <v>178</v>
      </c>
      <c r="P4231" t="s">
        <v>3839</v>
      </c>
      <c r="R4231" t="s">
        <v>3808</v>
      </c>
    </row>
    <row r="4232" spans="1:18" hidden="1">
      <c r="A4232">
        <v>4231</v>
      </c>
      <c r="D4232">
        <v>701000002</v>
      </c>
      <c r="E4232" s="139">
        <v>45202</v>
      </c>
      <c r="F4232">
        <f t="shared" si="198"/>
        <v>10</v>
      </c>
      <c r="G4232" s="139">
        <v>45202</v>
      </c>
      <c r="H4232">
        <f t="shared" si="199"/>
        <v>16</v>
      </c>
      <c r="I4232" t="s">
        <v>3013</v>
      </c>
      <c r="J4232" t="str">
        <f>VLOOKUP(I4232,'C701- Recalculate'!$D$27:$D$751,1,0)</f>
        <v>069MPI1232700003</v>
      </c>
      <c r="K4232">
        <v>0</v>
      </c>
      <c r="L4232">
        <v>1506849</v>
      </c>
      <c r="M4232" s="138">
        <f t="shared" si="200"/>
        <v>-1506849</v>
      </c>
      <c r="N4232" t="s">
        <v>178</v>
      </c>
      <c r="P4232" t="s">
        <v>3839</v>
      </c>
      <c r="R4232" t="s">
        <v>3808</v>
      </c>
    </row>
    <row r="4233" spans="1:18" hidden="1">
      <c r="A4233">
        <v>4232</v>
      </c>
      <c r="D4233">
        <v>701000002</v>
      </c>
      <c r="E4233" s="139">
        <v>45202</v>
      </c>
      <c r="F4233">
        <f t="shared" si="198"/>
        <v>10</v>
      </c>
      <c r="G4233" s="139">
        <v>45202</v>
      </c>
      <c r="H4233">
        <f t="shared" si="199"/>
        <v>16</v>
      </c>
      <c r="I4233" t="s">
        <v>3016</v>
      </c>
      <c r="J4233" t="str">
        <f>VLOOKUP(I4233,'C701- Recalculate'!$D$27:$D$751,1,0)</f>
        <v>069MPI1232700004</v>
      </c>
      <c r="K4233">
        <v>0</v>
      </c>
      <c r="L4233">
        <v>1917809</v>
      </c>
      <c r="M4233" s="138">
        <f t="shared" si="200"/>
        <v>-1917809</v>
      </c>
      <c r="N4233" t="s">
        <v>178</v>
      </c>
      <c r="P4233" t="s">
        <v>3839</v>
      </c>
      <c r="R4233" t="s">
        <v>3808</v>
      </c>
    </row>
    <row r="4234" spans="1:18" hidden="1">
      <c r="A4234">
        <v>4233</v>
      </c>
      <c r="D4234">
        <v>701000002</v>
      </c>
      <c r="E4234" s="139">
        <v>45202</v>
      </c>
      <c r="F4234">
        <f t="shared" si="198"/>
        <v>10</v>
      </c>
      <c r="G4234" s="139">
        <v>45202</v>
      </c>
      <c r="H4234">
        <f t="shared" si="199"/>
        <v>16</v>
      </c>
      <c r="I4234" t="s">
        <v>3025</v>
      </c>
      <c r="J4234" t="str">
        <f>VLOOKUP(I4234,'C701- Recalculate'!$D$27:$D$751,1,0)</f>
        <v>069MPI1232700005</v>
      </c>
      <c r="K4234">
        <v>0</v>
      </c>
      <c r="L4234">
        <v>2301370</v>
      </c>
      <c r="M4234" s="138">
        <f t="shared" si="200"/>
        <v>-2301370</v>
      </c>
      <c r="N4234" t="s">
        <v>178</v>
      </c>
      <c r="P4234" t="s">
        <v>3839</v>
      </c>
      <c r="R4234" t="s">
        <v>3808</v>
      </c>
    </row>
    <row r="4235" spans="1:18" hidden="1">
      <c r="A4235">
        <v>4234</v>
      </c>
      <c r="D4235">
        <v>701000002</v>
      </c>
      <c r="E4235" s="139">
        <v>45202</v>
      </c>
      <c r="F4235">
        <f t="shared" si="198"/>
        <v>10</v>
      </c>
      <c r="G4235" s="139">
        <v>45202</v>
      </c>
      <c r="H4235">
        <f t="shared" si="199"/>
        <v>16</v>
      </c>
      <c r="I4235" t="s">
        <v>3010</v>
      </c>
      <c r="J4235" t="str">
        <f>VLOOKUP(I4235,'C701- Recalculate'!$D$27:$D$751,1,0)</f>
        <v>069MPI1232700006</v>
      </c>
      <c r="K4235">
        <v>0</v>
      </c>
      <c r="L4235">
        <v>2493151</v>
      </c>
      <c r="M4235" s="138">
        <f t="shared" si="200"/>
        <v>-2493151</v>
      </c>
      <c r="N4235" t="s">
        <v>178</v>
      </c>
      <c r="P4235" t="s">
        <v>3839</v>
      </c>
      <c r="R4235" t="s">
        <v>3808</v>
      </c>
    </row>
    <row r="4236" spans="1:18" hidden="1">
      <c r="A4236">
        <v>4235</v>
      </c>
      <c r="D4236">
        <v>701000002</v>
      </c>
      <c r="E4236" s="139">
        <v>45202</v>
      </c>
      <c r="F4236">
        <f t="shared" si="198"/>
        <v>10</v>
      </c>
      <c r="G4236" s="139">
        <v>45202</v>
      </c>
      <c r="H4236">
        <f t="shared" si="199"/>
        <v>16</v>
      </c>
      <c r="I4236" t="s">
        <v>3028</v>
      </c>
      <c r="J4236" t="str">
        <f>VLOOKUP(I4236,'C701- Recalculate'!$D$27:$D$751,1,0)</f>
        <v>069MPI1232700007</v>
      </c>
      <c r="K4236">
        <v>0</v>
      </c>
      <c r="L4236">
        <v>3013698</v>
      </c>
      <c r="M4236" s="138">
        <f t="shared" si="200"/>
        <v>-3013698</v>
      </c>
      <c r="N4236" t="s">
        <v>178</v>
      </c>
      <c r="P4236" t="s">
        <v>3839</v>
      </c>
      <c r="R4236" t="s">
        <v>3808</v>
      </c>
    </row>
    <row r="4237" spans="1:18" hidden="1">
      <c r="A4237">
        <v>4236</v>
      </c>
      <c r="D4237">
        <v>701000002</v>
      </c>
      <c r="E4237" s="139">
        <v>45202</v>
      </c>
      <c r="F4237">
        <f t="shared" si="198"/>
        <v>10</v>
      </c>
      <c r="G4237" s="139">
        <v>45202</v>
      </c>
      <c r="H4237">
        <f t="shared" si="199"/>
        <v>16</v>
      </c>
      <c r="I4237" t="s">
        <v>3019</v>
      </c>
      <c r="J4237" t="str">
        <f>VLOOKUP(I4237,'C701- Recalculate'!$D$27:$D$751,1,0)</f>
        <v>069MPI1232700008</v>
      </c>
      <c r="K4237">
        <v>0</v>
      </c>
      <c r="L4237">
        <v>2260274</v>
      </c>
      <c r="M4237" s="138">
        <f t="shared" si="200"/>
        <v>-2260274</v>
      </c>
      <c r="N4237" t="s">
        <v>178</v>
      </c>
      <c r="P4237" t="s">
        <v>3839</v>
      </c>
      <c r="R4237" t="s">
        <v>3808</v>
      </c>
    </row>
    <row r="4238" spans="1:18" hidden="1">
      <c r="A4238">
        <v>4237</v>
      </c>
      <c r="D4238">
        <v>701000002</v>
      </c>
      <c r="E4238" s="139">
        <v>45202</v>
      </c>
      <c r="F4238">
        <f t="shared" si="198"/>
        <v>10</v>
      </c>
      <c r="G4238" s="139">
        <v>45202</v>
      </c>
      <c r="H4238">
        <f t="shared" si="199"/>
        <v>16</v>
      </c>
      <c r="I4238" t="s">
        <v>3022</v>
      </c>
      <c r="J4238" t="str">
        <f>VLOOKUP(I4238,'C701- Recalculate'!$D$27:$D$751,1,0)</f>
        <v>069MPI1232700009</v>
      </c>
      <c r="K4238">
        <v>0</v>
      </c>
      <c r="L4238">
        <v>2260274</v>
      </c>
      <c r="M4238" s="138">
        <f t="shared" si="200"/>
        <v>-2260274</v>
      </c>
      <c r="N4238" t="s">
        <v>178</v>
      </c>
      <c r="P4238" t="s">
        <v>3839</v>
      </c>
      <c r="R4238" t="s">
        <v>3808</v>
      </c>
    </row>
    <row r="4239" spans="1:18" hidden="1">
      <c r="A4239">
        <v>4238</v>
      </c>
      <c r="D4239">
        <v>701000002</v>
      </c>
      <c r="E4239" s="139">
        <v>45202</v>
      </c>
      <c r="F4239">
        <f t="shared" si="198"/>
        <v>10</v>
      </c>
      <c r="G4239" s="139">
        <v>45202</v>
      </c>
      <c r="H4239">
        <f t="shared" si="199"/>
        <v>16</v>
      </c>
      <c r="I4239" t="s">
        <v>3031</v>
      </c>
      <c r="J4239" t="str">
        <f>VLOOKUP(I4239,'C701- Recalculate'!$D$27:$D$751,1,0)</f>
        <v>069MPI1232710002</v>
      </c>
      <c r="K4239">
        <v>0</v>
      </c>
      <c r="L4239">
        <v>1643836</v>
      </c>
      <c r="M4239" s="138">
        <f t="shared" si="200"/>
        <v>-1643836</v>
      </c>
      <c r="N4239" t="s">
        <v>178</v>
      </c>
      <c r="P4239" t="s">
        <v>3839</v>
      </c>
      <c r="R4239" t="s">
        <v>3808</v>
      </c>
    </row>
    <row r="4240" spans="1:18" hidden="1">
      <c r="A4240">
        <v>4239</v>
      </c>
      <c r="D4240">
        <v>701000002</v>
      </c>
      <c r="E4240" s="139">
        <v>45202</v>
      </c>
      <c r="F4240">
        <f t="shared" si="198"/>
        <v>10</v>
      </c>
      <c r="G4240" s="139">
        <v>45202</v>
      </c>
      <c r="H4240">
        <f t="shared" si="199"/>
        <v>16</v>
      </c>
      <c r="I4240" t="s">
        <v>3034</v>
      </c>
      <c r="J4240" t="str">
        <f>VLOOKUP(I4240,'C701- Recalculate'!$D$27:$D$751,1,0)</f>
        <v>069MPI1232710003</v>
      </c>
      <c r="K4240">
        <v>0</v>
      </c>
      <c r="L4240">
        <v>1643836</v>
      </c>
      <c r="M4240" s="138">
        <f t="shared" si="200"/>
        <v>-1643836</v>
      </c>
      <c r="N4240" t="s">
        <v>178</v>
      </c>
      <c r="P4240" t="s">
        <v>3839</v>
      </c>
      <c r="R4240" t="s">
        <v>3808</v>
      </c>
    </row>
    <row r="4241" spans="1:18" hidden="1">
      <c r="A4241">
        <v>4240</v>
      </c>
      <c r="D4241">
        <v>701000002</v>
      </c>
      <c r="E4241" s="139">
        <v>45202</v>
      </c>
      <c r="F4241">
        <f t="shared" si="198"/>
        <v>10</v>
      </c>
      <c r="G4241" s="139">
        <v>45202</v>
      </c>
      <c r="H4241">
        <f t="shared" si="199"/>
        <v>16</v>
      </c>
      <c r="I4241" t="s">
        <v>3037</v>
      </c>
      <c r="J4241" t="str">
        <f>VLOOKUP(I4241,'C701- Recalculate'!$D$27:$D$751,1,0)</f>
        <v>069MPI1232710004</v>
      </c>
      <c r="K4241">
        <v>0</v>
      </c>
      <c r="L4241">
        <v>821918</v>
      </c>
      <c r="M4241" s="138">
        <f t="shared" si="200"/>
        <v>-821918</v>
      </c>
      <c r="N4241" t="s">
        <v>178</v>
      </c>
      <c r="P4241" t="s">
        <v>3839</v>
      </c>
      <c r="R4241" t="s">
        <v>3808</v>
      </c>
    </row>
    <row r="4242" spans="1:18" hidden="1">
      <c r="A4242">
        <v>4241</v>
      </c>
      <c r="D4242">
        <v>701000002</v>
      </c>
      <c r="E4242" s="139">
        <v>45202</v>
      </c>
      <c r="F4242">
        <f t="shared" si="198"/>
        <v>10</v>
      </c>
      <c r="G4242" s="139">
        <v>45202</v>
      </c>
      <c r="H4242">
        <f t="shared" si="199"/>
        <v>16</v>
      </c>
      <c r="I4242" t="s">
        <v>3055</v>
      </c>
      <c r="J4242" t="str">
        <f>VLOOKUP(I4242,'C701- Recalculate'!$D$27:$D$751,1,0)</f>
        <v>069MPI1232720001</v>
      </c>
      <c r="K4242">
        <v>0</v>
      </c>
      <c r="L4242">
        <v>4931507</v>
      </c>
      <c r="M4242" s="138">
        <f t="shared" si="200"/>
        <v>-4931507</v>
      </c>
      <c r="N4242" t="s">
        <v>178</v>
      </c>
      <c r="P4242" t="s">
        <v>3839</v>
      </c>
      <c r="R4242" t="s">
        <v>3808</v>
      </c>
    </row>
    <row r="4243" spans="1:18" hidden="1">
      <c r="A4243">
        <v>4242</v>
      </c>
      <c r="D4243">
        <v>701000002</v>
      </c>
      <c r="E4243" s="139">
        <v>45202</v>
      </c>
      <c r="F4243">
        <f t="shared" si="198"/>
        <v>10</v>
      </c>
      <c r="G4243" s="139">
        <v>45202</v>
      </c>
      <c r="H4243">
        <f t="shared" si="199"/>
        <v>16</v>
      </c>
      <c r="I4243" t="s">
        <v>3070</v>
      </c>
      <c r="J4243" t="str">
        <f>VLOOKUP(I4243,'C701- Recalculate'!$D$27:$D$751,1,0)</f>
        <v>069MPI1232720004</v>
      </c>
      <c r="K4243">
        <v>0</v>
      </c>
      <c r="L4243">
        <v>1369863</v>
      </c>
      <c r="M4243" s="138">
        <f t="shared" si="200"/>
        <v>-1369863</v>
      </c>
      <c r="N4243" t="s">
        <v>178</v>
      </c>
      <c r="P4243" t="s">
        <v>3839</v>
      </c>
      <c r="R4243" t="s">
        <v>3808</v>
      </c>
    </row>
    <row r="4244" spans="1:18" hidden="1">
      <c r="A4244">
        <v>4243</v>
      </c>
      <c r="D4244">
        <v>701000002</v>
      </c>
      <c r="E4244" s="139">
        <v>45202</v>
      </c>
      <c r="F4244">
        <f t="shared" si="198"/>
        <v>10</v>
      </c>
      <c r="G4244" s="139">
        <v>45202</v>
      </c>
      <c r="H4244">
        <f t="shared" si="199"/>
        <v>16</v>
      </c>
      <c r="I4244" t="s">
        <v>3064</v>
      </c>
      <c r="J4244" t="str">
        <f>VLOOKUP(I4244,'C701- Recalculate'!$D$27:$D$751,1,0)</f>
        <v>069MPI1232720011</v>
      </c>
      <c r="K4244">
        <v>0</v>
      </c>
      <c r="L4244">
        <v>958905</v>
      </c>
      <c r="M4244" s="138">
        <f t="shared" si="200"/>
        <v>-958905</v>
      </c>
      <c r="N4244" t="s">
        <v>178</v>
      </c>
      <c r="P4244" t="s">
        <v>3839</v>
      </c>
      <c r="R4244" t="s">
        <v>3808</v>
      </c>
    </row>
    <row r="4245" spans="1:18" hidden="1">
      <c r="A4245">
        <v>4244</v>
      </c>
      <c r="D4245">
        <v>701000002</v>
      </c>
      <c r="E4245" s="139">
        <v>45202</v>
      </c>
      <c r="F4245">
        <f t="shared" si="198"/>
        <v>10</v>
      </c>
      <c r="G4245" s="139">
        <v>45202</v>
      </c>
      <c r="H4245">
        <f t="shared" si="199"/>
        <v>16</v>
      </c>
      <c r="I4245" t="s">
        <v>3079</v>
      </c>
      <c r="J4245" t="str">
        <f>VLOOKUP(I4245,'C701- Recalculate'!$D$27:$D$751,1,0)</f>
        <v>069MPI1232720012</v>
      </c>
      <c r="K4245">
        <v>0</v>
      </c>
      <c r="L4245">
        <v>1917808</v>
      </c>
      <c r="M4245" s="138">
        <f t="shared" si="200"/>
        <v>-1917808</v>
      </c>
      <c r="N4245" t="s">
        <v>178</v>
      </c>
      <c r="P4245" t="s">
        <v>3839</v>
      </c>
      <c r="R4245" t="s">
        <v>3808</v>
      </c>
    </row>
    <row r="4246" spans="1:18" hidden="1">
      <c r="A4246">
        <v>4245</v>
      </c>
      <c r="D4246">
        <v>701000002</v>
      </c>
      <c r="E4246" s="139">
        <v>45202</v>
      </c>
      <c r="F4246">
        <f t="shared" si="198"/>
        <v>10</v>
      </c>
      <c r="G4246" s="139">
        <v>45202</v>
      </c>
      <c r="H4246">
        <f t="shared" si="199"/>
        <v>16</v>
      </c>
      <c r="I4246" t="s">
        <v>3073</v>
      </c>
      <c r="J4246" t="str">
        <f>VLOOKUP(I4246,'C701- Recalculate'!$D$27:$D$751,1,0)</f>
        <v>069MPI1232720013</v>
      </c>
      <c r="K4246">
        <v>0</v>
      </c>
      <c r="L4246">
        <v>1917808</v>
      </c>
      <c r="M4246" s="138">
        <f t="shared" si="200"/>
        <v>-1917808</v>
      </c>
      <c r="N4246" t="s">
        <v>178</v>
      </c>
      <c r="P4246" t="s">
        <v>3839</v>
      </c>
      <c r="R4246" t="s">
        <v>3808</v>
      </c>
    </row>
    <row r="4247" spans="1:18" hidden="1">
      <c r="A4247">
        <v>4246</v>
      </c>
      <c r="D4247">
        <v>701000002</v>
      </c>
      <c r="E4247" s="139">
        <v>45202</v>
      </c>
      <c r="F4247">
        <f t="shared" si="198"/>
        <v>10</v>
      </c>
      <c r="G4247" s="139">
        <v>45202</v>
      </c>
      <c r="H4247">
        <f t="shared" si="199"/>
        <v>16</v>
      </c>
      <c r="I4247" t="s">
        <v>3097</v>
      </c>
      <c r="J4247" t="str">
        <f>VLOOKUP(I4247,'C701- Recalculate'!$D$27:$D$751,1,0)</f>
        <v>069MPI1232750001</v>
      </c>
      <c r="K4247">
        <v>0</v>
      </c>
      <c r="L4247">
        <v>3287671</v>
      </c>
      <c r="M4247" s="138">
        <f t="shared" si="200"/>
        <v>-3287671</v>
      </c>
      <c r="N4247" t="s">
        <v>178</v>
      </c>
      <c r="P4247" t="s">
        <v>3839</v>
      </c>
      <c r="R4247" t="s">
        <v>3808</v>
      </c>
    </row>
    <row r="4248" spans="1:18" hidden="1">
      <c r="A4248">
        <v>4247</v>
      </c>
      <c r="D4248">
        <v>701000002</v>
      </c>
      <c r="E4248" s="139">
        <v>45202</v>
      </c>
      <c r="F4248">
        <f t="shared" si="198"/>
        <v>10</v>
      </c>
      <c r="G4248" s="139">
        <v>45202</v>
      </c>
      <c r="H4248">
        <f t="shared" si="199"/>
        <v>16</v>
      </c>
      <c r="I4248" t="s">
        <v>3091</v>
      </c>
      <c r="J4248" t="str">
        <f>VLOOKUP(I4248,'C701- Recalculate'!$D$27:$D$751,1,0)</f>
        <v>069MPI1232750003</v>
      </c>
      <c r="K4248">
        <v>0</v>
      </c>
      <c r="L4248">
        <v>3287671</v>
      </c>
      <c r="M4248" s="138">
        <f t="shared" si="200"/>
        <v>-3287671</v>
      </c>
      <c r="N4248" t="s">
        <v>178</v>
      </c>
      <c r="P4248" t="s">
        <v>3839</v>
      </c>
      <c r="R4248" t="s">
        <v>3808</v>
      </c>
    </row>
    <row r="4249" spans="1:18" hidden="1">
      <c r="A4249">
        <v>4248</v>
      </c>
      <c r="D4249">
        <v>701000002</v>
      </c>
      <c r="E4249" s="139">
        <v>45202</v>
      </c>
      <c r="F4249">
        <f t="shared" si="198"/>
        <v>10</v>
      </c>
      <c r="G4249" s="139">
        <v>45202</v>
      </c>
      <c r="H4249">
        <f t="shared" si="199"/>
        <v>16</v>
      </c>
      <c r="I4249" t="s">
        <v>3103</v>
      </c>
      <c r="J4249" t="str">
        <f>VLOOKUP(I4249,'C701- Recalculate'!$D$27:$D$751,1,0)</f>
        <v>069MPI1232760001</v>
      </c>
      <c r="K4249">
        <v>0</v>
      </c>
      <c r="L4249">
        <v>9589041</v>
      </c>
      <c r="M4249" s="138">
        <f t="shared" si="200"/>
        <v>-9589041</v>
      </c>
      <c r="N4249" t="s">
        <v>178</v>
      </c>
      <c r="P4249" t="s">
        <v>3839</v>
      </c>
      <c r="R4249" t="s">
        <v>3808</v>
      </c>
    </row>
    <row r="4250" spans="1:18" hidden="1">
      <c r="A4250">
        <v>4249</v>
      </c>
      <c r="D4250">
        <v>701000002</v>
      </c>
      <c r="E4250" s="139">
        <v>45202</v>
      </c>
      <c r="F4250">
        <f t="shared" si="198"/>
        <v>10</v>
      </c>
      <c r="G4250" s="139">
        <v>45202</v>
      </c>
      <c r="H4250">
        <f t="shared" si="199"/>
        <v>16</v>
      </c>
      <c r="I4250" t="s">
        <v>3100</v>
      </c>
      <c r="J4250" t="str">
        <f>VLOOKUP(I4250,'C701- Recalculate'!$D$27:$D$751,1,0)</f>
        <v>069MPI1232760002</v>
      </c>
      <c r="K4250">
        <v>0</v>
      </c>
      <c r="L4250">
        <v>1917808</v>
      </c>
      <c r="M4250" s="138">
        <f t="shared" si="200"/>
        <v>-1917808</v>
      </c>
      <c r="N4250" t="s">
        <v>178</v>
      </c>
      <c r="P4250" t="s">
        <v>3839</v>
      </c>
      <c r="R4250" t="s">
        <v>3808</v>
      </c>
    </row>
    <row r="4251" spans="1:18" hidden="1">
      <c r="A4251">
        <v>4250</v>
      </c>
      <c r="D4251">
        <v>701000002</v>
      </c>
      <c r="E4251" s="139">
        <v>45203</v>
      </c>
      <c r="F4251">
        <f t="shared" si="198"/>
        <v>10</v>
      </c>
      <c r="G4251" s="139">
        <v>45203</v>
      </c>
      <c r="H4251">
        <f t="shared" si="199"/>
        <v>16</v>
      </c>
      <c r="I4251" t="s">
        <v>2611</v>
      </c>
      <c r="J4251" t="str">
        <f>VLOOKUP(I4251,'C701- Recalculate'!$D$27:$D$751,1,0)</f>
        <v>069MPI1232280001</v>
      </c>
      <c r="K4251">
        <v>0</v>
      </c>
      <c r="L4251">
        <v>28082192</v>
      </c>
      <c r="M4251" s="138">
        <f t="shared" si="200"/>
        <v>-28082192</v>
      </c>
      <c r="N4251" t="s">
        <v>178</v>
      </c>
      <c r="P4251" t="s">
        <v>3839</v>
      </c>
      <c r="R4251" t="s">
        <v>3808</v>
      </c>
    </row>
    <row r="4252" spans="1:18" hidden="1">
      <c r="A4252">
        <v>4251</v>
      </c>
      <c r="D4252">
        <v>701000002</v>
      </c>
      <c r="E4252" s="139">
        <v>45203</v>
      </c>
      <c r="F4252">
        <f t="shared" si="198"/>
        <v>10</v>
      </c>
      <c r="G4252" s="139">
        <v>45203</v>
      </c>
      <c r="H4252">
        <f t="shared" si="199"/>
        <v>16</v>
      </c>
      <c r="I4252" t="s">
        <v>2621</v>
      </c>
      <c r="J4252" t="str">
        <f>VLOOKUP(I4252,'C701- Recalculate'!$D$27:$D$751,1,0)</f>
        <v>069MPI1232280002</v>
      </c>
      <c r="K4252">
        <v>0</v>
      </c>
      <c r="L4252">
        <v>28082192</v>
      </c>
      <c r="M4252" s="138">
        <f t="shared" si="200"/>
        <v>-28082192</v>
      </c>
      <c r="N4252" t="s">
        <v>178</v>
      </c>
      <c r="P4252" t="s">
        <v>3839</v>
      </c>
      <c r="R4252" t="s">
        <v>3808</v>
      </c>
    </row>
    <row r="4253" spans="1:18" hidden="1">
      <c r="A4253">
        <v>4252</v>
      </c>
      <c r="D4253">
        <v>701000002</v>
      </c>
      <c r="E4253" s="139">
        <v>45203</v>
      </c>
      <c r="F4253">
        <f t="shared" si="198"/>
        <v>10</v>
      </c>
      <c r="G4253" s="139">
        <v>45203</v>
      </c>
      <c r="H4253">
        <f t="shared" si="199"/>
        <v>16</v>
      </c>
      <c r="I4253" t="s">
        <v>2641</v>
      </c>
      <c r="J4253" t="str">
        <f>VLOOKUP(I4253,'C701- Recalculate'!$D$27:$D$751,1,0)</f>
        <v>069MPI1232290004</v>
      </c>
      <c r="K4253">
        <v>0</v>
      </c>
      <c r="L4253">
        <v>28767123</v>
      </c>
      <c r="M4253" s="138">
        <f t="shared" si="200"/>
        <v>-28767123</v>
      </c>
      <c r="N4253" t="s">
        <v>178</v>
      </c>
      <c r="P4253" t="s">
        <v>3839</v>
      </c>
      <c r="R4253" t="s">
        <v>3808</v>
      </c>
    </row>
    <row r="4254" spans="1:18" hidden="1">
      <c r="A4254">
        <v>4253</v>
      </c>
      <c r="D4254">
        <v>701000002</v>
      </c>
      <c r="E4254" s="139">
        <v>45203</v>
      </c>
      <c r="F4254">
        <f t="shared" si="198"/>
        <v>10</v>
      </c>
      <c r="G4254" s="139">
        <v>45203</v>
      </c>
      <c r="H4254">
        <f t="shared" si="199"/>
        <v>16</v>
      </c>
      <c r="I4254" t="s">
        <v>2634</v>
      </c>
      <c r="J4254" t="str">
        <f>VLOOKUP(I4254,'C701- Recalculate'!$D$27:$D$751,1,0)</f>
        <v>069MPI1232290005</v>
      </c>
      <c r="K4254">
        <v>0</v>
      </c>
      <c r="L4254">
        <v>27397260</v>
      </c>
      <c r="M4254" s="138">
        <f t="shared" si="200"/>
        <v>-27397260</v>
      </c>
      <c r="N4254" t="s">
        <v>178</v>
      </c>
      <c r="P4254" t="s">
        <v>3839</v>
      </c>
      <c r="R4254" t="s">
        <v>3808</v>
      </c>
    </row>
    <row r="4255" spans="1:18" hidden="1">
      <c r="A4255">
        <v>4254</v>
      </c>
      <c r="D4255">
        <v>701000002</v>
      </c>
      <c r="E4255" s="139">
        <v>45203</v>
      </c>
      <c r="F4255">
        <f t="shared" si="198"/>
        <v>10</v>
      </c>
      <c r="G4255" s="139">
        <v>45203</v>
      </c>
      <c r="H4255">
        <f t="shared" si="199"/>
        <v>16</v>
      </c>
      <c r="I4255" t="s">
        <v>2656</v>
      </c>
      <c r="J4255" t="str">
        <f>VLOOKUP(I4255,'C701- Recalculate'!$D$27:$D$751,1,0)</f>
        <v>069MPI1232340004</v>
      </c>
      <c r="K4255">
        <v>0</v>
      </c>
      <c r="L4255">
        <v>22465754</v>
      </c>
      <c r="M4255" s="138">
        <f t="shared" si="200"/>
        <v>-22465754</v>
      </c>
      <c r="N4255" t="s">
        <v>178</v>
      </c>
      <c r="P4255" t="s">
        <v>3839</v>
      </c>
      <c r="R4255" t="s">
        <v>3808</v>
      </c>
    </row>
    <row r="4256" spans="1:18" hidden="1">
      <c r="A4256">
        <v>4255</v>
      </c>
      <c r="D4256">
        <v>701000002</v>
      </c>
      <c r="E4256" s="139">
        <v>45203</v>
      </c>
      <c r="F4256">
        <f t="shared" si="198"/>
        <v>10</v>
      </c>
      <c r="G4256" s="139">
        <v>45203</v>
      </c>
      <c r="H4256">
        <f t="shared" si="199"/>
        <v>16</v>
      </c>
      <c r="I4256" t="s">
        <v>2652</v>
      </c>
      <c r="J4256" t="str">
        <f>VLOOKUP(I4256,'C701- Recalculate'!$D$27:$D$751,1,0)</f>
        <v>069MPI1232340005</v>
      </c>
      <c r="K4256">
        <v>0</v>
      </c>
      <c r="L4256">
        <v>22465754</v>
      </c>
      <c r="M4256" s="138">
        <f t="shared" si="200"/>
        <v>-22465754</v>
      </c>
      <c r="N4256" t="s">
        <v>178</v>
      </c>
      <c r="P4256" t="s">
        <v>3839</v>
      </c>
      <c r="R4256" t="s">
        <v>3808</v>
      </c>
    </row>
    <row r="4257" spans="1:18" hidden="1">
      <c r="A4257">
        <v>4256</v>
      </c>
      <c r="D4257">
        <v>701000002</v>
      </c>
      <c r="E4257" s="139">
        <v>45203</v>
      </c>
      <c r="F4257">
        <f t="shared" si="198"/>
        <v>10</v>
      </c>
      <c r="G4257" s="139">
        <v>45203</v>
      </c>
      <c r="H4257">
        <f t="shared" si="199"/>
        <v>16</v>
      </c>
      <c r="I4257" t="s">
        <v>2706</v>
      </c>
      <c r="J4257" t="str">
        <f>VLOOKUP(I4257,'C701- Recalculate'!$D$27:$D$751,1,0)</f>
        <v>069MPI1232400003</v>
      </c>
      <c r="K4257">
        <v>0</v>
      </c>
      <c r="L4257">
        <v>24315069</v>
      </c>
      <c r="M4257" s="138">
        <f t="shared" si="200"/>
        <v>-24315069</v>
      </c>
      <c r="N4257" t="s">
        <v>178</v>
      </c>
      <c r="P4257" t="s">
        <v>3839</v>
      </c>
      <c r="R4257" t="s">
        <v>3808</v>
      </c>
    </row>
    <row r="4258" spans="1:18" hidden="1">
      <c r="A4258">
        <v>4257</v>
      </c>
      <c r="D4258">
        <v>701000002</v>
      </c>
      <c r="E4258" s="139">
        <v>45203</v>
      </c>
      <c r="F4258">
        <f t="shared" si="198"/>
        <v>10</v>
      </c>
      <c r="G4258" s="139">
        <v>45203</v>
      </c>
      <c r="H4258">
        <f t="shared" si="199"/>
        <v>16</v>
      </c>
      <c r="I4258" t="s">
        <v>2700</v>
      </c>
      <c r="J4258" t="str">
        <f>VLOOKUP(I4258,'C701- Recalculate'!$D$27:$D$751,1,0)</f>
        <v>069MPI1232400004</v>
      </c>
      <c r="K4258">
        <v>0</v>
      </c>
      <c r="L4258">
        <v>24315069</v>
      </c>
      <c r="M4258" s="138">
        <f t="shared" si="200"/>
        <v>-24315069</v>
      </c>
      <c r="N4258" t="s">
        <v>178</v>
      </c>
      <c r="P4258" t="s">
        <v>3839</v>
      </c>
      <c r="R4258" t="s">
        <v>3808</v>
      </c>
    </row>
    <row r="4259" spans="1:18" hidden="1">
      <c r="A4259">
        <v>4258</v>
      </c>
      <c r="D4259">
        <v>701000002</v>
      </c>
      <c r="E4259" s="139">
        <v>45203</v>
      </c>
      <c r="F4259">
        <f t="shared" si="198"/>
        <v>10</v>
      </c>
      <c r="G4259" s="139">
        <v>45203</v>
      </c>
      <c r="H4259">
        <f t="shared" si="199"/>
        <v>16</v>
      </c>
      <c r="I4259" t="s">
        <v>2757</v>
      </c>
      <c r="J4259" t="str">
        <f>VLOOKUP(I4259,'C701- Recalculate'!$D$27:$D$751,1,0)</f>
        <v>069MPI1232430004</v>
      </c>
      <c r="K4259">
        <v>0</v>
      </c>
      <c r="L4259">
        <v>39452055</v>
      </c>
      <c r="M4259" s="138">
        <f t="shared" si="200"/>
        <v>-39452055</v>
      </c>
      <c r="N4259" t="s">
        <v>178</v>
      </c>
      <c r="P4259" t="s">
        <v>3839</v>
      </c>
      <c r="R4259" t="s">
        <v>3808</v>
      </c>
    </row>
    <row r="4260" spans="1:18" hidden="1">
      <c r="A4260">
        <v>4259</v>
      </c>
      <c r="D4260">
        <v>701000002</v>
      </c>
      <c r="E4260" s="139">
        <v>45203</v>
      </c>
      <c r="F4260">
        <f t="shared" si="198"/>
        <v>10</v>
      </c>
      <c r="G4260" s="139">
        <v>45203</v>
      </c>
      <c r="H4260">
        <f t="shared" si="199"/>
        <v>16</v>
      </c>
      <c r="I4260" t="s">
        <v>2760</v>
      </c>
      <c r="J4260" t="str">
        <f>VLOOKUP(I4260,'C701- Recalculate'!$D$27:$D$751,1,0)</f>
        <v>069MPI1232430005</v>
      </c>
      <c r="K4260">
        <v>0</v>
      </c>
      <c r="L4260">
        <v>9726027</v>
      </c>
      <c r="M4260" s="138">
        <f t="shared" si="200"/>
        <v>-9726027</v>
      </c>
      <c r="N4260" t="s">
        <v>178</v>
      </c>
      <c r="P4260" t="s">
        <v>3839</v>
      </c>
      <c r="R4260" t="s">
        <v>3808</v>
      </c>
    </row>
    <row r="4261" spans="1:18" hidden="1">
      <c r="A4261">
        <v>4260</v>
      </c>
      <c r="D4261">
        <v>701000002</v>
      </c>
      <c r="E4261" s="139">
        <v>45203</v>
      </c>
      <c r="F4261">
        <f t="shared" si="198"/>
        <v>10</v>
      </c>
      <c r="G4261" s="139">
        <v>45203</v>
      </c>
      <c r="H4261">
        <f t="shared" si="199"/>
        <v>16</v>
      </c>
      <c r="I4261" t="s">
        <v>2879</v>
      </c>
      <c r="J4261" t="str">
        <f>VLOOKUP(I4261,'C701- Recalculate'!$D$27:$D$751,1,0)</f>
        <v>069MPI1232560004</v>
      </c>
      <c r="K4261">
        <v>0</v>
      </c>
      <c r="L4261">
        <v>28356164</v>
      </c>
      <c r="M4261" s="138">
        <f t="shared" si="200"/>
        <v>-28356164</v>
      </c>
      <c r="N4261" t="s">
        <v>178</v>
      </c>
      <c r="P4261" t="s">
        <v>3839</v>
      </c>
      <c r="R4261" t="s">
        <v>3808</v>
      </c>
    </row>
    <row r="4262" spans="1:18" hidden="1">
      <c r="A4262">
        <v>4261</v>
      </c>
      <c r="D4262">
        <v>701000002</v>
      </c>
      <c r="E4262" s="139">
        <v>45203</v>
      </c>
      <c r="F4262">
        <f t="shared" si="198"/>
        <v>10</v>
      </c>
      <c r="G4262" s="139">
        <v>45203</v>
      </c>
      <c r="H4262">
        <f t="shared" si="199"/>
        <v>16</v>
      </c>
      <c r="I4262" t="s">
        <v>2870</v>
      </c>
      <c r="J4262" t="str">
        <f>VLOOKUP(I4262,'C701- Recalculate'!$D$27:$D$751,1,0)</f>
        <v>069MPI1232560005</v>
      </c>
      <c r="K4262">
        <v>0</v>
      </c>
      <c r="L4262">
        <v>18904110</v>
      </c>
      <c r="M4262" s="138">
        <f t="shared" si="200"/>
        <v>-18904110</v>
      </c>
      <c r="N4262" t="s">
        <v>178</v>
      </c>
      <c r="P4262" t="s">
        <v>3839</v>
      </c>
      <c r="R4262" t="s">
        <v>3808</v>
      </c>
    </row>
    <row r="4263" spans="1:18" hidden="1">
      <c r="A4263">
        <v>4262</v>
      </c>
      <c r="D4263">
        <v>701000002</v>
      </c>
      <c r="E4263" s="139">
        <v>45203</v>
      </c>
      <c r="F4263">
        <f t="shared" si="198"/>
        <v>10</v>
      </c>
      <c r="G4263" s="139">
        <v>45203</v>
      </c>
      <c r="H4263">
        <f t="shared" si="199"/>
        <v>16</v>
      </c>
      <c r="I4263" t="s">
        <v>2937</v>
      </c>
      <c r="J4263" t="str">
        <f>VLOOKUP(I4263,'C701- Recalculate'!$D$27:$D$751,1,0)</f>
        <v>069MPI1232620002</v>
      </c>
      <c r="K4263">
        <v>0</v>
      </c>
      <c r="L4263">
        <v>24931507</v>
      </c>
      <c r="M4263" s="138">
        <f t="shared" si="200"/>
        <v>-24931507</v>
      </c>
      <c r="N4263" t="s">
        <v>178</v>
      </c>
      <c r="P4263" t="s">
        <v>3839</v>
      </c>
      <c r="R4263" t="s">
        <v>3808</v>
      </c>
    </row>
    <row r="4264" spans="1:18" hidden="1">
      <c r="A4264">
        <v>4263</v>
      </c>
      <c r="D4264">
        <v>701000002</v>
      </c>
      <c r="E4264" s="139">
        <v>45203</v>
      </c>
      <c r="F4264">
        <f t="shared" si="198"/>
        <v>10</v>
      </c>
      <c r="G4264" s="139">
        <v>45203</v>
      </c>
      <c r="H4264">
        <f t="shared" si="199"/>
        <v>16</v>
      </c>
      <c r="I4264" t="s">
        <v>2940</v>
      </c>
      <c r="J4264" t="str">
        <f>VLOOKUP(I4264,'C701- Recalculate'!$D$27:$D$751,1,0)</f>
        <v>069MPI1232620003</v>
      </c>
      <c r="K4264">
        <v>0</v>
      </c>
      <c r="L4264">
        <v>22356164</v>
      </c>
      <c r="M4264" s="138">
        <f t="shared" si="200"/>
        <v>-22356164</v>
      </c>
      <c r="N4264" t="s">
        <v>178</v>
      </c>
      <c r="P4264" t="s">
        <v>3839</v>
      </c>
      <c r="R4264" t="s">
        <v>3808</v>
      </c>
    </row>
    <row r="4265" spans="1:18" hidden="1">
      <c r="A4265">
        <v>4264</v>
      </c>
      <c r="D4265">
        <v>701000002</v>
      </c>
      <c r="E4265" s="139">
        <v>45203</v>
      </c>
      <c r="F4265">
        <f t="shared" si="198"/>
        <v>10</v>
      </c>
      <c r="G4265" s="139">
        <v>45203</v>
      </c>
      <c r="H4265">
        <f t="shared" si="199"/>
        <v>16</v>
      </c>
      <c r="I4265" t="s">
        <v>3028</v>
      </c>
      <c r="J4265" t="str">
        <f>VLOOKUP(I4265,'C701- Recalculate'!$D$27:$D$751,1,0)</f>
        <v>069MPI1232700007</v>
      </c>
      <c r="K4265">
        <v>0</v>
      </c>
      <c r="L4265">
        <v>3013699</v>
      </c>
      <c r="M4265" s="138">
        <f t="shared" si="200"/>
        <v>-3013699</v>
      </c>
      <c r="N4265" t="s">
        <v>178</v>
      </c>
      <c r="P4265" t="s">
        <v>3839</v>
      </c>
      <c r="R4265" t="s">
        <v>3808</v>
      </c>
    </row>
    <row r="4266" spans="1:18" hidden="1">
      <c r="A4266">
        <v>4265</v>
      </c>
      <c r="D4266">
        <v>701000002</v>
      </c>
      <c r="E4266" s="139">
        <v>45203</v>
      </c>
      <c r="F4266">
        <f t="shared" si="198"/>
        <v>10</v>
      </c>
      <c r="G4266" s="139">
        <v>45203</v>
      </c>
      <c r="H4266">
        <f t="shared" si="199"/>
        <v>16</v>
      </c>
      <c r="I4266" t="s">
        <v>3019</v>
      </c>
      <c r="J4266" t="str">
        <f>VLOOKUP(I4266,'C701- Recalculate'!$D$27:$D$751,1,0)</f>
        <v>069MPI1232700008</v>
      </c>
      <c r="K4266">
        <v>0</v>
      </c>
      <c r="L4266">
        <v>2260274</v>
      </c>
      <c r="M4266" s="138">
        <f t="shared" si="200"/>
        <v>-2260274</v>
      </c>
      <c r="N4266" t="s">
        <v>178</v>
      </c>
      <c r="P4266" t="s">
        <v>3839</v>
      </c>
      <c r="R4266" t="s">
        <v>3808</v>
      </c>
    </row>
    <row r="4267" spans="1:18" hidden="1">
      <c r="A4267">
        <v>4266</v>
      </c>
      <c r="D4267">
        <v>701000002</v>
      </c>
      <c r="E4267" s="139">
        <v>45203</v>
      </c>
      <c r="F4267">
        <f t="shared" si="198"/>
        <v>10</v>
      </c>
      <c r="G4267" s="139">
        <v>45203</v>
      </c>
      <c r="H4267">
        <f t="shared" si="199"/>
        <v>16</v>
      </c>
      <c r="I4267" t="s">
        <v>3022</v>
      </c>
      <c r="J4267" t="str">
        <f>VLOOKUP(I4267,'C701- Recalculate'!$D$27:$D$751,1,0)</f>
        <v>069MPI1232700009</v>
      </c>
      <c r="K4267">
        <v>0</v>
      </c>
      <c r="L4267">
        <v>2260274</v>
      </c>
      <c r="M4267" s="138">
        <f t="shared" si="200"/>
        <v>-2260274</v>
      </c>
      <c r="N4267" t="s">
        <v>178</v>
      </c>
      <c r="P4267" t="s">
        <v>3839</v>
      </c>
      <c r="R4267" t="s">
        <v>3808</v>
      </c>
    </row>
    <row r="4268" spans="1:18" hidden="1">
      <c r="A4268">
        <v>4267</v>
      </c>
      <c r="D4268">
        <v>701000002</v>
      </c>
      <c r="E4268" s="139">
        <v>45203</v>
      </c>
      <c r="F4268">
        <f t="shared" si="198"/>
        <v>10</v>
      </c>
      <c r="G4268" s="139">
        <v>45203</v>
      </c>
      <c r="H4268">
        <f t="shared" si="199"/>
        <v>16</v>
      </c>
      <c r="I4268" t="s">
        <v>3055</v>
      </c>
      <c r="J4268" t="str">
        <f>VLOOKUP(I4268,'C701- Recalculate'!$D$27:$D$751,1,0)</f>
        <v>069MPI1232720001</v>
      </c>
      <c r="K4268">
        <v>0</v>
      </c>
      <c r="L4268">
        <v>4931507</v>
      </c>
      <c r="M4268" s="138">
        <f t="shared" si="200"/>
        <v>-4931507</v>
      </c>
      <c r="N4268" t="s">
        <v>178</v>
      </c>
      <c r="P4268" t="s">
        <v>3839</v>
      </c>
      <c r="R4268" t="s">
        <v>3808</v>
      </c>
    </row>
    <row r="4269" spans="1:18" hidden="1">
      <c r="A4269">
        <v>4268</v>
      </c>
      <c r="D4269">
        <v>701000002</v>
      </c>
      <c r="E4269" s="139">
        <v>45203</v>
      </c>
      <c r="F4269">
        <f t="shared" si="198"/>
        <v>10</v>
      </c>
      <c r="G4269" s="139">
        <v>45203</v>
      </c>
      <c r="H4269">
        <f t="shared" si="199"/>
        <v>16</v>
      </c>
      <c r="I4269" t="s">
        <v>3070</v>
      </c>
      <c r="J4269" t="str">
        <f>VLOOKUP(I4269,'C701- Recalculate'!$D$27:$D$751,1,0)</f>
        <v>069MPI1232720004</v>
      </c>
      <c r="K4269">
        <v>0</v>
      </c>
      <c r="L4269">
        <v>1369863</v>
      </c>
      <c r="M4269" s="138">
        <f t="shared" si="200"/>
        <v>-1369863</v>
      </c>
      <c r="N4269" t="s">
        <v>178</v>
      </c>
      <c r="P4269" t="s">
        <v>3839</v>
      </c>
      <c r="R4269" t="s">
        <v>3808</v>
      </c>
    </row>
    <row r="4270" spans="1:18" hidden="1">
      <c r="A4270">
        <v>4269</v>
      </c>
      <c r="D4270">
        <v>701000002</v>
      </c>
      <c r="E4270" s="139">
        <v>45203</v>
      </c>
      <c r="F4270">
        <f t="shared" si="198"/>
        <v>10</v>
      </c>
      <c r="G4270" s="139">
        <v>45203</v>
      </c>
      <c r="H4270">
        <f t="shared" si="199"/>
        <v>16</v>
      </c>
      <c r="I4270" t="s">
        <v>3064</v>
      </c>
      <c r="J4270" t="str">
        <f>VLOOKUP(I4270,'C701- Recalculate'!$D$27:$D$751,1,0)</f>
        <v>069MPI1232720011</v>
      </c>
      <c r="K4270">
        <v>0</v>
      </c>
      <c r="L4270">
        <v>958904</v>
      </c>
      <c r="M4270" s="138">
        <f t="shared" si="200"/>
        <v>-958904</v>
      </c>
      <c r="N4270" t="s">
        <v>178</v>
      </c>
      <c r="P4270" t="s">
        <v>3839</v>
      </c>
      <c r="R4270" t="s">
        <v>3808</v>
      </c>
    </row>
    <row r="4271" spans="1:18" hidden="1">
      <c r="A4271">
        <v>4270</v>
      </c>
      <c r="D4271">
        <v>701000002</v>
      </c>
      <c r="E4271" s="139">
        <v>45203</v>
      </c>
      <c r="F4271">
        <f t="shared" si="198"/>
        <v>10</v>
      </c>
      <c r="G4271" s="139">
        <v>45203</v>
      </c>
      <c r="H4271">
        <f t="shared" si="199"/>
        <v>16</v>
      </c>
      <c r="I4271" t="s">
        <v>3079</v>
      </c>
      <c r="J4271" t="str">
        <f>VLOOKUP(I4271,'C701- Recalculate'!$D$27:$D$751,1,0)</f>
        <v>069MPI1232720012</v>
      </c>
      <c r="K4271">
        <v>0</v>
      </c>
      <c r="L4271">
        <v>1917808</v>
      </c>
      <c r="M4271" s="138">
        <f t="shared" si="200"/>
        <v>-1917808</v>
      </c>
      <c r="N4271" t="s">
        <v>178</v>
      </c>
      <c r="P4271" t="s">
        <v>3839</v>
      </c>
      <c r="R4271" t="s">
        <v>3808</v>
      </c>
    </row>
    <row r="4272" spans="1:18" hidden="1">
      <c r="A4272">
        <v>4271</v>
      </c>
      <c r="D4272">
        <v>701000002</v>
      </c>
      <c r="E4272" s="139">
        <v>45203</v>
      </c>
      <c r="F4272">
        <f t="shared" si="198"/>
        <v>10</v>
      </c>
      <c r="G4272" s="139">
        <v>45203</v>
      </c>
      <c r="H4272">
        <f t="shared" si="199"/>
        <v>16</v>
      </c>
      <c r="I4272" t="s">
        <v>3073</v>
      </c>
      <c r="J4272" t="str">
        <f>VLOOKUP(I4272,'C701- Recalculate'!$D$27:$D$751,1,0)</f>
        <v>069MPI1232720013</v>
      </c>
      <c r="K4272">
        <v>0</v>
      </c>
      <c r="L4272">
        <v>1917808</v>
      </c>
      <c r="M4272" s="138">
        <f t="shared" si="200"/>
        <v>-1917808</v>
      </c>
      <c r="N4272" t="s">
        <v>178</v>
      </c>
      <c r="P4272" t="s">
        <v>3839</v>
      </c>
      <c r="R4272" t="s">
        <v>3808</v>
      </c>
    </row>
    <row r="4273" spans="1:18" hidden="1">
      <c r="A4273">
        <v>4272</v>
      </c>
      <c r="D4273">
        <v>701000002</v>
      </c>
      <c r="E4273" s="139">
        <v>45203</v>
      </c>
      <c r="F4273">
        <f t="shared" si="198"/>
        <v>10</v>
      </c>
      <c r="G4273" s="139">
        <v>45203</v>
      </c>
      <c r="H4273">
        <f t="shared" si="199"/>
        <v>16</v>
      </c>
      <c r="I4273" t="s">
        <v>3097</v>
      </c>
      <c r="J4273" t="str">
        <f>VLOOKUP(I4273,'C701- Recalculate'!$D$27:$D$751,1,0)</f>
        <v>069MPI1232750001</v>
      </c>
      <c r="K4273">
        <v>0</v>
      </c>
      <c r="L4273">
        <v>3287672</v>
      </c>
      <c r="M4273" s="138">
        <f t="shared" si="200"/>
        <v>-3287672</v>
      </c>
      <c r="N4273" t="s">
        <v>178</v>
      </c>
      <c r="P4273" t="s">
        <v>3839</v>
      </c>
      <c r="R4273" t="s">
        <v>3808</v>
      </c>
    </row>
    <row r="4274" spans="1:18" hidden="1">
      <c r="A4274">
        <v>4273</v>
      </c>
      <c r="D4274">
        <v>701000002</v>
      </c>
      <c r="E4274" s="139">
        <v>45203</v>
      </c>
      <c r="F4274">
        <f t="shared" si="198"/>
        <v>10</v>
      </c>
      <c r="G4274" s="139">
        <v>45203</v>
      </c>
      <c r="H4274">
        <f t="shared" si="199"/>
        <v>16</v>
      </c>
      <c r="I4274" t="s">
        <v>3091</v>
      </c>
      <c r="J4274" t="str">
        <f>VLOOKUP(I4274,'C701- Recalculate'!$D$27:$D$751,1,0)</f>
        <v>069MPI1232750003</v>
      </c>
      <c r="K4274">
        <v>0</v>
      </c>
      <c r="L4274">
        <v>3287672</v>
      </c>
      <c r="M4274" s="138">
        <f t="shared" si="200"/>
        <v>-3287672</v>
      </c>
      <c r="N4274" t="s">
        <v>178</v>
      </c>
      <c r="P4274" t="s">
        <v>3839</v>
      </c>
      <c r="R4274" t="s">
        <v>3808</v>
      </c>
    </row>
    <row r="4275" spans="1:18" hidden="1">
      <c r="A4275">
        <v>4274</v>
      </c>
      <c r="D4275">
        <v>701000002</v>
      </c>
      <c r="E4275" s="139">
        <v>45203</v>
      </c>
      <c r="F4275">
        <f t="shared" si="198"/>
        <v>10</v>
      </c>
      <c r="G4275" s="139">
        <v>45203</v>
      </c>
      <c r="H4275">
        <f t="shared" si="199"/>
        <v>16</v>
      </c>
      <c r="I4275" t="s">
        <v>3106</v>
      </c>
      <c r="J4275" t="str">
        <f>VLOOKUP(I4275,'C701- Recalculate'!$D$27:$D$751,1,0)</f>
        <v>069MPI1232770001</v>
      </c>
      <c r="K4275">
        <v>0</v>
      </c>
      <c r="L4275">
        <v>1643836</v>
      </c>
      <c r="M4275" s="138">
        <f t="shared" si="200"/>
        <v>-1643836</v>
      </c>
      <c r="N4275" t="s">
        <v>178</v>
      </c>
      <c r="P4275" t="s">
        <v>3839</v>
      </c>
      <c r="R4275" t="s">
        <v>3808</v>
      </c>
    </row>
    <row r="4276" spans="1:18" hidden="1">
      <c r="A4276">
        <v>4275</v>
      </c>
      <c r="D4276">
        <v>701000002</v>
      </c>
      <c r="E4276" s="139">
        <v>45203</v>
      </c>
      <c r="F4276">
        <f t="shared" si="198"/>
        <v>10</v>
      </c>
      <c r="G4276" s="139">
        <v>45203</v>
      </c>
      <c r="H4276">
        <f t="shared" si="199"/>
        <v>16</v>
      </c>
      <c r="I4276" t="s">
        <v>3121</v>
      </c>
      <c r="J4276" t="str">
        <f>VLOOKUP(I4276,'C701- Recalculate'!$D$27:$D$751,1,0)</f>
        <v>069MPI1232770002</v>
      </c>
      <c r="K4276">
        <v>0</v>
      </c>
      <c r="L4276">
        <v>1643836</v>
      </c>
      <c r="M4276" s="138">
        <f t="shared" si="200"/>
        <v>-1643836</v>
      </c>
      <c r="N4276" t="s">
        <v>178</v>
      </c>
      <c r="P4276" t="s">
        <v>3839</v>
      </c>
      <c r="R4276" t="s">
        <v>3808</v>
      </c>
    </row>
    <row r="4277" spans="1:18" hidden="1">
      <c r="A4277">
        <v>4276</v>
      </c>
      <c r="D4277">
        <v>701000002</v>
      </c>
      <c r="E4277" s="139">
        <v>45203</v>
      </c>
      <c r="F4277">
        <f t="shared" si="198"/>
        <v>10</v>
      </c>
      <c r="G4277" s="139">
        <v>45203</v>
      </c>
      <c r="H4277">
        <f t="shared" si="199"/>
        <v>16</v>
      </c>
      <c r="I4277" t="s">
        <v>3118</v>
      </c>
      <c r="J4277" t="str">
        <f>VLOOKUP(I4277,'C701- Recalculate'!$D$27:$D$751,1,0)</f>
        <v>069MPI1232770003</v>
      </c>
      <c r="K4277">
        <v>0</v>
      </c>
      <c r="L4277">
        <v>821918</v>
      </c>
      <c r="M4277" s="138">
        <f t="shared" si="200"/>
        <v>-821918</v>
      </c>
      <c r="N4277" t="s">
        <v>178</v>
      </c>
      <c r="P4277" t="s">
        <v>3839</v>
      </c>
      <c r="R4277" t="s">
        <v>3808</v>
      </c>
    </row>
    <row r="4278" spans="1:18" hidden="1">
      <c r="A4278">
        <v>4277</v>
      </c>
      <c r="D4278">
        <v>701000002</v>
      </c>
      <c r="E4278" s="139">
        <v>45203</v>
      </c>
      <c r="F4278">
        <f t="shared" si="198"/>
        <v>10</v>
      </c>
      <c r="G4278" s="139">
        <v>45203</v>
      </c>
      <c r="H4278">
        <f t="shared" si="199"/>
        <v>16</v>
      </c>
      <c r="I4278" t="s">
        <v>3115</v>
      </c>
      <c r="J4278" t="str">
        <f>VLOOKUP(I4278,'C701- Recalculate'!$D$27:$D$751,1,0)</f>
        <v>069MPI1232770004</v>
      </c>
      <c r="K4278">
        <v>0</v>
      </c>
      <c r="L4278">
        <v>14383562</v>
      </c>
      <c r="M4278" s="138">
        <f t="shared" si="200"/>
        <v>-14383562</v>
      </c>
      <c r="N4278" t="s">
        <v>178</v>
      </c>
      <c r="P4278" t="s">
        <v>3839</v>
      </c>
      <c r="R4278" t="s">
        <v>3808</v>
      </c>
    </row>
    <row r="4279" spans="1:18" hidden="1">
      <c r="A4279">
        <v>4278</v>
      </c>
      <c r="D4279">
        <v>701000002</v>
      </c>
      <c r="E4279" s="139">
        <v>45203</v>
      </c>
      <c r="F4279">
        <f t="shared" si="198"/>
        <v>10</v>
      </c>
      <c r="G4279" s="139">
        <v>45203</v>
      </c>
      <c r="H4279">
        <f t="shared" si="199"/>
        <v>16</v>
      </c>
      <c r="I4279" t="s">
        <v>3124</v>
      </c>
      <c r="J4279" t="str">
        <f>VLOOKUP(I4279,'C701- Recalculate'!$D$27:$D$751,1,0)</f>
        <v>069MPI1232770005</v>
      </c>
      <c r="K4279">
        <v>0</v>
      </c>
      <c r="L4279">
        <v>6027397</v>
      </c>
      <c r="M4279" s="138">
        <f t="shared" si="200"/>
        <v>-6027397</v>
      </c>
      <c r="N4279" t="s">
        <v>178</v>
      </c>
      <c r="P4279" t="s">
        <v>3839</v>
      </c>
      <c r="R4279" t="s">
        <v>3808</v>
      </c>
    </row>
    <row r="4280" spans="1:18" hidden="1">
      <c r="A4280">
        <v>4279</v>
      </c>
      <c r="D4280">
        <v>701000002</v>
      </c>
      <c r="E4280" s="139">
        <v>45203</v>
      </c>
      <c r="F4280">
        <f t="shared" si="198"/>
        <v>10</v>
      </c>
      <c r="G4280" s="139">
        <v>45203</v>
      </c>
      <c r="H4280">
        <f t="shared" si="199"/>
        <v>16</v>
      </c>
      <c r="I4280" t="s">
        <v>3109</v>
      </c>
      <c r="J4280" t="str">
        <f>VLOOKUP(I4280,'C701- Recalculate'!$D$27:$D$751,1,0)</f>
        <v>069MPI1232770006</v>
      </c>
      <c r="K4280">
        <v>0</v>
      </c>
      <c r="L4280">
        <v>6027397</v>
      </c>
      <c r="M4280" s="138">
        <f t="shared" si="200"/>
        <v>-6027397</v>
      </c>
      <c r="N4280" t="s">
        <v>178</v>
      </c>
      <c r="P4280" t="s">
        <v>3839</v>
      </c>
      <c r="R4280" t="s">
        <v>3808</v>
      </c>
    </row>
    <row r="4281" spans="1:18" hidden="1">
      <c r="A4281">
        <v>4280</v>
      </c>
      <c r="D4281">
        <v>701000002</v>
      </c>
      <c r="E4281" s="139">
        <v>45203</v>
      </c>
      <c r="F4281">
        <f t="shared" si="198"/>
        <v>10</v>
      </c>
      <c r="G4281" s="139">
        <v>45203</v>
      </c>
      <c r="H4281">
        <f t="shared" si="199"/>
        <v>16</v>
      </c>
      <c r="I4281" t="s">
        <v>3112</v>
      </c>
      <c r="J4281" t="str">
        <f>VLOOKUP(I4281,'C701- Recalculate'!$D$27:$D$751,1,0)</f>
        <v>069MPI1232770007</v>
      </c>
      <c r="K4281">
        <v>0</v>
      </c>
      <c r="L4281">
        <v>3013699</v>
      </c>
      <c r="M4281" s="138">
        <f t="shared" si="200"/>
        <v>-3013699</v>
      </c>
      <c r="N4281" t="s">
        <v>178</v>
      </c>
      <c r="P4281" t="s">
        <v>3839</v>
      </c>
      <c r="R4281" t="s">
        <v>3808</v>
      </c>
    </row>
    <row r="4282" spans="1:18" hidden="1">
      <c r="A4282">
        <v>4281</v>
      </c>
      <c r="D4282">
        <v>701000002</v>
      </c>
      <c r="E4282" s="139">
        <v>45204</v>
      </c>
      <c r="F4282">
        <f t="shared" si="198"/>
        <v>10</v>
      </c>
      <c r="G4282" s="139">
        <v>45204</v>
      </c>
      <c r="H4282">
        <f t="shared" si="199"/>
        <v>16</v>
      </c>
      <c r="I4282" t="s">
        <v>2611</v>
      </c>
      <c r="J4282" t="str">
        <f>VLOOKUP(I4282,'C701- Recalculate'!$D$27:$D$751,1,0)</f>
        <v>069MPI1232280001</v>
      </c>
      <c r="K4282">
        <v>0</v>
      </c>
      <c r="L4282">
        <v>28082192</v>
      </c>
      <c r="M4282" s="138">
        <f t="shared" si="200"/>
        <v>-28082192</v>
      </c>
      <c r="N4282" t="s">
        <v>178</v>
      </c>
      <c r="P4282" t="s">
        <v>3839</v>
      </c>
      <c r="R4282" t="s">
        <v>3808</v>
      </c>
    </row>
    <row r="4283" spans="1:18" hidden="1">
      <c r="A4283">
        <v>4282</v>
      </c>
      <c r="D4283">
        <v>701000002</v>
      </c>
      <c r="E4283" s="139">
        <v>45204</v>
      </c>
      <c r="F4283">
        <f t="shared" si="198"/>
        <v>10</v>
      </c>
      <c r="G4283" s="139">
        <v>45204</v>
      </c>
      <c r="H4283">
        <f t="shared" si="199"/>
        <v>16</v>
      </c>
      <c r="I4283" t="s">
        <v>2621</v>
      </c>
      <c r="J4283" t="str">
        <f>VLOOKUP(I4283,'C701- Recalculate'!$D$27:$D$751,1,0)</f>
        <v>069MPI1232280002</v>
      </c>
      <c r="K4283">
        <v>0</v>
      </c>
      <c r="L4283">
        <v>28082192</v>
      </c>
      <c r="M4283" s="138">
        <f t="shared" si="200"/>
        <v>-28082192</v>
      </c>
      <c r="N4283" t="s">
        <v>178</v>
      </c>
      <c r="P4283" t="s">
        <v>3839</v>
      </c>
      <c r="R4283" t="s">
        <v>3808</v>
      </c>
    </row>
    <row r="4284" spans="1:18" hidden="1">
      <c r="A4284">
        <v>4283</v>
      </c>
      <c r="D4284">
        <v>701000002</v>
      </c>
      <c r="E4284" s="139">
        <v>45204</v>
      </c>
      <c r="F4284">
        <f t="shared" si="198"/>
        <v>10</v>
      </c>
      <c r="G4284" s="139">
        <v>45204</v>
      </c>
      <c r="H4284">
        <f t="shared" si="199"/>
        <v>16</v>
      </c>
      <c r="I4284" t="s">
        <v>2641</v>
      </c>
      <c r="J4284" t="str">
        <f>VLOOKUP(I4284,'C701- Recalculate'!$D$27:$D$751,1,0)</f>
        <v>069MPI1232290004</v>
      </c>
      <c r="K4284">
        <v>0</v>
      </c>
      <c r="L4284">
        <v>28767123</v>
      </c>
      <c r="M4284" s="138">
        <f t="shared" si="200"/>
        <v>-28767123</v>
      </c>
      <c r="N4284" t="s">
        <v>178</v>
      </c>
      <c r="P4284" t="s">
        <v>3839</v>
      </c>
      <c r="R4284" t="s">
        <v>3808</v>
      </c>
    </row>
    <row r="4285" spans="1:18" hidden="1">
      <c r="A4285">
        <v>4284</v>
      </c>
      <c r="D4285">
        <v>701000002</v>
      </c>
      <c r="E4285" s="139">
        <v>45204</v>
      </c>
      <c r="F4285">
        <f t="shared" si="198"/>
        <v>10</v>
      </c>
      <c r="G4285" s="139">
        <v>45204</v>
      </c>
      <c r="H4285">
        <f t="shared" si="199"/>
        <v>16</v>
      </c>
      <c r="I4285" t="s">
        <v>2634</v>
      </c>
      <c r="J4285" t="str">
        <f>VLOOKUP(I4285,'C701- Recalculate'!$D$27:$D$751,1,0)</f>
        <v>069MPI1232290005</v>
      </c>
      <c r="K4285">
        <v>0</v>
      </c>
      <c r="L4285">
        <v>27397261</v>
      </c>
      <c r="M4285" s="138">
        <f t="shared" si="200"/>
        <v>-27397261</v>
      </c>
      <c r="N4285" t="s">
        <v>178</v>
      </c>
      <c r="P4285" t="s">
        <v>3839</v>
      </c>
      <c r="R4285" t="s">
        <v>3808</v>
      </c>
    </row>
    <row r="4286" spans="1:18" hidden="1">
      <c r="A4286">
        <v>4285</v>
      </c>
      <c r="D4286">
        <v>701000002</v>
      </c>
      <c r="E4286" s="139">
        <v>45204</v>
      </c>
      <c r="F4286">
        <f t="shared" si="198"/>
        <v>10</v>
      </c>
      <c r="G4286" s="139">
        <v>45204</v>
      </c>
      <c r="H4286">
        <f t="shared" si="199"/>
        <v>16</v>
      </c>
      <c r="I4286" t="s">
        <v>2656</v>
      </c>
      <c r="J4286" t="str">
        <f>VLOOKUP(I4286,'C701- Recalculate'!$D$27:$D$751,1,0)</f>
        <v>069MPI1232340004</v>
      </c>
      <c r="K4286">
        <v>0</v>
      </c>
      <c r="L4286">
        <v>22465753</v>
      </c>
      <c r="M4286" s="138">
        <f t="shared" si="200"/>
        <v>-22465753</v>
      </c>
      <c r="N4286" t="s">
        <v>178</v>
      </c>
      <c r="P4286" t="s">
        <v>3839</v>
      </c>
      <c r="R4286" t="s">
        <v>3808</v>
      </c>
    </row>
    <row r="4287" spans="1:18" hidden="1">
      <c r="A4287">
        <v>4286</v>
      </c>
      <c r="D4287">
        <v>701000002</v>
      </c>
      <c r="E4287" s="139">
        <v>45204</v>
      </c>
      <c r="F4287">
        <f t="shared" si="198"/>
        <v>10</v>
      </c>
      <c r="G4287" s="139">
        <v>45204</v>
      </c>
      <c r="H4287">
        <f t="shared" si="199"/>
        <v>16</v>
      </c>
      <c r="I4287" t="s">
        <v>2652</v>
      </c>
      <c r="J4287" t="str">
        <f>VLOOKUP(I4287,'C701- Recalculate'!$D$27:$D$751,1,0)</f>
        <v>069MPI1232340005</v>
      </c>
      <c r="K4287">
        <v>0</v>
      </c>
      <c r="L4287">
        <v>22465753</v>
      </c>
      <c r="M4287" s="138">
        <f t="shared" si="200"/>
        <v>-22465753</v>
      </c>
      <c r="N4287" t="s">
        <v>178</v>
      </c>
      <c r="P4287" t="s">
        <v>3839</v>
      </c>
      <c r="R4287" t="s">
        <v>3808</v>
      </c>
    </row>
    <row r="4288" spans="1:18" hidden="1">
      <c r="A4288">
        <v>4287</v>
      </c>
      <c r="D4288">
        <v>701000002</v>
      </c>
      <c r="E4288" s="139">
        <v>45204</v>
      </c>
      <c r="F4288">
        <f t="shared" si="198"/>
        <v>10</v>
      </c>
      <c r="G4288" s="139">
        <v>45204</v>
      </c>
      <c r="H4288">
        <f t="shared" si="199"/>
        <v>16</v>
      </c>
      <c r="I4288" t="s">
        <v>2706</v>
      </c>
      <c r="J4288" t="str">
        <f>VLOOKUP(I4288,'C701- Recalculate'!$D$27:$D$751,1,0)</f>
        <v>069MPI1232400003</v>
      </c>
      <c r="K4288">
        <v>0</v>
      </c>
      <c r="L4288">
        <v>24315068</v>
      </c>
      <c r="M4288" s="138">
        <f t="shared" si="200"/>
        <v>-24315068</v>
      </c>
      <c r="N4288" t="s">
        <v>178</v>
      </c>
      <c r="P4288" t="s">
        <v>3839</v>
      </c>
      <c r="R4288" t="s">
        <v>3808</v>
      </c>
    </row>
    <row r="4289" spans="1:18" hidden="1">
      <c r="A4289">
        <v>4288</v>
      </c>
      <c r="D4289">
        <v>701000002</v>
      </c>
      <c r="E4289" s="139">
        <v>45204</v>
      </c>
      <c r="F4289">
        <f t="shared" si="198"/>
        <v>10</v>
      </c>
      <c r="G4289" s="139">
        <v>45204</v>
      </c>
      <c r="H4289">
        <f t="shared" si="199"/>
        <v>16</v>
      </c>
      <c r="I4289" t="s">
        <v>2700</v>
      </c>
      <c r="J4289" t="str">
        <f>VLOOKUP(I4289,'C701- Recalculate'!$D$27:$D$751,1,0)</f>
        <v>069MPI1232400004</v>
      </c>
      <c r="K4289">
        <v>0</v>
      </c>
      <c r="L4289">
        <v>24315068</v>
      </c>
      <c r="M4289" s="138">
        <f t="shared" si="200"/>
        <v>-24315068</v>
      </c>
      <c r="N4289" t="s">
        <v>178</v>
      </c>
      <c r="P4289" t="s">
        <v>3839</v>
      </c>
      <c r="R4289" t="s">
        <v>3808</v>
      </c>
    </row>
    <row r="4290" spans="1:18" hidden="1">
      <c r="A4290">
        <v>4289</v>
      </c>
      <c r="D4290">
        <v>701000002</v>
      </c>
      <c r="E4290" s="139">
        <v>45204</v>
      </c>
      <c r="F4290">
        <f t="shared" si="198"/>
        <v>10</v>
      </c>
      <c r="G4290" s="139">
        <v>45204</v>
      </c>
      <c r="H4290">
        <f t="shared" si="199"/>
        <v>16</v>
      </c>
      <c r="I4290" t="s">
        <v>2757</v>
      </c>
      <c r="J4290" t="str">
        <f>VLOOKUP(I4290,'C701- Recalculate'!$D$27:$D$751,1,0)</f>
        <v>069MPI1232430004</v>
      </c>
      <c r="K4290">
        <v>0</v>
      </c>
      <c r="L4290">
        <v>39452055</v>
      </c>
      <c r="M4290" s="138">
        <f t="shared" si="200"/>
        <v>-39452055</v>
      </c>
      <c r="N4290" t="s">
        <v>178</v>
      </c>
      <c r="P4290" t="s">
        <v>3839</v>
      </c>
      <c r="R4290" t="s">
        <v>3808</v>
      </c>
    </row>
    <row r="4291" spans="1:18" hidden="1">
      <c r="A4291">
        <v>4290</v>
      </c>
      <c r="D4291">
        <v>701000002</v>
      </c>
      <c r="E4291" s="139">
        <v>45204</v>
      </c>
      <c r="F4291">
        <f t="shared" ref="F4291:F4354" si="201">MONTH(E4291)</f>
        <v>10</v>
      </c>
      <c r="G4291" s="139">
        <v>45204</v>
      </c>
      <c r="H4291">
        <f t="shared" ref="H4291:H4354" si="202">LEN(I4291)</f>
        <v>16</v>
      </c>
      <c r="I4291" t="s">
        <v>2760</v>
      </c>
      <c r="J4291" t="str">
        <f>VLOOKUP(I4291,'C701- Recalculate'!$D$27:$D$751,1,0)</f>
        <v>069MPI1232430005</v>
      </c>
      <c r="K4291">
        <v>0</v>
      </c>
      <c r="L4291">
        <v>9726027</v>
      </c>
      <c r="M4291" s="138">
        <f t="shared" ref="M4291:M4354" si="203">K4291-L4291</f>
        <v>-9726027</v>
      </c>
      <c r="N4291" t="s">
        <v>178</v>
      </c>
      <c r="P4291" t="s">
        <v>3839</v>
      </c>
      <c r="R4291" t="s">
        <v>3808</v>
      </c>
    </row>
    <row r="4292" spans="1:18" hidden="1">
      <c r="A4292">
        <v>4291</v>
      </c>
      <c r="D4292">
        <v>701000002</v>
      </c>
      <c r="E4292" s="139">
        <v>45204</v>
      </c>
      <c r="F4292">
        <f t="shared" si="201"/>
        <v>10</v>
      </c>
      <c r="G4292" s="139">
        <v>45204</v>
      </c>
      <c r="H4292">
        <f t="shared" si="202"/>
        <v>16</v>
      </c>
      <c r="I4292" t="s">
        <v>2879</v>
      </c>
      <c r="J4292" t="str">
        <f>VLOOKUP(I4292,'C701- Recalculate'!$D$27:$D$751,1,0)</f>
        <v>069MPI1232560004</v>
      </c>
      <c r="K4292">
        <v>0</v>
      </c>
      <c r="L4292">
        <v>28356165</v>
      </c>
      <c r="M4292" s="138">
        <f t="shared" si="203"/>
        <v>-28356165</v>
      </c>
      <c r="N4292" t="s">
        <v>178</v>
      </c>
      <c r="P4292" t="s">
        <v>3839</v>
      </c>
      <c r="R4292" t="s">
        <v>3808</v>
      </c>
    </row>
    <row r="4293" spans="1:18" hidden="1">
      <c r="A4293">
        <v>4292</v>
      </c>
      <c r="D4293">
        <v>701000002</v>
      </c>
      <c r="E4293" s="139">
        <v>45204</v>
      </c>
      <c r="F4293">
        <f t="shared" si="201"/>
        <v>10</v>
      </c>
      <c r="G4293" s="139">
        <v>45204</v>
      </c>
      <c r="H4293">
        <f t="shared" si="202"/>
        <v>16</v>
      </c>
      <c r="I4293" t="s">
        <v>2870</v>
      </c>
      <c r="J4293" t="str">
        <f>VLOOKUP(I4293,'C701- Recalculate'!$D$27:$D$751,1,0)</f>
        <v>069MPI1232560005</v>
      </c>
      <c r="K4293">
        <v>0</v>
      </c>
      <c r="L4293">
        <v>18904110</v>
      </c>
      <c r="M4293" s="138">
        <f t="shared" si="203"/>
        <v>-18904110</v>
      </c>
      <c r="N4293" t="s">
        <v>178</v>
      </c>
      <c r="P4293" t="s">
        <v>3839</v>
      </c>
      <c r="R4293" t="s">
        <v>3808</v>
      </c>
    </row>
    <row r="4294" spans="1:18" hidden="1">
      <c r="A4294">
        <v>4293</v>
      </c>
      <c r="D4294">
        <v>701000002</v>
      </c>
      <c r="E4294" s="139">
        <v>45204</v>
      </c>
      <c r="F4294">
        <f t="shared" si="201"/>
        <v>10</v>
      </c>
      <c r="G4294" s="139">
        <v>45204</v>
      </c>
      <c r="H4294">
        <f t="shared" si="202"/>
        <v>16</v>
      </c>
      <c r="I4294" t="s">
        <v>2937</v>
      </c>
      <c r="J4294" t="str">
        <f>VLOOKUP(I4294,'C701- Recalculate'!$D$27:$D$751,1,0)</f>
        <v>069MPI1232620002</v>
      </c>
      <c r="K4294">
        <v>0</v>
      </c>
      <c r="L4294">
        <v>24931506</v>
      </c>
      <c r="M4294" s="138">
        <f t="shared" si="203"/>
        <v>-24931506</v>
      </c>
      <c r="N4294" t="s">
        <v>178</v>
      </c>
      <c r="P4294" t="s">
        <v>3839</v>
      </c>
      <c r="R4294" t="s">
        <v>3808</v>
      </c>
    </row>
    <row r="4295" spans="1:18" hidden="1">
      <c r="A4295">
        <v>4294</v>
      </c>
      <c r="D4295">
        <v>701000002</v>
      </c>
      <c r="E4295" s="139">
        <v>45204</v>
      </c>
      <c r="F4295">
        <f t="shared" si="201"/>
        <v>10</v>
      </c>
      <c r="G4295" s="139">
        <v>45204</v>
      </c>
      <c r="H4295">
        <f t="shared" si="202"/>
        <v>16</v>
      </c>
      <c r="I4295" t="s">
        <v>2940</v>
      </c>
      <c r="J4295" t="str">
        <f>VLOOKUP(I4295,'C701- Recalculate'!$D$27:$D$751,1,0)</f>
        <v>069MPI1232620003</v>
      </c>
      <c r="K4295">
        <v>0</v>
      </c>
      <c r="L4295">
        <v>22356165</v>
      </c>
      <c r="M4295" s="138">
        <f t="shared" si="203"/>
        <v>-22356165</v>
      </c>
      <c r="N4295" t="s">
        <v>178</v>
      </c>
      <c r="P4295" t="s">
        <v>3839</v>
      </c>
      <c r="R4295" t="s">
        <v>3808</v>
      </c>
    </row>
    <row r="4296" spans="1:18" hidden="1">
      <c r="A4296">
        <v>4295</v>
      </c>
      <c r="D4296">
        <v>701000002</v>
      </c>
      <c r="E4296" s="139">
        <v>45204</v>
      </c>
      <c r="F4296">
        <f t="shared" si="201"/>
        <v>10</v>
      </c>
      <c r="G4296" s="139">
        <v>45204</v>
      </c>
      <c r="H4296">
        <f t="shared" si="202"/>
        <v>16</v>
      </c>
      <c r="I4296" t="s">
        <v>3028</v>
      </c>
      <c r="J4296" t="str">
        <f>VLOOKUP(I4296,'C701- Recalculate'!$D$27:$D$751,1,0)</f>
        <v>069MPI1232700007</v>
      </c>
      <c r="K4296">
        <v>0</v>
      </c>
      <c r="L4296">
        <v>3013699</v>
      </c>
      <c r="M4296" s="138">
        <f t="shared" si="203"/>
        <v>-3013699</v>
      </c>
      <c r="N4296" t="s">
        <v>178</v>
      </c>
      <c r="P4296" t="s">
        <v>3839</v>
      </c>
      <c r="R4296" t="s">
        <v>3808</v>
      </c>
    </row>
    <row r="4297" spans="1:18" hidden="1">
      <c r="A4297">
        <v>4296</v>
      </c>
      <c r="D4297">
        <v>701000002</v>
      </c>
      <c r="E4297" s="139">
        <v>45204</v>
      </c>
      <c r="F4297">
        <f t="shared" si="201"/>
        <v>10</v>
      </c>
      <c r="G4297" s="139">
        <v>45204</v>
      </c>
      <c r="H4297">
        <f t="shared" si="202"/>
        <v>16</v>
      </c>
      <c r="I4297" t="s">
        <v>3019</v>
      </c>
      <c r="J4297" t="str">
        <f>VLOOKUP(I4297,'C701- Recalculate'!$D$27:$D$751,1,0)</f>
        <v>069MPI1232700008</v>
      </c>
      <c r="K4297">
        <v>0</v>
      </c>
      <c r="L4297">
        <v>2260274</v>
      </c>
      <c r="M4297" s="138">
        <f t="shared" si="203"/>
        <v>-2260274</v>
      </c>
      <c r="N4297" t="s">
        <v>178</v>
      </c>
      <c r="P4297" t="s">
        <v>3839</v>
      </c>
      <c r="R4297" t="s">
        <v>3808</v>
      </c>
    </row>
    <row r="4298" spans="1:18" hidden="1">
      <c r="A4298">
        <v>4297</v>
      </c>
      <c r="D4298">
        <v>701000002</v>
      </c>
      <c r="E4298" s="139">
        <v>45204</v>
      </c>
      <c r="F4298">
        <f t="shared" si="201"/>
        <v>10</v>
      </c>
      <c r="G4298" s="139">
        <v>45204</v>
      </c>
      <c r="H4298">
        <f t="shared" si="202"/>
        <v>16</v>
      </c>
      <c r="I4298" t="s">
        <v>3022</v>
      </c>
      <c r="J4298" t="str">
        <f>VLOOKUP(I4298,'C701- Recalculate'!$D$27:$D$751,1,0)</f>
        <v>069MPI1232700009</v>
      </c>
      <c r="K4298">
        <v>0</v>
      </c>
      <c r="L4298">
        <v>2260274</v>
      </c>
      <c r="M4298" s="138">
        <f t="shared" si="203"/>
        <v>-2260274</v>
      </c>
      <c r="N4298" t="s">
        <v>178</v>
      </c>
      <c r="P4298" t="s">
        <v>3839</v>
      </c>
      <c r="R4298" t="s">
        <v>3808</v>
      </c>
    </row>
    <row r="4299" spans="1:18" hidden="1">
      <c r="A4299">
        <v>4298</v>
      </c>
      <c r="D4299">
        <v>701000002</v>
      </c>
      <c r="E4299" s="139">
        <v>45230</v>
      </c>
      <c r="F4299">
        <f t="shared" si="201"/>
        <v>10</v>
      </c>
      <c r="G4299" s="139">
        <v>45230</v>
      </c>
      <c r="H4299">
        <f t="shared" si="202"/>
        <v>16</v>
      </c>
      <c r="I4299" t="s">
        <v>2706</v>
      </c>
      <c r="J4299" t="str">
        <f>VLOOKUP(I4299,'C701- Recalculate'!$D$27:$D$751,1,0)</f>
        <v>069MPI1232400003</v>
      </c>
      <c r="K4299">
        <v>0</v>
      </c>
      <c r="L4299">
        <v>24315068</v>
      </c>
      <c r="M4299" s="138">
        <f t="shared" si="203"/>
        <v>-24315068</v>
      </c>
      <c r="N4299" t="s">
        <v>178</v>
      </c>
      <c r="P4299" t="s">
        <v>3839</v>
      </c>
      <c r="R4299" t="s">
        <v>3808</v>
      </c>
    </row>
    <row r="4300" spans="1:18" hidden="1">
      <c r="A4300">
        <v>4299</v>
      </c>
      <c r="D4300">
        <v>701000002</v>
      </c>
      <c r="E4300" s="139">
        <v>45230</v>
      </c>
      <c r="F4300">
        <f t="shared" si="201"/>
        <v>10</v>
      </c>
      <c r="G4300" s="139">
        <v>45230</v>
      </c>
      <c r="H4300">
        <f t="shared" si="202"/>
        <v>16</v>
      </c>
      <c r="I4300" t="s">
        <v>2700</v>
      </c>
      <c r="J4300" t="str">
        <f>VLOOKUP(I4300,'C701- Recalculate'!$D$27:$D$751,1,0)</f>
        <v>069MPI1232400004</v>
      </c>
      <c r="K4300">
        <v>0</v>
      </c>
      <c r="L4300">
        <v>24315068</v>
      </c>
      <c r="M4300" s="138">
        <f t="shared" si="203"/>
        <v>-24315068</v>
      </c>
      <c r="N4300" t="s">
        <v>178</v>
      </c>
      <c r="P4300" t="s">
        <v>3839</v>
      </c>
      <c r="R4300" t="s">
        <v>3808</v>
      </c>
    </row>
    <row r="4301" spans="1:18" hidden="1">
      <c r="A4301">
        <v>4300</v>
      </c>
      <c r="D4301">
        <v>701000002</v>
      </c>
      <c r="E4301" s="139">
        <v>45230</v>
      </c>
      <c r="F4301">
        <f t="shared" si="201"/>
        <v>10</v>
      </c>
      <c r="G4301" s="139">
        <v>45230</v>
      </c>
      <c r="H4301">
        <f t="shared" si="202"/>
        <v>16</v>
      </c>
      <c r="I4301" t="s">
        <v>2757</v>
      </c>
      <c r="J4301" t="str">
        <f>VLOOKUP(I4301,'C701- Recalculate'!$D$27:$D$751,1,0)</f>
        <v>069MPI1232430004</v>
      </c>
      <c r="K4301">
        <v>0</v>
      </c>
      <c r="L4301">
        <v>39452055</v>
      </c>
      <c r="M4301" s="138">
        <f t="shared" si="203"/>
        <v>-39452055</v>
      </c>
      <c r="N4301" t="s">
        <v>178</v>
      </c>
      <c r="P4301" t="s">
        <v>3839</v>
      </c>
      <c r="R4301" t="s">
        <v>3808</v>
      </c>
    </row>
    <row r="4302" spans="1:18" hidden="1">
      <c r="A4302">
        <v>4301</v>
      </c>
      <c r="D4302">
        <v>701000002</v>
      </c>
      <c r="E4302" s="139">
        <v>45230</v>
      </c>
      <c r="F4302">
        <f t="shared" si="201"/>
        <v>10</v>
      </c>
      <c r="G4302" s="139">
        <v>45230</v>
      </c>
      <c r="H4302">
        <f t="shared" si="202"/>
        <v>16</v>
      </c>
      <c r="I4302" t="s">
        <v>2760</v>
      </c>
      <c r="J4302" t="str">
        <f>VLOOKUP(I4302,'C701- Recalculate'!$D$27:$D$751,1,0)</f>
        <v>069MPI1232430005</v>
      </c>
      <c r="K4302">
        <v>0</v>
      </c>
      <c r="L4302">
        <v>9726028</v>
      </c>
      <c r="M4302" s="138">
        <f t="shared" si="203"/>
        <v>-9726028</v>
      </c>
      <c r="N4302" t="s">
        <v>178</v>
      </c>
      <c r="P4302" t="s">
        <v>3839</v>
      </c>
      <c r="R4302" t="s">
        <v>3808</v>
      </c>
    </row>
    <row r="4303" spans="1:18" hidden="1">
      <c r="A4303">
        <v>4302</v>
      </c>
      <c r="D4303">
        <v>701000002</v>
      </c>
      <c r="E4303" s="139">
        <v>45230</v>
      </c>
      <c r="F4303">
        <f t="shared" si="201"/>
        <v>10</v>
      </c>
      <c r="G4303" s="139">
        <v>45230</v>
      </c>
      <c r="H4303">
        <f t="shared" si="202"/>
        <v>16</v>
      </c>
      <c r="I4303" t="s">
        <v>2879</v>
      </c>
      <c r="J4303" t="str">
        <f>VLOOKUP(I4303,'C701- Recalculate'!$D$27:$D$751,1,0)</f>
        <v>069MPI1232560004</v>
      </c>
      <c r="K4303">
        <v>0</v>
      </c>
      <c r="L4303">
        <v>28356165</v>
      </c>
      <c r="M4303" s="138">
        <f t="shared" si="203"/>
        <v>-28356165</v>
      </c>
      <c r="N4303" t="s">
        <v>178</v>
      </c>
      <c r="P4303" t="s">
        <v>3839</v>
      </c>
      <c r="R4303" t="s">
        <v>3808</v>
      </c>
    </row>
    <row r="4304" spans="1:18" hidden="1">
      <c r="A4304">
        <v>4303</v>
      </c>
      <c r="D4304">
        <v>701000002</v>
      </c>
      <c r="E4304" s="139">
        <v>45230</v>
      </c>
      <c r="F4304">
        <f t="shared" si="201"/>
        <v>10</v>
      </c>
      <c r="G4304" s="139">
        <v>45230</v>
      </c>
      <c r="H4304">
        <f t="shared" si="202"/>
        <v>16</v>
      </c>
      <c r="I4304" t="s">
        <v>2870</v>
      </c>
      <c r="J4304" t="str">
        <f>VLOOKUP(I4304,'C701- Recalculate'!$D$27:$D$751,1,0)</f>
        <v>069MPI1232560005</v>
      </c>
      <c r="K4304">
        <v>0</v>
      </c>
      <c r="L4304">
        <v>18904110</v>
      </c>
      <c r="M4304" s="138">
        <f t="shared" si="203"/>
        <v>-18904110</v>
      </c>
      <c r="N4304" t="s">
        <v>178</v>
      </c>
      <c r="P4304" t="s">
        <v>3839</v>
      </c>
      <c r="R4304" t="s">
        <v>3808</v>
      </c>
    </row>
    <row r="4305" spans="1:18" hidden="1">
      <c r="A4305">
        <v>4304</v>
      </c>
      <c r="D4305">
        <v>701000002</v>
      </c>
      <c r="E4305" s="139">
        <v>45230</v>
      </c>
      <c r="F4305">
        <f t="shared" si="201"/>
        <v>10</v>
      </c>
      <c r="G4305" s="139">
        <v>45230</v>
      </c>
      <c r="H4305">
        <f t="shared" si="202"/>
        <v>16</v>
      </c>
      <c r="I4305" t="s">
        <v>2937</v>
      </c>
      <c r="J4305" t="str">
        <f>VLOOKUP(I4305,'C701- Recalculate'!$D$27:$D$751,1,0)</f>
        <v>069MPI1232620002</v>
      </c>
      <c r="K4305">
        <v>0</v>
      </c>
      <c r="L4305">
        <v>24931507</v>
      </c>
      <c r="M4305" s="138">
        <f t="shared" si="203"/>
        <v>-24931507</v>
      </c>
      <c r="N4305" t="s">
        <v>178</v>
      </c>
      <c r="P4305" t="s">
        <v>3839</v>
      </c>
      <c r="R4305" t="s">
        <v>3808</v>
      </c>
    </row>
    <row r="4306" spans="1:18" hidden="1">
      <c r="A4306">
        <v>4305</v>
      </c>
      <c r="D4306">
        <v>701000002</v>
      </c>
      <c r="E4306" s="139">
        <v>45230</v>
      </c>
      <c r="F4306">
        <f t="shared" si="201"/>
        <v>10</v>
      </c>
      <c r="G4306" s="139">
        <v>45230</v>
      </c>
      <c r="H4306">
        <f t="shared" si="202"/>
        <v>16</v>
      </c>
      <c r="I4306" t="s">
        <v>2940</v>
      </c>
      <c r="J4306" t="str">
        <f>VLOOKUP(I4306,'C701- Recalculate'!$D$27:$D$751,1,0)</f>
        <v>069MPI1232620003</v>
      </c>
      <c r="K4306">
        <v>0</v>
      </c>
      <c r="L4306">
        <v>22356164</v>
      </c>
      <c r="M4306" s="138">
        <f t="shared" si="203"/>
        <v>-22356164</v>
      </c>
      <c r="N4306" t="s">
        <v>178</v>
      </c>
      <c r="P4306" t="s">
        <v>3839</v>
      </c>
      <c r="R4306" t="s">
        <v>3808</v>
      </c>
    </row>
    <row r="4307" spans="1:18" hidden="1">
      <c r="A4307">
        <v>4306</v>
      </c>
      <c r="D4307">
        <v>701000002</v>
      </c>
      <c r="E4307" s="139">
        <v>45230</v>
      </c>
      <c r="F4307">
        <f t="shared" si="201"/>
        <v>10</v>
      </c>
      <c r="G4307" s="139">
        <v>45230</v>
      </c>
      <c r="H4307">
        <f t="shared" si="202"/>
        <v>16</v>
      </c>
      <c r="I4307" t="s">
        <v>3301</v>
      </c>
      <c r="J4307" t="str">
        <f>VLOOKUP(I4307,'C701- Recalculate'!$D$27:$D$751,1,0)</f>
        <v>069MPI1232990001</v>
      </c>
      <c r="K4307">
        <v>0</v>
      </c>
      <c r="L4307">
        <v>15342466</v>
      </c>
      <c r="M4307" s="138">
        <f t="shared" si="203"/>
        <v>-15342466</v>
      </c>
      <c r="N4307" t="s">
        <v>178</v>
      </c>
      <c r="P4307" t="s">
        <v>3839</v>
      </c>
      <c r="R4307" t="s">
        <v>3808</v>
      </c>
    </row>
    <row r="4308" spans="1:18" hidden="1">
      <c r="A4308">
        <v>4307</v>
      </c>
      <c r="D4308">
        <v>701000002</v>
      </c>
      <c r="E4308" s="139">
        <v>45230</v>
      </c>
      <c r="F4308">
        <f t="shared" si="201"/>
        <v>10</v>
      </c>
      <c r="G4308" s="139">
        <v>45230</v>
      </c>
      <c r="H4308">
        <f t="shared" si="202"/>
        <v>16</v>
      </c>
      <c r="I4308" t="s">
        <v>3298</v>
      </c>
      <c r="J4308" t="str">
        <f>VLOOKUP(I4308,'C701- Recalculate'!$D$27:$D$751,1,0)</f>
        <v>069MPI1232990002</v>
      </c>
      <c r="K4308">
        <v>0</v>
      </c>
      <c r="L4308">
        <v>14246575</v>
      </c>
      <c r="M4308" s="138">
        <f t="shared" si="203"/>
        <v>-14246575</v>
      </c>
      <c r="N4308" t="s">
        <v>178</v>
      </c>
      <c r="P4308" t="s">
        <v>3839</v>
      </c>
      <c r="R4308" t="s">
        <v>3808</v>
      </c>
    </row>
    <row r="4309" spans="1:18" hidden="1">
      <c r="A4309">
        <v>4308</v>
      </c>
      <c r="D4309">
        <v>701000002</v>
      </c>
      <c r="E4309" s="139">
        <v>45230</v>
      </c>
      <c r="F4309">
        <f t="shared" si="201"/>
        <v>10</v>
      </c>
      <c r="G4309" s="139">
        <v>45230</v>
      </c>
      <c r="H4309">
        <f t="shared" si="202"/>
        <v>16</v>
      </c>
      <c r="I4309" t="s">
        <v>3338</v>
      </c>
      <c r="J4309" t="str">
        <f>VLOOKUP(I4309,'C701- Recalculate'!$D$27:$D$751,1,0)</f>
        <v>069MPI1233040001</v>
      </c>
      <c r="K4309">
        <v>0</v>
      </c>
      <c r="L4309">
        <v>9589041</v>
      </c>
      <c r="M4309" s="138">
        <f t="shared" si="203"/>
        <v>-9589041</v>
      </c>
      <c r="N4309" t="s">
        <v>178</v>
      </c>
      <c r="P4309" t="s">
        <v>3839</v>
      </c>
      <c r="R4309" t="s">
        <v>3808</v>
      </c>
    </row>
    <row r="4310" spans="1:18" hidden="1">
      <c r="A4310">
        <v>4309</v>
      </c>
      <c r="D4310">
        <v>701000002</v>
      </c>
      <c r="E4310" s="139">
        <v>45230</v>
      </c>
      <c r="F4310">
        <f t="shared" si="201"/>
        <v>10</v>
      </c>
      <c r="G4310" s="139">
        <v>45230</v>
      </c>
      <c r="H4310">
        <f t="shared" si="202"/>
        <v>16</v>
      </c>
      <c r="I4310" t="s">
        <v>3347</v>
      </c>
      <c r="J4310" t="str">
        <f>VLOOKUP(I4310,'C701- Recalculate'!$D$27:$D$751,1,0)</f>
        <v>069MPI1233040002</v>
      </c>
      <c r="K4310">
        <v>0</v>
      </c>
      <c r="L4310">
        <v>3835616</v>
      </c>
      <c r="M4310" s="138">
        <f t="shared" si="203"/>
        <v>-3835616</v>
      </c>
      <c r="N4310" t="s">
        <v>178</v>
      </c>
      <c r="P4310" t="s">
        <v>3839</v>
      </c>
      <c r="R4310" t="s">
        <v>3808</v>
      </c>
    </row>
    <row r="4311" spans="1:18" hidden="1">
      <c r="A4311">
        <v>4310</v>
      </c>
      <c r="D4311">
        <v>701000002</v>
      </c>
      <c r="E4311" s="139">
        <v>45230</v>
      </c>
      <c r="F4311">
        <f t="shared" si="201"/>
        <v>10</v>
      </c>
      <c r="G4311" s="139">
        <v>45230</v>
      </c>
      <c r="H4311">
        <f t="shared" si="202"/>
        <v>16</v>
      </c>
      <c r="I4311" t="s">
        <v>3332</v>
      </c>
      <c r="J4311" t="str">
        <f>VLOOKUP(I4311,'C701- Recalculate'!$D$27:$D$751,1,0)</f>
        <v>069MPI1233040003</v>
      </c>
      <c r="K4311">
        <v>0</v>
      </c>
      <c r="L4311">
        <v>16438356</v>
      </c>
      <c r="M4311" s="138">
        <f t="shared" si="203"/>
        <v>-16438356</v>
      </c>
      <c r="N4311" t="s">
        <v>178</v>
      </c>
      <c r="P4311" t="s">
        <v>3839</v>
      </c>
      <c r="R4311" t="s">
        <v>3808</v>
      </c>
    </row>
    <row r="4312" spans="1:18" hidden="1">
      <c r="A4312">
        <v>4311</v>
      </c>
      <c r="D4312">
        <v>701000002</v>
      </c>
      <c r="E4312" s="139">
        <v>45230</v>
      </c>
      <c r="F4312">
        <f t="shared" si="201"/>
        <v>10</v>
      </c>
      <c r="G4312" s="139">
        <v>45230</v>
      </c>
      <c r="H4312">
        <f t="shared" si="202"/>
        <v>16</v>
      </c>
      <c r="I4312" t="s">
        <v>3341</v>
      </c>
      <c r="J4312" t="str">
        <f>VLOOKUP(I4312,'C701- Recalculate'!$D$27:$D$751,1,0)</f>
        <v>069MPI1233040004</v>
      </c>
      <c r="K4312">
        <v>0</v>
      </c>
      <c r="L4312">
        <v>9589041</v>
      </c>
      <c r="M4312" s="138">
        <f t="shared" si="203"/>
        <v>-9589041</v>
      </c>
      <c r="N4312" t="s">
        <v>178</v>
      </c>
      <c r="P4312" t="s">
        <v>3839</v>
      </c>
      <c r="R4312" t="s">
        <v>3808</v>
      </c>
    </row>
    <row r="4313" spans="1:18" hidden="1">
      <c r="A4313">
        <v>4312</v>
      </c>
      <c r="D4313">
        <v>701000002</v>
      </c>
      <c r="E4313" s="139">
        <v>45230</v>
      </c>
      <c r="F4313">
        <f t="shared" si="201"/>
        <v>10</v>
      </c>
      <c r="G4313" s="139">
        <v>45230</v>
      </c>
      <c r="H4313">
        <f t="shared" si="202"/>
        <v>16</v>
      </c>
      <c r="I4313" t="s">
        <v>3350</v>
      </c>
      <c r="J4313" t="str">
        <f>VLOOKUP(I4313,'C701- Recalculate'!$D$27:$D$751,1,0)</f>
        <v>069MPI1233040006</v>
      </c>
      <c r="K4313">
        <v>0</v>
      </c>
      <c r="L4313">
        <v>4931507</v>
      </c>
      <c r="M4313" s="138">
        <f t="shared" si="203"/>
        <v>-4931507</v>
      </c>
      <c r="N4313" t="s">
        <v>178</v>
      </c>
      <c r="P4313" t="s">
        <v>3839</v>
      </c>
      <c r="R4313" t="s">
        <v>3808</v>
      </c>
    </row>
    <row r="4314" spans="1:18" hidden="1">
      <c r="A4314">
        <v>4313</v>
      </c>
      <c r="D4314">
        <v>701000002</v>
      </c>
      <c r="E4314" s="139">
        <v>45230</v>
      </c>
      <c r="F4314">
        <f t="shared" si="201"/>
        <v>10</v>
      </c>
      <c r="G4314" s="139">
        <v>45230</v>
      </c>
      <c r="H4314">
        <f t="shared" si="202"/>
        <v>16</v>
      </c>
      <c r="I4314" t="s">
        <v>3335</v>
      </c>
      <c r="J4314" t="str">
        <f>VLOOKUP(I4314,'C701- Recalculate'!$D$27:$D$751,1,0)</f>
        <v>069MPI1233040007</v>
      </c>
      <c r="K4314">
        <v>0</v>
      </c>
      <c r="L4314">
        <v>2465753</v>
      </c>
      <c r="M4314" s="138">
        <f t="shared" si="203"/>
        <v>-2465753</v>
      </c>
      <c r="N4314" t="s">
        <v>178</v>
      </c>
      <c r="P4314" t="s">
        <v>3839</v>
      </c>
      <c r="R4314" t="s">
        <v>3808</v>
      </c>
    </row>
    <row r="4315" spans="1:18" hidden="1">
      <c r="A4315">
        <v>4314</v>
      </c>
      <c r="D4315">
        <v>701000002</v>
      </c>
      <c r="E4315" s="139">
        <v>45230</v>
      </c>
      <c r="F4315">
        <f t="shared" si="201"/>
        <v>10</v>
      </c>
      <c r="G4315" s="139">
        <v>45230</v>
      </c>
      <c r="H4315">
        <f t="shared" si="202"/>
        <v>16</v>
      </c>
      <c r="I4315" t="s">
        <v>3344</v>
      </c>
      <c r="J4315" t="str">
        <f>VLOOKUP(I4315,'C701- Recalculate'!$D$27:$D$751,1,0)</f>
        <v>069MPI1233040008</v>
      </c>
      <c r="K4315">
        <v>0</v>
      </c>
      <c r="L4315">
        <v>3013699</v>
      </c>
      <c r="M4315" s="138">
        <f t="shared" si="203"/>
        <v>-3013699</v>
      </c>
      <c r="N4315" t="s">
        <v>178</v>
      </c>
      <c r="P4315" t="s">
        <v>3839</v>
      </c>
      <c r="R4315" t="s">
        <v>3808</v>
      </c>
    </row>
    <row r="4316" spans="1:18" hidden="1">
      <c r="A4316">
        <v>4315</v>
      </c>
      <c r="D4316">
        <v>701000002</v>
      </c>
      <c r="E4316" s="139">
        <v>45204</v>
      </c>
      <c r="F4316">
        <f t="shared" si="201"/>
        <v>10</v>
      </c>
      <c r="G4316" s="139">
        <v>45204</v>
      </c>
      <c r="H4316">
        <f t="shared" si="202"/>
        <v>16</v>
      </c>
      <c r="I4316" t="s">
        <v>3055</v>
      </c>
      <c r="J4316" t="str">
        <f>VLOOKUP(I4316,'C701- Recalculate'!$D$27:$D$751,1,0)</f>
        <v>069MPI1232720001</v>
      </c>
      <c r="K4316">
        <v>0</v>
      </c>
      <c r="L4316">
        <v>4931507</v>
      </c>
      <c r="M4316" s="138">
        <f t="shared" si="203"/>
        <v>-4931507</v>
      </c>
      <c r="N4316" t="s">
        <v>178</v>
      </c>
      <c r="P4316" t="s">
        <v>3839</v>
      </c>
      <c r="R4316" t="s">
        <v>3808</v>
      </c>
    </row>
    <row r="4317" spans="1:18" hidden="1">
      <c r="A4317">
        <v>4316</v>
      </c>
      <c r="D4317">
        <v>701000002</v>
      </c>
      <c r="E4317" s="139">
        <v>45204</v>
      </c>
      <c r="F4317">
        <f t="shared" si="201"/>
        <v>10</v>
      </c>
      <c r="G4317" s="139">
        <v>45204</v>
      </c>
      <c r="H4317">
        <f t="shared" si="202"/>
        <v>16</v>
      </c>
      <c r="I4317" t="s">
        <v>3070</v>
      </c>
      <c r="J4317" t="str">
        <f>VLOOKUP(I4317,'C701- Recalculate'!$D$27:$D$751,1,0)</f>
        <v>069MPI1232720004</v>
      </c>
      <c r="K4317">
        <v>0</v>
      </c>
      <c r="L4317">
        <v>1369863</v>
      </c>
      <c r="M4317" s="138">
        <f t="shared" si="203"/>
        <v>-1369863</v>
      </c>
      <c r="N4317" t="s">
        <v>178</v>
      </c>
      <c r="P4317" t="s">
        <v>3839</v>
      </c>
      <c r="R4317" t="s">
        <v>3808</v>
      </c>
    </row>
    <row r="4318" spans="1:18" hidden="1">
      <c r="A4318">
        <v>4317</v>
      </c>
      <c r="D4318">
        <v>701000002</v>
      </c>
      <c r="E4318" s="139">
        <v>45204</v>
      </c>
      <c r="F4318">
        <f t="shared" si="201"/>
        <v>10</v>
      </c>
      <c r="G4318" s="139">
        <v>45204</v>
      </c>
      <c r="H4318">
        <f t="shared" si="202"/>
        <v>16</v>
      </c>
      <c r="I4318" t="s">
        <v>3064</v>
      </c>
      <c r="J4318" t="str">
        <f>VLOOKUP(I4318,'C701- Recalculate'!$D$27:$D$751,1,0)</f>
        <v>069MPI1232720011</v>
      </c>
      <c r="K4318">
        <v>0</v>
      </c>
      <c r="L4318">
        <v>958904</v>
      </c>
      <c r="M4318" s="138">
        <f t="shared" si="203"/>
        <v>-958904</v>
      </c>
      <c r="N4318" t="s">
        <v>178</v>
      </c>
      <c r="P4318" t="s">
        <v>3839</v>
      </c>
      <c r="R4318" t="s">
        <v>3808</v>
      </c>
    </row>
    <row r="4319" spans="1:18" hidden="1">
      <c r="A4319">
        <v>4318</v>
      </c>
      <c r="D4319">
        <v>701000002</v>
      </c>
      <c r="E4319" s="139">
        <v>45204</v>
      </c>
      <c r="F4319">
        <f t="shared" si="201"/>
        <v>10</v>
      </c>
      <c r="G4319" s="139">
        <v>45204</v>
      </c>
      <c r="H4319">
        <f t="shared" si="202"/>
        <v>16</v>
      </c>
      <c r="I4319" t="s">
        <v>3079</v>
      </c>
      <c r="J4319" t="str">
        <f>VLOOKUP(I4319,'C701- Recalculate'!$D$27:$D$751,1,0)</f>
        <v>069MPI1232720012</v>
      </c>
      <c r="K4319">
        <v>0</v>
      </c>
      <c r="L4319">
        <v>1917809</v>
      </c>
      <c r="M4319" s="138">
        <f t="shared" si="203"/>
        <v>-1917809</v>
      </c>
      <c r="N4319" t="s">
        <v>178</v>
      </c>
      <c r="P4319" t="s">
        <v>3839</v>
      </c>
      <c r="R4319" t="s">
        <v>3808</v>
      </c>
    </row>
    <row r="4320" spans="1:18" hidden="1">
      <c r="A4320">
        <v>4319</v>
      </c>
      <c r="D4320">
        <v>701000002</v>
      </c>
      <c r="E4320" s="139">
        <v>45204</v>
      </c>
      <c r="F4320">
        <f t="shared" si="201"/>
        <v>10</v>
      </c>
      <c r="G4320" s="139">
        <v>45204</v>
      </c>
      <c r="H4320">
        <f t="shared" si="202"/>
        <v>16</v>
      </c>
      <c r="I4320" t="s">
        <v>3073</v>
      </c>
      <c r="J4320" t="str">
        <f>VLOOKUP(I4320,'C701- Recalculate'!$D$27:$D$751,1,0)</f>
        <v>069MPI1232720013</v>
      </c>
      <c r="K4320">
        <v>0</v>
      </c>
      <c r="L4320">
        <v>1917809</v>
      </c>
      <c r="M4320" s="138">
        <f t="shared" si="203"/>
        <v>-1917809</v>
      </c>
      <c r="N4320" t="s">
        <v>178</v>
      </c>
      <c r="P4320" t="s">
        <v>3839</v>
      </c>
      <c r="R4320" t="s">
        <v>3808</v>
      </c>
    </row>
    <row r="4321" spans="1:20" hidden="1">
      <c r="A4321">
        <v>4320</v>
      </c>
      <c r="D4321">
        <v>701000002</v>
      </c>
      <c r="E4321" s="139">
        <v>45204</v>
      </c>
      <c r="F4321">
        <f t="shared" si="201"/>
        <v>10</v>
      </c>
      <c r="G4321" s="139">
        <v>45204</v>
      </c>
      <c r="H4321">
        <f t="shared" si="202"/>
        <v>16</v>
      </c>
      <c r="I4321" t="s">
        <v>3097</v>
      </c>
      <c r="J4321" t="str">
        <f>VLOOKUP(I4321,'C701- Recalculate'!$D$27:$D$751,1,0)</f>
        <v>069MPI1232750001</v>
      </c>
      <c r="K4321">
        <v>0</v>
      </c>
      <c r="L4321">
        <v>3287671</v>
      </c>
      <c r="M4321" s="138">
        <f t="shared" si="203"/>
        <v>-3287671</v>
      </c>
      <c r="N4321" t="s">
        <v>178</v>
      </c>
      <c r="P4321" t="s">
        <v>3839</v>
      </c>
      <c r="R4321" t="s">
        <v>3808</v>
      </c>
    </row>
    <row r="4322" spans="1:20" hidden="1">
      <c r="A4322">
        <v>4321</v>
      </c>
      <c r="D4322">
        <v>701000002</v>
      </c>
      <c r="E4322" s="139">
        <v>45204</v>
      </c>
      <c r="F4322">
        <f t="shared" si="201"/>
        <v>10</v>
      </c>
      <c r="G4322" s="139">
        <v>45204</v>
      </c>
      <c r="H4322">
        <f t="shared" si="202"/>
        <v>16</v>
      </c>
      <c r="I4322" t="s">
        <v>3091</v>
      </c>
      <c r="J4322" t="str">
        <f>VLOOKUP(I4322,'C701- Recalculate'!$D$27:$D$751,1,0)</f>
        <v>069MPI1232750003</v>
      </c>
      <c r="K4322">
        <v>0</v>
      </c>
      <c r="L4322">
        <v>3287671</v>
      </c>
      <c r="M4322" s="138">
        <f t="shared" si="203"/>
        <v>-3287671</v>
      </c>
      <c r="N4322" t="s">
        <v>178</v>
      </c>
      <c r="P4322" t="s">
        <v>3839</v>
      </c>
      <c r="R4322" t="s">
        <v>3808</v>
      </c>
    </row>
    <row r="4323" spans="1:20" hidden="1">
      <c r="A4323">
        <v>4322</v>
      </c>
      <c r="D4323">
        <v>701000002</v>
      </c>
      <c r="E4323" s="139">
        <v>45204</v>
      </c>
      <c r="F4323">
        <f t="shared" si="201"/>
        <v>10</v>
      </c>
      <c r="G4323" s="139">
        <v>45204</v>
      </c>
      <c r="H4323">
        <f t="shared" si="202"/>
        <v>16</v>
      </c>
      <c r="I4323" t="s">
        <v>3106</v>
      </c>
      <c r="J4323" t="str">
        <f>VLOOKUP(I4323,'C701- Recalculate'!$D$27:$D$751,1,0)</f>
        <v>069MPI1232770001</v>
      </c>
      <c r="K4323">
        <v>0</v>
      </c>
      <c r="L4323">
        <v>1643835</v>
      </c>
      <c r="M4323" s="138">
        <f t="shared" si="203"/>
        <v>-1643835</v>
      </c>
      <c r="N4323" t="s">
        <v>178</v>
      </c>
      <c r="P4323" t="s">
        <v>3839</v>
      </c>
      <c r="R4323" t="s">
        <v>3808</v>
      </c>
    </row>
    <row r="4324" spans="1:20" hidden="1">
      <c r="A4324">
        <v>4323</v>
      </c>
      <c r="D4324">
        <v>701000002</v>
      </c>
      <c r="E4324" s="139">
        <v>45204</v>
      </c>
      <c r="F4324">
        <f t="shared" si="201"/>
        <v>10</v>
      </c>
      <c r="G4324" s="139">
        <v>45204</v>
      </c>
      <c r="H4324">
        <f t="shared" si="202"/>
        <v>16</v>
      </c>
      <c r="I4324" t="s">
        <v>3121</v>
      </c>
      <c r="J4324" t="str">
        <f>VLOOKUP(I4324,'C701- Recalculate'!$D$27:$D$751,1,0)</f>
        <v>069MPI1232770002</v>
      </c>
      <c r="K4324">
        <v>0</v>
      </c>
      <c r="L4324">
        <v>1643835</v>
      </c>
      <c r="M4324" s="138">
        <f t="shared" si="203"/>
        <v>-1643835</v>
      </c>
      <c r="N4324" t="s">
        <v>178</v>
      </c>
      <c r="P4324" t="s">
        <v>3839</v>
      </c>
      <c r="R4324" t="s">
        <v>3808</v>
      </c>
    </row>
    <row r="4325" spans="1:20" hidden="1">
      <c r="A4325">
        <v>4324</v>
      </c>
      <c r="D4325">
        <v>701000002</v>
      </c>
      <c r="E4325" s="139">
        <v>45204</v>
      </c>
      <c r="F4325">
        <f t="shared" si="201"/>
        <v>10</v>
      </c>
      <c r="G4325" s="139">
        <v>45204</v>
      </c>
      <c r="H4325">
        <f t="shared" si="202"/>
        <v>16</v>
      </c>
      <c r="I4325" t="s">
        <v>3118</v>
      </c>
      <c r="J4325" t="str">
        <f>VLOOKUP(I4325,'C701- Recalculate'!$D$27:$D$751,1,0)</f>
        <v>069MPI1232770003</v>
      </c>
      <c r="K4325">
        <v>0</v>
      </c>
      <c r="L4325">
        <v>821918</v>
      </c>
      <c r="M4325" s="138">
        <f t="shared" si="203"/>
        <v>-821918</v>
      </c>
      <c r="N4325" t="s">
        <v>178</v>
      </c>
      <c r="P4325" t="s">
        <v>3839</v>
      </c>
      <c r="R4325" t="s">
        <v>3808</v>
      </c>
    </row>
    <row r="4326" spans="1:20" hidden="1">
      <c r="A4326">
        <v>4325</v>
      </c>
      <c r="D4326">
        <v>701000002</v>
      </c>
      <c r="E4326" s="139">
        <v>45204</v>
      </c>
      <c r="F4326">
        <f t="shared" si="201"/>
        <v>10</v>
      </c>
      <c r="G4326" s="139">
        <v>45204</v>
      </c>
      <c r="H4326">
        <f t="shared" si="202"/>
        <v>16</v>
      </c>
      <c r="I4326" t="s">
        <v>3127</v>
      </c>
      <c r="J4326" t="str">
        <f>VLOOKUP(I4326,'C701- Recalculate'!$D$27:$D$751,1,0)</f>
        <v>069MPI1232780001</v>
      </c>
      <c r="K4326">
        <v>0</v>
      </c>
      <c r="L4326">
        <v>3561644</v>
      </c>
      <c r="M4326" s="138">
        <f t="shared" si="203"/>
        <v>-3561644</v>
      </c>
      <c r="N4326" t="s">
        <v>178</v>
      </c>
      <c r="P4326" t="s">
        <v>3839</v>
      </c>
      <c r="R4326" t="s">
        <v>3808</v>
      </c>
    </row>
    <row r="4327" spans="1:20" hidden="1">
      <c r="A4327">
        <v>4326</v>
      </c>
      <c r="D4327">
        <v>701000001</v>
      </c>
      <c r="E4327" s="139">
        <v>45205</v>
      </c>
      <c r="F4327">
        <f t="shared" si="201"/>
        <v>10</v>
      </c>
      <c r="G4327" s="139">
        <v>45205</v>
      </c>
      <c r="H4327">
        <f t="shared" si="202"/>
        <v>16</v>
      </c>
      <c r="I4327" s="139" t="s">
        <v>4088</v>
      </c>
      <c r="J4327" t="e">
        <f>VLOOKUP(I4327,'C701- Recalculate'!$D$27:$D$751,1,0)</f>
        <v>#N/A</v>
      </c>
      <c r="K4327">
        <v>0</v>
      </c>
      <c r="L4327">
        <v>82586130</v>
      </c>
      <c r="M4327" s="138">
        <f t="shared" si="203"/>
        <v>-82586130</v>
      </c>
      <c r="N4327" t="s">
        <v>178</v>
      </c>
      <c r="P4327" t="s">
        <v>3864</v>
      </c>
      <c r="R4327" t="s">
        <v>4089</v>
      </c>
      <c r="S4327" t="s">
        <v>4639</v>
      </c>
      <c r="T4327" t="s">
        <v>1462</v>
      </c>
    </row>
    <row r="4328" spans="1:20" hidden="1">
      <c r="A4328">
        <v>4327</v>
      </c>
      <c r="D4328">
        <v>701000001</v>
      </c>
      <c r="E4328" s="139">
        <v>45205</v>
      </c>
      <c r="F4328">
        <f t="shared" si="201"/>
        <v>10</v>
      </c>
      <c r="G4328" s="139">
        <v>45205</v>
      </c>
      <c r="H4328">
        <f t="shared" si="202"/>
        <v>16</v>
      </c>
      <c r="I4328" s="139" t="s">
        <v>4090</v>
      </c>
      <c r="J4328" t="e">
        <f>VLOOKUP(I4328,'C701- Recalculate'!$D$27:$D$751,1,0)</f>
        <v>#N/A</v>
      </c>
      <c r="K4328">
        <v>0</v>
      </c>
      <c r="L4328">
        <v>85298987</v>
      </c>
      <c r="M4328" s="138">
        <f t="shared" si="203"/>
        <v>-85298987</v>
      </c>
      <c r="N4328" t="s">
        <v>178</v>
      </c>
      <c r="P4328" t="s">
        <v>3864</v>
      </c>
      <c r="R4328" t="s">
        <v>4091</v>
      </c>
      <c r="S4328" t="s">
        <v>4627</v>
      </c>
      <c r="T4328" t="s">
        <v>1462</v>
      </c>
    </row>
    <row r="4329" spans="1:20" hidden="1">
      <c r="A4329">
        <v>4328</v>
      </c>
      <c r="D4329">
        <v>701000001</v>
      </c>
      <c r="E4329" s="139">
        <v>45205</v>
      </c>
      <c r="F4329">
        <f t="shared" si="201"/>
        <v>10</v>
      </c>
      <c r="G4329" s="139">
        <v>45205</v>
      </c>
      <c r="H4329">
        <f t="shared" si="202"/>
        <v>16</v>
      </c>
      <c r="I4329" t="s">
        <v>4092</v>
      </c>
      <c r="J4329" t="e">
        <f>VLOOKUP(I4329,'C701- Recalculate'!$D$27:$D$751,1,0)</f>
        <v>#N/A</v>
      </c>
      <c r="K4329">
        <v>0</v>
      </c>
      <c r="L4329">
        <v>206642</v>
      </c>
      <c r="M4329" s="138">
        <f t="shared" si="203"/>
        <v>-206642</v>
      </c>
      <c r="N4329" t="s">
        <v>178</v>
      </c>
      <c r="P4329" t="s">
        <v>3819</v>
      </c>
      <c r="R4329" t="s">
        <v>4093</v>
      </c>
      <c r="T4329" t="s">
        <v>1462</v>
      </c>
    </row>
    <row r="4330" spans="1:20" hidden="1">
      <c r="A4330">
        <v>4329</v>
      </c>
      <c r="D4330">
        <v>701000002</v>
      </c>
      <c r="E4330" s="139">
        <v>45205</v>
      </c>
      <c r="F4330">
        <f t="shared" si="201"/>
        <v>10</v>
      </c>
      <c r="G4330" s="139">
        <v>45205</v>
      </c>
      <c r="H4330">
        <f t="shared" si="202"/>
        <v>16</v>
      </c>
      <c r="I4330" t="s">
        <v>2611</v>
      </c>
      <c r="J4330" t="str">
        <f>VLOOKUP(I4330,'C701- Recalculate'!$D$27:$D$751,1,0)</f>
        <v>069MPI1232280001</v>
      </c>
      <c r="K4330">
        <v>0</v>
      </c>
      <c r="L4330">
        <v>28082192</v>
      </c>
      <c r="M4330" s="138">
        <f t="shared" si="203"/>
        <v>-28082192</v>
      </c>
      <c r="N4330" t="s">
        <v>178</v>
      </c>
      <c r="P4330" t="s">
        <v>3839</v>
      </c>
      <c r="R4330" t="s">
        <v>3808</v>
      </c>
    </row>
    <row r="4331" spans="1:20" hidden="1">
      <c r="A4331">
        <v>4330</v>
      </c>
      <c r="D4331">
        <v>701000002</v>
      </c>
      <c r="E4331" s="139">
        <v>45205</v>
      </c>
      <c r="F4331">
        <f t="shared" si="201"/>
        <v>10</v>
      </c>
      <c r="G4331" s="139">
        <v>45205</v>
      </c>
      <c r="H4331">
        <f t="shared" si="202"/>
        <v>16</v>
      </c>
      <c r="I4331" t="s">
        <v>2621</v>
      </c>
      <c r="J4331" t="str">
        <f>VLOOKUP(I4331,'C701- Recalculate'!$D$27:$D$751,1,0)</f>
        <v>069MPI1232280002</v>
      </c>
      <c r="K4331">
        <v>0</v>
      </c>
      <c r="L4331">
        <v>28082192</v>
      </c>
      <c r="M4331" s="138">
        <f t="shared" si="203"/>
        <v>-28082192</v>
      </c>
      <c r="N4331" t="s">
        <v>178</v>
      </c>
      <c r="P4331" t="s">
        <v>3839</v>
      </c>
      <c r="R4331" t="s">
        <v>3808</v>
      </c>
    </row>
    <row r="4332" spans="1:20" hidden="1">
      <c r="A4332">
        <v>4331</v>
      </c>
      <c r="D4332">
        <v>701000002</v>
      </c>
      <c r="E4332" s="139">
        <v>45205</v>
      </c>
      <c r="F4332">
        <f t="shared" si="201"/>
        <v>10</v>
      </c>
      <c r="G4332" s="139">
        <v>45205</v>
      </c>
      <c r="H4332">
        <f t="shared" si="202"/>
        <v>16</v>
      </c>
      <c r="I4332" t="s">
        <v>2641</v>
      </c>
      <c r="J4332" t="str">
        <f>VLOOKUP(I4332,'C701- Recalculate'!$D$27:$D$751,1,0)</f>
        <v>069MPI1232290004</v>
      </c>
      <c r="K4332">
        <v>0</v>
      </c>
      <c r="L4332">
        <v>28767124</v>
      </c>
      <c r="M4332" s="138">
        <f t="shared" si="203"/>
        <v>-28767124</v>
      </c>
      <c r="N4332" t="s">
        <v>178</v>
      </c>
      <c r="P4332" t="s">
        <v>3839</v>
      </c>
      <c r="R4332" t="s">
        <v>3808</v>
      </c>
    </row>
    <row r="4333" spans="1:20" hidden="1">
      <c r="A4333">
        <v>4332</v>
      </c>
      <c r="D4333">
        <v>701000002</v>
      </c>
      <c r="E4333" s="139">
        <v>45205</v>
      </c>
      <c r="F4333">
        <f t="shared" si="201"/>
        <v>10</v>
      </c>
      <c r="G4333" s="139">
        <v>45205</v>
      </c>
      <c r="H4333">
        <f t="shared" si="202"/>
        <v>16</v>
      </c>
      <c r="I4333" t="s">
        <v>2634</v>
      </c>
      <c r="J4333" t="str">
        <f>VLOOKUP(I4333,'C701- Recalculate'!$D$27:$D$751,1,0)</f>
        <v>069MPI1232290005</v>
      </c>
      <c r="K4333">
        <v>0</v>
      </c>
      <c r="L4333">
        <v>27397260</v>
      </c>
      <c r="M4333" s="138">
        <f t="shared" si="203"/>
        <v>-27397260</v>
      </c>
      <c r="N4333" t="s">
        <v>178</v>
      </c>
      <c r="P4333" t="s">
        <v>3839</v>
      </c>
      <c r="R4333" t="s">
        <v>3808</v>
      </c>
    </row>
    <row r="4334" spans="1:20" hidden="1">
      <c r="A4334">
        <v>4333</v>
      </c>
      <c r="D4334">
        <v>701000002</v>
      </c>
      <c r="E4334" s="139">
        <v>45205</v>
      </c>
      <c r="F4334">
        <f t="shared" si="201"/>
        <v>10</v>
      </c>
      <c r="G4334" s="139">
        <v>45205</v>
      </c>
      <c r="H4334">
        <f t="shared" si="202"/>
        <v>16</v>
      </c>
      <c r="I4334" t="s">
        <v>2656</v>
      </c>
      <c r="J4334" t="str">
        <f>VLOOKUP(I4334,'C701- Recalculate'!$D$27:$D$751,1,0)</f>
        <v>069MPI1232340004</v>
      </c>
      <c r="K4334">
        <v>0</v>
      </c>
      <c r="L4334">
        <v>22465754</v>
      </c>
      <c r="M4334" s="138">
        <f t="shared" si="203"/>
        <v>-22465754</v>
      </c>
      <c r="N4334" t="s">
        <v>178</v>
      </c>
      <c r="P4334" t="s">
        <v>3839</v>
      </c>
      <c r="R4334" t="s">
        <v>3808</v>
      </c>
    </row>
    <row r="4335" spans="1:20" hidden="1">
      <c r="A4335">
        <v>4334</v>
      </c>
      <c r="D4335">
        <v>701000002</v>
      </c>
      <c r="E4335" s="139">
        <v>45205</v>
      </c>
      <c r="F4335">
        <f t="shared" si="201"/>
        <v>10</v>
      </c>
      <c r="G4335" s="139">
        <v>45205</v>
      </c>
      <c r="H4335">
        <f t="shared" si="202"/>
        <v>16</v>
      </c>
      <c r="I4335" t="s">
        <v>2652</v>
      </c>
      <c r="J4335" t="str">
        <f>VLOOKUP(I4335,'C701- Recalculate'!$D$27:$D$751,1,0)</f>
        <v>069MPI1232340005</v>
      </c>
      <c r="K4335">
        <v>0</v>
      </c>
      <c r="L4335">
        <v>22465754</v>
      </c>
      <c r="M4335" s="138">
        <f t="shared" si="203"/>
        <v>-22465754</v>
      </c>
      <c r="N4335" t="s">
        <v>178</v>
      </c>
      <c r="P4335" t="s">
        <v>3839</v>
      </c>
      <c r="R4335" t="s">
        <v>3808</v>
      </c>
    </row>
    <row r="4336" spans="1:20" hidden="1">
      <c r="A4336">
        <v>4335</v>
      </c>
      <c r="D4336">
        <v>701000002</v>
      </c>
      <c r="E4336" s="139">
        <v>45205</v>
      </c>
      <c r="F4336">
        <f t="shared" si="201"/>
        <v>10</v>
      </c>
      <c r="G4336" s="139">
        <v>45205</v>
      </c>
      <c r="H4336">
        <f t="shared" si="202"/>
        <v>16</v>
      </c>
      <c r="I4336" t="s">
        <v>2706</v>
      </c>
      <c r="J4336" t="str">
        <f>VLOOKUP(I4336,'C701- Recalculate'!$D$27:$D$751,1,0)</f>
        <v>069MPI1232400003</v>
      </c>
      <c r="K4336">
        <v>0</v>
      </c>
      <c r="L4336">
        <v>24315069</v>
      </c>
      <c r="M4336" s="138">
        <f t="shared" si="203"/>
        <v>-24315069</v>
      </c>
      <c r="N4336" t="s">
        <v>178</v>
      </c>
      <c r="P4336" t="s">
        <v>3839</v>
      </c>
      <c r="R4336" t="s">
        <v>3808</v>
      </c>
    </row>
    <row r="4337" spans="1:18" hidden="1">
      <c r="A4337">
        <v>4336</v>
      </c>
      <c r="D4337">
        <v>701000002</v>
      </c>
      <c r="E4337" s="139">
        <v>45205</v>
      </c>
      <c r="F4337">
        <f t="shared" si="201"/>
        <v>10</v>
      </c>
      <c r="G4337" s="139">
        <v>45205</v>
      </c>
      <c r="H4337">
        <f t="shared" si="202"/>
        <v>16</v>
      </c>
      <c r="I4337" t="s">
        <v>2700</v>
      </c>
      <c r="J4337" t="str">
        <f>VLOOKUP(I4337,'C701- Recalculate'!$D$27:$D$751,1,0)</f>
        <v>069MPI1232400004</v>
      </c>
      <c r="K4337">
        <v>0</v>
      </c>
      <c r="L4337">
        <v>24315069</v>
      </c>
      <c r="M4337" s="138">
        <f t="shared" si="203"/>
        <v>-24315069</v>
      </c>
      <c r="N4337" t="s">
        <v>178</v>
      </c>
      <c r="P4337" t="s">
        <v>3839</v>
      </c>
      <c r="R4337" t="s">
        <v>3808</v>
      </c>
    </row>
    <row r="4338" spans="1:18" hidden="1">
      <c r="A4338">
        <v>4337</v>
      </c>
      <c r="D4338">
        <v>701000002</v>
      </c>
      <c r="E4338" s="139">
        <v>45205</v>
      </c>
      <c r="F4338">
        <f t="shared" si="201"/>
        <v>10</v>
      </c>
      <c r="G4338" s="139">
        <v>45205</v>
      </c>
      <c r="H4338">
        <f t="shared" si="202"/>
        <v>16</v>
      </c>
      <c r="I4338" t="s">
        <v>2757</v>
      </c>
      <c r="J4338" t="str">
        <f>VLOOKUP(I4338,'C701- Recalculate'!$D$27:$D$751,1,0)</f>
        <v>069MPI1232430004</v>
      </c>
      <c r="K4338">
        <v>0</v>
      </c>
      <c r="L4338">
        <v>39452054</v>
      </c>
      <c r="M4338" s="138">
        <f t="shared" si="203"/>
        <v>-39452054</v>
      </c>
      <c r="N4338" t="s">
        <v>178</v>
      </c>
      <c r="P4338" t="s">
        <v>3839</v>
      </c>
      <c r="R4338" t="s">
        <v>3808</v>
      </c>
    </row>
    <row r="4339" spans="1:18" hidden="1">
      <c r="A4339">
        <v>4338</v>
      </c>
      <c r="D4339">
        <v>701000002</v>
      </c>
      <c r="E4339" s="139">
        <v>45205</v>
      </c>
      <c r="F4339">
        <f t="shared" si="201"/>
        <v>10</v>
      </c>
      <c r="G4339" s="139">
        <v>45205</v>
      </c>
      <c r="H4339">
        <f t="shared" si="202"/>
        <v>16</v>
      </c>
      <c r="I4339" t="s">
        <v>2760</v>
      </c>
      <c r="J4339" t="str">
        <f>VLOOKUP(I4339,'C701- Recalculate'!$D$27:$D$751,1,0)</f>
        <v>069MPI1232430005</v>
      </c>
      <c r="K4339">
        <v>0</v>
      </c>
      <c r="L4339">
        <v>9726028</v>
      </c>
      <c r="M4339" s="138">
        <f t="shared" si="203"/>
        <v>-9726028</v>
      </c>
      <c r="N4339" t="s">
        <v>178</v>
      </c>
      <c r="P4339" t="s">
        <v>3839</v>
      </c>
      <c r="R4339" t="s">
        <v>3808</v>
      </c>
    </row>
    <row r="4340" spans="1:18" hidden="1">
      <c r="A4340">
        <v>4339</v>
      </c>
      <c r="D4340">
        <v>701000002</v>
      </c>
      <c r="E4340" s="139">
        <v>45205</v>
      </c>
      <c r="F4340">
        <f t="shared" si="201"/>
        <v>10</v>
      </c>
      <c r="G4340" s="139">
        <v>45205</v>
      </c>
      <c r="H4340">
        <f t="shared" si="202"/>
        <v>16</v>
      </c>
      <c r="I4340" t="s">
        <v>2879</v>
      </c>
      <c r="J4340" t="str">
        <f>VLOOKUP(I4340,'C701- Recalculate'!$D$27:$D$751,1,0)</f>
        <v>069MPI1232560004</v>
      </c>
      <c r="K4340">
        <v>0</v>
      </c>
      <c r="L4340">
        <v>28356164</v>
      </c>
      <c r="M4340" s="138">
        <f t="shared" si="203"/>
        <v>-28356164</v>
      </c>
      <c r="N4340" t="s">
        <v>178</v>
      </c>
      <c r="P4340" t="s">
        <v>3839</v>
      </c>
      <c r="R4340" t="s">
        <v>3808</v>
      </c>
    </row>
    <row r="4341" spans="1:18" hidden="1">
      <c r="A4341">
        <v>4340</v>
      </c>
      <c r="D4341">
        <v>701000002</v>
      </c>
      <c r="E4341" s="139">
        <v>45205</v>
      </c>
      <c r="F4341">
        <f t="shared" si="201"/>
        <v>10</v>
      </c>
      <c r="G4341" s="139">
        <v>45205</v>
      </c>
      <c r="H4341">
        <f t="shared" si="202"/>
        <v>16</v>
      </c>
      <c r="I4341" t="s">
        <v>2870</v>
      </c>
      <c r="J4341" t="str">
        <f>VLOOKUP(I4341,'C701- Recalculate'!$D$27:$D$751,1,0)</f>
        <v>069MPI1232560005</v>
      </c>
      <c r="K4341">
        <v>0</v>
      </c>
      <c r="L4341">
        <v>18904109</v>
      </c>
      <c r="M4341" s="138">
        <f t="shared" si="203"/>
        <v>-18904109</v>
      </c>
      <c r="N4341" t="s">
        <v>178</v>
      </c>
      <c r="P4341" t="s">
        <v>3839</v>
      </c>
      <c r="R4341" t="s">
        <v>3808</v>
      </c>
    </row>
    <row r="4342" spans="1:18" hidden="1">
      <c r="A4342">
        <v>4341</v>
      </c>
      <c r="D4342">
        <v>701000002</v>
      </c>
      <c r="E4342" s="139">
        <v>45205</v>
      </c>
      <c r="F4342">
        <f t="shared" si="201"/>
        <v>10</v>
      </c>
      <c r="G4342" s="139">
        <v>45205</v>
      </c>
      <c r="H4342">
        <f t="shared" si="202"/>
        <v>16</v>
      </c>
      <c r="I4342" t="s">
        <v>2937</v>
      </c>
      <c r="J4342" t="str">
        <f>VLOOKUP(I4342,'C701- Recalculate'!$D$27:$D$751,1,0)</f>
        <v>069MPI1232620002</v>
      </c>
      <c r="K4342">
        <v>0</v>
      </c>
      <c r="L4342">
        <v>24931507</v>
      </c>
      <c r="M4342" s="138">
        <f t="shared" si="203"/>
        <v>-24931507</v>
      </c>
      <c r="N4342" t="s">
        <v>178</v>
      </c>
      <c r="P4342" t="s">
        <v>3839</v>
      </c>
      <c r="R4342" t="s">
        <v>3808</v>
      </c>
    </row>
    <row r="4343" spans="1:18" hidden="1">
      <c r="A4343">
        <v>4342</v>
      </c>
      <c r="D4343">
        <v>701000002</v>
      </c>
      <c r="E4343" s="139">
        <v>45205</v>
      </c>
      <c r="F4343">
        <f t="shared" si="201"/>
        <v>10</v>
      </c>
      <c r="G4343" s="139">
        <v>45205</v>
      </c>
      <c r="H4343">
        <f t="shared" si="202"/>
        <v>16</v>
      </c>
      <c r="I4343" t="s">
        <v>2940</v>
      </c>
      <c r="J4343" t="str">
        <f>VLOOKUP(I4343,'C701- Recalculate'!$D$27:$D$751,1,0)</f>
        <v>069MPI1232620003</v>
      </c>
      <c r="K4343">
        <v>0</v>
      </c>
      <c r="L4343">
        <v>22356164</v>
      </c>
      <c r="M4343" s="138">
        <f t="shared" si="203"/>
        <v>-22356164</v>
      </c>
      <c r="N4343" t="s">
        <v>178</v>
      </c>
      <c r="P4343" t="s">
        <v>3839</v>
      </c>
      <c r="R4343" t="s">
        <v>3808</v>
      </c>
    </row>
    <row r="4344" spans="1:18" hidden="1">
      <c r="A4344">
        <v>4343</v>
      </c>
      <c r="D4344">
        <v>701000002</v>
      </c>
      <c r="E4344" s="139">
        <v>45205</v>
      </c>
      <c r="F4344">
        <f t="shared" si="201"/>
        <v>10</v>
      </c>
      <c r="G4344" s="139">
        <v>45205</v>
      </c>
      <c r="H4344">
        <f t="shared" si="202"/>
        <v>16</v>
      </c>
      <c r="I4344" t="s">
        <v>3028</v>
      </c>
      <c r="J4344" t="str">
        <f>VLOOKUP(I4344,'C701- Recalculate'!$D$27:$D$751,1,0)</f>
        <v>069MPI1232700007</v>
      </c>
      <c r="K4344">
        <v>0</v>
      </c>
      <c r="L4344">
        <v>3013698</v>
      </c>
      <c r="M4344" s="138">
        <f t="shared" si="203"/>
        <v>-3013698</v>
      </c>
      <c r="N4344" t="s">
        <v>178</v>
      </c>
      <c r="P4344" t="s">
        <v>3839</v>
      </c>
      <c r="R4344" t="s">
        <v>3808</v>
      </c>
    </row>
    <row r="4345" spans="1:18" hidden="1">
      <c r="A4345">
        <v>4344</v>
      </c>
      <c r="D4345">
        <v>701000002</v>
      </c>
      <c r="E4345" s="139">
        <v>45205</v>
      </c>
      <c r="F4345">
        <f t="shared" si="201"/>
        <v>10</v>
      </c>
      <c r="G4345" s="139">
        <v>45205</v>
      </c>
      <c r="H4345">
        <f t="shared" si="202"/>
        <v>16</v>
      </c>
      <c r="I4345" t="s">
        <v>3019</v>
      </c>
      <c r="J4345" t="str">
        <f>VLOOKUP(I4345,'C701- Recalculate'!$D$27:$D$751,1,0)</f>
        <v>069MPI1232700008</v>
      </c>
      <c r="K4345">
        <v>0</v>
      </c>
      <c r="L4345">
        <v>2260274</v>
      </c>
      <c r="M4345" s="138">
        <f t="shared" si="203"/>
        <v>-2260274</v>
      </c>
      <c r="N4345" t="s">
        <v>178</v>
      </c>
      <c r="P4345" t="s">
        <v>3839</v>
      </c>
      <c r="R4345" t="s">
        <v>3808</v>
      </c>
    </row>
    <row r="4346" spans="1:18" hidden="1">
      <c r="A4346">
        <v>4345</v>
      </c>
      <c r="D4346">
        <v>701000002</v>
      </c>
      <c r="E4346" s="139">
        <v>45205</v>
      </c>
      <c r="F4346">
        <f t="shared" si="201"/>
        <v>10</v>
      </c>
      <c r="G4346" s="139">
        <v>45205</v>
      </c>
      <c r="H4346">
        <f t="shared" si="202"/>
        <v>16</v>
      </c>
      <c r="I4346" t="s">
        <v>3022</v>
      </c>
      <c r="J4346" t="str">
        <f>VLOOKUP(I4346,'C701- Recalculate'!$D$27:$D$751,1,0)</f>
        <v>069MPI1232700009</v>
      </c>
      <c r="K4346">
        <v>0</v>
      </c>
      <c r="L4346">
        <v>2260274</v>
      </c>
      <c r="M4346" s="138">
        <f t="shared" si="203"/>
        <v>-2260274</v>
      </c>
      <c r="N4346" t="s">
        <v>178</v>
      </c>
      <c r="P4346" t="s">
        <v>3839</v>
      </c>
      <c r="R4346" t="s">
        <v>3808</v>
      </c>
    </row>
    <row r="4347" spans="1:18" hidden="1">
      <c r="A4347">
        <v>4346</v>
      </c>
      <c r="D4347">
        <v>701000002</v>
      </c>
      <c r="E4347" s="139">
        <v>45205</v>
      </c>
      <c r="F4347">
        <f t="shared" si="201"/>
        <v>10</v>
      </c>
      <c r="G4347" s="139">
        <v>45205</v>
      </c>
      <c r="H4347">
        <f t="shared" si="202"/>
        <v>16</v>
      </c>
      <c r="I4347" t="s">
        <v>3097</v>
      </c>
      <c r="J4347" t="str">
        <f>VLOOKUP(I4347,'C701- Recalculate'!$D$27:$D$751,1,0)</f>
        <v>069MPI1232750001</v>
      </c>
      <c r="K4347">
        <v>0</v>
      </c>
      <c r="L4347">
        <v>3287671</v>
      </c>
      <c r="M4347" s="138">
        <f t="shared" si="203"/>
        <v>-3287671</v>
      </c>
      <c r="N4347" t="s">
        <v>178</v>
      </c>
      <c r="P4347" t="s">
        <v>3839</v>
      </c>
      <c r="R4347" t="s">
        <v>3808</v>
      </c>
    </row>
    <row r="4348" spans="1:18" hidden="1">
      <c r="A4348">
        <v>4347</v>
      </c>
      <c r="D4348">
        <v>701000002</v>
      </c>
      <c r="E4348" s="139">
        <v>45205</v>
      </c>
      <c r="F4348">
        <f t="shared" si="201"/>
        <v>10</v>
      </c>
      <c r="G4348" s="139">
        <v>45205</v>
      </c>
      <c r="H4348">
        <f t="shared" si="202"/>
        <v>16</v>
      </c>
      <c r="I4348" t="s">
        <v>3091</v>
      </c>
      <c r="J4348" t="str">
        <f>VLOOKUP(I4348,'C701- Recalculate'!$D$27:$D$751,1,0)</f>
        <v>069MPI1232750003</v>
      </c>
      <c r="K4348">
        <v>0</v>
      </c>
      <c r="L4348">
        <v>3287671</v>
      </c>
      <c r="M4348" s="138">
        <f t="shared" si="203"/>
        <v>-3287671</v>
      </c>
      <c r="N4348" t="s">
        <v>178</v>
      </c>
      <c r="P4348" t="s">
        <v>3839</v>
      </c>
      <c r="R4348" t="s">
        <v>3808</v>
      </c>
    </row>
    <row r="4349" spans="1:18" hidden="1">
      <c r="A4349">
        <v>4348</v>
      </c>
      <c r="D4349">
        <v>701000002</v>
      </c>
      <c r="E4349" s="139">
        <v>45205</v>
      </c>
      <c r="F4349">
        <f t="shared" si="201"/>
        <v>10</v>
      </c>
      <c r="G4349" s="139">
        <v>45205</v>
      </c>
      <c r="H4349">
        <f t="shared" si="202"/>
        <v>16</v>
      </c>
      <c r="I4349" t="s">
        <v>3106</v>
      </c>
      <c r="J4349" t="str">
        <f>VLOOKUP(I4349,'C701- Recalculate'!$D$27:$D$751,1,0)</f>
        <v>069MPI1232770001</v>
      </c>
      <c r="K4349">
        <v>0</v>
      </c>
      <c r="L4349">
        <v>1643836</v>
      </c>
      <c r="M4349" s="138">
        <f t="shared" si="203"/>
        <v>-1643836</v>
      </c>
      <c r="N4349" t="s">
        <v>178</v>
      </c>
      <c r="P4349" t="s">
        <v>3839</v>
      </c>
      <c r="R4349" t="s">
        <v>3808</v>
      </c>
    </row>
    <row r="4350" spans="1:18" hidden="1">
      <c r="A4350">
        <v>4349</v>
      </c>
      <c r="D4350">
        <v>701000002</v>
      </c>
      <c r="E4350" s="139">
        <v>45205</v>
      </c>
      <c r="F4350">
        <f t="shared" si="201"/>
        <v>10</v>
      </c>
      <c r="G4350" s="139">
        <v>45205</v>
      </c>
      <c r="H4350">
        <f t="shared" si="202"/>
        <v>16</v>
      </c>
      <c r="I4350" t="s">
        <v>3121</v>
      </c>
      <c r="J4350" t="str">
        <f>VLOOKUP(I4350,'C701- Recalculate'!$D$27:$D$751,1,0)</f>
        <v>069MPI1232770002</v>
      </c>
      <c r="K4350">
        <v>0</v>
      </c>
      <c r="L4350">
        <v>1643836</v>
      </c>
      <c r="M4350" s="138">
        <f t="shared" si="203"/>
        <v>-1643836</v>
      </c>
      <c r="N4350" t="s">
        <v>178</v>
      </c>
      <c r="P4350" t="s">
        <v>3839</v>
      </c>
      <c r="R4350" t="s">
        <v>3808</v>
      </c>
    </row>
    <row r="4351" spans="1:18" hidden="1">
      <c r="A4351">
        <v>4350</v>
      </c>
      <c r="D4351">
        <v>701000002</v>
      </c>
      <c r="E4351" s="139">
        <v>45205</v>
      </c>
      <c r="F4351">
        <f t="shared" si="201"/>
        <v>10</v>
      </c>
      <c r="G4351" s="139">
        <v>45205</v>
      </c>
      <c r="H4351">
        <f t="shared" si="202"/>
        <v>16</v>
      </c>
      <c r="I4351" t="s">
        <v>3118</v>
      </c>
      <c r="J4351" t="str">
        <f>VLOOKUP(I4351,'C701- Recalculate'!$D$27:$D$751,1,0)</f>
        <v>069MPI1232770003</v>
      </c>
      <c r="K4351">
        <v>0</v>
      </c>
      <c r="L4351">
        <v>821917</v>
      </c>
      <c r="M4351" s="138">
        <f t="shared" si="203"/>
        <v>-821917</v>
      </c>
      <c r="N4351" t="s">
        <v>178</v>
      </c>
      <c r="P4351" t="s">
        <v>3839</v>
      </c>
      <c r="R4351" t="s">
        <v>3808</v>
      </c>
    </row>
    <row r="4352" spans="1:18" hidden="1">
      <c r="A4352">
        <v>4351</v>
      </c>
      <c r="D4352">
        <v>701000002</v>
      </c>
      <c r="E4352" s="139">
        <v>45205</v>
      </c>
      <c r="F4352">
        <f t="shared" si="201"/>
        <v>10</v>
      </c>
      <c r="G4352" s="139">
        <v>45205</v>
      </c>
      <c r="H4352">
        <f t="shared" si="202"/>
        <v>16</v>
      </c>
      <c r="I4352" t="s">
        <v>3134</v>
      </c>
      <c r="J4352" t="str">
        <f>VLOOKUP(I4352,'C701- Recalculate'!$D$27:$D$751,1,0)</f>
        <v>069MPI1232790001</v>
      </c>
      <c r="K4352">
        <v>0</v>
      </c>
      <c r="L4352">
        <v>958904</v>
      </c>
      <c r="M4352" s="138">
        <f t="shared" si="203"/>
        <v>-958904</v>
      </c>
      <c r="N4352" t="s">
        <v>178</v>
      </c>
      <c r="P4352" t="s">
        <v>3839</v>
      </c>
      <c r="R4352" t="s">
        <v>3808</v>
      </c>
    </row>
    <row r="4353" spans="1:20" hidden="1">
      <c r="A4353">
        <v>4352</v>
      </c>
      <c r="D4353">
        <v>701000002</v>
      </c>
      <c r="E4353" s="139">
        <v>45205</v>
      </c>
      <c r="F4353">
        <f t="shared" si="201"/>
        <v>10</v>
      </c>
      <c r="G4353" s="139">
        <v>45205</v>
      </c>
      <c r="H4353">
        <f t="shared" si="202"/>
        <v>16</v>
      </c>
      <c r="I4353" t="s">
        <v>3130</v>
      </c>
      <c r="J4353" t="str">
        <f>VLOOKUP(I4353,'C701- Recalculate'!$D$27:$D$751,1,0)</f>
        <v>069MPI1232790002</v>
      </c>
      <c r="K4353">
        <v>0</v>
      </c>
      <c r="L4353">
        <v>1917808</v>
      </c>
      <c r="M4353" s="138">
        <f t="shared" si="203"/>
        <v>-1917808</v>
      </c>
      <c r="N4353" t="s">
        <v>178</v>
      </c>
      <c r="P4353" t="s">
        <v>3839</v>
      </c>
      <c r="R4353" t="s">
        <v>3808</v>
      </c>
    </row>
    <row r="4354" spans="1:20" hidden="1">
      <c r="A4354">
        <v>4353</v>
      </c>
      <c r="D4354">
        <v>701000002</v>
      </c>
      <c r="E4354" s="139">
        <v>45205</v>
      </c>
      <c r="F4354">
        <f t="shared" si="201"/>
        <v>10</v>
      </c>
      <c r="G4354" s="139">
        <v>45205</v>
      </c>
      <c r="H4354">
        <f t="shared" si="202"/>
        <v>16</v>
      </c>
      <c r="I4354" t="s">
        <v>3137</v>
      </c>
      <c r="J4354" t="str">
        <f>VLOOKUP(I4354,'C701- Recalculate'!$D$27:$D$751,1,0)</f>
        <v>069MPI1232790003</v>
      </c>
      <c r="K4354">
        <v>0</v>
      </c>
      <c r="L4354">
        <v>1917808</v>
      </c>
      <c r="M4354" s="138">
        <f t="shared" si="203"/>
        <v>-1917808</v>
      </c>
      <c r="N4354" t="s">
        <v>178</v>
      </c>
      <c r="P4354" t="s">
        <v>3839</v>
      </c>
      <c r="R4354" t="s">
        <v>3808</v>
      </c>
    </row>
    <row r="4355" spans="1:20" hidden="1">
      <c r="A4355">
        <v>4354</v>
      </c>
      <c r="D4355">
        <v>701000002</v>
      </c>
      <c r="E4355" s="139">
        <v>45226</v>
      </c>
      <c r="F4355">
        <f t="shared" ref="F4355:F4418" si="204">MONTH(E4355)</f>
        <v>10</v>
      </c>
      <c r="G4355" s="139">
        <v>45226</v>
      </c>
      <c r="H4355">
        <f t="shared" ref="H4355:H4418" si="205">LEN(I4355)</f>
        <v>16</v>
      </c>
      <c r="I4355" t="s">
        <v>2879</v>
      </c>
      <c r="J4355" t="str">
        <f>VLOOKUP(I4355,'C701- Recalculate'!$D$27:$D$751,1,0)</f>
        <v>069MPI1232560004</v>
      </c>
      <c r="K4355">
        <v>0</v>
      </c>
      <c r="L4355">
        <v>28356164</v>
      </c>
      <c r="M4355" s="138">
        <f t="shared" ref="M4355:M4418" si="206">K4355-L4355</f>
        <v>-28356164</v>
      </c>
      <c r="N4355" t="s">
        <v>178</v>
      </c>
      <c r="P4355" t="s">
        <v>3839</v>
      </c>
      <c r="R4355" t="s">
        <v>3808</v>
      </c>
    </row>
    <row r="4356" spans="1:20" hidden="1">
      <c r="A4356">
        <v>4355</v>
      </c>
      <c r="D4356">
        <v>701000002</v>
      </c>
      <c r="E4356" s="139">
        <v>45226</v>
      </c>
      <c r="F4356">
        <f t="shared" si="204"/>
        <v>10</v>
      </c>
      <c r="G4356" s="139">
        <v>45226</v>
      </c>
      <c r="H4356">
        <f t="shared" si="205"/>
        <v>16</v>
      </c>
      <c r="I4356" t="s">
        <v>2870</v>
      </c>
      <c r="J4356" t="str">
        <f>VLOOKUP(I4356,'C701- Recalculate'!$D$27:$D$751,1,0)</f>
        <v>069MPI1232560005</v>
      </c>
      <c r="K4356">
        <v>0</v>
      </c>
      <c r="L4356">
        <v>18904110</v>
      </c>
      <c r="M4356" s="138">
        <f t="shared" si="206"/>
        <v>-18904110</v>
      </c>
      <c r="N4356" t="s">
        <v>178</v>
      </c>
      <c r="P4356" t="s">
        <v>3839</v>
      </c>
      <c r="R4356" t="s">
        <v>3808</v>
      </c>
    </row>
    <row r="4357" spans="1:20" hidden="1">
      <c r="A4357">
        <v>4356</v>
      </c>
      <c r="D4357">
        <v>701000002</v>
      </c>
      <c r="E4357" s="139">
        <v>45226</v>
      </c>
      <c r="F4357">
        <f t="shared" si="204"/>
        <v>10</v>
      </c>
      <c r="G4357" s="139">
        <v>45226</v>
      </c>
      <c r="H4357">
        <f t="shared" si="205"/>
        <v>16</v>
      </c>
      <c r="I4357" t="s">
        <v>2937</v>
      </c>
      <c r="J4357" t="str">
        <f>VLOOKUP(I4357,'C701- Recalculate'!$D$27:$D$751,1,0)</f>
        <v>069MPI1232620002</v>
      </c>
      <c r="K4357">
        <v>0</v>
      </c>
      <c r="L4357">
        <v>24931507</v>
      </c>
      <c r="M4357" s="138">
        <f t="shared" si="206"/>
        <v>-24931507</v>
      </c>
      <c r="N4357" t="s">
        <v>178</v>
      </c>
      <c r="P4357" t="s">
        <v>3839</v>
      </c>
      <c r="R4357" t="s">
        <v>3808</v>
      </c>
    </row>
    <row r="4358" spans="1:20" hidden="1">
      <c r="A4358">
        <v>4357</v>
      </c>
      <c r="D4358">
        <v>701000002</v>
      </c>
      <c r="E4358" s="139">
        <v>45226</v>
      </c>
      <c r="F4358">
        <f t="shared" si="204"/>
        <v>10</v>
      </c>
      <c r="G4358" s="139">
        <v>45226</v>
      </c>
      <c r="H4358">
        <f t="shared" si="205"/>
        <v>16</v>
      </c>
      <c r="I4358" t="s">
        <v>2940</v>
      </c>
      <c r="J4358" t="str">
        <f>VLOOKUP(I4358,'C701- Recalculate'!$D$27:$D$751,1,0)</f>
        <v>069MPI1232620003</v>
      </c>
      <c r="K4358">
        <v>0</v>
      </c>
      <c r="L4358">
        <v>22356164</v>
      </c>
      <c r="M4358" s="138">
        <f t="shared" si="206"/>
        <v>-22356164</v>
      </c>
      <c r="N4358" t="s">
        <v>178</v>
      </c>
      <c r="P4358" t="s">
        <v>3839</v>
      </c>
      <c r="R4358" t="s">
        <v>3808</v>
      </c>
    </row>
    <row r="4359" spans="1:20" hidden="1">
      <c r="A4359">
        <v>4358</v>
      </c>
      <c r="D4359">
        <v>701000002</v>
      </c>
      <c r="E4359" s="139">
        <v>45226</v>
      </c>
      <c r="F4359">
        <f t="shared" si="204"/>
        <v>10</v>
      </c>
      <c r="G4359" s="139">
        <v>45226</v>
      </c>
      <c r="H4359">
        <f t="shared" si="205"/>
        <v>16</v>
      </c>
      <c r="I4359" t="s">
        <v>3284</v>
      </c>
      <c r="J4359" t="str">
        <f>VLOOKUP(I4359,'C701- Recalculate'!$D$27:$D$751,1,0)</f>
        <v>069MPI1232970002</v>
      </c>
      <c r="K4359">
        <v>0</v>
      </c>
      <c r="L4359">
        <v>7397260</v>
      </c>
      <c r="M4359" s="138">
        <f t="shared" si="206"/>
        <v>-7397260</v>
      </c>
      <c r="N4359" t="s">
        <v>178</v>
      </c>
      <c r="P4359" t="s">
        <v>3839</v>
      </c>
      <c r="R4359" t="s">
        <v>3808</v>
      </c>
    </row>
    <row r="4360" spans="1:20" hidden="1">
      <c r="A4360">
        <v>4359</v>
      </c>
      <c r="D4360">
        <v>701000002</v>
      </c>
      <c r="E4360" s="139">
        <v>45226</v>
      </c>
      <c r="F4360">
        <f t="shared" si="204"/>
        <v>10</v>
      </c>
      <c r="G4360" s="139">
        <v>45226</v>
      </c>
      <c r="H4360">
        <f t="shared" si="205"/>
        <v>16</v>
      </c>
      <c r="I4360" t="s">
        <v>3301</v>
      </c>
      <c r="J4360" t="str">
        <f>VLOOKUP(I4360,'C701- Recalculate'!$D$27:$D$751,1,0)</f>
        <v>069MPI1232990001</v>
      </c>
      <c r="K4360">
        <v>0</v>
      </c>
      <c r="L4360">
        <v>15342466</v>
      </c>
      <c r="M4360" s="138">
        <f t="shared" si="206"/>
        <v>-15342466</v>
      </c>
      <c r="N4360" t="s">
        <v>178</v>
      </c>
      <c r="P4360" t="s">
        <v>3839</v>
      </c>
      <c r="R4360" t="s">
        <v>3808</v>
      </c>
    </row>
    <row r="4361" spans="1:20" hidden="1">
      <c r="A4361">
        <v>4360</v>
      </c>
      <c r="D4361">
        <v>701000002</v>
      </c>
      <c r="E4361" s="139">
        <v>45226</v>
      </c>
      <c r="F4361">
        <f t="shared" si="204"/>
        <v>10</v>
      </c>
      <c r="G4361" s="139">
        <v>45226</v>
      </c>
      <c r="H4361">
        <f t="shared" si="205"/>
        <v>16</v>
      </c>
      <c r="I4361" t="s">
        <v>3298</v>
      </c>
      <c r="J4361" t="str">
        <f>VLOOKUP(I4361,'C701- Recalculate'!$D$27:$D$751,1,0)</f>
        <v>069MPI1232990002</v>
      </c>
      <c r="K4361">
        <v>0</v>
      </c>
      <c r="L4361">
        <v>14246576</v>
      </c>
      <c r="M4361" s="138">
        <f t="shared" si="206"/>
        <v>-14246576</v>
      </c>
      <c r="N4361" t="s">
        <v>178</v>
      </c>
      <c r="P4361" t="s">
        <v>3839</v>
      </c>
      <c r="R4361" t="s">
        <v>3808</v>
      </c>
    </row>
    <row r="4362" spans="1:20" hidden="1">
      <c r="A4362">
        <v>4361</v>
      </c>
      <c r="D4362">
        <v>701000002</v>
      </c>
      <c r="E4362" s="139">
        <v>45226</v>
      </c>
      <c r="F4362">
        <f t="shared" si="204"/>
        <v>10</v>
      </c>
      <c r="G4362" s="139">
        <v>45226</v>
      </c>
      <c r="H4362">
        <f t="shared" si="205"/>
        <v>16</v>
      </c>
      <c r="I4362" t="s">
        <v>3317</v>
      </c>
      <c r="J4362" t="str">
        <f>VLOOKUP(I4362,'C701- Recalculate'!$D$27:$D$751,1,0)</f>
        <v>069MPI1233000001</v>
      </c>
      <c r="K4362">
        <v>0</v>
      </c>
      <c r="L4362">
        <v>6575342</v>
      </c>
      <c r="M4362" s="138">
        <f t="shared" si="206"/>
        <v>-6575342</v>
      </c>
      <c r="N4362" t="s">
        <v>178</v>
      </c>
      <c r="P4362" t="s">
        <v>3839</v>
      </c>
      <c r="R4362" t="s">
        <v>3808</v>
      </c>
    </row>
    <row r="4363" spans="1:20" hidden="1">
      <c r="A4363">
        <v>4362</v>
      </c>
      <c r="D4363">
        <v>701000002</v>
      </c>
      <c r="E4363" s="139">
        <v>45226</v>
      </c>
      <c r="F4363">
        <f t="shared" si="204"/>
        <v>10</v>
      </c>
      <c r="G4363" s="139">
        <v>45226</v>
      </c>
      <c r="H4363">
        <f t="shared" si="205"/>
        <v>16</v>
      </c>
      <c r="I4363" t="s">
        <v>3311</v>
      </c>
      <c r="J4363" t="str">
        <f>VLOOKUP(I4363,'C701- Recalculate'!$D$27:$D$751,1,0)</f>
        <v>069MPI1233000002</v>
      </c>
      <c r="K4363">
        <v>0</v>
      </c>
      <c r="L4363">
        <v>3287671</v>
      </c>
      <c r="M4363" s="138">
        <f t="shared" si="206"/>
        <v>-3287671</v>
      </c>
      <c r="N4363" t="s">
        <v>178</v>
      </c>
      <c r="P4363" t="s">
        <v>3839</v>
      </c>
      <c r="R4363" t="s">
        <v>3808</v>
      </c>
    </row>
    <row r="4364" spans="1:20" hidden="1">
      <c r="A4364">
        <v>4363</v>
      </c>
      <c r="D4364">
        <v>701000002</v>
      </c>
      <c r="E4364" s="139">
        <v>45226</v>
      </c>
      <c r="F4364">
        <f t="shared" si="204"/>
        <v>10</v>
      </c>
      <c r="G4364" s="139">
        <v>45226</v>
      </c>
      <c r="H4364">
        <f t="shared" si="205"/>
        <v>16</v>
      </c>
      <c r="I4364" t="s">
        <v>3308</v>
      </c>
      <c r="J4364" t="str">
        <f>VLOOKUP(I4364,'C701- Recalculate'!$D$27:$D$751,1,0)</f>
        <v>069MPI1233000003</v>
      </c>
      <c r="K4364">
        <v>0</v>
      </c>
      <c r="L4364">
        <v>6575342</v>
      </c>
      <c r="M4364" s="138">
        <f t="shared" si="206"/>
        <v>-6575342</v>
      </c>
      <c r="N4364" t="s">
        <v>178</v>
      </c>
      <c r="P4364" t="s">
        <v>3839</v>
      </c>
      <c r="R4364" t="s">
        <v>3808</v>
      </c>
    </row>
    <row r="4365" spans="1:20" hidden="1">
      <c r="A4365">
        <v>4364</v>
      </c>
      <c r="D4365">
        <v>701000002</v>
      </c>
      <c r="E4365" s="139">
        <v>45226</v>
      </c>
      <c r="F4365">
        <f t="shared" si="204"/>
        <v>10</v>
      </c>
      <c r="G4365" s="139">
        <v>45226</v>
      </c>
      <c r="H4365">
        <f t="shared" si="205"/>
        <v>16</v>
      </c>
      <c r="I4365" t="s">
        <v>3304</v>
      </c>
      <c r="J4365" t="str">
        <f>VLOOKUP(I4365,'C701- Recalculate'!$D$27:$D$751,1,0)</f>
        <v>069MPI1233000004</v>
      </c>
      <c r="K4365">
        <v>0</v>
      </c>
      <c r="L4365">
        <v>6575342</v>
      </c>
      <c r="M4365" s="138">
        <f t="shared" si="206"/>
        <v>-6575342</v>
      </c>
      <c r="N4365" t="s">
        <v>178</v>
      </c>
      <c r="P4365" t="s">
        <v>3839</v>
      </c>
      <c r="R4365" t="s">
        <v>3808</v>
      </c>
    </row>
    <row r="4366" spans="1:20" hidden="1">
      <c r="A4366">
        <v>4365</v>
      </c>
      <c r="D4366">
        <v>701000002</v>
      </c>
      <c r="E4366" s="139">
        <v>45226</v>
      </c>
      <c r="F4366">
        <f t="shared" si="204"/>
        <v>10</v>
      </c>
      <c r="G4366" s="139">
        <v>45226</v>
      </c>
      <c r="H4366">
        <f t="shared" si="205"/>
        <v>16</v>
      </c>
      <c r="I4366" t="s">
        <v>3314</v>
      </c>
      <c r="J4366" t="str">
        <f>VLOOKUP(I4366,'C701- Recalculate'!$D$27:$D$751,1,0)</f>
        <v>069MPI1233000005</v>
      </c>
      <c r="K4366">
        <v>0</v>
      </c>
      <c r="L4366">
        <v>6575342</v>
      </c>
      <c r="M4366" s="138">
        <f t="shared" si="206"/>
        <v>-6575342</v>
      </c>
      <c r="N4366" t="s">
        <v>178</v>
      </c>
      <c r="P4366" t="s">
        <v>3839</v>
      </c>
      <c r="R4366" t="s">
        <v>3808</v>
      </c>
    </row>
    <row r="4367" spans="1:20" hidden="1">
      <c r="A4367">
        <v>4366</v>
      </c>
      <c r="D4367">
        <v>701000001</v>
      </c>
      <c r="E4367" s="139">
        <v>45225</v>
      </c>
      <c r="F4367">
        <f t="shared" si="204"/>
        <v>10</v>
      </c>
      <c r="G4367" s="139">
        <v>45225</v>
      </c>
      <c r="H4367">
        <f t="shared" si="205"/>
        <v>16</v>
      </c>
      <c r="I4367" s="139" t="s">
        <v>4094</v>
      </c>
      <c r="J4367" t="e">
        <f>VLOOKUP(I4367,'C701- Recalculate'!$D$27:$D$751,1,0)</f>
        <v>#N/A</v>
      </c>
      <c r="K4367">
        <v>0</v>
      </c>
      <c r="L4367">
        <v>607150</v>
      </c>
      <c r="M4367" s="138">
        <f t="shared" si="206"/>
        <v>-607150</v>
      </c>
      <c r="N4367" t="s">
        <v>178</v>
      </c>
      <c r="P4367" t="s">
        <v>3984</v>
      </c>
      <c r="R4367" t="s">
        <v>3985</v>
      </c>
      <c r="T4367" t="s">
        <v>1462</v>
      </c>
    </row>
    <row r="4368" spans="1:20" hidden="1">
      <c r="A4368">
        <v>4367</v>
      </c>
      <c r="D4368">
        <v>701000001</v>
      </c>
      <c r="E4368" s="139">
        <v>45238</v>
      </c>
      <c r="F4368">
        <f t="shared" si="204"/>
        <v>11</v>
      </c>
      <c r="G4368" s="139">
        <v>45238</v>
      </c>
      <c r="H4368">
        <f t="shared" si="205"/>
        <v>16</v>
      </c>
      <c r="I4368" t="s">
        <v>4095</v>
      </c>
      <c r="J4368" t="e">
        <f>VLOOKUP(I4368,'C701- Recalculate'!$D$27:$D$751,1,0)</f>
        <v>#N/A</v>
      </c>
      <c r="K4368">
        <v>0</v>
      </c>
      <c r="L4368">
        <v>110</v>
      </c>
      <c r="M4368" s="138">
        <f t="shared" si="206"/>
        <v>-110</v>
      </c>
      <c r="N4368" t="s">
        <v>178</v>
      </c>
      <c r="P4368" t="s">
        <v>3816</v>
      </c>
      <c r="Q4368">
        <v>701000001</v>
      </c>
      <c r="R4368" t="s">
        <v>4096</v>
      </c>
      <c r="T4368" t="s">
        <v>1462</v>
      </c>
    </row>
    <row r="4369" spans="1:20" hidden="1">
      <c r="A4369">
        <v>4368</v>
      </c>
      <c r="D4369">
        <v>701000001</v>
      </c>
      <c r="E4369" s="139">
        <v>45238</v>
      </c>
      <c r="F4369">
        <f t="shared" si="204"/>
        <v>11</v>
      </c>
      <c r="G4369" s="139">
        <v>45238</v>
      </c>
      <c r="H4369">
        <f t="shared" si="205"/>
        <v>16</v>
      </c>
      <c r="I4369" t="s">
        <v>4097</v>
      </c>
      <c r="J4369" t="e">
        <f>VLOOKUP(I4369,'C701- Recalculate'!$D$27:$D$751,1,0)</f>
        <v>#N/A</v>
      </c>
      <c r="K4369">
        <v>0</v>
      </c>
      <c r="L4369">
        <v>113</v>
      </c>
      <c r="M4369" s="138">
        <f t="shared" si="206"/>
        <v>-113</v>
      </c>
      <c r="N4369" t="s">
        <v>178</v>
      </c>
      <c r="P4369" t="s">
        <v>3816</v>
      </c>
      <c r="Q4369">
        <v>701000001</v>
      </c>
      <c r="R4369" t="s">
        <v>4098</v>
      </c>
      <c r="T4369" t="s">
        <v>1462</v>
      </c>
    </row>
    <row r="4370" spans="1:20" hidden="1">
      <c r="A4370">
        <v>4369</v>
      </c>
      <c r="D4370">
        <v>701000001</v>
      </c>
      <c r="E4370" s="139">
        <v>45238</v>
      </c>
      <c r="F4370">
        <f t="shared" si="204"/>
        <v>11</v>
      </c>
      <c r="G4370" s="139">
        <v>45238</v>
      </c>
      <c r="H4370">
        <f t="shared" si="205"/>
        <v>16</v>
      </c>
      <c r="I4370" t="s">
        <v>4099</v>
      </c>
      <c r="J4370" t="e">
        <f>VLOOKUP(I4370,'C701- Recalculate'!$D$27:$D$751,1,0)</f>
        <v>#N/A</v>
      </c>
      <c r="K4370">
        <v>0</v>
      </c>
      <c r="L4370">
        <v>110</v>
      </c>
      <c r="M4370" s="138">
        <f t="shared" si="206"/>
        <v>-110</v>
      </c>
      <c r="N4370" t="s">
        <v>178</v>
      </c>
      <c r="P4370" t="s">
        <v>3816</v>
      </c>
      <c r="Q4370">
        <v>701000001</v>
      </c>
      <c r="R4370" t="s">
        <v>4100</v>
      </c>
      <c r="T4370" t="s">
        <v>1462</v>
      </c>
    </row>
    <row r="4371" spans="1:20" hidden="1">
      <c r="A4371">
        <v>4370</v>
      </c>
      <c r="D4371">
        <v>701000001</v>
      </c>
      <c r="E4371" s="139">
        <v>45238</v>
      </c>
      <c r="F4371">
        <f t="shared" si="204"/>
        <v>11</v>
      </c>
      <c r="G4371" s="139">
        <v>45238</v>
      </c>
      <c r="H4371">
        <f t="shared" si="205"/>
        <v>16</v>
      </c>
      <c r="I4371" t="s">
        <v>4101</v>
      </c>
      <c r="J4371" t="e">
        <f>VLOOKUP(I4371,'C701- Recalculate'!$D$27:$D$751,1,0)</f>
        <v>#N/A</v>
      </c>
      <c r="K4371">
        <v>0</v>
      </c>
      <c r="L4371">
        <v>110</v>
      </c>
      <c r="M4371" s="138">
        <f t="shared" si="206"/>
        <v>-110</v>
      </c>
      <c r="N4371" t="s">
        <v>178</v>
      </c>
      <c r="P4371" t="s">
        <v>3816</v>
      </c>
      <c r="Q4371">
        <v>701000001</v>
      </c>
      <c r="R4371" t="s">
        <v>4102</v>
      </c>
      <c r="T4371" t="s">
        <v>1462</v>
      </c>
    </row>
    <row r="4372" spans="1:20" hidden="1">
      <c r="A4372">
        <v>4371</v>
      </c>
      <c r="D4372">
        <v>701000002</v>
      </c>
      <c r="E4372" s="139">
        <v>45231</v>
      </c>
      <c r="F4372">
        <f t="shared" si="204"/>
        <v>11</v>
      </c>
      <c r="G4372" s="139">
        <v>45231</v>
      </c>
      <c r="H4372">
        <f t="shared" si="205"/>
        <v>16</v>
      </c>
      <c r="I4372" t="s">
        <v>2611</v>
      </c>
      <c r="J4372" t="str">
        <f>VLOOKUP(I4372,'C701- Recalculate'!$D$27:$D$751,1,0)</f>
        <v>069MPI1232280001</v>
      </c>
      <c r="K4372">
        <v>0</v>
      </c>
      <c r="L4372">
        <v>28082192</v>
      </c>
      <c r="M4372" s="138">
        <f t="shared" si="206"/>
        <v>-28082192</v>
      </c>
      <c r="N4372" t="s">
        <v>178</v>
      </c>
      <c r="P4372" t="s">
        <v>3839</v>
      </c>
      <c r="R4372" t="s">
        <v>3808</v>
      </c>
    </row>
    <row r="4373" spans="1:20" hidden="1">
      <c r="A4373">
        <v>4372</v>
      </c>
      <c r="D4373">
        <v>701000002</v>
      </c>
      <c r="E4373" s="139">
        <v>45231</v>
      </c>
      <c r="F4373">
        <f t="shared" si="204"/>
        <v>11</v>
      </c>
      <c r="G4373" s="139">
        <v>45231</v>
      </c>
      <c r="H4373">
        <f t="shared" si="205"/>
        <v>16</v>
      </c>
      <c r="I4373" t="s">
        <v>2621</v>
      </c>
      <c r="J4373" t="str">
        <f>VLOOKUP(I4373,'C701- Recalculate'!$D$27:$D$751,1,0)</f>
        <v>069MPI1232280002</v>
      </c>
      <c r="K4373">
        <v>0</v>
      </c>
      <c r="L4373">
        <v>28082192</v>
      </c>
      <c r="M4373" s="138">
        <f t="shared" si="206"/>
        <v>-28082192</v>
      </c>
      <c r="N4373" t="s">
        <v>178</v>
      </c>
      <c r="P4373" t="s">
        <v>3839</v>
      </c>
      <c r="R4373" t="s">
        <v>3808</v>
      </c>
    </row>
    <row r="4374" spans="1:20" hidden="1">
      <c r="A4374">
        <v>4373</v>
      </c>
      <c r="D4374">
        <v>701000002</v>
      </c>
      <c r="E4374" s="139">
        <v>45231</v>
      </c>
      <c r="F4374">
        <f t="shared" si="204"/>
        <v>11</v>
      </c>
      <c r="G4374" s="139">
        <v>45231</v>
      </c>
      <c r="H4374">
        <f t="shared" si="205"/>
        <v>16</v>
      </c>
      <c r="I4374" t="s">
        <v>2641</v>
      </c>
      <c r="J4374" t="str">
        <f>VLOOKUP(I4374,'C701- Recalculate'!$D$27:$D$751,1,0)</f>
        <v>069MPI1232290004</v>
      </c>
      <c r="K4374">
        <v>0</v>
      </c>
      <c r="L4374">
        <v>28767123</v>
      </c>
      <c r="M4374" s="138">
        <f t="shared" si="206"/>
        <v>-28767123</v>
      </c>
      <c r="N4374" t="s">
        <v>178</v>
      </c>
      <c r="P4374" t="s">
        <v>3839</v>
      </c>
      <c r="R4374" t="s">
        <v>3808</v>
      </c>
    </row>
    <row r="4375" spans="1:20" hidden="1">
      <c r="A4375">
        <v>4374</v>
      </c>
      <c r="D4375">
        <v>701000002</v>
      </c>
      <c r="E4375" s="139">
        <v>45231</v>
      </c>
      <c r="F4375">
        <f t="shared" si="204"/>
        <v>11</v>
      </c>
      <c r="G4375" s="139">
        <v>45231</v>
      </c>
      <c r="H4375">
        <f t="shared" si="205"/>
        <v>16</v>
      </c>
      <c r="I4375" t="s">
        <v>2634</v>
      </c>
      <c r="J4375" t="str">
        <f>VLOOKUP(I4375,'C701- Recalculate'!$D$27:$D$751,1,0)</f>
        <v>069MPI1232290005</v>
      </c>
      <c r="K4375">
        <v>0</v>
      </c>
      <c r="L4375">
        <v>27397260</v>
      </c>
      <c r="M4375" s="138">
        <f t="shared" si="206"/>
        <v>-27397260</v>
      </c>
      <c r="N4375" t="s">
        <v>178</v>
      </c>
      <c r="P4375" t="s">
        <v>3839</v>
      </c>
      <c r="R4375" t="s">
        <v>3808</v>
      </c>
    </row>
    <row r="4376" spans="1:20" hidden="1">
      <c r="A4376">
        <v>4375</v>
      </c>
      <c r="D4376">
        <v>701000002</v>
      </c>
      <c r="E4376" s="139">
        <v>45231</v>
      </c>
      <c r="F4376">
        <f t="shared" si="204"/>
        <v>11</v>
      </c>
      <c r="G4376" s="139">
        <v>45231</v>
      </c>
      <c r="H4376">
        <f t="shared" si="205"/>
        <v>16</v>
      </c>
      <c r="I4376" t="s">
        <v>2656</v>
      </c>
      <c r="J4376" t="str">
        <f>VLOOKUP(I4376,'C701- Recalculate'!$D$27:$D$751,1,0)</f>
        <v>069MPI1232340004</v>
      </c>
      <c r="K4376">
        <v>0</v>
      </c>
      <c r="L4376">
        <v>22465754</v>
      </c>
      <c r="M4376" s="138">
        <f t="shared" si="206"/>
        <v>-22465754</v>
      </c>
      <c r="N4376" t="s">
        <v>178</v>
      </c>
      <c r="P4376" t="s">
        <v>3839</v>
      </c>
      <c r="R4376" t="s">
        <v>3808</v>
      </c>
    </row>
    <row r="4377" spans="1:20" hidden="1">
      <c r="A4377">
        <v>4376</v>
      </c>
      <c r="D4377">
        <v>701000002</v>
      </c>
      <c r="E4377" s="139">
        <v>45231</v>
      </c>
      <c r="F4377">
        <f t="shared" si="204"/>
        <v>11</v>
      </c>
      <c r="G4377" s="139">
        <v>45231</v>
      </c>
      <c r="H4377">
        <f t="shared" si="205"/>
        <v>16</v>
      </c>
      <c r="I4377" t="s">
        <v>2652</v>
      </c>
      <c r="J4377" t="str">
        <f>VLOOKUP(I4377,'C701- Recalculate'!$D$27:$D$751,1,0)</f>
        <v>069MPI1232340005</v>
      </c>
      <c r="K4377">
        <v>0</v>
      </c>
      <c r="L4377">
        <v>22465754</v>
      </c>
      <c r="M4377" s="138">
        <f t="shared" si="206"/>
        <v>-22465754</v>
      </c>
      <c r="N4377" t="s">
        <v>178</v>
      </c>
      <c r="P4377" t="s">
        <v>3839</v>
      </c>
      <c r="R4377" t="s">
        <v>3808</v>
      </c>
    </row>
    <row r="4378" spans="1:20" hidden="1">
      <c r="A4378">
        <v>4377</v>
      </c>
      <c r="D4378">
        <v>701000002</v>
      </c>
      <c r="E4378" s="139">
        <v>45231</v>
      </c>
      <c r="F4378">
        <f t="shared" si="204"/>
        <v>11</v>
      </c>
      <c r="G4378" s="139">
        <v>45231</v>
      </c>
      <c r="H4378">
        <f t="shared" si="205"/>
        <v>16</v>
      </c>
      <c r="I4378" t="s">
        <v>2706</v>
      </c>
      <c r="J4378" t="str">
        <f>VLOOKUP(I4378,'C701- Recalculate'!$D$27:$D$751,1,0)</f>
        <v>069MPI1232400003</v>
      </c>
      <c r="K4378">
        <v>0</v>
      </c>
      <c r="L4378">
        <v>24315069</v>
      </c>
      <c r="M4378" s="138">
        <f t="shared" si="206"/>
        <v>-24315069</v>
      </c>
      <c r="N4378" t="s">
        <v>178</v>
      </c>
      <c r="P4378" t="s">
        <v>3839</v>
      </c>
      <c r="R4378" t="s">
        <v>3808</v>
      </c>
    </row>
    <row r="4379" spans="1:20" hidden="1">
      <c r="A4379">
        <v>4378</v>
      </c>
      <c r="D4379">
        <v>701000002</v>
      </c>
      <c r="E4379" s="139">
        <v>45231</v>
      </c>
      <c r="F4379">
        <f t="shared" si="204"/>
        <v>11</v>
      </c>
      <c r="G4379" s="139">
        <v>45231</v>
      </c>
      <c r="H4379">
        <f t="shared" si="205"/>
        <v>16</v>
      </c>
      <c r="I4379" t="s">
        <v>2700</v>
      </c>
      <c r="J4379" t="str">
        <f>VLOOKUP(I4379,'C701- Recalculate'!$D$27:$D$751,1,0)</f>
        <v>069MPI1232400004</v>
      </c>
      <c r="K4379">
        <v>0</v>
      </c>
      <c r="L4379">
        <v>24315069</v>
      </c>
      <c r="M4379" s="138">
        <f t="shared" si="206"/>
        <v>-24315069</v>
      </c>
      <c r="N4379" t="s">
        <v>178</v>
      </c>
      <c r="P4379" t="s">
        <v>3839</v>
      </c>
      <c r="R4379" t="s">
        <v>3808</v>
      </c>
    </row>
    <row r="4380" spans="1:20" hidden="1">
      <c r="A4380">
        <v>4379</v>
      </c>
      <c r="D4380">
        <v>701000002</v>
      </c>
      <c r="E4380" s="139">
        <v>45231</v>
      </c>
      <c r="F4380">
        <f t="shared" si="204"/>
        <v>11</v>
      </c>
      <c r="G4380" s="139">
        <v>45231</v>
      </c>
      <c r="H4380">
        <f t="shared" si="205"/>
        <v>16</v>
      </c>
      <c r="I4380" t="s">
        <v>2757</v>
      </c>
      <c r="J4380" t="str">
        <f>VLOOKUP(I4380,'C701- Recalculate'!$D$27:$D$751,1,0)</f>
        <v>069MPI1232430004</v>
      </c>
      <c r="K4380">
        <v>0</v>
      </c>
      <c r="L4380">
        <v>39452055</v>
      </c>
      <c r="M4380" s="138">
        <f t="shared" si="206"/>
        <v>-39452055</v>
      </c>
      <c r="N4380" t="s">
        <v>178</v>
      </c>
      <c r="P4380" t="s">
        <v>3839</v>
      </c>
      <c r="R4380" t="s">
        <v>3808</v>
      </c>
    </row>
    <row r="4381" spans="1:20" hidden="1">
      <c r="A4381">
        <v>4380</v>
      </c>
      <c r="D4381">
        <v>701000002</v>
      </c>
      <c r="E4381" s="139">
        <v>45231</v>
      </c>
      <c r="F4381">
        <f t="shared" si="204"/>
        <v>11</v>
      </c>
      <c r="G4381" s="139">
        <v>45231</v>
      </c>
      <c r="H4381">
        <f t="shared" si="205"/>
        <v>16</v>
      </c>
      <c r="I4381" t="s">
        <v>2760</v>
      </c>
      <c r="J4381" t="str">
        <f>VLOOKUP(I4381,'C701- Recalculate'!$D$27:$D$751,1,0)</f>
        <v>069MPI1232430005</v>
      </c>
      <c r="K4381">
        <v>0</v>
      </c>
      <c r="L4381">
        <v>9726027</v>
      </c>
      <c r="M4381" s="138">
        <f t="shared" si="206"/>
        <v>-9726027</v>
      </c>
      <c r="N4381" t="s">
        <v>178</v>
      </c>
      <c r="P4381" t="s">
        <v>3839</v>
      </c>
      <c r="R4381" t="s">
        <v>3808</v>
      </c>
    </row>
    <row r="4382" spans="1:20" hidden="1">
      <c r="A4382">
        <v>4381</v>
      </c>
      <c r="D4382">
        <v>701000002</v>
      </c>
      <c r="E4382" s="139">
        <v>45231</v>
      </c>
      <c r="F4382">
        <f t="shared" si="204"/>
        <v>11</v>
      </c>
      <c r="G4382" s="139">
        <v>45231</v>
      </c>
      <c r="H4382">
        <f t="shared" si="205"/>
        <v>16</v>
      </c>
      <c r="I4382" t="s">
        <v>2879</v>
      </c>
      <c r="J4382" t="str">
        <f>VLOOKUP(I4382,'C701- Recalculate'!$D$27:$D$751,1,0)</f>
        <v>069MPI1232560004</v>
      </c>
      <c r="K4382">
        <v>0</v>
      </c>
      <c r="L4382">
        <v>28356164</v>
      </c>
      <c r="M4382" s="138">
        <f t="shared" si="206"/>
        <v>-28356164</v>
      </c>
      <c r="N4382" t="s">
        <v>178</v>
      </c>
      <c r="P4382" t="s">
        <v>3839</v>
      </c>
      <c r="R4382" t="s">
        <v>3808</v>
      </c>
    </row>
    <row r="4383" spans="1:20" hidden="1">
      <c r="A4383">
        <v>4382</v>
      </c>
      <c r="D4383">
        <v>701000002</v>
      </c>
      <c r="E4383" s="139">
        <v>45231</v>
      </c>
      <c r="F4383">
        <f t="shared" si="204"/>
        <v>11</v>
      </c>
      <c r="G4383" s="139">
        <v>45231</v>
      </c>
      <c r="H4383">
        <f t="shared" si="205"/>
        <v>16</v>
      </c>
      <c r="I4383" t="s">
        <v>2870</v>
      </c>
      <c r="J4383" t="str">
        <f>VLOOKUP(I4383,'C701- Recalculate'!$D$27:$D$751,1,0)</f>
        <v>069MPI1232560005</v>
      </c>
      <c r="K4383">
        <v>0</v>
      </c>
      <c r="L4383">
        <v>18904109</v>
      </c>
      <c r="M4383" s="138">
        <f t="shared" si="206"/>
        <v>-18904109</v>
      </c>
      <c r="N4383" t="s">
        <v>178</v>
      </c>
      <c r="P4383" t="s">
        <v>3839</v>
      </c>
      <c r="R4383" t="s">
        <v>3808</v>
      </c>
    </row>
    <row r="4384" spans="1:20" hidden="1">
      <c r="A4384">
        <v>4383</v>
      </c>
      <c r="D4384">
        <v>701000002</v>
      </c>
      <c r="E4384" s="139">
        <v>45231</v>
      </c>
      <c r="F4384">
        <f t="shared" si="204"/>
        <v>11</v>
      </c>
      <c r="G4384" s="139">
        <v>45231</v>
      </c>
      <c r="H4384">
        <f t="shared" si="205"/>
        <v>16</v>
      </c>
      <c r="I4384" t="s">
        <v>2937</v>
      </c>
      <c r="J4384" t="str">
        <f>VLOOKUP(I4384,'C701- Recalculate'!$D$27:$D$751,1,0)</f>
        <v>069MPI1232620002</v>
      </c>
      <c r="K4384">
        <v>0</v>
      </c>
      <c r="L4384">
        <v>24931506</v>
      </c>
      <c r="M4384" s="138">
        <f t="shared" si="206"/>
        <v>-24931506</v>
      </c>
      <c r="N4384" t="s">
        <v>178</v>
      </c>
      <c r="P4384" t="s">
        <v>3839</v>
      </c>
      <c r="R4384" t="s">
        <v>3808</v>
      </c>
    </row>
    <row r="4385" spans="1:18" hidden="1">
      <c r="A4385">
        <v>4384</v>
      </c>
      <c r="D4385">
        <v>701000002</v>
      </c>
      <c r="E4385" s="139">
        <v>45231</v>
      </c>
      <c r="F4385">
        <f t="shared" si="204"/>
        <v>11</v>
      </c>
      <c r="G4385" s="139">
        <v>45231</v>
      </c>
      <c r="H4385">
        <f t="shared" si="205"/>
        <v>16</v>
      </c>
      <c r="I4385" t="s">
        <v>2940</v>
      </c>
      <c r="J4385" t="str">
        <f>VLOOKUP(I4385,'C701- Recalculate'!$D$27:$D$751,1,0)</f>
        <v>069MPI1232620003</v>
      </c>
      <c r="K4385">
        <v>0</v>
      </c>
      <c r="L4385">
        <v>22356165</v>
      </c>
      <c r="M4385" s="138">
        <f t="shared" si="206"/>
        <v>-22356165</v>
      </c>
      <c r="N4385" t="s">
        <v>178</v>
      </c>
      <c r="P4385" t="s">
        <v>3839</v>
      </c>
      <c r="R4385" t="s">
        <v>3808</v>
      </c>
    </row>
    <row r="4386" spans="1:18" hidden="1">
      <c r="A4386">
        <v>4385</v>
      </c>
      <c r="D4386">
        <v>701000002</v>
      </c>
      <c r="E4386" s="139">
        <v>45231</v>
      </c>
      <c r="F4386">
        <f t="shared" si="204"/>
        <v>11</v>
      </c>
      <c r="G4386" s="139">
        <v>45231</v>
      </c>
      <c r="H4386">
        <f t="shared" si="205"/>
        <v>16</v>
      </c>
      <c r="I4386" t="s">
        <v>3332</v>
      </c>
      <c r="J4386" t="str">
        <f>VLOOKUP(I4386,'C701- Recalculate'!$D$27:$D$751,1,0)</f>
        <v>069MPI1233040003</v>
      </c>
      <c r="K4386">
        <v>0</v>
      </c>
      <c r="L4386">
        <v>16438356</v>
      </c>
      <c r="M4386" s="138">
        <f t="shared" si="206"/>
        <v>-16438356</v>
      </c>
      <c r="N4386" t="s">
        <v>178</v>
      </c>
      <c r="P4386" t="s">
        <v>3839</v>
      </c>
      <c r="R4386" t="s">
        <v>3808</v>
      </c>
    </row>
    <row r="4387" spans="1:18" hidden="1">
      <c r="A4387">
        <v>4386</v>
      </c>
      <c r="D4387">
        <v>701000002</v>
      </c>
      <c r="E4387" s="139">
        <v>45231</v>
      </c>
      <c r="F4387">
        <f t="shared" si="204"/>
        <v>11</v>
      </c>
      <c r="G4387" s="139">
        <v>45231</v>
      </c>
      <c r="H4387">
        <f t="shared" si="205"/>
        <v>16</v>
      </c>
      <c r="I4387" t="s">
        <v>3350</v>
      </c>
      <c r="J4387" t="str">
        <f>VLOOKUP(I4387,'C701- Recalculate'!$D$27:$D$751,1,0)</f>
        <v>069MPI1233040006</v>
      </c>
      <c r="K4387">
        <v>0</v>
      </c>
      <c r="L4387">
        <v>4931507</v>
      </c>
      <c r="M4387" s="138">
        <f t="shared" si="206"/>
        <v>-4931507</v>
      </c>
      <c r="N4387" t="s">
        <v>178</v>
      </c>
      <c r="P4387" t="s">
        <v>3839</v>
      </c>
      <c r="R4387" t="s">
        <v>3808</v>
      </c>
    </row>
    <row r="4388" spans="1:18" hidden="1">
      <c r="A4388">
        <v>4387</v>
      </c>
      <c r="D4388">
        <v>701000002</v>
      </c>
      <c r="E4388" s="139">
        <v>45231</v>
      </c>
      <c r="F4388">
        <f t="shared" si="204"/>
        <v>11</v>
      </c>
      <c r="G4388" s="139">
        <v>45231</v>
      </c>
      <c r="H4388">
        <f t="shared" si="205"/>
        <v>16</v>
      </c>
      <c r="I4388" t="s">
        <v>3344</v>
      </c>
      <c r="J4388" t="str">
        <f>VLOOKUP(I4388,'C701- Recalculate'!$D$27:$D$751,1,0)</f>
        <v>069MPI1233040008</v>
      </c>
      <c r="K4388">
        <v>0</v>
      </c>
      <c r="L4388">
        <v>3013698</v>
      </c>
      <c r="M4388" s="138">
        <f t="shared" si="206"/>
        <v>-3013698</v>
      </c>
      <c r="N4388" t="s">
        <v>178</v>
      </c>
      <c r="P4388" t="s">
        <v>3839</v>
      </c>
      <c r="R4388" t="s">
        <v>3808</v>
      </c>
    </row>
    <row r="4389" spans="1:18" hidden="1">
      <c r="A4389">
        <v>4388</v>
      </c>
      <c r="D4389">
        <v>701000002</v>
      </c>
      <c r="E4389" s="139">
        <v>45231</v>
      </c>
      <c r="F4389">
        <f t="shared" si="204"/>
        <v>11</v>
      </c>
      <c r="G4389" s="139">
        <v>45231</v>
      </c>
      <c r="H4389">
        <f t="shared" si="205"/>
        <v>16</v>
      </c>
      <c r="I4389" t="s">
        <v>3362</v>
      </c>
      <c r="J4389" t="str">
        <f>VLOOKUP(I4389,'C701- Recalculate'!$D$27:$D$751,1,0)</f>
        <v>069MPI1233050001</v>
      </c>
      <c r="K4389">
        <v>0</v>
      </c>
      <c r="L4389">
        <v>12328767</v>
      </c>
      <c r="M4389" s="138">
        <f t="shared" si="206"/>
        <v>-12328767</v>
      </c>
      <c r="N4389" t="s">
        <v>178</v>
      </c>
      <c r="P4389" t="s">
        <v>3839</v>
      </c>
      <c r="R4389" t="s">
        <v>3808</v>
      </c>
    </row>
    <row r="4390" spans="1:18" hidden="1">
      <c r="A4390">
        <v>4389</v>
      </c>
      <c r="D4390">
        <v>701000002</v>
      </c>
      <c r="E4390" s="139">
        <v>45231</v>
      </c>
      <c r="F4390">
        <f t="shared" si="204"/>
        <v>11</v>
      </c>
      <c r="G4390" s="139">
        <v>45231</v>
      </c>
      <c r="H4390">
        <f t="shared" si="205"/>
        <v>16</v>
      </c>
      <c r="I4390" t="s">
        <v>3374</v>
      </c>
      <c r="J4390" t="str">
        <f>VLOOKUP(I4390,'C701- Recalculate'!$D$27:$D$751,1,0)</f>
        <v>069MPI1233050002</v>
      </c>
      <c r="K4390">
        <v>0</v>
      </c>
      <c r="L4390">
        <v>4931507</v>
      </c>
      <c r="M4390" s="138">
        <f t="shared" si="206"/>
        <v>-4931507</v>
      </c>
      <c r="N4390" t="s">
        <v>178</v>
      </c>
      <c r="P4390" t="s">
        <v>3839</v>
      </c>
      <c r="R4390" t="s">
        <v>3808</v>
      </c>
    </row>
    <row r="4391" spans="1:18" hidden="1">
      <c r="A4391">
        <v>4390</v>
      </c>
      <c r="D4391">
        <v>701000002</v>
      </c>
      <c r="E4391" s="139">
        <v>45231</v>
      </c>
      <c r="F4391">
        <f t="shared" si="204"/>
        <v>11</v>
      </c>
      <c r="G4391" s="139">
        <v>45231</v>
      </c>
      <c r="H4391">
        <f t="shared" si="205"/>
        <v>16</v>
      </c>
      <c r="I4391" t="s">
        <v>3353</v>
      </c>
      <c r="J4391" t="str">
        <f>VLOOKUP(I4391,'C701- Recalculate'!$D$27:$D$751,1,0)</f>
        <v>069MPI1233050003</v>
      </c>
      <c r="K4391">
        <v>0</v>
      </c>
      <c r="L4391">
        <v>1369863</v>
      </c>
      <c r="M4391" s="138">
        <f t="shared" si="206"/>
        <v>-1369863</v>
      </c>
      <c r="N4391" t="s">
        <v>178</v>
      </c>
      <c r="P4391" t="s">
        <v>3839</v>
      </c>
      <c r="R4391" t="s">
        <v>3808</v>
      </c>
    </row>
    <row r="4392" spans="1:18" hidden="1">
      <c r="A4392">
        <v>4391</v>
      </c>
      <c r="D4392">
        <v>701000002</v>
      </c>
      <c r="E4392" s="139">
        <v>45231</v>
      </c>
      <c r="F4392">
        <f t="shared" si="204"/>
        <v>11</v>
      </c>
      <c r="G4392" s="139">
        <v>45231</v>
      </c>
      <c r="H4392">
        <f t="shared" si="205"/>
        <v>16</v>
      </c>
      <c r="I4392" t="s">
        <v>3368</v>
      </c>
      <c r="J4392" t="str">
        <f>VLOOKUP(I4392,'C701- Recalculate'!$D$27:$D$751,1,0)</f>
        <v>069MPI1233050004</v>
      </c>
      <c r="K4392">
        <v>0</v>
      </c>
      <c r="L4392">
        <v>5479452</v>
      </c>
      <c r="M4392" s="138">
        <f t="shared" si="206"/>
        <v>-5479452</v>
      </c>
      <c r="N4392" t="s">
        <v>178</v>
      </c>
      <c r="P4392" t="s">
        <v>3839</v>
      </c>
      <c r="R4392" t="s">
        <v>3808</v>
      </c>
    </row>
    <row r="4393" spans="1:18" hidden="1">
      <c r="A4393">
        <v>4392</v>
      </c>
      <c r="D4393">
        <v>701000002</v>
      </c>
      <c r="E4393" s="139">
        <v>45231</v>
      </c>
      <c r="F4393">
        <f t="shared" si="204"/>
        <v>11</v>
      </c>
      <c r="G4393" s="139">
        <v>45231</v>
      </c>
      <c r="H4393">
        <f t="shared" si="205"/>
        <v>16</v>
      </c>
      <c r="I4393" t="s">
        <v>3359</v>
      </c>
      <c r="J4393" t="str">
        <f>VLOOKUP(I4393,'C701- Recalculate'!$D$27:$D$751,1,0)</f>
        <v>069MPI1233050005</v>
      </c>
      <c r="K4393">
        <v>0</v>
      </c>
      <c r="L4393">
        <v>2465753</v>
      </c>
      <c r="M4393" s="138">
        <f t="shared" si="206"/>
        <v>-2465753</v>
      </c>
      <c r="N4393" t="s">
        <v>178</v>
      </c>
      <c r="P4393" t="s">
        <v>3839</v>
      </c>
      <c r="R4393" t="s">
        <v>3808</v>
      </c>
    </row>
    <row r="4394" spans="1:18" hidden="1">
      <c r="A4394">
        <v>4393</v>
      </c>
      <c r="D4394">
        <v>701000002</v>
      </c>
      <c r="E4394" s="139">
        <v>45231</v>
      </c>
      <c r="F4394">
        <f t="shared" si="204"/>
        <v>11</v>
      </c>
      <c r="G4394" s="139">
        <v>45231</v>
      </c>
      <c r="H4394">
        <f t="shared" si="205"/>
        <v>16</v>
      </c>
      <c r="I4394" t="s">
        <v>3371</v>
      </c>
      <c r="J4394" t="str">
        <f>VLOOKUP(I4394,'C701- Recalculate'!$D$27:$D$751,1,0)</f>
        <v>069MPI1233050006</v>
      </c>
      <c r="K4394">
        <v>0</v>
      </c>
      <c r="L4394">
        <v>10958904</v>
      </c>
      <c r="M4394" s="138">
        <f t="shared" si="206"/>
        <v>-10958904</v>
      </c>
      <c r="N4394" t="s">
        <v>178</v>
      </c>
      <c r="P4394" t="s">
        <v>3839</v>
      </c>
      <c r="R4394" t="s">
        <v>3808</v>
      </c>
    </row>
    <row r="4395" spans="1:18" hidden="1">
      <c r="A4395">
        <v>4394</v>
      </c>
      <c r="D4395">
        <v>701000002</v>
      </c>
      <c r="E4395" s="139">
        <v>45231</v>
      </c>
      <c r="F4395">
        <f t="shared" si="204"/>
        <v>11</v>
      </c>
      <c r="G4395" s="139">
        <v>45231</v>
      </c>
      <c r="H4395">
        <f t="shared" si="205"/>
        <v>16</v>
      </c>
      <c r="I4395" t="s">
        <v>3365</v>
      </c>
      <c r="J4395" t="str">
        <f>VLOOKUP(I4395,'C701- Recalculate'!$D$27:$D$751,1,0)</f>
        <v>069MPI1233050007</v>
      </c>
      <c r="K4395">
        <v>0</v>
      </c>
      <c r="L4395">
        <v>8493151</v>
      </c>
      <c r="M4395" s="138">
        <f t="shared" si="206"/>
        <v>-8493151</v>
      </c>
      <c r="N4395" t="s">
        <v>178</v>
      </c>
      <c r="P4395" t="s">
        <v>3839</v>
      </c>
      <c r="R4395" t="s">
        <v>3808</v>
      </c>
    </row>
    <row r="4396" spans="1:18" hidden="1">
      <c r="A4396">
        <v>4395</v>
      </c>
      <c r="D4396">
        <v>701000002</v>
      </c>
      <c r="E4396" s="139">
        <v>45231</v>
      </c>
      <c r="F4396">
        <f t="shared" si="204"/>
        <v>11</v>
      </c>
      <c r="G4396" s="139">
        <v>45231</v>
      </c>
      <c r="H4396">
        <f t="shared" si="205"/>
        <v>16</v>
      </c>
      <c r="I4396" t="s">
        <v>3356</v>
      </c>
      <c r="J4396" t="str">
        <f>VLOOKUP(I4396,'C701- Recalculate'!$D$27:$D$751,1,0)</f>
        <v>069MPI1233050008</v>
      </c>
      <c r="K4396">
        <v>0</v>
      </c>
      <c r="L4396">
        <v>7945205</v>
      </c>
      <c r="M4396" s="138">
        <f t="shared" si="206"/>
        <v>-7945205</v>
      </c>
      <c r="N4396" t="s">
        <v>178</v>
      </c>
      <c r="P4396" t="s">
        <v>3839</v>
      </c>
      <c r="R4396" t="s">
        <v>3808</v>
      </c>
    </row>
    <row r="4397" spans="1:18" hidden="1">
      <c r="A4397">
        <v>4396</v>
      </c>
      <c r="D4397">
        <v>701000002</v>
      </c>
      <c r="E4397" s="139">
        <v>45232</v>
      </c>
      <c r="F4397">
        <f t="shared" si="204"/>
        <v>11</v>
      </c>
      <c r="G4397" s="139">
        <v>45232</v>
      </c>
      <c r="H4397">
        <f t="shared" si="205"/>
        <v>16</v>
      </c>
      <c r="I4397" t="s">
        <v>2611</v>
      </c>
      <c r="J4397" t="str">
        <f>VLOOKUP(I4397,'C701- Recalculate'!$D$27:$D$751,1,0)</f>
        <v>069MPI1232280001</v>
      </c>
      <c r="K4397">
        <v>0</v>
      </c>
      <c r="L4397">
        <v>28082192</v>
      </c>
      <c r="M4397" s="138">
        <f t="shared" si="206"/>
        <v>-28082192</v>
      </c>
      <c r="N4397" t="s">
        <v>178</v>
      </c>
      <c r="P4397" t="s">
        <v>3839</v>
      </c>
      <c r="R4397" t="s">
        <v>3808</v>
      </c>
    </row>
    <row r="4398" spans="1:18" hidden="1">
      <c r="A4398">
        <v>4397</v>
      </c>
      <c r="D4398">
        <v>701000002</v>
      </c>
      <c r="E4398" s="139">
        <v>45232</v>
      </c>
      <c r="F4398">
        <f t="shared" si="204"/>
        <v>11</v>
      </c>
      <c r="G4398" s="139">
        <v>45232</v>
      </c>
      <c r="H4398">
        <f t="shared" si="205"/>
        <v>16</v>
      </c>
      <c r="I4398" t="s">
        <v>2621</v>
      </c>
      <c r="J4398" t="str">
        <f>VLOOKUP(I4398,'C701- Recalculate'!$D$27:$D$751,1,0)</f>
        <v>069MPI1232280002</v>
      </c>
      <c r="K4398">
        <v>0</v>
      </c>
      <c r="L4398">
        <v>28082192</v>
      </c>
      <c r="M4398" s="138">
        <f t="shared" si="206"/>
        <v>-28082192</v>
      </c>
      <c r="N4398" t="s">
        <v>178</v>
      </c>
      <c r="P4398" t="s">
        <v>3839</v>
      </c>
      <c r="R4398" t="s">
        <v>3808</v>
      </c>
    </row>
    <row r="4399" spans="1:18" hidden="1">
      <c r="A4399">
        <v>4398</v>
      </c>
      <c r="D4399">
        <v>701000002</v>
      </c>
      <c r="E4399" s="139">
        <v>45232</v>
      </c>
      <c r="F4399">
        <f t="shared" si="204"/>
        <v>11</v>
      </c>
      <c r="G4399" s="139">
        <v>45232</v>
      </c>
      <c r="H4399">
        <f t="shared" si="205"/>
        <v>16</v>
      </c>
      <c r="I4399" t="s">
        <v>2641</v>
      </c>
      <c r="J4399" t="str">
        <f>VLOOKUP(I4399,'C701- Recalculate'!$D$27:$D$751,1,0)</f>
        <v>069MPI1232290004</v>
      </c>
      <c r="K4399">
        <v>0</v>
      </c>
      <c r="L4399">
        <v>28767123</v>
      </c>
      <c r="M4399" s="138">
        <f t="shared" si="206"/>
        <v>-28767123</v>
      </c>
      <c r="N4399" t="s">
        <v>178</v>
      </c>
      <c r="P4399" t="s">
        <v>3839</v>
      </c>
      <c r="R4399" t="s">
        <v>3808</v>
      </c>
    </row>
    <row r="4400" spans="1:18" hidden="1">
      <c r="A4400">
        <v>4399</v>
      </c>
      <c r="D4400">
        <v>701000002</v>
      </c>
      <c r="E4400" s="139">
        <v>45232</v>
      </c>
      <c r="F4400">
        <f t="shared" si="204"/>
        <v>11</v>
      </c>
      <c r="G4400" s="139">
        <v>45232</v>
      </c>
      <c r="H4400">
        <f t="shared" si="205"/>
        <v>16</v>
      </c>
      <c r="I4400" t="s">
        <v>2634</v>
      </c>
      <c r="J4400" t="str">
        <f>VLOOKUP(I4400,'C701- Recalculate'!$D$27:$D$751,1,0)</f>
        <v>069MPI1232290005</v>
      </c>
      <c r="K4400">
        <v>0</v>
      </c>
      <c r="L4400">
        <v>27397260</v>
      </c>
      <c r="M4400" s="138">
        <f t="shared" si="206"/>
        <v>-27397260</v>
      </c>
      <c r="N4400" t="s">
        <v>178</v>
      </c>
      <c r="P4400" t="s">
        <v>3839</v>
      </c>
      <c r="R4400" t="s">
        <v>3808</v>
      </c>
    </row>
    <row r="4401" spans="1:18" hidden="1">
      <c r="A4401">
        <v>4400</v>
      </c>
      <c r="D4401">
        <v>701000002</v>
      </c>
      <c r="E4401" s="139">
        <v>45232</v>
      </c>
      <c r="F4401">
        <f t="shared" si="204"/>
        <v>11</v>
      </c>
      <c r="G4401" s="139">
        <v>45232</v>
      </c>
      <c r="H4401">
        <f t="shared" si="205"/>
        <v>16</v>
      </c>
      <c r="I4401" t="s">
        <v>2656</v>
      </c>
      <c r="J4401" t="str">
        <f>VLOOKUP(I4401,'C701- Recalculate'!$D$27:$D$751,1,0)</f>
        <v>069MPI1232340004</v>
      </c>
      <c r="K4401">
        <v>0</v>
      </c>
      <c r="L4401">
        <v>22465753</v>
      </c>
      <c r="M4401" s="138">
        <f t="shared" si="206"/>
        <v>-22465753</v>
      </c>
      <c r="N4401" t="s">
        <v>178</v>
      </c>
      <c r="P4401" t="s">
        <v>3839</v>
      </c>
      <c r="R4401" t="s">
        <v>3808</v>
      </c>
    </row>
    <row r="4402" spans="1:18" hidden="1">
      <c r="A4402">
        <v>4401</v>
      </c>
      <c r="D4402">
        <v>701000002</v>
      </c>
      <c r="E4402" s="139">
        <v>45232</v>
      </c>
      <c r="F4402">
        <f t="shared" si="204"/>
        <v>11</v>
      </c>
      <c r="G4402" s="139">
        <v>45232</v>
      </c>
      <c r="H4402">
        <f t="shared" si="205"/>
        <v>16</v>
      </c>
      <c r="I4402" t="s">
        <v>2652</v>
      </c>
      <c r="J4402" t="str">
        <f>VLOOKUP(I4402,'C701- Recalculate'!$D$27:$D$751,1,0)</f>
        <v>069MPI1232340005</v>
      </c>
      <c r="K4402">
        <v>0</v>
      </c>
      <c r="L4402">
        <v>22465753</v>
      </c>
      <c r="M4402" s="138">
        <f t="shared" si="206"/>
        <v>-22465753</v>
      </c>
      <c r="N4402" t="s">
        <v>178</v>
      </c>
      <c r="P4402" t="s">
        <v>3839</v>
      </c>
      <c r="R4402" t="s">
        <v>3808</v>
      </c>
    </row>
    <row r="4403" spans="1:18" hidden="1">
      <c r="A4403">
        <v>4402</v>
      </c>
      <c r="D4403">
        <v>701000002</v>
      </c>
      <c r="E4403" s="139">
        <v>45232</v>
      </c>
      <c r="F4403">
        <f t="shared" si="204"/>
        <v>11</v>
      </c>
      <c r="G4403" s="139">
        <v>45232</v>
      </c>
      <c r="H4403">
        <f t="shared" si="205"/>
        <v>16</v>
      </c>
      <c r="I4403" t="s">
        <v>2706</v>
      </c>
      <c r="J4403" t="str">
        <f>VLOOKUP(I4403,'C701- Recalculate'!$D$27:$D$751,1,0)</f>
        <v>069MPI1232400003</v>
      </c>
      <c r="K4403">
        <v>0</v>
      </c>
      <c r="L4403">
        <v>24315068</v>
      </c>
      <c r="M4403" s="138">
        <f t="shared" si="206"/>
        <v>-24315068</v>
      </c>
      <c r="N4403" t="s">
        <v>178</v>
      </c>
      <c r="P4403" t="s">
        <v>3839</v>
      </c>
      <c r="R4403" t="s">
        <v>3808</v>
      </c>
    </row>
    <row r="4404" spans="1:18" hidden="1">
      <c r="A4404">
        <v>4403</v>
      </c>
      <c r="D4404">
        <v>701000002</v>
      </c>
      <c r="E4404" s="139">
        <v>45232</v>
      </c>
      <c r="F4404">
        <f t="shared" si="204"/>
        <v>11</v>
      </c>
      <c r="G4404" s="139">
        <v>45232</v>
      </c>
      <c r="H4404">
        <f t="shared" si="205"/>
        <v>16</v>
      </c>
      <c r="I4404" t="s">
        <v>2700</v>
      </c>
      <c r="J4404" t="str">
        <f>VLOOKUP(I4404,'C701- Recalculate'!$D$27:$D$751,1,0)</f>
        <v>069MPI1232400004</v>
      </c>
      <c r="K4404">
        <v>0</v>
      </c>
      <c r="L4404">
        <v>24315068</v>
      </c>
      <c r="M4404" s="138">
        <f t="shared" si="206"/>
        <v>-24315068</v>
      </c>
      <c r="N4404" t="s">
        <v>178</v>
      </c>
      <c r="P4404" t="s">
        <v>3839</v>
      </c>
      <c r="R4404" t="s">
        <v>3808</v>
      </c>
    </row>
    <row r="4405" spans="1:18" hidden="1">
      <c r="A4405">
        <v>4404</v>
      </c>
      <c r="D4405">
        <v>701000002</v>
      </c>
      <c r="E4405" s="139">
        <v>45232</v>
      </c>
      <c r="F4405">
        <f t="shared" si="204"/>
        <v>11</v>
      </c>
      <c r="G4405" s="139">
        <v>45232</v>
      </c>
      <c r="H4405">
        <f t="shared" si="205"/>
        <v>16</v>
      </c>
      <c r="I4405" t="s">
        <v>2757</v>
      </c>
      <c r="J4405" t="str">
        <f>VLOOKUP(I4405,'C701- Recalculate'!$D$27:$D$751,1,0)</f>
        <v>069MPI1232430004</v>
      </c>
      <c r="K4405">
        <v>0</v>
      </c>
      <c r="L4405">
        <v>39452055</v>
      </c>
      <c r="M4405" s="138">
        <f t="shared" si="206"/>
        <v>-39452055</v>
      </c>
      <c r="N4405" t="s">
        <v>178</v>
      </c>
      <c r="P4405" t="s">
        <v>3839</v>
      </c>
      <c r="R4405" t="s">
        <v>3808</v>
      </c>
    </row>
    <row r="4406" spans="1:18" hidden="1">
      <c r="A4406">
        <v>4405</v>
      </c>
      <c r="D4406">
        <v>701000002</v>
      </c>
      <c r="E4406" s="139">
        <v>45232</v>
      </c>
      <c r="F4406">
        <f t="shared" si="204"/>
        <v>11</v>
      </c>
      <c r="G4406" s="139">
        <v>45232</v>
      </c>
      <c r="H4406">
        <f t="shared" si="205"/>
        <v>16</v>
      </c>
      <c r="I4406" t="s">
        <v>2760</v>
      </c>
      <c r="J4406" t="str">
        <f>VLOOKUP(I4406,'C701- Recalculate'!$D$27:$D$751,1,0)</f>
        <v>069MPI1232430005</v>
      </c>
      <c r="K4406">
        <v>0</v>
      </c>
      <c r="L4406">
        <v>9726027</v>
      </c>
      <c r="M4406" s="138">
        <f t="shared" si="206"/>
        <v>-9726027</v>
      </c>
      <c r="N4406" t="s">
        <v>178</v>
      </c>
      <c r="P4406" t="s">
        <v>3839</v>
      </c>
      <c r="R4406" t="s">
        <v>3808</v>
      </c>
    </row>
    <row r="4407" spans="1:18" hidden="1">
      <c r="A4407">
        <v>4406</v>
      </c>
      <c r="D4407">
        <v>701000002</v>
      </c>
      <c r="E4407" s="139">
        <v>45232</v>
      </c>
      <c r="F4407">
        <f t="shared" si="204"/>
        <v>11</v>
      </c>
      <c r="G4407" s="139">
        <v>45232</v>
      </c>
      <c r="H4407">
        <f t="shared" si="205"/>
        <v>16</v>
      </c>
      <c r="I4407" t="s">
        <v>2879</v>
      </c>
      <c r="J4407" t="str">
        <f>VLOOKUP(I4407,'C701- Recalculate'!$D$27:$D$751,1,0)</f>
        <v>069MPI1232560004</v>
      </c>
      <c r="K4407">
        <v>0</v>
      </c>
      <c r="L4407">
        <v>28356165</v>
      </c>
      <c r="M4407" s="138">
        <f t="shared" si="206"/>
        <v>-28356165</v>
      </c>
      <c r="N4407" t="s">
        <v>178</v>
      </c>
      <c r="P4407" t="s">
        <v>3839</v>
      </c>
      <c r="R4407" t="s">
        <v>3808</v>
      </c>
    </row>
    <row r="4408" spans="1:18" hidden="1">
      <c r="A4408">
        <v>4407</v>
      </c>
      <c r="D4408">
        <v>701000002</v>
      </c>
      <c r="E4408" s="139">
        <v>45232</v>
      </c>
      <c r="F4408">
        <f t="shared" si="204"/>
        <v>11</v>
      </c>
      <c r="G4408" s="139">
        <v>45232</v>
      </c>
      <c r="H4408">
        <f t="shared" si="205"/>
        <v>16</v>
      </c>
      <c r="I4408" t="s">
        <v>2870</v>
      </c>
      <c r="J4408" t="str">
        <f>VLOOKUP(I4408,'C701- Recalculate'!$D$27:$D$751,1,0)</f>
        <v>069MPI1232560005</v>
      </c>
      <c r="K4408">
        <v>0</v>
      </c>
      <c r="L4408">
        <v>18904110</v>
      </c>
      <c r="M4408" s="138">
        <f t="shared" si="206"/>
        <v>-18904110</v>
      </c>
      <c r="N4408" t="s">
        <v>178</v>
      </c>
      <c r="P4408" t="s">
        <v>3839</v>
      </c>
      <c r="R4408" t="s">
        <v>3808</v>
      </c>
    </row>
    <row r="4409" spans="1:18" hidden="1">
      <c r="A4409">
        <v>4408</v>
      </c>
      <c r="D4409">
        <v>701000002</v>
      </c>
      <c r="E4409" s="139">
        <v>45232</v>
      </c>
      <c r="F4409">
        <f t="shared" si="204"/>
        <v>11</v>
      </c>
      <c r="G4409" s="139">
        <v>45232</v>
      </c>
      <c r="H4409">
        <f t="shared" si="205"/>
        <v>16</v>
      </c>
      <c r="I4409" t="s">
        <v>2937</v>
      </c>
      <c r="J4409" t="str">
        <f>VLOOKUP(I4409,'C701- Recalculate'!$D$27:$D$751,1,0)</f>
        <v>069MPI1232620002</v>
      </c>
      <c r="K4409">
        <v>0</v>
      </c>
      <c r="L4409">
        <v>24931507</v>
      </c>
      <c r="M4409" s="138">
        <f t="shared" si="206"/>
        <v>-24931507</v>
      </c>
      <c r="N4409" t="s">
        <v>178</v>
      </c>
      <c r="P4409" t="s">
        <v>3839</v>
      </c>
      <c r="R4409" t="s">
        <v>3808</v>
      </c>
    </row>
    <row r="4410" spans="1:18" hidden="1">
      <c r="A4410">
        <v>4409</v>
      </c>
      <c r="D4410">
        <v>701000002</v>
      </c>
      <c r="E4410" s="139">
        <v>45232</v>
      </c>
      <c r="F4410">
        <f t="shared" si="204"/>
        <v>11</v>
      </c>
      <c r="G4410" s="139">
        <v>45232</v>
      </c>
      <c r="H4410">
        <f t="shared" si="205"/>
        <v>16</v>
      </c>
      <c r="I4410" t="s">
        <v>2940</v>
      </c>
      <c r="J4410" t="str">
        <f>VLOOKUP(I4410,'C701- Recalculate'!$D$27:$D$751,1,0)</f>
        <v>069MPI1232620003</v>
      </c>
      <c r="K4410">
        <v>0</v>
      </c>
      <c r="L4410">
        <v>22356164</v>
      </c>
      <c r="M4410" s="138">
        <f t="shared" si="206"/>
        <v>-22356164</v>
      </c>
      <c r="N4410" t="s">
        <v>178</v>
      </c>
      <c r="P4410" t="s">
        <v>3839</v>
      </c>
      <c r="R4410" t="s">
        <v>3808</v>
      </c>
    </row>
    <row r="4411" spans="1:18" hidden="1">
      <c r="A4411">
        <v>4410</v>
      </c>
      <c r="D4411">
        <v>701000002</v>
      </c>
      <c r="E4411" s="139">
        <v>45232</v>
      </c>
      <c r="F4411">
        <f t="shared" si="204"/>
        <v>11</v>
      </c>
      <c r="G4411" s="139">
        <v>45232</v>
      </c>
      <c r="H4411">
        <f t="shared" si="205"/>
        <v>16</v>
      </c>
      <c r="I4411" t="s">
        <v>3332</v>
      </c>
      <c r="J4411" t="str">
        <f>VLOOKUP(I4411,'C701- Recalculate'!$D$27:$D$751,1,0)</f>
        <v>069MPI1233040003</v>
      </c>
      <c r="K4411">
        <v>0</v>
      </c>
      <c r="L4411">
        <v>16438356</v>
      </c>
      <c r="M4411" s="138">
        <f t="shared" si="206"/>
        <v>-16438356</v>
      </c>
      <c r="N4411" t="s">
        <v>178</v>
      </c>
      <c r="P4411" t="s">
        <v>3839</v>
      </c>
      <c r="R4411" t="s">
        <v>3808</v>
      </c>
    </row>
    <row r="4412" spans="1:18" hidden="1">
      <c r="A4412">
        <v>4411</v>
      </c>
      <c r="D4412">
        <v>701000002</v>
      </c>
      <c r="E4412" s="139">
        <v>45232</v>
      </c>
      <c r="F4412">
        <f t="shared" si="204"/>
        <v>11</v>
      </c>
      <c r="G4412" s="139">
        <v>45232</v>
      </c>
      <c r="H4412">
        <f t="shared" si="205"/>
        <v>16</v>
      </c>
      <c r="I4412" t="s">
        <v>3350</v>
      </c>
      <c r="J4412" t="str">
        <f>VLOOKUP(I4412,'C701- Recalculate'!$D$27:$D$751,1,0)</f>
        <v>069MPI1233040006</v>
      </c>
      <c r="K4412">
        <v>0</v>
      </c>
      <c r="L4412">
        <v>4931507</v>
      </c>
      <c r="M4412" s="138">
        <f t="shared" si="206"/>
        <v>-4931507</v>
      </c>
      <c r="N4412" t="s">
        <v>178</v>
      </c>
      <c r="P4412" t="s">
        <v>3839</v>
      </c>
      <c r="R4412" t="s">
        <v>3808</v>
      </c>
    </row>
    <row r="4413" spans="1:18" hidden="1">
      <c r="A4413">
        <v>4412</v>
      </c>
      <c r="D4413">
        <v>701000002</v>
      </c>
      <c r="E4413" s="139">
        <v>45232</v>
      </c>
      <c r="F4413">
        <f t="shared" si="204"/>
        <v>11</v>
      </c>
      <c r="G4413" s="139">
        <v>45232</v>
      </c>
      <c r="H4413">
        <f t="shared" si="205"/>
        <v>16</v>
      </c>
      <c r="I4413" t="s">
        <v>3344</v>
      </c>
      <c r="J4413" t="str">
        <f>VLOOKUP(I4413,'C701- Recalculate'!$D$27:$D$751,1,0)</f>
        <v>069MPI1233040008</v>
      </c>
      <c r="K4413">
        <v>0</v>
      </c>
      <c r="L4413">
        <v>3013699</v>
      </c>
      <c r="M4413" s="138">
        <f t="shared" si="206"/>
        <v>-3013699</v>
      </c>
      <c r="N4413" t="s">
        <v>178</v>
      </c>
      <c r="P4413" t="s">
        <v>3839</v>
      </c>
      <c r="R4413" t="s">
        <v>3808</v>
      </c>
    </row>
    <row r="4414" spans="1:18" hidden="1">
      <c r="A4414">
        <v>4413</v>
      </c>
      <c r="D4414">
        <v>701000002</v>
      </c>
      <c r="E4414" s="139">
        <v>45232</v>
      </c>
      <c r="F4414">
        <f t="shared" si="204"/>
        <v>11</v>
      </c>
      <c r="G4414" s="139">
        <v>45232</v>
      </c>
      <c r="H4414">
        <f t="shared" si="205"/>
        <v>16</v>
      </c>
      <c r="I4414" t="s">
        <v>3353</v>
      </c>
      <c r="J4414" t="str">
        <f>VLOOKUP(I4414,'C701- Recalculate'!$D$27:$D$751,1,0)</f>
        <v>069MPI1233050003</v>
      </c>
      <c r="K4414">
        <v>0</v>
      </c>
      <c r="L4414">
        <v>1369863</v>
      </c>
      <c r="M4414" s="138">
        <f t="shared" si="206"/>
        <v>-1369863</v>
      </c>
      <c r="N4414" t="s">
        <v>178</v>
      </c>
      <c r="P4414" t="s">
        <v>3839</v>
      </c>
      <c r="R4414" t="s">
        <v>3808</v>
      </c>
    </row>
    <row r="4415" spans="1:18" hidden="1">
      <c r="A4415">
        <v>4414</v>
      </c>
      <c r="D4415">
        <v>701000002</v>
      </c>
      <c r="E4415" s="139">
        <v>45232</v>
      </c>
      <c r="F4415">
        <f t="shared" si="204"/>
        <v>11</v>
      </c>
      <c r="G4415" s="139">
        <v>45232</v>
      </c>
      <c r="H4415">
        <f t="shared" si="205"/>
        <v>16</v>
      </c>
      <c r="I4415" t="s">
        <v>3389</v>
      </c>
      <c r="J4415" t="str">
        <f>VLOOKUP(I4415,'C701- Recalculate'!$D$27:$D$751,1,0)</f>
        <v>069MPI1233060001</v>
      </c>
      <c r="K4415">
        <v>0</v>
      </c>
      <c r="L4415">
        <v>8493151</v>
      </c>
      <c r="M4415" s="138">
        <f t="shared" si="206"/>
        <v>-8493151</v>
      </c>
      <c r="N4415" t="s">
        <v>178</v>
      </c>
      <c r="P4415" t="s">
        <v>3839</v>
      </c>
      <c r="R4415" t="s">
        <v>3808</v>
      </c>
    </row>
    <row r="4416" spans="1:18" hidden="1">
      <c r="A4416">
        <v>4415</v>
      </c>
      <c r="D4416">
        <v>701000002</v>
      </c>
      <c r="E4416" s="139">
        <v>45232</v>
      </c>
      <c r="F4416">
        <f t="shared" si="204"/>
        <v>11</v>
      </c>
      <c r="G4416" s="139">
        <v>45232</v>
      </c>
      <c r="H4416">
        <f t="shared" si="205"/>
        <v>16</v>
      </c>
      <c r="I4416" t="s">
        <v>3392</v>
      </c>
      <c r="J4416" t="str">
        <f>VLOOKUP(I4416,'C701- Recalculate'!$D$27:$D$751,1,0)</f>
        <v>069MPI1233060002</v>
      </c>
      <c r="K4416">
        <v>0</v>
      </c>
      <c r="L4416">
        <v>7945205</v>
      </c>
      <c r="M4416" s="138">
        <f t="shared" si="206"/>
        <v>-7945205</v>
      </c>
      <c r="N4416" t="s">
        <v>178</v>
      </c>
      <c r="P4416" t="s">
        <v>3839</v>
      </c>
      <c r="R4416" t="s">
        <v>3808</v>
      </c>
    </row>
    <row r="4417" spans="1:20" hidden="1">
      <c r="A4417">
        <v>4416</v>
      </c>
      <c r="D4417">
        <v>701000002</v>
      </c>
      <c r="E4417" s="139">
        <v>45232</v>
      </c>
      <c r="F4417">
        <f t="shared" si="204"/>
        <v>11</v>
      </c>
      <c r="G4417" s="139">
        <v>45232</v>
      </c>
      <c r="H4417">
        <f t="shared" si="205"/>
        <v>16</v>
      </c>
      <c r="I4417" t="s">
        <v>3395</v>
      </c>
      <c r="J4417" t="str">
        <f>VLOOKUP(I4417,'C701- Recalculate'!$D$27:$D$751,1,0)</f>
        <v>069MPI1233060003</v>
      </c>
      <c r="K4417">
        <v>0</v>
      </c>
      <c r="L4417">
        <v>10958904</v>
      </c>
      <c r="M4417" s="138">
        <f t="shared" si="206"/>
        <v>-10958904</v>
      </c>
      <c r="N4417" t="s">
        <v>178</v>
      </c>
      <c r="P4417" t="s">
        <v>3839</v>
      </c>
      <c r="R4417" t="s">
        <v>3808</v>
      </c>
    </row>
    <row r="4418" spans="1:20" hidden="1">
      <c r="A4418">
        <v>4417</v>
      </c>
      <c r="D4418">
        <v>701000002</v>
      </c>
      <c r="E4418" s="139">
        <v>45232</v>
      </c>
      <c r="F4418">
        <f t="shared" si="204"/>
        <v>11</v>
      </c>
      <c r="G4418" s="139">
        <v>45232</v>
      </c>
      <c r="H4418">
        <f t="shared" si="205"/>
        <v>16</v>
      </c>
      <c r="I4418" t="s">
        <v>3380</v>
      </c>
      <c r="J4418" t="str">
        <f>VLOOKUP(I4418,'C701- Recalculate'!$D$27:$D$751,1,0)</f>
        <v>069MPI1233060004</v>
      </c>
      <c r="K4418">
        <v>0</v>
      </c>
      <c r="L4418">
        <v>10958904</v>
      </c>
      <c r="M4418" s="138">
        <f t="shared" si="206"/>
        <v>-10958904</v>
      </c>
      <c r="N4418" t="s">
        <v>178</v>
      </c>
      <c r="P4418" t="s">
        <v>3839</v>
      </c>
      <c r="R4418" t="s">
        <v>3808</v>
      </c>
    </row>
    <row r="4419" spans="1:20" hidden="1">
      <c r="A4419">
        <v>4418</v>
      </c>
      <c r="D4419">
        <v>701000002</v>
      </c>
      <c r="E4419" s="139">
        <v>45232</v>
      </c>
      <c r="F4419">
        <f t="shared" ref="F4419:F4482" si="207">MONTH(E4419)</f>
        <v>11</v>
      </c>
      <c r="G4419" s="139">
        <v>45232</v>
      </c>
      <c r="H4419">
        <f t="shared" ref="H4419:H4482" si="208">LEN(I4419)</f>
        <v>16</v>
      </c>
      <c r="I4419" t="s">
        <v>3377</v>
      </c>
      <c r="J4419" t="str">
        <f>VLOOKUP(I4419,'C701- Recalculate'!$D$27:$D$751,1,0)</f>
        <v>069MPI1233060005</v>
      </c>
      <c r="K4419">
        <v>0</v>
      </c>
      <c r="L4419">
        <v>4383562</v>
      </c>
      <c r="M4419" s="138">
        <f t="shared" ref="M4419:M4482" si="209">K4419-L4419</f>
        <v>-4383562</v>
      </c>
      <c r="N4419" t="s">
        <v>178</v>
      </c>
      <c r="P4419" t="s">
        <v>3839</v>
      </c>
      <c r="R4419" t="s">
        <v>3808</v>
      </c>
    </row>
    <row r="4420" spans="1:20" hidden="1">
      <c r="A4420">
        <v>4419</v>
      </c>
      <c r="D4420">
        <v>701000002</v>
      </c>
      <c r="E4420" s="139">
        <v>45232</v>
      </c>
      <c r="F4420">
        <f t="shared" si="207"/>
        <v>11</v>
      </c>
      <c r="G4420" s="139">
        <v>45232</v>
      </c>
      <c r="H4420">
        <f t="shared" si="208"/>
        <v>16</v>
      </c>
      <c r="I4420" t="s">
        <v>3383</v>
      </c>
      <c r="J4420" t="str">
        <f>VLOOKUP(I4420,'C701- Recalculate'!$D$27:$D$751,1,0)</f>
        <v>069MPI1233060006</v>
      </c>
      <c r="K4420">
        <v>0</v>
      </c>
      <c r="L4420">
        <v>2191781</v>
      </c>
      <c r="M4420" s="138">
        <f t="shared" si="209"/>
        <v>-2191781</v>
      </c>
      <c r="N4420" t="s">
        <v>178</v>
      </c>
      <c r="P4420" t="s">
        <v>3839</v>
      </c>
      <c r="R4420" t="s">
        <v>3808</v>
      </c>
    </row>
    <row r="4421" spans="1:20" hidden="1">
      <c r="A4421">
        <v>4420</v>
      </c>
      <c r="D4421">
        <v>701000002</v>
      </c>
      <c r="E4421" s="139">
        <v>45232</v>
      </c>
      <c r="F4421">
        <f t="shared" si="207"/>
        <v>11</v>
      </c>
      <c r="G4421" s="139">
        <v>45232</v>
      </c>
      <c r="H4421">
        <f t="shared" si="208"/>
        <v>16</v>
      </c>
      <c r="I4421" t="s">
        <v>3386</v>
      </c>
      <c r="J4421" t="str">
        <f>VLOOKUP(I4421,'C701- Recalculate'!$D$27:$D$751,1,0)</f>
        <v>069MPI1233060007</v>
      </c>
      <c r="K4421">
        <v>0</v>
      </c>
      <c r="L4421">
        <v>4383562</v>
      </c>
      <c r="M4421" s="138">
        <f t="shared" si="209"/>
        <v>-4383562</v>
      </c>
      <c r="N4421" t="s">
        <v>178</v>
      </c>
      <c r="P4421" t="s">
        <v>3839</v>
      </c>
      <c r="R4421" t="s">
        <v>3808</v>
      </c>
    </row>
    <row r="4422" spans="1:20" hidden="1">
      <c r="A4422">
        <v>4421</v>
      </c>
      <c r="D4422">
        <v>701000001</v>
      </c>
      <c r="E4422" s="139">
        <v>45233</v>
      </c>
      <c r="F4422">
        <f t="shared" si="207"/>
        <v>11</v>
      </c>
      <c r="G4422" s="139">
        <v>45233</v>
      </c>
      <c r="H4422">
        <f t="shared" si="208"/>
        <v>16</v>
      </c>
      <c r="I4422" s="139" t="s">
        <v>4103</v>
      </c>
      <c r="J4422" t="e">
        <f>VLOOKUP(I4422,'C701- Recalculate'!$D$27:$D$751,1,0)</f>
        <v>#N/A</v>
      </c>
      <c r="K4422" s="244">
        <v>0</v>
      </c>
      <c r="L4422" s="244">
        <v>4471580081</v>
      </c>
      <c r="M4422" s="138">
        <f t="shared" si="209"/>
        <v>-4471580081</v>
      </c>
      <c r="N4422" t="s">
        <v>178</v>
      </c>
      <c r="P4422" t="s">
        <v>3819</v>
      </c>
      <c r="R4422" t="s">
        <v>4104</v>
      </c>
      <c r="S4422">
        <v>10</v>
      </c>
      <c r="T4422" t="s">
        <v>1462</v>
      </c>
    </row>
    <row r="4423" spans="1:20" hidden="1">
      <c r="A4423">
        <v>4422</v>
      </c>
      <c r="D4423">
        <v>701000001</v>
      </c>
      <c r="E4423" s="139">
        <v>45233</v>
      </c>
      <c r="F4423">
        <f t="shared" si="207"/>
        <v>11</v>
      </c>
      <c r="G4423" s="139">
        <v>45233</v>
      </c>
      <c r="H4423">
        <f t="shared" si="208"/>
        <v>16</v>
      </c>
      <c r="I4423" s="139" t="s">
        <v>4103</v>
      </c>
      <c r="J4423" t="e">
        <f>VLOOKUP(I4423,'C701- Recalculate'!$D$27:$D$751,1,0)</f>
        <v>#N/A</v>
      </c>
      <c r="K4423" s="244">
        <v>181919.45</v>
      </c>
      <c r="L4423" s="244">
        <v>0</v>
      </c>
      <c r="M4423" s="138">
        <f t="shared" si="209"/>
        <v>181919.45</v>
      </c>
      <c r="N4423" t="s">
        <v>315</v>
      </c>
      <c r="P4423" t="s">
        <v>3819</v>
      </c>
      <c r="R4423" t="s">
        <v>4104</v>
      </c>
      <c r="T4423" t="s">
        <v>1462</v>
      </c>
    </row>
    <row r="4424" spans="1:20" hidden="1">
      <c r="A4424">
        <v>4423</v>
      </c>
      <c r="D4424">
        <v>701000001</v>
      </c>
      <c r="E4424" s="139">
        <v>45233</v>
      </c>
      <c r="F4424">
        <f t="shared" si="207"/>
        <v>11</v>
      </c>
      <c r="G4424" s="139">
        <v>45233</v>
      </c>
      <c r="H4424">
        <f t="shared" si="208"/>
        <v>16</v>
      </c>
      <c r="I4424" s="139" t="s">
        <v>4103</v>
      </c>
      <c r="J4424" t="e">
        <f>VLOOKUP(I4424,'C701- Recalculate'!$D$27:$D$751,1,0)</f>
        <v>#N/A</v>
      </c>
      <c r="K4424" s="244">
        <v>0</v>
      </c>
      <c r="L4424" s="244">
        <v>181919.45</v>
      </c>
      <c r="M4424" s="138">
        <f t="shared" si="209"/>
        <v>-181919.45</v>
      </c>
      <c r="N4424" t="s">
        <v>315</v>
      </c>
      <c r="P4424" t="s">
        <v>3819</v>
      </c>
      <c r="R4424" t="s">
        <v>4104</v>
      </c>
      <c r="T4424" t="s">
        <v>1462</v>
      </c>
    </row>
    <row r="4425" spans="1:20" hidden="1">
      <c r="A4425">
        <v>4424</v>
      </c>
      <c r="D4425">
        <v>701000001</v>
      </c>
      <c r="E4425" s="139">
        <v>45233</v>
      </c>
      <c r="F4425">
        <f t="shared" si="207"/>
        <v>11</v>
      </c>
      <c r="G4425" s="139">
        <v>45233</v>
      </c>
      <c r="H4425">
        <f t="shared" si="208"/>
        <v>16</v>
      </c>
      <c r="I4425" s="139" t="s">
        <v>4105</v>
      </c>
      <c r="J4425" t="e">
        <f>VLOOKUP(I4425,'C701- Recalculate'!$D$27:$D$751,1,0)</f>
        <v>#N/A</v>
      </c>
      <c r="K4425">
        <v>0</v>
      </c>
      <c r="L4425" s="244">
        <v>598458427</v>
      </c>
      <c r="M4425" s="138">
        <f t="shared" si="209"/>
        <v>-598458427</v>
      </c>
      <c r="N4425" t="s">
        <v>178</v>
      </c>
      <c r="P4425" t="s">
        <v>3829</v>
      </c>
      <c r="R4425" t="s">
        <v>4106</v>
      </c>
      <c r="S4425" t="s">
        <v>4587</v>
      </c>
    </row>
    <row r="4426" spans="1:20" hidden="1">
      <c r="A4426">
        <v>4425</v>
      </c>
      <c r="D4426">
        <v>701000001</v>
      </c>
      <c r="E4426" s="139">
        <v>45233</v>
      </c>
      <c r="F4426">
        <f t="shared" si="207"/>
        <v>11</v>
      </c>
      <c r="G4426" s="139">
        <v>45233</v>
      </c>
      <c r="H4426">
        <f t="shared" si="208"/>
        <v>16</v>
      </c>
      <c r="I4426" t="s">
        <v>4107</v>
      </c>
      <c r="J4426" t="e">
        <f>VLOOKUP(I4426,'C701- Recalculate'!$D$27:$D$751,1,0)</f>
        <v>#N/A</v>
      </c>
      <c r="K4426">
        <v>0</v>
      </c>
      <c r="L4426">
        <v>213543</v>
      </c>
      <c r="M4426" s="138">
        <f t="shared" si="209"/>
        <v>-213543</v>
      </c>
      <c r="N4426" t="s">
        <v>178</v>
      </c>
      <c r="P4426" t="s">
        <v>3819</v>
      </c>
      <c r="R4426" t="s">
        <v>4108</v>
      </c>
    </row>
    <row r="4427" spans="1:20" hidden="1">
      <c r="A4427">
        <v>4426</v>
      </c>
      <c r="D4427">
        <v>701000002</v>
      </c>
      <c r="E4427" s="139">
        <v>45233</v>
      </c>
      <c r="F4427">
        <f t="shared" si="207"/>
        <v>11</v>
      </c>
      <c r="G4427" s="139">
        <v>45233</v>
      </c>
      <c r="H4427">
        <f t="shared" si="208"/>
        <v>16</v>
      </c>
      <c r="I4427" t="s">
        <v>2611</v>
      </c>
      <c r="J4427" t="str">
        <f>VLOOKUP(I4427,'C701- Recalculate'!$D$27:$D$751,1,0)</f>
        <v>069MPI1232280001</v>
      </c>
      <c r="K4427">
        <v>0</v>
      </c>
      <c r="L4427">
        <v>28082191</v>
      </c>
      <c r="M4427" s="138">
        <f t="shared" si="209"/>
        <v>-28082191</v>
      </c>
      <c r="N4427" t="s">
        <v>178</v>
      </c>
      <c r="P4427" t="s">
        <v>3839</v>
      </c>
      <c r="R4427" t="s">
        <v>3808</v>
      </c>
    </row>
    <row r="4428" spans="1:20" hidden="1">
      <c r="A4428">
        <v>4427</v>
      </c>
      <c r="D4428">
        <v>701000002</v>
      </c>
      <c r="E4428" s="139">
        <v>45233</v>
      </c>
      <c r="F4428">
        <f t="shared" si="207"/>
        <v>11</v>
      </c>
      <c r="G4428" s="139">
        <v>45233</v>
      </c>
      <c r="H4428">
        <f t="shared" si="208"/>
        <v>16</v>
      </c>
      <c r="I4428" t="s">
        <v>2621</v>
      </c>
      <c r="J4428" t="str">
        <f>VLOOKUP(I4428,'C701- Recalculate'!$D$27:$D$751,1,0)</f>
        <v>069MPI1232280002</v>
      </c>
      <c r="K4428">
        <v>0</v>
      </c>
      <c r="L4428">
        <v>28082191</v>
      </c>
      <c r="M4428" s="138">
        <f t="shared" si="209"/>
        <v>-28082191</v>
      </c>
      <c r="N4428" t="s">
        <v>178</v>
      </c>
      <c r="P4428" t="s">
        <v>3839</v>
      </c>
      <c r="R4428" t="s">
        <v>3808</v>
      </c>
    </row>
    <row r="4429" spans="1:20" hidden="1">
      <c r="A4429">
        <v>4428</v>
      </c>
      <c r="D4429">
        <v>701000002</v>
      </c>
      <c r="E4429" s="139">
        <v>45233</v>
      </c>
      <c r="F4429">
        <f t="shared" si="207"/>
        <v>11</v>
      </c>
      <c r="G4429" s="139">
        <v>45233</v>
      </c>
      <c r="H4429">
        <f t="shared" si="208"/>
        <v>16</v>
      </c>
      <c r="I4429" t="s">
        <v>2641</v>
      </c>
      <c r="J4429" t="str">
        <f>VLOOKUP(I4429,'C701- Recalculate'!$D$27:$D$751,1,0)</f>
        <v>069MPI1232290004</v>
      </c>
      <c r="K4429">
        <v>0</v>
      </c>
      <c r="L4429">
        <v>28767124</v>
      </c>
      <c r="M4429" s="138">
        <f t="shared" si="209"/>
        <v>-28767124</v>
      </c>
      <c r="N4429" t="s">
        <v>178</v>
      </c>
      <c r="P4429" t="s">
        <v>3839</v>
      </c>
      <c r="R4429" t="s">
        <v>3808</v>
      </c>
    </row>
    <row r="4430" spans="1:20" hidden="1">
      <c r="A4430">
        <v>4429</v>
      </c>
      <c r="D4430">
        <v>701000002</v>
      </c>
      <c r="E4430" s="139">
        <v>45233</v>
      </c>
      <c r="F4430">
        <f t="shared" si="207"/>
        <v>11</v>
      </c>
      <c r="G4430" s="139">
        <v>45233</v>
      </c>
      <c r="H4430">
        <f t="shared" si="208"/>
        <v>16</v>
      </c>
      <c r="I4430" t="s">
        <v>2634</v>
      </c>
      <c r="J4430" t="str">
        <f>VLOOKUP(I4430,'C701- Recalculate'!$D$27:$D$751,1,0)</f>
        <v>069MPI1232290005</v>
      </c>
      <c r="K4430">
        <v>0</v>
      </c>
      <c r="L4430">
        <v>27397261</v>
      </c>
      <c r="M4430" s="138">
        <f t="shared" si="209"/>
        <v>-27397261</v>
      </c>
      <c r="N4430" t="s">
        <v>178</v>
      </c>
      <c r="P4430" t="s">
        <v>3839</v>
      </c>
      <c r="R4430" t="s">
        <v>3808</v>
      </c>
    </row>
    <row r="4431" spans="1:20" hidden="1">
      <c r="A4431">
        <v>4430</v>
      </c>
      <c r="D4431">
        <v>701000002</v>
      </c>
      <c r="E4431" s="139">
        <v>45233</v>
      </c>
      <c r="F4431">
        <f t="shared" si="207"/>
        <v>11</v>
      </c>
      <c r="G4431" s="139">
        <v>45233</v>
      </c>
      <c r="H4431">
        <f t="shared" si="208"/>
        <v>16</v>
      </c>
      <c r="I4431" t="s">
        <v>2656</v>
      </c>
      <c r="J4431" t="str">
        <f>VLOOKUP(I4431,'C701- Recalculate'!$D$27:$D$751,1,0)</f>
        <v>069MPI1232340004</v>
      </c>
      <c r="K4431">
        <v>0</v>
      </c>
      <c r="L4431">
        <v>22465753</v>
      </c>
      <c r="M4431" s="138">
        <f t="shared" si="209"/>
        <v>-22465753</v>
      </c>
      <c r="N4431" t="s">
        <v>178</v>
      </c>
      <c r="P4431" t="s">
        <v>3839</v>
      </c>
      <c r="R4431" t="s">
        <v>3808</v>
      </c>
    </row>
    <row r="4432" spans="1:20" hidden="1">
      <c r="A4432">
        <v>4431</v>
      </c>
      <c r="D4432">
        <v>701000002</v>
      </c>
      <c r="E4432" s="139">
        <v>45233</v>
      </c>
      <c r="F4432">
        <f t="shared" si="207"/>
        <v>11</v>
      </c>
      <c r="G4432" s="139">
        <v>45233</v>
      </c>
      <c r="H4432">
        <f t="shared" si="208"/>
        <v>16</v>
      </c>
      <c r="I4432" t="s">
        <v>2652</v>
      </c>
      <c r="J4432" t="str">
        <f>VLOOKUP(I4432,'C701- Recalculate'!$D$27:$D$751,1,0)</f>
        <v>069MPI1232340005</v>
      </c>
      <c r="K4432">
        <v>0</v>
      </c>
      <c r="L4432">
        <v>22465753</v>
      </c>
      <c r="M4432" s="138">
        <f t="shared" si="209"/>
        <v>-22465753</v>
      </c>
      <c r="N4432" t="s">
        <v>178</v>
      </c>
      <c r="P4432" t="s">
        <v>3839</v>
      </c>
      <c r="R4432" t="s">
        <v>3808</v>
      </c>
    </row>
    <row r="4433" spans="1:18" hidden="1">
      <c r="A4433">
        <v>4432</v>
      </c>
      <c r="D4433">
        <v>701000002</v>
      </c>
      <c r="E4433" s="139">
        <v>45233</v>
      </c>
      <c r="F4433">
        <f t="shared" si="207"/>
        <v>11</v>
      </c>
      <c r="G4433" s="139">
        <v>45233</v>
      </c>
      <c r="H4433">
        <f t="shared" si="208"/>
        <v>16</v>
      </c>
      <c r="I4433" t="s">
        <v>2706</v>
      </c>
      <c r="J4433" t="str">
        <f>VLOOKUP(I4433,'C701- Recalculate'!$D$27:$D$751,1,0)</f>
        <v>069MPI1232400003</v>
      </c>
      <c r="K4433">
        <v>0</v>
      </c>
      <c r="L4433">
        <v>24315069</v>
      </c>
      <c r="M4433" s="138">
        <f t="shared" si="209"/>
        <v>-24315069</v>
      </c>
      <c r="N4433" t="s">
        <v>178</v>
      </c>
      <c r="P4433" t="s">
        <v>3839</v>
      </c>
      <c r="R4433" t="s">
        <v>3808</v>
      </c>
    </row>
    <row r="4434" spans="1:18" hidden="1">
      <c r="A4434">
        <v>4433</v>
      </c>
      <c r="D4434">
        <v>701000002</v>
      </c>
      <c r="E4434" s="139">
        <v>45233</v>
      </c>
      <c r="F4434">
        <f t="shared" si="207"/>
        <v>11</v>
      </c>
      <c r="G4434" s="139">
        <v>45233</v>
      </c>
      <c r="H4434">
        <f t="shared" si="208"/>
        <v>16</v>
      </c>
      <c r="I4434" t="s">
        <v>2700</v>
      </c>
      <c r="J4434" t="str">
        <f>VLOOKUP(I4434,'C701- Recalculate'!$D$27:$D$751,1,0)</f>
        <v>069MPI1232400004</v>
      </c>
      <c r="K4434">
        <v>0</v>
      </c>
      <c r="L4434">
        <v>24315069</v>
      </c>
      <c r="M4434" s="138">
        <f t="shared" si="209"/>
        <v>-24315069</v>
      </c>
      <c r="N4434" t="s">
        <v>178</v>
      </c>
      <c r="P4434" t="s">
        <v>3839</v>
      </c>
      <c r="R4434" t="s">
        <v>3808</v>
      </c>
    </row>
    <row r="4435" spans="1:18" hidden="1">
      <c r="A4435">
        <v>4434</v>
      </c>
      <c r="D4435">
        <v>701000002</v>
      </c>
      <c r="E4435" s="139">
        <v>45233</v>
      </c>
      <c r="F4435">
        <f t="shared" si="207"/>
        <v>11</v>
      </c>
      <c r="G4435" s="139">
        <v>45233</v>
      </c>
      <c r="H4435">
        <f t="shared" si="208"/>
        <v>16</v>
      </c>
      <c r="I4435" t="s">
        <v>2757</v>
      </c>
      <c r="J4435" t="str">
        <f>VLOOKUP(I4435,'C701- Recalculate'!$D$27:$D$751,1,0)</f>
        <v>069MPI1232430004</v>
      </c>
      <c r="K4435">
        <v>0</v>
      </c>
      <c r="L4435">
        <v>39452055</v>
      </c>
      <c r="M4435" s="138">
        <f t="shared" si="209"/>
        <v>-39452055</v>
      </c>
      <c r="N4435" t="s">
        <v>178</v>
      </c>
      <c r="P4435" t="s">
        <v>3839</v>
      </c>
      <c r="R4435" t="s">
        <v>3808</v>
      </c>
    </row>
    <row r="4436" spans="1:18" hidden="1">
      <c r="A4436">
        <v>4435</v>
      </c>
      <c r="D4436">
        <v>701000002</v>
      </c>
      <c r="E4436" s="139">
        <v>45233</v>
      </c>
      <c r="F4436">
        <f t="shared" si="207"/>
        <v>11</v>
      </c>
      <c r="G4436" s="139">
        <v>45233</v>
      </c>
      <c r="H4436">
        <f t="shared" si="208"/>
        <v>16</v>
      </c>
      <c r="I4436" t="s">
        <v>2760</v>
      </c>
      <c r="J4436" t="str">
        <f>VLOOKUP(I4436,'C701- Recalculate'!$D$27:$D$751,1,0)</f>
        <v>069MPI1232430005</v>
      </c>
      <c r="K4436">
        <v>0</v>
      </c>
      <c r="L4436">
        <v>9726028</v>
      </c>
      <c r="M4436" s="138">
        <f t="shared" si="209"/>
        <v>-9726028</v>
      </c>
      <c r="N4436" t="s">
        <v>178</v>
      </c>
      <c r="P4436" t="s">
        <v>3839</v>
      </c>
      <c r="R4436" t="s">
        <v>3808</v>
      </c>
    </row>
    <row r="4437" spans="1:18" hidden="1">
      <c r="A4437">
        <v>4436</v>
      </c>
      <c r="D4437">
        <v>701000002</v>
      </c>
      <c r="E4437" s="139">
        <v>45233</v>
      </c>
      <c r="F4437">
        <f t="shared" si="207"/>
        <v>11</v>
      </c>
      <c r="G4437" s="139">
        <v>45233</v>
      </c>
      <c r="H4437">
        <f t="shared" si="208"/>
        <v>16</v>
      </c>
      <c r="I4437" t="s">
        <v>2879</v>
      </c>
      <c r="J4437" t="str">
        <f>VLOOKUP(I4437,'C701- Recalculate'!$D$27:$D$751,1,0)</f>
        <v>069MPI1232560004</v>
      </c>
      <c r="K4437">
        <v>0</v>
      </c>
      <c r="L4437">
        <v>28356164</v>
      </c>
      <c r="M4437" s="138">
        <f t="shared" si="209"/>
        <v>-28356164</v>
      </c>
      <c r="N4437" t="s">
        <v>178</v>
      </c>
      <c r="P4437" t="s">
        <v>3839</v>
      </c>
      <c r="R4437" t="s">
        <v>3808</v>
      </c>
    </row>
    <row r="4438" spans="1:18" hidden="1">
      <c r="A4438">
        <v>4437</v>
      </c>
      <c r="D4438">
        <v>701000002</v>
      </c>
      <c r="E4438" s="139">
        <v>45233</v>
      </c>
      <c r="F4438">
        <f t="shared" si="207"/>
        <v>11</v>
      </c>
      <c r="G4438" s="139">
        <v>45233</v>
      </c>
      <c r="H4438">
        <f t="shared" si="208"/>
        <v>16</v>
      </c>
      <c r="I4438" t="s">
        <v>2870</v>
      </c>
      <c r="J4438" t="str">
        <f>VLOOKUP(I4438,'C701- Recalculate'!$D$27:$D$751,1,0)</f>
        <v>069MPI1232560005</v>
      </c>
      <c r="K4438">
        <v>0</v>
      </c>
      <c r="L4438">
        <v>18904110</v>
      </c>
      <c r="M4438" s="138">
        <f t="shared" si="209"/>
        <v>-18904110</v>
      </c>
      <c r="N4438" t="s">
        <v>178</v>
      </c>
      <c r="P4438" t="s">
        <v>3839</v>
      </c>
      <c r="R4438" t="s">
        <v>3808</v>
      </c>
    </row>
    <row r="4439" spans="1:18" hidden="1">
      <c r="A4439">
        <v>4438</v>
      </c>
      <c r="D4439">
        <v>701000002</v>
      </c>
      <c r="E4439" s="139">
        <v>45233</v>
      </c>
      <c r="F4439">
        <f t="shared" si="207"/>
        <v>11</v>
      </c>
      <c r="G4439" s="139">
        <v>45233</v>
      </c>
      <c r="H4439">
        <f t="shared" si="208"/>
        <v>16</v>
      </c>
      <c r="I4439" t="s">
        <v>2937</v>
      </c>
      <c r="J4439" t="str">
        <f>VLOOKUP(I4439,'C701- Recalculate'!$D$27:$D$751,1,0)</f>
        <v>069MPI1232620002</v>
      </c>
      <c r="K4439">
        <v>0</v>
      </c>
      <c r="L4439">
        <v>24931507</v>
      </c>
      <c r="M4439" s="138">
        <f t="shared" si="209"/>
        <v>-24931507</v>
      </c>
      <c r="N4439" t="s">
        <v>178</v>
      </c>
      <c r="P4439" t="s">
        <v>3839</v>
      </c>
      <c r="R4439" t="s">
        <v>3808</v>
      </c>
    </row>
    <row r="4440" spans="1:18" hidden="1">
      <c r="A4440">
        <v>4439</v>
      </c>
      <c r="D4440">
        <v>701000002</v>
      </c>
      <c r="E4440" s="139">
        <v>45233</v>
      </c>
      <c r="F4440">
        <f t="shared" si="207"/>
        <v>11</v>
      </c>
      <c r="G4440" s="139">
        <v>45233</v>
      </c>
      <c r="H4440">
        <f t="shared" si="208"/>
        <v>16</v>
      </c>
      <c r="I4440" t="s">
        <v>2940</v>
      </c>
      <c r="J4440" t="str">
        <f>VLOOKUP(I4440,'C701- Recalculate'!$D$27:$D$751,1,0)</f>
        <v>069MPI1232620003</v>
      </c>
      <c r="K4440">
        <v>0</v>
      </c>
      <c r="L4440">
        <v>22356165</v>
      </c>
      <c r="M4440" s="138">
        <f t="shared" si="209"/>
        <v>-22356165</v>
      </c>
      <c r="N4440" t="s">
        <v>178</v>
      </c>
      <c r="P4440" t="s">
        <v>3839</v>
      </c>
      <c r="R4440" t="s">
        <v>3808</v>
      </c>
    </row>
    <row r="4441" spans="1:18" hidden="1">
      <c r="A4441">
        <v>4440</v>
      </c>
      <c r="D4441">
        <v>701000002</v>
      </c>
      <c r="E4441" s="139">
        <v>45233</v>
      </c>
      <c r="F4441">
        <f t="shared" si="207"/>
        <v>11</v>
      </c>
      <c r="G4441" s="139">
        <v>45233</v>
      </c>
      <c r="H4441">
        <f t="shared" si="208"/>
        <v>16</v>
      </c>
      <c r="I4441" t="s">
        <v>3332</v>
      </c>
      <c r="J4441" t="str">
        <f>VLOOKUP(I4441,'C701- Recalculate'!$D$27:$D$751,1,0)</f>
        <v>069MPI1233040003</v>
      </c>
      <c r="K4441">
        <v>0</v>
      </c>
      <c r="L4441">
        <v>16438357</v>
      </c>
      <c r="M4441" s="138">
        <f t="shared" si="209"/>
        <v>-16438357</v>
      </c>
      <c r="N4441" t="s">
        <v>178</v>
      </c>
      <c r="P4441" t="s">
        <v>3839</v>
      </c>
      <c r="R4441" t="s">
        <v>3808</v>
      </c>
    </row>
    <row r="4442" spans="1:18" hidden="1">
      <c r="A4442">
        <v>4441</v>
      </c>
      <c r="D4442">
        <v>701000002</v>
      </c>
      <c r="E4442" s="139">
        <v>45233</v>
      </c>
      <c r="F4442">
        <f t="shared" si="207"/>
        <v>11</v>
      </c>
      <c r="G4442" s="139">
        <v>45233</v>
      </c>
      <c r="H4442">
        <f t="shared" si="208"/>
        <v>16</v>
      </c>
      <c r="I4442" t="s">
        <v>3350</v>
      </c>
      <c r="J4442" t="str">
        <f>VLOOKUP(I4442,'C701- Recalculate'!$D$27:$D$751,1,0)</f>
        <v>069MPI1233040006</v>
      </c>
      <c r="K4442">
        <v>0</v>
      </c>
      <c r="L4442">
        <v>4931506</v>
      </c>
      <c r="M4442" s="138">
        <f t="shared" si="209"/>
        <v>-4931506</v>
      </c>
      <c r="N4442" t="s">
        <v>178</v>
      </c>
      <c r="P4442" t="s">
        <v>3839</v>
      </c>
      <c r="R4442" t="s">
        <v>3808</v>
      </c>
    </row>
    <row r="4443" spans="1:18" hidden="1">
      <c r="A4443">
        <v>4442</v>
      </c>
      <c r="D4443">
        <v>701000002</v>
      </c>
      <c r="E4443" s="139">
        <v>45233</v>
      </c>
      <c r="F4443">
        <f t="shared" si="207"/>
        <v>11</v>
      </c>
      <c r="G4443" s="139">
        <v>45233</v>
      </c>
      <c r="H4443">
        <f t="shared" si="208"/>
        <v>16</v>
      </c>
      <c r="I4443" t="s">
        <v>3344</v>
      </c>
      <c r="J4443" t="str">
        <f>VLOOKUP(I4443,'C701- Recalculate'!$D$27:$D$751,1,0)</f>
        <v>069MPI1233040008</v>
      </c>
      <c r="K4443">
        <v>0</v>
      </c>
      <c r="L4443">
        <v>3013699</v>
      </c>
      <c r="M4443" s="138">
        <f t="shared" si="209"/>
        <v>-3013699</v>
      </c>
      <c r="N4443" t="s">
        <v>178</v>
      </c>
      <c r="P4443" t="s">
        <v>3839</v>
      </c>
      <c r="R4443" t="s">
        <v>3808</v>
      </c>
    </row>
    <row r="4444" spans="1:18" hidden="1">
      <c r="A4444">
        <v>4443</v>
      </c>
      <c r="D4444">
        <v>701000002</v>
      </c>
      <c r="E4444" s="139">
        <v>45233</v>
      </c>
      <c r="F4444">
        <f t="shared" si="207"/>
        <v>11</v>
      </c>
      <c r="G4444" s="139">
        <v>45233</v>
      </c>
      <c r="H4444">
        <f t="shared" si="208"/>
        <v>16</v>
      </c>
      <c r="I4444" t="s">
        <v>3389</v>
      </c>
      <c r="J4444" t="str">
        <f>VLOOKUP(I4444,'C701- Recalculate'!$D$27:$D$751,1,0)</f>
        <v>069MPI1233060001</v>
      </c>
      <c r="K4444">
        <v>0</v>
      </c>
      <c r="L4444">
        <v>8493150</v>
      </c>
      <c r="M4444" s="138">
        <f t="shared" si="209"/>
        <v>-8493150</v>
      </c>
      <c r="N4444" t="s">
        <v>178</v>
      </c>
      <c r="P4444" t="s">
        <v>3839</v>
      </c>
      <c r="R4444" t="s">
        <v>3808</v>
      </c>
    </row>
    <row r="4445" spans="1:18" hidden="1">
      <c r="A4445">
        <v>4444</v>
      </c>
      <c r="D4445">
        <v>701000002</v>
      </c>
      <c r="E4445" s="139">
        <v>45233</v>
      </c>
      <c r="F4445">
        <f t="shared" si="207"/>
        <v>11</v>
      </c>
      <c r="G4445" s="139">
        <v>45233</v>
      </c>
      <c r="H4445">
        <f t="shared" si="208"/>
        <v>16</v>
      </c>
      <c r="I4445" t="s">
        <v>3392</v>
      </c>
      <c r="J4445" t="str">
        <f>VLOOKUP(I4445,'C701- Recalculate'!$D$27:$D$751,1,0)</f>
        <v>069MPI1233060002</v>
      </c>
      <c r="K4445">
        <v>0</v>
      </c>
      <c r="L4445">
        <v>7945206</v>
      </c>
      <c r="M4445" s="138">
        <f t="shared" si="209"/>
        <v>-7945206</v>
      </c>
      <c r="N4445" t="s">
        <v>178</v>
      </c>
      <c r="P4445" t="s">
        <v>3839</v>
      </c>
      <c r="R4445" t="s">
        <v>3808</v>
      </c>
    </row>
    <row r="4446" spans="1:18" hidden="1">
      <c r="A4446">
        <v>4445</v>
      </c>
      <c r="D4446">
        <v>701000002</v>
      </c>
      <c r="E4446" s="139">
        <v>45233</v>
      </c>
      <c r="F4446">
        <f t="shared" si="207"/>
        <v>11</v>
      </c>
      <c r="G4446" s="139">
        <v>45233</v>
      </c>
      <c r="H4446">
        <f t="shared" si="208"/>
        <v>16</v>
      </c>
      <c r="I4446" t="s">
        <v>3419</v>
      </c>
      <c r="J4446" t="str">
        <f>VLOOKUP(I4446,'C701- Recalculate'!$D$27:$D$751,1,0)</f>
        <v>069MPI1233070001</v>
      </c>
      <c r="K4446">
        <v>0</v>
      </c>
      <c r="L4446">
        <v>4383562</v>
      </c>
      <c r="M4446" s="138">
        <f t="shared" si="209"/>
        <v>-4383562</v>
      </c>
      <c r="N4446" t="s">
        <v>178</v>
      </c>
      <c r="P4446" t="s">
        <v>3839</v>
      </c>
      <c r="R4446" t="s">
        <v>3808</v>
      </c>
    </row>
    <row r="4447" spans="1:18" hidden="1">
      <c r="A4447">
        <v>4446</v>
      </c>
      <c r="D4447">
        <v>701000002</v>
      </c>
      <c r="E4447" s="139">
        <v>45233</v>
      </c>
      <c r="F4447">
        <f t="shared" si="207"/>
        <v>11</v>
      </c>
      <c r="G4447" s="139">
        <v>45233</v>
      </c>
      <c r="H4447">
        <f t="shared" si="208"/>
        <v>16</v>
      </c>
      <c r="I4447" t="s">
        <v>3401</v>
      </c>
      <c r="J4447" t="str">
        <f>VLOOKUP(I4447,'C701- Recalculate'!$D$27:$D$751,1,0)</f>
        <v>069MPI1233070002</v>
      </c>
      <c r="K4447">
        <v>0</v>
      </c>
      <c r="L4447">
        <v>2191781</v>
      </c>
      <c r="M4447" s="138">
        <f t="shared" si="209"/>
        <v>-2191781</v>
      </c>
      <c r="N4447" t="s">
        <v>178</v>
      </c>
      <c r="P4447" t="s">
        <v>3839</v>
      </c>
      <c r="R4447" t="s">
        <v>3808</v>
      </c>
    </row>
    <row r="4448" spans="1:18" hidden="1">
      <c r="A4448">
        <v>4447</v>
      </c>
      <c r="D4448">
        <v>701000002</v>
      </c>
      <c r="E4448" s="139">
        <v>45233</v>
      </c>
      <c r="F4448">
        <f t="shared" si="207"/>
        <v>11</v>
      </c>
      <c r="G4448" s="139">
        <v>45233</v>
      </c>
      <c r="H4448">
        <f t="shared" si="208"/>
        <v>16</v>
      </c>
      <c r="I4448" t="s">
        <v>3398</v>
      </c>
      <c r="J4448" t="str">
        <f>VLOOKUP(I4448,'C701- Recalculate'!$D$27:$D$751,1,0)</f>
        <v>069MPI1233070003</v>
      </c>
      <c r="K4448">
        <v>0</v>
      </c>
      <c r="L4448">
        <v>10958904</v>
      </c>
      <c r="M4448" s="138">
        <f t="shared" si="209"/>
        <v>-10958904</v>
      </c>
      <c r="N4448" t="s">
        <v>178</v>
      </c>
      <c r="P4448" t="s">
        <v>3839</v>
      </c>
      <c r="R4448" t="s">
        <v>3808</v>
      </c>
    </row>
    <row r="4449" spans="1:18" hidden="1">
      <c r="A4449">
        <v>4448</v>
      </c>
      <c r="D4449">
        <v>701000002</v>
      </c>
      <c r="E4449" s="139">
        <v>45233</v>
      </c>
      <c r="F4449">
        <f t="shared" si="207"/>
        <v>11</v>
      </c>
      <c r="G4449" s="139">
        <v>45233</v>
      </c>
      <c r="H4449">
        <f t="shared" si="208"/>
        <v>16</v>
      </c>
      <c r="I4449" t="s">
        <v>3413</v>
      </c>
      <c r="J4449" t="str">
        <f>VLOOKUP(I4449,'C701- Recalculate'!$D$27:$D$751,1,0)</f>
        <v>069MPI1233070004</v>
      </c>
      <c r="K4449">
        <v>0</v>
      </c>
      <c r="L4449">
        <v>3835616</v>
      </c>
      <c r="M4449" s="138">
        <f t="shared" si="209"/>
        <v>-3835616</v>
      </c>
      <c r="N4449" t="s">
        <v>178</v>
      </c>
      <c r="P4449" t="s">
        <v>3839</v>
      </c>
      <c r="R4449" t="s">
        <v>3808</v>
      </c>
    </row>
    <row r="4450" spans="1:18" hidden="1">
      <c r="A4450">
        <v>4449</v>
      </c>
      <c r="D4450">
        <v>701000002</v>
      </c>
      <c r="E4450" s="139">
        <v>45233</v>
      </c>
      <c r="F4450">
        <f t="shared" si="207"/>
        <v>11</v>
      </c>
      <c r="G4450" s="139">
        <v>45233</v>
      </c>
      <c r="H4450">
        <f t="shared" si="208"/>
        <v>16</v>
      </c>
      <c r="I4450" t="s">
        <v>3404</v>
      </c>
      <c r="J4450" t="str">
        <f>VLOOKUP(I4450,'C701- Recalculate'!$D$27:$D$751,1,0)</f>
        <v>069MPI1233070005</v>
      </c>
      <c r="K4450">
        <v>0</v>
      </c>
      <c r="L4450">
        <v>2876712</v>
      </c>
      <c r="M4450" s="138">
        <f t="shared" si="209"/>
        <v>-2876712</v>
      </c>
      <c r="N4450" t="s">
        <v>178</v>
      </c>
      <c r="P4450" t="s">
        <v>3839</v>
      </c>
      <c r="R4450" t="s">
        <v>3808</v>
      </c>
    </row>
    <row r="4451" spans="1:18" hidden="1">
      <c r="A4451">
        <v>4450</v>
      </c>
      <c r="D4451">
        <v>701000002</v>
      </c>
      <c r="E4451" s="139">
        <v>45233</v>
      </c>
      <c r="F4451">
        <f t="shared" si="207"/>
        <v>11</v>
      </c>
      <c r="G4451" s="139">
        <v>45233</v>
      </c>
      <c r="H4451">
        <f t="shared" si="208"/>
        <v>16</v>
      </c>
      <c r="I4451" t="s">
        <v>3416</v>
      </c>
      <c r="J4451" t="str">
        <f>VLOOKUP(I4451,'C701- Recalculate'!$D$27:$D$751,1,0)</f>
        <v>069MPI1233070006</v>
      </c>
      <c r="K4451">
        <v>0</v>
      </c>
      <c r="L4451">
        <v>9589041</v>
      </c>
      <c r="M4451" s="138">
        <f t="shared" si="209"/>
        <v>-9589041</v>
      </c>
      <c r="N4451" t="s">
        <v>178</v>
      </c>
      <c r="P4451" t="s">
        <v>3839</v>
      </c>
      <c r="R4451" t="s">
        <v>3808</v>
      </c>
    </row>
    <row r="4452" spans="1:18" hidden="1">
      <c r="A4452">
        <v>4451</v>
      </c>
      <c r="D4452">
        <v>701000002</v>
      </c>
      <c r="E4452" s="139">
        <v>45233</v>
      </c>
      <c r="F4452">
        <f t="shared" si="207"/>
        <v>11</v>
      </c>
      <c r="G4452" s="139">
        <v>45233</v>
      </c>
      <c r="H4452">
        <f t="shared" si="208"/>
        <v>16</v>
      </c>
      <c r="I4452" t="s">
        <v>3407</v>
      </c>
      <c r="J4452" t="str">
        <f>VLOOKUP(I4452,'C701- Recalculate'!$D$27:$D$751,1,0)</f>
        <v>069MPI1233070007</v>
      </c>
      <c r="K4452">
        <v>0</v>
      </c>
      <c r="L4452">
        <v>10958904</v>
      </c>
      <c r="M4452" s="138">
        <f t="shared" si="209"/>
        <v>-10958904</v>
      </c>
      <c r="N4452" t="s">
        <v>178</v>
      </c>
      <c r="P4452" t="s">
        <v>3839</v>
      </c>
      <c r="R4452" t="s">
        <v>3808</v>
      </c>
    </row>
    <row r="4453" spans="1:18" hidden="1">
      <c r="A4453">
        <v>4452</v>
      </c>
      <c r="D4453">
        <v>701000002</v>
      </c>
      <c r="E4453" s="139">
        <v>45233</v>
      </c>
      <c r="F4453">
        <f t="shared" si="207"/>
        <v>11</v>
      </c>
      <c r="G4453" s="139">
        <v>45233</v>
      </c>
      <c r="H4453">
        <f t="shared" si="208"/>
        <v>16</v>
      </c>
      <c r="I4453" t="s">
        <v>3410</v>
      </c>
      <c r="J4453" t="str">
        <f>VLOOKUP(I4453,'C701- Recalculate'!$D$27:$D$751,1,0)</f>
        <v>069MPI1233070008</v>
      </c>
      <c r="K4453">
        <v>0</v>
      </c>
      <c r="L4453">
        <v>3287671</v>
      </c>
      <c r="M4453" s="138">
        <f t="shared" si="209"/>
        <v>-3287671</v>
      </c>
      <c r="N4453" t="s">
        <v>178</v>
      </c>
      <c r="P4453" t="s">
        <v>3839</v>
      </c>
      <c r="R4453" t="s">
        <v>3808</v>
      </c>
    </row>
    <row r="4454" spans="1:18" hidden="1">
      <c r="A4454">
        <v>4453</v>
      </c>
      <c r="D4454">
        <v>701000002</v>
      </c>
      <c r="E4454" s="139">
        <v>45236</v>
      </c>
      <c r="F4454">
        <f t="shared" si="207"/>
        <v>11</v>
      </c>
      <c r="G4454" s="139">
        <v>45236</v>
      </c>
      <c r="H4454">
        <f t="shared" si="208"/>
        <v>16</v>
      </c>
      <c r="I4454" t="s">
        <v>2611</v>
      </c>
      <c r="J4454" t="str">
        <f>VLOOKUP(I4454,'C701- Recalculate'!$D$27:$D$751,1,0)</f>
        <v>069MPI1232280001</v>
      </c>
      <c r="K4454">
        <v>0</v>
      </c>
      <c r="L4454">
        <v>56164384</v>
      </c>
      <c r="M4454" s="138">
        <f t="shared" si="209"/>
        <v>-56164384</v>
      </c>
      <c r="N4454" t="s">
        <v>178</v>
      </c>
      <c r="P4454" t="s">
        <v>3839</v>
      </c>
      <c r="R4454" t="s">
        <v>3808</v>
      </c>
    </row>
    <row r="4455" spans="1:18" hidden="1">
      <c r="A4455">
        <v>4454</v>
      </c>
      <c r="D4455">
        <v>701000002</v>
      </c>
      <c r="E4455" s="139">
        <v>45236</v>
      </c>
      <c r="F4455">
        <f t="shared" si="207"/>
        <v>11</v>
      </c>
      <c r="G4455" s="139">
        <v>45236</v>
      </c>
      <c r="H4455">
        <f t="shared" si="208"/>
        <v>16</v>
      </c>
      <c r="I4455" t="s">
        <v>2611</v>
      </c>
      <c r="J4455" t="str">
        <f>VLOOKUP(I4455,'C701- Recalculate'!$D$27:$D$751,1,0)</f>
        <v>069MPI1232280001</v>
      </c>
      <c r="K4455">
        <v>0</v>
      </c>
      <c r="L4455">
        <v>28082192</v>
      </c>
      <c r="M4455" s="138">
        <f t="shared" si="209"/>
        <v>-28082192</v>
      </c>
      <c r="N4455" t="s">
        <v>178</v>
      </c>
      <c r="P4455" t="s">
        <v>3839</v>
      </c>
      <c r="R4455" t="s">
        <v>3808</v>
      </c>
    </row>
    <row r="4456" spans="1:18" hidden="1">
      <c r="A4456">
        <v>4455</v>
      </c>
      <c r="D4456">
        <v>701000002</v>
      </c>
      <c r="E4456" s="139">
        <v>45236</v>
      </c>
      <c r="F4456">
        <f t="shared" si="207"/>
        <v>11</v>
      </c>
      <c r="G4456" s="139">
        <v>45236</v>
      </c>
      <c r="H4456">
        <f t="shared" si="208"/>
        <v>16</v>
      </c>
      <c r="I4456" t="s">
        <v>2621</v>
      </c>
      <c r="J4456" t="str">
        <f>VLOOKUP(I4456,'C701- Recalculate'!$D$27:$D$751,1,0)</f>
        <v>069MPI1232280002</v>
      </c>
      <c r="K4456">
        <v>0</v>
      </c>
      <c r="L4456">
        <v>28082192</v>
      </c>
      <c r="M4456" s="138">
        <f t="shared" si="209"/>
        <v>-28082192</v>
      </c>
      <c r="N4456" t="s">
        <v>178</v>
      </c>
      <c r="P4456" t="s">
        <v>3839</v>
      </c>
      <c r="R4456" t="s">
        <v>3808</v>
      </c>
    </row>
    <row r="4457" spans="1:18" hidden="1">
      <c r="A4457">
        <v>4456</v>
      </c>
      <c r="D4457">
        <v>701000002</v>
      </c>
      <c r="E4457" s="139">
        <v>45236</v>
      </c>
      <c r="F4457">
        <f t="shared" si="207"/>
        <v>11</v>
      </c>
      <c r="G4457" s="139">
        <v>45236</v>
      </c>
      <c r="H4457">
        <f t="shared" si="208"/>
        <v>16</v>
      </c>
      <c r="I4457" t="s">
        <v>2621</v>
      </c>
      <c r="J4457" t="str">
        <f>VLOOKUP(I4457,'C701- Recalculate'!$D$27:$D$751,1,0)</f>
        <v>069MPI1232280002</v>
      </c>
      <c r="K4457">
        <v>0</v>
      </c>
      <c r="L4457">
        <v>56164384</v>
      </c>
      <c r="M4457" s="138">
        <f t="shared" si="209"/>
        <v>-56164384</v>
      </c>
      <c r="N4457" t="s">
        <v>178</v>
      </c>
      <c r="P4457" t="s">
        <v>3839</v>
      </c>
      <c r="R4457" t="s">
        <v>3808</v>
      </c>
    </row>
    <row r="4458" spans="1:18" hidden="1">
      <c r="A4458">
        <v>4457</v>
      </c>
      <c r="D4458">
        <v>701000002</v>
      </c>
      <c r="E4458" s="139">
        <v>45236</v>
      </c>
      <c r="F4458">
        <f t="shared" si="207"/>
        <v>11</v>
      </c>
      <c r="G4458" s="139">
        <v>45236</v>
      </c>
      <c r="H4458">
        <f t="shared" si="208"/>
        <v>16</v>
      </c>
      <c r="I4458" t="s">
        <v>2641</v>
      </c>
      <c r="J4458" t="str">
        <f>VLOOKUP(I4458,'C701- Recalculate'!$D$27:$D$751,1,0)</f>
        <v>069MPI1232290004</v>
      </c>
      <c r="K4458">
        <v>0</v>
      </c>
      <c r="L4458">
        <v>28767124</v>
      </c>
      <c r="M4458" s="138">
        <f t="shared" si="209"/>
        <v>-28767124</v>
      </c>
      <c r="N4458" t="s">
        <v>178</v>
      </c>
      <c r="P4458" t="s">
        <v>3839</v>
      </c>
      <c r="R4458" t="s">
        <v>3808</v>
      </c>
    </row>
    <row r="4459" spans="1:18" hidden="1">
      <c r="A4459">
        <v>4458</v>
      </c>
      <c r="D4459">
        <v>701000002</v>
      </c>
      <c r="E4459" s="139">
        <v>45236</v>
      </c>
      <c r="F4459">
        <f t="shared" si="207"/>
        <v>11</v>
      </c>
      <c r="G4459" s="139">
        <v>45236</v>
      </c>
      <c r="H4459">
        <f t="shared" si="208"/>
        <v>16</v>
      </c>
      <c r="I4459" t="s">
        <v>2641</v>
      </c>
      <c r="J4459" t="str">
        <f>VLOOKUP(I4459,'C701- Recalculate'!$D$27:$D$751,1,0)</f>
        <v>069MPI1232290004</v>
      </c>
      <c r="K4459">
        <v>0</v>
      </c>
      <c r="L4459">
        <v>57534246</v>
      </c>
      <c r="M4459" s="138">
        <f t="shared" si="209"/>
        <v>-57534246</v>
      </c>
      <c r="N4459" t="s">
        <v>178</v>
      </c>
      <c r="P4459" t="s">
        <v>3839</v>
      </c>
      <c r="R4459" t="s">
        <v>3808</v>
      </c>
    </row>
    <row r="4460" spans="1:18" hidden="1">
      <c r="A4460">
        <v>4459</v>
      </c>
      <c r="D4460">
        <v>701000002</v>
      </c>
      <c r="E4460" s="139">
        <v>45236</v>
      </c>
      <c r="F4460">
        <f t="shared" si="207"/>
        <v>11</v>
      </c>
      <c r="G4460" s="139">
        <v>45236</v>
      </c>
      <c r="H4460">
        <f t="shared" si="208"/>
        <v>16</v>
      </c>
      <c r="I4460" t="s">
        <v>2634</v>
      </c>
      <c r="J4460" t="str">
        <f>VLOOKUP(I4460,'C701- Recalculate'!$D$27:$D$751,1,0)</f>
        <v>069MPI1232290005</v>
      </c>
      <c r="K4460">
        <v>0</v>
      </c>
      <c r="L4460">
        <v>54794520</v>
      </c>
      <c r="M4460" s="138">
        <f t="shared" si="209"/>
        <v>-54794520</v>
      </c>
      <c r="N4460" t="s">
        <v>178</v>
      </c>
      <c r="P4460" t="s">
        <v>3839</v>
      </c>
      <c r="R4460" t="s">
        <v>3808</v>
      </c>
    </row>
    <row r="4461" spans="1:18" hidden="1">
      <c r="A4461">
        <v>4460</v>
      </c>
      <c r="D4461">
        <v>701000002</v>
      </c>
      <c r="E4461" s="139">
        <v>45236</v>
      </c>
      <c r="F4461">
        <f t="shared" si="207"/>
        <v>11</v>
      </c>
      <c r="G4461" s="139">
        <v>45236</v>
      </c>
      <c r="H4461">
        <f t="shared" si="208"/>
        <v>16</v>
      </c>
      <c r="I4461" t="s">
        <v>2634</v>
      </c>
      <c r="J4461" t="str">
        <f>VLOOKUP(I4461,'C701- Recalculate'!$D$27:$D$751,1,0)</f>
        <v>069MPI1232290005</v>
      </c>
      <c r="K4461">
        <v>0</v>
      </c>
      <c r="L4461">
        <v>27397260</v>
      </c>
      <c r="M4461" s="138">
        <f t="shared" si="209"/>
        <v>-27397260</v>
      </c>
      <c r="N4461" t="s">
        <v>178</v>
      </c>
      <c r="P4461" t="s">
        <v>3839</v>
      </c>
      <c r="R4461" t="s">
        <v>3808</v>
      </c>
    </row>
    <row r="4462" spans="1:18" hidden="1">
      <c r="A4462">
        <v>4461</v>
      </c>
      <c r="D4462">
        <v>701000002</v>
      </c>
      <c r="E4462" s="139">
        <v>45236</v>
      </c>
      <c r="F4462">
        <f t="shared" si="207"/>
        <v>11</v>
      </c>
      <c r="G4462" s="139">
        <v>45236</v>
      </c>
      <c r="H4462">
        <f t="shared" si="208"/>
        <v>16</v>
      </c>
      <c r="I4462" t="s">
        <v>2656</v>
      </c>
      <c r="J4462" t="str">
        <f>VLOOKUP(I4462,'C701- Recalculate'!$D$27:$D$751,1,0)</f>
        <v>069MPI1232340004</v>
      </c>
      <c r="K4462">
        <v>0</v>
      </c>
      <c r="L4462">
        <v>22465754</v>
      </c>
      <c r="M4462" s="138">
        <f t="shared" si="209"/>
        <v>-22465754</v>
      </c>
      <c r="N4462" t="s">
        <v>178</v>
      </c>
      <c r="P4462" t="s">
        <v>3839</v>
      </c>
      <c r="R4462" t="s">
        <v>3808</v>
      </c>
    </row>
    <row r="4463" spans="1:18" hidden="1">
      <c r="A4463">
        <v>4462</v>
      </c>
      <c r="D4463">
        <v>701000002</v>
      </c>
      <c r="E4463" s="139">
        <v>45236</v>
      </c>
      <c r="F4463">
        <f t="shared" si="207"/>
        <v>11</v>
      </c>
      <c r="G4463" s="139">
        <v>45236</v>
      </c>
      <c r="H4463">
        <f t="shared" si="208"/>
        <v>16</v>
      </c>
      <c r="I4463" t="s">
        <v>2656</v>
      </c>
      <c r="J4463" t="str">
        <f>VLOOKUP(I4463,'C701- Recalculate'!$D$27:$D$751,1,0)</f>
        <v>069MPI1232340004</v>
      </c>
      <c r="K4463">
        <v>0</v>
      </c>
      <c r="L4463">
        <v>44931507</v>
      </c>
      <c r="M4463" s="138">
        <f t="shared" si="209"/>
        <v>-44931507</v>
      </c>
      <c r="N4463" t="s">
        <v>178</v>
      </c>
      <c r="P4463" t="s">
        <v>3839</v>
      </c>
      <c r="R4463" t="s">
        <v>3808</v>
      </c>
    </row>
    <row r="4464" spans="1:18" hidden="1">
      <c r="A4464">
        <v>4463</v>
      </c>
      <c r="D4464">
        <v>701000002</v>
      </c>
      <c r="E4464" s="139">
        <v>45236</v>
      </c>
      <c r="F4464">
        <f t="shared" si="207"/>
        <v>11</v>
      </c>
      <c r="G4464" s="139">
        <v>45236</v>
      </c>
      <c r="H4464">
        <f t="shared" si="208"/>
        <v>16</v>
      </c>
      <c r="I4464" t="s">
        <v>2652</v>
      </c>
      <c r="J4464" t="str">
        <f>VLOOKUP(I4464,'C701- Recalculate'!$D$27:$D$751,1,0)</f>
        <v>069MPI1232340005</v>
      </c>
      <c r="K4464">
        <v>0</v>
      </c>
      <c r="L4464">
        <v>44931507</v>
      </c>
      <c r="M4464" s="138">
        <f t="shared" si="209"/>
        <v>-44931507</v>
      </c>
      <c r="N4464" t="s">
        <v>178</v>
      </c>
      <c r="P4464" t="s">
        <v>3839</v>
      </c>
      <c r="R4464" t="s">
        <v>3808</v>
      </c>
    </row>
    <row r="4465" spans="1:18" hidden="1">
      <c r="A4465">
        <v>4464</v>
      </c>
      <c r="D4465">
        <v>701000002</v>
      </c>
      <c r="E4465" s="139">
        <v>45236</v>
      </c>
      <c r="F4465">
        <f t="shared" si="207"/>
        <v>11</v>
      </c>
      <c r="G4465" s="139">
        <v>45236</v>
      </c>
      <c r="H4465">
        <f t="shared" si="208"/>
        <v>16</v>
      </c>
      <c r="I4465" t="s">
        <v>2652</v>
      </c>
      <c r="J4465" t="str">
        <f>VLOOKUP(I4465,'C701- Recalculate'!$D$27:$D$751,1,0)</f>
        <v>069MPI1232340005</v>
      </c>
      <c r="K4465">
        <v>0</v>
      </c>
      <c r="L4465">
        <v>22465754</v>
      </c>
      <c r="M4465" s="138">
        <f t="shared" si="209"/>
        <v>-22465754</v>
      </c>
      <c r="N4465" t="s">
        <v>178</v>
      </c>
      <c r="P4465" t="s">
        <v>3839</v>
      </c>
      <c r="R4465" t="s">
        <v>3808</v>
      </c>
    </row>
    <row r="4466" spans="1:18" hidden="1">
      <c r="A4466">
        <v>4465</v>
      </c>
      <c r="D4466">
        <v>701000002</v>
      </c>
      <c r="E4466" s="139">
        <v>45236</v>
      </c>
      <c r="F4466">
        <f t="shared" si="207"/>
        <v>11</v>
      </c>
      <c r="G4466" s="139">
        <v>45236</v>
      </c>
      <c r="H4466">
        <f t="shared" si="208"/>
        <v>16</v>
      </c>
      <c r="I4466" t="s">
        <v>2706</v>
      </c>
      <c r="J4466" t="str">
        <f>VLOOKUP(I4466,'C701- Recalculate'!$D$27:$D$751,1,0)</f>
        <v>069MPI1232400003</v>
      </c>
      <c r="K4466">
        <v>0</v>
      </c>
      <c r="L4466">
        <v>48630137</v>
      </c>
      <c r="M4466" s="138">
        <f t="shared" si="209"/>
        <v>-48630137</v>
      </c>
      <c r="N4466" t="s">
        <v>178</v>
      </c>
      <c r="P4466" t="s">
        <v>3839</v>
      </c>
      <c r="R4466" t="s">
        <v>3808</v>
      </c>
    </row>
    <row r="4467" spans="1:18" hidden="1">
      <c r="A4467">
        <v>4466</v>
      </c>
      <c r="D4467">
        <v>701000002</v>
      </c>
      <c r="E4467" s="139">
        <v>45236</v>
      </c>
      <c r="F4467">
        <f t="shared" si="207"/>
        <v>11</v>
      </c>
      <c r="G4467" s="139">
        <v>45236</v>
      </c>
      <c r="H4467">
        <f t="shared" si="208"/>
        <v>16</v>
      </c>
      <c r="I4467" t="s">
        <v>2706</v>
      </c>
      <c r="J4467" t="str">
        <f>VLOOKUP(I4467,'C701- Recalculate'!$D$27:$D$751,1,0)</f>
        <v>069MPI1232400003</v>
      </c>
      <c r="K4467">
        <v>0</v>
      </c>
      <c r="L4467">
        <v>24315068</v>
      </c>
      <c r="M4467" s="138">
        <f t="shared" si="209"/>
        <v>-24315068</v>
      </c>
      <c r="N4467" t="s">
        <v>178</v>
      </c>
      <c r="P4467" t="s">
        <v>3839</v>
      </c>
      <c r="R4467" t="s">
        <v>3808</v>
      </c>
    </row>
    <row r="4468" spans="1:18" hidden="1">
      <c r="A4468">
        <v>4467</v>
      </c>
      <c r="D4468">
        <v>701000002</v>
      </c>
      <c r="E4468" s="139">
        <v>45236</v>
      </c>
      <c r="F4468">
        <f t="shared" si="207"/>
        <v>11</v>
      </c>
      <c r="G4468" s="139">
        <v>45236</v>
      </c>
      <c r="H4468">
        <f t="shared" si="208"/>
        <v>16</v>
      </c>
      <c r="I4468" t="s">
        <v>2700</v>
      </c>
      <c r="J4468" t="str">
        <f>VLOOKUP(I4468,'C701- Recalculate'!$D$27:$D$751,1,0)</f>
        <v>069MPI1232400004</v>
      </c>
      <c r="K4468">
        <v>0</v>
      </c>
      <c r="L4468">
        <v>24315068</v>
      </c>
      <c r="M4468" s="138">
        <f t="shared" si="209"/>
        <v>-24315068</v>
      </c>
      <c r="N4468" t="s">
        <v>178</v>
      </c>
      <c r="P4468" t="s">
        <v>3839</v>
      </c>
      <c r="R4468" t="s">
        <v>3808</v>
      </c>
    </row>
    <row r="4469" spans="1:18" hidden="1">
      <c r="A4469">
        <v>4468</v>
      </c>
      <c r="D4469">
        <v>701000002</v>
      </c>
      <c r="E4469" s="139">
        <v>45236</v>
      </c>
      <c r="F4469">
        <f t="shared" si="207"/>
        <v>11</v>
      </c>
      <c r="G4469" s="139">
        <v>45236</v>
      </c>
      <c r="H4469">
        <f t="shared" si="208"/>
        <v>16</v>
      </c>
      <c r="I4469" t="s">
        <v>2700</v>
      </c>
      <c r="J4469" t="str">
        <f>VLOOKUP(I4469,'C701- Recalculate'!$D$27:$D$751,1,0)</f>
        <v>069MPI1232400004</v>
      </c>
      <c r="K4469">
        <v>0</v>
      </c>
      <c r="L4469">
        <v>48630137</v>
      </c>
      <c r="M4469" s="138">
        <f t="shared" si="209"/>
        <v>-48630137</v>
      </c>
      <c r="N4469" t="s">
        <v>178</v>
      </c>
      <c r="P4469" t="s">
        <v>3839</v>
      </c>
      <c r="R4469" t="s">
        <v>3808</v>
      </c>
    </row>
    <row r="4470" spans="1:18" hidden="1">
      <c r="A4470">
        <v>4469</v>
      </c>
      <c r="D4470">
        <v>701000002</v>
      </c>
      <c r="E4470" s="139">
        <v>45236</v>
      </c>
      <c r="F4470">
        <f t="shared" si="207"/>
        <v>11</v>
      </c>
      <c r="G4470" s="139">
        <v>45236</v>
      </c>
      <c r="H4470">
        <f t="shared" si="208"/>
        <v>16</v>
      </c>
      <c r="I4470" t="s">
        <v>2757</v>
      </c>
      <c r="J4470" t="str">
        <f>VLOOKUP(I4470,'C701- Recalculate'!$D$27:$D$751,1,0)</f>
        <v>069MPI1232430004</v>
      </c>
      <c r="K4470">
        <v>0</v>
      </c>
      <c r="L4470">
        <v>39452055</v>
      </c>
      <c r="M4470" s="138">
        <f t="shared" si="209"/>
        <v>-39452055</v>
      </c>
      <c r="N4470" t="s">
        <v>178</v>
      </c>
      <c r="P4470" t="s">
        <v>3839</v>
      </c>
      <c r="R4470" t="s">
        <v>3808</v>
      </c>
    </row>
    <row r="4471" spans="1:18" hidden="1">
      <c r="A4471">
        <v>4470</v>
      </c>
      <c r="D4471">
        <v>701000002</v>
      </c>
      <c r="E4471" s="139">
        <v>45236</v>
      </c>
      <c r="F4471">
        <f t="shared" si="207"/>
        <v>11</v>
      </c>
      <c r="G4471" s="139">
        <v>45236</v>
      </c>
      <c r="H4471">
        <f t="shared" si="208"/>
        <v>16</v>
      </c>
      <c r="I4471" t="s">
        <v>2757</v>
      </c>
      <c r="J4471" t="str">
        <f>VLOOKUP(I4471,'C701- Recalculate'!$D$27:$D$751,1,0)</f>
        <v>069MPI1232430004</v>
      </c>
      <c r="K4471">
        <v>0</v>
      </c>
      <c r="L4471">
        <v>78904109</v>
      </c>
      <c r="M4471" s="138">
        <f t="shared" si="209"/>
        <v>-78904109</v>
      </c>
      <c r="N4471" t="s">
        <v>178</v>
      </c>
      <c r="P4471" t="s">
        <v>3839</v>
      </c>
      <c r="R4471" t="s">
        <v>3808</v>
      </c>
    </row>
    <row r="4472" spans="1:18" hidden="1">
      <c r="A4472">
        <v>4471</v>
      </c>
      <c r="D4472">
        <v>701000002</v>
      </c>
      <c r="E4472" s="139">
        <v>45236</v>
      </c>
      <c r="F4472">
        <f t="shared" si="207"/>
        <v>11</v>
      </c>
      <c r="G4472" s="139">
        <v>45236</v>
      </c>
      <c r="H4472">
        <f t="shared" si="208"/>
        <v>16</v>
      </c>
      <c r="I4472" t="s">
        <v>2760</v>
      </c>
      <c r="J4472" t="str">
        <f>VLOOKUP(I4472,'C701- Recalculate'!$D$27:$D$751,1,0)</f>
        <v>069MPI1232430005</v>
      </c>
      <c r="K4472">
        <v>0</v>
      </c>
      <c r="L4472">
        <v>19452055</v>
      </c>
      <c r="M4472" s="138">
        <f t="shared" si="209"/>
        <v>-19452055</v>
      </c>
      <c r="N4472" t="s">
        <v>178</v>
      </c>
      <c r="P4472" t="s">
        <v>3839</v>
      </c>
      <c r="R4472" t="s">
        <v>3808</v>
      </c>
    </row>
    <row r="4473" spans="1:18" hidden="1">
      <c r="A4473">
        <v>4472</v>
      </c>
      <c r="D4473">
        <v>701000002</v>
      </c>
      <c r="E4473" s="139">
        <v>45236</v>
      </c>
      <c r="F4473">
        <f t="shared" si="207"/>
        <v>11</v>
      </c>
      <c r="G4473" s="139">
        <v>45236</v>
      </c>
      <c r="H4473">
        <f t="shared" si="208"/>
        <v>16</v>
      </c>
      <c r="I4473" t="s">
        <v>2760</v>
      </c>
      <c r="J4473" t="str">
        <f>VLOOKUP(I4473,'C701- Recalculate'!$D$27:$D$751,1,0)</f>
        <v>069MPI1232430005</v>
      </c>
      <c r="K4473">
        <v>0</v>
      </c>
      <c r="L4473">
        <v>9726027</v>
      </c>
      <c r="M4473" s="138">
        <f t="shared" si="209"/>
        <v>-9726027</v>
      </c>
      <c r="N4473" t="s">
        <v>178</v>
      </c>
      <c r="P4473" t="s">
        <v>3839</v>
      </c>
      <c r="R4473" t="s">
        <v>3808</v>
      </c>
    </row>
    <row r="4474" spans="1:18" hidden="1">
      <c r="A4474">
        <v>4473</v>
      </c>
      <c r="D4474">
        <v>701000002</v>
      </c>
      <c r="E4474" s="139">
        <v>45236</v>
      </c>
      <c r="F4474">
        <f t="shared" si="207"/>
        <v>11</v>
      </c>
      <c r="G4474" s="139">
        <v>45236</v>
      </c>
      <c r="H4474">
        <f t="shared" si="208"/>
        <v>16</v>
      </c>
      <c r="I4474" t="s">
        <v>2879</v>
      </c>
      <c r="J4474" t="str">
        <f>VLOOKUP(I4474,'C701- Recalculate'!$D$27:$D$751,1,0)</f>
        <v>069MPI1232560004</v>
      </c>
      <c r="K4474">
        <v>0</v>
      </c>
      <c r="L4474">
        <v>56712329</v>
      </c>
      <c r="M4474" s="138">
        <f t="shared" si="209"/>
        <v>-56712329</v>
      </c>
      <c r="N4474" t="s">
        <v>178</v>
      </c>
      <c r="P4474" t="s">
        <v>3839</v>
      </c>
      <c r="R4474" t="s">
        <v>3808</v>
      </c>
    </row>
    <row r="4475" spans="1:18" hidden="1">
      <c r="A4475">
        <v>4474</v>
      </c>
      <c r="D4475">
        <v>701000002</v>
      </c>
      <c r="E4475" s="139">
        <v>45236</v>
      </c>
      <c r="F4475">
        <f t="shared" si="207"/>
        <v>11</v>
      </c>
      <c r="G4475" s="139">
        <v>45236</v>
      </c>
      <c r="H4475">
        <f t="shared" si="208"/>
        <v>16</v>
      </c>
      <c r="I4475" t="s">
        <v>2879</v>
      </c>
      <c r="J4475" t="str">
        <f>VLOOKUP(I4475,'C701- Recalculate'!$D$27:$D$751,1,0)</f>
        <v>069MPI1232560004</v>
      </c>
      <c r="K4475">
        <v>0</v>
      </c>
      <c r="L4475">
        <v>28356164</v>
      </c>
      <c r="M4475" s="138">
        <f t="shared" si="209"/>
        <v>-28356164</v>
      </c>
      <c r="N4475" t="s">
        <v>178</v>
      </c>
      <c r="P4475" t="s">
        <v>3839</v>
      </c>
      <c r="R4475" t="s">
        <v>3808</v>
      </c>
    </row>
    <row r="4476" spans="1:18" hidden="1">
      <c r="A4476">
        <v>4475</v>
      </c>
      <c r="D4476">
        <v>701000002</v>
      </c>
      <c r="E4476" s="139">
        <v>45236</v>
      </c>
      <c r="F4476">
        <f t="shared" si="207"/>
        <v>11</v>
      </c>
      <c r="G4476" s="139">
        <v>45236</v>
      </c>
      <c r="H4476">
        <f t="shared" si="208"/>
        <v>16</v>
      </c>
      <c r="I4476" t="s">
        <v>2870</v>
      </c>
      <c r="J4476" t="str">
        <f>VLOOKUP(I4476,'C701- Recalculate'!$D$27:$D$751,1,0)</f>
        <v>069MPI1232560005</v>
      </c>
      <c r="K4476">
        <v>0</v>
      </c>
      <c r="L4476">
        <v>18904109</v>
      </c>
      <c r="M4476" s="138">
        <f t="shared" si="209"/>
        <v>-18904109</v>
      </c>
      <c r="N4476" t="s">
        <v>178</v>
      </c>
      <c r="P4476" t="s">
        <v>3839</v>
      </c>
      <c r="R4476" t="s">
        <v>3808</v>
      </c>
    </row>
    <row r="4477" spans="1:18" hidden="1">
      <c r="A4477">
        <v>4476</v>
      </c>
      <c r="D4477">
        <v>701000002</v>
      </c>
      <c r="E4477" s="139">
        <v>45236</v>
      </c>
      <c r="F4477">
        <f t="shared" si="207"/>
        <v>11</v>
      </c>
      <c r="G4477" s="139">
        <v>45236</v>
      </c>
      <c r="H4477">
        <f t="shared" si="208"/>
        <v>16</v>
      </c>
      <c r="I4477" t="s">
        <v>2870</v>
      </c>
      <c r="J4477" t="str">
        <f>VLOOKUP(I4477,'C701- Recalculate'!$D$27:$D$751,1,0)</f>
        <v>069MPI1232560005</v>
      </c>
      <c r="K4477">
        <v>0</v>
      </c>
      <c r="L4477">
        <v>37808219</v>
      </c>
      <c r="M4477" s="138">
        <f t="shared" si="209"/>
        <v>-37808219</v>
      </c>
      <c r="N4477" t="s">
        <v>178</v>
      </c>
      <c r="P4477" t="s">
        <v>3839</v>
      </c>
      <c r="R4477" t="s">
        <v>3808</v>
      </c>
    </row>
    <row r="4478" spans="1:18" hidden="1">
      <c r="A4478">
        <v>4477</v>
      </c>
      <c r="D4478">
        <v>701000002</v>
      </c>
      <c r="E4478" s="139">
        <v>45236</v>
      </c>
      <c r="F4478">
        <f t="shared" si="207"/>
        <v>11</v>
      </c>
      <c r="G4478" s="139">
        <v>45236</v>
      </c>
      <c r="H4478">
        <f t="shared" si="208"/>
        <v>16</v>
      </c>
      <c r="I4478" t="s">
        <v>2937</v>
      </c>
      <c r="J4478" t="str">
        <f>VLOOKUP(I4478,'C701- Recalculate'!$D$27:$D$751,1,0)</f>
        <v>069MPI1232620002</v>
      </c>
      <c r="K4478">
        <v>0</v>
      </c>
      <c r="L4478">
        <v>24931507</v>
      </c>
      <c r="M4478" s="138">
        <f t="shared" si="209"/>
        <v>-24931507</v>
      </c>
      <c r="N4478" t="s">
        <v>178</v>
      </c>
      <c r="P4478" t="s">
        <v>3839</v>
      </c>
      <c r="R4478" t="s">
        <v>3808</v>
      </c>
    </row>
    <row r="4479" spans="1:18" hidden="1">
      <c r="A4479">
        <v>4478</v>
      </c>
      <c r="D4479">
        <v>701000002</v>
      </c>
      <c r="E4479" s="139">
        <v>45236</v>
      </c>
      <c r="F4479">
        <f t="shared" si="207"/>
        <v>11</v>
      </c>
      <c r="G4479" s="139">
        <v>45236</v>
      </c>
      <c r="H4479">
        <f t="shared" si="208"/>
        <v>16</v>
      </c>
      <c r="I4479" t="s">
        <v>2937</v>
      </c>
      <c r="J4479" t="str">
        <f>VLOOKUP(I4479,'C701- Recalculate'!$D$27:$D$751,1,0)</f>
        <v>069MPI1232620002</v>
      </c>
      <c r="K4479">
        <v>0</v>
      </c>
      <c r="L4479">
        <v>49863014</v>
      </c>
      <c r="M4479" s="138">
        <f t="shared" si="209"/>
        <v>-49863014</v>
      </c>
      <c r="N4479" t="s">
        <v>178</v>
      </c>
      <c r="P4479" t="s">
        <v>3839</v>
      </c>
      <c r="R4479" t="s">
        <v>3808</v>
      </c>
    </row>
    <row r="4480" spans="1:18" hidden="1">
      <c r="A4480">
        <v>4479</v>
      </c>
      <c r="D4480">
        <v>701000002</v>
      </c>
      <c r="E4480" s="139">
        <v>45236</v>
      </c>
      <c r="F4480">
        <f t="shared" si="207"/>
        <v>11</v>
      </c>
      <c r="G4480" s="139">
        <v>45236</v>
      </c>
      <c r="H4480">
        <f t="shared" si="208"/>
        <v>16</v>
      </c>
      <c r="I4480" t="s">
        <v>2940</v>
      </c>
      <c r="J4480" t="str">
        <f>VLOOKUP(I4480,'C701- Recalculate'!$D$27:$D$751,1,0)</f>
        <v>069MPI1232620003</v>
      </c>
      <c r="K4480">
        <v>0</v>
      </c>
      <c r="L4480">
        <v>22356165</v>
      </c>
      <c r="M4480" s="138">
        <f t="shared" si="209"/>
        <v>-22356165</v>
      </c>
      <c r="N4480" t="s">
        <v>178</v>
      </c>
      <c r="P4480" t="s">
        <v>3839</v>
      </c>
      <c r="R4480" t="s">
        <v>3808</v>
      </c>
    </row>
    <row r="4481" spans="1:18" hidden="1">
      <c r="A4481">
        <v>4480</v>
      </c>
      <c r="D4481">
        <v>701000002</v>
      </c>
      <c r="E4481" s="139">
        <v>45236</v>
      </c>
      <c r="F4481">
        <f t="shared" si="207"/>
        <v>11</v>
      </c>
      <c r="G4481" s="139">
        <v>45236</v>
      </c>
      <c r="H4481">
        <f t="shared" si="208"/>
        <v>16</v>
      </c>
      <c r="I4481" t="s">
        <v>2940</v>
      </c>
      <c r="J4481" t="str">
        <f>VLOOKUP(I4481,'C701- Recalculate'!$D$27:$D$751,1,0)</f>
        <v>069MPI1232620003</v>
      </c>
      <c r="K4481">
        <v>0</v>
      </c>
      <c r="L4481">
        <v>44712328</v>
      </c>
      <c r="M4481" s="138">
        <f t="shared" si="209"/>
        <v>-44712328</v>
      </c>
      <c r="N4481" t="s">
        <v>178</v>
      </c>
      <c r="P4481" t="s">
        <v>3839</v>
      </c>
      <c r="R4481" t="s">
        <v>3808</v>
      </c>
    </row>
    <row r="4482" spans="1:18" hidden="1">
      <c r="A4482">
        <v>4481</v>
      </c>
      <c r="D4482">
        <v>701000002</v>
      </c>
      <c r="E4482" s="139">
        <v>45236</v>
      </c>
      <c r="F4482">
        <f t="shared" si="207"/>
        <v>11</v>
      </c>
      <c r="G4482" s="139">
        <v>45236</v>
      </c>
      <c r="H4482">
        <f t="shared" si="208"/>
        <v>16</v>
      </c>
      <c r="I4482" t="s">
        <v>3332</v>
      </c>
      <c r="J4482" t="str">
        <f>VLOOKUP(I4482,'C701- Recalculate'!$D$27:$D$751,1,0)</f>
        <v>069MPI1233040003</v>
      </c>
      <c r="K4482">
        <v>0</v>
      </c>
      <c r="L4482">
        <v>16438356</v>
      </c>
      <c r="M4482" s="138">
        <f t="shared" si="209"/>
        <v>-16438356</v>
      </c>
      <c r="N4482" t="s">
        <v>178</v>
      </c>
      <c r="P4482" t="s">
        <v>3839</v>
      </c>
      <c r="R4482" t="s">
        <v>3808</v>
      </c>
    </row>
    <row r="4483" spans="1:18" hidden="1">
      <c r="A4483">
        <v>4482</v>
      </c>
      <c r="D4483">
        <v>701000002</v>
      </c>
      <c r="E4483" s="139">
        <v>45236</v>
      </c>
      <c r="F4483">
        <f t="shared" ref="F4483:F4546" si="210">MONTH(E4483)</f>
        <v>11</v>
      </c>
      <c r="G4483" s="139">
        <v>45236</v>
      </c>
      <c r="H4483">
        <f t="shared" ref="H4483:H4546" si="211">LEN(I4483)</f>
        <v>16</v>
      </c>
      <c r="I4483" t="s">
        <v>3332</v>
      </c>
      <c r="J4483" t="str">
        <f>VLOOKUP(I4483,'C701- Recalculate'!$D$27:$D$751,1,0)</f>
        <v>069MPI1233040003</v>
      </c>
      <c r="K4483">
        <v>0</v>
      </c>
      <c r="L4483">
        <v>32876712</v>
      </c>
      <c r="M4483" s="138">
        <f t="shared" ref="M4483:M4546" si="212">K4483-L4483</f>
        <v>-32876712</v>
      </c>
      <c r="N4483" t="s">
        <v>178</v>
      </c>
      <c r="P4483" t="s">
        <v>3839</v>
      </c>
      <c r="R4483" t="s">
        <v>3808</v>
      </c>
    </row>
    <row r="4484" spans="1:18" hidden="1">
      <c r="A4484">
        <v>4483</v>
      </c>
      <c r="D4484">
        <v>701000002</v>
      </c>
      <c r="E4484" s="139">
        <v>45236</v>
      </c>
      <c r="F4484">
        <f t="shared" si="210"/>
        <v>11</v>
      </c>
      <c r="G4484" s="139">
        <v>45236</v>
      </c>
      <c r="H4484">
        <f t="shared" si="211"/>
        <v>16</v>
      </c>
      <c r="I4484" t="s">
        <v>3350</v>
      </c>
      <c r="J4484" t="str">
        <f>VLOOKUP(I4484,'C701- Recalculate'!$D$27:$D$751,1,0)</f>
        <v>069MPI1233040006</v>
      </c>
      <c r="K4484">
        <v>0</v>
      </c>
      <c r="L4484">
        <v>4931507</v>
      </c>
      <c r="M4484" s="138">
        <f t="shared" si="212"/>
        <v>-4931507</v>
      </c>
      <c r="N4484" t="s">
        <v>178</v>
      </c>
      <c r="P4484" t="s">
        <v>3839</v>
      </c>
      <c r="R4484" t="s">
        <v>3808</v>
      </c>
    </row>
    <row r="4485" spans="1:18" hidden="1">
      <c r="A4485">
        <v>4484</v>
      </c>
      <c r="D4485">
        <v>701000002</v>
      </c>
      <c r="E4485" s="139">
        <v>45236</v>
      </c>
      <c r="F4485">
        <f t="shared" si="210"/>
        <v>11</v>
      </c>
      <c r="G4485" s="139">
        <v>45236</v>
      </c>
      <c r="H4485">
        <f t="shared" si="211"/>
        <v>16</v>
      </c>
      <c r="I4485" t="s">
        <v>3350</v>
      </c>
      <c r="J4485" t="str">
        <f>VLOOKUP(I4485,'C701- Recalculate'!$D$27:$D$751,1,0)</f>
        <v>069MPI1233040006</v>
      </c>
      <c r="K4485">
        <v>0</v>
      </c>
      <c r="L4485">
        <v>9863014</v>
      </c>
      <c r="M4485" s="138">
        <f t="shared" si="212"/>
        <v>-9863014</v>
      </c>
      <c r="N4485" t="s">
        <v>178</v>
      </c>
      <c r="P4485" t="s">
        <v>3839</v>
      </c>
      <c r="R4485" t="s">
        <v>3808</v>
      </c>
    </row>
    <row r="4486" spans="1:18" hidden="1">
      <c r="A4486">
        <v>4485</v>
      </c>
      <c r="D4486">
        <v>701000002</v>
      </c>
      <c r="E4486" s="139">
        <v>45236</v>
      </c>
      <c r="F4486">
        <f t="shared" si="210"/>
        <v>11</v>
      </c>
      <c r="G4486" s="139">
        <v>45236</v>
      </c>
      <c r="H4486">
        <f t="shared" si="211"/>
        <v>16</v>
      </c>
      <c r="I4486" t="s">
        <v>3344</v>
      </c>
      <c r="J4486" t="str">
        <f>VLOOKUP(I4486,'C701- Recalculate'!$D$27:$D$751,1,0)</f>
        <v>069MPI1233040008</v>
      </c>
      <c r="K4486">
        <v>0</v>
      </c>
      <c r="L4486">
        <v>3013698</v>
      </c>
      <c r="M4486" s="138">
        <f t="shared" si="212"/>
        <v>-3013698</v>
      </c>
      <c r="N4486" t="s">
        <v>178</v>
      </c>
      <c r="P4486" t="s">
        <v>3839</v>
      </c>
      <c r="R4486" t="s">
        <v>3808</v>
      </c>
    </row>
    <row r="4487" spans="1:18" hidden="1">
      <c r="A4487">
        <v>4486</v>
      </c>
      <c r="D4487">
        <v>701000002</v>
      </c>
      <c r="E4487" s="139">
        <v>45236</v>
      </c>
      <c r="F4487">
        <f t="shared" si="210"/>
        <v>11</v>
      </c>
      <c r="G4487" s="139">
        <v>45236</v>
      </c>
      <c r="H4487">
        <f t="shared" si="211"/>
        <v>16</v>
      </c>
      <c r="I4487" t="s">
        <v>3344</v>
      </c>
      <c r="J4487" t="str">
        <f>VLOOKUP(I4487,'C701- Recalculate'!$D$27:$D$751,1,0)</f>
        <v>069MPI1233040008</v>
      </c>
      <c r="K4487">
        <v>0</v>
      </c>
      <c r="L4487">
        <v>6027397</v>
      </c>
      <c r="M4487" s="138">
        <f t="shared" si="212"/>
        <v>-6027397</v>
      </c>
      <c r="N4487" t="s">
        <v>178</v>
      </c>
      <c r="P4487" t="s">
        <v>3839</v>
      </c>
      <c r="R4487" t="s">
        <v>3808</v>
      </c>
    </row>
    <row r="4488" spans="1:18" hidden="1">
      <c r="A4488">
        <v>4487</v>
      </c>
      <c r="D4488">
        <v>701000002</v>
      </c>
      <c r="E4488" s="139">
        <v>45236</v>
      </c>
      <c r="F4488">
        <f t="shared" si="210"/>
        <v>11</v>
      </c>
      <c r="G4488" s="139">
        <v>45236</v>
      </c>
      <c r="H4488">
        <f t="shared" si="211"/>
        <v>16</v>
      </c>
      <c r="I4488" t="s">
        <v>3389</v>
      </c>
      <c r="J4488" t="str">
        <f>VLOOKUP(I4488,'C701- Recalculate'!$D$27:$D$751,1,0)</f>
        <v>069MPI1233060001</v>
      </c>
      <c r="K4488">
        <v>0</v>
      </c>
      <c r="L4488">
        <v>8493150</v>
      </c>
      <c r="M4488" s="138">
        <f t="shared" si="212"/>
        <v>-8493150</v>
      </c>
      <c r="N4488" t="s">
        <v>178</v>
      </c>
      <c r="P4488" t="s">
        <v>3839</v>
      </c>
      <c r="R4488" t="s">
        <v>3808</v>
      </c>
    </row>
    <row r="4489" spans="1:18" hidden="1">
      <c r="A4489">
        <v>4488</v>
      </c>
      <c r="D4489">
        <v>701000002</v>
      </c>
      <c r="E4489" s="139">
        <v>45236</v>
      </c>
      <c r="F4489">
        <f t="shared" si="210"/>
        <v>11</v>
      </c>
      <c r="G4489" s="139">
        <v>45236</v>
      </c>
      <c r="H4489">
        <f t="shared" si="211"/>
        <v>16</v>
      </c>
      <c r="I4489" t="s">
        <v>3389</v>
      </c>
      <c r="J4489" t="str">
        <f>VLOOKUP(I4489,'C701- Recalculate'!$D$27:$D$751,1,0)</f>
        <v>069MPI1233060001</v>
      </c>
      <c r="K4489">
        <v>0</v>
      </c>
      <c r="L4489">
        <v>16986302</v>
      </c>
      <c r="M4489" s="138">
        <f t="shared" si="212"/>
        <v>-16986302</v>
      </c>
      <c r="N4489" t="s">
        <v>178</v>
      </c>
      <c r="P4489" t="s">
        <v>3839</v>
      </c>
      <c r="R4489" t="s">
        <v>3808</v>
      </c>
    </row>
    <row r="4490" spans="1:18" hidden="1">
      <c r="A4490">
        <v>4489</v>
      </c>
      <c r="D4490">
        <v>701000002</v>
      </c>
      <c r="E4490" s="139">
        <v>45236</v>
      </c>
      <c r="F4490">
        <f t="shared" si="210"/>
        <v>11</v>
      </c>
      <c r="G4490" s="139">
        <v>45236</v>
      </c>
      <c r="H4490">
        <f t="shared" si="211"/>
        <v>16</v>
      </c>
      <c r="I4490" t="s">
        <v>3392</v>
      </c>
      <c r="J4490" t="str">
        <f>VLOOKUP(I4490,'C701- Recalculate'!$D$27:$D$751,1,0)</f>
        <v>069MPI1233060002</v>
      </c>
      <c r="K4490">
        <v>0</v>
      </c>
      <c r="L4490">
        <v>7945205</v>
      </c>
      <c r="M4490" s="138">
        <f t="shared" si="212"/>
        <v>-7945205</v>
      </c>
      <c r="N4490" t="s">
        <v>178</v>
      </c>
      <c r="P4490" t="s">
        <v>3839</v>
      </c>
      <c r="R4490" t="s">
        <v>3808</v>
      </c>
    </row>
    <row r="4491" spans="1:18" hidden="1">
      <c r="A4491">
        <v>4490</v>
      </c>
      <c r="D4491">
        <v>701000002</v>
      </c>
      <c r="E4491" s="139">
        <v>45236</v>
      </c>
      <c r="F4491">
        <f t="shared" si="210"/>
        <v>11</v>
      </c>
      <c r="G4491" s="139">
        <v>45236</v>
      </c>
      <c r="H4491">
        <f t="shared" si="211"/>
        <v>16</v>
      </c>
      <c r="I4491" t="s">
        <v>3392</v>
      </c>
      <c r="J4491" t="str">
        <f>VLOOKUP(I4491,'C701- Recalculate'!$D$27:$D$751,1,0)</f>
        <v>069MPI1233060002</v>
      </c>
      <c r="K4491">
        <v>0</v>
      </c>
      <c r="L4491">
        <v>15890411</v>
      </c>
      <c r="M4491" s="138">
        <f t="shared" si="212"/>
        <v>-15890411</v>
      </c>
      <c r="N4491" t="s">
        <v>178</v>
      </c>
      <c r="P4491" t="s">
        <v>3839</v>
      </c>
      <c r="R4491" t="s">
        <v>3808</v>
      </c>
    </row>
    <row r="4492" spans="1:18" hidden="1">
      <c r="A4492">
        <v>4491</v>
      </c>
      <c r="D4492">
        <v>701000002</v>
      </c>
      <c r="E4492" s="139">
        <v>45236</v>
      </c>
      <c r="F4492">
        <f t="shared" si="210"/>
        <v>11</v>
      </c>
      <c r="G4492" s="139">
        <v>45236</v>
      </c>
      <c r="H4492">
        <f t="shared" si="211"/>
        <v>16</v>
      </c>
      <c r="I4492" t="s">
        <v>3419</v>
      </c>
      <c r="J4492" t="str">
        <f>VLOOKUP(I4492,'C701- Recalculate'!$D$27:$D$751,1,0)</f>
        <v>069MPI1233070001</v>
      </c>
      <c r="K4492">
        <v>0</v>
      </c>
      <c r="L4492">
        <v>8767123</v>
      </c>
      <c r="M4492" s="138">
        <f t="shared" si="212"/>
        <v>-8767123</v>
      </c>
      <c r="N4492" t="s">
        <v>178</v>
      </c>
      <c r="P4492" t="s">
        <v>3839</v>
      </c>
      <c r="R4492" t="s">
        <v>3808</v>
      </c>
    </row>
    <row r="4493" spans="1:18" hidden="1">
      <c r="A4493">
        <v>4492</v>
      </c>
      <c r="D4493">
        <v>701000002</v>
      </c>
      <c r="E4493" s="139">
        <v>45236</v>
      </c>
      <c r="F4493">
        <f t="shared" si="210"/>
        <v>11</v>
      </c>
      <c r="G4493" s="139">
        <v>45236</v>
      </c>
      <c r="H4493">
        <f t="shared" si="211"/>
        <v>16</v>
      </c>
      <c r="I4493" t="s">
        <v>3401</v>
      </c>
      <c r="J4493" t="str">
        <f>VLOOKUP(I4493,'C701- Recalculate'!$D$27:$D$751,1,0)</f>
        <v>069MPI1233070002</v>
      </c>
      <c r="K4493">
        <v>0</v>
      </c>
      <c r="L4493">
        <v>4383561</v>
      </c>
      <c r="M4493" s="138">
        <f t="shared" si="212"/>
        <v>-4383561</v>
      </c>
      <c r="N4493" t="s">
        <v>178</v>
      </c>
      <c r="P4493" t="s">
        <v>3839</v>
      </c>
      <c r="R4493" t="s">
        <v>3808</v>
      </c>
    </row>
    <row r="4494" spans="1:18" hidden="1">
      <c r="A4494">
        <v>4493</v>
      </c>
      <c r="D4494">
        <v>701000002</v>
      </c>
      <c r="E4494" s="139">
        <v>45236</v>
      </c>
      <c r="F4494">
        <f t="shared" si="210"/>
        <v>11</v>
      </c>
      <c r="G4494" s="139">
        <v>45236</v>
      </c>
      <c r="H4494">
        <f t="shared" si="211"/>
        <v>16</v>
      </c>
      <c r="I4494" t="s">
        <v>3398</v>
      </c>
      <c r="J4494" t="str">
        <f>VLOOKUP(I4494,'C701- Recalculate'!$D$27:$D$751,1,0)</f>
        <v>069MPI1233070003</v>
      </c>
      <c r="K4494">
        <v>0</v>
      </c>
      <c r="L4494">
        <v>21917808</v>
      </c>
      <c r="M4494" s="138">
        <f t="shared" si="212"/>
        <v>-21917808</v>
      </c>
      <c r="N4494" t="s">
        <v>178</v>
      </c>
      <c r="P4494" t="s">
        <v>3839</v>
      </c>
      <c r="R4494" t="s">
        <v>3808</v>
      </c>
    </row>
    <row r="4495" spans="1:18" hidden="1">
      <c r="A4495">
        <v>4494</v>
      </c>
      <c r="D4495">
        <v>701000002</v>
      </c>
      <c r="E4495" s="139">
        <v>45236</v>
      </c>
      <c r="F4495">
        <f t="shared" si="210"/>
        <v>11</v>
      </c>
      <c r="G4495" s="139">
        <v>45236</v>
      </c>
      <c r="H4495">
        <f t="shared" si="211"/>
        <v>16</v>
      </c>
      <c r="I4495" t="s">
        <v>3413</v>
      </c>
      <c r="J4495" t="str">
        <f>VLOOKUP(I4495,'C701- Recalculate'!$D$27:$D$751,1,0)</f>
        <v>069MPI1233070004</v>
      </c>
      <c r="K4495">
        <v>0</v>
      </c>
      <c r="L4495">
        <v>7671233</v>
      </c>
      <c r="M4495" s="138">
        <f t="shared" si="212"/>
        <v>-7671233</v>
      </c>
      <c r="N4495" t="s">
        <v>178</v>
      </c>
      <c r="P4495" t="s">
        <v>3839</v>
      </c>
      <c r="R4495" t="s">
        <v>3808</v>
      </c>
    </row>
    <row r="4496" spans="1:18" hidden="1">
      <c r="A4496">
        <v>4495</v>
      </c>
      <c r="D4496">
        <v>701000002</v>
      </c>
      <c r="E4496" s="139">
        <v>45236</v>
      </c>
      <c r="F4496">
        <f t="shared" si="210"/>
        <v>11</v>
      </c>
      <c r="G4496" s="139">
        <v>45236</v>
      </c>
      <c r="H4496">
        <f t="shared" si="211"/>
        <v>16</v>
      </c>
      <c r="I4496" t="s">
        <v>3404</v>
      </c>
      <c r="J4496" t="str">
        <f>VLOOKUP(I4496,'C701- Recalculate'!$D$27:$D$751,1,0)</f>
        <v>069MPI1233070005</v>
      </c>
      <c r="K4496">
        <v>0</v>
      </c>
      <c r="L4496">
        <v>5753425</v>
      </c>
      <c r="M4496" s="138">
        <f t="shared" si="212"/>
        <v>-5753425</v>
      </c>
      <c r="N4496" t="s">
        <v>178</v>
      </c>
      <c r="P4496" t="s">
        <v>3839</v>
      </c>
      <c r="R4496" t="s">
        <v>3808</v>
      </c>
    </row>
    <row r="4497" spans="1:18" hidden="1">
      <c r="A4497">
        <v>4496</v>
      </c>
      <c r="D4497">
        <v>701000002</v>
      </c>
      <c r="E4497" s="139">
        <v>45236</v>
      </c>
      <c r="F4497">
        <f t="shared" si="210"/>
        <v>11</v>
      </c>
      <c r="G4497" s="139">
        <v>45236</v>
      </c>
      <c r="H4497">
        <f t="shared" si="211"/>
        <v>16</v>
      </c>
      <c r="I4497" t="s">
        <v>3416</v>
      </c>
      <c r="J4497" t="str">
        <f>VLOOKUP(I4497,'C701- Recalculate'!$D$27:$D$751,1,0)</f>
        <v>069MPI1233070006</v>
      </c>
      <c r="K4497">
        <v>0</v>
      </c>
      <c r="L4497">
        <v>19178082</v>
      </c>
      <c r="M4497" s="138">
        <f t="shared" si="212"/>
        <v>-19178082</v>
      </c>
      <c r="N4497" t="s">
        <v>178</v>
      </c>
      <c r="P4497" t="s">
        <v>3839</v>
      </c>
      <c r="R4497" t="s">
        <v>3808</v>
      </c>
    </row>
    <row r="4498" spans="1:18" hidden="1">
      <c r="A4498">
        <v>4497</v>
      </c>
      <c r="D4498">
        <v>701000002</v>
      </c>
      <c r="E4498" s="139">
        <v>45236</v>
      </c>
      <c r="F4498">
        <f t="shared" si="210"/>
        <v>11</v>
      </c>
      <c r="G4498" s="139">
        <v>45236</v>
      </c>
      <c r="H4498">
        <f t="shared" si="211"/>
        <v>16</v>
      </c>
      <c r="I4498" t="s">
        <v>3407</v>
      </c>
      <c r="J4498" t="str">
        <f>VLOOKUP(I4498,'C701- Recalculate'!$D$27:$D$751,1,0)</f>
        <v>069MPI1233070007</v>
      </c>
      <c r="K4498">
        <v>0</v>
      </c>
      <c r="L4498">
        <v>21917808</v>
      </c>
      <c r="M4498" s="138">
        <f t="shared" si="212"/>
        <v>-21917808</v>
      </c>
      <c r="N4498" t="s">
        <v>178</v>
      </c>
      <c r="P4498" t="s">
        <v>3839</v>
      </c>
      <c r="R4498" t="s">
        <v>3808</v>
      </c>
    </row>
    <row r="4499" spans="1:18" hidden="1">
      <c r="A4499">
        <v>4498</v>
      </c>
      <c r="D4499">
        <v>701000002</v>
      </c>
      <c r="E4499" s="139">
        <v>45236</v>
      </c>
      <c r="F4499">
        <f t="shared" si="210"/>
        <v>11</v>
      </c>
      <c r="G4499" s="139">
        <v>45236</v>
      </c>
      <c r="H4499">
        <f t="shared" si="211"/>
        <v>16</v>
      </c>
      <c r="I4499" t="s">
        <v>3407</v>
      </c>
      <c r="J4499" t="str">
        <f>VLOOKUP(I4499,'C701- Recalculate'!$D$27:$D$751,1,0)</f>
        <v>069MPI1233070007</v>
      </c>
      <c r="K4499">
        <v>0</v>
      </c>
      <c r="L4499">
        <v>10958904</v>
      </c>
      <c r="M4499" s="138">
        <f t="shared" si="212"/>
        <v>-10958904</v>
      </c>
      <c r="N4499" t="s">
        <v>178</v>
      </c>
      <c r="P4499" t="s">
        <v>3839</v>
      </c>
      <c r="R4499" t="s">
        <v>3808</v>
      </c>
    </row>
    <row r="4500" spans="1:18" hidden="1">
      <c r="A4500">
        <v>4499</v>
      </c>
      <c r="D4500">
        <v>701000002</v>
      </c>
      <c r="E4500" s="139">
        <v>45236</v>
      </c>
      <c r="F4500">
        <f t="shared" si="210"/>
        <v>11</v>
      </c>
      <c r="G4500" s="139">
        <v>45236</v>
      </c>
      <c r="H4500">
        <f t="shared" si="211"/>
        <v>16</v>
      </c>
      <c r="I4500" t="s">
        <v>3410</v>
      </c>
      <c r="J4500" t="str">
        <f>VLOOKUP(I4500,'C701- Recalculate'!$D$27:$D$751,1,0)</f>
        <v>069MPI1233070008</v>
      </c>
      <c r="K4500">
        <v>0</v>
      </c>
      <c r="L4500">
        <v>6575343</v>
      </c>
      <c r="M4500" s="138">
        <f t="shared" si="212"/>
        <v>-6575343</v>
      </c>
      <c r="N4500" t="s">
        <v>178</v>
      </c>
      <c r="P4500" t="s">
        <v>3839</v>
      </c>
      <c r="R4500" t="s">
        <v>3808</v>
      </c>
    </row>
    <row r="4501" spans="1:18" hidden="1">
      <c r="A4501">
        <v>4500</v>
      </c>
      <c r="D4501">
        <v>701000002</v>
      </c>
      <c r="E4501" s="139">
        <v>45236</v>
      </c>
      <c r="F4501">
        <f t="shared" si="210"/>
        <v>11</v>
      </c>
      <c r="G4501" s="139">
        <v>45236</v>
      </c>
      <c r="H4501">
        <f t="shared" si="211"/>
        <v>16</v>
      </c>
      <c r="I4501" t="s">
        <v>3410</v>
      </c>
      <c r="J4501" t="str">
        <f>VLOOKUP(I4501,'C701- Recalculate'!$D$27:$D$751,1,0)</f>
        <v>069MPI1233070008</v>
      </c>
      <c r="K4501">
        <v>0</v>
      </c>
      <c r="L4501">
        <v>3287671</v>
      </c>
      <c r="M4501" s="138">
        <f t="shared" si="212"/>
        <v>-3287671</v>
      </c>
      <c r="N4501" t="s">
        <v>178</v>
      </c>
      <c r="P4501" t="s">
        <v>3839</v>
      </c>
      <c r="R4501" t="s">
        <v>3808</v>
      </c>
    </row>
    <row r="4502" spans="1:18" hidden="1">
      <c r="A4502">
        <v>4501</v>
      </c>
      <c r="D4502">
        <v>701000002</v>
      </c>
      <c r="E4502" s="139">
        <v>45236</v>
      </c>
      <c r="F4502">
        <f t="shared" si="210"/>
        <v>11</v>
      </c>
      <c r="G4502" s="139">
        <v>45236</v>
      </c>
      <c r="H4502">
        <f t="shared" si="211"/>
        <v>16</v>
      </c>
      <c r="I4502" t="s">
        <v>3425</v>
      </c>
      <c r="J4502" t="str">
        <f>VLOOKUP(I4502,'C701- Recalculate'!$D$27:$D$751,1,0)</f>
        <v>069MPI1233100001</v>
      </c>
      <c r="K4502">
        <v>0</v>
      </c>
      <c r="L4502">
        <v>2191781</v>
      </c>
      <c r="M4502" s="138">
        <f t="shared" si="212"/>
        <v>-2191781</v>
      </c>
      <c r="N4502" t="s">
        <v>178</v>
      </c>
      <c r="P4502" t="s">
        <v>3839</v>
      </c>
      <c r="R4502" t="s">
        <v>3808</v>
      </c>
    </row>
    <row r="4503" spans="1:18" hidden="1">
      <c r="A4503">
        <v>4502</v>
      </c>
      <c r="D4503">
        <v>701000002</v>
      </c>
      <c r="E4503" s="139">
        <v>45236</v>
      </c>
      <c r="F4503">
        <f t="shared" si="210"/>
        <v>11</v>
      </c>
      <c r="G4503" s="139">
        <v>45236</v>
      </c>
      <c r="H4503">
        <f t="shared" si="211"/>
        <v>16</v>
      </c>
      <c r="I4503" t="s">
        <v>3428</v>
      </c>
      <c r="J4503" t="str">
        <f>VLOOKUP(I4503,'C701- Recalculate'!$D$27:$D$751,1,0)</f>
        <v>069MPI1233100002</v>
      </c>
      <c r="K4503">
        <v>0</v>
      </c>
      <c r="L4503">
        <v>4383562</v>
      </c>
      <c r="M4503" s="138">
        <f t="shared" si="212"/>
        <v>-4383562</v>
      </c>
      <c r="N4503" t="s">
        <v>178</v>
      </c>
      <c r="P4503" t="s">
        <v>3839</v>
      </c>
      <c r="R4503" t="s">
        <v>3808</v>
      </c>
    </row>
    <row r="4504" spans="1:18" hidden="1">
      <c r="A4504">
        <v>4503</v>
      </c>
      <c r="D4504">
        <v>701000002</v>
      </c>
      <c r="E4504" s="139">
        <v>45236</v>
      </c>
      <c r="F4504">
        <f t="shared" si="210"/>
        <v>11</v>
      </c>
      <c r="G4504" s="139">
        <v>45236</v>
      </c>
      <c r="H4504">
        <f t="shared" si="211"/>
        <v>16</v>
      </c>
      <c r="I4504" t="s">
        <v>3422</v>
      </c>
      <c r="J4504" t="str">
        <f>VLOOKUP(I4504,'C701- Recalculate'!$D$27:$D$751,1,0)</f>
        <v>069MPI1233100003</v>
      </c>
      <c r="K4504">
        <v>0</v>
      </c>
      <c r="L4504">
        <v>9589041</v>
      </c>
      <c r="M4504" s="138">
        <f t="shared" si="212"/>
        <v>-9589041</v>
      </c>
      <c r="N4504" t="s">
        <v>178</v>
      </c>
      <c r="P4504" t="s">
        <v>3839</v>
      </c>
      <c r="R4504" t="s">
        <v>3808</v>
      </c>
    </row>
    <row r="4505" spans="1:18" hidden="1">
      <c r="A4505">
        <v>4504</v>
      </c>
      <c r="D4505">
        <v>701000002</v>
      </c>
      <c r="E4505" s="139">
        <v>45236</v>
      </c>
      <c r="F4505">
        <f t="shared" si="210"/>
        <v>11</v>
      </c>
      <c r="G4505" s="139">
        <v>45236</v>
      </c>
      <c r="H4505">
        <f t="shared" si="211"/>
        <v>16</v>
      </c>
      <c r="I4505" t="s">
        <v>3431</v>
      </c>
      <c r="J4505" t="str">
        <f>VLOOKUP(I4505,'C701- Recalculate'!$D$27:$D$751,1,0)</f>
        <v>069MPI1233100004</v>
      </c>
      <c r="K4505">
        <v>0</v>
      </c>
      <c r="L4505">
        <v>2876712</v>
      </c>
      <c r="M4505" s="138">
        <f t="shared" si="212"/>
        <v>-2876712</v>
      </c>
      <c r="N4505" t="s">
        <v>178</v>
      </c>
      <c r="P4505" t="s">
        <v>3839</v>
      </c>
      <c r="R4505" t="s">
        <v>3808</v>
      </c>
    </row>
    <row r="4506" spans="1:18" hidden="1">
      <c r="A4506">
        <v>4505</v>
      </c>
      <c r="D4506">
        <v>701000002</v>
      </c>
      <c r="E4506" s="139">
        <v>45237</v>
      </c>
      <c r="F4506">
        <f t="shared" si="210"/>
        <v>11</v>
      </c>
      <c r="G4506" s="139">
        <v>45237</v>
      </c>
      <c r="H4506">
        <f t="shared" si="211"/>
        <v>16</v>
      </c>
      <c r="I4506" t="s">
        <v>2611</v>
      </c>
      <c r="J4506" t="str">
        <f>VLOOKUP(I4506,'C701- Recalculate'!$D$27:$D$751,1,0)</f>
        <v>069MPI1232280001</v>
      </c>
      <c r="K4506">
        <v>0</v>
      </c>
      <c r="L4506">
        <v>28082192</v>
      </c>
      <c r="M4506" s="138">
        <f t="shared" si="212"/>
        <v>-28082192</v>
      </c>
      <c r="N4506" t="s">
        <v>178</v>
      </c>
      <c r="P4506" t="s">
        <v>3839</v>
      </c>
      <c r="R4506" t="s">
        <v>3808</v>
      </c>
    </row>
    <row r="4507" spans="1:18" hidden="1">
      <c r="A4507">
        <v>4506</v>
      </c>
      <c r="D4507">
        <v>701000002</v>
      </c>
      <c r="E4507" s="139">
        <v>45237</v>
      </c>
      <c r="F4507">
        <f t="shared" si="210"/>
        <v>11</v>
      </c>
      <c r="G4507" s="139">
        <v>45237</v>
      </c>
      <c r="H4507">
        <f t="shared" si="211"/>
        <v>16</v>
      </c>
      <c r="I4507" t="s">
        <v>2621</v>
      </c>
      <c r="J4507" t="str">
        <f>VLOOKUP(I4507,'C701- Recalculate'!$D$27:$D$751,1,0)</f>
        <v>069MPI1232280002</v>
      </c>
      <c r="K4507">
        <v>0</v>
      </c>
      <c r="L4507">
        <v>28082192</v>
      </c>
      <c r="M4507" s="138">
        <f t="shared" si="212"/>
        <v>-28082192</v>
      </c>
      <c r="N4507" t="s">
        <v>178</v>
      </c>
      <c r="P4507" t="s">
        <v>3839</v>
      </c>
      <c r="R4507" t="s">
        <v>3808</v>
      </c>
    </row>
    <row r="4508" spans="1:18" hidden="1">
      <c r="A4508">
        <v>4507</v>
      </c>
      <c r="D4508">
        <v>701000002</v>
      </c>
      <c r="E4508" s="139">
        <v>45237</v>
      </c>
      <c r="F4508">
        <f t="shared" si="210"/>
        <v>11</v>
      </c>
      <c r="G4508" s="139">
        <v>45237</v>
      </c>
      <c r="H4508">
        <f t="shared" si="211"/>
        <v>16</v>
      </c>
      <c r="I4508" t="s">
        <v>2641</v>
      </c>
      <c r="J4508" t="str">
        <f>VLOOKUP(I4508,'C701- Recalculate'!$D$27:$D$751,1,0)</f>
        <v>069MPI1232290004</v>
      </c>
      <c r="K4508">
        <v>0</v>
      </c>
      <c r="L4508">
        <v>28767123</v>
      </c>
      <c r="M4508" s="138">
        <f t="shared" si="212"/>
        <v>-28767123</v>
      </c>
      <c r="N4508" t="s">
        <v>178</v>
      </c>
      <c r="P4508" t="s">
        <v>3839</v>
      </c>
      <c r="R4508" t="s">
        <v>3808</v>
      </c>
    </row>
    <row r="4509" spans="1:18" hidden="1">
      <c r="A4509">
        <v>4508</v>
      </c>
      <c r="D4509">
        <v>701000002</v>
      </c>
      <c r="E4509" s="139">
        <v>45237</v>
      </c>
      <c r="F4509">
        <f t="shared" si="210"/>
        <v>11</v>
      </c>
      <c r="G4509" s="139">
        <v>45237</v>
      </c>
      <c r="H4509">
        <f t="shared" si="211"/>
        <v>16</v>
      </c>
      <c r="I4509" t="s">
        <v>2634</v>
      </c>
      <c r="J4509" t="str">
        <f>VLOOKUP(I4509,'C701- Recalculate'!$D$27:$D$751,1,0)</f>
        <v>069MPI1232290005</v>
      </c>
      <c r="K4509">
        <v>0</v>
      </c>
      <c r="L4509">
        <v>27397261</v>
      </c>
      <c r="M4509" s="138">
        <f t="shared" si="212"/>
        <v>-27397261</v>
      </c>
      <c r="N4509" t="s">
        <v>178</v>
      </c>
      <c r="P4509" t="s">
        <v>3839</v>
      </c>
      <c r="R4509" t="s">
        <v>3808</v>
      </c>
    </row>
    <row r="4510" spans="1:18" hidden="1">
      <c r="A4510">
        <v>4509</v>
      </c>
      <c r="D4510">
        <v>701000002</v>
      </c>
      <c r="E4510" s="139">
        <v>45237</v>
      </c>
      <c r="F4510">
        <f t="shared" si="210"/>
        <v>11</v>
      </c>
      <c r="G4510" s="139">
        <v>45237</v>
      </c>
      <c r="H4510">
        <f t="shared" si="211"/>
        <v>16</v>
      </c>
      <c r="I4510" t="s">
        <v>2656</v>
      </c>
      <c r="J4510" t="str">
        <f>VLOOKUP(I4510,'C701- Recalculate'!$D$27:$D$751,1,0)</f>
        <v>069MPI1232340004</v>
      </c>
      <c r="K4510">
        <v>0</v>
      </c>
      <c r="L4510">
        <v>22465753</v>
      </c>
      <c r="M4510" s="138">
        <f t="shared" si="212"/>
        <v>-22465753</v>
      </c>
      <c r="N4510" t="s">
        <v>178</v>
      </c>
      <c r="P4510" t="s">
        <v>3839</v>
      </c>
      <c r="R4510" t="s">
        <v>3808</v>
      </c>
    </row>
    <row r="4511" spans="1:18" hidden="1">
      <c r="A4511">
        <v>4510</v>
      </c>
      <c r="D4511">
        <v>701000002</v>
      </c>
      <c r="E4511" s="139">
        <v>45237</v>
      </c>
      <c r="F4511">
        <f t="shared" si="210"/>
        <v>11</v>
      </c>
      <c r="G4511" s="139">
        <v>45237</v>
      </c>
      <c r="H4511">
        <f t="shared" si="211"/>
        <v>16</v>
      </c>
      <c r="I4511" t="s">
        <v>2652</v>
      </c>
      <c r="J4511" t="str">
        <f>VLOOKUP(I4511,'C701- Recalculate'!$D$27:$D$751,1,0)</f>
        <v>069MPI1232340005</v>
      </c>
      <c r="K4511">
        <v>0</v>
      </c>
      <c r="L4511">
        <v>22465753</v>
      </c>
      <c r="M4511" s="138">
        <f t="shared" si="212"/>
        <v>-22465753</v>
      </c>
      <c r="N4511" t="s">
        <v>178</v>
      </c>
      <c r="P4511" t="s">
        <v>3839</v>
      </c>
      <c r="R4511" t="s">
        <v>3808</v>
      </c>
    </row>
    <row r="4512" spans="1:18" hidden="1">
      <c r="A4512">
        <v>4511</v>
      </c>
      <c r="D4512">
        <v>701000002</v>
      </c>
      <c r="E4512" s="139">
        <v>45237</v>
      </c>
      <c r="F4512">
        <f t="shared" si="210"/>
        <v>11</v>
      </c>
      <c r="G4512" s="139">
        <v>45237</v>
      </c>
      <c r="H4512">
        <f t="shared" si="211"/>
        <v>16</v>
      </c>
      <c r="I4512" t="s">
        <v>2706</v>
      </c>
      <c r="J4512" t="str">
        <f>VLOOKUP(I4512,'C701- Recalculate'!$D$27:$D$751,1,0)</f>
        <v>069MPI1232400003</v>
      </c>
      <c r="K4512">
        <v>0</v>
      </c>
      <c r="L4512">
        <v>24315069</v>
      </c>
      <c r="M4512" s="138">
        <f t="shared" si="212"/>
        <v>-24315069</v>
      </c>
      <c r="N4512" t="s">
        <v>178</v>
      </c>
      <c r="P4512" t="s">
        <v>3839</v>
      </c>
      <c r="R4512" t="s">
        <v>3808</v>
      </c>
    </row>
    <row r="4513" spans="1:18" hidden="1">
      <c r="A4513">
        <v>4512</v>
      </c>
      <c r="D4513">
        <v>701000002</v>
      </c>
      <c r="E4513" s="139">
        <v>45237</v>
      </c>
      <c r="F4513">
        <f t="shared" si="210"/>
        <v>11</v>
      </c>
      <c r="G4513" s="139">
        <v>45237</v>
      </c>
      <c r="H4513">
        <f t="shared" si="211"/>
        <v>16</v>
      </c>
      <c r="I4513" t="s">
        <v>2700</v>
      </c>
      <c r="J4513" t="str">
        <f>VLOOKUP(I4513,'C701- Recalculate'!$D$27:$D$751,1,0)</f>
        <v>069MPI1232400004</v>
      </c>
      <c r="K4513">
        <v>0</v>
      </c>
      <c r="L4513">
        <v>24315069</v>
      </c>
      <c r="M4513" s="138">
        <f t="shared" si="212"/>
        <v>-24315069</v>
      </c>
      <c r="N4513" t="s">
        <v>178</v>
      </c>
      <c r="P4513" t="s">
        <v>3839</v>
      </c>
      <c r="R4513" t="s">
        <v>3808</v>
      </c>
    </row>
    <row r="4514" spans="1:18" hidden="1">
      <c r="A4514">
        <v>4513</v>
      </c>
      <c r="D4514">
        <v>701000002</v>
      </c>
      <c r="E4514" s="139">
        <v>45237</v>
      </c>
      <c r="F4514">
        <f t="shared" si="210"/>
        <v>11</v>
      </c>
      <c r="G4514" s="139">
        <v>45237</v>
      </c>
      <c r="H4514">
        <f t="shared" si="211"/>
        <v>16</v>
      </c>
      <c r="I4514" t="s">
        <v>2757</v>
      </c>
      <c r="J4514" t="str">
        <f>VLOOKUP(I4514,'C701- Recalculate'!$D$27:$D$751,1,0)</f>
        <v>069MPI1232430004</v>
      </c>
      <c r="K4514">
        <v>0</v>
      </c>
      <c r="L4514">
        <v>39452055</v>
      </c>
      <c r="M4514" s="138">
        <f t="shared" si="212"/>
        <v>-39452055</v>
      </c>
      <c r="N4514" t="s">
        <v>178</v>
      </c>
      <c r="P4514" t="s">
        <v>3839</v>
      </c>
      <c r="R4514" t="s">
        <v>3808</v>
      </c>
    </row>
    <row r="4515" spans="1:18" hidden="1">
      <c r="A4515">
        <v>4514</v>
      </c>
      <c r="D4515">
        <v>701000002</v>
      </c>
      <c r="E4515" s="139">
        <v>45237</v>
      </c>
      <c r="F4515">
        <f t="shared" si="210"/>
        <v>11</v>
      </c>
      <c r="G4515" s="139">
        <v>45237</v>
      </c>
      <c r="H4515">
        <f t="shared" si="211"/>
        <v>16</v>
      </c>
      <c r="I4515" t="s">
        <v>2760</v>
      </c>
      <c r="J4515" t="str">
        <f>VLOOKUP(I4515,'C701- Recalculate'!$D$27:$D$751,1,0)</f>
        <v>069MPI1232430005</v>
      </c>
      <c r="K4515">
        <v>0</v>
      </c>
      <c r="L4515">
        <v>9726027</v>
      </c>
      <c r="M4515" s="138">
        <f t="shared" si="212"/>
        <v>-9726027</v>
      </c>
      <c r="N4515" t="s">
        <v>178</v>
      </c>
      <c r="P4515" t="s">
        <v>3839</v>
      </c>
      <c r="R4515" t="s">
        <v>3808</v>
      </c>
    </row>
    <row r="4516" spans="1:18" hidden="1">
      <c r="A4516">
        <v>4515</v>
      </c>
      <c r="D4516">
        <v>701000002</v>
      </c>
      <c r="E4516" s="139">
        <v>45237</v>
      </c>
      <c r="F4516">
        <f t="shared" si="210"/>
        <v>11</v>
      </c>
      <c r="G4516" s="139">
        <v>45237</v>
      </c>
      <c r="H4516">
        <f t="shared" si="211"/>
        <v>16</v>
      </c>
      <c r="I4516" t="s">
        <v>2879</v>
      </c>
      <c r="J4516" t="str">
        <f>VLOOKUP(I4516,'C701- Recalculate'!$D$27:$D$751,1,0)</f>
        <v>069MPI1232560004</v>
      </c>
      <c r="K4516">
        <v>0</v>
      </c>
      <c r="L4516">
        <v>28356164</v>
      </c>
      <c r="M4516" s="138">
        <f t="shared" si="212"/>
        <v>-28356164</v>
      </c>
      <c r="N4516" t="s">
        <v>178</v>
      </c>
      <c r="P4516" t="s">
        <v>3839</v>
      </c>
      <c r="R4516" t="s">
        <v>3808</v>
      </c>
    </row>
    <row r="4517" spans="1:18" hidden="1">
      <c r="A4517">
        <v>4516</v>
      </c>
      <c r="D4517">
        <v>701000002</v>
      </c>
      <c r="E4517" s="139">
        <v>45237</v>
      </c>
      <c r="F4517">
        <f t="shared" si="210"/>
        <v>11</v>
      </c>
      <c r="G4517" s="139">
        <v>45237</v>
      </c>
      <c r="H4517">
        <f t="shared" si="211"/>
        <v>16</v>
      </c>
      <c r="I4517" t="s">
        <v>2870</v>
      </c>
      <c r="J4517" t="str">
        <f>VLOOKUP(I4517,'C701- Recalculate'!$D$27:$D$751,1,0)</f>
        <v>069MPI1232560005</v>
      </c>
      <c r="K4517">
        <v>0</v>
      </c>
      <c r="L4517">
        <v>18904110</v>
      </c>
      <c r="M4517" s="138">
        <f t="shared" si="212"/>
        <v>-18904110</v>
      </c>
      <c r="N4517" t="s">
        <v>178</v>
      </c>
      <c r="P4517" t="s">
        <v>3839</v>
      </c>
      <c r="R4517" t="s">
        <v>3808</v>
      </c>
    </row>
    <row r="4518" spans="1:18" hidden="1">
      <c r="A4518">
        <v>4517</v>
      </c>
      <c r="D4518">
        <v>701000002</v>
      </c>
      <c r="E4518" s="139">
        <v>45237</v>
      </c>
      <c r="F4518">
        <f t="shared" si="210"/>
        <v>11</v>
      </c>
      <c r="G4518" s="139">
        <v>45237</v>
      </c>
      <c r="H4518">
        <f t="shared" si="211"/>
        <v>16</v>
      </c>
      <c r="I4518" t="s">
        <v>2937</v>
      </c>
      <c r="J4518" t="str">
        <f>VLOOKUP(I4518,'C701- Recalculate'!$D$27:$D$751,1,0)</f>
        <v>069MPI1232620002</v>
      </c>
      <c r="K4518">
        <v>0</v>
      </c>
      <c r="L4518">
        <v>24931506</v>
      </c>
      <c r="M4518" s="138">
        <f t="shared" si="212"/>
        <v>-24931506</v>
      </c>
      <c r="N4518" t="s">
        <v>178</v>
      </c>
      <c r="P4518" t="s">
        <v>3839</v>
      </c>
      <c r="R4518" t="s">
        <v>3808</v>
      </c>
    </row>
    <row r="4519" spans="1:18" hidden="1">
      <c r="A4519">
        <v>4518</v>
      </c>
      <c r="D4519">
        <v>701000002</v>
      </c>
      <c r="E4519" s="139">
        <v>45237</v>
      </c>
      <c r="F4519">
        <f t="shared" si="210"/>
        <v>11</v>
      </c>
      <c r="G4519" s="139">
        <v>45237</v>
      </c>
      <c r="H4519">
        <f t="shared" si="211"/>
        <v>16</v>
      </c>
      <c r="I4519" t="s">
        <v>2940</v>
      </c>
      <c r="J4519" t="str">
        <f>VLOOKUP(I4519,'C701- Recalculate'!$D$27:$D$751,1,0)</f>
        <v>069MPI1232620003</v>
      </c>
      <c r="K4519">
        <v>0</v>
      </c>
      <c r="L4519">
        <v>22356164</v>
      </c>
      <c r="M4519" s="138">
        <f t="shared" si="212"/>
        <v>-22356164</v>
      </c>
      <c r="N4519" t="s">
        <v>178</v>
      </c>
      <c r="P4519" t="s">
        <v>3839</v>
      </c>
      <c r="R4519" t="s">
        <v>3808</v>
      </c>
    </row>
    <row r="4520" spans="1:18" hidden="1">
      <c r="A4520">
        <v>4519</v>
      </c>
      <c r="D4520">
        <v>701000002</v>
      </c>
      <c r="E4520" s="139">
        <v>45237</v>
      </c>
      <c r="F4520">
        <f t="shared" si="210"/>
        <v>11</v>
      </c>
      <c r="G4520" s="139">
        <v>45237</v>
      </c>
      <c r="H4520">
        <f t="shared" si="211"/>
        <v>16</v>
      </c>
      <c r="I4520" t="s">
        <v>3350</v>
      </c>
      <c r="J4520" t="str">
        <f>VLOOKUP(I4520,'C701- Recalculate'!$D$27:$D$751,1,0)</f>
        <v>069MPI1233040006</v>
      </c>
      <c r="K4520">
        <v>0</v>
      </c>
      <c r="L4520">
        <v>4931507</v>
      </c>
      <c r="M4520" s="138">
        <f t="shared" si="212"/>
        <v>-4931507</v>
      </c>
      <c r="N4520" t="s">
        <v>178</v>
      </c>
      <c r="P4520" t="s">
        <v>3839</v>
      </c>
      <c r="R4520" t="s">
        <v>3808</v>
      </c>
    </row>
    <row r="4521" spans="1:18" hidden="1">
      <c r="A4521">
        <v>4520</v>
      </c>
      <c r="D4521">
        <v>701000002</v>
      </c>
      <c r="E4521" s="139">
        <v>45237</v>
      </c>
      <c r="F4521">
        <f t="shared" si="210"/>
        <v>11</v>
      </c>
      <c r="G4521" s="139">
        <v>45237</v>
      </c>
      <c r="H4521">
        <f t="shared" si="211"/>
        <v>16</v>
      </c>
      <c r="I4521" t="s">
        <v>3389</v>
      </c>
      <c r="J4521" t="str">
        <f>VLOOKUP(I4521,'C701- Recalculate'!$D$27:$D$751,1,0)</f>
        <v>069MPI1233060001</v>
      </c>
      <c r="K4521">
        <v>0</v>
      </c>
      <c r="L4521">
        <v>8493151</v>
      </c>
      <c r="M4521" s="138">
        <f t="shared" si="212"/>
        <v>-8493151</v>
      </c>
      <c r="N4521" t="s">
        <v>178</v>
      </c>
      <c r="P4521" t="s">
        <v>3839</v>
      </c>
      <c r="R4521" t="s">
        <v>3808</v>
      </c>
    </row>
    <row r="4522" spans="1:18" hidden="1">
      <c r="A4522">
        <v>4521</v>
      </c>
      <c r="D4522">
        <v>701000002</v>
      </c>
      <c r="E4522" s="139">
        <v>45237</v>
      </c>
      <c r="F4522">
        <f t="shared" si="210"/>
        <v>11</v>
      </c>
      <c r="G4522" s="139">
        <v>45237</v>
      </c>
      <c r="H4522">
        <f t="shared" si="211"/>
        <v>16</v>
      </c>
      <c r="I4522" t="s">
        <v>3392</v>
      </c>
      <c r="J4522" t="str">
        <f>VLOOKUP(I4522,'C701- Recalculate'!$D$27:$D$751,1,0)</f>
        <v>069MPI1233060002</v>
      </c>
      <c r="K4522">
        <v>0</v>
      </c>
      <c r="L4522">
        <v>7945206</v>
      </c>
      <c r="M4522" s="138">
        <f t="shared" si="212"/>
        <v>-7945206</v>
      </c>
      <c r="N4522" t="s">
        <v>178</v>
      </c>
      <c r="P4522" t="s">
        <v>3839</v>
      </c>
      <c r="R4522" t="s">
        <v>3808</v>
      </c>
    </row>
    <row r="4523" spans="1:18" hidden="1">
      <c r="A4523">
        <v>4522</v>
      </c>
      <c r="D4523">
        <v>701000002</v>
      </c>
      <c r="E4523" s="139">
        <v>45237</v>
      </c>
      <c r="F4523">
        <f t="shared" si="210"/>
        <v>11</v>
      </c>
      <c r="G4523" s="139">
        <v>45237</v>
      </c>
      <c r="H4523">
        <f t="shared" si="211"/>
        <v>16</v>
      </c>
      <c r="I4523" t="s">
        <v>3459</v>
      </c>
      <c r="J4523" t="str">
        <f>VLOOKUP(I4523,'C701- Recalculate'!$D$27:$D$751,1,0)</f>
        <v>069MPI1233110001</v>
      </c>
      <c r="K4523">
        <v>0</v>
      </c>
      <c r="L4523">
        <v>3287671</v>
      </c>
      <c r="M4523" s="138">
        <f t="shared" si="212"/>
        <v>-3287671</v>
      </c>
      <c r="N4523" t="s">
        <v>178</v>
      </c>
      <c r="P4523" t="s">
        <v>3839</v>
      </c>
      <c r="R4523" t="s">
        <v>3808</v>
      </c>
    </row>
    <row r="4524" spans="1:18" hidden="1">
      <c r="A4524">
        <v>4523</v>
      </c>
      <c r="D4524">
        <v>701000002</v>
      </c>
      <c r="E4524" s="139">
        <v>45237</v>
      </c>
      <c r="F4524">
        <f t="shared" si="210"/>
        <v>11</v>
      </c>
      <c r="G4524" s="139">
        <v>45237</v>
      </c>
      <c r="H4524">
        <f t="shared" si="211"/>
        <v>16</v>
      </c>
      <c r="I4524" t="s">
        <v>3446</v>
      </c>
      <c r="J4524" t="str">
        <f>VLOOKUP(I4524,'C701- Recalculate'!$D$27:$D$751,1,0)</f>
        <v>069MPI1233110002</v>
      </c>
      <c r="K4524">
        <v>0</v>
      </c>
      <c r="L4524">
        <v>4383562</v>
      </c>
      <c r="M4524" s="138">
        <f t="shared" si="212"/>
        <v>-4383562</v>
      </c>
      <c r="N4524" t="s">
        <v>178</v>
      </c>
      <c r="P4524" t="s">
        <v>3839</v>
      </c>
      <c r="R4524" t="s">
        <v>3808</v>
      </c>
    </row>
    <row r="4525" spans="1:18" hidden="1">
      <c r="A4525">
        <v>4524</v>
      </c>
      <c r="D4525">
        <v>701000002</v>
      </c>
      <c r="E4525" s="139">
        <v>45237</v>
      </c>
      <c r="F4525">
        <f t="shared" si="210"/>
        <v>11</v>
      </c>
      <c r="G4525" s="139">
        <v>45237</v>
      </c>
      <c r="H4525">
        <f t="shared" si="211"/>
        <v>16</v>
      </c>
      <c r="I4525" t="s">
        <v>3449</v>
      </c>
      <c r="J4525" t="str">
        <f>VLOOKUP(I4525,'C701- Recalculate'!$D$27:$D$751,1,0)</f>
        <v>069MPI1233110003</v>
      </c>
      <c r="K4525">
        <v>0</v>
      </c>
      <c r="L4525">
        <v>10958904</v>
      </c>
      <c r="M4525" s="138">
        <f t="shared" si="212"/>
        <v>-10958904</v>
      </c>
      <c r="N4525" t="s">
        <v>178</v>
      </c>
      <c r="P4525" t="s">
        <v>3839</v>
      </c>
      <c r="R4525" t="s">
        <v>3808</v>
      </c>
    </row>
    <row r="4526" spans="1:18" hidden="1">
      <c r="A4526">
        <v>4525</v>
      </c>
      <c r="D4526">
        <v>701000002</v>
      </c>
      <c r="E4526" s="139">
        <v>45237</v>
      </c>
      <c r="F4526">
        <f t="shared" si="210"/>
        <v>11</v>
      </c>
      <c r="G4526" s="139">
        <v>45237</v>
      </c>
      <c r="H4526">
        <f t="shared" si="211"/>
        <v>16</v>
      </c>
      <c r="I4526" t="s">
        <v>3452</v>
      </c>
      <c r="J4526" t="str">
        <f>VLOOKUP(I4526,'C701- Recalculate'!$D$27:$D$751,1,0)</f>
        <v>069MPI1233110004</v>
      </c>
      <c r="K4526">
        <v>0</v>
      </c>
      <c r="L4526">
        <v>2191781</v>
      </c>
      <c r="M4526" s="138">
        <f t="shared" si="212"/>
        <v>-2191781</v>
      </c>
      <c r="N4526" t="s">
        <v>178</v>
      </c>
      <c r="P4526" t="s">
        <v>3839</v>
      </c>
      <c r="R4526" t="s">
        <v>3808</v>
      </c>
    </row>
    <row r="4527" spans="1:18" hidden="1">
      <c r="A4527">
        <v>4526</v>
      </c>
      <c r="D4527">
        <v>701000002</v>
      </c>
      <c r="E4527" s="139">
        <v>45237</v>
      </c>
      <c r="F4527">
        <f t="shared" si="210"/>
        <v>11</v>
      </c>
      <c r="G4527" s="139">
        <v>45237</v>
      </c>
      <c r="H4527">
        <f t="shared" si="211"/>
        <v>16</v>
      </c>
      <c r="I4527" t="s">
        <v>3443</v>
      </c>
      <c r="J4527" t="str">
        <f>VLOOKUP(I4527,'C701- Recalculate'!$D$27:$D$751,1,0)</f>
        <v>069MPI1233110005</v>
      </c>
      <c r="K4527">
        <v>0</v>
      </c>
      <c r="L4527">
        <v>3287671</v>
      </c>
      <c r="M4527" s="138">
        <f t="shared" si="212"/>
        <v>-3287671</v>
      </c>
      <c r="N4527" t="s">
        <v>178</v>
      </c>
      <c r="P4527" t="s">
        <v>3839</v>
      </c>
      <c r="R4527" t="s">
        <v>3808</v>
      </c>
    </row>
    <row r="4528" spans="1:18" hidden="1">
      <c r="A4528">
        <v>4527</v>
      </c>
      <c r="D4528">
        <v>701000002</v>
      </c>
      <c r="E4528" s="139">
        <v>45237</v>
      </c>
      <c r="F4528">
        <f t="shared" si="210"/>
        <v>11</v>
      </c>
      <c r="G4528" s="139">
        <v>45237</v>
      </c>
      <c r="H4528">
        <f t="shared" si="211"/>
        <v>16</v>
      </c>
      <c r="I4528" t="s">
        <v>3437</v>
      </c>
      <c r="J4528" t="str">
        <f>VLOOKUP(I4528,'C701- Recalculate'!$D$27:$D$751,1,0)</f>
        <v>069MPI1233110006</v>
      </c>
      <c r="K4528">
        <v>0</v>
      </c>
      <c r="L4528">
        <v>10958904</v>
      </c>
      <c r="M4528" s="138">
        <f t="shared" si="212"/>
        <v>-10958904</v>
      </c>
      <c r="N4528" t="s">
        <v>178</v>
      </c>
      <c r="P4528" t="s">
        <v>3839</v>
      </c>
      <c r="R4528" t="s">
        <v>3808</v>
      </c>
    </row>
    <row r="4529" spans="1:18" hidden="1">
      <c r="A4529">
        <v>4528</v>
      </c>
      <c r="D4529">
        <v>701000002</v>
      </c>
      <c r="E4529" s="139">
        <v>45237</v>
      </c>
      <c r="F4529">
        <f t="shared" si="210"/>
        <v>11</v>
      </c>
      <c r="G4529" s="139">
        <v>45237</v>
      </c>
      <c r="H4529">
        <f t="shared" si="211"/>
        <v>16</v>
      </c>
      <c r="I4529" t="s">
        <v>3440</v>
      </c>
      <c r="J4529" t="str">
        <f>VLOOKUP(I4529,'C701- Recalculate'!$D$27:$D$751,1,0)</f>
        <v>069MPI1233110007</v>
      </c>
      <c r="K4529">
        <v>0</v>
      </c>
      <c r="L4529">
        <v>3287671</v>
      </c>
      <c r="M4529" s="138">
        <f t="shared" si="212"/>
        <v>-3287671</v>
      </c>
      <c r="N4529" t="s">
        <v>178</v>
      </c>
      <c r="P4529" t="s">
        <v>3839</v>
      </c>
      <c r="R4529" t="s">
        <v>3808</v>
      </c>
    </row>
    <row r="4530" spans="1:18" hidden="1">
      <c r="A4530">
        <v>4529</v>
      </c>
      <c r="D4530">
        <v>701000002</v>
      </c>
      <c r="E4530" s="139">
        <v>45237</v>
      </c>
      <c r="F4530">
        <f t="shared" si="210"/>
        <v>11</v>
      </c>
      <c r="G4530" s="139">
        <v>45237</v>
      </c>
      <c r="H4530">
        <f t="shared" si="211"/>
        <v>16</v>
      </c>
      <c r="I4530" t="s">
        <v>3455</v>
      </c>
      <c r="J4530" t="str">
        <f>VLOOKUP(I4530,'C701- Recalculate'!$D$27:$D$751,1,0)</f>
        <v>069MPI1233110008</v>
      </c>
      <c r="K4530">
        <v>0</v>
      </c>
      <c r="L4530">
        <v>6575342</v>
      </c>
      <c r="M4530" s="138">
        <f t="shared" si="212"/>
        <v>-6575342</v>
      </c>
      <c r="N4530" t="s">
        <v>178</v>
      </c>
      <c r="P4530" t="s">
        <v>3839</v>
      </c>
      <c r="R4530" t="s">
        <v>3808</v>
      </c>
    </row>
    <row r="4531" spans="1:18" hidden="1">
      <c r="A4531">
        <v>4530</v>
      </c>
      <c r="D4531">
        <v>701000002</v>
      </c>
      <c r="E4531" s="139">
        <v>45237</v>
      </c>
      <c r="F4531">
        <f t="shared" si="210"/>
        <v>11</v>
      </c>
      <c r="G4531" s="139">
        <v>45237</v>
      </c>
      <c r="H4531">
        <f t="shared" si="211"/>
        <v>16</v>
      </c>
      <c r="I4531" t="s">
        <v>3434</v>
      </c>
      <c r="J4531" t="str">
        <f>VLOOKUP(I4531,'C701- Recalculate'!$D$27:$D$751,1,0)</f>
        <v>069MPI1233110009</v>
      </c>
      <c r="K4531">
        <v>0</v>
      </c>
      <c r="L4531">
        <v>6575342</v>
      </c>
      <c r="M4531" s="138">
        <f t="shared" si="212"/>
        <v>-6575342</v>
      </c>
      <c r="N4531" t="s">
        <v>178</v>
      </c>
      <c r="P4531" t="s">
        <v>3839</v>
      </c>
      <c r="R4531" t="s">
        <v>3808</v>
      </c>
    </row>
    <row r="4532" spans="1:18" hidden="1">
      <c r="A4532">
        <v>4531</v>
      </c>
      <c r="D4532">
        <v>701000002</v>
      </c>
      <c r="E4532" s="139">
        <v>45238</v>
      </c>
      <c r="F4532">
        <f t="shared" si="210"/>
        <v>11</v>
      </c>
      <c r="G4532" s="139">
        <v>45238</v>
      </c>
      <c r="H4532">
        <f t="shared" si="211"/>
        <v>16</v>
      </c>
      <c r="I4532" t="s">
        <v>2611</v>
      </c>
      <c r="J4532" t="str">
        <f>VLOOKUP(I4532,'C701- Recalculate'!$D$27:$D$751,1,0)</f>
        <v>069MPI1232280001</v>
      </c>
      <c r="K4532">
        <v>0</v>
      </c>
      <c r="L4532">
        <v>28082191</v>
      </c>
      <c r="M4532" s="138">
        <f t="shared" si="212"/>
        <v>-28082191</v>
      </c>
      <c r="N4532" t="s">
        <v>178</v>
      </c>
      <c r="P4532" t="s">
        <v>3839</v>
      </c>
      <c r="R4532" t="s">
        <v>3808</v>
      </c>
    </row>
    <row r="4533" spans="1:18" hidden="1">
      <c r="A4533">
        <v>4532</v>
      </c>
      <c r="D4533">
        <v>701000002</v>
      </c>
      <c r="E4533" s="139">
        <v>45238</v>
      </c>
      <c r="F4533">
        <f t="shared" si="210"/>
        <v>11</v>
      </c>
      <c r="G4533" s="139">
        <v>45238</v>
      </c>
      <c r="H4533">
        <f t="shared" si="211"/>
        <v>16</v>
      </c>
      <c r="I4533" t="s">
        <v>2621</v>
      </c>
      <c r="J4533" t="str">
        <f>VLOOKUP(I4533,'C701- Recalculate'!$D$27:$D$751,1,0)</f>
        <v>069MPI1232280002</v>
      </c>
      <c r="K4533">
        <v>0</v>
      </c>
      <c r="L4533">
        <v>28082191</v>
      </c>
      <c r="M4533" s="138">
        <f t="shared" si="212"/>
        <v>-28082191</v>
      </c>
      <c r="N4533" t="s">
        <v>178</v>
      </c>
      <c r="P4533" t="s">
        <v>3839</v>
      </c>
      <c r="R4533" t="s">
        <v>3808</v>
      </c>
    </row>
    <row r="4534" spans="1:18" hidden="1">
      <c r="A4534">
        <v>4533</v>
      </c>
      <c r="D4534">
        <v>701000002</v>
      </c>
      <c r="E4534" s="139">
        <v>45238</v>
      </c>
      <c r="F4534">
        <f t="shared" si="210"/>
        <v>11</v>
      </c>
      <c r="G4534" s="139">
        <v>45238</v>
      </c>
      <c r="H4534">
        <f t="shared" si="211"/>
        <v>16</v>
      </c>
      <c r="I4534" t="s">
        <v>2641</v>
      </c>
      <c r="J4534" t="str">
        <f>VLOOKUP(I4534,'C701- Recalculate'!$D$27:$D$751,1,0)</f>
        <v>069MPI1232290004</v>
      </c>
      <c r="K4534">
        <v>0</v>
      </c>
      <c r="L4534">
        <v>28767123</v>
      </c>
      <c r="M4534" s="138">
        <f t="shared" si="212"/>
        <v>-28767123</v>
      </c>
      <c r="N4534" t="s">
        <v>178</v>
      </c>
      <c r="P4534" t="s">
        <v>3839</v>
      </c>
      <c r="R4534" t="s">
        <v>3808</v>
      </c>
    </row>
    <row r="4535" spans="1:18" hidden="1">
      <c r="A4535">
        <v>4534</v>
      </c>
      <c r="D4535">
        <v>701000002</v>
      </c>
      <c r="E4535" s="139">
        <v>45238</v>
      </c>
      <c r="F4535">
        <f t="shared" si="210"/>
        <v>11</v>
      </c>
      <c r="G4535" s="139">
        <v>45238</v>
      </c>
      <c r="H4535">
        <f t="shared" si="211"/>
        <v>16</v>
      </c>
      <c r="I4535" t="s">
        <v>2634</v>
      </c>
      <c r="J4535" t="str">
        <f>VLOOKUP(I4535,'C701- Recalculate'!$D$27:$D$751,1,0)</f>
        <v>069MPI1232290005</v>
      </c>
      <c r="K4535">
        <v>0</v>
      </c>
      <c r="L4535">
        <v>27397260</v>
      </c>
      <c r="M4535" s="138">
        <f t="shared" si="212"/>
        <v>-27397260</v>
      </c>
      <c r="N4535" t="s">
        <v>178</v>
      </c>
      <c r="P4535" t="s">
        <v>3839</v>
      </c>
      <c r="R4535" t="s">
        <v>3808</v>
      </c>
    </row>
    <row r="4536" spans="1:18" hidden="1">
      <c r="A4536">
        <v>4535</v>
      </c>
      <c r="D4536">
        <v>701000002</v>
      </c>
      <c r="E4536" s="139">
        <v>45238</v>
      </c>
      <c r="F4536">
        <f t="shared" si="210"/>
        <v>11</v>
      </c>
      <c r="G4536" s="139">
        <v>45238</v>
      </c>
      <c r="H4536">
        <f t="shared" si="211"/>
        <v>16</v>
      </c>
      <c r="I4536" t="s">
        <v>2656</v>
      </c>
      <c r="J4536" t="str">
        <f>VLOOKUP(I4536,'C701- Recalculate'!$D$27:$D$751,1,0)</f>
        <v>069MPI1232340004</v>
      </c>
      <c r="K4536">
        <v>0</v>
      </c>
      <c r="L4536">
        <v>22465754</v>
      </c>
      <c r="M4536" s="138">
        <f t="shared" si="212"/>
        <v>-22465754</v>
      </c>
      <c r="N4536" t="s">
        <v>178</v>
      </c>
      <c r="P4536" t="s">
        <v>3839</v>
      </c>
      <c r="R4536" t="s">
        <v>3808</v>
      </c>
    </row>
    <row r="4537" spans="1:18" hidden="1">
      <c r="A4537">
        <v>4536</v>
      </c>
      <c r="D4537">
        <v>701000002</v>
      </c>
      <c r="E4537" s="139">
        <v>45238</v>
      </c>
      <c r="F4537">
        <f t="shared" si="210"/>
        <v>11</v>
      </c>
      <c r="G4537" s="139">
        <v>45238</v>
      </c>
      <c r="H4537">
        <f t="shared" si="211"/>
        <v>16</v>
      </c>
      <c r="I4537" t="s">
        <v>2652</v>
      </c>
      <c r="J4537" t="str">
        <f>VLOOKUP(I4537,'C701- Recalculate'!$D$27:$D$751,1,0)</f>
        <v>069MPI1232340005</v>
      </c>
      <c r="K4537">
        <v>0</v>
      </c>
      <c r="L4537">
        <v>22465754</v>
      </c>
      <c r="M4537" s="138">
        <f t="shared" si="212"/>
        <v>-22465754</v>
      </c>
      <c r="N4537" t="s">
        <v>178</v>
      </c>
      <c r="P4537" t="s">
        <v>3839</v>
      </c>
      <c r="R4537" t="s">
        <v>3808</v>
      </c>
    </row>
    <row r="4538" spans="1:18" hidden="1">
      <c r="A4538">
        <v>4537</v>
      </c>
      <c r="D4538">
        <v>701000002</v>
      </c>
      <c r="E4538" s="139">
        <v>45238</v>
      </c>
      <c r="F4538">
        <f t="shared" si="210"/>
        <v>11</v>
      </c>
      <c r="G4538" s="139">
        <v>45238</v>
      </c>
      <c r="H4538">
        <f t="shared" si="211"/>
        <v>16</v>
      </c>
      <c r="I4538" t="s">
        <v>2706</v>
      </c>
      <c r="J4538" t="str">
        <f>VLOOKUP(I4538,'C701- Recalculate'!$D$27:$D$751,1,0)</f>
        <v>069MPI1232400003</v>
      </c>
      <c r="K4538">
        <v>0</v>
      </c>
      <c r="L4538">
        <v>24315068</v>
      </c>
      <c r="M4538" s="138">
        <f t="shared" si="212"/>
        <v>-24315068</v>
      </c>
      <c r="N4538" t="s">
        <v>178</v>
      </c>
      <c r="P4538" t="s">
        <v>3839</v>
      </c>
      <c r="R4538" t="s">
        <v>3808</v>
      </c>
    </row>
    <row r="4539" spans="1:18" hidden="1">
      <c r="A4539">
        <v>4538</v>
      </c>
      <c r="D4539">
        <v>701000002</v>
      </c>
      <c r="E4539" s="139">
        <v>45238</v>
      </c>
      <c r="F4539">
        <f t="shared" si="210"/>
        <v>11</v>
      </c>
      <c r="G4539" s="139">
        <v>45238</v>
      </c>
      <c r="H4539">
        <f t="shared" si="211"/>
        <v>16</v>
      </c>
      <c r="I4539" t="s">
        <v>2700</v>
      </c>
      <c r="J4539" t="str">
        <f>VLOOKUP(I4539,'C701- Recalculate'!$D$27:$D$751,1,0)</f>
        <v>069MPI1232400004</v>
      </c>
      <c r="K4539">
        <v>0</v>
      </c>
      <c r="L4539">
        <v>24315068</v>
      </c>
      <c r="M4539" s="138">
        <f t="shared" si="212"/>
        <v>-24315068</v>
      </c>
      <c r="N4539" t="s">
        <v>178</v>
      </c>
      <c r="P4539" t="s">
        <v>3839</v>
      </c>
      <c r="R4539" t="s">
        <v>3808</v>
      </c>
    </row>
    <row r="4540" spans="1:18" hidden="1">
      <c r="A4540">
        <v>4539</v>
      </c>
      <c r="D4540">
        <v>701000002</v>
      </c>
      <c r="E4540" s="139">
        <v>45238</v>
      </c>
      <c r="F4540">
        <f t="shared" si="210"/>
        <v>11</v>
      </c>
      <c r="G4540" s="139">
        <v>45238</v>
      </c>
      <c r="H4540">
        <f t="shared" si="211"/>
        <v>16</v>
      </c>
      <c r="I4540" t="s">
        <v>2757</v>
      </c>
      <c r="J4540" t="str">
        <f>VLOOKUP(I4540,'C701- Recalculate'!$D$27:$D$751,1,0)</f>
        <v>069MPI1232430004</v>
      </c>
      <c r="K4540">
        <v>0</v>
      </c>
      <c r="L4540">
        <v>39452055</v>
      </c>
      <c r="M4540" s="138">
        <f t="shared" si="212"/>
        <v>-39452055</v>
      </c>
      <c r="N4540" t="s">
        <v>178</v>
      </c>
      <c r="P4540" t="s">
        <v>3839</v>
      </c>
      <c r="R4540" t="s">
        <v>3808</v>
      </c>
    </row>
    <row r="4541" spans="1:18" hidden="1">
      <c r="A4541">
        <v>4540</v>
      </c>
      <c r="D4541">
        <v>701000002</v>
      </c>
      <c r="E4541" s="139">
        <v>45238</v>
      </c>
      <c r="F4541">
        <f t="shared" si="210"/>
        <v>11</v>
      </c>
      <c r="G4541" s="139">
        <v>45238</v>
      </c>
      <c r="H4541">
        <f t="shared" si="211"/>
        <v>16</v>
      </c>
      <c r="I4541" t="s">
        <v>2760</v>
      </c>
      <c r="J4541" t="str">
        <f>VLOOKUP(I4541,'C701- Recalculate'!$D$27:$D$751,1,0)</f>
        <v>069MPI1232430005</v>
      </c>
      <c r="K4541">
        <v>0</v>
      </c>
      <c r="L4541">
        <v>9726028</v>
      </c>
      <c r="M4541" s="138">
        <f t="shared" si="212"/>
        <v>-9726028</v>
      </c>
      <c r="N4541" t="s">
        <v>178</v>
      </c>
      <c r="P4541" t="s">
        <v>3839</v>
      </c>
      <c r="R4541" t="s">
        <v>3808</v>
      </c>
    </row>
    <row r="4542" spans="1:18" hidden="1">
      <c r="A4542">
        <v>4541</v>
      </c>
      <c r="D4542">
        <v>701000002</v>
      </c>
      <c r="E4542" s="139">
        <v>45238</v>
      </c>
      <c r="F4542">
        <f t="shared" si="210"/>
        <v>11</v>
      </c>
      <c r="G4542" s="139">
        <v>45238</v>
      </c>
      <c r="H4542">
        <f t="shared" si="211"/>
        <v>16</v>
      </c>
      <c r="I4542" t="s">
        <v>2879</v>
      </c>
      <c r="J4542" t="str">
        <f>VLOOKUP(I4542,'C701- Recalculate'!$D$27:$D$751,1,0)</f>
        <v>069MPI1232560004</v>
      </c>
      <c r="K4542">
        <v>0</v>
      </c>
      <c r="L4542">
        <v>28356165</v>
      </c>
      <c r="M4542" s="138">
        <f t="shared" si="212"/>
        <v>-28356165</v>
      </c>
      <c r="N4542" t="s">
        <v>178</v>
      </c>
      <c r="P4542" t="s">
        <v>3839</v>
      </c>
      <c r="R4542" t="s">
        <v>3808</v>
      </c>
    </row>
    <row r="4543" spans="1:18" hidden="1">
      <c r="A4543">
        <v>4542</v>
      </c>
      <c r="D4543">
        <v>701000002</v>
      </c>
      <c r="E4543" s="139">
        <v>45238</v>
      </c>
      <c r="F4543">
        <f t="shared" si="210"/>
        <v>11</v>
      </c>
      <c r="G4543" s="139">
        <v>45238</v>
      </c>
      <c r="H4543">
        <f t="shared" si="211"/>
        <v>16</v>
      </c>
      <c r="I4543" t="s">
        <v>2870</v>
      </c>
      <c r="J4543" t="str">
        <f>VLOOKUP(I4543,'C701- Recalculate'!$D$27:$D$751,1,0)</f>
        <v>069MPI1232560005</v>
      </c>
      <c r="K4543">
        <v>0</v>
      </c>
      <c r="L4543">
        <v>18904110</v>
      </c>
      <c r="M4543" s="138">
        <f t="shared" si="212"/>
        <v>-18904110</v>
      </c>
      <c r="N4543" t="s">
        <v>178</v>
      </c>
      <c r="P4543" t="s">
        <v>3839</v>
      </c>
      <c r="R4543" t="s">
        <v>3808</v>
      </c>
    </row>
    <row r="4544" spans="1:18" hidden="1">
      <c r="A4544">
        <v>4543</v>
      </c>
      <c r="D4544">
        <v>701000002</v>
      </c>
      <c r="E4544" s="139">
        <v>45238</v>
      </c>
      <c r="F4544">
        <f t="shared" si="210"/>
        <v>11</v>
      </c>
      <c r="G4544" s="139">
        <v>45238</v>
      </c>
      <c r="H4544">
        <f t="shared" si="211"/>
        <v>16</v>
      </c>
      <c r="I4544" t="s">
        <v>2937</v>
      </c>
      <c r="J4544" t="str">
        <f>VLOOKUP(I4544,'C701- Recalculate'!$D$27:$D$751,1,0)</f>
        <v>069MPI1232620002</v>
      </c>
      <c r="K4544">
        <v>0</v>
      </c>
      <c r="L4544">
        <v>24931507</v>
      </c>
      <c r="M4544" s="138">
        <f t="shared" si="212"/>
        <v>-24931507</v>
      </c>
      <c r="N4544" t="s">
        <v>178</v>
      </c>
      <c r="P4544" t="s">
        <v>3839</v>
      </c>
      <c r="R4544" t="s">
        <v>3808</v>
      </c>
    </row>
    <row r="4545" spans="1:20" hidden="1">
      <c r="A4545">
        <v>4544</v>
      </c>
      <c r="D4545">
        <v>701000002</v>
      </c>
      <c r="E4545" s="139">
        <v>45238</v>
      </c>
      <c r="F4545">
        <f t="shared" si="210"/>
        <v>11</v>
      </c>
      <c r="G4545" s="139">
        <v>45238</v>
      </c>
      <c r="H4545">
        <f t="shared" si="211"/>
        <v>16</v>
      </c>
      <c r="I4545" t="s">
        <v>2940</v>
      </c>
      <c r="J4545" t="str">
        <f>VLOOKUP(I4545,'C701- Recalculate'!$D$27:$D$751,1,0)</f>
        <v>069MPI1232620003</v>
      </c>
      <c r="K4545">
        <v>0</v>
      </c>
      <c r="L4545">
        <v>22356165</v>
      </c>
      <c r="M4545" s="138">
        <f t="shared" si="212"/>
        <v>-22356165</v>
      </c>
      <c r="N4545" t="s">
        <v>178</v>
      </c>
      <c r="P4545" t="s">
        <v>3839</v>
      </c>
      <c r="R4545" t="s">
        <v>3808</v>
      </c>
    </row>
    <row r="4546" spans="1:20" hidden="1">
      <c r="A4546">
        <v>4545</v>
      </c>
      <c r="D4546">
        <v>701000002</v>
      </c>
      <c r="E4546" s="139">
        <v>45238</v>
      </c>
      <c r="F4546">
        <f t="shared" si="210"/>
        <v>11</v>
      </c>
      <c r="G4546" s="139">
        <v>45238</v>
      </c>
      <c r="H4546">
        <f t="shared" si="211"/>
        <v>16</v>
      </c>
      <c r="I4546" t="s">
        <v>3443</v>
      </c>
      <c r="J4546" t="str">
        <f>VLOOKUP(I4546,'C701- Recalculate'!$D$27:$D$751,1,0)</f>
        <v>069MPI1233110005</v>
      </c>
      <c r="K4546">
        <v>0</v>
      </c>
      <c r="L4546">
        <v>3287671</v>
      </c>
      <c r="M4546" s="138">
        <f t="shared" si="212"/>
        <v>-3287671</v>
      </c>
      <c r="N4546" t="s">
        <v>178</v>
      </c>
      <c r="P4546" t="s">
        <v>3839</v>
      </c>
      <c r="R4546" t="s">
        <v>3808</v>
      </c>
    </row>
    <row r="4547" spans="1:20" hidden="1">
      <c r="A4547">
        <v>4546</v>
      </c>
      <c r="D4547">
        <v>701000002</v>
      </c>
      <c r="E4547" s="139">
        <v>45238</v>
      </c>
      <c r="F4547">
        <f t="shared" ref="F4547:F4610" si="213">MONTH(E4547)</f>
        <v>11</v>
      </c>
      <c r="G4547" s="139">
        <v>45238</v>
      </c>
      <c r="H4547">
        <f t="shared" ref="H4547:H4610" si="214">LEN(I4547)</f>
        <v>16</v>
      </c>
      <c r="I4547" t="s">
        <v>3468</v>
      </c>
      <c r="J4547" t="str">
        <f>VLOOKUP(I4547,'C701- Recalculate'!$D$27:$D$751,1,0)</f>
        <v>069MPI1233120001</v>
      </c>
      <c r="K4547">
        <v>0</v>
      </c>
      <c r="L4547">
        <v>3260274</v>
      </c>
      <c r="M4547" s="138">
        <f t="shared" ref="M4547:M4610" si="215">K4547-L4547</f>
        <v>-3260274</v>
      </c>
      <c r="N4547" t="s">
        <v>178</v>
      </c>
      <c r="P4547" t="s">
        <v>3839</v>
      </c>
      <c r="R4547" t="s">
        <v>3808</v>
      </c>
    </row>
    <row r="4548" spans="1:20" hidden="1">
      <c r="A4548">
        <v>4547</v>
      </c>
      <c r="D4548">
        <v>701000002</v>
      </c>
      <c r="E4548" s="139">
        <v>45238</v>
      </c>
      <c r="F4548">
        <f t="shared" si="213"/>
        <v>11</v>
      </c>
      <c r="G4548" s="139">
        <v>45238</v>
      </c>
      <c r="H4548">
        <f t="shared" si="214"/>
        <v>16</v>
      </c>
      <c r="I4548" t="s">
        <v>3465</v>
      </c>
      <c r="J4548" t="str">
        <f>VLOOKUP(I4548,'C701- Recalculate'!$D$27:$D$751,1,0)</f>
        <v>069MPI1233120002</v>
      </c>
      <c r="K4548">
        <v>0</v>
      </c>
      <c r="L4548">
        <v>8630137</v>
      </c>
      <c r="M4548" s="138">
        <f t="shared" si="215"/>
        <v>-8630137</v>
      </c>
      <c r="N4548" t="s">
        <v>178</v>
      </c>
      <c r="P4548" t="s">
        <v>3839</v>
      </c>
      <c r="R4548" t="s">
        <v>3808</v>
      </c>
    </row>
    <row r="4549" spans="1:20" hidden="1">
      <c r="A4549">
        <v>4548</v>
      </c>
      <c r="D4549">
        <v>701000002</v>
      </c>
      <c r="E4549" s="139">
        <v>45238</v>
      </c>
      <c r="F4549">
        <f t="shared" si="213"/>
        <v>11</v>
      </c>
      <c r="G4549" s="139">
        <v>45238</v>
      </c>
      <c r="H4549">
        <f t="shared" si="214"/>
        <v>16</v>
      </c>
      <c r="I4549" t="s">
        <v>3462</v>
      </c>
      <c r="J4549" t="str">
        <f>VLOOKUP(I4549,'C701- Recalculate'!$D$27:$D$751,1,0)</f>
        <v>069MPI1233120003</v>
      </c>
      <c r="K4549">
        <v>0</v>
      </c>
      <c r="L4549">
        <v>9589041</v>
      </c>
      <c r="M4549" s="138">
        <f t="shared" si="215"/>
        <v>-9589041</v>
      </c>
      <c r="N4549" t="s">
        <v>178</v>
      </c>
      <c r="P4549" t="s">
        <v>3839</v>
      </c>
      <c r="R4549" t="s">
        <v>3808</v>
      </c>
    </row>
    <row r="4550" spans="1:20" hidden="1">
      <c r="A4550">
        <v>4549</v>
      </c>
      <c r="D4550">
        <v>701000002</v>
      </c>
      <c r="E4550" s="139">
        <v>45238</v>
      </c>
      <c r="F4550">
        <f t="shared" si="213"/>
        <v>11</v>
      </c>
      <c r="G4550" s="139">
        <v>45238</v>
      </c>
      <c r="H4550">
        <f t="shared" si="214"/>
        <v>16</v>
      </c>
      <c r="I4550" t="s">
        <v>3480</v>
      </c>
      <c r="J4550" t="str">
        <f>VLOOKUP(I4550,'C701- Recalculate'!$D$27:$D$751,1,0)</f>
        <v>069MPI1233120004</v>
      </c>
      <c r="K4550">
        <v>0</v>
      </c>
      <c r="L4550">
        <v>1917808</v>
      </c>
      <c r="M4550" s="138">
        <f t="shared" si="215"/>
        <v>-1917808</v>
      </c>
      <c r="N4550" t="s">
        <v>178</v>
      </c>
      <c r="P4550" t="s">
        <v>3839</v>
      </c>
      <c r="R4550" t="s">
        <v>3808</v>
      </c>
    </row>
    <row r="4551" spans="1:20" hidden="1">
      <c r="A4551">
        <v>4550</v>
      </c>
      <c r="D4551">
        <v>701000002</v>
      </c>
      <c r="E4551" s="139">
        <v>45238</v>
      </c>
      <c r="F4551">
        <f t="shared" si="213"/>
        <v>11</v>
      </c>
      <c r="G4551" s="139">
        <v>45238</v>
      </c>
      <c r="H4551">
        <f t="shared" si="214"/>
        <v>16</v>
      </c>
      <c r="I4551" t="s">
        <v>3483</v>
      </c>
      <c r="J4551" t="str">
        <f>VLOOKUP(I4551,'C701- Recalculate'!$D$27:$D$751,1,0)</f>
        <v>069MPI1233120005</v>
      </c>
      <c r="K4551">
        <v>0</v>
      </c>
      <c r="L4551">
        <v>2876712</v>
      </c>
      <c r="M4551" s="138">
        <f t="shared" si="215"/>
        <v>-2876712</v>
      </c>
      <c r="N4551" t="s">
        <v>178</v>
      </c>
      <c r="P4551" t="s">
        <v>3839</v>
      </c>
      <c r="R4551" t="s">
        <v>3808</v>
      </c>
    </row>
    <row r="4552" spans="1:20" hidden="1">
      <c r="A4552">
        <v>4551</v>
      </c>
      <c r="D4552">
        <v>701000002</v>
      </c>
      <c r="E4552" s="139">
        <v>45238</v>
      </c>
      <c r="F4552">
        <f t="shared" si="213"/>
        <v>11</v>
      </c>
      <c r="G4552" s="139">
        <v>45238</v>
      </c>
      <c r="H4552">
        <f t="shared" si="214"/>
        <v>16</v>
      </c>
      <c r="I4552" t="s">
        <v>3477</v>
      </c>
      <c r="J4552" t="str">
        <f>VLOOKUP(I4552,'C701- Recalculate'!$D$27:$D$751,1,0)</f>
        <v>069MPI1233120006</v>
      </c>
      <c r="K4552">
        <v>0</v>
      </c>
      <c r="L4552">
        <v>2876712</v>
      </c>
      <c r="M4552" s="138">
        <f t="shared" si="215"/>
        <v>-2876712</v>
      </c>
      <c r="N4552" t="s">
        <v>178</v>
      </c>
      <c r="P4552" t="s">
        <v>3839</v>
      </c>
      <c r="R4552" t="s">
        <v>3808</v>
      </c>
    </row>
    <row r="4553" spans="1:20" hidden="1">
      <c r="A4553">
        <v>4552</v>
      </c>
      <c r="D4553">
        <v>701000002</v>
      </c>
      <c r="E4553" s="139">
        <v>45238</v>
      </c>
      <c r="F4553">
        <f t="shared" si="213"/>
        <v>11</v>
      </c>
      <c r="G4553" s="139">
        <v>45238</v>
      </c>
      <c r="H4553">
        <f t="shared" si="214"/>
        <v>16</v>
      </c>
      <c r="I4553" t="s">
        <v>3474</v>
      </c>
      <c r="J4553" t="str">
        <f>VLOOKUP(I4553,'C701- Recalculate'!$D$27:$D$751,1,0)</f>
        <v>069MPI1233120007</v>
      </c>
      <c r="K4553">
        <v>0</v>
      </c>
      <c r="L4553">
        <v>9589041</v>
      </c>
      <c r="M4553" s="138">
        <f t="shared" si="215"/>
        <v>-9589041</v>
      </c>
      <c r="N4553" t="s">
        <v>178</v>
      </c>
      <c r="P4553" t="s">
        <v>3839</v>
      </c>
      <c r="R4553" t="s">
        <v>3808</v>
      </c>
    </row>
    <row r="4554" spans="1:20" hidden="1">
      <c r="A4554">
        <v>4553</v>
      </c>
      <c r="D4554">
        <v>701000002</v>
      </c>
      <c r="E4554" s="139">
        <v>45238</v>
      </c>
      <c r="F4554">
        <f t="shared" si="213"/>
        <v>11</v>
      </c>
      <c r="G4554" s="139">
        <v>45238</v>
      </c>
      <c r="H4554">
        <f t="shared" si="214"/>
        <v>16</v>
      </c>
      <c r="I4554" t="s">
        <v>3471</v>
      </c>
      <c r="J4554" t="str">
        <f>VLOOKUP(I4554,'C701- Recalculate'!$D$27:$D$751,1,0)</f>
        <v>069MPI1233120008</v>
      </c>
      <c r="K4554">
        <v>0</v>
      </c>
      <c r="L4554">
        <v>3835616</v>
      </c>
      <c r="M4554" s="138">
        <f t="shared" si="215"/>
        <v>-3835616</v>
      </c>
      <c r="N4554" t="s">
        <v>178</v>
      </c>
      <c r="P4554" t="s">
        <v>3839</v>
      </c>
      <c r="R4554" t="s">
        <v>3808</v>
      </c>
    </row>
    <row r="4555" spans="1:20" hidden="1">
      <c r="A4555">
        <v>4554</v>
      </c>
      <c r="D4555">
        <v>701000001</v>
      </c>
      <c r="E4555" s="139">
        <v>45239</v>
      </c>
      <c r="F4555">
        <f t="shared" si="213"/>
        <v>11</v>
      </c>
      <c r="G4555" s="139">
        <v>45239</v>
      </c>
      <c r="H4555">
        <f t="shared" si="214"/>
        <v>16</v>
      </c>
      <c r="I4555" t="s">
        <v>4109</v>
      </c>
      <c r="J4555" t="e">
        <f>VLOOKUP(I4555,'C701- Recalculate'!$D$27:$D$751,1,0)</f>
        <v>#N/A</v>
      </c>
      <c r="K4555">
        <v>0</v>
      </c>
      <c r="L4555">
        <v>85353044</v>
      </c>
      <c r="M4555" s="138">
        <f t="shared" si="215"/>
        <v>-85353044</v>
      </c>
      <c r="N4555" t="s">
        <v>178</v>
      </c>
      <c r="P4555" t="s">
        <v>3864</v>
      </c>
      <c r="R4555" t="s">
        <v>4110</v>
      </c>
      <c r="S4555" t="s">
        <v>4640</v>
      </c>
      <c r="T4555" t="s">
        <v>1462</v>
      </c>
    </row>
    <row r="4556" spans="1:20" hidden="1">
      <c r="A4556">
        <v>4555</v>
      </c>
      <c r="D4556">
        <v>701000001</v>
      </c>
      <c r="E4556" s="139">
        <v>45239</v>
      </c>
      <c r="F4556">
        <f t="shared" si="213"/>
        <v>11</v>
      </c>
      <c r="G4556" s="139">
        <v>45239</v>
      </c>
      <c r="H4556">
        <f t="shared" si="214"/>
        <v>16</v>
      </c>
      <c r="I4556" t="s">
        <v>4111</v>
      </c>
      <c r="J4556" t="e">
        <f>VLOOKUP(I4556,'C701- Recalculate'!$D$27:$D$751,1,0)</f>
        <v>#N/A</v>
      </c>
      <c r="K4556">
        <v>0</v>
      </c>
      <c r="L4556">
        <v>82561429</v>
      </c>
      <c r="M4556" s="138">
        <f t="shared" si="215"/>
        <v>-82561429</v>
      </c>
      <c r="N4556" t="s">
        <v>178</v>
      </c>
      <c r="P4556" t="s">
        <v>3864</v>
      </c>
      <c r="R4556" t="s">
        <v>4112</v>
      </c>
      <c r="S4556" t="s">
        <v>4628</v>
      </c>
      <c r="T4556" t="s">
        <v>1462</v>
      </c>
    </row>
    <row r="4557" spans="1:20" hidden="1">
      <c r="A4557">
        <v>4556</v>
      </c>
      <c r="D4557">
        <v>701000002</v>
      </c>
      <c r="E4557" s="139">
        <v>45239</v>
      </c>
      <c r="F4557">
        <f t="shared" si="213"/>
        <v>11</v>
      </c>
      <c r="G4557" s="139">
        <v>45239</v>
      </c>
      <c r="H4557">
        <f t="shared" si="214"/>
        <v>16</v>
      </c>
      <c r="I4557" t="s">
        <v>2611</v>
      </c>
      <c r="J4557" t="str">
        <f>VLOOKUP(I4557,'C701- Recalculate'!$D$27:$D$751,1,0)</f>
        <v>069MPI1232280001</v>
      </c>
      <c r="K4557">
        <v>0</v>
      </c>
      <c r="L4557">
        <v>28082192</v>
      </c>
      <c r="M4557" s="138">
        <f t="shared" si="215"/>
        <v>-28082192</v>
      </c>
      <c r="N4557" t="s">
        <v>178</v>
      </c>
      <c r="P4557" t="s">
        <v>3839</v>
      </c>
      <c r="R4557" t="s">
        <v>3808</v>
      </c>
    </row>
    <row r="4558" spans="1:20" hidden="1">
      <c r="A4558">
        <v>4557</v>
      </c>
      <c r="D4558">
        <v>701000002</v>
      </c>
      <c r="E4558" s="139">
        <v>45240</v>
      </c>
      <c r="F4558">
        <f t="shared" si="213"/>
        <v>11</v>
      </c>
      <c r="G4558" s="139">
        <v>45240</v>
      </c>
      <c r="H4558">
        <f t="shared" si="214"/>
        <v>16</v>
      </c>
      <c r="I4558" t="s">
        <v>2611</v>
      </c>
      <c r="J4558" t="str">
        <f>VLOOKUP(I4558,'C701- Recalculate'!$D$27:$D$751,1,0)</f>
        <v>069MPI1232280001</v>
      </c>
      <c r="K4558">
        <v>0</v>
      </c>
      <c r="L4558">
        <v>28082192</v>
      </c>
      <c r="M4558" s="138">
        <f t="shared" si="215"/>
        <v>-28082192</v>
      </c>
      <c r="N4558" t="s">
        <v>178</v>
      </c>
      <c r="P4558" t="s">
        <v>3839</v>
      </c>
      <c r="R4558" t="s">
        <v>3808</v>
      </c>
    </row>
    <row r="4559" spans="1:20" hidden="1">
      <c r="A4559">
        <v>4558</v>
      </c>
      <c r="D4559">
        <v>701000002</v>
      </c>
      <c r="E4559" s="139">
        <v>45240</v>
      </c>
      <c r="F4559">
        <f t="shared" si="213"/>
        <v>11</v>
      </c>
      <c r="G4559" s="139">
        <v>45240</v>
      </c>
      <c r="H4559">
        <f t="shared" si="214"/>
        <v>16</v>
      </c>
      <c r="I4559" t="s">
        <v>2621</v>
      </c>
      <c r="J4559" t="str">
        <f>VLOOKUP(I4559,'C701- Recalculate'!$D$27:$D$751,1,0)</f>
        <v>069MPI1232280002</v>
      </c>
      <c r="K4559">
        <v>0</v>
      </c>
      <c r="L4559">
        <v>28082192</v>
      </c>
      <c r="M4559" s="138">
        <f t="shared" si="215"/>
        <v>-28082192</v>
      </c>
      <c r="N4559" t="s">
        <v>178</v>
      </c>
      <c r="P4559" t="s">
        <v>3839</v>
      </c>
      <c r="R4559" t="s">
        <v>3808</v>
      </c>
    </row>
    <row r="4560" spans="1:20" hidden="1">
      <c r="A4560">
        <v>4559</v>
      </c>
      <c r="D4560">
        <v>701000002</v>
      </c>
      <c r="E4560" s="139">
        <v>45240</v>
      </c>
      <c r="F4560">
        <f t="shared" si="213"/>
        <v>11</v>
      </c>
      <c r="G4560" s="139">
        <v>45240</v>
      </c>
      <c r="H4560">
        <f t="shared" si="214"/>
        <v>16</v>
      </c>
      <c r="I4560" t="s">
        <v>2641</v>
      </c>
      <c r="J4560" t="str">
        <f>VLOOKUP(I4560,'C701- Recalculate'!$D$27:$D$751,1,0)</f>
        <v>069MPI1232290004</v>
      </c>
      <c r="K4560">
        <v>0</v>
      </c>
      <c r="L4560">
        <v>28767124</v>
      </c>
      <c r="M4560" s="138">
        <f t="shared" si="215"/>
        <v>-28767124</v>
      </c>
      <c r="N4560" t="s">
        <v>178</v>
      </c>
      <c r="P4560" t="s">
        <v>3839</v>
      </c>
      <c r="R4560" t="s">
        <v>3808</v>
      </c>
    </row>
    <row r="4561" spans="1:18" hidden="1">
      <c r="A4561">
        <v>4560</v>
      </c>
      <c r="D4561">
        <v>701000002</v>
      </c>
      <c r="E4561" s="139">
        <v>45240</v>
      </c>
      <c r="F4561">
        <f t="shared" si="213"/>
        <v>11</v>
      </c>
      <c r="G4561" s="139">
        <v>45240</v>
      </c>
      <c r="H4561">
        <f t="shared" si="214"/>
        <v>16</v>
      </c>
      <c r="I4561" t="s">
        <v>2634</v>
      </c>
      <c r="J4561" t="str">
        <f>VLOOKUP(I4561,'C701- Recalculate'!$D$27:$D$751,1,0)</f>
        <v>069MPI1232290005</v>
      </c>
      <c r="K4561">
        <v>0</v>
      </c>
      <c r="L4561">
        <v>27397261</v>
      </c>
      <c r="M4561" s="138">
        <f t="shared" si="215"/>
        <v>-27397261</v>
      </c>
      <c r="N4561" t="s">
        <v>178</v>
      </c>
      <c r="P4561" t="s">
        <v>3839</v>
      </c>
      <c r="R4561" t="s">
        <v>3808</v>
      </c>
    </row>
    <row r="4562" spans="1:18" hidden="1">
      <c r="A4562">
        <v>4561</v>
      </c>
      <c r="D4562">
        <v>701000002</v>
      </c>
      <c r="E4562" s="139">
        <v>45240</v>
      </c>
      <c r="F4562">
        <f t="shared" si="213"/>
        <v>11</v>
      </c>
      <c r="G4562" s="139">
        <v>45240</v>
      </c>
      <c r="H4562">
        <f t="shared" si="214"/>
        <v>16</v>
      </c>
      <c r="I4562" t="s">
        <v>2656</v>
      </c>
      <c r="J4562" t="str">
        <f>VLOOKUP(I4562,'C701- Recalculate'!$D$27:$D$751,1,0)</f>
        <v>069MPI1232340004</v>
      </c>
      <c r="K4562">
        <v>0</v>
      </c>
      <c r="L4562">
        <v>22465753</v>
      </c>
      <c r="M4562" s="138">
        <f t="shared" si="215"/>
        <v>-22465753</v>
      </c>
      <c r="N4562" t="s">
        <v>178</v>
      </c>
      <c r="P4562" t="s">
        <v>3839</v>
      </c>
      <c r="R4562" t="s">
        <v>3808</v>
      </c>
    </row>
    <row r="4563" spans="1:18" hidden="1">
      <c r="A4563">
        <v>4562</v>
      </c>
      <c r="D4563">
        <v>701000002</v>
      </c>
      <c r="E4563" s="139">
        <v>45240</v>
      </c>
      <c r="F4563">
        <f t="shared" si="213"/>
        <v>11</v>
      </c>
      <c r="G4563" s="139">
        <v>45240</v>
      </c>
      <c r="H4563">
        <f t="shared" si="214"/>
        <v>16</v>
      </c>
      <c r="I4563" t="s">
        <v>2652</v>
      </c>
      <c r="J4563" t="str">
        <f>VLOOKUP(I4563,'C701- Recalculate'!$D$27:$D$751,1,0)</f>
        <v>069MPI1232340005</v>
      </c>
      <c r="K4563">
        <v>0</v>
      </c>
      <c r="L4563">
        <v>22465753</v>
      </c>
      <c r="M4563" s="138">
        <f t="shared" si="215"/>
        <v>-22465753</v>
      </c>
      <c r="N4563" t="s">
        <v>178</v>
      </c>
      <c r="P4563" t="s">
        <v>3839</v>
      </c>
      <c r="R4563" t="s">
        <v>3808</v>
      </c>
    </row>
    <row r="4564" spans="1:18" hidden="1">
      <c r="A4564">
        <v>4563</v>
      </c>
      <c r="D4564">
        <v>701000002</v>
      </c>
      <c r="E4564" s="139">
        <v>45240</v>
      </c>
      <c r="F4564">
        <f t="shared" si="213"/>
        <v>11</v>
      </c>
      <c r="G4564" s="139">
        <v>45240</v>
      </c>
      <c r="H4564">
        <f t="shared" si="214"/>
        <v>16</v>
      </c>
      <c r="I4564" t="s">
        <v>2706</v>
      </c>
      <c r="J4564" t="str">
        <f>VLOOKUP(I4564,'C701- Recalculate'!$D$27:$D$751,1,0)</f>
        <v>069MPI1232400003</v>
      </c>
      <c r="K4564">
        <v>0</v>
      </c>
      <c r="L4564">
        <v>24315069</v>
      </c>
      <c r="M4564" s="138">
        <f t="shared" si="215"/>
        <v>-24315069</v>
      </c>
      <c r="N4564" t="s">
        <v>178</v>
      </c>
      <c r="P4564" t="s">
        <v>3839</v>
      </c>
      <c r="R4564" t="s">
        <v>3808</v>
      </c>
    </row>
    <row r="4565" spans="1:18" hidden="1">
      <c r="A4565">
        <v>4564</v>
      </c>
      <c r="D4565">
        <v>701000002</v>
      </c>
      <c r="E4565" s="139">
        <v>45240</v>
      </c>
      <c r="F4565">
        <f t="shared" si="213"/>
        <v>11</v>
      </c>
      <c r="G4565" s="139">
        <v>45240</v>
      </c>
      <c r="H4565">
        <f t="shared" si="214"/>
        <v>16</v>
      </c>
      <c r="I4565" t="s">
        <v>2700</v>
      </c>
      <c r="J4565" t="str">
        <f>VLOOKUP(I4565,'C701- Recalculate'!$D$27:$D$751,1,0)</f>
        <v>069MPI1232400004</v>
      </c>
      <c r="K4565">
        <v>0</v>
      </c>
      <c r="L4565">
        <v>24315069</v>
      </c>
      <c r="M4565" s="138">
        <f t="shared" si="215"/>
        <v>-24315069</v>
      </c>
      <c r="N4565" t="s">
        <v>178</v>
      </c>
      <c r="P4565" t="s">
        <v>3839</v>
      </c>
      <c r="R4565" t="s">
        <v>3808</v>
      </c>
    </row>
    <row r="4566" spans="1:18" hidden="1">
      <c r="A4566">
        <v>4565</v>
      </c>
      <c r="D4566">
        <v>701000002</v>
      </c>
      <c r="E4566" s="139">
        <v>45240</v>
      </c>
      <c r="F4566">
        <f t="shared" si="213"/>
        <v>11</v>
      </c>
      <c r="G4566" s="139">
        <v>45240</v>
      </c>
      <c r="H4566">
        <f t="shared" si="214"/>
        <v>16</v>
      </c>
      <c r="I4566" t="s">
        <v>2757</v>
      </c>
      <c r="J4566" t="str">
        <f>VLOOKUP(I4566,'C701- Recalculate'!$D$27:$D$751,1,0)</f>
        <v>069MPI1232430004</v>
      </c>
      <c r="K4566">
        <v>0</v>
      </c>
      <c r="L4566">
        <v>39452055</v>
      </c>
      <c r="M4566" s="138">
        <f t="shared" si="215"/>
        <v>-39452055</v>
      </c>
      <c r="N4566" t="s">
        <v>178</v>
      </c>
      <c r="P4566" t="s">
        <v>3839</v>
      </c>
      <c r="R4566" t="s">
        <v>3808</v>
      </c>
    </row>
    <row r="4567" spans="1:18" hidden="1">
      <c r="A4567">
        <v>4566</v>
      </c>
      <c r="D4567">
        <v>701000002</v>
      </c>
      <c r="E4567" s="139">
        <v>45240</v>
      </c>
      <c r="F4567">
        <f t="shared" si="213"/>
        <v>11</v>
      </c>
      <c r="G4567" s="139">
        <v>45240</v>
      </c>
      <c r="H4567">
        <f t="shared" si="214"/>
        <v>16</v>
      </c>
      <c r="I4567" t="s">
        <v>2760</v>
      </c>
      <c r="J4567" t="str">
        <f>VLOOKUP(I4567,'C701- Recalculate'!$D$27:$D$751,1,0)</f>
        <v>069MPI1232430005</v>
      </c>
      <c r="K4567">
        <v>0</v>
      </c>
      <c r="L4567">
        <v>9726028</v>
      </c>
      <c r="M4567" s="138">
        <f t="shared" si="215"/>
        <v>-9726028</v>
      </c>
      <c r="N4567" t="s">
        <v>178</v>
      </c>
      <c r="P4567" t="s">
        <v>3839</v>
      </c>
      <c r="R4567" t="s">
        <v>3808</v>
      </c>
    </row>
    <row r="4568" spans="1:18" hidden="1">
      <c r="A4568">
        <v>4567</v>
      </c>
      <c r="D4568">
        <v>701000002</v>
      </c>
      <c r="E4568" s="139">
        <v>45240</v>
      </c>
      <c r="F4568">
        <f t="shared" si="213"/>
        <v>11</v>
      </c>
      <c r="G4568" s="139">
        <v>45240</v>
      </c>
      <c r="H4568">
        <f t="shared" si="214"/>
        <v>16</v>
      </c>
      <c r="I4568" t="s">
        <v>2879</v>
      </c>
      <c r="J4568" t="str">
        <f>VLOOKUP(I4568,'C701- Recalculate'!$D$27:$D$751,1,0)</f>
        <v>069MPI1232560004</v>
      </c>
      <c r="K4568">
        <v>0</v>
      </c>
      <c r="L4568">
        <v>28356165</v>
      </c>
      <c r="M4568" s="138">
        <f t="shared" si="215"/>
        <v>-28356165</v>
      </c>
      <c r="N4568" t="s">
        <v>178</v>
      </c>
      <c r="P4568" t="s">
        <v>3839</v>
      </c>
      <c r="R4568" t="s">
        <v>3808</v>
      </c>
    </row>
    <row r="4569" spans="1:18" hidden="1">
      <c r="A4569">
        <v>4568</v>
      </c>
      <c r="D4569">
        <v>701000002</v>
      </c>
      <c r="E4569" s="139">
        <v>45240</v>
      </c>
      <c r="F4569">
        <f t="shared" si="213"/>
        <v>11</v>
      </c>
      <c r="G4569" s="139">
        <v>45240</v>
      </c>
      <c r="H4569">
        <f t="shared" si="214"/>
        <v>16</v>
      </c>
      <c r="I4569" t="s">
        <v>2870</v>
      </c>
      <c r="J4569" t="str">
        <f>VLOOKUP(I4569,'C701- Recalculate'!$D$27:$D$751,1,0)</f>
        <v>069MPI1232560005</v>
      </c>
      <c r="K4569">
        <v>0</v>
      </c>
      <c r="L4569">
        <v>18904110</v>
      </c>
      <c r="M4569" s="138">
        <f t="shared" si="215"/>
        <v>-18904110</v>
      </c>
      <c r="N4569" t="s">
        <v>178</v>
      </c>
      <c r="P4569" t="s">
        <v>3839</v>
      </c>
      <c r="R4569" t="s">
        <v>3808</v>
      </c>
    </row>
    <row r="4570" spans="1:18" hidden="1">
      <c r="A4570">
        <v>4569</v>
      </c>
      <c r="D4570">
        <v>701000002</v>
      </c>
      <c r="E4570" s="139">
        <v>45240</v>
      </c>
      <c r="F4570">
        <f t="shared" si="213"/>
        <v>11</v>
      </c>
      <c r="G4570" s="139">
        <v>45240</v>
      </c>
      <c r="H4570">
        <f t="shared" si="214"/>
        <v>16</v>
      </c>
      <c r="I4570" t="s">
        <v>2937</v>
      </c>
      <c r="J4570" t="str">
        <f>VLOOKUP(I4570,'C701- Recalculate'!$D$27:$D$751,1,0)</f>
        <v>069MPI1232620002</v>
      </c>
      <c r="K4570">
        <v>0</v>
      </c>
      <c r="L4570">
        <v>24931507</v>
      </c>
      <c r="M4570" s="138">
        <f t="shared" si="215"/>
        <v>-24931507</v>
      </c>
      <c r="N4570" t="s">
        <v>178</v>
      </c>
      <c r="P4570" t="s">
        <v>3839</v>
      </c>
      <c r="R4570" t="s">
        <v>3808</v>
      </c>
    </row>
    <row r="4571" spans="1:18" hidden="1">
      <c r="A4571">
        <v>4570</v>
      </c>
      <c r="D4571">
        <v>701000002</v>
      </c>
      <c r="E4571" s="139">
        <v>45240</v>
      </c>
      <c r="F4571">
        <f t="shared" si="213"/>
        <v>11</v>
      </c>
      <c r="G4571" s="139">
        <v>45240</v>
      </c>
      <c r="H4571">
        <f t="shared" si="214"/>
        <v>16</v>
      </c>
      <c r="I4571" t="s">
        <v>2940</v>
      </c>
      <c r="J4571" t="str">
        <f>VLOOKUP(I4571,'C701- Recalculate'!$D$27:$D$751,1,0)</f>
        <v>069MPI1232620003</v>
      </c>
      <c r="K4571">
        <v>0</v>
      </c>
      <c r="L4571">
        <v>22356164</v>
      </c>
      <c r="M4571" s="138">
        <f t="shared" si="215"/>
        <v>-22356164</v>
      </c>
      <c r="N4571" t="s">
        <v>178</v>
      </c>
      <c r="P4571" t="s">
        <v>3839</v>
      </c>
      <c r="R4571" t="s">
        <v>3808</v>
      </c>
    </row>
    <row r="4572" spans="1:18" hidden="1">
      <c r="A4572">
        <v>4571</v>
      </c>
      <c r="D4572">
        <v>701000002</v>
      </c>
      <c r="E4572" s="139">
        <v>45240</v>
      </c>
      <c r="F4572">
        <f t="shared" si="213"/>
        <v>11</v>
      </c>
      <c r="G4572" s="139">
        <v>45240</v>
      </c>
      <c r="H4572">
        <f t="shared" si="214"/>
        <v>16</v>
      </c>
      <c r="I4572" t="s">
        <v>3443</v>
      </c>
      <c r="J4572" t="str">
        <f>VLOOKUP(I4572,'C701- Recalculate'!$D$27:$D$751,1,0)</f>
        <v>069MPI1233110005</v>
      </c>
      <c r="K4572">
        <v>0</v>
      </c>
      <c r="L4572">
        <v>3287671</v>
      </c>
      <c r="M4572" s="138">
        <f t="shared" si="215"/>
        <v>-3287671</v>
      </c>
      <c r="N4572" t="s">
        <v>178</v>
      </c>
      <c r="P4572" t="s">
        <v>3839</v>
      </c>
      <c r="R4572" t="s">
        <v>3808</v>
      </c>
    </row>
    <row r="4573" spans="1:18" hidden="1">
      <c r="A4573">
        <v>4572</v>
      </c>
      <c r="D4573">
        <v>701000002</v>
      </c>
      <c r="E4573" s="139">
        <v>45240</v>
      </c>
      <c r="F4573">
        <f t="shared" si="213"/>
        <v>11</v>
      </c>
      <c r="G4573" s="139">
        <v>45240</v>
      </c>
      <c r="H4573">
        <f t="shared" si="214"/>
        <v>16</v>
      </c>
      <c r="I4573" t="s">
        <v>3523</v>
      </c>
      <c r="J4573" t="str">
        <f>VLOOKUP(I4573,'C701- Recalculate'!$D$27:$D$751,1,0)</f>
        <v>069MPI1233140001</v>
      </c>
      <c r="K4573">
        <v>0</v>
      </c>
      <c r="L4573">
        <v>1369863</v>
      </c>
      <c r="M4573" s="138">
        <f t="shared" si="215"/>
        <v>-1369863</v>
      </c>
      <c r="N4573" t="s">
        <v>178</v>
      </c>
      <c r="P4573" t="s">
        <v>3839</v>
      </c>
      <c r="R4573" t="s">
        <v>3808</v>
      </c>
    </row>
    <row r="4574" spans="1:18" hidden="1">
      <c r="A4574">
        <v>4573</v>
      </c>
      <c r="D4574">
        <v>701000002</v>
      </c>
      <c r="E4574" s="139">
        <v>45240</v>
      </c>
      <c r="F4574">
        <f t="shared" si="213"/>
        <v>11</v>
      </c>
      <c r="G4574" s="139">
        <v>45240</v>
      </c>
      <c r="H4574">
        <f t="shared" si="214"/>
        <v>16</v>
      </c>
      <c r="I4574" t="s">
        <v>3514</v>
      </c>
      <c r="J4574" t="str">
        <f>VLOOKUP(I4574,'C701- Recalculate'!$D$27:$D$751,1,0)</f>
        <v>069MPI1233140002</v>
      </c>
      <c r="K4574">
        <v>0</v>
      </c>
      <c r="L4574">
        <v>6849315</v>
      </c>
      <c r="M4574" s="138">
        <f t="shared" si="215"/>
        <v>-6849315</v>
      </c>
      <c r="N4574" t="s">
        <v>178</v>
      </c>
      <c r="P4574" t="s">
        <v>3839</v>
      </c>
      <c r="R4574" t="s">
        <v>3808</v>
      </c>
    </row>
    <row r="4575" spans="1:18" hidden="1">
      <c r="A4575">
        <v>4574</v>
      </c>
      <c r="D4575">
        <v>701000002</v>
      </c>
      <c r="E4575" s="139">
        <v>45240</v>
      </c>
      <c r="F4575">
        <f t="shared" si="213"/>
        <v>11</v>
      </c>
      <c r="G4575" s="139">
        <v>45240</v>
      </c>
      <c r="H4575">
        <f t="shared" si="214"/>
        <v>16</v>
      </c>
      <c r="I4575" t="s">
        <v>3520</v>
      </c>
      <c r="J4575" t="str">
        <f>VLOOKUP(I4575,'C701- Recalculate'!$D$27:$D$751,1,0)</f>
        <v>069MPI1233140003</v>
      </c>
      <c r="K4575">
        <v>0</v>
      </c>
      <c r="L4575">
        <v>2739726</v>
      </c>
      <c r="M4575" s="138">
        <f t="shared" si="215"/>
        <v>-2739726</v>
      </c>
      <c r="N4575" t="s">
        <v>178</v>
      </c>
      <c r="P4575" t="s">
        <v>3839</v>
      </c>
      <c r="R4575" t="s">
        <v>3808</v>
      </c>
    </row>
    <row r="4576" spans="1:18" hidden="1">
      <c r="A4576">
        <v>4575</v>
      </c>
      <c r="D4576">
        <v>701000002</v>
      </c>
      <c r="E4576" s="139">
        <v>45240</v>
      </c>
      <c r="F4576">
        <f t="shared" si="213"/>
        <v>11</v>
      </c>
      <c r="G4576" s="139">
        <v>45240</v>
      </c>
      <c r="H4576">
        <f t="shared" si="214"/>
        <v>16</v>
      </c>
      <c r="I4576" t="s">
        <v>3510</v>
      </c>
      <c r="J4576" t="str">
        <f>VLOOKUP(I4576,'C701- Recalculate'!$D$27:$D$751,1,0)</f>
        <v>069MPI1233140004</v>
      </c>
      <c r="K4576">
        <v>0</v>
      </c>
      <c r="L4576">
        <v>2739726</v>
      </c>
      <c r="M4576" s="138">
        <f t="shared" si="215"/>
        <v>-2739726</v>
      </c>
      <c r="N4576" t="s">
        <v>178</v>
      </c>
      <c r="P4576" t="s">
        <v>3839</v>
      </c>
      <c r="R4576" t="s">
        <v>3808</v>
      </c>
    </row>
    <row r="4577" spans="1:18" hidden="1">
      <c r="A4577">
        <v>4576</v>
      </c>
      <c r="D4577">
        <v>701000002</v>
      </c>
      <c r="E4577" s="139">
        <v>45240</v>
      </c>
      <c r="F4577">
        <f t="shared" si="213"/>
        <v>11</v>
      </c>
      <c r="G4577" s="139">
        <v>45240</v>
      </c>
      <c r="H4577">
        <f t="shared" si="214"/>
        <v>16</v>
      </c>
      <c r="I4577" t="s">
        <v>3517</v>
      </c>
      <c r="J4577" t="str">
        <f>VLOOKUP(I4577,'C701- Recalculate'!$D$27:$D$751,1,0)</f>
        <v>069MPI1233140005</v>
      </c>
      <c r="K4577">
        <v>0</v>
      </c>
      <c r="L4577">
        <v>5479452</v>
      </c>
      <c r="M4577" s="138">
        <f t="shared" si="215"/>
        <v>-5479452</v>
      </c>
      <c r="N4577" t="s">
        <v>178</v>
      </c>
      <c r="P4577" t="s">
        <v>3839</v>
      </c>
      <c r="R4577" t="s">
        <v>3808</v>
      </c>
    </row>
    <row r="4578" spans="1:18" hidden="1">
      <c r="A4578">
        <v>4577</v>
      </c>
      <c r="D4578">
        <v>701000002</v>
      </c>
      <c r="E4578" s="139">
        <v>45243</v>
      </c>
      <c r="F4578">
        <f t="shared" si="213"/>
        <v>11</v>
      </c>
      <c r="G4578" s="139">
        <v>45243</v>
      </c>
      <c r="H4578">
        <f t="shared" si="214"/>
        <v>16</v>
      </c>
      <c r="I4578" t="s">
        <v>2611</v>
      </c>
      <c r="J4578" t="str">
        <f>VLOOKUP(I4578,'C701- Recalculate'!$D$27:$D$751,1,0)</f>
        <v>069MPI1232280001</v>
      </c>
      <c r="K4578">
        <v>0</v>
      </c>
      <c r="L4578">
        <v>28082192</v>
      </c>
      <c r="M4578" s="138">
        <f t="shared" si="215"/>
        <v>-28082192</v>
      </c>
      <c r="N4578" t="s">
        <v>178</v>
      </c>
      <c r="P4578" t="s">
        <v>3839</v>
      </c>
      <c r="R4578" t="s">
        <v>3808</v>
      </c>
    </row>
    <row r="4579" spans="1:18" hidden="1">
      <c r="A4579">
        <v>4578</v>
      </c>
      <c r="D4579">
        <v>701000002</v>
      </c>
      <c r="E4579" s="139">
        <v>45243</v>
      </c>
      <c r="F4579">
        <f t="shared" si="213"/>
        <v>11</v>
      </c>
      <c r="G4579" s="139">
        <v>45243</v>
      </c>
      <c r="H4579">
        <f t="shared" si="214"/>
        <v>16</v>
      </c>
      <c r="I4579" t="s">
        <v>2611</v>
      </c>
      <c r="J4579" t="str">
        <f>VLOOKUP(I4579,'C701- Recalculate'!$D$27:$D$751,1,0)</f>
        <v>069MPI1232280001</v>
      </c>
      <c r="K4579">
        <v>0</v>
      </c>
      <c r="L4579">
        <v>56164383</v>
      </c>
      <c r="M4579" s="138">
        <f t="shared" si="215"/>
        <v>-56164383</v>
      </c>
      <c r="N4579" t="s">
        <v>178</v>
      </c>
      <c r="P4579" t="s">
        <v>3839</v>
      </c>
      <c r="R4579" t="s">
        <v>3808</v>
      </c>
    </row>
    <row r="4580" spans="1:18" hidden="1">
      <c r="A4580">
        <v>4579</v>
      </c>
      <c r="D4580">
        <v>701000002</v>
      </c>
      <c r="E4580" s="139">
        <v>45243</v>
      </c>
      <c r="F4580">
        <f t="shared" si="213"/>
        <v>11</v>
      </c>
      <c r="G4580" s="139">
        <v>45243</v>
      </c>
      <c r="H4580">
        <f t="shared" si="214"/>
        <v>16</v>
      </c>
      <c r="I4580" t="s">
        <v>2621</v>
      </c>
      <c r="J4580" t="str">
        <f>VLOOKUP(I4580,'C701- Recalculate'!$D$27:$D$751,1,0)</f>
        <v>069MPI1232280002</v>
      </c>
      <c r="K4580">
        <v>0</v>
      </c>
      <c r="L4580">
        <v>28082192</v>
      </c>
      <c r="M4580" s="138">
        <f t="shared" si="215"/>
        <v>-28082192</v>
      </c>
      <c r="N4580" t="s">
        <v>178</v>
      </c>
      <c r="P4580" t="s">
        <v>3839</v>
      </c>
      <c r="R4580" t="s">
        <v>3808</v>
      </c>
    </row>
    <row r="4581" spans="1:18" hidden="1">
      <c r="A4581">
        <v>4580</v>
      </c>
      <c r="D4581">
        <v>701000002</v>
      </c>
      <c r="E4581" s="139">
        <v>45243</v>
      </c>
      <c r="F4581">
        <f t="shared" si="213"/>
        <v>11</v>
      </c>
      <c r="G4581" s="139">
        <v>45243</v>
      </c>
      <c r="H4581">
        <f t="shared" si="214"/>
        <v>16</v>
      </c>
      <c r="I4581" t="s">
        <v>2621</v>
      </c>
      <c r="J4581" t="str">
        <f>VLOOKUP(I4581,'C701- Recalculate'!$D$27:$D$751,1,0)</f>
        <v>069MPI1232280002</v>
      </c>
      <c r="K4581">
        <v>0</v>
      </c>
      <c r="L4581">
        <v>56164383</v>
      </c>
      <c r="M4581" s="138">
        <f t="shared" si="215"/>
        <v>-56164383</v>
      </c>
      <c r="N4581" t="s">
        <v>178</v>
      </c>
      <c r="P4581" t="s">
        <v>3839</v>
      </c>
      <c r="R4581" t="s">
        <v>3808</v>
      </c>
    </row>
    <row r="4582" spans="1:18" hidden="1">
      <c r="A4582">
        <v>4581</v>
      </c>
      <c r="D4582">
        <v>701000002</v>
      </c>
      <c r="E4582" s="139">
        <v>45243</v>
      </c>
      <c r="F4582">
        <f t="shared" si="213"/>
        <v>11</v>
      </c>
      <c r="G4582" s="139">
        <v>45243</v>
      </c>
      <c r="H4582">
        <f t="shared" si="214"/>
        <v>16</v>
      </c>
      <c r="I4582" t="s">
        <v>2641</v>
      </c>
      <c r="J4582" t="str">
        <f>VLOOKUP(I4582,'C701- Recalculate'!$D$27:$D$751,1,0)</f>
        <v>069MPI1232290004</v>
      </c>
      <c r="K4582">
        <v>0</v>
      </c>
      <c r="L4582">
        <v>28767124</v>
      </c>
      <c r="M4582" s="138">
        <f t="shared" si="215"/>
        <v>-28767124</v>
      </c>
      <c r="N4582" t="s">
        <v>178</v>
      </c>
      <c r="P4582" t="s">
        <v>3839</v>
      </c>
      <c r="R4582" t="s">
        <v>3808</v>
      </c>
    </row>
    <row r="4583" spans="1:18" hidden="1">
      <c r="A4583">
        <v>4582</v>
      </c>
      <c r="D4583">
        <v>701000002</v>
      </c>
      <c r="E4583" s="139">
        <v>45243</v>
      </c>
      <c r="F4583">
        <f t="shared" si="213"/>
        <v>11</v>
      </c>
      <c r="G4583" s="139">
        <v>45243</v>
      </c>
      <c r="H4583">
        <f t="shared" si="214"/>
        <v>16</v>
      </c>
      <c r="I4583" t="s">
        <v>2641</v>
      </c>
      <c r="J4583" t="str">
        <f>VLOOKUP(I4583,'C701- Recalculate'!$D$27:$D$751,1,0)</f>
        <v>069MPI1232290004</v>
      </c>
      <c r="K4583">
        <v>0</v>
      </c>
      <c r="L4583">
        <v>57534246</v>
      </c>
      <c r="M4583" s="138">
        <f t="shared" si="215"/>
        <v>-57534246</v>
      </c>
      <c r="N4583" t="s">
        <v>178</v>
      </c>
      <c r="P4583" t="s">
        <v>3839</v>
      </c>
      <c r="R4583" t="s">
        <v>3808</v>
      </c>
    </row>
    <row r="4584" spans="1:18" hidden="1">
      <c r="A4584">
        <v>4583</v>
      </c>
      <c r="D4584">
        <v>701000002</v>
      </c>
      <c r="E4584" s="139">
        <v>45243</v>
      </c>
      <c r="F4584">
        <f t="shared" si="213"/>
        <v>11</v>
      </c>
      <c r="G4584" s="139">
        <v>45243</v>
      </c>
      <c r="H4584">
        <f t="shared" si="214"/>
        <v>16</v>
      </c>
      <c r="I4584" t="s">
        <v>2634</v>
      </c>
      <c r="J4584" t="str">
        <f>VLOOKUP(I4584,'C701- Recalculate'!$D$27:$D$751,1,0)</f>
        <v>069MPI1232290005</v>
      </c>
      <c r="K4584">
        <v>0</v>
      </c>
      <c r="L4584">
        <v>27397260</v>
      </c>
      <c r="M4584" s="138">
        <f t="shared" si="215"/>
        <v>-27397260</v>
      </c>
      <c r="N4584" t="s">
        <v>178</v>
      </c>
      <c r="P4584" t="s">
        <v>3839</v>
      </c>
      <c r="R4584" t="s">
        <v>3808</v>
      </c>
    </row>
    <row r="4585" spans="1:18" hidden="1">
      <c r="A4585">
        <v>4584</v>
      </c>
      <c r="D4585">
        <v>701000002</v>
      </c>
      <c r="E4585" s="139">
        <v>45243</v>
      </c>
      <c r="F4585">
        <f t="shared" si="213"/>
        <v>11</v>
      </c>
      <c r="G4585" s="139">
        <v>45243</v>
      </c>
      <c r="H4585">
        <f t="shared" si="214"/>
        <v>16</v>
      </c>
      <c r="I4585" t="s">
        <v>2634</v>
      </c>
      <c r="J4585" t="str">
        <f>VLOOKUP(I4585,'C701- Recalculate'!$D$27:$D$751,1,0)</f>
        <v>069MPI1232290005</v>
      </c>
      <c r="K4585">
        <v>0</v>
      </c>
      <c r="L4585">
        <v>54794520</v>
      </c>
      <c r="M4585" s="138">
        <f t="shared" si="215"/>
        <v>-54794520</v>
      </c>
      <c r="N4585" t="s">
        <v>178</v>
      </c>
      <c r="P4585" t="s">
        <v>3839</v>
      </c>
      <c r="R4585" t="s">
        <v>3808</v>
      </c>
    </row>
    <row r="4586" spans="1:18" hidden="1">
      <c r="A4586">
        <v>4585</v>
      </c>
      <c r="D4586">
        <v>701000002</v>
      </c>
      <c r="E4586" s="139">
        <v>45243</v>
      </c>
      <c r="F4586">
        <f t="shared" si="213"/>
        <v>11</v>
      </c>
      <c r="G4586" s="139">
        <v>45243</v>
      </c>
      <c r="H4586">
        <f t="shared" si="214"/>
        <v>16</v>
      </c>
      <c r="I4586" t="s">
        <v>2656</v>
      </c>
      <c r="J4586" t="str">
        <f>VLOOKUP(I4586,'C701- Recalculate'!$D$27:$D$751,1,0)</f>
        <v>069MPI1232340004</v>
      </c>
      <c r="K4586">
        <v>0</v>
      </c>
      <c r="L4586">
        <v>44931507</v>
      </c>
      <c r="M4586" s="138">
        <f t="shared" si="215"/>
        <v>-44931507</v>
      </c>
      <c r="N4586" t="s">
        <v>178</v>
      </c>
      <c r="P4586" t="s">
        <v>3839</v>
      </c>
      <c r="R4586" t="s">
        <v>3808</v>
      </c>
    </row>
    <row r="4587" spans="1:18" hidden="1">
      <c r="A4587">
        <v>4586</v>
      </c>
      <c r="D4587">
        <v>701000002</v>
      </c>
      <c r="E4587" s="139">
        <v>45243</v>
      </c>
      <c r="F4587">
        <f t="shared" si="213"/>
        <v>11</v>
      </c>
      <c r="G4587" s="139">
        <v>45243</v>
      </c>
      <c r="H4587">
        <f t="shared" si="214"/>
        <v>16</v>
      </c>
      <c r="I4587" t="s">
        <v>2656</v>
      </c>
      <c r="J4587" t="str">
        <f>VLOOKUP(I4587,'C701- Recalculate'!$D$27:$D$751,1,0)</f>
        <v>069MPI1232340004</v>
      </c>
      <c r="K4587">
        <v>0</v>
      </c>
      <c r="L4587">
        <v>22465754</v>
      </c>
      <c r="M4587" s="138">
        <f t="shared" si="215"/>
        <v>-22465754</v>
      </c>
      <c r="N4587" t="s">
        <v>178</v>
      </c>
      <c r="P4587" t="s">
        <v>3839</v>
      </c>
      <c r="R4587" t="s">
        <v>3808</v>
      </c>
    </row>
    <row r="4588" spans="1:18" hidden="1">
      <c r="A4588">
        <v>4587</v>
      </c>
      <c r="D4588">
        <v>701000002</v>
      </c>
      <c r="E4588" s="139">
        <v>45243</v>
      </c>
      <c r="F4588">
        <f t="shared" si="213"/>
        <v>11</v>
      </c>
      <c r="G4588" s="139">
        <v>45243</v>
      </c>
      <c r="H4588">
        <f t="shared" si="214"/>
        <v>16</v>
      </c>
      <c r="I4588" t="s">
        <v>2652</v>
      </c>
      <c r="J4588" t="str">
        <f>VLOOKUP(I4588,'C701- Recalculate'!$D$27:$D$751,1,0)</f>
        <v>069MPI1232340005</v>
      </c>
      <c r="K4588">
        <v>0</v>
      </c>
      <c r="L4588">
        <v>44931507</v>
      </c>
      <c r="M4588" s="138">
        <f t="shared" si="215"/>
        <v>-44931507</v>
      </c>
      <c r="N4588" t="s">
        <v>178</v>
      </c>
      <c r="P4588" t="s">
        <v>3839</v>
      </c>
      <c r="R4588" t="s">
        <v>3808</v>
      </c>
    </row>
    <row r="4589" spans="1:18" hidden="1">
      <c r="A4589">
        <v>4588</v>
      </c>
      <c r="D4589">
        <v>701000002</v>
      </c>
      <c r="E4589" s="139">
        <v>45243</v>
      </c>
      <c r="F4589">
        <f t="shared" si="213"/>
        <v>11</v>
      </c>
      <c r="G4589" s="139">
        <v>45243</v>
      </c>
      <c r="H4589">
        <f t="shared" si="214"/>
        <v>16</v>
      </c>
      <c r="I4589" t="s">
        <v>2652</v>
      </c>
      <c r="J4589" t="str">
        <f>VLOOKUP(I4589,'C701- Recalculate'!$D$27:$D$751,1,0)</f>
        <v>069MPI1232340005</v>
      </c>
      <c r="K4589">
        <v>0</v>
      </c>
      <c r="L4589">
        <v>22465754</v>
      </c>
      <c r="M4589" s="138">
        <f t="shared" si="215"/>
        <v>-22465754</v>
      </c>
      <c r="N4589" t="s">
        <v>178</v>
      </c>
      <c r="P4589" t="s">
        <v>3839</v>
      </c>
      <c r="R4589" t="s">
        <v>3808</v>
      </c>
    </row>
    <row r="4590" spans="1:18" hidden="1">
      <c r="A4590">
        <v>4589</v>
      </c>
      <c r="D4590">
        <v>701000002</v>
      </c>
      <c r="E4590" s="139">
        <v>45243</v>
      </c>
      <c r="F4590">
        <f t="shared" si="213"/>
        <v>11</v>
      </c>
      <c r="G4590" s="139">
        <v>45243</v>
      </c>
      <c r="H4590">
        <f t="shared" si="214"/>
        <v>16</v>
      </c>
      <c r="I4590" t="s">
        <v>2706</v>
      </c>
      <c r="J4590" t="str">
        <f>VLOOKUP(I4590,'C701- Recalculate'!$D$27:$D$751,1,0)</f>
        <v>069MPI1232400003</v>
      </c>
      <c r="K4590">
        <v>0</v>
      </c>
      <c r="L4590">
        <v>48630137</v>
      </c>
      <c r="M4590" s="138">
        <f t="shared" si="215"/>
        <v>-48630137</v>
      </c>
      <c r="N4590" t="s">
        <v>178</v>
      </c>
      <c r="P4590" t="s">
        <v>3839</v>
      </c>
      <c r="R4590" t="s">
        <v>3808</v>
      </c>
    </row>
    <row r="4591" spans="1:18" hidden="1">
      <c r="A4591">
        <v>4590</v>
      </c>
      <c r="D4591">
        <v>701000002</v>
      </c>
      <c r="E4591" s="139">
        <v>45243</v>
      </c>
      <c r="F4591">
        <f t="shared" si="213"/>
        <v>11</v>
      </c>
      <c r="G4591" s="139">
        <v>45243</v>
      </c>
      <c r="H4591">
        <f t="shared" si="214"/>
        <v>16</v>
      </c>
      <c r="I4591" t="s">
        <v>2706</v>
      </c>
      <c r="J4591" t="str">
        <f>VLOOKUP(I4591,'C701- Recalculate'!$D$27:$D$751,1,0)</f>
        <v>069MPI1232400003</v>
      </c>
      <c r="K4591">
        <v>0</v>
      </c>
      <c r="L4591">
        <v>24315068</v>
      </c>
      <c r="M4591" s="138">
        <f t="shared" si="215"/>
        <v>-24315068</v>
      </c>
      <c r="N4591" t="s">
        <v>178</v>
      </c>
      <c r="P4591" t="s">
        <v>3839</v>
      </c>
      <c r="R4591" t="s">
        <v>3808</v>
      </c>
    </row>
    <row r="4592" spans="1:18" hidden="1">
      <c r="A4592">
        <v>4591</v>
      </c>
      <c r="D4592">
        <v>701000002</v>
      </c>
      <c r="E4592" s="139">
        <v>45243</v>
      </c>
      <c r="F4592">
        <f t="shared" si="213"/>
        <v>11</v>
      </c>
      <c r="G4592" s="139">
        <v>45243</v>
      </c>
      <c r="H4592">
        <f t="shared" si="214"/>
        <v>16</v>
      </c>
      <c r="I4592" t="s">
        <v>2700</v>
      </c>
      <c r="J4592" t="str">
        <f>VLOOKUP(I4592,'C701- Recalculate'!$D$27:$D$751,1,0)</f>
        <v>069MPI1232400004</v>
      </c>
      <c r="K4592">
        <v>0</v>
      </c>
      <c r="L4592">
        <v>48630137</v>
      </c>
      <c r="M4592" s="138">
        <f t="shared" si="215"/>
        <v>-48630137</v>
      </c>
      <c r="N4592" t="s">
        <v>178</v>
      </c>
      <c r="P4592" t="s">
        <v>3839</v>
      </c>
      <c r="R4592" t="s">
        <v>3808</v>
      </c>
    </row>
    <row r="4593" spans="1:18" hidden="1">
      <c r="A4593">
        <v>4592</v>
      </c>
      <c r="D4593">
        <v>701000002</v>
      </c>
      <c r="E4593" s="139">
        <v>45243</v>
      </c>
      <c r="F4593">
        <f t="shared" si="213"/>
        <v>11</v>
      </c>
      <c r="G4593" s="139">
        <v>45243</v>
      </c>
      <c r="H4593">
        <f t="shared" si="214"/>
        <v>16</v>
      </c>
      <c r="I4593" t="s">
        <v>2700</v>
      </c>
      <c r="J4593" t="str">
        <f>VLOOKUP(I4593,'C701- Recalculate'!$D$27:$D$751,1,0)</f>
        <v>069MPI1232400004</v>
      </c>
      <c r="K4593">
        <v>0</v>
      </c>
      <c r="L4593">
        <v>24315068</v>
      </c>
      <c r="M4593" s="138">
        <f t="shared" si="215"/>
        <v>-24315068</v>
      </c>
      <c r="N4593" t="s">
        <v>178</v>
      </c>
      <c r="P4593" t="s">
        <v>3839</v>
      </c>
      <c r="R4593" t="s">
        <v>3808</v>
      </c>
    </row>
    <row r="4594" spans="1:18" hidden="1">
      <c r="A4594">
        <v>4593</v>
      </c>
      <c r="D4594">
        <v>701000002</v>
      </c>
      <c r="E4594" s="139">
        <v>45243</v>
      </c>
      <c r="F4594">
        <f t="shared" si="213"/>
        <v>11</v>
      </c>
      <c r="G4594" s="139">
        <v>45243</v>
      </c>
      <c r="H4594">
        <f t="shared" si="214"/>
        <v>16</v>
      </c>
      <c r="I4594" t="s">
        <v>2757</v>
      </c>
      <c r="J4594" t="str">
        <f>VLOOKUP(I4594,'C701- Recalculate'!$D$27:$D$751,1,0)</f>
        <v>069MPI1232430004</v>
      </c>
      <c r="K4594">
        <v>0</v>
      </c>
      <c r="L4594">
        <v>78904110</v>
      </c>
      <c r="M4594" s="138">
        <f t="shared" si="215"/>
        <v>-78904110</v>
      </c>
      <c r="N4594" t="s">
        <v>178</v>
      </c>
      <c r="P4594" t="s">
        <v>3839</v>
      </c>
      <c r="R4594" t="s">
        <v>3808</v>
      </c>
    </row>
    <row r="4595" spans="1:18" hidden="1">
      <c r="A4595">
        <v>4594</v>
      </c>
      <c r="D4595">
        <v>701000002</v>
      </c>
      <c r="E4595" s="139">
        <v>45243</v>
      </c>
      <c r="F4595">
        <f t="shared" si="213"/>
        <v>11</v>
      </c>
      <c r="G4595" s="139">
        <v>45243</v>
      </c>
      <c r="H4595">
        <f t="shared" si="214"/>
        <v>16</v>
      </c>
      <c r="I4595" t="s">
        <v>2757</v>
      </c>
      <c r="J4595" t="str">
        <f>VLOOKUP(I4595,'C701- Recalculate'!$D$27:$D$751,1,0)</f>
        <v>069MPI1232430004</v>
      </c>
      <c r="K4595">
        <v>0</v>
      </c>
      <c r="L4595">
        <v>39452055</v>
      </c>
      <c r="M4595" s="138">
        <f t="shared" si="215"/>
        <v>-39452055</v>
      </c>
      <c r="N4595" t="s">
        <v>178</v>
      </c>
      <c r="P4595" t="s">
        <v>3839</v>
      </c>
      <c r="R4595" t="s">
        <v>3808</v>
      </c>
    </row>
    <row r="4596" spans="1:18" hidden="1">
      <c r="A4596">
        <v>4595</v>
      </c>
      <c r="D4596">
        <v>701000002</v>
      </c>
      <c r="E4596" s="139">
        <v>45243</v>
      </c>
      <c r="F4596">
        <f t="shared" si="213"/>
        <v>11</v>
      </c>
      <c r="G4596" s="139">
        <v>45243</v>
      </c>
      <c r="H4596">
        <f t="shared" si="214"/>
        <v>16</v>
      </c>
      <c r="I4596" t="s">
        <v>2760</v>
      </c>
      <c r="J4596" t="str">
        <f>VLOOKUP(I4596,'C701- Recalculate'!$D$27:$D$751,1,0)</f>
        <v>069MPI1232430005</v>
      </c>
      <c r="K4596">
        <v>0</v>
      </c>
      <c r="L4596">
        <v>9726028</v>
      </c>
      <c r="M4596" s="138">
        <f t="shared" si="215"/>
        <v>-9726028</v>
      </c>
      <c r="N4596" t="s">
        <v>178</v>
      </c>
      <c r="P4596" t="s">
        <v>3839</v>
      </c>
      <c r="R4596" t="s">
        <v>3808</v>
      </c>
    </row>
    <row r="4597" spans="1:18" hidden="1">
      <c r="A4597">
        <v>4596</v>
      </c>
      <c r="D4597">
        <v>701000002</v>
      </c>
      <c r="E4597" s="139">
        <v>45243</v>
      </c>
      <c r="F4597">
        <f t="shared" si="213"/>
        <v>11</v>
      </c>
      <c r="G4597" s="139">
        <v>45243</v>
      </c>
      <c r="H4597">
        <f t="shared" si="214"/>
        <v>16</v>
      </c>
      <c r="I4597" t="s">
        <v>2760</v>
      </c>
      <c r="J4597" t="str">
        <f>VLOOKUP(I4597,'C701- Recalculate'!$D$27:$D$751,1,0)</f>
        <v>069MPI1232430005</v>
      </c>
      <c r="K4597">
        <v>0</v>
      </c>
      <c r="L4597">
        <v>19452054</v>
      </c>
      <c r="M4597" s="138">
        <f t="shared" si="215"/>
        <v>-19452054</v>
      </c>
      <c r="N4597" t="s">
        <v>178</v>
      </c>
      <c r="P4597" t="s">
        <v>3839</v>
      </c>
      <c r="R4597" t="s">
        <v>3808</v>
      </c>
    </row>
    <row r="4598" spans="1:18" hidden="1">
      <c r="A4598">
        <v>4597</v>
      </c>
      <c r="D4598">
        <v>701000002</v>
      </c>
      <c r="E4598" s="139">
        <v>45243</v>
      </c>
      <c r="F4598">
        <f t="shared" si="213"/>
        <v>11</v>
      </c>
      <c r="G4598" s="139">
        <v>45243</v>
      </c>
      <c r="H4598">
        <f t="shared" si="214"/>
        <v>16</v>
      </c>
      <c r="I4598" t="s">
        <v>2879</v>
      </c>
      <c r="J4598" t="str">
        <f>VLOOKUP(I4598,'C701- Recalculate'!$D$27:$D$751,1,0)</f>
        <v>069MPI1232560004</v>
      </c>
      <c r="K4598">
        <v>0</v>
      </c>
      <c r="L4598">
        <v>28356165</v>
      </c>
      <c r="M4598" s="138">
        <f t="shared" si="215"/>
        <v>-28356165</v>
      </c>
      <c r="N4598" t="s">
        <v>178</v>
      </c>
      <c r="P4598" t="s">
        <v>3839</v>
      </c>
      <c r="R4598" t="s">
        <v>3808</v>
      </c>
    </row>
    <row r="4599" spans="1:18" hidden="1">
      <c r="A4599">
        <v>4598</v>
      </c>
      <c r="D4599">
        <v>701000002</v>
      </c>
      <c r="E4599" s="139">
        <v>45243</v>
      </c>
      <c r="F4599">
        <f t="shared" si="213"/>
        <v>11</v>
      </c>
      <c r="G4599" s="139">
        <v>45243</v>
      </c>
      <c r="H4599">
        <f t="shared" si="214"/>
        <v>16</v>
      </c>
      <c r="I4599" t="s">
        <v>2879</v>
      </c>
      <c r="J4599" t="str">
        <f>VLOOKUP(I4599,'C701- Recalculate'!$D$27:$D$751,1,0)</f>
        <v>069MPI1232560004</v>
      </c>
      <c r="K4599">
        <v>0</v>
      </c>
      <c r="L4599">
        <v>56712328</v>
      </c>
      <c r="M4599" s="138">
        <f t="shared" si="215"/>
        <v>-56712328</v>
      </c>
      <c r="N4599" t="s">
        <v>178</v>
      </c>
      <c r="P4599" t="s">
        <v>3839</v>
      </c>
      <c r="R4599" t="s">
        <v>3808</v>
      </c>
    </row>
    <row r="4600" spans="1:18" hidden="1">
      <c r="A4600">
        <v>4599</v>
      </c>
      <c r="D4600">
        <v>701000002</v>
      </c>
      <c r="E4600" s="139">
        <v>45243</v>
      </c>
      <c r="F4600">
        <f t="shared" si="213"/>
        <v>11</v>
      </c>
      <c r="G4600" s="139">
        <v>45243</v>
      </c>
      <c r="H4600">
        <f t="shared" si="214"/>
        <v>16</v>
      </c>
      <c r="I4600" t="s">
        <v>2870</v>
      </c>
      <c r="J4600" t="str">
        <f>VLOOKUP(I4600,'C701- Recalculate'!$D$27:$D$751,1,0)</f>
        <v>069MPI1232560005</v>
      </c>
      <c r="K4600">
        <v>0</v>
      </c>
      <c r="L4600">
        <v>18904110</v>
      </c>
      <c r="M4600" s="138">
        <f t="shared" si="215"/>
        <v>-18904110</v>
      </c>
      <c r="N4600" t="s">
        <v>178</v>
      </c>
      <c r="P4600" t="s">
        <v>3839</v>
      </c>
      <c r="R4600" t="s">
        <v>3808</v>
      </c>
    </row>
    <row r="4601" spans="1:18" hidden="1">
      <c r="A4601">
        <v>4600</v>
      </c>
      <c r="D4601">
        <v>701000002</v>
      </c>
      <c r="E4601" s="139">
        <v>45243</v>
      </c>
      <c r="F4601">
        <f t="shared" si="213"/>
        <v>11</v>
      </c>
      <c r="G4601" s="139">
        <v>45243</v>
      </c>
      <c r="H4601">
        <f t="shared" si="214"/>
        <v>16</v>
      </c>
      <c r="I4601" t="s">
        <v>2870</v>
      </c>
      <c r="J4601" t="str">
        <f>VLOOKUP(I4601,'C701- Recalculate'!$D$27:$D$751,1,0)</f>
        <v>069MPI1232560005</v>
      </c>
      <c r="K4601">
        <v>0</v>
      </c>
      <c r="L4601">
        <v>37808219</v>
      </c>
      <c r="M4601" s="138">
        <f t="shared" si="215"/>
        <v>-37808219</v>
      </c>
      <c r="N4601" t="s">
        <v>178</v>
      </c>
      <c r="P4601" t="s">
        <v>3839</v>
      </c>
      <c r="R4601" t="s">
        <v>3808</v>
      </c>
    </row>
    <row r="4602" spans="1:18" hidden="1">
      <c r="A4602">
        <v>4601</v>
      </c>
      <c r="D4602">
        <v>701000002</v>
      </c>
      <c r="E4602" s="139">
        <v>45243</v>
      </c>
      <c r="F4602">
        <f t="shared" si="213"/>
        <v>11</v>
      </c>
      <c r="G4602" s="139">
        <v>45243</v>
      </c>
      <c r="H4602">
        <f t="shared" si="214"/>
        <v>16</v>
      </c>
      <c r="I4602" t="s">
        <v>2937</v>
      </c>
      <c r="J4602" t="str">
        <f>VLOOKUP(I4602,'C701- Recalculate'!$D$27:$D$751,1,0)</f>
        <v>069MPI1232620002</v>
      </c>
      <c r="K4602">
        <v>0</v>
      </c>
      <c r="L4602">
        <v>49863014</v>
      </c>
      <c r="M4602" s="138">
        <f t="shared" si="215"/>
        <v>-49863014</v>
      </c>
      <c r="N4602" t="s">
        <v>178</v>
      </c>
      <c r="P4602" t="s">
        <v>3839</v>
      </c>
      <c r="R4602" t="s">
        <v>3808</v>
      </c>
    </row>
    <row r="4603" spans="1:18" hidden="1">
      <c r="A4603">
        <v>4602</v>
      </c>
      <c r="D4603">
        <v>701000002</v>
      </c>
      <c r="E4603" s="139">
        <v>45243</v>
      </c>
      <c r="F4603">
        <f t="shared" si="213"/>
        <v>11</v>
      </c>
      <c r="G4603" s="139">
        <v>45243</v>
      </c>
      <c r="H4603">
        <f t="shared" si="214"/>
        <v>16</v>
      </c>
      <c r="I4603" t="s">
        <v>2937</v>
      </c>
      <c r="J4603" t="str">
        <f>VLOOKUP(I4603,'C701- Recalculate'!$D$27:$D$751,1,0)</f>
        <v>069MPI1232620002</v>
      </c>
      <c r="K4603">
        <v>0</v>
      </c>
      <c r="L4603">
        <v>24931507</v>
      </c>
      <c r="M4603" s="138">
        <f t="shared" si="215"/>
        <v>-24931507</v>
      </c>
      <c r="N4603" t="s">
        <v>178</v>
      </c>
      <c r="P4603" t="s">
        <v>3839</v>
      </c>
      <c r="R4603" t="s">
        <v>3808</v>
      </c>
    </row>
    <row r="4604" spans="1:18" hidden="1">
      <c r="A4604">
        <v>4603</v>
      </c>
      <c r="D4604">
        <v>701000002</v>
      </c>
      <c r="E4604" s="139">
        <v>45243</v>
      </c>
      <c r="F4604">
        <f t="shared" si="213"/>
        <v>11</v>
      </c>
      <c r="G4604" s="139">
        <v>45243</v>
      </c>
      <c r="H4604">
        <f t="shared" si="214"/>
        <v>16</v>
      </c>
      <c r="I4604" t="s">
        <v>2940</v>
      </c>
      <c r="J4604" t="str">
        <f>VLOOKUP(I4604,'C701- Recalculate'!$D$27:$D$751,1,0)</f>
        <v>069MPI1232620003</v>
      </c>
      <c r="K4604">
        <v>0</v>
      </c>
      <c r="L4604">
        <v>22356164</v>
      </c>
      <c r="M4604" s="138">
        <f t="shared" si="215"/>
        <v>-22356164</v>
      </c>
      <c r="N4604" t="s">
        <v>178</v>
      </c>
      <c r="P4604" t="s">
        <v>3839</v>
      </c>
      <c r="R4604" t="s">
        <v>3808</v>
      </c>
    </row>
    <row r="4605" spans="1:18" hidden="1">
      <c r="A4605">
        <v>4604</v>
      </c>
      <c r="D4605">
        <v>701000002</v>
      </c>
      <c r="E4605" s="139">
        <v>45243</v>
      </c>
      <c r="F4605">
        <f t="shared" si="213"/>
        <v>11</v>
      </c>
      <c r="G4605" s="139">
        <v>45243</v>
      </c>
      <c r="H4605">
        <f t="shared" si="214"/>
        <v>16</v>
      </c>
      <c r="I4605" t="s">
        <v>2940</v>
      </c>
      <c r="J4605" t="str">
        <f>VLOOKUP(I4605,'C701- Recalculate'!$D$27:$D$751,1,0)</f>
        <v>069MPI1232620003</v>
      </c>
      <c r="K4605">
        <v>0</v>
      </c>
      <c r="L4605">
        <v>44712329</v>
      </c>
      <c r="M4605" s="138">
        <f t="shared" si="215"/>
        <v>-44712329</v>
      </c>
      <c r="N4605" t="s">
        <v>178</v>
      </c>
      <c r="P4605" t="s">
        <v>3839</v>
      </c>
      <c r="R4605" t="s">
        <v>3808</v>
      </c>
    </row>
    <row r="4606" spans="1:18" hidden="1">
      <c r="A4606">
        <v>4605</v>
      </c>
      <c r="D4606">
        <v>701000002</v>
      </c>
      <c r="E4606" s="139">
        <v>45243</v>
      </c>
      <c r="F4606">
        <f t="shared" si="213"/>
        <v>11</v>
      </c>
      <c r="G4606" s="139">
        <v>45243</v>
      </c>
      <c r="H4606">
        <f t="shared" si="214"/>
        <v>16</v>
      </c>
      <c r="I4606" t="s">
        <v>3443</v>
      </c>
      <c r="J4606" t="str">
        <f>VLOOKUP(I4606,'C701- Recalculate'!$D$27:$D$751,1,0)</f>
        <v>069MPI1233110005</v>
      </c>
      <c r="K4606">
        <v>0</v>
      </c>
      <c r="L4606">
        <v>6575342</v>
      </c>
      <c r="M4606" s="138">
        <f t="shared" si="215"/>
        <v>-6575342</v>
      </c>
      <c r="N4606" t="s">
        <v>178</v>
      </c>
      <c r="P4606" t="s">
        <v>3839</v>
      </c>
      <c r="R4606" t="s">
        <v>3808</v>
      </c>
    </row>
    <row r="4607" spans="1:18" hidden="1">
      <c r="A4607">
        <v>4606</v>
      </c>
      <c r="D4607">
        <v>701000002</v>
      </c>
      <c r="E4607" s="139">
        <v>45243</v>
      </c>
      <c r="F4607">
        <f t="shared" si="213"/>
        <v>11</v>
      </c>
      <c r="G4607" s="139">
        <v>45243</v>
      </c>
      <c r="H4607">
        <f t="shared" si="214"/>
        <v>16</v>
      </c>
      <c r="I4607" t="s">
        <v>3443</v>
      </c>
      <c r="J4607" t="str">
        <f>VLOOKUP(I4607,'C701- Recalculate'!$D$27:$D$751,1,0)</f>
        <v>069MPI1233110005</v>
      </c>
      <c r="K4607">
        <v>0</v>
      </c>
      <c r="L4607">
        <v>3287672</v>
      </c>
      <c r="M4607" s="138">
        <f t="shared" si="215"/>
        <v>-3287672</v>
      </c>
      <c r="N4607" t="s">
        <v>178</v>
      </c>
      <c r="P4607" t="s">
        <v>3839</v>
      </c>
      <c r="R4607" t="s">
        <v>3808</v>
      </c>
    </row>
    <row r="4608" spans="1:18" hidden="1">
      <c r="A4608">
        <v>4607</v>
      </c>
      <c r="D4608">
        <v>701000002</v>
      </c>
      <c r="E4608" s="139">
        <v>45243</v>
      </c>
      <c r="F4608">
        <f t="shared" si="213"/>
        <v>11</v>
      </c>
      <c r="G4608" s="139">
        <v>45243</v>
      </c>
      <c r="H4608">
        <f t="shared" si="214"/>
        <v>16</v>
      </c>
      <c r="I4608" t="s">
        <v>3523</v>
      </c>
      <c r="J4608" t="str">
        <f>VLOOKUP(I4608,'C701- Recalculate'!$D$27:$D$751,1,0)</f>
        <v>069MPI1233140001</v>
      </c>
      <c r="K4608">
        <v>0</v>
      </c>
      <c r="L4608">
        <v>2739726</v>
      </c>
      <c r="M4608" s="138">
        <f t="shared" si="215"/>
        <v>-2739726</v>
      </c>
      <c r="N4608" t="s">
        <v>178</v>
      </c>
      <c r="P4608" t="s">
        <v>3839</v>
      </c>
      <c r="R4608" t="s">
        <v>3808</v>
      </c>
    </row>
    <row r="4609" spans="1:18" hidden="1">
      <c r="A4609">
        <v>4608</v>
      </c>
      <c r="D4609">
        <v>701000002</v>
      </c>
      <c r="E4609" s="139">
        <v>45243</v>
      </c>
      <c r="F4609">
        <f t="shared" si="213"/>
        <v>11</v>
      </c>
      <c r="G4609" s="139">
        <v>45243</v>
      </c>
      <c r="H4609">
        <f t="shared" si="214"/>
        <v>16</v>
      </c>
      <c r="I4609" t="s">
        <v>3514</v>
      </c>
      <c r="J4609" t="str">
        <f>VLOOKUP(I4609,'C701- Recalculate'!$D$27:$D$751,1,0)</f>
        <v>069MPI1233140002</v>
      </c>
      <c r="K4609">
        <v>0</v>
      </c>
      <c r="L4609">
        <v>13698630</v>
      </c>
      <c r="M4609" s="138">
        <f t="shared" si="215"/>
        <v>-13698630</v>
      </c>
      <c r="N4609" t="s">
        <v>178</v>
      </c>
      <c r="P4609" t="s">
        <v>3839</v>
      </c>
      <c r="R4609" t="s">
        <v>3808</v>
      </c>
    </row>
    <row r="4610" spans="1:18" hidden="1">
      <c r="A4610">
        <v>4609</v>
      </c>
      <c r="D4610">
        <v>701000002</v>
      </c>
      <c r="E4610" s="139">
        <v>45243</v>
      </c>
      <c r="F4610">
        <f t="shared" si="213"/>
        <v>11</v>
      </c>
      <c r="G4610" s="139">
        <v>45243</v>
      </c>
      <c r="H4610">
        <f t="shared" si="214"/>
        <v>16</v>
      </c>
      <c r="I4610" t="s">
        <v>3520</v>
      </c>
      <c r="J4610" t="str">
        <f>VLOOKUP(I4610,'C701- Recalculate'!$D$27:$D$751,1,0)</f>
        <v>069MPI1233140003</v>
      </c>
      <c r="K4610">
        <v>0</v>
      </c>
      <c r="L4610">
        <v>5479452</v>
      </c>
      <c r="M4610" s="138">
        <f t="shared" si="215"/>
        <v>-5479452</v>
      </c>
      <c r="N4610" t="s">
        <v>178</v>
      </c>
      <c r="P4610" t="s">
        <v>3839</v>
      </c>
      <c r="R4610" t="s">
        <v>3808</v>
      </c>
    </row>
    <row r="4611" spans="1:18" hidden="1">
      <c r="A4611">
        <v>4610</v>
      </c>
      <c r="D4611">
        <v>701000002</v>
      </c>
      <c r="E4611" s="139">
        <v>45243</v>
      </c>
      <c r="F4611">
        <f t="shared" ref="F4611:F4674" si="216">MONTH(E4611)</f>
        <v>11</v>
      </c>
      <c r="G4611" s="139">
        <v>45243</v>
      </c>
      <c r="H4611">
        <f t="shared" ref="H4611:H4674" si="217">LEN(I4611)</f>
        <v>16</v>
      </c>
      <c r="I4611" t="s">
        <v>3510</v>
      </c>
      <c r="J4611" t="str">
        <f>VLOOKUP(I4611,'C701- Recalculate'!$D$27:$D$751,1,0)</f>
        <v>069MPI1233140004</v>
      </c>
      <c r="K4611">
        <v>0</v>
      </c>
      <c r="L4611">
        <v>5479452</v>
      </c>
      <c r="M4611" s="138">
        <f t="shared" ref="M4611:M4674" si="218">K4611-L4611</f>
        <v>-5479452</v>
      </c>
      <c r="N4611" t="s">
        <v>178</v>
      </c>
      <c r="P4611" t="s">
        <v>3839</v>
      </c>
      <c r="R4611" t="s">
        <v>3808</v>
      </c>
    </row>
    <row r="4612" spans="1:18" hidden="1">
      <c r="A4612">
        <v>4611</v>
      </c>
      <c r="D4612">
        <v>701000002</v>
      </c>
      <c r="E4612" s="139">
        <v>45243</v>
      </c>
      <c r="F4612">
        <f t="shared" si="216"/>
        <v>11</v>
      </c>
      <c r="G4612" s="139">
        <v>45243</v>
      </c>
      <c r="H4612">
        <f t="shared" si="217"/>
        <v>16</v>
      </c>
      <c r="I4612" t="s">
        <v>3517</v>
      </c>
      <c r="J4612" t="str">
        <f>VLOOKUP(I4612,'C701- Recalculate'!$D$27:$D$751,1,0)</f>
        <v>069MPI1233140005</v>
      </c>
      <c r="K4612">
        <v>0</v>
      </c>
      <c r="L4612">
        <v>10958904</v>
      </c>
      <c r="M4612" s="138">
        <f t="shared" si="218"/>
        <v>-10958904</v>
      </c>
      <c r="N4612" t="s">
        <v>178</v>
      </c>
      <c r="P4612" t="s">
        <v>3839</v>
      </c>
      <c r="R4612" t="s">
        <v>3808</v>
      </c>
    </row>
    <row r="4613" spans="1:18" hidden="1">
      <c r="A4613">
        <v>4612</v>
      </c>
      <c r="D4613">
        <v>701000002</v>
      </c>
      <c r="E4613" s="139">
        <v>45243</v>
      </c>
      <c r="F4613">
        <f t="shared" si="216"/>
        <v>11</v>
      </c>
      <c r="G4613" s="139">
        <v>45243</v>
      </c>
      <c r="H4613">
        <f t="shared" si="217"/>
        <v>16</v>
      </c>
      <c r="I4613" t="s">
        <v>3529</v>
      </c>
      <c r="J4613" t="str">
        <f>VLOOKUP(I4613,'C701- Recalculate'!$D$27:$D$751,1,0)</f>
        <v>069MPI1233170001</v>
      </c>
      <c r="K4613">
        <v>0</v>
      </c>
      <c r="L4613">
        <v>6849315</v>
      </c>
      <c r="M4613" s="138">
        <f t="shared" si="218"/>
        <v>-6849315</v>
      </c>
      <c r="N4613" t="s">
        <v>178</v>
      </c>
      <c r="P4613" t="s">
        <v>3839</v>
      </c>
      <c r="R4613" t="s">
        <v>3808</v>
      </c>
    </row>
    <row r="4614" spans="1:18" hidden="1">
      <c r="A4614">
        <v>4613</v>
      </c>
      <c r="D4614">
        <v>701000002</v>
      </c>
      <c r="E4614" s="139">
        <v>45243</v>
      </c>
      <c r="F4614">
        <f t="shared" si="216"/>
        <v>11</v>
      </c>
      <c r="G4614" s="139">
        <v>45243</v>
      </c>
      <c r="H4614">
        <f t="shared" si="217"/>
        <v>16</v>
      </c>
      <c r="I4614" t="s">
        <v>3526</v>
      </c>
      <c r="J4614" t="str">
        <f>VLOOKUP(I4614,'C701- Recalculate'!$D$27:$D$751,1,0)</f>
        <v>069MPI1233170002</v>
      </c>
      <c r="K4614">
        <v>0</v>
      </c>
      <c r="L4614">
        <v>1369863</v>
      </c>
      <c r="M4614" s="138">
        <f t="shared" si="218"/>
        <v>-1369863</v>
      </c>
      <c r="N4614" t="s">
        <v>178</v>
      </c>
      <c r="P4614" t="s">
        <v>3839</v>
      </c>
      <c r="R4614" t="s">
        <v>3808</v>
      </c>
    </row>
    <row r="4615" spans="1:18" hidden="1">
      <c r="A4615">
        <v>4614</v>
      </c>
      <c r="D4615">
        <v>701000002</v>
      </c>
      <c r="E4615" s="139">
        <v>45244</v>
      </c>
      <c r="F4615">
        <f t="shared" si="216"/>
        <v>11</v>
      </c>
      <c r="G4615" s="139">
        <v>45244</v>
      </c>
      <c r="H4615">
        <f t="shared" si="217"/>
        <v>16</v>
      </c>
      <c r="I4615" t="s">
        <v>2641</v>
      </c>
      <c r="J4615" t="str">
        <f>VLOOKUP(I4615,'C701- Recalculate'!$D$27:$D$751,1,0)</f>
        <v>069MPI1232290004</v>
      </c>
      <c r="K4615">
        <v>0</v>
      </c>
      <c r="L4615">
        <v>28767123</v>
      </c>
      <c r="M4615" s="138">
        <f t="shared" si="218"/>
        <v>-28767123</v>
      </c>
      <c r="N4615" t="s">
        <v>178</v>
      </c>
      <c r="P4615" t="s">
        <v>3839</v>
      </c>
      <c r="R4615" t="s">
        <v>3808</v>
      </c>
    </row>
    <row r="4616" spans="1:18" hidden="1">
      <c r="A4616">
        <v>4615</v>
      </c>
      <c r="D4616">
        <v>701000002</v>
      </c>
      <c r="E4616" s="139">
        <v>45244</v>
      </c>
      <c r="F4616">
        <f t="shared" si="216"/>
        <v>11</v>
      </c>
      <c r="G4616" s="139">
        <v>45244</v>
      </c>
      <c r="H4616">
        <f t="shared" si="217"/>
        <v>16</v>
      </c>
      <c r="I4616" t="s">
        <v>2634</v>
      </c>
      <c r="J4616" t="str">
        <f>VLOOKUP(I4616,'C701- Recalculate'!$D$27:$D$751,1,0)</f>
        <v>069MPI1232290005</v>
      </c>
      <c r="K4616">
        <v>0</v>
      </c>
      <c r="L4616">
        <v>27397261</v>
      </c>
      <c r="M4616" s="138">
        <f t="shared" si="218"/>
        <v>-27397261</v>
      </c>
      <c r="N4616" t="s">
        <v>178</v>
      </c>
      <c r="P4616" t="s">
        <v>3839</v>
      </c>
      <c r="R4616" t="s">
        <v>3808</v>
      </c>
    </row>
    <row r="4617" spans="1:18" hidden="1">
      <c r="A4617">
        <v>4616</v>
      </c>
      <c r="D4617">
        <v>701000002</v>
      </c>
      <c r="E4617" s="139">
        <v>45244</v>
      </c>
      <c r="F4617">
        <f t="shared" si="216"/>
        <v>11</v>
      </c>
      <c r="G4617" s="139">
        <v>45244</v>
      </c>
      <c r="H4617">
        <f t="shared" si="217"/>
        <v>16</v>
      </c>
      <c r="I4617" t="s">
        <v>2656</v>
      </c>
      <c r="J4617" t="str">
        <f>VLOOKUP(I4617,'C701- Recalculate'!$D$27:$D$751,1,0)</f>
        <v>069MPI1232340004</v>
      </c>
      <c r="K4617">
        <v>0</v>
      </c>
      <c r="L4617">
        <v>22465753</v>
      </c>
      <c r="M4617" s="138">
        <f t="shared" si="218"/>
        <v>-22465753</v>
      </c>
      <c r="N4617" t="s">
        <v>178</v>
      </c>
      <c r="P4617" t="s">
        <v>3839</v>
      </c>
      <c r="R4617" t="s">
        <v>3808</v>
      </c>
    </row>
    <row r="4618" spans="1:18" hidden="1">
      <c r="A4618">
        <v>4617</v>
      </c>
      <c r="D4618">
        <v>701000002</v>
      </c>
      <c r="E4618" s="139">
        <v>45244</v>
      </c>
      <c r="F4618">
        <f t="shared" si="216"/>
        <v>11</v>
      </c>
      <c r="G4618" s="139">
        <v>45244</v>
      </c>
      <c r="H4618">
        <f t="shared" si="217"/>
        <v>16</v>
      </c>
      <c r="I4618" t="s">
        <v>2652</v>
      </c>
      <c r="J4618" t="str">
        <f>VLOOKUP(I4618,'C701- Recalculate'!$D$27:$D$751,1,0)</f>
        <v>069MPI1232340005</v>
      </c>
      <c r="K4618">
        <v>0</v>
      </c>
      <c r="L4618">
        <v>22465753</v>
      </c>
      <c r="M4618" s="138">
        <f t="shared" si="218"/>
        <v>-22465753</v>
      </c>
      <c r="N4618" t="s">
        <v>178</v>
      </c>
      <c r="P4618" t="s">
        <v>3839</v>
      </c>
      <c r="R4618" t="s">
        <v>3808</v>
      </c>
    </row>
    <row r="4619" spans="1:18" hidden="1">
      <c r="A4619">
        <v>4618</v>
      </c>
      <c r="D4619">
        <v>701000002</v>
      </c>
      <c r="E4619" s="139">
        <v>45244</v>
      </c>
      <c r="F4619">
        <f t="shared" si="216"/>
        <v>11</v>
      </c>
      <c r="G4619" s="139">
        <v>45244</v>
      </c>
      <c r="H4619">
        <f t="shared" si="217"/>
        <v>16</v>
      </c>
      <c r="I4619" t="s">
        <v>2706</v>
      </c>
      <c r="J4619" t="str">
        <f>VLOOKUP(I4619,'C701- Recalculate'!$D$27:$D$751,1,0)</f>
        <v>069MPI1232400003</v>
      </c>
      <c r="K4619">
        <v>0</v>
      </c>
      <c r="L4619">
        <v>24315069</v>
      </c>
      <c r="M4619" s="138">
        <f t="shared" si="218"/>
        <v>-24315069</v>
      </c>
      <c r="N4619" t="s">
        <v>178</v>
      </c>
      <c r="P4619" t="s">
        <v>3839</v>
      </c>
      <c r="R4619" t="s">
        <v>3808</v>
      </c>
    </row>
    <row r="4620" spans="1:18" hidden="1">
      <c r="A4620">
        <v>4619</v>
      </c>
      <c r="D4620">
        <v>701000002</v>
      </c>
      <c r="E4620" s="139">
        <v>45244</v>
      </c>
      <c r="F4620">
        <f t="shared" si="216"/>
        <v>11</v>
      </c>
      <c r="G4620" s="139">
        <v>45244</v>
      </c>
      <c r="H4620">
        <f t="shared" si="217"/>
        <v>16</v>
      </c>
      <c r="I4620" t="s">
        <v>2700</v>
      </c>
      <c r="J4620" t="str">
        <f>VLOOKUP(I4620,'C701- Recalculate'!$D$27:$D$751,1,0)</f>
        <v>069MPI1232400004</v>
      </c>
      <c r="K4620">
        <v>0</v>
      </c>
      <c r="L4620">
        <v>24315069</v>
      </c>
      <c r="M4620" s="138">
        <f t="shared" si="218"/>
        <v>-24315069</v>
      </c>
      <c r="N4620" t="s">
        <v>178</v>
      </c>
      <c r="P4620" t="s">
        <v>3839</v>
      </c>
      <c r="R4620" t="s">
        <v>3808</v>
      </c>
    </row>
    <row r="4621" spans="1:18" hidden="1">
      <c r="A4621">
        <v>4620</v>
      </c>
      <c r="D4621">
        <v>701000002</v>
      </c>
      <c r="E4621" s="139">
        <v>45244</v>
      </c>
      <c r="F4621">
        <f t="shared" si="216"/>
        <v>11</v>
      </c>
      <c r="G4621" s="139">
        <v>45244</v>
      </c>
      <c r="H4621">
        <f t="shared" si="217"/>
        <v>16</v>
      </c>
      <c r="I4621" t="s">
        <v>2757</v>
      </c>
      <c r="J4621" t="str">
        <f>VLOOKUP(I4621,'C701- Recalculate'!$D$27:$D$751,1,0)</f>
        <v>069MPI1232430004</v>
      </c>
      <c r="K4621">
        <v>0</v>
      </c>
      <c r="L4621">
        <v>39452054</v>
      </c>
      <c r="M4621" s="138">
        <f t="shared" si="218"/>
        <v>-39452054</v>
      </c>
      <c r="N4621" t="s">
        <v>178</v>
      </c>
      <c r="P4621" t="s">
        <v>3839</v>
      </c>
      <c r="R4621" t="s">
        <v>3808</v>
      </c>
    </row>
    <row r="4622" spans="1:18" hidden="1">
      <c r="A4622">
        <v>4621</v>
      </c>
      <c r="D4622">
        <v>701000002</v>
      </c>
      <c r="E4622" s="139">
        <v>45244</v>
      </c>
      <c r="F4622">
        <f t="shared" si="216"/>
        <v>11</v>
      </c>
      <c r="G4622" s="139">
        <v>45244</v>
      </c>
      <c r="H4622">
        <f t="shared" si="217"/>
        <v>16</v>
      </c>
      <c r="I4622" t="s">
        <v>2760</v>
      </c>
      <c r="J4622" t="str">
        <f>VLOOKUP(I4622,'C701- Recalculate'!$D$27:$D$751,1,0)</f>
        <v>069MPI1232430005</v>
      </c>
      <c r="K4622">
        <v>0</v>
      </c>
      <c r="L4622">
        <v>9726027</v>
      </c>
      <c r="M4622" s="138">
        <f t="shared" si="218"/>
        <v>-9726027</v>
      </c>
      <c r="N4622" t="s">
        <v>178</v>
      </c>
      <c r="P4622" t="s">
        <v>3839</v>
      </c>
      <c r="R4622" t="s">
        <v>3808</v>
      </c>
    </row>
    <row r="4623" spans="1:18" hidden="1">
      <c r="A4623">
        <v>4622</v>
      </c>
      <c r="D4623">
        <v>701000002</v>
      </c>
      <c r="E4623" s="139">
        <v>45244</v>
      </c>
      <c r="F4623">
        <f t="shared" si="216"/>
        <v>11</v>
      </c>
      <c r="G4623" s="139">
        <v>45244</v>
      </c>
      <c r="H4623">
        <f t="shared" si="217"/>
        <v>16</v>
      </c>
      <c r="I4623" t="s">
        <v>2879</v>
      </c>
      <c r="J4623" t="str">
        <f>VLOOKUP(I4623,'C701- Recalculate'!$D$27:$D$751,1,0)</f>
        <v>069MPI1232560004</v>
      </c>
      <c r="K4623">
        <v>0</v>
      </c>
      <c r="L4623">
        <v>28356164</v>
      </c>
      <c r="M4623" s="138">
        <f t="shared" si="218"/>
        <v>-28356164</v>
      </c>
      <c r="N4623" t="s">
        <v>178</v>
      </c>
      <c r="P4623" t="s">
        <v>3839</v>
      </c>
      <c r="R4623" t="s">
        <v>3808</v>
      </c>
    </row>
    <row r="4624" spans="1:18" hidden="1">
      <c r="A4624">
        <v>4623</v>
      </c>
      <c r="D4624">
        <v>701000002</v>
      </c>
      <c r="E4624" s="139">
        <v>45244</v>
      </c>
      <c r="F4624">
        <f t="shared" si="216"/>
        <v>11</v>
      </c>
      <c r="G4624" s="139">
        <v>45244</v>
      </c>
      <c r="H4624">
        <f t="shared" si="217"/>
        <v>16</v>
      </c>
      <c r="I4624" t="s">
        <v>2870</v>
      </c>
      <c r="J4624" t="str">
        <f>VLOOKUP(I4624,'C701- Recalculate'!$D$27:$D$751,1,0)</f>
        <v>069MPI1232560005</v>
      </c>
      <c r="K4624">
        <v>0</v>
      </c>
      <c r="L4624">
        <v>18904109</v>
      </c>
      <c r="M4624" s="138">
        <f t="shared" si="218"/>
        <v>-18904109</v>
      </c>
      <c r="N4624" t="s">
        <v>178</v>
      </c>
      <c r="P4624" t="s">
        <v>3839</v>
      </c>
      <c r="R4624" t="s">
        <v>3808</v>
      </c>
    </row>
    <row r="4625" spans="1:18" hidden="1">
      <c r="A4625">
        <v>4624</v>
      </c>
      <c r="D4625">
        <v>701000002</v>
      </c>
      <c r="E4625" s="139">
        <v>45244</v>
      </c>
      <c r="F4625">
        <f t="shared" si="216"/>
        <v>11</v>
      </c>
      <c r="G4625" s="139">
        <v>45244</v>
      </c>
      <c r="H4625">
        <f t="shared" si="217"/>
        <v>16</v>
      </c>
      <c r="I4625" t="s">
        <v>2937</v>
      </c>
      <c r="J4625" t="str">
        <f>VLOOKUP(I4625,'C701- Recalculate'!$D$27:$D$751,1,0)</f>
        <v>069MPI1232620002</v>
      </c>
      <c r="K4625">
        <v>0</v>
      </c>
      <c r="L4625">
        <v>24931506</v>
      </c>
      <c r="M4625" s="138">
        <f t="shared" si="218"/>
        <v>-24931506</v>
      </c>
      <c r="N4625" t="s">
        <v>178</v>
      </c>
      <c r="P4625" t="s">
        <v>3839</v>
      </c>
      <c r="R4625" t="s">
        <v>3808</v>
      </c>
    </row>
    <row r="4626" spans="1:18" hidden="1">
      <c r="A4626">
        <v>4625</v>
      </c>
      <c r="D4626">
        <v>701000002</v>
      </c>
      <c r="E4626" s="139">
        <v>45244</v>
      </c>
      <c r="F4626">
        <f t="shared" si="216"/>
        <v>11</v>
      </c>
      <c r="G4626" s="139">
        <v>45244</v>
      </c>
      <c r="H4626">
        <f t="shared" si="217"/>
        <v>16</v>
      </c>
      <c r="I4626" t="s">
        <v>2940</v>
      </c>
      <c r="J4626" t="str">
        <f>VLOOKUP(I4626,'C701- Recalculate'!$D$27:$D$751,1,0)</f>
        <v>069MPI1232620003</v>
      </c>
      <c r="K4626">
        <v>0</v>
      </c>
      <c r="L4626">
        <v>22356165</v>
      </c>
      <c r="M4626" s="138">
        <f t="shared" si="218"/>
        <v>-22356165</v>
      </c>
      <c r="N4626" t="s">
        <v>178</v>
      </c>
      <c r="P4626" t="s">
        <v>3839</v>
      </c>
      <c r="R4626" t="s">
        <v>3808</v>
      </c>
    </row>
    <row r="4627" spans="1:18" hidden="1">
      <c r="A4627">
        <v>4626</v>
      </c>
      <c r="D4627">
        <v>701000002</v>
      </c>
      <c r="E4627" s="139">
        <v>45244</v>
      </c>
      <c r="F4627">
        <f t="shared" si="216"/>
        <v>11</v>
      </c>
      <c r="G4627" s="139">
        <v>45244</v>
      </c>
      <c r="H4627">
        <f t="shared" si="217"/>
        <v>16</v>
      </c>
      <c r="I4627" t="s">
        <v>3544</v>
      </c>
      <c r="J4627" t="str">
        <f>VLOOKUP(I4627,'C701- Recalculate'!$D$27:$D$751,1,0)</f>
        <v>069MPI1233180001</v>
      </c>
      <c r="K4627">
        <v>0</v>
      </c>
      <c r="L4627">
        <v>1643836</v>
      </c>
      <c r="M4627" s="138">
        <f t="shared" si="218"/>
        <v>-1643836</v>
      </c>
      <c r="N4627" t="s">
        <v>178</v>
      </c>
      <c r="P4627" t="s">
        <v>3839</v>
      </c>
      <c r="R4627" t="s">
        <v>3808</v>
      </c>
    </row>
    <row r="4628" spans="1:18" hidden="1">
      <c r="A4628">
        <v>4627</v>
      </c>
      <c r="D4628">
        <v>701000002</v>
      </c>
      <c r="E4628" s="139">
        <v>45244</v>
      </c>
      <c r="F4628">
        <f t="shared" si="216"/>
        <v>11</v>
      </c>
      <c r="G4628" s="139">
        <v>45244</v>
      </c>
      <c r="H4628">
        <f t="shared" si="217"/>
        <v>16</v>
      </c>
      <c r="I4628" t="s">
        <v>3547</v>
      </c>
      <c r="J4628" t="str">
        <f>VLOOKUP(I4628,'C701- Recalculate'!$D$27:$D$751,1,0)</f>
        <v>069MPI1233180002</v>
      </c>
      <c r="K4628">
        <v>0</v>
      </c>
      <c r="L4628">
        <v>547945</v>
      </c>
      <c r="M4628" s="138">
        <f t="shared" si="218"/>
        <v>-547945</v>
      </c>
      <c r="N4628" t="s">
        <v>178</v>
      </c>
      <c r="P4628" t="s">
        <v>3839</v>
      </c>
      <c r="R4628" t="s">
        <v>3808</v>
      </c>
    </row>
    <row r="4629" spans="1:18" hidden="1">
      <c r="A4629">
        <v>4628</v>
      </c>
      <c r="D4629">
        <v>701000002</v>
      </c>
      <c r="E4629" s="139">
        <v>45244</v>
      </c>
      <c r="F4629">
        <f t="shared" si="216"/>
        <v>11</v>
      </c>
      <c r="G4629" s="139">
        <v>45244</v>
      </c>
      <c r="H4629">
        <f t="shared" si="217"/>
        <v>16</v>
      </c>
      <c r="I4629" t="s">
        <v>3532</v>
      </c>
      <c r="J4629" t="str">
        <f>VLOOKUP(I4629,'C701- Recalculate'!$D$27:$D$751,1,0)</f>
        <v>069MPI1233180003</v>
      </c>
      <c r="K4629">
        <v>0</v>
      </c>
      <c r="L4629">
        <v>1643836</v>
      </c>
      <c r="M4629" s="138">
        <f t="shared" si="218"/>
        <v>-1643836</v>
      </c>
      <c r="N4629" t="s">
        <v>178</v>
      </c>
      <c r="P4629" t="s">
        <v>3839</v>
      </c>
      <c r="R4629" t="s">
        <v>3808</v>
      </c>
    </row>
    <row r="4630" spans="1:18" hidden="1">
      <c r="A4630">
        <v>4629</v>
      </c>
      <c r="D4630">
        <v>701000002</v>
      </c>
      <c r="E4630" s="139">
        <v>45244</v>
      </c>
      <c r="F4630">
        <f t="shared" si="216"/>
        <v>11</v>
      </c>
      <c r="G4630" s="139">
        <v>45244</v>
      </c>
      <c r="H4630">
        <f t="shared" si="217"/>
        <v>16</v>
      </c>
      <c r="I4630" t="s">
        <v>3538</v>
      </c>
      <c r="J4630" t="str">
        <f>VLOOKUP(I4630,'C701- Recalculate'!$D$27:$D$751,1,0)</f>
        <v>069MPI1233180004</v>
      </c>
      <c r="K4630">
        <v>0</v>
      </c>
      <c r="L4630">
        <v>1369863</v>
      </c>
      <c r="M4630" s="138">
        <f t="shared" si="218"/>
        <v>-1369863</v>
      </c>
      <c r="N4630" t="s">
        <v>178</v>
      </c>
      <c r="P4630" t="s">
        <v>3839</v>
      </c>
      <c r="R4630" t="s">
        <v>3808</v>
      </c>
    </row>
    <row r="4631" spans="1:18" hidden="1">
      <c r="A4631">
        <v>4630</v>
      </c>
      <c r="D4631">
        <v>701000002</v>
      </c>
      <c r="E4631" s="139">
        <v>45244</v>
      </c>
      <c r="F4631">
        <f t="shared" si="216"/>
        <v>11</v>
      </c>
      <c r="G4631" s="139">
        <v>45244</v>
      </c>
      <c r="H4631">
        <f t="shared" si="217"/>
        <v>16</v>
      </c>
      <c r="I4631" t="s">
        <v>3541</v>
      </c>
      <c r="J4631" t="str">
        <f>VLOOKUP(I4631,'C701- Recalculate'!$D$27:$D$751,1,0)</f>
        <v>069MPI1233180005</v>
      </c>
      <c r="K4631">
        <v>0</v>
      </c>
      <c r="L4631">
        <v>410959</v>
      </c>
      <c r="M4631" s="138">
        <f t="shared" si="218"/>
        <v>-410959</v>
      </c>
      <c r="N4631" t="s">
        <v>178</v>
      </c>
      <c r="P4631" t="s">
        <v>3839</v>
      </c>
      <c r="R4631" t="s">
        <v>3808</v>
      </c>
    </row>
    <row r="4632" spans="1:18" hidden="1">
      <c r="A4632">
        <v>4631</v>
      </c>
      <c r="D4632">
        <v>701000002</v>
      </c>
      <c r="E4632" s="139">
        <v>45244</v>
      </c>
      <c r="F4632">
        <f t="shared" si="216"/>
        <v>11</v>
      </c>
      <c r="G4632" s="139">
        <v>45244</v>
      </c>
      <c r="H4632">
        <f t="shared" si="217"/>
        <v>16</v>
      </c>
      <c r="I4632" t="s">
        <v>3535</v>
      </c>
      <c r="J4632" t="str">
        <f>VLOOKUP(I4632,'C701- Recalculate'!$D$27:$D$751,1,0)</f>
        <v>069MPI1233180006</v>
      </c>
      <c r="K4632">
        <v>0</v>
      </c>
      <c r="L4632">
        <v>4109589</v>
      </c>
      <c r="M4632" s="138">
        <f t="shared" si="218"/>
        <v>-4109589</v>
      </c>
      <c r="N4632" t="s">
        <v>178</v>
      </c>
      <c r="P4632" t="s">
        <v>3839</v>
      </c>
      <c r="R4632" t="s">
        <v>3808</v>
      </c>
    </row>
    <row r="4633" spans="1:18" hidden="1">
      <c r="A4633">
        <v>4632</v>
      </c>
      <c r="D4633">
        <v>701000002</v>
      </c>
      <c r="E4633" s="139">
        <v>45245</v>
      </c>
      <c r="F4633">
        <f t="shared" si="216"/>
        <v>11</v>
      </c>
      <c r="G4633" s="139">
        <v>45245</v>
      </c>
      <c r="H4633">
        <f t="shared" si="217"/>
        <v>16</v>
      </c>
      <c r="I4633" t="s">
        <v>2656</v>
      </c>
      <c r="J4633" t="str">
        <f>VLOOKUP(I4633,'C701- Recalculate'!$D$27:$D$751,1,0)</f>
        <v>069MPI1232340004</v>
      </c>
      <c r="K4633">
        <v>0</v>
      </c>
      <c r="L4633">
        <v>22465754</v>
      </c>
      <c r="M4633" s="138">
        <f t="shared" si="218"/>
        <v>-22465754</v>
      </c>
      <c r="N4633" t="s">
        <v>178</v>
      </c>
      <c r="P4633" t="s">
        <v>3839</v>
      </c>
      <c r="R4633" t="s">
        <v>3808</v>
      </c>
    </row>
    <row r="4634" spans="1:18" hidden="1">
      <c r="A4634">
        <v>4633</v>
      </c>
      <c r="D4634">
        <v>701000002</v>
      </c>
      <c r="E4634" s="139">
        <v>45245</v>
      </c>
      <c r="F4634">
        <f t="shared" si="216"/>
        <v>11</v>
      </c>
      <c r="G4634" s="139">
        <v>45245</v>
      </c>
      <c r="H4634">
        <f t="shared" si="217"/>
        <v>16</v>
      </c>
      <c r="I4634" t="s">
        <v>2652</v>
      </c>
      <c r="J4634" t="str">
        <f>VLOOKUP(I4634,'C701- Recalculate'!$D$27:$D$751,1,0)</f>
        <v>069MPI1232340005</v>
      </c>
      <c r="K4634">
        <v>0</v>
      </c>
      <c r="L4634">
        <v>22465754</v>
      </c>
      <c r="M4634" s="138">
        <f t="shared" si="218"/>
        <v>-22465754</v>
      </c>
      <c r="N4634" t="s">
        <v>178</v>
      </c>
      <c r="P4634" t="s">
        <v>3839</v>
      </c>
      <c r="R4634" t="s">
        <v>3808</v>
      </c>
    </row>
    <row r="4635" spans="1:18" hidden="1">
      <c r="A4635">
        <v>4634</v>
      </c>
      <c r="D4635">
        <v>701000002</v>
      </c>
      <c r="E4635" s="139">
        <v>45245</v>
      </c>
      <c r="F4635">
        <f t="shared" si="216"/>
        <v>11</v>
      </c>
      <c r="G4635" s="139">
        <v>45245</v>
      </c>
      <c r="H4635">
        <f t="shared" si="217"/>
        <v>16</v>
      </c>
      <c r="I4635" t="s">
        <v>2706</v>
      </c>
      <c r="J4635" t="str">
        <f>VLOOKUP(I4635,'C701- Recalculate'!$D$27:$D$751,1,0)</f>
        <v>069MPI1232400003</v>
      </c>
      <c r="K4635">
        <v>0</v>
      </c>
      <c r="L4635">
        <v>24315068</v>
      </c>
      <c r="M4635" s="138">
        <f t="shared" si="218"/>
        <v>-24315068</v>
      </c>
      <c r="N4635" t="s">
        <v>178</v>
      </c>
      <c r="P4635" t="s">
        <v>3839</v>
      </c>
      <c r="R4635" t="s">
        <v>3808</v>
      </c>
    </row>
    <row r="4636" spans="1:18" hidden="1">
      <c r="A4636">
        <v>4635</v>
      </c>
      <c r="D4636">
        <v>701000002</v>
      </c>
      <c r="E4636" s="139">
        <v>45245</v>
      </c>
      <c r="F4636">
        <f t="shared" si="216"/>
        <v>11</v>
      </c>
      <c r="G4636" s="139">
        <v>45245</v>
      </c>
      <c r="H4636">
        <f t="shared" si="217"/>
        <v>16</v>
      </c>
      <c r="I4636" t="s">
        <v>2700</v>
      </c>
      <c r="J4636" t="str">
        <f>VLOOKUP(I4636,'C701- Recalculate'!$D$27:$D$751,1,0)</f>
        <v>069MPI1232400004</v>
      </c>
      <c r="K4636">
        <v>0</v>
      </c>
      <c r="L4636">
        <v>24315068</v>
      </c>
      <c r="M4636" s="138">
        <f t="shared" si="218"/>
        <v>-24315068</v>
      </c>
      <c r="N4636" t="s">
        <v>178</v>
      </c>
      <c r="P4636" t="s">
        <v>3839</v>
      </c>
      <c r="R4636" t="s">
        <v>3808</v>
      </c>
    </row>
    <row r="4637" spans="1:18" hidden="1">
      <c r="A4637">
        <v>4636</v>
      </c>
      <c r="D4637">
        <v>701000002</v>
      </c>
      <c r="E4637" s="139">
        <v>45245</v>
      </c>
      <c r="F4637">
        <f t="shared" si="216"/>
        <v>11</v>
      </c>
      <c r="G4637" s="139">
        <v>45245</v>
      </c>
      <c r="H4637">
        <f t="shared" si="217"/>
        <v>16</v>
      </c>
      <c r="I4637" t="s">
        <v>2757</v>
      </c>
      <c r="J4637" t="str">
        <f>VLOOKUP(I4637,'C701- Recalculate'!$D$27:$D$751,1,0)</f>
        <v>069MPI1232430004</v>
      </c>
      <c r="K4637">
        <v>0</v>
      </c>
      <c r="L4637">
        <v>39452055</v>
      </c>
      <c r="M4637" s="138">
        <f t="shared" si="218"/>
        <v>-39452055</v>
      </c>
      <c r="N4637" t="s">
        <v>178</v>
      </c>
      <c r="P4637" t="s">
        <v>3839</v>
      </c>
      <c r="R4637" t="s">
        <v>3808</v>
      </c>
    </row>
    <row r="4638" spans="1:18" hidden="1">
      <c r="A4638">
        <v>4637</v>
      </c>
      <c r="D4638">
        <v>701000002</v>
      </c>
      <c r="E4638" s="139">
        <v>45245</v>
      </c>
      <c r="F4638">
        <f t="shared" si="216"/>
        <v>11</v>
      </c>
      <c r="G4638" s="139">
        <v>45245</v>
      </c>
      <c r="H4638">
        <f t="shared" si="217"/>
        <v>16</v>
      </c>
      <c r="I4638" t="s">
        <v>2760</v>
      </c>
      <c r="J4638" t="str">
        <f>VLOOKUP(I4638,'C701- Recalculate'!$D$27:$D$751,1,0)</f>
        <v>069MPI1232430005</v>
      </c>
      <c r="K4638">
        <v>0</v>
      </c>
      <c r="L4638">
        <v>9726028</v>
      </c>
      <c r="M4638" s="138">
        <f t="shared" si="218"/>
        <v>-9726028</v>
      </c>
      <c r="N4638" t="s">
        <v>178</v>
      </c>
      <c r="P4638" t="s">
        <v>3839</v>
      </c>
      <c r="R4638" t="s">
        <v>3808</v>
      </c>
    </row>
    <row r="4639" spans="1:18" hidden="1">
      <c r="A4639">
        <v>4638</v>
      </c>
      <c r="D4639">
        <v>701000002</v>
      </c>
      <c r="E4639" s="139">
        <v>45245</v>
      </c>
      <c r="F4639">
        <f t="shared" si="216"/>
        <v>11</v>
      </c>
      <c r="G4639" s="139">
        <v>45245</v>
      </c>
      <c r="H4639">
        <f t="shared" si="217"/>
        <v>16</v>
      </c>
      <c r="I4639" t="s">
        <v>2879</v>
      </c>
      <c r="J4639" t="str">
        <f>VLOOKUP(I4639,'C701- Recalculate'!$D$27:$D$751,1,0)</f>
        <v>069MPI1232560004</v>
      </c>
      <c r="K4639">
        <v>0</v>
      </c>
      <c r="L4639">
        <v>28356165</v>
      </c>
      <c r="M4639" s="138">
        <f t="shared" si="218"/>
        <v>-28356165</v>
      </c>
      <c r="N4639" t="s">
        <v>178</v>
      </c>
      <c r="P4639" t="s">
        <v>3839</v>
      </c>
      <c r="R4639" t="s">
        <v>3808</v>
      </c>
    </row>
    <row r="4640" spans="1:18" hidden="1">
      <c r="A4640">
        <v>4639</v>
      </c>
      <c r="D4640">
        <v>701000002</v>
      </c>
      <c r="E4640" s="139">
        <v>45245</v>
      </c>
      <c r="F4640">
        <f t="shared" si="216"/>
        <v>11</v>
      </c>
      <c r="G4640" s="139">
        <v>45245</v>
      </c>
      <c r="H4640">
        <f t="shared" si="217"/>
        <v>16</v>
      </c>
      <c r="I4640" t="s">
        <v>2870</v>
      </c>
      <c r="J4640" t="str">
        <f>VLOOKUP(I4640,'C701- Recalculate'!$D$27:$D$751,1,0)</f>
        <v>069MPI1232560005</v>
      </c>
      <c r="K4640">
        <v>0</v>
      </c>
      <c r="L4640">
        <v>18904110</v>
      </c>
      <c r="M4640" s="138">
        <f t="shared" si="218"/>
        <v>-18904110</v>
      </c>
      <c r="N4640" t="s">
        <v>178</v>
      </c>
      <c r="P4640" t="s">
        <v>3839</v>
      </c>
      <c r="R4640" t="s">
        <v>3808</v>
      </c>
    </row>
    <row r="4641" spans="1:18" hidden="1">
      <c r="A4641">
        <v>4640</v>
      </c>
      <c r="D4641">
        <v>701000002</v>
      </c>
      <c r="E4641" s="139">
        <v>45245</v>
      </c>
      <c r="F4641">
        <f t="shared" si="216"/>
        <v>11</v>
      </c>
      <c r="G4641" s="139">
        <v>45245</v>
      </c>
      <c r="H4641">
        <f t="shared" si="217"/>
        <v>16</v>
      </c>
      <c r="I4641" t="s">
        <v>2937</v>
      </c>
      <c r="J4641" t="str">
        <f>VLOOKUP(I4641,'C701- Recalculate'!$D$27:$D$751,1,0)</f>
        <v>069MPI1232620002</v>
      </c>
      <c r="K4641">
        <v>0</v>
      </c>
      <c r="L4641">
        <v>24931507</v>
      </c>
      <c r="M4641" s="138">
        <f t="shared" si="218"/>
        <v>-24931507</v>
      </c>
      <c r="N4641" t="s">
        <v>178</v>
      </c>
      <c r="P4641" t="s">
        <v>3839</v>
      </c>
      <c r="R4641" t="s">
        <v>3808</v>
      </c>
    </row>
    <row r="4642" spans="1:18" hidden="1">
      <c r="A4642">
        <v>4641</v>
      </c>
      <c r="D4642">
        <v>701000002</v>
      </c>
      <c r="E4642" s="139">
        <v>45245</v>
      </c>
      <c r="F4642">
        <f t="shared" si="216"/>
        <v>11</v>
      </c>
      <c r="G4642" s="139">
        <v>45245</v>
      </c>
      <c r="H4642">
        <f t="shared" si="217"/>
        <v>16</v>
      </c>
      <c r="I4642" t="s">
        <v>2940</v>
      </c>
      <c r="J4642" t="str">
        <f>VLOOKUP(I4642,'C701- Recalculate'!$D$27:$D$751,1,0)</f>
        <v>069MPI1232620003</v>
      </c>
      <c r="K4642">
        <v>0</v>
      </c>
      <c r="L4642">
        <v>22356164</v>
      </c>
      <c r="M4642" s="138">
        <f t="shared" si="218"/>
        <v>-22356164</v>
      </c>
      <c r="N4642" t="s">
        <v>178</v>
      </c>
      <c r="P4642" t="s">
        <v>3839</v>
      </c>
      <c r="R4642" t="s">
        <v>3808</v>
      </c>
    </row>
    <row r="4643" spans="1:18" hidden="1">
      <c r="A4643">
        <v>4642</v>
      </c>
      <c r="D4643">
        <v>701000002</v>
      </c>
      <c r="E4643" s="139">
        <v>45245</v>
      </c>
      <c r="F4643">
        <f t="shared" si="216"/>
        <v>11</v>
      </c>
      <c r="G4643" s="139">
        <v>45245</v>
      </c>
      <c r="H4643">
        <f t="shared" si="217"/>
        <v>16</v>
      </c>
      <c r="I4643" t="s">
        <v>3567</v>
      </c>
      <c r="J4643" t="str">
        <f>VLOOKUP(I4643,'C701- Recalculate'!$D$27:$D$751,1,0)</f>
        <v>069MPI1233190001</v>
      </c>
      <c r="K4643">
        <v>0</v>
      </c>
      <c r="L4643">
        <v>821918</v>
      </c>
      <c r="M4643" s="138">
        <f t="shared" si="218"/>
        <v>-821918</v>
      </c>
      <c r="N4643" t="s">
        <v>178</v>
      </c>
      <c r="P4643" t="s">
        <v>3839</v>
      </c>
      <c r="R4643" t="s">
        <v>3808</v>
      </c>
    </row>
    <row r="4644" spans="1:18" hidden="1">
      <c r="A4644">
        <v>4643</v>
      </c>
      <c r="D4644">
        <v>701000002</v>
      </c>
      <c r="E4644" s="139">
        <v>45245</v>
      </c>
      <c r="F4644">
        <f t="shared" si="216"/>
        <v>11</v>
      </c>
      <c r="G4644" s="139">
        <v>45245</v>
      </c>
      <c r="H4644">
        <f t="shared" si="217"/>
        <v>16</v>
      </c>
      <c r="I4644" t="s">
        <v>3579</v>
      </c>
      <c r="J4644" t="str">
        <f>VLOOKUP(I4644,'C701- Recalculate'!$D$27:$D$751,1,0)</f>
        <v>069MPI1233190002</v>
      </c>
      <c r="K4644">
        <v>0</v>
      </c>
      <c r="L4644">
        <v>1095890</v>
      </c>
      <c r="M4644" s="138">
        <f t="shared" si="218"/>
        <v>-1095890</v>
      </c>
      <c r="N4644" t="s">
        <v>178</v>
      </c>
      <c r="P4644" t="s">
        <v>3839</v>
      </c>
      <c r="R4644" t="s">
        <v>3808</v>
      </c>
    </row>
    <row r="4645" spans="1:18" hidden="1">
      <c r="A4645">
        <v>4644</v>
      </c>
      <c r="D4645">
        <v>701000002</v>
      </c>
      <c r="E4645" s="139">
        <v>45245</v>
      </c>
      <c r="F4645">
        <f t="shared" si="216"/>
        <v>11</v>
      </c>
      <c r="G4645" s="139">
        <v>45245</v>
      </c>
      <c r="H4645">
        <f t="shared" si="217"/>
        <v>16</v>
      </c>
      <c r="I4645" t="s">
        <v>3573</v>
      </c>
      <c r="J4645" t="str">
        <f>VLOOKUP(I4645,'C701- Recalculate'!$D$27:$D$751,1,0)</f>
        <v>069MPI1233190003</v>
      </c>
      <c r="K4645">
        <v>0</v>
      </c>
      <c r="L4645">
        <v>616438</v>
      </c>
      <c r="M4645" s="138">
        <f t="shared" si="218"/>
        <v>-616438</v>
      </c>
      <c r="N4645" t="s">
        <v>178</v>
      </c>
      <c r="P4645" t="s">
        <v>3839</v>
      </c>
      <c r="R4645" t="s">
        <v>3808</v>
      </c>
    </row>
    <row r="4646" spans="1:18" hidden="1">
      <c r="A4646">
        <v>4645</v>
      </c>
      <c r="D4646">
        <v>701000002</v>
      </c>
      <c r="E4646" s="139">
        <v>45245</v>
      </c>
      <c r="F4646">
        <f t="shared" si="216"/>
        <v>11</v>
      </c>
      <c r="G4646" s="139">
        <v>45245</v>
      </c>
      <c r="H4646">
        <f t="shared" si="217"/>
        <v>16</v>
      </c>
      <c r="I4646" t="s">
        <v>3561</v>
      </c>
      <c r="J4646" t="str">
        <f>VLOOKUP(I4646,'C701- Recalculate'!$D$27:$D$751,1,0)</f>
        <v>069MPI1233190004</v>
      </c>
      <c r="K4646">
        <v>0</v>
      </c>
      <c r="L4646">
        <v>821918</v>
      </c>
      <c r="M4646" s="138">
        <f t="shared" si="218"/>
        <v>-821918</v>
      </c>
      <c r="N4646" t="s">
        <v>178</v>
      </c>
      <c r="P4646" t="s">
        <v>3839</v>
      </c>
      <c r="R4646" t="s">
        <v>3808</v>
      </c>
    </row>
    <row r="4647" spans="1:18" hidden="1">
      <c r="A4647">
        <v>4646</v>
      </c>
      <c r="D4647">
        <v>701000002</v>
      </c>
      <c r="E4647" s="139">
        <v>45245</v>
      </c>
      <c r="F4647">
        <f t="shared" si="216"/>
        <v>11</v>
      </c>
      <c r="G4647" s="139">
        <v>45245</v>
      </c>
      <c r="H4647">
        <f t="shared" si="217"/>
        <v>16</v>
      </c>
      <c r="I4647" t="s">
        <v>3576</v>
      </c>
      <c r="J4647" t="str">
        <f>VLOOKUP(I4647,'C701- Recalculate'!$D$27:$D$751,1,0)</f>
        <v>069MPI1233190006</v>
      </c>
      <c r="K4647">
        <v>0</v>
      </c>
      <c r="L4647">
        <v>410959</v>
      </c>
      <c r="M4647" s="138">
        <f t="shared" si="218"/>
        <v>-410959</v>
      </c>
      <c r="N4647" t="s">
        <v>178</v>
      </c>
      <c r="P4647" t="s">
        <v>3839</v>
      </c>
      <c r="R4647" t="s">
        <v>3808</v>
      </c>
    </row>
    <row r="4648" spans="1:18" hidden="1">
      <c r="A4648">
        <v>4647</v>
      </c>
      <c r="D4648">
        <v>701000002</v>
      </c>
      <c r="E4648" s="139">
        <v>45245</v>
      </c>
      <c r="F4648">
        <f t="shared" si="216"/>
        <v>11</v>
      </c>
      <c r="G4648" s="139">
        <v>45245</v>
      </c>
      <c r="H4648">
        <f t="shared" si="217"/>
        <v>16</v>
      </c>
      <c r="I4648" t="s">
        <v>3570</v>
      </c>
      <c r="J4648" t="str">
        <f>VLOOKUP(I4648,'C701- Recalculate'!$D$27:$D$751,1,0)</f>
        <v>069MPI1233190007</v>
      </c>
      <c r="K4648">
        <v>0</v>
      </c>
      <c r="L4648">
        <v>2465753</v>
      </c>
      <c r="M4648" s="138">
        <f t="shared" si="218"/>
        <v>-2465753</v>
      </c>
      <c r="N4648" t="s">
        <v>178</v>
      </c>
      <c r="P4648" t="s">
        <v>3839</v>
      </c>
      <c r="R4648" t="s">
        <v>3808</v>
      </c>
    </row>
    <row r="4649" spans="1:18" hidden="1">
      <c r="A4649">
        <v>4648</v>
      </c>
      <c r="D4649">
        <v>701000002</v>
      </c>
      <c r="E4649" s="139">
        <v>45245</v>
      </c>
      <c r="F4649">
        <f t="shared" si="216"/>
        <v>11</v>
      </c>
      <c r="G4649" s="139">
        <v>45245</v>
      </c>
      <c r="H4649">
        <f t="shared" si="217"/>
        <v>16</v>
      </c>
      <c r="I4649" t="s">
        <v>3554</v>
      </c>
      <c r="J4649" t="str">
        <f>VLOOKUP(I4649,'C701- Recalculate'!$D$27:$D$751,1,0)</f>
        <v>069MPI1233190008</v>
      </c>
      <c r="K4649">
        <v>0</v>
      </c>
      <c r="L4649">
        <v>1369863</v>
      </c>
      <c r="M4649" s="138">
        <f t="shared" si="218"/>
        <v>-1369863</v>
      </c>
      <c r="N4649" t="s">
        <v>178</v>
      </c>
      <c r="P4649" t="s">
        <v>3839</v>
      </c>
      <c r="R4649" t="s">
        <v>3808</v>
      </c>
    </row>
    <row r="4650" spans="1:18" hidden="1">
      <c r="A4650">
        <v>4649</v>
      </c>
      <c r="D4650">
        <v>701000002</v>
      </c>
      <c r="E4650" s="139">
        <v>45245</v>
      </c>
      <c r="F4650">
        <f t="shared" si="216"/>
        <v>11</v>
      </c>
      <c r="G4650" s="139">
        <v>45245</v>
      </c>
      <c r="H4650">
        <f t="shared" si="217"/>
        <v>16</v>
      </c>
      <c r="I4650" t="s">
        <v>3558</v>
      </c>
      <c r="J4650" t="str">
        <f>VLOOKUP(I4650,'C701- Recalculate'!$D$27:$D$751,1,0)</f>
        <v>069MPI1233190009</v>
      </c>
      <c r="K4650">
        <v>0</v>
      </c>
      <c r="L4650">
        <v>410959</v>
      </c>
      <c r="M4650" s="138">
        <f t="shared" si="218"/>
        <v>-410959</v>
      </c>
      <c r="N4650" t="s">
        <v>178</v>
      </c>
      <c r="P4650" t="s">
        <v>3839</v>
      </c>
      <c r="R4650" t="s">
        <v>3808</v>
      </c>
    </row>
    <row r="4651" spans="1:18" hidden="1">
      <c r="A4651">
        <v>4650</v>
      </c>
      <c r="D4651">
        <v>701000002</v>
      </c>
      <c r="E4651" s="139">
        <v>45245</v>
      </c>
      <c r="F4651">
        <f t="shared" si="216"/>
        <v>11</v>
      </c>
      <c r="G4651" s="139">
        <v>45245</v>
      </c>
      <c r="H4651">
        <f t="shared" si="217"/>
        <v>16</v>
      </c>
      <c r="I4651" t="s">
        <v>3564</v>
      </c>
      <c r="J4651" t="str">
        <f>VLOOKUP(I4651,'C701- Recalculate'!$D$27:$D$751,1,0)</f>
        <v>069MPI1233190010</v>
      </c>
      <c r="K4651">
        <v>0</v>
      </c>
      <c r="L4651">
        <v>1369863</v>
      </c>
      <c r="M4651" s="138">
        <f t="shared" si="218"/>
        <v>-1369863</v>
      </c>
      <c r="N4651" t="s">
        <v>178</v>
      </c>
      <c r="P4651" t="s">
        <v>3839</v>
      </c>
      <c r="R4651" t="s">
        <v>3808</v>
      </c>
    </row>
    <row r="4652" spans="1:18" hidden="1">
      <c r="A4652">
        <v>4651</v>
      </c>
      <c r="D4652">
        <v>701000002</v>
      </c>
      <c r="E4652" s="139">
        <v>45245</v>
      </c>
      <c r="F4652">
        <f t="shared" si="216"/>
        <v>11</v>
      </c>
      <c r="G4652" s="139">
        <v>45245</v>
      </c>
      <c r="H4652">
        <f t="shared" si="217"/>
        <v>16</v>
      </c>
      <c r="I4652" t="s">
        <v>3550</v>
      </c>
      <c r="J4652" t="str">
        <f>VLOOKUP(I4652,'C701- Recalculate'!$D$27:$D$751,1,0)</f>
        <v>069MPI1233190011</v>
      </c>
      <c r="K4652">
        <v>0</v>
      </c>
      <c r="L4652">
        <v>410959</v>
      </c>
      <c r="M4652" s="138">
        <f t="shared" si="218"/>
        <v>-410959</v>
      </c>
      <c r="N4652" t="s">
        <v>178</v>
      </c>
      <c r="P4652" t="s">
        <v>3839</v>
      </c>
      <c r="R4652" t="s">
        <v>3808</v>
      </c>
    </row>
    <row r="4653" spans="1:18" hidden="1">
      <c r="A4653">
        <v>4652</v>
      </c>
      <c r="D4653">
        <v>701000002</v>
      </c>
      <c r="E4653" s="139">
        <v>45246</v>
      </c>
      <c r="F4653">
        <f t="shared" si="216"/>
        <v>11</v>
      </c>
      <c r="G4653" s="139">
        <v>45246</v>
      </c>
      <c r="H4653">
        <f t="shared" si="217"/>
        <v>16</v>
      </c>
      <c r="I4653" t="s">
        <v>2656</v>
      </c>
      <c r="J4653" t="str">
        <f>VLOOKUP(I4653,'C701- Recalculate'!$D$27:$D$751,1,0)</f>
        <v>069MPI1232340004</v>
      </c>
      <c r="K4653">
        <v>0</v>
      </c>
      <c r="L4653">
        <v>22465753</v>
      </c>
      <c r="M4653" s="138">
        <f t="shared" si="218"/>
        <v>-22465753</v>
      </c>
      <c r="N4653" t="s">
        <v>178</v>
      </c>
      <c r="P4653" t="s">
        <v>3839</v>
      </c>
      <c r="R4653" t="s">
        <v>3808</v>
      </c>
    </row>
    <row r="4654" spans="1:18" hidden="1">
      <c r="A4654">
        <v>4653</v>
      </c>
      <c r="D4654">
        <v>701000002</v>
      </c>
      <c r="E4654" s="139">
        <v>45246</v>
      </c>
      <c r="F4654">
        <f t="shared" si="216"/>
        <v>11</v>
      </c>
      <c r="G4654" s="139">
        <v>45246</v>
      </c>
      <c r="H4654">
        <f t="shared" si="217"/>
        <v>16</v>
      </c>
      <c r="I4654" t="s">
        <v>2652</v>
      </c>
      <c r="J4654" t="str">
        <f>VLOOKUP(I4654,'C701- Recalculate'!$D$27:$D$751,1,0)</f>
        <v>069MPI1232340005</v>
      </c>
      <c r="K4654">
        <v>0</v>
      </c>
      <c r="L4654">
        <v>22465753</v>
      </c>
      <c r="M4654" s="138">
        <f t="shared" si="218"/>
        <v>-22465753</v>
      </c>
      <c r="N4654" t="s">
        <v>178</v>
      </c>
      <c r="P4654" t="s">
        <v>3839</v>
      </c>
      <c r="R4654" t="s">
        <v>3808</v>
      </c>
    </row>
    <row r="4655" spans="1:18" hidden="1">
      <c r="A4655">
        <v>4654</v>
      </c>
      <c r="D4655">
        <v>701000002</v>
      </c>
      <c r="E4655" s="139">
        <v>45246</v>
      </c>
      <c r="F4655">
        <f t="shared" si="216"/>
        <v>11</v>
      </c>
      <c r="G4655" s="139">
        <v>45246</v>
      </c>
      <c r="H4655">
        <f t="shared" si="217"/>
        <v>16</v>
      </c>
      <c r="I4655" t="s">
        <v>2706</v>
      </c>
      <c r="J4655" t="str">
        <f>VLOOKUP(I4655,'C701- Recalculate'!$D$27:$D$751,1,0)</f>
        <v>069MPI1232400003</v>
      </c>
      <c r="K4655">
        <v>0</v>
      </c>
      <c r="L4655">
        <v>24315069</v>
      </c>
      <c r="M4655" s="138">
        <f t="shared" si="218"/>
        <v>-24315069</v>
      </c>
      <c r="N4655" t="s">
        <v>178</v>
      </c>
      <c r="P4655" t="s">
        <v>3839</v>
      </c>
      <c r="R4655" t="s">
        <v>3808</v>
      </c>
    </row>
    <row r="4656" spans="1:18" hidden="1">
      <c r="A4656">
        <v>4655</v>
      </c>
      <c r="D4656">
        <v>701000002</v>
      </c>
      <c r="E4656" s="139">
        <v>45246</v>
      </c>
      <c r="F4656">
        <f t="shared" si="216"/>
        <v>11</v>
      </c>
      <c r="G4656" s="139">
        <v>45246</v>
      </c>
      <c r="H4656">
        <f t="shared" si="217"/>
        <v>16</v>
      </c>
      <c r="I4656" t="s">
        <v>2700</v>
      </c>
      <c r="J4656" t="str">
        <f>VLOOKUP(I4656,'C701- Recalculate'!$D$27:$D$751,1,0)</f>
        <v>069MPI1232400004</v>
      </c>
      <c r="K4656">
        <v>0</v>
      </c>
      <c r="L4656">
        <v>24315069</v>
      </c>
      <c r="M4656" s="138">
        <f t="shared" si="218"/>
        <v>-24315069</v>
      </c>
      <c r="N4656" t="s">
        <v>178</v>
      </c>
      <c r="P4656" t="s">
        <v>3839</v>
      </c>
      <c r="R4656" t="s">
        <v>3808</v>
      </c>
    </row>
    <row r="4657" spans="1:18" hidden="1">
      <c r="A4657">
        <v>4656</v>
      </c>
      <c r="D4657">
        <v>701000002</v>
      </c>
      <c r="E4657" s="139">
        <v>45246</v>
      </c>
      <c r="F4657">
        <f t="shared" si="216"/>
        <v>11</v>
      </c>
      <c r="G4657" s="139">
        <v>45246</v>
      </c>
      <c r="H4657">
        <f t="shared" si="217"/>
        <v>16</v>
      </c>
      <c r="I4657" t="s">
        <v>2757</v>
      </c>
      <c r="J4657" t="str">
        <f>VLOOKUP(I4657,'C701- Recalculate'!$D$27:$D$751,1,0)</f>
        <v>069MPI1232430004</v>
      </c>
      <c r="K4657">
        <v>0</v>
      </c>
      <c r="L4657">
        <v>39452055</v>
      </c>
      <c r="M4657" s="138">
        <f t="shared" si="218"/>
        <v>-39452055</v>
      </c>
      <c r="N4657" t="s">
        <v>178</v>
      </c>
      <c r="P4657" t="s">
        <v>3839</v>
      </c>
      <c r="R4657" t="s">
        <v>3808</v>
      </c>
    </row>
    <row r="4658" spans="1:18" hidden="1">
      <c r="A4658">
        <v>4657</v>
      </c>
      <c r="D4658">
        <v>701000002</v>
      </c>
      <c r="E4658" s="139">
        <v>45246</v>
      </c>
      <c r="F4658">
        <f t="shared" si="216"/>
        <v>11</v>
      </c>
      <c r="G4658" s="139">
        <v>45246</v>
      </c>
      <c r="H4658">
        <f t="shared" si="217"/>
        <v>16</v>
      </c>
      <c r="I4658" t="s">
        <v>2760</v>
      </c>
      <c r="J4658" t="str">
        <f>VLOOKUP(I4658,'C701- Recalculate'!$D$27:$D$751,1,0)</f>
        <v>069MPI1232430005</v>
      </c>
      <c r="K4658">
        <v>0</v>
      </c>
      <c r="L4658">
        <v>9726027</v>
      </c>
      <c r="M4658" s="138">
        <f t="shared" si="218"/>
        <v>-9726027</v>
      </c>
      <c r="N4658" t="s">
        <v>178</v>
      </c>
      <c r="P4658" t="s">
        <v>3839</v>
      </c>
      <c r="R4658" t="s">
        <v>3808</v>
      </c>
    </row>
    <row r="4659" spans="1:18" hidden="1">
      <c r="A4659">
        <v>4658</v>
      </c>
      <c r="D4659">
        <v>701000002</v>
      </c>
      <c r="E4659" s="139">
        <v>45246</v>
      </c>
      <c r="F4659">
        <f t="shared" si="216"/>
        <v>11</v>
      </c>
      <c r="G4659" s="139">
        <v>45246</v>
      </c>
      <c r="H4659">
        <f t="shared" si="217"/>
        <v>16</v>
      </c>
      <c r="I4659" t="s">
        <v>2879</v>
      </c>
      <c r="J4659" t="str">
        <f>VLOOKUP(I4659,'C701- Recalculate'!$D$27:$D$751,1,0)</f>
        <v>069MPI1232560004</v>
      </c>
      <c r="K4659">
        <v>0</v>
      </c>
      <c r="L4659">
        <v>28356164</v>
      </c>
      <c r="M4659" s="138">
        <f t="shared" si="218"/>
        <v>-28356164</v>
      </c>
      <c r="N4659" t="s">
        <v>178</v>
      </c>
      <c r="P4659" t="s">
        <v>3839</v>
      </c>
      <c r="R4659" t="s">
        <v>3808</v>
      </c>
    </row>
    <row r="4660" spans="1:18" hidden="1">
      <c r="A4660">
        <v>4659</v>
      </c>
      <c r="D4660">
        <v>701000002</v>
      </c>
      <c r="E4660" s="139">
        <v>45246</v>
      </c>
      <c r="F4660">
        <f t="shared" si="216"/>
        <v>11</v>
      </c>
      <c r="G4660" s="139">
        <v>45246</v>
      </c>
      <c r="H4660">
        <f t="shared" si="217"/>
        <v>16</v>
      </c>
      <c r="I4660" t="s">
        <v>2870</v>
      </c>
      <c r="J4660" t="str">
        <f>VLOOKUP(I4660,'C701- Recalculate'!$D$27:$D$751,1,0)</f>
        <v>069MPI1232560005</v>
      </c>
      <c r="K4660">
        <v>0</v>
      </c>
      <c r="L4660">
        <v>18904109</v>
      </c>
      <c r="M4660" s="138">
        <f t="shared" si="218"/>
        <v>-18904109</v>
      </c>
      <c r="N4660" t="s">
        <v>178</v>
      </c>
      <c r="P4660" t="s">
        <v>3839</v>
      </c>
      <c r="R4660" t="s">
        <v>3808</v>
      </c>
    </row>
    <row r="4661" spans="1:18" hidden="1">
      <c r="A4661">
        <v>4660</v>
      </c>
      <c r="D4661">
        <v>701000002</v>
      </c>
      <c r="E4661" s="139">
        <v>45246</v>
      </c>
      <c r="F4661">
        <f t="shared" si="216"/>
        <v>11</v>
      </c>
      <c r="G4661" s="139">
        <v>45246</v>
      </c>
      <c r="H4661">
        <f t="shared" si="217"/>
        <v>16</v>
      </c>
      <c r="I4661" t="s">
        <v>2937</v>
      </c>
      <c r="J4661" t="str">
        <f>VLOOKUP(I4661,'C701- Recalculate'!$D$27:$D$751,1,0)</f>
        <v>069MPI1232620002</v>
      </c>
      <c r="K4661">
        <v>0</v>
      </c>
      <c r="L4661">
        <v>24931507</v>
      </c>
      <c r="M4661" s="138">
        <f t="shared" si="218"/>
        <v>-24931507</v>
      </c>
      <c r="N4661" t="s">
        <v>178</v>
      </c>
      <c r="P4661" t="s">
        <v>3839</v>
      </c>
      <c r="R4661" t="s">
        <v>3808</v>
      </c>
    </row>
    <row r="4662" spans="1:18" hidden="1">
      <c r="A4662">
        <v>4661</v>
      </c>
      <c r="D4662">
        <v>701000002</v>
      </c>
      <c r="E4662" s="139">
        <v>45246</v>
      </c>
      <c r="F4662">
        <f t="shared" si="216"/>
        <v>11</v>
      </c>
      <c r="G4662" s="139">
        <v>45246</v>
      </c>
      <c r="H4662">
        <f t="shared" si="217"/>
        <v>16</v>
      </c>
      <c r="I4662" t="s">
        <v>2940</v>
      </c>
      <c r="J4662" t="str">
        <f>VLOOKUP(I4662,'C701- Recalculate'!$D$27:$D$751,1,0)</f>
        <v>069MPI1232620003</v>
      </c>
      <c r="K4662">
        <v>0</v>
      </c>
      <c r="L4662">
        <v>22356165</v>
      </c>
      <c r="M4662" s="138">
        <f t="shared" si="218"/>
        <v>-22356165</v>
      </c>
      <c r="N4662" t="s">
        <v>178</v>
      </c>
      <c r="P4662" t="s">
        <v>3839</v>
      </c>
      <c r="R4662" t="s">
        <v>3808</v>
      </c>
    </row>
    <row r="4663" spans="1:18" hidden="1">
      <c r="A4663">
        <v>4662</v>
      </c>
      <c r="D4663">
        <v>701000002</v>
      </c>
      <c r="E4663" s="139">
        <v>45246</v>
      </c>
      <c r="F4663">
        <f t="shared" si="216"/>
        <v>11</v>
      </c>
      <c r="G4663" s="139">
        <v>45246</v>
      </c>
      <c r="H4663">
        <f t="shared" si="217"/>
        <v>16</v>
      </c>
      <c r="I4663" t="s">
        <v>3564</v>
      </c>
      <c r="J4663" t="str">
        <f>VLOOKUP(I4663,'C701- Recalculate'!$D$27:$D$751,1,0)</f>
        <v>069MPI1233190010</v>
      </c>
      <c r="K4663">
        <v>0</v>
      </c>
      <c r="L4663">
        <v>1369863</v>
      </c>
      <c r="M4663" s="138">
        <f t="shared" si="218"/>
        <v>-1369863</v>
      </c>
      <c r="N4663" t="s">
        <v>178</v>
      </c>
      <c r="P4663" t="s">
        <v>3839</v>
      </c>
      <c r="R4663" t="s">
        <v>3808</v>
      </c>
    </row>
    <row r="4664" spans="1:18" hidden="1">
      <c r="A4664">
        <v>4663</v>
      </c>
      <c r="D4664">
        <v>701000002</v>
      </c>
      <c r="E4664" s="139">
        <v>45246</v>
      </c>
      <c r="F4664">
        <f t="shared" si="216"/>
        <v>11</v>
      </c>
      <c r="G4664" s="139">
        <v>45246</v>
      </c>
      <c r="H4664">
        <f t="shared" si="217"/>
        <v>16</v>
      </c>
      <c r="I4664" t="s">
        <v>3550</v>
      </c>
      <c r="J4664" t="str">
        <f>VLOOKUP(I4664,'C701- Recalculate'!$D$27:$D$751,1,0)</f>
        <v>069MPI1233190011</v>
      </c>
      <c r="K4664">
        <v>0</v>
      </c>
      <c r="L4664">
        <v>410959</v>
      </c>
      <c r="M4664" s="138">
        <f t="shared" si="218"/>
        <v>-410959</v>
      </c>
      <c r="N4664" t="s">
        <v>178</v>
      </c>
      <c r="P4664" t="s">
        <v>3839</v>
      </c>
      <c r="R4664" t="s">
        <v>3808</v>
      </c>
    </row>
    <row r="4665" spans="1:18" hidden="1">
      <c r="A4665">
        <v>4664</v>
      </c>
      <c r="D4665">
        <v>701000002</v>
      </c>
      <c r="E4665" s="139">
        <v>45246</v>
      </c>
      <c r="F4665">
        <f t="shared" si="216"/>
        <v>11</v>
      </c>
      <c r="G4665" s="139">
        <v>45246</v>
      </c>
      <c r="H4665">
        <f t="shared" si="217"/>
        <v>16</v>
      </c>
      <c r="I4665" t="s">
        <v>3585</v>
      </c>
      <c r="J4665" t="str">
        <f>VLOOKUP(I4665,'C701- Recalculate'!$D$27:$D$751,1,0)</f>
        <v>069MPI1233200001</v>
      </c>
      <c r="K4665">
        <v>0</v>
      </c>
      <c r="L4665">
        <v>273973</v>
      </c>
      <c r="M4665" s="138">
        <f t="shared" si="218"/>
        <v>-273973</v>
      </c>
      <c r="N4665" t="s">
        <v>178</v>
      </c>
      <c r="P4665" t="s">
        <v>3839</v>
      </c>
      <c r="R4665" t="s">
        <v>3808</v>
      </c>
    </row>
    <row r="4666" spans="1:18" hidden="1">
      <c r="A4666">
        <v>4665</v>
      </c>
      <c r="D4666">
        <v>701000002</v>
      </c>
      <c r="E4666" s="139">
        <v>45246</v>
      </c>
      <c r="F4666">
        <f t="shared" si="216"/>
        <v>11</v>
      </c>
      <c r="G4666" s="139">
        <v>45246</v>
      </c>
      <c r="H4666">
        <f t="shared" si="217"/>
        <v>16</v>
      </c>
      <c r="I4666" t="s">
        <v>3588</v>
      </c>
      <c r="J4666" t="str">
        <f>VLOOKUP(I4666,'C701- Recalculate'!$D$27:$D$751,1,0)</f>
        <v>069MPI1233200002</v>
      </c>
      <c r="K4666">
        <v>0</v>
      </c>
      <c r="L4666">
        <v>410959</v>
      </c>
      <c r="M4666" s="138">
        <f t="shared" si="218"/>
        <v>-410959</v>
      </c>
      <c r="N4666" t="s">
        <v>178</v>
      </c>
      <c r="P4666" t="s">
        <v>3839</v>
      </c>
      <c r="R4666" t="s">
        <v>3808</v>
      </c>
    </row>
    <row r="4667" spans="1:18" hidden="1">
      <c r="A4667">
        <v>4666</v>
      </c>
      <c r="D4667">
        <v>701000002</v>
      </c>
      <c r="E4667" s="139">
        <v>45246</v>
      </c>
      <c r="F4667">
        <f t="shared" si="216"/>
        <v>11</v>
      </c>
      <c r="G4667" s="139">
        <v>45246</v>
      </c>
      <c r="H4667">
        <f t="shared" si="217"/>
        <v>16</v>
      </c>
      <c r="I4667" t="s">
        <v>3597</v>
      </c>
      <c r="J4667" t="str">
        <f>VLOOKUP(I4667,'C701- Recalculate'!$D$27:$D$751,1,0)</f>
        <v>069MPI1233200003</v>
      </c>
      <c r="K4667">
        <v>0</v>
      </c>
      <c r="L4667">
        <v>547945</v>
      </c>
      <c r="M4667" s="138">
        <f t="shared" si="218"/>
        <v>-547945</v>
      </c>
      <c r="N4667" t="s">
        <v>178</v>
      </c>
      <c r="P4667" t="s">
        <v>3839</v>
      </c>
      <c r="R4667" t="s">
        <v>3808</v>
      </c>
    </row>
    <row r="4668" spans="1:18" hidden="1">
      <c r="A4668">
        <v>4667</v>
      </c>
      <c r="D4668">
        <v>701000002</v>
      </c>
      <c r="E4668" s="139">
        <v>45246</v>
      </c>
      <c r="F4668">
        <f t="shared" si="216"/>
        <v>11</v>
      </c>
      <c r="G4668" s="139">
        <v>45246</v>
      </c>
      <c r="H4668">
        <f t="shared" si="217"/>
        <v>16</v>
      </c>
      <c r="I4668" t="s">
        <v>3591</v>
      </c>
      <c r="J4668" t="str">
        <f>VLOOKUP(I4668,'C701- Recalculate'!$D$27:$D$751,1,0)</f>
        <v>069MPI1233200004</v>
      </c>
      <c r="K4668">
        <v>0</v>
      </c>
      <c r="L4668">
        <v>1232877</v>
      </c>
      <c r="M4668" s="138">
        <f t="shared" si="218"/>
        <v>-1232877</v>
      </c>
      <c r="N4668" t="s">
        <v>178</v>
      </c>
      <c r="P4668" t="s">
        <v>3839</v>
      </c>
      <c r="R4668" t="s">
        <v>3808</v>
      </c>
    </row>
    <row r="4669" spans="1:18" hidden="1">
      <c r="A4669">
        <v>4668</v>
      </c>
      <c r="D4669">
        <v>701000002</v>
      </c>
      <c r="E4669" s="139">
        <v>45246</v>
      </c>
      <c r="F4669">
        <f t="shared" si="216"/>
        <v>11</v>
      </c>
      <c r="G4669" s="139">
        <v>45246</v>
      </c>
      <c r="H4669">
        <f t="shared" si="217"/>
        <v>16</v>
      </c>
      <c r="I4669" t="s">
        <v>3582</v>
      </c>
      <c r="J4669" t="str">
        <f>VLOOKUP(I4669,'C701- Recalculate'!$D$27:$D$751,1,0)</f>
        <v>069MPI1233200005</v>
      </c>
      <c r="K4669">
        <v>0</v>
      </c>
      <c r="L4669">
        <v>547945</v>
      </c>
      <c r="M4669" s="138">
        <f t="shared" si="218"/>
        <v>-547945</v>
      </c>
      <c r="N4669" t="s">
        <v>178</v>
      </c>
      <c r="P4669" t="s">
        <v>3839</v>
      </c>
      <c r="R4669" t="s">
        <v>3808</v>
      </c>
    </row>
    <row r="4670" spans="1:18" hidden="1">
      <c r="A4670">
        <v>4669</v>
      </c>
      <c r="D4670">
        <v>701000002</v>
      </c>
      <c r="E4670" s="139">
        <v>45246</v>
      </c>
      <c r="F4670">
        <f t="shared" si="216"/>
        <v>11</v>
      </c>
      <c r="G4670" s="139">
        <v>45246</v>
      </c>
      <c r="H4670">
        <f t="shared" si="217"/>
        <v>16</v>
      </c>
      <c r="I4670" t="s">
        <v>3594</v>
      </c>
      <c r="J4670" t="str">
        <f>VLOOKUP(I4670,'C701- Recalculate'!$D$27:$D$751,1,0)</f>
        <v>069MPI1233200006</v>
      </c>
      <c r="K4670">
        <v>0</v>
      </c>
      <c r="L4670">
        <v>1095890</v>
      </c>
      <c r="M4670" s="138">
        <f t="shared" si="218"/>
        <v>-1095890</v>
      </c>
      <c r="N4670" t="s">
        <v>178</v>
      </c>
      <c r="P4670" t="s">
        <v>3839</v>
      </c>
      <c r="R4670" t="s">
        <v>3808</v>
      </c>
    </row>
    <row r="4671" spans="1:18" hidden="1">
      <c r="A4671">
        <v>4670</v>
      </c>
      <c r="D4671">
        <v>701000002</v>
      </c>
      <c r="E4671" s="139">
        <v>45247</v>
      </c>
      <c r="F4671">
        <f t="shared" si="216"/>
        <v>11</v>
      </c>
      <c r="G4671" s="139">
        <v>45247</v>
      </c>
      <c r="H4671">
        <f t="shared" si="217"/>
        <v>16</v>
      </c>
      <c r="I4671" t="s">
        <v>2656</v>
      </c>
      <c r="J4671" t="str">
        <f>VLOOKUP(I4671,'C701- Recalculate'!$D$27:$D$751,1,0)</f>
        <v>069MPI1232340004</v>
      </c>
      <c r="K4671">
        <v>0</v>
      </c>
      <c r="L4671">
        <v>22465753</v>
      </c>
      <c r="M4671" s="138">
        <f t="shared" si="218"/>
        <v>-22465753</v>
      </c>
      <c r="N4671" t="s">
        <v>178</v>
      </c>
      <c r="P4671" t="s">
        <v>3839</v>
      </c>
      <c r="R4671" t="s">
        <v>3808</v>
      </c>
    </row>
    <row r="4672" spans="1:18" hidden="1">
      <c r="A4672">
        <v>4671</v>
      </c>
      <c r="D4672">
        <v>701000002</v>
      </c>
      <c r="E4672" s="139">
        <v>45247</v>
      </c>
      <c r="F4672">
        <f t="shared" si="216"/>
        <v>11</v>
      </c>
      <c r="G4672" s="139">
        <v>45247</v>
      </c>
      <c r="H4672">
        <f t="shared" si="217"/>
        <v>16</v>
      </c>
      <c r="I4672" t="s">
        <v>2652</v>
      </c>
      <c r="J4672" t="str">
        <f>VLOOKUP(I4672,'C701- Recalculate'!$D$27:$D$751,1,0)</f>
        <v>069MPI1232340005</v>
      </c>
      <c r="K4672">
        <v>0</v>
      </c>
      <c r="L4672">
        <v>22465753</v>
      </c>
      <c r="M4672" s="138">
        <f t="shared" si="218"/>
        <v>-22465753</v>
      </c>
      <c r="N4672" t="s">
        <v>178</v>
      </c>
      <c r="P4672" t="s">
        <v>3839</v>
      </c>
      <c r="R4672" t="s">
        <v>3808</v>
      </c>
    </row>
    <row r="4673" spans="1:20" hidden="1">
      <c r="A4673">
        <v>4672</v>
      </c>
      <c r="D4673">
        <v>701000002</v>
      </c>
      <c r="E4673" s="139">
        <v>45247</v>
      </c>
      <c r="F4673">
        <f t="shared" si="216"/>
        <v>11</v>
      </c>
      <c r="G4673" s="139">
        <v>45247</v>
      </c>
      <c r="H4673">
        <f t="shared" si="217"/>
        <v>16</v>
      </c>
      <c r="I4673" t="s">
        <v>2706</v>
      </c>
      <c r="J4673" t="str">
        <f>VLOOKUP(I4673,'C701- Recalculate'!$D$27:$D$751,1,0)</f>
        <v>069MPI1232400003</v>
      </c>
      <c r="K4673">
        <v>0</v>
      </c>
      <c r="L4673">
        <v>24315068</v>
      </c>
      <c r="M4673" s="138">
        <f t="shared" si="218"/>
        <v>-24315068</v>
      </c>
      <c r="N4673" t="s">
        <v>178</v>
      </c>
      <c r="P4673" t="s">
        <v>3839</v>
      </c>
      <c r="R4673" t="s">
        <v>3808</v>
      </c>
    </row>
    <row r="4674" spans="1:20" hidden="1">
      <c r="A4674">
        <v>4673</v>
      </c>
      <c r="D4674">
        <v>701000002</v>
      </c>
      <c r="E4674" s="139">
        <v>45247</v>
      </c>
      <c r="F4674">
        <f t="shared" si="216"/>
        <v>11</v>
      </c>
      <c r="G4674" s="139">
        <v>45247</v>
      </c>
      <c r="H4674">
        <f t="shared" si="217"/>
        <v>16</v>
      </c>
      <c r="I4674" t="s">
        <v>2700</v>
      </c>
      <c r="J4674" t="str">
        <f>VLOOKUP(I4674,'C701- Recalculate'!$D$27:$D$751,1,0)</f>
        <v>069MPI1232400004</v>
      </c>
      <c r="K4674">
        <v>0</v>
      </c>
      <c r="L4674">
        <v>24315068</v>
      </c>
      <c r="M4674" s="138">
        <f t="shared" si="218"/>
        <v>-24315068</v>
      </c>
      <c r="N4674" t="s">
        <v>178</v>
      </c>
      <c r="P4674" t="s">
        <v>3839</v>
      </c>
      <c r="R4674" t="s">
        <v>3808</v>
      </c>
    </row>
    <row r="4675" spans="1:20" hidden="1">
      <c r="A4675">
        <v>4674</v>
      </c>
      <c r="D4675">
        <v>701000002</v>
      </c>
      <c r="E4675" s="139">
        <v>45247</v>
      </c>
      <c r="F4675">
        <f t="shared" ref="F4675:F4738" si="219">MONTH(E4675)</f>
        <v>11</v>
      </c>
      <c r="G4675" s="139">
        <v>45247</v>
      </c>
      <c r="H4675">
        <f t="shared" ref="H4675:H4738" si="220">LEN(I4675)</f>
        <v>16</v>
      </c>
      <c r="I4675" t="s">
        <v>2757</v>
      </c>
      <c r="J4675" t="str">
        <f>VLOOKUP(I4675,'C701- Recalculate'!$D$27:$D$751,1,0)</f>
        <v>069MPI1232430004</v>
      </c>
      <c r="K4675">
        <v>0</v>
      </c>
      <c r="L4675">
        <v>39452055</v>
      </c>
      <c r="M4675" s="138">
        <f t="shared" ref="M4675:M4738" si="221">K4675-L4675</f>
        <v>-39452055</v>
      </c>
      <c r="N4675" t="s">
        <v>178</v>
      </c>
      <c r="P4675" t="s">
        <v>3839</v>
      </c>
      <c r="R4675" t="s">
        <v>3808</v>
      </c>
    </row>
    <row r="4676" spans="1:20" hidden="1">
      <c r="A4676">
        <v>4675</v>
      </c>
      <c r="D4676">
        <v>701000002</v>
      </c>
      <c r="E4676" s="139">
        <v>45247</v>
      </c>
      <c r="F4676">
        <f t="shared" si="219"/>
        <v>11</v>
      </c>
      <c r="G4676" s="139">
        <v>45247</v>
      </c>
      <c r="H4676">
        <f t="shared" si="220"/>
        <v>16</v>
      </c>
      <c r="I4676" t="s">
        <v>2760</v>
      </c>
      <c r="J4676" t="str">
        <f>VLOOKUP(I4676,'C701- Recalculate'!$D$27:$D$751,1,0)</f>
        <v>069MPI1232430005</v>
      </c>
      <c r="K4676">
        <v>0</v>
      </c>
      <c r="L4676">
        <v>9726027</v>
      </c>
      <c r="M4676" s="138">
        <f t="shared" si="221"/>
        <v>-9726027</v>
      </c>
      <c r="N4676" t="s">
        <v>178</v>
      </c>
      <c r="P4676" t="s">
        <v>3839</v>
      </c>
      <c r="R4676" t="s">
        <v>3808</v>
      </c>
    </row>
    <row r="4677" spans="1:20" hidden="1">
      <c r="A4677">
        <v>4676</v>
      </c>
      <c r="D4677">
        <v>701000002</v>
      </c>
      <c r="E4677" s="139">
        <v>45247</v>
      </c>
      <c r="F4677">
        <f t="shared" si="219"/>
        <v>11</v>
      </c>
      <c r="G4677" s="139">
        <v>45247</v>
      </c>
      <c r="H4677">
        <f t="shared" si="220"/>
        <v>16</v>
      </c>
      <c r="I4677" t="s">
        <v>2879</v>
      </c>
      <c r="J4677" t="str">
        <f>VLOOKUP(I4677,'C701- Recalculate'!$D$27:$D$751,1,0)</f>
        <v>069MPI1232560004</v>
      </c>
      <c r="K4677">
        <v>0</v>
      </c>
      <c r="L4677">
        <v>28356164</v>
      </c>
      <c r="M4677" s="138">
        <f t="shared" si="221"/>
        <v>-28356164</v>
      </c>
      <c r="N4677" t="s">
        <v>178</v>
      </c>
      <c r="P4677" t="s">
        <v>3839</v>
      </c>
      <c r="R4677" t="s">
        <v>3808</v>
      </c>
    </row>
    <row r="4678" spans="1:20" hidden="1">
      <c r="A4678">
        <v>4677</v>
      </c>
      <c r="D4678">
        <v>701000002</v>
      </c>
      <c r="E4678" s="139">
        <v>45247</v>
      </c>
      <c r="F4678">
        <f t="shared" si="219"/>
        <v>11</v>
      </c>
      <c r="G4678" s="139">
        <v>45247</v>
      </c>
      <c r="H4678">
        <f t="shared" si="220"/>
        <v>16</v>
      </c>
      <c r="I4678" t="s">
        <v>2870</v>
      </c>
      <c r="J4678" t="str">
        <f>VLOOKUP(I4678,'C701- Recalculate'!$D$27:$D$751,1,0)</f>
        <v>069MPI1232560005</v>
      </c>
      <c r="K4678">
        <v>0</v>
      </c>
      <c r="L4678">
        <v>18904110</v>
      </c>
      <c r="M4678" s="138">
        <f t="shared" si="221"/>
        <v>-18904110</v>
      </c>
      <c r="N4678" t="s">
        <v>178</v>
      </c>
      <c r="P4678" t="s">
        <v>3839</v>
      </c>
      <c r="R4678" t="s">
        <v>3808</v>
      </c>
    </row>
    <row r="4679" spans="1:20" hidden="1">
      <c r="A4679">
        <v>4678</v>
      </c>
      <c r="D4679">
        <v>701000002</v>
      </c>
      <c r="E4679" s="139">
        <v>45247</v>
      </c>
      <c r="F4679">
        <f t="shared" si="219"/>
        <v>11</v>
      </c>
      <c r="G4679" s="139">
        <v>45247</v>
      </c>
      <c r="H4679">
        <f t="shared" si="220"/>
        <v>16</v>
      </c>
      <c r="I4679" t="s">
        <v>2937</v>
      </c>
      <c r="J4679" t="str">
        <f>VLOOKUP(I4679,'C701- Recalculate'!$D$27:$D$751,1,0)</f>
        <v>069MPI1232620002</v>
      </c>
      <c r="K4679">
        <v>0</v>
      </c>
      <c r="L4679">
        <v>24931507</v>
      </c>
      <c r="M4679" s="138">
        <f t="shared" si="221"/>
        <v>-24931507</v>
      </c>
      <c r="N4679" t="s">
        <v>178</v>
      </c>
      <c r="P4679" t="s">
        <v>3839</v>
      </c>
      <c r="R4679" t="s">
        <v>3808</v>
      </c>
    </row>
    <row r="4680" spans="1:20" hidden="1">
      <c r="A4680">
        <v>4679</v>
      </c>
      <c r="D4680">
        <v>701000002</v>
      </c>
      <c r="E4680" s="139">
        <v>45247</v>
      </c>
      <c r="F4680">
        <f t="shared" si="219"/>
        <v>11</v>
      </c>
      <c r="G4680" s="139">
        <v>45247</v>
      </c>
      <c r="H4680">
        <f t="shared" si="220"/>
        <v>16</v>
      </c>
      <c r="I4680" t="s">
        <v>2940</v>
      </c>
      <c r="J4680" t="str">
        <f>VLOOKUP(I4680,'C701- Recalculate'!$D$27:$D$751,1,0)</f>
        <v>069MPI1232620003</v>
      </c>
      <c r="K4680">
        <v>0</v>
      </c>
      <c r="L4680">
        <v>22356164</v>
      </c>
      <c r="M4680" s="138">
        <f t="shared" si="221"/>
        <v>-22356164</v>
      </c>
      <c r="N4680" t="s">
        <v>178</v>
      </c>
      <c r="P4680" t="s">
        <v>3839</v>
      </c>
      <c r="R4680" t="s">
        <v>3808</v>
      </c>
    </row>
    <row r="4681" spans="1:20" hidden="1">
      <c r="A4681">
        <v>4680</v>
      </c>
      <c r="D4681">
        <v>701000002</v>
      </c>
      <c r="E4681" s="139">
        <v>45247</v>
      </c>
      <c r="F4681">
        <f t="shared" si="219"/>
        <v>11</v>
      </c>
      <c r="G4681" s="139">
        <v>45247</v>
      </c>
      <c r="H4681">
        <f t="shared" si="220"/>
        <v>16</v>
      </c>
      <c r="I4681" t="s">
        <v>3594</v>
      </c>
      <c r="J4681" t="str">
        <f>VLOOKUP(I4681,'C701- Recalculate'!$D$27:$D$751,1,0)</f>
        <v>069MPI1233200006</v>
      </c>
      <c r="K4681">
        <v>0</v>
      </c>
      <c r="L4681">
        <v>1095891</v>
      </c>
      <c r="M4681" s="138">
        <f t="shared" si="221"/>
        <v>-1095891</v>
      </c>
      <c r="N4681" t="s">
        <v>178</v>
      </c>
      <c r="P4681" t="s">
        <v>3839</v>
      </c>
      <c r="R4681" t="s">
        <v>3808</v>
      </c>
    </row>
    <row r="4682" spans="1:20" hidden="1">
      <c r="A4682">
        <v>4681</v>
      </c>
      <c r="D4682">
        <v>701000002</v>
      </c>
      <c r="E4682" s="139">
        <v>45247</v>
      </c>
      <c r="F4682">
        <f t="shared" si="219"/>
        <v>11</v>
      </c>
      <c r="G4682" s="139">
        <v>45247</v>
      </c>
      <c r="H4682">
        <f t="shared" si="220"/>
        <v>16</v>
      </c>
      <c r="I4682" t="s">
        <v>3600</v>
      </c>
      <c r="J4682" t="str">
        <f>VLOOKUP(I4682,'C701- Recalculate'!$D$27:$D$751,1,0)</f>
        <v>069MPI1233210001</v>
      </c>
      <c r="K4682">
        <v>0</v>
      </c>
      <c r="L4682">
        <v>1643836</v>
      </c>
      <c r="M4682" s="138">
        <f t="shared" si="221"/>
        <v>-1643836</v>
      </c>
      <c r="N4682" t="s">
        <v>178</v>
      </c>
      <c r="P4682" t="s">
        <v>3839</v>
      </c>
      <c r="R4682" t="s">
        <v>3808</v>
      </c>
    </row>
    <row r="4683" spans="1:20" hidden="1">
      <c r="A4683">
        <v>4682</v>
      </c>
      <c r="D4683">
        <v>701000002</v>
      </c>
      <c r="E4683" s="139">
        <v>45247</v>
      </c>
      <c r="F4683">
        <f t="shared" si="219"/>
        <v>11</v>
      </c>
      <c r="G4683" s="139">
        <v>45247</v>
      </c>
      <c r="H4683">
        <f t="shared" si="220"/>
        <v>16</v>
      </c>
      <c r="I4683" t="s">
        <v>3606</v>
      </c>
      <c r="J4683" t="str">
        <f>VLOOKUP(I4683,'C701- Recalculate'!$D$27:$D$751,1,0)</f>
        <v>069MPI1233210002</v>
      </c>
      <c r="K4683">
        <v>0</v>
      </c>
      <c r="L4683">
        <v>273973</v>
      </c>
      <c r="M4683" s="138">
        <f t="shared" si="221"/>
        <v>-273973</v>
      </c>
      <c r="N4683" t="s">
        <v>178</v>
      </c>
      <c r="P4683" t="s">
        <v>3839</v>
      </c>
      <c r="R4683" t="s">
        <v>3808</v>
      </c>
    </row>
    <row r="4684" spans="1:20" hidden="1">
      <c r="A4684">
        <v>4683</v>
      </c>
      <c r="D4684">
        <v>701000002</v>
      </c>
      <c r="E4684" s="139">
        <v>45247</v>
      </c>
      <c r="F4684">
        <f t="shared" si="219"/>
        <v>11</v>
      </c>
      <c r="G4684" s="139">
        <v>45247</v>
      </c>
      <c r="H4684">
        <f t="shared" si="220"/>
        <v>16</v>
      </c>
      <c r="I4684" t="s">
        <v>3612</v>
      </c>
      <c r="J4684" t="str">
        <f>VLOOKUP(I4684,'C701- Recalculate'!$D$27:$D$751,1,0)</f>
        <v>069MPI1233210003</v>
      </c>
      <c r="K4684">
        <v>0</v>
      </c>
      <c r="L4684">
        <v>547945</v>
      </c>
      <c r="M4684" s="138">
        <f t="shared" si="221"/>
        <v>-547945</v>
      </c>
      <c r="N4684" t="s">
        <v>178</v>
      </c>
      <c r="P4684" t="s">
        <v>3839</v>
      </c>
      <c r="R4684" t="s">
        <v>3808</v>
      </c>
    </row>
    <row r="4685" spans="1:20" hidden="1">
      <c r="A4685">
        <v>4684</v>
      </c>
      <c r="D4685">
        <v>701000002</v>
      </c>
      <c r="E4685" s="139">
        <v>45247</v>
      </c>
      <c r="F4685">
        <f t="shared" si="219"/>
        <v>11</v>
      </c>
      <c r="G4685" s="139">
        <v>45247</v>
      </c>
      <c r="H4685">
        <f t="shared" si="220"/>
        <v>16</v>
      </c>
      <c r="I4685" t="s">
        <v>3615</v>
      </c>
      <c r="J4685" t="str">
        <f>VLOOKUP(I4685,'C701- Recalculate'!$D$27:$D$751,1,0)</f>
        <v>069MPI1233210004</v>
      </c>
      <c r="K4685">
        <v>0</v>
      </c>
      <c r="L4685">
        <v>547945</v>
      </c>
      <c r="M4685" s="138">
        <f t="shared" si="221"/>
        <v>-547945</v>
      </c>
      <c r="N4685" t="s">
        <v>178</v>
      </c>
      <c r="P4685" t="s">
        <v>3839</v>
      </c>
      <c r="R4685" t="s">
        <v>3808</v>
      </c>
    </row>
    <row r="4686" spans="1:20" hidden="1">
      <c r="A4686">
        <v>4685</v>
      </c>
      <c r="D4686">
        <v>701000002</v>
      </c>
      <c r="E4686" s="139">
        <v>45247</v>
      </c>
      <c r="F4686">
        <f t="shared" si="219"/>
        <v>11</v>
      </c>
      <c r="G4686" s="139">
        <v>45247</v>
      </c>
      <c r="H4686">
        <f t="shared" si="220"/>
        <v>16</v>
      </c>
      <c r="I4686" t="s">
        <v>3603</v>
      </c>
      <c r="J4686" t="str">
        <f>VLOOKUP(I4686,'C701- Recalculate'!$D$27:$D$751,1,0)</f>
        <v>069MPI1233210005</v>
      </c>
      <c r="K4686">
        <v>0</v>
      </c>
      <c r="L4686">
        <v>1369863</v>
      </c>
      <c r="M4686" s="138">
        <f t="shared" si="221"/>
        <v>-1369863</v>
      </c>
      <c r="N4686" t="s">
        <v>178</v>
      </c>
      <c r="P4686" t="s">
        <v>3839</v>
      </c>
      <c r="R4686" t="s">
        <v>3808</v>
      </c>
    </row>
    <row r="4687" spans="1:20" hidden="1">
      <c r="A4687">
        <v>4686</v>
      </c>
      <c r="D4687">
        <v>701000002</v>
      </c>
      <c r="E4687" s="139">
        <v>45247</v>
      </c>
      <c r="F4687">
        <f t="shared" si="219"/>
        <v>11</v>
      </c>
      <c r="G4687" s="139">
        <v>45247</v>
      </c>
      <c r="H4687">
        <f t="shared" si="220"/>
        <v>16</v>
      </c>
      <c r="I4687" t="s">
        <v>3609</v>
      </c>
      <c r="J4687" t="str">
        <f>VLOOKUP(I4687,'C701- Recalculate'!$D$27:$D$751,1,0)</f>
        <v>069MPI1233210006</v>
      </c>
      <c r="K4687">
        <v>0</v>
      </c>
      <c r="L4687">
        <v>958904</v>
      </c>
      <c r="M4687" s="138">
        <f t="shared" si="221"/>
        <v>-958904</v>
      </c>
      <c r="N4687" t="s">
        <v>178</v>
      </c>
      <c r="P4687" t="s">
        <v>3839</v>
      </c>
      <c r="R4687" t="s">
        <v>3808</v>
      </c>
    </row>
    <row r="4688" spans="1:20" hidden="1">
      <c r="A4688">
        <v>4687</v>
      </c>
      <c r="D4688">
        <v>701000001</v>
      </c>
      <c r="E4688" s="139">
        <v>45250</v>
      </c>
      <c r="F4688">
        <f t="shared" si="219"/>
        <v>11</v>
      </c>
      <c r="G4688" s="139">
        <v>45250</v>
      </c>
      <c r="H4688">
        <f t="shared" si="220"/>
        <v>16</v>
      </c>
      <c r="I4688" s="139" t="s">
        <v>4113</v>
      </c>
      <c r="J4688" t="e">
        <f>VLOOKUP(I4688,'C701- Recalculate'!$D$27:$D$751,1,0)</f>
        <v>#N/A</v>
      </c>
      <c r="K4688">
        <v>0</v>
      </c>
      <c r="L4688">
        <v>13400</v>
      </c>
      <c r="M4688" s="138">
        <f t="shared" si="221"/>
        <v>-13400</v>
      </c>
      <c r="N4688" t="s">
        <v>178</v>
      </c>
      <c r="P4688" t="s">
        <v>3819</v>
      </c>
      <c r="R4688" t="s">
        <v>4114</v>
      </c>
      <c r="T4688" t="s">
        <v>1462</v>
      </c>
    </row>
    <row r="4689" spans="1:18" hidden="1">
      <c r="A4689">
        <v>4688</v>
      </c>
      <c r="D4689">
        <v>701000002</v>
      </c>
      <c r="E4689" s="139">
        <v>45250</v>
      </c>
      <c r="F4689">
        <f t="shared" si="219"/>
        <v>11</v>
      </c>
      <c r="G4689" s="139">
        <v>45250</v>
      </c>
      <c r="H4689">
        <f t="shared" si="220"/>
        <v>16</v>
      </c>
      <c r="I4689" t="s">
        <v>2656</v>
      </c>
      <c r="J4689" t="str">
        <f>VLOOKUP(I4689,'C701- Recalculate'!$D$27:$D$751,1,0)</f>
        <v>069MPI1232340004</v>
      </c>
      <c r="K4689">
        <v>0</v>
      </c>
      <c r="L4689">
        <v>44931507</v>
      </c>
      <c r="M4689" s="138">
        <f t="shared" si="221"/>
        <v>-44931507</v>
      </c>
      <c r="N4689" t="s">
        <v>178</v>
      </c>
      <c r="P4689" t="s">
        <v>3839</v>
      </c>
      <c r="R4689" t="s">
        <v>3808</v>
      </c>
    </row>
    <row r="4690" spans="1:18" hidden="1">
      <c r="A4690">
        <v>4689</v>
      </c>
      <c r="D4690">
        <v>701000002</v>
      </c>
      <c r="E4690" s="139">
        <v>45250</v>
      </c>
      <c r="F4690">
        <f t="shared" si="219"/>
        <v>11</v>
      </c>
      <c r="G4690" s="139">
        <v>45250</v>
      </c>
      <c r="H4690">
        <f t="shared" si="220"/>
        <v>16</v>
      </c>
      <c r="I4690" t="s">
        <v>2652</v>
      </c>
      <c r="J4690" t="str">
        <f>VLOOKUP(I4690,'C701- Recalculate'!$D$27:$D$751,1,0)</f>
        <v>069MPI1232340005</v>
      </c>
      <c r="K4690">
        <v>0</v>
      </c>
      <c r="L4690">
        <v>44931507</v>
      </c>
      <c r="M4690" s="138">
        <f t="shared" si="221"/>
        <v>-44931507</v>
      </c>
      <c r="N4690" t="s">
        <v>178</v>
      </c>
      <c r="P4690" t="s">
        <v>3839</v>
      </c>
      <c r="R4690" t="s">
        <v>3808</v>
      </c>
    </row>
    <row r="4691" spans="1:18" hidden="1">
      <c r="A4691">
        <v>4690</v>
      </c>
      <c r="D4691">
        <v>701000002</v>
      </c>
      <c r="E4691" s="139">
        <v>45250</v>
      </c>
      <c r="F4691">
        <f t="shared" si="219"/>
        <v>11</v>
      </c>
      <c r="G4691" s="139">
        <v>45250</v>
      </c>
      <c r="H4691">
        <f t="shared" si="220"/>
        <v>16</v>
      </c>
      <c r="I4691" t="s">
        <v>2706</v>
      </c>
      <c r="J4691" t="str">
        <f>VLOOKUP(I4691,'C701- Recalculate'!$D$27:$D$751,1,0)</f>
        <v>069MPI1232400003</v>
      </c>
      <c r="K4691">
        <v>0</v>
      </c>
      <c r="L4691">
        <v>24315069</v>
      </c>
      <c r="M4691" s="138">
        <f t="shared" si="221"/>
        <v>-24315069</v>
      </c>
      <c r="N4691" t="s">
        <v>178</v>
      </c>
      <c r="P4691" t="s">
        <v>3839</v>
      </c>
      <c r="R4691" t="s">
        <v>3808</v>
      </c>
    </row>
    <row r="4692" spans="1:18" hidden="1">
      <c r="A4692">
        <v>4691</v>
      </c>
      <c r="D4692">
        <v>701000002</v>
      </c>
      <c r="E4692" s="139">
        <v>45250</v>
      </c>
      <c r="F4692">
        <f t="shared" si="219"/>
        <v>11</v>
      </c>
      <c r="G4692" s="139">
        <v>45250</v>
      </c>
      <c r="H4692">
        <f t="shared" si="220"/>
        <v>16</v>
      </c>
      <c r="I4692" t="s">
        <v>2706</v>
      </c>
      <c r="J4692" t="str">
        <f>VLOOKUP(I4692,'C701- Recalculate'!$D$27:$D$751,1,0)</f>
        <v>069MPI1232400003</v>
      </c>
      <c r="K4692">
        <v>0</v>
      </c>
      <c r="L4692">
        <v>48630137</v>
      </c>
      <c r="M4692" s="138">
        <f t="shared" si="221"/>
        <v>-48630137</v>
      </c>
      <c r="N4692" t="s">
        <v>178</v>
      </c>
      <c r="P4692" t="s">
        <v>3839</v>
      </c>
      <c r="R4692" t="s">
        <v>3808</v>
      </c>
    </row>
    <row r="4693" spans="1:18" hidden="1">
      <c r="A4693">
        <v>4692</v>
      </c>
      <c r="D4693">
        <v>701000002</v>
      </c>
      <c r="E4693" s="139">
        <v>45250</v>
      </c>
      <c r="F4693">
        <f t="shared" si="219"/>
        <v>11</v>
      </c>
      <c r="G4693" s="139">
        <v>45250</v>
      </c>
      <c r="H4693">
        <f t="shared" si="220"/>
        <v>16</v>
      </c>
      <c r="I4693" t="s">
        <v>2700</v>
      </c>
      <c r="J4693" t="str">
        <f>VLOOKUP(I4693,'C701- Recalculate'!$D$27:$D$751,1,0)</f>
        <v>069MPI1232400004</v>
      </c>
      <c r="K4693">
        <v>0</v>
      </c>
      <c r="L4693">
        <v>48630137</v>
      </c>
      <c r="M4693" s="138">
        <f t="shared" si="221"/>
        <v>-48630137</v>
      </c>
      <c r="N4693" t="s">
        <v>178</v>
      </c>
      <c r="P4693" t="s">
        <v>3839</v>
      </c>
      <c r="R4693" t="s">
        <v>3808</v>
      </c>
    </row>
    <row r="4694" spans="1:18" hidden="1">
      <c r="A4694">
        <v>4693</v>
      </c>
      <c r="D4694">
        <v>701000002</v>
      </c>
      <c r="E4694" s="139">
        <v>45250</v>
      </c>
      <c r="F4694">
        <f t="shared" si="219"/>
        <v>11</v>
      </c>
      <c r="G4694" s="139">
        <v>45250</v>
      </c>
      <c r="H4694">
        <f t="shared" si="220"/>
        <v>16</v>
      </c>
      <c r="I4694" t="s">
        <v>2700</v>
      </c>
      <c r="J4694" t="str">
        <f>VLOOKUP(I4694,'C701- Recalculate'!$D$27:$D$751,1,0)</f>
        <v>069MPI1232400004</v>
      </c>
      <c r="K4694">
        <v>0</v>
      </c>
      <c r="L4694">
        <v>24315069</v>
      </c>
      <c r="M4694" s="138">
        <f t="shared" si="221"/>
        <v>-24315069</v>
      </c>
      <c r="N4694" t="s">
        <v>178</v>
      </c>
      <c r="P4694" t="s">
        <v>3839</v>
      </c>
      <c r="R4694" t="s">
        <v>3808</v>
      </c>
    </row>
    <row r="4695" spans="1:18" hidden="1">
      <c r="A4695">
        <v>4694</v>
      </c>
      <c r="D4695">
        <v>701000002</v>
      </c>
      <c r="E4695" s="139">
        <v>45250</v>
      </c>
      <c r="F4695">
        <f t="shared" si="219"/>
        <v>11</v>
      </c>
      <c r="G4695" s="139">
        <v>45250</v>
      </c>
      <c r="H4695">
        <f t="shared" si="220"/>
        <v>16</v>
      </c>
      <c r="I4695" t="s">
        <v>2757</v>
      </c>
      <c r="J4695" t="str">
        <f>VLOOKUP(I4695,'C701- Recalculate'!$D$27:$D$751,1,0)</f>
        <v>069MPI1232430004</v>
      </c>
      <c r="K4695">
        <v>0</v>
      </c>
      <c r="L4695">
        <v>78904109</v>
      </c>
      <c r="M4695" s="138">
        <f t="shared" si="221"/>
        <v>-78904109</v>
      </c>
      <c r="N4695" t="s">
        <v>178</v>
      </c>
      <c r="P4695" t="s">
        <v>3839</v>
      </c>
      <c r="R4695" t="s">
        <v>3808</v>
      </c>
    </row>
    <row r="4696" spans="1:18" hidden="1">
      <c r="A4696">
        <v>4695</v>
      </c>
      <c r="D4696">
        <v>701000002</v>
      </c>
      <c r="E4696" s="139">
        <v>45250</v>
      </c>
      <c r="F4696">
        <f t="shared" si="219"/>
        <v>11</v>
      </c>
      <c r="G4696" s="139">
        <v>45250</v>
      </c>
      <c r="H4696">
        <f t="shared" si="220"/>
        <v>16</v>
      </c>
      <c r="I4696" t="s">
        <v>2757</v>
      </c>
      <c r="J4696" t="str">
        <f>VLOOKUP(I4696,'C701- Recalculate'!$D$27:$D$751,1,0)</f>
        <v>069MPI1232430004</v>
      </c>
      <c r="K4696">
        <v>0</v>
      </c>
      <c r="L4696">
        <v>39452055</v>
      </c>
      <c r="M4696" s="138">
        <f t="shared" si="221"/>
        <v>-39452055</v>
      </c>
      <c r="N4696" t="s">
        <v>178</v>
      </c>
      <c r="P4696" t="s">
        <v>3839</v>
      </c>
      <c r="R4696" t="s">
        <v>3808</v>
      </c>
    </row>
    <row r="4697" spans="1:18" hidden="1">
      <c r="A4697">
        <v>4696</v>
      </c>
      <c r="D4697">
        <v>701000002</v>
      </c>
      <c r="E4697" s="139">
        <v>45250</v>
      </c>
      <c r="F4697">
        <f t="shared" si="219"/>
        <v>11</v>
      </c>
      <c r="G4697" s="139">
        <v>45250</v>
      </c>
      <c r="H4697">
        <f t="shared" si="220"/>
        <v>16</v>
      </c>
      <c r="I4697" t="s">
        <v>2760</v>
      </c>
      <c r="J4697" t="str">
        <f>VLOOKUP(I4697,'C701- Recalculate'!$D$27:$D$751,1,0)</f>
        <v>069MPI1232430005</v>
      </c>
      <c r="K4697">
        <v>0</v>
      </c>
      <c r="L4697">
        <v>19452055</v>
      </c>
      <c r="M4697" s="138">
        <f t="shared" si="221"/>
        <v>-19452055</v>
      </c>
      <c r="N4697" t="s">
        <v>178</v>
      </c>
      <c r="P4697" t="s">
        <v>3839</v>
      </c>
      <c r="R4697" t="s">
        <v>3808</v>
      </c>
    </row>
    <row r="4698" spans="1:18" hidden="1">
      <c r="A4698">
        <v>4697</v>
      </c>
      <c r="D4698">
        <v>701000002</v>
      </c>
      <c r="E4698" s="139">
        <v>45250</v>
      </c>
      <c r="F4698">
        <f t="shared" si="219"/>
        <v>11</v>
      </c>
      <c r="G4698" s="139">
        <v>45250</v>
      </c>
      <c r="H4698">
        <f t="shared" si="220"/>
        <v>16</v>
      </c>
      <c r="I4698" t="s">
        <v>2760</v>
      </c>
      <c r="J4698" t="str">
        <f>VLOOKUP(I4698,'C701- Recalculate'!$D$27:$D$751,1,0)</f>
        <v>069MPI1232430005</v>
      </c>
      <c r="K4698">
        <v>0</v>
      </c>
      <c r="L4698">
        <v>9726028</v>
      </c>
      <c r="M4698" s="138">
        <f t="shared" si="221"/>
        <v>-9726028</v>
      </c>
      <c r="N4698" t="s">
        <v>178</v>
      </c>
      <c r="P4698" t="s">
        <v>3839</v>
      </c>
      <c r="R4698" t="s">
        <v>3808</v>
      </c>
    </row>
    <row r="4699" spans="1:18" hidden="1">
      <c r="A4699">
        <v>4698</v>
      </c>
      <c r="D4699">
        <v>701000002</v>
      </c>
      <c r="E4699" s="139">
        <v>45250</v>
      </c>
      <c r="F4699">
        <f t="shared" si="219"/>
        <v>11</v>
      </c>
      <c r="G4699" s="139">
        <v>45250</v>
      </c>
      <c r="H4699">
        <f t="shared" si="220"/>
        <v>16</v>
      </c>
      <c r="I4699" t="s">
        <v>2879</v>
      </c>
      <c r="J4699" t="str">
        <f>VLOOKUP(I4699,'C701- Recalculate'!$D$27:$D$751,1,0)</f>
        <v>069MPI1232560004</v>
      </c>
      <c r="K4699">
        <v>0</v>
      </c>
      <c r="L4699">
        <v>28356164</v>
      </c>
      <c r="M4699" s="138">
        <f t="shared" si="221"/>
        <v>-28356164</v>
      </c>
      <c r="N4699" t="s">
        <v>178</v>
      </c>
      <c r="P4699" t="s">
        <v>3839</v>
      </c>
      <c r="R4699" t="s">
        <v>3808</v>
      </c>
    </row>
    <row r="4700" spans="1:18" hidden="1">
      <c r="A4700">
        <v>4699</v>
      </c>
      <c r="D4700">
        <v>701000002</v>
      </c>
      <c r="E4700" s="139">
        <v>45250</v>
      </c>
      <c r="F4700">
        <f t="shared" si="219"/>
        <v>11</v>
      </c>
      <c r="G4700" s="139">
        <v>45250</v>
      </c>
      <c r="H4700">
        <f t="shared" si="220"/>
        <v>16</v>
      </c>
      <c r="I4700" t="s">
        <v>2879</v>
      </c>
      <c r="J4700" t="str">
        <f>VLOOKUP(I4700,'C701- Recalculate'!$D$27:$D$751,1,0)</f>
        <v>069MPI1232560004</v>
      </c>
      <c r="K4700">
        <v>0</v>
      </c>
      <c r="L4700">
        <v>56712329</v>
      </c>
      <c r="M4700" s="138">
        <f t="shared" si="221"/>
        <v>-56712329</v>
      </c>
      <c r="N4700" t="s">
        <v>178</v>
      </c>
      <c r="P4700" t="s">
        <v>3839</v>
      </c>
      <c r="R4700" t="s">
        <v>3808</v>
      </c>
    </row>
    <row r="4701" spans="1:18" hidden="1">
      <c r="A4701">
        <v>4700</v>
      </c>
      <c r="D4701">
        <v>701000002</v>
      </c>
      <c r="E4701" s="139">
        <v>45250</v>
      </c>
      <c r="F4701">
        <f t="shared" si="219"/>
        <v>11</v>
      </c>
      <c r="G4701" s="139">
        <v>45250</v>
      </c>
      <c r="H4701">
        <f t="shared" si="220"/>
        <v>16</v>
      </c>
      <c r="I4701" t="s">
        <v>2870</v>
      </c>
      <c r="J4701" t="str">
        <f>VLOOKUP(I4701,'C701- Recalculate'!$D$27:$D$751,1,0)</f>
        <v>069MPI1232560005</v>
      </c>
      <c r="K4701">
        <v>0</v>
      </c>
      <c r="L4701">
        <v>37808219</v>
      </c>
      <c r="M4701" s="138">
        <f t="shared" si="221"/>
        <v>-37808219</v>
      </c>
      <c r="N4701" t="s">
        <v>178</v>
      </c>
      <c r="P4701" t="s">
        <v>3839</v>
      </c>
      <c r="R4701" t="s">
        <v>3808</v>
      </c>
    </row>
    <row r="4702" spans="1:18" hidden="1">
      <c r="A4702">
        <v>4701</v>
      </c>
      <c r="D4702">
        <v>701000002</v>
      </c>
      <c r="E4702" s="139">
        <v>45250</v>
      </c>
      <c r="F4702">
        <f t="shared" si="219"/>
        <v>11</v>
      </c>
      <c r="G4702" s="139">
        <v>45250</v>
      </c>
      <c r="H4702">
        <f t="shared" si="220"/>
        <v>16</v>
      </c>
      <c r="I4702" t="s">
        <v>2870</v>
      </c>
      <c r="J4702" t="str">
        <f>VLOOKUP(I4702,'C701- Recalculate'!$D$27:$D$751,1,0)</f>
        <v>069MPI1232560005</v>
      </c>
      <c r="K4702">
        <v>0</v>
      </c>
      <c r="L4702">
        <v>18904110</v>
      </c>
      <c r="M4702" s="138">
        <f t="shared" si="221"/>
        <v>-18904110</v>
      </c>
      <c r="N4702" t="s">
        <v>178</v>
      </c>
      <c r="P4702" t="s">
        <v>3839</v>
      </c>
      <c r="R4702" t="s">
        <v>3808</v>
      </c>
    </row>
    <row r="4703" spans="1:18" hidden="1">
      <c r="A4703">
        <v>4702</v>
      </c>
      <c r="D4703">
        <v>701000002</v>
      </c>
      <c r="E4703" s="139">
        <v>45250</v>
      </c>
      <c r="F4703">
        <f t="shared" si="219"/>
        <v>11</v>
      </c>
      <c r="G4703" s="139">
        <v>45250</v>
      </c>
      <c r="H4703">
        <f t="shared" si="220"/>
        <v>16</v>
      </c>
      <c r="I4703" t="s">
        <v>2937</v>
      </c>
      <c r="J4703" t="str">
        <f>VLOOKUP(I4703,'C701- Recalculate'!$D$27:$D$751,1,0)</f>
        <v>069MPI1232620002</v>
      </c>
      <c r="K4703">
        <v>0</v>
      </c>
      <c r="L4703">
        <v>24931507</v>
      </c>
      <c r="M4703" s="138">
        <f t="shared" si="221"/>
        <v>-24931507</v>
      </c>
      <c r="N4703" t="s">
        <v>178</v>
      </c>
      <c r="P4703" t="s">
        <v>3839</v>
      </c>
      <c r="R4703" t="s">
        <v>3808</v>
      </c>
    </row>
    <row r="4704" spans="1:18" hidden="1">
      <c r="A4704">
        <v>4703</v>
      </c>
      <c r="D4704">
        <v>701000002</v>
      </c>
      <c r="E4704" s="139">
        <v>45250</v>
      </c>
      <c r="F4704">
        <f t="shared" si="219"/>
        <v>11</v>
      </c>
      <c r="G4704" s="139">
        <v>45250</v>
      </c>
      <c r="H4704">
        <f t="shared" si="220"/>
        <v>16</v>
      </c>
      <c r="I4704" t="s">
        <v>2937</v>
      </c>
      <c r="J4704" t="str">
        <f>VLOOKUP(I4704,'C701- Recalculate'!$D$27:$D$751,1,0)</f>
        <v>069MPI1232620002</v>
      </c>
      <c r="K4704">
        <v>0</v>
      </c>
      <c r="L4704">
        <v>49863014</v>
      </c>
      <c r="M4704" s="138">
        <f t="shared" si="221"/>
        <v>-49863014</v>
      </c>
      <c r="N4704" t="s">
        <v>178</v>
      </c>
      <c r="P4704" t="s">
        <v>3839</v>
      </c>
      <c r="R4704" t="s">
        <v>3808</v>
      </c>
    </row>
    <row r="4705" spans="1:18" hidden="1">
      <c r="A4705">
        <v>4704</v>
      </c>
      <c r="D4705">
        <v>701000002</v>
      </c>
      <c r="E4705" s="139">
        <v>45250</v>
      </c>
      <c r="F4705">
        <f t="shared" si="219"/>
        <v>11</v>
      </c>
      <c r="G4705" s="139">
        <v>45250</v>
      </c>
      <c r="H4705">
        <f t="shared" si="220"/>
        <v>16</v>
      </c>
      <c r="I4705" t="s">
        <v>2940</v>
      </c>
      <c r="J4705" t="str">
        <f>VLOOKUP(I4705,'C701- Recalculate'!$D$27:$D$751,1,0)</f>
        <v>069MPI1232620003</v>
      </c>
      <c r="K4705">
        <v>0</v>
      </c>
      <c r="L4705">
        <v>44712329</v>
      </c>
      <c r="M4705" s="138">
        <f t="shared" si="221"/>
        <v>-44712329</v>
      </c>
      <c r="N4705" t="s">
        <v>178</v>
      </c>
      <c r="P4705" t="s">
        <v>3839</v>
      </c>
      <c r="R4705" t="s">
        <v>3808</v>
      </c>
    </row>
    <row r="4706" spans="1:18" hidden="1">
      <c r="A4706">
        <v>4705</v>
      </c>
      <c r="D4706">
        <v>701000002</v>
      </c>
      <c r="E4706" s="139">
        <v>45250</v>
      </c>
      <c r="F4706">
        <f t="shared" si="219"/>
        <v>11</v>
      </c>
      <c r="G4706" s="139">
        <v>45250</v>
      </c>
      <c r="H4706">
        <f t="shared" si="220"/>
        <v>16</v>
      </c>
      <c r="I4706" t="s">
        <v>2940</v>
      </c>
      <c r="J4706" t="str">
        <f>VLOOKUP(I4706,'C701- Recalculate'!$D$27:$D$751,1,0)</f>
        <v>069MPI1232620003</v>
      </c>
      <c r="K4706">
        <v>0</v>
      </c>
      <c r="L4706">
        <v>22356164</v>
      </c>
      <c r="M4706" s="138">
        <f t="shared" si="221"/>
        <v>-22356164</v>
      </c>
      <c r="N4706" t="s">
        <v>178</v>
      </c>
      <c r="P4706" t="s">
        <v>3839</v>
      </c>
      <c r="R4706" t="s">
        <v>3808</v>
      </c>
    </row>
    <row r="4707" spans="1:18" hidden="1">
      <c r="A4707">
        <v>4706</v>
      </c>
      <c r="D4707">
        <v>701000002</v>
      </c>
      <c r="E4707" s="139">
        <v>45250</v>
      </c>
      <c r="F4707">
        <f t="shared" si="219"/>
        <v>11</v>
      </c>
      <c r="G4707" s="139">
        <v>45250</v>
      </c>
      <c r="H4707">
        <f t="shared" si="220"/>
        <v>16</v>
      </c>
      <c r="I4707" t="s">
        <v>3594</v>
      </c>
      <c r="J4707" t="str">
        <f>VLOOKUP(I4707,'C701- Recalculate'!$D$27:$D$751,1,0)</f>
        <v>069MPI1233200006</v>
      </c>
      <c r="K4707">
        <v>0</v>
      </c>
      <c r="L4707">
        <v>2191781</v>
      </c>
      <c r="M4707" s="138">
        <f t="shared" si="221"/>
        <v>-2191781</v>
      </c>
      <c r="N4707" t="s">
        <v>178</v>
      </c>
      <c r="P4707" t="s">
        <v>3839</v>
      </c>
      <c r="R4707" t="s">
        <v>3808</v>
      </c>
    </row>
    <row r="4708" spans="1:18" hidden="1">
      <c r="A4708">
        <v>4707</v>
      </c>
      <c r="D4708">
        <v>701000002</v>
      </c>
      <c r="E4708" s="139">
        <v>45250</v>
      </c>
      <c r="F4708">
        <f t="shared" si="219"/>
        <v>11</v>
      </c>
      <c r="G4708" s="139">
        <v>45250</v>
      </c>
      <c r="H4708">
        <f t="shared" si="220"/>
        <v>16</v>
      </c>
      <c r="I4708" t="s">
        <v>3600</v>
      </c>
      <c r="J4708" t="str">
        <f>VLOOKUP(I4708,'C701- Recalculate'!$D$27:$D$751,1,0)</f>
        <v>069MPI1233210001</v>
      </c>
      <c r="K4708">
        <v>0</v>
      </c>
      <c r="L4708">
        <v>3287671</v>
      </c>
      <c r="M4708" s="138">
        <f t="shared" si="221"/>
        <v>-3287671</v>
      </c>
      <c r="N4708" t="s">
        <v>178</v>
      </c>
      <c r="P4708" t="s">
        <v>3839</v>
      </c>
      <c r="R4708" t="s">
        <v>3808</v>
      </c>
    </row>
    <row r="4709" spans="1:18" hidden="1">
      <c r="A4709">
        <v>4708</v>
      </c>
      <c r="D4709">
        <v>701000002</v>
      </c>
      <c r="E4709" s="139">
        <v>45250</v>
      </c>
      <c r="F4709">
        <f t="shared" si="219"/>
        <v>11</v>
      </c>
      <c r="G4709" s="139">
        <v>45250</v>
      </c>
      <c r="H4709">
        <f t="shared" si="220"/>
        <v>16</v>
      </c>
      <c r="I4709" t="s">
        <v>3606</v>
      </c>
      <c r="J4709" t="str">
        <f>VLOOKUP(I4709,'C701- Recalculate'!$D$27:$D$751,1,0)</f>
        <v>069MPI1233210002</v>
      </c>
      <c r="K4709">
        <v>0</v>
      </c>
      <c r="L4709">
        <v>547945</v>
      </c>
      <c r="M4709" s="138">
        <f t="shared" si="221"/>
        <v>-547945</v>
      </c>
      <c r="N4709" t="s">
        <v>178</v>
      </c>
      <c r="P4709" t="s">
        <v>3839</v>
      </c>
      <c r="R4709" t="s">
        <v>3808</v>
      </c>
    </row>
    <row r="4710" spans="1:18" hidden="1">
      <c r="A4710">
        <v>4709</v>
      </c>
      <c r="D4710">
        <v>701000002</v>
      </c>
      <c r="E4710" s="139">
        <v>45250</v>
      </c>
      <c r="F4710">
        <f t="shared" si="219"/>
        <v>11</v>
      </c>
      <c r="G4710" s="139">
        <v>45250</v>
      </c>
      <c r="H4710">
        <f t="shared" si="220"/>
        <v>16</v>
      </c>
      <c r="I4710" t="s">
        <v>3612</v>
      </c>
      <c r="J4710" t="str">
        <f>VLOOKUP(I4710,'C701- Recalculate'!$D$27:$D$751,1,0)</f>
        <v>069MPI1233210003</v>
      </c>
      <c r="K4710">
        <v>0</v>
      </c>
      <c r="L4710">
        <v>1095891</v>
      </c>
      <c r="M4710" s="138">
        <f t="shared" si="221"/>
        <v>-1095891</v>
      </c>
      <c r="N4710" t="s">
        <v>178</v>
      </c>
      <c r="P4710" t="s">
        <v>3839</v>
      </c>
      <c r="R4710" t="s">
        <v>3808</v>
      </c>
    </row>
    <row r="4711" spans="1:18" hidden="1">
      <c r="A4711">
        <v>4710</v>
      </c>
      <c r="D4711">
        <v>701000002</v>
      </c>
      <c r="E4711" s="139">
        <v>45250</v>
      </c>
      <c r="F4711">
        <f t="shared" si="219"/>
        <v>11</v>
      </c>
      <c r="G4711" s="139">
        <v>45250</v>
      </c>
      <c r="H4711">
        <f t="shared" si="220"/>
        <v>16</v>
      </c>
      <c r="I4711" t="s">
        <v>3615</v>
      </c>
      <c r="J4711" t="str">
        <f>VLOOKUP(I4711,'C701- Recalculate'!$D$27:$D$751,1,0)</f>
        <v>069MPI1233210004</v>
      </c>
      <c r="K4711">
        <v>0</v>
      </c>
      <c r="L4711">
        <v>1095891</v>
      </c>
      <c r="M4711" s="138">
        <f t="shared" si="221"/>
        <v>-1095891</v>
      </c>
      <c r="N4711" t="s">
        <v>178</v>
      </c>
      <c r="P4711" t="s">
        <v>3839</v>
      </c>
      <c r="R4711" t="s">
        <v>3808</v>
      </c>
    </row>
    <row r="4712" spans="1:18" hidden="1">
      <c r="A4712">
        <v>4711</v>
      </c>
      <c r="D4712">
        <v>701000002</v>
      </c>
      <c r="E4712" s="139">
        <v>45250</v>
      </c>
      <c r="F4712">
        <f t="shared" si="219"/>
        <v>11</v>
      </c>
      <c r="G4712" s="139">
        <v>45250</v>
      </c>
      <c r="H4712">
        <f t="shared" si="220"/>
        <v>16</v>
      </c>
      <c r="I4712" t="s">
        <v>3603</v>
      </c>
      <c r="J4712" t="str">
        <f>VLOOKUP(I4712,'C701- Recalculate'!$D$27:$D$751,1,0)</f>
        <v>069MPI1233210005</v>
      </c>
      <c r="K4712">
        <v>0</v>
      </c>
      <c r="L4712">
        <v>2739726</v>
      </c>
      <c r="M4712" s="138">
        <f t="shared" si="221"/>
        <v>-2739726</v>
      </c>
      <c r="N4712" t="s">
        <v>178</v>
      </c>
      <c r="P4712" t="s">
        <v>3839</v>
      </c>
      <c r="R4712" t="s">
        <v>3808</v>
      </c>
    </row>
    <row r="4713" spans="1:18" hidden="1">
      <c r="A4713">
        <v>4712</v>
      </c>
      <c r="D4713">
        <v>701000002</v>
      </c>
      <c r="E4713" s="139">
        <v>45250</v>
      </c>
      <c r="F4713">
        <f t="shared" si="219"/>
        <v>11</v>
      </c>
      <c r="G4713" s="139">
        <v>45250</v>
      </c>
      <c r="H4713">
        <f t="shared" si="220"/>
        <v>16</v>
      </c>
      <c r="I4713" t="s">
        <v>3609</v>
      </c>
      <c r="J4713" t="str">
        <f>VLOOKUP(I4713,'C701- Recalculate'!$D$27:$D$751,1,0)</f>
        <v>069MPI1233210006</v>
      </c>
      <c r="K4713">
        <v>0</v>
      </c>
      <c r="L4713">
        <v>1917808</v>
      </c>
      <c r="M4713" s="138">
        <f t="shared" si="221"/>
        <v>-1917808</v>
      </c>
      <c r="N4713" t="s">
        <v>178</v>
      </c>
      <c r="P4713" t="s">
        <v>3839</v>
      </c>
      <c r="R4713" t="s">
        <v>3808</v>
      </c>
    </row>
    <row r="4714" spans="1:18" hidden="1">
      <c r="A4714">
        <v>4713</v>
      </c>
      <c r="D4714">
        <v>701000002</v>
      </c>
      <c r="E4714" s="139">
        <v>45250</v>
      </c>
      <c r="F4714">
        <f t="shared" si="219"/>
        <v>11</v>
      </c>
      <c r="G4714" s="139">
        <v>45250</v>
      </c>
      <c r="H4714">
        <f t="shared" si="220"/>
        <v>16</v>
      </c>
      <c r="I4714" t="s">
        <v>3618</v>
      </c>
      <c r="J4714" t="str">
        <f>VLOOKUP(I4714,'C701- Recalculate'!$D$27:$D$751,1,0)</f>
        <v>069MPI1233240001</v>
      </c>
      <c r="K4714">
        <v>0</v>
      </c>
      <c r="L4714">
        <v>273973</v>
      </c>
      <c r="M4714" s="138">
        <f t="shared" si="221"/>
        <v>-273973</v>
      </c>
      <c r="N4714" t="s">
        <v>178</v>
      </c>
      <c r="P4714" t="s">
        <v>3839</v>
      </c>
      <c r="R4714" t="s">
        <v>3808</v>
      </c>
    </row>
    <row r="4715" spans="1:18" hidden="1">
      <c r="A4715">
        <v>4714</v>
      </c>
      <c r="D4715">
        <v>701000002</v>
      </c>
      <c r="E4715" s="139">
        <v>45250</v>
      </c>
      <c r="F4715">
        <f t="shared" si="219"/>
        <v>11</v>
      </c>
      <c r="G4715" s="139">
        <v>45250</v>
      </c>
      <c r="H4715">
        <f t="shared" si="220"/>
        <v>16</v>
      </c>
      <c r="I4715" t="s">
        <v>3624</v>
      </c>
      <c r="J4715" t="str">
        <f>VLOOKUP(I4715,'C701- Recalculate'!$D$27:$D$751,1,0)</f>
        <v>069MPI1233240002</v>
      </c>
      <c r="K4715">
        <v>0</v>
      </c>
      <c r="L4715">
        <v>1369863</v>
      </c>
      <c r="M4715" s="138">
        <f t="shared" si="221"/>
        <v>-1369863</v>
      </c>
      <c r="N4715" t="s">
        <v>178</v>
      </c>
      <c r="P4715" t="s">
        <v>3839</v>
      </c>
      <c r="R4715" t="s">
        <v>3808</v>
      </c>
    </row>
    <row r="4716" spans="1:18" hidden="1">
      <c r="A4716">
        <v>4715</v>
      </c>
      <c r="D4716">
        <v>701000002</v>
      </c>
      <c r="E4716" s="139">
        <v>45250</v>
      </c>
      <c r="F4716">
        <f t="shared" si="219"/>
        <v>11</v>
      </c>
      <c r="G4716" s="139">
        <v>45250</v>
      </c>
      <c r="H4716">
        <f t="shared" si="220"/>
        <v>16</v>
      </c>
      <c r="I4716" t="s">
        <v>3627</v>
      </c>
      <c r="J4716" t="str">
        <f>VLOOKUP(I4716,'C701- Recalculate'!$D$27:$D$751,1,0)</f>
        <v>069MPI1233240003</v>
      </c>
      <c r="K4716">
        <v>0</v>
      </c>
      <c r="L4716">
        <v>410959</v>
      </c>
      <c r="M4716" s="138">
        <f t="shared" si="221"/>
        <v>-410959</v>
      </c>
      <c r="N4716" t="s">
        <v>178</v>
      </c>
      <c r="P4716" t="s">
        <v>3839</v>
      </c>
      <c r="R4716" t="s">
        <v>3808</v>
      </c>
    </row>
    <row r="4717" spans="1:18" hidden="1">
      <c r="A4717">
        <v>4716</v>
      </c>
      <c r="D4717">
        <v>701000002</v>
      </c>
      <c r="E4717" s="139">
        <v>45250</v>
      </c>
      <c r="F4717">
        <f t="shared" si="219"/>
        <v>11</v>
      </c>
      <c r="G4717" s="139">
        <v>45250</v>
      </c>
      <c r="H4717">
        <f t="shared" si="220"/>
        <v>16</v>
      </c>
      <c r="I4717" t="s">
        <v>3630</v>
      </c>
      <c r="J4717" t="str">
        <f>VLOOKUP(I4717,'C701- Recalculate'!$D$27:$D$751,1,0)</f>
        <v>069MPI1233240004</v>
      </c>
      <c r="K4717">
        <v>0</v>
      </c>
      <c r="L4717">
        <v>547945</v>
      </c>
      <c r="M4717" s="138">
        <f t="shared" si="221"/>
        <v>-547945</v>
      </c>
      <c r="N4717" t="s">
        <v>178</v>
      </c>
      <c r="P4717" t="s">
        <v>3839</v>
      </c>
      <c r="R4717" t="s">
        <v>3808</v>
      </c>
    </row>
    <row r="4718" spans="1:18" hidden="1">
      <c r="A4718">
        <v>4717</v>
      </c>
      <c r="D4718">
        <v>701000002</v>
      </c>
      <c r="E4718" s="139">
        <v>45250</v>
      </c>
      <c r="F4718">
        <f t="shared" si="219"/>
        <v>11</v>
      </c>
      <c r="G4718" s="139">
        <v>45250</v>
      </c>
      <c r="H4718">
        <f t="shared" si="220"/>
        <v>16</v>
      </c>
      <c r="I4718" t="s">
        <v>3621</v>
      </c>
      <c r="J4718" t="str">
        <f>VLOOKUP(I4718,'C701- Recalculate'!$D$27:$D$751,1,0)</f>
        <v>069MPI1233240005</v>
      </c>
      <c r="K4718">
        <v>0</v>
      </c>
      <c r="L4718">
        <v>1232877</v>
      </c>
      <c r="M4718" s="138">
        <f t="shared" si="221"/>
        <v>-1232877</v>
      </c>
      <c r="N4718" t="s">
        <v>178</v>
      </c>
      <c r="P4718" t="s">
        <v>3839</v>
      </c>
      <c r="R4718" t="s">
        <v>3808</v>
      </c>
    </row>
    <row r="4719" spans="1:18" hidden="1">
      <c r="A4719">
        <v>4718</v>
      </c>
      <c r="D4719">
        <v>701000002</v>
      </c>
      <c r="E4719" s="139">
        <v>45251</v>
      </c>
      <c r="F4719">
        <f t="shared" si="219"/>
        <v>11</v>
      </c>
      <c r="G4719" s="139">
        <v>45251</v>
      </c>
      <c r="H4719">
        <f t="shared" si="220"/>
        <v>16</v>
      </c>
      <c r="I4719" t="s">
        <v>2706</v>
      </c>
      <c r="J4719" t="str">
        <f>VLOOKUP(I4719,'C701- Recalculate'!$D$27:$D$751,1,0)</f>
        <v>069MPI1232400003</v>
      </c>
      <c r="K4719">
        <v>0</v>
      </c>
      <c r="L4719">
        <v>24315068</v>
      </c>
      <c r="M4719" s="138">
        <f t="shared" si="221"/>
        <v>-24315068</v>
      </c>
      <c r="N4719" t="s">
        <v>178</v>
      </c>
      <c r="P4719" t="s">
        <v>3839</v>
      </c>
      <c r="R4719" t="s">
        <v>3808</v>
      </c>
    </row>
    <row r="4720" spans="1:18" hidden="1">
      <c r="A4720">
        <v>4719</v>
      </c>
      <c r="D4720">
        <v>701000002</v>
      </c>
      <c r="E4720" s="139">
        <v>45251</v>
      </c>
      <c r="F4720">
        <f t="shared" si="219"/>
        <v>11</v>
      </c>
      <c r="G4720" s="139">
        <v>45251</v>
      </c>
      <c r="H4720">
        <f t="shared" si="220"/>
        <v>16</v>
      </c>
      <c r="I4720" t="s">
        <v>2700</v>
      </c>
      <c r="J4720" t="str">
        <f>VLOOKUP(I4720,'C701- Recalculate'!$D$27:$D$751,1,0)</f>
        <v>069MPI1232400004</v>
      </c>
      <c r="K4720">
        <v>0</v>
      </c>
      <c r="L4720">
        <v>24315068</v>
      </c>
      <c r="M4720" s="138">
        <f t="shared" si="221"/>
        <v>-24315068</v>
      </c>
      <c r="N4720" t="s">
        <v>178</v>
      </c>
      <c r="P4720" t="s">
        <v>3839</v>
      </c>
      <c r="R4720" t="s">
        <v>3808</v>
      </c>
    </row>
    <row r="4721" spans="1:18" hidden="1">
      <c r="A4721">
        <v>4720</v>
      </c>
      <c r="D4721">
        <v>701000002</v>
      </c>
      <c r="E4721" s="139">
        <v>45251</v>
      </c>
      <c r="F4721">
        <f t="shared" si="219"/>
        <v>11</v>
      </c>
      <c r="G4721" s="139">
        <v>45251</v>
      </c>
      <c r="H4721">
        <f t="shared" si="220"/>
        <v>16</v>
      </c>
      <c r="I4721" t="s">
        <v>2757</v>
      </c>
      <c r="J4721" t="str">
        <f>VLOOKUP(I4721,'C701- Recalculate'!$D$27:$D$751,1,0)</f>
        <v>069MPI1232430004</v>
      </c>
      <c r="K4721">
        <v>0</v>
      </c>
      <c r="L4721">
        <v>39452055</v>
      </c>
      <c r="M4721" s="138">
        <f t="shared" si="221"/>
        <v>-39452055</v>
      </c>
      <c r="N4721" t="s">
        <v>178</v>
      </c>
      <c r="P4721" t="s">
        <v>3839</v>
      </c>
      <c r="R4721" t="s">
        <v>3808</v>
      </c>
    </row>
    <row r="4722" spans="1:18" hidden="1">
      <c r="A4722">
        <v>4721</v>
      </c>
      <c r="D4722">
        <v>701000002</v>
      </c>
      <c r="E4722" s="139">
        <v>45251</v>
      </c>
      <c r="F4722">
        <f t="shared" si="219"/>
        <v>11</v>
      </c>
      <c r="G4722" s="139">
        <v>45251</v>
      </c>
      <c r="H4722">
        <f t="shared" si="220"/>
        <v>16</v>
      </c>
      <c r="I4722" t="s">
        <v>2760</v>
      </c>
      <c r="J4722" t="str">
        <f>VLOOKUP(I4722,'C701- Recalculate'!$D$27:$D$751,1,0)</f>
        <v>069MPI1232430005</v>
      </c>
      <c r="K4722">
        <v>0</v>
      </c>
      <c r="L4722">
        <v>9726027</v>
      </c>
      <c r="M4722" s="138">
        <f t="shared" si="221"/>
        <v>-9726027</v>
      </c>
      <c r="N4722" t="s">
        <v>178</v>
      </c>
      <c r="P4722" t="s">
        <v>3839</v>
      </c>
      <c r="R4722" t="s">
        <v>3808</v>
      </c>
    </row>
    <row r="4723" spans="1:18" hidden="1">
      <c r="A4723">
        <v>4722</v>
      </c>
      <c r="D4723">
        <v>701000002</v>
      </c>
      <c r="E4723" s="139">
        <v>45251</v>
      </c>
      <c r="F4723">
        <f t="shared" si="219"/>
        <v>11</v>
      </c>
      <c r="G4723" s="139">
        <v>45251</v>
      </c>
      <c r="H4723">
        <f t="shared" si="220"/>
        <v>16</v>
      </c>
      <c r="I4723" t="s">
        <v>2879</v>
      </c>
      <c r="J4723" t="str">
        <f>VLOOKUP(I4723,'C701- Recalculate'!$D$27:$D$751,1,0)</f>
        <v>069MPI1232560004</v>
      </c>
      <c r="K4723">
        <v>0</v>
      </c>
      <c r="L4723">
        <v>28356165</v>
      </c>
      <c r="M4723" s="138">
        <f t="shared" si="221"/>
        <v>-28356165</v>
      </c>
      <c r="N4723" t="s">
        <v>178</v>
      </c>
      <c r="P4723" t="s">
        <v>3839</v>
      </c>
      <c r="R4723" t="s">
        <v>3808</v>
      </c>
    </row>
    <row r="4724" spans="1:18" hidden="1">
      <c r="A4724">
        <v>4723</v>
      </c>
      <c r="D4724">
        <v>701000002</v>
      </c>
      <c r="E4724" s="139">
        <v>45251</v>
      </c>
      <c r="F4724">
        <f t="shared" si="219"/>
        <v>11</v>
      </c>
      <c r="G4724" s="139">
        <v>45251</v>
      </c>
      <c r="H4724">
        <f t="shared" si="220"/>
        <v>16</v>
      </c>
      <c r="I4724" t="s">
        <v>2870</v>
      </c>
      <c r="J4724" t="str">
        <f>VLOOKUP(I4724,'C701- Recalculate'!$D$27:$D$751,1,0)</f>
        <v>069MPI1232560005</v>
      </c>
      <c r="K4724">
        <v>0</v>
      </c>
      <c r="L4724">
        <v>18904109</v>
      </c>
      <c r="M4724" s="138">
        <f t="shared" si="221"/>
        <v>-18904109</v>
      </c>
      <c r="N4724" t="s">
        <v>178</v>
      </c>
      <c r="P4724" t="s">
        <v>3839</v>
      </c>
      <c r="R4724" t="s">
        <v>3808</v>
      </c>
    </row>
    <row r="4725" spans="1:18" hidden="1">
      <c r="A4725">
        <v>4724</v>
      </c>
      <c r="D4725">
        <v>701000002</v>
      </c>
      <c r="E4725" s="139">
        <v>45251</v>
      </c>
      <c r="F4725">
        <f t="shared" si="219"/>
        <v>11</v>
      </c>
      <c r="G4725" s="139">
        <v>45251</v>
      </c>
      <c r="H4725">
        <f t="shared" si="220"/>
        <v>16</v>
      </c>
      <c r="I4725" t="s">
        <v>2937</v>
      </c>
      <c r="J4725" t="str">
        <f>VLOOKUP(I4725,'C701- Recalculate'!$D$27:$D$751,1,0)</f>
        <v>069MPI1232620002</v>
      </c>
      <c r="K4725">
        <v>0</v>
      </c>
      <c r="L4725">
        <v>24931506</v>
      </c>
      <c r="M4725" s="138">
        <f t="shared" si="221"/>
        <v>-24931506</v>
      </c>
      <c r="N4725" t="s">
        <v>178</v>
      </c>
      <c r="P4725" t="s">
        <v>3839</v>
      </c>
      <c r="R4725" t="s">
        <v>3808</v>
      </c>
    </row>
    <row r="4726" spans="1:18" hidden="1">
      <c r="A4726">
        <v>4725</v>
      </c>
      <c r="D4726">
        <v>701000002</v>
      </c>
      <c r="E4726" s="139">
        <v>45251</v>
      </c>
      <c r="F4726">
        <f t="shared" si="219"/>
        <v>11</v>
      </c>
      <c r="G4726" s="139">
        <v>45251</v>
      </c>
      <c r="H4726">
        <f t="shared" si="220"/>
        <v>16</v>
      </c>
      <c r="I4726" t="s">
        <v>2940</v>
      </c>
      <c r="J4726" t="str">
        <f>VLOOKUP(I4726,'C701- Recalculate'!$D$27:$D$751,1,0)</f>
        <v>069MPI1232620003</v>
      </c>
      <c r="K4726">
        <v>0</v>
      </c>
      <c r="L4726">
        <v>22356165</v>
      </c>
      <c r="M4726" s="138">
        <f t="shared" si="221"/>
        <v>-22356165</v>
      </c>
      <c r="N4726" t="s">
        <v>178</v>
      </c>
      <c r="P4726" t="s">
        <v>3839</v>
      </c>
      <c r="R4726" t="s">
        <v>3808</v>
      </c>
    </row>
    <row r="4727" spans="1:18" hidden="1">
      <c r="A4727">
        <v>4726</v>
      </c>
      <c r="D4727">
        <v>701000002</v>
      </c>
      <c r="E4727" s="139">
        <v>45251</v>
      </c>
      <c r="F4727">
        <f t="shared" si="219"/>
        <v>11</v>
      </c>
      <c r="G4727" s="139">
        <v>45251</v>
      </c>
      <c r="H4727">
        <f t="shared" si="220"/>
        <v>16</v>
      </c>
      <c r="I4727" t="s">
        <v>3648</v>
      </c>
      <c r="J4727" t="str">
        <f>VLOOKUP(I4727,'C701- Recalculate'!$D$27:$D$751,1,0)</f>
        <v>069MPI1233250001</v>
      </c>
      <c r="K4727">
        <v>0</v>
      </c>
      <c r="L4727">
        <v>273973</v>
      </c>
      <c r="M4727" s="138">
        <f t="shared" si="221"/>
        <v>-273973</v>
      </c>
      <c r="N4727" t="s">
        <v>178</v>
      </c>
      <c r="P4727" t="s">
        <v>3839</v>
      </c>
      <c r="R4727" t="s">
        <v>3808</v>
      </c>
    </row>
    <row r="4728" spans="1:18" hidden="1">
      <c r="A4728">
        <v>4727</v>
      </c>
      <c r="D4728">
        <v>701000002</v>
      </c>
      <c r="E4728" s="139">
        <v>45251</v>
      </c>
      <c r="F4728">
        <f t="shared" si="219"/>
        <v>11</v>
      </c>
      <c r="G4728" s="139">
        <v>45251</v>
      </c>
      <c r="H4728">
        <f t="shared" si="220"/>
        <v>16</v>
      </c>
      <c r="I4728" t="s">
        <v>1272</v>
      </c>
      <c r="J4728" t="str">
        <f>VLOOKUP(I4728,'C701- Recalculate'!$D$27:$D$751,1,0)</f>
        <v>069MPI1233250002</v>
      </c>
      <c r="K4728">
        <v>0</v>
      </c>
      <c r="L4728">
        <v>21232877</v>
      </c>
      <c r="M4728" s="138">
        <f t="shared" si="221"/>
        <v>-21232877</v>
      </c>
      <c r="N4728" t="s">
        <v>178</v>
      </c>
      <c r="P4728" t="s">
        <v>3839</v>
      </c>
      <c r="R4728" t="s">
        <v>3808</v>
      </c>
    </row>
    <row r="4729" spans="1:18" hidden="1">
      <c r="A4729">
        <v>4728</v>
      </c>
      <c r="D4729">
        <v>701000002</v>
      </c>
      <c r="E4729" s="139">
        <v>45251</v>
      </c>
      <c r="F4729">
        <f t="shared" si="219"/>
        <v>11</v>
      </c>
      <c r="G4729" s="139">
        <v>45251</v>
      </c>
      <c r="H4729">
        <f t="shared" si="220"/>
        <v>16</v>
      </c>
      <c r="I4729" t="s">
        <v>3645</v>
      </c>
      <c r="J4729" t="str">
        <f>VLOOKUP(I4729,'C701- Recalculate'!$D$27:$D$751,1,0)</f>
        <v>069MPI1233250003</v>
      </c>
      <c r="K4729">
        <v>0</v>
      </c>
      <c r="L4729">
        <v>547945</v>
      </c>
      <c r="M4729" s="138">
        <f t="shared" si="221"/>
        <v>-547945</v>
      </c>
      <c r="N4729" t="s">
        <v>178</v>
      </c>
      <c r="P4729" t="s">
        <v>3839</v>
      </c>
      <c r="R4729" t="s">
        <v>3808</v>
      </c>
    </row>
    <row r="4730" spans="1:18" hidden="1">
      <c r="A4730">
        <v>4729</v>
      </c>
      <c r="D4730">
        <v>701000002</v>
      </c>
      <c r="E4730" s="139">
        <v>45251</v>
      </c>
      <c r="F4730">
        <f t="shared" si="219"/>
        <v>11</v>
      </c>
      <c r="G4730" s="139">
        <v>45251</v>
      </c>
      <c r="H4730">
        <f t="shared" si="220"/>
        <v>16</v>
      </c>
      <c r="I4730" t="s">
        <v>3642</v>
      </c>
      <c r="J4730" t="str">
        <f>VLOOKUP(I4730,'C701- Recalculate'!$D$27:$D$751,1,0)</f>
        <v>069MPI1233250004</v>
      </c>
      <c r="K4730">
        <v>0</v>
      </c>
      <c r="L4730">
        <v>410959</v>
      </c>
      <c r="M4730" s="138">
        <f t="shared" si="221"/>
        <v>-410959</v>
      </c>
      <c r="N4730" t="s">
        <v>178</v>
      </c>
      <c r="P4730" t="s">
        <v>3839</v>
      </c>
      <c r="R4730" t="s">
        <v>3808</v>
      </c>
    </row>
    <row r="4731" spans="1:18" hidden="1">
      <c r="A4731">
        <v>4730</v>
      </c>
      <c r="D4731">
        <v>701000002</v>
      </c>
      <c r="E4731" s="139">
        <v>45251</v>
      </c>
      <c r="F4731">
        <f t="shared" si="219"/>
        <v>11</v>
      </c>
      <c r="G4731" s="139">
        <v>45251</v>
      </c>
      <c r="H4731">
        <f t="shared" si="220"/>
        <v>16</v>
      </c>
      <c r="I4731" t="s">
        <v>1278</v>
      </c>
      <c r="J4731" t="str">
        <f>VLOOKUP(I4731,'C701- Recalculate'!$D$27:$D$751,1,0)</f>
        <v>069MPI1233250005</v>
      </c>
      <c r="K4731">
        <v>0</v>
      </c>
      <c r="L4731">
        <v>22260274</v>
      </c>
      <c r="M4731" s="138">
        <f t="shared" si="221"/>
        <v>-22260274</v>
      </c>
      <c r="N4731" t="s">
        <v>178</v>
      </c>
      <c r="P4731" t="s">
        <v>3839</v>
      </c>
      <c r="R4731" t="s">
        <v>3808</v>
      </c>
    </row>
    <row r="4732" spans="1:18" hidden="1">
      <c r="A4732">
        <v>4731</v>
      </c>
      <c r="D4732">
        <v>701000002</v>
      </c>
      <c r="E4732" s="139">
        <v>45251</v>
      </c>
      <c r="F4732">
        <f t="shared" si="219"/>
        <v>11</v>
      </c>
      <c r="G4732" s="139">
        <v>45251</v>
      </c>
      <c r="H4732">
        <f t="shared" si="220"/>
        <v>16</v>
      </c>
      <c r="I4732" t="s">
        <v>3633</v>
      </c>
      <c r="J4732" t="str">
        <f>VLOOKUP(I4732,'C701- Recalculate'!$D$27:$D$751,1,0)</f>
        <v>069MPI1233250006</v>
      </c>
      <c r="K4732">
        <v>0</v>
      </c>
      <c r="L4732">
        <v>931507</v>
      </c>
      <c r="M4732" s="138">
        <f t="shared" si="221"/>
        <v>-931507</v>
      </c>
      <c r="N4732" t="s">
        <v>178</v>
      </c>
      <c r="P4732" t="s">
        <v>3839</v>
      </c>
      <c r="R4732" t="s">
        <v>3808</v>
      </c>
    </row>
    <row r="4733" spans="1:18" hidden="1">
      <c r="A4733">
        <v>4732</v>
      </c>
      <c r="D4733">
        <v>701000002</v>
      </c>
      <c r="E4733" s="139">
        <v>45251</v>
      </c>
      <c r="F4733">
        <f t="shared" si="219"/>
        <v>11</v>
      </c>
      <c r="G4733" s="139">
        <v>45251</v>
      </c>
      <c r="H4733">
        <f t="shared" si="220"/>
        <v>16</v>
      </c>
      <c r="I4733" t="s">
        <v>3636</v>
      </c>
      <c r="J4733" t="str">
        <f>VLOOKUP(I4733,'C701- Recalculate'!$D$27:$D$751,1,0)</f>
        <v>069MPI1233250007</v>
      </c>
      <c r="K4733">
        <v>0</v>
      </c>
      <c r="L4733">
        <v>1369863</v>
      </c>
      <c r="M4733" s="138">
        <f t="shared" si="221"/>
        <v>-1369863</v>
      </c>
      <c r="N4733" t="s">
        <v>178</v>
      </c>
      <c r="P4733" t="s">
        <v>3839</v>
      </c>
      <c r="R4733" t="s">
        <v>3808</v>
      </c>
    </row>
    <row r="4734" spans="1:18" hidden="1">
      <c r="A4734">
        <v>4733</v>
      </c>
      <c r="D4734">
        <v>701000002</v>
      </c>
      <c r="E4734" s="139">
        <v>45251</v>
      </c>
      <c r="F4734">
        <f t="shared" si="219"/>
        <v>11</v>
      </c>
      <c r="G4734" s="139">
        <v>45251</v>
      </c>
      <c r="H4734">
        <f t="shared" si="220"/>
        <v>16</v>
      </c>
      <c r="I4734" t="s">
        <v>3639</v>
      </c>
      <c r="J4734" t="str">
        <f>VLOOKUP(I4734,'C701- Recalculate'!$D$27:$D$751,1,0)</f>
        <v>069MPI1233250008</v>
      </c>
      <c r="K4734">
        <v>0</v>
      </c>
      <c r="L4734">
        <v>1232877</v>
      </c>
      <c r="M4734" s="138">
        <f t="shared" si="221"/>
        <v>-1232877</v>
      </c>
      <c r="N4734" t="s">
        <v>178</v>
      </c>
      <c r="P4734" t="s">
        <v>3839</v>
      </c>
      <c r="R4734" t="s">
        <v>3808</v>
      </c>
    </row>
    <row r="4735" spans="1:18" hidden="1">
      <c r="A4735">
        <v>4734</v>
      </c>
      <c r="D4735">
        <v>701000002</v>
      </c>
      <c r="E4735" s="139">
        <v>45252</v>
      </c>
      <c r="F4735">
        <f t="shared" si="219"/>
        <v>11</v>
      </c>
      <c r="G4735" s="139">
        <v>45252</v>
      </c>
      <c r="H4735">
        <f t="shared" si="220"/>
        <v>16</v>
      </c>
      <c r="I4735" t="s">
        <v>2706</v>
      </c>
      <c r="J4735" t="str">
        <f>VLOOKUP(I4735,'C701- Recalculate'!$D$27:$D$751,1,0)</f>
        <v>069MPI1232400003</v>
      </c>
      <c r="K4735">
        <v>0</v>
      </c>
      <c r="L4735">
        <v>24315069</v>
      </c>
      <c r="M4735" s="138">
        <f t="shared" si="221"/>
        <v>-24315069</v>
      </c>
      <c r="N4735" t="s">
        <v>178</v>
      </c>
      <c r="P4735" t="s">
        <v>3839</v>
      </c>
      <c r="R4735" t="s">
        <v>3808</v>
      </c>
    </row>
    <row r="4736" spans="1:18" hidden="1">
      <c r="A4736">
        <v>4735</v>
      </c>
      <c r="D4736">
        <v>701000002</v>
      </c>
      <c r="E4736" s="139">
        <v>45252</v>
      </c>
      <c r="F4736">
        <f t="shared" si="219"/>
        <v>11</v>
      </c>
      <c r="G4736" s="139">
        <v>45252</v>
      </c>
      <c r="H4736">
        <f t="shared" si="220"/>
        <v>16</v>
      </c>
      <c r="I4736" t="s">
        <v>2700</v>
      </c>
      <c r="J4736" t="str">
        <f>VLOOKUP(I4736,'C701- Recalculate'!$D$27:$D$751,1,0)</f>
        <v>069MPI1232400004</v>
      </c>
      <c r="K4736">
        <v>0</v>
      </c>
      <c r="L4736">
        <v>24315069</v>
      </c>
      <c r="M4736" s="138">
        <f t="shared" si="221"/>
        <v>-24315069</v>
      </c>
      <c r="N4736" t="s">
        <v>178</v>
      </c>
      <c r="P4736" t="s">
        <v>3839</v>
      </c>
      <c r="R4736" t="s">
        <v>3808</v>
      </c>
    </row>
    <row r="4737" spans="1:18" hidden="1">
      <c r="A4737">
        <v>4736</v>
      </c>
      <c r="D4737">
        <v>701000002</v>
      </c>
      <c r="E4737" s="139">
        <v>45252</v>
      </c>
      <c r="F4737">
        <f t="shared" si="219"/>
        <v>11</v>
      </c>
      <c r="G4737" s="139">
        <v>45252</v>
      </c>
      <c r="H4737">
        <f t="shared" si="220"/>
        <v>16</v>
      </c>
      <c r="I4737" t="s">
        <v>2757</v>
      </c>
      <c r="J4737" t="str">
        <f>VLOOKUP(I4737,'C701- Recalculate'!$D$27:$D$751,1,0)</f>
        <v>069MPI1232430004</v>
      </c>
      <c r="K4737">
        <v>0</v>
      </c>
      <c r="L4737">
        <v>39452055</v>
      </c>
      <c r="M4737" s="138">
        <f t="shared" si="221"/>
        <v>-39452055</v>
      </c>
      <c r="N4737" t="s">
        <v>178</v>
      </c>
      <c r="P4737" t="s">
        <v>3839</v>
      </c>
      <c r="R4737" t="s">
        <v>3808</v>
      </c>
    </row>
    <row r="4738" spans="1:18" hidden="1">
      <c r="A4738">
        <v>4737</v>
      </c>
      <c r="D4738">
        <v>701000002</v>
      </c>
      <c r="E4738" s="139">
        <v>45252</v>
      </c>
      <c r="F4738">
        <f t="shared" si="219"/>
        <v>11</v>
      </c>
      <c r="G4738" s="139">
        <v>45252</v>
      </c>
      <c r="H4738">
        <f t="shared" si="220"/>
        <v>16</v>
      </c>
      <c r="I4738" t="s">
        <v>2760</v>
      </c>
      <c r="J4738" t="str">
        <f>VLOOKUP(I4738,'C701- Recalculate'!$D$27:$D$751,1,0)</f>
        <v>069MPI1232430005</v>
      </c>
      <c r="K4738">
        <v>0</v>
      </c>
      <c r="L4738">
        <v>9726027</v>
      </c>
      <c r="M4738" s="138">
        <f t="shared" si="221"/>
        <v>-9726027</v>
      </c>
      <c r="N4738" t="s">
        <v>178</v>
      </c>
      <c r="P4738" t="s">
        <v>3839</v>
      </c>
      <c r="R4738" t="s">
        <v>3808</v>
      </c>
    </row>
    <row r="4739" spans="1:18" hidden="1">
      <c r="A4739">
        <v>4738</v>
      </c>
      <c r="D4739">
        <v>701000002</v>
      </c>
      <c r="E4739" s="139">
        <v>45252</v>
      </c>
      <c r="F4739">
        <f t="shared" ref="F4739:F4802" si="222">MONTH(E4739)</f>
        <v>11</v>
      </c>
      <c r="G4739" s="139">
        <v>45252</v>
      </c>
      <c r="H4739">
        <f t="shared" ref="H4739:H4802" si="223">LEN(I4739)</f>
        <v>16</v>
      </c>
      <c r="I4739" t="s">
        <v>2879</v>
      </c>
      <c r="J4739" t="str">
        <f>VLOOKUP(I4739,'C701- Recalculate'!$D$27:$D$751,1,0)</f>
        <v>069MPI1232560004</v>
      </c>
      <c r="K4739">
        <v>0</v>
      </c>
      <c r="L4739">
        <v>28356164</v>
      </c>
      <c r="M4739" s="138">
        <f t="shared" ref="M4739:M4802" si="224">K4739-L4739</f>
        <v>-28356164</v>
      </c>
      <c r="N4739" t="s">
        <v>178</v>
      </c>
      <c r="P4739" t="s">
        <v>3839</v>
      </c>
      <c r="R4739" t="s">
        <v>3808</v>
      </c>
    </row>
    <row r="4740" spans="1:18" hidden="1">
      <c r="A4740">
        <v>4739</v>
      </c>
      <c r="D4740">
        <v>701000002</v>
      </c>
      <c r="E4740" s="139">
        <v>45252</v>
      </c>
      <c r="F4740">
        <f t="shared" si="222"/>
        <v>11</v>
      </c>
      <c r="G4740" s="139">
        <v>45252</v>
      </c>
      <c r="H4740">
        <f t="shared" si="223"/>
        <v>16</v>
      </c>
      <c r="I4740" t="s">
        <v>2870</v>
      </c>
      <c r="J4740" t="str">
        <f>VLOOKUP(I4740,'C701- Recalculate'!$D$27:$D$751,1,0)</f>
        <v>069MPI1232560005</v>
      </c>
      <c r="K4740">
        <v>0</v>
      </c>
      <c r="L4740">
        <v>18904110</v>
      </c>
      <c r="M4740" s="138">
        <f t="shared" si="224"/>
        <v>-18904110</v>
      </c>
      <c r="N4740" t="s">
        <v>178</v>
      </c>
      <c r="P4740" t="s">
        <v>3839</v>
      </c>
      <c r="R4740" t="s">
        <v>3808</v>
      </c>
    </row>
    <row r="4741" spans="1:18" hidden="1">
      <c r="A4741">
        <v>4740</v>
      </c>
      <c r="D4741">
        <v>701000002</v>
      </c>
      <c r="E4741" s="139">
        <v>45252</v>
      </c>
      <c r="F4741">
        <f t="shared" si="222"/>
        <v>11</v>
      </c>
      <c r="G4741" s="139">
        <v>45252</v>
      </c>
      <c r="H4741">
        <f t="shared" si="223"/>
        <v>16</v>
      </c>
      <c r="I4741" t="s">
        <v>2937</v>
      </c>
      <c r="J4741" t="str">
        <f>VLOOKUP(I4741,'C701- Recalculate'!$D$27:$D$751,1,0)</f>
        <v>069MPI1232620002</v>
      </c>
      <c r="K4741">
        <v>0</v>
      </c>
      <c r="L4741">
        <v>24931507</v>
      </c>
      <c r="M4741" s="138">
        <f t="shared" si="224"/>
        <v>-24931507</v>
      </c>
      <c r="N4741" t="s">
        <v>178</v>
      </c>
      <c r="P4741" t="s">
        <v>3839</v>
      </c>
      <c r="R4741" t="s">
        <v>3808</v>
      </c>
    </row>
    <row r="4742" spans="1:18" hidden="1">
      <c r="A4742">
        <v>4741</v>
      </c>
      <c r="D4742">
        <v>701000002</v>
      </c>
      <c r="E4742" s="139">
        <v>45252</v>
      </c>
      <c r="F4742">
        <f t="shared" si="222"/>
        <v>11</v>
      </c>
      <c r="G4742" s="139">
        <v>45252</v>
      </c>
      <c r="H4742">
        <f t="shared" si="223"/>
        <v>16</v>
      </c>
      <c r="I4742" t="s">
        <v>2940</v>
      </c>
      <c r="J4742" t="str">
        <f>VLOOKUP(I4742,'C701- Recalculate'!$D$27:$D$751,1,0)</f>
        <v>069MPI1232620003</v>
      </c>
      <c r="K4742">
        <v>0</v>
      </c>
      <c r="L4742">
        <v>22356164</v>
      </c>
      <c r="M4742" s="138">
        <f t="shared" si="224"/>
        <v>-22356164</v>
      </c>
      <c r="N4742" t="s">
        <v>178</v>
      </c>
      <c r="P4742" t="s">
        <v>3839</v>
      </c>
      <c r="R4742" t="s">
        <v>3808</v>
      </c>
    </row>
    <row r="4743" spans="1:18" hidden="1">
      <c r="A4743">
        <v>4742</v>
      </c>
      <c r="D4743">
        <v>701000002</v>
      </c>
      <c r="E4743" s="139">
        <v>45252</v>
      </c>
      <c r="F4743">
        <f t="shared" si="222"/>
        <v>11</v>
      </c>
      <c r="G4743" s="139">
        <v>45252</v>
      </c>
      <c r="H4743">
        <f t="shared" si="223"/>
        <v>16</v>
      </c>
      <c r="I4743" t="s">
        <v>1272</v>
      </c>
      <c r="J4743" t="str">
        <f>VLOOKUP(I4743,'C701- Recalculate'!$D$27:$D$751,1,0)</f>
        <v>069MPI1233250002</v>
      </c>
      <c r="K4743">
        <v>0</v>
      </c>
      <c r="L4743">
        <v>21232876</v>
      </c>
      <c r="M4743" s="138">
        <f t="shared" si="224"/>
        <v>-21232876</v>
      </c>
      <c r="N4743" t="s">
        <v>178</v>
      </c>
      <c r="P4743" t="s">
        <v>3839</v>
      </c>
      <c r="R4743" t="s">
        <v>3808</v>
      </c>
    </row>
    <row r="4744" spans="1:18" hidden="1">
      <c r="A4744">
        <v>4743</v>
      </c>
      <c r="D4744">
        <v>701000002</v>
      </c>
      <c r="E4744" s="139">
        <v>45252</v>
      </c>
      <c r="F4744">
        <f t="shared" si="222"/>
        <v>11</v>
      </c>
      <c r="G4744" s="139">
        <v>45252</v>
      </c>
      <c r="H4744">
        <f t="shared" si="223"/>
        <v>16</v>
      </c>
      <c r="I4744" t="s">
        <v>1278</v>
      </c>
      <c r="J4744" t="str">
        <f>VLOOKUP(I4744,'C701- Recalculate'!$D$27:$D$751,1,0)</f>
        <v>069MPI1233250005</v>
      </c>
      <c r="K4744">
        <v>0</v>
      </c>
      <c r="L4744">
        <v>22260274</v>
      </c>
      <c r="M4744" s="138">
        <f t="shared" si="224"/>
        <v>-22260274</v>
      </c>
      <c r="N4744" t="s">
        <v>178</v>
      </c>
      <c r="P4744" t="s">
        <v>3839</v>
      </c>
      <c r="R4744" t="s">
        <v>3808</v>
      </c>
    </row>
    <row r="4745" spans="1:18" hidden="1">
      <c r="A4745">
        <v>4744</v>
      </c>
      <c r="D4745">
        <v>701000002</v>
      </c>
      <c r="E4745" s="139">
        <v>45252</v>
      </c>
      <c r="F4745">
        <f t="shared" si="222"/>
        <v>11</v>
      </c>
      <c r="G4745" s="139">
        <v>45252</v>
      </c>
      <c r="H4745">
        <f t="shared" si="223"/>
        <v>16</v>
      </c>
      <c r="I4745" t="s">
        <v>3654</v>
      </c>
      <c r="J4745" t="str">
        <f>VLOOKUP(I4745,'C701- Recalculate'!$D$27:$D$751,1,0)</f>
        <v>069MPI1233260001</v>
      </c>
      <c r="K4745">
        <v>0</v>
      </c>
      <c r="L4745">
        <v>958904</v>
      </c>
      <c r="M4745" s="138">
        <f t="shared" si="224"/>
        <v>-958904</v>
      </c>
      <c r="N4745" t="s">
        <v>178</v>
      </c>
      <c r="P4745" t="s">
        <v>3839</v>
      </c>
      <c r="R4745" t="s">
        <v>3808</v>
      </c>
    </row>
    <row r="4746" spans="1:18" hidden="1">
      <c r="A4746">
        <v>4745</v>
      </c>
      <c r="D4746">
        <v>701000002</v>
      </c>
      <c r="E4746" s="139">
        <v>45252</v>
      </c>
      <c r="F4746">
        <f t="shared" si="222"/>
        <v>11</v>
      </c>
      <c r="G4746" s="139">
        <v>45252</v>
      </c>
      <c r="H4746">
        <f t="shared" si="223"/>
        <v>16</v>
      </c>
      <c r="I4746" t="s">
        <v>3657</v>
      </c>
      <c r="J4746" t="str">
        <f>VLOOKUP(I4746,'C701- Recalculate'!$D$27:$D$751,1,0)</f>
        <v>069MPI1233260002</v>
      </c>
      <c r="K4746">
        <v>0</v>
      </c>
      <c r="L4746">
        <v>547945</v>
      </c>
      <c r="M4746" s="138">
        <f t="shared" si="224"/>
        <v>-547945</v>
      </c>
      <c r="N4746" t="s">
        <v>178</v>
      </c>
      <c r="P4746" t="s">
        <v>3839</v>
      </c>
      <c r="R4746" t="s">
        <v>3808</v>
      </c>
    </row>
    <row r="4747" spans="1:18" hidden="1">
      <c r="A4747">
        <v>4746</v>
      </c>
      <c r="D4747">
        <v>701000002</v>
      </c>
      <c r="E4747" s="139">
        <v>45252</v>
      </c>
      <c r="F4747">
        <f t="shared" si="222"/>
        <v>11</v>
      </c>
      <c r="G4747" s="139">
        <v>45252</v>
      </c>
      <c r="H4747">
        <f t="shared" si="223"/>
        <v>16</v>
      </c>
      <c r="I4747" t="s">
        <v>1282</v>
      </c>
      <c r="J4747" t="str">
        <f>VLOOKUP(I4747,'C701- Recalculate'!$D$27:$D$751,1,0)</f>
        <v>069MPI1233260003</v>
      </c>
      <c r="K4747">
        <v>0</v>
      </c>
      <c r="L4747">
        <v>20547945</v>
      </c>
      <c r="M4747" s="138">
        <f t="shared" si="224"/>
        <v>-20547945</v>
      </c>
      <c r="N4747" t="s">
        <v>178</v>
      </c>
      <c r="P4747" t="s">
        <v>3839</v>
      </c>
      <c r="R4747" t="s">
        <v>3808</v>
      </c>
    </row>
    <row r="4748" spans="1:18" hidden="1">
      <c r="A4748">
        <v>4747</v>
      </c>
      <c r="D4748">
        <v>701000002</v>
      </c>
      <c r="E4748" s="139">
        <v>45252</v>
      </c>
      <c r="F4748">
        <f t="shared" si="222"/>
        <v>11</v>
      </c>
      <c r="G4748" s="139">
        <v>45252</v>
      </c>
      <c r="H4748">
        <f t="shared" si="223"/>
        <v>16</v>
      </c>
      <c r="I4748" t="s">
        <v>3651</v>
      </c>
      <c r="J4748" t="str">
        <f>VLOOKUP(I4748,'C701- Recalculate'!$D$27:$D$751,1,0)</f>
        <v>069MPI1233260004</v>
      </c>
      <c r="K4748">
        <v>0</v>
      </c>
      <c r="L4748">
        <v>1232877</v>
      </c>
      <c r="M4748" s="138">
        <f t="shared" si="224"/>
        <v>-1232877</v>
      </c>
      <c r="N4748" t="s">
        <v>178</v>
      </c>
      <c r="P4748" t="s">
        <v>3839</v>
      </c>
      <c r="R4748" t="s">
        <v>3808</v>
      </c>
    </row>
    <row r="4749" spans="1:18" hidden="1">
      <c r="A4749">
        <v>4748</v>
      </c>
      <c r="D4749">
        <v>701000002</v>
      </c>
      <c r="E4749" s="139">
        <v>45252</v>
      </c>
      <c r="F4749">
        <f t="shared" si="222"/>
        <v>11</v>
      </c>
      <c r="G4749" s="139">
        <v>45252</v>
      </c>
      <c r="H4749">
        <f t="shared" si="223"/>
        <v>16</v>
      </c>
      <c r="I4749" t="s">
        <v>3660</v>
      </c>
      <c r="J4749" t="str">
        <f>VLOOKUP(I4749,'C701- Recalculate'!$D$27:$D$751,1,0)</f>
        <v>069MPI1233260005</v>
      </c>
      <c r="K4749">
        <v>0</v>
      </c>
      <c r="L4749">
        <v>273973</v>
      </c>
      <c r="M4749" s="138">
        <f t="shared" si="224"/>
        <v>-273973</v>
      </c>
      <c r="N4749" t="s">
        <v>178</v>
      </c>
      <c r="P4749" t="s">
        <v>3839</v>
      </c>
      <c r="R4749" t="s">
        <v>3808</v>
      </c>
    </row>
    <row r="4750" spans="1:18" hidden="1">
      <c r="A4750">
        <v>4749</v>
      </c>
      <c r="D4750">
        <v>701000002</v>
      </c>
      <c r="E4750" s="139">
        <v>45252</v>
      </c>
      <c r="F4750">
        <f t="shared" si="222"/>
        <v>11</v>
      </c>
      <c r="G4750" s="139">
        <v>45252</v>
      </c>
      <c r="H4750">
        <f t="shared" si="223"/>
        <v>16</v>
      </c>
      <c r="I4750" t="s">
        <v>1287</v>
      </c>
      <c r="J4750" t="str">
        <f>VLOOKUP(I4750,'C701- Recalculate'!$D$27:$D$751,1,0)</f>
        <v>069MPI1233260006</v>
      </c>
      <c r="K4750">
        <v>0</v>
      </c>
      <c r="L4750">
        <v>21917808</v>
      </c>
      <c r="M4750" s="138">
        <f t="shared" si="224"/>
        <v>-21917808</v>
      </c>
      <c r="N4750" t="s">
        <v>178</v>
      </c>
      <c r="P4750" t="s">
        <v>3839</v>
      </c>
      <c r="R4750" t="s">
        <v>3808</v>
      </c>
    </row>
    <row r="4751" spans="1:18" hidden="1">
      <c r="A4751">
        <v>4750</v>
      </c>
      <c r="D4751">
        <v>701000002</v>
      </c>
      <c r="E4751" s="139">
        <v>45252</v>
      </c>
      <c r="F4751">
        <f t="shared" si="222"/>
        <v>11</v>
      </c>
      <c r="G4751" s="139">
        <v>45252</v>
      </c>
      <c r="H4751">
        <f t="shared" si="223"/>
        <v>16</v>
      </c>
      <c r="I4751" t="s">
        <v>3663</v>
      </c>
      <c r="J4751" t="str">
        <f>VLOOKUP(I4751,'C701- Recalculate'!$D$27:$D$751,1,0)</f>
        <v>069MPI1233260007</v>
      </c>
      <c r="K4751">
        <v>0</v>
      </c>
      <c r="L4751">
        <v>1369863</v>
      </c>
      <c r="M4751" s="138">
        <f t="shared" si="224"/>
        <v>-1369863</v>
      </c>
      <c r="N4751" t="s">
        <v>178</v>
      </c>
      <c r="P4751" t="s">
        <v>3839</v>
      </c>
      <c r="R4751" t="s">
        <v>3808</v>
      </c>
    </row>
    <row r="4752" spans="1:18" hidden="1">
      <c r="A4752">
        <v>4751</v>
      </c>
      <c r="D4752">
        <v>701000002</v>
      </c>
      <c r="E4752" s="139">
        <v>45253</v>
      </c>
      <c r="F4752">
        <f t="shared" si="222"/>
        <v>11</v>
      </c>
      <c r="G4752" s="139">
        <v>45253</v>
      </c>
      <c r="H4752">
        <f t="shared" si="223"/>
        <v>16</v>
      </c>
      <c r="I4752" t="s">
        <v>2706</v>
      </c>
      <c r="J4752" t="str">
        <f>VLOOKUP(I4752,'C701- Recalculate'!$D$27:$D$751,1,0)</f>
        <v>069MPI1232400003</v>
      </c>
      <c r="K4752">
        <v>0</v>
      </c>
      <c r="L4752">
        <v>24315068</v>
      </c>
      <c r="M4752" s="138">
        <f t="shared" si="224"/>
        <v>-24315068</v>
      </c>
      <c r="N4752" t="s">
        <v>178</v>
      </c>
      <c r="P4752" t="s">
        <v>3839</v>
      </c>
      <c r="R4752" t="s">
        <v>3808</v>
      </c>
    </row>
    <row r="4753" spans="1:18" hidden="1">
      <c r="A4753">
        <v>4752</v>
      </c>
      <c r="D4753">
        <v>701000002</v>
      </c>
      <c r="E4753" s="139">
        <v>45253</v>
      </c>
      <c r="F4753">
        <f t="shared" si="222"/>
        <v>11</v>
      </c>
      <c r="G4753" s="139">
        <v>45253</v>
      </c>
      <c r="H4753">
        <f t="shared" si="223"/>
        <v>16</v>
      </c>
      <c r="I4753" t="s">
        <v>2700</v>
      </c>
      <c r="J4753" t="str">
        <f>VLOOKUP(I4753,'C701- Recalculate'!$D$27:$D$751,1,0)</f>
        <v>069MPI1232400004</v>
      </c>
      <c r="K4753">
        <v>0</v>
      </c>
      <c r="L4753">
        <v>24315068</v>
      </c>
      <c r="M4753" s="138">
        <f t="shared" si="224"/>
        <v>-24315068</v>
      </c>
      <c r="N4753" t="s">
        <v>178</v>
      </c>
      <c r="P4753" t="s">
        <v>3839</v>
      </c>
      <c r="R4753" t="s">
        <v>3808</v>
      </c>
    </row>
    <row r="4754" spans="1:18" hidden="1">
      <c r="A4754">
        <v>4753</v>
      </c>
      <c r="D4754">
        <v>701000002</v>
      </c>
      <c r="E4754" s="139">
        <v>45253</v>
      </c>
      <c r="F4754">
        <f t="shared" si="222"/>
        <v>11</v>
      </c>
      <c r="G4754" s="139">
        <v>45253</v>
      </c>
      <c r="H4754">
        <f t="shared" si="223"/>
        <v>16</v>
      </c>
      <c r="I4754" t="s">
        <v>2757</v>
      </c>
      <c r="J4754" t="str">
        <f>VLOOKUP(I4754,'C701- Recalculate'!$D$27:$D$751,1,0)</f>
        <v>069MPI1232430004</v>
      </c>
      <c r="K4754">
        <v>0</v>
      </c>
      <c r="L4754">
        <v>39452055</v>
      </c>
      <c r="M4754" s="138">
        <f t="shared" si="224"/>
        <v>-39452055</v>
      </c>
      <c r="N4754" t="s">
        <v>178</v>
      </c>
      <c r="P4754" t="s">
        <v>3839</v>
      </c>
      <c r="R4754" t="s">
        <v>3808</v>
      </c>
    </row>
    <row r="4755" spans="1:18" hidden="1">
      <c r="A4755">
        <v>4754</v>
      </c>
      <c r="D4755">
        <v>701000002</v>
      </c>
      <c r="E4755" s="139">
        <v>45253</v>
      </c>
      <c r="F4755">
        <f t="shared" si="222"/>
        <v>11</v>
      </c>
      <c r="G4755" s="139">
        <v>45253</v>
      </c>
      <c r="H4755">
        <f t="shared" si="223"/>
        <v>16</v>
      </c>
      <c r="I4755" t="s">
        <v>2760</v>
      </c>
      <c r="J4755" t="str">
        <f>VLOOKUP(I4755,'C701- Recalculate'!$D$27:$D$751,1,0)</f>
        <v>069MPI1232430005</v>
      </c>
      <c r="K4755">
        <v>0</v>
      </c>
      <c r="L4755">
        <v>9726028</v>
      </c>
      <c r="M4755" s="138">
        <f t="shared" si="224"/>
        <v>-9726028</v>
      </c>
      <c r="N4755" t="s">
        <v>178</v>
      </c>
      <c r="P4755" t="s">
        <v>3839</v>
      </c>
      <c r="R4755" t="s">
        <v>3808</v>
      </c>
    </row>
    <row r="4756" spans="1:18" hidden="1">
      <c r="A4756">
        <v>4755</v>
      </c>
      <c r="D4756">
        <v>701000002</v>
      </c>
      <c r="E4756" s="139">
        <v>45253</v>
      </c>
      <c r="F4756">
        <f t="shared" si="222"/>
        <v>11</v>
      </c>
      <c r="G4756" s="139">
        <v>45253</v>
      </c>
      <c r="H4756">
        <f t="shared" si="223"/>
        <v>16</v>
      </c>
      <c r="I4756" t="s">
        <v>2879</v>
      </c>
      <c r="J4756" t="str">
        <f>VLOOKUP(I4756,'C701- Recalculate'!$D$27:$D$751,1,0)</f>
        <v>069MPI1232560004</v>
      </c>
      <c r="K4756">
        <v>0</v>
      </c>
      <c r="L4756">
        <v>28356165</v>
      </c>
      <c r="M4756" s="138">
        <f t="shared" si="224"/>
        <v>-28356165</v>
      </c>
      <c r="N4756" t="s">
        <v>178</v>
      </c>
      <c r="P4756" t="s">
        <v>3839</v>
      </c>
      <c r="R4756" t="s">
        <v>3808</v>
      </c>
    </row>
    <row r="4757" spans="1:18" hidden="1">
      <c r="A4757">
        <v>4756</v>
      </c>
      <c r="D4757">
        <v>701000002</v>
      </c>
      <c r="E4757" s="139">
        <v>45253</v>
      </c>
      <c r="F4757">
        <f t="shared" si="222"/>
        <v>11</v>
      </c>
      <c r="G4757" s="139">
        <v>45253</v>
      </c>
      <c r="H4757">
        <f t="shared" si="223"/>
        <v>16</v>
      </c>
      <c r="I4757" t="s">
        <v>2870</v>
      </c>
      <c r="J4757" t="str">
        <f>VLOOKUP(I4757,'C701- Recalculate'!$D$27:$D$751,1,0)</f>
        <v>069MPI1232560005</v>
      </c>
      <c r="K4757">
        <v>0</v>
      </c>
      <c r="L4757">
        <v>18904109</v>
      </c>
      <c r="M4757" s="138">
        <f t="shared" si="224"/>
        <v>-18904109</v>
      </c>
      <c r="N4757" t="s">
        <v>178</v>
      </c>
      <c r="P4757" t="s">
        <v>3839</v>
      </c>
      <c r="R4757" t="s">
        <v>3808</v>
      </c>
    </row>
    <row r="4758" spans="1:18" hidden="1">
      <c r="A4758">
        <v>4757</v>
      </c>
      <c r="D4758">
        <v>701000002</v>
      </c>
      <c r="E4758" s="139">
        <v>45253</v>
      </c>
      <c r="F4758">
        <f t="shared" si="222"/>
        <v>11</v>
      </c>
      <c r="G4758" s="139">
        <v>45253</v>
      </c>
      <c r="H4758">
        <f t="shared" si="223"/>
        <v>16</v>
      </c>
      <c r="I4758" t="s">
        <v>2937</v>
      </c>
      <c r="J4758" t="str">
        <f>VLOOKUP(I4758,'C701- Recalculate'!$D$27:$D$751,1,0)</f>
        <v>069MPI1232620002</v>
      </c>
      <c r="K4758">
        <v>0</v>
      </c>
      <c r="L4758">
        <v>24931507</v>
      </c>
      <c r="M4758" s="138">
        <f t="shared" si="224"/>
        <v>-24931507</v>
      </c>
      <c r="N4758" t="s">
        <v>178</v>
      </c>
      <c r="P4758" t="s">
        <v>3839</v>
      </c>
      <c r="R4758" t="s">
        <v>3808</v>
      </c>
    </row>
    <row r="4759" spans="1:18" hidden="1">
      <c r="A4759">
        <v>4758</v>
      </c>
      <c r="D4759">
        <v>701000002</v>
      </c>
      <c r="E4759" s="139">
        <v>45253</v>
      </c>
      <c r="F4759">
        <f t="shared" si="222"/>
        <v>11</v>
      </c>
      <c r="G4759" s="139">
        <v>45253</v>
      </c>
      <c r="H4759">
        <f t="shared" si="223"/>
        <v>16</v>
      </c>
      <c r="I4759" t="s">
        <v>2940</v>
      </c>
      <c r="J4759" t="str">
        <f>VLOOKUP(I4759,'C701- Recalculate'!$D$27:$D$751,1,0)</f>
        <v>069MPI1232620003</v>
      </c>
      <c r="K4759">
        <v>0</v>
      </c>
      <c r="L4759">
        <v>22356164</v>
      </c>
      <c r="M4759" s="138">
        <f t="shared" si="224"/>
        <v>-22356164</v>
      </c>
      <c r="N4759" t="s">
        <v>178</v>
      </c>
      <c r="P4759" t="s">
        <v>3839</v>
      </c>
      <c r="R4759" t="s">
        <v>3808</v>
      </c>
    </row>
    <row r="4760" spans="1:18" hidden="1">
      <c r="A4760">
        <v>4759</v>
      </c>
      <c r="D4760">
        <v>701000002</v>
      </c>
      <c r="E4760" s="139">
        <v>45253</v>
      </c>
      <c r="F4760">
        <f t="shared" si="222"/>
        <v>11</v>
      </c>
      <c r="G4760" s="139">
        <v>45253</v>
      </c>
      <c r="H4760">
        <f t="shared" si="223"/>
        <v>16</v>
      </c>
      <c r="I4760" t="s">
        <v>1272</v>
      </c>
      <c r="J4760" t="str">
        <f>VLOOKUP(I4760,'C701- Recalculate'!$D$27:$D$751,1,0)</f>
        <v>069MPI1233250002</v>
      </c>
      <c r="K4760">
        <v>0</v>
      </c>
      <c r="L4760">
        <v>21232877</v>
      </c>
      <c r="M4760" s="138">
        <f t="shared" si="224"/>
        <v>-21232877</v>
      </c>
      <c r="N4760" t="s">
        <v>178</v>
      </c>
      <c r="P4760" t="s">
        <v>3839</v>
      </c>
      <c r="R4760" t="s">
        <v>3808</v>
      </c>
    </row>
    <row r="4761" spans="1:18" hidden="1">
      <c r="A4761">
        <v>4760</v>
      </c>
      <c r="D4761">
        <v>701000002</v>
      </c>
      <c r="E4761" s="139">
        <v>45253</v>
      </c>
      <c r="F4761">
        <f t="shared" si="222"/>
        <v>11</v>
      </c>
      <c r="G4761" s="139">
        <v>45253</v>
      </c>
      <c r="H4761">
        <f t="shared" si="223"/>
        <v>16</v>
      </c>
      <c r="I4761" t="s">
        <v>1278</v>
      </c>
      <c r="J4761" t="str">
        <f>VLOOKUP(I4761,'C701- Recalculate'!$D$27:$D$751,1,0)</f>
        <v>069MPI1233250005</v>
      </c>
      <c r="K4761">
        <v>0</v>
      </c>
      <c r="L4761">
        <v>22260274</v>
      </c>
      <c r="M4761" s="138">
        <f t="shared" si="224"/>
        <v>-22260274</v>
      </c>
      <c r="N4761" t="s">
        <v>178</v>
      </c>
      <c r="P4761" t="s">
        <v>3839</v>
      </c>
      <c r="R4761" t="s">
        <v>3808</v>
      </c>
    </row>
    <row r="4762" spans="1:18" hidden="1">
      <c r="A4762">
        <v>4761</v>
      </c>
      <c r="D4762">
        <v>701000002</v>
      </c>
      <c r="E4762" s="139">
        <v>45253</v>
      </c>
      <c r="F4762">
        <f t="shared" si="222"/>
        <v>11</v>
      </c>
      <c r="G4762" s="139">
        <v>45253</v>
      </c>
      <c r="H4762">
        <f t="shared" si="223"/>
        <v>16</v>
      </c>
      <c r="I4762" t="s">
        <v>1282</v>
      </c>
      <c r="J4762" t="str">
        <f>VLOOKUP(I4762,'C701- Recalculate'!$D$27:$D$751,1,0)</f>
        <v>069MPI1233260003</v>
      </c>
      <c r="K4762">
        <v>0</v>
      </c>
      <c r="L4762">
        <v>20547945</v>
      </c>
      <c r="M4762" s="138">
        <f t="shared" si="224"/>
        <v>-20547945</v>
      </c>
      <c r="N4762" t="s">
        <v>178</v>
      </c>
      <c r="P4762" t="s">
        <v>3839</v>
      </c>
      <c r="R4762" t="s">
        <v>3808</v>
      </c>
    </row>
    <row r="4763" spans="1:18" hidden="1">
      <c r="A4763">
        <v>4762</v>
      </c>
      <c r="D4763">
        <v>701000002</v>
      </c>
      <c r="E4763" s="139">
        <v>45253</v>
      </c>
      <c r="F4763">
        <f t="shared" si="222"/>
        <v>11</v>
      </c>
      <c r="G4763" s="139">
        <v>45253</v>
      </c>
      <c r="H4763">
        <f t="shared" si="223"/>
        <v>16</v>
      </c>
      <c r="I4763" t="s">
        <v>1287</v>
      </c>
      <c r="J4763" t="str">
        <f>VLOOKUP(I4763,'C701- Recalculate'!$D$27:$D$751,1,0)</f>
        <v>069MPI1233260006</v>
      </c>
      <c r="K4763">
        <v>0</v>
      </c>
      <c r="L4763">
        <v>21917808</v>
      </c>
      <c r="M4763" s="138">
        <f t="shared" si="224"/>
        <v>-21917808</v>
      </c>
      <c r="N4763" t="s">
        <v>178</v>
      </c>
      <c r="P4763" t="s">
        <v>3839</v>
      </c>
      <c r="R4763" t="s">
        <v>3808</v>
      </c>
    </row>
    <row r="4764" spans="1:18" hidden="1">
      <c r="A4764">
        <v>4763</v>
      </c>
      <c r="D4764">
        <v>701000002</v>
      </c>
      <c r="E4764" s="139">
        <v>45253</v>
      </c>
      <c r="F4764">
        <f t="shared" si="222"/>
        <v>11</v>
      </c>
      <c r="G4764" s="139">
        <v>45253</v>
      </c>
      <c r="H4764">
        <f t="shared" si="223"/>
        <v>16</v>
      </c>
      <c r="I4764" t="s">
        <v>3669</v>
      </c>
      <c r="J4764" t="str">
        <f>VLOOKUP(I4764,'C701- Recalculate'!$D$27:$D$751,1,0)</f>
        <v>069MPI1233270001</v>
      </c>
      <c r="K4764">
        <v>0</v>
      </c>
      <c r="L4764">
        <v>547945</v>
      </c>
      <c r="M4764" s="138">
        <f t="shared" si="224"/>
        <v>-547945</v>
      </c>
      <c r="N4764" t="s">
        <v>178</v>
      </c>
      <c r="P4764" t="s">
        <v>3839</v>
      </c>
      <c r="R4764" t="s">
        <v>3808</v>
      </c>
    </row>
    <row r="4765" spans="1:18" hidden="1">
      <c r="A4765">
        <v>4764</v>
      </c>
      <c r="D4765">
        <v>701000002</v>
      </c>
      <c r="E4765" s="139">
        <v>45253</v>
      </c>
      <c r="F4765">
        <f t="shared" si="222"/>
        <v>11</v>
      </c>
      <c r="G4765" s="139">
        <v>45253</v>
      </c>
      <c r="H4765">
        <f t="shared" si="223"/>
        <v>16</v>
      </c>
      <c r="I4765" t="s">
        <v>3678</v>
      </c>
      <c r="J4765" t="str">
        <f>VLOOKUP(I4765,'C701- Recalculate'!$D$27:$D$751,1,0)</f>
        <v>069MPI1233270002</v>
      </c>
      <c r="K4765">
        <v>0</v>
      </c>
      <c r="L4765">
        <v>273973</v>
      </c>
      <c r="M4765" s="138">
        <f t="shared" si="224"/>
        <v>-273973</v>
      </c>
      <c r="N4765" t="s">
        <v>178</v>
      </c>
      <c r="P4765" t="s">
        <v>3839</v>
      </c>
      <c r="R4765" t="s">
        <v>3808</v>
      </c>
    </row>
    <row r="4766" spans="1:18" hidden="1">
      <c r="A4766">
        <v>4765</v>
      </c>
      <c r="D4766">
        <v>701000002</v>
      </c>
      <c r="E4766" s="139">
        <v>45253</v>
      </c>
      <c r="F4766">
        <f t="shared" si="222"/>
        <v>11</v>
      </c>
      <c r="G4766" s="139">
        <v>45253</v>
      </c>
      <c r="H4766">
        <f t="shared" si="223"/>
        <v>16</v>
      </c>
      <c r="I4766" t="s">
        <v>3675</v>
      </c>
      <c r="J4766" t="str">
        <f>VLOOKUP(I4766,'C701- Recalculate'!$D$27:$D$751,1,0)</f>
        <v>069MPI1233270003</v>
      </c>
      <c r="K4766">
        <v>0</v>
      </c>
      <c r="L4766">
        <v>958904</v>
      </c>
      <c r="M4766" s="138">
        <f t="shared" si="224"/>
        <v>-958904</v>
      </c>
      <c r="N4766" t="s">
        <v>178</v>
      </c>
      <c r="P4766" t="s">
        <v>3839</v>
      </c>
      <c r="R4766" t="s">
        <v>3808</v>
      </c>
    </row>
    <row r="4767" spans="1:18" hidden="1">
      <c r="A4767">
        <v>4766</v>
      </c>
      <c r="D4767">
        <v>701000002</v>
      </c>
      <c r="E4767" s="139">
        <v>45253</v>
      </c>
      <c r="F4767">
        <f t="shared" si="222"/>
        <v>11</v>
      </c>
      <c r="G4767" s="139">
        <v>45253</v>
      </c>
      <c r="H4767">
        <f t="shared" si="223"/>
        <v>16</v>
      </c>
      <c r="I4767" t="s">
        <v>3666</v>
      </c>
      <c r="J4767" t="str">
        <f>VLOOKUP(I4767,'C701- Recalculate'!$D$27:$D$751,1,0)</f>
        <v>069MPI1233270004</v>
      </c>
      <c r="K4767">
        <v>0</v>
      </c>
      <c r="L4767">
        <v>547945</v>
      </c>
      <c r="M4767" s="138">
        <f t="shared" si="224"/>
        <v>-547945</v>
      </c>
      <c r="N4767" t="s">
        <v>178</v>
      </c>
      <c r="P4767" t="s">
        <v>3839</v>
      </c>
      <c r="R4767" t="s">
        <v>3808</v>
      </c>
    </row>
    <row r="4768" spans="1:18" hidden="1">
      <c r="A4768">
        <v>4767</v>
      </c>
      <c r="D4768">
        <v>701000002</v>
      </c>
      <c r="E4768" s="139">
        <v>45253</v>
      </c>
      <c r="F4768">
        <f t="shared" si="222"/>
        <v>11</v>
      </c>
      <c r="G4768" s="139">
        <v>45253</v>
      </c>
      <c r="H4768">
        <f t="shared" si="223"/>
        <v>16</v>
      </c>
      <c r="I4768" t="s">
        <v>3672</v>
      </c>
      <c r="J4768" t="str">
        <f>VLOOKUP(I4768,'C701- Recalculate'!$D$27:$D$751,1,0)</f>
        <v>069MPI1233270005</v>
      </c>
      <c r="K4768">
        <v>0</v>
      </c>
      <c r="L4768">
        <v>1369863</v>
      </c>
      <c r="M4768" s="138">
        <f t="shared" si="224"/>
        <v>-1369863</v>
      </c>
      <c r="N4768" t="s">
        <v>178</v>
      </c>
      <c r="P4768" t="s">
        <v>3839</v>
      </c>
      <c r="R4768" t="s">
        <v>3808</v>
      </c>
    </row>
    <row r="4769" spans="1:18" hidden="1">
      <c r="A4769">
        <v>4768</v>
      </c>
      <c r="D4769">
        <v>701000002</v>
      </c>
      <c r="E4769" s="139">
        <v>45253</v>
      </c>
      <c r="F4769">
        <f t="shared" si="222"/>
        <v>11</v>
      </c>
      <c r="G4769" s="139">
        <v>45253</v>
      </c>
      <c r="H4769">
        <f t="shared" si="223"/>
        <v>16</v>
      </c>
      <c r="I4769" t="s">
        <v>1291</v>
      </c>
      <c r="J4769" t="str">
        <f>VLOOKUP(I4769,'C701- Recalculate'!$D$27:$D$751,1,0)</f>
        <v>069MPI1233270006</v>
      </c>
      <c r="K4769">
        <v>0</v>
      </c>
      <c r="L4769">
        <v>16986301</v>
      </c>
      <c r="M4769" s="138">
        <f t="shared" si="224"/>
        <v>-16986301</v>
      </c>
      <c r="N4769" t="s">
        <v>178</v>
      </c>
      <c r="P4769" t="s">
        <v>3839</v>
      </c>
      <c r="R4769" t="s">
        <v>3808</v>
      </c>
    </row>
    <row r="4770" spans="1:18" hidden="1">
      <c r="A4770">
        <v>4769</v>
      </c>
      <c r="D4770">
        <v>701000002</v>
      </c>
      <c r="E4770" s="139">
        <v>45253</v>
      </c>
      <c r="F4770">
        <f t="shared" si="222"/>
        <v>11</v>
      </c>
      <c r="G4770" s="139">
        <v>45253</v>
      </c>
      <c r="H4770">
        <f t="shared" si="223"/>
        <v>16</v>
      </c>
      <c r="I4770" t="s">
        <v>3681</v>
      </c>
      <c r="J4770" t="str">
        <f>VLOOKUP(I4770,'C701- Recalculate'!$D$27:$D$751,1,0)</f>
        <v>069MPI1233270007</v>
      </c>
      <c r="K4770">
        <v>0</v>
      </c>
      <c r="L4770">
        <v>1232877</v>
      </c>
      <c r="M4770" s="138">
        <f t="shared" si="224"/>
        <v>-1232877</v>
      </c>
      <c r="N4770" t="s">
        <v>178</v>
      </c>
      <c r="P4770" t="s">
        <v>3839</v>
      </c>
      <c r="R4770" t="s">
        <v>3808</v>
      </c>
    </row>
    <row r="4771" spans="1:18" hidden="1">
      <c r="A4771">
        <v>4770</v>
      </c>
      <c r="D4771">
        <v>701000002</v>
      </c>
      <c r="E4771" s="139">
        <v>45253</v>
      </c>
      <c r="F4771">
        <f t="shared" si="222"/>
        <v>11</v>
      </c>
      <c r="G4771" s="139">
        <v>45253</v>
      </c>
      <c r="H4771">
        <f t="shared" si="223"/>
        <v>16</v>
      </c>
      <c r="I4771" t="s">
        <v>1296</v>
      </c>
      <c r="J4771" t="str">
        <f>VLOOKUP(I4771,'C701- Recalculate'!$D$27:$D$751,1,0)</f>
        <v>069MPI1233270008</v>
      </c>
      <c r="K4771">
        <v>0</v>
      </c>
      <c r="L4771">
        <v>16986301</v>
      </c>
      <c r="M4771" s="138">
        <f t="shared" si="224"/>
        <v>-16986301</v>
      </c>
      <c r="N4771" t="s">
        <v>178</v>
      </c>
      <c r="P4771" t="s">
        <v>3839</v>
      </c>
      <c r="R4771" t="s">
        <v>3808</v>
      </c>
    </row>
    <row r="4772" spans="1:18" hidden="1">
      <c r="A4772">
        <v>4771</v>
      </c>
      <c r="D4772">
        <v>701000002</v>
      </c>
      <c r="E4772" s="139">
        <v>45254</v>
      </c>
      <c r="F4772">
        <f t="shared" si="222"/>
        <v>11</v>
      </c>
      <c r="G4772" s="139">
        <v>45254</v>
      </c>
      <c r="H4772">
        <f t="shared" si="223"/>
        <v>16</v>
      </c>
      <c r="I4772" t="s">
        <v>2879</v>
      </c>
      <c r="J4772" t="str">
        <f>VLOOKUP(I4772,'C701- Recalculate'!$D$27:$D$751,1,0)</f>
        <v>069MPI1232560004</v>
      </c>
      <c r="K4772">
        <v>0</v>
      </c>
      <c r="L4772">
        <v>28356164</v>
      </c>
      <c r="M4772" s="138">
        <f t="shared" si="224"/>
        <v>-28356164</v>
      </c>
      <c r="N4772" t="s">
        <v>178</v>
      </c>
      <c r="P4772" t="s">
        <v>3839</v>
      </c>
      <c r="R4772" t="s">
        <v>3808</v>
      </c>
    </row>
    <row r="4773" spans="1:18" hidden="1">
      <c r="A4773">
        <v>4772</v>
      </c>
      <c r="D4773">
        <v>701000002</v>
      </c>
      <c r="E4773" s="139">
        <v>45254</v>
      </c>
      <c r="F4773">
        <f t="shared" si="222"/>
        <v>11</v>
      </c>
      <c r="G4773" s="139">
        <v>45254</v>
      </c>
      <c r="H4773">
        <f t="shared" si="223"/>
        <v>16</v>
      </c>
      <c r="I4773" t="s">
        <v>2870</v>
      </c>
      <c r="J4773" t="str">
        <f>VLOOKUP(I4773,'C701- Recalculate'!$D$27:$D$751,1,0)</f>
        <v>069MPI1232560005</v>
      </c>
      <c r="K4773">
        <v>0</v>
      </c>
      <c r="L4773">
        <v>18904110</v>
      </c>
      <c r="M4773" s="138">
        <f t="shared" si="224"/>
        <v>-18904110</v>
      </c>
      <c r="N4773" t="s">
        <v>178</v>
      </c>
      <c r="P4773" t="s">
        <v>3839</v>
      </c>
      <c r="R4773" t="s">
        <v>3808</v>
      </c>
    </row>
    <row r="4774" spans="1:18" hidden="1">
      <c r="A4774">
        <v>4773</v>
      </c>
      <c r="D4774">
        <v>701000002</v>
      </c>
      <c r="E4774" s="139">
        <v>45254</v>
      </c>
      <c r="F4774">
        <f t="shared" si="222"/>
        <v>11</v>
      </c>
      <c r="G4774" s="139">
        <v>45254</v>
      </c>
      <c r="H4774">
        <f t="shared" si="223"/>
        <v>16</v>
      </c>
      <c r="I4774" t="s">
        <v>2937</v>
      </c>
      <c r="J4774" t="str">
        <f>VLOOKUP(I4774,'C701- Recalculate'!$D$27:$D$751,1,0)</f>
        <v>069MPI1232620002</v>
      </c>
      <c r="K4774">
        <v>0</v>
      </c>
      <c r="L4774">
        <v>24931507</v>
      </c>
      <c r="M4774" s="138">
        <f t="shared" si="224"/>
        <v>-24931507</v>
      </c>
      <c r="N4774" t="s">
        <v>178</v>
      </c>
      <c r="P4774" t="s">
        <v>3839</v>
      </c>
      <c r="R4774" t="s">
        <v>3808</v>
      </c>
    </row>
    <row r="4775" spans="1:18" hidden="1">
      <c r="A4775">
        <v>4774</v>
      </c>
      <c r="D4775">
        <v>701000002</v>
      </c>
      <c r="E4775" s="139">
        <v>45254</v>
      </c>
      <c r="F4775">
        <f t="shared" si="222"/>
        <v>11</v>
      </c>
      <c r="G4775" s="139">
        <v>45254</v>
      </c>
      <c r="H4775">
        <f t="shared" si="223"/>
        <v>16</v>
      </c>
      <c r="I4775" t="s">
        <v>2940</v>
      </c>
      <c r="J4775" t="str">
        <f>VLOOKUP(I4775,'C701- Recalculate'!$D$27:$D$751,1,0)</f>
        <v>069MPI1232620003</v>
      </c>
      <c r="K4775">
        <v>0</v>
      </c>
      <c r="L4775">
        <v>22356165</v>
      </c>
      <c r="M4775" s="138">
        <f t="shared" si="224"/>
        <v>-22356165</v>
      </c>
      <c r="N4775" t="s">
        <v>178</v>
      </c>
      <c r="P4775" t="s">
        <v>3839</v>
      </c>
      <c r="R4775" t="s">
        <v>3808</v>
      </c>
    </row>
    <row r="4776" spans="1:18" hidden="1">
      <c r="A4776">
        <v>4775</v>
      </c>
      <c r="D4776">
        <v>701000002</v>
      </c>
      <c r="E4776" s="139">
        <v>45254</v>
      </c>
      <c r="F4776">
        <f t="shared" si="222"/>
        <v>11</v>
      </c>
      <c r="G4776" s="139">
        <v>45254</v>
      </c>
      <c r="H4776">
        <f t="shared" si="223"/>
        <v>16</v>
      </c>
      <c r="I4776" t="s">
        <v>1272</v>
      </c>
      <c r="J4776" t="str">
        <f>VLOOKUP(I4776,'C701- Recalculate'!$D$27:$D$751,1,0)</f>
        <v>069MPI1233250002</v>
      </c>
      <c r="K4776">
        <v>0</v>
      </c>
      <c r="L4776">
        <v>21232877</v>
      </c>
      <c r="M4776" s="138">
        <f t="shared" si="224"/>
        <v>-21232877</v>
      </c>
      <c r="N4776" t="s">
        <v>178</v>
      </c>
      <c r="P4776" t="s">
        <v>3839</v>
      </c>
      <c r="R4776" t="s">
        <v>3808</v>
      </c>
    </row>
    <row r="4777" spans="1:18" hidden="1">
      <c r="A4777">
        <v>4776</v>
      </c>
      <c r="D4777">
        <v>701000002</v>
      </c>
      <c r="E4777" s="139">
        <v>45254</v>
      </c>
      <c r="F4777">
        <f t="shared" si="222"/>
        <v>11</v>
      </c>
      <c r="G4777" s="139">
        <v>45254</v>
      </c>
      <c r="H4777">
        <f t="shared" si="223"/>
        <v>16</v>
      </c>
      <c r="I4777" t="s">
        <v>1278</v>
      </c>
      <c r="J4777" t="str">
        <f>VLOOKUP(I4777,'C701- Recalculate'!$D$27:$D$751,1,0)</f>
        <v>069MPI1233250005</v>
      </c>
      <c r="K4777">
        <v>0</v>
      </c>
      <c r="L4777">
        <v>22260274</v>
      </c>
      <c r="M4777" s="138">
        <f t="shared" si="224"/>
        <v>-22260274</v>
      </c>
      <c r="N4777" t="s">
        <v>178</v>
      </c>
      <c r="P4777" t="s">
        <v>3839</v>
      </c>
      <c r="R4777" t="s">
        <v>3808</v>
      </c>
    </row>
    <row r="4778" spans="1:18" hidden="1">
      <c r="A4778">
        <v>4777</v>
      </c>
      <c r="D4778">
        <v>701000002</v>
      </c>
      <c r="E4778" s="139">
        <v>45254</v>
      </c>
      <c r="F4778">
        <f t="shared" si="222"/>
        <v>11</v>
      </c>
      <c r="G4778" s="139">
        <v>45254</v>
      </c>
      <c r="H4778">
        <f t="shared" si="223"/>
        <v>16</v>
      </c>
      <c r="I4778" t="s">
        <v>1282</v>
      </c>
      <c r="J4778" t="str">
        <f>VLOOKUP(I4778,'C701- Recalculate'!$D$27:$D$751,1,0)</f>
        <v>069MPI1233260003</v>
      </c>
      <c r="K4778">
        <v>0</v>
      </c>
      <c r="L4778">
        <v>20547946</v>
      </c>
      <c r="M4778" s="138">
        <f t="shared" si="224"/>
        <v>-20547946</v>
      </c>
      <c r="N4778" t="s">
        <v>178</v>
      </c>
      <c r="P4778" t="s">
        <v>3839</v>
      </c>
      <c r="R4778" t="s">
        <v>3808</v>
      </c>
    </row>
    <row r="4779" spans="1:18" hidden="1">
      <c r="A4779">
        <v>4778</v>
      </c>
      <c r="D4779">
        <v>701000002</v>
      </c>
      <c r="E4779" s="139">
        <v>45254</v>
      </c>
      <c r="F4779">
        <f t="shared" si="222"/>
        <v>11</v>
      </c>
      <c r="G4779" s="139">
        <v>45254</v>
      </c>
      <c r="H4779">
        <f t="shared" si="223"/>
        <v>16</v>
      </c>
      <c r="I4779" t="s">
        <v>1287</v>
      </c>
      <c r="J4779" t="str">
        <f>VLOOKUP(I4779,'C701- Recalculate'!$D$27:$D$751,1,0)</f>
        <v>069MPI1233260006</v>
      </c>
      <c r="K4779">
        <v>0</v>
      </c>
      <c r="L4779">
        <v>21917809</v>
      </c>
      <c r="M4779" s="138">
        <f t="shared" si="224"/>
        <v>-21917809</v>
      </c>
      <c r="N4779" t="s">
        <v>178</v>
      </c>
      <c r="P4779" t="s">
        <v>3839</v>
      </c>
      <c r="R4779" t="s">
        <v>3808</v>
      </c>
    </row>
    <row r="4780" spans="1:18" hidden="1">
      <c r="A4780">
        <v>4779</v>
      </c>
      <c r="D4780">
        <v>701000002</v>
      </c>
      <c r="E4780" s="139">
        <v>45254</v>
      </c>
      <c r="F4780">
        <f t="shared" si="222"/>
        <v>11</v>
      </c>
      <c r="G4780" s="139">
        <v>45254</v>
      </c>
      <c r="H4780">
        <f t="shared" si="223"/>
        <v>16</v>
      </c>
      <c r="I4780" t="s">
        <v>1291</v>
      </c>
      <c r="J4780" t="str">
        <f>VLOOKUP(I4780,'C701- Recalculate'!$D$27:$D$751,1,0)</f>
        <v>069MPI1233270006</v>
      </c>
      <c r="K4780">
        <v>0</v>
      </c>
      <c r="L4780">
        <v>16986302</v>
      </c>
      <c r="M4780" s="138">
        <f t="shared" si="224"/>
        <v>-16986302</v>
      </c>
      <c r="N4780" t="s">
        <v>178</v>
      </c>
      <c r="P4780" t="s">
        <v>3839</v>
      </c>
      <c r="R4780" t="s">
        <v>3808</v>
      </c>
    </row>
    <row r="4781" spans="1:18" hidden="1">
      <c r="A4781">
        <v>4780</v>
      </c>
      <c r="D4781">
        <v>701000002</v>
      </c>
      <c r="E4781" s="139">
        <v>45254</v>
      </c>
      <c r="F4781">
        <f t="shared" si="222"/>
        <v>11</v>
      </c>
      <c r="G4781" s="139">
        <v>45254</v>
      </c>
      <c r="H4781">
        <f t="shared" si="223"/>
        <v>16</v>
      </c>
      <c r="I4781" t="s">
        <v>1296</v>
      </c>
      <c r="J4781" t="str">
        <f>VLOOKUP(I4781,'C701- Recalculate'!$D$27:$D$751,1,0)</f>
        <v>069MPI1233270008</v>
      </c>
      <c r="K4781">
        <v>0</v>
      </c>
      <c r="L4781">
        <v>16986302</v>
      </c>
      <c r="M4781" s="138">
        <f t="shared" si="224"/>
        <v>-16986302</v>
      </c>
      <c r="N4781" t="s">
        <v>178</v>
      </c>
      <c r="P4781" t="s">
        <v>3839</v>
      </c>
      <c r="R4781" t="s">
        <v>3808</v>
      </c>
    </row>
    <row r="4782" spans="1:18" hidden="1">
      <c r="A4782">
        <v>4781</v>
      </c>
      <c r="D4782">
        <v>701000002</v>
      </c>
      <c r="E4782" s="139">
        <v>45254</v>
      </c>
      <c r="F4782">
        <f t="shared" si="222"/>
        <v>11</v>
      </c>
      <c r="G4782" s="139">
        <v>45254</v>
      </c>
      <c r="H4782">
        <f t="shared" si="223"/>
        <v>16</v>
      </c>
      <c r="I4782" t="s">
        <v>3694</v>
      </c>
      <c r="J4782" t="str">
        <f>VLOOKUP(I4782,'C701- Recalculate'!$D$27:$D$751,1,0)</f>
        <v>069MPI1233280001</v>
      </c>
      <c r="K4782">
        <v>0</v>
      </c>
      <c r="L4782">
        <v>958904</v>
      </c>
      <c r="M4782" s="138">
        <f t="shared" si="224"/>
        <v>-958904</v>
      </c>
      <c r="N4782" t="s">
        <v>178</v>
      </c>
      <c r="P4782" t="s">
        <v>3839</v>
      </c>
      <c r="R4782" t="s">
        <v>3808</v>
      </c>
    </row>
    <row r="4783" spans="1:18" hidden="1">
      <c r="A4783">
        <v>4782</v>
      </c>
      <c r="D4783">
        <v>701000002</v>
      </c>
      <c r="E4783" s="139">
        <v>45254</v>
      </c>
      <c r="F4783">
        <f t="shared" si="222"/>
        <v>11</v>
      </c>
      <c r="G4783" s="139">
        <v>45254</v>
      </c>
      <c r="H4783">
        <f t="shared" si="223"/>
        <v>16</v>
      </c>
      <c r="I4783" t="s">
        <v>3697</v>
      </c>
      <c r="J4783" t="str">
        <f>VLOOKUP(I4783,'C701- Recalculate'!$D$27:$D$751,1,0)</f>
        <v>069MPI1233280002</v>
      </c>
      <c r="K4783">
        <v>0</v>
      </c>
      <c r="L4783">
        <v>1232877</v>
      </c>
      <c r="M4783" s="138">
        <f t="shared" si="224"/>
        <v>-1232877</v>
      </c>
      <c r="N4783" t="s">
        <v>178</v>
      </c>
      <c r="P4783" t="s">
        <v>3839</v>
      </c>
      <c r="R4783" t="s">
        <v>3808</v>
      </c>
    </row>
    <row r="4784" spans="1:18" hidden="1">
      <c r="A4784">
        <v>4783</v>
      </c>
      <c r="D4784">
        <v>701000002</v>
      </c>
      <c r="E4784" s="139">
        <v>45254</v>
      </c>
      <c r="F4784">
        <f t="shared" si="222"/>
        <v>11</v>
      </c>
      <c r="G4784" s="139">
        <v>45254</v>
      </c>
      <c r="H4784">
        <f t="shared" si="223"/>
        <v>16</v>
      </c>
      <c r="I4784" t="s">
        <v>3700</v>
      </c>
      <c r="J4784" t="str">
        <f>VLOOKUP(I4784,'C701- Recalculate'!$D$27:$D$751,1,0)</f>
        <v>069MPI1233280003</v>
      </c>
      <c r="K4784">
        <v>0</v>
      </c>
      <c r="L4784">
        <v>547945</v>
      </c>
      <c r="M4784" s="138">
        <f t="shared" si="224"/>
        <v>-547945</v>
      </c>
      <c r="N4784" t="s">
        <v>178</v>
      </c>
      <c r="P4784" t="s">
        <v>3839</v>
      </c>
      <c r="R4784" t="s">
        <v>3808</v>
      </c>
    </row>
    <row r="4785" spans="1:20" hidden="1">
      <c r="A4785">
        <v>4784</v>
      </c>
      <c r="D4785">
        <v>701000002</v>
      </c>
      <c r="E4785" s="139">
        <v>45254</v>
      </c>
      <c r="F4785">
        <f t="shared" si="222"/>
        <v>11</v>
      </c>
      <c r="G4785" s="139">
        <v>45254</v>
      </c>
      <c r="H4785">
        <f t="shared" si="223"/>
        <v>16</v>
      </c>
      <c r="I4785" t="s">
        <v>3691</v>
      </c>
      <c r="J4785" t="str">
        <f>VLOOKUP(I4785,'C701- Recalculate'!$D$27:$D$751,1,0)</f>
        <v>069MPI1233280004</v>
      </c>
      <c r="K4785">
        <v>0</v>
      </c>
      <c r="L4785">
        <v>1369863</v>
      </c>
      <c r="M4785" s="138">
        <f t="shared" si="224"/>
        <v>-1369863</v>
      </c>
      <c r="N4785" t="s">
        <v>178</v>
      </c>
      <c r="P4785" t="s">
        <v>3839</v>
      </c>
      <c r="R4785" t="s">
        <v>3808</v>
      </c>
    </row>
    <row r="4786" spans="1:20" hidden="1">
      <c r="A4786">
        <v>4785</v>
      </c>
      <c r="D4786">
        <v>701000002</v>
      </c>
      <c r="E4786" s="139">
        <v>45254</v>
      </c>
      <c r="F4786">
        <f t="shared" si="222"/>
        <v>11</v>
      </c>
      <c r="G4786" s="139">
        <v>45254</v>
      </c>
      <c r="H4786">
        <f t="shared" si="223"/>
        <v>16</v>
      </c>
      <c r="I4786" t="s">
        <v>3684</v>
      </c>
      <c r="J4786" t="str">
        <f>VLOOKUP(I4786,'C701- Recalculate'!$D$27:$D$751,1,0)</f>
        <v>069MPI1233280006</v>
      </c>
      <c r="K4786">
        <v>0</v>
      </c>
      <c r="L4786">
        <v>821918</v>
      </c>
      <c r="M4786" s="138">
        <f t="shared" si="224"/>
        <v>-821918</v>
      </c>
      <c r="N4786" t="s">
        <v>178</v>
      </c>
      <c r="P4786" t="s">
        <v>3839</v>
      </c>
      <c r="R4786" t="s">
        <v>3808</v>
      </c>
    </row>
    <row r="4787" spans="1:20" hidden="1">
      <c r="A4787">
        <v>4786</v>
      </c>
      <c r="D4787">
        <v>701000002</v>
      </c>
      <c r="E4787" s="139">
        <v>45254</v>
      </c>
      <c r="F4787">
        <f t="shared" si="222"/>
        <v>11</v>
      </c>
      <c r="G4787" s="139">
        <v>45254</v>
      </c>
      <c r="H4787">
        <f t="shared" si="223"/>
        <v>16</v>
      </c>
      <c r="I4787" t="s">
        <v>3688</v>
      </c>
      <c r="J4787" t="str">
        <f>VLOOKUP(I4787,'C701- Recalculate'!$D$27:$D$751,1,0)</f>
        <v>069MPI1233280008</v>
      </c>
      <c r="K4787">
        <v>0</v>
      </c>
      <c r="L4787">
        <v>273973</v>
      </c>
      <c r="M4787" s="138">
        <f t="shared" si="224"/>
        <v>-273973</v>
      </c>
      <c r="N4787" t="s">
        <v>178</v>
      </c>
      <c r="P4787" t="s">
        <v>3839</v>
      </c>
      <c r="R4787" t="s">
        <v>3808</v>
      </c>
    </row>
    <row r="4788" spans="1:20" hidden="1">
      <c r="A4788">
        <v>4787</v>
      </c>
      <c r="D4788">
        <v>701000002</v>
      </c>
      <c r="E4788" s="139">
        <v>45254</v>
      </c>
      <c r="F4788">
        <f t="shared" si="222"/>
        <v>11</v>
      </c>
      <c r="G4788" s="139">
        <v>45254</v>
      </c>
      <c r="H4788">
        <f t="shared" si="223"/>
        <v>16</v>
      </c>
      <c r="I4788" t="s">
        <v>1301</v>
      </c>
      <c r="J4788" t="str">
        <f>VLOOKUP(I4788,'C701- Recalculate'!$D$27:$D$751,1,0)</f>
        <v>069MPI1233280009</v>
      </c>
      <c r="K4788">
        <v>0</v>
      </c>
      <c r="L4788">
        <v>21917808</v>
      </c>
      <c r="M4788" s="138">
        <f t="shared" si="224"/>
        <v>-21917808</v>
      </c>
      <c r="N4788" t="s">
        <v>178</v>
      </c>
      <c r="P4788" t="s">
        <v>3839</v>
      </c>
      <c r="R4788" t="s">
        <v>3808</v>
      </c>
    </row>
    <row r="4789" spans="1:20" hidden="1">
      <c r="A4789">
        <v>4788</v>
      </c>
      <c r="D4789">
        <v>701000002</v>
      </c>
      <c r="E4789" s="139">
        <v>45254</v>
      </c>
      <c r="F4789">
        <f t="shared" si="222"/>
        <v>11</v>
      </c>
      <c r="G4789" s="139">
        <v>45254</v>
      </c>
      <c r="H4789">
        <f t="shared" si="223"/>
        <v>16</v>
      </c>
      <c r="I4789" t="s">
        <v>1305</v>
      </c>
      <c r="J4789" t="str">
        <f>VLOOKUP(I4789,'C701- Recalculate'!$D$27:$D$751,1,0)</f>
        <v>069MPI1233280010</v>
      </c>
      <c r="K4789">
        <v>0</v>
      </c>
      <c r="L4789">
        <v>21917808</v>
      </c>
      <c r="M4789" s="138">
        <f t="shared" si="224"/>
        <v>-21917808</v>
      </c>
      <c r="N4789" t="s">
        <v>178</v>
      </c>
      <c r="P4789" t="s">
        <v>3839</v>
      </c>
      <c r="R4789" t="s">
        <v>3808</v>
      </c>
    </row>
    <row r="4790" spans="1:20" hidden="1">
      <c r="A4790">
        <v>4789</v>
      </c>
      <c r="D4790">
        <v>701000001</v>
      </c>
      <c r="E4790" s="139">
        <v>45257</v>
      </c>
      <c r="F4790">
        <f t="shared" si="222"/>
        <v>11</v>
      </c>
      <c r="G4790" s="139">
        <v>45257</v>
      </c>
      <c r="H4790">
        <f t="shared" si="223"/>
        <v>16</v>
      </c>
      <c r="I4790" t="s">
        <v>4115</v>
      </c>
      <c r="J4790" t="e">
        <f>VLOOKUP(I4790,'C701- Recalculate'!$D$27:$D$751,1,0)</f>
        <v>#N/A</v>
      </c>
      <c r="K4790">
        <v>0</v>
      </c>
      <c r="L4790">
        <v>1726600</v>
      </c>
      <c r="M4790" s="138">
        <f t="shared" si="224"/>
        <v>-1726600</v>
      </c>
      <c r="N4790" t="s">
        <v>178</v>
      </c>
      <c r="P4790" t="s">
        <v>3819</v>
      </c>
      <c r="R4790" t="s">
        <v>4116</v>
      </c>
      <c r="T4790" t="s">
        <v>1462</v>
      </c>
    </row>
    <row r="4791" spans="1:20" hidden="1">
      <c r="A4791">
        <v>4790</v>
      </c>
      <c r="D4791">
        <v>701000001</v>
      </c>
      <c r="E4791" s="139">
        <v>45257</v>
      </c>
      <c r="F4791">
        <f t="shared" si="222"/>
        <v>11</v>
      </c>
      <c r="G4791" s="139">
        <v>45257</v>
      </c>
      <c r="H4791">
        <f t="shared" si="223"/>
        <v>16</v>
      </c>
      <c r="I4791" t="s">
        <v>4115</v>
      </c>
      <c r="J4791" t="e">
        <f>VLOOKUP(I4791,'C701- Recalculate'!$D$27:$D$751,1,0)</f>
        <v>#N/A</v>
      </c>
      <c r="K4791">
        <v>0</v>
      </c>
      <c r="L4791">
        <v>71.2</v>
      </c>
      <c r="M4791" s="138">
        <f t="shared" si="224"/>
        <v>-71.2</v>
      </c>
      <c r="N4791" t="s">
        <v>315</v>
      </c>
      <c r="P4791" t="s">
        <v>3819</v>
      </c>
      <c r="R4791" t="s">
        <v>4116</v>
      </c>
      <c r="T4791" t="s">
        <v>1462</v>
      </c>
    </row>
    <row r="4792" spans="1:20" hidden="1">
      <c r="A4792">
        <v>4791</v>
      </c>
      <c r="D4792">
        <v>701000001</v>
      </c>
      <c r="E4792" s="139">
        <v>45257</v>
      </c>
      <c r="F4792">
        <f t="shared" si="222"/>
        <v>11</v>
      </c>
      <c r="G4792" s="139">
        <v>45257</v>
      </c>
      <c r="H4792">
        <f t="shared" si="223"/>
        <v>16</v>
      </c>
      <c r="I4792" t="s">
        <v>4115</v>
      </c>
      <c r="J4792" t="e">
        <f>VLOOKUP(I4792,'C701- Recalculate'!$D$27:$D$751,1,0)</f>
        <v>#N/A</v>
      </c>
      <c r="K4792">
        <v>71.2</v>
      </c>
      <c r="L4792">
        <v>0</v>
      </c>
      <c r="M4792" s="138">
        <f t="shared" si="224"/>
        <v>71.2</v>
      </c>
      <c r="N4792" t="s">
        <v>315</v>
      </c>
      <c r="P4792" t="s">
        <v>3819</v>
      </c>
      <c r="R4792" t="s">
        <v>4116</v>
      </c>
      <c r="T4792" t="s">
        <v>1462</v>
      </c>
    </row>
    <row r="4793" spans="1:20" hidden="1">
      <c r="A4793">
        <v>4792</v>
      </c>
      <c r="D4793">
        <v>701000001</v>
      </c>
      <c r="E4793" s="139">
        <v>45257</v>
      </c>
      <c r="F4793">
        <f t="shared" si="222"/>
        <v>11</v>
      </c>
      <c r="G4793" s="139">
        <v>45257</v>
      </c>
      <c r="H4793">
        <f t="shared" si="223"/>
        <v>16</v>
      </c>
      <c r="I4793" t="s">
        <v>4117</v>
      </c>
      <c r="J4793" t="e">
        <f>VLOOKUP(I4793,'C701- Recalculate'!$D$27:$D$751,1,0)</f>
        <v>#N/A</v>
      </c>
      <c r="K4793">
        <v>0</v>
      </c>
      <c r="L4793">
        <v>2374183</v>
      </c>
      <c r="M4793" s="138">
        <f t="shared" si="224"/>
        <v>-2374183</v>
      </c>
      <c r="N4793" t="s">
        <v>178</v>
      </c>
      <c r="P4793" t="s">
        <v>3819</v>
      </c>
      <c r="R4793" t="s">
        <v>4118</v>
      </c>
      <c r="T4793" t="s">
        <v>1462</v>
      </c>
    </row>
    <row r="4794" spans="1:20" hidden="1">
      <c r="A4794">
        <v>4793</v>
      </c>
      <c r="D4794">
        <v>701000001</v>
      </c>
      <c r="E4794" s="139">
        <v>45257</v>
      </c>
      <c r="F4794">
        <f t="shared" si="222"/>
        <v>11</v>
      </c>
      <c r="G4794" s="139">
        <v>45257</v>
      </c>
      <c r="H4794">
        <f t="shared" si="223"/>
        <v>16</v>
      </c>
      <c r="I4794" t="s">
        <v>4119</v>
      </c>
      <c r="J4794" t="e">
        <f>VLOOKUP(I4794,'C701- Recalculate'!$D$27:$D$751,1,0)</f>
        <v>#N/A</v>
      </c>
      <c r="K4794">
        <v>0</v>
      </c>
      <c r="L4794">
        <v>4073.06</v>
      </c>
      <c r="M4794" s="138">
        <f t="shared" si="224"/>
        <v>-4073.06</v>
      </c>
      <c r="N4794" t="s">
        <v>315</v>
      </c>
      <c r="P4794" t="s">
        <v>3835</v>
      </c>
      <c r="R4794" t="s">
        <v>4120</v>
      </c>
      <c r="T4794" t="s">
        <v>1462</v>
      </c>
    </row>
    <row r="4795" spans="1:20" hidden="1">
      <c r="A4795">
        <v>4794</v>
      </c>
      <c r="D4795">
        <v>701000001</v>
      </c>
      <c r="E4795" s="139">
        <v>45257</v>
      </c>
      <c r="F4795">
        <f t="shared" si="222"/>
        <v>11</v>
      </c>
      <c r="G4795" s="139">
        <v>45257</v>
      </c>
      <c r="H4795">
        <f t="shared" si="223"/>
        <v>16</v>
      </c>
      <c r="I4795" t="s">
        <v>4119</v>
      </c>
      <c r="J4795" t="e">
        <f>VLOOKUP(I4795,'C701- Recalculate'!$D$27:$D$751,1,0)</f>
        <v>#N/A</v>
      </c>
      <c r="K4795">
        <v>4073.06</v>
      </c>
      <c r="L4795">
        <v>0</v>
      </c>
      <c r="M4795" s="138">
        <f t="shared" si="224"/>
        <v>4073.06</v>
      </c>
      <c r="N4795" t="s">
        <v>315</v>
      </c>
      <c r="P4795" t="s">
        <v>3835</v>
      </c>
      <c r="R4795" t="s">
        <v>4120</v>
      </c>
      <c r="T4795" t="s">
        <v>1462</v>
      </c>
    </row>
    <row r="4796" spans="1:20" hidden="1">
      <c r="A4796">
        <v>4795</v>
      </c>
      <c r="D4796">
        <v>701000001</v>
      </c>
      <c r="E4796" s="139">
        <v>45257</v>
      </c>
      <c r="F4796">
        <f t="shared" si="222"/>
        <v>11</v>
      </c>
      <c r="G4796" s="139">
        <v>45257</v>
      </c>
      <c r="H4796">
        <f t="shared" si="223"/>
        <v>16</v>
      </c>
      <c r="I4796" t="s">
        <v>4119</v>
      </c>
      <c r="J4796" t="e">
        <f>VLOOKUP(I4796,'C701- Recalculate'!$D$27:$D$751,1,0)</f>
        <v>#N/A</v>
      </c>
      <c r="K4796">
        <v>0</v>
      </c>
      <c r="L4796">
        <v>98812436</v>
      </c>
      <c r="M4796" s="138">
        <f t="shared" si="224"/>
        <v>-98812436</v>
      </c>
      <c r="N4796" t="s">
        <v>178</v>
      </c>
      <c r="P4796" t="s">
        <v>3835</v>
      </c>
      <c r="R4796" t="s">
        <v>4120</v>
      </c>
      <c r="S4796" t="s">
        <v>4653</v>
      </c>
      <c r="T4796" t="s">
        <v>1462</v>
      </c>
    </row>
    <row r="4797" spans="1:20" hidden="1">
      <c r="A4797">
        <v>4796</v>
      </c>
      <c r="D4797">
        <v>701000001</v>
      </c>
      <c r="E4797" s="139">
        <v>45257</v>
      </c>
      <c r="F4797">
        <f t="shared" si="222"/>
        <v>11</v>
      </c>
      <c r="G4797" s="139">
        <v>45257</v>
      </c>
      <c r="H4797">
        <f t="shared" si="223"/>
        <v>16</v>
      </c>
      <c r="I4797" t="s">
        <v>4121</v>
      </c>
      <c r="J4797" t="e">
        <f>VLOOKUP(I4797,'C701- Recalculate'!$D$27:$D$751,1,0)</f>
        <v>#N/A</v>
      </c>
      <c r="K4797">
        <v>0</v>
      </c>
      <c r="L4797">
        <v>410</v>
      </c>
      <c r="M4797" s="138">
        <f t="shared" si="224"/>
        <v>-410</v>
      </c>
      <c r="N4797" t="s">
        <v>178</v>
      </c>
      <c r="P4797" t="s">
        <v>3832</v>
      </c>
      <c r="R4797" t="s">
        <v>4122</v>
      </c>
      <c r="T4797" t="s">
        <v>1462</v>
      </c>
    </row>
    <row r="4798" spans="1:20" hidden="1">
      <c r="A4798">
        <v>4797</v>
      </c>
      <c r="D4798">
        <v>701000002</v>
      </c>
      <c r="E4798" s="139">
        <v>45257</v>
      </c>
      <c r="F4798">
        <f t="shared" si="222"/>
        <v>11</v>
      </c>
      <c r="G4798" s="139">
        <v>45257</v>
      </c>
      <c r="H4798">
        <f t="shared" si="223"/>
        <v>16</v>
      </c>
      <c r="I4798" t="s">
        <v>2879</v>
      </c>
      <c r="J4798" t="str">
        <f>VLOOKUP(I4798,'C701- Recalculate'!$D$27:$D$751,1,0)</f>
        <v>069MPI1232560004</v>
      </c>
      <c r="K4798">
        <v>0</v>
      </c>
      <c r="L4798">
        <v>28356164</v>
      </c>
      <c r="M4798" s="138">
        <f t="shared" si="224"/>
        <v>-28356164</v>
      </c>
      <c r="N4798" t="s">
        <v>178</v>
      </c>
      <c r="P4798" t="s">
        <v>3839</v>
      </c>
      <c r="R4798" t="s">
        <v>3808</v>
      </c>
    </row>
    <row r="4799" spans="1:20" hidden="1">
      <c r="A4799">
        <v>4798</v>
      </c>
      <c r="D4799">
        <v>701000002</v>
      </c>
      <c r="E4799" s="139">
        <v>45257</v>
      </c>
      <c r="F4799">
        <f t="shared" si="222"/>
        <v>11</v>
      </c>
      <c r="G4799" s="139">
        <v>45257</v>
      </c>
      <c r="H4799">
        <f t="shared" si="223"/>
        <v>16</v>
      </c>
      <c r="I4799" t="s">
        <v>2879</v>
      </c>
      <c r="J4799" t="str">
        <f>VLOOKUP(I4799,'C701- Recalculate'!$D$27:$D$751,1,0)</f>
        <v>069MPI1232560004</v>
      </c>
      <c r="K4799">
        <v>0</v>
      </c>
      <c r="L4799">
        <v>56712329</v>
      </c>
      <c r="M4799" s="138">
        <f t="shared" si="224"/>
        <v>-56712329</v>
      </c>
      <c r="N4799" t="s">
        <v>178</v>
      </c>
      <c r="P4799" t="s">
        <v>3839</v>
      </c>
      <c r="R4799" t="s">
        <v>3808</v>
      </c>
    </row>
    <row r="4800" spans="1:20" hidden="1">
      <c r="A4800">
        <v>4799</v>
      </c>
      <c r="D4800">
        <v>701000002</v>
      </c>
      <c r="E4800" s="139">
        <v>45257</v>
      </c>
      <c r="F4800">
        <f t="shared" si="222"/>
        <v>11</v>
      </c>
      <c r="G4800" s="139">
        <v>45257</v>
      </c>
      <c r="H4800">
        <f t="shared" si="223"/>
        <v>16</v>
      </c>
      <c r="I4800" t="s">
        <v>2870</v>
      </c>
      <c r="J4800" t="str">
        <f>VLOOKUP(I4800,'C701- Recalculate'!$D$27:$D$751,1,0)</f>
        <v>069MPI1232560005</v>
      </c>
      <c r="K4800">
        <v>0</v>
      </c>
      <c r="L4800">
        <v>18904110</v>
      </c>
      <c r="M4800" s="138">
        <f t="shared" si="224"/>
        <v>-18904110</v>
      </c>
      <c r="N4800" t="s">
        <v>178</v>
      </c>
      <c r="P4800" t="s">
        <v>3839</v>
      </c>
      <c r="R4800" t="s">
        <v>3808</v>
      </c>
    </row>
    <row r="4801" spans="1:18" hidden="1">
      <c r="A4801">
        <v>4800</v>
      </c>
      <c r="D4801">
        <v>701000002</v>
      </c>
      <c r="E4801" s="139">
        <v>45257</v>
      </c>
      <c r="F4801">
        <f t="shared" si="222"/>
        <v>11</v>
      </c>
      <c r="G4801" s="139">
        <v>45257</v>
      </c>
      <c r="H4801">
        <f t="shared" si="223"/>
        <v>16</v>
      </c>
      <c r="I4801" t="s">
        <v>2870</v>
      </c>
      <c r="J4801" t="str">
        <f>VLOOKUP(I4801,'C701- Recalculate'!$D$27:$D$751,1,0)</f>
        <v>069MPI1232560005</v>
      </c>
      <c r="K4801">
        <v>0</v>
      </c>
      <c r="L4801">
        <v>37808219</v>
      </c>
      <c r="M4801" s="138">
        <f t="shared" si="224"/>
        <v>-37808219</v>
      </c>
      <c r="N4801" t="s">
        <v>178</v>
      </c>
      <c r="P4801" t="s">
        <v>3839</v>
      </c>
      <c r="R4801" t="s">
        <v>3808</v>
      </c>
    </row>
    <row r="4802" spans="1:18" hidden="1">
      <c r="A4802">
        <v>4801</v>
      </c>
      <c r="D4802">
        <v>701000002</v>
      </c>
      <c r="E4802" s="139">
        <v>45257</v>
      </c>
      <c r="F4802">
        <f t="shared" si="222"/>
        <v>11</v>
      </c>
      <c r="G4802" s="139">
        <v>45257</v>
      </c>
      <c r="H4802">
        <f t="shared" si="223"/>
        <v>16</v>
      </c>
      <c r="I4802" t="s">
        <v>2937</v>
      </c>
      <c r="J4802" t="str">
        <f>VLOOKUP(I4802,'C701- Recalculate'!$D$27:$D$751,1,0)</f>
        <v>069MPI1232620002</v>
      </c>
      <c r="K4802">
        <v>0</v>
      </c>
      <c r="L4802">
        <v>24931506</v>
      </c>
      <c r="M4802" s="138">
        <f t="shared" si="224"/>
        <v>-24931506</v>
      </c>
      <c r="N4802" t="s">
        <v>178</v>
      </c>
      <c r="P4802" t="s">
        <v>3839</v>
      </c>
      <c r="R4802" t="s">
        <v>3808</v>
      </c>
    </row>
    <row r="4803" spans="1:18" hidden="1">
      <c r="A4803">
        <v>4802</v>
      </c>
      <c r="D4803">
        <v>701000002</v>
      </c>
      <c r="E4803" s="139">
        <v>45257</v>
      </c>
      <c r="F4803">
        <f t="shared" ref="F4803:F4866" si="225">MONTH(E4803)</f>
        <v>11</v>
      </c>
      <c r="G4803" s="139">
        <v>45257</v>
      </c>
      <c r="H4803">
        <f t="shared" ref="H4803:H4866" si="226">LEN(I4803)</f>
        <v>16</v>
      </c>
      <c r="I4803" t="s">
        <v>2937</v>
      </c>
      <c r="J4803" t="str">
        <f>VLOOKUP(I4803,'C701- Recalculate'!$D$27:$D$751,1,0)</f>
        <v>069MPI1232620002</v>
      </c>
      <c r="K4803">
        <v>0</v>
      </c>
      <c r="L4803">
        <v>49863014</v>
      </c>
      <c r="M4803" s="138">
        <f t="shared" ref="M4803:M4866" si="227">K4803-L4803</f>
        <v>-49863014</v>
      </c>
      <c r="N4803" t="s">
        <v>178</v>
      </c>
      <c r="P4803" t="s">
        <v>3839</v>
      </c>
      <c r="R4803" t="s">
        <v>3808</v>
      </c>
    </row>
    <row r="4804" spans="1:18" hidden="1">
      <c r="A4804">
        <v>4803</v>
      </c>
      <c r="D4804">
        <v>701000002</v>
      </c>
      <c r="E4804" s="139">
        <v>45257</v>
      </c>
      <c r="F4804">
        <f t="shared" si="225"/>
        <v>11</v>
      </c>
      <c r="G4804" s="139">
        <v>45257</v>
      </c>
      <c r="H4804">
        <f t="shared" si="226"/>
        <v>16</v>
      </c>
      <c r="I4804" t="s">
        <v>2940</v>
      </c>
      <c r="J4804" t="str">
        <f>VLOOKUP(I4804,'C701- Recalculate'!$D$27:$D$751,1,0)</f>
        <v>069MPI1232620003</v>
      </c>
      <c r="K4804">
        <v>0</v>
      </c>
      <c r="L4804">
        <v>22356165</v>
      </c>
      <c r="M4804" s="138">
        <f t="shared" si="227"/>
        <v>-22356165</v>
      </c>
      <c r="N4804" t="s">
        <v>178</v>
      </c>
      <c r="P4804" t="s">
        <v>3839</v>
      </c>
      <c r="R4804" t="s">
        <v>3808</v>
      </c>
    </row>
    <row r="4805" spans="1:18" hidden="1">
      <c r="A4805">
        <v>4804</v>
      </c>
      <c r="D4805">
        <v>701000002</v>
      </c>
      <c r="E4805" s="139">
        <v>45257</v>
      </c>
      <c r="F4805">
        <f t="shared" si="225"/>
        <v>11</v>
      </c>
      <c r="G4805" s="139">
        <v>45257</v>
      </c>
      <c r="H4805">
        <f t="shared" si="226"/>
        <v>16</v>
      </c>
      <c r="I4805" t="s">
        <v>2940</v>
      </c>
      <c r="J4805" t="str">
        <f>VLOOKUP(I4805,'C701- Recalculate'!$D$27:$D$751,1,0)</f>
        <v>069MPI1232620003</v>
      </c>
      <c r="K4805">
        <v>0</v>
      </c>
      <c r="L4805">
        <v>44712328</v>
      </c>
      <c r="M4805" s="138">
        <f t="shared" si="227"/>
        <v>-44712328</v>
      </c>
      <c r="N4805" t="s">
        <v>178</v>
      </c>
      <c r="P4805" t="s">
        <v>3839</v>
      </c>
      <c r="R4805" t="s">
        <v>3808</v>
      </c>
    </row>
    <row r="4806" spans="1:18" hidden="1">
      <c r="A4806">
        <v>4805</v>
      </c>
      <c r="D4806">
        <v>701000002</v>
      </c>
      <c r="E4806" s="139">
        <v>45257</v>
      </c>
      <c r="F4806">
        <f t="shared" si="225"/>
        <v>11</v>
      </c>
      <c r="G4806" s="139">
        <v>45257</v>
      </c>
      <c r="H4806">
        <f t="shared" si="226"/>
        <v>16</v>
      </c>
      <c r="I4806" t="s">
        <v>1272</v>
      </c>
      <c r="J4806" t="str">
        <f>VLOOKUP(I4806,'C701- Recalculate'!$D$27:$D$751,1,0)</f>
        <v>069MPI1233250002</v>
      </c>
      <c r="K4806">
        <v>0</v>
      </c>
      <c r="L4806">
        <v>21232877</v>
      </c>
      <c r="M4806" s="138">
        <f t="shared" si="227"/>
        <v>-21232877</v>
      </c>
      <c r="N4806" t="s">
        <v>178</v>
      </c>
      <c r="P4806" t="s">
        <v>3839</v>
      </c>
      <c r="R4806" t="s">
        <v>3808</v>
      </c>
    </row>
    <row r="4807" spans="1:18" hidden="1">
      <c r="A4807">
        <v>4806</v>
      </c>
      <c r="D4807">
        <v>701000002</v>
      </c>
      <c r="E4807" s="139">
        <v>45257</v>
      </c>
      <c r="F4807">
        <f t="shared" si="225"/>
        <v>11</v>
      </c>
      <c r="G4807" s="139">
        <v>45257</v>
      </c>
      <c r="H4807">
        <f t="shared" si="226"/>
        <v>16</v>
      </c>
      <c r="I4807" t="s">
        <v>1272</v>
      </c>
      <c r="J4807" t="str">
        <f>VLOOKUP(I4807,'C701- Recalculate'!$D$27:$D$751,1,0)</f>
        <v>069MPI1233250002</v>
      </c>
      <c r="K4807">
        <v>0</v>
      </c>
      <c r="L4807">
        <v>42465753</v>
      </c>
      <c r="M4807" s="138">
        <f t="shared" si="227"/>
        <v>-42465753</v>
      </c>
      <c r="N4807" t="s">
        <v>178</v>
      </c>
      <c r="P4807" t="s">
        <v>3839</v>
      </c>
      <c r="R4807" t="s">
        <v>3808</v>
      </c>
    </row>
    <row r="4808" spans="1:18" hidden="1">
      <c r="A4808">
        <v>4807</v>
      </c>
      <c r="D4808">
        <v>701000002</v>
      </c>
      <c r="E4808" s="139">
        <v>45257</v>
      </c>
      <c r="F4808">
        <f t="shared" si="225"/>
        <v>11</v>
      </c>
      <c r="G4808" s="139">
        <v>45257</v>
      </c>
      <c r="H4808">
        <f t="shared" si="226"/>
        <v>16</v>
      </c>
      <c r="I4808" t="s">
        <v>1278</v>
      </c>
      <c r="J4808" t="str">
        <f>VLOOKUP(I4808,'C701- Recalculate'!$D$27:$D$751,1,0)</f>
        <v>069MPI1233250005</v>
      </c>
      <c r="K4808">
        <v>0</v>
      </c>
      <c r="L4808">
        <v>22260274</v>
      </c>
      <c r="M4808" s="138">
        <f t="shared" si="227"/>
        <v>-22260274</v>
      </c>
      <c r="N4808" t="s">
        <v>178</v>
      </c>
      <c r="P4808" t="s">
        <v>3839</v>
      </c>
      <c r="R4808" t="s">
        <v>3808</v>
      </c>
    </row>
    <row r="4809" spans="1:18" hidden="1">
      <c r="A4809">
        <v>4808</v>
      </c>
      <c r="D4809">
        <v>701000002</v>
      </c>
      <c r="E4809" s="139">
        <v>45257</v>
      </c>
      <c r="F4809">
        <f t="shared" si="225"/>
        <v>11</v>
      </c>
      <c r="G4809" s="139">
        <v>45257</v>
      </c>
      <c r="H4809">
        <f t="shared" si="226"/>
        <v>16</v>
      </c>
      <c r="I4809" t="s">
        <v>1278</v>
      </c>
      <c r="J4809" t="str">
        <f>VLOOKUP(I4809,'C701- Recalculate'!$D$27:$D$751,1,0)</f>
        <v>069MPI1233250005</v>
      </c>
      <c r="K4809">
        <v>0</v>
      </c>
      <c r="L4809">
        <v>44520548</v>
      </c>
      <c r="M4809" s="138">
        <f t="shared" si="227"/>
        <v>-44520548</v>
      </c>
      <c r="N4809" t="s">
        <v>178</v>
      </c>
      <c r="P4809" t="s">
        <v>3839</v>
      </c>
      <c r="R4809" t="s">
        <v>3808</v>
      </c>
    </row>
    <row r="4810" spans="1:18" hidden="1">
      <c r="A4810">
        <v>4809</v>
      </c>
      <c r="D4810">
        <v>701000002</v>
      </c>
      <c r="E4810" s="139">
        <v>45257</v>
      </c>
      <c r="F4810">
        <f t="shared" si="225"/>
        <v>11</v>
      </c>
      <c r="G4810" s="139">
        <v>45257</v>
      </c>
      <c r="H4810">
        <f t="shared" si="226"/>
        <v>16</v>
      </c>
      <c r="I4810" t="s">
        <v>1282</v>
      </c>
      <c r="J4810" t="str">
        <f>VLOOKUP(I4810,'C701- Recalculate'!$D$27:$D$751,1,0)</f>
        <v>069MPI1233260003</v>
      </c>
      <c r="K4810">
        <v>0</v>
      </c>
      <c r="L4810">
        <v>20547945</v>
      </c>
      <c r="M4810" s="138">
        <f t="shared" si="227"/>
        <v>-20547945</v>
      </c>
      <c r="N4810" t="s">
        <v>178</v>
      </c>
      <c r="P4810" t="s">
        <v>3839</v>
      </c>
      <c r="R4810" t="s">
        <v>3808</v>
      </c>
    </row>
    <row r="4811" spans="1:18" hidden="1">
      <c r="A4811">
        <v>4810</v>
      </c>
      <c r="D4811">
        <v>701000002</v>
      </c>
      <c r="E4811" s="139">
        <v>45257</v>
      </c>
      <c r="F4811">
        <f t="shared" si="225"/>
        <v>11</v>
      </c>
      <c r="G4811" s="139">
        <v>45257</v>
      </c>
      <c r="H4811">
        <f t="shared" si="226"/>
        <v>16</v>
      </c>
      <c r="I4811" t="s">
        <v>1282</v>
      </c>
      <c r="J4811" t="str">
        <f>VLOOKUP(I4811,'C701- Recalculate'!$D$27:$D$751,1,0)</f>
        <v>069MPI1233260003</v>
      </c>
      <c r="K4811">
        <v>0</v>
      </c>
      <c r="L4811">
        <v>41095890</v>
      </c>
      <c r="M4811" s="138">
        <f t="shared" si="227"/>
        <v>-41095890</v>
      </c>
      <c r="N4811" t="s">
        <v>178</v>
      </c>
      <c r="P4811" t="s">
        <v>3839</v>
      </c>
      <c r="R4811" t="s">
        <v>3808</v>
      </c>
    </row>
    <row r="4812" spans="1:18" hidden="1">
      <c r="A4812">
        <v>4811</v>
      </c>
      <c r="D4812">
        <v>701000002</v>
      </c>
      <c r="E4812" s="139">
        <v>45257</v>
      </c>
      <c r="F4812">
        <f t="shared" si="225"/>
        <v>11</v>
      </c>
      <c r="G4812" s="139">
        <v>45257</v>
      </c>
      <c r="H4812">
        <f t="shared" si="226"/>
        <v>16</v>
      </c>
      <c r="I4812" t="s">
        <v>1287</v>
      </c>
      <c r="J4812" t="str">
        <f>VLOOKUP(I4812,'C701- Recalculate'!$D$27:$D$751,1,0)</f>
        <v>069MPI1233260006</v>
      </c>
      <c r="K4812">
        <v>0</v>
      </c>
      <c r="L4812">
        <v>21917808</v>
      </c>
      <c r="M4812" s="138">
        <f t="shared" si="227"/>
        <v>-21917808</v>
      </c>
      <c r="N4812" t="s">
        <v>178</v>
      </c>
      <c r="P4812" t="s">
        <v>3839</v>
      </c>
      <c r="R4812" t="s">
        <v>3808</v>
      </c>
    </row>
    <row r="4813" spans="1:18" hidden="1">
      <c r="A4813">
        <v>4812</v>
      </c>
      <c r="D4813">
        <v>701000002</v>
      </c>
      <c r="E4813" s="139">
        <v>45257</v>
      </c>
      <c r="F4813">
        <f t="shared" si="225"/>
        <v>11</v>
      </c>
      <c r="G4813" s="139">
        <v>45257</v>
      </c>
      <c r="H4813">
        <f t="shared" si="226"/>
        <v>16</v>
      </c>
      <c r="I4813" t="s">
        <v>1287</v>
      </c>
      <c r="J4813" t="str">
        <f>VLOOKUP(I4813,'C701- Recalculate'!$D$27:$D$751,1,0)</f>
        <v>069MPI1233260006</v>
      </c>
      <c r="K4813">
        <v>0</v>
      </c>
      <c r="L4813">
        <v>43835616</v>
      </c>
      <c r="M4813" s="138">
        <f t="shared" si="227"/>
        <v>-43835616</v>
      </c>
      <c r="N4813" t="s">
        <v>178</v>
      </c>
      <c r="P4813" t="s">
        <v>3839</v>
      </c>
      <c r="R4813" t="s">
        <v>3808</v>
      </c>
    </row>
    <row r="4814" spans="1:18" hidden="1">
      <c r="A4814">
        <v>4813</v>
      </c>
      <c r="D4814">
        <v>701000002</v>
      </c>
      <c r="E4814" s="139">
        <v>45257</v>
      </c>
      <c r="F4814">
        <f t="shared" si="225"/>
        <v>11</v>
      </c>
      <c r="G4814" s="139">
        <v>45257</v>
      </c>
      <c r="H4814">
        <f t="shared" si="226"/>
        <v>16</v>
      </c>
      <c r="I4814" t="s">
        <v>1291</v>
      </c>
      <c r="J4814" t="str">
        <f>VLOOKUP(I4814,'C701- Recalculate'!$D$27:$D$751,1,0)</f>
        <v>069MPI1233270006</v>
      </c>
      <c r="K4814">
        <v>0</v>
      </c>
      <c r="L4814">
        <v>16986302</v>
      </c>
      <c r="M4814" s="138">
        <f t="shared" si="227"/>
        <v>-16986302</v>
      </c>
      <c r="N4814" t="s">
        <v>178</v>
      </c>
      <c r="P4814" t="s">
        <v>3839</v>
      </c>
      <c r="R4814" t="s">
        <v>3808</v>
      </c>
    </row>
    <row r="4815" spans="1:18" hidden="1">
      <c r="A4815">
        <v>4814</v>
      </c>
      <c r="D4815">
        <v>701000002</v>
      </c>
      <c r="E4815" s="139">
        <v>45257</v>
      </c>
      <c r="F4815">
        <f t="shared" si="225"/>
        <v>11</v>
      </c>
      <c r="G4815" s="139">
        <v>45257</v>
      </c>
      <c r="H4815">
        <f t="shared" si="226"/>
        <v>16</v>
      </c>
      <c r="I4815" t="s">
        <v>1291</v>
      </c>
      <c r="J4815" t="str">
        <f>VLOOKUP(I4815,'C701- Recalculate'!$D$27:$D$751,1,0)</f>
        <v>069MPI1233270006</v>
      </c>
      <c r="K4815">
        <v>0</v>
      </c>
      <c r="L4815">
        <v>33972602</v>
      </c>
      <c r="M4815" s="138">
        <f t="shared" si="227"/>
        <v>-33972602</v>
      </c>
      <c r="N4815" t="s">
        <v>178</v>
      </c>
      <c r="P4815" t="s">
        <v>3839</v>
      </c>
      <c r="R4815" t="s">
        <v>3808</v>
      </c>
    </row>
    <row r="4816" spans="1:18" hidden="1">
      <c r="A4816">
        <v>4815</v>
      </c>
      <c r="D4816">
        <v>701000002</v>
      </c>
      <c r="E4816" s="139">
        <v>45257</v>
      </c>
      <c r="F4816">
        <f t="shared" si="225"/>
        <v>11</v>
      </c>
      <c r="G4816" s="139">
        <v>45257</v>
      </c>
      <c r="H4816">
        <f t="shared" si="226"/>
        <v>16</v>
      </c>
      <c r="I4816" t="s">
        <v>1296</v>
      </c>
      <c r="J4816" t="str">
        <f>VLOOKUP(I4816,'C701- Recalculate'!$D$27:$D$751,1,0)</f>
        <v>069MPI1233270008</v>
      </c>
      <c r="K4816">
        <v>0</v>
      </c>
      <c r="L4816">
        <v>16986302</v>
      </c>
      <c r="M4816" s="138">
        <f t="shared" si="227"/>
        <v>-16986302</v>
      </c>
      <c r="N4816" t="s">
        <v>178</v>
      </c>
      <c r="P4816" t="s">
        <v>3839</v>
      </c>
      <c r="R4816" t="s">
        <v>3808</v>
      </c>
    </row>
    <row r="4817" spans="1:18" hidden="1">
      <c r="A4817">
        <v>4816</v>
      </c>
      <c r="D4817">
        <v>701000002</v>
      </c>
      <c r="E4817" s="139">
        <v>45257</v>
      </c>
      <c r="F4817">
        <f t="shared" si="225"/>
        <v>11</v>
      </c>
      <c r="G4817" s="139">
        <v>45257</v>
      </c>
      <c r="H4817">
        <f t="shared" si="226"/>
        <v>16</v>
      </c>
      <c r="I4817" t="s">
        <v>1296</v>
      </c>
      <c r="J4817" t="str">
        <f>VLOOKUP(I4817,'C701- Recalculate'!$D$27:$D$751,1,0)</f>
        <v>069MPI1233270008</v>
      </c>
      <c r="K4817">
        <v>0</v>
      </c>
      <c r="L4817">
        <v>33972602</v>
      </c>
      <c r="M4817" s="138">
        <f t="shared" si="227"/>
        <v>-33972602</v>
      </c>
      <c r="N4817" t="s">
        <v>178</v>
      </c>
      <c r="P4817" t="s">
        <v>3839</v>
      </c>
      <c r="R4817" t="s">
        <v>3808</v>
      </c>
    </row>
    <row r="4818" spans="1:18" hidden="1">
      <c r="A4818">
        <v>4817</v>
      </c>
      <c r="D4818">
        <v>701000002</v>
      </c>
      <c r="E4818" s="139">
        <v>45257</v>
      </c>
      <c r="F4818">
        <f t="shared" si="225"/>
        <v>11</v>
      </c>
      <c r="G4818" s="139">
        <v>45257</v>
      </c>
      <c r="H4818">
        <f t="shared" si="226"/>
        <v>16</v>
      </c>
      <c r="I4818" t="s">
        <v>3694</v>
      </c>
      <c r="J4818" t="str">
        <f>VLOOKUP(I4818,'C701- Recalculate'!$D$27:$D$751,1,0)</f>
        <v>069MPI1233280001</v>
      </c>
      <c r="K4818">
        <v>0</v>
      </c>
      <c r="L4818">
        <v>1917808</v>
      </c>
      <c r="M4818" s="138">
        <f t="shared" si="227"/>
        <v>-1917808</v>
      </c>
      <c r="N4818" t="s">
        <v>178</v>
      </c>
      <c r="P4818" t="s">
        <v>3839</v>
      </c>
      <c r="R4818" t="s">
        <v>3808</v>
      </c>
    </row>
    <row r="4819" spans="1:18" hidden="1">
      <c r="A4819">
        <v>4818</v>
      </c>
      <c r="D4819">
        <v>701000002</v>
      </c>
      <c r="E4819" s="139">
        <v>45257</v>
      </c>
      <c r="F4819">
        <f t="shared" si="225"/>
        <v>11</v>
      </c>
      <c r="G4819" s="139">
        <v>45257</v>
      </c>
      <c r="H4819">
        <f t="shared" si="226"/>
        <v>16</v>
      </c>
      <c r="I4819" t="s">
        <v>3697</v>
      </c>
      <c r="J4819" t="str">
        <f>VLOOKUP(I4819,'C701- Recalculate'!$D$27:$D$751,1,0)</f>
        <v>069MPI1233280002</v>
      </c>
      <c r="K4819">
        <v>0</v>
      </c>
      <c r="L4819">
        <v>2465753</v>
      </c>
      <c r="M4819" s="138">
        <f t="shared" si="227"/>
        <v>-2465753</v>
      </c>
      <c r="N4819" t="s">
        <v>178</v>
      </c>
      <c r="P4819" t="s">
        <v>3839</v>
      </c>
      <c r="R4819" t="s">
        <v>3808</v>
      </c>
    </row>
    <row r="4820" spans="1:18" hidden="1">
      <c r="A4820">
        <v>4819</v>
      </c>
      <c r="D4820">
        <v>701000002</v>
      </c>
      <c r="E4820" s="139">
        <v>45257</v>
      </c>
      <c r="F4820">
        <f t="shared" si="225"/>
        <v>11</v>
      </c>
      <c r="G4820" s="139">
        <v>45257</v>
      </c>
      <c r="H4820">
        <f t="shared" si="226"/>
        <v>16</v>
      </c>
      <c r="I4820" t="s">
        <v>3700</v>
      </c>
      <c r="J4820" t="str">
        <f>VLOOKUP(I4820,'C701- Recalculate'!$D$27:$D$751,1,0)</f>
        <v>069MPI1233280003</v>
      </c>
      <c r="K4820">
        <v>0</v>
      </c>
      <c r="L4820">
        <v>1095891</v>
      </c>
      <c r="M4820" s="138">
        <f t="shared" si="227"/>
        <v>-1095891</v>
      </c>
      <c r="N4820" t="s">
        <v>178</v>
      </c>
      <c r="P4820" t="s">
        <v>3839</v>
      </c>
      <c r="R4820" t="s">
        <v>3808</v>
      </c>
    </row>
    <row r="4821" spans="1:18" hidden="1">
      <c r="A4821">
        <v>4820</v>
      </c>
      <c r="D4821">
        <v>701000002</v>
      </c>
      <c r="E4821" s="139">
        <v>45257</v>
      </c>
      <c r="F4821">
        <f t="shared" si="225"/>
        <v>11</v>
      </c>
      <c r="G4821" s="139">
        <v>45257</v>
      </c>
      <c r="H4821">
        <f t="shared" si="226"/>
        <v>16</v>
      </c>
      <c r="I4821" t="s">
        <v>3691</v>
      </c>
      <c r="J4821" t="str">
        <f>VLOOKUP(I4821,'C701- Recalculate'!$D$27:$D$751,1,0)</f>
        <v>069MPI1233280004</v>
      </c>
      <c r="K4821">
        <v>0</v>
      </c>
      <c r="L4821">
        <v>2739726</v>
      </c>
      <c r="M4821" s="138">
        <f t="shared" si="227"/>
        <v>-2739726</v>
      </c>
      <c r="N4821" t="s">
        <v>178</v>
      </c>
      <c r="P4821" t="s">
        <v>3839</v>
      </c>
      <c r="R4821" t="s">
        <v>3808</v>
      </c>
    </row>
    <row r="4822" spans="1:18" hidden="1">
      <c r="A4822">
        <v>4821</v>
      </c>
      <c r="D4822">
        <v>701000002</v>
      </c>
      <c r="E4822" s="139">
        <v>45257</v>
      </c>
      <c r="F4822">
        <f t="shared" si="225"/>
        <v>11</v>
      </c>
      <c r="G4822" s="139">
        <v>45257</v>
      </c>
      <c r="H4822">
        <f t="shared" si="226"/>
        <v>16</v>
      </c>
      <c r="I4822" t="s">
        <v>3684</v>
      </c>
      <c r="J4822" t="str">
        <f>VLOOKUP(I4822,'C701- Recalculate'!$D$27:$D$751,1,0)</f>
        <v>069MPI1233280006</v>
      </c>
      <c r="K4822">
        <v>0</v>
      </c>
      <c r="L4822">
        <v>1643835</v>
      </c>
      <c r="M4822" s="138">
        <f t="shared" si="227"/>
        <v>-1643835</v>
      </c>
      <c r="N4822" t="s">
        <v>178</v>
      </c>
      <c r="P4822" t="s">
        <v>3839</v>
      </c>
      <c r="R4822" t="s">
        <v>3808</v>
      </c>
    </row>
    <row r="4823" spans="1:18" hidden="1">
      <c r="A4823">
        <v>4822</v>
      </c>
      <c r="D4823">
        <v>701000002</v>
      </c>
      <c r="E4823" s="139">
        <v>45257</v>
      </c>
      <c r="F4823">
        <f t="shared" si="225"/>
        <v>11</v>
      </c>
      <c r="G4823" s="139">
        <v>45257</v>
      </c>
      <c r="H4823">
        <f t="shared" si="226"/>
        <v>16</v>
      </c>
      <c r="I4823" t="s">
        <v>3688</v>
      </c>
      <c r="J4823" t="str">
        <f>VLOOKUP(I4823,'C701- Recalculate'!$D$27:$D$751,1,0)</f>
        <v>069MPI1233280008</v>
      </c>
      <c r="K4823">
        <v>0</v>
      </c>
      <c r="L4823">
        <v>547945</v>
      </c>
      <c r="M4823" s="138">
        <f t="shared" si="227"/>
        <v>-547945</v>
      </c>
      <c r="N4823" t="s">
        <v>178</v>
      </c>
      <c r="P4823" t="s">
        <v>3839</v>
      </c>
      <c r="R4823" t="s">
        <v>3808</v>
      </c>
    </row>
    <row r="4824" spans="1:18" hidden="1">
      <c r="A4824">
        <v>4823</v>
      </c>
      <c r="D4824">
        <v>701000002</v>
      </c>
      <c r="E4824" s="139">
        <v>45257</v>
      </c>
      <c r="F4824">
        <f t="shared" si="225"/>
        <v>11</v>
      </c>
      <c r="G4824" s="139">
        <v>45257</v>
      </c>
      <c r="H4824">
        <f t="shared" si="226"/>
        <v>16</v>
      </c>
      <c r="I4824" t="s">
        <v>1301</v>
      </c>
      <c r="J4824" t="str">
        <f>VLOOKUP(I4824,'C701- Recalculate'!$D$27:$D$751,1,0)</f>
        <v>069MPI1233280009</v>
      </c>
      <c r="K4824">
        <v>0</v>
      </c>
      <c r="L4824">
        <v>43835617</v>
      </c>
      <c r="M4824" s="138">
        <f t="shared" si="227"/>
        <v>-43835617</v>
      </c>
      <c r="N4824" t="s">
        <v>178</v>
      </c>
      <c r="P4824" t="s">
        <v>3839</v>
      </c>
      <c r="R4824" t="s">
        <v>3808</v>
      </c>
    </row>
    <row r="4825" spans="1:18" hidden="1">
      <c r="A4825">
        <v>4824</v>
      </c>
      <c r="D4825">
        <v>701000002</v>
      </c>
      <c r="E4825" s="139">
        <v>45257</v>
      </c>
      <c r="F4825">
        <f t="shared" si="225"/>
        <v>11</v>
      </c>
      <c r="G4825" s="139">
        <v>45257</v>
      </c>
      <c r="H4825">
        <f t="shared" si="226"/>
        <v>16</v>
      </c>
      <c r="I4825" t="s">
        <v>1301</v>
      </c>
      <c r="J4825" t="str">
        <f>VLOOKUP(I4825,'C701- Recalculate'!$D$27:$D$751,1,0)</f>
        <v>069MPI1233280009</v>
      </c>
      <c r="K4825">
        <v>0</v>
      </c>
      <c r="L4825">
        <v>21917808</v>
      </c>
      <c r="M4825" s="138">
        <f t="shared" si="227"/>
        <v>-21917808</v>
      </c>
      <c r="N4825" t="s">
        <v>178</v>
      </c>
      <c r="P4825" t="s">
        <v>3839</v>
      </c>
      <c r="R4825" t="s">
        <v>3808</v>
      </c>
    </row>
    <row r="4826" spans="1:18" hidden="1">
      <c r="A4826">
        <v>4825</v>
      </c>
      <c r="D4826">
        <v>701000002</v>
      </c>
      <c r="E4826" s="139">
        <v>45257</v>
      </c>
      <c r="F4826">
        <f t="shared" si="225"/>
        <v>11</v>
      </c>
      <c r="G4826" s="139">
        <v>45257</v>
      </c>
      <c r="H4826">
        <f t="shared" si="226"/>
        <v>16</v>
      </c>
      <c r="I4826" t="s">
        <v>1305</v>
      </c>
      <c r="J4826" t="str">
        <f>VLOOKUP(I4826,'C701- Recalculate'!$D$27:$D$751,1,0)</f>
        <v>069MPI1233280010</v>
      </c>
      <c r="K4826">
        <v>0</v>
      </c>
      <c r="L4826">
        <v>21917808</v>
      </c>
      <c r="M4826" s="138">
        <f t="shared" si="227"/>
        <v>-21917808</v>
      </c>
      <c r="N4826" t="s">
        <v>178</v>
      </c>
      <c r="P4826" t="s">
        <v>3839</v>
      </c>
      <c r="R4826" t="s">
        <v>3808</v>
      </c>
    </row>
    <row r="4827" spans="1:18" hidden="1">
      <c r="A4827">
        <v>4826</v>
      </c>
      <c r="D4827">
        <v>701000002</v>
      </c>
      <c r="E4827" s="139">
        <v>45257</v>
      </c>
      <c r="F4827">
        <f t="shared" si="225"/>
        <v>11</v>
      </c>
      <c r="G4827" s="139">
        <v>45257</v>
      </c>
      <c r="H4827">
        <f t="shared" si="226"/>
        <v>16</v>
      </c>
      <c r="I4827" t="s">
        <v>1305</v>
      </c>
      <c r="J4827" t="str">
        <f>VLOOKUP(I4827,'C701- Recalculate'!$D$27:$D$751,1,0)</f>
        <v>069MPI1233280010</v>
      </c>
      <c r="K4827">
        <v>0</v>
      </c>
      <c r="L4827">
        <v>43835617</v>
      </c>
      <c r="M4827" s="138">
        <f t="shared" si="227"/>
        <v>-43835617</v>
      </c>
      <c r="N4827" t="s">
        <v>178</v>
      </c>
      <c r="P4827" t="s">
        <v>3839</v>
      </c>
      <c r="R4827" t="s">
        <v>3808</v>
      </c>
    </row>
    <row r="4828" spans="1:18" hidden="1">
      <c r="A4828">
        <v>4827</v>
      </c>
      <c r="D4828">
        <v>701000002</v>
      </c>
      <c r="E4828" s="139">
        <v>45257</v>
      </c>
      <c r="F4828">
        <f t="shared" si="225"/>
        <v>11</v>
      </c>
      <c r="G4828" s="139">
        <v>45257</v>
      </c>
      <c r="H4828">
        <f t="shared" si="226"/>
        <v>16</v>
      </c>
      <c r="I4828" t="s">
        <v>3724</v>
      </c>
      <c r="J4828" t="str">
        <f>VLOOKUP(I4828,'C701- Recalculate'!$D$27:$D$751,1,0)</f>
        <v>069MPI1233310001</v>
      </c>
      <c r="K4828">
        <v>0</v>
      </c>
      <c r="L4828">
        <v>273973</v>
      </c>
      <c r="M4828" s="138">
        <f t="shared" si="227"/>
        <v>-273973</v>
      </c>
      <c r="N4828" t="s">
        <v>178</v>
      </c>
      <c r="P4828" t="s">
        <v>3839</v>
      </c>
      <c r="R4828" t="s">
        <v>3808</v>
      </c>
    </row>
    <row r="4829" spans="1:18" hidden="1">
      <c r="A4829">
        <v>4828</v>
      </c>
      <c r="D4829">
        <v>701000002</v>
      </c>
      <c r="E4829" s="139">
        <v>45257</v>
      </c>
      <c r="F4829">
        <f t="shared" si="225"/>
        <v>11</v>
      </c>
      <c r="G4829" s="139">
        <v>45257</v>
      </c>
      <c r="H4829">
        <f t="shared" si="226"/>
        <v>16</v>
      </c>
      <c r="I4829" t="s">
        <v>3718</v>
      </c>
      <c r="J4829" t="str">
        <f>VLOOKUP(I4829,'C701- Recalculate'!$D$27:$D$751,1,0)</f>
        <v>069MPI1233310002</v>
      </c>
      <c r="K4829">
        <v>0</v>
      </c>
      <c r="L4829">
        <v>958904</v>
      </c>
      <c r="M4829" s="138">
        <f t="shared" si="227"/>
        <v>-958904</v>
      </c>
      <c r="N4829" t="s">
        <v>178</v>
      </c>
      <c r="P4829" t="s">
        <v>3839</v>
      </c>
      <c r="R4829" t="s">
        <v>3808</v>
      </c>
    </row>
    <row r="4830" spans="1:18" hidden="1">
      <c r="A4830">
        <v>4829</v>
      </c>
      <c r="D4830">
        <v>701000002</v>
      </c>
      <c r="E4830" s="139">
        <v>45257</v>
      </c>
      <c r="F4830">
        <f t="shared" si="225"/>
        <v>11</v>
      </c>
      <c r="G4830" s="139">
        <v>45257</v>
      </c>
      <c r="H4830">
        <f t="shared" si="226"/>
        <v>16</v>
      </c>
      <c r="I4830" t="s">
        <v>3721</v>
      </c>
      <c r="J4830" t="str">
        <f>VLOOKUP(I4830,'C701- Recalculate'!$D$27:$D$751,1,0)</f>
        <v>069MPI1233310003</v>
      </c>
      <c r="K4830">
        <v>0</v>
      </c>
      <c r="L4830">
        <v>410959</v>
      </c>
      <c r="M4830" s="138">
        <f t="shared" si="227"/>
        <v>-410959</v>
      </c>
      <c r="N4830" t="s">
        <v>178</v>
      </c>
      <c r="P4830" t="s">
        <v>3839</v>
      </c>
      <c r="R4830" t="s">
        <v>3808</v>
      </c>
    </row>
    <row r="4831" spans="1:18" hidden="1">
      <c r="A4831">
        <v>4830</v>
      </c>
      <c r="D4831">
        <v>701000002</v>
      </c>
      <c r="E4831" s="139">
        <v>45257</v>
      </c>
      <c r="F4831">
        <f t="shared" si="225"/>
        <v>11</v>
      </c>
      <c r="G4831" s="139">
        <v>45257</v>
      </c>
      <c r="H4831">
        <f t="shared" si="226"/>
        <v>16</v>
      </c>
      <c r="I4831" t="s">
        <v>3709</v>
      </c>
      <c r="J4831" t="str">
        <f>VLOOKUP(I4831,'C701- Recalculate'!$D$27:$D$751,1,0)</f>
        <v>069MPI1233310004</v>
      </c>
      <c r="K4831">
        <v>0</v>
      </c>
      <c r="L4831">
        <v>958904</v>
      </c>
      <c r="M4831" s="138">
        <f t="shared" si="227"/>
        <v>-958904</v>
      </c>
      <c r="N4831" t="s">
        <v>178</v>
      </c>
      <c r="P4831" t="s">
        <v>3839</v>
      </c>
      <c r="R4831" t="s">
        <v>3808</v>
      </c>
    </row>
    <row r="4832" spans="1:18" hidden="1">
      <c r="A4832">
        <v>4831</v>
      </c>
      <c r="D4832">
        <v>701000002</v>
      </c>
      <c r="E4832" s="139">
        <v>45257</v>
      </c>
      <c r="F4832">
        <f t="shared" si="225"/>
        <v>11</v>
      </c>
      <c r="G4832" s="139">
        <v>45257</v>
      </c>
      <c r="H4832">
        <f t="shared" si="226"/>
        <v>16</v>
      </c>
      <c r="I4832" t="s">
        <v>3727</v>
      </c>
      <c r="J4832" t="str">
        <f>VLOOKUP(I4832,'C701- Recalculate'!$D$27:$D$751,1,0)</f>
        <v>069MPI1233310005</v>
      </c>
      <c r="K4832">
        <v>0</v>
      </c>
      <c r="L4832">
        <v>1369863</v>
      </c>
      <c r="M4832" s="138">
        <f t="shared" si="227"/>
        <v>-1369863</v>
      </c>
      <c r="N4832" t="s">
        <v>178</v>
      </c>
      <c r="P4832" t="s">
        <v>3839</v>
      </c>
      <c r="R4832" t="s">
        <v>3808</v>
      </c>
    </row>
    <row r="4833" spans="1:18" hidden="1">
      <c r="A4833">
        <v>4832</v>
      </c>
      <c r="D4833">
        <v>701000002</v>
      </c>
      <c r="E4833" s="139">
        <v>45257</v>
      </c>
      <c r="F4833">
        <f t="shared" si="225"/>
        <v>11</v>
      </c>
      <c r="G4833" s="139">
        <v>45257</v>
      </c>
      <c r="H4833">
        <f t="shared" si="226"/>
        <v>16</v>
      </c>
      <c r="I4833" t="s">
        <v>3712</v>
      </c>
      <c r="J4833" t="str">
        <f>VLOOKUP(I4833,'C701- Recalculate'!$D$27:$D$751,1,0)</f>
        <v>069MPI1233310006</v>
      </c>
      <c r="K4833">
        <v>0</v>
      </c>
      <c r="L4833">
        <v>2876712</v>
      </c>
      <c r="M4833" s="138">
        <f t="shared" si="227"/>
        <v>-2876712</v>
      </c>
      <c r="N4833" t="s">
        <v>178</v>
      </c>
      <c r="P4833" t="s">
        <v>3839</v>
      </c>
      <c r="R4833" t="s">
        <v>3808</v>
      </c>
    </row>
    <row r="4834" spans="1:18" hidden="1">
      <c r="A4834">
        <v>4833</v>
      </c>
      <c r="D4834">
        <v>701000002</v>
      </c>
      <c r="E4834" s="139">
        <v>45257</v>
      </c>
      <c r="F4834">
        <f t="shared" si="225"/>
        <v>11</v>
      </c>
      <c r="G4834" s="139">
        <v>45257</v>
      </c>
      <c r="H4834">
        <f t="shared" si="226"/>
        <v>16</v>
      </c>
      <c r="I4834" t="s">
        <v>3715</v>
      </c>
      <c r="J4834" t="str">
        <f>VLOOKUP(I4834,'C701- Recalculate'!$D$27:$D$751,1,0)</f>
        <v>069MPI1233310007</v>
      </c>
      <c r="K4834">
        <v>0</v>
      </c>
      <c r="L4834">
        <v>986301</v>
      </c>
      <c r="M4834" s="138">
        <f t="shared" si="227"/>
        <v>-986301</v>
      </c>
      <c r="N4834" t="s">
        <v>178</v>
      </c>
      <c r="P4834" t="s">
        <v>3839</v>
      </c>
      <c r="R4834" t="s">
        <v>3808</v>
      </c>
    </row>
    <row r="4835" spans="1:18" hidden="1">
      <c r="A4835">
        <v>4834</v>
      </c>
      <c r="D4835">
        <v>701000002</v>
      </c>
      <c r="E4835" s="139">
        <v>45257</v>
      </c>
      <c r="F4835">
        <f t="shared" si="225"/>
        <v>11</v>
      </c>
      <c r="G4835" s="139">
        <v>45257</v>
      </c>
      <c r="H4835">
        <f t="shared" si="226"/>
        <v>16</v>
      </c>
      <c r="I4835" t="s">
        <v>3703</v>
      </c>
      <c r="J4835" t="str">
        <f>VLOOKUP(I4835,'C701- Recalculate'!$D$27:$D$751,1,0)</f>
        <v>069MPI1233310009</v>
      </c>
      <c r="K4835">
        <v>0</v>
      </c>
      <c r="L4835">
        <v>575342</v>
      </c>
      <c r="M4835" s="138">
        <f t="shared" si="227"/>
        <v>-575342</v>
      </c>
      <c r="N4835" t="s">
        <v>178</v>
      </c>
      <c r="P4835" t="s">
        <v>3839</v>
      </c>
      <c r="R4835" t="s">
        <v>3808</v>
      </c>
    </row>
    <row r="4836" spans="1:18" hidden="1">
      <c r="A4836">
        <v>4835</v>
      </c>
      <c r="D4836">
        <v>701000002</v>
      </c>
      <c r="E4836" s="139">
        <v>45257</v>
      </c>
      <c r="F4836">
        <f t="shared" si="225"/>
        <v>11</v>
      </c>
      <c r="G4836" s="139">
        <v>45257</v>
      </c>
      <c r="H4836">
        <f t="shared" si="226"/>
        <v>16</v>
      </c>
      <c r="I4836" t="s">
        <v>3730</v>
      </c>
      <c r="J4836" t="str">
        <f>VLOOKUP(I4836,'C701- Recalculate'!$D$27:$D$751,1,0)</f>
        <v>069MPI1233310010</v>
      </c>
      <c r="K4836">
        <v>0</v>
      </c>
      <c r="L4836">
        <v>547945</v>
      </c>
      <c r="M4836" s="138">
        <f t="shared" si="227"/>
        <v>-547945</v>
      </c>
      <c r="N4836" t="s">
        <v>178</v>
      </c>
      <c r="P4836" t="s">
        <v>3839</v>
      </c>
      <c r="R4836" t="s">
        <v>3808</v>
      </c>
    </row>
    <row r="4837" spans="1:18" hidden="1">
      <c r="A4837">
        <v>4836</v>
      </c>
      <c r="D4837">
        <v>701000002</v>
      </c>
      <c r="E4837" s="139">
        <v>45257</v>
      </c>
      <c r="F4837">
        <f t="shared" si="225"/>
        <v>11</v>
      </c>
      <c r="G4837" s="139">
        <v>45257</v>
      </c>
      <c r="H4837">
        <f t="shared" si="226"/>
        <v>16</v>
      </c>
      <c r="I4837" t="s">
        <v>3706</v>
      </c>
      <c r="J4837" t="str">
        <f>VLOOKUP(I4837,'C701- Recalculate'!$D$27:$D$751,1,0)</f>
        <v>069MPI1233310011</v>
      </c>
      <c r="K4837">
        <v>0</v>
      </c>
      <c r="L4837">
        <v>1369863</v>
      </c>
      <c r="M4837" s="138">
        <f t="shared" si="227"/>
        <v>-1369863</v>
      </c>
      <c r="N4837" t="s">
        <v>178</v>
      </c>
      <c r="P4837" t="s">
        <v>3839</v>
      </c>
      <c r="R4837" t="s">
        <v>3808</v>
      </c>
    </row>
    <row r="4838" spans="1:18" hidden="1">
      <c r="A4838">
        <v>4837</v>
      </c>
      <c r="D4838">
        <v>701000002</v>
      </c>
      <c r="E4838" s="139">
        <v>45258</v>
      </c>
      <c r="F4838">
        <f t="shared" si="225"/>
        <v>11</v>
      </c>
      <c r="G4838" s="139">
        <v>45258</v>
      </c>
      <c r="H4838">
        <f t="shared" si="226"/>
        <v>16</v>
      </c>
      <c r="I4838" t="s">
        <v>2879</v>
      </c>
      <c r="J4838" t="str">
        <f>VLOOKUP(I4838,'C701- Recalculate'!$D$27:$D$751,1,0)</f>
        <v>069MPI1232560004</v>
      </c>
      <c r="K4838">
        <v>0</v>
      </c>
      <c r="L4838">
        <v>28356165</v>
      </c>
      <c r="M4838" s="138">
        <f t="shared" si="227"/>
        <v>-28356165</v>
      </c>
      <c r="N4838" t="s">
        <v>178</v>
      </c>
      <c r="P4838" t="s">
        <v>3839</v>
      </c>
      <c r="R4838" t="s">
        <v>3808</v>
      </c>
    </row>
    <row r="4839" spans="1:18" hidden="1">
      <c r="A4839">
        <v>4838</v>
      </c>
      <c r="D4839">
        <v>701000002</v>
      </c>
      <c r="E4839" s="139">
        <v>45258</v>
      </c>
      <c r="F4839">
        <f t="shared" si="225"/>
        <v>11</v>
      </c>
      <c r="G4839" s="139">
        <v>45258</v>
      </c>
      <c r="H4839">
        <f t="shared" si="226"/>
        <v>16</v>
      </c>
      <c r="I4839" t="s">
        <v>2870</v>
      </c>
      <c r="J4839" t="str">
        <f>VLOOKUP(I4839,'C701- Recalculate'!$D$27:$D$751,1,0)</f>
        <v>069MPI1232560005</v>
      </c>
      <c r="K4839">
        <v>0</v>
      </c>
      <c r="L4839">
        <v>18904109</v>
      </c>
      <c r="M4839" s="138">
        <f t="shared" si="227"/>
        <v>-18904109</v>
      </c>
      <c r="N4839" t="s">
        <v>178</v>
      </c>
      <c r="P4839" t="s">
        <v>3839</v>
      </c>
      <c r="R4839" t="s">
        <v>3808</v>
      </c>
    </row>
    <row r="4840" spans="1:18" hidden="1">
      <c r="A4840">
        <v>4839</v>
      </c>
      <c r="D4840">
        <v>701000002</v>
      </c>
      <c r="E4840" s="139">
        <v>45258</v>
      </c>
      <c r="F4840">
        <f t="shared" si="225"/>
        <v>11</v>
      </c>
      <c r="G4840" s="139">
        <v>45258</v>
      </c>
      <c r="H4840">
        <f t="shared" si="226"/>
        <v>16</v>
      </c>
      <c r="I4840" t="s">
        <v>2937</v>
      </c>
      <c r="J4840" t="str">
        <f>VLOOKUP(I4840,'C701- Recalculate'!$D$27:$D$751,1,0)</f>
        <v>069MPI1232620002</v>
      </c>
      <c r="K4840">
        <v>0</v>
      </c>
      <c r="L4840">
        <v>24931507</v>
      </c>
      <c r="M4840" s="138">
        <f t="shared" si="227"/>
        <v>-24931507</v>
      </c>
      <c r="N4840" t="s">
        <v>178</v>
      </c>
      <c r="P4840" t="s">
        <v>3839</v>
      </c>
      <c r="R4840" t="s">
        <v>3808</v>
      </c>
    </row>
    <row r="4841" spans="1:18" hidden="1">
      <c r="A4841">
        <v>4840</v>
      </c>
      <c r="D4841">
        <v>701000002</v>
      </c>
      <c r="E4841" s="139">
        <v>45258</v>
      </c>
      <c r="F4841">
        <f t="shared" si="225"/>
        <v>11</v>
      </c>
      <c r="G4841" s="139">
        <v>45258</v>
      </c>
      <c r="H4841">
        <f t="shared" si="226"/>
        <v>16</v>
      </c>
      <c r="I4841" t="s">
        <v>2940</v>
      </c>
      <c r="J4841" t="str">
        <f>VLOOKUP(I4841,'C701- Recalculate'!$D$27:$D$751,1,0)</f>
        <v>069MPI1232620003</v>
      </c>
      <c r="K4841">
        <v>0</v>
      </c>
      <c r="L4841">
        <v>22356164</v>
      </c>
      <c r="M4841" s="138">
        <f t="shared" si="227"/>
        <v>-22356164</v>
      </c>
      <c r="N4841" t="s">
        <v>178</v>
      </c>
      <c r="P4841" t="s">
        <v>3839</v>
      </c>
      <c r="R4841" t="s">
        <v>3808</v>
      </c>
    </row>
    <row r="4842" spans="1:18" hidden="1">
      <c r="A4842">
        <v>4841</v>
      </c>
      <c r="D4842">
        <v>701000002</v>
      </c>
      <c r="E4842" s="139">
        <v>45258</v>
      </c>
      <c r="F4842">
        <f t="shared" si="225"/>
        <v>11</v>
      </c>
      <c r="G4842" s="139">
        <v>45258</v>
      </c>
      <c r="H4842">
        <f t="shared" si="226"/>
        <v>16</v>
      </c>
      <c r="I4842" t="s">
        <v>1272</v>
      </c>
      <c r="J4842" t="str">
        <f>VLOOKUP(I4842,'C701- Recalculate'!$D$27:$D$751,1,0)</f>
        <v>069MPI1233250002</v>
      </c>
      <c r="K4842">
        <v>0</v>
      </c>
      <c r="L4842">
        <v>21232877</v>
      </c>
      <c r="M4842" s="138">
        <f t="shared" si="227"/>
        <v>-21232877</v>
      </c>
      <c r="N4842" t="s">
        <v>178</v>
      </c>
      <c r="P4842" t="s">
        <v>3839</v>
      </c>
      <c r="R4842" t="s">
        <v>3808</v>
      </c>
    </row>
    <row r="4843" spans="1:18" hidden="1">
      <c r="A4843">
        <v>4842</v>
      </c>
      <c r="D4843">
        <v>701000002</v>
      </c>
      <c r="E4843" s="139">
        <v>45258</v>
      </c>
      <c r="F4843">
        <f t="shared" si="225"/>
        <v>11</v>
      </c>
      <c r="G4843" s="139">
        <v>45258</v>
      </c>
      <c r="H4843">
        <f t="shared" si="226"/>
        <v>16</v>
      </c>
      <c r="I4843" t="s">
        <v>1278</v>
      </c>
      <c r="J4843" t="str">
        <f>VLOOKUP(I4843,'C701- Recalculate'!$D$27:$D$751,1,0)</f>
        <v>069MPI1233250005</v>
      </c>
      <c r="K4843">
        <v>0</v>
      </c>
      <c r="L4843">
        <v>22260274</v>
      </c>
      <c r="M4843" s="138">
        <f t="shared" si="227"/>
        <v>-22260274</v>
      </c>
      <c r="N4843" t="s">
        <v>178</v>
      </c>
      <c r="P4843" t="s">
        <v>3839</v>
      </c>
      <c r="R4843" t="s">
        <v>3808</v>
      </c>
    </row>
    <row r="4844" spans="1:18" hidden="1">
      <c r="A4844">
        <v>4843</v>
      </c>
      <c r="D4844">
        <v>701000002</v>
      </c>
      <c r="E4844" s="139">
        <v>45258</v>
      </c>
      <c r="F4844">
        <f t="shared" si="225"/>
        <v>11</v>
      </c>
      <c r="G4844" s="139">
        <v>45258</v>
      </c>
      <c r="H4844">
        <f t="shared" si="226"/>
        <v>16</v>
      </c>
      <c r="I4844" t="s">
        <v>1282</v>
      </c>
      <c r="J4844" t="str">
        <f>VLOOKUP(I4844,'C701- Recalculate'!$D$27:$D$751,1,0)</f>
        <v>069MPI1233260003</v>
      </c>
      <c r="K4844">
        <v>0</v>
      </c>
      <c r="L4844">
        <v>20547945</v>
      </c>
      <c r="M4844" s="138">
        <f t="shared" si="227"/>
        <v>-20547945</v>
      </c>
      <c r="N4844" t="s">
        <v>178</v>
      </c>
      <c r="P4844" t="s">
        <v>3839</v>
      </c>
      <c r="R4844" t="s">
        <v>3808</v>
      </c>
    </row>
    <row r="4845" spans="1:18" hidden="1">
      <c r="A4845">
        <v>4844</v>
      </c>
      <c r="D4845">
        <v>701000002</v>
      </c>
      <c r="E4845" s="139">
        <v>45258</v>
      </c>
      <c r="F4845">
        <f t="shared" si="225"/>
        <v>11</v>
      </c>
      <c r="G4845" s="139">
        <v>45258</v>
      </c>
      <c r="H4845">
        <f t="shared" si="226"/>
        <v>16</v>
      </c>
      <c r="I4845" t="s">
        <v>1287</v>
      </c>
      <c r="J4845" t="str">
        <f>VLOOKUP(I4845,'C701- Recalculate'!$D$27:$D$751,1,0)</f>
        <v>069MPI1233260006</v>
      </c>
      <c r="K4845">
        <v>0</v>
      </c>
      <c r="L4845">
        <v>21917809</v>
      </c>
      <c r="M4845" s="138">
        <f t="shared" si="227"/>
        <v>-21917809</v>
      </c>
      <c r="N4845" t="s">
        <v>178</v>
      </c>
      <c r="P4845" t="s">
        <v>3839</v>
      </c>
      <c r="R4845" t="s">
        <v>3808</v>
      </c>
    </row>
    <row r="4846" spans="1:18" hidden="1">
      <c r="A4846">
        <v>4845</v>
      </c>
      <c r="D4846">
        <v>701000002</v>
      </c>
      <c r="E4846" s="139">
        <v>45258</v>
      </c>
      <c r="F4846">
        <f t="shared" si="225"/>
        <v>11</v>
      </c>
      <c r="G4846" s="139">
        <v>45258</v>
      </c>
      <c r="H4846">
        <f t="shared" si="226"/>
        <v>16</v>
      </c>
      <c r="I4846" t="s">
        <v>1291</v>
      </c>
      <c r="J4846" t="str">
        <f>VLOOKUP(I4846,'C701- Recalculate'!$D$27:$D$751,1,0)</f>
        <v>069MPI1233270006</v>
      </c>
      <c r="K4846">
        <v>0</v>
      </c>
      <c r="L4846">
        <v>16986301</v>
      </c>
      <c r="M4846" s="138">
        <f t="shared" si="227"/>
        <v>-16986301</v>
      </c>
      <c r="N4846" t="s">
        <v>178</v>
      </c>
      <c r="P4846" t="s">
        <v>3839</v>
      </c>
      <c r="R4846" t="s">
        <v>3808</v>
      </c>
    </row>
    <row r="4847" spans="1:18" hidden="1">
      <c r="A4847">
        <v>4846</v>
      </c>
      <c r="D4847">
        <v>701000002</v>
      </c>
      <c r="E4847" s="139">
        <v>45258</v>
      </c>
      <c r="F4847">
        <f t="shared" si="225"/>
        <v>11</v>
      </c>
      <c r="G4847" s="139">
        <v>45258</v>
      </c>
      <c r="H4847">
        <f t="shared" si="226"/>
        <v>16</v>
      </c>
      <c r="I4847" t="s">
        <v>1296</v>
      </c>
      <c r="J4847" t="str">
        <f>VLOOKUP(I4847,'C701- Recalculate'!$D$27:$D$751,1,0)</f>
        <v>069MPI1233270008</v>
      </c>
      <c r="K4847">
        <v>0</v>
      </c>
      <c r="L4847">
        <v>16986301</v>
      </c>
      <c r="M4847" s="138">
        <f t="shared" si="227"/>
        <v>-16986301</v>
      </c>
      <c r="N4847" t="s">
        <v>178</v>
      </c>
      <c r="P4847" t="s">
        <v>3839</v>
      </c>
      <c r="R4847" t="s">
        <v>3808</v>
      </c>
    </row>
    <row r="4848" spans="1:18" hidden="1">
      <c r="A4848">
        <v>4847</v>
      </c>
      <c r="D4848">
        <v>701000002</v>
      </c>
      <c r="E4848" s="139">
        <v>45258</v>
      </c>
      <c r="F4848">
        <f t="shared" si="225"/>
        <v>11</v>
      </c>
      <c r="G4848" s="139">
        <v>45258</v>
      </c>
      <c r="H4848">
        <f t="shared" si="226"/>
        <v>16</v>
      </c>
      <c r="I4848" t="s">
        <v>1301</v>
      </c>
      <c r="J4848" t="str">
        <f>VLOOKUP(I4848,'C701- Recalculate'!$D$27:$D$751,1,0)</f>
        <v>069MPI1233280009</v>
      </c>
      <c r="K4848">
        <v>0</v>
      </c>
      <c r="L4848">
        <v>21917808</v>
      </c>
      <c r="M4848" s="138">
        <f t="shared" si="227"/>
        <v>-21917808</v>
      </c>
      <c r="N4848" t="s">
        <v>178</v>
      </c>
      <c r="P4848" t="s">
        <v>3839</v>
      </c>
      <c r="R4848" t="s">
        <v>3808</v>
      </c>
    </row>
    <row r="4849" spans="1:18" hidden="1">
      <c r="A4849">
        <v>4848</v>
      </c>
      <c r="D4849">
        <v>701000002</v>
      </c>
      <c r="E4849" s="139">
        <v>45258</v>
      </c>
      <c r="F4849">
        <f t="shared" si="225"/>
        <v>11</v>
      </c>
      <c r="G4849" s="139">
        <v>45258</v>
      </c>
      <c r="H4849">
        <f t="shared" si="226"/>
        <v>16</v>
      </c>
      <c r="I4849" t="s">
        <v>1305</v>
      </c>
      <c r="J4849" t="str">
        <f>VLOOKUP(I4849,'C701- Recalculate'!$D$27:$D$751,1,0)</f>
        <v>069MPI1233280010</v>
      </c>
      <c r="K4849">
        <v>0</v>
      </c>
      <c r="L4849">
        <v>21917808</v>
      </c>
      <c r="M4849" s="138">
        <f t="shared" si="227"/>
        <v>-21917808</v>
      </c>
      <c r="N4849" t="s">
        <v>178</v>
      </c>
      <c r="P4849" t="s">
        <v>3839</v>
      </c>
      <c r="R4849" t="s">
        <v>3808</v>
      </c>
    </row>
    <row r="4850" spans="1:18" hidden="1">
      <c r="A4850">
        <v>4849</v>
      </c>
      <c r="D4850">
        <v>701000002</v>
      </c>
      <c r="E4850" s="139">
        <v>45258</v>
      </c>
      <c r="F4850">
        <f t="shared" si="225"/>
        <v>11</v>
      </c>
      <c r="G4850" s="139">
        <v>45258</v>
      </c>
      <c r="H4850">
        <f t="shared" si="226"/>
        <v>16</v>
      </c>
      <c r="I4850" t="s">
        <v>3712</v>
      </c>
      <c r="J4850" t="str">
        <f>VLOOKUP(I4850,'C701- Recalculate'!$D$27:$D$751,1,0)</f>
        <v>069MPI1233310006</v>
      </c>
      <c r="K4850">
        <v>0</v>
      </c>
      <c r="L4850">
        <v>2876713</v>
      </c>
      <c r="M4850" s="138">
        <f t="shared" si="227"/>
        <v>-2876713</v>
      </c>
      <c r="N4850" t="s">
        <v>178</v>
      </c>
      <c r="P4850" t="s">
        <v>3839</v>
      </c>
      <c r="R4850" t="s">
        <v>3808</v>
      </c>
    </row>
    <row r="4851" spans="1:18" hidden="1">
      <c r="A4851">
        <v>4850</v>
      </c>
      <c r="D4851">
        <v>701000002</v>
      </c>
      <c r="E4851" s="139">
        <v>45258</v>
      </c>
      <c r="F4851">
        <f t="shared" si="225"/>
        <v>11</v>
      </c>
      <c r="G4851" s="139">
        <v>45258</v>
      </c>
      <c r="H4851">
        <f t="shared" si="226"/>
        <v>16</v>
      </c>
      <c r="I4851" t="s">
        <v>1308</v>
      </c>
      <c r="J4851" t="str">
        <f>VLOOKUP(I4851,'C701- Recalculate'!$D$27:$D$751,1,0)</f>
        <v>069MPI1233320002</v>
      </c>
      <c r="K4851">
        <v>0</v>
      </c>
      <c r="L4851">
        <v>13561644</v>
      </c>
      <c r="M4851" s="138">
        <f t="shared" si="227"/>
        <v>-13561644</v>
      </c>
      <c r="N4851" t="s">
        <v>178</v>
      </c>
      <c r="P4851" t="s">
        <v>3839</v>
      </c>
      <c r="R4851" t="s">
        <v>3808</v>
      </c>
    </row>
    <row r="4852" spans="1:18" hidden="1">
      <c r="A4852">
        <v>4851</v>
      </c>
      <c r="D4852">
        <v>701000002</v>
      </c>
      <c r="E4852" s="139">
        <v>45258</v>
      </c>
      <c r="F4852">
        <f t="shared" si="225"/>
        <v>11</v>
      </c>
      <c r="G4852" s="139">
        <v>45258</v>
      </c>
      <c r="H4852">
        <f t="shared" si="226"/>
        <v>16</v>
      </c>
      <c r="I4852" t="s">
        <v>1314</v>
      </c>
      <c r="J4852" t="str">
        <f>VLOOKUP(I4852,'C701- Recalculate'!$D$27:$D$751,1,0)</f>
        <v>069MPI1233320003</v>
      </c>
      <c r="K4852">
        <v>0</v>
      </c>
      <c r="L4852">
        <v>31643836</v>
      </c>
      <c r="M4852" s="138">
        <f t="shared" si="227"/>
        <v>-31643836</v>
      </c>
      <c r="N4852" t="s">
        <v>178</v>
      </c>
      <c r="P4852" t="s">
        <v>3839</v>
      </c>
      <c r="R4852" t="s">
        <v>3808</v>
      </c>
    </row>
    <row r="4853" spans="1:18" hidden="1">
      <c r="A4853">
        <v>4852</v>
      </c>
      <c r="D4853">
        <v>701000002</v>
      </c>
      <c r="E4853" s="139">
        <v>45258</v>
      </c>
      <c r="F4853">
        <f t="shared" si="225"/>
        <v>11</v>
      </c>
      <c r="G4853" s="139">
        <v>45258</v>
      </c>
      <c r="H4853">
        <f t="shared" si="226"/>
        <v>16</v>
      </c>
      <c r="I4853" t="s">
        <v>3733</v>
      </c>
      <c r="J4853" t="str">
        <f>VLOOKUP(I4853,'C701- Recalculate'!$D$27:$D$751,1,0)</f>
        <v>069MPI1233320004</v>
      </c>
      <c r="K4853">
        <v>0</v>
      </c>
      <c r="L4853">
        <v>547945</v>
      </c>
      <c r="M4853" s="138">
        <f t="shared" si="227"/>
        <v>-547945</v>
      </c>
      <c r="N4853" t="s">
        <v>178</v>
      </c>
      <c r="P4853" t="s">
        <v>3839</v>
      </c>
      <c r="R4853" t="s">
        <v>3808</v>
      </c>
    </row>
    <row r="4854" spans="1:18" hidden="1">
      <c r="A4854">
        <v>4853</v>
      </c>
      <c r="D4854">
        <v>701000002</v>
      </c>
      <c r="E4854" s="139">
        <v>45258</v>
      </c>
      <c r="F4854">
        <f t="shared" si="225"/>
        <v>11</v>
      </c>
      <c r="G4854" s="139">
        <v>45258</v>
      </c>
      <c r="H4854">
        <f t="shared" si="226"/>
        <v>16</v>
      </c>
      <c r="I4854" t="s">
        <v>3737</v>
      </c>
      <c r="J4854" t="str">
        <f>VLOOKUP(I4854,'C701- Recalculate'!$D$27:$D$751,1,0)</f>
        <v>069MPI1233320007</v>
      </c>
      <c r="K4854">
        <v>0</v>
      </c>
      <c r="L4854">
        <v>958904</v>
      </c>
      <c r="M4854" s="138">
        <f t="shared" si="227"/>
        <v>-958904</v>
      </c>
      <c r="N4854" t="s">
        <v>178</v>
      </c>
      <c r="P4854" t="s">
        <v>3839</v>
      </c>
      <c r="R4854" t="s">
        <v>3808</v>
      </c>
    </row>
    <row r="4855" spans="1:18" hidden="1">
      <c r="A4855">
        <v>4854</v>
      </c>
      <c r="D4855">
        <v>701000002</v>
      </c>
      <c r="E4855" s="139">
        <v>45259</v>
      </c>
      <c r="F4855">
        <f t="shared" si="225"/>
        <v>11</v>
      </c>
      <c r="G4855" s="139">
        <v>45259</v>
      </c>
      <c r="H4855">
        <f t="shared" si="226"/>
        <v>16</v>
      </c>
      <c r="I4855" t="s">
        <v>2879</v>
      </c>
      <c r="J4855" t="str">
        <f>VLOOKUP(I4855,'C701- Recalculate'!$D$27:$D$751,1,0)</f>
        <v>069MPI1232560004</v>
      </c>
      <c r="K4855">
        <v>0</v>
      </c>
      <c r="L4855">
        <v>28356164</v>
      </c>
      <c r="M4855" s="138">
        <f t="shared" si="227"/>
        <v>-28356164</v>
      </c>
      <c r="N4855" t="s">
        <v>178</v>
      </c>
      <c r="P4855" t="s">
        <v>3839</v>
      </c>
      <c r="R4855" t="s">
        <v>3808</v>
      </c>
    </row>
    <row r="4856" spans="1:18" hidden="1">
      <c r="A4856">
        <v>4855</v>
      </c>
      <c r="D4856">
        <v>701000002</v>
      </c>
      <c r="E4856" s="139">
        <v>45259</v>
      </c>
      <c r="F4856">
        <f t="shared" si="225"/>
        <v>11</v>
      </c>
      <c r="G4856" s="139">
        <v>45259</v>
      </c>
      <c r="H4856">
        <f t="shared" si="226"/>
        <v>16</v>
      </c>
      <c r="I4856" t="s">
        <v>2870</v>
      </c>
      <c r="J4856" t="str">
        <f>VLOOKUP(I4856,'C701- Recalculate'!$D$27:$D$751,1,0)</f>
        <v>069MPI1232560005</v>
      </c>
      <c r="K4856">
        <v>0</v>
      </c>
      <c r="L4856">
        <v>18904110</v>
      </c>
      <c r="M4856" s="138">
        <f t="shared" si="227"/>
        <v>-18904110</v>
      </c>
      <c r="N4856" t="s">
        <v>178</v>
      </c>
      <c r="P4856" t="s">
        <v>3839</v>
      </c>
      <c r="R4856" t="s">
        <v>3808</v>
      </c>
    </row>
    <row r="4857" spans="1:18" hidden="1">
      <c r="A4857">
        <v>4856</v>
      </c>
      <c r="D4857">
        <v>701000002</v>
      </c>
      <c r="E4857" s="139">
        <v>45259</v>
      </c>
      <c r="F4857">
        <f t="shared" si="225"/>
        <v>11</v>
      </c>
      <c r="G4857" s="139">
        <v>45259</v>
      </c>
      <c r="H4857">
        <f t="shared" si="226"/>
        <v>16</v>
      </c>
      <c r="I4857" t="s">
        <v>2937</v>
      </c>
      <c r="J4857" t="str">
        <f>VLOOKUP(I4857,'C701- Recalculate'!$D$27:$D$751,1,0)</f>
        <v>069MPI1232620002</v>
      </c>
      <c r="K4857">
        <v>0</v>
      </c>
      <c r="L4857">
        <v>24931507</v>
      </c>
      <c r="M4857" s="138">
        <f t="shared" si="227"/>
        <v>-24931507</v>
      </c>
      <c r="N4857" t="s">
        <v>178</v>
      </c>
      <c r="P4857" t="s">
        <v>3839</v>
      </c>
      <c r="R4857" t="s">
        <v>3808</v>
      </c>
    </row>
    <row r="4858" spans="1:18" hidden="1">
      <c r="A4858">
        <v>4857</v>
      </c>
      <c r="D4858">
        <v>701000002</v>
      </c>
      <c r="E4858" s="139">
        <v>45259</v>
      </c>
      <c r="F4858">
        <f t="shared" si="225"/>
        <v>11</v>
      </c>
      <c r="G4858" s="139">
        <v>45259</v>
      </c>
      <c r="H4858">
        <f t="shared" si="226"/>
        <v>16</v>
      </c>
      <c r="I4858" t="s">
        <v>2940</v>
      </c>
      <c r="J4858" t="str">
        <f>VLOOKUP(I4858,'C701- Recalculate'!$D$27:$D$751,1,0)</f>
        <v>069MPI1232620003</v>
      </c>
      <c r="K4858">
        <v>0</v>
      </c>
      <c r="L4858">
        <v>22356165</v>
      </c>
      <c r="M4858" s="138">
        <f t="shared" si="227"/>
        <v>-22356165</v>
      </c>
      <c r="N4858" t="s">
        <v>178</v>
      </c>
      <c r="P4858" t="s">
        <v>3839</v>
      </c>
      <c r="R4858" t="s">
        <v>3808</v>
      </c>
    </row>
    <row r="4859" spans="1:18" hidden="1">
      <c r="A4859">
        <v>4858</v>
      </c>
      <c r="D4859">
        <v>701000002</v>
      </c>
      <c r="E4859" s="139">
        <v>45259</v>
      </c>
      <c r="F4859">
        <f t="shared" si="225"/>
        <v>11</v>
      </c>
      <c r="G4859" s="139">
        <v>45259</v>
      </c>
      <c r="H4859">
        <f t="shared" si="226"/>
        <v>16</v>
      </c>
      <c r="I4859" t="s">
        <v>1272</v>
      </c>
      <c r="J4859" t="str">
        <f>VLOOKUP(I4859,'C701- Recalculate'!$D$27:$D$751,1,0)</f>
        <v>069MPI1233250002</v>
      </c>
      <c r="K4859">
        <v>0</v>
      </c>
      <c r="L4859">
        <v>21232876</v>
      </c>
      <c r="M4859" s="138">
        <f t="shared" si="227"/>
        <v>-21232876</v>
      </c>
      <c r="N4859" t="s">
        <v>178</v>
      </c>
      <c r="P4859" t="s">
        <v>3839</v>
      </c>
      <c r="R4859" t="s">
        <v>3808</v>
      </c>
    </row>
    <row r="4860" spans="1:18" hidden="1">
      <c r="A4860">
        <v>4859</v>
      </c>
      <c r="D4860">
        <v>701000002</v>
      </c>
      <c r="E4860" s="139">
        <v>45259</v>
      </c>
      <c r="F4860">
        <f t="shared" si="225"/>
        <v>11</v>
      </c>
      <c r="G4860" s="139">
        <v>45259</v>
      </c>
      <c r="H4860">
        <f t="shared" si="226"/>
        <v>16</v>
      </c>
      <c r="I4860" t="s">
        <v>1278</v>
      </c>
      <c r="J4860" t="str">
        <f>VLOOKUP(I4860,'C701- Recalculate'!$D$27:$D$751,1,0)</f>
        <v>069MPI1233250005</v>
      </c>
      <c r="K4860">
        <v>0</v>
      </c>
      <c r="L4860">
        <v>22260274</v>
      </c>
      <c r="M4860" s="138">
        <f t="shared" si="227"/>
        <v>-22260274</v>
      </c>
      <c r="N4860" t="s">
        <v>178</v>
      </c>
      <c r="P4860" t="s">
        <v>3839</v>
      </c>
      <c r="R4860" t="s">
        <v>3808</v>
      </c>
    </row>
    <row r="4861" spans="1:18" hidden="1">
      <c r="A4861">
        <v>4860</v>
      </c>
      <c r="D4861">
        <v>701000002</v>
      </c>
      <c r="E4861" s="139">
        <v>45259</v>
      </c>
      <c r="F4861">
        <f t="shared" si="225"/>
        <v>11</v>
      </c>
      <c r="G4861" s="139">
        <v>45259</v>
      </c>
      <c r="H4861">
        <f t="shared" si="226"/>
        <v>16</v>
      </c>
      <c r="I4861" t="s">
        <v>1282</v>
      </c>
      <c r="J4861" t="str">
        <f>VLOOKUP(I4861,'C701- Recalculate'!$D$27:$D$751,1,0)</f>
        <v>069MPI1233260003</v>
      </c>
      <c r="K4861">
        <v>0</v>
      </c>
      <c r="L4861">
        <v>20547946</v>
      </c>
      <c r="M4861" s="138">
        <f t="shared" si="227"/>
        <v>-20547946</v>
      </c>
      <c r="N4861" t="s">
        <v>178</v>
      </c>
      <c r="P4861" t="s">
        <v>3839</v>
      </c>
      <c r="R4861" t="s">
        <v>3808</v>
      </c>
    </row>
    <row r="4862" spans="1:18" hidden="1">
      <c r="A4862">
        <v>4861</v>
      </c>
      <c r="D4862">
        <v>701000002</v>
      </c>
      <c r="E4862" s="139">
        <v>45259</v>
      </c>
      <c r="F4862">
        <f t="shared" si="225"/>
        <v>11</v>
      </c>
      <c r="G4862" s="139">
        <v>45259</v>
      </c>
      <c r="H4862">
        <f t="shared" si="226"/>
        <v>16</v>
      </c>
      <c r="I4862" t="s">
        <v>1287</v>
      </c>
      <c r="J4862" t="str">
        <f>VLOOKUP(I4862,'C701- Recalculate'!$D$27:$D$751,1,0)</f>
        <v>069MPI1233260006</v>
      </c>
      <c r="K4862">
        <v>0</v>
      </c>
      <c r="L4862">
        <v>21917808</v>
      </c>
      <c r="M4862" s="138">
        <f t="shared" si="227"/>
        <v>-21917808</v>
      </c>
      <c r="N4862" t="s">
        <v>178</v>
      </c>
      <c r="P4862" t="s">
        <v>3839</v>
      </c>
      <c r="R4862" t="s">
        <v>3808</v>
      </c>
    </row>
    <row r="4863" spans="1:18" hidden="1">
      <c r="A4863">
        <v>4862</v>
      </c>
      <c r="D4863">
        <v>701000002</v>
      </c>
      <c r="E4863" s="139">
        <v>45259</v>
      </c>
      <c r="F4863">
        <f t="shared" si="225"/>
        <v>11</v>
      </c>
      <c r="G4863" s="139">
        <v>45259</v>
      </c>
      <c r="H4863">
        <f t="shared" si="226"/>
        <v>16</v>
      </c>
      <c r="I4863" t="s">
        <v>1291</v>
      </c>
      <c r="J4863" t="str">
        <f>VLOOKUP(I4863,'C701- Recalculate'!$D$27:$D$751,1,0)</f>
        <v>069MPI1233270006</v>
      </c>
      <c r="K4863">
        <v>0</v>
      </c>
      <c r="L4863">
        <v>16986302</v>
      </c>
      <c r="M4863" s="138">
        <f t="shared" si="227"/>
        <v>-16986302</v>
      </c>
      <c r="N4863" t="s">
        <v>178</v>
      </c>
      <c r="P4863" t="s">
        <v>3839</v>
      </c>
      <c r="R4863" t="s">
        <v>3808</v>
      </c>
    </row>
    <row r="4864" spans="1:18" hidden="1">
      <c r="A4864">
        <v>4863</v>
      </c>
      <c r="D4864">
        <v>701000002</v>
      </c>
      <c r="E4864" s="139">
        <v>45259</v>
      </c>
      <c r="F4864">
        <f t="shared" si="225"/>
        <v>11</v>
      </c>
      <c r="G4864" s="139">
        <v>45259</v>
      </c>
      <c r="H4864">
        <f t="shared" si="226"/>
        <v>16</v>
      </c>
      <c r="I4864" t="s">
        <v>1296</v>
      </c>
      <c r="J4864" t="str">
        <f>VLOOKUP(I4864,'C701- Recalculate'!$D$27:$D$751,1,0)</f>
        <v>069MPI1233270008</v>
      </c>
      <c r="K4864">
        <v>0</v>
      </c>
      <c r="L4864">
        <v>16986302</v>
      </c>
      <c r="M4864" s="138">
        <f t="shared" si="227"/>
        <v>-16986302</v>
      </c>
      <c r="N4864" t="s">
        <v>178</v>
      </c>
      <c r="P4864" t="s">
        <v>3839</v>
      </c>
      <c r="R4864" t="s">
        <v>3808</v>
      </c>
    </row>
    <row r="4865" spans="1:19" hidden="1">
      <c r="A4865">
        <v>4864</v>
      </c>
      <c r="D4865">
        <v>701000002</v>
      </c>
      <c r="E4865" s="139">
        <v>45259</v>
      </c>
      <c r="F4865">
        <f t="shared" si="225"/>
        <v>11</v>
      </c>
      <c r="G4865" s="139">
        <v>45259</v>
      </c>
      <c r="H4865">
        <f t="shared" si="226"/>
        <v>16</v>
      </c>
      <c r="I4865" t="s">
        <v>1301</v>
      </c>
      <c r="J4865" t="str">
        <f>VLOOKUP(I4865,'C701- Recalculate'!$D$27:$D$751,1,0)</f>
        <v>069MPI1233280009</v>
      </c>
      <c r="K4865">
        <v>0</v>
      </c>
      <c r="L4865">
        <v>21917808</v>
      </c>
      <c r="M4865" s="138">
        <f t="shared" si="227"/>
        <v>-21917808</v>
      </c>
      <c r="N4865" t="s">
        <v>178</v>
      </c>
      <c r="P4865" t="s">
        <v>3839</v>
      </c>
      <c r="R4865" t="s">
        <v>3808</v>
      </c>
    </row>
    <row r="4866" spans="1:19" hidden="1">
      <c r="A4866">
        <v>4865</v>
      </c>
      <c r="D4866">
        <v>701000002</v>
      </c>
      <c r="E4866" s="139">
        <v>45259</v>
      </c>
      <c r="F4866">
        <f t="shared" si="225"/>
        <v>11</v>
      </c>
      <c r="G4866" s="139">
        <v>45259</v>
      </c>
      <c r="H4866">
        <f t="shared" si="226"/>
        <v>16</v>
      </c>
      <c r="I4866" t="s">
        <v>1305</v>
      </c>
      <c r="J4866" t="str">
        <f>VLOOKUP(I4866,'C701- Recalculate'!$D$27:$D$751,1,0)</f>
        <v>069MPI1233280010</v>
      </c>
      <c r="K4866">
        <v>0</v>
      </c>
      <c r="L4866">
        <v>21917808</v>
      </c>
      <c r="M4866" s="138">
        <f t="shared" si="227"/>
        <v>-21917808</v>
      </c>
      <c r="N4866" t="s">
        <v>178</v>
      </c>
      <c r="P4866" t="s">
        <v>3839</v>
      </c>
      <c r="R4866" t="s">
        <v>3808</v>
      </c>
    </row>
    <row r="4867" spans="1:19" hidden="1">
      <c r="A4867">
        <v>4866</v>
      </c>
      <c r="D4867">
        <v>701000002</v>
      </c>
      <c r="E4867" s="139">
        <v>45259</v>
      </c>
      <c r="F4867">
        <f t="shared" ref="F4867:F4930" si="228">MONTH(E4867)</f>
        <v>11</v>
      </c>
      <c r="G4867" s="139">
        <v>45259</v>
      </c>
      <c r="H4867">
        <f t="shared" ref="H4867:H4930" si="229">LEN(I4867)</f>
        <v>16</v>
      </c>
      <c r="I4867" t="s">
        <v>3712</v>
      </c>
      <c r="J4867" t="str">
        <f>VLOOKUP(I4867,'C701- Recalculate'!$D$27:$D$751,1,0)</f>
        <v>069MPI1233310006</v>
      </c>
      <c r="K4867">
        <v>0</v>
      </c>
      <c r="L4867">
        <v>2876712</v>
      </c>
      <c r="M4867" s="138">
        <f t="shared" ref="M4867:M4930" si="230">K4867-L4867</f>
        <v>-2876712</v>
      </c>
      <c r="N4867" t="s">
        <v>178</v>
      </c>
      <c r="P4867" t="s">
        <v>3839</v>
      </c>
      <c r="R4867" t="s">
        <v>3808</v>
      </c>
    </row>
    <row r="4868" spans="1:19" hidden="1">
      <c r="A4868">
        <v>4867</v>
      </c>
      <c r="D4868">
        <v>701000002</v>
      </c>
      <c r="E4868" s="139">
        <v>45259</v>
      </c>
      <c r="F4868">
        <f t="shared" si="228"/>
        <v>11</v>
      </c>
      <c r="G4868" s="139">
        <v>45259</v>
      </c>
      <c r="H4868">
        <f t="shared" si="229"/>
        <v>16</v>
      </c>
      <c r="I4868" t="s">
        <v>1308</v>
      </c>
      <c r="J4868" t="str">
        <f>VLOOKUP(I4868,'C701- Recalculate'!$D$27:$D$751,1,0)</f>
        <v>069MPI1233320002</v>
      </c>
      <c r="K4868">
        <v>0</v>
      </c>
      <c r="L4868">
        <v>13561644</v>
      </c>
      <c r="M4868" s="138">
        <f t="shared" si="230"/>
        <v>-13561644</v>
      </c>
      <c r="N4868" t="s">
        <v>178</v>
      </c>
      <c r="P4868" t="s">
        <v>3839</v>
      </c>
      <c r="R4868" t="s">
        <v>3808</v>
      </c>
    </row>
    <row r="4869" spans="1:19" hidden="1">
      <c r="A4869">
        <v>4868</v>
      </c>
      <c r="D4869">
        <v>701000002</v>
      </c>
      <c r="E4869" s="139">
        <v>45259</v>
      </c>
      <c r="F4869">
        <f t="shared" si="228"/>
        <v>11</v>
      </c>
      <c r="G4869" s="139">
        <v>45259</v>
      </c>
      <c r="H4869">
        <f t="shared" si="229"/>
        <v>16</v>
      </c>
      <c r="I4869" t="s">
        <v>1314</v>
      </c>
      <c r="J4869" t="str">
        <f>VLOOKUP(I4869,'C701- Recalculate'!$D$27:$D$751,1,0)</f>
        <v>069MPI1233320003</v>
      </c>
      <c r="K4869">
        <v>0</v>
      </c>
      <c r="L4869">
        <v>31643835</v>
      </c>
      <c r="M4869" s="138">
        <f t="shared" si="230"/>
        <v>-31643835</v>
      </c>
      <c r="N4869" t="s">
        <v>178</v>
      </c>
      <c r="P4869" t="s">
        <v>3839</v>
      </c>
      <c r="R4869" t="s">
        <v>3808</v>
      </c>
    </row>
    <row r="4870" spans="1:19" hidden="1">
      <c r="A4870">
        <v>4869</v>
      </c>
      <c r="D4870">
        <v>701000002</v>
      </c>
      <c r="E4870" s="139">
        <v>45259</v>
      </c>
      <c r="F4870">
        <f t="shared" si="228"/>
        <v>11</v>
      </c>
      <c r="G4870" s="139">
        <v>45259</v>
      </c>
      <c r="H4870">
        <f t="shared" si="229"/>
        <v>16</v>
      </c>
      <c r="I4870" t="s">
        <v>3744</v>
      </c>
      <c r="J4870" t="str">
        <f>VLOOKUP(I4870,'C701- Recalculate'!$D$27:$D$751,1,0)</f>
        <v>069MPI1233330001</v>
      </c>
      <c r="K4870">
        <v>0</v>
      </c>
      <c r="L4870">
        <v>547945</v>
      </c>
      <c r="M4870" s="138">
        <f t="shared" si="230"/>
        <v>-547945</v>
      </c>
      <c r="N4870" t="s">
        <v>178</v>
      </c>
      <c r="P4870" t="s">
        <v>3839</v>
      </c>
      <c r="R4870" t="s">
        <v>3808</v>
      </c>
    </row>
    <row r="4871" spans="1:19" hidden="1">
      <c r="A4871">
        <v>4870</v>
      </c>
      <c r="D4871">
        <v>701000002</v>
      </c>
      <c r="E4871" s="139">
        <v>45259</v>
      </c>
      <c r="F4871">
        <f t="shared" si="228"/>
        <v>11</v>
      </c>
      <c r="G4871" s="139">
        <v>45259</v>
      </c>
      <c r="H4871">
        <f t="shared" si="229"/>
        <v>16</v>
      </c>
      <c r="I4871" t="s">
        <v>3740</v>
      </c>
      <c r="J4871" t="str">
        <f>VLOOKUP(I4871,'C701- Recalculate'!$D$27:$D$751,1,0)</f>
        <v>069MPI1233330002</v>
      </c>
      <c r="K4871">
        <v>0</v>
      </c>
      <c r="L4871">
        <v>273973</v>
      </c>
      <c r="M4871" s="138">
        <f t="shared" si="230"/>
        <v>-273973</v>
      </c>
      <c r="N4871" t="s">
        <v>178</v>
      </c>
      <c r="P4871" t="s">
        <v>3839</v>
      </c>
      <c r="R4871" t="s">
        <v>3808</v>
      </c>
    </row>
    <row r="4872" spans="1:19" hidden="1">
      <c r="A4872">
        <v>4871</v>
      </c>
      <c r="D4872">
        <v>701000002</v>
      </c>
      <c r="E4872" s="139">
        <v>45259</v>
      </c>
      <c r="F4872">
        <f t="shared" si="228"/>
        <v>11</v>
      </c>
      <c r="G4872" s="139">
        <v>45259</v>
      </c>
      <c r="H4872">
        <f t="shared" si="229"/>
        <v>16</v>
      </c>
      <c r="I4872" t="s">
        <v>3747</v>
      </c>
      <c r="J4872" t="str">
        <f>VLOOKUP(I4872,'C701- Recalculate'!$D$27:$D$751,1,0)</f>
        <v>069MPI1233330003</v>
      </c>
      <c r="K4872">
        <v>0</v>
      </c>
      <c r="L4872">
        <v>958904</v>
      </c>
      <c r="M4872" s="138">
        <f t="shared" si="230"/>
        <v>-958904</v>
      </c>
      <c r="N4872" t="s">
        <v>178</v>
      </c>
      <c r="P4872" t="s">
        <v>3839</v>
      </c>
      <c r="R4872" t="s">
        <v>3808</v>
      </c>
    </row>
    <row r="4873" spans="1:19" hidden="1">
      <c r="A4873">
        <v>4872</v>
      </c>
      <c r="D4873">
        <v>701000001</v>
      </c>
      <c r="E4873" s="139">
        <v>45260</v>
      </c>
      <c r="F4873">
        <f t="shared" si="228"/>
        <v>11</v>
      </c>
      <c r="G4873" s="139">
        <v>45260</v>
      </c>
      <c r="H4873">
        <f t="shared" si="229"/>
        <v>16</v>
      </c>
      <c r="I4873" t="s">
        <v>4123</v>
      </c>
      <c r="J4873" t="e">
        <f>VLOOKUP(I4873,'C701- Recalculate'!$D$27:$D$751,1,0)</f>
        <v>#N/A</v>
      </c>
      <c r="K4873">
        <v>0</v>
      </c>
      <c r="L4873" s="244">
        <v>631950377</v>
      </c>
      <c r="M4873" s="138">
        <f t="shared" si="230"/>
        <v>-631950377</v>
      </c>
      <c r="N4873" t="s">
        <v>178</v>
      </c>
      <c r="P4873" t="s">
        <v>3829</v>
      </c>
      <c r="R4873" t="s">
        <v>4124</v>
      </c>
      <c r="S4873" t="s">
        <v>4588</v>
      </c>
    </row>
    <row r="4874" spans="1:19" hidden="1">
      <c r="A4874">
        <v>4873</v>
      </c>
      <c r="D4874">
        <v>701000002</v>
      </c>
      <c r="E4874" s="139">
        <v>45260</v>
      </c>
      <c r="F4874">
        <f t="shared" si="228"/>
        <v>11</v>
      </c>
      <c r="G4874" s="139">
        <v>45260</v>
      </c>
      <c r="H4874">
        <f t="shared" si="229"/>
        <v>16</v>
      </c>
      <c r="I4874" t="s">
        <v>2879</v>
      </c>
      <c r="J4874" t="str">
        <f>VLOOKUP(I4874,'C701- Recalculate'!$D$27:$D$751,1,0)</f>
        <v>069MPI1232560004</v>
      </c>
      <c r="K4874">
        <v>0</v>
      </c>
      <c r="L4874">
        <v>28356164</v>
      </c>
      <c r="M4874" s="138">
        <f t="shared" si="230"/>
        <v>-28356164</v>
      </c>
      <c r="N4874" t="s">
        <v>178</v>
      </c>
      <c r="P4874" t="s">
        <v>3839</v>
      </c>
      <c r="R4874" t="s">
        <v>3808</v>
      </c>
    </row>
    <row r="4875" spans="1:19" hidden="1">
      <c r="A4875">
        <v>4874</v>
      </c>
      <c r="D4875">
        <v>701000002</v>
      </c>
      <c r="E4875" s="139">
        <v>45260</v>
      </c>
      <c r="F4875">
        <f t="shared" si="228"/>
        <v>11</v>
      </c>
      <c r="G4875" s="139">
        <v>45260</v>
      </c>
      <c r="H4875">
        <f t="shared" si="229"/>
        <v>16</v>
      </c>
      <c r="I4875" t="s">
        <v>2870</v>
      </c>
      <c r="J4875" t="str">
        <f>VLOOKUP(I4875,'C701- Recalculate'!$D$27:$D$751,1,0)</f>
        <v>069MPI1232560005</v>
      </c>
      <c r="K4875">
        <v>0</v>
      </c>
      <c r="L4875">
        <v>18904110</v>
      </c>
      <c r="M4875" s="138">
        <f t="shared" si="230"/>
        <v>-18904110</v>
      </c>
      <c r="N4875" t="s">
        <v>178</v>
      </c>
      <c r="P4875" t="s">
        <v>3839</v>
      </c>
      <c r="R4875" t="s">
        <v>3808</v>
      </c>
    </row>
    <row r="4876" spans="1:19" hidden="1">
      <c r="A4876">
        <v>4875</v>
      </c>
      <c r="D4876">
        <v>701000002</v>
      </c>
      <c r="E4876" s="139">
        <v>45260</v>
      </c>
      <c r="F4876">
        <f t="shared" si="228"/>
        <v>11</v>
      </c>
      <c r="G4876" s="139">
        <v>45260</v>
      </c>
      <c r="H4876">
        <f t="shared" si="229"/>
        <v>16</v>
      </c>
      <c r="I4876" t="s">
        <v>2937</v>
      </c>
      <c r="J4876" t="str">
        <f>VLOOKUP(I4876,'C701- Recalculate'!$D$27:$D$751,1,0)</f>
        <v>069MPI1232620002</v>
      </c>
      <c r="K4876">
        <v>0</v>
      </c>
      <c r="L4876">
        <v>24931507</v>
      </c>
      <c r="M4876" s="138">
        <f t="shared" si="230"/>
        <v>-24931507</v>
      </c>
      <c r="N4876" t="s">
        <v>178</v>
      </c>
      <c r="P4876" t="s">
        <v>3839</v>
      </c>
      <c r="R4876" t="s">
        <v>3808</v>
      </c>
    </row>
    <row r="4877" spans="1:19" hidden="1">
      <c r="A4877">
        <v>4876</v>
      </c>
      <c r="D4877">
        <v>701000002</v>
      </c>
      <c r="E4877" s="139">
        <v>45260</v>
      </c>
      <c r="F4877">
        <f t="shared" si="228"/>
        <v>11</v>
      </c>
      <c r="G4877" s="139">
        <v>45260</v>
      </c>
      <c r="H4877">
        <f t="shared" si="229"/>
        <v>16</v>
      </c>
      <c r="I4877" t="s">
        <v>2940</v>
      </c>
      <c r="J4877" t="str">
        <f>VLOOKUP(I4877,'C701- Recalculate'!$D$27:$D$751,1,0)</f>
        <v>069MPI1232620003</v>
      </c>
      <c r="K4877">
        <v>0</v>
      </c>
      <c r="L4877">
        <v>22356164</v>
      </c>
      <c r="M4877" s="138">
        <f t="shared" si="230"/>
        <v>-22356164</v>
      </c>
      <c r="N4877" t="s">
        <v>178</v>
      </c>
      <c r="P4877" t="s">
        <v>3839</v>
      </c>
      <c r="R4877" t="s">
        <v>3808</v>
      </c>
    </row>
    <row r="4878" spans="1:19" hidden="1">
      <c r="A4878">
        <v>4877</v>
      </c>
      <c r="D4878">
        <v>701000002</v>
      </c>
      <c r="E4878" s="139">
        <v>45260</v>
      </c>
      <c r="F4878">
        <f t="shared" si="228"/>
        <v>11</v>
      </c>
      <c r="G4878" s="139">
        <v>45260</v>
      </c>
      <c r="H4878">
        <f t="shared" si="229"/>
        <v>16</v>
      </c>
      <c r="I4878" t="s">
        <v>1272</v>
      </c>
      <c r="J4878" t="str">
        <f>VLOOKUP(I4878,'C701- Recalculate'!$D$27:$D$751,1,0)</f>
        <v>069MPI1233250002</v>
      </c>
      <c r="K4878">
        <v>0</v>
      </c>
      <c r="L4878">
        <v>21232877</v>
      </c>
      <c r="M4878" s="138">
        <f t="shared" si="230"/>
        <v>-21232877</v>
      </c>
      <c r="N4878" t="s">
        <v>178</v>
      </c>
      <c r="P4878" t="s">
        <v>3839</v>
      </c>
      <c r="R4878" t="s">
        <v>3808</v>
      </c>
    </row>
    <row r="4879" spans="1:19" hidden="1">
      <c r="A4879">
        <v>4878</v>
      </c>
      <c r="D4879">
        <v>701000002</v>
      </c>
      <c r="E4879" s="139">
        <v>45260</v>
      </c>
      <c r="F4879">
        <f t="shared" si="228"/>
        <v>11</v>
      </c>
      <c r="G4879" s="139">
        <v>45260</v>
      </c>
      <c r="H4879">
        <f t="shared" si="229"/>
        <v>16</v>
      </c>
      <c r="I4879" t="s">
        <v>1278</v>
      </c>
      <c r="J4879" t="str">
        <f>VLOOKUP(I4879,'C701- Recalculate'!$D$27:$D$751,1,0)</f>
        <v>069MPI1233250005</v>
      </c>
      <c r="K4879">
        <v>0</v>
      </c>
      <c r="L4879">
        <v>22260274</v>
      </c>
      <c r="M4879" s="138">
        <f t="shared" si="230"/>
        <v>-22260274</v>
      </c>
      <c r="N4879" t="s">
        <v>178</v>
      </c>
      <c r="P4879" t="s">
        <v>3839</v>
      </c>
      <c r="R4879" t="s">
        <v>3808</v>
      </c>
    </row>
    <row r="4880" spans="1:19" hidden="1">
      <c r="A4880">
        <v>4879</v>
      </c>
      <c r="D4880">
        <v>701000002</v>
      </c>
      <c r="E4880" s="139">
        <v>45260</v>
      </c>
      <c r="F4880">
        <f t="shared" si="228"/>
        <v>11</v>
      </c>
      <c r="G4880" s="139">
        <v>45260</v>
      </c>
      <c r="H4880">
        <f t="shared" si="229"/>
        <v>16</v>
      </c>
      <c r="I4880" t="s">
        <v>1282</v>
      </c>
      <c r="J4880" t="str">
        <f>VLOOKUP(I4880,'C701- Recalculate'!$D$27:$D$751,1,0)</f>
        <v>069MPI1233260003</v>
      </c>
      <c r="K4880">
        <v>0</v>
      </c>
      <c r="L4880">
        <v>20547945</v>
      </c>
      <c r="M4880" s="138">
        <f t="shared" si="230"/>
        <v>-20547945</v>
      </c>
      <c r="N4880" t="s">
        <v>178</v>
      </c>
      <c r="P4880" t="s">
        <v>3839</v>
      </c>
      <c r="R4880" t="s">
        <v>3808</v>
      </c>
    </row>
    <row r="4881" spans="1:20" hidden="1">
      <c r="A4881">
        <v>4880</v>
      </c>
      <c r="D4881">
        <v>701000002</v>
      </c>
      <c r="E4881" s="139">
        <v>45260</v>
      </c>
      <c r="F4881">
        <f t="shared" si="228"/>
        <v>11</v>
      </c>
      <c r="G4881" s="139">
        <v>45260</v>
      </c>
      <c r="H4881">
        <f t="shared" si="229"/>
        <v>16</v>
      </c>
      <c r="I4881" t="s">
        <v>1287</v>
      </c>
      <c r="J4881" t="str">
        <f>VLOOKUP(I4881,'C701- Recalculate'!$D$27:$D$751,1,0)</f>
        <v>069MPI1233260006</v>
      </c>
      <c r="K4881">
        <v>0</v>
      </c>
      <c r="L4881">
        <v>21917808</v>
      </c>
      <c r="M4881" s="138">
        <f t="shared" si="230"/>
        <v>-21917808</v>
      </c>
      <c r="N4881" t="s">
        <v>178</v>
      </c>
      <c r="P4881" t="s">
        <v>3839</v>
      </c>
      <c r="R4881" t="s">
        <v>3808</v>
      </c>
    </row>
    <row r="4882" spans="1:20" hidden="1">
      <c r="A4882">
        <v>4881</v>
      </c>
      <c r="D4882">
        <v>701000002</v>
      </c>
      <c r="E4882" s="139">
        <v>45260</v>
      </c>
      <c r="F4882">
        <f t="shared" si="228"/>
        <v>11</v>
      </c>
      <c r="G4882" s="139">
        <v>45260</v>
      </c>
      <c r="H4882">
        <f t="shared" si="229"/>
        <v>16</v>
      </c>
      <c r="I4882" t="s">
        <v>1291</v>
      </c>
      <c r="J4882" t="str">
        <f>VLOOKUP(I4882,'C701- Recalculate'!$D$27:$D$751,1,0)</f>
        <v>069MPI1233270006</v>
      </c>
      <c r="K4882">
        <v>0</v>
      </c>
      <c r="L4882">
        <v>16986301</v>
      </c>
      <c r="M4882" s="138">
        <f t="shared" si="230"/>
        <v>-16986301</v>
      </c>
      <c r="N4882" t="s">
        <v>178</v>
      </c>
      <c r="P4882" t="s">
        <v>3839</v>
      </c>
      <c r="R4882" t="s">
        <v>3808</v>
      </c>
    </row>
    <row r="4883" spans="1:20" hidden="1">
      <c r="A4883">
        <v>4882</v>
      </c>
      <c r="D4883">
        <v>701000002</v>
      </c>
      <c r="E4883" s="139">
        <v>45260</v>
      </c>
      <c r="F4883">
        <f t="shared" si="228"/>
        <v>11</v>
      </c>
      <c r="G4883" s="139">
        <v>45260</v>
      </c>
      <c r="H4883">
        <f t="shared" si="229"/>
        <v>16</v>
      </c>
      <c r="I4883" t="s">
        <v>1296</v>
      </c>
      <c r="J4883" t="str">
        <f>VLOOKUP(I4883,'C701- Recalculate'!$D$27:$D$751,1,0)</f>
        <v>069MPI1233270008</v>
      </c>
      <c r="K4883">
        <v>0</v>
      </c>
      <c r="L4883">
        <v>16986301</v>
      </c>
      <c r="M4883" s="138">
        <f t="shared" si="230"/>
        <v>-16986301</v>
      </c>
      <c r="N4883" t="s">
        <v>178</v>
      </c>
      <c r="P4883" t="s">
        <v>3839</v>
      </c>
      <c r="R4883" t="s">
        <v>3808</v>
      </c>
    </row>
    <row r="4884" spans="1:20" hidden="1">
      <c r="A4884">
        <v>4883</v>
      </c>
      <c r="D4884">
        <v>701000002</v>
      </c>
      <c r="E4884" s="139">
        <v>45260</v>
      </c>
      <c r="F4884">
        <f t="shared" si="228"/>
        <v>11</v>
      </c>
      <c r="G4884" s="139">
        <v>45260</v>
      </c>
      <c r="H4884">
        <f t="shared" si="229"/>
        <v>16</v>
      </c>
      <c r="I4884" t="s">
        <v>1301</v>
      </c>
      <c r="J4884" t="str">
        <f>VLOOKUP(I4884,'C701- Recalculate'!$D$27:$D$751,1,0)</f>
        <v>069MPI1233280009</v>
      </c>
      <c r="K4884">
        <v>0</v>
      </c>
      <c r="L4884">
        <v>21917809</v>
      </c>
      <c r="M4884" s="138">
        <f t="shared" si="230"/>
        <v>-21917809</v>
      </c>
      <c r="N4884" t="s">
        <v>178</v>
      </c>
      <c r="P4884" t="s">
        <v>3839</v>
      </c>
      <c r="R4884" t="s">
        <v>3808</v>
      </c>
    </row>
    <row r="4885" spans="1:20" hidden="1">
      <c r="A4885">
        <v>4884</v>
      </c>
      <c r="D4885">
        <v>701000002</v>
      </c>
      <c r="E4885" s="139">
        <v>45260</v>
      </c>
      <c r="F4885">
        <f t="shared" si="228"/>
        <v>11</v>
      </c>
      <c r="G4885" s="139">
        <v>45260</v>
      </c>
      <c r="H4885">
        <f t="shared" si="229"/>
        <v>16</v>
      </c>
      <c r="I4885" t="s">
        <v>1305</v>
      </c>
      <c r="J4885" t="str">
        <f>VLOOKUP(I4885,'C701- Recalculate'!$D$27:$D$751,1,0)</f>
        <v>069MPI1233280010</v>
      </c>
      <c r="K4885">
        <v>0</v>
      </c>
      <c r="L4885">
        <v>21917809</v>
      </c>
      <c r="M4885" s="138">
        <f t="shared" si="230"/>
        <v>-21917809</v>
      </c>
      <c r="N4885" t="s">
        <v>178</v>
      </c>
      <c r="P4885" t="s">
        <v>3839</v>
      </c>
      <c r="R4885" t="s">
        <v>3808</v>
      </c>
    </row>
    <row r="4886" spans="1:20" hidden="1">
      <c r="A4886">
        <v>4885</v>
      </c>
      <c r="D4886">
        <v>701000002</v>
      </c>
      <c r="E4886" s="139">
        <v>45260</v>
      </c>
      <c r="F4886">
        <f t="shared" si="228"/>
        <v>11</v>
      </c>
      <c r="G4886" s="139">
        <v>45260</v>
      </c>
      <c r="H4886">
        <f t="shared" si="229"/>
        <v>16</v>
      </c>
      <c r="I4886" t="s">
        <v>3712</v>
      </c>
      <c r="J4886" t="str">
        <f>VLOOKUP(I4886,'C701- Recalculate'!$D$27:$D$751,1,0)</f>
        <v>069MPI1233310006</v>
      </c>
      <c r="K4886">
        <v>0</v>
      </c>
      <c r="L4886">
        <v>2876712</v>
      </c>
      <c r="M4886" s="138">
        <f t="shared" si="230"/>
        <v>-2876712</v>
      </c>
      <c r="N4886" t="s">
        <v>178</v>
      </c>
      <c r="P4886" t="s">
        <v>3839</v>
      </c>
      <c r="R4886" t="s">
        <v>3808</v>
      </c>
    </row>
    <row r="4887" spans="1:20" hidden="1">
      <c r="A4887">
        <v>4886</v>
      </c>
      <c r="D4887">
        <v>701000002</v>
      </c>
      <c r="E4887" s="139">
        <v>45260</v>
      </c>
      <c r="F4887">
        <f t="shared" si="228"/>
        <v>11</v>
      </c>
      <c r="G4887" s="139">
        <v>45260</v>
      </c>
      <c r="H4887">
        <f t="shared" si="229"/>
        <v>16</v>
      </c>
      <c r="I4887" t="s">
        <v>1308</v>
      </c>
      <c r="J4887" t="str">
        <f>VLOOKUP(I4887,'C701- Recalculate'!$D$27:$D$751,1,0)</f>
        <v>069MPI1233320002</v>
      </c>
      <c r="K4887">
        <v>0</v>
      </c>
      <c r="L4887">
        <v>13561644</v>
      </c>
      <c r="M4887" s="138">
        <f t="shared" si="230"/>
        <v>-13561644</v>
      </c>
      <c r="N4887" t="s">
        <v>178</v>
      </c>
      <c r="P4887" t="s">
        <v>3839</v>
      </c>
      <c r="R4887" t="s">
        <v>3808</v>
      </c>
    </row>
    <row r="4888" spans="1:20" hidden="1">
      <c r="A4888">
        <v>4887</v>
      </c>
      <c r="D4888">
        <v>701000002</v>
      </c>
      <c r="E4888" s="139">
        <v>45260</v>
      </c>
      <c r="F4888">
        <f t="shared" si="228"/>
        <v>11</v>
      </c>
      <c r="G4888" s="139">
        <v>45260</v>
      </c>
      <c r="H4888">
        <f t="shared" si="229"/>
        <v>16</v>
      </c>
      <c r="I4888" t="s">
        <v>1314</v>
      </c>
      <c r="J4888" t="str">
        <f>VLOOKUP(I4888,'C701- Recalculate'!$D$27:$D$751,1,0)</f>
        <v>069MPI1233320003</v>
      </c>
      <c r="K4888">
        <v>0</v>
      </c>
      <c r="L4888">
        <v>31643836</v>
      </c>
      <c r="M4888" s="138">
        <f t="shared" si="230"/>
        <v>-31643836</v>
      </c>
      <c r="N4888" t="s">
        <v>178</v>
      </c>
      <c r="P4888" t="s">
        <v>3839</v>
      </c>
      <c r="R4888" t="s">
        <v>3808</v>
      </c>
    </row>
    <row r="4889" spans="1:20" hidden="1">
      <c r="A4889">
        <v>4888</v>
      </c>
      <c r="D4889">
        <v>701000002</v>
      </c>
      <c r="E4889" s="139">
        <v>45260</v>
      </c>
      <c r="F4889">
        <f t="shared" si="228"/>
        <v>11</v>
      </c>
      <c r="G4889" s="139">
        <v>45260</v>
      </c>
      <c r="H4889">
        <f t="shared" si="229"/>
        <v>16</v>
      </c>
      <c r="I4889" t="s">
        <v>3762</v>
      </c>
      <c r="J4889" t="str">
        <f>VLOOKUP(I4889,'C701- Recalculate'!$D$27:$D$751,1,0)</f>
        <v>069MPI1233340001</v>
      </c>
      <c r="K4889">
        <v>0</v>
      </c>
      <c r="L4889">
        <v>958904</v>
      </c>
      <c r="M4889" s="138">
        <f t="shared" si="230"/>
        <v>-958904</v>
      </c>
      <c r="N4889" t="s">
        <v>178</v>
      </c>
      <c r="P4889" t="s">
        <v>3839</v>
      </c>
      <c r="R4889" t="s">
        <v>3808</v>
      </c>
    </row>
    <row r="4890" spans="1:20" hidden="1">
      <c r="A4890">
        <v>4889</v>
      </c>
      <c r="D4890">
        <v>701000002</v>
      </c>
      <c r="E4890" s="139">
        <v>45260</v>
      </c>
      <c r="F4890">
        <f t="shared" si="228"/>
        <v>11</v>
      </c>
      <c r="G4890" s="139">
        <v>45260</v>
      </c>
      <c r="H4890">
        <f t="shared" si="229"/>
        <v>16</v>
      </c>
      <c r="I4890" t="s">
        <v>3756</v>
      </c>
      <c r="J4890" t="str">
        <f>VLOOKUP(I4890,'C701- Recalculate'!$D$27:$D$751,1,0)</f>
        <v>069MPI1233340002</v>
      </c>
      <c r="K4890">
        <v>0</v>
      </c>
      <c r="L4890">
        <v>273973</v>
      </c>
      <c r="M4890" s="138">
        <f t="shared" si="230"/>
        <v>-273973</v>
      </c>
      <c r="N4890" t="s">
        <v>178</v>
      </c>
      <c r="P4890" t="s">
        <v>3839</v>
      </c>
      <c r="R4890" t="s">
        <v>3808</v>
      </c>
    </row>
    <row r="4891" spans="1:20" hidden="1">
      <c r="A4891">
        <v>4890</v>
      </c>
      <c r="D4891">
        <v>701000002</v>
      </c>
      <c r="E4891" s="139">
        <v>45260</v>
      </c>
      <c r="F4891">
        <f t="shared" si="228"/>
        <v>11</v>
      </c>
      <c r="G4891" s="139">
        <v>45260</v>
      </c>
      <c r="H4891">
        <f t="shared" si="229"/>
        <v>16</v>
      </c>
      <c r="I4891" t="s">
        <v>3759</v>
      </c>
      <c r="J4891" t="str">
        <f>VLOOKUP(I4891,'C701- Recalculate'!$D$27:$D$751,1,0)</f>
        <v>069MPI1233340003</v>
      </c>
      <c r="K4891">
        <v>0</v>
      </c>
      <c r="L4891">
        <v>630137</v>
      </c>
      <c r="M4891" s="138">
        <f t="shared" si="230"/>
        <v>-630137</v>
      </c>
      <c r="N4891" t="s">
        <v>178</v>
      </c>
      <c r="P4891" t="s">
        <v>3839</v>
      </c>
      <c r="R4891" t="s">
        <v>3808</v>
      </c>
    </row>
    <row r="4892" spans="1:20" hidden="1">
      <c r="A4892">
        <v>4891</v>
      </c>
      <c r="D4892">
        <v>701000002</v>
      </c>
      <c r="E4892" s="139">
        <v>45260</v>
      </c>
      <c r="F4892">
        <f t="shared" si="228"/>
        <v>11</v>
      </c>
      <c r="G4892" s="139">
        <v>45260</v>
      </c>
      <c r="H4892">
        <f t="shared" si="229"/>
        <v>16</v>
      </c>
      <c r="I4892" t="s">
        <v>3765</v>
      </c>
      <c r="J4892" t="str">
        <f>VLOOKUP(I4892,'C701- Recalculate'!$D$27:$D$751,1,0)</f>
        <v>069MPI1233340004</v>
      </c>
      <c r="K4892">
        <v>0</v>
      </c>
      <c r="L4892">
        <v>1013699</v>
      </c>
      <c r="M4892" s="138">
        <f t="shared" si="230"/>
        <v>-1013699</v>
      </c>
      <c r="N4892" t="s">
        <v>178</v>
      </c>
      <c r="P4892" t="s">
        <v>3839</v>
      </c>
      <c r="R4892" t="s">
        <v>3808</v>
      </c>
    </row>
    <row r="4893" spans="1:20" hidden="1">
      <c r="A4893">
        <v>4892</v>
      </c>
      <c r="D4893">
        <v>701000002</v>
      </c>
      <c r="E4893" s="139">
        <v>45260</v>
      </c>
      <c r="F4893">
        <f t="shared" si="228"/>
        <v>11</v>
      </c>
      <c r="G4893" s="139">
        <v>45260</v>
      </c>
      <c r="H4893">
        <f t="shared" si="229"/>
        <v>16</v>
      </c>
      <c r="I4893" t="s">
        <v>3753</v>
      </c>
      <c r="J4893" t="str">
        <f>VLOOKUP(I4893,'C701- Recalculate'!$D$27:$D$751,1,0)</f>
        <v>069MPI1233340005</v>
      </c>
      <c r="K4893">
        <v>0</v>
      </c>
      <c r="L4893">
        <v>1232877</v>
      </c>
      <c r="M4893" s="138">
        <f t="shared" si="230"/>
        <v>-1232877</v>
      </c>
      <c r="N4893" t="s">
        <v>178</v>
      </c>
      <c r="P4893" t="s">
        <v>3839</v>
      </c>
      <c r="R4893" t="s">
        <v>3808</v>
      </c>
    </row>
    <row r="4894" spans="1:20" hidden="1">
      <c r="A4894">
        <v>4893</v>
      </c>
      <c r="D4894">
        <v>701000002</v>
      </c>
      <c r="E4894" s="139">
        <v>45260</v>
      </c>
      <c r="F4894">
        <f t="shared" si="228"/>
        <v>11</v>
      </c>
      <c r="G4894" s="139">
        <v>45260</v>
      </c>
      <c r="H4894">
        <f t="shared" si="229"/>
        <v>16</v>
      </c>
      <c r="I4894" t="s">
        <v>3768</v>
      </c>
      <c r="J4894" t="str">
        <f>VLOOKUP(I4894,'C701- Recalculate'!$D$27:$D$751,1,0)</f>
        <v>069MPI1233340006</v>
      </c>
      <c r="K4894">
        <v>0</v>
      </c>
      <c r="L4894">
        <v>1369863</v>
      </c>
      <c r="M4894" s="138">
        <f t="shared" si="230"/>
        <v>-1369863</v>
      </c>
      <c r="N4894" t="s">
        <v>178</v>
      </c>
      <c r="P4894" t="s">
        <v>3839</v>
      </c>
      <c r="R4894" t="s">
        <v>3808</v>
      </c>
    </row>
    <row r="4895" spans="1:20" hidden="1">
      <c r="A4895">
        <v>4894</v>
      </c>
      <c r="D4895">
        <v>701000002</v>
      </c>
      <c r="E4895" s="139">
        <v>45260</v>
      </c>
      <c r="F4895">
        <f t="shared" si="228"/>
        <v>11</v>
      </c>
      <c r="G4895" s="139">
        <v>45260</v>
      </c>
      <c r="H4895">
        <f t="shared" si="229"/>
        <v>16</v>
      </c>
      <c r="I4895" t="s">
        <v>3750</v>
      </c>
      <c r="J4895" t="str">
        <f>VLOOKUP(I4895,'C701- Recalculate'!$D$27:$D$751,1,0)</f>
        <v>069MPI1233340007</v>
      </c>
      <c r="K4895">
        <v>0</v>
      </c>
      <c r="L4895">
        <v>1232877</v>
      </c>
      <c r="M4895" s="138">
        <f t="shared" si="230"/>
        <v>-1232877</v>
      </c>
      <c r="N4895" t="s">
        <v>178</v>
      </c>
      <c r="P4895" t="s">
        <v>3839</v>
      </c>
      <c r="R4895" t="s">
        <v>3808</v>
      </c>
    </row>
    <row r="4896" spans="1:20" hidden="1">
      <c r="A4896">
        <v>4895</v>
      </c>
      <c r="D4896">
        <v>701000001</v>
      </c>
      <c r="E4896" s="139">
        <v>45237</v>
      </c>
      <c r="F4896">
        <f t="shared" si="228"/>
        <v>11</v>
      </c>
      <c r="G4896" s="139">
        <v>45237</v>
      </c>
      <c r="H4896">
        <f t="shared" si="229"/>
        <v>16</v>
      </c>
      <c r="I4896" t="s">
        <v>4125</v>
      </c>
      <c r="J4896" t="e">
        <f>VLOOKUP(I4896,'C701- Recalculate'!$D$27:$D$751,1,0)</f>
        <v>#N/A</v>
      </c>
      <c r="K4896">
        <v>0</v>
      </c>
      <c r="L4896">
        <v>3.97</v>
      </c>
      <c r="M4896" s="138">
        <f t="shared" si="230"/>
        <v>-3.97</v>
      </c>
      <c r="N4896" t="s">
        <v>315</v>
      </c>
      <c r="P4896" t="s">
        <v>3813</v>
      </c>
      <c r="Q4896">
        <v>701000001</v>
      </c>
      <c r="R4896" t="s">
        <v>4126</v>
      </c>
      <c r="T4896" t="s">
        <v>1462</v>
      </c>
    </row>
    <row r="4897" spans="1:20" hidden="1">
      <c r="A4897">
        <v>4896</v>
      </c>
      <c r="D4897">
        <v>701000001</v>
      </c>
      <c r="E4897" s="139">
        <v>45237</v>
      </c>
      <c r="F4897">
        <f t="shared" si="228"/>
        <v>11</v>
      </c>
      <c r="G4897" s="139">
        <v>45237</v>
      </c>
      <c r="H4897">
        <f t="shared" si="229"/>
        <v>16</v>
      </c>
      <c r="I4897" t="s">
        <v>4125</v>
      </c>
      <c r="J4897" t="e">
        <f>VLOOKUP(I4897,'C701- Recalculate'!$D$27:$D$751,1,0)</f>
        <v>#N/A</v>
      </c>
      <c r="K4897">
        <v>0</v>
      </c>
      <c r="L4897">
        <v>96630</v>
      </c>
      <c r="M4897" s="138">
        <f t="shared" si="230"/>
        <v>-96630</v>
      </c>
      <c r="N4897" t="s">
        <v>178</v>
      </c>
      <c r="P4897" t="s">
        <v>3813</v>
      </c>
      <c r="Q4897">
        <v>701000001</v>
      </c>
      <c r="R4897" t="s">
        <v>4126</v>
      </c>
      <c r="T4897" t="s">
        <v>1462</v>
      </c>
    </row>
    <row r="4898" spans="1:20" hidden="1">
      <c r="A4898">
        <v>4897</v>
      </c>
      <c r="D4898">
        <v>701000001</v>
      </c>
      <c r="E4898" s="139">
        <v>45237</v>
      </c>
      <c r="F4898">
        <f t="shared" si="228"/>
        <v>11</v>
      </c>
      <c r="G4898" s="139">
        <v>45237</v>
      </c>
      <c r="H4898">
        <f t="shared" si="229"/>
        <v>16</v>
      </c>
      <c r="I4898" t="s">
        <v>4125</v>
      </c>
      <c r="J4898" t="e">
        <f>VLOOKUP(I4898,'C701- Recalculate'!$D$27:$D$751,1,0)</f>
        <v>#N/A</v>
      </c>
      <c r="K4898">
        <v>3.97</v>
      </c>
      <c r="L4898">
        <v>0</v>
      </c>
      <c r="M4898" s="138">
        <f t="shared" si="230"/>
        <v>3.97</v>
      </c>
      <c r="N4898" t="s">
        <v>315</v>
      </c>
      <c r="P4898" t="s">
        <v>3813</v>
      </c>
      <c r="Q4898">
        <v>701000001</v>
      </c>
      <c r="R4898" t="s">
        <v>4126</v>
      </c>
      <c r="T4898" t="s">
        <v>1462</v>
      </c>
    </row>
    <row r="4899" spans="1:20" hidden="1">
      <c r="A4899">
        <v>4898</v>
      </c>
      <c r="D4899">
        <v>701000001</v>
      </c>
      <c r="E4899" s="139">
        <v>45257</v>
      </c>
      <c r="F4899">
        <f t="shared" si="228"/>
        <v>11</v>
      </c>
      <c r="G4899" s="139">
        <v>45257</v>
      </c>
      <c r="H4899">
        <f t="shared" si="229"/>
        <v>16</v>
      </c>
      <c r="I4899" s="139" t="s">
        <v>4127</v>
      </c>
      <c r="J4899" t="e">
        <f>VLOOKUP(I4899,'C701- Recalculate'!$D$27:$D$751,1,0)</f>
        <v>#N/A</v>
      </c>
      <c r="K4899">
        <v>0</v>
      </c>
      <c r="L4899">
        <v>675877</v>
      </c>
      <c r="M4899" s="138">
        <f t="shared" si="230"/>
        <v>-675877</v>
      </c>
      <c r="N4899" t="s">
        <v>178</v>
      </c>
      <c r="P4899" t="s">
        <v>3984</v>
      </c>
      <c r="R4899" t="s">
        <v>3985</v>
      </c>
      <c r="T4899" t="s">
        <v>1462</v>
      </c>
    </row>
    <row r="4900" spans="1:20" hidden="1">
      <c r="A4900">
        <v>4899</v>
      </c>
      <c r="D4900">
        <v>701000002</v>
      </c>
      <c r="E4900" s="139">
        <v>45239</v>
      </c>
      <c r="F4900">
        <f t="shared" si="228"/>
        <v>11</v>
      </c>
      <c r="G4900" s="139">
        <v>45239</v>
      </c>
      <c r="H4900">
        <f t="shared" si="229"/>
        <v>16</v>
      </c>
      <c r="I4900" t="s">
        <v>2621</v>
      </c>
      <c r="J4900" t="str">
        <f>VLOOKUP(I4900,'C701- Recalculate'!$D$27:$D$751,1,0)</f>
        <v>069MPI1232280002</v>
      </c>
      <c r="K4900">
        <v>0</v>
      </c>
      <c r="L4900">
        <v>28082192</v>
      </c>
      <c r="M4900" s="138">
        <f t="shared" si="230"/>
        <v>-28082192</v>
      </c>
      <c r="N4900" t="s">
        <v>178</v>
      </c>
      <c r="P4900" t="s">
        <v>3839</v>
      </c>
      <c r="R4900" t="s">
        <v>3808</v>
      </c>
    </row>
    <row r="4901" spans="1:20" hidden="1">
      <c r="A4901">
        <v>4900</v>
      </c>
      <c r="D4901">
        <v>701000002</v>
      </c>
      <c r="E4901" s="139">
        <v>45239</v>
      </c>
      <c r="F4901">
        <f t="shared" si="228"/>
        <v>11</v>
      </c>
      <c r="G4901" s="139">
        <v>45239</v>
      </c>
      <c r="H4901">
        <f t="shared" si="229"/>
        <v>16</v>
      </c>
      <c r="I4901" t="s">
        <v>2641</v>
      </c>
      <c r="J4901" t="str">
        <f>VLOOKUP(I4901,'C701- Recalculate'!$D$27:$D$751,1,0)</f>
        <v>069MPI1232290004</v>
      </c>
      <c r="K4901">
        <v>0</v>
      </c>
      <c r="L4901">
        <v>28767123</v>
      </c>
      <c r="M4901" s="138">
        <f t="shared" si="230"/>
        <v>-28767123</v>
      </c>
      <c r="N4901" t="s">
        <v>178</v>
      </c>
      <c r="P4901" t="s">
        <v>3839</v>
      </c>
      <c r="R4901" t="s">
        <v>3808</v>
      </c>
    </row>
    <row r="4902" spans="1:20" hidden="1">
      <c r="A4902">
        <v>4901</v>
      </c>
      <c r="D4902">
        <v>701000002</v>
      </c>
      <c r="E4902" s="139">
        <v>45239</v>
      </c>
      <c r="F4902">
        <f t="shared" si="228"/>
        <v>11</v>
      </c>
      <c r="G4902" s="139">
        <v>45239</v>
      </c>
      <c r="H4902">
        <f t="shared" si="229"/>
        <v>16</v>
      </c>
      <c r="I4902" t="s">
        <v>2634</v>
      </c>
      <c r="J4902" t="str">
        <f>VLOOKUP(I4902,'C701- Recalculate'!$D$27:$D$751,1,0)</f>
        <v>069MPI1232290005</v>
      </c>
      <c r="K4902">
        <v>0</v>
      </c>
      <c r="L4902">
        <v>27397260</v>
      </c>
      <c r="M4902" s="138">
        <f t="shared" si="230"/>
        <v>-27397260</v>
      </c>
      <c r="N4902" t="s">
        <v>178</v>
      </c>
      <c r="P4902" t="s">
        <v>3839</v>
      </c>
      <c r="R4902" t="s">
        <v>3808</v>
      </c>
    </row>
    <row r="4903" spans="1:20" hidden="1">
      <c r="A4903">
        <v>4902</v>
      </c>
      <c r="D4903">
        <v>701000002</v>
      </c>
      <c r="E4903" s="139">
        <v>45239</v>
      </c>
      <c r="F4903">
        <f t="shared" si="228"/>
        <v>11</v>
      </c>
      <c r="G4903" s="139">
        <v>45239</v>
      </c>
      <c r="H4903">
        <f t="shared" si="229"/>
        <v>16</v>
      </c>
      <c r="I4903" t="s">
        <v>2656</v>
      </c>
      <c r="J4903" t="str">
        <f>VLOOKUP(I4903,'C701- Recalculate'!$D$27:$D$751,1,0)</f>
        <v>069MPI1232340004</v>
      </c>
      <c r="K4903">
        <v>0</v>
      </c>
      <c r="L4903">
        <v>22465753</v>
      </c>
      <c r="M4903" s="138">
        <f t="shared" si="230"/>
        <v>-22465753</v>
      </c>
      <c r="N4903" t="s">
        <v>178</v>
      </c>
      <c r="P4903" t="s">
        <v>3839</v>
      </c>
      <c r="R4903" t="s">
        <v>3808</v>
      </c>
    </row>
    <row r="4904" spans="1:20" hidden="1">
      <c r="A4904">
        <v>4903</v>
      </c>
      <c r="D4904">
        <v>701000002</v>
      </c>
      <c r="E4904" s="139">
        <v>45239</v>
      </c>
      <c r="F4904">
        <f t="shared" si="228"/>
        <v>11</v>
      </c>
      <c r="G4904" s="139">
        <v>45239</v>
      </c>
      <c r="H4904">
        <f t="shared" si="229"/>
        <v>16</v>
      </c>
      <c r="I4904" t="s">
        <v>2652</v>
      </c>
      <c r="J4904" t="str">
        <f>VLOOKUP(I4904,'C701- Recalculate'!$D$27:$D$751,1,0)</f>
        <v>069MPI1232340005</v>
      </c>
      <c r="K4904">
        <v>0</v>
      </c>
      <c r="L4904">
        <v>22465753</v>
      </c>
      <c r="M4904" s="138">
        <f t="shared" si="230"/>
        <v>-22465753</v>
      </c>
      <c r="N4904" t="s">
        <v>178</v>
      </c>
      <c r="P4904" t="s">
        <v>3839</v>
      </c>
      <c r="R4904" t="s">
        <v>3808</v>
      </c>
    </row>
    <row r="4905" spans="1:20" hidden="1">
      <c r="A4905">
        <v>4904</v>
      </c>
      <c r="D4905">
        <v>701000002</v>
      </c>
      <c r="E4905" s="139">
        <v>45239</v>
      </c>
      <c r="F4905">
        <f t="shared" si="228"/>
        <v>11</v>
      </c>
      <c r="G4905" s="139">
        <v>45239</v>
      </c>
      <c r="H4905">
        <f t="shared" si="229"/>
        <v>16</v>
      </c>
      <c r="I4905" t="s">
        <v>2706</v>
      </c>
      <c r="J4905" t="str">
        <f>VLOOKUP(I4905,'C701- Recalculate'!$D$27:$D$751,1,0)</f>
        <v>069MPI1232400003</v>
      </c>
      <c r="K4905">
        <v>0</v>
      </c>
      <c r="L4905">
        <v>24315068</v>
      </c>
      <c r="M4905" s="138">
        <f t="shared" si="230"/>
        <v>-24315068</v>
      </c>
      <c r="N4905" t="s">
        <v>178</v>
      </c>
      <c r="P4905" t="s">
        <v>3839</v>
      </c>
      <c r="R4905" t="s">
        <v>3808</v>
      </c>
    </row>
    <row r="4906" spans="1:20" hidden="1">
      <c r="A4906">
        <v>4905</v>
      </c>
      <c r="D4906">
        <v>701000002</v>
      </c>
      <c r="E4906" s="139">
        <v>45239</v>
      </c>
      <c r="F4906">
        <f t="shared" si="228"/>
        <v>11</v>
      </c>
      <c r="G4906" s="139">
        <v>45239</v>
      </c>
      <c r="H4906">
        <f t="shared" si="229"/>
        <v>16</v>
      </c>
      <c r="I4906" t="s">
        <v>2700</v>
      </c>
      <c r="J4906" t="str">
        <f>VLOOKUP(I4906,'C701- Recalculate'!$D$27:$D$751,1,0)</f>
        <v>069MPI1232400004</v>
      </c>
      <c r="K4906">
        <v>0</v>
      </c>
      <c r="L4906">
        <v>24315068</v>
      </c>
      <c r="M4906" s="138">
        <f t="shared" si="230"/>
        <v>-24315068</v>
      </c>
      <c r="N4906" t="s">
        <v>178</v>
      </c>
      <c r="P4906" t="s">
        <v>3839</v>
      </c>
      <c r="R4906" t="s">
        <v>3808</v>
      </c>
    </row>
    <row r="4907" spans="1:20" hidden="1">
      <c r="A4907">
        <v>4906</v>
      </c>
      <c r="D4907">
        <v>701000002</v>
      </c>
      <c r="E4907" s="139">
        <v>45239</v>
      </c>
      <c r="F4907">
        <f t="shared" si="228"/>
        <v>11</v>
      </c>
      <c r="G4907" s="139">
        <v>45239</v>
      </c>
      <c r="H4907">
        <f t="shared" si="229"/>
        <v>16</v>
      </c>
      <c r="I4907" t="s">
        <v>2757</v>
      </c>
      <c r="J4907" t="str">
        <f>VLOOKUP(I4907,'C701- Recalculate'!$D$27:$D$751,1,0)</f>
        <v>069MPI1232430004</v>
      </c>
      <c r="K4907">
        <v>0</v>
      </c>
      <c r="L4907">
        <v>39452054</v>
      </c>
      <c r="M4907" s="138">
        <f t="shared" si="230"/>
        <v>-39452054</v>
      </c>
      <c r="N4907" t="s">
        <v>178</v>
      </c>
      <c r="P4907" t="s">
        <v>3839</v>
      </c>
      <c r="R4907" t="s">
        <v>3808</v>
      </c>
    </row>
    <row r="4908" spans="1:20" hidden="1">
      <c r="A4908">
        <v>4907</v>
      </c>
      <c r="D4908">
        <v>701000002</v>
      </c>
      <c r="E4908" s="139">
        <v>45239</v>
      </c>
      <c r="F4908">
        <f t="shared" si="228"/>
        <v>11</v>
      </c>
      <c r="G4908" s="139">
        <v>45239</v>
      </c>
      <c r="H4908">
        <f t="shared" si="229"/>
        <v>16</v>
      </c>
      <c r="I4908" t="s">
        <v>2760</v>
      </c>
      <c r="J4908" t="str">
        <f>VLOOKUP(I4908,'C701- Recalculate'!$D$27:$D$751,1,0)</f>
        <v>069MPI1232430005</v>
      </c>
      <c r="K4908">
        <v>0</v>
      </c>
      <c r="L4908">
        <v>9726027</v>
      </c>
      <c r="M4908" s="138">
        <f t="shared" si="230"/>
        <v>-9726027</v>
      </c>
      <c r="N4908" t="s">
        <v>178</v>
      </c>
      <c r="P4908" t="s">
        <v>3839</v>
      </c>
      <c r="R4908" t="s">
        <v>3808</v>
      </c>
    </row>
    <row r="4909" spans="1:20" hidden="1">
      <c r="A4909">
        <v>4908</v>
      </c>
      <c r="D4909">
        <v>701000002</v>
      </c>
      <c r="E4909" s="139">
        <v>45239</v>
      </c>
      <c r="F4909">
        <f t="shared" si="228"/>
        <v>11</v>
      </c>
      <c r="G4909" s="139">
        <v>45239</v>
      </c>
      <c r="H4909">
        <f t="shared" si="229"/>
        <v>16</v>
      </c>
      <c r="I4909" t="s">
        <v>2879</v>
      </c>
      <c r="J4909" t="str">
        <f>VLOOKUP(I4909,'C701- Recalculate'!$D$27:$D$751,1,0)</f>
        <v>069MPI1232560004</v>
      </c>
      <c r="K4909">
        <v>0</v>
      </c>
      <c r="L4909">
        <v>28356164</v>
      </c>
      <c r="M4909" s="138">
        <f t="shared" si="230"/>
        <v>-28356164</v>
      </c>
      <c r="N4909" t="s">
        <v>178</v>
      </c>
      <c r="P4909" t="s">
        <v>3839</v>
      </c>
      <c r="R4909" t="s">
        <v>3808</v>
      </c>
    </row>
    <row r="4910" spans="1:20" hidden="1">
      <c r="A4910">
        <v>4909</v>
      </c>
      <c r="D4910">
        <v>701000002</v>
      </c>
      <c r="E4910" s="139">
        <v>45239</v>
      </c>
      <c r="F4910">
        <f t="shared" si="228"/>
        <v>11</v>
      </c>
      <c r="G4910" s="139">
        <v>45239</v>
      </c>
      <c r="H4910">
        <f t="shared" si="229"/>
        <v>16</v>
      </c>
      <c r="I4910" t="s">
        <v>2870</v>
      </c>
      <c r="J4910" t="str">
        <f>VLOOKUP(I4910,'C701- Recalculate'!$D$27:$D$751,1,0)</f>
        <v>069MPI1232560005</v>
      </c>
      <c r="K4910">
        <v>0</v>
      </c>
      <c r="L4910">
        <v>18904109</v>
      </c>
      <c r="M4910" s="138">
        <f t="shared" si="230"/>
        <v>-18904109</v>
      </c>
      <c r="N4910" t="s">
        <v>178</v>
      </c>
      <c r="P4910" t="s">
        <v>3839</v>
      </c>
      <c r="R4910" t="s">
        <v>3808</v>
      </c>
    </row>
    <row r="4911" spans="1:20" hidden="1">
      <c r="A4911">
        <v>4910</v>
      </c>
      <c r="D4911">
        <v>701000002</v>
      </c>
      <c r="E4911" s="139">
        <v>45239</v>
      </c>
      <c r="F4911">
        <f t="shared" si="228"/>
        <v>11</v>
      </c>
      <c r="G4911" s="139">
        <v>45239</v>
      </c>
      <c r="H4911">
        <f t="shared" si="229"/>
        <v>16</v>
      </c>
      <c r="I4911" t="s">
        <v>2937</v>
      </c>
      <c r="J4911" t="str">
        <f>VLOOKUP(I4911,'C701- Recalculate'!$D$27:$D$751,1,0)</f>
        <v>069MPI1232620002</v>
      </c>
      <c r="K4911">
        <v>0</v>
      </c>
      <c r="L4911">
        <v>24931507</v>
      </c>
      <c r="M4911" s="138">
        <f t="shared" si="230"/>
        <v>-24931507</v>
      </c>
      <c r="N4911" t="s">
        <v>178</v>
      </c>
      <c r="P4911" t="s">
        <v>3839</v>
      </c>
      <c r="R4911" t="s">
        <v>3808</v>
      </c>
    </row>
    <row r="4912" spans="1:20" hidden="1">
      <c r="A4912">
        <v>4911</v>
      </c>
      <c r="D4912">
        <v>701000002</v>
      </c>
      <c r="E4912" s="139">
        <v>45239</v>
      </c>
      <c r="F4912">
        <f t="shared" si="228"/>
        <v>11</v>
      </c>
      <c r="G4912" s="139">
        <v>45239</v>
      </c>
      <c r="H4912">
        <f t="shared" si="229"/>
        <v>16</v>
      </c>
      <c r="I4912" t="s">
        <v>2940</v>
      </c>
      <c r="J4912" t="str">
        <f>VLOOKUP(I4912,'C701- Recalculate'!$D$27:$D$751,1,0)</f>
        <v>069MPI1232620003</v>
      </c>
      <c r="K4912">
        <v>0</v>
      </c>
      <c r="L4912">
        <v>22356164</v>
      </c>
      <c r="M4912" s="138">
        <f t="shared" si="230"/>
        <v>-22356164</v>
      </c>
      <c r="N4912" t="s">
        <v>178</v>
      </c>
      <c r="P4912" t="s">
        <v>3839</v>
      </c>
      <c r="R4912" t="s">
        <v>3808</v>
      </c>
    </row>
    <row r="4913" spans="1:18" hidden="1">
      <c r="A4913">
        <v>4912</v>
      </c>
      <c r="D4913">
        <v>701000002</v>
      </c>
      <c r="E4913" s="139">
        <v>45239</v>
      </c>
      <c r="F4913">
        <f t="shared" si="228"/>
        <v>11</v>
      </c>
      <c r="G4913" s="139">
        <v>45239</v>
      </c>
      <c r="H4913">
        <f t="shared" si="229"/>
        <v>16</v>
      </c>
      <c r="I4913" t="s">
        <v>3443</v>
      </c>
      <c r="J4913" t="str">
        <f>VLOOKUP(I4913,'C701- Recalculate'!$D$27:$D$751,1,0)</f>
        <v>069MPI1233110005</v>
      </c>
      <c r="K4913">
        <v>0</v>
      </c>
      <c r="L4913">
        <v>3287672</v>
      </c>
      <c r="M4913" s="138">
        <f t="shared" si="230"/>
        <v>-3287672</v>
      </c>
      <c r="N4913" t="s">
        <v>178</v>
      </c>
      <c r="P4913" t="s">
        <v>3839</v>
      </c>
      <c r="R4913" t="s">
        <v>3808</v>
      </c>
    </row>
    <row r="4914" spans="1:18" hidden="1">
      <c r="A4914">
        <v>4913</v>
      </c>
      <c r="D4914">
        <v>701000002</v>
      </c>
      <c r="E4914" s="139">
        <v>45239</v>
      </c>
      <c r="F4914">
        <f t="shared" si="228"/>
        <v>11</v>
      </c>
      <c r="G4914" s="139">
        <v>45239</v>
      </c>
      <c r="H4914">
        <f t="shared" si="229"/>
        <v>16</v>
      </c>
      <c r="I4914" t="s">
        <v>3501</v>
      </c>
      <c r="J4914" t="str">
        <f>VLOOKUP(I4914,'C701- Recalculate'!$D$27:$D$751,1,0)</f>
        <v>069MPI1233130001</v>
      </c>
      <c r="K4914">
        <v>0</v>
      </c>
      <c r="L4914">
        <v>3835616</v>
      </c>
      <c r="M4914" s="138">
        <f t="shared" si="230"/>
        <v>-3835616</v>
      </c>
      <c r="N4914" t="s">
        <v>178</v>
      </c>
      <c r="P4914" t="s">
        <v>3839</v>
      </c>
      <c r="R4914" t="s">
        <v>3808</v>
      </c>
    </row>
    <row r="4915" spans="1:18" hidden="1">
      <c r="A4915">
        <v>4914</v>
      </c>
      <c r="D4915">
        <v>701000002</v>
      </c>
      <c r="E4915" s="139">
        <v>45239</v>
      </c>
      <c r="F4915">
        <f t="shared" si="228"/>
        <v>11</v>
      </c>
      <c r="G4915" s="139">
        <v>45239</v>
      </c>
      <c r="H4915">
        <f t="shared" si="229"/>
        <v>16</v>
      </c>
      <c r="I4915" t="s">
        <v>3489</v>
      </c>
      <c r="J4915" t="str">
        <f>VLOOKUP(I4915,'C701- Recalculate'!$D$27:$D$751,1,0)</f>
        <v>069MPI1233130002</v>
      </c>
      <c r="K4915">
        <v>0</v>
      </c>
      <c r="L4915">
        <v>1643836</v>
      </c>
      <c r="M4915" s="138">
        <f t="shared" si="230"/>
        <v>-1643836</v>
      </c>
      <c r="N4915" t="s">
        <v>178</v>
      </c>
      <c r="P4915" t="s">
        <v>3839</v>
      </c>
      <c r="R4915" t="s">
        <v>3808</v>
      </c>
    </row>
    <row r="4916" spans="1:18" hidden="1">
      <c r="A4916">
        <v>4915</v>
      </c>
      <c r="D4916">
        <v>701000002</v>
      </c>
      <c r="E4916" s="139">
        <v>45239</v>
      </c>
      <c r="F4916">
        <f t="shared" si="228"/>
        <v>11</v>
      </c>
      <c r="G4916" s="139">
        <v>45239</v>
      </c>
      <c r="H4916">
        <f t="shared" si="229"/>
        <v>16</v>
      </c>
      <c r="I4916" t="s">
        <v>3495</v>
      </c>
      <c r="J4916" t="str">
        <f>VLOOKUP(I4916,'C701- Recalculate'!$D$27:$D$751,1,0)</f>
        <v>069MPI1233130003</v>
      </c>
      <c r="K4916">
        <v>0</v>
      </c>
      <c r="L4916">
        <v>8219178</v>
      </c>
      <c r="M4916" s="138">
        <f t="shared" si="230"/>
        <v>-8219178</v>
      </c>
      <c r="N4916" t="s">
        <v>178</v>
      </c>
      <c r="P4916" t="s">
        <v>3839</v>
      </c>
      <c r="R4916" t="s">
        <v>3808</v>
      </c>
    </row>
    <row r="4917" spans="1:18" hidden="1">
      <c r="A4917">
        <v>4916</v>
      </c>
      <c r="D4917">
        <v>701000002</v>
      </c>
      <c r="E4917" s="139">
        <v>45239</v>
      </c>
      <c r="F4917">
        <f t="shared" si="228"/>
        <v>11</v>
      </c>
      <c r="G4917" s="139">
        <v>45239</v>
      </c>
      <c r="H4917">
        <f t="shared" si="229"/>
        <v>16</v>
      </c>
      <c r="I4917" t="s">
        <v>3486</v>
      </c>
      <c r="J4917" t="str">
        <f>VLOOKUP(I4917,'C701- Recalculate'!$D$27:$D$751,1,0)</f>
        <v>069MPI1233130004</v>
      </c>
      <c r="K4917">
        <v>0</v>
      </c>
      <c r="L4917">
        <v>3287671</v>
      </c>
      <c r="M4917" s="138">
        <f t="shared" si="230"/>
        <v>-3287671</v>
      </c>
      <c r="N4917" t="s">
        <v>178</v>
      </c>
      <c r="P4917" t="s">
        <v>3839</v>
      </c>
      <c r="R4917" t="s">
        <v>3808</v>
      </c>
    </row>
    <row r="4918" spans="1:18" hidden="1">
      <c r="A4918">
        <v>4917</v>
      </c>
      <c r="D4918">
        <v>701000002</v>
      </c>
      <c r="E4918" s="139">
        <v>45239</v>
      </c>
      <c r="F4918">
        <f t="shared" si="228"/>
        <v>11</v>
      </c>
      <c r="G4918" s="139">
        <v>45239</v>
      </c>
      <c r="H4918">
        <f t="shared" si="229"/>
        <v>16</v>
      </c>
      <c r="I4918" t="s">
        <v>3492</v>
      </c>
      <c r="J4918" t="str">
        <f>VLOOKUP(I4918,'C701- Recalculate'!$D$27:$D$751,1,0)</f>
        <v>069MPI1233130005</v>
      </c>
      <c r="K4918">
        <v>0</v>
      </c>
      <c r="L4918">
        <v>1643836</v>
      </c>
      <c r="M4918" s="138">
        <f t="shared" si="230"/>
        <v>-1643836</v>
      </c>
      <c r="N4918" t="s">
        <v>178</v>
      </c>
      <c r="P4918" t="s">
        <v>3839</v>
      </c>
      <c r="R4918" t="s">
        <v>3808</v>
      </c>
    </row>
    <row r="4919" spans="1:18" hidden="1">
      <c r="A4919">
        <v>4918</v>
      </c>
      <c r="D4919">
        <v>701000002</v>
      </c>
      <c r="E4919" s="139">
        <v>45239</v>
      </c>
      <c r="F4919">
        <f t="shared" si="228"/>
        <v>11</v>
      </c>
      <c r="G4919" s="139">
        <v>45239</v>
      </c>
      <c r="H4919">
        <f t="shared" si="229"/>
        <v>16</v>
      </c>
      <c r="I4919" t="s">
        <v>3507</v>
      </c>
      <c r="J4919" t="str">
        <f>VLOOKUP(I4919,'C701- Recalculate'!$D$27:$D$751,1,0)</f>
        <v>069MPI1233130006</v>
      </c>
      <c r="K4919">
        <v>0</v>
      </c>
      <c r="L4919">
        <v>8219178</v>
      </c>
      <c r="M4919" s="138">
        <f t="shared" si="230"/>
        <v>-8219178</v>
      </c>
      <c r="N4919" t="s">
        <v>178</v>
      </c>
      <c r="P4919" t="s">
        <v>3839</v>
      </c>
      <c r="R4919" t="s">
        <v>3808</v>
      </c>
    </row>
    <row r="4920" spans="1:18" hidden="1">
      <c r="A4920">
        <v>4919</v>
      </c>
      <c r="D4920">
        <v>701000002</v>
      </c>
      <c r="E4920" s="139">
        <v>45239</v>
      </c>
      <c r="F4920">
        <f t="shared" si="228"/>
        <v>11</v>
      </c>
      <c r="G4920" s="139">
        <v>45239</v>
      </c>
      <c r="H4920">
        <f t="shared" si="229"/>
        <v>16</v>
      </c>
      <c r="I4920" t="s">
        <v>3504</v>
      </c>
      <c r="J4920" t="str">
        <f>VLOOKUP(I4920,'C701- Recalculate'!$D$27:$D$751,1,0)</f>
        <v>069MPI1233130007</v>
      </c>
      <c r="K4920">
        <v>0</v>
      </c>
      <c r="L4920">
        <v>8219178</v>
      </c>
      <c r="M4920" s="138">
        <f t="shared" si="230"/>
        <v>-8219178</v>
      </c>
      <c r="N4920" t="s">
        <v>178</v>
      </c>
      <c r="P4920" t="s">
        <v>3839</v>
      </c>
      <c r="R4920" t="s">
        <v>3808</v>
      </c>
    </row>
    <row r="4921" spans="1:18" hidden="1">
      <c r="A4921">
        <v>4920</v>
      </c>
      <c r="D4921">
        <v>701000002</v>
      </c>
      <c r="E4921" s="139">
        <v>45239</v>
      </c>
      <c r="F4921">
        <f t="shared" si="228"/>
        <v>11</v>
      </c>
      <c r="G4921" s="139">
        <v>45239</v>
      </c>
      <c r="H4921">
        <f t="shared" si="229"/>
        <v>16</v>
      </c>
      <c r="I4921" t="s">
        <v>3498</v>
      </c>
      <c r="J4921" t="str">
        <f>VLOOKUP(I4921,'C701- Recalculate'!$D$27:$D$751,1,0)</f>
        <v>069MPI1233130008</v>
      </c>
      <c r="K4921">
        <v>0</v>
      </c>
      <c r="L4921">
        <v>2465753</v>
      </c>
      <c r="M4921" s="138">
        <f t="shared" si="230"/>
        <v>-2465753</v>
      </c>
      <c r="N4921" t="s">
        <v>178</v>
      </c>
      <c r="P4921" t="s">
        <v>3839</v>
      </c>
      <c r="R4921" t="s">
        <v>3808</v>
      </c>
    </row>
    <row r="4922" spans="1:18" hidden="1">
      <c r="A4922">
        <v>4921</v>
      </c>
      <c r="D4922">
        <v>701000002</v>
      </c>
      <c r="E4922" s="139">
        <v>45261</v>
      </c>
      <c r="F4922">
        <f t="shared" si="228"/>
        <v>12</v>
      </c>
      <c r="G4922" s="139">
        <v>45261</v>
      </c>
      <c r="H4922">
        <f t="shared" si="229"/>
        <v>16</v>
      </c>
      <c r="I4922" t="s">
        <v>2879</v>
      </c>
      <c r="J4922" t="str">
        <f>VLOOKUP(I4922,'C701- Recalculate'!$D$27:$D$751,1,0)</f>
        <v>069MPI1232560004</v>
      </c>
      <c r="K4922">
        <v>0</v>
      </c>
      <c r="L4922">
        <v>28356165</v>
      </c>
      <c r="M4922" s="138">
        <f t="shared" si="230"/>
        <v>-28356165</v>
      </c>
      <c r="N4922" t="s">
        <v>178</v>
      </c>
      <c r="P4922" t="s">
        <v>3839</v>
      </c>
      <c r="R4922" t="s">
        <v>3808</v>
      </c>
    </row>
    <row r="4923" spans="1:18" hidden="1">
      <c r="A4923">
        <v>4922</v>
      </c>
      <c r="D4923">
        <v>701000002</v>
      </c>
      <c r="E4923" s="139">
        <v>45261</v>
      </c>
      <c r="F4923">
        <f t="shared" si="228"/>
        <v>12</v>
      </c>
      <c r="G4923" s="139">
        <v>45261</v>
      </c>
      <c r="H4923">
        <f t="shared" si="229"/>
        <v>16</v>
      </c>
      <c r="I4923" t="s">
        <v>2870</v>
      </c>
      <c r="J4923" t="str">
        <f>VLOOKUP(I4923,'C701- Recalculate'!$D$27:$D$751,1,0)</f>
        <v>069MPI1232560005</v>
      </c>
      <c r="K4923">
        <v>0</v>
      </c>
      <c r="L4923">
        <v>18904109</v>
      </c>
      <c r="M4923" s="138">
        <f t="shared" si="230"/>
        <v>-18904109</v>
      </c>
      <c r="N4923" t="s">
        <v>178</v>
      </c>
      <c r="P4923" t="s">
        <v>3839</v>
      </c>
      <c r="R4923" t="s">
        <v>3808</v>
      </c>
    </row>
    <row r="4924" spans="1:18" hidden="1">
      <c r="A4924">
        <v>4923</v>
      </c>
      <c r="D4924">
        <v>701000002</v>
      </c>
      <c r="E4924" s="139">
        <v>45261</v>
      </c>
      <c r="F4924">
        <f t="shared" si="228"/>
        <v>12</v>
      </c>
      <c r="G4924" s="139">
        <v>45261</v>
      </c>
      <c r="H4924">
        <f t="shared" si="229"/>
        <v>16</v>
      </c>
      <c r="I4924" t="s">
        <v>2937</v>
      </c>
      <c r="J4924" t="str">
        <f>VLOOKUP(I4924,'C701- Recalculate'!$D$27:$D$751,1,0)</f>
        <v>069MPI1232620002</v>
      </c>
      <c r="K4924">
        <v>0</v>
      </c>
      <c r="L4924">
        <v>24931507</v>
      </c>
      <c r="M4924" s="138">
        <f t="shared" si="230"/>
        <v>-24931507</v>
      </c>
      <c r="N4924" t="s">
        <v>178</v>
      </c>
      <c r="P4924" t="s">
        <v>3839</v>
      </c>
      <c r="R4924" t="s">
        <v>3808</v>
      </c>
    </row>
    <row r="4925" spans="1:18" hidden="1">
      <c r="A4925">
        <v>4924</v>
      </c>
      <c r="D4925">
        <v>701000002</v>
      </c>
      <c r="E4925" s="139">
        <v>45261</v>
      </c>
      <c r="F4925">
        <f t="shared" si="228"/>
        <v>12</v>
      </c>
      <c r="G4925" s="139">
        <v>45261</v>
      </c>
      <c r="H4925">
        <f t="shared" si="229"/>
        <v>16</v>
      </c>
      <c r="I4925" t="s">
        <v>2940</v>
      </c>
      <c r="J4925" t="str">
        <f>VLOOKUP(I4925,'C701- Recalculate'!$D$27:$D$751,1,0)</f>
        <v>069MPI1232620003</v>
      </c>
      <c r="K4925">
        <v>0</v>
      </c>
      <c r="L4925">
        <v>22356164</v>
      </c>
      <c r="M4925" s="138">
        <f t="shared" si="230"/>
        <v>-22356164</v>
      </c>
      <c r="N4925" t="s">
        <v>178</v>
      </c>
      <c r="P4925" t="s">
        <v>3839</v>
      </c>
      <c r="R4925" t="s">
        <v>3808</v>
      </c>
    </row>
    <row r="4926" spans="1:18" hidden="1">
      <c r="A4926">
        <v>4925</v>
      </c>
      <c r="D4926">
        <v>701000002</v>
      </c>
      <c r="E4926" s="139">
        <v>45261</v>
      </c>
      <c r="F4926">
        <f t="shared" si="228"/>
        <v>12</v>
      </c>
      <c r="G4926" s="139">
        <v>45261</v>
      </c>
      <c r="H4926">
        <f t="shared" si="229"/>
        <v>16</v>
      </c>
      <c r="I4926" t="s">
        <v>1272</v>
      </c>
      <c r="J4926" t="str">
        <f>VLOOKUP(I4926,'C701- Recalculate'!$D$27:$D$751,1,0)</f>
        <v>069MPI1233250002</v>
      </c>
      <c r="K4926">
        <v>0</v>
      </c>
      <c r="L4926">
        <v>21232877</v>
      </c>
      <c r="M4926" s="138">
        <f t="shared" si="230"/>
        <v>-21232877</v>
      </c>
      <c r="N4926" t="s">
        <v>178</v>
      </c>
      <c r="P4926" t="s">
        <v>3839</v>
      </c>
      <c r="R4926" t="s">
        <v>3808</v>
      </c>
    </row>
    <row r="4927" spans="1:18" hidden="1">
      <c r="A4927">
        <v>4926</v>
      </c>
      <c r="D4927">
        <v>701000002</v>
      </c>
      <c r="E4927" s="139">
        <v>45261</v>
      </c>
      <c r="F4927">
        <f t="shared" si="228"/>
        <v>12</v>
      </c>
      <c r="G4927" s="139">
        <v>45261</v>
      </c>
      <c r="H4927">
        <f t="shared" si="229"/>
        <v>16</v>
      </c>
      <c r="I4927" t="s">
        <v>1278</v>
      </c>
      <c r="J4927" t="str">
        <f>VLOOKUP(I4927,'C701- Recalculate'!$D$27:$D$751,1,0)</f>
        <v>069MPI1233250005</v>
      </c>
      <c r="K4927">
        <v>0</v>
      </c>
      <c r="L4927">
        <v>22260274</v>
      </c>
      <c r="M4927" s="138">
        <f t="shared" si="230"/>
        <v>-22260274</v>
      </c>
      <c r="N4927" t="s">
        <v>178</v>
      </c>
      <c r="P4927" t="s">
        <v>3839</v>
      </c>
      <c r="R4927" t="s">
        <v>3808</v>
      </c>
    </row>
    <row r="4928" spans="1:18" hidden="1">
      <c r="A4928">
        <v>4927</v>
      </c>
      <c r="D4928">
        <v>701000002</v>
      </c>
      <c r="E4928" s="139">
        <v>45261</v>
      </c>
      <c r="F4928">
        <f t="shared" si="228"/>
        <v>12</v>
      </c>
      <c r="G4928" s="139">
        <v>45261</v>
      </c>
      <c r="H4928">
        <f t="shared" si="229"/>
        <v>16</v>
      </c>
      <c r="I4928" t="s">
        <v>1282</v>
      </c>
      <c r="J4928" t="str">
        <f>VLOOKUP(I4928,'C701- Recalculate'!$D$27:$D$751,1,0)</f>
        <v>069MPI1233260003</v>
      </c>
      <c r="K4928">
        <v>0</v>
      </c>
      <c r="L4928">
        <v>20547945</v>
      </c>
      <c r="M4928" s="138">
        <f t="shared" si="230"/>
        <v>-20547945</v>
      </c>
      <c r="N4928" t="s">
        <v>178</v>
      </c>
      <c r="P4928" t="s">
        <v>3839</v>
      </c>
      <c r="R4928" t="s">
        <v>3808</v>
      </c>
    </row>
    <row r="4929" spans="1:18" hidden="1">
      <c r="A4929">
        <v>4928</v>
      </c>
      <c r="D4929">
        <v>701000002</v>
      </c>
      <c r="E4929" s="139">
        <v>45261</v>
      </c>
      <c r="F4929">
        <f t="shared" si="228"/>
        <v>12</v>
      </c>
      <c r="G4929" s="139">
        <v>45261</v>
      </c>
      <c r="H4929">
        <f t="shared" si="229"/>
        <v>16</v>
      </c>
      <c r="I4929" t="s">
        <v>1287</v>
      </c>
      <c r="J4929" t="str">
        <f>VLOOKUP(I4929,'C701- Recalculate'!$D$27:$D$751,1,0)</f>
        <v>069MPI1233260006</v>
      </c>
      <c r="K4929">
        <v>0</v>
      </c>
      <c r="L4929">
        <v>21917808</v>
      </c>
      <c r="M4929" s="138">
        <f t="shared" si="230"/>
        <v>-21917808</v>
      </c>
      <c r="N4929" t="s">
        <v>178</v>
      </c>
      <c r="P4929" t="s">
        <v>3839</v>
      </c>
      <c r="R4929" t="s">
        <v>3808</v>
      </c>
    </row>
    <row r="4930" spans="1:18" hidden="1">
      <c r="A4930">
        <v>4929</v>
      </c>
      <c r="D4930">
        <v>701000002</v>
      </c>
      <c r="E4930" s="139">
        <v>45261</v>
      </c>
      <c r="F4930">
        <f t="shared" si="228"/>
        <v>12</v>
      </c>
      <c r="G4930" s="139">
        <v>45261</v>
      </c>
      <c r="H4930">
        <f t="shared" si="229"/>
        <v>16</v>
      </c>
      <c r="I4930" t="s">
        <v>1291</v>
      </c>
      <c r="J4930" t="str">
        <f>VLOOKUP(I4930,'C701- Recalculate'!$D$27:$D$751,1,0)</f>
        <v>069MPI1233270006</v>
      </c>
      <c r="K4930">
        <v>0</v>
      </c>
      <c r="L4930">
        <v>16986301</v>
      </c>
      <c r="M4930" s="138">
        <f t="shared" si="230"/>
        <v>-16986301</v>
      </c>
      <c r="N4930" t="s">
        <v>178</v>
      </c>
      <c r="P4930" t="s">
        <v>3839</v>
      </c>
      <c r="R4930" t="s">
        <v>3808</v>
      </c>
    </row>
    <row r="4931" spans="1:18" hidden="1">
      <c r="A4931">
        <v>4930</v>
      </c>
      <c r="D4931">
        <v>701000002</v>
      </c>
      <c r="E4931" s="139">
        <v>45261</v>
      </c>
      <c r="F4931">
        <f t="shared" ref="F4931:F4993" si="231">MONTH(E4931)</f>
        <v>12</v>
      </c>
      <c r="G4931" s="139">
        <v>45261</v>
      </c>
      <c r="H4931">
        <f t="shared" ref="H4931:H4994" si="232">LEN(I4931)</f>
        <v>16</v>
      </c>
      <c r="I4931" t="s">
        <v>1296</v>
      </c>
      <c r="J4931" t="str">
        <f>VLOOKUP(I4931,'C701- Recalculate'!$D$27:$D$751,1,0)</f>
        <v>069MPI1233270008</v>
      </c>
      <c r="K4931">
        <v>0</v>
      </c>
      <c r="L4931">
        <v>16986301</v>
      </c>
      <c r="M4931" s="138">
        <f t="shared" ref="M4931:M4993" si="233">K4931-L4931</f>
        <v>-16986301</v>
      </c>
      <c r="N4931" t="s">
        <v>178</v>
      </c>
      <c r="P4931" t="s">
        <v>3839</v>
      </c>
      <c r="R4931" t="s">
        <v>3808</v>
      </c>
    </row>
    <row r="4932" spans="1:18" hidden="1">
      <c r="A4932">
        <v>4931</v>
      </c>
      <c r="D4932">
        <v>701000002</v>
      </c>
      <c r="E4932" s="139">
        <v>45261</v>
      </c>
      <c r="F4932">
        <f t="shared" si="231"/>
        <v>12</v>
      </c>
      <c r="G4932" s="139">
        <v>45261</v>
      </c>
      <c r="H4932">
        <f t="shared" si="232"/>
        <v>16</v>
      </c>
      <c r="I4932" t="s">
        <v>1301</v>
      </c>
      <c r="J4932" t="str">
        <f>VLOOKUP(I4932,'C701- Recalculate'!$D$27:$D$751,1,0)</f>
        <v>069MPI1233280009</v>
      </c>
      <c r="K4932">
        <v>0</v>
      </c>
      <c r="L4932">
        <v>21917808</v>
      </c>
      <c r="M4932" s="138">
        <f t="shared" si="233"/>
        <v>-21917808</v>
      </c>
      <c r="N4932" t="s">
        <v>178</v>
      </c>
      <c r="P4932" t="s">
        <v>3839</v>
      </c>
      <c r="R4932" t="s">
        <v>3808</v>
      </c>
    </row>
    <row r="4933" spans="1:18" hidden="1">
      <c r="A4933">
        <v>4932</v>
      </c>
      <c r="D4933">
        <v>701000002</v>
      </c>
      <c r="E4933" s="139">
        <v>45261</v>
      </c>
      <c r="F4933">
        <f t="shared" si="231"/>
        <v>12</v>
      </c>
      <c r="G4933" s="139">
        <v>45261</v>
      </c>
      <c r="H4933">
        <f t="shared" si="232"/>
        <v>16</v>
      </c>
      <c r="I4933" t="s">
        <v>1305</v>
      </c>
      <c r="J4933" t="str">
        <f>VLOOKUP(I4933,'C701- Recalculate'!$D$27:$D$751,1,0)</f>
        <v>069MPI1233280010</v>
      </c>
      <c r="K4933">
        <v>0</v>
      </c>
      <c r="L4933">
        <v>21917808</v>
      </c>
      <c r="M4933" s="138">
        <f t="shared" si="233"/>
        <v>-21917808</v>
      </c>
      <c r="N4933" t="s">
        <v>178</v>
      </c>
      <c r="P4933" t="s">
        <v>3839</v>
      </c>
      <c r="R4933" t="s">
        <v>3808</v>
      </c>
    </row>
    <row r="4934" spans="1:18" hidden="1">
      <c r="A4934">
        <v>4933</v>
      </c>
      <c r="D4934">
        <v>701000002</v>
      </c>
      <c r="E4934" s="139">
        <v>45261</v>
      </c>
      <c r="F4934">
        <f t="shared" si="231"/>
        <v>12</v>
      </c>
      <c r="G4934" s="139">
        <v>45261</v>
      </c>
      <c r="H4934">
        <f t="shared" si="232"/>
        <v>16</v>
      </c>
      <c r="I4934" t="s">
        <v>3712</v>
      </c>
      <c r="J4934" t="str">
        <f>VLOOKUP(I4934,'C701- Recalculate'!$D$27:$D$751,1,0)</f>
        <v>069MPI1233310006</v>
      </c>
      <c r="K4934">
        <v>0</v>
      </c>
      <c r="L4934">
        <v>2876713</v>
      </c>
      <c r="M4934" s="138">
        <f t="shared" si="233"/>
        <v>-2876713</v>
      </c>
      <c r="N4934" t="s">
        <v>178</v>
      </c>
      <c r="P4934" t="s">
        <v>3839</v>
      </c>
      <c r="R4934" t="s">
        <v>3808</v>
      </c>
    </row>
    <row r="4935" spans="1:18" hidden="1">
      <c r="A4935">
        <v>4934</v>
      </c>
      <c r="D4935">
        <v>701000002</v>
      </c>
      <c r="E4935" s="139">
        <v>45261</v>
      </c>
      <c r="F4935">
        <f t="shared" si="231"/>
        <v>12</v>
      </c>
      <c r="G4935" s="139">
        <v>45261</v>
      </c>
      <c r="H4935">
        <f t="shared" si="232"/>
        <v>16</v>
      </c>
      <c r="I4935" t="s">
        <v>1308</v>
      </c>
      <c r="J4935" t="str">
        <f>VLOOKUP(I4935,'C701- Recalculate'!$D$27:$D$751,1,0)</f>
        <v>069MPI1233320002</v>
      </c>
      <c r="K4935">
        <v>0</v>
      </c>
      <c r="L4935">
        <v>13561643</v>
      </c>
      <c r="M4935" s="138">
        <f t="shared" si="233"/>
        <v>-13561643</v>
      </c>
      <c r="N4935" t="s">
        <v>178</v>
      </c>
      <c r="P4935" t="s">
        <v>3839</v>
      </c>
      <c r="R4935" t="s">
        <v>3808</v>
      </c>
    </row>
    <row r="4936" spans="1:18" hidden="1">
      <c r="A4936">
        <v>4935</v>
      </c>
      <c r="D4936">
        <v>701000002</v>
      </c>
      <c r="E4936" s="139">
        <v>45261</v>
      </c>
      <c r="F4936">
        <f t="shared" si="231"/>
        <v>12</v>
      </c>
      <c r="G4936" s="139">
        <v>45261</v>
      </c>
      <c r="H4936">
        <f t="shared" si="232"/>
        <v>16</v>
      </c>
      <c r="I4936" t="s">
        <v>1314</v>
      </c>
      <c r="J4936" t="str">
        <f>VLOOKUP(I4936,'C701- Recalculate'!$D$27:$D$751,1,0)</f>
        <v>069MPI1233320003</v>
      </c>
      <c r="K4936">
        <v>0</v>
      </c>
      <c r="L4936">
        <v>31643835</v>
      </c>
      <c r="M4936" s="138">
        <f t="shared" si="233"/>
        <v>-31643835</v>
      </c>
      <c r="N4936" t="s">
        <v>178</v>
      </c>
      <c r="P4936" t="s">
        <v>3839</v>
      </c>
      <c r="R4936" t="s">
        <v>3808</v>
      </c>
    </row>
    <row r="4937" spans="1:18" hidden="1">
      <c r="A4937">
        <v>4936</v>
      </c>
      <c r="D4937">
        <v>701000002</v>
      </c>
      <c r="E4937" s="139">
        <v>45261</v>
      </c>
      <c r="F4937">
        <f t="shared" si="231"/>
        <v>12</v>
      </c>
      <c r="G4937" s="139">
        <v>45261</v>
      </c>
      <c r="H4937">
        <f t="shared" si="232"/>
        <v>16</v>
      </c>
      <c r="I4937" t="s">
        <v>1317</v>
      </c>
      <c r="J4937" t="str">
        <f>VLOOKUP(I4937,'C701- Recalculate'!$D$27:$D$751,1,0)</f>
        <v>069MPI1233350001</v>
      </c>
      <c r="K4937">
        <v>0</v>
      </c>
      <c r="L4937">
        <v>25890411</v>
      </c>
      <c r="M4937" s="138">
        <f t="shared" si="233"/>
        <v>-25890411</v>
      </c>
      <c r="N4937" t="s">
        <v>178</v>
      </c>
      <c r="P4937" t="s">
        <v>3839</v>
      </c>
      <c r="R4937" t="s">
        <v>3808</v>
      </c>
    </row>
    <row r="4938" spans="1:18" hidden="1">
      <c r="A4938">
        <v>4937</v>
      </c>
      <c r="D4938">
        <v>701000002</v>
      </c>
      <c r="E4938" s="139">
        <v>45261</v>
      </c>
      <c r="F4938">
        <f t="shared" si="231"/>
        <v>12</v>
      </c>
      <c r="G4938" s="139">
        <v>45261</v>
      </c>
      <c r="H4938">
        <f t="shared" si="232"/>
        <v>16</v>
      </c>
      <c r="I4938" t="s">
        <v>1321</v>
      </c>
      <c r="J4938" t="str">
        <f>VLOOKUP(I4938,'C701- Recalculate'!$D$27:$D$751,1,0)</f>
        <v>069MPI1233350002</v>
      </c>
      <c r="K4938">
        <v>0</v>
      </c>
      <c r="L4938">
        <v>14794521</v>
      </c>
      <c r="M4938" s="138">
        <f t="shared" si="233"/>
        <v>-14794521</v>
      </c>
      <c r="N4938" t="s">
        <v>178</v>
      </c>
      <c r="P4938" t="s">
        <v>3839</v>
      </c>
      <c r="R4938" t="s">
        <v>3808</v>
      </c>
    </row>
    <row r="4939" spans="1:18" hidden="1">
      <c r="A4939">
        <v>4938</v>
      </c>
      <c r="D4939">
        <v>701000002</v>
      </c>
      <c r="E4939" s="139">
        <v>45261</v>
      </c>
      <c r="F4939">
        <f t="shared" si="231"/>
        <v>12</v>
      </c>
      <c r="G4939" s="139">
        <v>45261</v>
      </c>
      <c r="H4939">
        <f t="shared" si="232"/>
        <v>16</v>
      </c>
      <c r="I4939" t="s">
        <v>1325</v>
      </c>
      <c r="J4939" t="str">
        <f>VLOOKUP(I4939,'C701- Recalculate'!$D$27:$D$751,1,0)</f>
        <v>069MPI1233350003</v>
      </c>
      <c r="K4939">
        <v>0</v>
      </c>
      <c r="L4939">
        <v>39726027</v>
      </c>
      <c r="M4939" s="138">
        <f t="shared" si="233"/>
        <v>-39726027</v>
      </c>
      <c r="N4939" t="s">
        <v>178</v>
      </c>
      <c r="P4939" t="s">
        <v>3839</v>
      </c>
      <c r="R4939" t="s">
        <v>3808</v>
      </c>
    </row>
    <row r="4940" spans="1:18" hidden="1">
      <c r="A4940">
        <v>4939</v>
      </c>
      <c r="D4940">
        <v>701000002</v>
      </c>
      <c r="E4940" s="139">
        <v>45261</v>
      </c>
      <c r="F4940">
        <f t="shared" si="231"/>
        <v>12</v>
      </c>
      <c r="G4940" s="139">
        <v>45261</v>
      </c>
      <c r="H4940">
        <f t="shared" si="232"/>
        <v>16</v>
      </c>
      <c r="I4940" t="s">
        <v>1328</v>
      </c>
      <c r="J4940" t="str">
        <f>VLOOKUP(I4940,'C701- Recalculate'!$D$27:$D$751,1,0)</f>
        <v>069MPI1233350004</v>
      </c>
      <c r="K4940">
        <v>0</v>
      </c>
      <c r="L4940">
        <v>39726027</v>
      </c>
      <c r="M4940" s="138">
        <f t="shared" si="233"/>
        <v>-39726027</v>
      </c>
      <c r="N4940" t="s">
        <v>178</v>
      </c>
      <c r="P4940" t="s">
        <v>3839</v>
      </c>
      <c r="R4940" t="s">
        <v>3808</v>
      </c>
    </row>
    <row r="4941" spans="1:18" hidden="1">
      <c r="A4941">
        <v>4940</v>
      </c>
      <c r="D4941">
        <v>701000002</v>
      </c>
      <c r="E4941" s="139">
        <v>45261</v>
      </c>
      <c r="F4941">
        <f t="shared" si="231"/>
        <v>12</v>
      </c>
      <c r="G4941" s="139">
        <v>45261</v>
      </c>
      <c r="H4941">
        <f t="shared" si="232"/>
        <v>16</v>
      </c>
      <c r="I4941" t="s">
        <v>1331</v>
      </c>
      <c r="J4941" t="str">
        <f>VLOOKUP(I4941,'C701- Recalculate'!$D$27:$D$751,1,0)</f>
        <v>069MPI1233350005</v>
      </c>
      <c r="K4941">
        <v>0</v>
      </c>
      <c r="L4941">
        <v>35753425</v>
      </c>
      <c r="M4941" s="138">
        <f t="shared" si="233"/>
        <v>-35753425</v>
      </c>
      <c r="N4941" t="s">
        <v>178</v>
      </c>
      <c r="P4941" t="s">
        <v>3839</v>
      </c>
      <c r="R4941" t="s">
        <v>3808</v>
      </c>
    </row>
    <row r="4942" spans="1:18" hidden="1">
      <c r="A4942">
        <v>4941</v>
      </c>
      <c r="D4942">
        <v>701000002</v>
      </c>
      <c r="E4942" s="139">
        <v>45261</v>
      </c>
      <c r="F4942">
        <f t="shared" si="231"/>
        <v>12</v>
      </c>
      <c r="G4942" s="139">
        <v>45261</v>
      </c>
      <c r="H4942">
        <f t="shared" si="232"/>
        <v>16</v>
      </c>
      <c r="I4942" t="s">
        <v>3774</v>
      </c>
      <c r="J4942" t="str">
        <f>VLOOKUP(I4942,'C701- Recalculate'!$D$27:$D$751,1,0)</f>
        <v>069MPI1233350006</v>
      </c>
      <c r="K4942">
        <v>0</v>
      </c>
      <c r="L4942">
        <v>2054795</v>
      </c>
      <c r="M4942" s="138">
        <f t="shared" si="233"/>
        <v>-2054795</v>
      </c>
      <c r="N4942" t="s">
        <v>178</v>
      </c>
      <c r="P4942" t="s">
        <v>3839</v>
      </c>
      <c r="R4942" t="s">
        <v>3808</v>
      </c>
    </row>
    <row r="4943" spans="1:18" hidden="1">
      <c r="A4943">
        <v>4942</v>
      </c>
      <c r="D4943">
        <v>701000002</v>
      </c>
      <c r="E4943" s="139">
        <v>45261</v>
      </c>
      <c r="F4943">
        <f t="shared" si="231"/>
        <v>12</v>
      </c>
      <c r="G4943" s="139">
        <v>45261</v>
      </c>
      <c r="H4943">
        <f t="shared" si="232"/>
        <v>16</v>
      </c>
      <c r="I4943" t="s">
        <v>3777</v>
      </c>
      <c r="J4943" t="str">
        <f>VLOOKUP(I4943,'C701- Recalculate'!$D$27:$D$751,1,0)</f>
        <v>069MPI1233350007</v>
      </c>
      <c r="K4943">
        <v>0</v>
      </c>
      <c r="L4943">
        <v>2054795</v>
      </c>
      <c r="M4943" s="138">
        <f t="shared" si="233"/>
        <v>-2054795</v>
      </c>
      <c r="N4943" t="s">
        <v>178</v>
      </c>
      <c r="P4943" t="s">
        <v>3839</v>
      </c>
      <c r="R4943" t="s">
        <v>3808</v>
      </c>
    </row>
    <row r="4944" spans="1:18" hidden="1">
      <c r="A4944">
        <v>4943</v>
      </c>
      <c r="D4944">
        <v>701000002</v>
      </c>
      <c r="E4944" s="139">
        <v>45261</v>
      </c>
      <c r="F4944">
        <f t="shared" si="231"/>
        <v>12</v>
      </c>
      <c r="G4944" s="139">
        <v>45261</v>
      </c>
      <c r="H4944">
        <f t="shared" si="232"/>
        <v>16</v>
      </c>
      <c r="I4944" t="s">
        <v>3771</v>
      </c>
      <c r="J4944" t="str">
        <f>VLOOKUP(I4944,'C701- Recalculate'!$D$27:$D$751,1,0)</f>
        <v>069MPI1233350008</v>
      </c>
      <c r="K4944">
        <v>0</v>
      </c>
      <c r="L4944">
        <v>2739726</v>
      </c>
      <c r="M4944" s="138">
        <f t="shared" si="233"/>
        <v>-2739726</v>
      </c>
      <c r="N4944" t="s">
        <v>178</v>
      </c>
      <c r="P4944" t="s">
        <v>3839</v>
      </c>
      <c r="R4944" t="s">
        <v>3808</v>
      </c>
    </row>
    <row r="4945" spans="1:18" hidden="1">
      <c r="A4945">
        <v>4944</v>
      </c>
      <c r="D4945">
        <v>701000002</v>
      </c>
      <c r="E4945" s="139">
        <v>45264</v>
      </c>
      <c r="F4945">
        <f t="shared" si="231"/>
        <v>12</v>
      </c>
      <c r="G4945" s="139">
        <v>45264</v>
      </c>
      <c r="H4945">
        <f t="shared" si="232"/>
        <v>16</v>
      </c>
      <c r="I4945" t="s">
        <v>2879</v>
      </c>
      <c r="J4945" t="str">
        <f>VLOOKUP(I4945,'C701- Recalculate'!$D$27:$D$751,1,0)</f>
        <v>069MPI1232560004</v>
      </c>
      <c r="K4945">
        <v>0</v>
      </c>
      <c r="L4945">
        <v>56712328</v>
      </c>
      <c r="M4945" s="138">
        <f t="shared" si="233"/>
        <v>-56712328</v>
      </c>
      <c r="N4945" t="s">
        <v>178</v>
      </c>
      <c r="P4945" t="s">
        <v>3839</v>
      </c>
      <c r="R4945" t="s">
        <v>3808</v>
      </c>
    </row>
    <row r="4946" spans="1:18" hidden="1">
      <c r="A4946">
        <v>4945</v>
      </c>
      <c r="D4946">
        <v>701000002</v>
      </c>
      <c r="E4946" s="139">
        <v>45264</v>
      </c>
      <c r="F4946">
        <f t="shared" si="231"/>
        <v>12</v>
      </c>
      <c r="G4946" s="139">
        <v>45264</v>
      </c>
      <c r="H4946">
        <f t="shared" si="232"/>
        <v>16</v>
      </c>
      <c r="I4946" t="s">
        <v>2879</v>
      </c>
      <c r="J4946" t="str">
        <f>VLOOKUP(I4946,'C701- Recalculate'!$D$27:$D$751,1,0)</f>
        <v>069MPI1232560004</v>
      </c>
      <c r="K4946">
        <v>0</v>
      </c>
      <c r="L4946">
        <v>28356165</v>
      </c>
      <c r="M4946" s="138">
        <f t="shared" si="233"/>
        <v>-28356165</v>
      </c>
      <c r="N4946" t="s">
        <v>178</v>
      </c>
      <c r="P4946" t="s">
        <v>3839</v>
      </c>
      <c r="R4946" t="s">
        <v>3808</v>
      </c>
    </row>
    <row r="4947" spans="1:18" hidden="1">
      <c r="A4947">
        <v>4946</v>
      </c>
      <c r="D4947">
        <v>701000002</v>
      </c>
      <c r="E4947" s="139">
        <v>45264</v>
      </c>
      <c r="F4947">
        <f t="shared" si="231"/>
        <v>12</v>
      </c>
      <c r="G4947" s="139">
        <v>45264</v>
      </c>
      <c r="H4947">
        <f t="shared" si="232"/>
        <v>16</v>
      </c>
      <c r="I4947" t="s">
        <v>2870</v>
      </c>
      <c r="J4947" t="str">
        <f>VLOOKUP(I4947,'C701- Recalculate'!$D$27:$D$751,1,0)</f>
        <v>069MPI1232560005</v>
      </c>
      <c r="K4947">
        <v>0</v>
      </c>
      <c r="L4947">
        <v>18904110</v>
      </c>
      <c r="M4947" s="138">
        <f t="shared" si="233"/>
        <v>-18904110</v>
      </c>
      <c r="N4947" t="s">
        <v>178</v>
      </c>
      <c r="P4947" t="s">
        <v>3839</v>
      </c>
      <c r="R4947" t="s">
        <v>3808</v>
      </c>
    </row>
    <row r="4948" spans="1:18" hidden="1">
      <c r="A4948">
        <v>4947</v>
      </c>
      <c r="D4948">
        <v>701000002</v>
      </c>
      <c r="E4948" s="139">
        <v>45264</v>
      </c>
      <c r="F4948">
        <f t="shared" si="231"/>
        <v>12</v>
      </c>
      <c r="G4948" s="139">
        <v>45264</v>
      </c>
      <c r="H4948">
        <f t="shared" si="232"/>
        <v>16</v>
      </c>
      <c r="I4948" t="s">
        <v>2870</v>
      </c>
      <c r="J4948" t="str">
        <f>VLOOKUP(I4948,'C701- Recalculate'!$D$27:$D$751,1,0)</f>
        <v>069MPI1232560005</v>
      </c>
      <c r="K4948">
        <v>0</v>
      </c>
      <c r="L4948">
        <v>37808219</v>
      </c>
      <c r="M4948" s="138">
        <f t="shared" si="233"/>
        <v>-37808219</v>
      </c>
      <c r="N4948" t="s">
        <v>178</v>
      </c>
      <c r="P4948" t="s">
        <v>3839</v>
      </c>
      <c r="R4948" t="s">
        <v>3808</v>
      </c>
    </row>
    <row r="4949" spans="1:18" hidden="1">
      <c r="A4949">
        <v>4948</v>
      </c>
      <c r="D4949">
        <v>701000002</v>
      </c>
      <c r="E4949" s="139">
        <v>45264</v>
      </c>
      <c r="F4949">
        <f t="shared" si="231"/>
        <v>12</v>
      </c>
      <c r="G4949" s="139">
        <v>45264</v>
      </c>
      <c r="H4949">
        <f t="shared" si="232"/>
        <v>16</v>
      </c>
      <c r="I4949" t="s">
        <v>2937</v>
      </c>
      <c r="J4949" t="str">
        <f>VLOOKUP(I4949,'C701- Recalculate'!$D$27:$D$751,1,0)</f>
        <v>069MPI1232620002</v>
      </c>
      <c r="K4949">
        <v>0</v>
      </c>
      <c r="L4949">
        <v>49863014</v>
      </c>
      <c r="M4949" s="138">
        <f t="shared" si="233"/>
        <v>-49863014</v>
      </c>
      <c r="N4949" t="s">
        <v>178</v>
      </c>
      <c r="P4949" t="s">
        <v>3839</v>
      </c>
      <c r="R4949" t="s">
        <v>3808</v>
      </c>
    </row>
    <row r="4950" spans="1:18" hidden="1">
      <c r="A4950">
        <v>4949</v>
      </c>
      <c r="D4950">
        <v>701000002</v>
      </c>
      <c r="E4950" s="139">
        <v>45264</v>
      </c>
      <c r="F4950">
        <f t="shared" si="231"/>
        <v>12</v>
      </c>
      <c r="G4950" s="139">
        <v>45264</v>
      </c>
      <c r="H4950">
        <f t="shared" si="232"/>
        <v>16</v>
      </c>
      <c r="I4950" t="s">
        <v>2937</v>
      </c>
      <c r="J4950" t="str">
        <f>VLOOKUP(I4950,'C701- Recalculate'!$D$27:$D$751,1,0)</f>
        <v>069MPI1232620002</v>
      </c>
      <c r="K4950">
        <v>0</v>
      </c>
      <c r="L4950">
        <v>24931506</v>
      </c>
      <c r="M4950" s="138">
        <f t="shared" si="233"/>
        <v>-24931506</v>
      </c>
      <c r="N4950" t="s">
        <v>178</v>
      </c>
      <c r="P4950" t="s">
        <v>3839</v>
      </c>
      <c r="R4950" t="s">
        <v>3808</v>
      </c>
    </row>
    <row r="4951" spans="1:18" hidden="1">
      <c r="A4951">
        <v>4950</v>
      </c>
      <c r="D4951">
        <v>701000002</v>
      </c>
      <c r="E4951" s="139">
        <v>45264</v>
      </c>
      <c r="F4951">
        <f t="shared" si="231"/>
        <v>12</v>
      </c>
      <c r="G4951" s="139">
        <v>45264</v>
      </c>
      <c r="H4951">
        <f t="shared" si="232"/>
        <v>16</v>
      </c>
      <c r="I4951" t="s">
        <v>2940</v>
      </c>
      <c r="J4951" t="str">
        <f>VLOOKUP(I4951,'C701- Recalculate'!$D$27:$D$751,1,0)</f>
        <v>069MPI1232620003</v>
      </c>
      <c r="K4951">
        <v>0</v>
      </c>
      <c r="L4951">
        <v>22356165</v>
      </c>
      <c r="M4951" s="138">
        <f t="shared" si="233"/>
        <v>-22356165</v>
      </c>
      <c r="N4951" t="s">
        <v>178</v>
      </c>
      <c r="P4951" t="s">
        <v>3839</v>
      </c>
      <c r="R4951" t="s">
        <v>3808</v>
      </c>
    </row>
    <row r="4952" spans="1:18" hidden="1">
      <c r="A4952">
        <v>4951</v>
      </c>
      <c r="D4952">
        <v>701000002</v>
      </c>
      <c r="E4952" s="139">
        <v>45264</v>
      </c>
      <c r="F4952">
        <f t="shared" si="231"/>
        <v>12</v>
      </c>
      <c r="G4952" s="139">
        <v>45264</v>
      </c>
      <c r="H4952">
        <f t="shared" si="232"/>
        <v>16</v>
      </c>
      <c r="I4952" t="s">
        <v>2940</v>
      </c>
      <c r="J4952" t="str">
        <f>VLOOKUP(I4952,'C701- Recalculate'!$D$27:$D$751,1,0)</f>
        <v>069MPI1232620003</v>
      </c>
      <c r="K4952">
        <v>0</v>
      </c>
      <c r="L4952">
        <v>44712329</v>
      </c>
      <c r="M4952" s="138">
        <f t="shared" si="233"/>
        <v>-44712329</v>
      </c>
      <c r="N4952" t="s">
        <v>178</v>
      </c>
      <c r="P4952" t="s">
        <v>3839</v>
      </c>
      <c r="R4952" t="s">
        <v>3808</v>
      </c>
    </row>
    <row r="4953" spans="1:18" hidden="1">
      <c r="A4953">
        <v>4952</v>
      </c>
      <c r="D4953">
        <v>701000002</v>
      </c>
      <c r="E4953" s="139">
        <v>45275</v>
      </c>
      <c r="F4953">
        <f t="shared" si="231"/>
        <v>12</v>
      </c>
      <c r="G4953" s="139">
        <v>45275</v>
      </c>
      <c r="H4953">
        <f t="shared" si="232"/>
        <v>16</v>
      </c>
      <c r="I4953" t="s">
        <v>1272</v>
      </c>
      <c r="J4953" t="str">
        <f>VLOOKUP(I4953,'C701- Recalculate'!$D$27:$D$751,1,0)</f>
        <v>069MPI1233250002</v>
      </c>
      <c r="K4953">
        <v>0</v>
      </c>
      <c r="L4953">
        <v>21232877</v>
      </c>
      <c r="M4953" s="138">
        <f t="shared" si="233"/>
        <v>-21232877</v>
      </c>
      <c r="N4953" t="s">
        <v>178</v>
      </c>
      <c r="P4953" t="s">
        <v>3839</v>
      </c>
      <c r="R4953" t="s">
        <v>3808</v>
      </c>
    </row>
    <row r="4954" spans="1:18" hidden="1">
      <c r="A4954">
        <v>4953</v>
      </c>
      <c r="D4954">
        <v>701000002</v>
      </c>
      <c r="E4954" s="139">
        <v>45275</v>
      </c>
      <c r="F4954">
        <f t="shared" si="231"/>
        <v>12</v>
      </c>
      <c r="G4954" s="139">
        <v>45275</v>
      </c>
      <c r="H4954">
        <f t="shared" si="232"/>
        <v>16</v>
      </c>
      <c r="I4954" t="s">
        <v>1278</v>
      </c>
      <c r="J4954" t="str">
        <f>VLOOKUP(I4954,'C701- Recalculate'!$D$27:$D$751,1,0)</f>
        <v>069MPI1233250005</v>
      </c>
      <c r="K4954">
        <v>0</v>
      </c>
      <c r="L4954">
        <v>22260274</v>
      </c>
      <c r="M4954" s="138">
        <f t="shared" si="233"/>
        <v>-22260274</v>
      </c>
      <c r="N4954" t="s">
        <v>178</v>
      </c>
      <c r="P4954" t="s">
        <v>3839</v>
      </c>
      <c r="R4954" t="s">
        <v>3808</v>
      </c>
    </row>
    <row r="4955" spans="1:18" hidden="1">
      <c r="A4955">
        <v>4954</v>
      </c>
      <c r="D4955">
        <v>701000002</v>
      </c>
      <c r="E4955" s="139">
        <v>45275</v>
      </c>
      <c r="F4955">
        <f t="shared" si="231"/>
        <v>12</v>
      </c>
      <c r="G4955" s="139">
        <v>45275</v>
      </c>
      <c r="H4955">
        <f t="shared" si="232"/>
        <v>16</v>
      </c>
      <c r="I4955" t="s">
        <v>1282</v>
      </c>
      <c r="J4955" t="str">
        <f>VLOOKUP(I4955,'C701- Recalculate'!$D$27:$D$751,1,0)</f>
        <v>069MPI1233260003</v>
      </c>
      <c r="K4955">
        <v>0</v>
      </c>
      <c r="L4955">
        <v>20547945</v>
      </c>
      <c r="M4955" s="138">
        <f t="shared" si="233"/>
        <v>-20547945</v>
      </c>
      <c r="N4955" t="s">
        <v>178</v>
      </c>
      <c r="P4955" t="s">
        <v>3839</v>
      </c>
      <c r="R4955" t="s">
        <v>3808</v>
      </c>
    </row>
    <row r="4956" spans="1:18" hidden="1">
      <c r="A4956">
        <v>4955</v>
      </c>
      <c r="D4956">
        <v>701000002</v>
      </c>
      <c r="E4956" s="139">
        <v>45275</v>
      </c>
      <c r="F4956">
        <f t="shared" si="231"/>
        <v>12</v>
      </c>
      <c r="G4956" s="139">
        <v>45275</v>
      </c>
      <c r="H4956">
        <f t="shared" si="232"/>
        <v>16</v>
      </c>
      <c r="I4956" t="s">
        <v>1287</v>
      </c>
      <c r="J4956" t="str">
        <f>VLOOKUP(I4956,'C701- Recalculate'!$D$27:$D$751,1,0)</f>
        <v>069MPI1233260006</v>
      </c>
      <c r="K4956">
        <v>0</v>
      </c>
      <c r="L4956">
        <v>21917808</v>
      </c>
      <c r="M4956" s="138">
        <f t="shared" si="233"/>
        <v>-21917808</v>
      </c>
      <c r="N4956" t="s">
        <v>178</v>
      </c>
      <c r="P4956" t="s">
        <v>3839</v>
      </c>
      <c r="R4956" t="s">
        <v>3808</v>
      </c>
    </row>
    <row r="4957" spans="1:18" hidden="1">
      <c r="A4957">
        <v>4956</v>
      </c>
      <c r="D4957">
        <v>701000002</v>
      </c>
      <c r="E4957" s="139">
        <v>45275</v>
      </c>
      <c r="F4957">
        <f t="shared" si="231"/>
        <v>12</v>
      </c>
      <c r="G4957" s="139">
        <v>45275</v>
      </c>
      <c r="H4957">
        <f t="shared" si="232"/>
        <v>16</v>
      </c>
      <c r="I4957" t="s">
        <v>1291</v>
      </c>
      <c r="J4957" t="str">
        <f>VLOOKUP(I4957,'C701- Recalculate'!$D$27:$D$751,1,0)</f>
        <v>069MPI1233270006</v>
      </c>
      <c r="K4957">
        <v>0</v>
      </c>
      <c r="L4957">
        <v>16986302</v>
      </c>
      <c r="M4957" s="138">
        <f t="shared" si="233"/>
        <v>-16986302</v>
      </c>
      <c r="N4957" t="s">
        <v>178</v>
      </c>
      <c r="P4957" t="s">
        <v>3839</v>
      </c>
      <c r="R4957" t="s">
        <v>3808</v>
      </c>
    </row>
    <row r="4958" spans="1:18" hidden="1">
      <c r="A4958">
        <v>4957</v>
      </c>
      <c r="D4958">
        <v>701000002</v>
      </c>
      <c r="E4958" s="139">
        <v>45275</v>
      </c>
      <c r="F4958">
        <f t="shared" si="231"/>
        <v>12</v>
      </c>
      <c r="G4958" s="139">
        <v>45275</v>
      </c>
      <c r="H4958">
        <f t="shared" si="232"/>
        <v>16</v>
      </c>
      <c r="I4958" t="s">
        <v>1296</v>
      </c>
      <c r="J4958" t="str">
        <f>VLOOKUP(I4958,'C701- Recalculate'!$D$27:$D$751,1,0)</f>
        <v>069MPI1233270008</v>
      </c>
      <c r="K4958">
        <v>0</v>
      </c>
      <c r="L4958">
        <v>16986302</v>
      </c>
      <c r="M4958" s="138">
        <f t="shared" si="233"/>
        <v>-16986302</v>
      </c>
      <c r="N4958" t="s">
        <v>178</v>
      </c>
      <c r="P4958" t="s">
        <v>3839</v>
      </c>
      <c r="R4958" t="s">
        <v>3808</v>
      </c>
    </row>
    <row r="4959" spans="1:18" hidden="1">
      <c r="A4959">
        <v>4958</v>
      </c>
      <c r="D4959">
        <v>701000002</v>
      </c>
      <c r="E4959" s="139">
        <v>45275</v>
      </c>
      <c r="F4959">
        <f t="shared" si="231"/>
        <v>12</v>
      </c>
      <c r="G4959" s="139">
        <v>45275</v>
      </c>
      <c r="H4959">
        <f t="shared" si="232"/>
        <v>16</v>
      </c>
      <c r="I4959" t="s">
        <v>1301</v>
      </c>
      <c r="J4959" t="str">
        <f>VLOOKUP(I4959,'C701- Recalculate'!$D$27:$D$751,1,0)</f>
        <v>069MPI1233280009</v>
      </c>
      <c r="K4959">
        <v>0</v>
      </c>
      <c r="L4959">
        <v>21917808</v>
      </c>
      <c r="M4959" s="138">
        <f t="shared" si="233"/>
        <v>-21917808</v>
      </c>
      <c r="N4959" t="s">
        <v>178</v>
      </c>
      <c r="P4959" t="s">
        <v>3839</v>
      </c>
      <c r="R4959" t="s">
        <v>3808</v>
      </c>
    </row>
    <row r="4960" spans="1:18" hidden="1">
      <c r="A4960">
        <v>4959</v>
      </c>
      <c r="D4960">
        <v>701000002</v>
      </c>
      <c r="E4960" s="139">
        <v>45275</v>
      </c>
      <c r="F4960">
        <f t="shared" si="231"/>
        <v>12</v>
      </c>
      <c r="G4960" s="139">
        <v>45275</v>
      </c>
      <c r="H4960">
        <f t="shared" si="232"/>
        <v>16</v>
      </c>
      <c r="I4960" t="s">
        <v>1305</v>
      </c>
      <c r="J4960" t="str">
        <f>VLOOKUP(I4960,'C701- Recalculate'!$D$27:$D$751,1,0)</f>
        <v>069MPI1233280010</v>
      </c>
      <c r="K4960">
        <v>0</v>
      </c>
      <c r="L4960">
        <v>21917808</v>
      </c>
      <c r="M4960" s="138">
        <f t="shared" si="233"/>
        <v>-21917808</v>
      </c>
      <c r="N4960" t="s">
        <v>178</v>
      </c>
      <c r="P4960" t="s">
        <v>3839</v>
      </c>
      <c r="R4960" t="s">
        <v>3808</v>
      </c>
    </row>
    <row r="4961" spans="1:18" hidden="1">
      <c r="A4961">
        <v>4960</v>
      </c>
      <c r="D4961">
        <v>701000002</v>
      </c>
      <c r="E4961" s="139">
        <v>45275</v>
      </c>
      <c r="F4961">
        <f t="shared" si="231"/>
        <v>12</v>
      </c>
      <c r="G4961" s="139">
        <v>45275</v>
      </c>
      <c r="H4961">
        <f t="shared" si="232"/>
        <v>16</v>
      </c>
      <c r="I4961" t="s">
        <v>1308</v>
      </c>
      <c r="J4961" t="str">
        <f>VLOOKUP(I4961,'C701- Recalculate'!$D$27:$D$751,1,0)</f>
        <v>069MPI1233320002</v>
      </c>
      <c r="K4961">
        <v>0</v>
      </c>
      <c r="L4961">
        <v>13561644</v>
      </c>
      <c r="M4961" s="138">
        <f t="shared" si="233"/>
        <v>-13561644</v>
      </c>
      <c r="N4961" t="s">
        <v>178</v>
      </c>
      <c r="P4961" t="s">
        <v>3839</v>
      </c>
      <c r="R4961" t="s">
        <v>3808</v>
      </c>
    </row>
    <row r="4962" spans="1:18" hidden="1">
      <c r="A4962">
        <v>4961</v>
      </c>
      <c r="D4962">
        <v>701000002</v>
      </c>
      <c r="E4962" s="139">
        <v>45275</v>
      </c>
      <c r="F4962">
        <f t="shared" si="231"/>
        <v>12</v>
      </c>
      <c r="G4962" s="139">
        <v>45275</v>
      </c>
      <c r="H4962">
        <f t="shared" si="232"/>
        <v>16</v>
      </c>
      <c r="I4962" t="s">
        <v>1314</v>
      </c>
      <c r="J4962" t="str">
        <f>VLOOKUP(I4962,'C701- Recalculate'!$D$27:$D$751,1,0)</f>
        <v>069MPI1233320003</v>
      </c>
      <c r="K4962">
        <v>0</v>
      </c>
      <c r="L4962">
        <v>31643836</v>
      </c>
      <c r="M4962" s="138">
        <f t="shared" si="233"/>
        <v>-31643836</v>
      </c>
      <c r="N4962" t="s">
        <v>178</v>
      </c>
      <c r="P4962" t="s">
        <v>3839</v>
      </c>
      <c r="R4962" t="s">
        <v>3808</v>
      </c>
    </row>
    <row r="4963" spans="1:18" hidden="1">
      <c r="A4963">
        <v>4962</v>
      </c>
      <c r="D4963">
        <v>701000002</v>
      </c>
      <c r="E4963" s="139">
        <v>45275</v>
      </c>
      <c r="F4963">
        <f t="shared" si="231"/>
        <v>12</v>
      </c>
      <c r="G4963" s="139">
        <v>45275</v>
      </c>
      <c r="H4963">
        <f t="shared" si="232"/>
        <v>16</v>
      </c>
      <c r="I4963" t="s">
        <v>1317</v>
      </c>
      <c r="J4963" t="str">
        <f>VLOOKUP(I4963,'C701- Recalculate'!$D$27:$D$751,1,0)</f>
        <v>069MPI1233350001</v>
      </c>
      <c r="K4963">
        <v>0</v>
      </c>
      <c r="L4963">
        <v>25890411</v>
      </c>
      <c r="M4963" s="138">
        <f t="shared" si="233"/>
        <v>-25890411</v>
      </c>
      <c r="N4963" t="s">
        <v>178</v>
      </c>
      <c r="P4963" t="s">
        <v>3839</v>
      </c>
      <c r="R4963" t="s">
        <v>3808</v>
      </c>
    </row>
    <row r="4964" spans="1:18" hidden="1">
      <c r="A4964">
        <v>4963</v>
      </c>
      <c r="D4964">
        <v>701000002</v>
      </c>
      <c r="E4964" s="139">
        <v>45275</v>
      </c>
      <c r="F4964">
        <f t="shared" si="231"/>
        <v>12</v>
      </c>
      <c r="G4964" s="139">
        <v>45275</v>
      </c>
      <c r="H4964">
        <f t="shared" si="232"/>
        <v>16</v>
      </c>
      <c r="I4964" t="s">
        <v>1321</v>
      </c>
      <c r="J4964" t="str">
        <f>VLOOKUP(I4964,'C701- Recalculate'!$D$27:$D$751,1,0)</f>
        <v>069MPI1233350002</v>
      </c>
      <c r="K4964">
        <v>0</v>
      </c>
      <c r="L4964">
        <v>14794520</v>
      </c>
      <c r="M4964" s="138">
        <f t="shared" si="233"/>
        <v>-14794520</v>
      </c>
      <c r="N4964" t="s">
        <v>178</v>
      </c>
      <c r="P4964" t="s">
        <v>3839</v>
      </c>
      <c r="R4964" t="s">
        <v>3808</v>
      </c>
    </row>
    <row r="4965" spans="1:18" hidden="1">
      <c r="A4965">
        <v>4964</v>
      </c>
      <c r="D4965">
        <v>701000002</v>
      </c>
      <c r="E4965" s="139">
        <v>45275</v>
      </c>
      <c r="F4965">
        <f t="shared" si="231"/>
        <v>12</v>
      </c>
      <c r="G4965" s="139">
        <v>45275</v>
      </c>
      <c r="H4965">
        <f t="shared" si="232"/>
        <v>16</v>
      </c>
      <c r="I4965" t="s">
        <v>1325</v>
      </c>
      <c r="J4965" t="str">
        <f>VLOOKUP(I4965,'C701- Recalculate'!$D$27:$D$751,1,0)</f>
        <v>069MPI1233350003</v>
      </c>
      <c r="K4965">
        <v>0</v>
      </c>
      <c r="L4965">
        <v>39726027</v>
      </c>
      <c r="M4965" s="138">
        <f t="shared" si="233"/>
        <v>-39726027</v>
      </c>
      <c r="N4965" t="s">
        <v>178</v>
      </c>
      <c r="P4965" t="s">
        <v>3839</v>
      </c>
      <c r="R4965" t="s">
        <v>3808</v>
      </c>
    </row>
    <row r="4966" spans="1:18" hidden="1">
      <c r="A4966">
        <v>4965</v>
      </c>
      <c r="D4966">
        <v>701000002</v>
      </c>
      <c r="E4966" s="139">
        <v>45275</v>
      </c>
      <c r="F4966">
        <f t="shared" si="231"/>
        <v>12</v>
      </c>
      <c r="G4966" s="139">
        <v>45275</v>
      </c>
      <c r="H4966">
        <f t="shared" si="232"/>
        <v>16</v>
      </c>
      <c r="I4966" t="s">
        <v>1328</v>
      </c>
      <c r="J4966" t="str">
        <f>VLOOKUP(I4966,'C701- Recalculate'!$D$27:$D$751,1,0)</f>
        <v>069MPI1233350004</v>
      </c>
      <c r="K4966">
        <v>0</v>
      </c>
      <c r="L4966">
        <v>39726027</v>
      </c>
      <c r="M4966" s="138">
        <f t="shared" si="233"/>
        <v>-39726027</v>
      </c>
      <c r="N4966" t="s">
        <v>178</v>
      </c>
      <c r="P4966" t="s">
        <v>3839</v>
      </c>
      <c r="R4966" t="s">
        <v>3808</v>
      </c>
    </row>
    <row r="4967" spans="1:18" hidden="1">
      <c r="A4967">
        <v>4966</v>
      </c>
      <c r="D4967">
        <v>701000002</v>
      </c>
      <c r="E4967" s="139">
        <v>45275</v>
      </c>
      <c r="F4967">
        <f t="shared" si="231"/>
        <v>12</v>
      </c>
      <c r="G4967" s="139">
        <v>45275</v>
      </c>
      <c r="H4967">
        <f t="shared" si="232"/>
        <v>16</v>
      </c>
      <c r="I4967" t="s">
        <v>1331</v>
      </c>
      <c r="J4967" t="str">
        <f>VLOOKUP(I4967,'C701- Recalculate'!$D$27:$D$751,1,0)</f>
        <v>069MPI1233350005</v>
      </c>
      <c r="K4967">
        <v>0</v>
      </c>
      <c r="L4967">
        <v>35753425</v>
      </c>
      <c r="M4967" s="138">
        <f t="shared" si="233"/>
        <v>-35753425</v>
      </c>
      <c r="N4967" t="s">
        <v>178</v>
      </c>
      <c r="P4967" t="s">
        <v>3839</v>
      </c>
      <c r="R4967" t="s">
        <v>3808</v>
      </c>
    </row>
    <row r="4968" spans="1:18" hidden="1">
      <c r="A4968">
        <v>4967</v>
      </c>
      <c r="D4968">
        <v>701000002</v>
      </c>
      <c r="E4968" s="139">
        <v>45275</v>
      </c>
      <c r="F4968">
        <f t="shared" si="231"/>
        <v>12</v>
      </c>
      <c r="G4968" s="139">
        <v>45275</v>
      </c>
      <c r="H4968">
        <f t="shared" si="232"/>
        <v>16</v>
      </c>
      <c r="I4968" t="s">
        <v>1335</v>
      </c>
      <c r="J4968" t="str">
        <f>VLOOKUP(I4968,'C701- Recalculate'!$D$27:$D$751,1,0)</f>
        <v>069MPI1233380001</v>
      </c>
      <c r="K4968">
        <v>0</v>
      </c>
      <c r="L4968">
        <v>39726028</v>
      </c>
      <c r="M4968" s="138">
        <f t="shared" si="233"/>
        <v>-39726028</v>
      </c>
      <c r="N4968" t="s">
        <v>178</v>
      </c>
      <c r="P4968" t="s">
        <v>3839</v>
      </c>
      <c r="R4968" t="s">
        <v>3808</v>
      </c>
    </row>
    <row r="4969" spans="1:18" hidden="1">
      <c r="A4969">
        <v>4968</v>
      </c>
      <c r="D4969">
        <v>701000002</v>
      </c>
      <c r="E4969" s="139">
        <v>45275</v>
      </c>
      <c r="F4969">
        <f t="shared" si="231"/>
        <v>12</v>
      </c>
      <c r="G4969" s="139">
        <v>45275</v>
      </c>
      <c r="H4969">
        <f t="shared" si="232"/>
        <v>16</v>
      </c>
      <c r="I4969" t="s">
        <v>1339</v>
      </c>
      <c r="J4969" t="str">
        <f>VLOOKUP(I4969,'C701- Recalculate'!$D$27:$D$751,1,0)</f>
        <v>069MPI1233380002</v>
      </c>
      <c r="K4969">
        <v>0</v>
      </c>
      <c r="L4969">
        <v>39726028</v>
      </c>
      <c r="M4969" s="138">
        <f t="shared" si="233"/>
        <v>-39726028</v>
      </c>
      <c r="N4969" t="s">
        <v>178</v>
      </c>
      <c r="P4969" t="s">
        <v>3839</v>
      </c>
      <c r="R4969" t="s">
        <v>3808</v>
      </c>
    </row>
    <row r="4970" spans="1:18" hidden="1">
      <c r="A4970">
        <v>4969</v>
      </c>
      <c r="D4970">
        <v>701000002</v>
      </c>
      <c r="E4970" s="139">
        <v>45275</v>
      </c>
      <c r="F4970">
        <f t="shared" si="231"/>
        <v>12</v>
      </c>
      <c r="G4970" s="139">
        <v>45275</v>
      </c>
      <c r="H4970">
        <f t="shared" si="232"/>
        <v>16</v>
      </c>
      <c r="I4970" t="s">
        <v>1342</v>
      </c>
      <c r="J4970" t="str">
        <f>VLOOKUP(I4970,'C701- Recalculate'!$D$27:$D$751,1,0)</f>
        <v>069MPI1233380003</v>
      </c>
      <c r="K4970">
        <v>0</v>
      </c>
      <c r="L4970">
        <v>39726028</v>
      </c>
      <c r="M4970" s="138">
        <f t="shared" si="233"/>
        <v>-39726028</v>
      </c>
      <c r="N4970" t="s">
        <v>178</v>
      </c>
      <c r="P4970" t="s">
        <v>3839</v>
      </c>
      <c r="R4970" t="s">
        <v>3808</v>
      </c>
    </row>
    <row r="4971" spans="1:18" hidden="1">
      <c r="A4971">
        <v>4970</v>
      </c>
      <c r="D4971">
        <v>701000002</v>
      </c>
      <c r="E4971" s="139">
        <v>45275</v>
      </c>
      <c r="F4971">
        <f t="shared" si="231"/>
        <v>12</v>
      </c>
      <c r="G4971" s="139">
        <v>45275</v>
      </c>
      <c r="H4971">
        <f t="shared" si="232"/>
        <v>16</v>
      </c>
      <c r="I4971" t="s">
        <v>1346</v>
      </c>
      <c r="J4971" t="str">
        <f>VLOOKUP(I4971,'C701- Recalculate'!$D$27:$D$751,1,0)</f>
        <v>069MPI1233390001</v>
      </c>
      <c r="K4971">
        <v>0</v>
      </c>
      <c r="L4971">
        <v>5205479</v>
      </c>
      <c r="M4971" s="138">
        <f t="shared" si="233"/>
        <v>-5205479</v>
      </c>
      <c r="N4971" t="s">
        <v>178</v>
      </c>
      <c r="P4971" t="s">
        <v>3839</v>
      </c>
      <c r="R4971" t="s">
        <v>3808</v>
      </c>
    </row>
    <row r="4972" spans="1:18" hidden="1">
      <c r="A4972">
        <v>4971</v>
      </c>
      <c r="D4972">
        <v>701000002</v>
      </c>
      <c r="E4972" s="139">
        <v>45275</v>
      </c>
      <c r="F4972">
        <f t="shared" si="231"/>
        <v>12</v>
      </c>
      <c r="G4972" s="139">
        <v>45275</v>
      </c>
      <c r="H4972">
        <f t="shared" si="232"/>
        <v>16</v>
      </c>
      <c r="I4972" t="s">
        <v>1350</v>
      </c>
      <c r="J4972" t="str">
        <f>VLOOKUP(I4972,'C701- Recalculate'!$D$27:$D$751,1,0)</f>
        <v>069MPI1233390003</v>
      </c>
      <c r="K4972">
        <v>0</v>
      </c>
      <c r="L4972">
        <v>4931507</v>
      </c>
      <c r="M4972" s="138">
        <f t="shared" si="233"/>
        <v>-4931507</v>
      </c>
      <c r="N4972" t="s">
        <v>178</v>
      </c>
      <c r="P4972" t="s">
        <v>3839</v>
      </c>
      <c r="R4972" t="s">
        <v>3808</v>
      </c>
    </row>
    <row r="4973" spans="1:18" hidden="1">
      <c r="A4973">
        <v>4972</v>
      </c>
      <c r="D4973">
        <v>701000002</v>
      </c>
      <c r="E4973" s="139">
        <v>45275</v>
      </c>
      <c r="F4973">
        <f t="shared" si="231"/>
        <v>12</v>
      </c>
      <c r="G4973" s="139">
        <v>45275</v>
      </c>
      <c r="H4973">
        <f t="shared" si="232"/>
        <v>16</v>
      </c>
      <c r="I4973" t="s">
        <v>1353</v>
      </c>
      <c r="J4973" t="str">
        <f>VLOOKUP(I4973,'C701- Recalculate'!$D$27:$D$751,1,0)</f>
        <v>069MPI1233390004</v>
      </c>
      <c r="K4973">
        <v>0</v>
      </c>
      <c r="L4973">
        <v>4931507</v>
      </c>
      <c r="M4973" s="138">
        <f t="shared" si="233"/>
        <v>-4931507</v>
      </c>
      <c r="N4973" t="s">
        <v>178</v>
      </c>
      <c r="P4973" t="s">
        <v>3839</v>
      </c>
      <c r="R4973" t="s">
        <v>3808</v>
      </c>
    </row>
    <row r="4974" spans="1:18" hidden="1">
      <c r="A4974">
        <v>4973</v>
      </c>
      <c r="D4974">
        <v>701000002</v>
      </c>
      <c r="E4974" s="139">
        <v>45275</v>
      </c>
      <c r="F4974">
        <f t="shared" si="231"/>
        <v>12</v>
      </c>
      <c r="G4974" s="139">
        <v>45275</v>
      </c>
      <c r="H4974">
        <f t="shared" si="232"/>
        <v>16</v>
      </c>
      <c r="I4974" t="s">
        <v>1356</v>
      </c>
      <c r="J4974" t="str">
        <f>VLOOKUP(I4974,'C701- Recalculate'!$D$27:$D$751,1,0)</f>
        <v>069MPI1233390005</v>
      </c>
      <c r="K4974">
        <v>0</v>
      </c>
      <c r="L4974">
        <v>4931507</v>
      </c>
      <c r="M4974" s="138">
        <f t="shared" si="233"/>
        <v>-4931507</v>
      </c>
      <c r="N4974" t="s">
        <v>178</v>
      </c>
      <c r="P4974" t="s">
        <v>3839</v>
      </c>
      <c r="R4974" t="s">
        <v>3808</v>
      </c>
    </row>
    <row r="4975" spans="1:18" hidden="1">
      <c r="A4975">
        <v>4974</v>
      </c>
      <c r="D4975">
        <v>701000002</v>
      </c>
      <c r="E4975" s="139">
        <v>45275</v>
      </c>
      <c r="F4975">
        <f t="shared" si="231"/>
        <v>12</v>
      </c>
      <c r="G4975" s="139">
        <v>45275</v>
      </c>
      <c r="H4975">
        <f t="shared" si="232"/>
        <v>16</v>
      </c>
      <c r="I4975" t="s">
        <v>1359</v>
      </c>
      <c r="J4975" t="str">
        <f>VLOOKUP(I4975,'C701- Recalculate'!$D$27:$D$751,1,0)</f>
        <v>069MPI1233390006</v>
      </c>
      <c r="K4975">
        <v>0</v>
      </c>
      <c r="L4975">
        <v>5205479</v>
      </c>
      <c r="M4975" s="138">
        <f t="shared" si="233"/>
        <v>-5205479</v>
      </c>
      <c r="N4975" t="s">
        <v>178</v>
      </c>
      <c r="P4975" t="s">
        <v>3839</v>
      </c>
      <c r="R4975" t="s">
        <v>3808</v>
      </c>
    </row>
    <row r="4976" spans="1:18" hidden="1">
      <c r="A4976">
        <v>4975</v>
      </c>
      <c r="D4976">
        <v>701000002</v>
      </c>
      <c r="E4976" s="139">
        <v>45275</v>
      </c>
      <c r="F4976">
        <f t="shared" si="231"/>
        <v>12</v>
      </c>
      <c r="G4976" s="139">
        <v>45275</v>
      </c>
      <c r="H4976">
        <f t="shared" si="232"/>
        <v>16</v>
      </c>
      <c r="I4976" t="s">
        <v>1362</v>
      </c>
      <c r="J4976" t="str">
        <f>VLOOKUP(I4976,'C701- Recalculate'!$D$27:$D$751,1,0)</f>
        <v>069MPI1233390007</v>
      </c>
      <c r="K4976">
        <v>0</v>
      </c>
      <c r="L4976">
        <v>5205479</v>
      </c>
      <c r="M4976" s="138">
        <f t="shared" si="233"/>
        <v>-5205479</v>
      </c>
      <c r="N4976" t="s">
        <v>178</v>
      </c>
      <c r="P4976" t="s">
        <v>3839</v>
      </c>
      <c r="R4976" t="s">
        <v>3808</v>
      </c>
    </row>
    <row r="4977" spans="1:18" hidden="1">
      <c r="A4977">
        <v>4976</v>
      </c>
      <c r="D4977">
        <v>701000002</v>
      </c>
      <c r="E4977" s="139">
        <v>45275</v>
      </c>
      <c r="F4977">
        <f t="shared" si="231"/>
        <v>12</v>
      </c>
      <c r="G4977" s="139">
        <v>45275</v>
      </c>
      <c r="H4977">
        <f t="shared" si="232"/>
        <v>16</v>
      </c>
      <c r="I4977" t="s">
        <v>1365</v>
      </c>
      <c r="J4977" t="str">
        <f>VLOOKUP(I4977,'C701- Recalculate'!$D$27:$D$751,1,0)</f>
        <v>069MPI1233390008</v>
      </c>
      <c r="K4977">
        <v>0</v>
      </c>
      <c r="L4977">
        <v>5479452</v>
      </c>
      <c r="M4977" s="138">
        <f t="shared" si="233"/>
        <v>-5479452</v>
      </c>
      <c r="N4977" t="s">
        <v>178</v>
      </c>
      <c r="P4977" t="s">
        <v>3839</v>
      </c>
      <c r="R4977" t="s">
        <v>3808</v>
      </c>
    </row>
    <row r="4978" spans="1:18" hidden="1">
      <c r="A4978">
        <v>4977</v>
      </c>
      <c r="D4978">
        <v>701000002</v>
      </c>
      <c r="E4978" s="139">
        <v>45275</v>
      </c>
      <c r="F4978">
        <f t="shared" si="231"/>
        <v>12</v>
      </c>
      <c r="G4978" s="139">
        <v>45275</v>
      </c>
      <c r="H4978">
        <f t="shared" si="232"/>
        <v>16</v>
      </c>
      <c r="I4978" t="s">
        <v>1368</v>
      </c>
      <c r="J4978" t="str">
        <f>VLOOKUP(I4978,'C701- Recalculate'!$D$27:$D$751,1,0)</f>
        <v>069MPI1233390009</v>
      </c>
      <c r="K4978">
        <v>0</v>
      </c>
      <c r="L4978">
        <v>2602740</v>
      </c>
      <c r="M4978" s="138">
        <f t="shared" si="233"/>
        <v>-2602740</v>
      </c>
      <c r="N4978" t="s">
        <v>178</v>
      </c>
      <c r="P4978" t="s">
        <v>3839</v>
      </c>
      <c r="R4978" t="s">
        <v>3808</v>
      </c>
    </row>
    <row r="4979" spans="1:18" hidden="1">
      <c r="A4979">
        <v>4978</v>
      </c>
      <c r="D4979">
        <v>701000002</v>
      </c>
      <c r="E4979" s="139">
        <v>45275</v>
      </c>
      <c r="F4979">
        <f t="shared" si="231"/>
        <v>12</v>
      </c>
      <c r="G4979" s="139">
        <v>45275</v>
      </c>
      <c r="H4979">
        <f t="shared" si="232"/>
        <v>16</v>
      </c>
      <c r="I4979" t="s">
        <v>3783</v>
      </c>
      <c r="J4979" t="str">
        <f>VLOOKUP(I4979,'C701- Recalculate'!$D$27:$D$751,1,0)</f>
        <v>069MPI1233490001</v>
      </c>
      <c r="K4979">
        <v>0</v>
      </c>
      <c r="L4979">
        <v>2739.73</v>
      </c>
      <c r="M4979" s="138">
        <f t="shared" si="233"/>
        <v>-2739.73</v>
      </c>
      <c r="N4979" t="s">
        <v>315</v>
      </c>
      <c r="P4979" t="s">
        <v>3839</v>
      </c>
      <c r="R4979" t="s">
        <v>3808</v>
      </c>
    </row>
    <row r="4980" spans="1:18" hidden="1">
      <c r="A4980">
        <v>4979</v>
      </c>
      <c r="D4980">
        <v>701000002</v>
      </c>
      <c r="E4980" s="139">
        <v>45275</v>
      </c>
      <c r="F4980">
        <f t="shared" si="231"/>
        <v>12</v>
      </c>
      <c r="G4980" s="139">
        <v>45275</v>
      </c>
      <c r="H4980">
        <f t="shared" si="232"/>
        <v>16</v>
      </c>
      <c r="I4980" t="s">
        <v>3783</v>
      </c>
      <c r="J4980" t="str">
        <f>VLOOKUP(I4980,'C701- Recalculate'!$D$27:$D$751,1,0)</f>
        <v>069MPI1233490001</v>
      </c>
      <c r="K4980">
        <v>2739.73</v>
      </c>
      <c r="L4980">
        <v>0</v>
      </c>
      <c r="M4980" s="138">
        <f t="shared" si="233"/>
        <v>2739.73</v>
      </c>
      <c r="N4980" t="s">
        <v>315</v>
      </c>
      <c r="P4980" t="s">
        <v>3839</v>
      </c>
    </row>
    <row r="4981" spans="1:18" hidden="1">
      <c r="A4981">
        <v>4980</v>
      </c>
      <c r="D4981">
        <v>701000002</v>
      </c>
      <c r="E4981" s="139">
        <v>45275</v>
      </c>
      <c r="F4981">
        <f t="shared" si="231"/>
        <v>12</v>
      </c>
      <c r="G4981" s="139">
        <v>45275</v>
      </c>
      <c r="H4981">
        <f t="shared" si="232"/>
        <v>16</v>
      </c>
      <c r="I4981" t="s">
        <v>3783</v>
      </c>
      <c r="J4981" t="str">
        <f>VLOOKUP(I4981,'C701- Recalculate'!$D$27:$D$751,1,0)</f>
        <v>069MPI1233490001</v>
      </c>
      <c r="K4981">
        <v>0</v>
      </c>
      <c r="L4981">
        <v>66493247</v>
      </c>
      <c r="M4981" s="138">
        <f t="shared" si="233"/>
        <v>-66493247</v>
      </c>
      <c r="N4981" t="s">
        <v>178</v>
      </c>
      <c r="P4981" t="s">
        <v>3839</v>
      </c>
    </row>
    <row r="4982" spans="1:18" hidden="1">
      <c r="A4982">
        <v>4981</v>
      </c>
      <c r="D4982">
        <v>701000002</v>
      </c>
      <c r="E4982" s="139">
        <v>45275</v>
      </c>
      <c r="F4982">
        <f t="shared" si="231"/>
        <v>12</v>
      </c>
      <c r="G4982" s="139">
        <v>45275</v>
      </c>
      <c r="H4982">
        <f t="shared" si="232"/>
        <v>16</v>
      </c>
      <c r="I4982" t="s">
        <v>1372</v>
      </c>
      <c r="J4982" t="str">
        <f>VLOOKUP(I4982,'C701- Recalculate'!$D$27:$D$751,1,0)</f>
        <v>069MPI1233490002</v>
      </c>
      <c r="K4982">
        <v>0</v>
      </c>
      <c r="L4982">
        <v>6575342</v>
      </c>
      <c r="M4982" s="138">
        <f t="shared" si="233"/>
        <v>-6575342</v>
      </c>
      <c r="N4982" t="s">
        <v>178</v>
      </c>
      <c r="P4982" t="s">
        <v>3839</v>
      </c>
      <c r="R4982" t="s">
        <v>3808</v>
      </c>
    </row>
    <row r="4983" spans="1:18" hidden="1">
      <c r="A4983">
        <v>4982</v>
      </c>
      <c r="D4983">
        <v>701000002</v>
      </c>
      <c r="E4983" s="139">
        <v>45275</v>
      </c>
      <c r="F4983">
        <f t="shared" si="231"/>
        <v>12</v>
      </c>
      <c r="G4983" s="139">
        <v>45275</v>
      </c>
      <c r="H4983">
        <f t="shared" si="232"/>
        <v>16</v>
      </c>
      <c r="I4983" t="s">
        <v>1376</v>
      </c>
      <c r="J4983" t="str">
        <f>VLOOKUP(I4983,'C701- Recalculate'!$D$27:$D$751,1,0)</f>
        <v>069MPI1233490003</v>
      </c>
      <c r="K4983">
        <v>0</v>
      </c>
      <c r="L4983">
        <v>4383562</v>
      </c>
      <c r="M4983" s="138">
        <f t="shared" si="233"/>
        <v>-4383562</v>
      </c>
      <c r="N4983" t="s">
        <v>178</v>
      </c>
      <c r="P4983" t="s">
        <v>3839</v>
      </c>
      <c r="R4983" t="s">
        <v>3808</v>
      </c>
    </row>
    <row r="4984" spans="1:18">
      <c r="A4984">
        <v>4983</v>
      </c>
      <c r="D4984">
        <v>701000002</v>
      </c>
      <c r="E4984" s="139">
        <v>45278</v>
      </c>
      <c r="F4984">
        <f t="shared" si="231"/>
        <v>12</v>
      </c>
      <c r="G4984" s="139">
        <v>45278</v>
      </c>
      <c r="H4984">
        <f t="shared" si="232"/>
        <v>16</v>
      </c>
      <c r="I4984" t="s">
        <v>1272</v>
      </c>
      <c r="J4984" t="str">
        <f>VLOOKUP(I4984,'C701- Recalculate'!$D$27:$D$751,1,0)</f>
        <v>069MPI1233250002</v>
      </c>
      <c r="K4984">
        <v>0</v>
      </c>
      <c r="L4984">
        <v>21232877</v>
      </c>
      <c r="M4984" s="138">
        <f t="shared" si="233"/>
        <v>-21232877</v>
      </c>
      <c r="N4984" t="s">
        <v>178</v>
      </c>
      <c r="P4984" t="s">
        <v>3839</v>
      </c>
      <c r="R4984" t="s">
        <v>3808</v>
      </c>
    </row>
    <row r="4985" spans="1:18">
      <c r="A4985">
        <v>4984</v>
      </c>
      <c r="D4985">
        <v>701000002</v>
      </c>
      <c r="E4985" s="139">
        <v>45278</v>
      </c>
      <c r="F4985">
        <f t="shared" si="231"/>
        <v>12</v>
      </c>
      <c r="G4985" s="139">
        <v>45278</v>
      </c>
      <c r="H4985">
        <f t="shared" si="232"/>
        <v>16</v>
      </c>
      <c r="I4985" t="s">
        <v>1272</v>
      </c>
      <c r="J4985" t="str">
        <f>VLOOKUP(I4985,'C701- Recalculate'!$D$27:$D$751,1,0)</f>
        <v>069MPI1233250002</v>
      </c>
      <c r="K4985">
        <v>0</v>
      </c>
      <c r="L4985">
        <v>42465753</v>
      </c>
      <c r="M4985" s="138">
        <f t="shared" si="233"/>
        <v>-42465753</v>
      </c>
      <c r="N4985" t="s">
        <v>178</v>
      </c>
      <c r="P4985" t="s">
        <v>3839</v>
      </c>
      <c r="R4985" t="s">
        <v>3808</v>
      </c>
    </row>
    <row r="4986" spans="1:18">
      <c r="A4986">
        <v>4985</v>
      </c>
      <c r="D4986">
        <v>701000002</v>
      </c>
      <c r="E4986" s="139">
        <v>45278</v>
      </c>
      <c r="F4986">
        <f t="shared" si="231"/>
        <v>12</v>
      </c>
      <c r="G4986" s="139">
        <v>45278</v>
      </c>
      <c r="H4986">
        <f t="shared" si="232"/>
        <v>16</v>
      </c>
      <c r="I4986" t="s">
        <v>1278</v>
      </c>
      <c r="J4986" t="str">
        <f>VLOOKUP(I4986,'C701- Recalculate'!$D$27:$D$751,1,0)</f>
        <v>069MPI1233250005</v>
      </c>
      <c r="K4986">
        <v>0</v>
      </c>
      <c r="L4986">
        <v>44520548</v>
      </c>
      <c r="M4986" s="138">
        <f t="shared" si="233"/>
        <v>-44520548</v>
      </c>
      <c r="N4986" t="s">
        <v>178</v>
      </c>
      <c r="P4986" t="s">
        <v>3839</v>
      </c>
      <c r="R4986" t="s">
        <v>3808</v>
      </c>
    </row>
    <row r="4987" spans="1:18">
      <c r="A4987">
        <v>4986</v>
      </c>
      <c r="D4987">
        <v>701000002</v>
      </c>
      <c r="E4987" s="139">
        <v>45278</v>
      </c>
      <c r="F4987">
        <f t="shared" si="231"/>
        <v>12</v>
      </c>
      <c r="G4987" s="139">
        <v>45278</v>
      </c>
      <c r="H4987">
        <f t="shared" si="232"/>
        <v>16</v>
      </c>
      <c r="I4987" t="s">
        <v>1278</v>
      </c>
      <c r="J4987" t="str">
        <f>VLOOKUP(I4987,'C701- Recalculate'!$D$27:$D$751,1,0)</f>
        <v>069MPI1233250005</v>
      </c>
      <c r="K4987">
        <v>0</v>
      </c>
      <c r="L4987">
        <v>22260274</v>
      </c>
      <c r="M4987" s="138">
        <f t="shared" si="233"/>
        <v>-22260274</v>
      </c>
      <c r="N4987" t="s">
        <v>178</v>
      </c>
      <c r="P4987" t="s">
        <v>3839</v>
      </c>
      <c r="R4987" t="s">
        <v>3808</v>
      </c>
    </row>
    <row r="4988" spans="1:18">
      <c r="A4988">
        <v>4987</v>
      </c>
      <c r="D4988">
        <v>701000002</v>
      </c>
      <c r="E4988" s="139">
        <v>45278</v>
      </c>
      <c r="F4988">
        <f t="shared" si="231"/>
        <v>12</v>
      </c>
      <c r="G4988" s="139">
        <v>45278</v>
      </c>
      <c r="H4988">
        <f t="shared" si="232"/>
        <v>16</v>
      </c>
      <c r="I4988" t="s">
        <v>1282</v>
      </c>
      <c r="J4988" t="str">
        <f>VLOOKUP(I4988,'C701- Recalculate'!$D$27:$D$751,1,0)</f>
        <v>069MPI1233260003</v>
      </c>
      <c r="K4988">
        <v>0</v>
      </c>
      <c r="L4988">
        <v>20547946</v>
      </c>
      <c r="M4988" s="138">
        <f t="shared" si="233"/>
        <v>-20547946</v>
      </c>
      <c r="N4988" t="s">
        <v>178</v>
      </c>
      <c r="P4988" t="s">
        <v>3839</v>
      </c>
      <c r="R4988" t="s">
        <v>3808</v>
      </c>
    </row>
    <row r="4989" spans="1:18">
      <c r="A4989">
        <v>4988</v>
      </c>
      <c r="D4989">
        <v>701000002</v>
      </c>
      <c r="E4989" s="139">
        <v>45278</v>
      </c>
      <c r="F4989">
        <f t="shared" si="231"/>
        <v>12</v>
      </c>
      <c r="G4989" s="139">
        <v>45278</v>
      </c>
      <c r="H4989">
        <f t="shared" si="232"/>
        <v>16</v>
      </c>
      <c r="I4989" t="s">
        <v>1282</v>
      </c>
      <c r="J4989" t="str">
        <f>VLOOKUP(I4989,'C701- Recalculate'!$D$27:$D$751,1,0)</f>
        <v>069MPI1233260003</v>
      </c>
      <c r="K4989">
        <v>0</v>
      </c>
      <c r="L4989">
        <v>41095890</v>
      </c>
      <c r="M4989" s="138">
        <f t="shared" si="233"/>
        <v>-41095890</v>
      </c>
      <c r="N4989" t="s">
        <v>178</v>
      </c>
      <c r="P4989" t="s">
        <v>3839</v>
      </c>
      <c r="R4989" t="s">
        <v>3808</v>
      </c>
    </row>
    <row r="4990" spans="1:18">
      <c r="A4990">
        <v>4989</v>
      </c>
      <c r="D4990">
        <v>701000002</v>
      </c>
      <c r="E4990" s="139">
        <v>45278</v>
      </c>
      <c r="F4990">
        <f t="shared" si="231"/>
        <v>12</v>
      </c>
      <c r="G4990" s="139">
        <v>45278</v>
      </c>
      <c r="H4990">
        <f t="shared" si="232"/>
        <v>16</v>
      </c>
      <c r="I4990" t="s">
        <v>1287</v>
      </c>
      <c r="J4990" t="str">
        <f>VLOOKUP(I4990,'C701- Recalculate'!$D$27:$D$751,1,0)</f>
        <v>069MPI1233260006</v>
      </c>
      <c r="K4990">
        <v>0</v>
      </c>
      <c r="L4990">
        <v>43835617</v>
      </c>
      <c r="M4990" s="138">
        <f t="shared" si="233"/>
        <v>-43835617</v>
      </c>
      <c r="N4990" t="s">
        <v>178</v>
      </c>
      <c r="P4990" t="s">
        <v>3839</v>
      </c>
      <c r="R4990" t="s">
        <v>3808</v>
      </c>
    </row>
    <row r="4991" spans="1:18">
      <c r="A4991">
        <v>4990</v>
      </c>
      <c r="D4991">
        <v>701000002</v>
      </c>
      <c r="E4991" s="139">
        <v>45278</v>
      </c>
      <c r="F4991">
        <f t="shared" si="231"/>
        <v>12</v>
      </c>
      <c r="G4991" s="139">
        <v>45278</v>
      </c>
      <c r="H4991">
        <f t="shared" si="232"/>
        <v>16</v>
      </c>
      <c r="I4991" t="s">
        <v>1287</v>
      </c>
      <c r="J4991" t="str">
        <f>VLOOKUP(I4991,'C701- Recalculate'!$D$27:$D$751,1,0)</f>
        <v>069MPI1233260006</v>
      </c>
      <c r="K4991">
        <v>0</v>
      </c>
      <c r="L4991">
        <v>21917808</v>
      </c>
      <c r="M4991" s="138">
        <f t="shared" si="233"/>
        <v>-21917808</v>
      </c>
      <c r="N4991" t="s">
        <v>178</v>
      </c>
      <c r="P4991" t="s">
        <v>3839</v>
      </c>
      <c r="R4991" t="s">
        <v>3808</v>
      </c>
    </row>
    <row r="4992" spans="1:18">
      <c r="A4992">
        <v>4991</v>
      </c>
      <c r="D4992">
        <v>701000002</v>
      </c>
      <c r="E4992" s="139">
        <v>45278</v>
      </c>
      <c r="F4992">
        <f t="shared" si="231"/>
        <v>12</v>
      </c>
      <c r="G4992" s="139">
        <v>45278</v>
      </c>
      <c r="H4992">
        <f t="shared" si="232"/>
        <v>16</v>
      </c>
      <c r="I4992" t="s">
        <v>1291</v>
      </c>
      <c r="J4992" t="str">
        <f>VLOOKUP(I4992,'C701- Recalculate'!$D$27:$D$751,1,0)</f>
        <v>069MPI1233270006</v>
      </c>
      <c r="K4992">
        <v>0</v>
      </c>
      <c r="L4992">
        <v>16986302</v>
      </c>
      <c r="M4992" s="138">
        <f t="shared" si="233"/>
        <v>-16986302</v>
      </c>
      <c r="N4992" t="s">
        <v>178</v>
      </c>
      <c r="P4992" t="s">
        <v>3839</v>
      </c>
      <c r="R4992" t="s">
        <v>3808</v>
      </c>
    </row>
    <row r="4993" spans="1:18">
      <c r="A4993">
        <v>4992</v>
      </c>
      <c r="D4993">
        <v>701000002</v>
      </c>
      <c r="E4993" s="139">
        <v>45278</v>
      </c>
      <c r="F4993">
        <f t="shared" si="231"/>
        <v>12</v>
      </c>
      <c r="G4993" s="139">
        <v>45278</v>
      </c>
      <c r="H4993">
        <f t="shared" si="232"/>
        <v>16</v>
      </c>
      <c r="I4993" t="s">
        <v>1291</v>
      </c>
      <c r="J4993" t="str">
        <f>VLOOKUP(I4993,'C701- Recalculate'!$D$27:$D$751,1,0)</f>
        <v>069MPI1233270006</v>
      </c>
      <c r="K4993">
        <v>0</v>
      </c>
      <c r="L4993">
        <v>33972602</v>
      </c>
      <c r="M4993" s="138">
        <f t="shared" si="233"/>
        <v>-33972602</v>
      </c>
      <c r="N4993" t="s">
        <v>178</v>
      </c>
      <c r="P4993" t="s">
        <v>3839</v>
      </c>
      <c r="R4993" t="s">
        <v>3808</v>
      </c>
    </row>
    <row r="4994" spans="1:18">
      <c r="A4994">
        <v>4993</v>
      </c>
      <c r="D4994">
        <v>701000002</v>
      </c>
      <c r="E4994" s="139">
        <v>45278</v>
      </c>
      <c r="F4994">
        <f t="shared" ref="F4994:F5057" si="234">MONTH(E4994)</f>
        <v>12</v>
      </c>
      <c r="G4994" s="139">
        <v>45278</v>
      </c>
      <c r="H4994">
        <f t="shared" si="232"/>
        <v>16</v>
      </c>
      <c r="I4994" t="s">
        <v>1296</v>
      </c>
      <c r="J4994" t="str">
        <f>VLOOKUP(I4994,'C701- Recalculate'!$D$27:$D$751,1,0)</f>
        <v>069MPI1233270008</v>
      </c>
      <c r="K4994">
        <v>0</v>
      </c>
      <c r="L4994">
        <v>16986302</v>
      </c>
      <c r="M4994" s="138">
        <f t="shared" ref="M4994:M5057" si="235">K4994-L4994</f>
        <v>-16986302</v>
      </c>
      <c r="N4994" t="s">
        <v>178</v>
      </c>
      <c r="P4994" t="s">
        <v>3839</v>
      </c>
      <c r="R4994" t="s">
        <v>3808</v>
      </c>
    </row>
    <row r="4995" spans="1:18">
      <c r="A4995">
        <v>4994</v>
      </c>
      <c r="D4995">
        <v>701000002</v>
      </c>
      <c r="E4995" s="139">
        <v>45278</v>
      </c>
      <c r="F4995">
        <f t="shared" si="234"/>
        <v>12</v>
      </c>
      <c r="G4995" s="139">
        <v>45278</v>
      </c>
      <c r="H4995">
        <f t="shared" ref="H4995:H5058" si="236">LEN(I4995)</f>
        <v>16</v>
      </c>
      <c r="I4995" t="s">
        <v>1296</v>
      </c>
      <c r="J4995" t="str">
        <f>VLOOKUP(I4995,'C701- Recalculate'!$D$27:$D$751,1,0)</f>
        <v>069MPI1233270008</v>
      </c>
      <c r="K4995">
        <v>0</v>
      </c>
      <c r="L4995">
        <v>33972602</v>
      </c>
      <c r="M4995" s="138">
        <f t="shared" si="235"/>
        <v>-33972602</v>
      </c>
      <c r="N4995" t="s">
        <v>178</v>
      </c>
      <c r="P4995" t="s">
        <v>3839</v>
      </c>
      <c r="R4995" t="s">
        <v>3808</v>
      </c>
    </row>
    <row r="4996" spans="1:18">
      <c r="A4996">
        <v>4995</v>
      </c>
      <c r="D4996">
        <v>701000002</v>
      </c>
      <c r="E4996" s="139">
        <v>45278</v>
      </c>
      <c r="F4996">
        <f t="shared" si="234"/>
        <v>12</v>
      </c>
      <c r="G4996" s="139">
        <v>45278</v>
      </c>
      <c r="H4996">
        <f t="shared" si="236"/>
        <v>16</v>
      </c>
      <c r="I4996" t="s">
        <v>1301</v>
      </c>
      <c r="J4996" t="str">
        <f>VLOOKUP(I4996,'C701- Recalculate'!$D$27:$D$751,1,0)</f>
        <v>069MPI1233280009</v>
      </c>
      <c r="K4996">
        <v>0</v>
      </c>
      <c r="L4996">
        <v>21917808</v>
      </c>
      <c r="M4996" s="138">
        <f t="shared" si="235"/>
        <v>-21917808</v>
      </c>
      <c r="N4996" t="s">
        <v>178</v>
      </c>
      <c r="P4996" t="s">
        <v>3839</v>
      </c>
      <c r="R4996" t="s">
        <v>3808</v>
      </c>
    </row>
    <row r="4997" spans="1:18">
      <c r="A4997">
        <v>4996</v>
      </c>
      <c r="D4997">
        <v>701000002</v>
      </c>
      <c r="E4997" s="139">
        <v>45278</v>
      </c>
      <c r="F4997">
        <f t="shared" si="234"/>
        <v>12</v>
      </c>
      <c r="G4997" s="139">
        <v>45278</v>
      </c>
      <c r="H4997">
        <f t="shared" si="236"/>
        <v>16</v>
      </c>
      <c r="I4997" t="s">
        <v>1301</v>
      </c>
      <c r="J4997" t="str">
        <f>VLOOKUP(I4997,'C701- Recalculate'!$D$27:$D$751,1,0)</f>
        <v>069MPI1233280009</v>
      </c>
      <c r="K4997">
        <v>0</v>
      </c>
      <c r="L4997">
        <v>43835616</v>
      </c>
      <c r="M4997" s="138">
        <f t="shared" si="235"/>
        <v>-43835616</v>
      </c>
      <c r="N4997" t="s">
        <v>178</v>
      </c>
      <c r="P4997" t="s">
        <v>3839</v>
      </c>
      <c r="R4997" t="s">
        <v>3808</v>
      </c>
    </row>
    <row r="4998" spans="1:18">
      <c r="A4998">
        <v>4997</v>
      </c>
      <c r="D4998">
        <v>701000002</v>
      </c>
      <c r="E4998" s="139">
        <v>45278</v>
      </c>
      <c r="F4998">
        <f t="shared" si="234"/>
        <v>12</v>
      </c>
      <c r="G4998" s="139">
        <v>45278</v>
      </c>
      <c r="H4998">
        <f t="shared" si="236"/>
        <v>16</v>
      </c>
      <c r="I4998" t="s">
        <v>1305</v>
      </c>
      <c r="J4998" t="str">
        <f>VLOOKUP(I4998,'C701- Recalculate'!$D$27:$D$751,1,0)</f>
        <v>069MPI1233280010</v>
      </c>
      <c r="K4998">
        <v>0</v>
      </c>
      <c r="L4998">
        <v>21917808</v>
      </c>
      <c r="M4998" s="138">
        <f t="shared" si="235"/>
        <v>-21917808</v>
      </c>
      <c r="N4998" t="s">
        <v>178</v>
      </c>
      <c r="P4998" t="s">
        <v>3839</v>
      </c>
      <c r="R4998" t="s">
        <v>3808</v>
      </c>
    </row>
    <row r="4999" spans="1:18">
      <c r="A4999">
        <v>4998</v>
      </c>
      <c r="D4999">
        <v>701000002</v>
      </c>
      <c r="E4999" s="139">
        <v>45278</v>
      </c>
      <c r="F4999">
        <f t="shared" si="234"/>
        <v>12</v>
      </c>
      <c r="G4999" s="139">
        <v>45278</v>
      </c>
      <c r="H4999">
        <f t="shared" si="236"/>
        <v>16</v>
      </c>
      <c r="I4999" t="s">
        <v>1305</v>
      </c>
      <c r="J4999" t="str">
        <f>VLOOKUP(I4999,'C701- Recalculate'!$D$27:$D$751,1,0)</f>
        <v>069MPI1233280010</v>
      </c>
      <c r="K4999">
        <v>0</v>
      </c>
      <c r="L4999">
        <v>43835616</v>
      </c>
      <c r="M4999" s="138">
        <f t="shared" si="235"/>
        <v>-43835616</v>
      </c>
      <c r="N4999" t="s">
        <v>178</v>
      </c>
      <c r="P4999" t="s">
        <v>3839</v>
      </c>
      <c r="R4999" t="s">
        <v>3808</v>
      </c>
    </row>
    <row r="5000" spans="1:18">
      <c r="A5000">
        <v>4999</v>
      </c>
      <c r="D5000">
        <v>701000002</v>
      </c>
      <c r="E5000" s="139">
        <v>45278</v>
      </c>
      <c r="F5000">
        <f t="shared" si="234"/>
        <v>12</v>
      </c>
      <c r="G5000" s="139">
        <v>45278</v>
      </c>
      <c r="H5000">
        <f t="shared" si="236"/>
        <v>16</v>
      </c>
      <c r="I5000" t="s">
        <v>1308</v>
      </c>
      <c r="J5000" t="str">
        <f>VLOOKUP(I5000,'C701- Recalculate'!$D$27:$D$751,1,0)</f>
        <v>069MPI1233320002</v>
      </c>
      <c r="K5000">
        <v>0</v>
      </c>
      <c r="L5000">
        <v>13561644</v>
      </c>
      <c r="M5000" s="138">
        <f t="shared" si="235"/>
        <v>-13561644</v>
      </c>
      <c r="N5000" t="s">
        <v>178</v>
      </c>
      <c r="P5000" t="s">
        <v>3839</v>
      </c>
      <c r="R5000" t="s">
        <v>3808</v>
      </c>
    </row>
    <row r="5001" spans="1:18">
      <c r="A5001">
        <v>5000</v>
      </c>
      <c r="D5001">
        <v>701000002</v>
      </c>
      <c r="E5001" s="139">
        <v>45278</v>
      </c>
      <c r="F5001">
        <f t="shared" si="234"/>
        <v>12</v>
      </c>
      <c r="G5001" s="139">
        <v>45278</v>
      </c>
      <c r="H5001">
        <f t="shared" si="236"/>
        <v>16</v>
      </c>
      <c r="I5001" t="s">
        <v>1308</v>
      </c>
      <c r="J5001" t="str">
        <f>VLOOKUP(I5001,'C701- Recalculate'!$D$27:$D$751,1,0)</f>
        <v>069MPI1233320002</v>
      </c>
      <c r="K5001">
        <v>0</v>
      </c>
      <c r="L5001">
        <v>27123288</v>
      </c>
      <c r="M5001" s="138">
        <f t="shared" si="235"/>
        <v>-27123288</v>
      </c>
      <c r="N5001" t="s">
        <v>178</v>
      </c>
      <c r="P5001" t="s">
        <v>3839</v>
      </c>
      <c r="R5001" t="s">
        <v>3808</v>
      </c>
    </row>
    <row r="5002" spans="1:18">
      <c r="A5002">
        <v>5001</v>
      </c>
      <c r="D5002">
        <v>701000002</v>
      </c>
      <c r="E5002" s="139">
        <v>45278</v>
      </c>
      <c r="F5002">
        <f t="shared" si="234"/>
        <v>12</v>
      </c>
      <c r="G5002" s="139">
        <v>45278</v>
      </c>
      <c r="H5002">
        <f t="shared" si="236"/>
        <v>16</v>
      </c>
      <c r="I5002" t="s">
        <v>1314</v>
      </c>
      <c r="J5002" t="str">
        <f>VLOOKUP(I5002,'C701- Recalculate'!$D$27:$D$751,1,0)</f>
        <v>069MPI1233320003</v>
      </c>
      <c r="K5002">
        <v>0</v>
      </c>
      <c r="L5002">
        <v>63287671</v>
      </c>
      <c r="M5002" s="138">
        <f t="shared" si="235"/>
        <v>-63287671</v>
      </c>
      <c r="N5002" t="s">
        <v>178</v>
      </c>
      <c r="P5002" t="s">
        <v>3839</v>
      </c>
      <c r="R5002" t="s">
        <v>3808</v>
      </c>
    </row>
    <row r="5003" spans="1:18">
      <c r="A5003">
        <v>5002</v>
      </c>
      <c r="D5003">
        <v>701000002</v>
      </c>
      <c r="E5003" s="139">
        <v>45278</v>
      </c>
      <c r="F5003">
        <f t="shared" si="234"/>
        <v>12</v>
      </c>
      <c r="G5003" s="139">
        <v>45278</v>
      </c>
      <c r="H5003">
        <f t="shared" si="236"/>
        <v>16</v>
      </c>
      <c r="I5003" t="s">
        <v>1314</v>
      </c>
      <c r="J5003" t="str">
        <f>VLOOKUP(I5003,'C701- Recalculate'!$D$27:$D$751,1,0)</f>
        <v>069MPI1233320003</v>
      </c>
      <c r="K5003">
        <v>0</v>
      </c>
      <c r="L5003">
        <v>31643836</v>
      </c>
      <c r="M5003" s="138">
        <f t="shared" si="235"/>
        <v>-31643836</v>
      </c>
      <c r="N5003" t="s">
        <v>178</v>
      </c>
      <c r="P5003" t="s">
        <v>3839</v>
      </c>
      <c r="R5003" t="s">
        <v>3808</v>
      </c>
    </row>
    <row r="5004" spans="1:18">
      <c r="A5004">
        <v>5003</v>
      </c>
      <c r="D5004">
        <v>701000002</v>
      </c>
      <c r="E5004" s="139">
        <v>45278</v>
      </c>
      <c r="F5004">
        <f t="shared" si="234"/>
        <v>12</v>
      </c>
      <c r="G5004" s="139">
        <v>45278</v>
      </c>
      <c r="H5004">
        <f t="shared" si="236"/>
        <v>16</v>
      </c>
      <c r="I5004" t="s">
        <v>1317</v>
      </c>
      <c r="J5004" t="str">
        <f>VLOOKUP(I5004,'C701- Recalculate'!$D$27:$D$751,1,0)</f>
        <v>069MPI1233350001</v>
      </c>
      <c r="K5004">
        <v>0</v>
      </c>
      <c r="L5004">
        <v>25890411</v>
      </c>
      <c r="M5004" s="138">
        <f t="shared" si="235"/>
        <v>-25890411</v>
      </c>
      <c r="N5004" t="s">
        <v>178</v>
      </c>
      <c r="P5004" t="s">
        <v>3839</v>
      </c>
      <c r="R5004" t="s">
        <v>3808</v>
      </c>
    </row>
    <row r="5005" spans="1:18">
      <c r="A5005">
        <v>5004</v>
      </c>
      <c r="D5005">
        <v>701000002</v>
      </c>
      <c r="E5005" s="139">
        <v>45278</v>
      </c>
      <c r="F5005">
        <f t="shared" si="234"/>
        <v>12</v>
      </c>
      <c r="G5005" s="139">
        <v>45278</v>
      </c>
      <c r="H5005">
        <f t="shared" si="236"/>
        <v>16</v>
      </c>
      <c r="I5005" t="s">
        <v>1317</v>
      </c>
      <c r="J5005" t="str">
        <f>VLOOKUP(I5005,'C701- Recalculate'!$D$27:$D$751,1,0)</f>
        <v>069MPI1233350001</v>
      </c>
      <c r="K5005">
        <v>0</v>
      </c>
      <c r="L5005">
        <v>51780822</v>
      </c>
      <c r="M5005" s="138">
        <f t="shared" si="235"/>
        <v>-51780822</v>
      </c>
      <c r="N5005" t="s">
        <v>178</v>
      </c>
      <c r="P5005" t="s">
        <v>3839</v>
      </c>
      <c r="R5005" t="s">
        <v>3808</v>
      </c>
    </row>
    <row r="5006" spans="1:18">
      <c r="A5006">
        <v>5005</v>
      </c>
      <c r="D5006">
        <v>701000002</v>
      </c>
      <c r="E5006" s="139">
        <v>45278</v>
      </c>
      <c r="F5006">
        <f t="shared" si="234"/>
        <v>12</v>
      </c>
      <c r="G5006" s="139">
        <v>45278</v>
      </c>
      <c r="H5006">
        <f t="shared" si="236"/>
        <v>16</v>
      </c>
      <c r="I5006" t="s">
        <v>1321</v>
      </c>
      <c r="J5006" t="str">
        <f>VLOOKUP(I5006,'C701- Recalculate'!$D$27:$D$751,1,0)</f>
        <v>069MPI1233350002</v>
      </c>
      <c r="K5006">
        <v>0</v>
      </c>
      <c r="L5006">
        <v>14794521</v>
      </c>
      <c r="M5006" s="138">
        <f t="shared" si="235"/>
        <v>-14794521</v>
      </c>
      <c r="N5006" t="s">
        <v>178</v>
      </c>
      <c r="P5006" t="s">
        <v>3839</v>
      </c>
      <c r="R5006" t="s">
        <v>3808</v>
      </c>
    </row>
    <row r="5007" spans="1:18">
      <c r="A5007">
        <v>5006</v>
      </c>
      <c r="D5007">
        <v>701000002</v>
      </c>
      <c r="E5007" s="139">
        <v>45278</v>
      </c>
      <c r="F5007">
        <f t="shared" si="234"/>
        <v>12</v>
      </c>
      <c r="G5007" s="139">
        <v>45278</v>
      </c>
      <c r="H5007">
        <f t="shared" si="236"/>
        <v>16</v>
      </c>
      <c r="I5007" t="s">
        <v>1321</v>
      </c>
      <c r="J5007" t="str">
        <f>VLOOKUP(I5007,'C701- Recalculate'!$D$27:$D$751,1,0)</f>
        <v>069MPI1233350002</v>
      </c>
      <c r="K5007">
        <v>0</v>
      </c>
      <c r="L5007">
        <v>29589041</v>
      </c>
      <c r="M5007" s="138">
        <f t="shared" si="235"/>
        <v>-29589041</v>
      </c>
      <c r="N5007" t="s">
        <v>178</v>
      </c>
      <c r="P5007" t="s">
        <v>3839</v>
      </c>
      <c r="R5007" t="s">
        <v>3808</v>
      </c>
    </row>
    <row r="5008" spans="1:18">
      <c r="A5008">
        <v>5007</v>
      </c>
      <c r="D5008">
        <v>701000002</v>
      </c>
      <c r="E5008" s="139">
        <v>45278</v>
      </c>
      <c r="F5008">
        <f t="shared" si="234"/>
        <v>12</v>
      </c>
      <c r="G5008" s="139">
        <v>45278</v>
      </c>
      <c r="H5008">
        <f t="shared" si="236"/>
        <v>16</v>
      </c>
      <c r="I5008" t="s">
        <v>1325</v>
      </c>
      <c r="J5008" t="str">
        <f>VLOOKUP(I5008,'C701- Recalculate'!$D$27:$D$751,1,0)</f>
        <v>069MPI1233350003</v>
      </c>
      <c r="K5008">
        <v>0</v>
      </c>
      <c r="L5008">
        <v>79452055</v>
      </c>
      <c r="M5008" s="138">
        <f t="shared" si="235"/>
        <v>-79452055</v>
      </c>
      <c r="N5008" t="s">
        <v>178</v>
      </c>
      <c r="P5008" t="s">
        <v>3839</v>
      </c>
      <c r="R5008" t="s">
        <v>3808</v>
      </c>
    </row>
    <row r="5009" spans="1:18">
      <c r="A5009">
        <v>5008</v>
      </c>
      <c r="D5009">
        <v>701000002</v>
      </c>
      <c r="E5009" s="139">
        <v>45278</v>
      </c>
      <c r="F5009">
        <f t="shared" si="234"/>
        <v>12</v>
      </c>
      <c r="G5009" s="139">
        <v>45278</v>
      </c>
      <c r="H5009">
        <f t="shared" si="236"/>
        <v>16</v>
      </c>
      <c r="I5009" t="s">
        <v>1325</v>
      </c>
      <c r="J5009" t="str">
        <f>VLOOKUP(I5009,'C701- Recalculate'!$D$27:$D$751,1,0)</f>
        <v>069MPI1233350003</v>
      </c>
      <c r="K5009">
        <v>0</v>
      </c>
      <c r="L5009">
        <v>39726027</v>
      </c>
      <c r="M5009" s="138">
        <f t="shared" si="235"/>
        <v>-39726027</v>
      </c>
      <c r="N5009" t="s">
        <v>178</v>
      </c>
      <c r="P5009" t="s">
        <v>3839</v>
      </c>
      <c r="R5009" t="s">
        <v>3808</v>
      </c>
    </row>
    <row r="5010" spans="1:18">
      <c r="A5010">
        <v>5009</v>
      </c>
      <c r="D5010">
        <v>701000002</v>
      </c>
      <c r="E5010" s="139">
        <v>45278</v>
      </c>
      <c r="F5010">
        <f t="shared" si="234"/>
        <v>12</v>
      </c>
      <c r="G5010" s="139">
        <v>45278</v>
      </c>
      <c r="H5010">
        <f t="shared" si="236"/>
        <v>16</v>
      </c>
      <c r="I5010" t="s">
        <v>1328</v>
      </c>
      <c r="J5010" t="str">
        <f>VLOOKUP(I5010,'C701- Recalculate'!$D$27:$D$751,1,0)</f>
        <v>069MPI1233350004</v>
      </c>
      <c r="K5010">
        <v>0</v>
      </c>
      <c r="L5010">
        <v>79452055</v>
      </c>
      <c r="M5010" s="138">
        <f t="shared" si="235"/>
        <v>-79452055</v>
      </c>
      <c r="N5010" t="s">
        <v>178</v>
      </c>
      <c r="P5010" t="s">
        <v>3839</v>
      </c>
      <c r="R5010" t="s">
        <v>3808</v>
      </c>
    </row>
    <row r="5011" spans="1:18">
      <c r="A5011">
        <v>5010</v>
      </c>
      <c r="D5011">
        <v>701000002</v>
      </c>
      <c r="E5011" s="139">
        <v>45278</v>
      </c>
      <c r="F5011">
        <f t="shared" si="234"/>
        <v>12</v>
      </c>
      <c r="G5011" s="139">
        <v>45278</v>
      </c>
      <c r="H5011">
        <f t="shared" si="236"/>
        <v>16</v>
      </c>
      <c r="I5011" t="s">
        <v>1328</v>
      </c>
      <c r="J5011" t="str">
        <f>VLOOKUP(I5011,'C701- Recalculate'!$D$27:$D$751,1,0)</f>
        <v>069MPI1233350004</v>
      </c>
      <c r="K5011">
        <v>0</v>
      </c>
      <c r="L5011">
        <v>39726027</v>
      </c>
      <c r="M5011" s="138">
        <f t="shared" si="235"/>
        <v>-39726027</v>
      </c>
      <c r="N5011" t="s">
        <v>178</v>
      </c>
      <c r="P5011" t="s">
        <v>3839</v>
      </c>
      <c r="R5011" t="s">
        <v>3808</v>
      </c>
    </row>
    <row r="5012" spans="1:18">
      <c r="A5012">
        <v>5011</v>
      </c>
      <c r="D5012">
        <v>701000002</v>
      </c>
      <c r="E5012" s="139">
        <v>45278</v>
      </c>
      <c r="F5012">
        <f t="shared" si="234"/>
        <v>12</v>
      </c>
      <c r="G5012" s="139">
        <v>45278</v>
      </c>
      <c r="H5012">
        <f t="shared" si="236"/>
        <v>16</v>
      </c>
      <c r="I5012" t="s">
        <v>1331</v>
      </c>
      <c r="J5012" t="str">
        <f>VLOOKUP(I5012,'C701- Recalculate'!$D$27:$D$751,1,0)</f>
        <v>069MPI1233350005</v>
      </c>
      <c r="K5012">
        <v>0</v>
      </c>
      <c r="L5012">
        <v>71506849</v>
      </c>
      <c r="M5012" s="138">
        <f t="shared" si="235"/>
        <v>-71506849</v>
      </c>
      <c r="N5012" t="s">
        <v>178</v>
      </c>
      <c r="P5012" t="s">
        <v>3839</v>
      </c>
      <c r="R5012" t="s">
        <v>3808</v>
      </c>
    </row>
    <row r="5013" spans="1:18">
      <c r="A5013">
        <v>5012</v>
      </c>
      <c r="D5013">
        <v>701000002</v>
      </c>
      <c r="E5013" s="139">
        <v>45278</v>
      </c>
      <c r="F5013">
        <f t="shared" si="234"/>
        <v>12</v>
      </c>
      <c r="G5013" s="139">
        <v>45278</v>
      </c>
      <c r="H5013">
        <f t="shared" si="236"/>
        <v>16</v>
      </c>
      <c r="I5013" t="s">
        <v>1331</v>
      </c>
      <c r="J5013" t="str">
        <f>VLOOKUP(I5013,'C701- Recalculate'!$D$27:$D$751,1,0)</f>
        <v>069MPI1233350005</v>
      </c>
      <c r="K5013">
        <v>0</v>
      </c>
      <c r="L5013">
        <v>35753425</v>
      </c>
      <c r="M5013" s="138">
        <f t="shared" si="235"/>
        <v>-35753425</v>
      </c>
      <c r="N5013" t="s">
        <v>178</v>
      </c>
      <c r="P5013" t="s">
        <v>3839</v>
      </c>
      <c r="R5013" t="s">
        <v>3808</v>
      </c>
    </row>
    <row r="5014" spans="1:18">
      <c r="A5014">
        <v>5013</v>
      </c>
      <c r="D5014">
        <v>701000002</v>
      </c>
      <c r="E5014" s="139">
        <v>45278</v>
      </c>
      <c r="F5014">
        <f t="shared" si="234"/>
        <v>12</v>
      </c>
      <c r="G5014" s="139">
        <v>45278</v>
      </c>
      <c r="H5014">
        <f t="shared" si="236"/>
        <v>16</v>
      </c>
      <c r="I5014" t="s">
        <v>1335</v>
      </c>
      <c r="J5014" t="str">
        <f>VLOOKUP(I5014,'C701- Recalculate'!$D$27:$D$751,1,0)</f>
        <v>069MPI1233380001</v>
      </c>
      <c r="K5014">
        <v>0</v>
      </c>
      <c r="L5014">
        <v>39726027</v>
      </c>
      <c r="M5014" s="138">
        <f t="shared" si="235"/>
        <v>-39726027</v>
      </c>
      <c r="N5014" t="s">
        <v>178</v>
      </c>
      <c r="P5014" t="s">
        <v>3839</v>
      </c>
      <c r="R5014" t="s">
        <v>3808</v>
      </c>
    </row>
    <row r="5015" spans="1:18" hidden="1">
      <c r="A5015">
        <v>5014</v>
      </c>
      <c r="D5015">
        <v>701000002</v>
      </c>
      <c r="E5015" s="139">
        <v>45264</v>
      </c>
      <c r="F5015">
        <f t="shared" si="234"/>
        <v>12</v>
      </c>
      <c r="G5015" s="139">
        <v>45264</v>
      </c>
      <c r="H5015">
        <f t="shared" si="236"/>
        <v>16</v>
      </c>
      <c r="I5015" t="s">
        <v>1272</v>
      </c>
      <c r="J5015" t="str">
        <f>VLOOKUP(I5015,'C701- Recalculate'!$D$27:$D$751,1,0)</f>
        <v>069MPI1233250002</v>
      </c>
      <c r="K5015">
        <v>0</v>
      </c>
      <c r="L5015">
        <v>42465753</v>
      </c>
      <c r="M5015" s="138">
        <f t="shared" si="235"/>
        <v>-42465753</v>
      </c>
      <c r="N5015" t="s">
        <v>178</v>
      </c>
      <c r="P5015" t="s">
        <v>3839</v>
      </c>
      <c r="R5015" t="s">
        <v>3808</v>
      </c>
    </row>
    <row r="5016" spans="1:18" hidden="1">
      <c r="A5016">
        <v>5015</v>
      </c>
      <c r="D5016">
        <v>701000002</v>
      </c>
      <c r="E5016" s="139">
        <v>45264</v>
      </c>
      <c r="F5016">
        <f t="shared" si="234"/>
        <v>12</v>
      </c>
      <c r="G5016" s="139">
        <v>45264</v>
      </c>
      <c r="H5016">
        <f t="shared" si="236"/>
        <v>16</v>
      </c>
      <c r="I5016" t="s">
        <v>1272</v>
      </c>
      <c r="J5016" t="str">
        <f>VLOOKUP(I5016,'C701- Recalculate'!$D$27:$D$751,1,0)</f>
        <v>069MPI1233250002</v>
      </c>
      <c r="K5016">
        <v>0</v>
      </c>
      <c r="L5016">
        <v>21232877</v>
      </c>
      <c r="M5016" s="138">
        <f t="shared" si="235"/>
        <v>-21232877</v>
      </c>
      <c r="N5016" t="s">
        <v>178</v>
      </c>
      <c r="P5016" t="s">
        <v>3839</v>
      </c>
      <c r="R5016" t="s">
        <v>3808</v>
      </c>
    </row>
    <row r="5017" spans="1:18" hidden="1">
      <c r="A5017">
        <v>5016</v>
      </c>
      <c r="D5017">
        <v>701000002</v>
      </c>
      <c r="E5017" s="139">
        <v>45264</v>
      </c>
      <c r="F5017">
        <f t="shared" si="234"/>
        <v>12</v>
      </c>
      <c r="G5017" s="139">
        <v>45264</v>
      </c>
      <c r="H5017">
        <f t="shared" si="236"/>
        <v>16</v>
      </c>
      <c r="I5017" t="s">
        <v>1278</v>
      </c>
      <c r="J5017" t="str">
        <f>VLOOKUP(I5017,'C701- Recalculate'!$D$27:$D$751,1,0)</f>
        <v>069MPI1233250005</v>
      </c>
      <c r="K5017">
        <v>0</v>
      </c>
      <c r="L5017">
        <v>44520548</v>
      </c>
      <c r="M5017" s="138">
        <f t="shared" si="235"/>
        <v>-44520548</v>
      </c>
      <c r="N5017" t="s">
        <v>178</v>
      </c>
      <c r="P5017" t="s">
        <v>3839</v>
      </c>
      <c r="R5017" t="s">
        <v>3808</v>
      </c>
    </row>
    <row r="5018" spans="1:18" hidden="1">
      <c r="A5018">
        <v>5017</v>
      </c>
      <c r="D5018">
        <v>701000002</v>
      </c>
      <c r="E5018" s="139">
        <v>45264</v>
      </c>
      <c r="F5018">
        <f t="shared" si="234"/>
        <v>12</v>
      </c>
      <c r="G5018" s="139">
        <v>45264</v>
      </c>
      <c r="H5018">
        <f t="shared" si="236"/>
        <v>16</v>
      </c>
      <c r="I5018" t="s">
        <v>1278</v>
      </c>
      <c r="J5018" t="str">
        <f>VLOOKUP(I5018,'C701- Recalculate'!$D$27:$D$751,1,0)</f>
        <v>069MPI1233250005</v>
      </c>
      <c r="K5018">
        <v>0</v>
      </c>
      <c r="L5018">
        <v>22260274</v>
      </c>
      <c r="M5018" s="138">
        <f t="shared" si="235"/>
        <v>-22260274</v>
      </c>
      <c r="N5018" t="s">
        <v>178</v>
      </c>
      <c r="P5018" t="s">
        <v>3839</v>
      </c>
      <c r="R5018" t="s">
        <v>3808</v>
      </c>
    </row>
    <row r="5019" spans="1:18" hidden="1">
      <c r="A5019">
        <v>5018</v>
      </c>
      <c r="D5019">
        <v>701000002</v>
      </c>
      <c r="E5019" s="139">
        <v>45264</v>
      </c>
      <c r="F5019">
        <f t="shared" si="234"/>
        <v>12</v>
      </c>
      <c r="G5019" s="139">
        <v>45264</v>
      </c>
      <c r="H5019">
        <f t="shared" si="236"/>
        <v>16</v>
      </c>
      <c r="I5019" t="s">
        <v>1282</v>
      </c>
      <c r="J5019" t="str">
        <f>VLOOKUP(I5019,'C701- Recalculate'!$D$27:$D$751,1,0)</f>
        <v>069MPI1233260003</v>
      </c>
      <c r="K5019">
        <v>0</v>
      </c>
      <c r="L5019">
        <v>20547946</v>
      </c>
      <c r="M5019" s="138">
        <f t="shared" si="235"/>
        <v>-20547946</v>
      </c>
      <c r="N5019" t="s">
        <v>178</v>
      </c>
      <c r="P5019" t="s">
        <v>3839</v>
      </c>
      <c r="R5019" t="s">
        <v>3808</v>
      </c>
    </row>
    <row r="5020" spans="1:18" hidden="1">
      <c r="A5020">
        <v>5019</v>
      </c>
      <c r="D5020">
        <v>701000002</v>
      </c>
      <c r="E5020" s="139">
        <v>45264</v>
      </c>
      <c r="F5020">
        <f t="shared" si="234"/>
        <v>12</v>
      </c>
      <c r="G5020" s="139">
        <v>45264</v>
      </c>
      <c r="H5020">
        <f t="shared" si="236"/>
        <v>16</v>
      </c>
      <c r="I5020" t="s">
        <v>1282</v>
      </c>
      <c r="J5020" t="str">
        <f>VLOOKUP(I5020,'C701- Recalculate'!$D$27:$D$751,1,0)</f>
        <v>069MPI1233260003</v>
      </c>
      <c r="K5020">
        <v>0</v>
      </c>
      <c r="L5020">
        <v>41095890</v>
      </c>
      <c r="M5020" s="138">
        <f t="shared" si="235"/>
        <v>-41095890</v>
      </c>
      <c r="N5020" t="s">
        <v>178</v>
      </c>
      <c r="P5020" t="s">
        <v>3839</v>
      </c>
      <c r="R5020" t="s">
        <v>3808</v>
      </c>
    </row>
    <row r="5021" spans="1:18" hidden="1">
      <c r="A5021">
        <v>5020</v>
      </c>
      <c r="D5021">
        <v>701000002</v>
      </c>
      <c r="E5021" s="139">
        <v>45264</v>
      </c>
      <c r="F5021">
        <f t="shared" si="234"/>
        <v>12</v>
      </c>
      <c r="G5021" s="139">
        <v>45264</v>
      </c>
      <c r="H5021">
        <f t="shared" si="236"/>
        <v>16</v>
      </c>
      <c r="I5021" t="s">
        <v>1287</v>
      </c>
      <c r="J5021" t="str">
        <f>VLOOKUP(I5021,'C701- Recalculate'!$D$27:$D$751,1,0)</f>
        <v>069MPI1233260006</v>
      </c>
      <c r="K5021">
        <v>0</v>
      </c>
      <c r="L5021">
        <v>43835617</v>
      </c>
      <c r="M5021" s="138">
        <f t="shared" si="235"/>
        <v>-43835617</v>
      </c>
      <c r="N5021" t="s">
        <v>178</v>
      </c>
      <c r="P5021" t="s">
        <v>3839</v>
      </c>
      <c r="R5021" t="s">
        <v>3808</v>
      </c>
    </row>
    <row r="5022" spans="1:18" hidden="1">
      <c r="A5022">
        <v>5021</v>
      </c>
      <c r="D5022">
        <v>701000002</v>
      </c>
      <c r="E5022" s="139">
        <v>45264</v>
      </c>
      <c r="F5022">
        <f t="shared" si="234"/>
        <v>12</v>
      </c>
      <c r="G5022" s="139">
        <v>45264</v>
      </c>
      <c r="H5022">
        <f t="shared" si="236"/>
        <v>16</v>
      </c>
      <c r="I5022" t="s">
        <v>1287</v>
      </c>
      <c r="J5022" t="str">
        <f>VLOOKUP(I5022,'C701- Recalculate'!$D$27:$D$751,1,0)</f>
        <v>069MPI1233260006</v>
      </c>
      <c r="K5022">
        <v>0</v>
      </c>
      <c r="L5022">
        <v>21917808</v>
      </c>
      <c r="M5022" s="138">
        <f t="shared" si="235"/>
        <v>-21917808</v>
      </c>
      <c r="N5022" t="s">
        <v>178</v>
      </c>
      <c r="P5022" t="s">
        <v>3839</v>
      </c>
      <c r="R5022" t="s">
        <v>3808</v>
      </c>
    </row>
    <row r="5023" spans="1:18" hidden="1">
      <c r="A5023">
        <v>5022</v>
      </c>
      <c r="D5023">
        <v>701000002</v>
      </c>
      <c r="E5023" s="139">
        <v>45264</v>
      </c>
      <c r="F5023">
        <f t="shared" si="234"/>
        <v>12</v>
      </c>
      <c r="G5023" s="139">
        <v>45264</v>
      </c>
      <c r="H5023">
        <f t="shared" si="236"/>
        <v>16</v>
      </c>
      <c r="I5023" t="s">
        <v>1291</v>
      </c>
      <c r="J5023" t="str">
        <f>VLOOKUP(I5023,'C701- Recalculate'!$D$27:$D$751,1,0)</f>
        <v>069MPI1233270006</v>
      </c>
      <c r="K5023">
        <v>0</v>
      </c>
      <c r="L5023">
        <v>16986301</v>
      </c>
      <c r="M5023" s="138">
        <f t="shared" si="235"/>
        <v>-16986301</v>
      </c>
      <c r="N5023" t="s">
        <v>178</v>
      </c>
      <c r="P5023" t="s">
        <v>3839</v>
      </c>
      <c r="R5023" t="s">
        <v>3808</v>
      </c>
    </row>
    <row r="5024" spans="1:18" hidden="1">
      <c r="A5024">
        <v>5023</v>
      </c>
      <c r="D5024">
        <v>701000002</v>
      </c>
      <c r="E5024" s="139">
        <v>45264</v>
      </c>
      <c r="F5024">
        <f t="shared" si="234"/>
        <v>12</v>
      </c>
      <c r="G5024" s="139">
        <v>45264</v>
      </c>
      <c r="H5024">
        <f t="shared" si="236"/>
        <v>16</v>
      </c>
      <c r="I5024" t="s">
        <v>1291</v>
      </c>
      <c r="J5024" t="str">
        <f>VLOOKUP(I5024,'C701- Recalculate'!$D$27:$D$751,1,0)</f>
        <v>069MPI1233270006</v>
      </c>
      <c r="K5024">
        <v>0</v>
      </c>
      <c r="L5024">
        <v>33972603</v>
      </c>
      <c r="M5024" s="138">
        <f t="shared" si="235"/>
        <v>-33972603</v>
      </c>
      <c r="N5024" t="s">
        <v>178</v>
      </c>
      <c r="P5024" t="s">
        <v>3839</v>
      </c>
      <c r="R5024" t="s">
        <v>3808</v>
      </c>
    </row>
    <row r="5025" spans="1:18" hidden="1">
      <c r="A5025">
        <v>5024</v>
      </c>
      <c r="D5025">
        <v>701000002</v>
      </c>
      <c r="E5025" s="139">
        <v>45264</v>
      </c>
      <c r="F5025">
        <f t="shared" si="234"/>
        <v>12</v>
      </c>
      <c r="G5025" s="139">
        <v>45264</v>
      </c>
      <c r="H5025">
        <f t="shared" si="236"/>
        <v>16</v>
      </c>
      <c r="I5025" t="s">
        <v>1296</v>
      </c>
      <c r="J5025" t="str">
        <f>VLOOKUP(I5025,'C701- Recalculate'!$D$27:$D$751,1,0)</f>
        <v>069MPI1233270008</v>
      </c>
      <c r="K5025">
        <v>0</v>
      </c>
      <c r="L5025">
        <v>16986301</v>
      </c>
      <c r="M5025" s="138">
        <f t="shared" si="235"/>
        <v>-16986301</v>
      </c>
      <c r="N5025" t="s">
        <v>178</v>
      </c>
      <c r="P5025" t="s">
        <v>3839</v>
      </c>
      <c r="R5025" t="s">
        <v>3808</v>
      </c>
    </row>
    <row r="5026" spans="1:18" hidden="1">
      <c r="A5026">
        <v>5025</v>
      </c>
      <c r="D5026">
        <v>701000002</v>
      </c>
      <c r="E5026" s="139">
        <v>45264</v>
      </c>
      <c r="F5026">
        <f t="shared" si="234"/>
        <v>12</v>
      </c>
      <c r="G5026" s="139">
        <v>45264</v>
      </c>
      <c r="H5026">
        <f t="shared" si="236"/>
        <v>16</v>
      </c>
      <c r="I5026" t="s">
        <v>1296</v>
      </c>
      <c r="J5026" t="str">
        <f>VLOOKUP(I5026,'C701- Recalculate'!$D$27:$D$751,1,0)</f>
        <v>069MPI1233270008</v>
      </c>
      <c r="K5026">
        <v>0</v>
      </c>
      <c r="L5026">
        <v>33972603</v>
      </c>
      <c r="M5026" s="138">
        <f t="shared" si="235"/>
        <v>-33972603</v>
      </c>
      <c r="N5026" t="s">
        <v>178</v>
      </c>
      <c r="P5026" t="s">
        <v>3839</v>
      </c>
      <c r="R5026" t="s">
        <v>3808</v>
      </c>
    </row>
    <row r="5027" spans="1:18" hidden="1">
      <c r="A5027">
        <v>5026</v>
      </c>
      <c r="D5027">
        <v>701000002</v>
      </c>
      <c r="E5027" s="139">
        <v>45264</v>
      </c>
      <c r="F5027">
        <f t="shared" si="234"/>
        <v>12</v>
      </c>
      <c r="G5027" s="139">
        <v>45264</v>
      </c>
      <c r="H5027">
        <f t="shared" si="236"/>
        <v>16</v>
      </c>
      <c r="I5027" t="s">
        <v>1301</v>
      </c>
      <c r="J5027" t="str">
        <f>VLOOKUP(I5027,'C701- Recalculate'!$D$27:$D$751,1,0)</f>
        <v>069MPI1233280009</v>
      </c>
      <c r="K5027">
        <v>0</v>
      </c>
      <c r="L5027">
        <v>43835616</v>
      </c>
      <c r="M5027" s="138">
        <f t="shared" si="235"/>
        <v>-43835616</v>
      </c>
      <c r="N5027" t="s">
        <v>178</v>
      </c>
      <c r="P5027" t="s">
        <v>3839</v>
      </c>
      <c r="R5027" t="s">
        <v>3808</v>
      </c>
    </row>
    <row r="5028" spans="1:18" hidden="1">
      <c r="A5028">
        <v>5027</v>
      </c>
      <c r="D5028">
        <v>701000002</v>
      </c>
      <c r="E5028" s="139">
        <v>45264</v>
      </c>
      <c r="F5028">
        <f t="shared" si="234"/>
        <v>12</v>
      </c>
      <c r="G5028" s="139">
        <v>45264</v>
      </c>
      <c r="H5028">
        <f t="shared" si="236"/>
        <v>16</v>
      </c>
      <c r="I5028" t="s">
        <v>1301</v>
      </c>
      <c r="J5028" t="str">
        <f>VLOOKUP(I5028,'C701- Recalculate'!$D$27:$D$751,1,0)</f>
        <v>069MPI1233280009</v>
      </c>
      <c r="K5028">
        <v>0</v>
      </c>
      <c r="L5028">
        <v>21917808</v>
      </c>
      <c r="M5028" s="138">
        <f t="shared" si="235"/>
        <v>-21917808</v>
      </c>
      <c r="N5028" t="s">
        <v>178</v>
      </c>
      <c r="P5028" t="s">
        <v>3839</v>
      </c>
      <c r="R5028" t="s">
        <v>3808</v>
      </c>
    </row>
    <row r="5029" spans="1:18" hidden="1">
      <c r="A5029">
        <v>5028</v>
      </c>
      <c r="D5029">
        <v>701000002</v>
      </c>
      <c r="E5029" s="139">
        <v>45264</v>
      </c>
      <c r="F5029">
        <f t="shared" si="234"/>
        <v>12</v>
      </c>
      <c r="G5029" s="139">
        <v>45264</v>
      </c>
      <c r="H5029">
        <f t="shared" si="236"/>
        <v>16</v>
      </c>
      <c r="I5029" t="s">
        <v>1305</v>
      </c>
      <c r="J5029" t="str">
        <f>VLOOKUP(I5029,'C701- Recalculate'!$D$27:$D$751,1,0)</f>
        <v>069MPI1233280010</v>
      </c>
      <c r="K5029">
        <v>0</v>
      </c>
      <c r="L5029">
        <v>43835616</v>
      </c>
      <c r="M5029" s="138">
        <f t="shared" si="235"/>
        <v>-43835616</v>
      </c>
      <c r="N5029" t="s">
        <v>178</v>
      </c>
      <c r="P5029" t="s">
        <v>3839</v>
      </c>
      <c r="R5029" t="s">
        <v>3808</v>
      </c>
    </row>
    <row r="5030" spans="1:18" hidden="1">
      <c r="A5030">
        <v>5029</v>
      </c>
      <c r="D5030">
        <v>701000002</v>
      </c>
      <c r="E5030" s="139">
        <v>45264</v>
      </c>
      <c r="F5030">
        <f t="shared" si="234"/>
        <v>12</v>
      </c>
      <c r="G5030" s="139">
        <v>45264</v>
      </c>
      <c r="H5030">
        <f t="shared" si="236"/>
        <v>16</v>
      </c>
      <c r="I5030" t="s">
        <v>1305</v>
      </c>
      <c r="J5030" t="str">
        <f>VLOOKUP(I5030,'C701- Recalculate'!$D$27:$D$751,1,0)</f>
        <v>069MPI1233280010</v>
      </c>
      <c r="K5030">
        <v>0</v>
      </c>
      <c r="L5030">
        <v>21917808</v>
      </c>
      <c r="M5030" s="138">
        <f t="shared" si="235"/>
        <v>-21917808</v>
      </c>
      <c r="N5030" t="s">
        <v>178</v>
      </c>
      <c r="P5030" t="s">
        <v>3839</v>
      </c>
      <c r="R5030" t="s">
        <v>3808</v>
      </c>
    </row>
    <row r="5031" spans="1:18" hidden="1">
      <c r="A5031">
        <v>5030</v>
      </c>
      <c r="D5031">
        <v>701000002</v>
      </c>
      <c r="E5031" s="139">
        <v>45264</v>
      </c>
      <c r="F5031">
        <f t="shared" si="234"/>
        <v>12</v>
      </c>
      <c r="G5031" s="139">
        <v>45264</v>
      </c>
      <c r="H5031">
        <f t="shared" si="236"/>
        <v>16</v>
      </c>
      <c r="I5031" t="s">
        <v>3712</v>
      </c>
      <c r="J5031" t="str">
        <f>VLOOKUP(I5031,'C701- Recalculate'!$D$27:$D$751,1,0)</f>
        <v>069MPI1233310006</v>
      </c>
      <c r="K5031">
        <v>0</v>
      </c>
      <c r="L5031">
        <v>5753424</v>
      </c>
      <c r="M5031" s="138">
        <f t="shared" si="235"/>
        <v>-5753424</v>
      </c>
      <c r="N5031" t="s">
        <v>178</v>
      </c>
      <c r="P5031" t="s">
        <v>3839</v>
      </c>
      <c r="R5031" t="s">
        <v>3808</v>
      </c>
    </row>
    <row r="5032" spans="1:18" hidden="1">
      <c r="A5032">
        <v>5031</v>
      </c>
      <c r="D5032">
        <v>701000002</v>
      </c>
      <c r="E5032" s="139">
        <v>45264</v>
      </c>
      <c r="F5032">
        <f t="shared" si="234"/>
        <v>12</v>
      </c>
      <c r="G5032" s="139">
        <v>45264</v>
      </c>
      <c r="H5032">
        <f t="shared" si="236"/>
        <v>16</v>
      </c>
      <c r="I5032" t="s">
        <v>1308</v>
      </c>
      <c r="J5032" t="str">
        <f>VLOOKUP(I5032,'C701- Recalculate'!$D$27:$D$751,1,0)</f>
        <v>069MPI1233320002</v>
      </c>
      <c r="K5032">
        <v>0</v>
      </c>
      <c r="L5032">
        <v>13561644</v>
      </c>
      <c r="M5032" s="138">
        <f t="shared" si="235"/>
        <v>-13561644</v>
      </c>
      <c r="N5032" t="s">
        <v>178</v>
      </c>
      <c r="P5032" t="s">
        <v>3839</v>
      </c>
      <c r="R5032" t="s">
        <v>3808</v>
      </c>
    </row>
    <row r="5033" spans="1:18" hidden="1">
      <c r="A5033">
        <v>5032</v>
      </c>
      <c r="D5033">
        <v>701000002</v>
      </c>
      <c r="E5033" s="139">
        <v>45264</v>
      </c>
      <c r="F5033">
        <f t="shared" si="234"/>
        <v>12</v>
      </c>
      <c r="G5033" s="139">
        <v>45264</v>
      </c>
      <c r="H5033">
        <f t="shared" si="236"/>
        <v>16</v>
      </c>
      <c r="I5033" t="s">
        <v>1308</v>
      </c>
      <c r="J5033" t="str">
        <f>VLOOKUP(I5033,'C701- Recalculate'!$D$27:$D$751,1,0)</f>
        <v>069MPI1233320002</v>
      </c>
      <c r="K5033">
        <v>0</v>
      </c>
      <c r="L5033">
        <v>27123288</v>
      </c>
      <c r="M5033" s="138">
        <f t="shared" si="235"/>
        <v>-27123288</v>
      </c>
      <c r="N5033" t="s">
        <v>178</v>
      </c>
      <c r="P5033" t="s">
        <v>3839</v>
      </c>
      <c r="R5033" t="s">
        <v>3808</v>
      </c>
    </row>
    <row r="5034" spans="1:18" hidden="1">
      <c r="A5034">
        <v>5033</v>
      </c>
      <c r="D5034">
        <v>701000002</v>
      </c>
      <c r="E5034" s="139">
        <v>45264</v>
      </c>
      <c r="F5034">
        <f t="shared" si="234"/>
        <v>12</v>
      </c>
      <c r="G5034" s="139">
        <v>45264</v>
      </c>
      <c r="H5034">
        <f t="shared" si="236"/>
        <v>16</v>
      </c>
      <c r="I5034" t="s">
        <v>1314</v>
      </c>
      <c r="J5034" t="str">
        <f>VLOOKUP(I5034,'C701- Recalculate'!$D$27:$D$751,1,0)</f>
        <v>069MPI1233320003</v>
      </c>
      <c r="K5034">
        <v>0</v>
      </c>
      <c r="L5034">
        <v>31643835</v>
      </c>
      <c r="M5034" s="138">
        <f t="shared" si="235"/>
        <v>-31643835</v>
      </c>
      <c r="N5034" t="s">
        <v>178</v>
      </c>
      <c r="P5034" t="s">
        <v>3839</v>
      </c>
      <c r="R5034" t="s">
        <v>3808</v>
      </c>
    </row>
    <row r="5035" spans="1:18" hidden="1">
      <c r="A5035">
        <v>5034</v>
      </c>
      <c r="D5035">
        <v>701000002</v>
      </c>
      <c r="E5035" s="139">
        <v>45264</v>
      </c>
      <c r="F5035">
        <f t="shared" si="234"/>
        <v>12</v>
      </c>
      <c r="G5035" s="139">
        <v>45264</v>
      </c>
      <c r="H5035">
        <f t="shared" si="236"/>
        <v>16</v>
      </c>
      <c r="I5035" t="s">
        <v>1314</v>
      </c>
      <c r="J5035" t="str">
        <f>VLOOKUP(I5035,'C701- Recalculate'!$D$27:$D$751,1,0)</f>
        <v>069MPI1233320003</v>
      </c>
      <c r="K5035">
        <v>0</v>
      </c>
      <c r="L5035">
        <v>63287672</v>
      </c>
      <c r="M5035" s="138">
        <f t="shared" si="235"/>
        <v>-63287672</v>
      </c>
      <c r="N5035" t="s">
        <v>178</v>
      </c>
      <c r="P5035" t="s">
        <v>3839</v>
      </c>
      <c r="R5035" t="s">
        <v>3808</v>
      </c>
    </row>
    <row r="5036" spans="1:18" hidden="1">
      <c r="A5036">
        <v>5035</v>
      </c>
      <c r="D5036">
        <v>701000002</v>
      </c>
      <c r="E5036" s="139">
        <v>45264</v>
      </c>
      <c r="F5036">
        <f t="shared" si="234"/>
        <v>12</v>
      </c>
      <c r="G5036" s="139">
        <v>45264</v>
      </c>
      <c r="H5036">
        <f t="shared" si="236"/>
        <v>16</v>
      </c>
      <c r="I5036" t="s">
        <v>1317</v>
      </c>
      <c r="J5036" t="str">
        <f>VLOOKUP(I5036,'C701- Recalculate'!$D$27:$D$751,1,0)</f>
        <v>069MPI1233350001</v>
      </c>
      <c r="K5036">
        <v>0</v>
      </c>
      <c r="L5036">
        <v>51780822</v>
      </c>
      <c r="M5036" s="138">
        <f t="shared" si="235"/>
        <v>-51780822</v>
      </c>
      <c r="N5036" t="s">
        <v>178</v>
      </c>
      <c r="P5036" t="s">
        <v>3839</v>
      </c>
      <c r="R5036" t="s">
        <v>3808</v>
      </c>
    </row>
    <row r="5037" spans="1:18" hidden="1">
      <c r="A5037">
        <v>5036</v>
      </c>
      <c r="D5037">
        <v>701000002</v>
      </c>
      <c r="E5037" s="139">
        <v>45264</v>
      </c>
      <c r="F5037">
        <f t="shared" si="234"/>
        <v>12</v>
      </c>
      <c r="G5037" s="139">
        <v>45264</v>
      </c>
      <c r="H5037">
        <f t="shared" si="236"/>
        <v>16</v>
      </c>
      <c r="I5037" t="s">
        <v>1317</v>
      </c>
      <c r="J5037" t="str">
        <f>VLOOKUP(I5037,'C701- Recalculate'!$D$27:$D$751,1,0)</f>
        <v>069MPI1233350001</v>
      </c>
      <c r="K5037">
        <v>0</v>
      </c>
      <c r="L5037">
        <v>25890411</v>
      </c>
      <c r="M5037" s="138">
        <f t="shared" si="235"/>
        <v>-25890411</v>
      </c>
      <c r="N5037" t="s">
        <v>178</v>
      </c>
      <c r="P5037" t="s">
        <v>3839</v>
      </c>
      <c r="R5037" t="s">
        <v>3808</v>
      </c>
    </row>
    <row r="5038" spans="1:18" hidden="1">
      <c r="A5038">
        <v>5037</v>
      </c>
      <c r="D5038">
        <v>701000002</v>
      </c>
      <c r="E5038" s="139">
        <v>45264</v>
      </c>
      <c r="F5038">
        <f t="shared" si="234"/>
        <v>12</v>
      </c>
      <c r="G5038" s="139">
        <v>45264</v>
      </c>
      <c r="H5038">
        <f t="shared" si="236"/>
        <v>16</v>
      </c>
      <c r="I5038" t="s">
        <v>1321</v>
      </c>
      <c r="J5038" t="str">
        <f>VLOOKUP(I5038,'C701- Recalculate'!$D$27:$D$751,1,0)</f>
        <v>069MPI1233350002</v>
      </c>
      <c r="K5038">
        <v>0</v>
      </c>
      <c r="L5038">
        <v>14794520</v>
      </c>
      <c r="M5038" s="138">
        <f t="shared" si="235"/>
        <v>-14794520</v>
      </c>
      <c r="N5038" t="s">
        <v>178</v>
      </c>
      <c r="P5038" t="s">
        <v>3839</v>
      </c>
      <c r="R5038" t="s">
        <v>3808</v>
      </c>
    </row>
    <row r="5039" spans="1:18" hidden="1">
      <c r="A5039">
        <v>5038</v>
      </c>
      <c r="D5039">
        <v>701000002</v>
      </c>
      <c r="E5039" s="139">
        <v>45264</v>
      </c>
      <c r="F5039">
        <f t="shared" si="234"/>
        <v>12</v>
      </c>
      <c r="G5039" s="139">
        <v>45264</v>
      </c>
      <c r="H5039">
        <f t="shared" si="236"/>
        <v>16</v>
      </c>
      <c r="I5039" t="s">
        <v>1321</v>
      </c>
      <c r="J5039" t="str">
        <f>VLOOKUP(I5039,'C701- Recalculate'!$D$27:$D$751,1,0)</f>
        <v>069MPI1233350002</v>
      </c>
      <c r="K5039">
        <v>0</v>
      </c>
      <c r="L5039">
        <v>29589041</v>
      </c>
      <c r="M5039" s="138">
        <f t="shared" si="235"/>
        <v>-29589041</v>
      </c>
      <c r="N5039" t="s">
        <v>178</v>
      </c>
      <c r="P5039" t="s">
        <v>3839</v>
      </c>
      <c r="R5039" t="s">
        <v>3808</v>
      </c>
    </row>
    <row r="5040" spans="1:18" hidden="1">
      <c r="A5040">
        <v>5039</v>
      </c>
      <c r="D5040">
        <v>701000002</v>
      </c>
      <c r="E5040" s="139">
        <v>45264</v>
      </c>
      <c r="F5040">
        <f t="shared" si="234"/>
        <v>12</v>
      </c>
      <c r="G5040" s="139">
        <v>45264</v>
      </c>
      <c r="H5040">
        <f t="shared" si="236"/>
        <v>16</v>
      </c>
      <c r="I5040" t="s">
        <v>1325</v>
      </c>
      <c r="J5040" t="str">
        <f>VLOOKUP(I5040,'C701- Recalculate'!$D$27:$D$751,1,0)</f>
        <v>069MPI1233350003</v>
      </c>
      <c r="K5040">
        <v>0</v>
      </c>
      <c r="L5040">
        <v>39726028</v>
      </c>
      <c r="M5040" s="138">
        <f t="shared" si="235"/>
        <v>-39726028</v>
      </c>
      <c r="N5040" t="s">
        <v>178</v>
      </c>
      <c r="P5040" t="s">
        <v>3839</v>
      </c>
      <c r="R5040" t="s">
        <v>3808</v>
      </c>
    </row>
    <row r="5041" spans="1:20" hidden="1">
      <c r="A5041">
        <v>5040</v>
      </c>
      <c r="D5041">
        <v>701000002</v>
      </c>
      <c r="E5041" s="139">
        <v>45264</v>
      </c>
      <c r="F5041">
        <f t="shared" si="234"/>
        <v>12</v>
      </c>
      <c r="G5041" s="139">
        <v>45264</v>
      </c>
      <c r="H5041">
        <f t="shared" si="236"/>
        <v>16</v>
      </c>
      <c r="I5041" t="s">
        <v>1325</v>
      </c>
      <c r="J5041" t="str">
        <f>VLOOKUP(I5041,'C701- Recalculate'!$D$27:$D$751,1,0)</f>
        <v>069MPI1233350003</v>
      </c>
      <c r="K5041">
        <v>0</v>
      </c>
      <c r="L5041">
        <v>79452055</v>
      </c>
      <c r="M5041" s="138">
        <f t="shared" si="235"/>
        <v>-79452055</v>
      </c>
      <c r="N5041" t="s">
        <v>178</v>
      </c>
      <c r="P5041" t="s">
        <v>3839</v>
      </c>
      <c r="R5041" t="s">
        <v>3808</v>
      </c>
    </row>
    <row r="5042" spans="1:20" hidden="1">
      <c r="A5042">
        <v>5041</v>
      </c>
      <c r="D5042">
        <v>701000002</v>
      </c>
      <c r="E5042" s="139">
        <v>45264</v>
      </c>
      <c r="F5042">
        <f t="shared" si="234"/>
        <v>12</v>
      </c>
      <c r="G5042" s="139">
        <v>45264</v>
      </c>
      <c r="H5042">
        <f t="shared" si="236"/>
        <v>16</v>
      </c>
      <c r="I5042" t="s">
        <v>1328</v>
      </c>
      <c r="J5042" t="str">
        <f>VLOOKUP(I5042,'C701- Recalculate'!$D$27:$D$751,1,0)</f>
        <v>069MPI1233350004</v>
      </c>
      <c r="K5042">
        <v>0</v>
      </c>
      <c r="L5042">
        <v>39726028</v>
      </c>
      <c r="M5042" s="138">
        <f t="shared" si="235"/>
        <v>-39726028</v>
      </c>
      <c r="N5042" t="s">
        <v>178</v>
      </c>
      <c r="P5042" t="s">
        <v>3839</v>
      </c>
      <c r="R5042" t="s">
        <v>3808</v>
      </c>
    </row>
    <row r="5043" spans="1:20" hidden="1">
      <c r="A5043">
        <v>5042</v>
      </c>
      <c r="D5043">
        <v>701000002</v>
      </c>
      <c r="E5043" s="139">
        <v>45264</v>
      </c>
      <c r="F5043">
        <f t="shared" si="234"/>
        <v>12</v>
      </c>
      <c r="G5043" s="139">
        <v>45264</v>
      </c>
      <c r="H5043">
        <f t="shared" si="236"/>
        <v>16</v>
      </c>
      <c r="I5043" t="s">
        <v>1328</v>
      </c>
      <c r="J5043" t="str">
        <f>VLOOKUP(I5043,'C701- Recalculate'!$D$27:$D$751,1,0)</f>
        <v>069MPI1233350004</v>
      </c>
      <c r="K5043">
        <v>0</v>
      </c>
      <c r="L5043">
        <v>79452055</v>
      </c>
      <c r="M5043" s="138">
        <f t="shared" si="235"/>
        <v>-79452055</v>
      </c>
      <c r="N5043" t="s">
        <v>178</v>
      </c>
      <c r="P5043" t="s">
        <v>3839</v>
      </c>
      <c r="R5043" t="s">
        <v>3808</v>
      </c>
    </row>
    <row r="5044" spans="1:20" hidden="1">
      <c r="A5044">
        <v>5043</v>
      </c>
      <c r="D5044">
        <v>701000002</v>
      </c>
      <c r="E5044" s="139">
        <v>45264</v>
      </c>
      <c r="F5044">
        <f t="shared" si="234"/>
        <v>12</v>
      </c>
      <c r="G5044" s="139">
        <v>45264</v>
      </c>
      <c r="H5044">
        <f t="shared" si="236"/>
        <v>16</v>
      </c>
      <c r="I5044" t="s">
        <v>1331</v>
      </c>
      <c r="J5044" t="str">
        <f>VLOOKUP(I5044,'C701- Recalculate'!$D$27:$D$751,1,0)</f>
        <v>069MPI1233350005</v>
      </c>
      <c r="K5044">
        <v>0</v>
      </c>
      <c r="L5044">
        <v>71506849</v>
      </c>
      <c r="M5044" s="138">
        <f t="shared" si="235"/>
        <v>-71506849</v>
      </c>
      <c r="N5044" t="s">
        <v>178</v>
      </c>
      <c r="P5044" t="s">
        <v>3839</v>
      </c>
      <c r="R5044" t="s">
        <v>3808</v>
      </c>
    </row>
    <row r="5045" spans="1:20" hidden="1">
      <c r="A5045">
        <v>5044</v>
      </c>
      <c r="D5045">
        <v>701000002</v>
      </c>
      <c r="E5045" s="139">
        <v>45264</v>
      </c>
      <c r="F5045">
        <f t="shared" si="234"/>
        <v>12</v>
      </c>
      <c r="G5045" s="139">
        <v>45264</v>
      </c>
      <c r="H5045">
        <f t="shared" si="236"/>
        <v>16</v>
      </c>
      <c r="I5045" t="s">
        <v>1331</v>
      </c>
      <c r="J5045" t="str">
        <f>VLOOKUP(I5045,'C701- Recalculate'!$D$27:$D$751,1,0)</f>
        <v>069MPI1233350005</v>
      </c>
      <c r="K5045">
        <v>0</v>
      </c>
      <c r="L5045">
        <v>35753425</v>
      </c>
      <c r="M5045" s="138">
        <f t="shared" si="235"/>
        <v>-35753425</v>
      </c>
      <c r="N5045" t="s">
        <v>178</v>
      </c>
      <c r="P5045" t="s">
        <v>3839</v>
      </c>
      <c r="R5045" t="s">
        <v>3808</v>
      </c>
    </row>
    <row r="5046" spans="1:20" hidden="1">
      <c r="A5046">
        <v>5045</v>
      </c>
      <c r="D5046">
        <v>701000002</v>
      </c>
      <c r="E5046" s="139">
        <v>45264</v>
      </c>
      <c r="F5046">
        <f t="shared" si="234"/>
        <v>12</v>
      </c>
      <c r="G5046" s="139">
        <v>45264</v>
      </c>
      <c r="H5046">
        <f t="shared" si="236"/>
        <v>16</v>
      </c>
      <c r="I5046" t="s">
        <v>3774</v>
      </c>
      <c r="J5046" t="str">
        <f>VLOOKUP(I5046,'C701- Recalculate'!$D$27:$D$751,1,0)</f>
        <v>069MPI1233350006</v>
      </c>
      <c r="K5046">
        <v>0</v>
      </c>
      <c r="L5046">
        <v>4109589</v>
      </c>
      <c r="M5046" s="138">
        <f t="shared" si="235"/>
        <v>-4109589</v>
      </c>
      <c r="N5046" t="s">
        <v>178</v>
      </c>
      <c r="P5046" t="s">
        <v>3839</v>
      </c>
      <c r="R5046" t="s">
        <v>3808</v>
      </c>
    </row>
    <row r="5047" spans="1:20" hidden="1">
      <c r="A5047">
        <v>5046</v>
      </c>
      <c r="D5047">
        <v>701000002</v>
      </c>
      <c r="E5047" s="139">
        <v>45264</v>
      </c>
      <c r="F5047">
        <f t="shared" si="234"/>
        <v>12</v>
      </c>
      <c r="G5047" s="139">
        <v>45264</v>
      </c>
      <c r="H5047">
        <f t="shared" si="236"/>
        <v>16</v>
      </c>
      <c r="I5047" t="s">
        <v>3777</v>
      </c>
      <c r="J5047" t="str">
        <f>VLOOKUP(I5047,'C701- Recalculate'!$D$27:$D$751,1,0)</f>
        <v>069MPI1233350007</v>
      </c>
      <c r="K5047">
        <v>0</v>
      </c>
      <c r="L5047">
        <v>4109589</v>
      </c>
      <c r="M5047" s="138">
        <f t="shared" si="235"/>
        <v>-4109589</v>
      </c>
      <c r="N5047" t="s">
        <v>178</v>
      </c>
      <c r="P5047" t="s">
        <v>3839</v>
      </c>
      <c r="R5047" t="s">
        <v>3808</v>
      </c>
    </row>
    <row r="5048" spans="1:20" hidden="1">
      <c r="A5048">
        <v>5047</v>
      </c>
      <c r="D5048">
        <v>701000002</v>
      </c>
      <c r="E5048" s="139">
        <v>45264</v>
      </c>
      <c r="F5048">
        <f t="shared" si="234"/>
        <v>12</v>
      </c>
      <c r="G5048" s="139">
        <v>45264</v>
      </c>
      <c r="H5048">
        <f t="shared" si="236"/>
        <v>16</v>
      </c>
      <c r="I5048" t="s">
        <v>3771</v>
      </c>
      <c r="J5048" t="str">
        <f>VLOOKUP(I5048,'C701- Recalculate'!$D$27:$D$751,1,0)</f>
        <v>069MPI1233350008</v>
      </c>
      <c r="K5048">
        <v>0</v>
      </c>
      <c r="L5048">
        <v>5479452</v>
      </c>
      <c r="M5048" s="138">
        <f t="shared" si="235"/>
        <v>-5479452</v>
      </c>
      <c r="N5048" t="s">
        <v>178</v>
      </c>
      <c r="P5048" t="s">
        <v>3839</v>
      </c>
      <c r="R5048" t="s">
        <v>3808</v>
      </c>
    </row>
    <row r="5049" spans="1:20" hidden="1">
      <c r="A5049">
        <v>5048</v>
      </c>
      <c r="D5049">
        <v>701000002</v>
      </c>
      <c r="E5049" s="139">
        <v>45264</v>
      </c>
      <c r="F5049">
        <f t="shared" si="234"/>
        <v>12</v>
      </c>
      <c r="G5049" s="139">
        <v>45264</v>
      </c>
      <c r="H5049">
        <f t="shared" si="236"/>
        <v>16</v>
      </c>
      <c r="I5049" t="s">
        <v>1335</v>
      </c>
      <c r="J5049" t="str">
        <f>VLOOKUP(I5049,'C701- Recalculate'!$D$27:$D$751,1,0)</f>
        <v>069MPI1233380001</v>
      </c>
      <c r="K5049">
        <v>0</v>
      </c>
      <c r="L5049">
        <v>39726027</v>
      </c>
      <c r="M5049" s="138">
        <f t="shared" si="235"/>
        <v>-39726027</v>
      </c>
      <c r="N5049" t="s">
        <v>178</v>
      </c>
      <c r="P5049" t="s">
        <v>3839</v>
      </c>
      <c r="R5049" t="s">
        <v>3808</v>
      </c>
    </row>
    <row r="5050" spans="1:20" hidden="1">
      <c r="A5050">
        <v>5049</v>
      </c>
      <c r="D5050">
        <v>701000002</v>
      </c>
      <c r="E5050" s="139">
        <v>45264</v>
      </c>
      <c r="F5050">
        <f t="shared" si="234"/>
        <v>12</v>
      </c>
      <c r="G5050" s="139">
        <v>45264</v>
      </c>
      <c r="H5050">
        <f t="shared" si="236"/>
        <v>16</v>
      </c>
      <c r="I5050" t="s">
        <v>1339</v>
      </c>
      <c r="J5050" t="str">
        <f>VLOOKUP(I5050,'C701- Recalculate'!$D$27:$D$751,1,0)</f>
        <v>069MPI1233380002</v>
      </c>
      <c r="K5050">
        <v>0</v>
      </c>
      <c r="L5050">
        <v>39726027</v>
      </c>
      <c r="M5050" s="138">
        <f t="shared" si="235"/>
        <v>-39726027</v>
      </c>
      <c r="N5050" t="s">
        <v>178</v>
      </c>
      <c r="P5050" t="s">
        <v>3839</v>
      </c>
      <c r="R5050" t="s">
        <v>3808</v>
      </c>
    </row>
    <row r="5051" spans="1:20" hidden="1">
      <c r="A5051">
        <v>5050</v>
      </c>
      <c r="D5051">
        <v>701000002</v>
      </c>
      <c r="E5051" s="139">
        <v>45264</v>
      </c>
      <c r="F5051">
        <f t="shared" si="234"/>
        <v>12</v>
      </c>
      <c r="G5051" s="139">
        <v>45264</v>
      </c>
      <c r="H5051">
        <f t="shared" si="236"/>
        <v>16</v>
      </c>
      <c r="I5051" t="s">
        <v>1342</v>
      </c>
      <c r="J5051" t="str">
        <f>VLOOKUP(I5051,'C701- Recalculate'!$D$27:$D$751,1,0)</f>
        <v>069MPI1233380003</v>
      </c>
      <c r="K5051">
        <v>0</v>
      </c>
      <c r="L5051">
        <v>39726027</v>
      </c>
      <c r="M5051" s="138">
        <f t="shared" si="235"/>
        <v>-39726027</v>
      </c>
      <c r="N5051" t="s">
        <v>178</v>
      </c>
      <c r="P5051" t="s">
        <v>3839</v>
      </c>
      <c r="R5051" t="s">
        <v>3808</v>
      </c>
    </row>
    <row r="5052" spans="1:20" hidden="1">
      <c r="A5052">
        <v>5051</v>
      </c>
      <c r="D5052">
        <v>701000001</v>
      </c>
      <c r="E5052" s="139">
        <v>45265</v>
      </c>
      <c r="F5052">
        <f t="shared" si="234"/>
        <v>12</v>
      </c>
      <c r="G5052" s="139">
        <v>45265</v>
      </c>
      <c r="H5052">
        <f t="shared" si="236"/>
        <v>16</v>
      </c>
      <c r="I5052" s="139" t="s">
        <v>4128</v>
      </c>
      <c r="J5052" t="e">
        <f>VLOOKUP(I5052,'C701- Recalculate'!$D$27:$D$751,1,0)</f>
        <v>#N/A</v>
      </c>
      <c r="K5052" s="244">
        <v>0</v>
      </c>
      <c r="L5052" s="244">
        <v>38651.879999999997</v>
      </c>
      <c r="M5052" s="138">
        <f t="shared" si="235"/>
        <v>-38651.879999999997</v>
      </c>
      <c r="N5052" t="s">
        <v>315</v>
      </c>
      <c r="P5052" t="s">
        <v>3819</v>
      </c>
      <c r="R5052" t="s">
        <v>4129</v>
      </c>
      <c r="T5052" t="s">
        <v>1462</v>
      </c>
    </row>
    <row r="5053" spans="1:20" hidden="1">
      <c r="A5053">
        <v>5052</v>
      </c>
      <c r="D5053">
        <v>701000001</v>
      </c>
      <c r="E5053" s="139">
        <v>45265</v>
      </c>
      <c r="F5053">
        <f t="shared" si="234"/>
        <v>12</v>
      </c>
      <c r="G5053" s="139">
        <v>45265</v>
      </c>
      <c r="H5053">
        <f t="shared" si="236"/>
        <v>16</v>
      </c>
      <c r="I5053" s="139" t="s">
        <v>4128</v>
      </c>
      <c r="J5053" t="e">
        <f>VLOOKUP(I5053,'C701- Recalculate'!$D$27:$D$751,1,0)</f>
        <v>#N/A</v>
      </c>
      <c r="K5053" s="244">
        <v>38651.879999999997</v>
      </c>
      <c r="L5053" s="244">
        <v>0</v>
      </c>
      <c r="M5053" s="138">
        <f t="shared" si="235"/>
        <v>38651.879999999997</v>
      </c>
      <c r="N5053" t="s">
        <v>315</v>
      </c>
      <c r="P5053" t="s">
        <v>3819</v>
      </c>
      <c r="R5053" t="s">
        <v>4129</v>
      </c>
      <c r="T5053" t="s">
        <v>1462</v>
      </c>
    </row>
    <row r="5054" spans="1:20" hidden="1">
      <c r="A5054">
        <v>5053</v>
      </c>
      <c r="D5054">
        <v>701000001</v>
      </c>
      <c r="E5054" s="139">
        <v>45265</v>
      </c>
      <c r="F5054">
        <f t="shared" si="234"/>
        <v>12</v>
      </c>
      <c r="G5054" s="139">
        <v>45265</v>
      </c>
      <c r="H5054">
        <f t="shared" si="236"/>
        <v>16</v>
      </c>
      <c r="I5054" s="139" t="s">
        <v>4128</v>
      </c>
      <c r="J5054" t="e">
        <f>VLOOKUP(I5054,'C701- Recalculate'!$D$27:$D$751,1,0)</f>
        <v>#N/A</v>
      </c>
      <c r="K5054" s="244">
        <v>0</v>
      </c>
      <c r="L5054" s="244">
        <v>938467646</v>
      </c>
      <c r="M5054" s="138">
        <f t="shared" si="235"/>
        <v>-938467646</v>
      </c>
      <c r="N5054" t="s">
        <v>178</v>
      </c>
      <c r="P5054" t="s">
        <v>3819</v>
      </c>
      <c r="R5054" t="s">
        <v>4129</v>
      </c>
      <c r="S5054">
        <v>11</v>
      </c>
      <c r="T5054" t="s">
        <v>1462</v>
      </c>
    </row>
    <row r="5055" spans="1:20">
      <c r="A5055">
        <v>5054</v>
      </c>
      <c r="D5055">
        <v>701000002</v>
      </c>
      <c r="E5055" s="139">
        <v>45278</v>
      </c>
      <c r="F5055">
        <f t="shared" si="234"/>
        <v>12</v>
      </c>
      <c r="G5055" s="139">
        <v>45278</v>
      </c>
      <c r="H5055">
        <f t="shared" si="236"/>
        <v>16</v>
      </c>
      <c r="I5055" t="s">
        <v>1335</v>
      </c>
      <c r="J5055" t="str">
        <f>VLOOKUP(I5055,'C701- Recalculate'!$D$27:$D$751,1,0)</f>
        <v>069MPI1233380001</v>
      </c>
      <c r="K5055">
        <v>0</v>
      </c>
      <c r="L5055">
        <v>79452055</v>
      </c>
      <c r="M5055" s="138">
        <f t="shared" si="235"/>
        <v>-79452055</v>
      </c>
      <c r="N5055" t="s">
        <v>178</v>
      </c>
      <c r="P5055" t="s">
        <v>3839</v>
      </c>
      <c r="R5055" t="s">
        <v>3808</v>
      </c>
    </row>
    <row r="5056" spans="1:20">
      <c r="A5056">
        <v>5055</v>
      </c>
      <c r="D5056">
        <v>701000002</v>
      </c>
      <c r="E5056" s="139">
        <v>45278</v>
      </c>
      <c r="F5056">
        <f t="shared" si="234"/>
        <v>12</v>
      </c>
      <c r="G5056" s="139">
        <v>45278</v>
      </c>
      <c r="H5056">
        <f t="shared" si="236"/>
        <v>16</v>
      </c>
      <c r="I5056" t="s">
        <v>1339</v>
      </c>
      <c r="J5056" t="str">
        <f>VLOOKUP(I5056,'C701- Recalculate'!$D$27:$D$751,1,0)</f>
        <v>069MPI1233380002</v>
      </c>
      <c r="K5056">
        <v>0</v>
      </c>
      <c r="L5056">
        <v>39726027</v>
      </c>
      <c r="M5056" s="138">
        <f t="shared" si="235"/>
        <v>-39726027</v>
      </c>
      <c r="N5056" t="s">
        <v>178</v>
      </c>
      <c r="P5056" t="s">
        <v>3839</v>
      </c>
      <c r="R5056" t="s">
        <v>3808</v>
      </c>
    </row>
    <row r="5057" spans="1:18">
      <c r="A5057">
        <v>5056</v>
      </c>
      <c r="D5057">
        <v>701000002</v>
      </c>
      <c r="E5057" s="139">
        <v>45278</v>
      </c>
      <c r="F5057">
        <f t="shared" si="234"/>
        <v>12</v>
      </c>
      <c r="G5057" s="139">
        <v>45278</v>
      </c>
      <c r="H5057">
        <f t="shared" si="236"/>
        <v>16</v>
      </c>
      <c r="I5057" t="s">
        <v>1339</v>
      </c>
      <c r="J5057" t="str">
        <f>VLOOKUP(I5057,'C701- Recalculate'!$D$27:$D$751,1,0)</f>
        <v>069MPI1233380002</v>
      </c>
      <c r="K5057">
        <v>0</v>
      </c>
      <c r="L5057">
        <v>79452055</v>
      </c>
      <c r="M5057" s="138">
        <f t="shared" si="235"/>
        <v>-79452055</v>
      </c>
      <c r="N5057" t="s">
        <v>178</v>
      </c>
      <c r="P5057" t="s">
        <v>3839</v>
      </c>
      <c r="R5057" t="s">
        <v>3808</v>
      </c>
    </row>
    <row r="5058" spans="1:18">
      <c r="A5058">
        <v>5057</v>
      </c>
      <c r="D5058">
        <v>701000002</v>
      </c>
      <c r="E5058" s="139">
        <v>45278</v>
      </c>
      <c r="F5058">
        <f t="shared" ref="F5058:F5121" si="237">MONTH(E5058)</f>
        <v>12</v>
      </c>
      <c r="G5058" s="139">
        <v>45278</v>
      </c>
      <c r="H5058">
        <f t="shared" si="236"/>
        <v>16</v>
      </c>
      <c r="I5058" t="s">
        <v>1342</v>
      </c>
      <c r="J5058" t="str">
        <f>VLOOKUP(I5058,'C701- Recalculate'!$D$27:$D$751,1,0)</f>
        <v>069MPI1233380003</v>
      </c>
      <c r="K5058">
        <v>0</v>
      </c>
      <c r="L5058">
        <v>79452055</v>
      </c>
      <c r="M5058" s="138">
        <f t="shared" ref="M5058:M5121" si="238">K5058-L5058</f>
        <v>-79452055</v>
      </c>
      <c r="N5058" t="s">
        <v>178</v>
      </c>
      <c r="P5058" t="s">
        <v>3839</v>
      </c>
      <c r="R5058" t="s">
        <v>3808</v>
      </c>
    </row>
    <row r="5059" spans="1:18">
      <c r="A5059">
        <v>5058</v>
      </c>
      <c r="D5059">
        <v>701000002</v>
      </c>
      <c r="E5059" s="139">
        <v>45278</v>
      </c>
      <c r="F5059">
        <f t="shared" si="237"/>
        <v>12</v>
      </c>
      <c r="G5059" s="139">
        <v>45278</v>
      </c>
      <c r="H5059">
        <f t="shared" ref="H5059:H5122" si="239">LEN(I5059)</f>
        <v>16</v>
      </c>
      <c r="I5059" t="s">
        <v>1342</v>
      </c>
      <c r="J5059" t="str">
        <f>VLOOKUP(I5059,'C701- Recalculate'!$D$27:$D$751,1,0)</f>
        <v>069MPI1233380003</v>
      </c>
      <c r="K5059">
        <v>0</v>
      </c>
      <c r="L5059">
        <v>39726027</v>
      </c>
      <c r="M5059" s="138">
        <f t="shared" si="238"/>
        <v>-39726027</v>
      </c>
      <c r="N5059" t="s">
        <v>178</v>
      </c>
      <c r="P5059" t="s">
        <v>3839</v>
      </c>
      <c r="R5059" t="s">
        <v>3808</v>
      </c>
    </row>
    <row r="5060" spans="1:18">
      <c r="A5060">
        <v>5059</v>
      </c>
      <c r="D5060">
        <v>701000002</v>
      </c>
      <c r="E5060" s="139">
        <v>45278</v>
      </c>
      <c r="F5060">
        <f t="shared" si="237"/>
        <v>12</v>
      </c>
      <c r="G5060" s="139">
        <v>45278</v>
      </c>
      <c r="H5060">
        <f t="shared" si="239"/>
        <v>16</v>
      </c>
      <c r="I5060" t="s">
        <v>1346</v>
      </c>
      <c r="J5060" t="str">
        <f>VLOOKUP(I5060,'C701- Recalculate'!$D$27:$D$751,1,0)</f>
        <v>069MPI1233390001</v>
      </c>
      <c r="K5060">
        <v>0</v>
      </c>
      <c r="L5060">
        <v>10410959</v>
      </c>
      <c r="M5060" s="138">
        <f t="shared" si="238"/>
        <v>-10410959</v>
      </c>
      <c r="N5060" t="s">
        <v>178</v>
      </c>
      <c r="P5060" t="s">
        <v>3839</v>
      </c>
      <c r="R5060" t="s">
        <v>3808</v>
      </c>
    </row>
    <row r="5061" spans="1:18">
      <c r="A5061">
        <v>5060</v>
      </c>
      <c r="D5061">
        <v>701000002</v>
      </c>
      <c r="E5061" s="139">
        <v>45278</v>
      </c>
      <c r="F5061">
        <f t="shared" si="237"/>
        <v>12</v>
      </c>
      <c r="G5061" s="139">
        <v>45278</v>
      </c>
      <c r="H5061">
        <f t="shared" si="239"/>
        <v>16</v>
      </c>
      <c r="I5061" t="s">
        <v>1346</v>
      </c>
      <c r="J5061" t="str">
        <f>VLOOKUP(I5061,'C701- Recalculate'!$D$27:$D$751,1,0)</f>
        <v>069MPI1233390001</v>
      </c>
      <c r="K5061">
        <v>0</v>
      </c>
      <c r="L5061">
        <v>5205479</v>
      </c>
      <c r="M5061" s="138">
        <f t="shared" si="238"/>
        <v>-5205479</v>
      </c>
      <c r="N5061" t="s">
        <v>178</v>
      </c>
      <c r="P5061" t="s">
        <v>3839</v>
      </c>
      <c r="R5061" t="s">
        <v>3808</v>
      </c>
    </row>
    <row r="5062" spans="1:18">
      <c r="A5062">
        <v>5061</v>
      </c>
      <c r="D5062">
        <v>701000002</v>
      </c>
      <c r="E5062" s="139">
        <v>45278</v>
      </c>
      <c r="F5062">
        <f t="shared" si="237"/>
        <v>12</v>
      </c>
      <c r="G5062" s="139">
        <v>45278</v>
      </c>
      <c r="H5062">
        <f t="shared" si="239"/>
        <v>16</v>
      </c>
      <c r="I5062" t="s">
        <v>1350</v>
      </c>
      <c r="J5062" t="str">
        <f>VLOOKUP(I5062,'C701- Recalculate'!$D$27:$D$751,1,0)</f>
        <v>069MPI1233390003</v>
      </c>
      <c r="K5062">
        <v>0</v>
      </c>
      <c r="L5062">
        <v>4931507</v>
      </c>
      <c r="M5062" s="138">
        <f t="shared" si="238"/>
        <v>-4931507</v>
      </c>
      <c r="N5062" t="s">
        <v>178</v>
      </c>
      <c r="P5062" t="s">
        <v>3839</v>
      </c>
      <c r="R5062" t="s">
        <v>3808</v>
      </c>
    </row>
    <row r="5063" spans="1:18">
      <c r="A5063">
        <v>5062</v>
      </c>
      <c r="D5063">
        <v>701000002</v>
      </c>
      <c r="E5063" s="139">
        <v>45278</v>
      </c>
      <c r="F5063">
        <f t="shared" si="237"/>
        <v>12</v>
      </c>
      <c r="G5063" s="139">
        <v>45278</v>
      </c>
      <c r="H5063">
        <f t="shared" si="239"/>
        <v>16</v>
      </c>
      <c r="I5063" t="s">
        <v>1350</v>
      </c>
      <c r="J5063" t="str">
        <f>VLOOKUP(I5063,'C701- Recalculate'!$D$27:$D$751,1,0)</f>
        <v>069MPI1233390003</v>
      </c>
      <c r="K5063">
        <v>0</v>
      </c>
      <c r="L5063">
        <v>9863014</v>
      </c>
      <c r="M5063" s="138">
        <f t="shared" si="238"/>
        <v>-9863014</v>
      </c>
      <c r="N5063" t="s">
        <v>178</v>
      </c>
      <c r="P5063" t="s">
        <v>3839</v>
      </c>
      <c r="R5063" t="s">
        <v>3808</v>
      </c>
    </row>
    <row r="5064" spans="1:18">
      <c r="A5064">
        <v>5063</v>
      </c>
      <c r="D5064">
        <v>701000002</v>
      </c>
      <c r="E5064" s="139">
        <v>45278</v>
      </c>
      <c r="F5064">
        <f t="shared" si="237"/>
        <v>12</v>
      </c>
      <c r="G5064" s="139">
        <v>45278</v>
      </c>
      <c r="H5064">
        <f t="shared" si="239"/>
        <v>16</v>
      </c>
      <c r="I5064" t="s">
        <v>1353</v>
      </c>
      <c r="J5064" t="str">
        <f>VLOOKUP(I5064,'C701- Recalculate'!$D$27:$D$751,1,0)</f>
        <v>069MPI1233390004</v>
      </c>
      <c r="K5064">
        <v>0</v>
      </c>
      <c r="L5064">
        <v>4931507</v>
      </c>
      <c r="M5064" s="138">
        <f t="shared" si="238"/>
        <v>-4931507</v>
      </c>
      <c r="N5064" t="s">
        <v>178</v>
      </c>
      <c r="P5064" t="s">
        <v>3839</v>
      </c>
      <c r="R5064" t="s">
        <v>3808</v>
      </c>
    </row>
    <row r="5065" spans="1:18">
      <c r="A5065">
        <v>5064</v>
      </c>
      <c r="D5065">
        <v>701000002</v>
      </c>
      <c r="E5065" s="139">
        <v>45278</v>
      </c>
      <c r="F5065">
        <f t="shared" si="237"/>
        <v>12</v>
      </c>
      <c r="G5065" s="139">
        <v>45278</v>
      </c>
      <c r="H5065">
        <f t="shared" si="239"/>
        <v>16</v>
      </c>
      <c r="I5065" t="s">
        <v>1353</v>
      </c>
      <c r="J5065" t="str">
        <f>VLOOKUP(I5065,'C701- Recalculate'!$D$27:$D$751,1,0)</f>
        <v>069MPI1233390004</v>
      </c>
      <c r="K5065">
        <v>0</v>
      </c>
      <c r="L5065">
        <v>9863014</v>
      </c>
      <c r="M5065" s="138">
        <f t="shared" si="238"/>
        <v>-9863014</v>
      </c>
      <c r="N5065" t="s">
        <v>178</v>
      </c>
      <c r="P5065" t="s">
        <v>3839</v>
      </c>
      <c r="R5065" t="s">
        <v>3808</v>
      </c>
    </row>
    <row r="5066" spans="1:18">
      <c r="A5066">
        <v>5065</v>
      </c>
      <c r="D5066">
        <v>701000002</v>
      </c>
      <c r="E5066" s="139">
        <v>45278</v>
      </c>
      <c r="F5066">
        <f t="shared" si="237"/>
        <v>12</v>
      </c>
      <c r="G5066" s="139">
        <v>45278</v>
      </c>
      <c r="H5066">
        <f t="shared" si="239"/>
        <v>16</v>
      </c>
      <c r="I5066" t="s">
        <v>1356</v>
      </c>
      <c r="J5066" t="str">
        <f>VLOOKUP(I5066,'C701- Recalculate'!$D$27:$D$751,1,0)</f>
        <v>069MPI1233390005</v>
      </c>
      <c r="K5066">
        <v>0</v>
      </c>
      <c r="L5066">
        <v>4931507</v>
      </c>
      <c r="M5066" s="138">
        <f t="shared" si="238"/>
        <v>-4931507</v>
      </c>
      <c r="N5066" t="s">
        <v>178</v>
      </c>
      <c r="P5066" t="s">
        <v>3839</v>
      </c>
      <c r="R5066" t="s">
        <v>3808</v>
      </c>
    </row>
    <row r="5067" spans="1:18">
      <c r="A5067">
        <v>5066</v>
      </c>
      <c r="D5067">
        <v>701000002</v>
      </c>
      <c r="E5067" s="139">
        <v>45278</v>
      </c>
      <c r="F5067">
        <f t="shared" si="237"/>
        <v>12</v>
      </c>
      <c r="G5067" s="139">
        <v>45278</v>
      </c>
      <c r="H5067">
        <f t="shared" si="239"/>
        <v>16</v>
      </c>
      <c r="I5067" t="s">
        <v>1356</v>
      </c>
      <c r="J5067" t="str">
        <f>VLOOKUP(I5067,'C701- Recalculate'!$D$27:$D$751,1,0)</f>
        <v>069MPI1233390005</v>
      </c>
      <c r="K5067">
        <v>0</v>
      </c>
      <c r="L5067">
        <v>9863014</v>
      </c>
      <c r="M5067" s="138">
        <f t="shared" si="238"/>
        <v>-9863014</v>
      </c>
      <c r="N5067" t="s">
        <v>178</v>
      </c>
      <c r="P5067" t="s">
        <v>3839</v>
      </c>
      <c r="R5067" t="s">
        <v>3808</v>
      </c>
    </row>
    <row r="5068" spans="1:18">
      <c r="A5068">
        <v>5067</v>
      </c>
      <c r="D5068">
        <v>701000002</v>
      </c>
      <c r="E5068" s="139">
        <v>45278</v>
      </c>
      <c r="F5068">
        <f t="shared" si="237"/>
        <v>12</v>
      </c>
      <c r="G5068" s="139">
        <v>45278</v>
      </c>
      <c r="H5068">
        <f t="shared" si="239"/>
        <v>16</v>
      </c>
      <c r="I5068" t="s">
        <v>1359</v>
      </c>
      <c r="J5068" t="str">
        <f>VLOOKUP(I5068,'C701- Recalculate'!$D$27:$D$751,1,0)</f>
        <v>069MPI1233390006</v>
      </c>
      <c r="K5068">
        <v>0</v>
      </c>
      <c r="L5068">
        <v>5205479</v>
      </c>
      <c r="M5068" s="138">
        <f t="shared" si="238"/>
        <v>-5205479</v>
      </c>
      <c r="N5068" t="s">
        <v>178</v>
      </c>
      <c r="P5068" t="s">
        <v>3839</v>
      </c>
      <c r="R5068" t="s">
        <v>3808</v>
      </c>
    </row>
    <row r="5069" spans="1:18">
      <c r="A5069">
        <v>5068</v>
      </c>
      <c r="D5069">
        <v>701000002</v>
      </c>
      <c r="E5069" s="139">
        <v>45278</v>
      </c>
      <c r="F5069">
        <f t="shared" si="237"/>
        <v>12</v>
      </c>
      <c r="G5069" s="139">
        <v>45278</v>
      </c>
      <c r="H5069">
        <f t="shared" si="239"/>
        <v>16</v>
      </c>
      <c r="I5069" t="s">
        <v>1359</v>
      </c>
      <c r="J5069" t="str">
        <f>VLOOKUP(I5069,'C701- Recalculate'!$D$27:$D$751,1,0)</f>
        <v>069MPI1233390006</v>
      </c>
      <c r="K5069">
        <v>0</v>
      </c>
      <c r="L5069">
        <v>10410959</v>
      </c>
      <c r="M5069" s="138">
        <f t="shared" si="238"/>
        <v>-10410959</v>
      </c>
      <c r="N5069" t="s">
        <v>178</v>
      </c>
      <c r="P5069" t="s">
        <v>3839</v>
      </c>
      <c r="R5069" t="s">
        <v>3808</v>
      </c>
    </row>
    <row r="5070" spans="1:18">
      <c r="A5070">
        <v>5069</v>
      </c>
      <c r="D5070">
        <v>701000002</v>
      </c>
      <c r="E5070" s="139">
        <v>45278</v>
      </c>
      <c r="F5070">
        <f t="shared" si="237"/>
        <v>12</v>
      </c>
      <c r="G5070" s="139">
        <v>45278</v>
      </c>
      <c r="H5070">
        <f t="shared" si="239"/>
        <v>16</v>
      </c>
      <c r="I5070" t="s">
        <v>1362</v>
      </c>
      <c r="J5070" t="str">
        <f>VLOOKUP(I5070,'C701- Recalculate'!$D$27:$D$751,1,0)</f>
        <v>069MPI1233390007</v>
      </c>
      <c r="K5070">
        <v>0</v>
      </c>
      <c r="L5070">
        <v>5205479</v>
      </c>
      <c r="M5070" s="138">
        <f t="shared" si="238"/>
        <v>-5205479</v>
      </c>
      <c r="N5070" t="s">
        <v>178</v>
      </c>
      <c r="P5070" t="s">
        <v>3839</v>
      </c>
      <c r="R5070" t="s">
        <v>3808</v>
      </c>
    </row>
    <row r="5071" spans="1:18">
      <c r="A5071">
        <v>5070</v>
      </c>
      <c r="D5071">
        <v>701000002</v>
      </c>
      <c r="E5071" s="139">
        <v>45278</v>
      </c>
      <c r="F5071">
        <f t="shared" si="237"/>
        <v>12</v>
      </c>
      <c r="G5071" s="139">
        <v>45278</v>
      </c>
      <c r="H5071">
        <f t="shared" si="239"/>
        <v>16</v>
      </c>
      <c r="I5071" t="s">
        <v>1362</v>
      </c>
      <c r="J5071" t="str">
        <f>VLOOKUP(I5071,'C701- Recalculate'!$D$27:$D$751,1,0)</f>
        <v>069MPI1233390007</v>
      </c>
      <c r="K5071">
        <v>0</v>
      </c>
      <c r="L5071">
        <v>10410959</v>
      </c>
      <c r="M5071" s="138">
        <f t="shared" si="238"/>
        <v>-10410959</v>
      </c>
      <c r="N5071" t="s">
        <v>178</v>
      </c>
      <c r="P5071" t="s">
        <v>3839</v>
      </c>
      <c r="R5071" t="s">
        <v>3808</v>
      </c>
    </row>
    <row r="5072" spans="1:18">
      <c r="A5072">
        <v>5071</v>
      </c>
      <c r="D5072">
        <v>701000002</v>
      </c>
      <c r="E5072" s="139">
        <v>45278</v>
      </c>
      <c r="F5072">
        <f t="shared" si="237"/>
        <v>12</v>
      </c>
      <c r="G5072" s="139">
        <v>45278</v>
      </c>
      <c r="H5072">
        <f t="shared" si="239"/>
        <v>16</v>
      </c>
      <c r="I5072" t="s">
        <v>1365</v>
      </c>
      <c r="J5072" t="str">
        <f>VLOOKUP(I5072,'C701- Recalculate'!$D$27:$D$751,1,0)</f>
        <v>069MPI1233390008</v>
      </c>
      <c r="K5072">
        <v>0</v>
      </c>
      <c r="L5072">
        <v>5479452</v>
      </c>
      <c r="M5072" s="138">
        <f t="shared" si="238"/>
        <v>-5479452</v>
      </c>
      <c r="N5072" t="s">
        <v>178</v>
      </c>
      <c r="P5072" t="s">
        <v>3839</v>
      </c>
      <c r="R5072" t="s">
        <v>3808</v>
      </c>
    </row>
    <row r="5073" spans="1:19">
      <c r="A5073">
        <v>5072</v>
      </c>
      <c r="D5073">
        <v>701000002</v>
      </c>
      <c r="E5073" s="139">
        <v>45278</v>
      </c>
      <c r="F5073">
        <f t="shared" si="237"/>
        <v>12</v>
      </c>
      <c r="G5073" s="139">
        <v>45278</v>
      </c>
      <c r="H5073">
        <f t="shared" si="239"/>
        <v>16</v>
      </c>
      <c r="I5073" t="s">
        <v>1365</v>
      </c>
      <c r="J5073" t="str">
        <f>VLOOKUP(I5073,'C701- Recalculate'!$D$27:$D$751,1,0)</f>
        <v>069MPI1233390008</v>
      </c>
      <c r="K5073">
        <v>0</v>
      </c>
      <c r="L5073">
        <v>10958904</v>
      </c>
      <c r="M5073" s="138">
        <f t="shared" si="238"/>
        <v>-10958904</v>
      </c>
      <c r="N5073" t="s">
        <v>178</v>
      </c>
      <c r="P5073" t="s">
        <v>3839</v>
      </c>
      <c r="R5073" t="s">
        <v>3808</v>
      </c>
    </row>
    <row r="5074" spans="1:19">
      <c r="A5074">
        <v>5073</v>
      </c>
      <c r="D5074">
        <v>701000002</v>
      </c>
      <c r="E5074" s="139">
        <v>45278</v>
      </c>
      <c r="F5074">
        <f t="shared" si="237"/>
        <v>12</v>
      </c>
      <c r="G5074" s="139">
        <v>45278</v>
      </c>
      <c r="H5074">
        <f t="shared" si="239"/>
        <v>16</v>
      </c>
      <c r="I5074" t="s">
        <v>1368</v>
      </c>
      <c r="J5074" t="str">
        <f>VLOOKUP(I5074,'C701- Recalculate'!$D$27:$D$751,1,0)</f>
        <v>069MPI1233390009</v>
      </c>
      <c r="K5074">
        <v>0</v>
      </c>
      <c r="L5074">
        <v>5205479</v>
      </c>
      <c r="M5074" s="138">
        <f t="shared" si="238"/>
        <v>-5205479</v>
      </c>
      <c r="N5074" t="s">
        <v>178</v>
      </c>
      <c r="P5074" t="s">
        <v>3839</v>
      </c>
      <c r="R5074" t="s">
        <v>3808</v>
      </c>
    </row>
    <row r="5075" spans="1:19">
      <c r="A5075">
        <v>5074</v>
      </c>
      <c r="D5075">
        <v>701000002</v>
      </c>
      <c r="E5075" s="139">
        <v>45278</v>
      </c>
      <c r="F5075">
        <f t="shared" si="237"/>
        <v>12</v>
      </c>
      <c r="G5075" s="139">
        <v>45278</v>
      </c>
      <c r="H5075">
        <f t="shared" si="239"/>
        <v>16</v>
      </c>
      <c r="I5075" t="s">
        <v>1368</v>
      </c>
      <c r="J5075" t="str">
        <f>VLOOKUP(I5075,'C701- Recalculate'!$D$27:$D$751,1,0)</f>
        <v>069MPI1233390009</v>
      </c>
      <c r="K5075">
        <v>0</v>
      </c>
      <c r="L5075">
        <v>2602740</v>
      </c>
      <c r="M5075" s="138">
        <f t="shared" si="238"/>
        <v>-2602740</v>
      </c>
      <c r="N5075" t="s">
        <v>178</v>
      </c>
      <c r="P5075" t="s">
        <v>3839</v>
      </c>
      <c r="R5075" t="s">
        <v>3808</v>
      </c>
    </row>
    <row r="5076" spans="1:19">
      <c r="A5076">
        <v>5075</v>
      </c>
      <c r="D5076">
        <v>701000002</v>
      </c>
      <c r="E5076" s="139">
        <v>45278</v>
      </c>
      <c r="F5076">
        <f t="shared" si="237"/>
        <v>12</v>
      </c>
      <c r="G5076" s="139">
        <v>45278</v>
      </c>
      <c r="H5076">
        <f t="shared" si="239"/>
        <v>16</v>
      </c>
      <c r="I5076" t="s">
        <v>3783</v>
      </c>
      <c r="J5076" t="str">
        <f>VLOOKUP(I5076,'C701- Recalculate'!$D$27:$D$751,1,0)</f>
        <v>069MPI1233490001</v>
      </c>
      <c r="K5076">
        <v>0</v>
      </c>
      <c r="L5076">
        <v>5479.45</v>
      </c>
      <c r="M5076" s="138">
        <f t="shared" si="238"/>
        <v>-5479.45</v>
      </c>
      <c r="N5076" t="s">
        <v>315</v>
      </c>
      <c r="P5076" t="s">
        <v>3839</v>
      </c>
      <c r="R5076" t="s">
        <v>3808</v>
      </c>
    </row>
    <row r="5077" spans="1:19">
      <c r="A5077">
        <v>5076</v>
      </c>
      <c r="D5077">
        <v>701000002</v>
      </c>
      <c r="E5077" s="139">
        <v>45278</v>
      </c>
      <c r="F5077">
        <f t="shared" si="237"/>
        <v>12</v>
      </c>
      <c r="G5077" s="139">
        <v>45278</v>
      </c>
      <c r="H5077">
        <f t="shared" si="239"/>
        <v>16</v>
      </c>
      <c r="I5077" t="s">
        <v>3783</v>
      </c>
      <c r="J5077" t="str">
        <f>VLOOKUP(I5077,'C701- Recalculate'!$D$27:$D$751,1,0)</f>
        <v>069MPI1233490001</v>
      </c>
      <c r="K5077">
        <v>5479.45</v>
      </c>
      <c r="L5077">
        <v>0</v>
      </c>
      <c r="M5077" s="138">
        <f t="shared" si="238"/>
        <v>5479.45</v>
      </c>
      <c r="N5077" t="s">
        <v>315</v>
      </c>
      <c r="P5077" t="s">
        <v>3839</v>
      </c>
    </row>
    <row r="5078" spans="1:19">
      <c r="A5078">
        <v>5077</v>
      </c>
      <c r="D5078">
        <v>701000002</v>
      </c>
      <c r="E5078" s="139">
        <v>45278</v>
      </c>
      <c r="F5078">
        <f t="shared" si="237"/>
        <v>12</v>
      </c>
      <c r="G5078" s="139">
        <v>45278</v>
      </c>
      <c r="H5078">
        <f t="shared" si="239"/>
        <v>16</v>
      </c>
      <c r="I5078" t="s">
        <v>3783</v>
      </c>
      <c r="J5078" t="str">
        <f>VLOOKUP(I5078,'C701- Recalculate'!$D$27:$D$751,1,0)</f>
        <v>069MPI1233490001</v>
      </c>
      <c r="K5078">
        <v>0</v>
      </c>
      <c r="L5078">
        <v>132986252</v>
      </c>
      <c r="M5078" s="138">
        <f t="shared" si="238"/>
        <v>-132986252</v>
      </c>
      <c r="N5078" t="s">
        <v>178</v>
      </c>
      <c r="P5078" t="s">
        <v>3839</v>
      </c>
    </row>
    <row r="5079" spans="1:19">
      <c r="A5079">
        <v>5078</v>
      </c>
      <c r="D5079">
        <v>701000002</v>
      </c>
      <c r="E5079" s="139">
        <v>45278</v>
      </c>
      <c r="F5079">
        <f t="shared" si="237"/>
        <v>12</v>
      </c>
      <c r="G5079" s="139">
        <v>45278</v>
      </c>
      <c r="H5079">
        <f t="shared" si="239"/>
        <v>16</v>
      </c>
      <c r="I5079" t="s">
        <v>1372</v>
      </c>
      <c r="J5079" t="str">
        <f>VLOOKUP(I5079,'C701- Recalculate'!$D$27:$D$751,1,0)</f>
        <v>069MPI1233490002</v>
      </c>
      <c r="K5079">
        <v>0</v>
      </c>
      <c r="L5079">
        <v>6575343</v>
      </c>
      <c r="M5079" s="138">
        <f t="shared" si="238"/>
        <v>-6575343</v>
      </c>
      <c r="N5079" t="s">
        <v>178</v>
      </c>
      <c r="P5079" t="s">
        <v>3839</v>
      </c>
      <c r="R5079" t="s">
        <v>3808</v>
      </c>
    </row>
    <row r="5080" spans="1:19">
      <c r="A5080">
        <v>5079</v>
      </c>
      <c r="D5080">
        <v>701000002</v>
      </c>
      <c r="E5080" s="139">
        <v>45278</v>
      </c>
      <c r="F5080">
        <f t="shared" si="237"/>
        <v>12</v>
      </c>
      <c r="G5080" s="139">
        <v>45278</v>
      </c>
      <c r="H5080">
        <f t="shared" si="239"/>
        <v>16</v>
      </c>
      <c r="I5080" t="s">
        <v>1372</v>
      </c>
      <c r="J5080" t="str">
        <f>VLOOKUP(I5080,'C701- Recalculate'!$D$27:$D$751,1,0)</f>
        <v>069MPI1233490002</v>
      </c>
      <c r="K5080">
        <v>0</v>
      </c>
      <c r="L5080">
        <v>13150685</v>
      </c>
      <c r="M5080" s="138">
        <f t="shared" si="238"/>
        <v>-13150685</v>
      </c>
      <c r="N5080" t="s">
        <v>178</v>
      </c>
      <c r="P5080" t="s">
        <v>3839</v>
      </c>
      <c r="R5080" t="s">
        <v>3808</v>
      </c>
    </row>
    <row r="5081" spans="1:19">
      <c r="A5081">
        <v>5080</v>
      </c>
      <c r="D5081">
        <v>701000002</v>
      </c>
      <c r="E5081" s="139">
        <v>45278</v>
      </c>
      <c r="F5081">
        <f t="shared" si="237"/>
        <v>12</v>
      </c>
      <c r="G5081" s="139">
        <v>45278</v>
      </c>
      <c r="H5081">
        <f t="shared" si="239"/>
        <v>16</v>
      </c>
      <c r="I5081" t="s">
        <v>1376</v>
      </c>
      <c r="J5081" t="str">
        <f>VLOOKUP(I5081,'C701- Recalculate'!$D$27:$D$751,1,0)</f>
        <v>069MPI1233490003</v>
      </c>
      <c r="K5081">
        <v>0</v>
      </c>
      <c r="L5081">
        <v>8767123</v>
      </c>
      <c r="M5081" s="138">
        <f t="shared" si="238"/>
        <v>-8767123</v>
      </c>
      <c r="N5081" t="s">
        <v>178</v>
      </c>
      <c r="P5081" t="s">
        <v>3839</v>
      </c>
      <c r="R5081" t="s">
        <v>3808</v>
      </c>
    </row>
    <row r="5082" spans="1:19">
      <c r="A5082">
        <v>5081</v>
      </c>
      <c r="D5082">
        <v>701000002</v>
      </c>
      <c r="E5082" s="139">
        <v>45278</v>
      </c>
      <c r="F5082">
        <f t="shared" si="237"/>
        <v>12</v>
      </c>
      <c r="G5082" s="139">
        <v>45278</v>
      </c>
      <c r="H5082">
        <f t="shared" si="239"/>
        <v>16</v>
      </c>
      <c r="I5082" t="s">
        <v>1376</v>
      </c>
      <c r="J5082" t="str">
        <f>VLOOKUP(I5082,'C701- Recalculate'!$D$27:$D$751,1,0)</f>
        <v>069MPI1233490003</v>
      </c>
      <c r="K5082">
        <v>0</v>
      </c>
      <c r="L5082">
        <v>4383562</v>
      </c>
      <c r="M5082" s="138">
        <f t="shared" si="238"/>
        <v>-4383562</v>
      </c>
      <c r="N5082" t="s">
        <v>178</v>
      </c>
      <c r="P5082" t="s">
        <v>3839</v>
      </c>
      <c r="R5082" t="s">
        <v>3808</v>
      </c>
    </row>
    <row r="5083" spans="1:19">
      <c r="A5083">
        <v>5082</v>
      </c>
      <c r="D5083">
        <v>701000002</v>
      </c>
      <c r="E5083" s="139">
        <v>45278</v>
      </c>
      <c r="F5083">
        <f t="shared" si="237"/>
        <v>12</v>
      </c>
      <c r="G5083" s="139">
        <v>45278</v>
      </c>
      <c r="H5083">
        <f t="shared" si="239"/>
        <v>16</v>
      </c>
      <c r="I5083" t="s">
        <v>3787</v>
      </c>
      <c r="J5083" t="str">
        <f>VLOOKUP(I5083,'C701- Recalculate'!$D$27:$D$751,1,0)</f>
        <v>069MPI1233520001</v>
      </c>
      <c r="K5083">
        <v>0</v>
      </c>
      <c r="L5083">
        <v>50555282</v>
      </c>
      <c r="M5083" s="138">
        <f t="shared" si="238"/>
        <v>-50555282</v>
      </c>
      <c r="N5083" t="s">
        <v>178</v>
      </c>
      <c r="P5083" t="s">
        <v>3839</v>
      </c>
    </row>
    <row r="5084" spans="1:19">
      <c r="A5084">
        <v>5083</v>
      </c>
      <c r="D5084">
        <v>701000002</v>
      </c>
      <c r="E5084" s="139">
        <v>45278</v>
      </c>
      <c r="F5084">
        <f t="shared" si="237"/>
        <v>12</v>
      </c>
      <c r="G5084" s="139">
        <v>45278</v>
      </c>
      <c r="H5084">
        <f t="shared" si="239"/>
        <v>16</v>
      </c>
      <c r="I5084" t="s">
        <v>3787</v>
      </c>
      <c r="J5084" t="str">
        <f>VLOOKUP(I5084,'C701- Recalculate'!$D$27:$D$751,1,0)</f>
        <v>069MPI1233520001</v>
      </c>
      <c r="K5084">
        <v>0</v>
      </c>
      <c r="L5084">
        <v>2075.34</v>
      </c>
      <c r="M5084" s="138">
        <f t="shared" si="238"/>
        <v>-2075.34</v>
      </c>
      <c r="N5084" t="s">
        <v>315</v>
      </c>
      <c r="P5084" t="s">
        <v>3839</v>
      </c>
      <c r="R5084" t="s">
        <v>3808</v>
      </c>
    </row>
    <row r="5085" spans="1:19">
      <c r="A5085">
        <v>5084</v>
      </c>
      <c r="D5085">
        <v>701000002</v>
      </c>
      <c r="E5085" s="139">
        <v>45278</v>
      </c>
      <c r="F5085">
        <f t="shared" si="237"/>
        <v>12</v>
      </c>
      <c r="G5085" s="139">
        <v>45278</v>
      </c>
      <c r="H5085">
        <f t="shared" si="239"/>
        <v>16</v>
      </c>
      <c r="I5085" t="s">
        <v>3787</v>
      </c>
      <c r="J5085" t="str">
        <f>VLOOKUP(I5085,'C701- Recalculate'!$D$27:$D$751,1,0)</f>
        <v>069MPI1233520001</v>
      </c>
      <c r="K5085">
        <v>2075.34</v>
      </c>
      <c r="L5085">
        <v>0</v>
      </c>
      <c r="M5085" s="138">
        <f t="shared" si="238"/>
        <v>2075.34</v>
      </c>
      <c r="N5085" t="s">
        <v>315</v>
      </c>
      <c r="P5085" t="s">
        <v>3839</v>
      </c>
    </row>
    <row r="5086" spans="1:19">
      <c r="A5086">
        <v>5085</v>
      </c>
      <c r="D5086">
        <v>701000001</v>
      </c>
      <c r="E5086" s="139">
        <v>45279</v>
      </c>
      <c r="F5086">
        <f t="shared" si="237"/>
        <v>12</v>
      </c>
      <c r="G5086" s="139">
        <v>45279</v>
      </c>
      <c r="H5086">
        <f t="shared" si="239"/>
        <v>16</v>
      </c>
      <c r="I5086" t="s">
        <v>4130</v>
      </c>
      <c r="J5086" t="e">
        <f>VLOOKUP(I5086,'C701- Recalculate'!$D$27:$D$751,1,0)</f>
        <v>#N/A</v>
      </c>
      <c r="K5086">
        <v>0</v>
      </c>
      <c r="L5086" s="244">
        <v>614183178</v>
      </c>
      <c r="M5086" s="138">
        <f t="shared" si="238"/>
        <v>-614183178</v>
      </c>
      <c r="N5086" t="s">
        <v>178</v>
      </c>
      <c r="P5086" t="s">
        <v>3829</v>
      </c>
      <c r="R5086" t="s">
        <v>4131</v>
      </c>
      <c r="S5086" t="s">
        <v>4589</v>
      </c>
    </row>
    <row r="5087" spans="1:19">
      <c r="A5087">
        <v>5086</v>
      </c>
      <c r="D5087">
        <v>701000002</v>
      </c>
      <c r="E5087" s="139">
        <v>45279</v>
      </c>
      <c r="F5087">
        <f t="shared" si="237"/>
        <v>12</v>
      </c>
      <c r="G5087" s="139">
        <v>45279</v>
      </c>
      <c r="H5087">
        <f t="shared" si="239"/>
        <v>16</v>
      </c>
      <c r="I5087" t="s">
        <v>1272</v>
      </c>
      <c r="J5087" t="str">
        <f>VLOOKUP(I5087,'C701- Recalculate'!$D$27:$D$751,1,0)</f>
        <v>069MPI1233250002</v>
      </c>
      <c r="K5087">
        <v>0</v>
      </c>
      <c r="L5087">
        <v>21232877</v>
      </c>
      <c r="M5087" s="138">
        <f t="shared" si="238"/>
        <v>-21232877</v>
      </c>
      <c r="N5087" t="s">
        <v>178</v>
      </c>
      <c r="P5087" t="s">
        <v>3839</v>
      </c>
      <c r="R5087" t="s">
        <v>3808</v>
      </c>
    </row>
    <row r="5088" spans="1:19">
      <c r="A5088">
        <v>5087</v>
      </c>
      <c r="D5088">
        <v>701000002</v>
      </c>
      <c r="E5088" s="139">
        <v>45279</v>
      </c>
      <c r="F5088">
        <f t="shared" si="237"/>
        <v>12</v>
      </c>
      <c r="G5088" s="139">
        <v>45279</v>
      </c>
      <c r="H5088">
        <f t="shared" si="239"/>
        <v>16</v>
      </c>
      <c r="I5088" t="s">
        <v>1278</v>
      </c>
      <c r="J5088" t="str">
        <f>VLOOKUP(I5088,'C701- Recalculate'!$D$27:$D$751,1,0)</f>
        <v>069MPI1233250005</v>
      </c>
      <c r="K5088">
        <v>0</v>
      </c>
      <c r="L5088">
        <v>22260274</v>
      </c>
      <c r="M5088" s="138">
        <f t="shared" si="238"/>
        <v>-22260274</v>
      </c>
      <c r="N5088" t="s">
        <v>178</v>
      </c>
      <c r="P5088" t="s">
        <v>3839</v>
      </c>
      <c r="R5088" t="s">
        <v>3808</v>
      </c>
    </row>
    <row r="5089" spans="1:18">
      <c r="A5089">
        <v>5088</v>
      </c>
      <c r="D5089">
        <v>701000002</v>
      </c>
      <c r="E5089" s="139">
        <v>45279</v>
      </c>
      <c r="F5089">
        <f t="shared" si="237"/>
        <v>12</v>
      </c>
      <c r="G5089" s="139">
        <v>45279</v>
      </c>
      <c r="H5089">
        <f t="shared" si="239"/>
        <v>16</v>
      </c>
      <c r="I5089" t="s">
        <v>1282</v>
      </c>
      <c r="J5089" t="str">
        <f>VLOOKUP(I5089,'C701- Recalculate'!$D$27:$D$751,1,0)</f>
        <v>069MPI1233260003</v>
      </c>
      <c r="K5089">
        <v>0</v>
      </c>
      <c r="L5089">
        <v>20547945</v>
      </c>
      <c r="M5089" s="138">
        <f t="shared" si="238"/>
        <v>-20547945</v>
      </c>
      <c r="N5089" t="s">
        <v>178</v>
      </c>
      <c r="P5089" t="s">
        <v>3839</v>
      </c>
      <c r="R5089" t="s">
        <v>3808</v>
      </c>
    </row>
    <row r="5090" spans="1:18">
      <c r="A5090">
        <v>5089</v>
      </c>
      <c r="D5090">
        <v>701000002</v>
      </c>
      <c r="E5090" s="139">
        <v>45279</v>
      </c>
      <c r="F5090">
        <f t="shared" si="237"/>
        <v>12</v>
      </c>
      <c r="G5090" s="139">
        <v>45279</v>
      </c>
      <c r="H5090">
        <f t="shared" si="239"/>
        <v>16</v>
      </c>
      <c r="I5090" t="s">
        <v>1287</v>
      </c>
      <c r="J5090" t="str">
        <f>VLOOKUP(I5090,'C701- Recalculate'!$D$27:$D$751,1,0)</f>
        <v>069MPI1233260006</v>
      </c>
      <c r="K5090">
        <v>0</v>
      </c>
      <c r="L5090">
        <v>21917808</v>
      </c>
      <c r="M5090" s="138">
        <f t="shared" si="238"/>
        <v>-21917808</v>
      </c>
      <c r="N5090" t="s">
        <v>178</v>
      </c>
      <c r="P5090" t="s">
        <v>3839</v>
      </c>
      <c r="R5090" t="s">
        <v>3808</v>
      </c>
    </row>
    <row r="5091" spans="1:18">
      <c r="A5091">
        <v>5090</v>
      </c>
      <c r="D5091">
        <v>701000002</v>
      </c>
      <c r="E5091" s="139">
        <v>45279</v>
      </c>
      <c r="F5091">
        <f t="shared" si="237"/>
        <v>12</v>
      </c>
      <c r="G5091" s="139">
        <v>45279</v>
      </c>
      <c r="H5091">
        <f t="shared" si="239"/>
        <v>16</v>
      </c>
      <c r="I5091" t="s">
        <v>1291</v>
      </c>
      <c r="J5091" t="str">
        <f>VLOOKUP(I5091,'C701- Recalculate'!$D$27:$D$751,1,0)</f>
        <v>069MPI1233270006</v>
      </c>
      <c r="K5091">
        <v>0</v>
      </c>
      <c r="L5091">
        <v>16986301</v>
      </c>
      <c r="M5091" s="138">
        <f t="shared" si="238"/>
        <v>-16986301</v>
      </c>
      <c r="N5091" t="s">
        <v>178</v>
      </c>
      <c r="P5091" t="s">
        <v>3839</v>
      </c>
      <c r="R5091" t="s">
        <v>3808</v>
      </c>
    </row>
    <row r="5092" spans="1:18">
      <c r="A5092">
        <v>5091</v>
      </c>
      <c r="D5092">
        <v>701000002</v>
      </c>
      <c r="E5092" s="139">
        <v>45279</v>
      </c>
      <c r="F5092">
        <f t="shared" si="237"/>
        <v>12</v>
      </c>
      <c r="G5092" s="139">
        <v>45279</v>
      </c>
      <c r="H5092">
        <f t="shared" si="239"/>
        <v>16</v>
      </c>
      <c r="I5092" t="s">
        <v>1296</v>
      </c>
      <c r="J5092" t="str">
        <f>VLOOKUP(I5092,'C701- Recalculate'!$D$27:$D$751,1,0)</f>
        <v>069MPI1233270008</v>
      </c>
      <c r="K5092">
        <v>0</v>
      </c>
      <c r="L5092">
        <v>16986301</v>
      </c>
      <c r="M5092" s="138">
        <f t="shared" si="238"/>
        <v>-16986301</v>
      </c>
      <c r="N5092" t="s">
        <v>178</v>
      </c>
      <c r="P5092" t="s">
        <v>3839</v>
      </c>
      <c r="R5092" t="s">
        <v>3808</v>
      </c>
    </row>
    <row r="5093" spans="1:18">
      <c r="A5093">
        <v>5092</v>
      </c>
      <c r="D5093">
        <v>701000002</v>
      </c>
      <c r="E5093" s="139">
        <v>45279</v>
      </c>
      <c r="F5093">
        <f t="shared" si="237"/>
        <v>12</v>
      </c>
      <c r="G5093" s="139">
        <v>45279</v>
      </c>
      <c r="H5093">
        <f t="shared" si="239"/>
        <v>16</v>
      </c>
      <c r="I5093" t="s">
        <v>1301</v>
      </c>
      <c r="J5093" t="str">
        <f>VLOOKUP(I5093,'C701- Recalculate'!$D$27:$D$751,1,0)</f>
        <v>069MPI1233280009</v>
      </c>
      <c r="K5093">
        <v>0</v>
      </c>
      <c r="L5093">
        <v>21917809</v>
      </c>
      <c r="M5093" s="138">
        <f t="shared" si="238"/>
        <v>-21917809</v>
      </c>
      <c r="N5093" t="s">
        <v>178</v>
      </c>
      <c r="P5093" t="s">
        <v>3839</v>
      </c>
      <c r="R5093" t="s">
        <v>3808</v>
      </c>
    </row>
    <row r="5094" spans="1:18">
      <c r="A5094">
        <v>5093</v>
      </c>
      <c r="D5094">
        <v>701000002</v>
      </c>
      <c r="E5094" s="139">
        <v>45279</v>
      </c>
      <c r="F5094">
        <f t="shared" si="237"/>
        <v>12</v>
      </c>
      <c r="G5094" s="139">
        <v>45279</v>
      </c>
      <c r="H5094">
        <f t="shared" si="239"/>
        <v>16</v>
      </c>
      <c r="I5094" t="s">
        <v>1305</v>
      </c>
      <c r="J5094" t="str">
        <f>VLOOKUP(I5094,'C701- Recalculate'!$D$27:$D$751,1,0)</f>
        <v>069MPI1233280010</v>
      </c>
      <c r="K5094">
        <v>0</v>
      </c>
      <c r="L5094">
        <v>21917809</v>
      </c>
      <c r="M5094" s="138">
        <f t="shared" si="238"/>
        <v>-21917809</v>
      </c>
      <c r="N5094" t="s">
        <v>178</v>
      </c>
      <c r="P5094" t="s">
        <v>3839</v>
      </c>
      <c r="R5094" t="s">
        <v>3808</v>
      </c>
    </row>
    <row r="5095" spans="1:18">
      <c r="A5095">
        <v>5094</v>
      </c>
      <c r="D5095">
        <v>701000002</v>
      </c>
      <c r="E5095" s="139">
        <v>45279</v>
      </c>
      <c r="F5095">
        <f t="shared" si="237"/>
        <v>12</v>
      </c>
      <c r="G5095" s="139">
        <v>45279</v>
      </c>
      <c r="H5095">
        <f t="shared" si="239"/>
        <v>16</v>
      </c>
      <c r="I5095" t="s">
        <v>1308</v>
      </c>
      <c r="J5095" t="str">
        <f>VLOOKUP(I5095,'C701- Recalculate'!$D$27:$D$751,1,0)</f>
        <v>069MPI1233320002</v>
      </c>
      <c r="K5095">
        <v>0</v>
      </c>
      <c r="L5095">
        <v>13561643</v>
      </c>
      <c r="M5095" s="138">
        <f t="shared" si="238"/>
        <v>-13561643</v>
      </c>
      <c r="N5095" t="s">
        <v>178</v>
      </c>
      <c r="P5095" t="s">
        <v>3839</v>
      </c>
      <c r="R5095" t="s">
        <v>3808</v>
      </c>
    </row>
    <row r="5096" spans="1:18">
      <c r="A5096">
        <v>5095</v>
      </c>
      <c r="D5096">
        <v>701000002</v>
      </c>
      <c r="E5096" s="139">
        <v>45279</v>
      </c>
      <c r="F5096">
        <f t="shared" si="237"/>
        <v>12</v>
      </c>
      <c r="G5096" s="139">
        <v>45279</v>
      </c>
      <c r="H5096">
        <f t="shared" si="239"/>
        <v>16</v>
      </c>
      <c r="I5096" t="s">
        <v>1314</v>
      </c>
      <c r="J5096" t="str">
        <f>VLOOKUP(I5096,'C701- Recalculate'!$D$27:$D$751,1,0)</f>
        <v>069MPI1233320003</v>
      </c>
      <c r="K5096">
        <v>0</v>
      </c>
      <c r="L5096">
        <v>31643836</v>
      </c>
      <c r="M5096" s="138">
        <f t="shared" si="238"/>
        <v>-31643836</v>
      </c>
      <c r="N5096" t="s">
        <v>178</v>
      </c>
      <c r="P5096" t="s">
        <v>3839</v>
      </c>
      <c r="R5096" t="s">
        <v>3808</v>
      </c>
    </row>
    <row r="5097" spans="1:18">
      <c r="A5097">
        <v>5096</v>
      </c>
      <c r="D5097">
        <v>701000002</v>
      </c>
      <c r="E5097" s="139">
        <v>45279</v>
      </c>
      <c r="F5097">
        <f t="shared" si="237"/>
        <v>12</v>
      </c>
      <c r="G5097" s="139">
        <v>45279</v>
      </c>
      <c r="H5097">
        <f t="shared" si="239"/>
        <v>16</v>
      </c>
      <c r="I5097" t="s">
        <v>1317</v>
      </c>
      <c r="J5097" t="str">
        <f>VLOOKUP(I5097,'C701- Recalculate'!$D$27:$D$751,1,0)</f>
        <v>069MPI1233350001</v>
      </c>
      <c r="K5097">
        <v>0</v>
      </c>
      <c r="L5097">
        <v>25890411</v>
      </c>
      <c r="M5097" s="138">
        <f t="shared" si="238"/>
        <v>-25890411</v>
      </c>
      <c r="N5097" t="s">
        <v>178</v>
      </c>
      <c r="P5097" t="s">
        <v>3839</v>
      </c>
      <c r="R5097" t="s">
        <v>3808</v>
      </c>
    </row>
    <row r="5098" spans="1:18">
      <c r="A5098">
        <v>5097</v>
      </c>
      <c r="D5098">
        <v>701000002</v>
      </c>
      <c r="E5098" s="139">
        <v>45279</v>
      </c>
      <c r="F5098">
        <f t="shared" si="237"/>
        <v>12</v>
      </c>
      <c r="G5098" s="139">
        <v>45279</v>
      </c>
      <c r="H5098">
        <f t="shared" si="239"/>
        <v>16</v>
      </c>
      <c r="I5098" t="s">
        <v>1321</v>
      </c>
      <c r="J5098" t="str">
        <f>VLOOKUP(I5098,'C701- Recalculate'!$D$27:$D$751,1,0)</f>
        <v>069MPI1233350002</v>
      </c>
      <c r="K5098">
        <v>0</v>
      </c>
      <c r="L5098">
        <v>14794520</v>
      </c>
      <c r="M5098" s="138">
        <f t="shared" si="238"/>
        <v>-14794520</v>
      </c>
      <c r="N5098" t="s">
        <v>178</v>
      </c>
      <c r="P5098" t="s">
        <v>3839</v>
      </c>
      <c r="R5098" t="s">
        <v>3808</v>
      </c>
    </row>
    <row r="5099" spans="1:18">
      <c r="A5099">
        <v>5098</v>
      </c>
      <c r="D5099">
        <v>701000002</v>
      </c>
      <c r="E5099" s="139">
        <v>45279</v>
      </c>
      <c r="F5099">
        <f t="shared" si="237"/>
        <v>12</v>
      </c>
      <c r="G5099" s="139">
        <v>45279</v>
      </c>
      <c r="H5099">
        <f t="shared" si="239"/>
        <v>16</v>
      </c>
      <c r="I5099" t="s">
        <v>1325</v>
      </c>
      <c r="J5099" t="str">
        <f>VLOOKUP(I5099,'C701- Recalculate'!$D$27:$D$751,1,0)</f>
        <v>069MPI1233350003</v>
      </c>
      <c r="K5099">
        <v>0</v>
      </c>
      <c r="L5099">
        <v>39726028</v>
      </c>
      <c r="M5099" s="138">
        <f t="shared" si="238"/>
        <v>-39726028</v>
      </c>
      <c r="N5099" t="s">
        <v>178</v>
      </c>
      <c r="P5099" t="s">
        <v>3839</v>
      </c>
      <c r="R5099" t="s">
        <v>3808</v>
      </c>
    </row>
    <row r="5100" spans="1:18">
      <c r="A5100">
        <v>5099</v>
      </c>
      <c r="D5100">
        <v>701000002</v>
      </c>
      <c r="E5100" s="139">
        <v>45279</v>
      </c>
      <c r="F5100">
        <f t="shared" si="237"/>
        <v>12</v>
      </c>
      <c r="G5100" s="139">
        <v>45279</v>
      </c>
      <c r="H5100">
        <f t="shared" si="239"/>
        <v>16</v>
      </c>
      <c r="I5100" t="s">
        <v>1328</v>
      </c>
      <c r="J5100" t="str">
        <f>VLOOKUP(I5100,'C701- Recalculate'!$D$27:$D$751,1,0)</f>
        <v>069MPI1233350004</v>
      </c>
      <c r="K5100">
        <v>0</v>
      </c>
      <c r="L5100">
        <v>39726028</v>
      </c>
      <c r="M5100" s="138">
        <f t="shared" si="238"/>
        <v>-39726028</v>
      </c>
      <c r="N5100" t="s">
        <v>178</v>
      </c>
      <c r="P5100" t="s">
        <v>3839</v>
      </c>
      <c r="R5100" t="s">
        <v>3808</v>
      </c>
    </row>
    <row r="5101" spans="1:18">
      <c r="A5101">
        <v>5100</v>
      </c>
      <c r="D5101">
        <v>701000002</v>
      </c>
      <c r="E5101" s="139">
        <v>45279</v>
      </c>
      <c r="F5101">
        <f t="shared" si="237"/>
        <v>12</v>
      </c>
      <c r="G5101" s="139">
        <v>45279</v>
      </c>
      <c r="H5101">
        <f t="shared" si="239"/>
        <v>16</v>
      </c>
      <c r="I5101" t="s">
        <v>1331</v>
      </c>
      <c r="J5101" t="str">
        <f>VLOOKUP(I5101,'C701- Recalculate'!$D$27:$D$751,1,0)</f>
        <v>069MPI1233350005</v>
      </c>
      <c r="K5101">
        <v>0</v>
      </c>
      <c r="L5101">
        <v>35753424</v>
      </c>
      <c r="M5101" s="138">
        <f t="shared" si="238"/>
        <v>-35753424</v>
      </c>
      <c r="N5101" t="s">
        <v>178</v>
      </c>
      <c r="P5101" t="s">
        <v>3839</v>
      </c>
      <c r="R5101" t="s">
        <v>3808</v>
      </c>
    </row>
    <row r="5102" spans="1:18">
      <c r="A5102">
        <v>5101</v>
      </c>
      <c r="D5102">
        <v>701000002</v>
      </c>
      <c r="E5102" s="139">
        <v>45279</v>
      </c>
      <c r="F5102">
        <f t="shared" si="237"/>
        <v>12</v>
      </c>
      <c r="G5102" s="139">
        <v>45279</v>
      </c>
      <c r="H5102">
        <f t="shared" si="239"/>
        <v>16</v>
      </c>
      <c r="I5102" t="s">
        <v>1335</v>
      </c>
      <c r="J5102" t="str">
        <f>VLOOKUP(I5102,'C701- Recalculate'!$D$27:$D$751,1,0)</f>
        <v>069MPI1233380001</v>
      </c>
      <c r="K5102">
        <v>0</v>
      </c>
      <c r="L5102">
        <v>39726027</v>
      </c>
      <c r="M5102" s="138">
        <f t="shared" si="238"/>
        <v>-39726027</v>
      </c>
      <c r="N5102" t="s">
        <v>178</v>
      </c>
      <c r="P5102" t="s">
        <v>3839</v>
      </c>
      <c r="R5102" t="s">
        <v>3808</v>
      </c>
    </row>
    <row r="5103" spans="1:18">
      <c r="A5103">
        <v>5102</v>
      </c>
      <c r="D5103">
        <v>701000002</v>
      </c>
      <c r="E5103" s="139">
        <v>45279</v>
      </c>
      <c r="F5103">
        <f t="shared" si="237"/>
        <v>12</v>
      </c>
      <c r="G5103" s="139">
        <v>45279</v>
      </c>
      <c r="H5103">
        <f t="shared" si="239"/>
        <v>16</v>
      </c>
      <c r="I5103" t="s">
        <v>1339</v>
      </c>
      <c r="J5103" t="str">
        <f>VLOOKUP(I5103,'C701- Recalculate'!$D$27:$D$751,1,0)</f>
        <v>069MPI1233380002</v>
      </c>
      <c r="K5103">
        <v>0</v>
      </c>
      <c r="L5103">
        <v>39726027</v>
      </c>
      <c r="M5103" s="138">
        <f t="shared" si="238"/>
        <v>-39726027</v>
      </c>
      <c r="N5103" t="s">
        <v>178</v>
      </c>
      <c r="P5103" t="s">
        <v>3839</v>
      </c>
      <c r="R5103" t="s">
        <v>3808</v>
      </c>
    </row>
    <row r="5104" spans="1:18">
      <c r="A5104">
        <v>5103</v>
      </c>
      <c r="D5104">
        <v>701000002</v>
      </c>
      <c r="E5104" s="139">
        <v>45279</v>
      </c>
      <c r="F5104">
        <f t="shared" si="237"/>
        <v>12</v>
      </c>
      <c r="G5104" s="139">
        <v>45279</v>
      </c>
      <c r="H5104">
        <f t="shared" si="239"/>
        <v>16</v>
      </c>
      <c r="I5104" t="s">
        <v>1342</v>
      </c>
      <c r="J5104" t="str">
        <f>VLOOKUP(I5104,'C701- Recalculate'!$D$27:$D$751,1,0)</f>
        <v>069MPI1233380003</v>
      </c>
      <c r="K5104">
        <v>0</v>
      </c>
      <c r="L5104">
        <v>39726027</v>
      </c>
      <c r="M5104" s="138">
        <f t="shared" si="238"/>
        <v>-39726027</v>
      </c>
      <c r="N5104" t="s">
        <v>178</v>
      </c>
      <c r="P5104" t="s">
        <v>3839</v>
      </c>
      <c r="R5104" t="s">
        <v>3808</v>
      </c>
    </row>
    <row r="5105" spans="1:18">
      <c r="A5105">
        <v>5104</v>
      </c>
      <c r="D5105">
        <v>701000002</v>
      </c>
      <c r="E5105" s="139">
        <v>45279</v>
      </c>
      <c r="F5105">
        <f t="shared" si="237"/>
        <v>12</v>
      </c>
      <c r="G5105" s="139">
        <v>45279</v>
      </c>
      <c r="H5105">
        <f t="shared" si="239"/>
        <v>16</v>
      </c>
      <c r="I5105" t="s">
        <v>1346</v>
      </c>
      <c r="J5105" t="str">
        <f>VLOOKUP(I5105,'C701- Recalculate'!$D$27:$D$751,1,0)</f>
        <v>069MPI1233390001</v>
      </c>
      <c r="K5105">
        <v>0</v>
      </c>
      <c r="L5105">
        <v>5205480</v>
      </c>
      <c r="M5105" s="138">
        <f t="shared" si="238"/>
        <v>-5205480</v>
      </c>
      <c r="N5105" t="s">
        <v>178</v>
      </c>
      <c r="P5105" t="s">
        <v>3839</v>
      </c>
      <c r="R5105" t="s">
        <v>3808</v>
      </c>
    </row>
    <row r="5106" spans="1:18">
      <c r="A5106">
        <v>5105</v>
      </c>
      <c r="D5106">
        <v>701000002</v>
      </c>
      <c r="E5106" s="139">
        <v>45279</v>
      </c>
      <c r="F5106">
        <f t="shared" si="237"/>
        <v>12</v>
      </c>
      <c r="G5106" s="139">
        <v>45279</v>
      </c>
      <c r="H5106">
        <f t="shared" si="239"/>
        <v>16</v>
      </c>
      <c r="I5106" t="s">
        <v>1350</v>
      </c>
      <c r="J5106" t="str">
        <f>VLOOKUP(I5106,'C701- Recalculate'!$D$27:$D$751,1,0)</f>
        <v>069MPI1233390003</v>
      </c>
      <c r="K5106">
        <v>0</v>
      </c>
      <c r="L5106">
        <v>4931507</v>
      </c>
      <c r="M5106" s="138">
        <f t="shared" si="238"/>
        <v>-4931507</v>
      </c>
      <c r="N5106" t="s">
        <v>178</v>
      </c>
      <c r="P5106" t="s">
        <v>3839</v>
      </c>
      <c r="R5106" t="s">
        <v>3808</v>
      </c>
    </row>
    <row r="5107" spans="1:18">
      <c r="A5107">
        <v>5106</v>
      </c>
      <c r="D5107">
        <v>701000002</v>
      </c>
      <c r="E5107" s="139">
        <v>45279</v>
      </c>
      <c r="F5107">
        <f t="shared" si="237"/>
        <v>12</v>
      </c>
      <c r="G5107" s="139">
        <v>45279</v>
      </c>
      <c r="H5107">
        <f t="shared" si="239"/>
        <v>16</v>
      </c>
      <c r="I5107" t="s">
        <v>1353</v>
      </c>
      <c r="J5107" t="str">
        <f>VLOOKUP(I5107,'C701- Recalculate'!$D$27:$D$751,1,0)</f>
        <v>069MPI1233390004</v>
      </c>
      <c r="K5107">
        <v>0</v>
      </c>
      <c r="L5107">
        <v>4931507</v>
      </c>
      <c r="M5107" s="138">
        <f t="shared" si="238"/>
        <v>-4931507</v>
      </c>
      <c r="N5107" t="s">
        <v>178</v>
      </c>
      <c r="P5107" t="s">
        <v>3839</v>
      </c>
      <c r="R5107" t="s">
        <v>3808</v>
      </c>
    </row>
    <row r="5108" spans="1:18">
      <c r="A5108">
        <v>5107</v>
      </c>
      <c r="D5108">
        <v>701000002</v>
      </c>
      <c r="E5108" s="139">
        <v>45279</v>
      </c>
      <c r="F5108">
        <f t="shared" si="237"/>
        <v>12</v>
      </c>
      <c r="G5108" s="139">
        <v>45279</v>
      </c>
      <c r="H5108">
        <f t="shared" si="239"/>
        <v>16</v>
      </c>
      <c r="I5108" t="s">
        <v>1356</v>
      </c>
      <c r="J5108" t="str">
        <f>VLOOKUP(I5108,'C701- Recalculate'!$D$27:$D$751,1,0)</f>
        <v>069MPI1233390005</v>
      </c>
      <c r="K5108">
        <v>0</v>
      </c>
      <c r="L5108">
        <v>4931507</v>
      </c>
      <c r="M5108" s="138">
        <f t="shared" si="238"/>
        <v>-4931507</v>
      </c>
      <c r="N5108" t="s">
        <v>178</v>
      </c>
      <c r="P5108" t="s">
        <v>3839</v>
      </c>
      <c r="R5108" t="s">
        <v>3808</v>
      </c>
    </row>
    <row r="5109" spans="1:18">
      <c r="A5109">
        <v>5108</v>
      </c>
      <c r="D5109">
        <v>701000002</v>
      </c>
      <c r="E5109" s="139">
        <v>45279</v>
      </c>
      <c r="F5109">
        <f t="shared" si="237"/>
        <v>12</v>
      </c>
      <c r="G5109" s="139">
        <v>45279</v>
      </c>
      <c r="H5109">
        <f t="shared" si="239"/>
        <v>16</v>
      </c>
      <c r="I5109" t="s">
        <v>1359</v>
      </c>
      <c r="J5109" t="str">
        <f>VLOOKUP(I5109,'C701- Recalculate'!$D$27:$D$751,1,0)</f>
        <v>069MPI1233390006</v>
      </c>
      <c r="K5109">
        <v>0</v>
      </c>
      <c r="L5109">
        <v>5205480</v>
      </c>
      <c r="M5109" s="138">
        <f t="shared" si="238"/>
        <v>-5205480</v>
      </c>
      <c r="N5109" t="s">
        <v>178</v>
      </c>
      <c r="P5109" t="s">
        <v>3839</v>
      </c>
      <c r="R5109" t="s">
        <v>3808</v>
      </c>
    </row>
    <row r="5110" spans="1:18">
      <c r="A5110">
        <v>5109</v>
      </c>
      <c r="D5110">
        <v>701000002</v>
      </c>
      <c r="E5110" s="139">
        <v>45279</v>
      </c>
      <c r="F5110">
        <f t="shared" si="237"/>
        <v>12</v>
      </c>
      <c r="G5110" s="139">
        <v>45279</v>
      </c>
      <c r="H5110">
        <f t="shared" si="239"/>
        <v>16</v>
      </c>
      <c r="I5110" t="s">
        <v>1362</v>
      </c>
      <c r="J5110" t="str">
        <f>VLOOKUP(I5110,'C701- Recalculate'!$D$27:$D$751,1,0)</f>
        <v>069MPI1233390007</v>
      </c>
      <c r="K5110">
        <v>0</v>
      </c>
      <c r="L5110">
        <v>5205480</v>
      </c>
      <c r="M5110" s="138">
        <f t="shared" si="238"/>
        <v>-5205480</v>
      </c>
      <c r="N5110" t="s">
        <v>178</v>
      </c>
      <c r="P5110" t="s">
        <v>3839</v>
      </c>
      <c r="R5110" t="s">
        <v>3808</v>
      </c>
    </row>
    <row r="5111" spans="1:18">
      <c r="A5111">
        <v>5110</v>
      </c>
      <c r="D5111">
        <v>701000002</v>
      </c>
      <c r="E5111" s="139">
        <v>45279</v>
      </c>
      <c r="F5111">
        <f t="shared" si="237"/>
        <v>12</v>
      </c>
      <c r="G5111" s="139">
        <v>45279</v>
      </c>
      <c r="H5111">
        <f t="shared" si="239"/>
        <v>16</v>
      </c>
      <c r="I5111" t="s">
        <v>1365</v>
      </c>
      <c r="J5111" t="str">
        <f>VLOOKUP(I5111,'C701- Recalculate'!$D$27:$D$751,1,0)</f>
        <v>069MPI1233390008</v>
      </c>
      <c r="K5111">
        <v>0</v>
      </c>
      <c r="L5111">
        <v>5479452</v>
      </c>
      <c r="M5111" s="138">
        <f t="shared" si="238"/>
        <v>-5479452</v>
      </c>
      <c r="N5111" t="s">
        <v>178</v>
      </c>
      <c r="P5111" t="s">
        <v>3839</v>
      </c>
      <c r="R5111" t="s">
        <v>3808</v>
      </c>
    </row>
    <row r="5112" spans="1:18">
      <c r="A5112">
        <v>5111</v>
      </c>
      <c r="D5112">
        <v>701000002</v>
      </c>
      <c r="E5112" s="139">
        <v>45279</v>
      </c>
      <c r="F5112">
        <f t="shared" si="237"/>
        <v>12</v>
      </c>
      <c r="G5112" s="139">
        <v>45279</v>
      </c>
      <c r="H5112">
        <f t="shared" si="239"/>
        <v>16</v>
      </c>
      <c r="I5112" t="s">
        <v>1368</v>
      </c>
      <c r="J5112" t="str">
        <f>VLOOKUP(I5112,'C701- Recalculate'!$D$27:$D$751,1,0)</f>
        <v>069MPI1233390009</v>
      </c>
      <c r="K5112">
        <v>0</v>
      </c>
      <c r="L5112">
        <v>2602740</v>
      </c>
      <c r="M5112" s="138">
        <f t="shared" si="238"/>
        <v>-2602740</v>
      </c>
      <c r="N5112" t="s">
        <v>178</v>
      </c>
      <c r="P5112" t="s">
        <v>3839</v>
      </c>
      <c r="R5112" t="s">
        <v>3808</v>
      </c>
    </row>
    <row r="5113" spans="1:18">
      <c r="A5113">
        <v>5112</v>
      </c>
      <c r="D5113">
        <v>701000002</v>
      </c>
      <c r="E5113" s="139">
        <v>45279</v>
      </c>
      <c r="F5113">
        <f t="shared" si="237"/>
        <v>12</v>
      </c>
      <c r="G5113" s="139">
        <v>45279</v>
      </c>
      <c r="H5113">
        <f t="shared" si="239"/>
        <v>16</v>
      </c>
      <c r="I5113" t="s">
        <v>1372</v>
      </c>
      <c r="J5113" t="str">
        <f>VLOOKUP(I5113,'C701- Recalculate'!$D$27:$D$751,1,0)</f>
        <v>069MPI1233490002</v>
      </c>
      <c r="K5113">
        <v>0</v>
      </c>
      <c r="L5113">
        <v>6575342</v>
      </c>
      <c r="M5113" s="138">
        <f t="shared" si="238"/>
        <v>-6575342</v>
      </c>
      <c r="N5113" t="s">
        <v>178</v>
      </c>
      <c r="P5113" t="s">
        <v>3839</v>
      </c>
      <c r="R5113" t="s">
        <v>3808</v>
      </c>
    </row>
    <row r="5114" spans="1:18">
      <c r="A5114">
        <v>5113</v>
      </c>
      <c r="D5114">
        <v>701000002</v>
      </c>
      <c r="E5114" s="139">
        <v>45279</v>
      </c>
      <c r="F5114">
        <f t="shared" si="237"/>
        <v>12</v>
      </c>
      <c r="G5114" s="139">
        <v>45279</v>
      </c>
      <c r="H5114">
        <f t="shared" si="239"/>
        <v>16</v>
      </c>
      <c r="I5114" t="s">
        <v>1376</v>
      </c>
      <c r="J5114" t="str">
        <f>VLOOKUP(I5114,'C701- Recalculate'!$D$27:$D$751,1,0)</f>
        <v>069MPI1233490003</v>
      </c>
      <c r="K5114">
        <v>0</v>
      </c>
      <c r="L5114">
        <v>4383561</v>
      </c>
      <c r="M5114" s="138">
        <f t="shared" si="238"/>
        <v>-4383561</v>
      </c>
      <c r="N5114" t="s">
        <v>178</v>
      </c>
      <c r="P5114" t="s">
        <v>3839</v>
      </c>
      <c r="R5114" t="s">
        <v>3808</v>
      </c>
    </row>
    <row r="5115" spans="1:18">
      <c r="A5115">
        <v>5114</v>
      </c>
      <c r="D5115">
        <v>701000002</v>
      </c>
      <c r="E5115" s="139">
        <v>45280</v>
      </c>
      <c r="F5115">
        <f t="shared" si="237"/>
        <v>12</v>
      </c>
      <c r="G5115" s="139">
        <v>45280</v>
      </c>
      <c r="H5115">
        <f t="shared" si="239"/>
        <v>16</v>
      </c>
      <c r="I5115" t="s">
        <v>1272</v>
      </c>
      <c r="J5115" t="str">
        <f>VLOOKUP(I5115,'C701- Recalculate'!$D$27:$D$751,1,0)</f>
        <v>069MPI1233250002</v>
      </c>
      <c r="K5115">
        <v>0</v>
      </c>
      <c r="L5115">
        <v>21232876</v>
      </c>
      <c r="M5115" s="138">
        <f t="shared" si="238"/>
        <v>-21232876</v>
      </c>
      <c r="N5115" t="s">
        <v>178</v>
      </c>
      <c r="P5115" t="s">
        <v>3839</v>
      </c>
      <c r="R5115" t="s">
        <v>3808</v>
      </c>
    </row>
    <row r="5116" spans="1:18">
      <c r="A5116">
        <v>5115</v>
      </c>
      <c r="D5116">
        <v>701000002</v>
      </c>
      <c r="E5116" s="139">
        <v>45280</v>
      </c>
      <c r="F5116">
        <f t="shared" si="237"/>
        <v>12</v>
      </c>
      <c r="G5116" s="139">
        <v>45280</v>
      </c>
      <c r="H5116">
        <f t="shared" si="239"/>
        <v>16</v>
      </c>
      <c r="I5116" t="s">
        <v>1278</v>
      </c>
      <c r="J5116" t="str">
        <f>VLOOKUP(I5116,'C701- Recalculate'!$D$27:$D$751,1,0)</f>
        <v>069MPI1233250005</v>
      </c>
      <c r="K5116">
        <v>0</v>
      </c>
      <c r="L5116">
        <v>22260274</v>
      </c>
      <c r="M5116" s="138">
        <f t="shared" si="238"/>
        <v>-22260274</v>
      </c>
      <c r="N5116" t="s">
        <v>178</v>
      </c>
      <c r="P5116" t="s">
        <v>3839</v>
      </c>
      <c r="R5116" t="s">
        <v>3808</v>
      </c>
    </row>
    <row r="5117" spans="1:18">
      <c r="A5117">
        <v>5116</v>
      </c>
      <c r="D5117">
        <v>701000002</v>
      </c>
      <c r="E5117" s="139">
        <v>45280</v>
      </c>
      <c r="F5117">
        <f t="shared" si="237"/>
        <v>12</v>
      </c>
      <c r="G5117" s="139">
        <v>45280</v>
      </c>
      <c r="H5117">
        <f t="shared" si="239"/>
        <v>16</v>
      </c>
      <c r="I5117" t="s">
        <v>1282</v>
      </c>
      <c r="J5117" t="str">
        <f>VLOOKUP(I5117,'C701- Recalculate'!$D$27:$D$751,1,0)</f>
        <v>069MPI1233260003</v>
      </c>
      <c r="K5117">
        <v>0</v>
      </c>
      <c r="L5117">
        <v>20547945</v>
      </c>
      <c r="M5117" s="138">
        <f t="shared" si="238"/>
        <v>-20547945</v>
      </c>
      <c r="N5117" t="s">
        <v>178</v>
      </c>
      <c r="P5117" t="s">
        <v>3839</v>
      </c>
      <c r="R5117" t="s">
        <v>3808</v>
      </c>
    </row>
    <row r="5118" spans="1:18">
      <c r="A5118">
        <v>5117</v>
      </c>
      <c r="D5118">
        <v>701000002</v>
      </c>
      <c r="E5118" s="139">
        <v>45280</v>
      </c>
      <c r="F5118">
        <f t="shared" si="237"/>
        <v>12</v>
      </c>
      <c r="G5118" s="139">
        <v>45280</v>
      </c>
      <c r="H5118">
        <f t="shared" si="239"/>
        <v>16</v>
      </c>
      <c r="I5118" t="s">
        <v>1287</v>
      </c>
      <c r="J5118" t="str">
        <f>VLOOKUP(I5118,'C701- Recalculate'!$D$27:$D$751,1,0)</f>
        <v>069MPI1233260006</v>
      </c>
      <c r="K5118">
        <v>0</v>
      </c>
      <c r="L5118">
        <v>21917808</v>
      </c>
      <c r="M5118" s="138">
        <f t="shared" si="238"/>
        <v>-21917808</v>
      </c>
      <c r="N5118" t="s">
        <v>178</v>
      </c>
      <c r="P5118" t="s">
        <v>3839</v>
      </c>
      <c r="R5118" t="s">
        <v>3808</v>
      </c>
    </row>
    <row r="5119" spans="1:18">
      <c r="A5119">
        <v>5118</v>
      </c>
      <c r="D5119">
        <v>701000002</v>
      </c>
      <c r="E5119" s="139">
        <v>45280</v>
      </c>
      <c r="F5119">
        <f t="shared" si="237"/>
        <v>12</v>
      </c>
      <c r="G5119" s="139">
        <v>45280</v>
      </c>
      <c r="H5119">
        <f t="shared" si="239"/>
        <v>16</v>
      </c>
      <c r="I5119" t="s">
        <v>1291</v>
      </c>
      <c r="J5119" t="str">
        <f>VLOOKUP(I5119,'C701- Recalculate'!$D$27:$D$751,1,0)</f>
        <v>069MPI1233270006</v>
      </c>
      <c r="K5119">
        <v>0</v>
      </c>
      <c r="L5119">
        <v>16986301</v>
      </c>
      <c r="M5119" s="138">
        <f t="shared" si="238"/>
        <v>-16986301</v>
      </c>
      <c r="N5119" t="s">
        <v>178</v>
      </c>
      <c r="P5119" t="s">
        <v>3839</v>
      </c>
      <c r="R5119" t="s">
        <v>3808</v>
      </c>
    </row>
    <row r="5120" spans="1:18">
      <c r="A5120">
        <v>5119</v>
      </c>
      <c r="D5120">
        <v>701000002</v>
      </c>
      <c r="E5120" s="139">
        <v>45280</v>
      </c>
      <c r="F5120">
        <f t="shared" si="237"/>
        <v>12</v>
      </c>
      <c r="G5120" s="139">
        <v>45280</v>
      </c>
      <c r="H5120">
        <f t="shared" si="239"/>
        <v>16</v>
      </c>
      <c r="I5120" t="s">
        <v>1296</v>
      </c>
      <c r="J5120" t="str">
        <f>VLOOKUP(I5120,'C701- Recalculate'!$D$27:$D$751,1,0)</f>
        <v>069MPI1233270008</v>
      </c>
      <c r="K5120">
        <v>0</v>
      </c>
      <c r="L5120">
        <v>16986301</v>
      </c>
      <c r="M5120" s="138">
        <f t="shared" si="238"/>
        <v>-16986301</v>
      </c>
      <c r="N5120" t="s">
        <v>178</v>
      </c>
      <c r="P5120" t="s">
        <v>3839</v>
      </c>
      <c r="R5120" t="s">
        <v>3808</v>
      </c>
    </row>
    <row r="5121" spans="1:18">
      <c r="A5121">
        <v>5120</v>
      </c>
      <c r="D5121">
        <v>701000002</v>
      </c>
      <c r="E5121" s="139">
        <v>45280</v>
      </c>
      <c r="F5121">
        <f t="shared" si="237"/>
        <v>12</v>
      </c>
      <c r="G5121" s="139">
        <v>45280</v>
      </c>
      <c r="H5121">
        <f t="shared" si="239"/>
        <v>16</v>
      </c>
      <c r="I5121" t="s">
        <v>1301</v>
      </c>
      <c r="J5121" t="str">
        <f>VLOOKUP(I5121,'C701- Recalculate'!$D$27:$D$751,1,0)</f>
        <v>069MPI1233280009</v>
      </c>
      <c r="K5121">
        <v>0</v>
      </c>
      <c r="L5121">
        <v>21917808</v>
      </c>
      <c r="M5121" s="138">
        <f t="shared" si="238"/>
        <v>-21917808</v>
      </c>
      <c r="N5121" t="s">
        <v>178</v>
      </c>
      <c r="P5121" t="s">
        <v>3839</v>
      </c>
      <c r="R5121" t="s">
        <v>3808</v>
      </c>
    </row>
    <row r="5122" spans="1:18">
      <c r="A5122">
        <v>5121</v>
      </c>
      <c r="D5122">
        <v>701000002</v>
      </c>
      <c r="E5122" s="139">
        <v>45280</v>
      </c>
      <c r="F5122">
        <f t="shared" ref="F5122:F5185" si="240">MONTH(E5122)</f>
        <v>12</v>
      </c>
      <c r="G5122" s="139">
        <v>45280</v>
      </c>
      <c r="H5122">
        <f t="shared" si="239"/>
        <v>16</v>
      </c>
      <c r="I5122" t="s">
        <v>1305</v>
      </c>
      <c r="J5122" t="str">
        <f>VLOOKUP(I5122,'C701- Recalculate'!$D$27:$D$751,1,0)</f>
        <v>069MPI1233280010</v>
      </c>
      <c r="K5122">
        <v>0</v>
      </c>
      <c r="L5122">
        <v>21917808</v>
      </c>
      <c r="M5122" s="138">
        <f t="shared" ref="M5122:M5185" si="241">K5122-L5122</f>
        <v>-21917808</v>
      </c>
      <c r="N5122" t="s">
        <v>178</v>
      </c>
      <c r="P5122" t="s">
        <v>3839</v>
      </c>
      <c r="R5122" t="s">
        <v>3808</v>
      </c>
    </row>
    <row r="5123" spans="1:18">
      <c r="A5123">
        <v>5122</v>
      </c>
      <c r="D5123">
        <v>701000002</v>
      </c>
      <c r="E5123" s="139">
        <v>45280</v>
      </c>
      <c r="F5123">
        <f t="shared" si="240"/>
        <v>12</v>
      </c>
      <c r="G5123" s="139">
        <v>45280</v>
      </c>
      <c r="H5123">
        <f t="shared" ref="H5123:H5186" si="242">LEN(I5123)</f>
        <v>16</v>
      </c>
      <c r="I5123" t="s">
        <v>1308</v>
      </c>
      <c r="J5123" t="str">
        <f>VLOOKUP(I5123,'C701- Recalculate'!$D$27:$D$751,1,0)</f>
        <v>069MPI1233320002</v>
      </c>
      <c r="K5123">
        <v>0</v>
      </c>
      <c r="L5123">
        <v>13561644</v>
      </c>
      <c r="M5123" s="138">
        <f t="shared" si="241"/>
        <v>-13561644</v>
      </c>
      <c r="N5123" t="s">
        <v>178</v>
      </c>
      <c r="P5123" t="s">
        <v>3839</v>
      </c>
      <c r="R5123" t="s">
        <v>3808</v>
      </c>
    </row>
    <row r="5124" spans="1:18">
      <c r="A5124">
        <v>5123</v>
      </c>
      <c r="D5124">
        <v>701000002</v>
      </c>
      <c r="E5124" s="139">
        <v>45280</v>
      </c>
      <c r="F5124">
        <f t="shared" si="240"/>
        <v>12</v>
      </c>
      <c r="G5124" s="139">
        <v>45280</v>
      </c>
      <c r="H5124">
        <f t="shared" si="242"/>
        <v>16</v>
      </c>
      <c r="I5124" t="s">
        <v>1314</v>
      </c>
      <c r="J5124" t="str">
        <f>VLOOKUP(I5124,'C701- Recalculate'!$D$27:$D$751,1,0)</f>
        <v>069MPI1233320003</v>
      </c>
      <c r="K5124">
        <v>0</v>
      </c>
      <c r="L5124">
        <v>31643835</v>
      </c>
      <c r="M5124" s="138">
        <f t="shared" si="241"/>
        <v>-31643835</v>
      </c>
      <c r="N5124" t="s">
        <v>178</v>
      </c>
      <c r="P5124" t="s">
        <v>3839</v>
      </c>
      <c r="R5124" t="s">
        <v>3808</v>
      </c>
    </row>
    <row r="5125" spans="1:18">
      <c r="A5125">
        <v>5124</v>
      </c>
      <c r="D5125">
        <v>701000002</v>
      </c>
      <c r="E5125" s="139">
        <v>45280</v>
      </c>
      <c r="F5125">
        <f t="shared" si="240"/>
        <v>12</v>
      </c>
      <c r="G5125" s="139">
        <v>45280</v>
      </c>
      <c r="H5125">
        <f t="shared" si="242"/>
        <v>16</v>
      </c>
      <c r="I5125" t="s">
        <v>1317</v>
      </c>
      <c r="J5125" t="str">
        <f>VLOOKUP(I5125,'C701- Recalculate'!$D$27:$D$751,1,0)</f>
        <v>069MPI1233350001</v>
      </c>
      <c r="K5125">
        <v>0</v>
      </c>
      <c r="L5125">
        <v>25890411</v>
      </c>
      <c r="M5125" s="138">
        <f t="shared" si="241"/>
        <v>-25890411</v>
      </c>
      <c r="N5125" t="s">
        <v>178</v>
      </c>
      <c r="P5125" t="s">
        <v>3839</v>
      </c>
      <c r="R5125" t="s">
        <v>3808</v>
      </c>
    </row>
    <row r="5126" spans="1:18">
      <c r="A5126">
        <v>5125</v>
      </c>
      <c r="D5126">
        <v>701000002</v>
      </c>
      <c r="E5126" s="139">
        <v>45280</v>
      </c>
      <c r="F5126">
        <f t="shared" si="240"/>
        <v>12</v>
      </c>
      <c r="G5126" s="139">
        <v>45280</v>
      </c>
      <c r="H5126">
        <f t="shared" si="242"/>
        <v>16</v>
      </c>
      <c r="I5126" t="s">
        <v>1321</v>
      </c>
      <c r="J5126" t="str">
        <f>VLOOKUP(I5126,'C701- Recalculate'!$D$27:$D$751,1,0)</f>
        <v>069MPI1233350002</v>
      </c>
      <c r="K5126">
        <v>0</v>
      </c>
      <c r="L5126">
        <v>14794521</v>
      </c>
      <c r="M5126" s="138">
        <f t="shared" si="241"/>
        <v>-14794521</v>
      </c>
      <c r="N5126" t="s">
        <v>178</v>
      </c>
      <c r="P5126" t="s">
        <v>3839</v>
      </c>
      <c r="R5126" t="s">
        <v>3808</v>
      </c>
    </row>
    <row r="5127" spans="1:18">
      <c r="A5127">
        <v>5126</v>
      </c>
      <c r="D5127">
        <v>701000002</v>
      </c>
      <c r="E5127" s="139">
        <v>45280</v>
      </c>
      <c r="F5127">
        <f t="shared" si="240"/>
        <v>12</v>
      </c>
      <c r="G5127" s="139">
        <v>45280</v>
      </c>
      <c r="H5127">
        <f t="shared" si="242"/>
        <v>16</v>
      </c>
      <c r="I5127" t="s">
        <v>1325</v>
      </c>
      <c r="J5127" t="str">
        <f>VLOOKUP(I5127,'C701- Recalculate'!$D$27:$D$751,1,0)</f>
        <v>069MPI1233350003</v>
      </c>
      <c r="K5127">
        <v>0</v>
      </c>
      <c r="L5127">
        <v>39726027</v>
      </c>
      <c r="M5127" s="138">
        <f t="shared" si="241"/>
        <v>-39726027</v>
      </c>
      <c r="N5127" t="s">
        <v>178</v>
      </c>
      <c r="P5127" t="s">
        <v>3839</v>
      </c>
      <c r="R5127" t="s">
        <v>3808</v>
      </c>
    </row>
    <row r="5128" spans="1:18">
      <c r="A5128">
        <v>5127</v>
      </c>
      <c r="D5128">
        <v>701000002</v>
      </c>
      <c r="E5128" s="139">
        <v>45280</v>
      </c>
      <c r="F5128">
        <f t="shared" si="240"/>
        <v>12</v>
      </c>
      <c r="G5128" s="139">
        <v>45280</v>
      </c>
      <c r="H5128">
        <f t="shared" si="242"/>
        <v>16</v>
      </c>
      <c r="I5128" t="s">
        <v>1328</v>
      </c>
      <c r="J5128" t="str">
        <f>VLOOKUP(I5128,'C701- Recalculate'!$D$27:$D$751,1,0)</f>
        <v>069MPI1233350004</v>
      </c>
      <c r="K5128">
        <v>0</v>
      </c>
      <c r="L5128">
        <v>39726027</v>
      </c>
      <c r="M5128" s="138">
        <f t="shared" si="241"/>
        <v>-39726027</v>
      </c>
      <c r="N5128" t="s">
        <v>178</v>
      </c>
      <c r="P5128" t="s">
        <v>3839</v>
      </c>
      <c r="R5128" t="s">
        <v>3808</v>
      </c>
    </row>
    <row r="5129" spans="1:18">
      <c r="A5129">
        <v>5128</v>
      </c>
      <c r="D5129">
        <v>701000002</v>
      </c>
      <c r="E5129" s="139">
        <v>45280</v>
      </c>
      <c r="F5129">
        <f t="shared" si="240"/>
        <v>12</v>
      </c>
      <c r="G5129" s="139">
        <v>45280</v>
      </c>
      <c r="H5129">
        <f t="shared" si="242"/>
        <v>16</v>
      </c>
      <c r="I5129" t="s">
        <v>1331</v>
      </c>
      <c r="J5129" t="str">
        <f>VLOOKUP(I5129,'C701- Recalculate'!$D$27:$D$751,1,0)</f>
        <v>069MPI1233350005</v>
      </c>
      <c r="K5129">
        <v>0</v>
      </c>
      <c r="L5129">
        <v>35753425</v>
      </c>
      <c r="M5129" s="138">
        <f t="shared" si="241"/>
        <v>-35753425</v>
      </c>
      <c r="N5129" t="s">
        <v>178</v>
      </c>
      <c r="P5129" t="s">
        <v>3839</v>
      </c>
      <c r="R5129" t="s">
        <v>3808</v>
      </c>
    </row>
    <row r="5130" spans="1:18">
      <c r="A5130">
        <v>5129</v>
      </c>
      <c r="D5130">
        <v>701000002</v>
      </c>
      <c r="E5130" s="139">
        <v>45280</v>
      </c>
      <c r="F5130">
        <f t="shared" si="240"/>
        <v>12</v>
      </c>
      <c r="G5130" s="139">
        <v>45280</v>
      </c>
      <c r="H5130">
        <f t="shared" si="242"/>
        <v>16</v>
      </c>
      <c r="I5130" t="s">
        <v>1335</v>
      </c>
      <c r="J5130" t="str">
        <f>VLOOKUP(I5130,'C701- Recalculate'!$D$27:$D$751,1,0)</f>
        <v>069MPI1233380001</v>
      </c>
      <c r="K5130">
        <v>0</v>
      </c>
      <c r="L5130">
        <v>39726028</v>
      </c>
      <c r="M5130" s="138">
        <f t="shared" si="241"/>
        <v>-39726028</v>
      </c>
      <c r="N5130" t="s">
        <v>178</v>
      </c>
      <c r="P5130" t="s">
        <v>3839</v>
      </c>
      <c r="R5130" t="s">
        <v>3808</v>
      </c>
    </row>
    <row r="5131" spans="1:18">
      <c r="A5131">
        <v>5130</v>
      </c>
      <c r="D5131">
        <v>701000002</v>
      </c>
      <c r="E5131" s="139">
        <v>45280</v>
      </c>
      <c r="F5131">
        <f t="shared" si="240"/>
        <v>12</v>
      </c>
      <c r="G5131" s="139">
        <v>45280</v>
      </c>
      <c r="H5131">
        <f t="shared" si="242"/>
        <v>16</v>
      </c>
      <c r="I5131" t="s">
        <v>1339</v>
      </c>
      <c r="J5131" t="str">
        <f>VLOOKUP(I5131,'C701- Recalculate'!$D$27:$D$751,1,0)</f>
        <v>069MPI1233380002</v>
      </c>
      <c r="K5131">
        <v>0</v>
      </c>
      <c r="L5131">
        <v>39726028</v>
      </c>
      <c r="M5131" s="138">
        <f t="shared" si="241"/>
        <v>-39726028</v>
      </c>
      <c r="N5131" t="s">
        <v>178</v>
      </c>
      <c r="P5131" t="s">
        <v>3839</v>
      </c>
      <c r="R5131" t="s">
        <v>3808</v>
      </c>
    </row>
    <row r="5132" spans="1:18">
      <c r="A5132">
        <v>5131</v>
      </c>
      <c r="D5132">
        <v>701000002</v>
      </c>
      <c r="E5132" s="139">
        <v>45280</v>
      </c>
      <c r="F5132">
        <f t="shared" si="240"/>
        <v>12</v>
      </c>
      <c r="G5132" s="139">
        <v>45280</v>
      </c>
      <c r="H5132">
        <f t="shared" si="242"/>
        <v>16</v>
      </c>
      <c r="I5132" t="s">
        <v>1342</v>
      </c>
      <c r="J5132" t="str">
        <f>VLOOKUP(I5132,'C701- Recalculate'!$D$27:$D$751,1,0)</f>
        <v>069MPI1233380003</v>
      </c>
      <c r="K5132">
        <v>0</v>
      </c>
      <c r="L5132">
        <v>39726028</v>
      </c>
      <c r="M5132" s="138">
        <f t="shared" si="241"/>
        <v>-39726028</v>
      </c>
      <c r="N5132" t="s">
        <v>178</v>
      </c>
      <c r="P5132" t="s">
        <v>3839</v>
      </c>
      <c r="R5132" t="s">
        <v>3808</v>
      </c>
    </row>
    <row r="5133" spans="1:18">
      <c r="A5133">
        <v>5132</v>
      </c>
      <c r="D5133">
        <v>701000002</v>
      </c>
      <c r="E5133" s="139">
        <v>45280</v>
      </c>
      <c r="F5133">
        <f t="shared" si="240"/>
        <v>12</v>
      </c>
      <c r="G5133" s="139">
        <v>45280</v>
      </c>
      <c r="H5133">
        <f t="shared" si="242"/>
        <v>16</v>
      </c>
      <c r="I5133" t="s">
        <v>1346</v>
      </c>
      <c r="J5133" t="str">
        <f>VLOOKUP(I5133,'C701- Recalculate'!$D$27:$D$751,1,0)</f>
        <v>069MPI1233390001</v>
      </c>
      <c r="K5133">
        <v>0</v>
      </c>
      <c r="L5133">
        <v>5205479</v>
      </c>
      <c r="M5133" s="138">
        <f t="shared" si="241"/>
        <v>-5205479</v>
      </c>
      <c r="N5133" t="s">
        <v>178</v>
      </c>
      <c r="P5133" t="s">
        <v>3839</v>
      </c>
      <c r="R5133" t="s">
        <v>3808</v>
      </c>
    </row>
    <row r="5134" spans="1:18">
      <c r="A5134">
        <v>5133</v>
      </c>
      <c r="D5134">
        <v>701000002</v>
      </c>
      <c r="E5134" s="139">
        <v>45280</v>
      </c>
      <c r="F5134">
        <f t="shared" si="240"/>
        <v>12</v>
      </c>
      <c r="G5134" s="139">
        <v>45280</v>
      </c>
      <c r="H5134">
        <f t="shared" si="242"/>
        <v>16</v>
      </c>
      <c r="I5134" t="s">
        <v>1350</v>
      </c>
      <c r="J5134" t="str">
        <f>VLOOKUP(I5134,'C701- Recalculate'!$D$27:$D$751,1,0)</f>
        <v>069MPI1233390003</v>
      </c>
      <c r="K5134">
        <v>0</v>
      </c>
      <c r="L5134">
        <v>4931507</v>
      </c>
      <c r="M5134" s="138">
        <f t="shared" si="241"/>
        <v>-4931507</v>
      </c>
      <c r="N5134" t="s">
        <v>178</v>
      </c>
      <c r="P5134" t="s">
        <v>3839</v>
      </c>
      <c r="R5134" t="s">
        <v>3808</v>
      </c>
    </row>
    <row r="5135" spans="1:18">
      <c r="A5135">
        <v>5134</v>
      </c>
      <c r="D5135">
        <v>701000002</v>
      </c>
      <c r="E5135" s="139">
        <v>45280</v>
      </c>
      <c r="F5135">
        <f t="shared" si="240"/>
        <v>12</v>
      </c>
      <c r="G5135" s="139">
        <v>45280</v>
      </c>
      <c r="H5135">
        <f t="shared" si="242"/>
        <v>16</v>
      </c>
      <c r="I5135" t="s">
        <v>1353</v>
      </c>
      <c r="J5135" t="str">
        <f>VLOOKUP(I5135,'C701- Recalculate'!$D$27:$D$751,1,0)</f>
        <v>069MPI1233390004</v>
      </c>
      <c r="K5135">
        <v>0</v>
      </c>
      <c r="L5135">
        <v>4931507</v>
      </c>
      <c r="M5135" s="138">
        <f t="shared" si="241"/>
        <v>-4931507</v>
      </c>
      <c r="N5135" t="s">
        <v>178</v>
      </c>
      <c r="P5135" t="s">
        <v>3839</v>
      </c>
      <c r="R5135" t="s">
        <v>3808</v>
      </c>
    </row>
    <row r="5136" spans="1:18">
      <c r="A5136">
        <v>5135</v>
      </c>
      <c r="D5136">
        <v>701000002</v>
      </c>
      <c r="E5136" s="139">
        <v>45280</v>
      </c>
      <c r="F5136">
        <f t="shared" si="240"/>
        <v>12</v>
      </c>
      <c r="G5136" s="139">
        <v>45280</v>
      </c>
      <c r="H5136">
        <f t="shared" si="242"/>
        <v>16</v>
      </c>
      <c r="I5136" t="s">
        <v>1356</v>
      </c>
      <c r="J5136" t="str">
        <f>VLOOKUP(I5136,'C701- Recalculate'!$D$27:$D$751,1,0)</f>
        <v>069MPI1233390005</v>
      </c>
      <c r="K5136">
        <v>0</v>
      </c>
      <c r="L5136">
        <v>4931507</v>
      </c>
      <c r="M5136" s="138">
        <f t="shared" si="241"/>
        <v>-4931507</v>
      </c>
      <c r="N5136" t="s">
        <v>178</v>
      </c>
      <c r="P5136" t="s">
        <v>3839</v>
      </c>
      <c r="R5136" t="s">
        <v>3808</v>
      </c>
    </row>
    <row r="5137" spans="1:18" hidden="1">
      <c r="A5137">
        <v>5136</v>
      </c>
      <c r="D5137">
        <v>701000002</v>
      </c>
      <c r="E5137" s="139">
        <v>45265</v>
      </c>
      <c r="F5137">
        <f t="shared" si="240"/>
        <v>12</v>
      </c>
      <c r="G5137" s="139">
        <v>45265</v>
      </c>
      <c r="H5137">
        <f t="shared" si="242"/>
        <v>16</v>
      </c>
      <c r="I5137" t="s">
        <v>2879</v>
      </c>
      <c r="J5137" t="str">
        <f>VLOOKUP(I5137,'C701- Recalculate'!$D$27:$D$751,1,0)</f>
        <v>069MPI1232560004</v>
      </c>
      <c r="K5137">
        <v>0</v>
      </c>
      <c r="L5137">
        <v>28356164</v>
      </c>
      <c r="M5137" s="138">
        <f t="shared" si="241"/>
        <v>-28356164</v>
      </c>
      <c r="N5137" t="s">
        <v>178</v>
      </c>
      <c r="P5137" t="s">
        <v>3839</v>
      </c>
      <c r="R5137" t="s">
        <v>3808</v>
      </c>
    </row>
    <row r="5138" spans="1:18" hidden="1">
      <c r="A5138">
        <v>5137</v>
      </c>
      <c r="D5138">
        <v>701000002</v>
      </c>
      <c r="E5138" s="139">
        <v>45265</v>
      </c>
      <c r="F5138">
        <f t="shared" si="240"/>
        <v>12</v>
      </c>
      <c r="G5138" s="139">
        <v>45265</v>
      </c>
      <c r="H5138">
        <f t="shared" si="242"/>
        <v>16</v>
      </c>
      <c r="I5138" t="s">
        <v>2870</v>
      </c>
      <c r="J5138" t="str">
        <f>VLOOKUP(I5138,'C701- Recalculate'!$D$27:$D$751,1,0)</f>
        <v>069MPI1232560005</v>
      </c>
      <c r="K5138">
        <v>0</v>
      </c>
      <c r="L5138">
        <v>18904109</v>
      </c>
      <c r="M5138" s="138">
        <f t="shared" si="241"/>
        <v>-18904109</v>
      </c>
      <c r="N5138" t="s">
        <v>178</v>
      </c>
      <c r="P5138" t="s">
        <v>3839</v>
      </c>
      <c r="R5138" t="s">
        <v>3808</v>
      </c>
    </row>
    <row r="5139" spans="1:18" hidden="1">
      <c r="A5139">
        <v>5138</v>
      </c>
      <c r="D5139">
        <v>701000002</v>
      </c>
      <c r="E5139" s="139">
        <v>45265</v>
      </c>
      <c r="F5139">
        <f t="shared" si="240"/>
        <v>12</v>
      </c>
      <c r="G5139" s="139">
        <v>45265</v>
      </c>
      <c r="H5139">
        <f t="shared" si="242"/>
        <v>16</v>
      </c>
      <c r="I5139" t="s">
        <v>2937</v>
      </c>
      <c r="J5139" t="str">
        <f>VLOOKUP(I5139,'C701- Recalculate'!$D$27:$D$751,1,0)</f>
        <v>069MPI1232620002</v>
      </c>
      <c r="K5139">
        <v>0</v>
      </c>
      <c r="L5139">
        <v>24931507</v>
      </c>
      <c r="M5139" s="138">
        <f t="shared" si="241"/>
        <v>-24931507</v>
      </c>
      <c r="N5139" t="s">
        <v>178</v>
      </c>
      <c r="P5139" t="s">
        <v>3839</v>
      </c>
      <c r="R5139" t="s">
        <v>3808</v>
      </c>
    </row>
    <row r="5140" spans="1:18" hidden="1">
      <c r="A5140">
        <v>5139</v>
      </c>
      <c r="D5140">
        <v>701000002</v>
      </c>
      <c r="E5140" s="139">
        <v>45265</v>
      </c>
      <c r="F5140">
        <f t="shared" si="240"/>
        <v>12</v>
      </c>
      <c r="G5140" s="139">
        <v>45265</v>
      </c>
      <c r="H5140">
        <f t="shared" si="242"/>
        <v>16</v>
      </c>
      <c r="I5140" t="s">
        <v>2940</v>
      </c>
      <c r="J5140" t="str">
        <f>VLOOKUP(I5140,'C701- Recalculate'!$D$27:$D$751,1,0)</f>
        <v>069MPI1232620003</v>
      </c>
      <c r="K5140">
        <v>0</v>
      </c>
      <c r="L5140">
        <v>22356164</v>
      </c>
      <c r="M5140" s="138">
        <f t="shared" si="241"/>
        <v>-22356164</v>
      </c>
      <c r="N5140" t="s">
        <v>178</v>
      </c>
      <c r="P5140" t="s">
        <v>3839</v>
      </c>
      <c r="R5140" t="s">
        <v>3808</v>
      </c>
    </row>
    <row r="5141" spans="1:18" hidden="1">
      <c r="A5141">
        <v>5140</v>
      </c>
      <c r="D5141">
        <v>701000002</v>
      </c>
      <c r="E5141" s="139">
        <v>45265</v>
      </c>
      <c r="F5141">
        <f t="shared" si="240"/>
        <v>12</v>
      </c>
      <c r="G5141" s="139">
        <v>45265</v>
      </c>
      <c r="H5141">
        <f t="shared" si="242"/>
        <v>16</v>
      </c>
      <c r="I5141" t="s">
        <v>1272</v>
      </c>
      <c r="J5141" t="str">
        <f>VLOOKUP(I5141,'C701- Recalculate'!$D$27:$D$751,1,0)</f>
        <v>069MPI1233250002</v>
      </c>
      <c r="K5141">
        <v>0</v>
      </c>
      <c r="L5141">
        <v>21232877</v>
      </c>
      <c r="M5141" s="138">
        <f t="shared" si="241"/>
        <v>-21232877</v>
      </c>
      <c r="N5141" t="s">
        <v>178</v>
      </c>
      <c r="P5141" t="s">
        <v>3839</v>
      </c>
      <c r="R5141" t="s">
        <v>3808</v>
      </c>
    </row>
    <row r="5142" spans="1:18" hidden="1">
      <c r="A5142">
        <v>5141</v>
      </c>
      <c r="D5142">
        <v>701000002</v>
      </c>
      <c r="E5142" s="139">
        <v>45265</v>
      </c>
      <c r="F5142">
        <f t="shared" si="240"/>
        <v>12</v>
      </c>
      <c r="G5142" s="139">
        <v>45265</v>
      </c>
      <c r="H5142">
        <f t="shared" si="242"/>
        <v>16</v>
      </c>
      <c r="I5142" t="s">
        <v>1278</v>
      </c>
      <c r="J5142" t="str">
        <f>VLOOKUP(I5142,'C701- Recalculate'!$D$27:$D$751,1,0)</f>
        <v>069MPI1233250005</v>
      </c>
      <c r="K5142">
        <v>0</v>
      </c>
      <c r="L5142">
        <v>22260274</v>
      </c>
      <c r="M5142" s="138">
        <f t="shared" si="241"/>
        <v>-22260274</v>
      </c>
      <c r="N5142" t="s">
        <v>178</v>
      </c>
      <c r="P5142" t="s">
        <v>3839</v>
      </c>
      <c r="R5142" t="s">
        <v>3808</v>
      </c>
    </row>
    <row r="5143" spans="1:18" hidden="1">
      <c r="A5143">
        <v>5142</v>
      </c>
      <c r="D5143">
        <v>701000002</v>
      </c>
      <c r="E5143" s="139">
        <v>45265</v>
      </c>
      <c r="F5143">
        <f t="shared" si="240"/>
        <v>12</v>
      </c>
      <c r="G5143" s="139">
        <v>45265</v>
      </c>
      <c r="H5143">
        <f t="shared" si="242"/>
        <v>16</v>
      </c>
      <c r="I5143" t="s">
        <v>1282</v>
      </c>
      <c r="J5143" t="str">
        <f>VLOOKUP(I5143,'C701- Recalculate'!$D$27:$D$751,1,0)</f>
        <v>069MPI1233260003</v>
      </c>
      <c r="K5143">
        <v>0</v>
      </c>
      <c r="L5143">
        <v>20547945</v>
      </c>
      <c r="M5143" s="138">
        <f t="shared" si="241"/>
        <v>-20547945</v>
      </c>
      <c r="N5143" t="s">
        <v>178</v>
      </c>
      <c r="P5143" t="s">
        <v>3839</v>
      </c>
      <c r="R5143" t="s">
        <v>3808</v>
      </c>
    </row>
    <row r="5144" spans="1:18" hidden="1">
      <c r="A5144">
        <v>5143</v>
      </c>
      <c r="D5144">
        <v>701000002</v>
      </c>
      <c r="E5144" s="139">
        <v>45265</v>
      </c>
      <c r="F5144">
        <f t="shared" si="240"/>
        <v>12</v>
      </c>
      <c r="G5144" s="139">
        <v>45265</v>
      </c>
      <c r="H5144">
        <f t="shared" si="242"/>
        <v>16</v>
      </c>
      <c r="I5144" t="s">
        <v>1287</v>
      </c>
      <c r="J5144" t="str">
        <f>VLOOKUP(I5144,'C701- Recalculate'!$D$27:$D$751,1,0)</f>
        <v>069MPI1233260006</v>
      </c>
      <c r="K5144">
        <v>0</v>
      </c>
      <c r="L5144">
        <v>21917808</v>
      </c>
      <c r="M5144" s="138">
        <f t="shared" si="241"/>
        <v>-21917808</v>
      </c>
      <c r="N5144" t="s">
        <v>178</v>
      </c>
      <c r="P5144" t="s">
        <v>3839</v>
      </c>
      <c r="R5144" t="s">
        <v>3808</v>
      </c>
    </row>
    <row r="5145" spans="1:18" hidden="1">
      <c r="A5145">
        <v>5144</v>
      </c>
      <c r="D5145">
        <v>701000002</v>
      </c>
      <c r="E5145" s="139">
        <v>45265</v>
      </c>
      <c r="F5145">
        <f t="shared" si="240"/>
        <v>12</v>
      </c>
      <c r="G5145" s="139">
        <v>45265</v>
      </c>
      <c r="H5145">
        <f t="shared" si="242"/>
        <v>16</v>
      </c>
      <c r="I5145" t="s">
        <v>1291</v>
      </c>
      <c r="J5145" t="str">
        <f>VLOOKUP(I5145,'C701- Recalculate'!$D$27:$D$751,1,0)</f>
        <v>069MPI1233270006</v>
      </c>
      <c r="K5145">
        <v>0</v>
      </c>
      <c r="L5145">
        <v>16986302</v>
      </c>
      <c r="M5145" s="138">
        <f t="shared" si="241"/>
        <v>-16986302</v>
      </c>
      <c r="N5145" t="s">
        <v>178</v>
      </c>
      <c r="P5145" t="s">
        <v>3839</v>
      </c>
      <c r="R5145" t="s">
        <v>3808</v>
      </c>
    </row>
    <row r="5146" spans="1:18" hidden="1">
      <c r="A5146">
        <v>5145</v>
      </c>
      <c r="D5146">
        <v>701000002</v>
      </c>
      <c r="E5146" s="139">
        <v>45265</v>
      </c>
      <c r="F5146">
        <f t="shared" si="240"/>
        <v>12</v>
      </c>
      <c r="G5146" s="139">
        <v>45265</v>
      </c>
      <c r="H5146">
        <f t="shared" si="242"/>
        <v>16</v>
      </c>
      <c r="I5146" t="s">
        <v>1296</v>
      </c>
      <c r="J5146" t="str">
        <f>VLOOKUP(I5146,'C701- Recalculate'!$D$27:$D$751,1,0)</f>
        <v>069MPI1233270008</v>
      </c>
      <c r="K5146">
        <v>0</v>
      </c>
      <c r="L5146">
        <v>16986302</v>
      </c>
      <c r="M5146" s="138">
        <f t="shared" si="241"/>
        <v>-16986302</v>
      </c>
      <c r="N5146" t="s">
        <v>178</v>
      </c>
      <c r="P5146" t="s">
        <v>3839</v>
      </c>
      <c r="R5146" t="s">
        <v>3808</v>
      </c>
    </row>
    <row r="5147" spans="1:18" hidden="1">
      <c r="A5147">
        <v>5146</v>
      </c>
      <c r="D5147">
        <v>701000002</v>
      </c>
      <c r="E5147" s="139">
        <v>45265</v>
      </c>
      <c r="F5147">
        <f t="shared" si="240"/>
        <v>12</v>
      </c>
      <c r="G5147" s="139">
        <v>45265</v>
      </c>
      <c r="H5147">
        <f t="shared" si="242"/>
        <v>16</v>
      </c>
      <c r="I5147" t="s">
        <v>1301</v>
      </c>
      <c r="J5147" t="str">
        <f>VLOOKUP(I5147,'C701- Recalculate'!$D$27:$D$751,1,0)</f>
        <v>069MPI1233280009</v>
      </c>
      <c r="K5147">
        <v>0</v>
      </c>
      <c r="L5147">
        <v>21917809</v>
      </c>
      <c r="M5147" s="138">
        <f t="shared" si="241"/>
        <v>-21917809</v>
      </c>
      <c r="N5147" t="s">
        <v>178</v>
      </c>
      <c r="P5147" t="s">
        <v>3839</v>
      </c>
      <c r="R5147" t="s">
        <v>3808</v>
      </c>
    </row>
    <row r="5148" spans="1:18" hidden="1">
      <c r="A5148">
        <v>5147</v>
      </c>
      <c r="D5148">
        <v>701000002</v>
      </c>
      <c r="E5148" s="139">
        <v>45265</v>
      </c>
      <c r="F5148">
        <f t="shared" si="240"/>
        <v>12</v>
      </c>
      <c r="G5148" s="139">
        <v>45265</v>
      </c>
      <c r="H5148">
        <f t="shared" si="242"/>
        <v>16</v>
      </c>
      <c r="I5148" t="s">
        <v>1305</v>
      </c>
      <c r="J5148" t="str">
        <f>VLOOKUP(I5148,'C701- Recalculate'!$D$27:$D$751,1,0)</f>
        <v>069MPI1233280010</v>
      </c>
      <c r="K5148">
        <v>0</v>
      </c>
      <c r="L5148">
        <v>21917809</v>
      </c>
      <c r="M5148" s="138">
        <f t="shared" si="241"/>
        <v>-21917809</v>
      </c>
      <c r="N5148" t="s">
        <v>178</v>
      </c>
      <c r="P5148" t="s">
        <v>3839</v>
      </c>
      <c r="R5148" t="s">
        <v>3808</v>
      </c>
    </row>
    <row r="5149" spans="1:18" hidden="1">
      <c r="A5149">
        <v>5148</v>
      </c>
      <c r="D5149">
        <v>701000002</v>
      </c>
      <c r="E5149" s="139">
        <v>45265</v>
      </c>
      <c r="F5149">
        <f t="shared" si="240"/>
        <v>12</v>
      </c>
      <c r="G5149" s="139">
        <v>45265</v>
      </c>
      <c r="H5149">
        <f t="shared" si="242"/>
        <v>16</v>
      </c>
      <c r="I5149" t="s">
        <v>1308</v>
      </c>
      <c r="J5149" t="str">
        <f>VLOOKUP(I5149,'C701- Recalculate'!$D$27:$D$751,1,0)</f>
        <v>069MPI1233320002</v>
      </c>
      <c r="K5149">
        <v>0</v>
      </c>
      <c r="L5149">
        <v>13561644</v>
      </c>
      <c r="M5149" s="138">
        <f t="shared" si="241"/>
        <v>-13561644</v>
      </c>
      <c r="N5149" t="s">
        <v>178</v>
      </c>
      <c r="P5149" t="s">
        <v>3839</v>
      </c>
      <c r="R5149" t="s">
        <v>3808</v>
      </c>
    </row>
    <row r="5150" spans="1:18" hidden="1">
      <c r="A5150">
        <v>5149</v>
      </c>
      <c r="D5150">
        <v>701000002</v>
      </c>
      <c r="E5150" s="139">
        <v>45265</v>
      </c>
      <c r="F5150">
        <f t="shared" si="240"/>
        <v>12</v>
      </c>
      <c r="G5150" s="139">
        <v>45265</v>
      </c>
      <c r="H5150">
        <f t="shared" si="242"/>
        <v>16</v>
      </c>
      <c r="I5150" t="s">
        <v>1314</v>
      </c>
      <c r="J5150" t="str">
        <f>VLOOKUP(I5150,'C701- Recalculate'!$D$27:$D$751,1,0)</f>
        <v>069MPI1233320003</v>
      </c>
      <c r="K5150">
        <v>0</v>
      </c>
      <c r="L5150">
        <v>31643836</v>
      </c>
      <c r="M5150" s="138">
        <f t="shared" si="241"/>
        <v>-31643836</v>
      </c>
      <c r="N5150" t="s">
        <v>178</v>
      </c>
      <c r="P5150" t="s">
        <v>3839</v>
      </c>
      <c r="R5150" t="s">
        <v>3808</v>
      </c>
    </row>
    <row r="5151" spans="1:18" hidden="1">
      <c r="A5151">
        <v>5150</v>
      </c>
      <c r="D5151">
        <v>701000002</v>
      </c>
      <c r="E5151" s="139">
        <v>45265</v>
      </c>
      <c r="F5151">
        <f t="shared" si="240"/>
        <v>12</v>
      </c>
      <c r="G5151" s="139">
        <v>45265</v>
      </c>
      <c r="H5151">
        <f t="shared" si="242"/>
        <v>16</v>
      </c>
      <c r="I5151" t="s">
        <v>1317</v>
      </c>
      <c r="J5151" t="str">
        <f>VLOOKUP(I5151,'C701- Recalculate'!$D$27:$D$751,1,0)</f>
        <v>069MPI1233350001</v>
      </c>
      <c r="K5151">
        <v>0</v>
      </c>
      <c r="L5151">
        <v>25890411</v>
      </c>
      <c r="M5151" s="138">
        <f t="shared" si="241"/>
        <v>-25890411</v>
      </c>
      <c r="N5151" t="s">
        <v>178</v>
      </c>
      <c r="P5151" t="s">
        <v>3839</v>
      </c>
      <c r="R5151" t="s">
        <v>3808</v>
      </c>
    </row>
    <row r="5152" spans="1:18" hidden="1">
      <c r="A5152">
        <v>5151</v>
      </c>
      <c r="D5152">
        <v>701000002</v>
      </c>
      <c r="E5152" s="139">
        <v>45265</v>
      </c>
      <c r="F5152">
        <f t="shared" si="240"/>
        <v>12</v>
      </c>
      <c r="G5152" s="139">
        <v>45265</v>
      </c>
      <c r="H5152">
        <f t="shared" si="242"/>
        <v>16</v>
      </c>
      <c r="I5152" t="s">
        <v>1321</v>
      </c>
      <c r="J5152" t="str">
        <f>VLOOKUP(I5152,'C701- Recalculate'!$D$27:$D$751,1,0)</f>
        <v>069MPI1233350002</v>
      </c>
      <c r="K5152">
        <v>0</v>
      </c>
      <c r="L5152">
        <v>14794521</v>
      </c>
      <c r="M5152" s="138">
        <f t="shared" si="241"/>
        <v>-14794521</v>
      </c>
      <c r="N5152" t="s">
        <v>178</v>
      </c>
      <c r="P5152" t="s">
        <v>3839</v>
      </c>
      <c r="R5152" t="s">
        <v>3808</v>
      </c>
    </row>
    <row r="5153" spans="1:18" hidden="1">
      <c r="A5153">
        <v>5152</v>
      </c>
      <c r="D5153">
        <v>701000002</v>
      </c>
      <c r="E5153" s="139">
        <v>45265</v>
      </c>
      <c r="F5153">
        <f t="shared" si="240"/>
        <v>12</v>
      </c>
      <c r="G5153" s="139">
        <v>45265</v>
      </c>
      <c r="H5153">
        <f t="shared" si="242"/>
        <v>16</v>
      </c>
      <c r="I5153" t="s">
        <v>1325</v>
      </c>
      <c r="J5153" t="str">
        <f>VLOOKUP(I5153,'C701- Recalculate'!$D$27:$D$751,1,0)</f>
        <v>069MPI1233350003</v>
      </c>
      <c r="K5153">
        <v>0</v>
      </c>
      <c r="L5153">
        <v>39726027</v>
      </c>
      <c r="M5153" s="138">
        <f t="shared" si="241"/>
        <v>-39726027</v>
      </c>
      <c r="N5153" t="s">
        <v>178</v>
      </c>
      <c r="P5153" t="s">
        <v>3839</v>
      </c>
      <c r="R5153" t="s">
        <v>3808</v>
      </c>
    </row>
    <row r="5154" spans="1:18" hidden="1">
      <c r="A5154">
        <v>5153</v>
      </c>
      <c r="D5154">
        <v>701000002</v>
      </c>
      <c r="E5154" s="139">
        <v>45265</v>
      </c>
      <c r="F5154">
        <f t="shared" si="240"/>
        <v>12</v>
      </c>
      <c r="G5154" s="139">
        <v>45265</v>
      </c>
      <c r="H5154">
        <f t="shared" si="242"/>
        <v>16</v>
      </c>
      <c r="I5154" t="s">
        <v>1328</v>
      </c>
      <c r="J5154" t="str">
        <f>VLOOKUP(I5154,'C701- Recalculate'!$D$27:$D$751,1,0)</f>
        <v>069MPI1233350004</v>
      </c>
      <c r="K5154">
        <v>0</v>
      </c>
      <c r="L5154">
        <v>39726027</v>
      </c>
      <c r="M5154" s="138">
        <f t="shared" si="241"/>
        <v>-39726027</v>
      </c>
      <c r="N5154" t="s">
        <v>178</v>
      </c>
      <c r="P5154" t="s">
        <v>3839</v>
      </c>
      <c r="R5154" t="s">
        <v>3808</v>
      </c>
    </row>
    <row r="5155" spans="1:18" hidden="1">
      <c r="A5155">
        <v>5154</v>
      </c>
      <c r="D5155">
        <v>701000002</v>
      </c>
      <c r="E5155" s="139">
        <v>45265</v>
      </c>
      <c r="F5155">
        <f t="shared" si="240"/>
        <v>12</v>
      </c>
      <c r="G5155" s="139">
        <v>45265</v>
      </c>
      <c r="H5155">
        <f t="shared" si="242"/>
        <v>16</v>
      </c>
      <c r="I5155" t="s">
        <v>1331</v>
      </c>
      <c r="J5155" t="str">
        <f>VLOOKUP(I5155,'C701- Recalculate'!$D$27:$D$751,1,0)</f>
        <v>069MPI1233350005</v>
      </c>
      <c r="K5155">
        <v>0</v>
      </c>
      <c r="L5155">
        <v>35753424</v>
      </c>
      <c r="M5155" s="138">
        <f t="shared" si="241"/>
        <v>-35753424</v>
      </c>
      <c r="N5155" t="s">
        <v>178</v>
      </c>
      <c r="P5155" t="s">
        <v>3839</v>
      </c>
      <c r="R5155" t="s">
        <v>3808</v>
      </c>
    </row>
    <row r="5156" spans="1:18" hidden="1">
      <c r="A5156">
        <v>5155</v>
      </c>
      <c r="D5156">
        <v>701000002</v>
      </c>
      <c r="E5156" s="139">
        <v>45265</v>
      </c>
      <c r="F5156">
        <f t="shared" si="240"/>
        <v>12</v>
      </c>
      <c r="G5156" s="139">
        <v>45265</v>
      </c>
      <c r="H5156">
        <f t="shared" si="242"/>
        <v>16</v>
      </c>
      <c r="I5156" t="s">
        <v>1335</v>
      </c>
      <c r="J5156" t="str">
        <f>VLOOKUP(I5156,'C701- Recalculate'!$D$27:$D$751,1,0)</f>
        <v>069MPI1233380001</v>
      </c>
      <c r="K5156">
        <v>0</v>
      </c>
      <c r="L5156">
        <v>39726028</v>
      </c>
      <c r="M5156" s="138">
        <f t="shared" si="241"/>
        <v>-39726028</v>
      </c>
      <c r="N5156" t="s">
        <v>178</v>
      </c>
      <c r="P5156" t="s">
        <v>3839</v>
      </c>
      <c r="R5156" t="s">
        <v>3808</v>
      </c>
    </row>
    <row r="5157" spans="1:18" hidden="1">
      <c r="A5157">
        <v>5156</v>
      </c>
      <c r="D5157">
        <v>701000002</v>
      </c>
      <c r="E5157" s="139">
        <v>45265</v>
      </c>
      <c r="F5157">
        <f t="shared" si="240"/>
        <v>12</v>
      </c>
      <c r="G5157" s="139">
        <v>45265</v>
      </c>
      <c r="H5157">
        <f t="shared" si="242"/>
        <v>16</v>
      </c>
      <c r="I5157" t="s">
        <v>1339</v>
      </c>
      <c r="J5157" t="str">
        <f>VLOOKUP(I5157,'C701- Recalculate'!$D$27:$D$751,1,0)</f>
        <v>069MPI1233380002</v>
      </c>
      <c r="K5157">
        <v>0</v>
      </c>
      <c r="L5157">
        <v>39726028</v>
      </c>
      <c r="M5157" s="138">
        <f t="shared" si="241"/>
        <v>-39726028</v>
      </c>
      <c r="N5157" t="s">
        <v>178</v>
      </c>
      <c r="P5157" t="s">
        <v>3839</v>
      </c>
      <c r="R5157" t="s">
        <v>3808</v>
      </c>
    </row>
    <row r="5158" spans="1:18" hidden="1">
      <c r="A5158">
        <v>5157</v>
      </c>
      <c r="D5158">
        <v>701000002</v>
      </c>
      <c r="E5158" s="139">
        <v>45265</v>
      </c>
      <c r="F5158">
        <f t="shared" si="240"/>
        <v>12</v>
      </c>
      <c r="G5158" s="139">
        <v>45265</v>
      </c>
      <c r="H5158">
        <f t="shared" si="242"/>
        <v>16</v>
      </c>
      <c r="I5158" t="s">
        <v>1342</v>
      </c>
      <c r="J5158" t="str">
        <f>VLOOKUP(I5158,'C701- Recalculate'!$D$27:$D$751,1,0)</f>
        <v>069MPI1233380003</v>
      </c>
      <c r="K5158">
        <v>0</v>
      </c>
      <c r="L5158">
        <v>39726028</v>
      </c>
      <c r="M5158" s="138">
        <f t="shared" si="241"/>
        <v>-39726028</v>
      </c>
      <c r="N5158" t="s">
        <v>178</v>
      </c>
      <c r="P5158" t="s">
        <v>3839</v>
      </c>
      <c r="R5158" t="s">
        <v>3808</v>
      </c>
    </row>
    <row r="5159" spans="1:18" hidden="1">
      <c r="A5159">
        <v>5158</v>
      </c>
      <c r="D5159">
        <v>701000002</v>
      </c>
      <c r="E5159" s="139">
        <v>45265</v>
      </c>
      <c r="F5159">
        <f t="shared" si="240"/>
        <v>12</v>
      </c>
      <c r="G5159" s="139">
        <v>45265</v>
      </c>
      <c r="H5159">
        <f t="shared" si="242"/>
        <v>16</v>
      </c>
      <c r="I5159" t="s">
        <v>1346</v>
      </c>
      <c r="J5159" t="str">
        <f>VLOOKUP(I5159,'C701- Recalculate'!$D$27:$D$751,1,0)</f>
        <v>069MPI1233390001</v>
      </c>
      <c r="K5159">
        <v>0</v>
      </c>
      <c r="L5159">
        <v>5205479</v>
      </c>
      <c r="M5159" s="138">
        <f t="shared" si="241"/>
        <v>-5205479</v>
      </c>
      <c r="N5159" t="s">
        <v>178</v>
      </c>
      <c r="P5159" t="s">
        <v>3839</v>
      </c>
      <c r="R5159" t="s">
        <v>3808</v>
      </c>
    </row>
    <row r="5160" spans="1:18" hidden="1">
      <c r="A5160">
        <v>5159</v>
      </c>
      <c r="D5160">
        <v>701000002</v>
      </c>
      <c r="E5160" s="139">
        <v>45265</v>
      </c>
      <c r="F5160">
        <f t="shared" si="240"/>
        <v>12</v>
      </c>
      <c r="G5160" s="139">
        <v>45265</v>
      </c>
      <c r="H5160">
        <f t="shared" si="242"/>
        <v>16</v>
      </c>
      <c r="I5160" t="s">
        <v>1350</v>
      </c>
      <c r="J5160" t="str">
        <f>VLOOKUP(I5160,'C701- Recalculate'!$D$27:$D$751,1,0)</f>
        <v>069MPI1233390003</v>
      </c>
      <c r="K5160">
        <v>0</v>
      </c>
      <c r="L5160">
        <v>4931507</v>
      </c>
      <c r="M5160" s="138">
        <f t="shared" si="241"/>
        <v>-4931507</v>
      </c>
      <c r="N5160" t="s">
        <v>178</v>
      </c>
      <c r="P5160" t="s">
        <v>3839</v>
      </c>
      <c r="R5160" t="s">
        <v>3808</v>
      </c>
    </row>
    <row r="5161" spans="1:18" hidden="1">
      <c r="A5161">
        <v>5160</v>
      </c>
      <c r="D5161">
        <v>701000002</v>
      </c>
      <c r="E5161" s="139">
        <v>45265</v>
      </c>
      <c r="F5161">
        <f t="shared" si="240"/>
        <v>12</v>
      </c>
      <c r="G5161" s="139">
        <v>45265</v>
      </c>
      <c r="H5161">
        <f t="shared" si="242"/>
        <v>16</v>
      </c>
      <c r="I5161" t="s">
        <v>1353</v>
      </c>
      <c r="J5161" t="str">
        <f>VLOOKUP(I5161,'C701- Recalculate'!$D$27:$D$751,1,0)</f>
        <v>069MPI1233390004</v>
      </c>
      <c r="K5161">
        <v>0</v>
      </c>
      <c r="L5161">
        <v>4931507</v>
      </c>
      <c r="M5161" s="138">
        <f t="shared" si="241"/>
        <v>-4931507</v>
      </c>
      <c r="N5161" t="s">
        <v>178</v>
      </c>
      <c r="P5161" t="s">
        <v>3839</v>
      </c>
      <c r="R5161" t="s">
        <v>3808</v>
      </c>
    </row>
    <row r="5162" spans="1:18" hidden="1">
      <c r="A5162">
        <v>5161</v>
      </c>
      <c r="D5162">
        <v>701000002</v>
      </c>
      <c r="E5162" s="139">
        <v>45265</v>
      </c>
      <c r="F5162">
        <f t="shared" si="240"/>
        <v>12</v>
      </c>
      <c r="G5162" s="139">
        <v>45265</v>
      </c>
      <c r="H5162">
        <f t="shared" si="242"/>
        <v>16</v>
      </c>
      <c r="I5162" t="s">
        <v>1356</v>
      </c>
      <c r="J5162" t="str">
        <f>VLOOKUP(I5162,'C701- Recalculate'!$D$27:$D$751,1,0)</f>
        <v>069MPI1233390005</v>
      </c>
      <c r="K5162">
        <v>0</v>
      </c>
      <c r="L5162">
        <v>4931507</v>
      </c>
      <c r="M5162" s="138">
        <f t="shared" si="241"/>
        <v>-4931507</v>
      </c>
      <c r="N5162" t="s">
        <v>178</v>
      </c>
      <c r="P5162" t="s">
        <v>3839</v>
      </c>
      <c r="R5162" t="s">
        <v>3808</v>
      </c>
    </row>
    <row r="5163" spans="1:18" hidden="1">
      <c r="A5163">
        <v>5162</v>
      </c>
      <c r="D5163">
        <v>701000002</v>
      </c>
      <c r="E5163" s="139">
        <v>45265</v>
      </c>
      <c r="F5163">
        <f t="shared" si="240"/>
        <v>12</v>
      </c>
      <c r="G5163" s="139">
        <v>45265</v>
      </c>
      <c r="H5163">
        <f t="shared" si="242"/>
        <v>16</v>
      </c>
      <c r="I5163" t="s">
        <v>1359</v>
      </c>
      <c r="J5163" t="str">
        <f>VLOOKUP(I5163,'C701- Recalculate'!$D$27:$D$751,1,0)</f>
        <v>069MPI1233390006</v>
      </c>
      <c r="K5163">
        <v>0</v>
      </c>
      <c r="L5163">
        <v>5205479</v>
      </c>
      <c r="M5163" s="138">
        <f t="shared" si="241"/>
        <v>-5205479</v>
      </c>
      <c r="N5163" t="s">
        <v>178</v>
      </c>
      <c r="P5163" t="s">
        <v>3839</v>
      </c>
      <c r="R5163" t="s">
        <v>3808</v>
      </c>
    </row>
    <row r="5164" spans="1:18" hidden="1">
      <c r="A5164">
        <v>5163</v>
      </c>
      <c r="D5164">
        <v>701000002</v>
      </c>
      <c r="E5164" s="139">
        <v>45265</v>
      </c>
      <c r="F5164">
        <f t="shared" si="240"/>
        <v>12</v>
      </c>
      <c r="G5164" s="139">
        <v>45265</v>
      </c>
      <c r="H5164">
        <f t="shared" si="242"/>
        <v>16</v>
      </c>
      <c r="I5164" t="s">
        <v>1362</v>
      </c>
      <c r="J5164" t="str">
        <f>VLOOKUP(I5164,'C701- Recalculate'!$D$27:$D$751,1,0)</f>
        <v>069MPI1233390007</v>
      </c>
      <c r="K5164">
        <v>0</v>
      </c>
      <c r="L5164">
        <v>5205479</v>
      </c>
      <c r="M5164" s="138">
        <f t="shared" si="241"/>
        <v>-5205479</v>
      </c>
      <c r="N5164" t="s">
        <v>178</v>
      </c>
      <c r="P5164" t="s">
        <v>3839</v>
      </c>
      <c r="R5164" t="s">
        <v>3808</v>
      </c>
    </row>
    <row r="5165" spans="1:18" hidden="1">
      <c r="A5165">
        <v>5164</v>
      </c>
      <c r="D5165">
        <v>701000002</v>
      </c>
      <c r="E5165" s="139">
        <v>45265</v>
      </c>
      <c r="F5165">
        <f t="shared" si="240"/>
        <v>12</v>
      </c>
      <c r="G5165" s="139">
        <v>45265</v>
      </c>
      <c r="H5165">
        <f t="shared" si="242"/>
        <v>16</v>
      </c>
      <c r="I5165" t="s">
        <v>1365</v>
      </c>
      <c r="J5165" t="str">
        <f>VLOOKUP(I5165,'C701- Recalculate'!$D$27:$D$751,1,0)</f>
        <v>069MPI1233390008</v>
      </c>
      <c r="K5165">
        <v>0</v>
      </c>
      <c r="L5165">
        <v>5479452</v>
      </c>
      <c r="M5165" s="138">
        <f t="shared" si="241"/>
        <v>-5479452</v>
      </c>
      <c r="N5165" t="s">
        <v>178</v>
      </c>
      <c r="P5165" t="s">
        <v>3839</v>
      </c>
      <c r="R5165" t="s">
        <v>3808</v>
      </c>
    </row>
    <row r="5166" spans="1:18" hidden="1">
      <c r="A5166">
        <v>5165</v>
      </c>
      <c r="D5166">
        <v>701000002</v>
      </c>
      <c r="E5166" s="139">
        <v>45265</v>
      </c>
      <c r="F5166">
        <f t="shared" si="240"/>
        <v>12</v>
      </c>
      <c r="G5166" s="139">
        <v>45265</v>
      </c>
      <c r="H5166">
        <f t="shared" si="242"/>
        <v>16</v>
      </c>
      <c r="I5166" t="s">
        <v>1368</v>
      </c>
      <c r="J5166" t="str">
        <f>VLOOKUP(I5166,'C701- Recalculate'!$D$27:$D$751,1,0)</f>
        <v>069MPI1233390009</v>
      </c>
      <c r="K5166">
        <v>0</v>
      </c>
      <c r="L5166">
        <v>2602740</v>
      </c>
      <c r="M5166" s="138">
        <f t="shared" si="241"/>
        <v>-2602740</v>
      </c>
      <c r="N5166" t="s">
        <v>178</v>
      </c>
      <c r="P5166" t="s">
        <v>3839</v>
      </c>
      <c r="R5166" t="s">
        <v>3808</v>
      </c>
    </row>
    <row r="5167" spans="1:18" hidden="1">
      <c r="A5167">
        <v>5166</v>
      </c>
      <c r="D5167">
        <v>701000002</v>
      </c>
      <c r="E5167" s="139">
        <v>45266</v>
      </c>
      <c r="F5167">
        <f t="shared" si="240"/>
        <v>12</v>
      </c>
      <c r="G5167" s="139">
        <v>45266</v>
      </c>
      <c r="H5167">
        <f t="shared" si="242"/>
        <v>16</v>
      </c>
      <c r="I5167" t="s">
        <v>2879</v>
      </c>
      <c r="J5167" t="str">
        <f>VLOOKUP(I5167,'C701- Recalculate'!$D$27:$D$751,1,0)</f>
        <v>069MPI1232560004</v>
      </c>
      <c r="K5167">
        <v>0</v>
      </c>
      <c r="L5167">
        <v>28356165</v>
      </c>
      <c r="M5167" s="138">
        <f t="shared" si="241"/>
        <v>-28356165</v>
      </c>
      <c r="N5167" t="s">
        <v>178</v>
      </c>
      <c r="P5167" t="s">
        <v>3839</v>
      </c>
      <c r="R5167" t="s">
        <v>3808</v>
      </c>
    </row>
    <row r="5168" spans="1:18" hidden="1">
      <c r="A5168">
        <v>5167</v>
      </c>
      <c r="D5168">
        <v>701000002</v>
      </c>
      <c r="E5168" s="139">
        <v>45266</v>
      </c>
      <c r="F5168">
        <f t="shared" si="240"/>
        <v>12</v>
      </c>
      <c r="G5168" s="139">
        <v>45266</v>
      </c>
      <c r="H5168">
        <f t="shared" si="242"/>
        <v>16</v>
      </c>
      <c r="I5168" t="s">
        <v>2870</v>
      </c>
      <c r="J5168" t="str">
        <f>VLOOKUP(I5168,'C701- Recalculate'!$D$27:$D$751,1,0)</f>
        <v>069MPI1232560005</v>
      </c>
      <c r="K5168">
        <v>0</v>
      </c>
      <c r="L5168">
        <v>18904110</v>
      </c>
      <c r="M5168" s="138">
        <f t="shared" si="241"/>
        <v>-18904110</v>
      </c>
      <c r="N5168" t="s">
        <v>178</v>
      </c>
      <c r="P5168" t="s">
        <v>3839</v>
      </c>
      <c r="R5168" t="s">
        <v>3808</v>
      </c>
    </row>
    <row r="5169" spans="1:18" hidden="1">
      <c r="A5169">
        <v>5168</v>
      </c>
      <c r="D5169">
        <v>701000002</v>
      </c>
      <c r="E5169" s="139">
        <v>45266</v>
      </c>
      <c r="F5169">
        <f t="shared" si="240"/>
        <v>12</v>
      </c>
      <c r="G5169" s="139">
        <v>45266</v>
      </c>
      <c r="H5169">
        <f t="shared" si="242"/>
        <v>16</v>
      </c>
      <c r="I5169" t="s">
        <v>2937</v>
      </c>
      <c r="J5169" t="str">
        <f>VLOOKUP(I5169,'C701- Recalculate'!$D$27:$D$751,1,0)</f>
        <v>069MPI1232620002</v>
      </c>
      <c r="K5169">
        <v>0</v>
      </c>
      <c r="L5169">
        <v>24931507</v>
      </c>
      <c r="M5169" s="138">
        <f t="shared" si="241"/>
        <v>-24931507</v>
      </c>
      <c r="N5169" t="s">
        <v>178</v>
      </c>
      <c r="P5169" t="s">
        <v>3839</v>
      </c>
      <c r="R5169" t="s">
        <v>3808</v>
      </c>
    </row>
    <row r="5170" spans="1:18" hidden="1">
      <c r="A5170">
        <v>5169</v>
      </c>
      <c r="D5170">
        <v>701000002</v>
      </c>
      <c r="E5170" s="139">
        <v>45266</v>
      </c>
      <c r="F5170">
        <f t="shared" si="240"/>
        <v>12</v>
      </c>
      <c r="G5170" s="139">
        <v>45266</v>
      </c>
      <c r="H5170">
        <f t="shared" si="242"/>
        <v>16</v>
      </c>
      <c r="I5170" t="s">
        <v>2940</v>
      </c>
      <c r="J5170" t="str">
        <f>VLOOKUP(I5170,'C701- Recalculate'!$D$27:$D$751,1,0)</f>
        <v>069MPI1232620003</v>
      </c>
      <c r="K5170">
        <v>0</v>
      </c>
      <c r="L5170">
        <v>22356164</v>
      </c>
      <c r="M5170" s="138">
        <f t="shared" si="241"/>
        <v>-22356164</v>
      </c>
      <c r="N5170" t="s">
        <v>178</v>
      </c>
      <c r="P5170" t="s">
        <v>3839</v>
      </c>
      <c r="R5170" t="s">
        <v>3808</v>
      </c>
    </row>
    <row r="5171" spans="1:18" hidden="1">
      <c r="A5171">
        <v>5170</v>
      </c>
      <c r="D5171">
        <v>701000002</v>
      </c>
      <c r="E5171" s="139">
        <v>45266</v>
      </c>
      <c r="F5171">
        <f t="shared" si="240"/>
        <v>12</v>
      </c>
      <c r="G5171" s="139">
        <v>45266</v>
      </c>
      <c r="H5171">
        <f t="shared" si="242"/>
        <v>16</v>
      </c>
      <c r="I5171" t="s">
        <v>1272</v>
      </c>
      <c r="J5171" t="str">
        <f>VLOOKUP(I5171,'C701- Recalculate'!$D$27:$D$751,1,0)</f>
        <v>069MPI1233250002</v>
      </c>
      <c r="K5171">
        <v>0</v>
      </c>
      <c r="L5171">
        <v>21232876</v>
      </c>
      <c r="M5171" s="138">
        <f t="shared" si="241"/>
        <v>-21232876</v>
      </c>
      <c r="N5171" t="s">
        <v>178</v>
      </c>
      <c r="P5171" t="s">
        <v>3839</v>
      </c>
      <c r="R5171" t="s">
        <v>3808</v>
      </c>
    </row>
    <row r="5172" spans="1:18" hidden="1">
      <c r="A5172">
        <v>5171</v>
      </c>
      <c r="D5172">
        <v>701000002</v>
      </c>
      <c r="E5172" s="139">
        <v>45266</v>
      </c>
      <c r="F5172">
        <f t="shared" si="240"/>
        <v>12</v>
      </c>
      <c r="G5172" s="139">
        <v>45266</v>
      </c>
      <c r="H5172">
        <f t="shared" si="242"/>
        <v>16</v>
      </c>
      <c r="I5172" t="s">
        <v>1278</v>
      </c>
      <c r="J5172" t="str">
        <f>VLOOKUP(I5172,'C701- Recalculate'!$D$27:$D$751,1,0)</f>
        <v>069MPI1233250005</v>
      </c>
      <c r="K5172">
        <v>0</v>
      </c>
      <c r="L5172">
        <v>22260274</v>
      </c>
      <c r="M5172" s="138">
        <f t="shared" si="241"/>
        <v>-22260274</v>
      </c>
      <c r="N5172" t="s">
        <v>178</v>
      </c>
      <c r="P5172" t="s">
        <v>3839</v>
      </c>
      <c r="R5172" t="s">
        <v>3808</v>
      </c>
    </row>
    <row r="5173" spans="1:18" hidden="1">
      <c r="A5173">
        <v>5172</v>
      </c>
      <c r="D5173">
        <v>701000002</v>
      </c>
      <c r="E5173" s="139">
        <v>45266</v>
      </c>
      <c r="F5173">
        <f t="shared" si="240"/>
        <v>12</v>
      </c>
      <c r="G5173" s="139">
        <v>45266</v>
      </c>
      <c r="H5173">
        <f t="shared" si="242"/>
        <v>16</v>
      </c>
      <c r="I5173" t="s">
        <v>1282</v>
      </c>
      <c r="J5173" t="str">
        <f>VLOOKUP(I5173,'C701- Recalculate'!$D$27:$D$751,1,0)</f>
        <v>069MPI1233260003</v>
      </c>
      <c r="K5173">
        <v>0</v>
      </c>
      <c r="L5173">
        <v>20547945</v>
      </c>
      <c r="M5173" s="138">
        <f t="shared" si="241"/>
        <v>-20547945</v>
      </c>
      <c r="N5173" t="s">
        <v>178</v>
      </c>
      <c r="P5173" t="s">
        <v>3839</v>
      </c>
      <c r="R5173" t="s">
        <v>3808</v>
      </c>
    </row>
    <row r="5174" spans="1:18" hidden="1">
      <c r="A5174">
        <v>5173</v>
      </c>
      <c r="D5174">
        <v>701000002</v>
      </c>
      <c r="E5174" s="139">
        <v>45266</v>
      </c>
      <c r="F5174">
        <f t="shared" si="240"/>
        <v>12</v>
      </c>
      <c r="G5174" s="139">
        <v>45266</v>
      </c>
      <c r="H5174">
        <f t="shared" si="242"/>
        <v>16</v>
      </c>
      <c r="I5174" t="s">
        <v>1287</v>
      </c>
      <c r="J5174" t="str">
        <f>VLOOKUP(I5174,'C701- Recalculate'!$D$27:$D$751,1,0)</f>
        <v>069MPI1233260006</v>
      </c>
      <c r="K5174">
        <v>0</v>
      </c>
      <c r="L5174">
        <v>21917808</v>
      </c>
      <c r="M5174" s="138">
        <f t="shared" si="241"/>
        <v>-21917808</v>
      </c>
      <c r="N5174" t="s">
        <v>178</v>
      </c>
      <c r="P5174" t="s">
        <v>3839</v>
      </c>
      <c r="R5174" t="s">
        <v>3808</v>
      </c>
    </row>
    <row r="5175" spans="1:18" hidden="1">
      <c r="A5175">
        <v>5174</v>
      </c>
      <c r="D5175">
        <v>701000002</v>
      </c>
      <c r="E5175" s="139">
        <v>45266</v>
      </c>
      <c r="F5175">
        <f t="shared" si="240"/>
        <v>12</v>
      </c>
      <c r="G5175" s="139">
        <v>45266</v>
      </c>
      <c r="H5175">
        <f t="shared" si="242"/>
        <v>16</v>
      </c>
      <c r="I5175" t="s">
        <v>1291</v>
      </c>
      <c r="J5175" t="str">
        <f>VLOOKUP(I5175,'C701- Recalculate'!$D$27:$D$751,1,0)</f>
        <v>069MPI1233270006</v>
      </c>
      <c r="K5175">
        <v>0</v>
      </c>
      <c r="L5175">
        <v>16986301</v>
      </c>
      <c r="M5175" s="138">
        <f t="shared" si="241"/>
        <v>-16986301</v>
      </c>
      <c r="N5175" t="s">
        <v>178</v>
      </c>
      <c r="P5175" t="s">
        <v>3839</v>
      </c>
      <c r="R5175" t="s">
        <v>3808</v>
      </c>
    </row>
    <row r="5176" spans="1:18" hidden="1">
      <c r="A5176">
        <v>5175</v>
      </c>
      <c r="D5176">
        <v>701000002</v>
      </c>
      <c r="E5176" s="139">
        <v>45266</v>
      </c>
      <c r="F5176">
        <f t="shared" si="240"/>
        <v>12</v>
      </c>
      <c r="G5176" s="139">
        <v>45266</v>
      </c>
      <c r="H5176">
        <f t="shared" si="242"/>
        <v>16</v>
      </c>
      <c r="I5176" t="s">
        <v>1296</v>
      </c>
      <c r="J5176" t="str">
        <f>VLOOKUP(I5176,'C701- Recalculate'!$D$27:$D$751,1,0)</f>
        <v>069MPI1233270008</v>
      </c>
      <c r="K5176">
        <v>0</v>
      </c>
      <c r="L5176">
        <v>16986301</v>
      </c>
      <c r="M5176" s="138">
        <f t="shared" si="241"/>
        <v>-16986301</v>
      </c>
      <c r="N5176" t="s">
        <v>178</v>
      </c>
      <c r="P5176" t="s">
        <v>3839</v>
      </c>
      <c r="R5176" t="s">
        <v>3808</v>
      </c>
    </row>
    <row r="5177" spans="1:18" hidden="1">
      <c r="A5177">
        <v>5176</v>
      </c>
      <c r="D5177">
        <v>701000002</v>
      </c>
      <c r="E5177" s="139">
        <v>45266</v>
      </c>
      <c r="F5177">
        <f t="shared" si="240"/>
        <v>12</v>
      </c>
      <c r="G5177" s="139">
        <v>45266</v>
      </c>
      <c r="H5177">
        <f t="shared" si="242"/>
        <v>16</v>
      </c>
      <c r="I5177" t="s">
        <v>1301</v>
      </c>
      <c r="J5177" t="str">
        <f>VLOOKUP(I5177,'C701- Recalculate'!$D$27:$D$751,1,0)</f>
        <v>069MPI1233280009</v>
      </c>
      <c r="K5177">
        <v>0</v>
      </c>
      <c r="L5177">
        <v>21917808</v>
      </c>
      <c r="M5177" s="138">
        <f t="shared" si="241"/>
        <v>-21917808</v>
      </c>
      <c r="N5177" t="s">
        <v>178</v>
      </c>
      <c r="P5177" t="s">
        <v>3839</v>
      </c>
      <c r="R5177" t="s">
        <v>3808</v>
      </c>
    </row>
    <row r="5178" spans="1:18" hidden="1">
      <c r="A5178">
        <v>5177</v>
      </c>
      <c r="D5178">
        <v>701000002</v>
      </c>
      <c r="E5178" s="139">
        <v>45266</v>
      </c>
      <c r="F5178">
        <f t="shared" si="240"/>
        <v>12</v>
      </c>
      <c r="G5178" s="139">
        <v>45266</v>
      </c>
      <c r="H5178">
        <f t="shared" si="242"/>
        <v>16</v>
      </c>
      <c r="I5178" t="s">
        <v>1305</v>
      </c>
      <c r="J5178" t="str">
        <f>VLOOKUP(I5178,'C701- Recalculate'!$D$27:$D$751,1,0)</f>
        <v>069MPI1233280010</v>
      </c>
      <c r="K5178">
        <v>0</v>
      </c>
      <c r="L5178">
        <v>21917808</v>
      </c>
      <c r="M5178" s="138">
        <f t="shared" si="241"/>
        <v>-21917808</v>
      </c>
      <c r="N5178" t="s">
        <v>178</v>
      </c>
      <c r="P5178" t="s">
        <v>3839</v>
      </c>
      <c r="R5178" t="s">
        <v>3808</v>
      </c>
    </row>
    <row r="5179" spans="1:18" hidden="1">
      <c r="A5179">
        <v>5178</v>
      </c>
      <c r="D5179">
        <v>701000002</v>
      </c>
      <c r="E5179" s="139">
        <v>45266</v>
      </c>
      <c r="F5179">
        <f t="shared" si="240"/>
        <v>12</v>
      </c>
      <c r="G5179" s="139">
        <v>45266</v>
      </c>
      <c r="H5179">
        <f t="shared" si="242"/>
        <v>16</v>
      </c>
      <c r="I5179" t="s">
        <v>1308</v>
      </c>
      <c r="J5179" t="str">
        <f>VLOOKUP(I5179,'C701- Recalculate'!$D$27:$D$751,1,0)</f>
        <v>069MPI1233320002</v>
      </c>
      <c r="K5179">
        <v>0</v>
      </c>
      <c r="L5179">
        <v>13561644</v>
      </c>
      <c r="M5179" s="138">
        <f t="shared" si="241"/>
        <v>-13561644</v>
      </c>
      <c r="N5179" t="s">
        <v>178</v>
      </c>
      <c r="P5179" t="s">
        <v>3839</v>
      </c>
      <c r="R5179" t="s">
        <v>3808</v>
      </c>
    </row>
    <row r="5180" spans="1:18" hidden="1">
      <c r="A5180">
        <v>5179</v>
      </c>
      <c r="D5180">
        <v>701000002</v>
      </c>
      <c r="E5180" s="139">
        <v>45266</v>
      </c>
      <c r="F5180">
        <f t="shared" si="240"/>
        <v>12</v>
      </c>
      <c r="G5180" s="139">
        <v>45266</v>
      </c>
      <c r="H5180">
        <f t="shared" si="242"/>
        <v>16</v>
      </c>
      <c r="I5180" t="s">
        <v>1314</v>
      </c>
      <c r="J5180" t="str">
        <f>VLOOKUP(I5180,'C701- Recalculate'!$D$27:$D$751,1,0)</f>
        <v>069MPI1233320003</v>
      </c>
      <c r="K5180">
        <v>0</v>
      </c>
      <c r="L5180">
        <v>31643836</v>
      </c>
      <c r="M5180" s="138">
        <f t="shared" si="241"/>
        <v>-31643836</v>
      </c>
      <c r="N5180" t="s">
        <v>178</v>
      </c>
      <c r="P5180" t="s">
        <v>3839</v>
      </c>
      <c r="R5180" t="s">
        <v>3808</v>
      </c>
    </row>
    <row r="5181" spans="1:18" hidden="1">
      <c r="A5181">
        <v>5180</v>
      </c>
      <c r="D5181">
        <v>701000002</v>
      </c>
      <c r="E5181" s="139">
        <v>45266</v>
      </c>
      <c r="F5181">
        <f t="shared" si="240"/>
        <v>12</v>
      </c>
      <c r="G5181" s="139">
        <v>45266</v>
      </c>
      <c r="H5181">
        <f t="shared" si="242"/>
        <v>16</v>
      </c>
      <c r="I5181" t="s">
        <v>1317</v>
      </c>
      <c r="J5181" t="str">
        <f>VLOOKUP(I5181,'C701- Recalculate'!$D$27:$D$751,1,0)</f>
        <v>069MPI1233350001</v>
      </c>
      <c r="K5181">
        <v>0</v>
      </c>
      <c r="L5181">
        <v>25890411</v>
      </c>
      <c r="M5181" s="138">
        <f t="shared" si="241"/>
        <v>-25890411</v>
      </c>
      <c r="N5181" t="s">
        <v>178</v>
      </c>
      <c r="P5181" t="s">
        <v>3839</v>
      </c>
      <c r="R5181" t="s">
        <v>3808</v>
      </c>
    </row>
    <row r="5182" spans="1:18" hidden="1">
      <c r="A5182">
        <v>5181</v>
      </c>
      <c r="D5182">
        <v>701000002</v>
      </c>
      <c r="E5182" s="139">
        <v>45266</v>
      </c>
      <c r="F5182">
        <f t="shared" si="240"/>
        <v>12</v>
      </c>
      <c r="G5182" s="139">
        <v>45266</v>
      </c>
      <c r="H5182">
        <f t="shared" si="242"/>
        <v>16</v>
      </c>
      <c r="I5182" t="s">
        <v>1321</v>
      </c>
      <c r="J5182" t="str">
        <f>VLOOKUP(I5182,'C701- Recalculate'!$D$27:$D$751,1,0)</f>
        <v>069MPI1233350002</v>
      </c>
      <c r="K5182">
        <v>0</v>
      </c>
      <c r="L5182">
        <v>14794520</v>
      </c>
      <c r="M5182" s="138">
        <f t="shared" si="241"/>
        <v>-14794520</v>
      </c>
      <c r="N5182" t="s">
        <v>178</v>
      </c>
      <c r="P5182" t="s">
        <v>3839</v>
      </c>
      <c r="R5182" t="s">
        <v>3808</v>
      </c>
    </row>
    <row r="5183" spans="1:18" hidden="1">
      <c r="A5183">
        <v>5182</v>
      </c>
      <c r="D5183">
        <v>701000002</v>
      </c>
      <c r="E5183" s="139">
        <v>45266</v>
      </c>
      <c r="F5183">
        <f t="shared" si="240"/>
        <v>12</v>
      </c>
      <c r="G5183" s="139">
        <v>45266</v>
      </c>
      <c r="H5183">
        <f t="shared" si="242"/>
        <v>16</v>
      </c>
      <c r="I5183" t="s">
        <v>1325</v>
      </c>
      <c r="J5183" t="str">
        <f>VLOOKUP(I5183,'C701- Recalculate'!$D$27:$D$751,1,0)</f>
        <v>069MPI1233350003</v>
      </c>
      <c r="K5183">
        <v>0</v>
      </c>
      <c r="L5183">
        <v>39726027</v>
      </c>
      <c r="M5183" s="138">
        <f t="shared" si="241"/>
        <v>-39726027</v>
      </c>
      <c r="N5183" t="s">
        <v>178</v>
      </c>
      <c r="P5183" t="s">
        <v>3839</v>
      </c>
      <c r="R5183" t="s">
        <v>3808</v>
      </c>
    </row>
    <row r="5184" spans="1:18" hidden="1">
      <c r="A5184">
        <v>5183</v>
      </c>
      <c r="D5184">
        <v>701000002</v>
      </c>
      <c r="E5184" s="139">
        <v>45266</v>
      </c>
      <c r="F5184">
        <f t="shared" si="240"/>
        <v>12</v>
      </c>
      <c r="G5184" s="139">
        <v>45266</v>
      </c>
      <c r="H5184">
        <f t="shared" si="242"/>
        <v>16</v>
      </c>
      <c r="I5184" t="s">
        <v>1328</v>
      </c>
      <c r="J5184" t="str">
        <f>VLOOKUP(I5184,'C701- Recalculate'!$D$27:$D$751,1,0)</f>
        <v>069MPI1233350004</v>
      </c>
      <c r="K5184">
        <v>0</v>
      </c>
      <c r="L5184">
        <v>39726027</v>
      </c>
      <c r="M5184" s="138">
        <f t="shared" si="241"/>
        <v>-39726027</v>
      </c>
      <c r="N5184" t="s">
        <v>178</v>
      </c>
      <c r="P5184" t="s">
        <v>3839</v>
      </c>
      <c r="R5184" t="s">
        <v>3808</v>
      </c>
    </row>
    <row r="5185" spans="1:18" hidden="1">
      <c r="A5185">
        <v>5184</v>
      </c>
      <c r="D5185">
        <v>701000002</v>
      </c>
      <c r="E5185" s="139">
        <v>45266</v>
      </c>
      <c r="F5185">
        <f t="shared" si="240"/>
        <v>12</v>
      </c>
      <c r="G5185" s="139">
        <v>45266</v>
      </c>
      <c r="H5185">
        <f t="shared" si="242"/>
        <v>16</v>
      </c>
      <c r="I5185" t="s">
        <v>1331</v>
      </c>
      <c r="J5185" t="str">
        <f>VLOOKUP(I5185,'C701- Recalculate'!$D$27:$D$751,1,0)</f>
        <v>069MPI1233350005</v>
      </c>
      <c r="K5185">
        <v>0</v>
      </c>
      <c r="L5185">
        <v>35753425</v>
      </c>
      <c r="M5185" s="138">
        <f t="shared" si="241"/>
        <v>-35753425</v>
      </c>
      <c r="N5185" t="s">
        <v>178</v>
      </c>
      <c r="P5185" t="s">
        <v>3839</v>
      </c>
      <c r="R5185" t="s">
        <v>3808</v>
      </c>
    </row>
    <row r="5186" spans="1:18" hidden="1">
      <c r="A5186">
        <v>5185</v>
      </c>
      <c r="D5186">
        <v>701000002</v>
      </c>
      <c r="E5186" s="139">
        <v>45266</v>
      </c>
      <c r="F5186">
        <f t="shared" ref="F5186:F5249" si="243">MONTH(E5186)</f>
        <v>12</v>
      </c>
      <c r="G5186" s="139">
        <v>45266</v>
      </c>
      <c r="H5186">
        <f t="shared" si="242"/>
        <v>16</v>
      </c>
      <c r="I5186" t="s">
        <v>1335</v>
      </c>
      <c r="J5186" t="str">
        <f>VLOOKUP(I5186,'C701- Recalculate'!$D$27:$D$751,1,0)</f>
        <v>069MPI1233380001</v>
      </c>
      <c r="K5186">
        <v>0</v>
      </c>
      <c r="L5186">
        <v>39726027</v>
      </c>
      <c r="M5186" s="138">
        <f t="shared" ref="M5186:M5249" si="244">K5186-L5186</f>
        <v>-39726027</v>
      </c>
      <c r="N5186" t="s">
        <v>178</v>
      </c>
      <c r="P5186" t="s">
        <v>3839</v>
      </c>
      <c r="R5186" t="s">
        <v>3808</v>
      </c>
    </row>
    <row r="5187" spans="1:18" hidden="1">
      <c r="A5187">
        <v>5186</v>
      </c>
      <c r="D5187">
        <v>701000002</v>
      </c>
      <c r="E5187" s="139">
        <v>45266</v>
      </c>
      <c r="F5187">
        <f t="shared" si="243"/>
        <v>12</v>
      </c>
      <c r="G5187" s="139">
        <v>45266</v>
      </c>
      <c r="H5187">
        <f t="shared" ref="H5187:H5250" si="245">LEN(I5187)</f>
        <v>16</v>
      </c>
      <c r="I5187" t="s">
        <v>1339</v>
      </c>
      <c r="J5187" t="str">
        <f>VLOOKUP(I5187,'C701- Recalculate'!$D$27:$D$751,1,0)</f>
        <v>069MPI1233380002</v>
      </c>
      <c r="K5187">
        <v>0</v>
      </c>
      <c r="L5187">
        <v>39726027</v>
      </c>
      <c r="M5187" s="138">
        <f t="shared" si="244"/>
        <v>-39726027</v>
      </c>
      <c r="N5187" t="s">
        <v>178</v>
      </c>
      <c r="P5187" t="s">
        <v>3839</v>
      </c>
      <c r="R5187" t="s">
        <v>3808</v>
      </c>
    </row>
    <row r="5188" spans="1:18" hidden="1">
      <c r="A5188">
        <v>5187</v>
      </c>
      <c r="D5188">
        <v>701000002</v>
      </c>
      <c r="E5188" s="139">
        <v>45266</v>
      </c>
      <c r="F5188">
        <f t="shared" si="243"/>
        <v>12</v>
      </c>
      <c r="G5188" s="139">
        <v>45266</v>
      </c>
      <c r="H5188">
        <f t="shared" si="245"/>
        <v>16</v>
      </c>
      <c r="I5188" t="s">
        <v>1342</v>
      </c>
      <c r="J5188" t="str">
        <f>VLOOKUP(I5188,'C701- Recalculate'!$D$27:$D$751,1,0)</f>
        <v>069MPI1233380003</v>
      </c>
      <c r="K5188">
        <v>0</v>
      </c>
      <c r="L5188">
        <v>39726027</v>
      </c>
      <c r="M5188" s="138">
        <f t="shared" si="244"/>
        <v>-39726027</v>
      </c>
      <c r="N5188" t="s">
        <v>178</v>
      </c>
      <c r="P5188" t="s">
        <v>3839</v>
      </c>
      <c r="R5188" t="s">
        <v>3808</v>
      </c>
    </row>
    <row r="5189" spans="1:18" hidden="1">
      <c r="A5189">
        <v>5188</v>
      </c>
      <c r="D5189">
        <v>701000002</v>
      </c>
      <c r="E5189" s="139">
        <v>45266</v>
      </c>
      <c r="F5189">
        <f t="shared" si="243"/>
        <v>12</v>
      </c>
      <c r="G5189" s="139">
        <v>45266</v>
      </c>
      <c r="H5189">
        <f t="shared" si="245"/>
        <v>16</v>
      </c>
      <c r="I5189" t="s">
        <v>1346</v>
      </c>
      <c r="J5189" t="str">
        <f>VLOOKUP(I5189,'C701- Recalculate'!$D$27:$D$751,1,0)</f>
        <v>069MPI1233390001</v>
      </c>
      <c r="K5189">
        <v>0</v>
      </c>
      <c r="L5189">
        <v>5205480</v>
      </c>
      <c r="M5189" s="138">
        <f t="shared" si="244"/>
        <v>-5205480</v>
      </c>
      <c r="N5189" t="s">
        <v>178</v>
      </c>
      <c r="P5189" t="s">
        <v>3839</v>
      </c>
      <c r="R5189" t="s">
        <v>3808</v>
      </c>
    </row>
    <row r="5190" spans="1:18" hidden="1">
      <c r="A5190">
        <v>5189</v>
      </c>
      <c r="D5190">
        <v>701000002</v>
      </c>
      <c r="E5190" s="139">
        <v>45266</v>
      </c>
      <c r="F5190">
        <f t="shared" si="243"/>
        <v>12</v>
      </c>
      <c r="G5190" s="139">
        <v>45266</v>
      </c>
      <c r="H5190">
        <f t="shared" si="245"/>
        <v>16</v>
      </c>
      <c r="I5190" t="s">
        <v>1350</v>
      </c>
      <c r="J5190" t="str">
        <f>VLOOKUP(I5190,'C701- Recalculate'!$D$27:$D$751,1,0)</f>
        <v>069MPI1233390003</v>
      </c>
      <c r="K5190">
        <v>0</v>
      </c>
      <c r="L5190">
        <v>4931507</v>
      </c>
      <c r="M5190" s="138">
        <f t="shared" si="244"/>
        <v>-4931507</v>
      </c>
      <c r="N5190" t="s">
        <v>178</v>
      </c>
      <c r="P5190" t="s">
        <v>3839</v>
      </c>
      <c r="R5190" t="s">
        <v>3808</v>
      </c>
    </row>
    <row r="5191" spans="1:18" hidden="1">
      <c r="A5191">
        <v>5190</v>
      </c>
      <c r="D5191">
        <v>701000002</v>
      </c>
      <c r="E5191" s="139">
        <v>45266</v>
      </c>
      <c r="F5191">
        <f t="shared" si="243"/>
        <v>12</v>
      </c>
      <c r="G5191" s="139">
        <v>45266</v>
      </c>
      <c r="H5191">
        <f t="shared" si="245"/>
        <v>16</v>
      </c>
      <c r="I5191" t="s">
        <v>1353</v>
      </c>
      <c r="J5191" t="str">
        <f>VLOOKUP(I5191,'C701- Recalculate'!$D$27:$D$751,1,0)</f>
        <v>069MPI1233390004</v>
      </c>
      <c r="K5191">
        <v>0</v>
      </c>
      <c r="L5191">
        <v>4931507</v>
      </c>
      <c r="M5191" s="138">
        <f t="shared" si="244"/>
        <v>-4931507</v>
      </c>
      <c r="N5191" t="s">
        <v>178</v>
      </c>
      <c r="P5191" t="s">
        <v>3839</v>
      </c>
      <c r="R5191" t="s">
        <v>3808</v>
      </c>
    </row>
    <row r="5192" spans="1:18" hidden="1">
      <c r="A5192">
        <v>5191</v>
      </c>
      <c r="D5192">
        <v>701000002</v>
      </c>
      <c r="E5192" s="139">
        <v>45266</v>
      </c>
      <c r="F5192">
        <f t="shared" si="243"/>
        <v>12</v>
      </c>
      <c r="G5192" s="139">
        <v>45266</v>
      </c>
      <c r="H5192">
        <f t="shared" si="245"/>
        <v>16</v>
      </c>
      <c r="I5192" t="s">
        <v>1356</v>
      </c>
      <c r="J5192" t="str">
        <f>VLOOKUP(I5192,'C701- Recalculate'!$D$27:$D$751,1,0)</f>
        <v>069MPI1233390005</v>
      </c>
      <c r="K5192">
        <v>0</v>
      </c>
      <c r="L5192">
        <v>4931507</v>
      </c>
      <c r="M5192" s="138">
        <f t="shared" si="244"/>
        <v>-4931507</v>
      </c>
      <c r="N5192" t="s">
        <v>178</v>
      </c>
      <c r="P5192" t="s">
        <v>3839</v>
      </c>
      <c r="R5192" t="s">
        <v>3808</v>
      </c>
    </row>
    <row r="5193" spans="1:18" hidden="1">
      <c r="A5193">
        <v>5192</v>
      </c>
      <c r="D5193">
        <v>701000002</v>
      </c>
      <c r="E5193" s="139">
        <v>45266</v>
      </c>
      <c r="F5193">
        <f t="shared" si="243"/>
        <v>12</v>
      </c>
      <c r="G5193" s="139">
        <v>45266</v>
      </c>
      <c r="H5193">
        <f t="shared" si="245"/>
        <v>16</v>
      </c>
      <c r="I5193" t="s">
        <v>1359</v>
      </c>
      <c r="J5193" t="str">
        <f>VLOOKUP(I5193,'C701- Recalculate'!$D$27:$D$751,1,0)</f>
        <v>069MPI1233390006</v>
      </c>
      <c r="K5193">
        <v>0</v>
      </c>
      <c r="L5193">
        <v>5205480</v>
      </c>
      <c r="M5193" s="138">
        <f t="shared" si="244"/>
        <v>-5205480</v>
      </c>
      <c r="N5193" t="s">
        <v>178</v>
      </c>
      <c r="P5193" t="s">
        <v>3839</v>
      </c>
      <c r="R5193" t="s">
        <v>3808</v>
      </c>
    </row>
    <row r="5194" spans="1:18" hidden="1">
      <c r="A5194">
        <v>5193</v>
      </c>
      <c r="D5194">
        <v>701000002</v>
      </c>
      <c r="E5194" s="139">
        <v>45266</v>
      </c>
      <c r="F5194">
        <f t="shared" si="243"/>
        <v>12</v>
      </c>
      <c r="G5194" s="139">
        <v>45266</v>
      </c>
      <c r="H5194">
        <f t="shared" si="245"/>
        <v>16</v>
      </c>
      <c r="I5194" t="s">
        <v>1362</v>
      </c>
      <c r="J5194" t="str">
        <f>VLOOKUP(I5194,'C701- Recalculate'!$D$27:$D$751,1,0)</f>
        <v>069MPI1233390007</v>
      </c>
      <c r="K5194">
        <v>0</v>
      </c>
      <c r="L5194">
        <v>5205480</v>
      </c>
      <c r="M5194" s="138">
        <f t="shared" si="244"/>
        <v>-5205480</v>
      </c>
      <c r="N5194" t="s">
        <v>178</v>
      </c>
      <c r="P5194" t="s">
        <v>3839</v>
      </c>
      <c r="R5194" t="s">
        <v>3808</v>
      </c>
    </row>
    <row r="5195" spans="1:18" hidden="1">
      <c r="A5195">
        <v>5194</v>
      </c>
      <c r="D5195">
        <v>701000002</v>
      </c>
      <c r="E5195" s="139">
        <v>45266</v>
      </c>
      <c r="F5195">
        <f t="shared" si="243"/>
        <v>12</v>
      </c>
      <c r="G5195" s="139">
        <v>45266</v>
      </c>
      <c r="H5195">
        <f t="shared" si="245"/>
        <v>16</v>
      </c>
      <c r="I5195" t="s">
        <v>1365</v>
      </c>
      <c r="J5195" t="str">
        <f>VLOOKUP(I5195,'C701- Recalculate'!$D$27:$D$751,1,0)</f>
        <v>069MPI1233390008</v>
      </c>
      <c r="K5195">
        <v>0</v>
      </c>
      <c r="L5195">
        <v>5479452</v>
      </c>
      <c r="M5195" s="138">
        <f t="shared" si="244"/>
        <v>-5479452</v>
      </c>
      <c r="N5195" t="s">
        <v>178</v>
      </c>
      <c r="P5195" t="s">
        <v>3839</v>
      </c>
      <c r="R5195" t="s">
        <v>3808</v>
      </c>
    </row>
    <row r="5196" spans="1:18" hidden="1">
      <c r="A5196">
        <v>5195</v>
      </c>
      <c r="D5196">
        <v>701000002</v>
      </c>
      <c r="E5196" s="139">
        <v>45266</v>
      </c>
      <c r="F5196">
        <f t="shared" si="243"/>
        <v>12</v>
      </c>
      <c r="G5196" s="139">
        <v>45266</v>
      </c>
      <c r="H5196">
        <f t="shared" si="245"/>
        <v>16</v>
      </c>
      <c r="I5196" t="s">
        <v>1368</v>
      </c>
      <c r="J5196" t="str">
        <f>VLOOKUP(I5196,'C701- Recalculate'!$D$27:$D$751,1,0)</f>
        <v>069MPI1233390009</v>
      </c>
      <c r="K5196">
        <v>0</v>
      </c>
      <c r="L5196">
        <v>2602739</v>
      </c>
      <c r="M5196" s="138">
        <f t="shared" si="244"/>
        <v>-2602739</v>
      </c>
      <c r="N5196" t="s">
        <v>178</v>
      </c>
      <c r="P5196" t="s">
        <v>3839</v>
      </c>
      <c r="R5196" t="s">
        <v>3808</v>
      </c>
    </row>
    <row r="5197" spans="1:18" hidden="1">
      <c r="A5197">
        <v>5196</v>
      </c>
      <c r="D5197">
        <v>701000002</v>
      </c>
      <c r="E5197" s="139">
        <v>45267</v>
      </c>
      <c r="F5197">
        <f t="shared" si="243"/>
        <v>12</v>
      </c>
      <c r="G5197" s="139">
        <v>45267</v>
      </c>
      <c r="H5197">
        <f t="shared" si="245"/>
        <v>16</v>
      </c>
      <c r="I5197" t="s">
        <v>2937</v>
      </c>
      <c r="J5197" t="str">
        <f>VLOOKUP(I5197,'C701- Recalculate'!$D$27:$D$751,1,0)</f>
        <v>069MPI1232620002</v>
      </c>
      <c r="K5197">
        <v>0</v>
      </c>
      <c r="L5197">
        <v>24931507</v>
      </c>
      <c r="M5197" s="138">
        <f t="shared" si="244"/>
        <v>-24931507</v>
      </c>
      <c r="N5197" t="s">
        <v>178</v>
      </c>
      <c r="P5197" t="s">
        <v>3839</v>
      </c>
      <c r="R5197" t="s">
        <v>3808</v>
      </c>
    </row>
    <row r="5198" spans="1:18" hidden="1">
      <c r="A5198">
        <v>5197</v>
      </c>
      <c r="D5198">
        <v>701000002</v>
      </c>
      <c r="E5198" s="139">
        <v>45267</v>
      </c>
      <c r="F5198">
        <f t="shared" si="243"/>
        <v>12</v>
      </c>
      <c r="G5198" s="139">
        <v>45267</v>
      </c>
      <c r="H5198">
        <f t="shared" si="245"/>
        <v>16</v>
      </c>
      <c r="I5198" t="s">
        <v>2940</v>
      </c>
      <c r="J5198" t="str">
        <f>VLOOKUP(I5198,'C701- Recalculate'!$D$27:$D$751,1,0)</f>
        <v>069MPI1232620003</v>
      </c>
      <c r="K5198">
        <v>0</v>
      </c>
      <c r="L5198">
        <v>22356165</v>
      </c>
      <c r="M5198" s="138">
        <f t="shared" si="244"/>
        <v>-22356165</v>
      </c>
      <c r="N5198" t="s">
        <v>178</v>
      </c>
      <c r="P5198" t="s">
        <v>3839</v>
      </c>
      <c r="R5198" t="s">
        <v>3808</v>
      </c>
    </row>
    <row r="5199" spans="1:18" hidden="1">
      <c r="A5199">
        <v>5198</v>
      </c>
      <c r="D5199">
        <v>701000002</v>
      </c>
      <c r="E5199" s="139">
        <v>45267</v>
      </c>
      <c r="F5199">
        <f t="shared" si="243"/>
        <v>12</v>
      </c>
      <c r="G5199" s="139">
        <v>45267</v>
      </c>
      <c r="H5199">
        <f t="shared" si="245"/>
        <v>16</v>
      </c>
      <c r="I5199" t="s">
        <v>1272</v>
      </c>
      <c r="J5199" t="str">
        <f>VLOOKUP(I5199,'C701- Recalculate'!$D$27:$D$751,1,0)</f>
        <v>069MPI1233250002</v>
      </c>
      <c r="K5199">
        <v>0</v>
      </c>
      <c r="L5199">
        <v>21232877</v>
      </c>
      <c r="M5199" s="138">
        <f t="shared" si="244"/>
        <v>-21232877</v>
      </c>
      <c r="N5199" t="s">
        <v>178</v>
      </c>
      <c r="P5199" t="s">
        <v>3839</v>
      </c>
      <c r="R5199" t="s">
        <v>3808</v>
      </c>
    </row>
    <row r="5200" spans="1:18" hidden="1">
      <c r="A5200">
        <v>5199</v>
      </c>
      <c r="D5200">
        <v>701000002</v>
      </c>
      <c r="E5200" s="139">
        <v>45267</v>
      </c>
      <c r="F5200">
        <f t="shared" si="243"/>
        <v>12</v>
      </c>
      <c r="G5200" s="139">
        <v>45267</v>
      </c>
      <c r="H5200">
        <f t="shared" si="245"/>
        <v>16</v>
      </c>
      <c r="I5200" t="s">
        <v>1278</v>
      </c>
      <c r="J5200" t="str">
        <f>VLOOKUP(I5200,'C701- Recalculate'!$D$27:$D$751,1,0)</f>
        <v>069MPI1233250005</v>
      </c>
      <c r="K5200">
        <v>0</v>
      </c>
      <c r="L5200">
        <v>22260274</v>
      </c>
      <c r="M5200" s="138">
        <f t="shared" si="244"/>
        <v>-22260274</v>
      </c>
      <c r="N5200" t="s">
        <v>178</v>
      </c>
      <c r="P5200" t="s">
        <v>3839</v>
      </c>
      <c r="R5200" t="s">
        <v>3808</v>
      </c>
    </row>
    <row r="5201" spans="1:18" hidden="1">
      <c r="A5201">
        <v>5200</v>
      </c>
      <c r="D5201">
        <v>701000002</v>
      </c>
      <c r="E5201" s="139">
        <v>45267</v>
      </c>
      <c r="F5201">
        <f t="shared" si="243"/>
        <v>12</v>
      </c>
      <c r="G5201" s="139">
        <v>45267</v>
      </c>
      <c r="H5201">
        <f t="shared" si="245"/>
        <v>16</v>
      </c>
      <c r="I5201" t="s">
        <v>1282</v>
      </c>
      <c r="J5201" t="str">
        <f>VLOOKUP(I5201,'C701- Recalculate'!$D$27:$D$751,1,0)</f>
        <v>069MPI1233260003</v>
      </c>
      <c r="K5201">
        <v>0</v>
      </c>
      <c r="L5201">
        <v>20547945</v>
      </c>
      <c r="M5201" s="138">
        <f t="shared" si="244"/>
        <v>-20547945</v>
      </c>
      <c r="N5201" t="s">
        <v>178</v>
      </c>
      <c r="P5201" t="s">
        <v>3839</v>
      </c>
      <c r="R5201" t="s">
        <v>3808</v>
      </c>
    </row>
    <row r="5202" spans="1:18" hidden="1">
      <c r="A5202">
        <v>5201</v>
      </c>
      <c r="D5202">
        <v>701000002</v>
      </c>
      <c r="E5202" s="139">
        <v>45267</v>
      </c>
      <c r="F5202">
        <f t="shared" si="243"/>
        <v>12</v>
      </c>
      <c r="G5202" s="139">
        <v>45267</v>
      </c>
      <c r="H5202">
        <f t="shared" si="245"/>
        <v>16</v>
      </c>
      <c r="I5202" t="s">
        <v>1287</v>
      </c>
      <c r="J5202" t="str">
        <f>VLOOKUP(I5202,'C701- Recalculate'!$D$27:$D$751,1,0)</f>
        <v>069MPI1233260006</v>
      </c>
      <c r="K5202">
        <v>0</v>
      </c>
      <c r="L5202">
        <v>21917809</v>
      </c>
      <c r="M5202" s="138">
        <f t="shared" si="244"/>
        <v>-21917809</v>
      </c>
      <c r="N5202" t="s">
        <v>178</v>
      </c>
      <c r="P5202" t="s">
        <v>3839</v>
      </c>
      <c r="R5202" t="s">
        <v>3808</v>
      </c>
    </row>
    <row r="5203" spans="1:18" hidden="1">
      <c r="A5203">
        <v>5202</v>
      </c>
      <c r="D5203">
        <v>701000002</v>
      </c>
      <c r="E5203" s="139">
        <v>45267</v>
      </c>
      <c r="F5203">
        <f t="shared" si="243"/>
        <v>12</v>
      </c>
      <c r="G5203" s="139">
        <v>45267</v>
      </c>
      <c r="H5203">
        <f t="shared" si="245"/>
        <v>16</v>
      </c>
      <c r="I5203" t="s">
        <v>1291</v>
      </c>
      <c r="J5203" t="str">
        <f>VLOOKUP(I5203,'C701- Recalculate'!$D$27:$D$751,1,0)</f>
        <v>069MPI1233270006</v>
      </c>
      <c r="K5203">
        <v>0</v>
      </c>
      <c r="L5203">
        <v>16986302</v>
      </c>
      <c r="M5203" s="138">
        <f t="shared" si="244"/>
        <v>-16986302</v>
      </c>
      <c r="N5203" t="s">
        <v>178</v>
      </c>
      <c r="P5203" t="s">
        <v>3839</v>
      </c>
      <c r="R5203" t="s">
        <v>3808</v>
      </c>
    </row>
    <row r="5204" spans="1:18" hidden="1">
      <c r="A5204">
        <v>5203</v>
      </c>
      <c r="D5204">
        <v>701000002</v>
      </c>
      <c r="E5204" s="139">
        <v>45267</v>
      </c>
      <c r="F5204">
        <f t="shared" si="243"/>
        <v>12</v>
      </c>
      <c r="G5204" s="139">
        <v>45267</v>
      </c>
      <c r="H5204">
        <f t="shared" si="245"/>
        <v>16</v>
      </c>
      <c r="I5204" t="s">
        <v>1296</v>
      </c>
      <c r="J5204" t="str">
        <f>VLOOKUP(I5204,'C701- Recalculate'!$D$27:$D$751,1,0)</f>
        <v>069MPI1233270008</v>
      </c>
      <c r="K5204">
        <v>0</v>
      </c>
      <c r="L5204">
        <v>16986302</v>
      </c>
      <c r="M5204" s="138">
        <f t="shared" si="244"/>
        <v>-16986302</v>
      </c>
      <c r="N5204" t="s">
        <v>178</v>
      </c>
      <c r="P5204" t="s">
        <v>3839</v>
      </c>
      <c r="R5204" t="s">
        <v>3808</v>
      </c>
    </row>
    <row r="5205" spans="1:18" hidden="1">
      <c r="A5205">
        <v>5204</v>
      </c>
      <c r="D5205">
        <v>701000002</v>
      </c>
      <c r="E5205" s="139">
        <v>45267</v>
      </c>
      <c r="F5205">
        <f t="shared" si="243"/>
        <v>12</v>
      </c>
      <c r="G5205" s="139">
        <v>45267</v>
      </c>
      <c r="H5205">
        <f t="shared" si="245"/>
        <v>16</v>
      </c>
      <c r="I5205" t="s">
        <v>1301</v>
      </c>
      <c r="J5205" t="str">
        <f>VLOOKUP(I5205,'C701- Recalculate'!$D$27:$D$751,1,0)</f>
        <v>069MPI1233280009</v>
      </c>
      <c r="K5205">
        <v>0</v>
      </c>
      <c r="L5205">
        <v>21917808</v>
      </c>
      <c r="M5205" s="138">
        <f t="shared" si="244"/>
        <v>-21917808</v>
      </c>
      <c r="N5205" t="s">
        <v>178</v>
      </c>
      <c r="P5205" t="s">
        <v>3839</v>
      </c>
      <c r="R5205" t="s">
        <v>3808</v>
      </c>
    </row>
    <row r="5206" spans="1:18" hidden="1">
      <c r="A5206">
        <v>5205</v>
      </c>
      <c r="D5206">
        <v>701000002</v>
      </c>
      <c r="E5206" s="139">
        <v>45267</v>
      </c>
      <c r="F5206">
        <f t="shared" si="243"/>
        <v>12</v>
      </c>
      <c r="G5206" s="139">
        <v>45267</v>
      </c>
      <c r="H5206">
        <f t="shared" si="245"/>
        <v>16</v>
      </c>
      <c r="I5206" t="s">
        <v>1305</v>
      </c>
      <c r="J5206" t="str">
        <f>VLOOKUP(I5206,'C701- Recalculate'!$D$27:$D$751,1,0)</f>
        <v>069MPI1233280010</v>
      </c>
      <c r="K5206">
        <v>0</v>
      </c>
      <c r="L5206">
        <v>21917808</v>
      </c>
      <c r="M5206" s="138">
        <f t="shared" si="244"/>
        <v>-21917808</v>
      </c>
      <c r="N5206" t="s">
        <v>178</v>
      </c>
      <c r="P5206" t="s">
        <v>3839</v>
      </c>
      <c r="R5206" t="s">
        <v>3808</v>
      </c>
    </row>
    <row r="5207" spans="1:18" hidden="1">
      <c r="A5207">
        <v>5206</v>
      </c>
      <c r="D5207">
        <v>701000002</v>
      </c>
      <c r="E5207" s="139">
        <v>45267</v>
      </c>
      <c r="F5207">
        <f t="shared" si="243"/>
        <v>12</v>
      </c>
      <c r="G5207" s="139">
        <v>45267</v>
      </c>
      <c r="H5207">
        <f t="shared" si="245"/>
        <v>16</v>
      </c>
      <c r="I5207" t="s">
        <v>1308</v>
      </c>
      <c r="J5207" t="str">
        <f>VLOOKUP(I5207,'C701- Recalculate'!$D$27:$D$751,1,0)</f>
        <v>069MPI1233320002</v>
      </c>
      <c r="K5207">
        <v>0</v>
      </c>
      <c r="L5207">
        <v>13561643</v>
      </c>
      <c r="M5207" s="138">
        <f t="shared" si="244"/>
        <v>-13561643</v>
      </c>
      <c r="N5207" t="s">
        <v>178</v>
      </c>
      <c r="P5207" t="s">
        <v>3839</v>
      </c>
      <c r="R5207" t="s">
        <v>3808</v>
      </c>
    </row>
    <row r="5208" spans="1:18" hidden="1">
      <c r="A5208">
        <v>5207</v>
      </c>
      <c r="D5208">
        <v>701000002</v>
      </c>
      <c r="E5208" s="139">
        <v>45267</v>
      </c>
      <c r="F5208">
        <f t="shared" si="243"/>
        <v>12</v>
      </c>
      <c r="G5208" s="139">
        <v>45267</v>
      </c>
      <c r="H5208">
        <f t="shared" si="245"/>
        <v>16</v>
      </c>
      <c r="I5208" t="s">
        <v>1314</v>
      </c>
      <c r="J5208" t="str">
        <f>VLOOKUP(I5208,'C701- Recalculate'!$D$27:$D$751,1,0)</f>
        <v>069MPI1233320003</v>
      </c>
      <c r="K5208">
        <v>0</v>
      </c>
      <c r="L5208">
        <v>31643835</v>
      </c>
      <c r="M5208" s="138">
        <f t="shared" si="244"/>
        <v>-31643835</v>
      </c>
      <c r="N5208" t="s">
        <v>178</v>
      </c>
      <c r="P5208" t="s">
        <v>3839</v>
      </c>
      <c r="R5208" t="s">
        <v>3808</v>
      </c>
    </row>
    <row r="5209" spans="1:18" hidden="1">
      <c r="A5209">
        <v>5208</v>
      </c>
      <c r="D5209">
        <v>701000002</v>
      </c>
      <c r="E5209" s="139">
        <v>45267</v>
      </c>
      <c r="F5209">
        <f t="shared" si="243"/>
        <v>12</v>
      </c>
      <c r="G5209" s="139">
        <v>45267</v>
      </c>
      <c r="H5209">
        <f t="shared" si="245"/>
        <v>16</v>
      </c>
      <c r="I5209" t="s">
        <v>1317</v>
      </c>
      <c r="J5209" t="str">
        <f>VLOOKUP(I5209,'C701- Recalculate'!$D$27:$D$751,1,0)</f>
        <v>069MPI1233350001</v>
      </c>
      <c r="K5209">
        <v>0</v>
      </c>
      <c r="L5209">
        <v>25890411</v>
      </c>
      <c r="M5209" s="138">
        <f t="shared" si="244"/>
        <v>-25890411</v>
      </c>
      <c r="N5209" t="s">
        <v>178</v>
      </c>
      <c r="P5209" t="s">
        <v>3839</v>
      </c>
      <c r="R5209" t="s">
        <v>3808</v>
      </c>
    </row>
    <row r="5210" spans="1:18" hidden="1">
      <c r="A5210">
        <v>5209</v>
      </c>
      <c r="D5210">
        <v>701000002</v>
      </c>
      <c r="E5210" s="139">
        <v>45267</v>
      </c>
      <c r="F5210">
        <f t="shared" si="243"/>
        <v>12</v>
      </c>
      <c r="G5210" s="139">
        <v>45267</v>
      </c>
      <c r="H5210">
        <f t="shared" si="245"/>
        <v>16</v>
      </c>
      <c r="I5210" t="s">
        <v>1321</v>
      </c>
      <c r="J5210" t="str">
        <f>VLOOKUP(I5210,'C701- Recalculate'!$D$27:$D$751,1,0)</f>
        <v>069MPI1233350002</v>
      </c>
      <c r="K5210">
        <v>0</v>
      </c>
      <c r="L5210">
        <v>14794521</v>
      </c>
      <c r="M5210" s="138">
        <f t="shared" si="244"/>
        <v>-14794521</v>
      </c>
      <c r="N5210" t="s">
        <v>178</v>
      </c>
      <c r="P5210" t="s">
        <v>3839</v>
      </c>
      <c r="R5210" t="s">
        <v>3808</v>
      </c>
    </row>
    <row r="5211" spans="1:18" hidden="1">
      <c r="A5211">
        <v>5210</v>
      </c>
      <c r="D5211">
        <v>701000002</v>
      </c>
      <c r="E5211" s="139">
        <v>45267</v>
      </c>
      <c r="F5211">
        <f t="shared" si="243"/>
        <v>12</v>
      </c>
      <c r="G5211" s="139">
        <v>45267</v>
      </c>
      <c r="H5211">
        <f t="shared" si="245"/>
        <v>16</v>
      </c>
      <c r="I5211" t="s">
        <v>1325</v>
      </c>
      <c r="J5211" t="str">
        <f>VLOOKUP(I5211,'C701- Recalculate'!$D$27:$D$751,1,0)</f>
        <v>069MPI1233350003</v>
      </c>
      <c r="K5211">
        <v>0</v>
      </c>
      <c r="L5211">
        <v>39726028</v>
      </c>
      <c r="M5211" s="138">
        <f t="shared" si="244"/>
        <v>-39726028</v>
      </c>
      <c r="N5211" t="s">
        <v>178</v>
      </c>
      <c r="P5211" t="s">
        <v>3839</v>
      </c>
      <c r="R5211" t="s">
        <v>3808</v>
      </c>
    </row>
    <row r="5212" spans="1:18" hidden="1">
      <c r="A5212">
        <v>5211</v>
      </c>
      <c r="D5212">
        <v>701000002</v>
      </c>
      <c r="E5212" s="139">
        <v>45267</v>
      </c>
      <c r="F5212">
        <f t="shared" si="243"/>
        <v>12</v>
      </c>
      <c r="G5212" s="139">
        <v>45267</v>
      </c>
      <c r="H5212">
        <f t="shared" si="245"/>
        <v>16</v>
      </c>
      <c r="I5212" t="s">
        <v>1328</v>
      </c>
      <c r="J5212" t="str">
        <f>VLOOKUP(I5212,'C701- Recalculate'!$D$27:$D$751,1,0)</f>
        <v>069MPI1233350004</v>
      </c>
      <c r="K5212">
        <v>0</v>
      </c>
      <c r="L5212">
        <v>39726028</v>
      </c>
      <c r="M5212" s="138">
        <f t="shared" si="244"/>
        <v>-39726028</v>
      </c>
      <c r="N5212" t="s">
        <v>178</v>
      </c>
      <c r="P5212" t="s">
        <v>3839</v>
      </c>
      <c r="R5212" t="s">
        <v>3808</v>
      </c>
    </row>
    <row r="5213" spans="1:18" hidden="1">
      <c r="A5213">
        <v>5212</v>
      </c>
      <c r="D5213">
        <v>701000002</v>
      </c>
      <c r="E5213" s="139">
        <v>45267</v>
      </c>
      <c r="F5213">
        <f t="shared" si="243"/>
        <v>12</v>
      </c>
      <c r="G5213" s="139">
        <v>45267</v>
      </c>
      <c r="H5213">
        <f t="shared" si="245"/>
        <v>16</v>
      </c>
      <c r="I5213" t="s">
        <v>1331</v>
      </c>
      <c r="J5213" t="str">
        <f>VLOOKUP(I5213,'C701- Recalculate'!$D$27:$D$751,1,0)</f>
        <v>069MPI1233350005</v>
      </c>
      <c r="K5213">
        <v>0</v>
      </c>
      <c r="L5213">
        <v>35753425</v>
      </c>
      <c r="M5213" s="138">
        <f t="shared" si="244"/>
        <v>-35753425</v>
      </c>
      <c r="N5213" t="s">
        <v>178</v>
      </c>
      <c r="P5213" t="s">
        <v>3839</v>
      </c>
      <c r="R5213" t="s">
        <v>3808</v>
      </c>
    </row>
    <row r="5214" spans="1:18" hidden="1">
      <c r="A5214">
        <v>5213</v>
      </c>
      <c r="D5214">
        <v>701000002</v>
      </c>
      <c r="E5214" s="139">
        <v>45267</v>
      </c>
      <c r="F5214">
        <f t="shared" si="243"/>
        <v>12</v>
      </c>
      <c r="G5214" s="139">
        <v>45267</v>
      </c>
      <c r="H5214">
        <f t="shared" si="245"/>
        <v>16</v>
      </c>
      <c r="I5214" t="s">
        <v>1335</v>
      </c>
      <c r="J5214" t="str">
        <f>VLOOKUP(I5214,'C701- Recalculate'!$D$27:$D$751,1,0)</f>
        <v>069MPI1233380001</v>
      </c>
      <c r="K5214">
        <v>0</v>
      </c>
      <c r="L5214">
        <v>39726028</v>
      </c>
      <c r="M5214" s="138">
        <f t="shared" si="244"/>
        <v>-39726028</v>
      </c>
      <c r="N5214" t="s">
        <v>178</v>
      </c>
      <c r="P5214" t="s">
        <v>3839</v>
      </c>
      <c r="R5214" t="s">
        <v>3808</v>
      </c>
    </row>
    <row r="5215" spans="1:18" hidden="1">
      <c r="A5215">
        <v>5214</v>
      </c>
      <c r="D5215">
        <v>701000002</v>
      </c>
      <c r="E5215" s="139">
        <v>45267</v>
      </c>
      <c r="F5215">
        <f t="shared" si="243"/>
        <v>12</v>
      </c>
      <c r="G5215" s="139">
        <v>45267</v>
      </c>
      <c r="H5215">
        <f t="shared" si="245"/>
        <v>16</v>
      </c>
      <c r="I5215" t="s">
        <v>1339</v>
      </c>
      <c r="J5215" t="str">
        <f>VLOOKUP(I5215,'C701- Recalculate'!$D$27:$D$751,1,0)</f>
        <v>069MPI1233380002</v>
      </c>
      <c r="K5215">
        <v>0</v>
      </c>
      <c r="L5215">
        <v>39726028</v>
      </c>
      <c r="M5215" s="138">
        <f t="shared" si="244"/>
        <v>-39726028</v>
      </c>
      <c r="N5215" t="s">
        <v>178</v>
      </c>
      <c r="P5215" t="s">
        <v>3839</v>
      </c>
      <c r="R5215" t="s">
        <v>3808</v>
      </c>
    </row>
    <row r="5216" spans="1:18" hidden="1">
      <c r="A5216">
        <v>5215</v>
      </c>
      <c r="D5216">
        <v>701000002</v>
      </c>
      <c r="E5216" s="139">
        <v>45267</v>
      </c>
      <c r="F5216">
        <f t="shared" si="243"/>
        <v>12</v>
      </c>
      <c r="G5216" s="139">
        <v>45267</v>
      </c>
      <c r="H5216">
        <f t="shared" si="245"/>
        <v>16</v>
      </c>
      <c r="I5216" t="s">
        <v>1342</v>
      </c>
      <c r="J5216" t="str">
        <f>VLOOKUP(I5216,'C701- Recalculate'!$D$27:$D$751,1,0)</f>
        <v>069MPI1233380003</v>
      </c>
      <c r="K5216">
        <v>0</v>
      </c>
      <c r="L5216">
        <v>39726028</v>
      </c>
      <c r="M5216" s="138">
        <f t="shared" si="244"/>
        <v>-39726028</v>
      </c>
      <c r="N5216" t="s">
        <v>178</v>
      </c>
      <c r="P5216" t="s">
        <v>3839</v>
      </c>
      <c r="R5216" t="s">
        <v>3808</v>
      </c>
    </row>
    <row r="5217" spans="1:20" hidden="1">
      <c r="A5217">
        <v>5216</v>
      </c>
      <c r="D5217">
        <v>701000002</v>
      </c>
      <c r="E5217" s="139">
        <v>45267</v>
      </c>
      <c r="F5217">
        <f t="shared" si="243"/>
        <v>12</v>
      </c>
      <c r="G5217" s="139">
        <v>45267</v>
      </c>
      <c r="H5217">
        <f t="shared" si="245"/>
        <v>16</v>
      </c>
      <c r="I5217" t="s">
        <v>1346</v>
      </c>
      <c r="J5217" t="str">
        <f>VLOOKUP(I5217,'C701- Recalculate'!$D$27:$D$751,1,0)</f>
        <v>069MPI1233390001</v>
      </c>
      <c r="K5217">
        <v>0</v>
      </c>
      <c r="L5217">
        <v>5205479</v>
      </c>
      <c r="M5217" s="138">
        <f t="shared" si="244"/>
        <v>-5205479</v>
      </c>
      <c r="N5217" t="s">
        <v>178</v>
      </c>
      <c r="P5217" t="s">
        <v>3839</v>
      </c>
      <c r="R5217" t="s">
        <v>3808</v>
      </c>
    </row>
    <row r="5218" spans="1:20" hidden="1">
      <c r="A5218">
        <v>5217</v>
      </c>
      <c r="D5218">
        <v>701000002</v>
      </c>
      <c r="E5218" s="139">
        <v>45267</v>
      </c>
      <c r="F5218">
        <f t="shared" si="243"/>
        <v>12</v>
      </c>
      <c r="G5218" s="139">
        <v>45267</v>
      </c>
      <c r="H5218">
        <f t="shared" si="245"/>
        <v>16</v>
      </c>
      <c r="I5218" t="s">
        <v>1350</v>
      </c>
      <c r="J5218" t="str">
        <f>VLOOKUP(I5218,'C701- Recalculate'!$D$27:$D$751,1,0)</f>
        <v>069MPI1233390003</v>
      </c>
      <c r="K5218">
        <v>0</v>
      </c>
      <c r="L5218">
        <v>4931507</v>
      </c>
      <c r="M5218" s="138">
        <f t="shared" si="244"/>
        <v>-4931507</v>
      </c>
      <c r="N5218" t="s">
        <v>178</v>
      </c>
      <c r="P5218" t="s">
        <v>3839</v>
      </c>
      <c r="R5218" t="s">
        <v>3808</v>
      </c>
    </row>
    <row r="5219" spans="1:20" hidden="1">
      <c r="A5219">
        <v>5218</v>
      </c>
      <c r="D5219">
        <v>701000002</v>
      </c>
      <c r="E5219" s="139">
        <v>45267</v>
      </c>
      <c r="F5219">
        <f t="shared" si="243"/>
        <v>12</v>
      </c>
      <c r="G5219" s="139">
        <v>45267</v>
      </c>
      <c r="H5219">
        <f t="shared" si="245"/>
        <v>16</v>
      </c>
      <c r="I5219" t="s">
        <v>1353</v>
      </c>
      <c r="J5219" t="str">
        <f>VLOOKUP(I5219,'C701- Recalculate'!$D$27:$D$751,1,0)</f>
        <v>069MPI1233390004</v>
      </c>
      <c r="K5219">
        <v>0</v>
      </c>
      <c r="L5219">
        <v>4931507</v>
      </c>
      <c r="M5219" s="138">
        <f t="shared" si="244"/>
        <v>-4931507</v>
      </c>
      <c r="N5219" t="s">
        <v>178</v>
      </c>
      <c r="P5219" t="s">
        <v>3839</v>
      </c>
      <c r="R5219" t="s">
        <v>3808</v>
      </c>
    </row>
    <row r="5220" spans="1:20" hidden="1">
      <c r="A5220">
        <v>5219</v>
      </c>
      <c r="D5220">
        <v>701000002</v>
      </c>
      <c r="E5220" s="139">
        <v>45267</v>
      </c>
      <c r="F5220">
        <f t="shared" si="243"/>
        <v>12</v>
      </c>
      <c r="G5220" s="139">
        <v>45267</v>
      </c>
      <c r="H5220">
        <f t="shared" si="245"/>
        <v>16</v>
      </c>
      <c r="I5220" t="s">
        <v>1356</v>
      </c>
      <c r="J5220" t="str">
        <f>VLOOKUP(I5220,'C701- Recalculate'!$D$27:$D$751,1,0)</f>
        <v>069MPI1233390005</v>
      </c>
      <c r="K5220">
        <v>0</v>
      </c>
      <c r="L5220">
        <v>4931507</v>
      </c>
      <c r="M5220" s="138">
        <f t="shared" si="244"/>
        <v>-4931507</v>
      </c>
      <c r="N5220" t="s">
        <v>178</v>
      </c>
      <c r="P5220" t="s">
        <v>3839</v>
      </c>
      <c r="R5220" t="s">
        <v>3808</v>
      </c>
    </row>
    <row r="5221" spans="1:20" hidden="1">
      <c r="A5221">
        <v>5220</v>
      </c>
      <c r="D5221">
        <v>701000002</v>
      </c>
      <c r="E5221" s="139">
        <v>45267</v>
      </c>
      <c r="F5221">
        <f t="shared" si="243"/>
        <v>12</v>
      </c>
      <c r="G5221" s="139">
        <v>45267</v>
      </c>
      <c r="H5221">
        <f t="shared" si="245"/>
        <v>16</v>
      </c>
      <c r="I5221" t="s">
        <v>1359</v>
      </c>
      <c r="J5221" t="str">
        <f>VLOOKUP(I5221,'C701- Recalculate'!$D$27:$D$751,1,0)</f>
        <v>069MPI1233390006</v>
      </c>
      <c r="K5221">
        <v>0</v>
      </c>
      <c r="L5221">
        <v>5205479</v>
      </c>
      <c r="M5221" s="138">
        <f t="shared" si="244"/>
        <v>-5205479</v>
      </c>
      <c r="N5221" t="s">
        <v>178</v>
      </c>
      <c r="P5221" t="s">
        <v>3839</v>
      </c>
      <c r="R5221" t="s">
        <v>3808</v>
      </c>
    </row>
    <row r="5222" spans="1:20" hidden="1">
      <c r="A5222">
        <v>5221</v>
      </c>
      <c r="D5222">
        <v>701000002</v>
      </c>
      <c r="E5222" s="139">
        <v>45267</v>
      </c>
      <c r="F5222">
        <f t="shared" si="243"/>
        <v>12</v>
      </c>
      <c r="G5222" s="139">
        <v>45267</v>
      </c>
      <c r="H5222">
        <f t="shared" si="245"/>
        <v>16</v>
      </c>
      <c r="I5222" t="s">
        <v>1362</v>
      </c>
      <c r="J5222" t="str">
        <f>VLOOKUP(I5222,'C701- Recalculate'!$D$27:$D$751,1,0)</f>
        <v>069MPI1233390007</v>
      </c>
      <c r="K5222">
        <v>0</v>
      </c>
      <c r="L5222">
        <v>5205479</v>
      </c>
      <c r="M5222" s="138">
        <f t="shared" si="244"/>
        <v>-5205479</v>
      </c>
      <c r="N5222" t="s">
        <v>178</v>
      </c>
      <c r="P5222" t="s">
        <v>3839</v>
      </c>
      <c r="R5222" t="s">
        <v>3808</v>
      </c>
    </row>
    <row r="5223" spans="1:20" hidden="1">
      <c r="A5223">
        <v>5222</v>
      </c>
      <c r="D5223">
        <v>701000002</v>
      </c>
      <c r="E5223" s="139">
        <v>45267</v>
      </c>
      <c r="F5223">
        <f t="shared" si="243"/>
        <v>12</v>
      </c>
      <c r="G5223" s="139">
        <v>45267</v>
      </c>
      <c r="H5223">
        <f t="shared" si="245"/>
        <v>16</v>
      </c>
      <c r="I5223" t="s">
        <v>1365</v>
      </c>
      <c r="J5223" t="str">
        <f>VLOOKUP(I5223,'C701- Recalculate'!$D$27:$D$751,1,0)</f>
        <v>069MPI1233390008</v>
      </c>
      <c r="K5223">
        <v>0</v>
      </c>
      <c r="L5223">
        <v>5479452</v>
      </c>
      <c r="M5223" s="138">
        <f t="shared" si="244"/>
        <v>-5479452</v>
      </c>
      <c r="N5223" t="s">
        <v>178</v>
      </c>
      <c r="P5223" t="s">
        <v>3839</v>
      </c>
      <c r="R5223" t="s">
        <v>3808</v>
      </c>
    </row>
    <row r="5224" spans="1:20" hidden="1">
      <c r="A5224">
        <v>5223</v>
      </c>
      <c r="D5224">
        <v>701000002</v>
      </c>
      <c r="E5224" s="139">
        <v>45267</v>
      </c>
      <c r="F5224">
        <f t="shared" si="243"/>
        <v>12</v>
      </c>
      <c r="G5224" s="139">
        <v>45267</v>
      </c>
      <c r="H5224">
        <f t="shared" si="245"/>
        <v>16</v>
      </c>
      <c r="I5224" t="s">
        <v>1368</v>
      </c>
      <c r="J5224" t="str">
        <f>VLOOKUP(I5224,'C701- Recalculate'!$D$27:$D$751,1,0)</f>
        <v>069MPI1233390009</v>
      </c>
      <c r="K5224">
        <v>0</v>
      </c>
      <c r="L5224">
        <v>2602740</v>
      </c>
      <c r="M5224" s="138">
        <f t="shared" si="244"/>
        <v>-2602740</v>
      </c>
      <c r="N5224" t="s">
        <v>178</v>
      </c>
      <c r="P5224" t="s">
        <v>3839</v>
      </c>
      <c r="R5224" t="s">
        <v>3808</v>
      </c>
    </row>
    <row r="5225" spans="1:20" hidden="1">
      <c r="A5225">
        <v>5224</v>
      </c>
      <c r="D5225">
        <v>701000001</v>
      </c>
      <c r="E5225" s="139">
        <v>45268</v>
      </c>
      <c r="F5225">
        <f t="shared" si="243"/>
        <v>12</v>
      </c>
      <c r="G5225" s="139">
        <v>45268</v>
      </c>
      <c r="H5225">
        <f t="shared" si="245"/>
        <v>16</v>
      </c>
      <c r="I5225" s="139" t="s">
        <v>4132</v>
      </c>
      <c r="J5225" t="e">
        <f>VLOOKUP(I5225,'C701- Recalculate'!$D$27:$D$751,1,0)</f>
        <v>#N/A</v>
      </c>
      <c r="K5225">
        <v>0</v>
      </c>
      <c r="L5225">
        <v>206667</v>
      </c>
      <c r="M5225" s="138">
        <f t="shared" si="244"/>
        <v>-206667</v>
      </c>
      <c r="N5225" t="s">
        <v>178</v>
      </c>
      <c r="P5225" t="s">
        <v>3819</v>
      </c>
      <c r="R5225" t="s">
        <v>4133</v>
      </c>
      <c r="T5225" t="s">
        <v>1462</v>
      </c>
    </row>
    <row r="5226" spans="1:20" hidden="1">
      <c r="A5226">
        <v>5225</v>
      </c>
      <c r="D5226">
        <v>701000002</v>
      </c>
      <c r="E5226" s="139">
        <v>45268</v>
      </c>
      <c r="F5226">
        <f t="shared" si="243"/>
        <v>12</v>
      </c>
      <c r="G5226" s="139">
        <v>45268</v>
      </c>
      <c r="H5226">
        <f t="shared" si="245"/>
        <v>16</v>
      </c>
      <c r="I5226" t="s">
        <v>2937</v>
      </c>
      <c r="J5226" t="str">
        <f>VLOOKUP(I5226,'C701- Recalculate'!$D$27:$D$751,1,0)</f>
        <v>069MPI1232620002</v>
      </c>
      <c r="K5226">
        <v>0</v>
      </c>
      <c r="L5226">
        <v>24931507</v>
      </c>
      <c r="M5226" s="138">
        <f t="shared" si="244"/>
        <v>-24931507</v>
      </c>
      <c r="N5226" t="s">
        <v>178</v>
      </c>
      <c r="P5226" t="s">
        <v>3839</v>
      </c>
      <c r="R5226" t="s">
        <v>3808</v>
      </c>
    </row>
    <row r="5227" spans="1:20" hidden="1">
      <c r="A5227">
        <v>5226</v>
      </c>
      <c r="D5227">
        <v>701000002</v>
      </c>
      <c r="E5227" s="139">
        <v>45268</v>
      </c>
      <c r="F5227">
        <f t="shared" si="243"/>
        <v>12</v>
      </c>
      <c r="G5227" s="139">
        <v>45268</v>
      </c>
      <c r="H5227">
        <f t="shared" si="245"/>
        <v>16</v>
      </c>
      <c r="I5227" t="s">
        <v>2940</v>
      </c>
      <c r="J5227" t="str">
        <f>VLOOKUP(I5227,'C701- Recalculate'!$D$27:$D$751,1,0)</f>
        <v>069MPI1232620003</v>
      </c>
      <c r="K5227">
        <v>0</v>
      </c>
      <c r="L5227">
        <v>22356164</v>
      </c>
      <c r="M5227" s="138">
        <f t="shared" si="244"/>
        <v>-22356164</v>
      </c>
      <c r="N5227" t="s">
        <v>178</v>
      </c>
      <c r="P5227" t="s">
        <v>3839</v>
      </c>
      <c r="R5227" t="s">
        <v>3808</v>
      </c>
    </row>
    <row r="5228" spans="1:20" hidden="1">
      <c r="A5228">
        <v>5227</v>
      </c>
      <c r="D5228">
        <v>701000002</v>
      </c>
      <c r="E5228" s="139">
        <v>45268</v>
      </c>
      <c r="F5228">
        <f t="shared" si="243"/>
        <v>12</v>
      </c>
      <c r="G5228" s="139">
        <v>45268</v>
      </c>
      <c r="H5228">
        <f t="shared" si="245"/>
        <v>16</v>
      </c>
      <c r="I5228" t="s">
        <v>1272</v>
      </c>
      <c r="J5228" t="str">
        <f>VLOOKUP(I5228,'C701- Recalculate'!$D$27:$D$751,1,0)</f>
        <v>069MPI1233250002</v>
      </c>
      <c r="K5228">
        <v>0</v>
      </c>
      <c r="L5228">
        <v>21232877</v>
      </c>
      <c r="M5228" s="138">
        <f t="shared" si="244"/>
        <v>-21232877</v>
      </c>
      <c r="N5228" t="s">
        <v>178</v>
      </c>
      <c r="P5228" t="s">
        <v>3839</v>
      </c>
      <c r="R5228" t="s">
        <v>3808</v>
      </c>
    </row>
    <row r="5229" spans="1:20" hidden="1">
      <c r="A5229">
        <v>5228</v>
      </c>
      <c r="D5229">
        <v>701000002</v>
      </c>
      <c r="E5229" s="139">
        <v>45268</v>
      </c>
      <c r="F5229">
        <f t="shared" si="243"/>
        <v>12</v>
      </c>
      <c r="G5229" s="139">
        <v>45268</v>
      </c>
      <c r="H5229">
        <f t="shared" si="245"/>
        <v>16</v>
      </c>
      <c r="I5229" t="s">
        <v>1278</v>
      </c>
      <c r="J5229" t="str">
        <f>VLOOKUP(I5229,'C701- Recalculate'!$D$27:$D$751,1,0)</f>
        <v>069MPI1233250005</v>
      </c>
      <c r="K5229">
        <v>0</v>
      </c>
      <c r="L5229">
        <v>22260274</v>
      </c>
      <c r="M5229" s="138">
        <f t="shared" si="244"/>
        <v>-22260274</v>
      </c>
      <c r="N5229" t="s">
        <v>178</v>
      </c>
      <c r="P5229" t="s">
        <v>3839</v>
      </c>
      <c r="R5229" t="s">
        <v>3808</v>
      </c>
    </row>
    <row r="5230" spans="1:20" hidden="1">
      <c r="A5230">
        <v>5229</v>
      </c>
      <c r="D5230">
        <v>701000002</v>
      </c>
      <c r="E5230" s="139">
        <v>45268</v>
      </c>
      <c r="F5230">
        <f t="shared" si="243"/>
        <v>12</v>
      </c>
      <c r="G5230" s="139">
        <v>45268</v>
      </c>
      <c r="H5230">
        <f t="shared" si="245"/>
        <v>16</v>
      </c>
      <c r="I5230" t="s">
        <v>1282</v>
      </c>
      <c r="J5230" t="str">
        <f>VLOOKUP(I5230,'C701- Recalculate'!$D$27:$D$751,1,0)</f>
        <v>069MPI1233260003</v>
      </c>
      <c r="K5230">
        <v>0</v>
      </c>
      <c r="L5230">
        <v>20547945</v>
      </c>
      <c r="M5230" s="138">
        <f t="shared" si="244"/>
        <v>-20547945</v>
      </c>
      <c r="N5230" t="s">
        <v>178</v>
      </c>
      <c r="P5230" t="s">
        <v>3839</v>
      </c>
      <c r="R5230" t="s">
        <v>3808</v>
      </c>
    </row>
    <row r="5231" spans="1:20" hidden="1">
      <c r="A5231">
        <v>5230</v>
      </c>
      <c r="D5231">
        <v>701000002</v>
      </c>
      <c r="E5231" s="139">
        <v>45268</v>
      </c>
      <c r="F5231">
        <f t="shared" si="243"/>
        <v>12</v>
      </c>
      <c r="G5231" s="139">
        <v>45268</v>
      </c>
      <c r="H5231">
        <f t="shared" si="245"/>
        <v>16</v>
      </c>
      <c r="I5231" t="s">
        <v>1287</v>
      </c>
      <c r="J5231" t="str">
        <f>VLOOKUP(I5231,'C701- Recalculate'!$D$27:$D$751,1,0)</f>
        <v>069MPI1233260006</v>
      </c>
      <c r="K5231">
        <v>0</v>
      </c>
      <c r="L5231">
        <v>21917808</v>
      </c>
      <c r="M5231" s="138">
        <f t="shared" si="244"/>
        <v>-21917808</v>
      </c>
      <c r="N5231" t="s">
        <v>178</v>
      </c>
      <c r="P5231" t="s">
        <v>3839</v>
      </c>
      <c r="R5231" t="s">
        <v>3808</v>
      </c>
    </row>
    <row r="5232" spans="1:20" hidden="1">
      <c r="A5232">
        <v>5231</v>
      </c>
      <c r="D5232">
        <v>701000002</v>
      </c>
      <c r="E5232" s="139">
        <v>45268</v>
      </c>
      <c r="F5232">
        <f t="shared" si="243"/>
        <v>12</v>
      </c>
      <c r="G5232" s="139">
        <v>45268</v>
      </c>
      <c r="H5232">
        <f t="shared" si="245"/>
        <v>16</v>
      </c>
      <c r="I5232" t="s">
        <v>1291</v>
      </c>
      <c r="J5232" t="str">
        <f>VLOOKUP(I5232,'C701- Recalculate'!$D$27:$D$751,1,0)</f>
        <v>069MPI1233270006</v>
      </c>
      <c r="K5232">
        <v>0</v>
      </c>
      <c r="L5232">
        <v>16986301</v>
      </c>
      <c r="M5232" s="138">
        <f t="shared" si="244"/>
        <v>-16986301</v>
      </c>
      <c r="N5232" t="s">
        <v>178</v>
      </c>
      <c r="P5232" t="s">
        <v>3839</v>
      </c>
      <c r="R5232" t="s">
        <v>3808</v>
      </c>
    </row>
    <row r="5233" spans="1:18" hidden="1">
      <c r="A5233">
        <v>5232</v>
      </c>
      <c r="D5233">
        <v>701000002</v>
      </c>
      <c r="E5233" s="139">
        <v>45268</v>
      </c>
      <c r="F5233">
        <f t="shared" si="243"/>
        <v>12</v>
      </c>
      <c r="G5233" s="139">
        <v>45268</v>
      </c>
      <c r="H5233">
        <f t="shared" si="245"/>
        <v>16</v>
      </c>
      <c r="I5233" t="s">
        <v>1296</v>
      </c>
      <c r="J5233" t="str">
        <f>VLOOKUP(I5233,'C701- Recalculate'!$D$27:$D$751,1,0)</f>
        <v>069MPI1233270008</v>
      </c>
      <c r="K5233">
        <v>0</v>
      </c>
      <c r="L5233">
        <v>16986301</v>
      </c>
      <c r="M5233" s="138">
        <f t="shared" si="244"/>
        <v>-16986301</v>
      </c>
      <c r="N5233" t="s">
        <v>178</v>
      </c>
      <c r="P5233" t="s">
        <v>3839</v>
      </c>
      <c r="R5233" t="s">
        <v>3808</v>
      </c>
    </row>
    <row r="5234" spans="1:18" hidden="1">
      <c r="A5234">
        <v>5233</v>
      </c>
      <c r="D5234">
        <v>701000002</v>
      </c>
      <c r="E5234" s="139">
        <v>45268</v>
      </c>
      <c r="F5234">
        <f t="shared" si="243"/>
        <v>12</v>
      </c>
      <c r="G5234" s="139">
        <v>45268</v>
      </c>
      <c r="H5234">
        <f t="shared" si="245"/>
        <v>16</v>
      </c>
      <c r="I5234" t="s">
        <v>1301</v>
      </c>
      <c r="J5234" t="str">
        <f>VLOOKUP(I5234,'C701- Recalculate'!$D$27:$D$751,1,0)</f>
        <v>069MPI1233280009</v>
      </c>
      <c r="K5234">
        <v>0</v>
      </c>
      <c r="L5234">
        <v>21917808</v>
      </c>
      <c r="M5234" s="138">
        <f t="shared" si="244"/>
        <v>-21917808</v>
      </c>
      <c r="N5234" t="s">
        <v>178</v>
      </c>
      <c r="P5234" t="s">
        <v>3839</v>
      </c>
      <c r="R5234" t="s">
        <v>3808</v>
      </c>
    </row>
    <row r="5235" spans="1:18" hidden="1">
      <c r="A5235">
        <v>5234</v>
      </c>
      <c r="D5235">
        <v>701000002</v>
      </c>
      <c r="E5235" s="139">
        <v>45268</v>
      </c>
      <c r="F5235">
        <f t="shared" si="243"/>
        <v>12</v>
      </c>
      <c r="G5235" s="139">
        <v>45268</v>
      </c>
      <c r="H5235">
        <f t="shared" si="245"/>
        <v>16</v>
      </c>
      <c r="I5235" t="s">
        <v>1305</v>
      </c>
      <c r="J5235" t="str">
        <f>VLOOKUP(I5235,'C701- Recalculate'!$D$27:$D$751,1,0)</f>
        <v>069MPI1233280010</v>
      </c>
      <c r="K5235">
        <v>0</v>
      </c>
      <c r="L5235">
        <v>21917808</v>
      </c>
      <c r="M5235" s="138">
        <f t="shared" si="244"/>
        <v>-21917808</v>
      </c>
      <c r="N5235" t="s">
        <v>178</v>
      </c>
      <c r="P5235" t="s">
        <v>3839</v>
      </c>
      <c r="R5235" t="s">
        <v>3808</v>
      </c>
    </row>
    <row r="5236" spans="1:18" hidden="1">
      <c r="A5236">
        <v>5235</v>
      </c>
      <c r="D5236">
        <v>701000002</v>
      </c>
      <c r="E5236" s="139">
        <v>45268</v>
      </c>
      <c r="F5236">
        <f t="shared" si="243"/>
        <v>12</v>
      </c>
      <c r="G5236" s="139">
        <v>45268</v>
      </c>
      <c r="H5236">
        <f t="shared" si="245"/>
        <v>16</v>
      </c>
      <c r="I5236" t="s">
        <v>1308</v>
      </c>
      <c r="J5236" t="str">
        <f>VLOOKUP(I5236,'C701- Recalculate'!$D$27:$D$751,1,0)</f>
        <v>069MPI1233320002</v>
      </c>
      <c r="K5236">
        <v>0</v>
      </c>
      <c r="L5236">
        <v>13561644</v>
      </c>
      <c r="M5236" s="138">
        <f t="shared" si="244"/>
        <v>-13561644</v>
      </c>
      <c r="N5236" t="s">
        <v>178</v>
      </c>
      <c r="P5236" t="s">
        <v>3839</v>
      </c>
      <c r="R5236" t="s">
        <v>3808</v>
      </c>
    </row>
    <row r="5237" spans="1:18" hidden="1">
      <c r="A5237">
        <v>5236</v>
      </c>
      <c r="D5237">
        <v>701000002</v>
      </c>
      <c r="E5237" s="139">
        <v>45268</v>
      </c>
      <c r="F5237">
        <f t="shared" si="243"/>
        <v>12</v>
      </c>
      <c r="G5237" s="139">
        <v>45268</v>
      </c>
      <c r="H5237">
        <f t="shared" si="245"/>
        <v>16</v>
      </c>
      <c r="I5237" t="s">
        <v>1314</v>
      </c>
      <c r="J5237" t="str">
        <f>VLOOKUP(I5237,'C701- Recalculate'!$D$27:$D$751,1,0)</f>
        <v>069MPI1233320003</v>
      </c>
      <c r="K5237">
        <v>0</v>
      </c>
      <c r="L5237">
        <v>31643836</v>
      </c>
      <c r="M5237" s="138">
        <f t="shared" si="244"/>
        <v>-31643836</v>
      </c>
      <c r="N5237" t="s">
        <v>178</v>
      </c>
      <c r="P5237" t="s">
        <v>3839</v>
      </c>
      <c r="R5237" t="s">
        <v>3808</v>
      </c>
    </row>
    <row r="5238" spans="1:18" hidden="1">
      <c r="A5238">
        <v>5237</v>
      </c>
      <c r="D5238">
        <v>701000002</v>
      </c>
      <c r="E5238" s="139">
        <v>45268</v>
      </c>
      <c r="F5238">
        <f t="shared" si="243"/>
        <v>12</v>
      </c>
      <c r="G5238" s="139">
        <v>45268</v>
      </c>
      <c r="H5238">
        <f t="shared" si="245"/>
        <v>16</v>
      </c>
      <c r="I5238" t="s">
        <v>1317</v>
      </c>
      <c r="J5238" t="str">
        <f>VLOOKUP(I5238,'C701- Recalculate'!$D$27:$D$751,1,0)</f>
        <v>069MPI1233350001</v>
      </c>
      <c r="K5238">
        <v>0</v>
      </c>
      <c r="L5238">
        <v>25890411</v>
      </c>
      <c r="M5238" s="138">
        <f t="shared" si="244"/>
        <v>-25890411</v>
      </c>
      <c r="N5238" t="s">
        <v>178</v>
      </c>
      <c r="P5238" t="s">
        <v>3839</v>
      </c>
      <c r="R5238" t="s">
        <v>3808</v>
      </c>
    </row>
    <row r="5239" spans="1:18" hidden="1">
      <c r="A5239">
        <v>5238</v>
      </c>
      <c r="D5239">
        <v>701000002</v>
      </c>
      <c r="E5239" s="139">
        <v>45268</v>
      </c>
      <c r="F5239">
        <f t="shared" si="243"/>
        <v>12</v>
      </c>
      <c r="G5239" s="139">
        <v>45268</v>
      </c>
      <c r="H5239">
        <f t="shared" si="245"/>
        <v>16</v>
      </c>
      <c r="I5239" t="s">
        <v>1321</v>
      </c>
      <c r="J5239" t="str">
        <f>VLOOKUP(I5239,'C701- Recalculate'!$D$27:$D$751,1,0)</f>
        <v>069MPI1233350002</v>
      </c>
      <c r="K5239">
        <v>0</v>
      </c>
      <c r="L5239">
        <v>14794520</v>
      </c>
      <c r="M5239" s="138">
        <f t="shared" si="244"/>
        <v>-14794520</v>
      </c>
      <c r="N5239" t="s">
        <v>178</v>
      </c>
      <c r="P5239" t="s">
        <v>3839</v>
      </c>
      <c r="R5239" t="s">
        <v>3808</v>
      </c>
    </row>
    <row r="5240" spans="1:18" hidden="1">
      <c r="A5240">
        <v>5239</v>
      </c>
      <c r="D5240">
        <v>701000002</v>
      </c>
      <c r="E5240" s="139">
        <v>45268</v>
      </c>
      <c r="F5240">
        <f t="shared" si="243"/>
        <v>12</v>
      </c>
      <c r="G5240" s="139">
        <v>45268</v>
      </c>
      <c r="H5240">
        <f t="shared" si="245"/>
        <v>16</v>
      </c>
      <c r="I5240" t="s">
        <v>1325</v>
      </c>
      <c r="J5240" t="str">
        <f>VLOOKUP(I5240,'C701- Recalculate'!$D$27:$D$751,1,0)</f>
        <v>069MPI1233350003</v>
      </c>
      <c r="K5240">
        <v>0</v>
      </c>
      <c r="L5240">
        <v>39726027</v>
      </c>
      <c r="M5240" s="138">
        <f t="shared" si="244"/>
        <v>-39726027</v>
      </c>
      <c r="N5240" t="s">
        <v>178</v>
      </c>
      <c r="P5240" t="s">
        <v>3839</v>
      </c>
      <c r="R5240" t="s">
        <v>3808</v>
      </c>
    </row>
    <row r="5241" spans="1:18" hidden="1">
      <c r="A5241">
        <v>5240</v>
      </c>
      <c r="D5241">
        <v>701000002</v>
      </c>
      <c r="E5241" s="139">
        <v>45268</v>
      </c>
      <c r="F5241">
        <f t="shared" si="243"/>
        <v>12</v>
      </c>
      <c r="G5241" s="139">
        <v>45268</v>
      </c>
      <c r="H5241">
        <f t="shared" si="245"/>
        <v>16</v>
      </c>
      <c r="I5241" t="s">
        <v>1328</v>
      </c>
      <c r="J5241" t="str">
        <f>VLOOKUP(I5241,'C701- Recalculate'!$D$27:$D$751,1,0)</f>
        <v>069MPI1233350004</v>
      </c>
      <c r="K5241">
        <v>0</v>
      </c>
      <c r="L5241">
        <v>39726027</v>
      </c>
      <c r="M5241" s="138">
        <f t="shared" si="244"/>
        <v>-39726027</v>
      </c>
      <c r="N5241" t="s">
        <v>178</v>
      </c>
      <c r="P5241" t="s">
        <v>3839</v>
      </c>
      <c r="R5241" t="s">
        <v>3808</v>
      </c>
    </row>
    <row r="5242" spans="1:18" hidden="1">
      <c r="A5242">
        <v>5241</v>
      </c>
      <c r="D5242">
        <v>701000002</v>
      </c>
      <c r="E5242" s="139">
        <v>45268</v>
      </c>
      <c r="F5242">
        <f t="shared" si="243"/>
        <v>12</v>
      </c>
      <c r="G5242" s="139">
        <v>45268</v>
      </c>
      <c r="H5242">
        <f t="shared" si="245"/>
        <v>16</v>
      </c>
      <c r="I5242" t="s">
        <v>1331</v>
      </c>
      <c r="J5242" t="str">
        <f>VLOOKUP(I5242,'C701- Recalculate'!$D$27:$D$751,1,0)</f>
        <v>069MPI1233350005</v>
      </c>
      <c r="K5242">
        <v>0</v>
      </c>
      <c r="L5242">
        <v>35753424</v>
      </c>
      <c r="M5242" s="138">
        <f t="shared" si="244"/>
        <v>-35753424</v>
      </c>
      <c r="N5242" t="s">
        <v>178</v>
      </c>
      <c r="P5242" t="s">
        <v>3839</v>
      </c>
      <c r="R5242" t="s">
        <v>3808</v>
      </c>
    </row>
    <row r="5243" spans="1:18" hidden="1">
      <c r="A5243">
        <v>5242</v>
      </c>
      <c r="D5243">
        <v>701000002</v>
      </c>
      <c r="E5243" s="139">
        <v>45268</v>
      </c>
      <c r="F5243">
        <f t="shared" si="243"/>
        <v>12</v>
      </c>
      <c r="G5243" s="139">
        <v>45268</v>
      </c>
      <c r="H5243">
        <f t="shared" si="245"/>
        <v>16</v>
      </c>
      <c r="I5243" t="s">
        <v>1335</v>
      </c>
      <c r="J5243" t="str">
        <f>VLOOKUP(I5243,'C701- Recalculate'!$D$27:$D$751,1,0)</f>
        <v>069MPI1233380001</v>
      </c>
      <c r="K5243">
        <v>0</v>
      </c>
      <c r="L5243">
        <v>39726027</v>
      </c>
      <c r="M5243" s="138">
        <f t="shared" si="244"/>
        <v>-39726027</v>
      </c>
      <c r="N5243" t="s">
        <v>178</v>
      </c>
      <c r="P5243" t="s">
        <v>3839</v>
      </c>
      <c r="R5243" t="s">
        <v>3808</v>
      </c>
    </row>
    <row r="5244" spans="1:18" hidden="1">
      <c r="A5244">
        <v>5243</v>
      </c>
      <c r="D5244">
        <v>701000002</v>
      </c>
      <c r="E5244" s="139">
        <v>45268</v>
      </c>
      <c r="F5244">
        <f t="shared" si="243"/>
        <v>12</v>
      </c>
      <c r="G5244" s="139">
        <v>45268</v>
      </c>
      <c r="H5244">
        <f t="shared" si="245"/>
        <v>16</v>
      </c>
      <c r="I5244" t="s">
        <v>1339</v>
      </c>
      <c r="J5244" t="str">
        <f>VLOOKUP(I5244,'C701- Recalculate'!$D$27:$D$751,1,0)</f>
        <v>069MPI1233380002</v>
      </c>
      <c r="K5244">
        <v>0</v>
      </c>
      <c r="L5244">
        <v>39726027</v>
      </c>
      <c r="M5244" s="138">
        <f t="shared" si="244"/>
        <v>-39726027</v>
      </c>
      <c r="N5244" t="s">
        <v>178</v>
      </c>
      <c r="P5244" t="s">
        <v>3839</v>
      </c>
      <c r="R5244" t="s">
        <v>3808</v>
      </c>
    </row>
    <row r="5245" spans="1:18" hidden="1">
      <c r="A5245">
        <v>5244</v>
      </c>
      <c r="D5245">
        <v>701000002</v>
      </c>
      <c r="E5245" s="139">
        <v>45268</v>
      </c>
      <c r="F5245">
        <f t="shared" si="243"/>
        <v>12</v>
      </c>
      <c r="G5245" s="139">
        <v>45268</v>
      </c>
      <c r="H5245">
        <f t="shared" si="245"/>
        <v>16</v>
      </c>
      <c r="I5245" t="s">
        <v>1342</v>
      </c>
      <c r="J5245" t="str">
        <f>VLOOKUP(I5245,'C701- Recalculate'!$D$27:$D$751,1,0)</f>
        <v>069MPI1233380003</v>
      </c>
      <c r="K5245">
        <v>0</v>
      </c>
      <c r="L5245">
        <v>39726027</v>
      </c>
      <c r="M5245" s="138">
        <f t="shared" si="244"/>
        <v>-39726027</v>
      </c>
      <c r="N5245" t="s">
        <v>178</v>
      </c>
      <c r="P5245" t="s">
        <v>3839</v>
      </c>
      <c r="R5245" t="s">
        <v>3808</v>
      </c>
    </row>
    <row r="5246" spans="1:18" hidden="1">
      <c r="A5246">
        <v>5245</v>
      </c>
      <c r="D5246">
        <v>701000002</v>
      </c>
      <c r="E5246" s="139">
        <v>45268</v>
      </c>
      <c r="F5246">
        <f t="shared" si="243"/>
        <v>12</v>
      </c>
      <c r="G5246" s="139">
        <v>45268</v>
      </c>
      <c r="H5246">
        <f t="shared" si="245"/>
        <v>16</v>
      </c>
      <c r="I5246" t="s">
        <v>1346</v>
      </c>
      <c r="J5246" t="str">
        <f>VLOOKUP(I5246,'C701- Recalculate'!$D$27:$D$751,1,0)</f>
        <v>069MPI1233390001</v>
      </c>
      <c r="K5246">
        <v>0</v>
      </c>
      <c r="L5246">
        <v>5205480</v>
      </c>
      <c r="M5246" s="138">
        <f t="shared" si="244"/>
        <v>-5205480</v>
      </c>
      <c r="N5246" t="s">
        <v>178</v>
      </c>
      <c r="P5246" t="s">
        <v>3839</v>
      </c>
      <c r="R5246" t="s">
        <v>3808</v>
      </c>
    </row>
    <row r="5247" spans="1:18" hidden="1">
      <c r="A5247">
        <v>5246</v>
      </c>
      <c r="D5247">
        <v>701000002</v>
      </c>
      <c r="E5247" s="139">
        <v>45268</v>
      </c>
      <c r="F5247">
        <f t="shared" si="243"/>
        <v>12</v>
      </c>
      <c r="G5247" s="139">
        <v>45268</v>
      </c>
      <c r="H5247">
        <f t="shared" si="245"/>
        <v>16</v>
      </c>
      <c r="I5247" t="s">
        <v>1350</v>
      </c>
      <c r="J5247" t="str">
        <f>VLOOKUP(I5247,'C701- Recalculate'!$D$27:$D$751,1,0)</f>
        <v>069MPI1233390003</v>
      </c>
      <c r="K5247">
        <v>0</v>
      </c>
      <c r="L5247">
        <v>4931506</v>
      </c>
      <c r="M5247" s="138">
        <f t="shared" si="244"/>
        <v>-4931506</v>
      </c>
      <c r="N5247" t="s">
        <v>178</v>
      </c>
      <c r="P5247" t="s">
        <v>3839</v>
      </c>
      <c r="R5247" t="s">
        <v>3808</v>
      </c>
    </row>
    <row r="5248" spans="1:18" hidden="1">
      <c r="A5248">
        <v>5247</v>
      </c>
      <c r="D5248">
        <v>701000002</v>
      </c>
      <c r="E5248" s="139">
        <v>45268</v>
      </c>
      <c r="F5248">
        <f t="shared" si="243"/>
        <v>12</v>
      </c>
      <c r="G5248" s="139">
        <v>45268</v>
      </c>
      <c r="H5248">
        <f t="shared" si="245"/>
        <v>16</v>
      </c>
      <c r="I5248" t="s">
        <v>1353</v>
      </c>
      <c r="J5248" t="str">
        <f>VLOOKUP(I5248,'C701- Recalculate'!$D$27:$D$751,1,0)</f>
        <v>069MPI1233390004</v>
      </c>
      <c r="K5248">
        <v>0</v>
      </c>
      <c r="L5248">
        <v>4931506</v>
      </c>
      <c r="M5248" s="138">
        <f t="shared" si="244"/>
        <v>-4931506</v>
      </c>
      <c r="N5248" t="s">
        <v>178</v>
      </c>
      <c r="P5248" t="s">
        <v>3839</v>
      </c>
      <c r="R5248" t="s">
        <v>3808</v>
      </c>
    </row>
    <row r="5249" spans="1:20" hidden="1">
      <c r="A5249">
        <v>5248</v>
      </c>
      <c r="D5249">
        <v>701000002</v>
      </c>
      <c r="E5249" s="139">
        <v>45268</v>
      </c>
      <c r="F5249">
        <f t="shared" si="243"/>
        <v>12</v>
      </c>
      <c r="G5249" s="139">
        <v>45268</v>
      </c>
      <c r="H5249">
        <f t="shared" si="245"/>
        <v>16</v>
      </c>
      <c r="I5249" t="s">
        <v>1356</v>
      </c>
      <c r="J5249" t="str">
        <f>VLOOKUP(I5249,'C701- Recalculate'!$D$27:$D$751,1,0)</f>
        <v>069MPI1233390005</v>
      </c>
      <c r="K5249">
        <v>0</v>
      </c>
      <c r="L5249">
        <v>4931506</v>
      </c>
      <c r="M5249" s="138">
        <f t="shared" si="244"/>
        <v>-4931506</v>
      </c>
      <c r="N5249" t="s">
        <v>178</v>
      </c>
      <c r="P5249" t="s">
        <v>3839</v>
      </c>
      <c r="R5249" t="s">
        <v>3808</v>
      </c>
    </row>
    <row r="5250" spans="1:20" hidden="1">
      <c r="A5250">
        <v>5249</v>
      </c>
      <c r="D5250">
        <v>701000002</v>
      </c>
      <c r="E5250" s="139">
        <v>45268</v>
      </c>
      <c r="F5250">
        <f t="shared" ref="F5250:F5313" si="246">MONTH(E5250)</f>
        <v>12</v>
      </c>
      <c r="G5250" s="139">
        <v>45268</v>
      </c>
      <c r="H5250">
        <f t="shared" si="245"/>
        <v>16</v>
      </c>
      <c r="I5250" t="s">
        <v>1359</v>
      </c>
      <c r="J5250" t="str">
        <f>VLOOKUP(I5250,'C701- Recalculate'!$D$27:$D$751,1,0)</f>
        <v>069MPI1233390006</v>
      </c>
      <c r="K5250">
        <v>0</v>
      </c>
      <c r="L5250">
        <v>5205480</v>
      </c>
      <c r="M5250" s="138">
        <f t="shared" ref="M5250:M5313" si="247">K5250-L5250</f>
        <v>-5205480</v>
      </c>
      <c r="N5250" t="s">
        <v>178</v>
      </c>
      <c r="P5250" t="s">
        <v>3839</v>
      </c>
      <c r="R5250" t="s">
        <v>3808</v>
      </c>
    </row>
    <row r="5251" spans="1:20" hidden="1">
      <c r="A5251">
        <v>5250</v>
      </c>
      <c r="D5251">
        <v>701000002</v>
      </c>
      <c r="E5251" s="139">
        <v>45268</v>
      </c>
      <c r="F5251">
        <f t="shared" si="246"/>
        <v>12</v>
      </c>
      <c r="G5251" s="139">
        <v>45268</v>
      </c>
      <c r="H5251">
        <f t="shared" ref="H5251:H5314" si="248">LEN(I5251)</f>
        <v>16</v>
      </c>
      <c r="I5251" t="s">
        <v>1362</v>
      </c>
      <c r="J5251" t="str">
        <f>VLOOKUP(I5251,'C701- Recalculate'!$D$27:$D$751,1,0)</f>
        <v>069MPI1233390007</v>
      </c>
      <c r="K5251">
        <v>0</v>
      </c>
      <c r="L5251">
        <v>5205480</v>
      </c>
      <c r="M5251" s="138">
        <f t="shared" si="247"/>
        <v>-5205480</v>
      </c>
      <c r="N5251" t="s">
        <v>178</v>
      </c>
      <c r="P5251" t="s">
        <v>3839</v>
      </c>
      <c r="R5251" t="s">
        <v>3808</v>
      </c>
    </row>
    <row r="5252" spans="1:20" hidden="1">
      <c r="A5252">
        <v>5251</v>
      </c>
      <c r="D5252">
        <v>701000002</v>
      </c>
      <c r="E5252" s="139">
        <v>45268</v>
      </c>
      <c r="F5252">
        <f t="shared" si="246"/>
        <v>12</v>
      </c>
      <c r="G5252" s="139">
        <v>45268</v>
      </c>
      <c r="H5252">
        <f t="shared" si="248"/>
        <v>16</v>
      </c>
      <c r="I5252" t="s">
        <v>1365</v>
      </c>
      <c r="J5252" t="str">
        <f>VLOOKUP(I5252,'C701- Recalculate'!$D$27:$D$751,1,0)</f>
        <v>069MPI1233390008</v>
      </c>
      <c r="K5252">
        <v>0</v>
      </c>
      <c r="L5252">
        <v>5479452</v>
      </c>
      <c r="M5252" s="138">
        <f t="shared" si="247"/>
        <v>-5479452</v>
      </c>
      <c r="N5252" t="s">
        <v>178</v>
      </c>
      <c r="P5252" t="s">
        <v>3839</v>
      </c>
      <c r="R5252" t="s">
        <v>3808</v>
      </c>
    </row>
    <row r="5253" spans="1:20" hidden="1">
      <c r="A5253">
        <v>5252</v>
      </c>
      <c r="D5253">
        <v>701000002</v>
      </c>
      <c r="E5253" s="139">
        <v>45268</v>
      </c>
      <c r="F5253">
        <f t="shared" si="246"/>
        <v>12</v>
      </c>
      <c r="G5253" s="139">
        <v>45268</v>
      </c>
      <c r="H5253">
        <f t="shared" si="248"/>
        <v>16</v>
      </c>
      <c r="I5253" t="s">
        <v>1368</v>
      </c>
      <c r="J5253" t="str">
        <f>VLOOKUP(I5253,'C701- Recalculate'!$D$27:$D$751,1,0)</f>
        <v>069MPI1233390009</v>
      </c>
      <c r="K5253">
        <v>0</v>
      </c>
      <c r="L5253">
        <v>2602740</v>
      </c>
      <c r="M5253" s="138">
        <f t="shared" si="247"/>
        <v>-2602740</v>
      </c>
      <c r="N5253" t="s">
        <v>178</v>
      </c>
      <c r="P5253" t="s">
        <v>3839</v>
      </c>
      <c r="R5253" t="s">
        <v>3808</v>
      </c>
    </row>
    <row r="5254" spans="1:20" hidden="1">
      <c r="A5254">
        <v>5253</v>
      </c>
      <c r="D5254">
        <v>701000002</v>
      </c>
      <c r="E5254" s="139">
        <v>45268</v>
      </c>
      <c r="F5254">
        <f t="shared" si="246"/>
        <v>12</v>
      </c>
      <c r="G5254" s="139">
        <v>45268</v>
      </c>
      <c r="H5254">
        <f t="shared" si="248"/>
        <v>16</v>
      </c>
      <c r="I5254" t="s">
        <v>3780</v>
      </c>
      <c r="J5254" t="str">
        <f>VLOOKUP(I5254,'C701- Recalculate'!$D$27:$D$751,1,0)</f>
        <v>069MPI1233420001</v>
      </c>
      <c r="K5254">
        <v>0</v>
      </c>
      <c r="L5254">
        <v>1643836</v>
      </c>
      <c r="M5254" s="138">
        <f t="shared" si="247"/>
        <v>-1643836</v>
      </c>
      <c r="N5254" t="s">
        <v>178</v>
      </c>
      <c r="P5254" t="s">
        <v>3839</v>
      </c>
      <c r="R5254" t="s">
        <v>3808</v>
      </c>
    </row>
    <row r="5255" spans="1:20" hidden="1">
      <c r="A5255">
        <v>5254</v>
      </c>
      <c r="D5255">
        <v>701000001</v>
      </c>
      <c r="E5255" s="139">
        <v>45271</v>
      </c>
      <c r="F5255">
        <f t="shared" si="246"/>
        <v>12</v>
      </c>
      <c r="G5255" s="139">
        <v>45271</v>
      </c>
      <c r="H5255">
        <f t="shared" si="248"/>
        <v>16</v>
      </c>
      <c r="I5255" s="139" t="s">
        <v>4134</v>
      </c>
      <c r="J5255" t="e">
        <f>VLOOKUP(I5255,'C701- Recalculate'!$D$27:$D$751,1,0)</f>
        <v>#N/A</v>
      </c>
      <c r="K5255">
        <v>0</v>
      </c>
      <c r="L5255">
        <v>20900</v>
      </c>
      <c r="M5255" s="138">
        <f t="shared" si="247"/>
        <v>-20900</v>
      </c>
      <c r="N5255" t="s">
        <v>178</v>
      </c>
      <c r="P5255" t="s">
        <v>3819</v>
      </c>
      <c r="R5255" t="s">
        <v>4135</v>
      </c>
      <c r="T5255" t="s">
        <v>1462</v>
      </c>
    </row>
    <row r="5256" spans="1:20" hidden="1">
      <c r="A5256">
        <v>5255</v>
      </c>
      <c r="D5256">
        <v>701000001</v>
      </c>
      <c r="E5256" s="139">
        <v>45271</v>
      </c>
      <c r="F5256">
        <f t="shared" si="246"/>
        <v>12</v>
      </c>
      <c r="G5256" s="139">
        <v>45271</v>
      </c>
      <c r="H5256">
        <f t="shared" si="248"/>
        <v>16</v>
      </c>
      <c r="I5256" t="s">
        <v>4136</v>
      </c>
      <c r="J5256" t="e">
        <f>VLOOKUP(I5256,'C701- Recalculate'!$D$27:$D$751,1,0)</f>
        <v>#N/A</v>
      </c>
      <c r="K5256">
        <v>0</v>
      </c>
      <c r="L5256">
        <v>85327500</v>
      </c>
      <c r="M5256" s="138">
        <f t="shared" si="247"/>
        <v>-85327500</v>
      </c>
      <c r="N5256" t="s">
        <v>178</v>
      </c>
      <c r="P5256" t="s">
        <v>3864</v>
      </c>
      <c r="R5256" t="s">
        <v>4137</v>
      </c>
      <c r="S5256" t="s">
        <v>4629</v>
      </c>
      <c r="T5256" t="s">
        <v>1462</v>
      </c>
    </row>
    <row r="5257" spans="1:20" hidden="1">
      <c r="A5257">
        <v>5256</v>
      </c>
      <c r="D5257">
        <v>701000001</v>
      </c>
      <c r="E5257" s="139">
        <v>45271</v>
      </c>
      <c r="F5257">
        <f t="shared" si="246"/>
        <v>12</v>
      </c>
      <c r="G5257" s="139">
        <v>45271</v>
      </c>
      <c r="H5257">
        <f t="shared" si="248"/>
        <v>16</v>
      </c>
      <c r="I5257" t="s">
        <v>4138</v>
      </c>
      <c r="J5257" t="e">
        <f>VLOOKUP(I5257,'C701- Recalculate'!$D$27:$D$751,1,0)</f>
        <v>#N/A</v>
      </c>
      <c r="K5257">
        <v>0</v>
      </c>
      <c r="L5257">
        <v>24784329</v>
      </c>
      <c r="M5257" s="138">
        <f t="shared" si="247"/>
        <v>-24784329</v>
      </c>
      <c r="N5257" t="s">
        <v>178</v>
      </c>
      <c r="P5257" t="s">
        <v>3864</v>
      </c>
      <c r="R5257" t="s">
        <v>4139</v>
      </c>
      <c r="S5257" t="s">
        <v>4641</v>
      </c>
      <c r="T5257" t="s">
        <v>1462</v>
      </c>
    </row>
    <row r="5258" spans="1:20" hidden="1">
      <c r="A5258">
        <v>5257</v>
      </c>
      <c r="D5258">
        <v>701000002</v>
      </c>
      <c r="E5258" s="139">
        <v>45271</v>
      </c>
      <c r="F5258">
        <f t="shared" si="246"/>
        <v>12</v>
      </c>
      <c r="G5258" s="139">
        <v>45271</v>
      </c>
      <c r="H5258">
        <f t="shared" si="248"/>
        <v>16</v>
      </c>
      <c r="I5258" t="s">
        <v>2937</v>
      </c>
      <c r="J5258" t="str">
        <f>VLOOKUP(I5258,'C701- Recalculate'!$D$27:$D$751,1,0)</f>
        <v>069MPI1232620002</v>
      </c>
      <c r="K5258">
        <v>0</v>
      </c>
      <c r="L5258">
        <v>49863013</v>
      </c>
      <c r="M5258" s="138">
        <f t="shared" si="247"/>
        <v>-49863013</v>
      </c>
      <c r="N5258" t="s">
        <v>178</v>
      </c>
      <c r="P5258" t="s">
        <v>3839</v>
      </c>
      <c r="R5258" t="s">
        <v>3808</v>
      </c>
    </row>
    <row r="5259" spans="1:20" hidden="1">
      <c r="A5259">
        <v>5258</v>
      </c>
      <c r="D5259">
        <v>701000002</v>
      </c>
      <c r="E5259" s="139">
        <v>45271</v>
      </c>
      <c r="F5259">
        <f t="shared" si="246"/>
        <v>12</v>
      </c>
      <c r="G5259" s="139">
        <v>45271</v>
      </c>
      <c r="H5259">
        <f t="shared" si="248"/>
        <v>16</v>
      </c>
      <c r="I5259" t="s">
        <v>2937</v>
      </c>
      <c r="J5259" t="str">
        <f>VLOOKUP(I5259,'C701- Recalculate'!$D$27:$D$751,1,0)</f>
        <v>069MPI1232620002</v>
      </c>
      <c r="K5259">
        <v>0</v>
      </c>
      <c r="L5259">
        <v>24931507</v>
      </c>
      <c r="M5259" s="138">
        <f t="shared" si="247"/>
        <v>-24931507</v>
      </c>
      <c r="N5259" t="s">
        <v>178</v>
      </c>
      <c r="P5259" t="s">
        <v>3839</v>
      </c>
      <c r="R5259" t="s">
        <v>3808</v>
      </c>
    </row>
    <row r="5260" spans="1:20" hidden="1">
      <c r="A5260">
        <v>5259</v>
      </c>
      <c r="D5260">
        <v>701000002</v>
      </c>
      <c r="E5260" s="139">
        <v>45271</v>
      </c>
      <c r="F5260">
        <f t="shared" si="246"/>
        <v>12</v>
      </c>
      <c r="G5260" s="139">
        <v>45271</v>
      </c>
      <c r="H5260">
        <f t="shared" si="248"/>
        <v>16</v>
      </c>
      <c r="I5260" t="s">
        <v>2940</v>
      </c>
      <c r="J5260" t="str">
        <f>VLOOKUP(I5260,'C701- Recalculate'!$D$27:$D$751,1,0)</f>
        <v>069MPI1232620003</v>
      </c>
      <c r="K5260">
        <v>0</v>
      </c>
      <c r="L5260">
        <v>44712329</v>
      </c>
      <c r="M5260" s="138">
        <f t="shared" si="247"/>
        <v>-44712329</v>
      </c>
      <c r="N5260" t="s">
        <v>178</v>
      </c>
      <c r="P5260" t="s">
        <v>3839</v>
      </c>
      <c r="R5260" t="s">
        <v>3808</v>
      </c>
    </row>
    <row r="5261" spans="1:20" hidden="1">
      <c r="A5261">
        <v>5260</v>
      </c>
      <c r="D5261">
        <v>701000002</v>
      </c>
      <c r="E5261" s="139">
        <v>45271</v>
      </c>
      <c r="F5261">
        <f t="shared" si="246"/>
        <v>12</v>
      </c>
      <c r="G5261" s="139">
        <v>45271</v>
      </c>
      <c r="H5261">
        <f t="shared" si="248"/>
        <v>16</v>
      </c>
      <c r="I5261" t="s">
        <v>2940</v>
      </c>
      <c r="J5261" t="str">
        <f>VLOOKUP(I5261,'C701- Recalculate'!$D$27:$D$751,1,0)</f>
        <v>069MPI1232620003</v>
      </c>
      <c r="K5261">
        <v>0</v>
      </c>
      <c r="L5261">
        <v>22356164</v>
      </c>
      <c r="M5261" s="138">
        <f t="shared" si="247"/>
        <v>-22356164</v>
      </c>
      <c r="N5261" t="s">
        <v>178</v>
      </c>
      <c r="P5261" t="s">
        <v>3839</v>
      </c>
      <c r="R5261" t="s">
        <v>3808</v>
      </c>
    </row>
    <row r="5262" spans="1:20" hidden="1">
      <c r="A5262">
        <v>5261</v>
      </c>
      <c r="D5262">
        <v>701000002</v>
      </c>
      <c r="E5262" s="139">
        <v>45271</v>
      </c>
      <c r="F5262">
        <f t="shared" si="246"/>
        <v>12</v>
      </c>
      <c r="G5262" s="139">
        <v>45271</v>
      </c>
      <c r="H5262">
        <f t="shared" si="248"/>
        <v>16</v>
      </c>
      <c r="I5262" t="s">
        <v>1272</v>
      </c>
      <c r="J5262" t="str">
        <f>VLOOKUP(I5262,'C701- Recalculate'!$D$27:$D$751,1,0)</f>
        <v>069MPI1233250002</v>
      </c>
      <c r="K5262">
        <v>0</v>
      </c>
      <c r="L5262">
        <v>21232877</v>
      </c>
      <c r="M5262" s="138">
        <f t="shared" si="247"/>
        <v>-21232877</v>
      </c>
      <c r="N5262" t="s">
        <v>178</v>
      </c>
      <c r="P5262" t="s">
        <v>3839</v>
      </c>
      <c r="R5262" t="s">
        <v>3808</v>
      </c>
    </row>
    <row r="5263" spans="1:20" hidden="1">
      <c r="A5263">
        <v>5262</v>
      </c>
      <c r="D5263">
        <v>701000002</v>
      </c>
      <c r="E5263" s="139">
        <v>45271</v>
      </c>
      <c r="F5263">
        <f t="shared" si="246"/>
        <v>12</v>
      </c>
      <c r="G5263" s="139">
        <v>45271</v>
      </c>
      <c r="H5263">
        <f t="shared" si="248"/>
        <v>16</v>
      </c>
      <c r="I5263" t="s">
        <v>1272</v>
      </c>
      <c r="J5263" t="str">
        <f>VLOOKUP(I5263,'C701- Recalculate'!$D$27:$D$751,1,0)</f>
        <v>069MPI1233250002</v>
      </c>
      <c r="K5263">
        <v>0</v>
      </c>
      <c r="L5263">
        <v>42465753</v>
      </c>
      <c r="M5263" s="138">
        <f t="shared" si="247"/>
        <v>-42465753</v>
      </c>
      <c r="N5263" t="s">
        <v>178</v>
      </c>
      <c r="P5263" t="s">
        <v>3839</v>
      </c>
      <c r="R5263" t="s">
        <v>3808</v>
      </c>
    </row>
    <row r="5264" spans="1:20" hidden="1">
      <c r="A5264">
        <v>5263</v>
      </c>
      <c r="D5264">
        <v>701000002</v>
      </c>
      <c r="E5264" s="139">
        <v>45271</v>
      </c>
      <c r="F5264">
        <f t="shared" si="246"/>
        <v>12</v>
      </c>
      <c r="G5264" s="139">
        <v>45271</v>
      </c>
      <c r="H5264">
        <f t="shared" si="248"/>
        <v>16</v>
      </c>
      <c r="I5264" t="s">
        <v>1278</v>
      </c>
      <c r="J5264" t="str">
        <f>VLOOKUP(I5264,'C701- Recalculate'!$D$27:$D$751,1,0)</f>
        <v>069MPI1233250005</v>
      </c>
      <c r="K5264">
        <v>0</v>
      </c>
      <c r="L5264">
        <v>44520547</v>
      </c>
      <c r="M5264" s="138">
        <f t="shared" si="247"/>
        <v>-44520547</v>
      </c>
      <c r="N5264" t="s">
        <v>178</v>
      </c>
      <c r="P5264" t="s">
        <v>3839</v>
      </c>
      <c r="R5264" t="s">
        <v>3808</v>
      </c>
    </row>
    <row r="5265" spans="1:18" hidden="1">
      <c r="A5265">
        <v>5264</v>
      </c>
      <c r="D5265">
        <v>701000002</v>
      </c>
      <c r="E5265" s="139">
        <v>45271</v>
      </c>
      <c r="F5265">
        <f t="shared" si="246"/>
        <v>12</v>
      </c>
      <c r="G5265" s="139">
        <v>45271</v>
      </c>
      <c r="H5265">
        <f t="shared" si="248"/>
        <v>16</v>
      </c>
      <c r="I5265" t="s">
        <v>1278</v>
      </c>
      <c r="J5265" t="str">
        <f>VLOOKUP(I5265,'C701- Recalculate'!$D$27:$D$751,1,0)</f>
        <v>069MPI1233250005</v>
      </c>
      <c r="K5265">
        <v>0</v>
      </c>
      <c r="L5265">
        <v>22260274</v>
      </c>
      <c r="M5265" s="138">
        <f t="shared" si="247"/>
        <v>-22260274</v>
      </c>
      <c r="N5265" t="s">
        <v>178</v>
      </c>
      <c r="P5265" t="s">
        <v>3839</v>
      </c>
      <c r="R5265" t="s">
        <v>3808</v>
      </c>
    </row>
    <row r="5266" spans="1:18" hidden="1">
      <c r="A5266">
        <v>5265</v>
      </c>
      <c r="D5266">
        <v>701000002</v>
      </c>
      <c r="E5266" s="139">
        <v>45271</v>
      </c>
      <c r="F5266">
        <f t="shared" si="246"/>
        <v>12</v>
      </c>
      <c r="G5266" s="139">
        <v>45271</v>
      </c>
      <c r="H5266">
        <f t="shared" si="248"/>
        <v>16</v>
      </c>
      <c r="I5266" t="s">
        <v>1282</v>
      </c>
      <c r="J5266" t="str">
        <f>VLOOKUP(I5266,'C701- Recalculate'!$D$27:$D$751,1,0)</f>
        <v>069MPI1233260003</v>
      </c>
      <c r="K5266">
        <v>0</v>
      </c>
      <c r="L5266">
        <v>20547945</v>
      </c>
      <c r="M5266" s="138">
        <f t="shared" si="247"/>
        <v>-20547945</v>
      </c>
      <c r="N5266" t="s">
        <v>178</v>
      </c>
      <c r="P5266" t="s">
        <v>3839</v>
      </c>
      <c r="R5266" t="s">
        <v>3808</v>
      </c>
    </row>
    <row r="5267" spans="1:18" hidden="1">
      <c r="A5267">
        <v>5266</v>
      </c>
      <c r="D5267">
        <v>701000002</v>
      </c>
      <c r="E5267" s="139">
        <v>45271</v>
      </c>
      <c r="F5267">
        <f t="shared" si="246"/>
        <v>12</v>
      </c>
      <c r="G5267" s="139">
        <v>45271</v>
      </c>
      <c r="H5267">
        <f t="shared" si="248"/>
        <v>16</v>
      </c>
      <c r="I5267" t="s">
        <v>1282</v>
      </c>
      <c r="J5267" t="str">
        <f>VLOOKUP(I5267,'C701- Recalculate'!$D$27:$D$751,1,0)</f>
        <v>069MPI1233260003</v>
      </c>
      <c r="K5267">
        <v>0</v>
      </c>
      <c r="L5267">
        <v>41095891</v>
      </c>
      <c r="M5267" s="138">
        <f t="shared" si="247"/>
        <v>-41095891</v>
      </c>
      <c r="N5267" t="s">
        <v>178</v>
      </c>
      <c r="P5267" t="s">
        <v>3839</v>
      </c>
      <c r="R5267" t="s">
        <v>3808</v>
      </c>
    </row>
    <row r="5268" spans="1:18" hidden="1">
      <c r="A5268">
        <v>5267</v>
      </c>
      <c r="D5268">
        <v>701000002</v>
      </c>
      <c r="E5268" s="139">
        <v>45271</v>
      </c>
      <c r="F5268">
        <f t="shared" si="246"/>
        <v>12</v>
      </c>
      <c r="G5268" s="139">
        <v>45271</v>
      </c>
      <c r="H5268">
        <f t="shared" si="248"/>
        <v>16</v>
      </c>
      <c r="I5268" t="s">
        <v>1287</v>
      </c>
      <c r="J5268" t="str">
        <f>VLOOKUP(I5268,'C701- Recalculate'!$D$27:$D$751,1,0)</f>
        <v>069MPI1233260006</v>
      </c>
      <c r="K5268">
        <v>0</v>
      </c>
      <c r="L5268">
        <v>21917808</v>
      </c>
      <c r="M5268" s="138">
        <f t="shared" si="247"/>
        <v>-21917808</v>
      </c>
      <c r="N5268" t="s">
        <v>178</v>
      </c>
      <c r="P5268" t="s">
        <v>3839</v>
      </c>
      <c r="R5268" t="s">
        <v>3808</v>
      </c>
    </row>
    <row r="5269" spans="1:18" hidden="1">
      <c r="A5269">
        <v>5268</v>
      </c>
      <c r="D5269">
        <v>701000002</v>
      </c>
      <c r="E5269" s="139">
        <v>45271</v>
      </c>
      <c r="F5269">
        <f t="shared" si="246"/>
        <v>12</v>
      </c>
      <c r="G5269" s="139">
        <v>45271</v>
      </c>
      <c r="H5269">
        <f t="shared" si="248"/>
        <v>16</v>
      </c>
      <c r="I5269" t="s">
        <v>1287</v>
      </c>
      <c r="J5269" t="str">
        <f>VLOOKUP(I5269,'C701- Recalculate'!$D$27:$D$751,1,0)</f>
        <v>069MPI1233260006</v>
      </c>
      <c r="K5269">
        <v>0</v>
      </c>
      <c r="L5269">
        <v>43835616</v>
      </c>
      <c r="M5269" s="138">
        <f t="shared" si="247"/>
        <v>-43835616</v>
      </c>
      <c r="N5269" t="s">
        <v>178</v>
      </c>
      <c r="P5269" t="s">
        <v>3839</v>
      </c>
      <c r="R5269" t="s">
        <v>3808</v>
      </c>
    </row>
    <row r="5270" spans="1:18" hidden="1">
      <c r="A5270">
        <v>5269</v>
      </c>
      <c r="D5270">
        <v>701000002</v>
      </c>
      <c r="E5270" s="139">
        <v>45271</v>
      </c>
      <c r="F5270">
        <f t="shared" si="246"/>
        <v>12</v>
      </c>
      <c r="G5270" s="139">
        <v>45271</v>
      </c>
      <c r="H5270">
        <f t="shared" si="248"/>
        <v>16</v>
      </c>
      <c r="I5270" t="s">
        <v>1291</v>
      </c>
      <c r="J5270" t="str">
        <f>VLOOKUP(I5270,'C701- Recalculate'!$D$27:$D$751,1,0)</f>
        <v>069MPI1233270006</v>
      </c>
      <c r="K5270">
        <v>0</v>
      </c>
      <c r="L5270">
        <v>16986301</v>
      </c>
      <c r="M5270" s="138">
        <f t="shared" si="247"/>
        <v>-16986301</v>
      </c>
      <c r="N5270" t="s">
        <v>178</v>
      </c>
      <c r="P5270" t="s">
        <v>3839</v>
      </c>
      <c r="R5270" t="s">
        <v>3808</v>
      </c>
    </row>
    <row r="5271" spans="1:18" hidden="1">
      <c r="A5271">
        <v>5270</v>
      </c>
      <c r="D5271">
        <v>701000002</v>
      </c>
      <c r="E5271" s="139">
        <v>45271</v>
      </c>
      <c r="F5271">
        <f t="shared" si="246"/>
        <v>12</v>
      </c>
      <c r="G5271" s="139">
        <v>45271</v>
      </c>
      <c r="H5271">
        <f t="shared" si="248"/>
        <v>16</v>
      </c>
      <c r="I5271" t="s">
        <v>1291</v>
      </c>
      <c r="J5271" t="str">
        <f>VLOOKUP(I5271,'C701- Recalculate'!$D$27:$D$751,1,0)</f>
        <v>069MPI1233270006</v>
      </c>
      <c r="K5271">
        <v>0</v>
      </c>
      <c r="L5271">
        <v>33972603</v>
      </c>
      <c r="M5271" s="138">
        <f t="shared" si="247"/>
        <v>-33972603</v>
      </c>
      <c r="N5271" t="s">
        <v>178</v>
      </c>
      <c r="P5271" t="s">
        <v>3839</v>
      </c>
      <c r="R5271" t="s">
        <v>3808</v>
      </c>
    </row>
    <row r="5272" spans="1:18" hidden="1">
      <c r="A5272">
        <v>5271</v>
      </c>
      <c r="D5272">
        <v>701000002</v>
      </c>
      <c r="E5272" s="139">
        <v>45271</v>
      </c>
      <c r="F5272">
        <f t="shared" si="246"/>
        <v>12</v>
      </c>
      <c r="G5272" s="139">
        <v>45271</v>
      </c>
      <c r="H5272">
        <f t="shared" si="248"/>
        <v>16</v>
      </c>
      <c r="I5272" t="s">
        <v>1296</v>
      </c>
      <c r="J5272" t="str">
        <f>VLOOKUP(I5272,'C701- Recalculate'!$D$27:$D$751,1,0)</f>
        <v>069MPI1233270008</v>
      </c>
      <c r="K5272">
        <v>0</v>
      </c>
      <c r="L5272">
        <v>16986301</v>
      </c>
      <c r="M5272" s="138">
        <f t="shared" si="247"/>
        <v>-16986301</v>
      </c>
      <c r="N5272" t="s">
        <v>178</v>
      </c>
      <c r="P5272" t="s">
        <v>3839</v>
      </c>
      <c r="R5272" t="s">
        <v>3808</v>
      </c>
    </row>
    <row r="5273" spans="1:18" hidden="1">
      <c r="A5273">
        <v>5272</v>
      </c>
      <c r="D5273">
        <v>701000002</v>
      </c>
      <c r="E5273" s="139">
        <v>45271</v>
      </c>
      <c r="F5273">
        <f t="shared" si="246"/>
        <v>12</v>
      </c>
      <c r="G5273" s="139">
        <v>45271</v>
      </c>
      <c r="H5273">
        <f t="shared" si="248"/>
        <v>16</v>
      </c>
      <c r="I5273" t="s">
        <v>1296</v>
      </c>
      <c r="J5273" t="str">
        <f>VLOOKUP(I5273,'C701- Recalculate'!$D$27:$D$751,1,0)</f>
        <v>069MPI1233270008</v>
      </c>
      <c r="K5273">
        <v>0</v>
      </c>
      <c r="L5273">
        <v>33972603</v>
      </c>
      <c r="M5273" s="138">
        <f t="shared" si="247"/>
        <v>-33972603</v>
      </c>
      <c r="N5273" t="s">
        <v>178</v>
      </c>
      <c r="P5273" t="s">
        <v>3839</v>
      </c>
      <c r="R5273" t="s">
        <v>3808</v>
      </c>
    </row>
    <row r="5274" spans="1:18" hidden="1">
      <c r="A5274">
        <v>5273</v>
      </c>
      <c r="D5274">
        <v>701000002</v>
      </c>
      <c r="E5274" s="139">
        <v>45271</v>
      </c>
      <c r="F5274">
        <f t="shared" si="246"/>
        <v>12</v>
      </c>
      <c r="G5274" s="139">
        <v>45271</v>
      </c>
      <c r="H5274">
        <f t="shared" si="248"/>
        <v>16</v>
      </c>
      <c r="I5274" t="s">
        <v>1301</v>
      </c>
      <c r="J5274" t="str">
        <f>VLOOKUP(I5274,'C701- Recalculate'!$D$27:$D$751,1,0)</f>
        <v>069MPI1233280009</v>
      </c>
      <c r="K5274">
        <v>0</v>
      </c>
      <c r="L5274">
        <v>21917808</v>
      </c>
      <c r="M5274" s="138">
        <f t="shared" si="247"/>
        <v>-21917808</v>
      </c>
      <c r="N5274" t="s">
        <v>178</v>
      </c>
      <c r="P5274" t="s">
        <v>3839</v>
      </c>
      <c r="R5274" t="s">
        <v>3808</v>
      </c>
    </row>
    <row r="5275" spans="1:18" hidden="1">
      <c r="A5275">
        <v>5274</v>
      </c>
      <c r="D5275">
        <v>701000002</v>
      </c>
      <c r="E5275" s="139">
        <v>45271</v>
      </c>
      <c r="F5275">
        <f t="shared" si="246"/>
        <v>12</v>
      </c>
      <c r="G5275" s="139">
        <v>45271</v>
      </c>
      <c r="H5275">
        <f t="shared" si="248"/>
        <v>16</v>
      </c>
      <c r="I5275" t="s">
        <v>1301</v>
      </c>
      <c r="J5275" t="str">
        <f>VLOOKUP(I5275,'C701- Recalculate'!$D$27:$D$751,1,0)</f>
        <v>069MPI1233280009</v>
      </c>
      <c r="K5275">
        <v>0</v>
      </c>
      <c r="L5275">
        <v>43835617</v>
      </c>
      <c r="M5275" s="138">
        <f t="shared" si="247"/>
        <v>-43835617</v>
      </c>
      <c r="N5275" t="s">
        <v>178</v>
      </c>
      <c r="P5275" t="s">
        <v>3839</v>
      </c>
      <c r="R5275" t="s">
        <v>3808</v>
      </c>
    </row>
    <row r="5276" spans="1:18" hidden="1">
      <c r="A5276">
        <v>5275</v>
      </c>
      <c r="D5276">
        <v>701000002</v>
      </c>
      <c r="E5276" s="139">
        <v>45271</v>
      </c>
      <c r="F5276">
        <f t="shared" si="246"/>
        <v>12</v>
      </c>
      <c r="G5276" s="139">
        <v>45271</v>
      </c>
      <c r="H5276">
        <f t="shared" si="248"/>
        <v>16</v>
      </c>
      <c r="I5276" t="s">
        <v>1305</v>
      </c>
      <c r="J5276" t="str">
        <f>VLOOKUP(I5276,'C701- Recalculate'!$D$27:$D$751,1,0)</f>
        <v>069MPI1233280010</v>
      </c>
      <c r="K5276">
        <v>0</v>
      </c>
      <c r="L5276">
        <v>43835617</v>
      </c>
      <c r="M5276" s="138">
        <f t="shared" si="247"/>
        <v>-43835617</v>
      </c>
      <c r="N5276" t="s">
        <v>178</v>
      </c>
      <c r="P5276" t="s">
        <v>3839</v>
      </c>
      <c r="R5276" t="s">
        <v>3808</v>
      </c>
    </row>
    <row r="5277" spans="1:18" hidden="1">
      <c r="A5277">
        <v>5276</v>
      </c>
      <c r="D5277">
        <v>701000002</v>
      </c>
      <c r="E5277" s="139">
        <v>45271</v>
      </c>
      <c r="F5277">
        <f t="shared" si="246"/>
        <v>12</v>
      </c>
      <c r="G5277" s="139">
        <v>45271</v>
      </c>
      <c r="H5277">
        <f t="shared" si="248"/>
        <v>16</v>
      </c>
      <c r="I5277" t="s">
        <v>1305</v>
      </c>
      <c r="J5277" t="str">
        <f>VLOOKUP(I5277,'C701- Recalculate'!$D$27:$D$751,1,0)</f>
        <v>069MPI1233280010</v>
      </c>
      <c r="K5277">
        <v>0</v>
      </c>
      <c r="L5277">
        <v>21917808</v>
      </c>
      <c r="M5277" s="138">
        <f t="shared" si="247"/>
        <v>-21917808</v>
      </c>
      <c r="N5277" t="s">
        <v>178</v>
      </c>
      <c r="P5277" t="s">
        <v>3839</v>
      </c>
      <c r="R5277" t="s">
        <v>3808</v>
      </c>
    </row>
    <row r="5278" spans="1:18" hidden="1">
      <c r="A5278">
        <v>5277</v>
      </c>
      <c r="D5278">
        <v>701000002</v>
      </c>
      <c r="E5278" s="139">
        <v>45271</v>
      </c>
      <c r="F5278">
        <f t="shared" si="246"/>
        <v>12</v>
      </c>
      <c r="G5278" s="139">
        <v>45271</v>
      </c>
      <c r="H5278">
        <f t="shared" si="248"/>
        <v>16</v>
      </c>
      <c r="I5278" t="s">
        <v>1308</v>
      </c>
      <c r="J5278" t="str">
        <f>VLOOKUP(I5278,'C701- Recalculate'!$D$27:$D$751,1,0)</f>
        <v>069MPI1233320002</v>
      </c>
      <c r="K5278">
        <v>0</v>
      </c>
      <c r="L5278">
        <v>13561644</v>
      </c>
      <c r="M5278" s="138">
        <f t="shared" si="247"/>
        <v>-13561644</v>
      </c>
      <c r="N5278" t="s">
        <v>178</v>
      </c>
      <c r="P5278" t="s">
        <v>3839</v>
      </c>
      <c r="R5278" t="s">
        <v>3808</v>
      </c>
    </row>
    <row r="5279" spans="1:18" hidden="1">
      <c r="A5279">
        <v>5278</v>
      </c>
      <c r="D5279">
        <v>701000002</v>
      </c>
      <c r="E5279" s="139">
        <v>45271</v>
      </c>
      <c r="F5279">
        <f t="shared" si="246"/>
        <v>12</v>
      </c>
      <c r="G5279" s="139">
        <v>45271</v>
      </c>
      <c r="H5279">
        <f t="shared" si="248"/>
        <v>16</v>
      </c>
      <c r="I5279" t="s">
        <v>1308</v>
      </c>
      <c r="J5279" t="str">
        <f>VLOOKUP(I5279,'C701- Recalculate'!$D$27:$D$751,1,0)</f>
        <v>069MPI1233320002</v>
      </c>
      <c r="K5279">
        <v>0</v>
      </c>
      <c r="L5279">
        <v>27123288</v>
      </c>
      <c r="M5279" s="138">
        <f t="shared" si="247"/>
        <v>-27123288</v>
      </c>
      <c r="N5279" t="s">
        <v>178</v>
      </c>
      <c r="P5279" t="s">
        <v>3839</v>
      </c>
      <c r="R5279" t="s">
        <v>3808</v>
      </c>
    </row>
    <row r="5280" spans="1:18" hidden="1">
      <c r="A5280">
        <v>5279</v>
      </c>
      <c r="D5280">
        <v>701000002</v>
      </c>
      <c r="E5280" s="139">
        <v>45271</v>
      </c>
      <c r="F5280">
        <f t="shared" si="246"/>
        <v>12</v>
      </c>
      <c r="G5280" s="139">
        <v>45271</v>
      </c>
      <c r="H5280">
        <f t="shared" si="248"/>
        <v>16</v>
      </c>
      <c r="I5280" t="s">
        <v>1314</v>
      </c>
      <c r="J5280" t="str">
        <f>VLOOKUP(I5280,'C701- Recalculate'!$D$27:$D$751,1,0)</f>
        <v>069MPI1233320003</v>
      </c>
      <c r="K5280">
        <v>0</v>
      </c>
      <c r="L5280">
        <v>31643836</v>
      </c>
      <c r="M5280" s="138">
        <f t="shared" si="247"/>
        <v>-31643836</v>
      </c>
      <c r="N5280" t="s">
        <v>178</v>
      </c>
      <c r="P5280" t="s">
        <v>3839</v>
      </c>
      <c r="R5280" t="s">
        <v>3808</v>
      </c>
    </row>
    <row r="5281" spans="1:18" hidden="1">
      <c r="A5281">
        <v>5280</v>
      </c>
      <c r="D5281">
        <v>701000002</v>
      </c>
      <c r="E5281" s="139">
        <v>45271</v>
      </c>
      <c r="F5281">
        <f t="shared" si="246"/>
        <v>12</v>
      </c>
      <c r="G5281" s="139">
        <v>45271</v>
      </c>
      <c r="H5281">
        <f t="shared" si="248"/>
        <v>16</v>
      </c>
      <c r="I5281" t="s">
        <v>1314</v>
      </c>
      <c r="J5281" t="str">
        <f>VLOOKUP(I5281,'C701- Recalculate'!$D$27:$D$751,1,0)</f>
        <v>069MPI1233320003</v>
      </c>
      <c r="K5281">
        <v>0</v>
      </c>
      <c r="L5281">
        <v>63287671</v>
      </c>
      <c r="M5281" s="138">
        <f t="shared" si="247"/>
        <v>-63287671</v>
      </c>
      <c r="N5281" t="s">
        <v>178</v>
      </c>
      <c r="P5281" t="s">
        <v>3839</v>
      </c>
      <c r="R5281" t="s">
        <v>3808</v>
      </c>
    </row>
    <row r="5282" spans="1:18" hidden="1">
      <c r="A5282">
        <v>5281</v>
      </c>
      <c r="D5282">
        <v>701000002</v>
      </c>
      <c r="E5282" s="139">
        <v>45271</v>
      </c>
      <c r="F5282">
        <f t="shared" si="246"/>
        <v>12</v>
      </c>
      <c r="G5282" s="139">
        <v>45271</v>
      </c>
      <c r="H5282">
        <f t="shared" si="248"/>
        <v>16</v>
      </c>
      <c r="I5282" t="s">
        <v>1317</v>
      </c>
      <c r="J5282" t="str">
        <f>VLOOKUP(I5282,'C701- Recalculate'!$D$27:$D$751,1,0)</f>
        <v>069MPI1233350001</v>
      </c>
      <c r="K5282">
        <v>0</v>
      </c>
      <c r="L5282">
        <v>25890411</v>
      </c>
      <c r="M5282" s="138">
        <f t="shared" si="247"/>
        <v>-25890411</v>
      </c>
      <c r="N5282" t="s">
        <v>178</v>
      </c>
      <c r="P5282" t="s">
        <v>3839</v>
      </c>
      <c r="R5282" t="s">
        <v>3808</v>
      </c>
    </row>
    <row r="5283" spans="1:18" hidden="1">
      <c r="A5283">
        <v>5282</v>
      </c>
      <c r="D5283">
        <v>701000002</v>
      </c>
      <c r="E5283" s="139">
        <v>45271</v>
      </c>
      <c r="F5283">
        <f t="shared" si="246"/>
        <v>12</v>
      </c>
      <c r="G5283" s="139">
        <v>45271</v>
      </c>
      <c r="H5283">
        <f t="shared" si="248"/>
        <v>16</v>
      </c>
      <c r="I5283" t="s">
        <v>1317</v>
      </c>
      <c r="J5283" t="str">
        <f>VLOOKUP(I5283,'C701- Recalculate'!$D$27:$D$751,1,0)</f>
        <v>069MPI1233350001</v>
      </c>
      <c r="K5283">
        <v>0</v>
      </c>
      <c r="L5283">
        <v>51780822</v>
      </c>
      <c r="M5283" s="138">
        <f t="shared" si="247"/>
        <v>-51780822</v>
      </c>
      <c r="N5283" t="s">
        <v>178</v>
      </c>
      <c r="P5283" t="s">
        <v>3839</v>
      </c>
      <c r="R5283" t="s">
        <v>3808</v>
      </c>
    </row>
    <row r="5284" spans="1:18" hidden="1">
      <c r="A5284">
        <v>5283</v>
      </c>
      <c r="D5284">
        <v>701000002</v>
      </c>
      <c r="E5284" s="139">
        <v>45271</v>
      </c>
      <c r="F5284">
        <f t="shared" si="246"/>
        <v>12</v>
      </c>
      <c r="G5284" s="139">
        <v>45271</v>
      </c>
      <c r="H5284">
        <f t="shared" si="248"/>
        <v>16</v>
      </c>
      <c r="I5284" t="s">
        <v>1321</v>
      </c>
      <c r="J5284" t="str">
        <f>VLOOKUP(I5284,'C701- Recalculate'!$D$27:$D$751,1,0)</f>
        <v>069MPI1233350002</v>
      </c>
      <c r="K5284">
        <v>0</v>
      </c>
      <c r="L5284">
        <v>29589041</v>
      </c>
      <c r="M5284" s="138">
        <f t="shared" si="247"/>
        <v>-29589041</v>
      </c>
      <c r="N5284" t="s">
        <v>178</v>
      </c>
      <c r="P5284" t="s">
        <v>3839</v>
      </c>
      <c r="R5284" t="s">
        <v>3808</v>
      </c>
    </row>
    <row r="5285" spans="1:18" hidden="1">
      <c r="A5285">
        <v>5284</v>
      </c>
      <c r="D5285">
        <v>701000002</v>
      </c>
      <c r="E5285" s="139">
        <v>45271</v>
      </c>
      <c r="F5285">
        <f t="shared" si="246"/>
        <v>12</v>
      </c>
      <c r="G5285" s="139">
        <v>45271</v>
      </c>
      <c r="H5285">
        <f t="shared" si="248"/>
        <v>16</v>
      </c>
      <c r="I5285" t="s">
        <v>1321</v>
      </c>
      <c r="J5285" t="str">
        <f>VLOOKUP(I5285,'C701- Recalculate'!$D$27:$D$751,1,0)</f>
        <v>069MPI1233350002</v>
      </c>
      <c r="K5285">
        <v>0</v>
      </c>
      <c r="L5285">
        <v>14794521</v>
      </c>
      <c r="M5285" s="138">
        <f t="shared" si="247"/>
        <v>-14794521</v>
      </c>
      <c r="N5285" t="s">
        <v>178</v>
      </c>
      <c r="P5285" t="s">
        <v>3839</v>
      </c>
      <c r="R5285" t="s">
        <v>3808</v>
      </c>
    </row>
    <row r="5286" spans="1:18" hidden="1">
      <c r="A5286">
        <v>5285</v>
      </c>
      <c r="D5286">
        <v>701000002</v>
      </c>
      <c r="E5286" s="139">
        <v>45271</v>
      </c>
      <c r="F5286">
        <f t="shared" si="246"/>
        <v>12</v>
      </c>
      <c r="G5286" s="139">
        <v>45271</v>
      </c>
      <c r="H5286">
        <f t="shared" si="248"/>
        <v>16</v>
      </c>
      <c r="I5286" t="s">
        <v>1325</v>
      </c>
      <c r="J5286" t="str">
        <f>VLOOKUP(I5286,'C701- Recalculate'!$D$27:$D$751,1,0)</f>
        <v>069MPI1233350003</v>
      </c>
      <c r="K5286">
        <v>0</v>
      </c>
      <c r="L5286">
        <v>39726027</v>
      </c>
      <c r="M5286" s="138">
        <f t="shared" si="247"/>
        <v>-39726027</v>
      </c>
      <c r="N5286" t="s">
        <v>178</v>
      </c>
      <c r="P5286" t="s">
        <v>3839</v>
      </c>
      <c r="R5286" t="s">
        <v>3808</v>
      </c>
    </row>
    <row r="5287" spans="1:18" hidden="1">
      <c r="A5287">
        <v>5286</v>
      </c>
      <c r="D5287">
        <v>701000002</v>
      </c>
      <c r="E5287" s="139">
        <v>45271</v>
      </c>
      <c r="F5287">
        <f t="shared" si="246"/>
        <v>12</v>
      </c>
      <c r="G5287" s="139">
        <v>45271</v>
      </c>
      <c r="H5287">
        <f t="shared" si="248"/>
        <v>16</v>
      </c>
      <c r="I5287" t="s">
        <v>1325</v>
      </c>
      <c r="J5287" t="str">
        <f>VLOOKUP(I5287,'C701- Recalculate'!$D$27:$D$751,1,0)</f>
        <v>069MPI1233350003</v>
      </c>
      <c r="K5287">
        <v>0</v>
      </c>
      <c r="L5287">
        <v>79452055</v>
      </c>
      <c r="M5287" s="138">
        <f t="shared" si="247"/>
        <v>-79452055</v>
      </c>
      <c r="N5287" t="s">
        <v>178</v>
      </c>
      <c r="P5287" t="s">
        <v>3839</v>
      </c>
      <c r="R5287" t="s">
        <v>3808</v>
      </c>
    </row>
    <row r="5288" spans="1:18" hidden="1">
      <c r="A5288">
        <v>5287</v>
      </c>
      <c r="D5288">
        <v>701000002</v>
      </c>
      <c r="E5288" s="139">
        <v>45271</v>
      </c>
      <c r="F5288">
        <f t="shared" si="246"/>
        <v>12</v>
      </c>
      <c r="G5288" s="139">
        <v>45271</v>
      </c>
      <c r="H5288">
        <f t="shared" si="248"/>
        <v>16</v>
      </c>
      <c r="I5288" t="s">
        <v>1328</v>
      </c>
      <c r="J5288" t="str">
        <f>VLOOKUP(I5288,'C701- Recalculate'!$D$27:$D$751,1,0)</f>
        <v>069MPI1233350004</v>
      </c>
      <c r="K5288">
        <v>0</v>
      </c>
      <c r="L5288">
        <v>39726027</v>
      </c>
      <c r="M5288" s="138">
        <f t="shared" si="247"/>
        <v>-39726027</v>
      </c>
      <c r="N5288" t="s">
        <v>178</v>
      </c>
      <c r="P5288" t="s">
        <v>3839</v>
      </c>
      <c r="R5288" t="s">
        <v>3808</v>
      </c>
    </row>
    <row r="5289" spans="1:18" hidden="1">
      <c r="A5289">
        <v>5288</v>
      </c>
      <c r="D5289">
        <v>701000002</v>
      </c>
      <c r="E5289" s="139">
        <v>45271</v>
      </c>
      <c r="F5289">
        <f t="shared" si="246"/>
        <v>12</v>
      </c>
      <c r="G5289" s="139">
        <v>45271</v>
      </c>
      <c r="H5289">
        <f t="shared" si="248"/>
        <v>16</v>
      </c>
      <c r="I5289" t="s">
        <v>1328</v>
      </c>
      <c r="J5289" t="str">
        <f>VLOOKUP(I5289,'C701- Recalculate'!$D$27:$D$751,1,0)</f>
        <v>069MPI1233350004</v>
      </c>
      <c r="K5289">
        <v>0</v>
      </c>
      <c r="L5289">
        <v>79452055</v>
      </c>
      <c r="M5289" s="138">
        <f t="shared" si="247"/>
        <v>-79452055</v>
      </c>
      <c r="N5289" t="s">
        <v>178</v>
      </c>
      <c r="P5289" t="s">
        <v>3839</v>
      </c>
      <c r="R5289" t="s">
        <v>3808</v>
      </c>
    </row>
    <row r="5290" spans="1:18" hidden="1">
      <c r="A5290">
        <v>5289</v>
      </c>
      <c r="D5290">
        <v>701000002</v>
      </c>
      <c r="E5290" s="139">
        <v>45271</v>
      </c>
      <c r="F5290">
        <f t="shared" si="246"/>
        <v>12</v>
      </c>
      <c r="G5290" s="139">
        <v>45271</v>
      </c>
      <c r="H5290">
        <f t="shared" si="248"/>
        <v>16</v>
      </c>
      <c r="I5290" t="s">
        <v>1331</v>
      </c>
      <c r="J5290" t="str">
        <f>VLOOKUP(I5290,'C701- Recalculate'!$D$27:$D$751,1,0)</f>
        <v>069MPI1233350005</v>
      </c>
      <c r="K5290">
        <v>0</v>
      </c>
      <c r="L5290">
        <v>35753424</v>
      </c>
      <c r="M5290" s="138">
        <f t="shared" si="247"/>
        <v>-35753424</v>
      </c>
      <c r="N5290" t="s">
        <v>178</v>
      </c>
      <c r="P5290" t="s">
        <v>3839</v>
      </c>
      <c r="R5290" t="s">
        <v>3808</v>
      </c>
    </row>
    <row r="5291" spans="1:18" hidden="1">
      <c r="A5291">
        <v>5290</v>
      </c>
      <c r="D5291">
        <v>701000002</v>
      </c>
      <c r="E5291" s="139">
        <v>45271</v>
      </c>
      <c r="F5291">
        <f t="shared" si="246"/>
        <v>12</v>
      </c>
      <c r="G5291" s="139">
        <v>45271</v>
      </c>
      <c r="H5291">
        <f t="shared" si="248"/>
        <v>16</v>
      </c>
      <c r="I5291" t="s">
        <v>1331</v>
      </c>
      <c r="J5291" t="str">
        <f>VLOOKUP(I5291,'C701- Recalculate'!$D$27:$D$751,1,0)</f>
        <v>069MPI1233350005</v>
      </c>
      <c r="K5291">
        <v>0</v>
      </c>
      <c r="L5291">
        <v>71506850</v>
      </c>
      <c r="M5291" s="138">
        <f t="shared" si="247"/>
        <v>-71506850</v>
      </c>
      <c r="N5291" t="s">
        <v>178</v>
      </c>
      <c r="P5291" t="s">
        <v>3839</v>
      </c>
      <c r="R5291" t="s">
        <v>3808</v>
      </c>
    </row>
    <row r="5292" spans="1:18" hidden="1">
      <c r="A5292">
        <v>5291</v>
      </c>
      <c r="D5292">
        <v>701000002</v>
      </c>
      <c r="E5292" s="139">
        <v>45271</v>
      </c>
      <c r="F5292">
        <f t="shared" si="246"/>
        <v>12</v>
      </c>
      <c r="G5292" s="139">
        <v>45271</v>
      </c>
      <c r="H5292">
        <f t="shared" si="248"/>
        <v>16</v>
      </c>
      <c r="I5292" t="s">
        <v>1335</v>
      </c>
      <c r="J5292" t="str">
        <f>VLOOKUP(I5292,'C701- Recalculate'!$D$27:$D$751,1,0)</f>
        <v>069MPI1233380001</v>
      </c>
      <c r="K5292">
        <v>0</v>
      </c>
      <c r="L5292">
        <v>39726027</v>
      </c>
      <c r="M5292" s="138">
        <f t="shared" si="247"/>
        <v>-39726027</v>
      </c>
      <c r="N5292" t="s">
        <v>178</v>
      </c>
      <c r="P5292" t="s">
        <v>3839</v>
      </c>
      <c r="R5292" t="s">
        <v>3808</v>
      </c>
    </row>
    <row r="5293" spans="1:18" hidden="1">
      <c r="A5293">
        <v>5292</v>
      </c>
      <c r="D5293">
        <v>701000002</v>
      </c>
      <c r="E5293" s="139">
        <v>45271</v>
      </c>
      <c r="F5293">
        <f t="shared" si="246"/>
        <v>12</v>
      </c>
      <c r="G5293" s="139">
        <v>45271</v>
      </c>
      <c r="H5293">
        <f t="shared" si="248"/>
        <v>16</v>
      </c>
      <c r="I5293" t="s">
        <v>1335</v>
      </c>
      <c r="J5293" t="str">
        <f>VLOOKUP(I5293,'C701- Recalculate'!$D$27:$D$751,1,0)</f>
        <v>069MPI1233380001</v>
      </c>
      <c r="K5293">
        <v>0</v>
      </c>
      <c r="L5293">
        <v>79452055</v>
      </c>
      <c r="M5293" s="138">
        <f t="shared" si="247"/>
        <v>-79452055</v>
      </c>
      <c r="N5293" t="s">
        <v>178</v>
      </c>
      <c r="P5293" t="s">
        <v>3839</v>
      </c>
      <c r="R5293" t="s">
        <v>3808</v>
      </c>
    </row>
    <row r="5294" spans="1:18" hidden="1">
      <c r="A5294">
        <v>5293</v>
      </c>
      <c r="D5294">
        <v>701000002</v>
      </c>
      <c r="E5294" s="139">
        <v>45271</v>
      </c>
      <c r="F5294">
        <f t="shared" si="246"/>
        <v>12</v>
      </c>
      <c r="G5294" s="139">
        <v>45271</v>
      </c>
      <c r="H5294">
        <f t="shared" si="248"/>
        <v>16</v>
      </c>
      <c r="I5294" t="s">
        <v>1339</v>
      </c>
      <c r="J5294" t="str">
        <f>VLOOKUP(I5294,'C701- Recalculate'!$D$27:$D$751,1,0)</f>
        <v>069MPI1233380002</v>
      </c>
      <c r="K5294">
        <v>0</v>
      </c>
      <c r="L5294">
        <v>39726027</v>
      </c>
      <c r="M5294" s="138">
        <f t="shared" si="247"/>
        <v>-39726027</v>
      </c>
      <c r="N5294" t="s">
        <v>178</v>
      </c>
      <c r="P5294" t="s">
        <v>3839</v>
      </c>
      <c r="R5294" t="s">
        <v>3808</v>
      </c>
    </row>
    <row r="5295" spans="1:18" hidden="1">
      <c r="A5295">
        <v>5294</v>
      </c>
      <c r="D5295">
        <v>701000002</v>
      </c>
      <c r="E5295" s="139">
        <v>45271</v>
      </c>
      <c r="F5295">
        <f t="shared" si="246"/>
        <v>12</v>
      </c>
      <c r="G5295" s="139">
        <v>45271</v>
      </c>
      <c r="H5295">
        <f t="shared" si="248"/>
        <v>16</v>
      </c>
      <c r="I5295" t="s">
        <v>1339</v>
      </c>
      <c r="J5295" t="str">
        <f>VLOOKUP(I5295,'C701- Recalculate'!$D$27:$D$751,1,0)</f>
        <v>069MPI1233380002</v>
      </c>
      <c r="K5295">
        <v>0</v>
      </c>
      <c r="L5295">
        <v>79452055</v>
      </c>
      <c r="M5295" s="138">
        <f t="shared" si="247"/>
        <v>-79452055</v>
      </c>
      <c r="N5295" t="s">
        <v>178</v>
      </c>
      <c r="P5295" t="s">
        <v>3839</v>
      </c>
      <c r="R5295" t="s">
        <v>3808</v>
      </c>
    </row>
    <row r="5296" spans="1:18" hidden="1">
      <c r="A5296">
        <v>5295</v>
      </c>
      <c r="D5296">
        <v>701000002</v>
      </c>
      <c r="E5296" s="139">
        <v>45271</v>
      </c>
      <c r="F5296">
        <f t="shared" si="246"/>
        <v>12</v>
      </c>
      <c r="G5296" s="139">
        <v>45271</v>
      </c>
      <c r="H5296">
        <f t="shared" si="248"/>
        <v>16</v>
      </c>
      <c r="I5296" t="s">
        <v>1342</v>
      </c>
      <c r="J5296" t="str">
        <f>VLOOKUP(I5296,'C701- Recalculate'!$D$27:$D$751,1,0)</f>
        <v>069MPI1233380003</v>
      </c>
      <c r="K5296">
        <v>0</v>
      </c>
      <c r="L5296">
        <v>39726027</v>
      </c>
      <c r="M5296" s="138">
        <f t="shared" si="247"/>
        <v>-39726027</v>
      </c>
      <c r="N5296" t="s">
        <v>178</v>
      </c>
      <c r="P5296" t="s">
        <v>3839</v>
      </c>
      <c r="R5296" t="s">
        <v>3808</v>
      </c>
    </row>
    <row r="5297" spans="1:18" hidden="1">
      <c r="A5297">
        <v>5296</v>
      </c>
      <c r="D5297">
        <v>701000002</v>
      </c>
      <c r="E5297" s="139">
        <v>45271</v>
      </c>
      <c r="F5297">
        <f t="shared" si="246"/>
        <v>12</v>
      </c>
      <c r="G5297" s="139">
        <v>45271</v>
      </c>
      <c r="H5297">
        <f t="shared" si="248"/>
        <v>16</v>
      </c>
      <c r="I5297" t="s">
        <v>1342</v>
      </c>
      <c r="J5297" t="str">
        <f>VLOOKUP(I5297,'C701- Recalculate'!$D$27:$D$751,1,0)</f>
        <v>069MPI1233380003</v>
      </c>
      <c r="K5297">
        <v>0</v>
      </c>
      <c r="L5297">
        <v>79452055</v>
      </c>
      <c r="M5297" s="138">
        <f t="shared" si="247"/>
        <v>-79452055</v>
      </c>
      <c r="N5297" t="s">
        <v>178</v>
      </c>
      <c r="P5297" t="s">
        <v>3839</v>
      </c>
      <c r="R5297" t="s">
        <v>3808</v>
      </c>
    </row>
    <row r="5298" spans="1:18" hidden="1">
      <c r="A5298">
        <v>5297</v>
      </c>
      <c r="D5298">
        <v>701000002</v>
      </c>
      <c r="E5298" s="139">
        <v>45271</v>
      </c>
      <c r="F5298">
        <f t="shared" si="246"/>
        <v>12</v>
      </c>
      <c r="G5298" s="139">
        <v>45271</v>
      </c>
      <c r="H5298">
        <f t="shared" si="248"/>
        <v>16</v>
      </c>
      <c r="I5298" t="s">
        <v>1346</v>
      </c>
      <c r="J5298" t="str">
        <f>VLOOKUP(I5298,'C701- Recalculate'!$D$27:$D$751,1,0)</f>
        <v>069MPI1233390001</v>
      </c>
      <c r="K5298">
        <v>0</v>
      </c>
      <c r="L5298">
        <v>5205479</v>
      </c>
      <c r="M5298" s="138">
        <f t="shared" si="247"/>
        <v>-5205479</v>
      </c>
      <c r="N5298" t="s">
        <v>178</v>
      </c>
      <c r="P5298" t="s">
        <v>3839</v>
      </c>
      <c r="R5298" t="s">
        <v>3808</v>
      </c>
    </row>
    <row r="5299" spans="1:18" hidden="1">
      <c r="A5299">
        <v>5298</v>
      </c>
      <c r="D5299">
        <v>701000002</v>
      </c>
      <c r="E5299" s="139">
        <v>45271</v>
      </c>
      <c r="F5299">
        <f t="shared" si="246"/>
        <v>12</v>
      </c>
      <c r="G5299" s="139">
        <v>45271</v>
      </c>
      <c r="H5299">
        <f t="shared" si="248"/>
        <v>16</v>
      </c>
      <c r="I5299" t="s">
        <v>1346</v>
      </c>
      <c r="J5299" t="str">
        <f>VLOOKUP(I5299,'C701- Recalculate'!$D$27:$D$751,1,0)</f>
        <v>069MPI1233390001</v>
      </c>
      <c r="K5299">
        <v>0</v>
      </c>
      <c r="L5299">
        <v>10410959</v>
      </c>
      <c r="M5299" s="138">
        <f t="shared" si="247"/>
        <v>-10410959</v>
      </c>
      <c r="N5299" t="s">
        <v>178</v>
      </c>
      <c r="P5299" t="s">
        <v>3839</v>
      </c>
      <c r="R5299" t="s">
        <v>3808</v>
      </c>
    </row>
    <row r="5300" spans="1:18">
      <c r="A5300">
        <v>5299</v>
      </c>
      <c r="D5300">
        <v>701000002</v>
      </c>
      <c r="E5300" s="139">
        <v>45280</v>
      </c>
      <c r="F5300">
        <f t="shared" si="246"/>
        <v>12</v>
      </c>
      <c r="G5300" s="139">
        <v>45280</v>
      </c>
      <c r="H5300">
        <f t="shared" si="248"/>
        <v>16</v>
      </c>
      <c r="I5300" t="s">
        <v>1359</v>
      </c>
      <c r="J5300" t="str">
        <f>VLOOKUP(I5300,'C701- Recalculate'!$D$27:$D$751,1,0)</f>
        <v>069MPI1233390006</v>
      </c>
      <c r="K5300">
        <v>0</v>
      </c>
      <c r="L5300">
        <v>5205479</v>
      </c>
      <c r="M5300" s="138">
        <f t="shared" si="247"/>
        <v>-5205479</v>
      </c>
      <c r="N5300" t="s">
        <v>178</v>
      </c>
      <c r="P5300" t="s">
        <v>3839</v>
      </c>
      <c r="R5300" t="s">
        <v>3808</v>
      </c>
    </row>
    <row r="5301" spans="1:18">
      <c r="A5301">
        <v>5300</v>
      </c>
      <c r="D5301">
        <v>701000002</v>
      </c>
      <c r="E5301" s="139">
        <v>45280</v>
      </c>
      <c r="F5301">
        <f t="shared" si="246"/>
        <v>12</v>
      </c>
      <c r="G5301" s="139">
        <v>45280</v>
      </c>
      <c r="H5301">
        <f t="shared" si="248"/>
        <v>16</v>
      </c>
      <c r="I5301" t="s">
        <v>1362</v>
      </c>
      <c r="J5301" t="str">
        <f>VLOOKUP(I5301,'C701- Recalculate'!$D$27:$D$751,1,0)</f>
        <v>069MPI1233390007</v>
      </c>
      <c r="K5301">
        <v>0</v>
      </c>
      <c r="L5301">
        <v>5205479</v>
      </c>
      <c r="M5301" s="138">
        <f t="shared" si="247"/>
        <v>-5205479</v>
      </c>
      <c r="N5301" t="s">
        <v>178</v>
      </c>
      <c r="P5301" t="s">
        <v>3839</v>
      </c>
      <c r="R5301" t="s">
        <v>3808</v>
      </c>
    </row>
    <row r="5302" spans="1:18">
      <c r="A5302">
        <v>5301</v>
      </c>
      <c r="D5302">
        <v>701000002</v>
      </c>
      <c r="E5302" s="139">
        <v>45280</v>
      </c>
      <c r="F5302">
        <f t="shared" si="246"/>
        <v>12</v>
      </c>
      <c r="G5302" s="139">
        <v>45280</v>
      </c>
      <c r="H5302">
        <f t="shared" si="248"/>
        <v>16</v>
      </c>
      <c r="I5302" t="s">
        <v>1365</v>
      </c>
      <c r="J5302" t="str">
        <f>VLOOKUP(I5302,'C701- Recalculate'!$D$27:$D$751,1,0)</f>
        <v>069MPI1233390008</v>
      </c>
      <c r="K5302">
        <v>0</v>
      </c>
      <c r="L5302">
        <v>5479452</v>
      </c>
      <c r="M5302" s="138">
        <f t="shared" si="247"/>
        <v>-5479452</v>
      </c>
      <c r="N5302" t="s">
        <v>178</v>
      </c>
      <c r="P5302" t="s">
        <v>3839</v>
      </c>
      <c r="R5302" t="s">
        <v>3808</v>
      </c>
    </row>
    <row r="5303" spans="1:18">
      <c r="A5303">
        <v>5302</v>
      </c>
      <c r="D5303">
        <v>701000002</v>
      </c>
      <c r="E5303" s="139">
        <v>45280</v>
      </c>
      <c r="F5303">
        <f t="shared" si="246"/>
        <v>12</v>
      </c>
      <c r="G5303" s="139">
        <v>45280</v>
      </c>
      <c r="H5303">
        <f t="shared" si="248"/>
        <v>16</v>
      </c>
      <c r="I5303" t="s">
        <v>1368</v>
      </c>
      <c r="J5303" t="str">
        <f>VLOOKUP(I5303,'C701- Recalculate'!$D$27:$D$751,1,0)</f>
        <v>069MPI1233390009</v>
      </c>
      <c r="K5303">
        <v>0</v>
      </c>
      <c r="L5303">
        <v>2602740</v>
      </c>
      <c r="M5303" s="138">
        <f t="shared" si="247"/>
        <v>-2602740</v>
      </c>
      <c r="N5303" t="s">
        <v>178</v>
      </c>
      <c r="P5303" t="s">
        <v>3839</v>
      </c>
      <c r="R5303" t="s">
        <v>3808</v>
      </c>
    </row>
    <row r="5304" spans="1:18">
      <c r="A5304">
        <v>5303</v>
      </c>
      <c r="D5304">
        <v>701000002</v>
      </c>
      <c r="E5304" s="139">
        <v>45280</v>
      </c>
      <c r="F5304">
        <f t="shared" si="246"/>
        <v>12</v>
      </c>
      <c r="G5304" s="139">
        <v>45280</v>
      </c>
      <c r="H5304">
        <f t="shared" si="248"/>
        <v>16</v>
      </c>
      <c r="I5304" t="s">
        <v>1372</v>
      </c>
      <c r="J5304" t="str">
        <f>VLOOKUP(I5304,'C701- Recalculate'!$D$27:$D$751,1,0)</f>
        <v>069MPI1233490002</v>
      </c>
      <c r="K5304">
        <v>0</v>
      </c>
      <c r="L5304">
        <v>6575343</v>
      </c>
      <c r="M5304" s="138">
        <f t="shared" si="247"/>
        <v>-6575343</v>
      </c>
      <c r="N5304" t="s">
        <v>178</v>
      </c>
      <c r="P5304" t="s">
        <v>3839</v>
      </c>
      <c r="R5304" t="s">
        <v>3808</v>
      </c>
    </row>
    <row r="5305" spans="1:18">
      <c r="A5305">
        <v>5304</v>
      </c>
      <c r="D5305">
        <v>701000002</v>
      </c>
      <c r="E5305" s="139">
        <v>45280</v>
      </c>
      <c r="F5305">
        <f t="shared" si="246"/>
        <v>12</v>
      </c>
      <c r="G5305" s="139">
        <v>45280</v>
      </c>
      <c r="H5305">
        <f t="shared" si="248"/>
        <v>16</v>
      </c>
      <c r="I5305" t="s">
        <v>1376</v>
      </c>
      <c r="J5305" t="str">
        <f>VLOOKUP(I5305,'C701- Recalculate'!$D$27:$D$751,1,0)</f>
        <v>069MPI1233490003</v>
      </c>
      <c r="K5305">
        <v>0</v>
      </c>
      <c r="L5305">
        <v>4383562</v>
      </c>
      <c r="M5305" s="138">
        <f t="shared" si="247"/>
        <v>-4383562</v>
      </c>
      <c r="N5305" t="s">
        <v>178</v>
      </c>
      <c r="P5305" t="s">
        <v>3839</v>
      </c>
      <c r="R5305" t="s">
        <v>3808</v>
      </c>
    </row>
    <row r="5306" spans="1:18">
      <c r="A5306">
        <v>5305</v>
      </c>
      <c r="D5306">
        <v>701000002</v>
      </c>
      <c r="E5306" s="139">
        <v>45281</v>
      </c>
      <c r="F5306">
        <f t="shared" si="246"/>
        <v>12</v>
      </c>
      <c r="G5306" s="139">
        <v>45281</v>
      </c>
      <c r="H5306">
        <f t="shared" si="248"/>
        <v>16</v>
      </c>
      <c r="I5306" t="s">
        <v>1272</v>
      </c>
      <c r="J5306" t="str">
        <f>VLOOKUP(I5306,'C701- Recalculate'!$D$27:$D$751,1,0)</f>
        <v>069MPI1233250002</v>
      </c>
      <c r="K5306">
        <v>0</v>
      </c>
      <c r="L5306">
        <v>21232877</v>
      </c>
      <c r="M5306" s="138">
        <f t="shared" si="247"/>
        <v>-21232877</v>
      </c>
      <c r="N5306" t="s">
        <v>178</v>
      </c>
      <c r="P5306" t="s">
        <v>3839</v>
      </c>
      <c r="R5306" t="s">
        <v>3808</v>
      </c>
    </row>
    <row r="5307" spans="1:18">
      <c r="A5307">
        <v>5306</v>
      </c>
      <c r="D5307">
        <v>701000002</v>
      </c>
      <c r="E5307" s="139">
        <v>45281</v>
      </c>
      <c r="F5307">
        <f t="shared" si="246"/>
        <v>12</v>
      </c>
      <c r="G5307" s="139">
        <v>45281</v>
      </c>
      <c r="H5307">
        <f t="shared" si="248"/>
        <v>16</v>
      </c>
      <c r="I5307" t="s">
        <v>1278</v>
      </c>
      <c r="J5307" t="str">
        <f>VLOOKUP(I5307,'C701- Recalculate'!$D$27:$D$751,1,0)</f>
        <v>069MPI1233250005</v>
      </c>
      <c r="K5307">
        <v>0</v>
      </c>
      <c r="L5307">
        <v>22260274</v>
      </c>
      <c r="M5307" s="138">
        <f t="shared" si="247"/>
        <v>-22260274</v>
      </c>
      <c r="N5307" t="s">
        <v>178</v>
      </c>
      <c r="P5307" t="s">
        <v>3839</v>
      </c>
      <c r="R5307" t="s">
        <v>3808</v>
      </c>
    </row>
    <row r="5308" spans="1:18">
      <c r="A5308">
        <v>5307</v>
      </c>
      <c r="D5308">
        <v>701000002</v>
      </c>
      <c r="E5308" s="139">
        <v>45281</v>
      </c>
      <c r="F5308">
        <f t="shared" si="246"/>
        <v>12</v>
      </c>
      <c r="G5308" s="139">
        <v>45281</v>
      </c>
      <c r="H5308">
        <f t="shared" si="248"/>
        <v>16</v>
      </c>
      <c r="I5308" t="s">
        <v>1282</v>
      </c>
      <c r="J5308" t="str">
        <f>VLOOKUP(I5308,'C701- Recalculate'!$D$27:$D$751,1,0)</f>
        <v>069MPI1233260003</v>
      </c>
      <c r="K5308">
        <v>0</v>
      </c>
      <c r="L5308">
        <v>20547945</v>
      </c>
      <c r="M5308" s="138">
        <f t="shared" si="247"/>
        <v>-20547945</v>
      </c>
      <c r="N5308" t="s">
        <v>178</v>
      </c>
      <c r="P5308" t="s">
        <v>3839</v>
      </c>
      <c r="R5308" t="s">
        <v>3808</v>
      </c>
    </row>
    <row r="5309" spans="1:18">
      <c r="A5309">
        <v>5308</v>
      </c>
      <c r="D5309">
        <v>701000002</v>
      </c>
      <c r="E5309" s="139">
        <v>45281</v>
      </c>
      <c r="F5309">
        <f t="shared" si="246"/>
        <v>12</v>
      </c>
      <c r="G5309" s="139">
        <v>45281</v>
      </c>
      <c r="H5309">
        <f t="shared" si="248"/>
        <v>16</v>
      </c>
      <c r="I5309" t="s">
        <v>1287</v>
      </c>
      <c r="J5309" t="str">
        <f>VLOOKUP(I5309,'C701- Recalculate'!$D$27:$D$751,1,0)</f>
        <v>069MPI1233260006</v>
      </c>
      <c r="K5309">
        <v>0</v>
      </c>
      <c r="L5309">
        <v>21917809</v>
      </c>
      <c r="M5309" s="138">
        <f t="shared" si="247"/>
        <v>-21917809</v>
      </c>
      <c r="N5309" t="s">
        <v>178</v>
      </c>
      <c r="P5309" t="s">
        <v>3839</v>
      </c>
      <c r="R5309" t="s">
        <v>3808</v>
      </c>
    </row>
    <row r="5310" spans="1:18">
      <c r="A5310">
        <v>5309</v>
      </c>
      <c r="D5310">
        <v>701000002</v>
      </c>
      <c r="E5310" s="139">
        <v>45281</v>
      </c>
      <c r="F5310">
        <f t="shared" si="246"/>
        <v>12</v>
      </c>
      <c r="G5310" s="139">
        <v>45281</v>
      </c>
      <c r="H5310">
        <f t="shared" si="248"/>
        <v>16</v>
      </c>
      <c r="I5310" t="s">
        <v>1291</v>
      </c>
      <c r="J5310" t="str">
        <f>VLOOKUP(I5310,'C701- Recalculate'!$D$27:$D$751,1,0)</f>
        <v>069MPI1233270006</v>
      </c>
      <c r="K5310">
        <v>0</v>
      </c>
      <c r="L5310">
        <v>16986302</v>
      </c>
      <c r="M5310" s="138">
        <f t="shared" si="247"/>
        <v>-16986302</v>
      </c>
      <c r="N5310" t="s">
        <v>178</v>
      </c>
      <c r="P5310" t="s">
        <v>3839</v>
      </c>
      <c r="R5310" t="s">
        <v>3808</v>
      </c>
    </row>
    <row r="5311" spans="1:18">
      <c r="A5311">
        <v>5310</v>
      </c>
      <c r="D5311">
        <v>701000002</v>
      </c>
      <c r="E5311" s="139">
        <v>45281</v>
      </c>
      <c r="F5311">
        <f t="shared" si="246"/>
        <v>12</v>
      </c>
      <c r="G5311" s="139">
        <v>45281</v>
      </c>
      <c r="H5311">
        <f t="shared" si="248"/>
        <v>16</v>
      </c>
      <c r="I5311" t="s">
        <v>1296</v>
      </c>
      <c r="J5311" t="str">
        <f>VLOOKUP(I5311,'C701- Recalculate'!$D$27:$D$751,1,0)</f>
        <v>069MPI1233270008</v>
      </c>
      <c r="K5311">
        <v>0</v>
      </c>
      <c r="L5311">
        <v>16986302</v>
      </c>
      <c r="M5311" s="138">
        <f t="shared" si="247"/>
        <v>-16986302</v>
      </c>
      <c r="N5311" t="s">
        <v>178</v>
      </c>
      <c r="P5311" t="s">
        <v>3839</v>
      </c>
      <c r="R5311" t="s">
        <v>3808</v>
      </c>
    </row>
    <row r="5312" spans="1:18">
      <c r="A5312">
        <v>5311</v>
      </c>
      <c r="D5312">
        <v>701000002</v>
      </c>
      <c r="E5312" s="139">
        <v>45281</v>
      </c>
      <c r="F5312">
        <f t="shared" si="246"/>
        <v>12</v>
      </c>
      <c r="G5312" s="139">
        <v>45281</v>
      </c>
      <c r="H5312">
        <f t="shared" si="248"/>
        <v>16</v>
      </c>
      <c r="I5312" t="s">
        <v>1301</v>
      </c>
      <c r="J5312" t="str">
        <f>VLOOKUP(I5312,'C701- Recalculate'!$D$27:$D$751,1,0)</f>
        <v>069MPI1233280009</v>
      </c>
      <c r="K5312">
        <v>0</v>
      </c>
      <c r="L5312">
        <v>21917808</v>
      </c>
      <c r="M5312" s="138">
        <f t="shared" si="247"/>
        <v>-21917808</v>
      </c>
      <c r="N5312" t="s">
        <v>178</v>
      </c>
      <c r="P5312" t="s">
        <v>3839</v>
      </c>
      <c r="R5312" t="s">
        <v>3808</v>
      </c>
    </row>
    <row r="5313" spans="1:18">
      <c r="A5313">
        <v>5312</v>
      </c>
      <c r="D5313">
        <v>701000002</v>
      </c>
      <c r="E5313" s="139">
        <v>45281</v>
      </c>
      <c r="F5313">
        <f t="shared" si="246"/>
        <v>12</v>
      </c>
      <c r="G5313" s="139">
        <v>45281</v>
      </c>
      <c r="H5313">
        <f t="shared" si="248"/>
        <v>16</v>
      </c>
      <c r="I5313" t="s">
        <v>1305</v>
      </c>
      <c r="J5313" t="str">
        <f>VLOOKUP(I5313,'C701- Recalculate'!$D$27:$D$751,1,0)</f>
        <v>069MPI1233280010</v>
      </c>
      <c r="K5313">
        <v>0</v>
      </c>
      <c r="L5313">
        <v>21917808</v>
      </c>
      <c r="M5313" s="138">
        <f t="shared" si="247"/>
        <v>-21917808</v>
      </c>
      <c r="N5313" t="s">
        <v>178</v>
      </c>
      <c r="P5313" t="s">
        <v>3839</v>
      </c>
      <c r="R5313" t="s">
        <v>3808</v>
      </c>
    </row>
    <row r="5314" spans="1:18">
      <c r="A5314">
        <v>5313</v>
      </c>
      <c r="D5314">
        <v>701000002</v>
      </c>
      <c r="E5314" s="139">
        <v>45281</v>
      </c>
      <c r="F5314">
        <f t="shared" ref="F5314:F5377" si="249">MONTH(E5314)</f>
        <v>12</v>
      </c>
      <c r="G5314" s="139">
        <v>45281</v>
      </c>
      <c r="H5314">
        <f t="shared" si="248"/>
        <v>16</v>
      </c>
      <c r="I5314" t="s">
        <v>1308</v>
      </c>
      <c r="J5314" t="str">
        <f>VLOOKUP(I5314,'C701- Recalculate'!$D$27:$D$751,1,0)</f>
        <v>069MPI1233320002</v>
      </c>
      <c r="K5314">
        <v>0</v>
      </c>
      <c r="L5314">
        <v>13561644</v>
      </c>
      <c r="M5314" s="138">
        <f t="shared" ref="M5314:M5377" si="250">K5314-L5314</f>
        <v>-13561644</v>
      </c>
      <c r="N5314" t="s">
        <v>178</v>
      </c>
      <c r="P5314" t="s">
        <v>3839</v>
      </c>
      <c r="R5314" t="s">
        <v>3808</v>
      </c>
    </row>
    <row r="5315" spans="1:18">
      <c r="A5315">
        <v>5314</v>
      </c>
      <c r="D5315">
        <v>701000002</v>
      </c>
      <c r="E5315" s="139">
        <v>45281</v>
      </c>
      <c r="F5315">
        <f t="shared" si="249"/>
        <v>12</v>
      </c>
      <c r="G5315" s="139">
        <v>45281</v>
      </c>
      <c r="H5315">
        <f t="shared" ref="H5315:H5378" si="251">LEN(I5315)</f>
        <v>16</v>
      </c>
      <c r="I5315" t="s">
        <v>1314</v>
      </c>
      <c r="J5315" t="str">
        <f>VLOOKUP(I5315,'C701- Recalculate'!$D$27:$D$751,1,0)</f>
        <v>069MPI1233320003</v>
      </c>
      <c r="K5315">
        <v>0</v>
      </c>
      <c r="L5315">
        <v>31643836</v>
      </c>
      <c r="M5315" s="138">
        <f t="shared" si="250"/>
        <v>-31643836</v>
      </c>
      <c r="N5315" t="s">
        <v>178</v>
      </c>
      <c r="P5315" t="s">
        <v>3839</v>
      </c>
      <c r="R5315" t="s">
        <v>3808</v>
      </c>
    </row>
    <row r="5316" spans="1:18">
      <c r="A5316">
        <v>5315</v>
      </c>
      <c r="D5316">
        <v>701000002</v>
      </c>
      <c r="E5316" s="139">
        <v>45281</v>
      </c>
      <c r="F5316">
        <f t="shared" si="249"/>
        <v>12</v>
      </c>
      <c r="G5316" s="139">
        <v>45281</v>
      </c>
      <c r="H5316">
        <f t="shared" si="251"/>
        <v>16</v>
      </c>
      <c r="I5316" t="s">
        <v>1317</v>
      </c>
      <c r="J5316" t="str">
        <f>VLOOKUP(I5316,'C701- Recalculate'!$D$27:$D$751,1,0)</f>
        <v>069MPI1233350001</v>
      </c>
      <c r="K5316">
        <v>0</v>
      </c>
      <c r="L5316">
        <v>25890411</v>
      </c>
      <c r="M5316" s="138">
        <f t="shared" si="250"/>
        <v>-25890411</v>
      </c>
      <c r="N5316" t="s">
        <v>178</v>
      </c>
      <c r="P5316" t="s">
        <v>3839</v>
      </c>
      <c r="R5316" t="s">
        <v>3808</v>
      </c>
    </row>
    <row r="5317" spans="1:18">
      <c r="A5317">
        <v>5316</v>
      </c>
      <c r="D5317">
        <v>701000002</v>
      </c>
      <c r="E5317" s="139">
        <v>45281</v>
      </c>
      <c r="F5317">
        <f t="shared" si="249"/>
        <v>12</v>
      </c>
      <c r="G5317" s="139">
        <v>45281</v>
      </c>
      <c r="H5317">
        <f t="shared" si="251"/>
        <v>16</v>
      </c>
      <c r="I5317" t="s">
        <v>1321</v>
      </c>
      <c r="J5317" t="str">
        <f>VLOOKUP(I5317,'C701- Recalculate'!$D$27:$D$751,1,0)</f>
        <v>069MPI1233350002</v>
      </c>
      <c r="K5317">
        <v>0</v>
      </c>
      <c r="L5317">
        <v>14794521</v>
      </c>
      <c r="M5317" s="138">
        <f t="shared" si="250"/>
        <v>-14794521</v>
      </c>
      <c r="N5317" t="s">
        <v>178</v>
      </c>
      <c r="P5317" t="s">
        <v>3839</v>
      </c>
      <c r="R5317" t="s">
        <v>3808</v>
      </c>
    </row>
    <row r="5318" spans="1:18">
      <c r="A5318">
        <v>5317</v>
      </c>
      <c r="D5318">
        <v>701000002</v>
      </c>
      <c r="E5318" s="139">
        <v>45281</v>
      </c>
      <c r="F5318">
        <f t="shared" si="249"/>
        <v>12</v>
      </c>
      <c r="G5318" s="139">
        <v>45281</v>
      </c>
      <c r="H5318">
        <f t="shared" si="251"/>
        <v>16</v>
      </c>
      <c r="I5318" t="s">
        <v>1325</v>
      </c>
      <c r="J5318" t="str">
        <f>VLOOKUP(I5318,'C701- Recalculate'!$D$27:$D$751,1,0)</f>
        <v>069MPI1233350003</v>
      </c>
      <c r="K5318">
        <v>0</v>
      </c>
      <c r="L5318">
        <v>39726027</v>
      </c>
      <c r="M5318" s="138">
        <f t="shared" si="250"/>
        <v>-39726027</v>
      </c>
      <c r="N5318" t="s">
        <v>178</v>
      </c>
      <c r="P5318" t="s">
        <v>3839</v>
      </c>
      <c r="R5318" t="s">
        <v>3808</v>
      </c>
    </row>
    <row r="5319" spans="1:18">
      <c r="A5319">
        <v>5318</v>
      </c>
      <c r="D5319">
        <v>701000002</v>
      </c>
      <c r="E5319" s="139">
        <v>45281</v>
      </c>
      <c r="F5319">
        <f t="shared" si="249"/>
        <v>12</v>
      </c>
      <c r="G5319" s="139">
        <v>45281</v>
      </c>
      <c r="H5319">
        <f t="shared" si="251"/>
        <v>16</v>
      </c>
      <c r="I5319" t="s">
        <v>1328</v>
      </c>
      <c r="J5319" t="str">
        <f>VLOOKUP(I5319,'C701- Recalculate'!$D$27:$D$751,1,0)</f>
        <v>069MPI1233350004</v>
      </c>
      <c r="K5319">
        <v>0</v>
      </c>
      <c r="L5319">
        <v>39726027</v>
      </c>
      <c r="M5319" s="138">
        <f t="shared" si="250"/>
        <v>-39726027</v>
      </c>
      <c r="N5319" t="s">
        <v>178</v>
      </c>
      <c r="P5319" t="s">
        <v>3839</v>
      </c>
      <c r="R5319" t="s">
        <v>3808</v>
      </c>
    </row>
    <row r="5320" spans="1:18">
      <c r="A5320">
        <v>5319</v>
      </c>
      <c r="D5320">
        <v>701000002</v>
      </c>
      <c r="E5320" s="139">
        <v>45281</v>
      </c>
      <c r="F5320">
        <f t="shared" si="249"/>
        <v>12</v>
      </c>
      <c r="G5320" s="139">
        <v>45281</v>
      </c>
      <c r="H5320">
        <f t="shared" si="251"/>
        <v>16</v>
      </c>
      <c r="I5320" t="s">
        <v>1331</v>
      </c>
      <c r="J5320" t="str">
        <f>VLOOKUP(I5320,'C701- Recalculate'!$D$27:$D$751,1,0)</f>
        <v>069MPI1233350005</v>
      </c>
      <c r="K5320">
        <v>0</v>
      </c>
      <c r="L5320">
        <v>35753425</v>
      </c>
      <c r="M5320" s="138">
        <f t="shared" si="250"/>
        <v>-35753425</v>
      </c>
      <c r="N5320" t="s">
        <v>178</v>
      </c>
      <c r="P5320" t="s">
        <v>3839</v>
      </c>
      <c r="R5320" t="s">
        <v>3808</v>
      </c>
    </row>
    <row r="5321" spans="1:18">
      <c r="A5321">
        <v>5320</v>
      </c>
      <c r="D5321">
        <v>701000002</v>
      </c>
      <c r="E5321" s="139">
        <v>45281</v>
      </c>
      <c r="F5321">
        <f t="shared" si="249"/>
        <v>12</v>
      </c>
      <c r="G5321" s="139">
        <v>45281</v>
      </c>
      <c r="H5321">
        <f t="shared" si="251"/>
        <v>16</v>
      </c>
      <c r="I5321" t="s">
        <v>1335</v>
      </c>
      <c r="J5321" t="str">
        <f>VLOOKUP(I5321,'C701- Recalculate'!$D$27:$D$751,1,0)</f>
        <v>069MPI1233380001</v>
      </c>
      <c r="K5321">
        <v>0</v>
      </c>
      <c r="L5321">
        <v>39726027</v>
      </c>
      <c r="M5321" s="138">
        <f t="shared" si="250"/>
        <v>-39726027</v>
      </c>
      <c r="N5321" t="s">
        <v>178</v>
      </c>
      <c r="P5321" t="s">
        <v>3839</v>
      </c>
      <c r="R5321" t="s">
        <v>3808</v>
      </c>
    </row>
    <row r="5322" spans="1:18">
      <c r="A5322">
        <v>5321</v>
      </c>
      <c r="D5322">
        <v>701000002</v>
      </c>
      <c r="E5322" s="139">
        <v>45281</v>
      </c>
      <c r="F5322">
        <f t="shared" si="249"/>
        <v>12</v>
      </c>
      <c r="G5322" s="139">
        <v>45281</v>
      </c>
      <c r="H5322">
        <f t="shared" si="251"/>
        <v>16</v>
      </c>
      <c r="I5322" t="s">
        <v>1339</v>
      </c>
      <c r="J5322" t="str">
        <f>VLOOKUP(I5322,'C701- Recalculate'!$D$27:$D$751,1,0)</f>
        <v>069MPI1233380002</v>
      </c>
      <c r="K5322">
        <v>0</v>
      </c>
      <c r="L5322">
        <v>39726027</v>
      </c>
      <c r="M5322" s="138">
        <f t="shared" si="250"/>
        <v>-39726027</v>
      </c>
      <c r="N5322" t="s">
        <v>178</v>
      </c>
      <c r="P5322" t="s">
        <v>3839</v>
      </c>
      <c r="R5322" t="s">
        <v>3808</v>
      </c>
    </row>
    <row r="5323" spans="1:18">
      <c r="A5323">
        <v>5322</v>
      </c>
      <c r="D5323">
        <v>701000002</v>
      </c>
      <c r="E5323" s="139">
        <v>45281</v>
      </c>
      <c r="F5323">
        <f t="shared" si="249"/>
        <v>12</v>
      </c>
      <c r="G5323" s="139">
        <v>45281</v>
      </c>
      <c r="H5323">
        <f t="shared" si="251"/>
        <v>16</v>
      </c>
      <c r="I5323" t="s">
        <v>1342</v>
      </c>
      <c r="J5323" t="str">
        <f>VLOOKUP(I5323,'C701- Recalculate'!$D$27:$D$751,1,0)</f>
        <v>069MPI1233380003</v>
      </c>
      <c r="K5323">
        <v>0</v>
      </c>
      <c r="L5323">
        <v>39726027</v>
      </c>
      <c r="M5323" s="138">
        <f t="shared" si="250"/>
        <v>-39726027</v>
      </c>
      <c r="N5323" t="s">
        <v>178</v>
      </c>
      <c r="P5323" t="s">
        <v>3839</v>
      </c>
      <c r="R5323" t="s">
        <v>3808</v>
      </c>
    </row>
    <row r="5324" spans="1:18">
      <c r="A5324">
        <v>5323</v>
      </c>
      <c r="D5324">
        <v>701000002</v>
      </c>
      <c r="E5324" s="139">
        <v>45281</v>
      </c>
      <c r="F5324">
        <f t="shared" si="249"/>
        <v>12</v>
      </c>
      <c r="G5324" s="139">
        <v>45281</v>
      </c>
      <c r="H5324">
        <f t="shared" si="251"/>
        <v>16</v>
      </c>
      <c r="I5324" t="s">
        <v>1346</v>
      </c>
      <c r="J5324" t="str">
        <f>VLOOKUP(I5324,'C701- Recalculate'!$D$27:$D$751,1,0)</f>
        <v>069MPI1233390001</v>
      </c>
      <c r="K5324">
        <v>0</v>
      </c>
      <c r="L5324">
        <v>5205480</v>
      </c>
      <c r="M5324" s="138">
        <f t="shared" si="250"/>
        <v>-5205480</v>
      </c>
      <c r="N5324" t="s">
        <v>178</v>
      </c>
      <c r="P5324" t="s">
        <v>3839</v>
      </c>
      <c r="R5324" t="s">
        <v>3808</v>
      </c>
    </row>
    <row r="5325" spans="1:18">
      <c r="A5325">
        <v>5324</v>
      </c>
      <c r="D5325">
        <v>701000002</v>
      </c>
      <c r="E5325" s="139">
        <v>45281</v>
      </c>
      <c r="F5325">
        <f t="shared" si="249"/>
        <v>12</v>
      </c>
      <c r="G5325" s="139">
        <v>45281</v>
      </c>
      <c r="H5325">
        <f t="shared" si="251"/>
        <v>16</v>
      </c>
      <c r="I5325" t="s">
        <v>1350</v>
      </c>
      <c r="J5325" t="str">
        <f>VLOOKUP(I5325,'C701- Recalculate'!$D$27:$D$751,1,0)</f>
        <v>069MPI1233390003</v>
      </c>
      <c r="K5325">
        <v>0</v>
      </c>
      <c r="L5325">
        <v>4931506</v>
      </c>
      <c r="M5325" s="138">
        <f t="shared" si="250"/>
        <v>-4931506</v>
      </c>
      <c r="N5325" t="s">
        <v>178</v>
      </c>
      <c r="P5325" t="s">
        <v>3839</v>
      </c>
      <c r="R5325" t="s">
        <v>3808</v>
      </c>
    </row>
    <row r="5326" spans="1:18">
      <c r="A5326">
        <v>5325</v>
      </c>
      <c r="D5326">
        <v>701000002</v>
      </c>
      <c r="E5326" s="139">
        <v>45281</v>
      </c>
      <c r="F5326">
        <f t="shared" si="249"/>
        <v>12</v>
      </c>
      <c r="G5326" s="139">
        <v>45281</v>
      </c>
      <c r="H5326">
        <f t="shared" si="251"/>
        <v>16</v>
      </c>
      <c r="I5326" t="s">
        <v>1353</v>
      </c>
      <c r="J5326" t="str">
        <f>VLOOKUP(I5326,'C701- Recalculate'!$D$27:$D$751,1,0)</f>
        <v>069MPI1233390004</v>
      </c>
      <c r="K5326">
        <v>0</v>
      </c>
      <c r="L5326">
        <v>4931506</v>
      </c>
      <c r="M5326" s="138">
        <f t="shared" si="250"/>
        <v>-4931506</v>
      </c>
      <c r="N5326" t="s">
        <v>178</v>
      </c>
      <c r="P5326" t="s">
        <v>3839</v>
      </c>
      <c r="R5326" t="s">
        <v>3808</v>
      </c>
    </row>
    <row r="5327" spans="1:18">
      <c r="A5327">
        <v>5326</v>
      </c>
      <c r="D5327">
        <v>701000002</v>
      </c>
      <c r="E5327" s="139">
        <v>45281</v>
      </c>
      <c r="F5327">
        <f t="shared" si="249"/>
        <v>12</v>
      </c>
      <c r="G5327" s="139">
        <v>45281</v>
      </c>
      <c r="H5327">
        <f t="shared" si="251"/>
        <v>16</v>
      </c>
      <c r="I5327" t="s">
        <v>1356</v>
      </c>
      <c r="J5327" t="str">
        <f>VLOOKUP(I5327,'C701- Recalculate'!$D$27:$D$751,1,0)</f>
        <v>069MPI1233390005</v>
      </c>
      <c r="K5327">
        <v>0</v>
      </c>
      <c r="L5327">
        <v>4931506</v>
      </c>
      <c r="M5327" s="138">
        <f t="shared" si="250"/>
        <v>-4931506</v>
      </c>
      <c r="N5327" t="s">
        <v>178</v>
      </c>
      <c r="P5327" t="s">
        <v>3839</v>
      </c>
      <c r="R5327" t="s">
        <v>3808</v>
      </c>
    </row>
    <row r="5328" spans="1:18">
      <c r="A5328">
        <v>5327</v>
      </c>
      <c r="D5328">
        <v>701000002</v>
      </c>
      <c r="E5328" s="139">
        <v>45281</v>
      </c>
      <c r="F5328">
        <f t="shared" si="249"/>
        <v>12</v>
      </c>
      <c r="G5328" s="139">
        <v>45281</v>
      </c>
      <c r="H5328">
        <f t="shared" si="251"/>
        <v>16</v>
      </c>
      <c r="I5328" t="s">
        <v>1359</v>
      </c>
      <c r="J5328" t="str">
        <f>VLOOKUP(I5328,'C701- Recalculate'!$D$27:$D$751,1,0)</f>
        <v>069MPI1233390006</v>
      </c>
      <c r="K5328">
        <v>0</v>
      </c>
      <c r="L5328">
        <v>5205480</v>
      </c>
      <c r="M5328" s="138">
        <f t="shared" si="250"/>
        <v>-5205480</v>
      </c>
      <c r="N5328" t="s">
        <v>178</v>
      </c>
      <c r="P5328" t="s">
        <v>3839</v>
      </c>
      <c r="R5328" t="s">
        <v>3808</v>
      </c>
    </row>
    <row r="5329" spans="1:18">
      <c r="A5329">
        <v>5328</v>
      </c>
      <c r="D5329">
        <v>701000002</v>
      </c>
      <c r="E5329" s="139">
        <v>45281</v>
      </c>
      <c r="F5329">
        <f t="shared" si="249"/>
        <v>12</v>
      </c>
      <c r="G5329" s="139">
        <v>45281</v>
      </c>
      <c r="H5329">
        <f t="shared" si="251"/>
        <v>16</v>
      </c>
      <c r="I5329" t="s">
        <v>1362</v>
      </c>
      <c r="J5329" t="str">
        <f>VLOOKUP(I5329,'C701- Recalculate'!$D$27:$D$751,1,0)</f>
        <v>069MPI1233390007</v>
      </c>
      <c r="K5329">
        <v>0</v>
      </c>
      <c r="L5329">
        <v>5205480</v>
      </c>
      <c r="M5329" s="138">
        <f t="shared" si="250"/>
        <v>-5205480</v>
      </c>
      <c r="N5329" t="s">
        <v>178</v>
      </c>
      <c r="P5329" t="s">
        <v>3839</v>
      </c>
      <c r="R5329" t="s">
        <v>3808</v>
      </c>
    </row>
    <row r="5330" spans="1:18">
      <c r="A5330">
        <v>5329</v>
      </c>
      <c r="D5330">
        <v>701000002</v>
      </c>
      <c r="E5330" s="139">
        <v>45281</v>
      </c>
      <c r="F5330">
        <f t="shared" si="249"/>
        <v>12</v>
      </c>
      <c r="G5330" s="139">
        <v>45281</v>
      </c>
      <c r="H5330">
        <f t="shared" si="251"/>
        <v>16</v>
      </c>
      <c r="I5330" t="s">
        <v>1365</v>
      </c>
      <c r="J5330" t="str">
        <f>VLOOKUP(I5330,'C701- Recalculate'!$D$27:$D$751,1,0)</f>
        <v>069MPI1233390008</v>
      </c>
      <c r="K5330">
        <v>0</v>
      </c>
      <c r="L5330">
        <v>5479452</v>
      </c>
      <c r="M5330" s="138">
        <f t="shared" si="250"/>
        <v>-5479452</v>
      </c>
      <c r="N5330" t="s">
        <v>178</v>
      </c>
      <c r="P5330" t="s">
        <v>3839</v>
      </c>
      <c r="R5330" t="s">
        <v>3808</v>
      </c>
    </row>
    <row r="5331" spans="1:18">
      <c r="A5331">
        <v>5330</v>
      </c>
      <c r="D5331">
        <v>701000002</v>
      </c>
      <c r="E5331" s="139">
        <v>45281</v>
      </c>
      <c r="F5331">
        <f t="shared" si="249"/>
        <v>12</v>
      </c>
      <c r="G5331" s="139">
        <v>45281</v>
      </c>
      <c r="H5331">
        <f t="shared" si="251"/>
        <v>16</v>
      </c>
      <c r="I5331" t="s">
        <v>1368</v>
      </c>
      <c r="J5331" t="str">
        <f>VLOOKUP(I5331,'C701- Recalculate'!$D$27:$D$751,1,0)</f>
        <v>069MPI1233390009</v>
      </c>
      <c r="K5331">
        <v>0</v>
      </c>
      <c r="L5331">
        <v>2602739</v>
      </c>
      <c r="M5331" s="138">
        <f t="shared" si="250"/>
        <v>-2602739</v>
      </c>
      <c r="N5331" t="s">
        <v>178</v>
      </c>
      <c r="P5331" t="s">
        <v>3839</v>
      </c>
      <c r="R5331" t="s">
        <v>3808</v>
      </c>
    </row>
    <row r="5332" spans="1:18">
      <c r="A5332">
        <v>5331</v>
      </c>
      <c r="D5332">
        <v>701000002</v>
      </c>
      <c r="E5332" s="139">
        <v>45281</v>
      </c>
      <c r="F5332">
        <f t="shared" si="249"/>
        <v>12</v>
      </c>
      <c r="G5332" s="139">
        <v>45281</v>
      </c>
      <c r="H5332">
        <f t="shared" si="251"/>
        <v>16</v>
      </c>
      <c r="I5332" t="s">
        <v>1372</v>
      </c>
      <c r="J5332" t="str">
        <f>VLOOKUP(I5332,'C701- Recalculate'!$D$27:$D$751,1,0)</f>
        <v>069MPI1233490002</v>
      </c>
      <c r="K5332">
        <v>0</v>
      </c>
      <c r="L5332">
        <v>6575342</v>
      </c>
      <c r="M5332" s="138">
        <f t="shared" si="250"/>
        <v>-6575342</v>
      </c>
      <c r="N5332" t="s">
        <v>178</v>
      </c>
      <c r="P5332" t="s">
        <v>3839</v>
      </c>
      <c r="R5332" t="s">
        <v>3808</v>
      </c>
    </row>
    <row r="5333" spans="1:18">
      <c r="A5333">
        <v>5332</v>
      </c>
      <c r="D5333">
        <v>701000002</v>
      </c>
      <c r="E5333" s="139">
        <v>45281</v>
      </c>
      <c r="F5333">
        <f t="shared" si="249"/>
        <v>12</v>
      </c>
      <c r="G5333" s="139">
        <v>45281</v>
      </c>
      <c r="H5333">
        <f t="shared" si="251"/>
        <v>16</v>
      </c>
      <c r="I5333" t="s">
        <v>1376</v>
      </c>
      <c r="J5333" t="str">
        <f>VLOOKUP(I5333,'C701- Recalculate'!$D$27:$D$751,1,0)</f>
        <v>069MPI1233490003</v>
      </c>
      <c r="K5333">
        <v>0</v>
      </c>
      <c r="L5333">
        <v>4383562</v>
      </c>
      <c r="M5333" s="138">
        <f t="shared" si="250"/>
        <v>-4383562</v>
      </c>
      <c r="N5333" t="s">
        <v>178</v>
      </c>
      <c r="P5333" t="s">
        <v>3839</v>
      </c>
      <c r="R5333" t="s">
        <v>3808</v>
      </c>
    </row>
    <row r="5334" spans="1:18">
      <c r="A5334">
        <v>5333</v>
      </c>
      <c r="D5334">
        <v>701000002</v>
      </c>
      <c r="E5334" s="139">
        <v>45282</v>
      </c>
      <c r="F5334">
        <f t="shared" si="249"/>
        <v>12</v>
      </c>
      <c r="G5334" s="139">
        <v>45282</v>
      </c>
      <c r="H5334">
        <f t="shared" si="251"/>
        <v>16</v>
      </c>
      <c r="I5334" t="s">
        <v>1272</v>
      </c>
      <c r="J5334" t="str">
        <f>VLOOKUP(I5334,'C701- Recalculate'!$D$27:$D$751,1,0)</f>
        <v>069MPI1233250002</v>
      </c>
      <c r="K5334">
        <v>0</v>
      </c>
      <c r="L5334">
        <v>21232877</v>
      </c>
      <c r="M5334" s="138">
        <f t="shared" si="250"/>
        <v>-21232877</v>
      </c>
      <c r="N5334" t="s">
        <v>178</v>
      </c>
      <c r="P5334" t="s">
        <v>3839</v>
      </c>
      <c r="R5334" t="s">
        <v>3808</v>
      </c>
    </row>
    <row r="5335" spans="1:18">
      <c r="A5335">
        <v>5334</v>
      </c>
      <c r="D5335">
        <v>701000002</v>
      </c>
      <c r="E5335" s="139">
        <v>45282</v>
      </c>
      <c r="F5335">
        <f t="shared" si="249"/>
        <v>12</v>
      </c>
      <c r="G5335" s="139">
        <v>45282</v>
      </c>
      <c r="H5335">
        <f t="shared" si="251"/>
        <v>16</v>
      </c>
      <c r="I5335" t="s">
        <v>1278</v>
      </c>
      <c r="J5335" t="str">
        <f>VLOOKUP(I5335,'C701- Recalculate'!$D$27:$D$751,1,0)</f>
        <v>069MPI1233250005</v>
      </c>
      <c r="K5335">
        <v>0</v>
      </c>
      <c r="L5335">
        <v>22260274</v>
      </c>
      <c r="M5335" s="138">
        <f t="shared" si="250"/>
        <v>-22260274</v>
      </c>
      <c r="N5335" t="s">
        <v>178</v>
      </c>
      <c r="P5335" t="s">
        <v>3839</v>
      </c>
      <c r="R5335" t="s">
        <v>3808</v>
      </c>
    </row>
    <row r="5336" spans="1:18">
      <c r="A5336">
        <v>5335</v>
      </c>
      <c r="D5336">
        <v>701000002</v>
      </c>
      <c r="E5336" s="139">
        <v>45282</v>
      </c>
      <c r="F5336">
        <f t="shared" si="249"/>
        <v>12</v>
      </c>
      <c r="G5336" s="139">
        <v>45282</v>
      </c>
      <c r="H5336">
        <f t="shared" si="251"/>
        <v>16</v>
      </c>
      <c r="I5336" t="s">
        <v>1282</v>
      </c>
      <c r="J5336" t="str">
        <f>VLOOKUP(I5336,'C701- Recalculate'!$D$27:$D$751,1,0)</f>
        <v>069MPI1233260003</v>
      </c>
      <c r="K5336">
        <v>0</v>
      </c>
      <c r="L5336">
        <v>20547945</v>
      </c>
      <c r="M5336" s="138">
        <f t="shared" si="250"/>
        <v>-20547945</v>
      </c>
      <c r="N5336" t="s">
        <v>178</v>
      </c>
      <c r="P5336" t="s">
        <v>3839</v>
      </c>
      <c r="R5336" t="s">
        <v>3808</v>
      </c>
    </row>
    <row r="5337" spans="1:18">
      <c r="A5337">
        <v>5336</v>
      </c>
      <c r="D5337">
        <v>701000002</v>
      </c>
      <c r="E5337" s="139">
        <v>45282</v>
      </c>
      <c r="F5337">
        <f t="shared" si="249"/>
        <v>12</v>
      </c>
      <c r="G5337" s="139">
        <v>45282</v>
      </c>
      <c r="H5337">
        <f t="shared" si="251"/>
        <v>16</v>
      </c>
      <c r="I5337" t="s">
        <v>1287</v>
      </c>
      <c r="J5337" t="str">
        <f>VLOOKUP(I5337,'C701- Recalculate'!$D$27:$D$751,1,0)</f>
        <v>069MPI1233260006</v>
      </c>
      <c r="K5337">
        <v>0</v>
      </c>
      <c r="L5337">
        <v>21917808</v>
      </c>
      <c r="M5337" s="138">
        <f t="shared" si="250"/>
        <v>-21917808</v>
      </c>
      <c r="N5337" t="s">
        <v>178</v>
      </c>
      <c r="P5337" t="s">
        <v>3839</v>
      </c>
      <c r="R5337" t="s">
        <v>3808</v>
      </c>
    </row>
    <row r="5338" spans="1:18">
      <c r="A5338">
        <v>5337</v>
      </c>
      <c r="D5338">
        <v>701000002</v>
      </c>
      <c r="E5338" s="139">
        <v>45282</v>
      </c>
      <c r="F5338">
        <f t="shared" si="249"/>
        <v>12</v>
      </c>
      <c r="G5338" s="139">
        <v>45282</v>
      </c>
      <c r="H5338">
        <f t="shared" si="251"/>
        <v>16</v>
      </c>
      <c r="I5338" t="s">
        <v>1291</v>
      </c>
      <c r="J5338" t="str">
        <f>VLOOKUP(I5338,'C701- Recalculate'!$D$27:$D$751,1,0)</f>
        <v>069MPI1233270006</v>
      </c>
      <c r="K5338">
        <v>0</v>
      </c>
      <c r="L5338">
        <v>16986301</v>
      </c>
      <c r="M5338" s="138">
        <f t="shared" si="250"/>
        <v>-16986301</v>
      </c>
      <c r="N5338" t="s">
        <v>178</v>
      </c>
      <c r="P5338" t="s">
        <v>3839</v>
      </c>
      <c r="R5338" t="s">
        <v>3808</v>
      </c>
    </row>
    <row r="5339" spans="1:18">
      <c r="A5339">
        <v>5338</v>
      </c>
      <c r="D5339">
        <v>701000002</v>
      </c>
      <c r="E5339" s="139">
        <v>45282</v>
      </c>
      <c r="F5339">
        <f t="shared" si="249"/>
        <v>12</v>
      </c>
      <c r="G5339" s="139">
        <v>45282</v>
      </c>
      <c r="H5339">
        <f t="shared" si="251"/>
        <v>16</v>
      </c>
      <c r="I5339" t="s">
        <v>1296</v>
      </c>
      <c r="J5339" t="str">
        <f>VLOOKUP(I5339,'C701- Recalculate'!$D$27:$D$751,1,0)</f>
        <v>069MPI1233270008</v>
      </c>
      <c r="K5339">
        <v>0</v>
      </c>
      <c r="L5339">
        <v>16986301</v>
      </c>
      <c r="M5339" s="138">
        <f t="shared" si="250"/>
        <v>-16986301</v>
      </c>
      <c r="N5339" t="s">
        <v>178</v>
      </c>
      <c r="P5339" t="s">
        <v>3839</v>
      </c>
      <c r="R5339" t="s">
        <v>3808</v>
      </c>
    </row>
    <row r="5340" spans="1:18">
      <c r="A5340">
        <v>5339</v>
      </c>
      <c r="D5340">
        <v>701000002</v>
      </c>
      <c r="E5340" s="139">
        <v>45282</v>
      </c>
      <c r="F5340">
        <f t="shared" si="249"/>
        <v>12</v>
      </c>
      <c r="G5340" s="139">
        <v>45282</v>
      </c>
      <c r="H5340">
        <f t="shared" si="251"/>
        <v>16</v>
      </c>
      <c r="I5340" t="s">
        <v>1301</v>
      </c>
      <c r="J5340" t="str">
        <f>VLOOKUP(I5340,'C701- Recalculate'!$D$27:$D$751,1,0)</f>
        <v>069MPI1233280009</v>
      </c>
      <c r="K5340">
        <v>0</v>
      </c>
      <c r="L5340">
        <v>21917808</v>
      </c>
      <c r="M5340" s="138">
        <f t="shared" si="250"/>
        <v>-21917808</v>
      </c>
      <c r="N5340" t="s">
        <v>178</v>
      </c>
      <c r="P5340" t="s">
        <v>3839</v>
      </c>
      <c r="R5340" t="s">
        <v>3808</v>
      </c>
    </row>
    <row r="5341" spans="1:18">
      <c r="A5341">
        <v>5340</v>
      </c>
      <c r="D5341">
        <v>701000002</v>
      </c>
      <c r="E5341" s="139">
        <v>45282</v>
      </c>
      <c r="F5341">
        <f t="shared" si="249"/>
        <v>12</v>
      </c>
      <c r="G5341" s="139">
        <v>45282</v>
      </c>
      <c r="H5341">
        <f t="shared" si="251"/>
        <v>16</v>
      </c>
      <c r="I5341" t="s">
        <v>1305</v>
      </c>
      <c r="J5341" t="str">
        <f>VLOOKUP(I5341,'C701- Recalculate'!$D$27:$D$751,1,0)</f>
        <v>069MPI1233280010</v>
      </c>
      <c r="K5341">
        <v>0</v>
      </c>
      <c r="L5341">
        <v>21917808</v>
      </c>
      <c r="M5341" s="138">
        <f t="shared" si="250"/>
        <v>-21917808</v>
      </c>
      <c r="N5341" t="s">
        <v>178</v>
      </c>
      <c r="P5341" t="s">
        <v>3839</v>
      </c>
      <c r="R5341" t="s">
        <v>3808</v>
      </c>
    </row>
    <row r="5342" spans="1:18">
      <c r="A5342">
        <v>5341</v>
      </c>
      <c r="D5342">
        <v>701000002</v>
      </c>
      <c r="E5342" s="139">
        <v>45282</v>
      </c>
      <c r="F5342">
        <f t="shared" si="249"/>
        <v>12</v>
      </c>
      <c r="G5342" s="139">
        <v>45282</v>
      </c>
      <c r="H5342">
        <f t="shared" si="251"/>
        <v>16</v>
      </c>
      <c r="I5342" t="s">
        <v>1308</v>
      </c>
      <c r="J5342" t="str">
        <f>VLOOKUP(I5342,'C701- Recalculate'!$D$27:$D$751,1,0)</f>
        <v>069MPI1233320002</v>
      </c>
      <c r="K5342">
        <v>0</v>
      </c>
      <c r="L5342">
        <v>13561644</v>
      </c>
      <c r="M5342" s="138">
        <f t="shared" si="250"/>
        <v>-13561644</v>
      </c>
      <c r="N5342" t="s">
        <v>178</v>
      </c>
      <c r="P5342" t="s">
        <v>3839</v>
      </c>
      <c r="R5342" t="s">
        <v>3808</v>
      </c>
    </row>
    <row r="5343" spans="1:18">
      <c r="A5343">
        <v>5342</v>
      </c>
      <c r="D5343">
        <v>701000002</v>
      </c>
      <c r="E5343" s="139">
        <v>45282</v>
      </c>
      <c r="F5343">
        <f t="shared" si="249"/>
        <v>12</v>
      </c>
      <c r="G5343" s="139">
        <v>45282</v>
      </c>
      <c r="H5343">
        <f t="shared" si="251"/>
        <v>16</v>
      </c>
      <c r="I5343" t="s">
        <v>1314</v>
      </c>
      <c r="J5343" t="str">
        <f>VLOOKUP(I5343,'C701- Recalculate'!$D$27:$D$751,1,0)</f>
        <v>069MPI1233320003</v>
      </c>
      <c r="K5343">
        <v>0</v>
      </c>
      <c r="L5343">
        <v>31643835</v>
      </c>
      <c r="M5343" s="138">
        <f t="shared" si="250"/>
        <v>-31643835</v>
      </c>
      <c r="N5343" t="s">
        <v>178</v>
      </c>
      <c r="P5343" t="s">
        <v>3839</v>
      </c>
      <c r="R5343" t="s">
        <v>3808</v>
      </c>
    </row>
    <row r="5344" spans="1:18">
      <c r="A5344">
        <v>5343</v>
      </c>
      <c r="D5344">
        <v>701000002</v>
      </c>
      <c r="E5344" s="139">
        <v>45282</v>
      </c>
      <c r="F5344">
        <f t="shared" si="249"/>
        <v>12</v>
      </c>
      <c r="G5344" s="139">
        <v>45282</v>
      </c>
      <c r="H5344">
        <f t="shared" si="251"/>
        <v>16</v>
      </c>
      <c r="I5344" t="s">
        <v>1317</v>
      </c>
      <c r="J5344" t="str">
        <f>VLOOKUP(I5344,'C701- Recalculate'!$D$27:$D$751,1,0)</f>
        <v>069MPI1233350001</v>
      </c>
      <c r="K5344">
        <v>0</v>
      </c>
      <c r="L5344">
        <v>25890411</v>
      </c>
      <c r="M5344" s="138">
        <f t="shared" si="250"/>
        <v>-25890411</v>
      </c>
      <c r="N5344" t="s">
        <v>178</v>
      </c>
      <c r="P5344" t="s">
        <v>3839</v>
      </c>
      <c r="R5344" t="s">
        <v>3808</v>
      </c>
    </row>
    <row r="5345" spans="1:18">
      <c r="A5345">
        <v>5344</v>
      </c>
      <c r="D5345">
        <v>701000002</v>
      </c>
      <c r="E5345" s="139">
        <v>45282</v>
      </c>
      <c r="F5345">
        <f t="shared" si="249"/>
        <v>12</v>
      </c>
      <c r="G5345" s="139">
        <v>45282</v>
      </c>
      <c r="H5345">
        <f t="shared" si="251"/>
        <v>16</v>
      </c>
      <c r="I5345" t="s">
        <v>1321</v>
      </c>
      <c r="J5345" t="str">
        <f>VLOOKUP(I5345,'C701- Recalculate'!$D$27:$D$751,1,0)</f>
        <v>069MPI1233350002</v>
      </c>
      <c r="K5345">
        <v>0</v>
      </c>
      <c r="L5345">
        <v>14794520</v>
      </c>
      <c r="M5345" s="138">
        <f t="shared" si="250"/>
        <v>-14794520</v>
      </c>
      <c r="N5345" t="s">
        <v>178</v>
      </c>
      <c r="P5345" t="s">
        <v>3839</v>
      </c>
      <c r="R5345" t="s">
        <v>3808</v>
      </c>
    </row>
    <row r="5346" spans="1:18">
      <c r="A5346">
        <v>5345</v>
      </c>
      <c r="D5346">
        <v>701000002</v>
      </c>
      <c r="E5346" s="139">
        <v>45282</v>
      </c>
      <c r="F5346">
        <f t="shared" si="249"/>
        <v>12</v>
      </c>
      <c r="G5346" s="139">
        <v>45282</v>
      </c>
      <c r="H5346">
        <f t="shared" si="251"/>
        <v>16</v>
      </c>
      <c r="I5346" t="s">
        <v>1325</v>
      </c>
      <c r="J5346" t="str">
        <f>VLOOKUP(I5346,'C701- Recalculate'!$D$27:$D$751,1,0)</f>
        <v>069MPI1233350003</v>
      </c>
      <c r="K5346">
        <v>0</v>
      </c>
      <c r="L5346">
        <v>39726028</v>
      </c>
      <c r="M5346" s="138">
        <f t="shared" si="250"/>
        <v>-39726028</v>
      </c>
      <c r="N5346" t="s">
        <v>178</v>
      </c>
      <c r="P5346" t="s">
        <v>3839</v>
      </c>
      <c r="R5346" t="s">
        <v>3808</v>
      </c>
    </row>
    <row r="5347" spans="1:18">
      <c r="A5347">
        <v>5346</v>
      </c>
      <c r="D5347">
        <v>701000002</v>
      </c>
      <c r="E5347" s="139">
        <v>45282</v>
      </c>
      <c r="F5347">
        <f t="shared" si="249"/>
        <v>12</v>
      </c>
      <c r="G5347" s="139">
        <v>45282</v>
      </c>
      <c r="H5347">
        <f t="shared" si="251"/>
        <v>16</v>
      </c>
      <c r="I5347" t="s">
        <v>1328</v>
      </c>
      <c r="J5347" t="str">
        <f>VLOOKUP(I5347,'C701- Recalculate'!$D$27:$D$751,1,0)</f>
        <v>069MPI1233350004</v>
      </c>
      <c r="K5347">
        <v>0</v>
      </c>
      <c r="L5347">
        <v>39726028</v>
      </c>
      <c r="M5347" s="138">
        <f t="shared" si="250"/>
        <v>-39726028</v>
      </c>
      <c r="N5347" t="s">
        <v>178</v>
      </c>
      <c r="P5347" t="s">
        <v>3839</v>
      </c>
      <c r="R5347" t="s">
        <v>3808</v>
      </c>
    </row>
    <row r="5348" spans="1:18">
      <c r="A5348">
        <v>5347</v>
      </c>
      <c r="D5348">
        <v>701000002</v>
      </c>
      <c r="E5348" s="139">
        <v>45282</v>
      </c>
      <c r="F5348">
        <f t="shared" si="249"/>
        <v>12</v>
      </c>
      <c r="G5348" s="139">
        <v>45282</v>
      </c>
      <c r="H5348">
        <f t="shared" si="251"/>
        <v>16</v>
      </c>
      <c r="I5348" t="s">
        <v>1331</v>
      </c>
      <c r="J5348" t="str">
        <f>VLOOKUP(I5348,'C701- Recalculate'!$D$27:$D$751,1,0)</f>
        <v>069MPI1233350005</v>
      </c>
      <c r="K5348">
        <v>0</v>
      </c>
      <c r="L5348">
        <v>35753424</v>
      </c>
      <c r="M5348" s="138">
        <f t="shared" si="250"/>
        <v>-35753424</v>
      </c>
      <c r="N5348" t="s">
        <v>178</v>
      </c>
      <c r="P5348" t="s">
        <v>3839</v>
      </c>
      <c r="R5348" t="s">
        <v>3808</v>
      </c>
    </row>
    <row r="5349" spans="1:18">
      <c r="A5349">
        <v>5348</v>
      </c>
      <c r="D5349">
        <v>701000002</v>
      </c>
      <c r="E5349" s="139">
        <v>45282</v>
      </c>
      <c r="F5349">
        <f t="shared" si="249"/>
        <v>12</v>
      </c>
      <c r="G5349" s="139">
        <v>45282</v>
      </c>
      <c r="H5349">
        <f t="shared" si="251"/>
        <v>16</v>
      </c>
      <c r="I5349" t="s">
        <v>1335</v>
      </c>
      <c r="J5349" t="str">
        <f>VLOOKUP(I5349,'C701- Recalculate'!$D$27:$D$751,1,0)</f>
        <v>069MPI1233380001</v>
      </c>
      <c r="K5349">
        <v>0</v>
      </c>
      <c r="L5349">
        <v>39726028</v>
      </c>
      <c r="M5349" s="138">
        <f t="shared" si="250"/>
        <v>-39726028</v>
      </c>
      <c r="N5349" t="s">
        <v>178</v>
      </c>
      <c r="P5349" t="s">
        <v>3839</v>
      </c>
      <c r="R5349" t="s">
        <v>3808</v>
      </c>
    </row>
    <row r="5350" spans="1:18">
      <c r="A5350">
        <v>5349</v>
      </c>
      <c r="D5350">
        <v>701000002</v>
      </c>
      <c r="E5350" s="139">
        <v>45282</v>
      </c>
      <c r="F5350">
        <f t="shared" si="249"/>
        <v>12</v>
      </c>
      <c r="G5350" s="139">
        <v>45282</v>
      </c>
      <c r="H5350">
        <f t="shared" si="251"/>
        <v>16</v>
      </c>
      <c r="I5350" t="s">
        <v>1339</v>
      </c>
      <c r="J5350" t="str">
        <f>VLOOKUP(I5350,'C701- Recalculate'!$D$27:$D$751,1,0)</f>
        <v>069MPI1233380002</v>
      </c>
      <c r="K5350">
        <v>0</v>
      </c>
      <c r="L5350">
        <v>39726028</v>
      </c>
      <c r="M5350" s="138">
        <f t="shared" si="250"/>
        <v>-39726028</v>
      </c>
      <c r="N5350" t="s">
        <v>178</v>
      </c>
      <c r="P5350" t="s">
        <v>3839</v>
      </c>
      <c r="R5350" t="s">
        <v>3808</v>
      </c>
    </row>
    <row r="5351" spans="1:18">
      <c r="A5351">
        <v>5350</v>
      </c>
      <c r="D5351">
        <v>701000002</v>
      </c>
      <c r="E5351" s="139">
        <v>45282</v>
      </c>
      <c r="F5351">
        <f t="shared" si="249"/>
        <v>12</v>
      </c>
      <c r="G5351" s="139">
        <v>45282</v>
      </c>
      <c r="H5351">
        <f t="shared" si="251"/>
        <v>16</v>
      </c>
      <c r="I5351" t="s">
        <v>1342</v>
      </c>
      <c r="J5351" t="str">
        <f>VLOOKUP(I5351,'C701- Recalculate'!$D$27:$D$751,1,0)</f>
        <v>069MPI1233380003</v>
      </c>
      <c r="K5351">
        <v>0</v>
      </c>
      <c r="L5351">
        <v>39726028</v>
      </c>
      <c r="M5351" s="138">
        <f t="shared" si="250"/>
        <v>-39726028</v>
      </c>
      <c r="N5351" t="s">
        <v>178</v>
      </c>
      <c r="P5351" t="s">
        <v>3839</v>
      </c>
      <c r="R5351" t="s">
        <v>3808</v>
      </c>
    </row>
    <row r="5352" spans="1:18">
      <c r="A5352">
        <v>5351</v>
      </c>
      <c r="D5352">
        <v>701000002</v>
      </c>
      <c r="E5352" s="139">
        <v>45282</v>
      </c>
      <c r="F5352">
        <f t="shared" si="249"/>
        <v>12</v>
      </c>
      <c r="G5352" s="139">
        <v>45282</v>
      </c>
      <c r="H5352">
        <f t="shared" si="251"/>
        <v>16</v>
      </c>
      <c r="I5352" t="s">
        <v>1346</v>
      </c>
      <c r="J5352" t="str">
        <f>VLOOKUP(I5352,'C701- Recalculate'!$D$27:$D$751,1,0)</f>
        <v>069MPI1233390001</v>
      </c>
      <c r="K5352">
        <v>0</v>
      </c>
      <c r="L5352">
        <v>5205479</v>
      </c>
      <c r="M5352" s="138">
        <f t="shared" si="250"/>
        <v>-5205479</v>
      </c>
      <c r="N5352" t="s">
        <v>178</v>
      </c>
      <c r="P5352" t="s">
        <v>3839</v>
      </c>
      <c r="R5352" t="s">
        <v>3808</v>
      </c>
    </row>
    <row r="5353" spans="1:18">
      <c r="A5353">
        <v>5352</v>
      </c>
      <c r="D5353">
        <v>701000002</v>
      </c>
      <c r="E5353" s="139">
        <v>45282</v>
      </c>
      <c r="F5353">
        <f t="shared" si="249"/>
        <v>12</v>
      </c>
      <c r="G5353" s="139">
        <v>45282</v>
      </c>
      <c r="H5353">
        <f t="shared" si="251"/>
        <v>16</v>
      </c>
      <c r="I5353" t="s">
        <v>1350</v>
      </c>
      <c r="J5353" t="str">
        <f>VLOOKUP(I5353,'C701- Recalculate'!$D$27:$D$751,1,0)</f>
        <v>069MPI1233390003</v>
      </c>
      <c r="K5353">
        <v>0</v>
      </c>
      <c r="L5353">
        <v>4931507</v>
      </c>
      <c r="M5353" s="138">
        <f t="shared" si="250"/>
        <v>-4931507</v>
      </c>
      <c r="N5353" t="s">
        <v>178</v>
      </c>
      <c r="P5353" t="s">
        <v>3839</v>
      </c>
      <c r="R5353" t="s">
        <v>3808</v>
      </c>
    </row>
    <row r="5354" spans="1:18">
      <c r="A5354">
        <v>5353</v>
      </c>
      <c r="D5354">
        <v>701000002</v>
      </c>
      <c r="E5354" s="139">
        <v>45282</v>
      </c>
      <c r="F5354">
        <f t="shared" si="249"/>
        <v>12</v>
      </c>
      <c r="G5354" s="139">
        <v>45282</v>
      </c>
      <c r="H5354">
        <f t="shared" si="251"/>
        <v>16</v>
      </c>
      <c r="I5354" t="s">
        <v>1353</v>
      </c>
      <c r="J5354" t="str">
        <f>VLOOKUP(I5354,'C701- Recalculate'!$D$27:$D$751,1,0)</f>
        <v>069MPI1233390004</v>
      </c>
      <c r="K5354">
        <v>0</v>
      </c>
      <c r="L5354">
        <v>4931507</v>
      </c>
      <c r="M5354" s="138">
        <f t="shared" si="250"/>
        <v>-4931507</v>
      </c>
      <c r="N5354" t="s">
        <v>178</v>
      </c>
      <c r="P5354" t="s">
        <v>3839</v>
      </c>
      <c r="R5354" t="s">
        <v>3808</v>
      </c>
    </row>
    <row r="5355" spans="1:18">
      <c r="A5355">
        <v>5354</v>
      </c>
      <c r="D5355">
        <v>701000002</v>
      </c>
      <c r="E5355" s="139">
        <v>45282</v>
      </c>
      <c r="F5355">
        <f t="shared" si="249"/>
        <v>12</v>
      </c>
      <c r="G5355" s="139">
        <v>45282</v>
      </c>
      <c r="H5355">
        <f t="shared" si="251"/>
        <v>16</v>
      </c>
      <c r="I5355" t="s">
        <v>1356</v>
      </c>
      <c r="J5355" t="str">
        <f>VLOOKUP(I5355,'C701- Recalculate'!$D$27:$D$751,1,0)</f>
        <v>069MPI1233390005</v>
      </c>
      <c r="K5355">
        <v>0</v>
      </c>
      <c r="L5355">
        <v>4931507</v>
      </c>
      <c r="M5355" s="138">
        <f t="shared" si="250"/>
        <v>-4931507</v>
      </c>
      <c r="N5355" t="s">
        <v>178</v>
      </c>
      <c r="P5355" t="s">
        <v>3839</v>
      </c>
      <c r="R5355" t="s">
        <v>3808</v>
      </c>
    </row>
    <row r="5356" spans="1:18">
      <c r="A5356">
        <v>5355</v>
      </c>
      <c r="D5356">
        <v>701000002</v>
      </c>
      <c r="E5356" s="139">
        <v>45282</v>
      </c>
      <c r="F5356">
        <f t="shared" si="249"/>
        <v>12</v>
      </c>
      <c r="G5356" s="139">
        <v>45282</v>
      </c>
      <c r="H5356">
        <f t="shared" si="251"/>
        <v>16</v>
      </c>
      <c r="I5356" t="s">
        <v>1359</v>
      </c>
      <c r="J5356" t="str">
        <f>VLOOKUP(I5356,'C701- Recalculate'!$D$27:$D$751,1,0)</f>
        <v>069MPI1233390006</v>
      </c>
      <c r="K5356">
        <v>0</v>
      </c>
      <c r="L5356">
        <v>5205479</v>
      </c>
      <c r="M5356" s="138">
        <f t="shared" si="250"/>
        <v>-5205479</v>
      </c>
      <c r="N5356" t="s">
        <v>178</v>
      </c>
      <c r="P5356" t="s">
        <v>3839</v>
      </c>
      <c r="R5356" t="s">
        <v>3808</v>
      </c>
    </row>
    <row r="5357" spans="1:18">
      <c r="A5357">
        <v>5356</v>
      </c>
      <c r="D5357">
        <v>701000002</v>
      </c>
      <c r="E5357" s="139">
        <v>45282</v>
      </c>
      <c r="F5357">
        <f t="shared" si="249"/>
        <v>12</v>
      </c>
      <c r="G5357" s="139">
        <v>45282</v>
      </c>
      <c r="H5357">
        <f t="shared" si="251"/>
        <v>16</v>
      </c>
      <c r="I5357" t="s">
        <v>1362</v>
      </c>
      <c r="J5357" t="str">
        <f>VLOOKUP(I5357,'C701- Recalculate'!$D$27:$D$751,1,0)</f>
        <v>069MPI1233390007</v>
      </c>
      <c r="K5357">
        <v>0</v>
      </c>
      <c r="L5357">
        <v>5205479</v>
      </c>
      <c r="M5357" s="138">
        <f t="shared" si="250"/>
        <v>-5205479</v>
      </c>
      <c r="N5357" t="s">
        <v>178</v>
      </c>
      <c r="P5357" t="s">
        <v>3839</v>
      </c>
      <c r="R5357" t="s">
        <v>3808</v>
      </c>
    </row>
    <row r="5358" spans="1:18">
      <c r="A5358">
        <v>5357</v>
      </c>
      <c r="D5358">
        <v>701000002</v>
      </c>
      <c r="E5358" s="139">
        <v>45282</v>
      </c>
      <c r="F5358">
        <f t="shared" si="249"/>
        <v>12</v>
      </c>
      <c r="G5358" s="139">
        <v>45282</v>
      </c>
      <c r="H5358">
        <f t="shared" si="251"/>
        <v>16</v>
      </c>
      <c r="I5358" t="s">
        <v>1365</v>
      </c>
      <c r="J5358" t="str">
        <f>VLOOKUP(I5358,'C701- Recalculate'!$D$27:$D$751,1,0)</f>
        <v>069MPI1233390008</v>
      </c>
      <c r="K5358">
        <v>0</v>
      </c>
      <c r="L5358">
        <v>5479452</v>
      </c>
      <c r="M5358" s="138">
        <f t="shared" si="250"/>
        <v>-5479452</v>
      </c>
      <c r="N5358" t="s">
        <v>178</v>
      </c>
      <c r="P5358" t="s">
        <v>3839</v>
      </c>
      <c r="R5358" t="s">
        <v>3808</v>
      </c>
    </row>
    <row r="5359" spans="1:18">
      <c r="A5359">
        <v>5358</v>
      </c>
      <c r="D5359">
        <v>701000002</v>
      </c>
      <c r="E5359" s="139">
        <v>45282</v>
      </c>
      <c r="F5359">
        <f t="shared" si="249"/>
        <v>12</v>
      </c>
      <c r="G5359" s="139">
        <v>45282</v>
      </c>
      <c r="H5359">
        <f t="shared" si="251"/>
        <v>16</v>
      </c>
      <c r="I5359" t="s">
        <v>1368</v>
      </c>
      <c r="J5359" t="str">
        <f>VLOOKUP(I5359,'C701- Recalculate'!$D$27:$D$751,1,0)</f>
        <v>069MPI1233390009</v>
      </c>
      <c r="K5359">
        <v>0</v>
      </c>
      <c r="L5359">
        <v>2602740</v>
      </c>
      <c r="M5359" s="138">
        <f t="shared" si="250"/>
        <v>-2602740</v>
      </c>
      <c r="N5359" t="s">
        <v>178</v>
      </c>
      <c r="P5359" t="s">
        <v>3839</v>
      </c>
      <c r="R5359" t="s">
        <v>3808</v>
      </c>
    </row>
    <row r="5360" spans="1:18">
      <c r="A5360">
        <v>5359</v>
      </c>
      <c r="D5360">
        <v>701000002</v>
      </c>
      <c r="E5360" s="139">
        <v>45282</v>
      </c>
      <c r="F5360">
        <f t="shared" si="249"/>
        <v>12</v>
      </c>
      <c r="G5360" s="139">
        <v>45282</v>
      </c>
      <c r="H5360">
        <f t="shared" si="251"/>
        <v>16</v>
      </c>
      <c r="I5360" t="s">
        <v>1372</v>
      </c>
      <c r="J5360" t="str">
        <f>VLOOKUP(I5360,'C701- Recalculate'!$D$27:$D$751,1,0)</f>
        <v>069MPI1233490002</v>
      </c>
      <c r="K5360">
        <v>0</v>
      </c>
      <c r="L5360">
        <v>6575343</v>
      </c>
      <c r="M5360" s="138">
        <f t="shared" si="250"/>
        <v>-6575343</v>
      </c>
      <c r="N5360" t="s">
        <v>178</v>
      </c>
      <c r="P5360" t="s">
        <v>3839</v>
      </c>
      <c r="R5360" t="s">
        <v>3808</v>
      </c>
    </row>
    <row r="5361" spans="1:18">
      <c r="A5361">
        <v>5360</v>
      </c>
      <c r="D5361">
        <v>701000002</v>
      </c>
      <c r="E5361" s="139">
        <v>45282</v>
      </c>
      <c r="F5361">
        <f t="shared" si="249"/>
        <v>12</v>
      </c>
      <c r="G5361" s="139">
        <v>45282</v>
      </c>
      <c r="H5361">
        <f t="shared" si="251"/>
        <v>16</v>
      </c>
      <c r="I5361" t="s">
        <v>1376</v>
      </c>
      <c r="J5361" t="str">
        <f>VLOOKUP(I5361,'C701- Recalculate'!$D$27:$D$751,1,0)</f>
        <v>069MPI1233490003</v>
      </c>
      <c r="K5361">
        <v>0</v>
      </c>
      <c r="L5361">
        <v>4383561</v>
      </c>
      <c r="M5361" s="138">
        <f t="shared" si="250"/>
        <v>-4383561</v>
      </c>
      <c r="N5361" t="s">
        <v>178</v>
      </c>
      <c r="P5361" t="s">
        <v>3839</v>
      </c>
      <c r="R5361" t="s">
        <v>3808</v>
      </c>
    </row>
    <row r="5362" spans="1:18">
      <c r="A5362">
        <v>5361</v>
      </c>
      <c r="D5362">
        <v>701000002</v>
      </c>
      <c r="E5362" s="139">
        <v>45285</v>
      </c>
      <c r="F5362">
        <f t="shared" si="249"/>
        <v>12</v>
      </c>
      <c r="G5362" s="139">
        <v>45285</v>
      </c>
      <c r="H5362">
        <f t="shared" si="251"/>
        <v>16</v>
      </c>
      <c r="I5362" t="s">
        <v>1272</v>
      </c>
      <c r="J5362" t="str">
        <f>VLOOKUP(I5362,'C701- Recalculate'!$D$27:$D$751,1,0)</f>
        <v>069MPI1233250002</v>
      </c>
      <c r="K5362">
        <v>0</v>
      </c>
      <c r="L5362">
        <v>42465753</v>
      </c>
      <c r="M5362" s="138">
        <f t="shared" si="250"/>
        <v>-42465753</v>
      </c>
      <c r="N5362" t="s">
        <v>178</v>
      </c>
      <c r="P5362" t="s">
        <v>3839</v>
      </c>
      <c r="R5362" t="s">
        <v>3808</v>
      </c>
    </row>
    <row r="5363" spans="1:18">
      <c r="A5363">
        <v>5362</v>
      </c>
      <c r="D5363">
        <v>701000002</v>
      </c>
      <c r="E5363" s="139">
        <v>45285</v>
      </c>
      <c r="F5363">
        <f t="shared" si="249"/>
        <v>12</v>
      </c>
      <c r="G5363" s="139">
        <v>45285</v>
      </c>
      <c r="H5363">
        <f t="shared" si="251"/>
        <v>16</v>
      </c>
      <c r="I5363" t="s">
        <v>1272</v>
      </c>
      <c r="J5363" t="str">
        <f>VLOOKUP(I5363,'C701- Recalculate'!$D$27:$D$751,1,0)</f>
        <v>069MPI1233250002</v>
      </c>
      <c r="K5363">
        <v>0</v>
      </c>
      <c r="L5363">
        <v>21232877</v>
      </c>
      <c r="M5363" s="138">
        <f t="shared" si="250"/>
        <v>-21232877</v>
      </c>
      <c r="N5363" t="s">
        <v>178</v>
      </c>
      <c r="P5363" t="s">
        <v>3839</v>
      </c>
      <c r="R5363" t="s">
        <v>3808</v>
      </c>
    </row>
    <row r="5364" spans="1:18">
      <c r="A5364">
        <v>5363</v>
      </c>
      <c r="D5364">
        <v>701000002</v>
      </c>
      <c r="E5364" s="139">
        <v>45285</v>
      </c>
      <c r="F5364">
        <f t="shared" si="249"/>
        <v>12</v>
      </c>
      <c r="G5364" s="139">
        <v>45285</v>
      </c>
      <c r="H5364">
        <f t="shared" si="251"/>
        <v>16</v>
      </c>
      <c r="I5364" t="s">
        <v>1278</v>
      </c>
      <c r="J5364" t="str">
        <f>VLOOKUP(I5364,'C701- Recalculate'!$D$27:$D$751,1,0)</f>
        <v>069MPI1233250005</v>
      </c>
      <c r="K5364">
        <v>0</v>
      </c>
      <c r="L5364">
        <v>44520548</v>
      </c>
      <c r="M5364" s="138">
        <f t="shared" si="250"/>
        <v>-44520548</v>
      </c>
      <c r="N5364" t="s">
        <v>178</v>
      </c>
      <c r="P5364" t="s">
        <v>3839</v>
      </c>
      <c r="R5364" t="s">
        <v>3808</v>
      </c>
    </row>
    <row r="5365" spans="1:18">
      <c r="A5365">
        <v>5364</v>
      </c>
      <c r="D5365">
        <v>701000002</v>
      </c>
      <c r="E5365" s="139">
        <v>45285</v>
      </c>
      <c r="F5365">
        <f t="shared" si="249"/>
        <v>12</v>
      </c>
      <c r="G5365" s="139">
        <v>45285</v>
      </c>
      <c r="H5365">
        <f t="shared" si="251"/>
        <v>16</v>
      </c>
      <c r="I5365" t="s">
        <v>1278</v>
      </c>
      <c r="J5365" t="str">
        <f>VLOOKUP(I5365,'C701- Recalculate'!$D$27:$D$751,1,0)</f>
        <v>069MPI1233250005</v>
      </c>
      <c r="K5365">
        <v>0</v>
      </c>
      <c r="L5365">
        <v>22260274</v>
      </c>
      <c r="M5365" s="138">
        <f t="shared" si="250"/>
        <v>-22260274</v>
      </c>
      <c r="N5365" t="s">
        <v>178</v>
      </c>
      <c r="P5365" t="s">
        <v>3839</v>
      </c>
      <c r="R5365" t="s">
        <v>3808</v>
      </c>
    </row>
    <row r="5366" spans="1:18">
      <c r="A5366">
        <v>5365</v>
      </c>
      <c r="D5366">
        <v>701000002</v>
      </c>
      <c r="E5366" s="139">
        <v>45285</v>
      </c>
      <c r="F5366">
        <f t="shared" si="249"/>
        <v>12</v>
      </c>
      <c r="G5366" s="139">
        <v>45285</v>
      </c>
      <c r="H5366">
        <f t="shared" si="251"/>
        <v>16</v>
      </c>
      <c r="I5366" t="s">
        <v>1282</v>
      </c>
      <c r="J5366" t="str">
        <f>VLOOKUP(I5366,'C701- Recalculate'!$D$27:$D$751,1,0)</f>
        <v>069MPI1233260003</v>
      </c>
      <c r="K5366">
        <v>0</v>
      </c>
      <c r="L5366">
        <v>20547945</v>
      </c>
      <c r="M5366" s="138">
        <f t="shared" si="250"/>
        <v>-20547945</v>
      </c>
      <c r="N5366" t="s">
        <v>178</v>
      </c>
      <c r="P5366" t="s">
        <v>3839</v>
      </c>
      <c r="R5366" t="s">
        <v>3808</v>
      </c>
    </row>
    <row r="5367" spans="1:18">
      <c r="A5367">
        <v>5366</v>
      </c>
      <c r="D5367">
        <v>701000002</v>
      </c>
      <c r="E5367" s="139">
        <v>45285</v>
      </c>
      <c r="F5367">
        <f t="shared" si="249"/>
        <v>12</v>
      </c>
      <c r="G5367" s="139">
        <v>45285</v>
      </c>
      <c r="H5367">
        <f t="shared" si="251"/>
        <v>16</v>
      </c>
      <c r="I5367" t="s">
        <v>1282</v>
      </c>
      <c r="J5367" t="str">
        <f>VLOOKUP(I5367,'C701- Recalculate'!$D$27:$D$751,1,0)</f>
        <v>069MPI1233260003</v>
      </c>
      <c r="K5367">
        <v>0</v>
      </c>
      <c r="L5367">
        <v>41095891</v>
      </c>
      <c r="M5367" s="138">
        <f t="shared" si="250"/>
        <v>-41095891</v>
      </c>
      <c r="N5367" t="s">
        <v>178</v>
      </c>
      <c r="P5367" t="s">
        <v>3839</v>
      </c>
      <c r="R5367" t="s">
        <v>3808</v>
      </c>
    </row>
    <row r="5368" spans="1:18">
      <c r="A5368">
        <v>5367</v>
      </c>
      <c r="D5368">
        <v>701000002</v>
      </c>
      <c r="E5368" s="139">
        <v>45285</v>
      </c>
      <c r="F5368">
        <f t="shared" si="249"/>
        <v>12</v>
      </c>
      <c r="G5368" s="139">
        <v>45285</v>
      </c>
      <c r="H5368">
        <f t="shared" si="251"/>
        <v>16</v>
      </c>
      <c r="I5368" t="s">
        <v>1287</v>
      </c>
      <c r="J5368" t="str">
        <f>VLOOKUP(I5368,'C701- Recalculate'!$D$27:$D$751,1,0)</f>
        <v>069MPI1233260006</v>
      </c>
      <c r="K5368">
        <v>0</v>
      </c>
      <c r="L5368">
        <v>43835616</v>
      </c>
      <c r="M5368" s="138">
        <f t="shared" si="250"/>
        <v>-43835616</v>
      </c>
      <c r="N5368" t="s">
        <v>178</v>
      </c>
      <c r="P5368" t="s">
        <v>3839</v>
      </c>
      <c r="R5368" t="s">
        <v>3808</v>
      </c>
    </row>
    <row r="5369" spans="1:18">
      <c r="A5369">
        <v>5368</v>
      </c>
      <c r="D5369">
        <v>701000002</v>
      </c>
      <c r="E5369" s="139">
        <v>45285</v>
      </c>
      <c r="F5369">
        <f t="shared" si="249"/>
        <v>12</v>
      </c>
      <c r="G5369" s="139">
        <v>45285</v>
      </c>
      <c r="H5369">
        <f t="shared" si="251"/>
        <v>16</v>
      </c>
      <c r="I5369" t="s">
        <v>1287</v>
      </c>
      <c r="J5369" t="str">
        <f>VLOOKUP(I5369,'C701- Recalculate'!$D$27:$D$751,1,0)</f>
        <v>069MPI1233260006</v>
      </c>
      <c r="K5369">
        <v>0</v>
      </c>
      <c r="L5369">
        <v>21917808</v>
      </c>
      <c r="M5369" s="138">
        <f t="shared" si="250"/>
        <v>-21917808</v>
      </c>
      <c r="N5369" t="s">
        <v>178</v>
      </c>
      <c r="P5369" t="s">
        <v>3839</v>
      </c>
      <c r="R5369" t="s">
        <v>3808</v>
      </c>
    </row>
    <row r="5370" spans="1:18">
      <c r="A5370">
        <v>5369</v>
      </c>
      <c r="D5370">
        <v>701000002</v>
      </c>
      <c r="E5370" s="139">
        <v>45285</v>
      </c>
      <c r="F5370">
        <f t="shared" si="249"/>
        <v>12</v>
      </c>
      <c r="G5370" s="139">
        <v>45285</v>
      </c>
      <c r="H5370">
        <f t="shared" si="251"/>
        <v>16</v>
      </c>
      <c r="I5370" t="s">
        <v>1291</v>
      </c>
      <c r="J5370" t="str">
        <f>VLOOKUP(I5370,'C701- Recalculate'!$D$27:$D$751,1,0)</f>
        <v>069MPI1233270006</v>
      </c>
      <c r="K5370">
        <v>0</v>
      </c>
      <c r="L5370">
        <v>16986301</v>
      </c>
      <c r="M5370" s="138">
        <f t="shared" si="250"/>
        <v>-16986301</v>
      </c>
      <c r="N5370" t="s">
        <v>178</v>
      </c>
      <c r="P5370" t="s">
        <v>3839</v>
      </c>
      <c r="R5370" t="s">
        <v>3808</v>
      </c>
    </row>
    <row r="5371" spans="1:18">
      <c r="A5371">
        <v>5370</v>
      </c>
      <c r="D5371">
        <v>701000002</v>
      </c>
      <c r="E5371" s="139">
        <v>45285</v>
      </c>
      <c r="F5371">
        <f t="shared" si="249"/>
        <v>12</v>
      </c>
      <c r="G5371" s="139">
        <v>45285</v>
      </c>
      <c r="H5371">
        <f t="shared" si="251"/>
        <v>16</v>
      </c>
      <c r="I5371" t="s">
        <v>1291</v>
      </c>
      <c r="J5371" t="str">
        <f>VLOOKUP(I5371,'C701- Recalculate'!$D$27:$D$751,1,0)</f>
        <v>069MPI1233270006</v>
      </c>
      <c r="K5371">
        <v>0</v>
      </c>
      <c r="L5371">
        <v>33972603</v>
      </c>
      <c r="M5371" s="138">
        <f t="shared" si="250"/>
        <v>-33972603</v>
      </c>
      <c r="N5371" t="s">
        <v>178</v>
      </c>
      <c r="P5371" t="s">
        <v>3839</v>
      </c>
      <c r="R5371" t="s">
        <v>3808</v>
      </c>
    </row>
    <row r="5372" spans="1:18">
      <c r="A5372">
        <v>5371</v>
      </c>
      <c r="D5372">
        <v>701000002</v>
      </c>
      <c r="E5372" s="139">
        <v>45285</v>
      </c>
      <c r="F5372">
        <f t="shared" si="249"/>
        <v>12</v>
      </c>
      <c r="G5372" s="139">
        <v>45285</v>
      </c>
      <c r="H5372">
        <f t="shared" si="251"/>
        <v>16</v>
      </c>
      <c r="I5372" t="s">
        <v>1296</v>
      </c>
      <c r="J5372" t="str">
        <f>VLOOKUP(I5372,'C701- Recalculate'!$D$27:$D$751,1,0)</f>
        <v>069MPI1233270008</v>
      </c>
      <c r="K5372">
        <v>0</v>
      </c>
      <c r="L5372">
        <v>16986301</v>
      </c>
      <c r="M5372" s="138">
        <f t="shared" si="250"/>
        <v>-16986301</v>
      </c>
      <c r="N5372" t="s">
        <v>178</v>
      </c>
      <c r="P5372" t="s">
        <v>3839</v>
      </c>
      <c r="R5372" t="s">
        <v>3808</v>
      </c>
    </row>
    <row r="5373" spans="1:18">
      <c r="A5373">
        <v>5372</v>
      </c>
      <c r="D5373">
        <v>701000002</v>
      </c>
      <c r="E5373" s="139">
        <v>45285</v>
      </c>
      <c r="F5373">
        <f t="shared" si="249"/>
        <v>12</v>
      </c>
      <c r="G5373" s="139">
        <v>45285</v>
      </c>
      <c r="H5373">
        <f t="shared" si="251"/>
        <v>16</v>
      </c>
      <c r="I5373" t="s">
        <v>1296</v>
      </c>
      <c r="J5373" t="str">
        <f>VLOOKUP(I5373,'C701- Recalculate'!$D$27:$D$751,1,0)</f>
        <v>069MPI1233270008</v>
      </c>
      <c r="K5373">
        <v>0</v>
      </c>
      <c r="L5373">
        <v>33972603</v>
      </c>
      <c r="M5373" s="138">
        <f t="shared" si="250"/>
        <v>-33972603</v>
      </c>
      <c r="N5373" t="s">
        <v>178</v>
      </c>
      <c r="P5373" t="s">
        <v>3839</v>
      </c>
      <c r="R5373" t="s">
        <v>3808</v>
      </c>
    </row>
    <row r="5374" spans="1:18">
      <c r="A5374">
        <v>5373</v>
      </c>
      <c r="D5374">
        <v>701000002</v>
      </c>
      <c r="E5374" s="139">
        <v>45285</v>
      </c>
      <c r="F5374">
        <f t="shared" si="249"/>
        <v>12</v>
      </c>
      <c r="G5374" s="139">
        <v>45285</v>
      </c>
      <c r="H5374">
        <f t="shared" si="251"/>
        <v>16</v>
      </c>
      <c r="I5374" t="s">
        <v>1301</v>
      </c>
      <c r="J5374" t="str">
        <f>VLOOKUP(I5374,'C701- Recalculate'!$D$27:$D$751,1,0)</f>
        <v>069MPI1233280009</v>
      </c>
      <c r="K5374">
        <v>0</v>
      </c>
      <c r="L5374">
        <v>21917808</v>
      </c>
      <c r="M5374" s="138">
        <f t="shared" si="250"/>
        <v>-21917808</v>
      </c>
      <c r="N5374" t="s">
        <v>178</v>
      </c>
      <c r="P5374" t="s">
        <v>3839</v>
      </c>
      <c r="R5374" t="s">
        <v>3808</v>
      </c>
    </row>
    <row r="5375" spans="1:18">
      <c r="A5375">
        <v>5374</v>
      </c>
      <c r="D5375">
        <v>701000002</v>
      </c>
      <c r="E5375" s="139">
        <v>45285</v>
      </c>
      <c r="F5375">
        <f t="shared" si="249"/>
        <v>12</v>
      </c>
      <c r="G5375" s="139">
        <v>45285</v>
      </c>
      <c r="H5375">
        <f t="shared" si="251"/>
        <v>16</v>
      </c>
      <c r="I5375" t="s">
        <v>1301</v>
      </c>
      <c r="J5375" t="str">
        <f>VLOOKUP(I5375,'C701- Recalculate'!$D$27:$D$751,1,0)</f>
        <v>069MPI1233280009</v>
      </c>
      <c r="K5375">
        <v>0</v>
      </c>
      <c r="L5375">
        <v>43835617</v>
      </c>
      <c r="M5375" s="138">
        <f t="shared" si="250"/>
        <v>-43835617</v>
      </c>
      <c r="N5375" t="s">
        <v>178</v>
      </c>
      <c r="P5375" t="s">
        <v>3839</v>
      </c>
      <c r="R5375" t="s">
        <v>3808</v>
      </c>
    </row>
    <row r="5376" spans="1:18">
      <c r="A5376">
        <v>5375</v>
      </c>
      <c r="D5376">
        <v>701000002</v>
      </c>
      <c r="E5376" s="139">
        <v>45285</v>
      </c>
      <c r="F5376">
        <f t="shared" si="249"/>
        <v>12</v>
      </c>
      <c r="G5376" s="139">
        <v>45285</v>
      </c>
      <c r="H5376">
        <f t="shared" si="251"/>
        <v>16</v>
      </c>
      <c r="I5376" t="s">
        <v>1305</v>
      </c>
      <c r="J5376" t="str">
        <f>VLOOKUP(I5376,'C701- Recalculate'!$D$27:$D$751,1,0)</f>
        <v>069MPI1233280010</v>
      </c>
      <c r="K5376">
        <v>0</v>
      </c>
      <c r="L5376">
        <v>43835617</v>
      </c>
      <c r="M5376" s="138">
        <f t="shared" si="250"/>
        <v>-43835617</v>
      </c>
      <c r="N5376" t="s">
        <v>178</v>
      </c>
      <c r="P5376" t="s">
        <v>3839</v>
      </c>
      <c r="R5376" t="s">
        <v>3808</v>
      </c>
    </row>
    <row r="5377" spans="1:18">
      <c r="A5377">
        <v>5376</v>
      </c>
      <c r="D5377">
        <v>701000002</v>
      </c>
      <c r="E5377" s="139">
        <v>45285</v>
      </c>
      <c r="F5377">
        <f t="shared" si="249"/>
        <v>12</v>
      </c>
      <c r="G5377" s="139">
        <v>45285</v>
      </c>
      <c r="H5377">
        <f t="shared" si="251"/>
        <v>16</v>
      </c>
      <c r="I5377" t="s">
        <v>1305</v>
      </c>
      <c r="J5377" t="str">
        <f>VLOOKUP(I5377,'C701- Recalculate'!$D$27:$D$751,1,0)</f>
        <v>069MPI1233280010</v>
      </c>
      <c r="K5377">
        <v>0</v>
      </c>
      <c r="L5377">
        <v>21917808</v>
      </c>
      <c r="M5377" s="138">
        <f t="shared" si="250"/>
        <v>-21917808</v>
      </c>
      <c r="N5377" t="s">
        <v>178</v>
      </c>
      <c r="P5377" t="s">
        <v>3839</v>
      </c>
      <c r="R5377" t="s">
        <v>3808</v>
      </c>
    </row>
    <row r="5378" spans="1:18">
      <c r="A5378">
        <v>5377</v>
      </c>
      <c r="D5378">
        <v>701000002</v>
      </c>
      <c r="E5378" s="139">
        <v>45285</v>
      </c>
      <c r="F5378">
        <f t="shared" ref="F5378:F5441" si="252">MONTH(E5378)</f>
        <v>12</v>
      </c>
      <c r="G5378" s="139">
        <v>45285</v>
      </c>
      <c r="H5378">
        <f t="shared" si="251"/>
        <v>16</v>
      </c>
      <c r="I5378" t="s">
        <v>1308</v>
      </c>
      <c r="J5378" t="str">
        <f>VLOOKUP(I5378,'C701- Recalculate'!$D$27:$D$751,1,0)</f>
        <v>069MPI1233320002</v>
      </c>
      <c r="K5378">
        <v>0</v>
      </c>
      <c r="L5378">
        <v>27123288</v>
      </c>
      <c r="M5378" s="138">
        <f t="shared" ref="M5378:M5441" si="253">K5378-L5378</f>
        <v>-27123288</v>
      </c>
      <c r="N5378" t="s">
        <v>178</v>
      </c>
      <c r="P5378" t="s">
        <v>3839</v>
      </c>
      <c r="R5378" t="s">
        <v>3808</v>
      </c>
    </row>
    <row r="5379" spans="1:18">
      <c r="A5379">
        <v>5378</v>
      </c>
      <c r="D5379">
        <v>701000002</v>
      </c>
      <c r="E5379" s="139">
        <v>45285</v>
      </c>
      <c r="F5379">
        <f t="shared" si="252"/>
        <v>12</v>
      </c>
      <c r="G5379" s="139">
        <v>45285</v>
      </c>
      <c r="H5379">
        <f t="shared" ref="H5379:H5442" si="254">LEN(I5379)</f>
        <v>16</v>
      </c>
      <c r="I5379" t="s">
        <v>1308</v>
      </c>
      <c r="J5379" t="str">
        <f>VLOOKUP(I5379,'C701- Recalculate'!$D$27:$D$751,1,0)</f>
        <v>069MPI1233320002</v>
      </c>
      <c r="K5379">
        <v>0</v>
      </c>
      <c r="L5379">
        <v>13561643</v>
      </c>
      <c r="M5379" s="138">
        <f t="shared" si="253"/>
        <v>-13561643</v>
      </c>
      <c r="N5379" t="s">
        <v>178</v>
      </c>
      <c r="P5379" t="s">
        <v>3839</v>
      </c>
      <c r="R5379" t="s">
        <v>3808</v>
      </c>
    </row>
    <row r="5380" spans="1:18">
      <c r="A5380">
        <v>5379</v>
      </c>
      <c r="D5380">
        <v>701000002</v>
      </c>
      <c r="E5380" s="139">
        <v>45285</v>
      </c>
      <c r="F5380">
        <f t="shared" si="252"/>
        <v>12</v>
      </c>
      <c r="G5380" s="139">
        <v>45285</v>
      </c>
      <c r="H5380">
        <f t="shared" si="254"/>
        <v>16</v>
      </c>
      <c r="I5380" t="s">
        <v>1314</v>
      </c>
      <c r="J5380" t="str">
        <f>VLOOKUP(I5380,'C701- Recalculate'!$D$27:$D$751,1,0)</f>
        <v>069MPI1233320003</v>
      </c>
      <c r="K5380">
        <v>0</v>
      </c>
      <c r="L5380">
        <v>31643835</v>
      </c>
      <c r="M5380" s="138">
        <f t="shared" si="253"/>
        <v>-31643835</v>
      </c>
      <c r="N5380" t="s">
        <v>178</v>
      </c>
      <c r="P5380" t="s">
        <v>3839</v>
      </c>
      <c r="R5380" t="s">
        <v>3808</v>
      </c>
    </row>
    <row r="5381" spans="1:18">
      <c r="A5381">
        <v>5380</v>
      </c>
      <c r="D5381">
        <v>701000002</v>
      </c>
      <c r="E5381" s="139">
        <v>45285</v>
      </c>
      <c r="F5381">
        <f t="shared" si="252"/>
        <v>12</v>
      </c>
      <c r="G5381" s="139">
        <v>45285</v>
      </c>
      <c r="H5381">
        <f t="shared" si="254"/>
        <v>16</v>
      </c>
      <c r="I5381" t="s">
        <v>1314</v>
      </c>
      <c r="J5381" t="str">
        <f>VLOOKUP(I5381,'C701- Recalculate'!$D$27:$D$751,1,0)</f>
        <v>069MPI1233320003</v>
      </c>
      <c r="K5381">
        <v>0</v>
      </c>
      <c r="L5381">
        <v>63287672</v>
      </c>
      <c r="M5381" s="138">
        <f t="shared" si="253"/>
        <v>-63287672</v>
      </c>
      <c r="N5381" t="s">
        <v>178</v>
      </c>
      <c r="P5381" t="s">
        <v>3839</v>
      </c>
      <c r="R5381" t="s">
        <v>3808</v>
      </c>
    </row>
    <row r="5382" spans="1:18" hidden="1">
      <c r="A5382">
        <v>5381</v>
      </c>
      <c r="D5382">
        <v>701000002</v>
      </c>
      <c r="E5382" s="139">
        <v>45271</v>
      </c>
      <c r="F5382">
        <f t="shared" si="252"/>
        <v>12</v>
      </c>
      <c r="G5382" s="139">
        <v>45271</v>
      </c>
      <c r="H5382">
        <f t="shared" si="254"/>
        <v>16</v>
      </c>
      <c r="I5382" t="s">
        <v>1350</v>
      </c>
      <c r="J5382" t="str">
        <f>VLOOKUP(I5382,'C701- Recalculate'!$D$27:$D$751,1,0)</f>
        <v>069MPI1233390003</v>
      </c>
      <c r="K5382">
        <v>0</v>
      </c>
      <c r="L5382">
        <v>4931507</v>
      </c>
      <c r="M5382" s="138">
        <f t="shared" si="253"/>
        <v>-4931507</v>
      </c>
      <c r="N5382" t="s">
        <v>178</v>
      </c>
      <c r="P5382" t="s">
        <v>3839</v>
      </c>
      <c r="R5382" t="s">
        <v>3808</v>
      </c>
    </row>
    <row r="5383" spans="1:18" hidden="1">
      <c r="A5383">
        <v>5382</v>
      </c>
      <c r="D5383">
        <v>701000002</v>
      </c>
      <c r="E5383" s="139">
        <v>45271</v>
      </c>
      <c r="F5383">
        <f t="shared" si="252"/>
        <v>12</v>
      </c>
      <c r="G5383" s="139">
        <v>45271</v>
      </c>
      <c r="H5383">
        <f t="shared" si="254"/>
        <v>16</v>
      </c>
      <c r="I5383" t="s">
        <v>1350</v>
      </c>
      <c r="J5383" t="str">
        <f>VLOOKUP(I5383,'C701- Recalculate'!$D$27:$D$751,1,0)</f>
        <v>069MPI1233390003</v>
      </c>
      <c r="K5383">
        <v>0</v>
      </c>
      <c r="L5383">
        <v>9863014</v>
      </c>
      <c r="M5383" s="138">
        <f t="shared" si="253"/>
        <v>-9863014</v>
      </c>
      <c r="N5383" t="s">
        <v>178</v>
      </c>
      <c r="P5383" t="s">
        <v>3839</v>
      </c>
      <c r="R5383" t="s">
        <v>3808</v>
      </c>
    </row>
    <row r="5384" spans="1:18" hidden="1">
      <c r="A5384">
        <v>5383</v>
      </c>
      <c r="D5384">
        <v>701000002</v>
      </c>
      <c r="E5384" s="139">
        <v>45271</v>
      </c>
      <c r="F5384">
        <f t="shared" si="252"/>
        <v>12</v>
      </c>
      <c r="G5384" s="139">
        <v>45271</v>
      </c>
      <c r="H5384">
        <f t="shared" si="254"/>
        <v>16</v>
      </c>
      <c r="I5384" t="s">
        <v>1353</v>
      </c>
      <c r="J5384" t="str">
        <f>VLOOKUP(I5384,'C701- Recalculate'!$D$27:$D$751,1,0)</f>
        <v>069MPI1233390004</v>
      </c>
      <c r="K5384">
        <v>0</v>
      </c>
      <c r="L5384">
        <v>9863014</v>
      </c>
      <c r="M5384" s="138">
        <f t="shared" si="253"/>
        <v>-9863014</v>
      </c>
      <c r="N5384" t="s">
        <v>178</v>
      </c>
      <c r="P5384" t="s">
        <v>3839</v>
      </c>
      <c r="R5384" t="s">
        <v>3808</v>
      </c>
    </row>
    <row r="5385" spans="1:18" hidden="1">
      <c r="A5385">
        <v>5384</v>
      </c>
      <c r="D5385">
        <v>701000002</v>
      </c>
      <c r="E5385" s="139">
        <v>45271</v>
      </c>
      <c r="F5385">
        <f t="shared" si="252"/>
        <v>12</v>
      </c>
      <c r="G5385" s="139">
        <v>45271</v>
      </c>
      <c r="H5385">
        <f t="shared" si="254"/>
        <v>16</v>
      </c>
      <c r="I5385" t="s">
        <v>1353</v>
      </c>
      <c r="J5385" t="str">
        <f>VLOOKUP(I5385,'C701- Recalculate'!$D$27:$D$751,1,0)</f>
        <v>069MPI1233390004</v>
      </c>
      <c r="K5385">
        <v>0</v>
      </c>
      <c r="L5385">
        <v>4931507</v>
      </c>
      <c r="M5385" s="138">
        <f t="shared" si="253"/>
        <v>-4931507</v>
      </c>
      <c r="N5385" t="s">
        <v>178</v>
      </c>
      <c r="P5385" t="s">
        <v>3839</v>
      </c>
      <c r="R5385" t="s">
        <v>3808</v>
      </c>
    </row>
    <row r="5386" spans="1:18" hidden="1">
      <c r="A5386">
        <v>5385</v>
      </c>
      <c r="D5386">
        <v>701000002</v>
      </c>
      <c r="E5386" s="139">
        <v>45271</v>
      </c>
      <c r="F5386">
        <f t="shared" si="252"/>
        <v>12</v>
      </c>
      <c r="G5386" s="139">
        <v>45271</v>
      </c>
      <c r="H5386">
        <f t="shared" si="254"/>
        <v>16</v>
      </c>
      <c r="I5386" t="s">
        <v>1356</v>
      </c>
      <c r="J5386" t="str">
        <f>VLOOKUP(I5386,'C701- Recalculate'!$D$27:$D$751,1,0)</f>
        <v>069MPI1233390005</v>
      </c>
      <c r="K5386">
        <v>0</v>
      </c>
      <c r="L5386">
        <v>4931507</v>
      </c>
      <c r="M5386" s="138">
        <f t="shared" si="253"/>
        <v>-4931507</v>
      </c>
      <c r="N5386" t="s">
        <v>178</v>
      </c>
      <c r="P5386" t="s">
        <v>3839</v>
      </c>
      <c r="R5386" t="s">
        <v>3808</v>
      </c>
    </row>
    <row r="5387" spans="1:18" hidden="1">
      <c r="A5387">
        <v>5386</v>
      </c>
      <c r="D5387">
        <v>701000002</v>
      </c>
      <c r="E5387" s="139">
        <v>45271</v>
      </c>
      <c r="F5387">
        <f t="shared" si="252"/>
        <v>12</v>
      </c>
      <c r="G5387" s="139">
        <v>45271</v>
      </c>
      <c r="H5387">
        <f t="shared" si="254"/>
        <v>16</v>
      </c>
      <c r="I5387" t="s">
        <v>1356</v>
      </c>
      <c r="J5387" t="str">
        <f>VLOOKUP(I5387,'C701- Recalculate'!$D$27:$D$751,1,0)</f>
        <v>069MPI1233390005</v>
      </c>
      <c r="K5387">
        <v>0</v>
      </c>
      <c r="L5387">
        <v>9863014</v>
      </c>
      <c r="M5387" s="138">
        <f t="shared" si="253"/>
        <v>-9863014</v>
      </c>
      <c r="N5387" t="s">
        <v>178</v>
      </c>
      <c r="P5387" t="s">
        <v>3839</v>
      </c>
      <c r="R5387" t="s">
        <v>3808</v>
      </c>
    </row>
    <row r="5388" spans="1:18" hidden="1">
      <c r="A5388">
        <v>5387</v>
      </c>
      <c r="D5388">
        <v>701000002</v>
      </c>
      <c r="E5388" s="139">
        <v>45271</v>
      </c>
      <c r="F5388">
        <f t="shared" si="252"/>
        <v>12</v>
      </c>
      <c r="G5388" s="139">
        <v>45271</v>
      </c>
      <c r="H5388">
        <f t="shared" si="254"/>
        <v>16</v>
      </c>
      <c r="I5388" t="s">
        <v>1359</v>
      </c>
      <c r="J5388" t="str">
        <f>VLOOKUP(I5388,'C701- Recalculate'!$D$27:$D$751,1,0)</f>
        <v>069MPI1233390006</v>
      </c>
      <c r="K5388">
        <v>0</v>
      </c>
      <c r="L5388">
        <v>5205479</v>
      </c>
      <c r="M5388" s="138">
        <f t="shared" si="253"/>
        <v>-5205479</v>
      </c>
      <c r="N5388" t="s">
        <v>178</v>
      </c>
      <c r="P5388" t="s">
        <v>3839</v>
      </c>
      <c r="R5388" t="s">
        <v>3808</v>
      </c>
    </row>
    <row r="5389" spans="1:18" hidden="1">
      <c r="A5389">
        <v>5388</v>
      </c>
      <c r="D5389">
        <v>701000002</v>
      </c>
      <c r="E5389" s="139">
        <v>45271</v>
      </c>
      <c r="F5389">
        <f t="shared" si="252"/>
        <v>12</v>
      </c>
      <c r="G5389" s="139">
        <v>45271</v>
      </c>
      <c r="H5389">
        <f t="shared" si="254"/>
        <v>16</v>
      </c>
      <c r="I5389" t="s">
        <v>1359</v>
      </c>
      <c r="J5389" t="str">
        <f>VLOOKUP(I5389,'C701- Recalculate'!$D$27:$D$751,1,0)</f>
        <v>069MPI1233390006</v>
      </c>
      <c r="K5389">
        <v>0</v>
      </c>
      <c r="L5389">
        <v>10410959</v>
      </c>
      <c r="M5389" s="138">
        <f t="shared" si="253"/>
        <v>-10410959</v>
      </c>
      <c r="N5389" t="s">
        <v>178</v>
      </c>
      <c r="P5389" t="s">
        <v>3839</v>
      </c>
      <c r="R5389" t="s">
        <v>3808</v>
      </c>
    </row>
    <row r="5390" spans="1:18" hidden="1">
      <c r="A5390">
        <v>5389</v>
      </c>
      <c r="D5390">
        <v>701000002</v>
      </c>
      <c r="E5390" s="139">
        <v>45271</v>
      </c>
      <c r="F5390">
        <f t="shared" si="252"/>
        <v>12</v>
      </c>
      <c r="G5390" s="139">
        <v>45271</v>
      </c>
      <c r="H5390">
        <f t="shared" si="254"/>
        <v>16</v>
      </c>
      <c r="I5390" t="s">
        <v>1362</v>
      </c>
      <c r="J5390" t="str">
        <f>VLOOKUP(I5390,'C701- Recalculate'!$D$27:$D$751,1,0)</f>
        <v>069MPI1233390007</v>
      </c>
      <c r="K5390">
        <v>0</v>
      </c>
      <c r="L5390">
        <v>10410959</v>
      </c>
      <c r="M5390" s="138">
        <f t="shared" si="253"/>
        <v>-10410959</v>
      </c>
      <c r="N5390" t="s">
        <v>178</v>
      </c>
      <c r="P5390" t="s">
        <v>3839</v>
      </c>
      <c r="R5390" t="s">
        <v>3808</v>
      </c>
    </row>
    <row r="5391" spans="1:18" hidden="1">
      <c r="A5391">
        <v>5390</v>
      </c>
      <c r="D5391">
        <v>701000002</v>
      </c>
      <c r="E5391" s="139">
        <v>45271</v>
      </c>
      <c r="F5391">
        <f t="shared" si="252"/>
        <v>12</v>
      </c>
      <c r="G5391" s="139">
        <v>45271</v>
      </c>
      <c r="H5391">
        <f t="shared" si="254"/>
        <v>16</v>
      </c>
      <c r="I5391" t="s">
        <v>1362</v>
      </c>
      <c r="J5391" t="str">
        <f>VLOOKUP(I5391,'C701- Recalculate'!$D$27:$D$751,1,0)</f>
        <v>069MPI1233390007</v>
      </c>
      <c r="K5391">
        <v>0</v>
      </c>
      <c r="L5391">
        <v>5205479</v>
      </c>
      <c r="M5391" s="138">
        <f t="shared" si="253"/>
        <v>-5205479</v>
      </c>
      <c r="N5391" t="s">
        <v>178</v>
      </c>
      <c r="P5391" t="s">
        <v>3839</v>
      </c>
      <c r="R5391" t="s">
        <v>3808</v>
      </c>
    </row>
    <row r="5392" spans="1:18" hidden="1">
      <c r="A5392">
        <v>5391</v>
      </c>
      <c r="D5392">
        <v>701000002</v>
      </c>
      <c r="E5392" s="139">
        <v>45271</v>
      </c>
      <c r="F5392">
        <f t="shared" si="252"/>
        <v>12</v>
      </c>
      <c r="G5392" s="139">
        <v>45271</v>
      </c>
      <c r="H5392">
        <f t="shared" si="254"/>
        <v>16</v>
      </c>
      <c r="I5392" t="s">
        <v>1365</v>
      </c>
      <c r="J5392" t="str">
        <f>VLOOKUP(I5392,'C701- Recalculate'!$D$27:$D$751,1,0)</f>
        <v>069MPI1233390008</v>
      </c>
      <c r="K5392">
        <v>0</v>
      </c>
      <c r="L5392">
        <v>10958904</v>
      </c>
      <c r="M5392" s="138">
        <f t="shared" si="253"/>
        <v>-10958904</v>
      </c>
      <c r="N5392" t="s">
        <v>178</v>
      </c>
      <c r="P5392" t="s">
        <v>3839</v>
      </c>
      <c r="R5392" t="s">
        <v>3808</v>
      </c>
    </row>
    <row r="5393" spans="1:18" hidden="1">
      <c r="A5393">
        <v>5392</v>
      </c>
      <c r="D5393">
        <v>701000002</v>
      </c>
      <c r="E5393" s="139">
        <v>45271</v>
      </c>
      <c r="F5393">
        <f t="shared" si="252"/>
        <v>12</v>
      </c>
      <c r="G5393" s="139">
        <v>45271</v>
      </c>
      <c r="H5393">
        <f t="shared" si="254"/>
        <v>16</v>
      </c>
      <c r="I5393" t="s">
        <v>1365</v>
      </c>
      <c r="J5393" t="str">
        <f>VLOOKUP(I5393,'C701- Recalculate'!$D$27:$D$751,1,0)</f>
        <v>069MPI1233390008</v>
      </c>
      <c r="K5393">
        <v>0</v>
      </c>
      <c r="L5393">
        <v>5479452</v>
      </c>
      <c r="M5393" s="138">
        <f t="shared" si="253"/>
        <v>-5479452</v>
      </c>
      <c r="N5393" t="s">
        <v>178</v>
      </c>
      <c r="P5393" t="s">
        <v>3839</v>
      </c>
      <c r="R5393" t="s">
        <v>3808</v>
      </c>
    </row>
    <row r="5394" spans="1:18" hidden="1">
      <c r="A5394">
        <v>5393</v>
      </c>
      <c r="D5394">
        <v>701000002</v>
      </c>
      <c r="E5394" s="139">
        <v>45271</v>
      </c>
      <c r="F5394">
        <f t="shared" si="252"/>
        <v>12</v>
      </c>
      <c r="G5394" s="139">
        <v>45271</v>
      </c>
      <c r="H5394">
        <f t="shared" si="254"/>
        <v>16</v>
      </c>
      <c r="I5394" t="s">
        <v>1368</v>
      </c>
      <c r="J5394" t="str">
        <f>VLOOKUP(I5394,'C701- Recalculate'!$D$27:$D$751,1,0)</f>
        <v>069MPI1233390009</v>
      </c>
      <c r="K5394">
        <v>0</v>
      </c>
      <c r="L5394">
        <v>2602740</v>
      </c>
      <c r="M5394" s="138">
        <f t="shared" si="253"/>
        <v>-2602740</v>
      </c>
      <c r="N5394" t="s">
        <v>178</v>
      </c>
      <c r="P5394" t="s">
        <v>3839</v>
      </c>
      <c r="R5394" t="s">
        <v>3808</v>
      </c>
    </row>
    <row r="5395" spans="1:18" hidden="1">
      <c r="A5395">
        <v>5394</v>
      </c>
      <c r="D5395">
        <v>701000002</v>
      </c>
      <c r="E5395" s="139">
        <v>45271</v>
      </c>
      <c r="F5395">
        <f t="shared" si="252"/>
        <v>12</v>
      </c>
      <c r="G5395" s="139">
        <v>45271</v>
      </c>
      <c r="H5395">
        <f t="shared" si="254"/>
        <v>16</v>
      </c>
      <c r="I5395" t="s">
        <v>1368</v>
      </c>
      <c r="J5395" t="str">
        <f>VLOOKUP(I5395,'C701- Recalculate'!$D$27:$D$751,1,0)</f>
        <v>069MPI1233390009</v>
      </c>
      <c r="K5395">
        <v>0</v>
      </c>
      <c r="L5395">
        <v>5205479</v>
      </c>
      <c r="M5395" s="138">
        <f t="shared" si="253"/>
        <v>-5205479</v>
      </c>
      <c r="N5395" t="s">
        <v>178</v>
      </c>
      <c r="P5395" t="s">
        <v>3839</v>
      </c>
      <c r="R5395" t="s">
        <v>3808</v>
      </c>
    </row>
    <row r="5396" spans="1:18" hidden="1">
      <c r="A5396">
        <v>5395</v>
      </c>
      <c r="D5396">
        <v>701000002</v>
      </c>
      <c r="E5396" s="139">
        <v>45271</v>
      </c>
      <c r="F5396">
        <f t="shared" si="252"/>
        <v>12</v>
      </c>
      <c r="G5396" s="139">
        <v>45271</v>
      </c>
      <c r="H5396">
        <f t="shared" si="254"/>
        <v>16</v>
      </c>
      <c r="I5396" t="s">
        <v>3780</v>
      </c>
      <c r="J5396" t="str">
        <f>VLOOKUP(I5396,'C701- Recalculate'!$D$27:$D$751,1,0)</f>
        <v>069MPI1233420001</v>
      </c>
      <c r="K5396">
        <v>0</v>
      </c>
      <c r="L5396">
        <v>3287671</v>
      </c>
      <c r="M5396" s="138">
        <f t="shared" si="253"/>
        <v>-3287671</v>
      </c>
      <c r="N5396" t="s">
        <v>178</v>
      </c>
      <c r="P5396" t="s">
        <v>3839</v>
      </c>
      <c r="R5396" t="s">
        <v>3808</v>
      </c>
    </row>
    <row r="5397" spans="1:18" hidden="1">
      <c r="A5397">
        <v>5396</v>
      </c>
      <c r="D5397">
        <v>701000002</v>
      </c>
      <c r="E5397" s="139">
        <v>45272</v>
      </c>
      <c r="F5397">
        <f t="shared" si="252"/>
        <v>12</v>
      </c>
      <c r="G5397" s="139">
        <v>45272</v>
      </c>
      <c r="H5397">
        <f t="shared" si="254"/>
        <v>16</v>
      </c>
      <c r="I5397" t="s">
        <v>1272</v>
      </c>
      <c r="J5397" t="str">
        <f>VLOOKUP(I5397,'C701- Recalculate'!$D$27:$D$751,1,0)</f>
        <v>069MPI1233250002</v>
      </c>
      <c r="K5397">
        <v>0</v>
      </c>
      <c r="L5397">
        <v>21232877</v>
      </c>
      <c r="M5397" s="138">
        <f t="shared" si="253"/>
        <v>-21232877</v>
      </c>
      <c r="N5397" t="s">
        <v>178</v>
      </c>
      <c r="P5397" t="s">
        <v>3839</v>
      </c>
      <c r="R5397" t="s">
        <v>3808</v>
      </c>
    </row>
    <row r="5398" spans="1:18" hidden="1">
      <c r="A5398">
        <v>5397</v>
      </c>
      <c r="D5398">
        <v>701000002</v>
      </c>
      <c r="E5398" s="139">
        <v>45272</v>
      </c>
      <c r="F5398">
        <f t="shared" si="252"/>
        <v>12</v>
      </c>
      <c r="G5398" s="139">
        <v>45272</v>
      </c>
      <c r="H5398">
        <f t="shared" si="254"/>
        <v>16</v>
      </c>
      <c r="I5398" t="s">
        <v>1278</v>
      </c>
      <c r="J5398" t="str">
        <f>VLOOKUP(I5398,'C701- Recalculate'!$D$27:$D$751,1,0)</f>
        <v>069MPI1233250005</v>
      </c>
      <c r="K5398">
        <v>0</v>
      </c>
      <c r="L5398">
        <v>22260274</v>
      </c>
      <c r="M5398" s="138">
        <f t="shared" si="253"/>
        <v>-22260274</v>
      </c>
      <c r="N5398" t="s">
        <v>178</v>
      </c>
      <c r="P5398" t="s">
        <v>3839</v>
      </c>
      <c r="R5398" t="s">
        <v>3808</v>
      </c>
    </row>
    <row r="5399" spans="1:18" hidden="1">
      <c r="A5399">
        <v>5398</v>
      </c>
      <c r="D5399">
        <v>701000002</v>
      </c>
      <c r="E5399" s="139">
        <v>45272</v>
      </c>
      <c r="F5399">
        <f t="shared" si="252"/>
        <v>12</v>
      </c>
      <c r="G5399" s="139">
        <v>45272</v>
      </c>
      <c r="H5399">
        <f t="shared" si="254"/>
        <v>16</v>
      </c>
      <c r="I5399" t="s">
        <v>1282</v>
      </c>
      <c r="J5399" t="str">
        <f>VLOOKUP(I5399,'C701- Recalculate'!$D$27:$D$751,1,0)</f>
        <v>069MPI1233260003</v>
      </c>
      <c r="K5399">
        <v>0</v>
      </c>
      <c r="L5399">
        <v>20547945</v>
      </c>
      <c r="M5399" s="138">
        <f t="shared" si="253"/>
        <v>-20547945</v>
      </c>
      <c r="N5399" t="s">
        <v>178</v>
      </c>
      <c r="P5399" t="s">
        <v>3839</v>
      </c>
      <c r="R5399" t="s">
        <v>3808</v>
      </c>
    </row>
    <row r="5400" spans="1:18" hidden="1">
      <c r="A5400">
        <v>5399</v>
      </c>
      <c r="D5400">
        <v>701000002</v>
      </c>
      <c r="E5400" s="139">
        <v>45272</v>
      </c>
      <c r="F5400">
        <f t="shared" si="252"/>
        <v>12</v>
      </c>
      <c r="G5400" s="139">
        <v>45272</v>
      </c>
      <c r="H5400">
        <f t="shared" si="254"/>
        <v>16</v>
      </c>
      <c r="I5400" t="s">
        <v>1287</v>
      </c>
      <c r="J5400" t="str">
        <f>VLOOKUP(I5400,'C701- Recalculate'!$D$27:$D$751,1,0)</f>
        <v>069MPI1233260006</v>
      </c>
      <c r="K5400">
        <v>0</v>
      </c>
      <c r="L5400">
        <v>21917809</v>
      </c>
      <c r="M5400" s="138">
        <f t="shared" si="253"/>
        <v>-21917809</v>
      </c>
      <c r="N5400" t="s">
        <v>178</v>
      </c>
      <c r="P5400" t="s">
        <v>3839</v>
      </c>
      <c r="R5400" t="s">
        <v>3808</v>
      </c>
    </row>
    <row r="5401" spans="1:18" hidden="1">
      <c r="A5401">
        <v>5400</v>
      </c>
      <c r="D5401">
        <v>701000002</v>
      </c>
      <c r="E5401" s="139">
        <v>45272</v>
      </c>
      <c r="F5401">
        <f t="shared" si="252"/>
        <v>12</v>
      </c>
      <c r="G5401" s="139">
        <v>45272</v>
      </c>
      <c r="H5401">
        <f t="shared" si="254"/>
        <v>16</v>
      </c>
      <c r="I5401" t="s">
        <v>1291</v>
      </c>
      <c r="J5401" t="str">
        <f>VLOOKUP(I5401,'C701- Recalculate'!$D$27:$D$751,1,0)</f>
        <v>069MPI1233270006</v>
      </c>
      <c r="K5401">
        <v>0</v>
      </c>
      <c r="L5401">
        <v>16986301</v>
      </c>
      <c r="M5401" s="138">
        <f t="shared" si="253"/>
        <v>-16986301</v>
      </c>
      <c r="N5401" t="s">
        <v>178</v>
      </c>
      <c r="P5401" t="s">
        <v>3839</v>
      </c>
      <c r="R5401" t="s">
        <v>3808</v>
      </c>
    </row>
    <row r="5402" spans="1:18" hidden="1">
      <c r="A5402">
        <v>5401</v>
      </c>
      <c r="D5402">
        <v>701000002</v>
      </c>
      <c r="E5402" s="139">
        <v>45272</v>
      </c>
      <c r="F5402">
        <f t="shared" si="252"/>
        <v>12</v>
      </c>
      <c r="G5402" s="139">
        <v>45272</v>
      </c>
      <c r="H5402">
        <f t="shared" si="254"/>
        <v>16</v>
      </c>
      <c r="I5402" t="s">
        <v>1296</v>
      </c>
      <c r="J5402" t="str">
        <f>VLOOKUP(I5402,'C701- Recalculate'!$D$27:$D$751,1,0)</f>
        <v>069MPI1233270008</v>
      </c>
      <c r="K5402">
        <v>0</v>
      </c>
      <c r="L5402">
        <v>16986301</v>
      </c>
      <c r="M5402" s="138">
        <f t="shared" si="253"/>
        <v>-16986301</v>
      </c>
      <c r="N5402" t="s">
        <v>178</v>
      </c>
      <c r="P5402" t="s">
        <v>3839</v>
      </c>
      <c r="R5402" t="s">
        <v>3808</v>
      </c>
    </row>
    <row r="5403" spans="1:18" hidden="1">
      <c r="A5403">
        <v>5402</v>
      </c>
      <c r="D5403">
        <v>701000002</v>
      </c>
      <c r="E5403" s="139">
        <v>45272</v>
      </c>
      <c r="F5403">
        <f t="shared" si="252"/>
        <v>12</v>
      </c>
      <c r="G5403" s="139">
        <v>45272</v>
      </c>
      <c r="H5403">
        <f t="shared" si="254"/>
        <v>16</v>
      </c>
      <c r="I5403" t="s">
        <v>1301</v>
      </c>
      <c r="J5403" t="str">
        <f>VLOOKUP(I5403,'C701- Recalculate'!$D$27:$D$751,1,0)</f>
        <v>069MPI1233280009</v>
      </c>
      <c r="K5403">
        <v>0</v>
      </c>
      <c r="L5403">
        <v>21917808</v>
      </c>
      <c r="M5403" s="138">
        <f t="shared" si="253"/>
        <v>-21917808</v>
      </c>
      <c r="N5403" t="s">
        <v>178</v>
      </c>
      <c r="P5403" t="s">
        <v>3839</v>
      </c>
      <c r="R5403" t="s">
        <v>3808</v>
      </c>
    </row>
    <row r="5404" spans="1:18" hidden="1">
      <c r="A5404">
        <v>5403</v>
      </c>
      <c r="D5404">
        <v>701000002</v>
      </c>
      <c r="E5404" s="139">
        <v>45272</v>
      </c>
      <c r="F5404">
        <f t="shared" si="252"/>
        <v>12</v>
      </c>
      <c r="G5404" s="139">
        <v>45272</v>
      </c>
      <c r="H5404">
        <f t="shared" si="254"/>
        <v>16</v>
      </c>
      <c r="I5404" t="s">
        <v>1305</v>
      </c>
      <c r="J5404" t="str">
        <f>VLOOKUP(I5404,'C701- Recalculate'!$D$27:$D$751,1,0)</f>
        <v>069MPI1233280010</v>
      </c>
      <c r="K5404">
        <v>0</v>
      </c>
      <c r="L5404">
        <v>21917808</v>
      </c>
      <c r="M5404" s="138">
        <f t="shared" si="253"/>
        <v>-21917808</v>
      </c>
      <c r="N5404" t="s">
        <v>178</v>
      </c>
      <c r="P5404" t="s">
        <v>3839</v>
      </c>
      <c r="R5404" t="s">
        <v>3808</v>
      </c>
    </row>
    <row r="5405" spans="1:18" hidden="1">
      <c r="A5405">
        <v>5404</v>
      </c>
      <c r="D5405">
        <v>701000002</v>
      </c>
      <c r="E5405" s="139">
        <v>45272</v>
      </c>
      <c r="F5405">
        <f t="shared" si="252"/>
        <v>12</v>
      </c>
      <c r="G5405" s="139">
        <v>45272</v>
      </c>
      <c r="H5405">
        <f t="shared" si="254"/>
        <v>16</v>
      </c>
      <c r="I5405" t="s">
        <v>1308</v>
      </c>
      <c r="J5405" t="str">
        <f>VLOOKUP(I5405,'C701- Recalculate'!$D$27:$D$751,1,0)</f>
        <v>069MPI1233320002</v>
      </c>
      <c r="K5405">
        <v>0</v>
      </c>
      <c r="L5405">
        <v>13561644</v>
      </c>
      <c r="M5405" s="138">
        <f t="shared" si="253"/>
        <v>-13561644</v>
      </c>
      <c r="N5405" t="s">
        <v>178</v>
      </c>
      <c r="P5405" t="s">
        <v>3839</v>
      </c>
      <c r="R5405" t="s">
        <v>3808</v>
      </c>
    </row>
    <row r="5406" spans="1:18" hidden="1">
      <c r="A5406">
        <v>5405</v>
      </c>
      <c r="D5406">
        <v>701000002</v>
      </c>
      <c r="E5406" s="139">
        <v>45272</v>
      </c>
      <c r="F5406">
        <f t="shared" si="252"/>
        <v>12</v>
      </c>
      <c r="G5406" s="139">
        <v>45272</v>
      </c>
      <c r="H5406">
        <f t="shared" si="254"/>
        <v>16</v>
      </c>
      <c r="I5406" t="s">
        <v>1314</v>
      </c>
      <c r="J5406" t="str">
        <f>VLOOKUP(I5406,'C701- Recalculate'!$D$27:$D$751,1,0)</f>
        <v>069MPI1233320003</v>
      </c>
      <c r="K5406">
        <v>0</v>
      </c>
      <c r="L5406">
        <v>31643835</v>
      </c>
      <c r="M5406" s="138">
        <f t="shared" si="253"/>
        <v>-31643835</v>
      </c>
      <c r="N5406" t="s">
        <v>178</v>
      </c>
      <c r="P5406" t="s">
        <v>3839</v>
      </c>
      <c r="R5406" t="s">
        <v>3808</v>
      </c>
    </row>
    <row r="5407" spans="1:18" hidden="1">
      <c r="A5407">
        <v>5406</v>
      </c>
      <c r="D5407">
        <v>701000002</v>
      </c>
      <c r="E5407" s="139">
        <v>45272</v>
      </c>
      <c r="F5407">
        <f t="shared" si="252"/>
        <v>12</v>
      </c>
      <c r="G5407" s="139">
        <v>45272</v>
      </c>
      <c r="H5407">
        <f t="shared" si="254"/>
        <v>16</v>
      </c>
      <c r="I5407" t="s">
        <v>1317</v>
      </c>
      <c r="J5407" t="str">
        <f>VLOOKUP(I5407,'C701- Recalculate'!$D$27:$D$751,1,0)</f>
        <v>069MPI1233350001</v>
      </c>
      <c r="K5407">
        <v>0</v>
      </c>
      <c r="L5407">
        <v>25890411</v>
      </c>
      <c r="M5407" s="138">
        <f t="shared" si="253"/>
        <v>-25890411</v>
      </c>
      <c r="N5407" t="s">
        <v>178</v>
      </c>
      <c r="P5407" t="s">
        <v>3839</v>
      </c>
      <c r="R5407" t="s">
        <v>3808</v>
      </c>
    </row>
    <row r="5408" spans="1:18" hidden="1">
      <c r="A5408">
        <v>5407</v>
      </c>
      <c r="D5408">
        <v>701000002</v>
      </c>
      <c r="E5408" s="139">
        <v>45272</v>
      </c>
      <c r="F5408">
        <f t="shared" si="252"/>
        <v>12</v>
      </c>
      <c r="G5408" s="139">
        <v>45272</v>
      </c>
      <c r="H5408">
        <f t="shared" si="254"/>
        <v>16</v>
      </c>
      <c r="I5408" t="s">
        <v>1321</v>
      </c>
      <c r="J5408" t="str">
        <f>VLOOKUP(I5408,'C701- Recalculate'!$D$27:$D$751,1,0)</f>
        <v>069MPI1233350002</v>
      </c>
      <c r="K5408">
        <v>0</v>
      </c>
      <c r="L5408">
        <v>14794521</v>
      </c>
      <c r="M5408" s="138">
        <f t="shared" si="253"/>
        <v>-14794521</v>
      </c>
      <c r="N5408" t="s">
        <v>178</v>
      </c>
      <c r="P5408" t="s">
        <v>3839</v>
      </c>
      <c r="R5408" t="s">
        <v>3808</v>
      </c>
    </row>
    <row r="5409" spans="1:18" hidden="1">
      <c r="A5409">
        <v>5408</v>
      </c>
      <c r="D5409">
        <v>701000002</v>
      </c>
      <c r="E5409" s="139">
        <v>45272</v>
      </c>
      <c r="F5409">
        <f t="shared" si="252"/>
        <v>12</v>
      </c>
      <c r="G5409" s="139">
        <v>45272</v>
      </c>
      <c r="H5409">
        <f t="shared" si="254"/>
        <v>16</v>
      </c>
      <c r="I5409" t="s">
        <v>1325</v>
      </c>
      <c r="J5409" t="str">
        <f>VLOOKUP(I5409,'C701- Recalculate'!$D$27:$D$751,1,0)</f>
        <v>069MPI1233350003</v>
      </c>
      <c r="K5409">
        <v>0</v>
      </c>
      <c r="L5409">
        <v>39726028</v>
      </c>
      <c r="M5409" s="138">
        <f t="shared" si="253"/>
        <v>-39726028</v>
      </c>
      <c r="N5409" t="s">
        <v>178</v>
      </c>
      <c r="P5409" t="s">
        <v>3839</v>
      </c>
      <c r="R5409" t="s">
        <v>3808</v>
      </c>
    </row>
    <row r="5410" spans="1:18" hidden="1">
      <c r="A5410">
        <v>5409</v>
      </c>
      <c r="D5410">
        <v>701000002</v>
      </c>
      <c r="E5410" s="139">
        <v>45272</v>
      </c>
      <c r="F5410">
        <f t="shared" si="252"/>
        <v>12</v>
      </c>
      <c r="G5410" s="139">
        <v>45272</v>
      </c>
      <c r="H5410">
        <f t="shared" si="254"/>
        <v>16</v>
      </c>
      <c r="I5410" t="s">
        <v>1328</v>
      </c>
      <c r="J5410" t="str">
        <f>VLOOKUP(I5410,'C701- Recalculate'!$D$27:$D$751,1,0)</f>
        <v>069MPI1233350004</v>
      </c>
      <c r="K5410">
        <v>0</v>
      </c>
      <c r="L5410">
        <v>39726028</v>
      </c>
      <c r="M5410" s="138">
        <f t="shared" si="253"/>
        <v>-39726028</v>
      </c>
      <c r="N5410" t="s">
        <v>178</v>
      </c>
      <c r="P5410" t="s">
        <v>3839</v>
      </c>
      <c r="R5410" t="s">
        <v>3808</v>
      </c>
    </row>
    <row r="5411" spans="1:18" hidden="1">
      <c r="A5411">
        <v>5410</v>
      </c>
      <c r="D5411">
        <v>701000002</v>
      </c>
      <c r="E5411" s="139">
        <v>45272</v>
      </c>
      <c r="F5411">
        <f t="shared" si="252"/>
        <v>12</v>
      </c>
      <c r="G5411" s="139">
        <v>45272</v>
      </c>
      <c r="H5411">
        <f t="shared" si="254"/>
        <v>16</v>
      </c>
      <c r="I5411" t="s">
        <v>1331</v>
      </c>
      <c r="J5411" t="str">
        <f>VLOOKUP(I5411,'C701- Recalculate'!$D$27:$D$751,1,0)</f>
        <v>069MPI1233350005</v>
      </c>
      <c r="K5411">
        <v>0</v>
      </c>
      <c r="L5411">
        <v>35753425</v>
      </c>
      <c r="M5411" s="138">
        <f t="shared" si="253"/>
        <v>-35753425</v>
      </c>
      <c r="N5411" t="s">
        <v>178</v>
      </c>
      <c r="P5411" t="s">
        <v>3839</v>
      </c>
      <c r="R5411" t="s">
        <v>3808</v>
      </c>
    </row>
    <row r="5412" spans="1:18" hidden="1">
      <c r="A5412">
        <v>5411</v>
      </c>
      <c r="D5412">
        <v>701000002</v>
      </c>
      <c r="E5412" s="139">
        <v>45272</v>
      </c>
      <c r="F5412">
        <f t="shared" si="252"/>
        <v>12</v>
      </c>
      <c r="G5412" s="139">
        <v>45272</v>
      </c>
      <c r="H5412">
        <f t="shared" si="254"/>
        <v>16</v>
      </c>
      <c r="I5412" t="s">
        <v>1335</v>
      </c>
      <c r="J5412" t="str">
        <f>VLOOKUP(I5412,'C701- Recalculate'!$D$27:$D$751,1,0)</f>
        <v>069MPI1233380001</v>
      </c>
      <c r="K5412">
        <v>0</v>
      </c>
      <c r="L5412">
        <v>39726028</v>
      </c>
      <c r="M5412" s="138">
        <f t="shared" si="253"/>
        <v>-39726028</v>
      </c>
      <c r="N5412" t="s">
        <v>178</v>
      </c>
      <c r="P5412" t="s">
        <v>3839</v>
      </c>
      <c r="R5412" t="s">
        <v>3808</v>
      </c>
    </row>
    <row r="5413" spans="1:18" hidden="1">
      <c r="A5413">
        <v>5412</v>
      </c>
      <c r="D5413">
        <v>701000002</v>
      </c>
      <c r="E5413" s="139">
        <v>45272</v>
      </c>
      <c r="F5413">
        <f t="shared" si="252"/>
        <v>12</v>
      </c>
      <c r="G5413" s="139">
        <v>45272</v>
      </c>
      <c r="H5413">
        <f t="shared" si="254"/>
        <v>16</v>
      </c>
      <c r="I5413" t="s">
        <v>1339</v>
      </c>
      <c r="J5413" t="str">
        <f>VLOOKUP(I5413,'C701- Recalculate'!$D$27:$D$751,1,0)</f>
        <v>069MPI1233380002</v>
      </c>
      <c r="K5413">
        <v>0</v>
      </c>
      <c r="L5413">
        <v>39726028</v>
      </c>
      <c r="M5413" s="138">
        <f t="shared" si="253"/>
        <v>-39726028</v>
      </c>
      <c r="N5413" t="s">
        <v>178</v>
      </c>
      <c r="P5413" t="s">
        <v>3839</v>
      </c>
      <c r="R5413" t="s">
        <v>3808</v>
      </c>
    </row>
    <row r="5414" spans="1:18" hidden="1">
      <c r="A5414">
        <v>5413</v>
      </c>
      <c r="D5414">
        <v>701000002</v>
      </c>
      <c r="E5414" s="139">
        <v>45272</v>
      </c>
      <c r="F5414">
        <f t="shared" si="252"/>
        <v>12</v>
      </c>
      <c r="G5414" s="139">
        <v>45272</v>
      </c>
      <c r="H5414">
        <f t="shared" si="254"/>
        <v>16</v>
      </c>
      <c r="I5414" t="s">
        <v>1342</v>
      </c>
      <c r="J5414" t="str">
        <f>VLOOKUP(I5414,'C701- Recalculate'!$D$27:$D$751,1,0)</f>
        <v>069MPI1233380003</v>
      </c>
      <c r="K5414">
        <v>0</v>
      </c>
      <c r="L5414">
        <v>39726028</v>
      </c>
      <c r="M5414" s="138">
        <f t="shared" si="253"/>
        <v>-39726028</v>
      </c>
      <c r="N5414" t="s">
        <v>178</v>
      </c>
      <c r="P5414" t="s">
        <v>3839</v>
      </c>
      <c r="R5414" t="s">
        <v>3808</v>
      </c>
    </row>
    <row r="5415" spans="1:18" hidden="1">
      <c r="A5415">
        <v>5414</v>
      </c>
      <c r="D5415">
        <v>701000002</v>
      </c>
      <c r="E5415" s="139">
        <v>45272</v>
      </c>
      <c r="F5415">
        <f t="shared" si="252"/>
        <v>12</v>
      </c>
      <c r="G5415" s="139">
        <v>45272</v>
      </c>
      <c r="H5415">
        <f t="shared" si="254"/>
        <v>16</v>
      </c>
      <c r="I5415" t="s">
        <v>1346</v>
      </c>
      <c r="J5415" t="str">
        <f>VLOOKUP(I5415,'C701- Recalculate'!$D$27:$D$751,1,0)</f>
        <v>069MPI1233390001</v>
      </c>
      <c r="K5415">
        <v>0</v>
      </c>
      <c r="L5415">
        <v>5205480</v>
      </c>
      <c r="M5415" s="138">
        <f t="shared" si="253"/>
        <v>-5205480</v>
      </c>
      <c r="N5415" t="s">
        <v>178</v>
      </c>
      <c r="P5415" t="s">
        <v>3839</v>
      </c>
      <c r="R5415" t="s">
        <v>3808</v>
      </c>
    </row>
    <row r="5416" spans="1:18" hidden="1">
      <c r="A5416">
        <v>5415</v>
      </c>
      <c r="D5416">
        <v>701000002</v>
      </c>
      <c r="E5416" s="139">
        <v>45272</v>
      </c>
      <c r="F5416">
        <f t="shared" si="252"/>
        <v>12</v>
      </c>
      <c r="G5416" s="139">
        <v>45272</v>
      </c>
      <c r="H5416">
        <f t="shared" si="254"/>
        <v>16</v>
      </c>
      <c r="I5416" t="s">
        <v>1350</v>
      </c>
      <c r="J5416" t="str">
        <f>VLOOKUP(I5416,'C701- Recalculate'!$D$27:$D$751,1,0)</f>
        <v>069MPI1233390003</v>
      </c>
      <c r="K5416">
        <v>0</v>
      </c>
      <c r="L5416">
        <v>4931507</v>
      </c>
      <c r="M5416" s="138">
        <f t="shared" si="253"/>
        <v>-4931507</v>
      </c>
      <c r="N5416" t="s">
        <v>178</v>
      </c>
      <c r="P5416" t="s">
        <v>3839</v>
      </c>
      <c r="R5416" t="s">
        <v>3808</v>
      </c>
    </row>
    <row r="5417" spans="1:18" hidden="1">
      <c r="A5417">
        <v>5416</v>
      </c>
      <c r="D5417">
        <v>701000002</v>
      </c>
      <c r="E5417" s="139">
        <v>45272</v>
      </c>
      <c r="F5417">
        <f t="shared" si="252"/>
        <v>12</v>
      </c>
      <c r="G5417" s="139">
        <v>45272</v>
      </c>
      <c r="H5417">
        <f t="shared" si="254"/>
        <v>16</v>
      </c>
      <c r="I5417" t="s">
        <v>1353</v>
      </c>
      <c r="J5417" t="str">
        <f>VLOOKUP(I5417,'C701- Recalculate'!$D$27:$D$751,1,0)</f>
        <v>069MPI1233390004</v>
      </c>
      <c r="K5417">
        <v>0</v>
      </c>
      <c r="L5417">
        <v>4931507</v>
      </c>
      <c r="M5417" s="138">
        <f t="shared" si="253"/>
        <v>-4931507</v>
      </c>
      <c r="N5417" t="s">
        <v>178</v>
      </c>
      <c r="P5417" t="s">
        <v>3839</v>
      </c>
      <c r="R5417" t="s">
        <v>3808</v>
      </c>
    </row>
    <row r="5418" spans="1:18" hidden="1">
      <c r="A5418">
        <v>5417</v>
      </c>
      <c r="D5418">
        <v>701000002</v>
      </c>
      <c r="E5418" s="139">
        <v>45272</v>
      </c>
      <c r="F5418">
        <f t="shared" si="252"/>
        <v>12</v>
      </c>
      <c r="G5418" s="139">
        <v>45272</v>
      </c>
      <c r="H5418">
        <f t="shared" si="254"/>
        <v>16</v>
      </c>
      <c r="I5418" t="s">
        <v>1356</v>
      </c>
      <c r="J5418" t="str">
        <f>VLOOKUP(I5418,'C701- Recalculate'!$D$27:$D$751,1,0)</f>
        <v>069MPI1233390005</v>
      </c>
      <c r="K5418">
        <v>0</v>
      </c>
      <c r="L5418">
        <v>4931507</v>
      </c>
      <c r="M5418" s="138">
        <f t="shared" si="253"/>
        <v>-4931507</v>
      </c>
      <c r="N5418" t="s">
        <v>178</v>
      </c>
      <c r="P5418" t="s">
        <v>3839</v>
      </c>
      <c r="R5418" t="s">
        <v>3808</v>
      </c>
    </row>
    <row r="5419" spans="1:18" hidden="1">
      <c r="A5419">
        <v>5418</v>
      </c>
      <c r="D5419">
        <v>701000002</v>
      </c>
      <c r="E5419" s="139">
        <v>45272</v>
      </c>
      <c r="F5419">
        <f t="shared" si="252"/>
        <v>12</v>
      </c>
      <c r="G5419" s="139">
        <v>45272</v>
      </c>
      <c r="H5419">
        <f t="shared" si="254"/>
        <v>16</v>
      </c>
      <c r="I5419" t="s">
        <v>1359</v>
      </c>
      <c r="J5419" t="str">
        <f>VLOOKUP(I5419,'C701- Recalculate'!$D$27:$D$751,1,0)</f>
        <v>069MPI1233390006</v>
      </c>
      <c r="K5419">
        <v>0</v>
      </c>
      <c r="L5419">
        <v>5205480</v>
      </c>
      <c r="M5419" s="138">
        <f t="shared" si="253"/>
        <v>-5205480</v>
      </c>
      <c r="N5419" t="s">
        <v>178</v>
      </c>
      <c r="P5419" t="s">
        <v>3839</v>
      </c>
      <c r="R5419" t="s">
        <v>3808</v>
      </c>
    </row>
    <row r="5420" spans="1:18" hidden="1">
      <c r="A5420">
        <v>5419</v>
      </c>
      <c r="D5420">
        <v>701000002</v>
      </c>
      <c r="E5420" s="139">
        <v>45272</v>
      </c>
      <c r="F5420">
        <f t="shared" si="252"/>
        <v>12</v>
      </c>
      <c r="G5420" s="139">
        <v>45272</v>
      </c>
      <c r="H5420">
        <f t="shared" si="254"/>
        <v>16</v>
      </c>
      <c r="I5420" t="s">
        <v>1362</v>
      </c>
      <c r="J5420" t="str">
        <f>VLOOKUP(I5420,'C701- Recalculate'!$D$27:$D$751,1,0)</f>
        <v>069MPI1233390007</v>
      </c>
      <c r="K5420">
        <v>0</v>
      </c>
      <c r="L5420">
        <v>5205480</v>
      </c>
      <c r="M5420" s="138">
        <f t="shared" si="253"/>
        <v>-5205480</v>
      </c>
      <c r="N5420" t="s">
        <v>178</v>
      </c>
      <c r="P5420" t="s">
        <v>3839</v>
      </c>
      <c r="R5420" t="s">
        <v>3808</v>
      </c>
    </row>
    <row r="5421" spans="1:18" hidden="1">
      <c r="A5421">
        <v>5420</v>
      </c>
      <c r="D5421">
        <v>701000002</v>
      </c>
      <c r="E5421" s="139">
        <v>45272</v>
      </c>
      <c r="F5421">
        <f t="shared" si="252"/>
        <v>12</v>
      </c>
      <c r="G5421" s="139">
        <v>45272</v>
      </c>
      <c r="H5421">
        <f t="shared" si="254"/>
        <v>16</v>
      </c>
      <c r="I5421" t="s">
        <v>1365</v>
      </c>
      <c r="J5421" t="str">
        <f>VLOOKUP(I5421,'C701- Recalculate'!$D$27:$D$751,1,0)</f>
        <v>069MPI1233390008</v>
      </c>
      <c r="K5421">
        <v>0</v>
      </c>
      <c r="L5421">
        <v>5479452</v>
      </c>
      <c r="M5421" s="138">
        <f t="shared" si="253"/>
        <v>-5479452</v>
      </c>
      <c r="N5421" t="s">
        <v>178</v>
      </c>
      <c r="P5421" t="s">
        <v>3839</v>
      </c>
      <c r="R5421" t="s">
        <v>3808</v>
      </c>
    </row>
    <row r="5422" spans="1:18" hidden="1">
      <c r="A5422">
        <v>5421</v>
      </c>
      <c r="D5422">
        <v>701000002</v>
      </c>
      <c r="E5422" s="139">
        <v>45272</v>
      </c>
      <c r="F5422">
        <f t="shared" si="252"/>
        <v>12</v>
      </c>
      <c r="G5422" s="139">
        <v>45272</v>
      </c>
      <c r="H5422">
        <f t="shared" si="254"/>
        <v>16</v>
      </c>
      <c r="I5422" t="s">
        <v>1368</v>
      </c>
      <c r="J5422" t="str">
        <f>VLOOKUP(I5422,'C701- Recalculate'!$D$27:$D$751,1,0)</f>
        <v>069MPI1233390009</v>
      </c>
      <c r="K5422">
        <v>0</v>
      </c>
      <c r="L5422">
        <v>2602740</v>
      </c>
      <c r="M5422" s="138">
        <f t="shared" si="253"/>
        <v>-2602740</v>
      </c>
      <c r="N5422" t="s">
        <v>178</v>
      </c>
      <c r="P5422" t="s">
        <v>3839</v>
      </c>
      <c r="R5422" t="s">
        <v>3808</v>
      </c>
    </row>
    <row r="5423" spans="1:18">
      <c r="A5423">
        <v>5422</v>
      </c>
      <c r="D5423">
        <v>701000002</v>
      </c>
      <c r="E5423" s="139">
        <v>45285</v>
      </c>
      <c r="F5423">
        <f t="shared" si="252"/>
        <v>12</v>
      </c>
      <c r="G5423" s="139">
        <v>45285</v>
      </c>
      <c r="H5423">
        <f t="shared" si="254"/>
        <v>16</v>
      </c>
      <c r="I5423" t="s">
        <v>1317</v>
      </c>
      <c r="J5423" t="str">
        <f>VLOOKUP(I5423,'C701- Recalculate'!$D$27:$D$751,1,0)</f>
        <v>069MPI1233350001</v>
      </c>
      <c r="K5423">
        <v>0</v>
      </c>
      <c r="L5423">
        <v>25890411</v>
      </c>
      <c r="M5423" s="138">
        <f t="shared" si="253"/>
        <v>-25890411</v>
      </c>
      <c r="N5423" t="s">
        <v>178</v>
      </c>
      <c r="P5423" t="s">
        <v>3839</v>
      </c>
      <c r="R5423" t="s">
        <v>3808</v>
      </c>
    </row>
    <row r="5424" spans="1:18">
      <c r="A5424">
        <v>5423</v>
      </c>
      <c r="D5424">
        <v>701000002</v>
      </c>
      <c r="E5424" s="139">
        <v>45285</v>
      </c>
      <c r="F5424">
        <f t="shared" si="252"/>
        <v>12</v>
      </c>
      <c r="G5424" s="139">
        <v>45285</v>
      </c>
      <c r="H5424">
        <f t="shared" si="254"/>
        <v>16</v>
      </c>
      <c r="I5424" t="s">
        <v>1317</v>
      </c>
      <c r="J5424" t="str">
        <f>VLOOKUP(I5424,'C701- Recalculate'!$D$27:$D$751,1,0)</f>
        <v>069MPI1233350001</v>
      </c>
      <c r="K5424">
        <v>0</v>
      </c>
      <c r="L5424">
        <v>51780822</v>
      </c>
      <c r="M5424" s="138">
        <f t="shared" si="253"/>
        <v>-51780822</v>
      </c>
      <c r="N5424" t="s">
        <v>178</v>
      </c>
      <c r="P5424" t="s">
        <v>3839</v>
      </c>
      <c r="R5424" t="s">
        <v>3808</v>
      </c>
    </row>
    <row r="5425" spans="1:18">
      <c r="A5425">
        <v>5424</v>
      </c>
      <c r="D5425">
        <v>701000002</v>
      </c>
      <c r="E5425" s="139">
        <v>45285</v>
      </c>
      <c r="F5425">
        <f t="shared" si="252"/>
        <v>12</v>
      </c>
      <c r="G5425" s="139">
        <v>45285</v>
      </c>
      <c r="H5425">
        <f t="shared" si="254"/>
        <v>16</v>
      </c>
      <c r="I5425" t="s">
        <v>1321</v>
      </c>
      <c r="J5425" t="str">
        <f>VLOOKUP(I5425,'C701- Recalculate'!$D$27:$D$751,1,0)</f>
        <v>069MPI1233350002</v>
      </c>
      <c r="K5425">
        <v>0</v>
      </c>
      <c r="L5425">
        <v>29589041</v>
      </c>
      <c r="M5425" s="138">
        <f t="shared" si="253"/>
        <v>-29589041</v>
      </c>
      <c r="N5425" t="s">
        <v>178</v>
      </c>
      <c r="P5425" t="s">
        <v>3839</v>
      </c>
      <c r="R5425" t="s">
        <v>3808</v>
      </c>
    </row>
    <row r="5426" spans="1:18">
      <c r="A5426">
        <v>5425</v>
      </c>
      <c r="D5426">
        <v>701000002</v>
      </c>
      <c r="E5426" s="139">
        <v>45285</v>
      </c>
      <c r="F5426">
        <f t="shared" si="252"/>
        <v>12</v>
      </c>
      <c r="G5426" s="139">
        <v>45285</v>
      </c>
      <c r="H5426">
        <f t="shared" si="254"/>
        <v>16</v>
      </c>
      <c r="I5426" t="s">
        <v>1321</v>
      </c>
      <c r="J5426" t="str">
        <f>VLOOKUP(I5426,'C701- Recalculate'!$D$27:$D$751,1,0)</f>
        <v>069MPI1233350002</v>
      </c>
      <c r="K5426">
        <v>0</v>
      </c>
      <c r="L5426">
        <v>14794521</v>
      </c>
      <c r="M5426" s="138">
        <f t="shared" si="253"/>
        <v>-14794521</v>
      </c>
      <c r="N5426" t="s">
        <v>178</v>
      </c>
      <c r="P5426" t="s">
        <v>3839</v>
      </c>
      <c r="R5426" t="s">
        <v>3808</v>
      </c>
    </row>
    <row r="5427" spans="1:18">
      <c r="A5427">
        <v>5426</v>
      </c>
      <c r="D5427">
        <v>701000002</v>
      </c>
      <c r="E5427" s="139">
        <v>45285</v>
      </c>
      <c r="F5427">
        <f t="shared" si="252"/>
        <v>12</v>
      </c>
      <c r="G5427" s="139">
        <v>45285</v>
      </c>
      <c r="H5427">
        <f t="shared" si="254"/>
        <v>16</v>
      </c>
      <c r="I5427" t="s">
        <v>1325</v>
      </c>
      <c r="J5427" t="str">
        <f>VLOOKUP(I5427,'C701- Recalculate'!$D$27:$D$751,1,0)</f>
        <v>069MPI1233350003</v>
      </c>
      <c r="K5427">
        <v>0</v>
      </c>
      <c r="L5427">
        <v>79452055</v>
      </c>
      <c r="M5427" s="138">
        <f t="shared" si="253"/>
        <v>-79452055</v>
      </c>
      <c r="N5427" t="s">
        <v>178</v>
      </c>
      <c r="P5427" t="s">
        <v>3839</v>
      </c>
      <c r="R5427" t="s">
        <v>3808</v>
      </c>
    </row>
    <row r="5428" spans="1:18">
      <c r="A5428">
        <v>5427</v>
      </c>
      <c r="D5428">
        <v>701000002</v>
      </c>
      <c r="E5428" s="139">
        <v>45285</v>
      </c>
      <c r="F5428">
        <f t="shared" si="252"/>
        <v>12</v>
      </c>
      <c r="G5428" s="139">
        <v>45285</v>
      </c>
      <c r="H5428">
        <f t="shared" si="254"/>
        <v>16</v>
      </c>
      <c r="I5428" t="s">
        <v>1325</v>
      </c>
      <c r="J5428" t="str">
        <f>VLOOKUP(I5428,'C701- Recalculate'!$D$27:$D$751,1,0)</f>
        <v>069MPI1233350003</v>
      </c>
      <c r="K5428">
        <v>0</v>
      </c>
      <c r="L5428">
        <v>39726027</v>
      </c>
      <c r="M5428" s="138">
        <f t="shared" si="253"/>
        <v>-39726027</v>
      </c>
      <c r="N5428" t="s">
        <v>178</v>
      </c>
      <c r="P5428" t="s">
        <v>3839</v>
      </c>
      <c r="R5428" t="s">
        <v>3808</v>
      </c>
    </row>
    <row r="5429" spans="1:18">
      <c r="A5429">
        <v>5428</v>
      </c>
      <c r="D5429">
        <v>701000002</v>
      </c>
      <c r="E5429" s="139">
        <v>45285</v>
      </c>
      <c r="F5429">
        <f t="shared" si="252"/>
        <v>12</v>
      </c>
      <c r="G5429" s="139">
        <v>45285</v>
      </c>
      <c r="H5429">
        <f t="shared" si="254"/>
        <v>16</v>
      </c>
      <c r="I5429" t="s">
        <v>1328</v>
      </c>
      <c r="J5429" t="str">
        <f>VLOOKUP(I5429,'C701- Recalculate'!$D$27:$D$751,1,0)</f>
        <v>069MPI1233350004</v>
      </c>
      <c r="K5429">
        <v>0</v>
      </c>
      <c r="L5429">
        <v>39726027</v>
      </c>
      <c r="M5429" s="138">
        <f t="shared" si="253"/>
        <v>-39726027</v>
      </c>
      <c r="N5429" t="s">
        <v>178</v>
      </c>
      <c r="P5429" t="s">
        <v>3839</v>
      </c>
      <c r="R5429" t="s">
        <v>3808</v>
      </c>
    </row>
    <row r="5430" spans="1:18">
      <c r="A5430">
        <v>5429</v>
      </c>
      <c r="D5430">
        <v>701000002</v>
      </c>
      <c r="E5430" s="139">
        <v>45285</v>
      </c>
      <c r="F5430">
        <f t="shared" si="252"/>
        <v>12</v>
      </c>
      <c r="G5430" s="139">
        <v>45285</v>
      </c>
      <c r="H5430">
        <f t="shared" si="254"/>
        <v>16</v>
      </c>
      <c r="I5430" t="s">
        <v>1328</v>
      </c>
      <c r="J5430" t="str">
        <f>VLOOKUP(I5430,'C701- Recalculate'!$D$27:$D$751,1,0)</f>
        <v>069MPI1233350004</v>
      </c>
      <c r="K5430">
        <v>0</v>
      </c>
      <c r="L5430">
        <v>79452055</v>
      </c>
      <c r="M5430" s="138">
        <f t="shared" si="253"/>
        <v>-79452055</v>
      </c>
      <c r="N5430" t="s">
        <v>178</v>
      </c>
      <c r="P5430" t="s">
        <v>3839</v>
      </c>
      <c r="R5430" t="s">
        <v>3808</v>
      </c>
    </row>
    <row r="5431" spans="1:18">
      <c r="A5431">
        <v>5430</v>
      </c>
      <c r="D5431">
        <v>701000002</v>
      </c>
      <c r="E5431" s="139">
        <v>45285</v>
      </c>
      <c r="F5431">
        <f t="shared" si="252"/>
        <v>12</v>
      </c>
      <c r="G5431" s="139">
        <v>45285</v>
      </c>
      <c r="H5431">
        <f t="shared" si="254"/>
        <v>16</v>
      </c>
      <c r="I5431" t="s">
        <v>1331</v>
      </c>
      <c r="J5431" t="str">
        <f>VLOOKUP(I5431,'C701- Recalculate'!$D$27:$D$751,1,0)</f>
        <v>069MPI1233350005</v>
      </c>
      <c r="K5431">
        <v>0</v>
      </c>
      <c r="L5431">
        <v>35753424</v>
      </c>
      <c r="M5431" s="138">
        <f t="shared" si="253"/>
        <v>-35753424</v>
      </c>
      <c r="N5431" t="s">
        <v>178</v>
      </c>
      <c r="P5431" t="s">
        <v>3839</v>
      </c>
      <c r="R5431" t="s">
        <v>3808</v>
      </c>
    </row>
    <row r="5432" spans="1:18">
      <c r="A5432">
        <v>5431</v>
      </c>
      <c r="D5432">
        <v>701000002</v>
      </c>
      <c r="E5432" s="139">
        <v>45285</v>
      </c>
      <c r="F5432">
        <f t="shared" si="252"/>
        <v>12</v>
      </c>
      <c r="G5432" s="139">
        <v>45285</v>
      </c>
      <c r="H5432">
        <f t="shared" si="254"/>
        <v>16</v>
      </c>
      <c r="I5432" t="s">
        <v>1331</v>
      </c>
      <c r="J5432" t="str">
        <f>VLOOKUP(I5432,'C701- Recalculate'!$D$27:$D$751,1,0)</f>
        <v>069MPI1233350005</v>
      </c>
      <c r="K5432">
        <v>0</v>
      </c>
      <c r="L5432">
        <v>71506850</v>
      </c>
      <c r="M5432" s="138">
        <f t="shared" si="253"/>
        <v>-71506850</v>
      </c>
      <c r="N5432" t="s">
        <v>178</v>
      </c>
      <c r="P5432" t="s">
        <v>3839</v>
      </c>
      <c r="R5432" t="s">
        <v>3808</v>
      </c>
    </row>
    <row r="5433" spans="1:18">
      <c r="A5433">
        <v>5432</v>
      </c>
      <c r="D5433">
        <v>701000002</v>
      </c>
      <c r="E5433" s="139">
        <v>45285</v>
      </c>
      <c r="F5433">
        <f t="shared" si="252"/>
        <v>12</v>
      </c>
      <c r="G5433" s="139">
        <v>45285</v>
      </c>
      <c r="H5433">
        <f t="shared" si="254"/>
        <v>16</v>
      </c>
      <c r="I5433" t="s">
        <v>1335</v>
      </c>
      <c r="J5433" t="str">
        <f>VLOOKUP(I5433,'C701- Recalculate'!$D$27:$D$751,1,0)</f>
        <v>069MPI1233380001</v>
      </c>
      <c r="K5433">
        <v>0</v>
      </c>
      <c r="L5433">
        <v>79452054</v>
      </c>
      <c r="M5433" s="138">
        <f t="shared" si="253"/>
        <v>-79452054</v>
      </c>
      <c r="N5433" t="s">
        <v>178</v>
      </c>
      <c r="P5433" t="s">
        <v>3839</v>
      </c>
      <c r="R5433" t="s">
        <v>3808</v>
      </c>
    </row>
    <row r="5434" spans="1:18">
      <c r="A5434">
        <v>5433</v>
      </c>
      <c r="D5434">
        <v>701000002</v>
      </c>
      <c r="E5434" s="139">
        <v>45285</v>
      </c>
      <c r="F5434">
        <f t="shared" si="252"/>
        <v>12</v>
      </c>
      <c r="G5434" s="139">
        <v>45285</v>
      </c>
      <c r="H5434">
        <f t="shared" si="254"/>
        <v>16</v>
      </c>
      <c r="I5434" t="s">
        <v>1335</v>
      </c>
      <c r="J5434" t="str">
        <f>VLOOKUP(I5434,'C701- Recalculate'!$D$27:$D$751,1,0)</f>
        <v>069MPI1233380001</v>
      </c>
      <c r="K5434">
        <v>0</v>
      </c>
      <c r="L5434">
        <v>39726028</v>
      </c>
      <c r="M5434" s="138">
        <f t="shared" si="253"/>
        <v>-39726028</v>
      </c>
      <c r="N5434" t="s">
        <v>178</v>
      </c>
      <c r="P5434" t="s">
        <v>3839</v>
      </c>
      <c r="R5434" t="s">
        <v>3808</v>
      </c>
    </row>
    <row r="5435" spans="1:18">
      <c r="A5435">
        <v>5434</v>
      </c>
      <c r="D5435">
        <v>701000002</v>
      </c>
      <c r="E5435" s="139">
        <v>45285</v>
      </c>
      <c r="F5435">
        <f t="shared" si="252"/>
        <v>12</v>
      </c>
      <c r="G5435" s="139">
        <v>45285</v>
      </c>
      <c r="H5435">
        <f t="shared" si="254"/>
        <v>16</v>
      </c>
      <c r="I5435" t="s">
        <v>1339</v>
      </c>
      <c r="J5435" t="str">
        <f>VLOOKUP(I5435,'C701- Recalculate'!$D$27:$D$751,1,0)</f>
        <v>069MPI1233380002</v>
      </c>
      <c r="K5435">
        <v>0</v>
      </c>
      <c r="L5435">
        <v>39726028</v>
      </c>
      <c r="M5435" s="138">
        <f t="shared" si="253"/>
        <v>-39726028</v>
      </c>
      <c r="N5435" t="s">
        <v>178</v>
      </c>
      <c r="P5435" t="s">
        <v>3839</v>
      </c>
      <c r="R5435" t="s">
        <v>3808</v>
      </c>
    </row>
    <row r="5436" spans="1:18">
      <c r="A5436">
        <v>5435</v>
      </c>
      <c r="D5436">
        <v>701000002</v>
      </c>
      <c r="E5436" s="139">
        <v>45285</v>
      </c>
      <c r="F5436">
        <f t="shared" si="252"/>
        <v>12</v>
      </c>
      <c r="G5436" s="139">
        <v>45285</v>
      </c>
      <c r="H5436">
        <f t="shared" si="254"/>
        <v>16</v>
      </c>
      <c r="I5436" t="s">
        <v>1339</v>
      </c>
      <c r="J5436" t="str">
        <f>VLOOKUP(I5436,'C701- Recalculate'!$D$27:$D$751,1,0)</f>
        <v>069MPI1233380002</v>
      </c>
      <c r="K5436">
        <v>0</v>
      </c>
      <c r="L5436">
        <v>79452054</v>
      </c>
      <c r="M5436" s="138">
        <f t="shared" si="253"/>
        <v>-79452054</v>
      </c>
      <c r="N5436" t="s">
        <v>178</v>
      </c>
      <c r="P5436" t="s">
        <v>3839</v>
      </c>
      <c r="R5436" t="s">
        <v>3808</v>
      </c>
    </row>
    <row r="5437" spans="1:18">
      <c r="A5437">
        <v>5436</v>
      </c>
      <c r="D5437">
        <v>701000002</v>
      </c>
      <c r="E5437" s="139">
        <v>45285</v>
      </c>
      <c r="F5437">
        <f t="shared" si="252"/>
        <v>12</v>
      </c>
      <c r="G5437" s="139">
        <v>45285</v>
      </c>
      <c r="H5437">
        <f t="shared" si="254"/>
        <v>16</v>
      </c>
      <c r="I5437" t="s">
        <v>1342</v>
      </c>
      <c r="J5437" t="str">
        <f>VLOOKUP(I5437,'C701- Recalculate'!$D$27:$D$751,1,0)</f>
        <v>069MPI1233380003</v>
      </c>
      <c r="K5437">
        <v>0</v>
      </c>
      <c r="L5437">
        <v>79452054</v>
      </c>
      <c r="M5437" s="138">
        <f t="shared" si="253"/>
        <v>-79452054</v>
      </c>
      <c r="N5437" t="s">
        <v>178</v>
      </c>
      <c r="P5437" t="s">
        <v>3839</v>
      </c>
      <c r="R5437" t="s">
        <v>3808</v>
      </c>
    </row>
    <row r="5438" spans="1:18">
      <c r="A5438">
        <v>5437</v>
      </c>
      <c r="D5438">
        <v>701000002</v>
      </c>
      <c r="E5438" s="139">
        <v>45285</v>
      </c>
      <c r="F5438">
        <f t="shared" si="252"/>
        <v>12</v>
      </c>
      <c r="G5438" s="139">
        <v>45285</v>
      </c>
      <c r="H5438">
        <f t="shared" si="254"/>
        <v>16</v>
      </c>
      <c r="I5438" t="s">
        <v>1342</v>
      </c>
      <c r="J5438" t="str">
        <f>VLOOKUP(I5438,'C701- Recalculate'!$D$27:$D$751,1,0)</f>
        <v>069MPI1233380003</v>
      </c>
      <c r="K5438">
        <v>0</v>
      </c>
      <c r="L5438">
        <v>39726028</v>
      </c>
      <c r="M5438" s="138">
        <f t="shared" si="253"/>
        <v>-39726028</v>
      </c>
      <c r="N5438" t="s">
        <v>178</v>
      </c>
      <c r="P5438" t="s">
        <v>3839</v>
      </c>
      <c r="R5438" t="s">
        <v>3808</v>
      </c>
    </row>
    <row r="5439" spans="1:18">
      <c r="A5439">
        <v>5438</v>
      </c>
      <c r="D5439">
        <v>701000002</v>
      </c>
      <c r="E5439" s="139">
        <v>45285</v>
      </c>
      <c r="F5439">
        <f t="shared" si="252"/>
        <v>12</v>
      </c>
      <c r="G5439" s="139">
        <v>45285</v>
      </c>
      <c r="H5439">
        <f t="shared" si="254"/>
        <v>16</v>
      </c>
      <c r="I5439" t="s">
        <v>1346</v>
      </c>
      <c r="J5439" t="str">
        <f>VLOOKUP(I5439,'C701- Recalculate'!$D$27:$D$751,1,0)</f>
        <v>069MPI1233390001</v>
      </c>
      <c r="K5439">
        <v>0</v>
      </c>
      <c r="L5439">
        <v>10410959</v>
      </c>
      <c r="M5439" s="138">
        <f t="shared" si="253"/>
        <v>-10410959</v>
      </c>
      <c r="N5439" t="s">
        <v>178</v>
      </c>
      <c r="P5439" t="s">
        <v>3839</v>
      </c>
      <c r="R5439" t="s">
        <v>3808</v>
      </c>
    </row>
    <row r="5440" spans="1:18">
      <c r="A5440">
        <v>5439</v>
      </c>
      <c r="D5440">
        <v>701000002</v>
      </c>
      <c r="E5440" s="139">
        <v>45285</v>
      </c>
      <c r="F5440">
        <f t="shared" si="252"/>
        <v>12</v>
      </c>
      <c r="G5440" s="139">
        <v>45285</v>
      </c>
      <c r="H5440">
        <f t="shared" si="254"/>
        <v>16</v>
      </c>
      <c r="I5440" t="s">
        <v>1346</v>
      </c>
      <c r="J5440" t="str">
        <f>VLOOKUP(I5440,'C701- Recalculate'!$D$27:$D$751,1,0)</f>
        <v>069MPI1233390001</v>
      </c>
      <c r="K5440">
        <v>0</v>
      </c>
      <c r="L5440">
        <v>5205479</v>
      </c>
      <c r="M5440" s="138">
        <f t="shared" si="253"/>
        <v>-5205479</v>
      </c>
      <c r="N5440" t="s">
        <v>178</v>
      </c>
      <c r="P5440" t="s">
        <v>3839</v>
      </c>
      <c r="R5440" t="s">
        <v>3808</v>
      </c>
    </row>
    <row r="5441" spans="1:18">
      <c r="A5441">
        <v>5440</v>
      </c>
      <c r="D5441">
        <v>701000002</v>
      </c>
      <c r="E5441" s="139">
        <v>45285</v>
      </c>
      <c r="F5441">
        <f t="shared" si="252"/>
        <v>12</v>
      </c>
      <c r="G5441" s="139">
        <v>45285</v>
      </c>
      <c r="H5441">
        <f t="shared" si="254"/>
        <v>16</v>
      </c>
      <c r="I5441" t="s">
        <v>1350</v>
      </c>
      <c r="J5441" t="str">
        <f>VLOOKUP(I5441,'C701- Recalculate'!$D$27:$D$751,1,0)</f>
        <v>069MPI1233390003</v>
      </c>
      <c r="K5441">
        <v>0</v>
      </c>
      <c r="L5441">
        <v>4931507</v>
      </c>
      <c r="M5441" s="138">
        <f t="shared" si="253"/>
        <v>-4931507</v>
      </c>
      <c r="N5441" t="s">
        <v>178</v>
      </c>
      <c r="P5441" t="s">
        <v>3839</v>
      </c>
      <c r="R5441" t="s">
        <v>3808</v>
      </c>
    </row>
    <row r="5442" spans="1:18">
      <c r="A5442">
        <v>5441</v>
      </c>
      <c r="D5442">
        <v>701000002</v>
      </c>
      <c r="E5442" s="139">
        <v>45285</v>
      </c>
      <c r="F5442">
        <f t="shared" ref="F5442:F5505" si="255">MONTH(E5442)</f>
        <v>12</v>
      </c>
      <c r="G5442" s="139">
        <v>45285</v>
      </c>
      <c r="H5442">
        <f t="shared" si="254"/>
        <v>16</v>
      </c>
      <c r="I5442" t="s">
        <v>1350</v>
      </c>
      <c r="J5442" t="str">
        <f>VLOOKUP(I5442,'C701- Recalculate'!$D$27:$D$751,1,0)</f>
        <v>069MPI1233390003</v>
      </c>
      <c r="K5442">
        <v>0</v>
      </c>
      <c r="L5442">
        <v>9863014</v>
      </c>
      <c r="M5442" s="138">
        <f t="shared" ref="M5442:M5505" si="256">K5442-L5442</f>
        <v>-9863014</v>
      </c>
      <c r="N5442" t="s">
        <v>178</v>
      </c>
      <c r="P5442" t="s">
        <v>3839</v>
      </c>
      <c r="R5442" t="s">
        <v>3808</v>
      </c>
    </row>
    <row r="5443" spans="1:18">
      <c r="A5443">
        <v>5442</v>
      </c>
      <c r="D5443">
        <v>701000002</v>
      </c>
      <c r="E5443" s="139">
        <v>45285</v>
      </c>
      <c r="F5443">
        <f t="shared" si="255"/>
        <v>12</v>
      </c>
      <c r="G5443" s="139">
        <v>45285</v>
      </c>
      <c r="H5443">
        <f t="shared" ref="H5443:H5506" si="257">LEN(I5443)</f>
        <v>16</v>
      </c>
      <c r="I5443" t="s">
        <v>1353</v>
      </c>
      <c r="J5443" t="str">
        <f>VLOOKUP(I5443,'C701- Recalculate'!$D$27:$D$751,1,0)</f>
        <v>069MPI1233390004</v>
      </c>
      <c r="K5443">
        <v>0</v>
      </c>
      <c r="L5443">
        <v>9863014</v>
      </c>
      <c r="M5443" s="138">
        <f t="shared" si="256"/>
        <v>-9863014</v>
      </c>
      <c r="N5443" t="s">
        <v>178</v>
      </c>
      <c r="P5443" t="s">
        <v>3839</v>
      </c>
      <c r="R5443" t="s">
        <v>3808</v>
      </c>
    </row>
    <row r="5444" spans="1:18">
      <c r="A5444">
        <v>5443</v>
      </c>
      <c r="D5444">
        <v>701000002</v>
      </c>
      <c r="E5444" s="139">
        <v>45285</v>
      </c>
      <c r="F5444">
        <f t="shared" si="255"/>
        <v>12</v>
      </c>
      <c r="G5444" s="139">
        <v>45285</v>
      </c>
      <c r="H5444">
        <f t="shared" si="257"/>
        <v>16</v>
      </c>
      <c r="I5444" t="s">
        <v>1353</v>
      </c>
      <c r="J5444" t="str">
        <f>VLOOKUP(I5444,'C701- Recalculate'!$D$27:$D$751,1,0)</f>
        <v>069MPI1233390004</v>
      </c>
      <c r="K5444">
        <v>0</v>
      </c>
      <c r="L5444">
        <v>4931507</v>
      </c>
      <c r="M5444" s="138">
        <f t="shared" si="256"/>
        <v>-4931507</v>
      </c>
      <c r="N5444" t="s">
        <v>178</v>
      </c>
      <c r="P5444" t="s">
        <v>3839</v>
      </c>
      <c r="R5444" t="s">
        <v>3808</v>
      </c>
    </row>
    <row r="5445" spans="1:18">
      <c r="A5445">
        <v>5444</v>
      </c>
      <c r="D5445">
        <v>701000002</v>
      </c>
      <c r="E5445" s="139">
        <v>45285</v>
      </c>
      <c r="F5445">
        <f t="shared" si="255"/>
        <v>12</v>
      </c>
      <c r="G5445" s="139">
        <v>45285</v>
      </c>
      <c r="H5445">
        <f t="shared" si="257"/>
        <v>16</v>
      </c>
      <c r="I5445" t="s">
        <v>1356</v>
      </c>
      <c r="J5445" t="str">
        <f>VLOOKUP(I5445,'C701- Recalculate'!$D$27:$D$751,1,0)</f>
        <v>069MPI1233390005</v>
      </c>
      <c r="K5445">
        <v>0</v>
      </c>
      <c r="L5445">
        <v>9863014</v>
      </c>
      <c r="M5445" s="138">
        <f t="shared" si="256"/>
        <v>-9863014</v>
      </c>
      <c r="N5445" t="s">
        <v>178</v>
      </c>
      <c r="P5445" t="s">
        <v>3839</v>
      </c>
      <c r="R5445" t="s">
        <v>3808</v>
      </c>
    </row>
    <row r="5446" spans="1:18">
      <c r="A5446">
        <v>5445</v>
      </c>
      <c r="D5446">
        <v>701000002</v>
      </c>
      <c r="E5446" s="139">
        <v>45285</v>
      </c>
      <c r="F5446">
        <f t="shared" si="255"/>
        <v>12</v>
      </c>
      <c r="G5446" s="139">
        <v>45285</v>
      </c>
      <c r="H5446">
        <f t="shared" si="257"/>
        <v>16</v>
      </c>
      <c r="I5446" t="s">
        <v>1356</v>
      </c>
      <c r="J5446" t="str">
        <f>VLOOKUP(I5446,'C701- Recalculate'!$D$27:$D$751,1,0)</f>
        <v>069MPI1233390005</v>
      </c>
      <c r="K5446">
        <v>0</v>
      </c>
      <c r="L5446">
        <v>4931507</v>
      </c>
      <c r="M5446" s="138">
        <f t="shared" si="256"/>
        <v>-4931507</v>
      </c>
      <c r="N5446" t="s">
        <v>178</v>
      </c>
      <c r="P5446" t="s">
        <v>3839</v>
      </c>
      <c r="R5446" t="s">
        <v>3808</v>
      </c>
    </row>
    <row r="5447" spans="1:18">
      <c r="A5447">
        <v>5446</v>
      </c>
      <c r="D5447">
        <v>701000002</v>
      </c>
      <c r="E5447" s="139">
        <v>45285</v>
      </c>
      <c r="F5447">
        <f t="shared" si="255"/>
        <v>12</v>
      </c>
      <c r="G5447" s="139">
        <v>45285</v>
      </c>
      <c r="H5447">
        <f t="shared" si="257"/>
        <v>16</v>
      </c>
      <c r="I5447" t="s">
        <v>1359</v>
      </c>
      <c r="J5447" t="str">
        <f>VLOOKUP(I5447,'C701- Recalculate'!$D$27:$D$751,1,0)</f>
        <v>069MPI1233390006</v>
      </c>
      <c r="K5447">
        <v>0</v>
      </c>
      <c r="L5447">
        <v>5205479</v>
      </c>
      <c r="M5447" s="138">
        <f t="shared" si="256"/>
        <v>-5205479</v>
      </c>
      <c r="N5447" t="s">
        <v>178</v>
      </c>
      <c r="P5447" t="s">
        <v>3839</v>
      </c>
      <c r="R5447" t="s">
        <v>3808</v>
      </c>
    </row>
    <row r="5448" spans="1:18">
      <c r="A5448">
        <v>5447</v>
      </c>
      <c r="D5448">
        <v>701000002</v>
      </c>
      <c r="E5448" s="139">
        <v>45285</v>
      </c>
      <c r="F5448">
        <f t="shared" si="255"/>
        <v>12</v>
      </c>
      <c r="G5448" s="139">
        <v>45285</v>
      </c>
      <c r="H5448">
        <f t="shared" si="257"/>
        <v>16</v>
      </c>
      <c r="I5448" t="s">
        <v>1359</v>
      </c>
      <c r="J5448" t="str">
        <f>VLOOKUP(I5448,'C701- Recalculate'!$D$27:$D$751,1,0)</f>
        <v>069MPI1233390006</v>
      </c>
      <c r="K5448">
        <v>0</v>
      </c>
      <c r="L5448">
        <v>10410959</v>
      </c>
      <c r="M5448" s="138">
        <f t="shared" si="256"/>
        <v>-10410959</v>
      </c>
      <c r="N5448" t="s">
        <v>178</v>
      </c>
      <c r="P5448" t="s">
        <v>3839</v>
      </c>
      <c r="R5448" t="s">
        <v>3808</v>
      </c>
    </row>
    <row r="5449" spans="1:18">
      <c r="A5449">
        <v>5448</v>
      </c>
      <c r="D5449">
        <v>701000002</v>
      </c>
      <c r="E5449" s="139">
        <v>45285</v>
      </c>
      <c r="F5449">
        <f t="shared" si="255"/>
        <v>12</v>
      </c>
      <c r="G5449" s="139">
        <v>45285</v>
      </c>
      <c r="H5449">
        <f t="shared" si="257"/>
        <v>16</v>
      </c>
      <c r="I5449" t="s">
        <v>1362</v>
      </c>
      <c r="J5449" t="str">
        <f>VLOOKUP(I5449,'C701- Recalculate'!$D$27:$D$751,1,0)</f>
        <v>069MPI1233390007</v>
      </c>
      <c r="K5449">
        <v>0</v>
      </c>
      <c r="L5449">
        <v>10410959</v>
      </c>
      <c r="M5449" s="138">
        <f t="shared" si="256"/>
        <v>-10410959</v>
      </c>
      <c r="N5449" t="s">
        <v>178</v>
      </c>
      <c r="P5449" t="s">
        <v>3839</v>
      </c>
      <c r="R5449" t="s">
        <v>3808</v>
      </c>
    </row>
    <row r="5450" spans="1:18">
      <c r="A5450">
        <v>5449</v>
      </c>
      <c r="D5450">
        <v>701000002</v>
      </c>
      <c r="E5450" s="139">
        <v>45285</v>
      </c>
      <c r="F5450">
        <f t="shared" si="255"/>
        <v>12</v>
      </c>
      <c r="G5450" s="139">
        <v>45285</v>
      </c>
      <c r="H5450">
        <f t="shared" si="257"/>
        <v>16</v>
      </c>
      <c r="I5450" t="s">
        <v>1362</v>
      </c>
      <c r="J5450" t="str">
        <f>VLOOKUP(I5450,'C701- Recalculate'!$D$27:$D$751,1,0)</f>
        <v>069MPI1233390007</v>
      </c>
      <c r="K5450">
        <v>0</v>
      </c>
      <c r="L5450">
        <v>5205479</v>
      </c>
      <c r="M5450" s="138">
        <f t="shared" si="256"/>
        <v>-5205479</v>
      </c>
      <c r="N5450" t="s">
        <v>178</v>
      </c>
      <c r="P5450" t="s">
        <v>3839</v>
      </c>
      <c r="R5450" t="s">
        <v>3808</v>
      </c>
    </row>
    <row r="5451" spans="1:18">
      <c r="A5451">
        <v>5450</v>
      </c>
      <c r="D5451">
        <v>701000002</v>
      </c>
      <c r="E5451" s="139">
        <v>45285</v>
      </c>
      <c r="F5451">
        <f t="shared" si="255"/>
        <v>12</v>
      </c>
      <c r="G5451" s="139">
        <v>45285</v>
      </c>
      <c r="H5451">
        <f t="shared" si="257"/>
        <v>16</v>
      </c>
      <c r="I5451" t="s">
        <v>1365</v>
      </c>
      <c r="J5451" t="str">
        <f>VLOOKUP(I5451,'C701- Recalculate'!$D$27:$D$751,1,0)</f>
        <v>069MPI1233390008</v>
      </c>
      <c r="K5451">
        <v>0</v>
      </c>
      <c r="L5451">
        <v>5479452</v>
      </c>
      <c r="M5451" s="138">
        <f t="shared" si="256"/>
        <v>-5479452</v>
      </c>
      <c r="N5451" t="s">
        <v>178</v>
      </c>
      <c r="P5451" t="s">
        <v>3839</v>
      </c>
      <c r="R5451" t="s">
        <v>3808</v>
      </c>
    </row>
    <row r="5452" spans="1:18">
      <c r="A5452">
        <v>5451</v>
      </c>
      <c r="D5452">
        <v>701000002</v>
      </c>
      <c r="E5452" s="139">
        <v>45285</v>
      </c>
      <c r="F5452">
        <f t="shared" si="255"/>
        <v>12</v>
      </c>
      <c r="G5452" s="139">
        <v>45285</v>
      </c>
      <c r="H5452">
        <f t="shared" si="257"/>
        <v>16</v>
      </c>
      <c r="I5452" t="s">
        <v>1365</v>
      </c>
      <c r="J5452" t="str">
        <f>VLOOKUP(I5452,'C701- Recalculate'!$D$27:$D$751,1,0)</f>
        <v>069MPI1233390008</v>
      </c>
      <c r="K5452">
        <v>0</v>
      </c>
      <c r="L5452">
        <v>10958904</v>
      </c>
      <c r="M5452" s="138">
        <f t="shared" si="256"/>
        <v>-10958904</v>
      </c>
      <c r="N5452" t="s">
        <v>178</v>
      </c>
      <c r="P5452" t="s">
        <v>3839</v>
      </c>
      <c r="R5452" t="s">
        <v>3808</v>
      </c>
    </row>
    <row r="5453" spans="1:18">
      <c r="A5453">
        <v>5452</v>
      </c>
      <c r="D5453">
        <v>701000002</v>
      </c>
      <c r="E5453" s="139">
        <v>45285</v>
      </c>
      <c r="F5453">
        <f t="shared" si="255"/>
        <v>12</v>
      </c>
      <c r="G5453" s="139">
        <v>45285</v>
      </c>
      <c r="H5453">
        <f t="shared" si="257"/>
        <v>16</v>
      </c>
      <c r="I5453" t="s">
        <v>1368</v>
      </c>
      <c r="J5453" t="str">
        <f>VLOOKUP(I5453,'C701- Recalculate'!$D$27:$D$751,1,0)</f>
        <v>069MPI1233390009</v>
      </c>
      <c r="K5453">
        <v>0</v>
      </c>
      <c r="L5453">
        <v>2602739</v>
      </c>
      <c r="M5453" s="138">
        <f t="shared" si="256"/>
        <v>-2602739</v>
      </c>
      <c r="N5453" t="s">
        <v>178</v>
      </c>
      <c r="P5453" t="s">
        <v>3839</v>
      </c>
      <c r="R5453" t="s">
        <v>3808</v>
      </c>
    </row>
    <row r="5454" spans="1:18">
      <c r="A5454">
        <v>5453</v>
      </c>
      <c r="D5454">
        <v>701000002</v>
      </c>
      <c r="E5454" s="139">
        <v>45285</v>
      </c>
      <c r="F5454">
        <f t="shared" si="255"/>
        <v>12</v>
      </c>
      <c r="G5454" s="139">
        <v>45285</v>
      </c>
      <c r="H5454">
        <f t="shared" si="257"/>
        <v>16</v>
      </c>
      <c r="I5454" t="s">
        <v>1368</v>
      </c>
      <c r="J5454" t="str">
        <f>VLOOKUP(I5454,'C701- Recalculate'!$D$27:$D$751,1,0)</f>
        <v>069MPI1233390009</v>
      </c>
      <c r="K5454">
        <v>0</v>
      </c>
      <c r="L5454">
        <v>5205480</v>
      </c>
      <c r="M5454" s="138">
        <f t="shared" si="256"/>
        <v>-5205480</v>
      </c>
      <c r="N5454" t="s">
        <v>178</v>
      </c>
      <c r="P5454" t="s">
        <v>3839</v>
      </c>
      <c r="R5454" t="s">
        <v>3808</v>
      </c>
    </row>
    <row r="5455" spans="1:18">
      <c r="A5455">
        <v>5454</v>
      </c>
      <c r="D5455">
        <v>701000002</v>
      </c>
      <c r="E5455" s="139">
        <v>45285</v>
      </c>
      <c r="F5455">
        <f t="shared" si="255"/>
        <v>12</v>
      </c>
      <c r="G5455" s="139">
        <v>45285</v>
      </c>
      <c r="H5455">
        <f t="shared" si="257"/>
        <v>16</v>
      </c>
      <c r="I5455" t="s">
        <v>1372</v>
      </c>
      <c r="J5455" t="str">
        <f>VLOOKUP(I5455,'C701- Recalculate'!$D$27:$D$751,1,0)</f>
        <v>069MPI1233490002</v>
      </c>
      <c r="K5455">
        <v>0</v>
      </c>
      <c r="L5455">
        <v>6575342</v>
      </c>
      <c r="M5455" s="138">
        <f t="shared" si="256"/>
        <v>-6575342</v>
      </c>
      <c r="N5455" t="s">
        <v>178</v>
      </c>
      <c r="P5455" t="s">
        <v>3839</v>
      </c>
      <c r="R5455" t="s">
        <v>3808</v>
      </c>
    </row>
    <row r="5456" spans="1:18">
      <c r="A5456">
        <v>5455</v>
      </c>
      <c r="D5456">
        <v>701000002</v>
      </c>
      <c r="E5456" s="139">
        <v>45285</v>
      </c>
      <c r="F5456">
        <f t="shared" si="255"/>
        <v>12</v>
      </c>
      <c r="G5456" s="139">
        <v>45285</v>
      </c>
      <c r="H5456">
        <f t="shared" si="257"/>
        <v>16</v>
      </c>
      <c r="I5456" t="s">
        <v>1372</v>
      </c>
      <c r="J5456" t="str">
        <f>VLOOKUP(I5456,'C701- Recalculate'!$D$27:$D$751,1,0)</f>
        <v>069MPI1233490002</v>
      </c>
      <c r="K5456">
        <v>0</v>
      </c>
      <c r="L5456">
        <v>13150685</v>
      </c>
      <c r="M5456" s="138">
        <f t="shared" si="256"/>
        <v>-13150685</v>
      </c>
      <c r="N5456" t="s">
        <v>178</v>
      </c>
      <c r="P5456" t="s">
        <v>3839</v>
      </c>
      <c r="R5456" t="s">
        <v>3808</v>
      </c>
    </row>
    <row r="5457" spans="1:20">
      <c r="A5457">
        <v>5456</v>
      </c>
      <c r="D5457">
        <v>701000002</v>
      </c>
      <c r="E5457" s="139">
        <v>45285</v>
      </c>
      <c r="F5457">
        <f t="shared" si="255"/>
        <v>12</v>
      </c>
      <c r="G5457" s="139">
        <v>45285</v>
      </c>
      <c r="H5457">
        <f t="shared" si="257"/>
        <v>16</v>
      </c>
      <c r="I5457" t="s">
        <v>1376</v>
      </c>
      <c r="J5457" t="str">
        <f>VLOOKUP(I5457,'C701- Recalculate'!$D$27:$D$751,1,0)</f>
        <v>069MPI1233490003</v>
      </c>
      <c r="K5457">
        <v>0</v>
      </c>
      <c r="L5457">
        <v>4383562</v>
      </c>
      <c r="M5457" s="138">
        <f t="shared" si="256"/>
        <v>-4383562</v>
      </c>
      <c r="N5457" t="s">
        <v>178</v>
      </c>
      <c r="P5457" t="s">
        <v>3839</v>
      </c>
      <c r="R5457" t="s">
        <v>3808</v>
      </c>
    </row>
    <row r="5458" spans="1:20">
      <c r="A5458">
        <v>5457</v>
      </c>
      <c r="D5458">
        <v>701000002</v>
      </c>
      <c r="E5458" s="139">
        <v>45285</v>
      </c>
      <c r="F5458">
        <f t="shared" si="255"/>
        <v>12</v>
      </c>
      <c r="G5458" s="139">
        <v>45285</v>
      </c>
      <c r="H5458">
        <f t="shared" si="257"/>
        <v>16</v>
      </c>
      <c r="I5458" t="s">
        <v>1376</v>
      </c>
      <c r="J5458" t="str">
        <f>VLOOKUP(I5458,'C701- Recalculate'!$D$27:$D$751,1,0)</f>
        <v>069MPI1233490003</v>
      </c>
      <c r="K5458">
        <v>0</v>
      </c>
      <c r="L5458">
        <v>8767123</v>
      </c>
      <c r="M5458" s="138">
        <f t="shared" si="256"/>
        <v>-8767123</v>
      </c>
      <c r="N5458" t="s">
        <v>178</v>
      </c>
      <c r="P5458" t="s">
        <v>3839</v>
      </c>
      <c r="R5458" t="s">
        <v>3808</v>
      </c>
    </row>
    <row r="5459" spans="1:20">
      <c r="A5459">
        <v>5458</v>
      </c>
      <c r="D5459">
        <v>701000001</v>
      </c>
      <c r="E5459" s="139">
        <v>45286</v>
      </c>
      <c r="F5459">
        <f t="shared" si="255"/>
        <v>12</v>
      </c>
      <c r="G5459" s="139">
        <v>45286</v>
      </c>
      <c r="H5459">
        <f t="shared" si="257"/>
        <v>16</v>
      </c>
      <c r="I5459" t="s">
        <v>4140</v>
      </c>
      <c r="J5459" t="e">
        <f>VLOOKUP(I5459,'C701- Recalculate'!$D$27:$D$751,1,0)</f>
        <v>#N/A</v>
      </c>
      <c r="K5459">
        <v>0</v>
      </c>
      <c r="L5459">
        <v>1662801</v>
      </c>
      <c r="M5459" s="138">
        <f t="shared" si="256"/>
        <v>-1662801</v>
      </c>
      <c r="N5459" t="s">
        <v>178</v>
      </c>
      <c r="P5459" t="s">
        <v>3819</v>
      </c>
      <c r="R5459" t="s">
        <v>4141</v>
      </c>
      <c r="T5459" t="s">
        <v>1462</v>
      </c>
    </row>
    <row r="5460" spans="1:20">
      <c r="A5460">
        <v>5459</v>
      </c>
      <c r="D5460">
        <v>701000001</v>
      </c>
      <c r="E5460" s="139">
        <v>45286</v>
      </c>
      <c r="F5460">
        <f t="shared" si="255"/>
        <v>12</v>
      </c>
      <c r="G5460" s="139">
        <v>45286</v>
      </c>
      <c r="H5460">
        <f t="shared" si="257"/>
        <v>16</v>
      </c>
      <c r="I5460" s="139" t="s">
        <v>4142</v>
      </c>
      <c r="J5460" t="e">
        <f>VLOOKUP(I5460,'C701- Recalculate'!$D$27:$D$751,1,0)</f>
        <v>#N/A</v>
      </c>
      <c r="K5460">
        <v>87.35</v>
      </c>
      <c r="L5460">
        <v>0</v>
      </c>
      <c r="M5460" s="138">
        <f t="shared" si="256"/>
        <v>87.35</v>
      </c>
      <c r="N5460" t="s">
        <v>315</v>
      </c>
      <c r="P5460" t="s">
        <v>3819</v>
      </c>
      <c r="R5460" t="s">
        <v>4143</v>
      </c>
      <c r="T5460" t="s">
        <v>1462</v>
      </c>
    </row>
    <row r="5461" spans="1:20">
      <c r="A5461">
        <v>5460</v>
      </c>
      <c r="D5461">
        <v>701000001</v>
      </c>
      <c r="E5461" s="139">
        <v>45286</v>
      </c>
      <c r="F5461">
        <f t="shared" si="255"/>
        <v>12</v>
      </c>
      <c r="G5461" s="139">
        <v>45286</v>
      </c>
      <c r="H5461">
        <f t="shared" si="257"/>
        <v>16</v>
      </c>
      <c r="I5461" s="139" t="s">
        <v>4142</v>
      </c>
      <c r="J5461" t="e">
        <f>VLOOKUP(I5461,'C701- Recalculate'!$D$27:$D$751,1,0)</f>
        <v>#N/A</v>
      </c>
      <c r="K5461">
        <v>0</v>
      </c>
      <c r="L5461">
        <v>87.35</v>
      </c>
      <c r="M5461" s="138">
        <f t="shared" si="256"/>
        <v>-87.35</v>
      </c>
      <c r="N5461" t="s">
        <v>315</v>
      </c>
      <c r="P5461" t="s">
        <v>3819</v>
      </c>
      <c r="R5461" t="s">
        <v>4143</v>
      </c>
      <c r="T5461" t="s">
        <v>1462</v>
      </c>
    </row>
    <row r="5462" spans="1:20">
      <c r="A5462">
        <v>5461</v>
      </c>
      <c r="D5462">
        <v>701000001</v>
      </c>
      <c r="E5462" s="139">
        <v>45286</v>
      </c>
      <c r="F5462">
        <f t="shared" si="255"/>
        <v>12</v>
      </c>
      <c r="G5462" s="139">
        <v>45286</v>
      </c>
      <c r="H5462">
        <f t="shared" si="257"/>
        <v>16</v>
      </c>
      <c r="I5462" s="139" t="s">
        <v>4142</v>
      </c>
      <c r="J5462" t="e">
        <f>VLOOKUP(I5462,'C701- Recalculate'!$D$27:$D$751,1,0)</f>
        <v>#N/A</v>
      </c>
      <c r="K5462">
        <v>0</v>
      </c>
      <c r="L5462">
        <v>2120858</v>
      </c>
      <c r="M5462" s="138">
        <f t="shared" si="256"/>
        <v>-2120858</v>
      </c>
      <c r="N5462" t="s">
        <v>178</v>
      </c>
      <c r="P5462" t="s">
        <v>3819</v>
      </c>
      <c r="R5462" t="s">
        <v>4143</v>
      </c>
      <c r="T5462" t="s">
        <v>1462</v>
      </c>
    </row>
    <row r="5463" spans="1:20">
      <c r="A5463">
        <v>5462</v>
      </c>
      <c r="D5463">
        <v>701000001</v>
      </c>
      <c r="E5463" s="139">
        <v>45286</v>
      </c>
      <c r="F5463">
        <f t="shared" si="255"/>
        <v>12</v>
      </c>
      <c r="G5463" s="139">
        <v>45286</v>
      </c>
      <c r="H5463">
        <f t="shared" si="257"/>
        <v>16</v>
      </c>
      <c r="I5463" t="s">
        <v>4144</v>
      </c>
      <c r="J5463" t="e">
        <f>VLOOKUP(I5463,'C701- Recalculate'!$D$27:$D$751,1,0)</f>
        <v>#N/A</v>
      </c>
      <c r="K5463">
        <v>0</v>
      </c>
      <c r="L5463">
        <v>397</v>
      </c>
      <c r="M5463" s="138">
        <f t="shared" si="256"/>
        <v>-397</v>
      </c>
      <c r="N5463" t="s">
        <v>178</v>
      </c>
      <c r="P5463" t="s">
        <v>3832</v>
      </c>
      <c r="R5463" t="s">
        <v>4145</v>
      </c>
      <c r="T5463" t="s">
        <v>1462</v>
      </c>
    </row>
    <row r="5464" spans="1:20">
      <c r="A5464">
        <v>5463</v>
      </c>
      <c r="D5464">
        <v>701000002</v>
      </c>
      <c r="E5464" s="139">
        <v>45286</v>
      </c>
      <c r="F5464">
        <f t="shared" si="255"/>
        <v>12</v>
      </c>
      <c r="G5464" s="139">
        <v>45286</v>
      </c>
      <c r="H5464">
        <f t="shared" si="257"/>
        <v>16</v>
      </c>
      <c r="I5464" t="s">
        <v>1272</v>
      </c>
      <c r="J5464" t="str">
        <f>VLOOKUP(I5464,'C701- Recalculate'!$D$27:$D$751,1,0)</f>
        <v>069MPI1233250002</v>
      </c>
      <c r="K5464">
        <v>0</v>
      </c>
      <c r="L5464">
        <v>21232877</v>
      </c>
      <c r="M5464" s="138">
        <f t="shared" si="256"/>
        <v>-21232877</v>
      </c>
      <c r="N5464" t="s">
        <v>178</v>
      </c>
      <c r="P5464" t="s">
        <v>3839</v>
      </c>
      <c r="R5464" t="s">
        <v>3808</v>
      </c>
    </row>
    <row r="5465" spans="1:20">
      <c r="A5465">
        <v>5464</v>
      </c>
      <c r="D5465">
        <v>701000002</v>
      </c>
      <c r="E5465" s="139">
        <v>45286</v>
      </c>
      <c r="F5465">
        <f t="shared" si="255"/>
        <v>12</v>
      </c>
      <c r="G5465" s="139">
        <v>45286</v>
      </c>
      <c r="H5465">
        <f t="shared" si="257"/>
        <v>16</v>
      </c>
      <c r="I5465" t="s">
        <v>1278</v>
      </c>
      <c r="J5465" t="str">
        <f>VLOOKUP(I5465,'C701- Recalculate'!$D$27:$D$751,1,0)</f>
        <v>069MPI1233250005</v>
      </c>
      <c r="K5465">
        <v>0</v>
      </c>
      <c r="L5465">
        <v>22260274</v>
      </c>
      <c r="M5465" s="138">
        <f t="shared" si="256"/>
        <v>-22260274</v>
      </c>
      <c r="N5465" t="s">
        <v>178</v>
      </c>
      <c r="P5465" t="s">
        <v>3839</v>
      </c>
      <c r="R5465" t="s">
        <v>3808</v>
      </c>
    </row>
    <row r="5466" spans="1:20">
      <c r="A5466">
        <v>5465</v>
      </c>
      <c r="D5466">
        <v>701000002</v>
      </c>
      <c r="E5466" s="139">
        <v>45286</v>
      </c>
      <c r="F5466">
        <f t="shared" si="255"/>
        <v>12</v>
      </c>
      <c r="G5466" s="139">
        <v>45286</v>
      </c>
      <c r="H5466">
        <f t="shared" si="257"/>
        <v>16</v>
      </c>
      <c r="I5466" t="s">
        <v>1282</v>
      </c>
      <c r="J5466" t="str">
        <f>VLOOKUP(I5466,'C701- Recalculate'!$D$27:$D$751,1,0)</f>
        <v>069MPI1233260003</v>
      </c>
      <c r="K5466">
        <v>0</v>
      </c>
      <c r="L5466">
        <v>20547945</v>
      </c>
      <c r="M5466" s="138">
        <f t="shared" si="256"/>
        <v>-20547945</v>
      </c>
      <c r="N5466" t="s">
        <v>178</v>
      </c>
      <c r="P5466" t="s">
        <v>3839</v>
      </c>
      <c r="R5466" t="s">
        <v>3808</v>
      </c>
    </row>
    <row r="5467" spans="1:20">
      <c r="A5467">
        <v>5466</v>
      </c>
      <c r="D5467">
        <v>701000002</v>
      </c>
      <c r="E5467" s="139">
        <v>45286</v>
      </c>
      <c r="F5467">
        <f t="shared" si="255"/>
        <v>12</v>
      </c>
      <c r="G5467" s="139">
        <v>45286</v>
      </c>
      <c r="H5467">
        <f t="shared" si="257"/>
        <v>16</v>
      </c>
      <c r="I5467" t="s">
        <v>1287</v>
      </c>
      <c r="J5467" t="str">
        <f>VLOOKUP(I5467,'C701- Recalculate'!$D$27:$D$751,1,0)</f>
        <v>069MPI1233260006</v>
      </c>
      <c r="K5467">
        <v>0</v>
      </c>
      <c r="L5467">
        <v>21917809</v>
      </c>
      <c r="M5467" s="138">
        <f t="shared" si="256"/>
        <v>-21917809</v>
      </c>
      <c r="N5467" t="s">
        <v>178</v>
      </c>
      <c r="P5467" t="s">
        <v>3839</v>
      </c>
      <c r="R5467" t="s">
        <v>3808</v>
      </c>
    </row>
    <row r="5468" spans="1:20">
      <c r="A5468">
        <v>5467</v>
      </c>
      <c r="D5468">
        <v>701000002</v>
      </c>
      <c r="E5468" s="139">
        <v>45286</v>
      </c>
      <c r="F5468">
        <f t="shared" si="255"/>
        <v>12</v>
      </c>
      <c r="G5468" s="139">
        <v>45286</v>
      </c>
      <c r="H5468">
        <f t="shared" si="257"/>
        <v>16</v>
      </c>
      <c r="I5468" t="s">
        <v>1291</v>
      </c>
      <c r="J5468" t="str">
        <f>VLOOKUP(I5468,'C701- Recalculate'!$D$27:$D$751,1,0)</f>
        <v>069MPI1233270006</v>
      </c>
      <c r="K5468">
        <v>0</v>
      </c>
      <c r="L5468">
        <v>16986302</v>
      </c>
      <c r="M5468" s="138">
        <f t="shared" si="256"/>
        <v>-16986302</v>
      </c>
      <c r="N5468" t="s">
        <v>178</v>
      </c>
      <c r="P5468" t="s">
        <v>3839</v>
      </c>
      <c r="R5468" t="s">
        <v>3808</v>
      </c>
    </row>
    <row r="5469" spans="1:20">
      <c r="A5469">
        <v>5468</v>
      </c>
      <c r="D5469">
        <v>701000002</v>
      </c>
      <c r="E5469" s="139">
        <v>45286</v>
      </c>
      <c r="F5469">
        <f t="shared" si="255"/>
        <v>12</v>
      </c>
      <c r="G5469" s="139">
        <v>45286</v>
      </c>
      <c r="H5469">
        <f t="shared" si="257"/>
        <v>16</v>
      </c>
      <c r="I5469" t="s">
        <v>1296</v>
      </c>
      <c r="J5469" t="str">
        <f>VLOOKUP(I5469,'C701- Recalculate'!$D$27:$D$751,1,0)</f>
        <v>069MPI1233270008</v>
      </c>
      <c r="K5469">
        <v>0</v>
      </c>
      <c r="L5469">
        <v>16986302</v>
      </c>
      <c r="M5469" s="138">
        <f t="shared" si="256"/>
        <v>-16986302</v>
      </c>
      <c r="N5469" t="s">
        <v>178</v>
      </c>
      <c r="P5469" t="s">
        <v>3839</v>
      </c>
      <c r="R5469" t="s">
        <v>3808</v>
      </c>
    </row>
    <row r="5470" spans="1:20">
      <c r="A5470">
        <v>5469</v>
      </c>
      <c r="D5470">
        <v>701000002</v>
      </c>
      <c r="E5470" s="139">
        <v>45286</v>
      </c>
      <c r="F5470">
        <f t="shared" si="255"/>
        <v>12</v>
      </c>
      <c r="G5470" s="139">
        <v>45286</v>
      </c>
      <c r="H5470">
        <f t="shared" si="257"/>
        <v>16</v>
      </c>
      <c r="I5470" t="s">
        <v>1301</v>
      </c>
      <c r="J5470" t="str">
        <f>VLOOKUP(I5470,'C701- Recalculate'!$D$27:$D$751,1,0)</f>
        <v>069MPI1233280009</v>
      </c>
      <c r="K5470">
        <v>0</v>
      </c>
      <c r="L5470">
        <v>21917808</v>
      </c>
      <c r="M5470" s="138">
        <f t="shared" si="256"/>
        <v>-21917808</v>
      </c>
      <c r="N5470" t="s">
        <v>178</v>
      </c>
      <c r="P5470" t="s">
        <v>3839</v>
      </c>
      <c r="R5470" t="s">
        <v>3808</v>
      </c>
    </row>
    <row r="5471" spans="1:20">
      <c r="A5471">
        <v>5470</v>
      </c>
      <c r="D5471">
        <v>701000002</v>
      </c>
      <c r="E5471" s="139">
        <v>45286</v>
      </c>
      <c r="F5471">
        <f t="shared" si="255"/>
        <v>12</v>
      </c>
      <c r="G5471" s="139">
        <v>45286</v>
      </c>
      <c r="H5471">
        <f t="shared" si="257"/>
        <v>16</v>
      </c>
      <c r="I5471" t="s">
        <v>1305</v>
      </c>
      <c r="J5471" t="str">
        <f>VLOOKUP(I5471,'C701- Recalculate'!$D$27:$D$751,1,0)</f>
        <v>069MPI1233280010</v>
      </c>
      <c r="K5471">
        <v>0</v>
      </c>
      <c r="L5471">
        <v>21917808</v>
      </c>
      <c r="M5471" s="138">
        <f t="shared" si="256"/>
        <v>-21917808</v>
      </c>
      <c r="N5471" t="s">
        <v>178</v>
      </c>
      <c r="P5471" t="s">
        <v>3839</v>
      </c>
      <c r="R5471" t="s">
        <v>3808</v>
      </c>
    </row>
    <row r="5472" spans="1:20">
      <c r="A5472">
        <v>5471</v>
      </c>
      <c r="D5472">
        <v>701000002</v>
      </c>
      <c r="E5472" s="139">
        <v>45286</v>
      </c>
      <c r="F5472">
        <f t="shared" si="255"/>
        <v>12</v>
      </c>
      <c r="G5472" s="139">
        <v>45286</v>
      </c>
      <c r="H5472">
        <f t="shared" si="257"/>
        <v>16</v>
      </c>
      <c r="I5472" t="s">
        <v>1308</v>
      </c>
      <c r="J5472" t="str">
        <f>VLOOKUP(I5472,'C701- Recalculate'!$D$27:$D$751,1,0)</f>
        <v>069MPI1233320002</v>
      </c>
      <c r="K5472">
        <v>0</v>
      </c>
      <c r="L5472">
        <v>13561644</v>
      </c>
      <c r="M5472" s="138">
        <f t="shared" si="256"/>
        <v>-13561644</v>
      </c>
      <c r="N5472" t="s">
        <v>178</v>
      </c>
      <c r="P5472" t="s">
        <v>3839</v>
      </c>
      <c r="R5472" t="s">
        <v>3808</v>
      </c>
    </row>
    <row r="5473" spans="1:18">
      <c r="A5473">
        <v>5472</v>
      </c>
      <c r="D5473">
        <v>701000002</v>
      </c>
      <c r="E5473" s="139">
        <v>45286</v>
      </c>
      <c r="F5473">
        <f t="shared" si="255"/>
        <v>12</v>
      </c>
      <c r="G5473" s="139">
        <v>45286</v>
      </c>
      <c r="H5473">
        <f t="shared" si="257"/>
        <v>16</v>
      </c>
      <c r="I5473" t="s">
        <v>1314</v>
      </c>
      <c r="J5473" t="str">
        <f>VLOOKUP(I5473,'C701- Recalculate'!$D$27:$D$751,1,0)</f>
        <v>069MPI1233320003</v>
      </c>
      <c r="K5473">
        <v>0</v>
      </c>
      <c r="L5473">
        <v>31643836</v>
      </c>
      <c r="M5473" s="138">
        <f t="shared" si="256"/>
        <v>-31643836</v>
      </c>
      <c r="N5473" t="s">
        <v>178</v>
      </c>
      <c r="P5473" t="s">
        <v>3839</v>
      </c>
      <c r="R5473" t="s">
        <v>3808</v>
      </c>
    </row>
    <row r="5474" spans="1:18">
      <c r="A5474">
        <v>5473</v>
      </c>
      <c r="D5474">
        <v>701000002</v>
      </c>
      <c r="E5474" s="139">
        <v>45286</v>
      </c>
      <c r="F5474">
        <f t="shared" si="255"/>
        <v>12</v>
      </c>
      <c r="G5474" s="139">
        <v>45286</v>
      </c>
      <c r="H5474">
        <f t="shared" si="257"/>
        <v>16</v>
      </c>
      <c r="I5474" t="s">
        <v>1317</v>
      </c>
      <c r="J5474" t="str">
        <f>VLOOKUP(I5474,'C701- Recalculate'!$D$27:$D$751,1,0)</f>
        <v>069MPI1233350001</v>
      </c>
      <c r="K5474">
        <v>0</v>
      </c>
      <c r="L5474">
        <v>25890411</v>
      </c>
      <c r="M5474" s="138">
        <f t="shared" si="256"/>
        <v>-25890411</v>
      </c>
      <c r="N5474" t="s">
        <v>178</v>
      </c>
      <c r="P5474" t="s">
        <v>3839</v>
      </c>
      <c r="R5474" t="s">
        <v>3808</v>
      </c>
    </row>
    <row r="5475" spans="1:18">
      <c r="A5475">
        <v>5474</v>
      </c>
      <c r="D5475">
        <v>701000002</v>
      </c>
      <c r="E5475" s="139">
        <v>45286</v>
      </c>
      <c r="F5475">
        <f t="shared" si="255"/>
        <v>12</v>
      </c>
      <c r="G5475" s="139">
        <v>45286</v>
      </c>
      <c r="H5475">
        <f t="shared" si="257"/>
        <v>16</v>
      </c>
      <c r="I5475" t="s">
        <v>1321</v>
      </c>
      <c r="J5475" t="str">
        <f>VLOOKUP(I5475,'C701- Recalculate'!$D$27:$D$751,1,0)</f>
        <v>069MPI1233350002</v>
      </c>
      <c r="K5475">
        <v>0</v>
      </c>
      <c r="L5475">
        <v>14794520</v>
      </c>
      <c r="M5475" s="138">
        <f t="shared" si="256"/>
        <v>-14794520</v>
      </c>
      <c r="N5475" t="s">
        <v>178</v>
      </c>
      <c r="P5475" t="s">
        <v>3839</v>
      </c>
      <c r="R5475" t="s">
        <v>3808</v>
      </c>
    </row>
    <row r="5476" spans="1:18">
      <c r="A5476">
        <v>5475</v>
      </c>
      <c r="D5476">
        <v>701000002</v>
      </c>
      <c r="E5476" s="139">
        <v>45286</v>
      </c>
      <c r="F5476">
        <f t="shared" si="255"/>
        <v>12</v>
      </c>
      <c r="G5476" s="139">
        <v>45286</v>
      </c>
      <c r="H5476">
        <f t="shared" si="257"/>
        <v>16</v>
      </c>
      <c r="I5476" t="s">
        <v>1325</v>
      </c>
      <c r="J5476" t="str">
        <f>VLOOKUP(I5476,'C701- Recalculate'!$D$27:$D$751,1,0)</f>
        <v>069MPI1233350003</v>
      </c>
      <c r="K5476">
        <v>0</v>
      </c>
      <c r="L5476">
        <v>39726027</v>
      </c>
      <c r="M5476" s="138">
        <f t="shared" si="256"/>
        <v>-39726027</v>
      </c>
      <c r="N5476" t="s">
        <v>178</v>
      </c>
      <c r="P5476" t="s">
        <v>3839</v>
      </c>
      <c r="R5476" t="s">
        <v>3808</v>
      </c>
    </row>
    <row r="5477" spans="1:18">
      <c r="A5477">
        <v>5476</v>
      </c>
      <c r="D5477">
        <v>701000002</v>
      </c>
      <c r="E5477" s="139">
        <v>45286</v>
      </c>
      <c r="F5477">
        <f t="shared" si="255"/>
        <v>12</v>
      </c>
      <c r="G5477" s="139">
        <v>45286</v>
      </c>
      <c r="H5477">
        <f t="shared" si="257"/>
        <v>16</v>
      </c>
      <c r="I5477" t="s">
        <v>1328</v>
      </c>
      <c r="J5477" t="str">
        <f>VLOOKUP(I5477,'C701- Recalculate'!$D$27:$D$751,1,0)</f>
        <v>069MPI1233350004</v>
      </c>
      <c r="K5477">
        <v>0</v>
      </c>
      <c r="L5477">
        <v>39726027</v>
      </c>
      <c r="M5477" s="138">
        <f t="shared" si="256"/>
        <v>-39726027</v>
      </c>
      <c r="N5477" t="s">
        <v>178</v>
      </c>
      <c r="P5477" t="s">
        <v>3839</v>
      </c>
      <c r="R5477" t="s">
        <v>3808</v>
      </c>
    </row>
    <row r="5478" spans="1:18">
      <c r="A5478">
        <v>5477</v>
      </c>
      <c r="D5478">
        <v>701000002</v>
      </c>
      <c r="E5478" s="139">
        <v>45286</v>
      </c>
      <c r="F5478">
        <f t="shared" si="255"/>
        <v>12</v>
      </c>
      <c r="G5478" s="139">
        <v>45286</v>
      </c>
      <c r="H5478">
        <f t="shared" si="257"/>
        <v>16</v>
      </c>
      <c r="I5478" t="s">
        <v>1331</v>
      </c>
      <c r="J5478" t="str">
        <f>VLOOKUP(I5478,'C701- Recalculate'!$D$27:$D$751,1,0)</f>
        <v>069MPI1233350005</v>
      </c>
      <c r="K5478">
        <v>0</v>
      </c>
      <c r="L5478">
        <v>35753425</v>
      </c>
      <c r="M5478" s="138">
        <f t="shared" si="256"/>
        <v>-35753425</v>
      </c>
      <c r="N5478" t="s">
        <v>178</v>
      </c>
      <c r="P5478" t="s">
        <v>3839</v>
      </c>
      <c r="R5478" t="s">
        <v>3808</v>
      </c>
    </row>
    <row r="5479" spans="1:18">
      <c r="A5479">
        <v>5478</v>
      </c>
      <c r="D5479">
        <v>701000002</v>
      </c>
      <c r="E5479" s="139">
        <v>45286</v>
      </c>
      <c r="F5479">
        <f t="shared" si="255"/>
        <v>12</v>
      </c>
      <c r="G5479" s="139">
        <v>45286</v>
      </c>
      <c r="H5479">
        <f t="shared" si="257"/>
        <v>16</v>
      </c>
      <c r="I5479" t="s">
        <v>1335</v>
      </c>
      <c r="J5479" t="str">
        <f>VLOOKUP(I5479,'C701- Recalculate'!$D$27:$D$751,1,0)</f>
        <v>069MPI1233380001</v>
      </c>
      <c r="K5479">
        <v>0</v>
      </c>
      <c r="L5479">
        <v>39726027</v>
      </c>
      <c r="M5479" s="138">
        <f t="shared" si="256"/>
        <v>-39726027</v>
      </c>
      <c r="N5479" t="s">
        <v>178</v>
      </c>
      <c r="P5479" t="s">
        <v>3839</v>
      </c>
      <c r="R5479" t="s">
        <v>3808</v>
      </c>
    </row>
    <row r="5480" spans="1:18">
      <c r="A5480">
        <v>5479</v>
      </c>
      <c r="D5480">
        <v>701000002</v>
      </c>
      <c r="E5480" s="139">
        <v>45286</v>
      </c>
      <c r="F5480">
        <f t="shared" si="255"/>
        <v>12</v>
      </c>
      <c r="G5480" s="139">
        <v>45286</v>
      </c>
      <c r="H5480">
        <f t="shared" si="257"/>
        <v>16</v>
      </c>
      <c r="I5480" t="s">
        <v>1339</v>
      </c>
      <c r="J5480" t="str">
        <f>VLOOKUP(I5480,'C701- Recalculate'!$D$27:$D$751,1,0)</f>
        <v>069MPI1233380002</v>
      </c>
      <c r="K5480">
        <v>0</v>
      </c>
      <c r="L5480">
        <v>39726027</v>
      </c>
      <c r="M5480" s="138">
        <f t="shared" si="256"/>
        <v>-39726027</v>
      </c>
      <c r="N5480" t="s">
        <v>178</v>
      </c>
      <c r="P5480" t="s">
        <v>3839</v>
      </c>
      <c r="R5480" t="s">
        <v>3808</v>
      </c>
    </row>
    <row r="5481" spans="1:18">
      <c r="A5481">
        <v>5480</v>
      </c>
      <c r="D5481">
        <v>701000002</v>
      </c>
      <c r="E5481" s="139">
        <v>45286</v>
      </c>
      <c r="F5481">
        <f t="shared" si="255"/>
        <v>12</v>
      </c>
      <c r="G5481" s="139">
        <v>45286</v>
      </c>
      <c r="H5481">
        <f t="shared" si="257"/>
        <v>16</v>
      </c>
      <c r="I5481" t="s">
        <v>1342</v>
      </c>
      <c r="J5481" t="str">
        <f>VLOOKUP(I5481,'C701- Recalculate'!$D$27:$D$751,1,0)</f>
        <v>069MPI1233380003</v>
      </c>
      <c r="K5481">
        <v>0</v>
      </c>
      <c r="L5481">
        <v>39726027</v>
      </c>
      <c r="M5481" s="138">
        <f t="shared" si="256"/>
        <v>-39726027</v>
      </c>
      <c r="N5481" t="s">
        <v>178</v>
      </c>
      <c r="P5481" t="s">
        <v>3839</v>
      </c>
      <c r="R5481" t="s">
        <v>3808</v>
      </c>
    </row>
    <row r="5482" spans="1:18">
      <c r="A5482">
        <v>5481</v>
      </c>
      <c r="D5482">
        <v>701000002</v>
      </c>
      <c r="E5482" s="139">
        <v>45286</v>
      </c>
      <c r="F5482">
        <f t="shared" si="255"/>
        <v>12</v>
      </c>
      <c r="G5482" s="139">
        <v>45286</v>
      </c>
      <c r="H5482">
        <f t="shared" si="257"/>
        <v>16</v>
      </c>
      <c r="I5482" t="s">
        <v>1346</v>
      </c>
      <c r="J5482" t="str">
        <f>VLOOKUP(I5482,'C701- Recalculate'!$D$27:$D$751,1,0)</f>
        <v>069MPI1233390001</v>
      </c>
      <c r="K5482">
        <v>0</v>
      </c>
      <c r="L5482">
        <v>5205480</v>
      </c>
      <c r="M5482" s="138">
        <f t="shared" si="256"/>
        <v>-5205480</v>
      </c>
      <c r="N5482" t="s">
        <v>178</v>
      </c>
      <c r="P5482" t="s">
        <v>3839</v>
      </c>
      <c r="R5482" t="s">
        <v>3808</v>
      </c>
    </row>
    <row r="5483" spans="1:18">
      <c r="A5483">
        <v>5482</v>
      </c>
      <c r="D5483">
        <v>701000002</v>
      </c>
      <c r="E5483" s="139">
        <v>45286</v>
      </c>
      <c r="F5483">
        <f t="shared" si="255"/>
        <v>12</v>
      </c>
      <c r="G5483" s="139">
        <v>45286</v>
      </c>
      <c r="H5483">
        <f t="shared" si="257"/>
        <v>16</v>
      </c>
      <c r="I5483" t="s">
        <v>1350</v>
      </c>
      <c r="J5483" t="str">
        <f>VLOOKUP(I5483,'C701- Recalculate'!$D$27:$D$751,1,0)</f>
        <v>069MPI1233390003</v>
      </c>
      <c r="K5483">
        <v>0</v>
      </c>
      <c r="L5483">
        <v>4931507</v>
      </c>
      <c r="M5483" s="138">
        <f t="shared" si="256"/>
        <v>-4931507</v>
      </c>
      <c r="N5483" t="s">
        <v>178</v>
      </c>
      <c r="P5483" t="s">
        <v>3839</v>
      </c>
      <c r="R5483" t="s">
        <v>3808</v>
      </c>
    </row>
    <row r="5484" spans="1:18">
      <c r="A5484">
        <v>5483</v>
      </c>
      <c r="D5484">
        <v>701000002</v>
      </c>
      <c r="E5484" s="139">
        <v>45286</v>
      </c>
      <c r="F5484">
        <f t="shared" si="255"/>
        <v>12</v>
      </c>
      <c r="G5484" s="139">
        <v>45286</v>
      </c>
      <c r="H5484">
        <f t="shared" si="257"/>
        <v>16</v>
      </c>
      <c r="I5484" t="s">
        <v>1353</v>
      </c>
      <c r="J5484" t="str">
        <f>VLOOKUP(I5484,'C701- Recalculate'!$D$27:$D$751,1,0)</f>
        <v>069MPI1233390004</v>
      </c>
      <c r="K5484">
        <v>0</v>
      </c>
      <c r="L5484">
        <v>4931507</v>
      </c>
      <c r="M5484" s="138">
        <f t="shared" si="256"/>
        <v>-4931507</v>
      </c>
      <c r="N5484" t="s">
        <v>178</v>
      </c>
      <c r="P5484" t="s">
        <v>3839</v>
      </c>
      <c r="R5484" t="s">
        <v>3808</v>
      </c>
    </row>
    <row r="5485" spans="1:18">
      <c r="A5485">
        <v>5484</v>
      </c>
      <c r="D5485">
        <v>701000002</v>
      </c>
      <c r="E5485" s="139">
        <v>45286</v>
      </c>
      <c r="F5485">
        <f t="shared" si="255"/>
        <v>12</v>
      </c>
      <c r="G5485" s="139">
        <v>45286</v>
      </c>
      <c r="H5485">
        <f t="shared" si="257"/>
        <v>16</v>
      </c>
      <c r="I5485" t="s">
        <v>1356</v>
      </c>
      <c r="J5485" t="str">
        <f>VLOOKUP(I5485,'C701- Recalculate'!$D$27:$D$751,1,0)</f>
        <v>069MPI1233390005</v>
      </c>
      <c r="K5485">
        <v>0</v>
      </c>
      <c r="L5485">
        <v>4931507</v>
      </c>
      <c r="M5485" s="138">
        <f t="shared" si="256"/>
        <v>-4931507</v>
      </c>
      <c r="N5485" t="s">
        <v>178</v>
      </c>
      <c r="P5485" t="s">
        <v>3839</v>
      </c>
      <c r="R5485" t="s">
        <v>3808</v>
      </c>
    </row>
    <row r="5486" spans="1:18">
      <c r="A5486">
        <v>5485</v>
      </c>
      <c r="D5486">
        <v>701000002</v>
      </c>
      <c r="E5486" s="139">
        <v>45286</v>
      </c>
      <c r="F5486">
        <f t="shared" si="255"/>
        <v>12</v>
      </c>
      <c r="G5486" s="139">
        <v>45286</v>
      </c>
      <c r="H5486">
        <f t="shared" si="257"/>
        <v>16</v>
      </c>
      <c r="I5486" t="s">
        <v>1359</v>
      </c>
      <c r="J5486" t="str">
        <f>VLOOKUP(I5486,'C701- Recalculate'!$D$27:$D$751,1,0)</f>
        <v>069MPI1233390006</v>
      </c>
      <c r="K5486">
        <v>0</v>
      </c>
      <c r="L5486">
        <v>5205480</v>
      </c>
      <c r="M5486" s="138">
        <f t="shared" si="256"/>
        <v>-5205480</v>
      </c>
      <c r="N5486" t="s">
        <v>178</v>
      </c>
      <c r="P5486" t="s">
        <v>3839</v>
      </c>
      <c r="R5486" t="s">
        <v>3808</v>
      </c>
    </row>
    <row r="5487" spans="1:18">
      <c r="A5487">
        <v>5486</v>
      </c>
      <c r="D5487">
        <v>701000002</v>
      </c>
      <c r="E5487" s="139">
        <v>45286</v>
      </c>
      <c r="F5487">
        <f t="shared" si="255"/>
        <v>12</v>
      </c>
      <c r="G5487" s="139">
        <v>45286</v>
      </c>
      <c r="H5487">
        <f t="shared" si="257"/>
        <v>16</v>
      </c>
      <c r="I5487" t="s">
        <v>1362</v>
      </c>
      <c r="J5487" t="str">
        <f>VLOOKUP(I5487,'C701- Recalculate'!$D$27:$D$751,1,0)</f>
        <v>069MPI1233390007</v>
      </c>
      <c r="K5487">
        <v>0</v>
      </c>
      <c r="L5487">
        <v>5205480</v>
      </c>
      <c r="M5487" s="138">
        <f t="shared" si="256"/>
        <v>-5205480</v>
      </c>
      <c r="N5487" t="s">
        <v>178</v>
      </c>
      <c r="P5487" t="s">
        <v>3839</v>
      </c>
      <c r="R5487" t="s">
        <v>3808</v>
      </c>
    </row>
    <row r="5488" spans="1:18">
      <c r="A5488">
        <v>5487</v>
      </c>
      <c r="D5488">
        <v>701000002</v>
      </c>
      <c r="E5488" s="139">
        <v>45286</v>
      </c>
      <c r="F5488">
        <f t="shared" si="255"/>
        <v>12</v>
      </c>
      <c r="G5488" s="139">
        <v>45286</v>
      </c>
      <c r="H5488">
        <f t="shared" si="257"/>
        <v>16</v>
      </c>
      <c r="I5488" t="s">
        <v>1365</v>
      </c>
      <c r="J5488" t="str">
        <f>VLOOKUP(I5488,'C701- Recalculate'!$D$27:$D$751,1,0)</f>
        <v>069MPI1233390008</v>
      </c>
      <c r="K5488">
        <v>0</v>
      </c>
      <c r="L5488">
        <v>5479452</v>
      </c>
      <c r="M5488" s="138">
        <f t="shared" si="256"/>
        <v>-5479452</v>
      </c>
      <c r="N5488" t="s">
        <v>178</v>
      </c>
      <c r="P5488" t="s">
        <v>3839</v>
      </c>
      <c r="R5488" t="s">
        <v>3808</v>
      </c>
    </row>
    <row r="5489" spans="1:18">
      <c r="A5489">
        <v>5488</v>
      </c>
      <c r="D5489">
        <v>701000002</v>
      </c>
      <c r="E5489" s="139">
        <v>45286</v>
      </c>
      <c r="F5489">
        <f t="shared" si="255"/>
        <v>12</v>
      </c>
      <c r="G5489" s="139">
        <v>45286</v>
      </c>
      <c r="H5489">
        <f t="shared" si="257"/>
        <v>16</v>
      </c>
      <c r="I5489" t="s">
        <v>1368</v>
      </c>
      <c r="J5489" t="str">
        <f>VLOOKUP(I5489,'C701- Recalculate'!$D$27:$D$751,1,0)</f>
        <v>069MPI1233390009</v>
      </c>
      <c r="K5489">
        <v>0</v>
      </c>
      <c r="L5489">
        <v>2602740</v>
      </c>
      <c r="M5489" s="138">
        <f t="shared" si="256"/>
        <v>-2602740</v>
      </c>
      <c r="N5489" t="s">
        <v>178</v>
      </c>
      <c r="P5489" t="s">
        <v>3839</v>
      </c>
      <c r="R5489" t="s">
        <v>3808</v>
      </c>
    </row>
    <row r="5490" spans="1:18">
      <c r="A5490">
        <v>5489</v>
      </c>
      <c r="D5490">
        <v>701000002</v>
      </c>
      <c r="E5490" s="139">
        <v>45286</v>
      </c>
      <c r="F5490">
        <f t="shared" si="255"/>
        <v>12</v>
      </c>
      <c r="G5490" s="139">
        <v>45286</v>
      </c>
      <c r="H5490">
        <f t="shared" si="257"/>
        <v>16</v>
      </c>
      <c r="I5490" t="s">
        <v>1372</v>
      </c>
      <c r="J5490" t="str">
        <f>VLOOKUP(I5490,'C701- Recalculate'!$D$27:$D$751,1,0)</f>
        <v>069MPI1233490002</v>
      </c>
      <c r="K5490">
        <v>0</v>
      </c>
      <c r="L5490">
        <v>6575343</v>
      </c>
      <c r="M5490" s="138">
        <f t="shared" si="256"/>
        <v>-6575343</v>
      </c>
      <c r="N5490" t="s">
        <v>178</v>
      </c>
      <c r="P5490" t="s">
        <v>3839</v>
      </c>
      <c r="R5490" t="s">
        <v>3808</v>
      </c>
    </row>
    <row r="5491" spans="1:18">
      <c r="A5491">
        <v>5490</v>
      </c>
      <c r="D5491">
        <v>701000002</v>
      </c>
      <c r="E5491" s="139">
        <v>45286</v>
      </c>
      <c r="F5491">
        <f t="shared" si="255"/>
        <v>12</v>
      </c>
      <c r="G5491" s="139">
        <v>45286</v>
      </c>
      <c r="H5491">
        <f t="shared" si="257"/>
        <v>16</v>
      </c>
      <c r="I5491" t="s">
        <v>1376</v>
      </c>
      <c r="J5491" t="str">
        <f>VLOOKUP(I5491,'C701- Recalculate'!$D$27:$D$751,1,0)</f>
        <v>069MPI1233490003</v>
      </c>
      <c r="K5491">
        <v>0</v>
      </c>
      <c r="L5491">
        <v>4383562</v>
      </c>
      <c r="M5491" s="138">
        <f t="shared" si="256"/>
        <v>-4383562</v>
      </c>
      <c r="N5491" t="s">
        <v>178</v>
      </c>
      <c r="P5491" t="s">
        <v>3839</v>
      </c>
      <c r="R5491" t="s">
        <v>3808</v>
      </c>
    </row>
    <row r="5492" spans="1:18">
      <c r="A5492">
        <v>5491</v>
      </c>
      <c r="D5492">
        <v>701000002</v>
      </c>
      <c r="E5492" s="139">
        <v>45287</v>
      </c>
      <c r="F5492">
        <f t="shared" si="255"/>
        <v>12</v>
      </c>
      <c r="G5492" s="139">
        <v>45287</v>
      </c>
      <c r="H5492">
        <f t="shared" si="257"/>
        <v>16</v>
      </c>
      <c r="I5492" t="s">
        <v>1272</v>
      </c>
      <c r="J5492" t="str">
        <f>VLOOKUP(I5492,'C701- Recalculate'!$D$27:$D$751,1,0)</f>
        <v>069MPI1233250002</v>
      </c>
      <c r="K5492">
        <v>0</v>
      </c>
      <c r="L5492">
        <v>21232876</v>
      </c>
      <c r="M5492" s="138">
        <f t="shared" si="256"/>
        <v>-21232876</v>
      </c>
      <c r="N5492" t="s">
        <v>178</v>
      </c>
      <c r="P5492" t="s">
        <v>3839</v>
      </c>
      <c r="R5492" t="s">
        <v>3808</v>
      </c>
    </row>
    <row r="5493" spans="1:18">
      <c r="A5493">
        <v>5492</v>
      </c>
      <c r="D5493">
        <v>701000002</v>
      </c>
      <c r="E5493" s="139">
        <v>45287</v>
      </c>
      <c r="F5493">
        <f t="shared" si="255"/>
        <v>12</v>
      </c>
      <c r="G5493" s="139">
        <v>45287</v>
      </c>
      <c r="H5493">
        <f t="shared" si="257"/>
        <v>16</v>
      </c>
      <c r="I5493" t="s">
        <v>1278</v>
      </c>
      <c r="J5493" t="str">
        <f>VLOOKUP(I5493,'C701- Recalculate'!$D$27:$D$751,1,0)</f>
        <v>069MPI1233250005</v>
      </c>
      <c r="K5493">
        <v>0</v>
      </c>
      <c r="L5493">
        <v>22260274</v>
      </c>
      <c r="M5493" s="138">
        <f t="shared" si="256"/>
        <v>-22260274</v>
      </c>
      <c r="N5493" t="s">
        <v>178</v>
      </c>
      <c r="P5493" t="s">
        <v>3839</v>
      </c>
      <c r="R5493" t="s">
        <v>3808</v>
      </c>
    </row>
    <row r="5494" spans="1:18">
      <c r="A5494">
        <v>5493</v>
      </c>
      <c r="D5494">
        <v>701000002</v>
      </c>
      <c r="E5494" s="139">
        <v>45287</v>
      </c>
      <c r="F5494">
        <f t="shared" si="255"/>
        <v>12</v>
      </c>
      <c r="G5494" s="139">
        <v>45287</v>
      </c>
      <c r="H5494">
        <f t="shared" si="257"/>
        <v>16</v>
      </c>
      <c r="I5494" t="s">
        <v>1282</v>
      </c>
      <c r="J5494" t="str">
        <f>VLOOKUP(I5494,'C701- Recalculate'!$D$27:$D$751,1,0)</f>
        <v>069MPI1233260003</v>
      </c>
      <c r="K5494">
        <v>0</v>
      </c>
      <c r="L5494">
        <v>20547945</v>
      </c>
      <c r="M5494" s="138">
        <f t="shared" si="256"/>
        <v>-20547945</v>
      </c>
      <c r="N5494" t="s">
        <v>178</v>
      </c>
      <c r="P5494" t="s">
        <v>3839</v>
      </c>
      <c r="R5494" t="s">
        <v>3808</v>
      </c>
    </row>
    <row r="5495" spans="1:18">
      <c r="A5495">
        <v>5494</v>
      </c>
      <c r="D5495">
        <v>701000002</v>
      </c>
      <c r="E5495" s="139">
        <v>45287</v>
      </c>
      <c r="F5495">
        <f t="shared" si="255"/>
        <v>12</v>
      </c>
      <c r="G5495" s="139">
        <v>45287</v>
      </c>
      <c r="H5495">
        <f t="shared" si="257"/>
        <v>16</v>
      </c>
      <c r="I5495" t="s">
        <v>1287</v>
      </c>
      <c r="J5495" t="str">
        <f>VLOOKUP(I5495,'C701- Recalculate'!$D$27:$D$751,1,0)</f>
        <v>069MPI1233260006</v>
      </c>
      <c r="K5495">
        <v>0</v>
      </c>
      <c r="L5495">
        <v>21917808</v>
      </c>
      <c r="M5495" s="138">
        <f t="shared" si="256"/>
        <v>-21917808</v>
      </c>
      <c r="N5495" t="s">
        <v>178</v>
      </c>
      <c r="P5495" t="s">
        <v>3839</v>
      </c>
      <c r="R5495" t="s">
        <v>3808</v>
      </c>
    </row>
    <row r="5496" spans="1:18">
      <c r="A5496">
        <v>5495</v>
      </c>
      <c r="D5496">
        <v>701000002</v>
      </c>
      <c r="E5496" s="139">
        <v>45287</v>
      </c>
      <c r="F5496">
        <f t="shared" si="255"/>
        <v>12</v>
      </c>
      <c r="G5496" s="139">
        <v>45287</v>
      </c>
      <c r="H5496">
        <f t="shared" si="257"/>
        <v>16</v>
      </c>
      <c r="I5496" t="s">
        <v>1291</v>
      </c>
      <c r="J5496" t="str">
        <f>VLOOKUP(I5496,'C701- Recalculate'!$D$27:$D$751,1,0)</f>
        <v>069MPI1233270006</v>
      </c>
      <c r="K5496">
        <v>0</v>
      </c>
      <c r="L5496">
        <v>16986301</v>
      </c>
      <c r="M5496" s="138">
        <f t="shared" si="256"/>
        <v>-16986301</v>
      </c>
      <c r="N5496" t="s">
        <v>178</v>
      </c>
      <c r="P5496" t="s">
        <v>3839</v>
      </c>
      <c r="R5496" t="s">
        <v>3808</v>
      </c>
    </row>
    <row r="5497" spans="1:18">
      <c r="A5497">
        <v>5496</v>
      </c>
      <c r="D5497">
        <v>701000002</v>
      </c>
      <c r="E5497" s="139">
        <v>45287</v>
      </c>
      <c r="F5497">
        <f t="shared" si="255"/>
        <v>12</v>
      </c>
      <c r="G5497" s="139">
        <v>45287</v>
      </c>
      <c r="H5497">
        <f t="shared" si="257"/>
        <v>16</v>
      </c>
      <c r="I5497" t="s">
        <v>1296</v>
      </c>
      <c r="J5497" t="str">
        <f>VLOOKUP(I5497,'C701- Recalculate'!$D$27:$D$751,1,0)</f>
        <v>069MPI1233270008</v>
      </c>
      <c r="K5497">
        <v>0</v>
      </c>
      <c r="L5497">
        <v>16986301</v>
      </c>
      <c r="M5497" s="138">
        <f t="shared" si="256"/>
        <v>-16986301</v>
      </c>
      <c r="N5497" t="s">
        <v>178</v>
      </c>
      <c r="P5497" t="s">
        <v>3839</v>
      </c>
      <c r="R5497" t="s">
        <v>3808</v>
      </c>
    </row>
    <row r="5498" spans="1:18">
      <c r="A5498">
        <v>5497</v>
      </c>
      <c r="D5498">
        <v>701000002</v>
      </c>
      <c r="E5498" s="139">
        <v>45287</v>
      </c>
      <c r="F5498">
        <f t="shared" si="255"/>
        <v>12</v>
      </c>
      <c r="G5498" s="139">
        <v>45287</v>
      </c>
      <c r="H5498">
        <f t="shared" si="257"/>
        <v>16</v>
      </c>
      <c r="I5498" t="s">
        <v>1301</v>
      </c>
      <c r="J5498" t="str">
        <f>VLOOKUP(I5498,'C701- Recalculate'!$D$27:$D$751,1,0)</f>
        <v>069MPI1233280009</v>
      </c>
      <c r="K5498">
        <v>0</v>
      </c>
      <c r="L5498">
        <v>21917808</v>
      </c>
      <c r="M5498" s="138">
        <f t="shared" si="256"/>
        <v>-21917808</v>
      </c>
      <c r="N5498" t="s">
        <v>178</v>
      </c>
      <c r="P5498" t="s">
        <v>3839</v>
      </c>
      <c r="R5498" t="s">
        <v>3808</v>
      </c>
    </row>
    <row r="5499" spans="1:18">
      <c r="A5499">
        <v>5498</v>
      </c>
      <c r="D5499">
        <v>701000002</v>
      </c>
      <c r="E5499" s="139">
        <v>45287</v>
      </c>
      <c r="F5499">
        <f t="shared" si="255"/>
        <v>12</v>
      </c>
      <c r="G5499" s="139">
        <v>45287</v>
      </c>
      <c r="H5499">
        <f t="shared" si="257"/>
        <v>16</v>
      </c>
      <c r="I5499" t="s">
        <v>1305</v>
      </c>
      <c r="J5499" t="str">
        <f>VLOOKUP(I5499,'C701- Recalculate'!$D$27:$D$751,1,0)</f>
        <v>069MPI1233280010</v>
      </c>
      <c r="K5499">
        <v>0</v>
      </c>
      <c r="L5499">
        <v>21917808</v>
      </c>
      <c r="M5499" s="138">
        <f t="shared" si="256"/>
        <v>-21917808</v>
      </c>
      <c r="N5499" t="s">
        <v>178</v>
      </c>
      <c r="P5499" t="s">
        <v>3839</v>
      </c>
      <c r="R5499" t="s">
        <v>3808</v>
      </c>
    </row>
    <row r="5500" spans="1:18">
      <c r="A5500">
        <v>5499</v>
      </c>
      <c r="D5500">
        <v>701000002</v>
      </c>
      <c r="E5500" s="139">
        <v>45287</v>
      </c>
      <c r="F5500">
        <f t="shared" si="255"/>
        <v>12</v>
      </c>
      <c r="G5500" s="139">
        <v>45287</v>
      </c>
      <c r="H5500">
        <f t="shared" si="257"/>
        <v>16</v>
      </c>
      <c r="I5500" t="s">
        <v>1308</v>
      </c>
      <c r="J5500" t="str">
        <f>VLOOKUP(I5500,'C701- Recalculate'!$D$27:$D$751,1,0)</f>
        <v>069MPI1233320002</v>
      </c>
      <c r="K5500">
        <v>0</v>
      </c>
      <c r="L5500">
        <v>13561644</v>
      </c>
      <c r="M5500" s="138">
        <f t="shared" si="256"/>
        <v>-13561644</v>
      </c>
      <c r="N5500" t="s">
        <v>178</v>
      </c>
      <c r="P5500" t="s">
        <v>3839</v>
      </c>
      <c r="R5500" t="s">
        <v>3808</v>
      </c>
    </row>
    <row r="5501" spans="1:18">
      <c r="A5501">
        <v>5500</v>
      </c>
      <c r="D5501">
        <v>701000002</v>
      </c>
      <c r="E5501" s="139">
        <v>45287</v>
      </c>
      <c r="F5501">
        <f t="shared" si="255"/>
        <v>12</v>
      </c>
      <c r="G5501" s="139">
        <v>45287</v>
      </c>
      <c r="H5501">
        <f t="shared" si="257"/>
        <v>16</v>
      </c>
      <c r="I5501" t="s">
        <v>1314</v>
      </c>
      <c r="J5501" t="str">
        <f>VLOOKUP(I5501,'C701- Recalculate'!$D$27:$D$751,1,0)</f>
        <v>069MPI1233320003</v>
      </c>
      <c r="K5501">
        <v>0</v>
      </c>
      <c r="L5501">
        <v>31643835</v>
      </c>
      <c r="M5501" s="138">
        <f t="shared" si="256"/>
        <v>-31643835</v>
      </c>
      <c r="N5501" t="s">
        <v>178</v>
      </c>
      <c r="P5501" t="s">
        <v>3839</v>
      </c>
      <c r="R5501" t="s">
        <v>3808</v>
      </c>
    </row>
    <row r="5502" spans="1:18">
      <c r="A5502">
        <v>5501</v>
      </c>
      <c r="D5502">
        <v>701000002</v>
      </c>
      <c r="E5502" s="139">
        <v>45287</v>
      </c>
      <c r="F5502">
        <f t="shared" si="255"/>
        <v>12</v>
      </c>
      <c r="G5502" s="139">
        <v>45287</v>
      </c>
      <c r="H5502">
        <f t="shared" si="257"/>
        <v>16</v>
      </c>
      <c r="I5502" t="s">
        <v>1317</v>
      </c>
      <c r="J5502" t="str">
        <f>VLOOKUP(I5502,'C701- Recalculate'!$D$27:$D$751,1,0)</f>
        <v>069MPI1233350001</v>
      </c>
      <c r="K5502">
        <v>0</v>
      </c>
      <c r="L5502">
        <v>25890411</v>
      </c>
      <c r="M5502" s="138">
        <f t="shared" si="256"/>
        <v>-25890411</v>
      </c>
      <c r="N5502" t="s">
        <v>178</v>
      </c>
      <c r="P5502" t="s">
        <v>3839</v>
      </c>
      <c r="R5502" t="s">
        <v>3808</v>
      </c>
    </row>
    <row r="5503" spans="1:18">
      <c r="A5503">
        <v>5502</v>
      </c>
      <c r="D5503">
        <v>701000002</v>
      </c>
      <c r="E5503" s="139">
        <v>45287</v>
      </c>
      <c r="F5503">
        <f t="shared" si="255"/>
        <v>12</v>
      </c>
      <c r="G5503" s="139">
        <v>45287</v>
      </c>
      <c r="H5503">
        <f t="shared" si="257"/>
        <v>16</v>
      </c>
      <c r="I5503" t="s">
        <v>1321</v>
      </c>
      <c r="J5503" t="str">
        <f>VLOOKUP(I5503,'C701- Recalculate'!$D$27:$D$751,1,0)</f>
        <v>069MPI1233350002</v>
      </c>
      <c r="K5503">
        <v>0</v>
      </c>
      <c r="L5503">
        <v>14794521</v>
      </c>
      <c r="M5503" s="138">
        <f t="shared" si="256"/>
        <v>-14794521</v>
      </c>
      <c r="N5503" t="s">
        <v>178</v>
      </c>
      <c r="P5503" t="s">
        <v>3839</v>
      </c>
      <c r="R5503" t="s">
        <v>3808</v>
      </c>
    </row>
    <row r="5504" spans="1:18">
      <c r="A5504">
        <v>5503</v>
      </c>
      <c r="D5504">
        <v>701000002</v>
      </c>
      <c r="E5504" s="139">
        <v>45287</v>
      </c>
      <c r="F5504">
        <f t="shared" si="255"/>
        <v>12</v>
      </c>
      <c r="G5504" s="139">
        <v>45287</v>
      </c>
      <c r="H5504">
        <f t="shared" si="257"/>
        <v>16</v>
      </c>
      <c r="I5504" t="s">
        <v>1325</v>
      </c>
      <c r="J5504" t="str">
        <f>VLOOKUP(I5504,'C701- Recalculate'!$D$27:$D$751,1,0)</f>
        <v>069MPI1233350003</v>
      </c>
      <c r="K5504">
        <v>0</v>
      </c>
      <c r="L5504">
        <v>39726028</v>
      </c>
      <c r="M5504" s="138">
        <f t="shared" si="256"/>
        <v>-39726028</v>
      </c>
      <c r="N5504" t="s">
        <v>178</v>
      </c>
      <c r="P5504" t="s">
        <v>3839</v>
      </c>
      <c r="R5504" t="s">
        <v>3808</v>
      </c>
    </row>
    <row r="5505" spans="1:18">
      <c r="A5505">
        <v>5504</v>
      </c>
      <c r="D5505">
        <v>701000002</v>
      </c>
      <c r="E5505" s="139">
        <v>45287</v>
      </c>
      <c r="F5505">
        <f t="shared" si="255"/>
        <v>12</v>
      </c>
      <c r="G5505" s="139">
        <v>45287</v>
      </c>
      <c r="H5505">
        <f t="shared" si="257"/>
        <v>16</v>
      </c>
      <c r="I5505" t="s">
        <v>1328</v>
      </c>
      <c r="J5505" t="str">
        <f>VLOOKUP(I5505,'C701- Recalculate'!$D$27:$D$751,1,0)</f>
        <v>069MPI1233350004</v>
      </c>
      <c r="K5505">
        <v>0</v>
      </c>
      <c r="L5505">
        <v>39726028</v>
      </c>
      <c r="M5505" s="138">
        <f t="shared" si="256"/>
        <v>-39726028</v>
      </c>
      <c r="N5505" t="s">
        <v>178</v>
      </c>
      <c r="P5505" t="s">
        <v>3839</v>
      </c>
      <c r="R5505" t="s">
        <v>3808</v>
      </c>
    </row>
    <row r="5506" spans="1:18">
      <c r="A5506">
        <v>5505</v>
      </c>
      <c r="D5506">
        <v>701000002</v>
      </c>
      <c r="E5506" s="139">
        <v>45287</v>
      </c>
      <c r="F5506">
        <f t="shared" ref="F5506:F5569" si="258">MONTH(E5506)</f>
        <v>12</v>
      </c>
      <c r="G5506" s="139">
        <v>45287</v>
      </c>
      <c r="H5506">
        <f t="shared" si="257"/>
        <v>16</v>
      </c>
      <c r="I5506" t="s">
        <v>1331</v>
      </c>
      <c r="J5506" t="str">
        <f>VLOOKUP(I5506,'C701- Recalculate'!$D$27:$D$751,1,0)</f>
        <v>069MPI1233350005</v>
      </c>
      <c r="K5506">
        <v>0</v>
      </c>
      <c r="L5506">
        <v>35753425</v>
      </c>
      <c r="M5506" s="138">
        <f t="shared" ref="M5506:M5569" si="259">K5506-L5506</f>
        <v>-35753425</v>
      </c>
      <c r="N5506" t="s">
        <v>178</v>
      </c>
      <c r="P5506" t="s">
        <v>3839</v>
      </c>
      <c r="R5506" t="s">
        <v>3808</v>
      </c>
    </row>
    <row r="5507" spans="1:18">
      <c r="A5507">
        <v>5506</v>
      </c>
      <c r="D5507">
        <v>701000002</v>
      </c>
      <c r="E5507" s="139">
        <v>45287</v>
      </c>
      <c r="F5507">
        <f t="shared" si="258"/>
        <v>12</v>
      </c>
      <c r="G5507" s="139">
        <v>45287</v>
      </c>
      <c r="H5507">
        <f t="shared" ref="H5507:H5570" si="260">LEN(I5507)</f>
        <v>16</v>
      </c>
      <c r="I5507" t="s">
        <v>1335</v>
      </c>
      <c r="J5507" t="str">
        <f>VLOOKUP(I5507,'C701- Recalculate'!$D$27:$D$751,1,0)</f>
        <v>069MPI1233380001</v>
      </c>
      <c r="K5507">
        <v>0</v>
      </c>
      <c r="L5507">
        <v>39726028</v>
      </c>
      <c r="M5507" s="138">
        <f t="shared" si="259"/>
        <v>-39726028</v>
      </c>
      <c r="N5507" t="s">
        <v>178</v>
      </c>
      <c r="P5507" t="s">
        <v>3839</v>
      </c>
      <c r="R5507" t="s">
        <v>3808</v>
      </c>
    </row>
    <row r="5508" spans="1:18">
      <c r="A5508">
        <v>5507</v>
      </c>
      <c r="D5508">
        <v>701000002</v>
      </c>
      <c r="E5508" s="139">
        <v>45287</v>
      </c>
      <c r="F5508">
        <f t="shared" si="258"/>
        <v>12</v>
      </c>
      <c r="G5508" s="139">
        <v>45287</v>
      </c>
      <c r="H5508">
        <f t="shared" si="260"/>
        <v>16</v>
      </c>
      <c r="I5508" t="s">
        <v>1339</v>
      </c>
      <c r="J5508" t="str">
        <f>VLOOKUP(I5508,'C701- Recalculate'!$D$27:$D$751,1,0)</f>
        <v>069MPI1233380002</v>
      </c>
      <c r="K5508">
        <v>0</v>
      </c>
      <c r="L5508">
        <v>39726028</v>
      </c>
      <c r="M5508" s="138">
        <f t="shared" si="259"/>
        <v>-39726028</v>
      </c>
      <c r="N5508" t="s">
        <v>178</v>
      </c>
      <c r="P5508" t="s">
        <v>3839</v>
      </c>
      <c r="R5508" t="s">
        <v>3808</v>
      </c>
    </row>
    <row r="5509" spans="1:18">
      <c r="A5509">
        <v>5508</v>
      </c>
      <c r="D5509">
        <v>701000002</v>
      </c>
      <c r="E5509" s="139">
        <v>45287</v>
      </c>
      <c r="F5509">
        <f t="shared" si="258"/>
        <v>12</v>
      </c>
      <c r="G5509" s="139">
        <v>45287</v>
      </c>
      <c r="H5509">
        <f t="shared" si="260"/>
        <v>16</v>
      </c>
      <c r="I5509" t="s">
        <v>1342</v>
      </c>
      <c r="J5509" t="str">
        <f>VLOOKUP(I5509,'C701- Recalculate'!$D$27:$D$751,1,0)</f>
        <v>069MPI1233380003</v>
      </c>
      <c r="K5509">
        <v>0</v>
      </c>
      <c r="L5509">
        <v>39726028</v>
      </c>
      <c r="M5509" s="138">
        <f t="shared" si="259"/>
        <v>-39726028</v>
      </c>
      <c r="N5509" t="s">
        <v>178</v>
      </c>
      <c r="P5509" t="s">
        <v>3839</v>
      </c>
      <c r="R5509" t="s">
        <v>3808</v>
      </c>
    </row>
    <row r="5510" spans="1:18">
      <c r="A5510">
        <v>5509</v>
      </c>
      <c r="D5510">
        <v>701000002</v>
      </c>
      <c r="E5510" s="139">
        <v>45287</v>
      </c>
      <c r="F5510">
        <f t="shared" si="258"/>
        <v>12</v>
      </c>
      <c r="G5510" s="139">
        <v>45287</v>
      </c>
      <c r="H5510">
        <f t="shared" si="260"/>
        <v>16</v>
      </c>
      <c r="I5510" t="s">
        <v>1346</v>
      </c>
      <c r="J5510" t="str">
        <f>VLOOKUP(I5510,'C701- Recalculate'!$D$27:$D$751,1,0)</f>
        <v>069MPI1233390001</v>
      </c>
      <c r="K5510">
        <v>0</v>
      </c>
      <c r="L5510">
        <v>5205479</v>
      </c>
      <c r="M5510" s="138">
        <f t="shared" si="259"/>
        <v>-5205479</v>
      </c>
      <c r="N5510" t="s">
        <v>178</v>
      </c>
      <c r="P5510" t="s">
        <v>3839</v>
      </c>
      <c r="R5510" t="s">
        <v>3808</v>
      </c>
    </row>
    <row r="5511" spans="1:18">
      <c r="A5511">
        <v>5510</v>
      </c>
      <c r="D5511">
        <v>701000002</v>
      </c>
      <c r="E5511" s="139">
        <v>45287</v>
      </c>
      <c r="F5511">
        <f t="shared" si="258"/>
        <v>12</v>
      </c>
      <c r="G5511" s="139">
        <v>45287</v>
      </c>
      <c r="H5511">
        <f t="shared" si="260"/>
        <v>16</v>
      </c>
      <c r="I5511" t="s">
        <v>1350</v>
      </c>
      <c r="J5511" t="str">
        <f>VLOOKUP(I5511,'C701- Recalculate'!$D$27:$D$751,1,0)</f>
        <v>069MPI1233390003</v>
      </c>
      <c r="K5511">
        <v>0</v>
      </c>
      <c r="L5511">
        <v>4931507</v>
      </c>
      <c r="M5511" s="138">
        <f t="shared" si="259"/>
        <v>-4931507</v>
      </c>
      <c r="N5511" t="s">
        <v>178</v>
      </c>
      <c r="P5511" t="s">
        <v>3839</v>
      </c>
      <c r="R5511" t="s">
        <v>3808</v>
      </c>
    </row>
    <row r="5512" spans="1:18">
      <c r="A5512">
        <v>5511</v>
      </c>
      <c r="D5512">
        <v>701000002</v>
      </c>
      <c r="E5512" s="139">
        <v>45287</v>
      </c>
      <c r="F5512">
        <f t="shared" si="258"/>
        <v>12</v>
      </c>
      <c r="G5512" s="139">
        <v>45287</v>
      </c>
      <c r="H5512">
        <f t="shared" si="260"/>
        <v>16</v>
      </c>
      <c r="I5512" t="s">
        <v>1353</v>
      </c>
      <c r="J5512" t="str">
        <f>VLOOKUP(I5512,'C701- Recalculate'!$D$27:$D$751,1,0)</f>
        <v>069MPI1233390004</v>
      </c>
      <c r="K5512">
        <v>0</v>
      </c>
      <c r="L5512">
        <v>4931507</v>
      </c>
      <c r="M5512" s="138">
        <f t="shared" si="259"/>
        <v>-4931507</v>
      </c>
      <c r="N5512" t="s">
        <v>178</v>
      </c>
      <c r="P5512" t="s">
        <v>3839</v>
      </c>
      <c r="R5512" t="s">
        <v>3808</v>
      </c>
    </row>
    <row r="5513" spans="1:18">
      <c r="A5513">
        <v>5512</v>
      </c>
      <c r="D5513">
        <v>701000002</v>
      </c>
      <c r="E5513" s="139">
        <v>45287</v>
      </c>
      <c r="F5513">
        <f t="shared" si="258"/>
        <v>12</v>
      </c>
      <c r="G5513" s="139">
        <v>45287</v>
      </c>
      <c r="H5513">
        <f t="shared" si="260"/>
        <v>16</v>
      </c>
      <c r="I5513" t="s">
        <v>1356</v>
      </c>
      <c r="J5513" t="str">
        <f>VLOOKUP(I5513,'C701- Recalculate'!$D$27:$D$751,1,0)</f>
        <v>069MPI1233390005</v>
      </c>
      <c r="K5513">
        <v>0</v>
      </c>
      <c r="L5513">
        <v>4931507</v>
      </c>
      <c r="M5513" s="138">
        <f t="shared" si="259"/>
        <v>-4931507</v>
      </c>
      <c r="N5513" t="s">
        <v>178</v>
      </c>
      <c r="P5513" t="s">
        <v>3839</v>
      </c>
      <c r="R5513" t="s">
        <v>3808</v>
      </c>
    </row>
    <row r="5514" spans="1:18">
      <c r="A5514">
        <v>5513</v>
      </c>
      <c r="D5514">
        <v>701000002</v>
      </c>
      <c r="E5514" s="139">
        <v>45287</v>
      </c>
      <c r="F5514">
        <f t="shared" si="258"/>
        <v>12</v>
      </c>
      <c r="G5514" s="139">
        <v>45287</v>
      </c>
      <c r="H5514">
        <f t="shared" si="260"/>
        <v>16</v>
      </c>
      <c r="I5514" t="s">
        <v>1359</v>
      </c>
      <c r="J5514" t="str">
        <f>VLOOKUP(I5514,'C701- Recalculate'!$D$27:$D$751,1,0)</f>
        <v>069MPI1233390006</v>
      </c>
      <c r="K5514">
        <v>0</v>
      </c>
      <c r="L5514">
        <v>5205479</v>
      </c>
      <c r="M5514" s="138">
        <f t="shared" si="259"/>
        <v>-5205479</v>
      </c>
      <c r="N5514" t="s">
        <v>178</v>
      </c>
      <c r="P5514" t="s">
        <v>3839</v>
      </c>
      <c r="R5514" t="s">
        <v>3808</v>
      </c>
    </row>
    <row r="5515" spans="1:18">
      <c r="A5515">
        <v>5514</v>
      </c>
      <c r="D5515">
        <v>701000002</v>
      </c>
      <c r="E5515" s="139">
        <v>45287</v>
      </c>
      <c r="F5515">
        <f t="shared" si="258"/>
        <v>12</v>
      </c>
      <c r="G5515" s="139">
        <v>45287</v>
      </c>
      <c r="H5515">
        <f t="shared" si="260"/>
        <v>16</v>
      </c>
      <c r="I5515" t="s">
        <v>1362</v>
      </c>
      <c r="J5515" t="str">
        <f>VLOOKUP(I5515,'C701- Recalculate'!$D$27:$D$751,1,0)</f>
        <v>069MPI1233390007</v>
      </c>
      <c r="K5515">
        <v>0</v>
      </c>
      <c r="L5515">
        <v>5205479</v>
      </c>
      <c r="M5515" s="138">
        <f t="shared" si="259"/>
        <v>-5205479</v>
      </c>
      <c r="N5515" t="s">
        <v>178</v>
      </c>
      <c r="P5515" t="s">
        <v>3839</v>
      </c>
      <c r="R5515" t="s">
        <v>3808</v>
      </c>
    </row>
    <row r="5516" spans="1:18">
      <c r="A5516">
        <v>5515</v>
      </c>
      <c r="D5516">
        <v>701000002</v>
      </c>
      <c r="E5516" s="139">
        <v>45287</v>
      </c>
      <c r="F5516">
        <f t="shared" si="258"/>
        <v>12</v>
      </c>
      <c r="G5516" s="139">
        <v>45287</v>
      </c>
      <c r="H5516">
        <f t="shared" si="260"/>
        <v>16</v>
      </c>
      <c r="I5516" t="s">
        <v>1365</v>
      </c>
      <c r="J5516" t="str">
        <f>VLOOKUP(I5516,'C701- Recalculate'!$D$27:$D$751,1,0)</f>
        <v>069MPI1233390008</v>
      </c>
      <c r="K5516">
        <v>0</v>
      </c>
      <c r="L5516">
        <v>5479452</v>
      </c>
      <c r="M5516" s="138">
        <f t="shared" si="259"/>
        <v>-5479452</v>
      </c>
      <c r="N5516" t="s">
        <v>178</v>
      </c>
      <c r="P5516" t="s">
        <v>3839</v>
      </c>
      <c r="R5516" t="s">
        <v>3808</v>
      </c>
    </row>
    <row r="5517" spans="1:18">
      <c r="A5517">
        <v>5516</v>
      </c>
      <c r="D5517">
        <v>701000002</v>
      </c>
      <c r="E5517" s="139">
        <v>45287</v>
      </c>
      <c r="F5517">
        <f t="shared" si="258"/>
        <v>12</v>
      </c>
      <c r="G5517" s="139">
        <v>45287</v>
      </c>
      <c r="H5517">
        <f t="shared" si="260"/>
        <v>16</v>
      </c>
      <c r="I5517" t="s">
        <v>1368</v>
      </c>
      <c r="J5517" t="str">
        <f>VLOOKUP(I5517,'C701- Recalculate'!$D$27:$D$751,1,0)</f>
        <v>069MPI1233390009</v>
      </c>
      <c r="K5517">
        <v>0</v>
      </c>
      <c r="L5517">
        <v>2602740</v>
      </c>
      <c r="M5517" s="138">
        <f t="shared" si="259"/>
        <v>-2602740</v>
      </c>
      <c r="N5517" t="s">
        <v>178</v>
      </c>
      <c r="P5517" t="s">
        <v>3839</v>
      </c>
      <c r="R5517" t="s">
        <v>3808</v>
      </c>
    </row>
    <row r="5518" spans="1:18">
      <c r="A5518">
        <v>5517</v>
      </c>
      <c r="D5518">
        <v>701000002</v>
      </c>
      <c r="E5518" s="139">
        <v>45287</v>
      </c>
      <c r="F5518">
        <f t="shared" si="258"/>
        <v>12</v>
      </c>
      <c r="G5518" s="139">
        <v>45287</v>
      </c>
      <c r="H5518">
        <f t="shared" si="260"/>
        <v>16</v>
      </c>
      <c r="I5518" t="s">
        <v>1372</v>
      </c>
      <c r="J5518" t="str">
        <f>VLOOKUP(I5518,'C701- Recalculate'!$D$27:$D$751,1,0)</f>
        <v>069MPI1233490002</v>
      </c>
      <c r="K5518">
        <v>0</v>
      </c>
      <c r="L5518">
        <v>6575342</v>
      </c>
      <c r="M5518" s="138">
        <f t="shared" si="259"/>
        <v>-6575342</v>
      </c>
      <c r="N5518" t="s">
        <v>178</v>
      </c>
      <c r="P5518" t="s">
        <v>3839</v>
      </c>
      <c r="R5518" t="s">
        <v>3808</v>
      </c>
    </row>
    <row r="5519" spans="1:18">
      <c r="A5519">
        <v>5518</v>
      </c>
      <c r="D5519">
        <v>701000002</v>
      </c>
      <c r="E5519" s="139">
        <v>45287</v>
      </c>
      <c r="F5519">
        <f t="shared" si="258"/>
        <v>12</v>
      </c>
      <c r="G5519" s="139">
        <v>45287</v>
      </c>
      <c r="H5519">
        <f t="shared" si="260"/>
        <v>16</v>
      </c>
      <c r="I5519" t="s">
        <v>1376</v>
      </c>
      <c r="J5519" t="str">
        <f>VLOOKUP(I5519,'C701- Recalculate'!$D$27:$D$751,1,0)</f>
        <v>069MPI1233490003</v>
      </c>
      <c r="K5519">
        <v>0</v>
      </c>
      <c r="L5519">
        <v>4383561</v>
      </c>
      <c r="M5519" s="138">
        <f t="shared" si="259"/>
        <v>-4383561</v>
      </c>
      <c r="N5519" t="s">
        <v>178</v>
      </c>
      <c r="P5519" t="s">
        <v>3839</v>
      </c>
      <c r="R5519" t="s">
        <v>3808</v>
      </c>
    </row>
    <row r="5520" spans="1:18">
      <c r="A5520">
        <v>5519</v>
      </c>
      <c r="D5520">
        <v>701000002</v>
      </c>
      <c r="E5520" s="139">
        <v>45288</v>
      </c>
      <c r="F5520">
        <f t="shared" si="258"/>
        <v>12</v>
      </c>
      <c r="G5520" s="139">
        <v>45288</v>
      </c>
      <c r="H5520">
        <f t="shared" si="260"/>
        <v>16</v>
      </c>
      <c r="I5520" t="s">
        <v>1272</v>
      </c>
      <c r="J5520" t="str">
        <f>VLOOKUP(I5520,'C701- Recalculate'!$D$27:$D$751,1,0)</f>
        <v>069MPI1233250002</v>
      </c>
      <c r="K5520">
        <v>0</v>
      </c>
      <c r="L5520">
        <v>21232877</v>
      </c>
      <c r="M5520" s="138">
        <f t="shared" si="259"/>
        <v>-21232877</v>
      </c>
      <c r="N5520" t="s">
        <v>178</v>
      </c>
      <c r="P5520" t="s">
        <v>3839</v>
      </c>
      <c r="R5520" t="s">
        <v>3808</v>
      </c>
    </row>
    <row r="5521" spans="1:18">
      <c r="A5521">
        <v>5520</v>
      </c>
      <c r="D5521">
        <v>701000002</v>
      </c>
      <c r="E5521" s="139">
        <v>45288</v>
      </c>
      <c r="F5521">
        <f t="shared" si="258"/>
        <v>12</v>
      </c>
      <c r="G5521" s="139">
        <v>45288</v>
      </c>
      <c r="H5521">
        <f t="shared" si="260"/>
        <v>16</v>
      </c>
      <c r="I5521" t="s">
        <v>1278</v>
      </c>
      <c r="J5521" t="str">
        <f>VLOOKUP(I5521,'C701- Recalculate'!$D$27:$D$751,1,0)</f>
        <v>069MPI1233250005</v>
      </c>
      <c r="K5521">
        <v>0</v>
      </c>
      <c r="L5521">
        <v>22260274</v>
      </c>
      <c r="M5521" s="138">
        <f t="shared" si="259"/>
        <v>-22260274</v>
      </c>
      <c r="N5521" t="s">
        <v>178</v>
      </c>
      <c r="P5521" t="s">
        <v>3839</v>
      </c>
      <c r="R5521" t="s">
        <v>3808</v>
      </c>
    </row>
    <row r="5522" spans="1:18">
      <c r="A5522">
        <v>5521</v>
      </c>
      <c r="D5522">
        <v>701000002</v>
      </c>
      <c r="E5522" s="139">
        <v>45288</v>
      </c>
      <c r="F5522">
        <f t="shared" si="258"/>
        <v>12</v>
      </c>
      <c r="G5522" s="139">
        <v>45288</v>
      </c>
      <c r="H5522">
        <f t="shared" si="260"/>
        <v>16</v>
      </c>
      <c r="I5522" t="s">
        <v>1282</v>
      </c>
      <c r="J5522" t="str">
        <f>VLOOKUP(I5522,'C701- Recalculate'!$D$27:$D$751,1,0)</f>
        <v>069MPI1233260003</v>
      </c>
      <c r="K5522">
        <v>0</v>
      </c>
      <c r="L5522">
        <v>20547946</v>
      </c>
      <c r="M5522" s="138">
        <f t="shared" si="259"/>
        <v>-20547946</v>
      </c>
      <c r="N5522" t="s">
        <v>178</v>
      </c>
      <c r="P5522" t="s">
        <v>3839</v>
      </c>
      <c r="R5522" t="s">
        <v>3808</v>
      </c>
    </row>
    <row r="5523" spans="1:18">
      <c r="A5523">
        <v>5522</v>
      </c>
      <c r="D5523">
        <v>701000002</v>
      </c>
      <c r="E5523" s="139">
        <v>45288</v>
      </c>
      <c r="F5523">
        <f t="shared" si="258"/>
        <v>12</v>
      </c>
      <c r="G5523" s="139">
        <v>45288</v>
      </c>
      <c r="H5523">
        <f t="shared" si="260"/>
        <v>16</v>
      </c>
      <c r="I5523" t="s">
        <v>1287</v>
      </c>
      <c r="J5523" t="str">
        <f>VLOOKUP(I5523,'C701- Recalculate'!$D$27:$D$751,1,0)</f>
        <v>069MPI1233260006</v>
      </c>
      <c r="K5523">
        <v>0</v>
      </c>
      <c r="L5523">
        <v>21917808</v>
      </c>
      <c r="M5523" s="138">
        <f t="shared" si="259"/>
        <v>-21917808</v>
      </c>
      <c r="N5523" t="s">
        <v>178</v>
      </c>
      <c r="P5523" t="s">
        <v>3839</v>
      </c>
      <c r="R5523" t="s">
        <v>3808</v>
      </c>
    </row>
    <row r="5524" spans="1:18">
      <c r="A5524">
        <v>5523</v>
      </c>
      <c r="D5524">
        <v>701000002</v>
      </c>
      <c r="E5524" s="139">
        <v>45288</v>
      </c>
      <c r="F5524">
        <f t="shared" si="258"/>
        <v>12</v>
      </c>
      <c r="G5524" s="139">
        <v>45288</v>
      </c>
      <c r="H5524">
        <f t="shared" si="260"/>
        <v>16</v>
      </c>
      <c r="I5524" t="s">
        <v>1291</v>
      </c>
      <c r="J5524" t="str">
        <f>VLOOKUP(I5524,'C701- Recalculate'!$D$27:$D$751,1,0)</f>
        <v>069MPI1233270006</v>
      </c>
      <c r="K5524">
        <v>0</v>
      </c>
      <c r="L5524">
        <v>16986301</v>
      </c>
      <c r="M5524" s="138">
        <f t="shared" si="259"/>
        <v>-16986301</v>
      </c>
      <c r="N5524" t="s">
        <v>178</v>
      </c>
      <c r="P5524" t="s">
        <v>3839</v>
      </c>
      <c r="R5524" t="s">
        <v>3808</v>
      </c>
    </row>
    <row r="5525" spans="1:18">
      <c r="A5525">
        <v>5524</v>
      </c>
      <c r="D5525">
        <v>701000002</v>
      </c>
      <c r="E5525" s="139">
        <v>45288</v>
      </c>
      <c r="F5525">
        <f t="shared" si="258"/>
        <v>12</v>
      </c>
      <c r="G5525" s="139">
        <v>45288</v>
      </c>
      <c r="H5525">
        <f t="shared" si="260"/>
        <v>16</v>
      </c>
      <c r="I5525" t="s">
        <v>1296</v>
      </c>
      <c r="J5525" t="str">
        <f>VLOOKUP(I5525,'C701- Recalculate'!$D$27:$D$751,1,0)</f>
        <v>069MPI1233270008</v>
      </c>
      <c r="K5525">
        <v>0</v>
      </c>
      <c r="L5525">
        <v>16986301</v>
      </c>
      <c r="M5525" s="138">
        <f t="shared" si="259"/>
        <v>-16986301</v>
      </c>
      <c r="N5525" t="s">
        <v>178</v>
      </c>
      <c r="P5525" t="s">
        <v>3839</v>
      </c>
      <c r="R5525" t="s">
        <v>3808</v>
      </c>
    </row>
    <row r="5526" spans="1:18">
      <c r="A5526">
        <v>5525</v>
      </c>
      <c r="D5526">
        <v>701000002</v>
      </c>
      <c r="E5526" s="139">
        <v>45288</v>
      </c>
      <c r="F5526">
        <f t="shared" si="258"/>
        <v>12</v>
      </c>
      <c r="G5526" s="139">
        <v>45288</v>
      </c>
      <c r="H5526">
        <f t="shared" si="260"/>
        <v>16</v>
      </c>
      <c r="I5526" t="s">
        <v>1301</v>
      </c>
      <c r="J5526" t="str">
        <f>VLOOKUP(I5526,'C701- Recalculate'!$D$27:$D$751,1,0)</f>
        <v>069MPI1233280009</v>
      </c>
      <c r="K5526">
        <v>0</v>
      </c>
      <c r="L5526">
        <v>21917809</v>
      </c>
      <c r="M5526" s="138">
        <f t="shared" si="259"/>
        <v>-21917809</v>
      </c>
      <c r="N5526" t="s">
        <v>178</v>
      </c>
      <c r="P5526" t="s">
        <v>3839</v>
      </c>
      <c r="R5526" t="s">
        <v>3808</v>
      </c>
    </row>
    <row r="5527" spans="1:18">
      <c r="A5527">
        <v>5526</v>
      </c>
      <c r="D5527">
        <v>701000002</v>
      </c>
      <c r="E5527" s="139">
        <v>45288</v>
      </c>
      <c r="F5527">
        <f t="shared" si="258"/>
        <v>12</v>
      </c>
      <c r="G5527" s="139">
        <v>45288</v>
      </c>
      <c r="H5527">
        <f t="shared" si="260"/>
        <v>16</v>
      </c>
      <c r="I5527" t="s">
        <v>1305</v>
      </c>
      <c r="J5527" t="str">
        <f>VLOOKUP(I5527,'C701- Recalculate'!$D$27:$D$751,1,0)</f>
        <v>069MPI1233280010</v>
      </c>
      <c r="K5527">
        <v>0</v>
      </c>
      <c r="L5527">
        <v>21917809</v>
      </c>
      <c r="M5527" s="138">
        <f t="shared" si="259"/>
        <v>-21917809</v>
      </c>
      <c r="N5527" t="s">
        <v>178</v>
      </c>
      <c r="P5527" t="s">
        <v>3839</v>
      </c>
      <c r="R5527" t="s">
        <v>3808</v>
      </c>
    </row>
    <row r="5528" spans="1:18">
      <c r="A5528">
        <v>5527</v>
      </c>
      <c r="D5528">
        <v>701000002</v>
      </c>
      <c r="E5528" s="139">
        <v>45288</v>
      </c>
      <c r="F5528">
        <f t="shared" si="258"/>
        <v>12</v>
      </c>
      <c r="G5528" s="139">
        <v>45288</v>
      </c>
      <c r="H5528">
        <f t="shared" si="260"/>
        <v>16</v>
      </c>
      <c r="I5528" t="s">
        <v>1308</v>
      </c>
      <c r="J5528" t="str">
        <f>VLOOKUP(I5528,'C701- Recalculate'!$D$27:$D$751,1,0)</f>
        <v>069MPI1233320002</v>
      </c>
      <c r="K5528">
        <v>0</v>
      </c>
      <c r="L5528">
        <v>13561644</v>
      </c>
      <c r="M5528" s="138">
        <f t="shared" si="259"/>
        <v>-13561644</v>
      </c>
      <c r="N5528" t="s">
        <v>178</v>
      </c>
      <c r="P5528" t="s">
        <v>3839</v>
      </c>
      <c r="R5528" t="s">
        <v>3808</v>
      </c>
    </row>
    <row r="5529" spans="1:18">
      <c r="A5529">
        <v>5528</v>
      </c>
      <c r="D5529">
        <v>701000002</v>
      </c>
      <c r="E5529" s="139">
        <v>45288</v>
      </c>
      <c r="F5529">
        <f t="shared" si="258"/>
        <v>12</v>
      </c>
      <c r="G5529" s="139">
        <v>45288</v>
      </c>
      <c r="H5529">
        <f t="shared" si="260"/>
        <v>16</v>
      </c>
      <c r="I5529" t="s">
        <v>1314</v>
      </c>
      <c r="J5529" t="str">
        <f>VLOOKUP(I5529,'C701- Recalculate'!$D$27:$D$751,1,0)</f>
        <v>069MPI1233320003</v>
      </c>
      <c r="K5529">
        <v>0</v>
      </c>
      <c r="L5529">
        <v>31643836</v>
      </c>
      <c r="M5529" s="138">
        <f t="shared" si="259"/>
        <v>-31643836</v>
      </c>
      <c r="N5529" t="s">
        <v>178</v>
      </c>
      <c r="P5529" t="s">
        <v>3839</v>
      </c>
      <c r="R5529" t="s">
        <v>3808</v>
      </c>
    </row>
    <row r="5530" spans="1:18">
      <c r="A5530">
        <v>5529</v>
      </c>
      <c r="D5530">
        <v>701000002</v>
      </c>
      <c r="E5530" s="139">
        <v>45288</v>
      </c>
      <c r="F5530">
        <f t="shared" si="258"/>
        <v>12</v>
      </c>
      <c r="G5530" s="139">
        <v>45288</v>
      </c>
      <c r="H5530">
        <f t="shared" si="260"/>
        <v>16</v>
      </c>
      <c r="I5530" t="s">
        <v>1317</v>
      </c>
      <c r="J5530" t="str">
        <f>VLOOKUP(I5530,'C701- Recalculate'!$D$27:$D$751,1,0)</f>
        <v>069MPI1233350001</v>
      </c>
      <c r="K5530">
        <v>0</v>
      </c>
      <c r="L5530">
        <v>25890411</v>
      </c>
      <c r="M5530" s="138">
        <f t="shared" si="259"/>
        <v>-25890411</v>
      </c>
      <c r="N5530" t="s">
        <v>178</v>
      </c>
      <c r="P5530" t="s">
        <v>3839</v>
      </c>
      <c r="R5530" t="s">
        <v>3808</v>
      </c>
    </row>
    <row r="5531" spans="1:18">
      <c r="A5531">
        <v>5530</v>
      </c>
      <c r="D5531">
        <v>701000002</v>
      </c>
      <c r="E5531" s="139">
        <v>45288</v>
      </c>
      <c r="F5531">
        <f t="shared" si="258"/>
        <v>12</v>
      </c>
      <c r="G5531" s="139">
        <v>45288</v>
      </c>
      <c r="H5531">
        <f t="shared" si="260"/>
        <v>16</v>
      </c>
      <c r="I5531" t="s">
        <v>1321</v>
      </c>
      <c r="J5531" t="str">
        <f>VLOOKUP(I5531,'C701- Recalculate'!$D$27:$D$751,1,0)</f>
        <v>069MPI1233350002</v>
      </c>
      <c r="K5531">
        <v>0</v>
      </c>
      <c r="L5531">
        <v>14794520</v>
      </c>
      <c r="M5531" s="138">
        <f t="shared" si="259"/>
        <v>-14794520</v>
      </c>
      <c r="N5531" t="s">
        <v>178</v>
      </c>
      <c r="P5531" t="s">
        <v>3839</v>
      </c>
      <c r="R5531" t="s">
        <v>3808</v>
      </c>
    </row>
    <row r="5532" spans="1:18">
      <c r="A5532">
        <v>5531</v>
      </c>
      <c r="D5532">
        <v>701000002</v>
      </c>
      <c r="E5532" s="139">
        <v>45288</v>
      </c>
      <c r="F5532">
        <f t="shared" si="258"/>
        <v>12</v>
      </c>
      <c r="G5532" s="139">
        <v>45288</v>
      </c>
      <c r="H5532">
        <f t="shared" si="260"/>
        <v>16</v>
      </c>
      <c r="I5532" t="s">
        <v>1325</v>
      </c>
      <c r="J5532" t="str">
        <f>VLOOKUP(I5532,'C701- Recalculate'!$D$27:$D$751,1,0)</f>
        <v>069MPI1233350003</v>
      </c>
      <c r="K5532">
        <v>0</v>
      </c>
      <c r="L5532">
        <v>39726027</v>
      </c>
      <c r="M5532" s="138">
        <f t="shared" si="259"/>
        <v>-39726027</v>
      </c>
      <c r="N5532" t="s">
        <v>178</v>
      </c>
      <c r="P5532" t="s">
        <v>3839</v>
      </c>
      <c r="R5532" t="s">
        <v>3808</v>
      </c>
    </row>
    <row r="5533" spans="1:18">
      <c r="A5533">
        <v>5532</v>
      </c>
      <c r="D5533">
        <v>701000002</v>
      </c>
      <c r="E5533" s="139">
        <v>45288</v>
      </c>
      <c r="F5533">
        <f t="shared" si="258"/>
        <v>12</v>
      </c>
      <c r="G5533" s="139">
        <v>45288</v>
      </c>
      <c r="H5533">
        <f t="shared" si="260"/>
        <v>16</v>
      </c>
      <c r="I5533" t="s">
        <v>1328</v>
      </c>
      <c r="J5533" t="str">
        <f>VLOOKUP(I5533,'C701- Recalculate'!$D$27:$D$751,1,0)</f>
        <v>069MPI1233350004</v>
      </c>
      <c r="K5533">
        <v>0</v>
      </c>
      <c r="L5533">
        <v>39726027</v>
      </c>
      <c r="M5533" s="138">
        <f t="shared" si="259"/>
        <v>-39726027</v>
      </c>
      <c r="N5533" t="s">
        <v>178</v>
      </c>
      <c r="P5533" t="s">
        <v>3839</v>
      </c>
      <c r="R5533" t="s">
        <v>3808</v>
      </c>
    </row>
    <row r="5534" spans="1:18">
      <c r="A5534">
        <v>5533</v>
      </c>
      <c r="D5534">
        <v>701000002</v>
      </c>
      <c r="E5534" s="139">
        <v>45288</v>
      </c>
      <c r="F5534">
        <f t="shared" si="258"/>
        <v>12</v>
      </c>
      <c r="G5534" s="139">
        <v>45288</v>
      </c>
      <c r="H5534">
        <f t="shared" si="260"/>
        <v>16</v>
      </c>
      <c r="I5534" t="s">
        <v>1331</v>
      </c>
      <c r="J5534" t="str">
        <f>VLOOKUP(I5534,'C701- Recalculate'!$D$27:$D$751,1,0)</f>
        <v>069MPI1233350005</v>
      </c>
      <c r="K5534">
        <v>0</v>
      </c>
      <c r="L5534">
        <v>35753424</v>
      </c>
      <c r="M5534" s="138">
        <f t="shared" si="259"/>
        <v>-35753424</v>
      </c>
      <c r="N5534" t="s">
        <v>178</v>
      </c>
      <c r="P5534" t="s">
        <v>3839</v>
      </c>
      <c r="R5534" t="s">
        <v>3808</v>
      </c>
    </row>
    <row r="5535" spans="1:18">
      <c r="A5535">
        <v>5534</v>
      </c>
      <c r="D5535">
        <v>701000002</v>
      </c>
      <c r="E5535" s="139">
        <v>45288</v>
      </c>
      <c r="F5535">
        <f t="shared" si="258"/>
        <v>12</v>
      </c>
      <c r="G5535" s="139">
        <v>45288</v>
      </c>
      <c r="H5535">
        <f t="shared" si="260"/>
        <v>16</v>
      </c>
      <c r="I5535" t="s">
        <v>1335</v>
      </c>
      <c r="J5535" t="str">
        <f>VLOOKUP(I5535,'C701- Recalculate'!$D$27:$D$751,1,0)</f>
        <v>069MPI1233380001</v>
      </c>
      <c r="K5535">
        <v>0</v>
      </c>
      <c r="L5535">
        <v>39726027</v>
      </c>
      <c r="M5535" s="138">
        <f t="shared" si="259"/>
        <v>-39726027</v>
      </c>
      <c r="N5535" t="s">
        <v>178</v>
      </c>
      <c r="P5535" t="s">
        <v>3839</v>
      </c>
      <c r="R5535" t="s">
        <v>3808</v>
      </c>
    </row>
    <row r="5536" spans="1:18">
      <c r="A5536">
        <v>5535</v>
      </c>
      <c r="D5536">
        <v>701000002</v>
      </c>
      <c r="E5536" s="139">
        <v>45288</v>
      </c>
      <c r="F5536">
        <f t="shared" si="258"/>
        <v>12</v>
      </c>
      <c r="G5536" s="139">
        <v>45288</v>
      </c>
      <c r="H5536">
        <f t="shared" si="260"/>
        <v>16</v>
      </c>
      <c r="I5536" t="s">
        <v>1339</v>
      </c>
      <c r="J5536" t="str">
        <f>VLOOKUP(I5536,'C701- Recalculate'!$D$27:$D$751,1,0)</f>
        <v>069MPI1233380002</v>
      </c>
      <c r="K5536">
        <v>0</v>
      </c>
      <c r="L5536">
        <v>39726027</v>
      </c>
      <c r="M5536" s="138">
        <f t="shared" si="259"/>
        <v>-39726027</v>
      </c>
      <c r="N5536" t="s">
        <v>178</v>
      </c>
      <c r="P5536" t="s">
        <v>3839</v>
      </c>
      <c r="R5536" t="s">
        <v>3808</v>
      </c>
    </row>
    <row r="5537" spans="1:18">
      <c r="A5537">
        <v>5536</v>
      </c>
      <c r="D5537">
        <v>701000002</v>
      </c>
      <c r="E5537" s="139">
        <v>45288</v>
      </c>
      <c r="F5537">
        <f t="shared" si="258"/>
        <v>12</v>
      </c>
      <c r="G5537" s="139">
        <v>45288</v>
      </c>
      <c r="H5537">
        <f t="shared" si="260"/>
        <v>16</v>
      </c>
      <c r="I5537" t="s">
        <v>1342</v>
      </c>
      <c r="J5537" t="str">
        <f>VLOOKUP(I5537,'C701- Recalculate'!$D$27:$D$751,1,0)</f>
        <v>069MPI1233380003</v>
      </c>
      <c r="K5537">
        <v>0</v>
      </c>
      <c r="L5537">
        <v>39726027</v>
      </c>
      <c r="M5537" s="138">
        <f t="shared" si="259"/>
        <v>-39726027</v>
      </c>
      <c r="N5537" t="s">
        <v>178</v>
      </c>
      <c r="P5537" t="s">
        <v>3839</v>
      </c>
      <c r="R5537" t="s">
        <v>3808</v>
      </c>
    </row>
    <row r="5538" spans="1:18">
      <c r="A5538">
        <v>5537</v>
      </c>
      <c r="D5538">
        <v>701000002</v>
      </c>
      <c r="E5538" s="139">
        <v>45288</v>
      </c>
      <c r="F5538">
        <f t="shared" si="258"/>
        <v>12</v>
      </c>
      <c r="G5538" s="139">
        <v>45288</v>
      </c>
      <c r="H5538">
        <f t="shared" si="260"/>
        <v>16</v>
      </c>
      <c r="I5538" t="s">
        <v>1346</v>
      </c>
      <c r="J5538" t="str">
        <f>VLOOKUP(I5538,'C701- Recalculate'!$D$27:$D$751,1,0)</f>
        <v>069MPI1233390001</v>
      </c>
      <c r="K5538">
        <v>0</v>
      </c>
      <c r="L5538">
        <v>5205480</v>
      </c>
      <c r="M5538" s="138">
        <f t="shared" si="259"/>
        <v>-5205480</v>
      </c>
      <c r="N5538" t="s">
        <v>178</v>
      </c>
      <c r="P5538" t="s">
        <v>3839</v>
      </c>
      <c r="R5538" t="s">
        <v>3808</v>
      </c>
    </row>
    <row r="5539" spans="1:18">
      <c r="A5539">
        <v>5538</v>
      </c>
      <c r="D5539">
        <v>701000002</v>
      </c>
      <c r="E5539" s="139">
        <v>45288</v>
      </c>
      <c r="F5539">
        <f t="shared" si="258"/>
        <v>12</v>
      </c>
      <c r="G5539" s="139">
        <v>45288</v>
      </c>
      <c r="H5539">
        <f t="shared" si="260"/>
        <v>16</v>
      </c>
      <c r="I5539" t="s">
        <v>1350</v>
      </c>
      <c r="J5539" t="str">
        <f>VLOOKUP(I5539,'C701- Recalculate'!$D$27:$D$751,1,0)</f>
        <v>069MPI1233390003</v>
      </c>
      <c r="K5539">
        <v>0</v>
      </c>
      <c r="L5539">
        <v>4931506</v>
      </c>
      <c r="M5539" s="138">
        <f t="shared" si="259"/>
        <v>-4931506</v>
      </c>
      <c r="N5539" t="s">
        <v>178</v>
      </c>
      <c r="P5539" t="s">
        <v>3839</v>
      </c>
      <c r="R5539" t="s">
        <v>3808</v>
      </c>
    </row>
    <row r="5540" spans="1:18">
      <c r="A5540">
        <v>5539</v>
      </c>
      <c r="D5540">
        <v>701000002</v>
      </c>
      <c r="E5540" s="139">
        <v>45288</v>
      </c>
      <c r="F5540">
        <f t="shared" si="258"/>
        <v>12</v>
      </c>
      <c r="G5540" s="139">
        <v>45288</v>
      </c>
      <c r="H5540">
        <f t="shared" si="260"/>
        <v>16</v>
      </c>
      <c r="I5540" t="s">
        <v>1353</v>
      </c>
      <c r="J5540" t="str">
        <f>VLOOKUP(I5540,'C701- Recalculate'!$D$27:$D$751,1,0)</f>
        <v>069MPI1233390004</v>
      </c>
      <c r="K5540">
        <v>0</v>
      </c>
      <c r="L5540">
        <v>4931506</v>
      </c>
      <c r="M5540" s="138">
        <f t="shared" si="259"/>
        <v>-4931506</v>
      </c>
      <c r="N5540" t="s">
        <v>178</v>
      </c>
      <c r="P5540" t="s">
        <v>3839</v>
      </c>
      <c r="R5540" t="s">
        <v>3808</v>
      </c>
    </row>
    <row r="5541" spans="1:18">
      <c r="A5541">
        <v>5540</v>
      </c>
      <c r="D5541">
        <v>701000002</v>
      </c>
      <c r="E5541" s="139">
        <v>45288</v>
      </c>
      <c r="F5541">
        <f t="shared" si="258"/>
        <v>12</v>
      </c>
      <c r="G5541" s="139">
        <v>45288</v>
      </c>
      <c r="H5541">
        <f t="shared" si="260"/>
        <v>16</v>
      </c>
      <c r="I5541" t="s">
        <v>1356</v>
      </c>
      <c r="J5541" t="str">
        <f>VLOOKUP(I5541,'C701- Recalculate'!$D$27:$D$751,1,0)</f>
        <v>069MPI1233390005</v>
      </c>
      <c r="K5541">
        <v>0</v>
      </c>
      <c r="L5541">
        <v>4931506</v>
      </c>
      <c r="M5541" s="138">
        <f t="shared" si="259"/>
        <v>-4931506</v>
      </c>
      <c r="N5541" t="s">
        <v>178</v>
      </c>
      <c r="P5541" t="s">
        <v>3839</v>
      </c>
      <c r="R5541" t="s">
        <v>3808</v>
      </c>
    </row>
    <row r="5542" spans="1:18">
      <c r="A5542">
        <v>5541</v>
      </c>
      <c r="D5542">
        <v>701000002</v>
      </c>
      <c r="E5542" s="139">
        <v>45288</v>
      </c>
      <c r="F5542">
        <f t="shared" si="258"/>
        <v>12</v>
      </c>
      <c r="G5542" s="139">
        <v>45288</v>
      </c>
      <c r="H5542">
        <f t="shared" si="260"/>
        <v>16</v>
      </c>
      <c r="I5542" t="s">
        <v>1359</v>
      </c>
      <c r="J5542" t="str">
        <f>VLOOKUP(I5542,'C701- Recalculate'!$D$27:$D$751,1,0)</f>
        <v>069MPI1233390006</v>
      </c>
      <c r="K5542">
        <v>0</v>
      </c>
      <c r="L5542">
        <v>5205480</v>
      </c>
      <c r="M5542" s="138">
        <f t="shared" si="259"/>
        <v>-5205480</v>
      </c>
      <c r="N5542" t="s">
        <v>178</v>
      </c>
      <c r="P5542" t="s">
        <v>3839</v>
      </c>
      <c r="R5542" t="s">
        <v>3808</v>
      </c>
    </row>
    <row r="5543" spans="1:18">
      <c r="A5543">
        <v>5542</v>
      </c>
      <c r="D5543">
        <v>701000002</v>
      </c>
      <c r="E5543" s="139">
        <v>45288</v>
      </c>
      <c r="F5543">
        <f t="shared" si="258"/>
        <v>12</v>
      </c>
      <c r="G5543" s="139">
        <v>45288</v>
      </c>
      <c r="H5543">
        <f t="shared" si="260"/>
        <v>16</v>
      </c>
      <c r="I5543" t="s">
        <v>1362</v>
      </c>
      <c r="J5543" t="str">
        <f>VLOOKUP(I5543,'C701- Recalculate'!$D$27:$D$751,1,0)</f>
        <v>069MPI1233390007</v>
      </c>
      <c r="K5543">
        <v>0</v>
      </c>
      <c r="L5543">
        <v>5205480</v>
      </c>
      <c r="M5543" s="138">
        <f t="shared" si="259"/>
        <v>-5205480</v>
      </c>
      <c r="N5543" t="s">
        <v>178</v>
      </c>
      <c r="P5543" t="s">
        <v>3839</v>
      </c>
      <c r="R5543" t="s">
        <v>3808</v>
      </c>
    </row>
    <row r="5544" spans="1:18">
      <c r="A5544">
        <v>5543</v>
      </c>
      <c r="D5544">
        <v>701000002</v>
      </c>
      <c r="E5544" s="139">
        <v>45288</v>
      </c>
      <c r="F5544">
        <f t="shared" si="258"/>
        <v>12</v>
      </c>
      <c r="G5544" s="139">
        <v>45288</v>
      </c>
      <c r="H5544">
        <f t="shared" si="260"/>
        <v>16</v>
      </c>
      <c r="I5544" t="s">
        <v>1365</v>
      </c>
      <c r="J5544" t="str">
        <f>VLOOKUP(I5544,'C701- Recalculate'!$D$27:$D$751,1,0)</f>
        <v>069MPI1233390008</v>
      </c>
      <c r="K5544">
        <v>0</v>
      </c>
      <c r="L5544">
        <v>5479452</v>
      </c>
      <c r="M5544" s="138">
        <f t="shared" si="259"/>
        <v>-5479452</v>
      </c>
      <c r="N5544" t="s">
        <v>178</v>
      </c>
      <c r="P5544" t="s">
        <v>3839</v>
      </c>
      <c r="R5544" t="s">
        <v>3808</v>
      </c>
    </row>
    <row r="5545" spans="1:18" hidden="1">
      <c r="A5545">
        <v>5544</v>
      </c>
      <c r="D5545">
        <v>701000002</v>
      </c>
      <c r="E5545" s="139">
        <v>45273</v>
      </c>
      <c r="F5545">
        <f t="shared" si="258"/>
        <v>12</v>
      </c>
      <c r="G5545" s="139">
        <v>45273</v>
      </c>
      <c r="H5545">
        <f t="shared" si="260"/>
        <v>16</v>
      </c>
      <c r="I5545" t="s">
        <v>1272</v>
      </c>
      <c r="J5545" t="str">
        <f>VLOOKUP(I5545,'C701- Recalculate'!$D$27:$D$751,1,0)</f>
        <v>069MPI1233250002</v>
      </c>
      <c r="K5545">
        <v>0</v>
      </c>
      <c r="L5545">
        <v>21232876</v>
      </c>
      <c r="M5545" s="138">
        <f t="shared" si="259"/>
        <v>-21232876</v>
      </c>
      <c r="N5545" t="s">
        <v>178</v>
      </c>
      <c r="P5545" t="s">
        <v>3839</v>
      </c>
      <c r="R5545" t="s">
        <v>3808</v>
      </c>
    </row>
    <row r="5546" spans="1:18" hidden="1">
      <c r="A5546">
        <v>5545</v>
      </c>
      <c r="D5546">
        <v>701000002</v>
      </c>
      <c r="E5546" s="139">
        <v>45273</v>
      </c>
      <c r="F5546">
        <f t="shared" si="258"/>
        <v>12</v>
      </c>
      <c r="G5546" s="139">
        <v>45273</v>
      </c>
      <c r="H5546">
        <f t="shared" si="260"/>
        <v>16</v>
      </c>
      <c r="I5546" t="s">
        <v>1278</v>
      </c>
      <c r="J5546" t="str">
        <f>VLOOKUP(I5546,'C701- Recalculate'!$D$27:$D$751,1,0)</f>
        <v>069MPI1233250005</v>
      </c>
      <c r="K5546">
        <v>0</v>
      </c>
      <c r="L5546">
        <v>22260274</v>
      </c>
      <c r="M5546" s="138">
        <f t="shared" si="259"/>
        <v>-22260274</v>
      </c>
      <c r="N5546" t="s">
        <v>178</v>
      </c>
      <c r="P5546" t="s">
        <v>3839</v>
      </c>
      <c r="R5546" t="s">
        <v>3808</v>
      </c>
    </row>
    <row r="5547" spans="1:18" hidden="1">
      <c r="A5547">
        <v>5546</v>
      </c>
      <c r="D5547">
        <v>701000002</v>
      </c>
      <c r="E5547" s="139">
        <v>45273</v>
      </c>
      <c r="F5547">
        <f t="shared" si="258"/>
        <v>12</v>
      </c>
      <c r="G5547" s="139">
        <v>45273</v>
      </c>
      <c r="H5547">
        <f t="shared" si="260"/>
        <v>16</v>
      </c>
      <c r="I5547" t="s">
        <v>1282</v>
      </c>
      <c r="J5547" t="str">
        <f>VLOOKUP(I5547,'C701- Recalculate'!$D$27:$D$751,1,0)</f>
        <v>069MPI1233260003</v>
      </c>
      <c r="K5547">
        <v>0</v>
      </c>
      <c r="L5547">
        <v>20547946</v>
      </c>
      <c r="M5547" s="138">
        <f t="shared" si="259"/>
        <v>-20547946</v>
      </c>
      <c r="N5547" t="s">
        <v>178</v>
      </c>
      <c r="P5547" t="s">
        <v>3839</v>
      </c>
      <c r="R5547" t="s">
        <v>3808</v>
      </c>
    </row>
    <row r="5548" spans="1:18" hidden="1">
      <c r="A5548">
        <v>5547</v>
      </c>
      <c r="D5548">
        <v>701000002</v>
      </c>
      <c r="E5548" s="139">
        <v>45273</v>
      </c>
      <c r="F5548">
        <f t="shared" si="258"/>
        <v>12</v>
      </c>
      <c r="G5548" s="139">
        <v>45273</v>
      </c>
      <c r="H5548">
        <f t="shared" si="260"/>
        <v>16</v>
      </c>
      <c r="I5548" t="s">
        <v>1287</v>
      </c>
      <c r="J5548" t="str">
        <f>VLOOKUP(I5548,'C701- Recalculate'!$D$27:$D$751,1,0)</f>
        <v>069MPI1233260006</v>
      </c>
      <c r="K5548">
        <v>0</v>
      </c>
      <c r="L5548">
        <v>21917808</v>
      </c>
      <c r="M5548" s="138">
        <f t="shared" si="259"/>
        <v>-21917808</v>
      </c>
      <c r="N5548" t="s">
        <v>178</v>
      </c>
      <c r="P5548" t="s">
        <v>3839</v>
      </c>
      <c r="R5548" t="s">
        <v>3808</v>
      </c>
    </row>
    <row r="5549" spans="1:18" hidden="1">
      <c r="A5549">
        <v>5548</v>
      </c>
      <c r="D5549">
        <v>701000002</v>
      </c>
      <c r="E5549" s="139">
        <v>45273</v>
      </c>
      <c r="F5549">
        <f t="shared" si="258"/>
        <v>12</v>
      </c>
      <c r="G5549" s="139">
        <v>45273</v>
      </c>
      <c r="H5549">
        <f t="shared" si="260"/>
        <v>16</v>
      </c>
      <c r="I5549" t="s">
        <v>1291</v>
      </c>
      <c r="J5549" t="str">
        <f>VLOOKUP(I5549,'C701- Recalculate'!$D$27:$D$751,1,0)</f>
        <v>069MPI1233270006</v>
      </c>
      <c r="K5549">
        <v>0</v>
      </c>
      <c r="L5549">
        <v>16986302</v>
      </c>
      <c r="M5549" s="138">
        <f t="shared" si="259"/>
        <v>-16986302</v>
      </c>
      <c r="N5549" t="s">
        <v>178</v>
      </c>
      <c r="P5549" t="s">
        <v>3839</v>
      </c>
      <c r="R5549" t="s">
        <v>3808</v>
      </c>
    </row>
    <row r="5550" spans="1:18" hidden="1">
      <c r="A5550">
        <v>5549</v>
      </c>
      <c r="D5550">
        <v>701000002</v>
      </c>
      <c r="E5550" s="139">
        <v>45273</v>
      </c>
      <c r="F5550">
        <f t="shared" si="258"/>
        <v>12</v>
      </c>
      <c r="G5550" s="139">
        <v>45273</v>
      </c>
      <c r="H5550">
        <f t="shared" si="260"/>
        <v>16</v>
      </c>
      <c r="I5550" t="s">
        <v>1296</v>
      </c>
      <c r="J5550" t="str">
        <f>VLOOKUP(I5550,'C701- Recalculate'!$D$27:$D$751,1,0)</f>
        <v>069MPI1233270008</v>
      </c>
      <c r="K5550">
        <v>0</v>
      </c>
      <c r="L5550">
        <v>16986302</v>
      </c>
      <c r="M5550" s="138">
        <f t="shared" si="259"/>
        <v>-16986302</v>
      </c>
      <c r="N5550" t="s">
        <v>178</v>
      </c>
      <c r="P5550" t="s">
        <v>3839</v>
      </c>
      <c r="R5550" t="s">
        <v>3808</v>
      </c>
    </row>
    <row r="5551" spans="1:18" hidden="1">
      <c r="A5551">
        <v>5550</v>
      </c>
      <c r="D5551">
        <v>701000002</v>
      </c>
      <c r="E5551" s="139">
        <v>45273</v>
      </c>
      <c r="F5551">
        <f t="shared" si="258"/>
        <v>12</v>
      </c>
      <c r="G5551" s="139">
        <v>45273</v>
      </c>
      <c r="H5551">
        <f t="shared" si="260"/>
        <v>16</v>
      </c>
      <c r="I5551" t="s">
        <v>1301</v>
      </c>
      <c r="J5551" t="str">
        <f>VLOOKUP(I5551,'C701- Recalculate'!$D$27:$D$751,1,0)</f>
        <v>069MPI1233280009</v>
      </c>
      <c r="K5551">
        <v>0</v>
      </c>
      <c r="L5551">
        <v>21917808</v>
      </c>
      <c r="M5551" s="138">
        <f t="shared" si="259"/>
        <v>-21917808</v>
      </c>
      <c r="N5551" t="s">
        <v>178</v>
      </c>
      <c r="P5551" t="s">
        <v>3839</v>
      </c>
      <c r="R5551" t="s">
        <v>3808</v>
      </c>
    </row>
    <row r="5552" spans="1:18" hidden="1">
      <c r="A5552">
        <v>5551</v>
      </c>
      <c r="D5552">
        <v>701000002</v>
      </c>
      <c r="E5552" s="139">
        <v>45273</v>
      </c>
      <c r="F5552">
        <f t="shared" si="258"/>
        <v>12</v>
      </c>
      <c r="G5552" s="139">
        <v>45273</v>
      </c>
      <c r="H5552">
        <f t="shared" si="260"/>
        <v>16</v>
      </c>
      <c r="I5552" t="s">
        <v>1305</v>
      </c>
      <c r="J5552" t="str">
        <f>VLOOKUP(I5552,'C701- Recalculate'!$D$27:$D$751,1,0)</f>
        <v>069MPI1233280010</v>
      </c>
      <c r="K5552">
        <v>0</v>
      </c>
      <c r="L5552">
        <v>21917808</v>
      </c>
      <c r="M5552" s="138">
        <f t="shared" si="259"/>
        <v>-21917808</v>
      </c>
      <c r="N5552" t="s">
        <v>178</v>
      </c>
      <c r="P5552" t="s">
        <v>3839</v>
      </c>
      <c r="R5552" t="s">
        <v>3808</v>
      </c>
    </row>
    <row r="5553" spans="1:18" hidden="1">
      <c r="A5553">
        <v>5552</v>
      </c>
      <c r="D5553">
        <v>701000002</v>
      </c>
      <c r="E5553" s="139">
        <v>45273</v>
      </c>
      <c r="F5553">
        <f t="shared" si="258"/>
        <v>12</v>
      </c>
      <c r="G5553" s="139">
        <v>45273</v>
      </c>
      <c r="H5553">
        <f t="shared" si="260"/>
        <v>16</v>
      </c>
      <c r="I5553" t="s">
        <v>1308</v>
      </c>
      <c r="J5553" t="str">
        <f>VLOOKUP(I5553,'C701- Recalculate'!$D$27:$D$751,1,0)</f>
        <v>069MPI1233320002</v>
      </c>
      <c r="K5553">
        <v>0</v>
      </c>
      <c r="L5553">
        <v>13561643</v>
      </c>
      <c r="M5553" s="138">
        <f t="shared" si="259"/>
        <v>-13561643</v>
      </c>
      <c r="N5553" t="s">
        <v>178</v>
      </c>
      <c r="P5553" t="s">
        <v>3839</v>
      </c>
      <c r="R5553" t="s">
        <v>3808</v>
      </c>
    </row>
    <row r="5554" spans="1:18" hidden="1">
      <c r="A5554">
        <v>5553</v>
      </c>
      <c r="D5554">
        <v>701000002</v>
      </c>
      <c r="E5554" s="139">
        <v>45273</v>
      </c>
      <c r="F5554">
        <f t="shared" si="258"/>
        <v>12</v>
      </c>
      <c r="G5554" s="139">
        <v>45273</v>
      </c>
      <c r="H5554">
        <f t="shared" si="260"/>
        <v>16</v>
      </c>
      <c r="I5554" t="s">
        <v>1314</v>
      </c>
      <c r="J5554" t="str">
        <f>VLOOKUP(I5554,'C701- Recalculate'!$D$27:$D$751,1,0)</f>
        <v>069MPI1233320003</v>
      </c>
      <c r="K5554">
        <v>0</v>
      </c>
      <c r="L5554">
        <v>31643836</v>
      </c>
      <c r="M5554" s="138">
        <f t="shared" si="259"/>
        <v>-31643836</v>
      </c>
      <c r="N5554" t="s">
        <v>178</v>
      </c>
      <c r="P5554" t="s">
        <v>3839</v>
      </c>
      <c r="R5554" t="s">
        <v>3808</v>
      </c>
    </row>
    <row r="5555" spans="1:18" hidden="1">
      <c r="A5555">
        <v>5554</v>
      </c>
      <c r="D5555">
        <v>701000002</v>
      </c>
      <c r="E5555" s="139">
        <v>45273</v>
      </c>
      <c r="F5555">
        <f t="shared" si="258"/>
        <v>12</v>
      </c>
      <c r="G5555" s="139">
        <v>45273</v>
      </c>
      <c r="H5555">
        <f t="shared" si="260"/>
        <v>16</v>
      </c>
      <c r="I5555" t="s">
        <v>1317</v>
      </c>
      <c r="J5555" t="str">
        <f>VLOOKUP(I5555,'C701- Recalculate'!$D$27:$D$751,1,0)</f>
        <v>069MPI1233350001</v>
      </c>
      <c r="K5555">
        <v>0</v>
      </c>
      <c r="L5555">
        <v>25890410</v>
      </c>
      <c r="M5555" s="138">
        <f t="shared" si="259"/>
        <v>-25890410</v>
      </c>
      <c r="N5555" t="s">
        <v>178</v>
      </c>
      <c r="P5555" t="s">
        <v>3839</v>
      </c>
      <c r="R5555" t="s">
        <v>3808</v>
      </c>
    </row>
    <row r="5556" spans="1:18" hidden="1">
      <c r="A5556">
        <v>5555</v>
      </c>
      <c r="D5556">
        <v>701000002</v>
      </c>
      <c r="E5556" s="139">
        <v>45273</v>
      </c>
      <c r="F5556">
        <f t="shared" si="258"/>
        <v>12</v>
      </c>
      <c r="G5556" s="139">
        <v>45273</v>
      </c>
      <c r="H5556">
        <f t="shared" si="260"/>
        <v>16</v>
      </c>
      <c r="I5556" t="s">
        <v>1321</v>
      </c>
      <c r="J5556" t="str">
        <f>VLOOKUP(I5556,'C701- Recalculate'!$D$27:$D$751,1,0)</f>
        <v>069MPI1233350002</v>
      </c>
      <c r="K5556">
        <v>0</v>
      </c>
      <c r="L5556">
        <v>14794520</v>
      </c>
      <c r="M5556" s="138">
        <f t="shared" si="259"/>
        <v>-14794520</v>
      </c>
      <c r="N5556" t="s">
        <v>178</v>
      </c>
      <c r="P5556" t="s">
        <v>3839</v>
      </c>
      <c r="R5556" t="s">
        <v>3808</v>
      </c>
    </row>
    <row r="5557" spans="1:18" hidden="1">
      <c r="A5557">
        <v>5556</v>
      </c>
      <c r="D5557">
        <v>701000002</v>
      </c>
      <c r="E5557" s="139">
        <v>45273</v>
      </c>
      <c r="F5557">
        <f t="shared" si="258"/>
        <v>12</v>
      </c>
      <c r="G5557" s="139">
        <v>45273</v>
      </c>
      <c r="H5557">
        <f t="shared" si="260"/>
        <v>16</v>
      </c>
      <c r="I5557" t="s">
        <v>1325</v>
      </c>
      <c r="J5557" t="str">
        <f>VLOOKUP(I5557,'C701- Recalculate'!$D$27:$D$751,1,0)</f>
        <v>069MPI1233350003</v>
      </c>
      <c r="K5557">
        <v>0</v>
      </c>
      <c r="L5557">
        <v>39726027</v>
      </c>
      <c r="M5557" s="138">
        <f t="shared" si="259"/>
        <v>-39726027</v>
      </c>
      <c r="N5557" t="s">
        <v>178</v>
      </c>
      <c r="P5557" t="s">
        <v>3839</v>
      </c>
      <c r="R5557" t="s">
        <v>3808</v>
      </c>
    </row>
    <row r="5558" spans="1:18" hidden="1">
      <c r="A5558">
        <v>5557</v>
      </c>
      <c r="D5558">
        <v>701000002</v>
      </c>
      <c r="E5558" s="139">
        <v>45273</v>
      </c>
      <c r="F5558">
        <f t="shared" si="258"/>
        <v>12</v>
      </c>
      <c r="G5558" s="139">
        <v>45273</v>
      </c>
      <c r="H5558">
        <f t="shared" si="260"/>
        <v>16</v>
      </c>
      <c r="I5558" t="s">
        <v>1328</v>
      </c>
      <c r="J5558" t="str">
        <f>VLOOKUP(I5558,'C701- Recalculate'!$D$27:$D$751,1,0)</f>
        <v>069MPI1233350004</v>
      </c>
      <c r="K5558">
        <v>0</v>
      </c>
      <c r="L5558">
        <v>39726027</v>
      </c>
      <c r="M5558" s="138">
        <f t="shared" si="259"/>
        <v>-39726027</v>
      </c>
      <c r="N5558" t="s">
        <v>178</v>
      </c>
      <c r="P5558" t="s">
        <v>3839</v>
      </c>
      <c r="R5558" t="s">
        <v>3808</v>
      </c>
    </row>
    <row r="5559" spans="1:18" hidden="1">
      <c r="A5559">
        <v>5558</v>
      </c>
      <c r="D5559">
        <v>701000002</v>
      </c>
      <c r="E5559" s="139">
        <v>45273</v>
      </c>
      <c r="F5559">
        <f t="shared" si="258"/>
        <v>12</v>
      </c>
      <c r="G5559" s="139">
        <v>45273</v>
      </c>
      <c r="H5559">
        <f t="shared" si="260"/>
        <v>16</v>
      </c>
      <c r="I5559" t="s">
        <v>1331</v>
      </c>
      <c r="J5559" t="str">
        <f>VLOOKUP(I5559,'C701- Recalculate'!$D$27:$D$751,1,0)</f>
        <v>069MPI1233350005</v>
      </c>
      <c r="K5559">
        <v>0</v>
      </c>
      <c r="L5559">
        <v>35753425</v>
      </c>
      <c r="M5559" s="138">
        <f t="shared" si="259"/>
        <v>-35753425</v>
      </c>
      <c r="N5559" t="s">
        <v>178</v>
      </c>
      <c r="P5559" t="s">
        <v>3839</v>
      </c>
      <c r="R5559" t="s">
        <v>3808</v>
      </c>
    </row>
    <row r="5560" spans="1:18" hidden="1">
      <c r="A5560">
        <v>5559</v>
      </c>
      <c r="D5560">
        <v>701000002</v>
      </c>
      <c r="E5560" s="139">
        <v>45273</v>
      </c>
      <c r="F5560">
        <f t="shared" si="258"/>
        <v>12</v>
      </c>
      <c r="G5560" s="139">
        <v>45273</v>
      </c>
      <c r="H5560">
        <f t="shared" si="260"/>
        <v>16</v>
      </c>
      <c r="I5560" t="s">
        <v>1335</v>
      </c>
      <c r="J5560" t="str">
        <f>VLOOKUP(I5560,'C701- Recalculate'!$D$27:$D$751,1,0)</f>
        <v>069MPI1233380001</v>
      </c>
      <c r="K5560">
        <v>0</v>
      </c>
      <c r="L5560">
        <v>39726027</v>
      </c>
      <c r="M5560" s="138">
        <f t="shared" si="259"/>
        <v>-39726027</v>
      </c>
      <c r="N5560" t="s">
        <v>178</v>
      </c>
      <c r="P5560" t="s">
        <v>3839</v>
      </c>
      <c r="R5560" t="s">
        <v>3808</v>
      </c>
    </row>
    <row r="5561" spans="1:18" hidden="1">
      <c r="A5561">
        <v>5560</v>
      </c>
      <c r="D5561">
        <v>701000002</v>
      </c>
      <c r="E5561" s="139">
        <v>45273</v>
      </c>
      <c r="F5561">
        <f t="shared" si="258"/>
        <v>12</v>
      </c>
      <c r="G5561" s="139">
        <v>45273</v>
      </c>
      <c r="H5561">
        <f t="shared" si="260"/>
        <v>16</v>
      </c>
      <c r="I5561" t="s">
        <v>1339</v>
      </c>
      <c r="J5561" t="str">
        <f>VLOOKUP(I5561,'C701- Recalculate'!$D$27:$D$751,1,0)</f>
        <v>069MPI1233380002</v>
      </c>
      <c r="K5561">
        <v>0</v>
      </c>
      <c r="L5561">
        <v>39726027</v>
      </c>
      <c r="M5561" s="138">
        <f t="shared" si="259"/>
        <v>-39726027</v>
      </c>
      <c r="N5561" t="s">
        <v>178</v>
      </c>
      <c r="P5561" t="s">
        <v>3839</v>
      </c>
      <c r="R5561" t="s">
        <v>3808</v>
      </c>
    </row>
    <row r="5562" spans="1:18" hidden="1">
      <c r="A5562">
        <v>5561</v>
      </c>
      <c r="D5562">
        <v>701000002</v>
      </c>
      <c r="E5562" s="139">
        <v>45273</v>
      </c>
      <c r="F5562">
        <f t="shared" si="258"/>
        <v>12</v>
      </c>
      <c r="G5562" s="139">
        <v>45273</v>
      </c>
      <c r="H5562">
        <f t="shared" si="260"/>
        <v>16</v>
      </c>
      <c r="I5562" t="s">
        <v>1342</v>
      </c>
      <c r="J5562" t="str">
        <f>VLOOKUP(I5562,'C701- Recalculate'!$D$27:$D$751,1,0)</f>
        <v>069MPI1233380003</v>
      </c>
      <c r="K5562">
        <v>0</v>
      </c>
      <c r="L5562">
        <v>39726027</v>
      </c>
      <c r="M5562" s="138">
        <f t="shared" si="259"/>
        <v>-39726027</v>
      </c>
      <c r="N5562" t="s">
        <v>178</v>
      </c>
      <c r="P5562" t="s">
        <v>3839</v>
      </c>
      <c r="R5562" t="s">
        <v>3808</v>
      </c>
    </row>
    <row r="5563" spans="1:18" hidden="1">
      <c r="A5563">
        <v>5562</v>
      </c>
      <c r="D5563">
        <v>701000002</v>
      </c>
      <c r="E5563" s="139">
        <v>45273</v>
      </c>
      <c r="F5563">
        <f t="shared" si="258"/>
        <v>12</v>
      </c>
      <c r="G5563" s="139">
        <v>45273</v>
      </c>
      <c r="H5563">
        <f t="shared" si="260"/>
        <v>16</v>
      </c>
      <c r="I5563" t="s">
        <v>1346</v>
      </c>
      <c r="J5563" t="str">
        <f>VLOOKUP(I5563,'C701- Recalculate'!$D$27:$D$751,1,0)</f>
        <v>069MPI1233390001</v>
      </c>
      <c r="K5563">
        <v>0</v>
      </c>
      <c r="L5563">
        <v>5205479</v>
      </c>
      <c r="M5563" s="138">
        <f t="shared" si="259"/>
        <v>-5205479</v>
      </c>
      <c r="N5563" t="s">
        <v>178</v>
      </c>
      <c r="P5563" t="s">
        <v>3839</v>
      </c>
      <c r="R5563" t="s">
        <v>3808</v>
      </c>
    </row>
    <row r="5564" spans="1:18" hidden="1">
      <c r="A5564">
        <v>5563</v>
      </c>
      <c r="D5564">
        <v>701000002</v>
      </c>
      <c r="E5564" s="139">
        <v>45273</v>
      </c>
      <c r="F5564">
        <f t="shared" si="258"/>
        <v>12</v>
      </c>
      <c r="G5564" s="139">
        <v>45273</v>
      </c>
      <c r="H5564">
        <f t="shared" si="260"/>
        <v>16</v>
      </c>
      <c r="I5564" t="s">
        <v>1350</v>
      </c>
      <c r="J5564" t="str">
        <f>VLOOKUP(I5564,'C701- Recalculate'!$D$27:$D$751,1,0)</f>
        <v>069MPI1233390003</v>
      </c>
      <c r="K5564">
        <v>0</v>
      </c>
      <c r="L5564">
        <v>4931507</v>
      </c>
      <c r="M5564" s="138">
        <f t="shared" si="259"/>
        <v>-4931507</v>
      </c>
      <c r="N5564" t="s">
        <v>178</v>
      </c>
      <c r="P5564" t="s">
        <v>3839</v>
      </c>
      <c r="R5564" t="s">
        <v>3808</v>
      </c>
    </row>
    <row r="5565" spans="1:18" hidden="1">
      <c r="A5565">
        <v>5564</v>
      </c>
      <c r="D5565">
        <v>701000002</v>
      </c>
      <c r="E5565" s="139">
        <v>45273</v>
      </c>
      <c r="F5565">
        <f t="shared" si="258"/>
        <v>12</v>
      </c>
      <c r="G5565" s="139">
        <v>45273</v>
      </c>
      <c r="H5565">
        <f t="shared" si="260"/>
        <v>16</v>
      </c>
      <c r="I5565" t="s">
        <v>1353</v>
      </c>
      <c r="J5565" t="str">
        <f>VLOOKUP(I5565,'C701- Recalculate'!$D$27:$D$751,1,0)</f>
        <v>069MPI1233390004</v>
      </c>
      <c r="K5565">
        <v>0</v>
      </c>
      <c r="L5565">
        <v>4931507</v>
      </c>
      <c r="M5565" s="138">
        <f t="shared" si="259"/>
        <v>-4931507</v>
      </c>
      <c r="N5565" t="s">
        <v>178</v>
      </c>
      <c r="P5565" t="s">
        <v>3839</v>
      </c>
      <c r="R5565" t="s">
        <v>3808</v>
      </c>
    </row>
    <row r="5566" spans="1:18" hidden="1">
      <c r="A5566">
        <v>5565</v>
      </c>
      <c r="D5566">
        <v>701000002</v>
      </c>
      <c r="E5566" s="139">
        <v>45273</v>
      </c>
      <c r="F5566">
        <f t="shared" si="258"/>
        <v>12</v>
      </c>
      <c r="G5566" s="139">
        <v>45273</v>
      </c>
      <c r="H5566">
        <f t="shared" si="260"/>
        <v>16</v>
      </c>
      <c r="I5566" t="s">
        <v>1356</v>
      </c>
      <c r="J5566" t="str">
        <f>VLOOKUP(I5566,'C701- Recalculate'!$D$27:$D$751,1,0)</f>
        <v>069MPI1233390005</v>
      </c>
      <c r="K5566">
        <v>0</v>
      </c>
      <c r="L5566">
        <v>4931507</v>
      </c>
      <c r="M5566" s="138">
        <f t="shared" si="259"/>
        <v>-4931507</v>
      </c>
      <c r="N5566" t="s">
        <v>178</v>
      </c>
      <c r="P5566" t="s">
        <v>3839</v>
      </c>
      <c r="R5566" t="s">
        <v>3808</v>
      </c>
    </row>
    <row r="5567" spans="1:18" hidden="1">
      <c r="A5567">
        <v>5566</v>
      </c>
      <c r="D5567">
        <v>701000002</v>
      </c>
      <c r="E5567" s="139">
        <v>45273</v>
      </c>
      <c r="F5567">
        <f t="shared" si="258"/>
        <v>12</v>
      </c>
      <c r="G5567" s="139">
        <v>45273</v>
      </c>
      <c r="H5567">
        <f t="shared" si="260"/>
        <v>16</v>
      </c>
      <c r="I5567" t="s">
        <v>1359</v>
      </c>
      <c r="J5567" t="str">
        <f>VLOOKUP(I5567,'C701- Recalculate'!$D$27:$D$751,1,0)</f>
        <v>069MPI1233390006</v>
      </c>
      <c r="K5567">
        <v>0</v>
      </c>
      <c r="L5567">
        <v>5205479</v>
      </c>
      <c r="M5567" s="138">
        <f t="shared" si="259"/>
        <v>-5205479</v>
      </c>
      <c r="N5567" t="s">
        <v>178</v>
      </c>
      <c r="P5567" t="s">
        <v>3839</v>
      </c>
      <c r="R5567" t="s">
        <v>3808</v>
      </c>
    </row>
    <row r="5568" spans="1:18" hidden="1">
      <c r="A5568">
        <v>5567</v>
      </c>
      <c r="D5568">
        <v>701000002</v>
      </c>
      <c r="E5568" s="139">
        <v>45273</v>
      </c>
      <c r="F5568">
        <f t="shared" si="258"/>
        <v>12</v>
      </c>
      <c r="G5568" s="139">
        <v>45273</v>
      </c>
      <c r="H5568">
        <f t="shared" si="260"/>
        <v>16</v>
      </c>
      <c r="I5568" t="s">
        <v>1362</v>
      </c>
      <c r="J5568" t="str">
        <f>VLOOKUP(I5568,'C701- Recalculate'!$D$27:$D$751,1,0)</f>
        <v>069MPI1233390007</v>
      </c>
      <c r="K5568">
        <v>0</v>
      </c>
      <c r="L5568">
        <v>5205479</v>
      </c>
      <c r="M5568" s="138">
        <f t="shared" si="259"/>
        <v>-5205479</v>
      </c>
      <c r="N5568" t="s">
        <v>178</v>
      </c>
      <c r="P5568" t="s">
        <v>3839</v>
      </c>
      <c r="R5568" t="s">
        <v>3808</v>
      </c>
    </row>
    <row r="5569" spans="1:18" hidden="1">
      <c r="A5569">
        <v>5568</v>
      </c>
      <c r="D5569">
        <v>701000002</v>
      </c>
      <c r="E5569" s="139">
        <v>45273</v>
      </c>
      <c r="F5569">
        <f t="shared" si="258"/>
        <v>12</v>
      </c>
      <c r="G5569" s="139">
        <v>45273</v>
      </c>
      <c r="H5569">
        <f t="shared" si="260"/>
        <v>16</v>
      </c>
      <c r="I5569" t="s">
        <v>1365</v>
      </c>
      <c r="J5569" t="str">
        <f>VLOOKUP(I5569,'C701- Recalculate'!$D$27:$D$751,1,0)</f>
        <v>069MPI1233390008</v>
      </c>
      <c r="K5569">
        <v>0</v>
      </c>
      <c r="L5569">
        <v>5479452</v>
      </c>
      <c r="M5569" s="138">
        <f t="shared" si="259"/>
        <v>-5479452</v>
      </c>
      <c r="N5569" t="s">
        <v>178</v>
      </c>
      <c r="P5569" t="s">
        <v>3839</v>
      </c>
      <c r="R5569" t="s">
        <v>3808</v>
      </c>
    </row>
    <row r="5570" spans="1:18" hidden="1">
      <c r="A5570">
        <v>5569</v>
      </c>
      <c r="D5570">
        <v>701000002</v>
      </c>
      <c r="E5570" s="139">
        <v>45273</v>
      </c>
      <c r="F5570">
        <f t="shared" ref="F5570:F5630" si="261">MONTH(E5570)</f>
        <v>12</v>
      </c>
      <c r="G5570" s="139">
        <v>45273</v>
      </c>
      <c r="H5570">
        <f t="shared" si="260"/>
        <v>16</v>
      </c>
      <c r="I5570" t="s">
        <v>1368</v>
      </c>
      <c r="J5570" t="str">
        <f>VLOOKUP(I5570,'C701- Recalculate'!$D$27:$D$751,1,0)</f>
        <v>069MPI1233390009</v>
      </c>
      <c r="K5570">
        <v>0</v>
      </c>
      <c r="L5570">
        <v>2602740</v>
      </c>
      <c r="M5570" s="138">
        <f t="shared" ref="M5570:M5630" si="262">K5570-L5570</f>
        <v>-2602740</v>
      </c>
      <c r="N5570" t="s">
        <v>178</v>
      </c>
      <c r="P5570" t="s">
        <v>3839</v>
      </c>
      <c r="R5570" t="s">
        <v>3808</v>
      </c>
    </row>
    <row r="5571" spans="1:18" hidden="1">
      <c r="A5571">
        <v>5570</v>
      </c>
      <c r="D5571">
        <v>701000002</v>
      </c>
      <c r="E5571" s="139">
        <v>45274</v>
      </c>
      <c r="F5571">
        <f t="shared" si="261"/>
        <v>12</v>
      </c>
      <c r="G5571" s="139">
        <v>45274</v>
      </c>
      <c r="H5571">
        <f t="shared" ref="H5571:H5634" si="263">LEN(I5571)</f>
        <v>16</v>
      </c>
      <c r="I5571" t="s">
        <v>1272</v>
      </c>
      <c r="J5571" t="str">
        <f>VLOOKUP(I5571,'C701- Recalculate'!$D$27:$D$751,1,0)</f>
        <v>069MPI1233250002</v>
      </c>
      <c r="K5571">
        <v>0</v>
      </c>
      <c r="L5571">
        <v>21232877</v>
      </c>
      <c r="M5571" s="138">
        <f t="shared" si="262"/>
        <v>-21232877</v>
      </c>
      <c r="N5571" t="s">
        <v>178</v>
      </c>
      <c r="P5571" t="s">
        <v>3839</v>
      </c>
      <c r="R5571" t="s">
        <v>3808</v>
      </c>
    </row>
    <row r="5572" spans="1:18" hidden="1">
      <c r="A5572">
        <v>5571</v>
      </c>
      <c r="D5572">
        <v>701000002</v>
      </c>
      <c r="E5572" s="139">
        <v>45274</v>
      </c>
      <c r="F5572">
        <f t="shared" si="261"/>
        <v>12</v>
      </c>
      <c r="G5572" s="139">
        <v>45274</v>
      </c>
      <c r="H5572">
        <f t="shared" si="263"/>
        <v>16</v>
      </c>
      <c r="I5572" t="s">
        <v>1278</v>
      </c>
      <c r="J5572" t="str">
        <f>VLOOKUP(I5572,'C701- Recalculate'!$D$27:$D$751,1,0)</f>
        <v>069MPI1233250005</v>
      </c>
      <c r="K5572">
        <v>0</v>
      </c>
      <c r="L5572">
        <v>22260274</v>
      </c>
      <c r="M5572" s="138">
        <f t="shared" si="262"/>
        <v>-22260274</v>
      </c>
      <c r="N5572" t="s">
        <v>178</v>
      </c>
      <c r="P5572" t="s">
        <v>3839</v>
      </c>
      <c r="R5572" t="s">
        <v>3808</v>
      </c>
    </row>
    <row r="5573" spans="1:18" hidden="1">
      <c r="A5573">
        <v>5572</v>
      </c>
      <c r="D5573">
        <v>701000002</v>
      </c>
      <c r="E5573" s="139">
        <v>45274</v>
      </c>
      <c r="F5573">
        <f t="shared" si="261"/>
        <v>12</v>
      </c>
      <c r="G5573" s="139">
        <v>45274</v>
      </c>
      <c r="H5573">
        <f t="shared" si="263"/>
        <v>16</v>
      </c>
      <c r="I5573" t="s">
        <v>1282</v>
      </c>
      <c r="J5573" t="str">
        <f>VLOOKUP(I5573,'C701- Recalculate'!$D$27:$D$751,1,0)</f>
        <v>069MPI1233260003</v>
      </c>
      <c r="K5573">
        <v>0</v>
      </c>
      <c r="L5573">
        <v>20547945</v>
      </c>
      <c r="M5573" s="138">
        <f t="shared" si="262"/>
        <v>-20547945</v>
      </c>
      <c r="N5573" t="s">
        <v>178</v>
      </c>
      <c r="P5573" t="s">
        <v>3839</v>
      </c>
      <c r="R5573" t="s">
        <v>3808</v>
      </c>
    </row>
    <row r="5574" spans="1:18" hidden="1">
      <c r="A5574">
        <v>5573</v>
      </c>
      <c r="D5574">
        <v>701000002</v>
      </c>
      <c r="E5574" s="139">
        <v>45274</v>
      </c>
      <c r="F5574">
        <f t="shared" si="261"/>
        <v>12</v>
      </c>
      <c r="G5574" s="139">
        <v>45274</v>
      </c>
      <c r="H5574">
        <f t="shared" si="263"/>
        <v>16</v>
      </c>
      <c r="I5574" t="s">
        <v>1287</v>
      </c>
      <c r="J5574" t="str">
        <f>VLOOKUP(I5574,'C701- Recalculate'!$D$27:$D$751,1,0)</f>
        <v>069MPI1233260006</v>
      </c>
      <c r="K5574">
        <v>0</v>
      </c>
      <c r="L5574">
        <v>21917808</v>
      </c>
      <c r="M5574" s="138">
        <f t="shared" si="262"/>
        <v>-21917808</v>
      </c>
      <c r="N5574" t="s">
        <v>178</v>
      </c>
      <c r="P5574" t="s">
        <v>3839</v>
      </c>
      <c r="R5574" t="s">
        <v>3808</v>
      </c>
    </row>
    <row r="5575" spans="1:18" hidden="1">
      <c r="A5575">
        <v>5574</v>
      </c>
      <c r="D5575">
        <v>701000002</v>
      </c>
      <c r="E5575" s="139">
        <v>45274</v>
      </c>
      <c r="F5575">
        <f t="shared" si="261"/>
        <v>12</v>
      </c>
      <c r="G5575" s="139">
        <v>45274</v>
      </c>
      <c r="H5575">
        <f t="shared" si="263"/>
        <v>16</v>
      </c>
      <c r="I5575" t="s">
        <v>1291</v>
      </c>
      <c r="J5575" t="str">
        <f>VLOOKUP(I5575,'C701- Recalculate'!$D$27:$D$751,1,0)</f>
        <v>069MPI1233270006</v>
      </c>
      <c r="K5575">
        <v>0</v>
      </c>
      <c r="L5575">
        <v>16986301</v>
      </c>
      <c r="M5575" s="138">
        <f t="shared" si="262"/>
        <v>-16986301</v>
      </c>
      <c r="N5575" t="s">
        <v>178</v>
      </c>
      <c r="P5575" t="s">
        <v>3839</v>
      </c>
      <c r="R5575" t="s">
        <v>3808</v>
      </c>
    </row>
    <row r="5576" spans="1:18" hidden="1">
      <c r="A5576">
        <v>5575</v>
      </c>
      <c r="D5576">
        <v>701000002</v>
      </c>
      <c r="E5576" s="139">
        <v>45274</v>
      </c>
      <c r="F5576">
        <f t="shared" si="261"/>
        <v>12</v>
      </c>
      <c r="G5576" s="139">
        <v>45274</v>
      </c>
      <c r="H5576">
        <f t="shared" si="263"/>
        <v>16</v>
      </c>
      <c r="I5576" t="s">
        <v>1296</v>
      </c>
      <c r="J5576" t="str">
        <f>VLOOKUP(I5576,'C701- Recalculate'!$D$27:$D$751,1,0)</f>
        <v>069MPI1233270008</v>
      </c>
      <c r="K5576">
        <v>0</v>
      </c>
      <c r="L5576">
        <v>16986301</v>
      </c>
      <c r="M5576" s="138">
        <f t="shared" si="262"/>
        <v>-16986301</v>
      </c>
      <c r="N5576" t="s">
        <v>178</v>
      </c>
      <c r="P5576" t="s">
        <v>3839</v>
      </c>
      <c r="R5576" t="s">
        <v>3808</v>
      </c>
    </row>
    <row r="5577" spans="1:18" hidden="1">
      <c r="A5577">
        <v>5576</v>
      </c>
      <c r="D5577">
        <v>701000002</v>
      </c>
      <c r="E5577" s="139">
        <v>45274</v>
      </c>
      <c r="F5577">
        <f t="shared" si="261"/>
        <v>12</v>
      </c>
      <c r="G5577" s="139">
        <v>45274</v>
      </c>
      <c r="H5577">
        <f t="shared" si="263"/>
        <v>16</v>
      </c>
      <c r="I5577" t="s">
        <v>1301</v>
      </c>
      <c r="J5577" t="str">
        <f>VLOOKUP(I5577,'C701- Recalculate'!$D$27:$D$751,1,0)</f>
        <v>069MPI1233280009</v>
      </c>
      <c r="K5577">
        <v>0</v>
      </c>
      <c r="L5577">
        <v>21917809</v>
      </c>
      <c r="M5577" s="138">
        <f t="shared" si="262"/>
        <v>-21917809</v>
      </c>
      <c r="N5577" t="s">
        <v>178</v>
      </c>
      <c r="P5577" t="s">
        <v>3839</v>
      </c>
      <c r="R5577" t="s">
        <v>3808</v>
      </c>
    </row>
    <row r="5578" spans="1:18" hidden="1">
      <c r="A5578">
        <v>5577</v>
      </c>
      <c r="D5578">
        <v>701000002</v>
      </c>
      <c r="E5578" s="139">
        <v>45274</v>
      </c>
      <c r="F5578">
        <f t="shared" si="261"/>
        <v>12</v>
      </c>
      <c r="G5578" s="139">
        <v>45274</v>
      </c>
      <c r="H5578">
        <f t="shared" si="263"/>
        <v>16</v>
      </c>
      <c r="I5578" t="s">
        <v>1305</v>
      </c>
      <c r="J5578" t="str">
        <f>VLOOKUP(I5578,'C701- Recalculate'!$D$27:$D$751,1,0)</f>
        <v>069MPI1233280010</v>
      </c>
      <c r="K5578">
        <v>0</v>
      </c>
      <c r="L5578">
        <v>21917809</v>
      </c>
      <c r="M5578" s="138">
        <f t="shared" si="262"/>
        <v>-21917809</v>
      </c>
      <c r="N5578" t="s">
        <v>178</v>
      </c>
      <c r="P5578" t="s">
        <v>3839</v>
      </c>
      <c r="R5578" t="s">
        <v>3808</v>
      </c>
    </row>
    <row r="5579" spans="1:18" hidden="1">
      <c r="A5579">
        <v>5578</v>
      </c>
      <c r="D5579">
        <v>701000002</v>
      </c>
      <c r="E5579" s="139">
        <v>45274</v>
      </c>
      <c r="F5579">
        <f t="shared" si="261"/>
        <v>12</v>
      </c>
      <c r="G5579" s="139">
        <v>45274</v>
      </c>
      <c r="H5579">
        <f t="shared" si="263"/>
        <v>16</v>
      </c>
      <c r="I5579" t="s">
        <v>1308</v>
      </c>
      <c r="J5579" t="str">
        <f>VLOOKUP(I5579,'C701- Recalculate'!$D$27:$D$751,1,0)</f>
        <v>069MPI1233320002</v>
      </c>
      <c r="K5579">
        <v>0</v>
      </c>
      <c r="L5579">
        <v>13561644</v>
      </c>
      <c r="M5579" s="138">
        <f t="shared" si="262"/>
        <v>-13561644</v>
      </c>
      <c r="N5579" t="s">
        <v>178</v>
      </c>
      <c r="P5579" t="s">
        <v>3839</v>
      </c>
      <c r="R5579" t="s">
        <v>3808</v>
      </c>
    </row>
    <row r="5580" spans="1:18" hidden="1">
      <c r="A5580">
        <v>5579</v>
      </c>
      <c r="D5580">
        <v>701000002</v>
      </c>
      <c r="E5580" s="139">
        <v>45274</v>
      </c>
      <c r="F5580">
        <f t="shared" si="261"/>
        <v>12</v>
      </c>
      <c r="G5580" s="139">
        <v>45274</v>
      </c>
      <c r="H5580">
        <f t="shared" si="263"/>
        <v>16</v>
      </c>
      <c r="I5580" t="s">
        <v>1314</v>
      </c>
      <c r="J5580" t="str">
        <f>VLOOKUP(I5580,'C701- Recalculate'!$D$27:$D$751,1,0)</f>
        <v>069MPI1233320003</v>
      </c>
      <c r="K5580">
        <v>0</v>
      </c>
      <c r="L5580">
        <v>31643835</v>
      </c>
      <c r="M5580" s="138">
        <f t="shared" si="262"/>
        <v>-31643835</v>
      </c>
      <c r="N5580" t="s">
        <v>178</v>
      </c>
      <c r="P5580" t="s">
        <v>3839</v>
      </c>
      <c r="R5580" t="s">
        <v>3808</v>
      </c>
    </row>
    <row r="5581" spans="1:18" hidden="1">
      <c r="A5581">
        <v>5580</v>
      </c>
      <c r="D5581">
        <v>701000002</v>
      </c>
      <c r="E5581" s="139">
        <v>45274</v>
      </c>
      <c r="F5581">
        <f t="shared" si="261"/>
        <v>12</v>
      </c>
      <c r="G5581" s="139">
        <v>45274</v>
      </c>
      <c r="H5581">
        <f t="shared" si="263"/>
        <v>16</v>
      </c>
      <c r="I5581" t="s">
        <v>1317</v>
      </c>
      <c r="J5581" t="str">
        <f>VLOOKUP(I5581,'C701- Recalculate'!$D$27:$D$751,1,0)</f>
        <v>069MPI1233350001</v>
      </c>
      <c r="K5581">
        <v>0</v>
      </c>
      <c r="L5581">
        <v>25890411</v>
      </c>
      <c r="M5581" s="138">
        <f t="shared" si="262"/>
        <v>-25890411</v>
      </c>
      <c r="N5581" t="s">
        <v>178</v>
      </c>
      <c r="P5581" t="s">
        <v>3839</v>
      </c>
      <c r="R5581" t="s">
        <v>3808</v>
      </c>
    </row>
    <row r="5582" spans="1:18" hidden="1">
      <c r="A5582">
        <v>5581</v>
      </c>
      <c r="D5582">
        <v>701000002</v>
      </c>
      <c r="E5582" s="139">
        <v>45274</v>
      </c>
      <c r="F5582">
        <f t="shared" si="261"/>
        <v>12</v>
      </c>
      <c r="G5582" s="139">
        <v>45274</v>
      </c>
      <c r="H5582">
        <f t="shared" si="263"/>
        <v>16</v>
      </c>
      <c r="I5582" t="s">
        <v>1321</v>
      </c>
      <c r="J5582" t="str">
        <f>VLOOKUP(I5582,'C701- Recalculate'!$D$27:$D$751,1,0)</f>
        <v>069MPI1233350002</v>
      </c>
      <c r="K5582">
        <v>0</v>
      </c>
      <c r="L5582">
        <v>14794521</v>
      </c>
      <c r="M5582" s="138">
        <f t="shared" si="262"/>
        <v>-14794521</v>
      </c>
      <c r="N5582" t="s">
        <v>178</v>
      </c>
      <c r="P5582" t="s">
        <v>3839</v>
      </c>
      <c r="R5582" t="s">
        <v>3808</v>
      </c>
    </row>
    <row r="5583" spans="1:18" hidden="1">
      <c r="A5583">
        <v>5582</v>
      </c>
      <c r="D5583">
        <v>701000002</v>
      </c>
      <c r="E5583" s="139">
        <v>45274</v>
      </c>
      <c r="F5583">
        <f t="shared" si="261"/>
        <v>12</v>
      </c>
      <c r="G5583" s="139">
        <v>45274</v>
      </c>
      <c r="H5583">
        <f t="shared" si="263"/>
        <v>16</v>
      </c>
      <c r="I5583" t="s">
        <v>1325</v>
      </c>
      <c r="J5583" t="str">
        <f>VLOOKUP(I5583,'C701- Recalculate'!$D$27:$D$751,1,0)</f>
        <v>069MPI1233350003</v>
      </c>
      <c r="K5583">
        <v>0</v>
      </c>
      <c r="L5583">
        <v>39726028</v>
      </c>
      <c r="M5583" s="138">
        <f t="shared" si="262"/>
        <v>-39726028</v>
      </c>
      <c r="N5583" t="s">
        <v>178</v>
      </c>
      <c r="P5583" t="s">
        <v>3839</v>
      </c>
      <c r="R5583" t="s">
        <v>3808</v>
      </c>
    </row>
    <row r="5584" spans="1:18" hidden="1">
      <c r="A5584">
        <v>5583</v>
      </c>
      <c r="D5584">
        <v>701000002</v>
      </c>
      <c r="E5584" s="139">
        <v>45274</v>
      </c>
      <c r="F5584">
        <f t="shared" si="261"/>
        <v>12</v>
      </c>
      <c r="G5584" s="139">
        <v>45274</v>
      </c>
      <c r="H5584">
        <f t="shared" si="263"/>
        <v>16</v>
      </c>
      <c r="I5584" t="s">
        <v>1328</v>
      </c>
      <c r="J5584" t="str">
        <f>VLOOKUP(I5584,'C701- Recalculate'!$D$27:$D$751,1,0)</f>
        <v>069MPI1233350004</v>
      </c>
      <c r="K5584">
        <v>0</v>
      </c>
      <c r="L5584">
        <v>39726028</v>
      </c>
      <c r="M5584" s="138">
        <f t="shared" si="262"/>
        <v>-39726028</v>
      </c>
      <c r="N5584" t="s">
        <v>178</v>
      </c>
      <c r="P5584" t="s">
        <v>3839</v>
      </c>
      <c r="R5584" t="s">
        <v>3808</v>
      </c>
    </row>
    <row r="5585" spans="1:18" hidden="1">
      <c r="A5585">
        <v>5584</v>
      </c>
      <c r="D5585">
        <v>701000002</v>
      </c>
      <c r="E5585" s="139">
        <v>45274</v>
      </c>
      <c r="F5585">
        <f t="shared" si="261"/>
        <v>12</v>
      </c>
      <c r="G5585" s="139">
        <v>45274</v>
      </c>
      <c r="H5585">
        <f t="shared" si="263"/>
        <v>16</v>
      </c>
      <c r="I5585" t="s">
        <v>1331</v>
      </c>
      <c r="J5585" t="str">
        <f>VLOOKUP(I5585,'C701- Recalculate'!$D$27:$D$751,1,0)</f>
        <v>069MPI1233350005</v>
      </c>
      <c r="K5585">
        <v>0</v>
      </c>
      <c r="L5585">
        <v>35753424</v>
      </c>
      <c r="M5585" s="138">
        <f t="shared" si="262"/>
        <v>-35753424</v>
      </c>
      <c r="N5585" t="s">
        <v>178</v>
      </c>
      <c r="P5585" t="s">
        <v>3839</v>
      </c>
      <c r="R5585" t="s">
        <v>3808</v>
      </c>
    </row>
    <row r="5586" spans="1:18">
      <c r="A5586">
        <v>5585</v>
      </c>
      <c r="D5586">
        <v>701000002</v>
      </c>
      <c r="E5586" s="139">
        <v>45288</v>
      </c>
      <c r="F5586">
        <f t="shared" si="261"/>
        <v>12</v>
      </c>
      <c r="G5586" s="139">
        <v>45288</v>
      </c>
      <c r="H5586">
        <f t="shared" si="263"/>
        <v>16</v>
      </c>
      <c r="I5586" t="s">
        <v>1368</v>
      </c>
      <c r="J5586" t="str">
        <f>VLOOKUP(I5586,'C701- Recalculate'!$D$27:$D$751,1,0)</f>
        <v>069MPI1233390009</v>
      </c>
      <c r="K5586">
        <v>0</v>
      </c>
      <c r="L5586">
        <v>2602739</v>
      </c>
      <c r="M5586" s="138">
        <f t="shared" si="262"/>
        <v>-2602739</v>
      </c>
      <c r="N5586" t="s">
        <v>178</v>
      </c>
      <c r="P5586" t="s">
        <v>3839</v>
      </c>
      <c r="R5586" t="s">
        <v>3808</v>
      </c>
    </row>
    <row r="5587" spans="1:18">
      <c r="A5587">
        <v>5586</v>
      </c>
      <c r="D5587">
        <v>701000002</v>
      </c>
      <c r="E5587" s="139">
        <v>45288</v>
      </c>
      <c r="F5587">
        <f t="shared" si="261"/>
        <v>12</v>
      </c>
      <c r="G5587" s="139">
        <v>45288</v>
      </c>
      <c r="H5587">
        <f t="shared" si="263"/>
        <v>16</v>
      </c>
      <c r="I5587" t="s">
        <v>1372</v>
      </c>
      <c r="J5587" t="str">
        <f>VLOOKUP(I5587,'C701- Recalculate'!$D$27:$D$751,1,0)</f>
        <v>069MPI1233490002</v>
      </c>
      <c r="K5587">
        <v>0</v>
      </c>
      <c r="L5587">
        <v>6575343</v>
      </c>
      <c r="M5587" s="138">
        <f t="shared" si="262"/>
        <v>-6575343</v>
      </c>
      <c r="N5587" t="s">
        <v>178</v>
      </c>
      <c r="P5587" t="s">
        <v>3839</v>
      </c>
      <c r="R5587" t="s">
        <v>3808</v>
      </c>
    </row>
    <row r="5588" spans="1:18">
      <c r="A5588">
        <v>5587</v>
      </c>
      <c r="D5588">
        <v>701000002</v>
      </c>
      <c r="E5588" s="139">
        <v>45288</v>
      </c>
      <c r="F5588">
        <f t="shared" si="261"/>
        <v>12</v>
      </c>
      <c r="G5588" s="139">
        <v>45288</v>
      </c>
      <c r="H5588">
        <f t="shared" si="263"/>
        <v>16</v>
      </c>
      <c r="I5588" t="s">
        <v>1376</v>
      </c>
      <c r="J5588" t="str">
        <f>VLOOKUP(I5588,'C701- Recalculate'!$D$27:$D$751,1,0)</f>
        <v>069MPI1233490003</v>
      </c>
      <c r="K5588">
        <v>0</v>
      </c>
      <c r="L5588">
        <v>4383562</v>
      </c>
      <c r="M5588" s="138">
        <f t="shared" si="262"/>
        <v>-4383562</v>
      </c>
      <c r="N5588" t="s">
        <v>178</v>
      </c>
      <c r="P5588" t="s">
        <v>3839</v>
      </c>
      <c r="R5588" t="s">
        <v>3808</v>
      </c>
    </row>
    <row r="5589" spans="1:18">
      <c r="A5589">
        <v>5588</v>
      </c>
      <c r="D5589">
        <v>701000002</v>
      </c>
      <c r="E5589" s="139">
        <v>45288</v>
      </c>
      <c r="F5589">
        <f t="shared" si="261"/>
        <v>12</v>
      </c>
      <c r="G5589" s="139">
        <v>45288</v>
      </c>
      <c r="H5589">
        <f t="shared" si="263"/>
        <v>16</v>
      </c>
      <c r="I5589" t="s">
        <v>1381</v>
      </c>
      <c r="J5589" t="str">
        <f>VLOOKUP(I5589,'C701- Recalculate'!$D$27:$D$751,1,0)</f>
        <v>069MPI1233620001</v>
      </c>
      <c r="K5589">
        <v>0</v>
      </c>
      <c r="L5589">
        <v>11232877</v>
      </c>
      <c r="M5589" s="138">
        <f t="shared" si="262"/>
        <v>-11232877</v>
      </c>
      <c r="N5589" t="s">
        <v>178</v>
      </c>
      <c r="P5589" t="s">
        <v>3839</v>
      </c>
      <c r="R5589" t="s">
        <v>3808</v>
      </c>
    </row>
    <row r="5590" spans="1:18">
      <c r="A5590">
        <v>5589</v>
      </c>
      <c r="D5590">
        <v>701000002</v>
      </c>
      <c r="E5590" s="139">
        <v>45288</v>
      </c>
      <c r="F5590">
        <f t="shared" si="261"/>
        <v>12</v>
      </c>
      <c r="G5590" s="139">
        <v>45288</v>
      </c>
      <c r="H5590">
        <f t="shared" si="263"/>
        <v>16</v>
      </c>
      <c r="I5590" t="s">
        <v>1385</v>
      </c>
      <c r="J5590" t="str">
        <f>VLOOKUP(I5590,'C701- Recalculate'!$D$27:$D$751,1,0)</f>
        <v>069MPI1233620002</v>
      </c>
      <c r="K5590">
        <v>0</v>
      </c>
      <c r="L5590">
        <v>16849315</v>
      </c>
      <c r="M5590" s="138">
        <f t="shared" si="262"/>
        <v>-16849315</v>
      </c>
      <c r="N5590" t="s">
        <v>178</v>
      </c>
      <c r="P5590" t="s">
        <v>3839</v>
      </c>
      <c r="R5590" t="s">
        <v>3808</v>
      </c>
    </row>
    <row r="5591" spans="1:18">
      <c r="A5591">
        <v>5590</v>
      </c>
      <c r="D5591">
        <v>701000002</v>
      </c>
      <c r="E5591" s="139">
        <v>45288</v>
      </c>
      <c r="F5591">
        <f t="shared" si="261"/>
        <v>12</v>
      </c>
      <c r="G5591" s="139">
        <v>45288</v>
      </c>
      <c r="H5591">
        <f t="shared" si="263"/>
        <v>16</v>
      </c>
      <c r="I5591" t="s">
        <v>1393</v>
      </c>
      <c r="J5591" t="str">
        <f>VLOOKUP(I5591,'C701- Recalculate'!$D$27:$D$751,1,0)</f>
        <v>069MPI1233620003</v>
      </c>
      <c r="K5591">
        <v>0</v>
      </c>
      <c r="L5591">
        <v>1369.86</v>
      </c>
      <c r="M5591" s="138">
        <f t="shared" si="262"/>
        <v>-1369.86</v>
      </c>
      <c r="N5591" t="s">
        <v>315</v>
      </c>
      <c r="P5591" t="s">
        <v>3839</v>
      </c>
      <c r="R5591" t="s">
        <v>3808</v>
      </c>
    </row>
    <row r="5592" spans="1:18">
      <c r="A5592">
        <v>5591</v>
      </c>
      <c r="D5592">
        <v>701000002</v>
      </c>
      <c r="E5592" s="139">
        <v>45288</v>
      </c>
      <c r="F5592">
        <f t="shared" si="261"/>
        <v>12</v>
      </c>
      <c r="G5592" s="139">
        <v>45288</v>
      </c>
      <c r="H5592">
        <f t="shared" si="263"/>
        <v>16</v>
      </c>
      <c r="I5592" t="s">
        <v>1393</v>
      </c>
      <c r="J5592" t="str">
        <f>VLOOKUP(I5592,'C701- Recalculate'!$D$27:$D$751,1,0)</f>
        <v>069MPI1233620003</v>
      </c>
      <c r="K5592">
        <v>1369.86</v>
      </c>
      <c r="L5592">
        <v>0</v>
      </c>
      <c r="M5592" s="138">
        <f t="shared" si="262"/>
        <v>1369.86</v>
      </c>
      <c r="N5592" t="s">
        <v>315</v>
      </c>
      <c r="P5592" t="s">
        <v>3839</v>
      </c>
    </row>
    <row r="5593" spans="1:18">
      <c r="A5593">
        <v>5592</v>
      </c>
      <c r="D5593">
        <v>701000002</v>
      </c>
      <c r="E5593" s="139">
        <v>45288</v>
      </c>
      <c r="F5593">
        <f t="shared" si="261"/>
        <v>12</v>
      </c>
      <c r="G5593" s="139">
        <v>45288</v>
      </c>
      <c r="H5593">
        <f t="shared" si="263"/>
        <v>16</v>
      </c>
      <c r="I5593" t="s">
        <v>1393</v>
      </c>
      <c r="J5593" t="str">
        <f>VLOOKUP(I5593,'C701- Recalculate'!$D$27:$D$751,1,0)</f>
        <v>069MPI1233620003</v>
      </c>
      <c r="K5593">
        <v>0</v>
      </c>
      <c r="L5593">
        <v>33219105</v>
      </c>
      <c r="M5593" s="138">
        <f t="shared" si="262"/>
        <v>-33219105</v>
      </c>
      <c r="N5593" t="s">
        <v>178</v>
      </c>
      <c r="P5593" t="s">
        <v>3839</v>
      </c>
    </row>
    <row r="5594" spans="1:18">
      <c r="A5594">
        <v>5593</v>
      </c>
      <c r="D5594">
        <v>701000002</v>
      </c>
      <c r="E5594" s="139">
        <v>45288</v>
      </c>
      <c r="F5594">
        <f t="shared" si="261"/>
        <v>12</v>
      </c>
      <c r="G5594" s="139">
        <v>45288</v>
      </c>
      <c r="H5594">
        <f t="shared" si="263"/>
        <v>16</v>
      </c>
      <c r="I5594" t="s">
        <v>1389</v>
      </c>
      <c r="J5594" t="str">
        <f>VLOOKUP(I5594,'C701- Recalculate'!$D$27:$D$751,1,0)</f>
        <v>069MPI1233620005</v>
      </c>
      <c r="K5594">
        <v>0</v>
      </c>
      <c r="L5594">
        <v>5479452</v>
      </c>
      <c r="M5594" s="138">
        <f t="shared" si="262"/>
        <v>-5479452</v>
      </c>
      <c r="N5594" t="s">
        <v>178</v>
      </c>
      <c r="P5594" t="s">
        <v>3839</v>
      </c>
      <c r="R5594" t="s">
        <v>3808</v>
      </c>
    </row>
    <row r="5595" spans="1:18">
      <c r="A5595">
        <v>5594</v>
      </c>
      <c r="D5595">
        <v>701000002</v>
      </c>
      <c r="E5595" s="139">
        <v>45289</v>
      </c>
      <c r="F5595">
        <f t="shared" si="261"/>
        <v>12</v>
      </c>
      <c r="G5595" s="139">
        <v>45289</v>
      </c>
      <c r="H5595">
        <f t="shared" si="263"/>
        <v>16</v>
      </c>
      <c r="I5595" t="s">
        <v>1272</v>
      </c>
      <c r="J5595" t="str">
        <f>VLOOKUP(I5595,'C701- Recalculate'!$D$27:$D$751,1,0)</f>
        <v>069MPI1233250002</v>
      </c>
      <c r="K5595">
        <v>0</v>
      </c>
      <c r="L5595">
        <v>63698630</v>
      </c>
      <c r="M5595" s="138">
        <f t="shared" si="262"/>
        <v>-63698630</v>
      </c>
      <c r="N5595" t="s">
        <v>178</v>
      </c>
      <c r="P5595" t="s">
        <v>3839</v>
      </c>
      <c r="R5595" t="s">
        <v>3808</v>
      </c>
    </row>
    <row r="5596" spans="1:18">
      <c r="A5596">
        <v>5595</v>
      </c>
      <c r="D5596">
        <v>701000002</v>
      </c>
      <c r="E5596" s="139">
        <v>45289</v>
      </c>
      <c r="F5596">
        <f t="shared" si="261"/>
        <v>12</v>
      </c>
      <c r="G5596" s="139">
        <v>45289</v>
      </c>
      <c r="H5596">
        <f t="shared" si="263"/>
        <v>16</v>
      </c>
      <c r="I5596" t="s">
        <v>1278</v>
      </c>
      <c r="J5596" t="str">
        <f>VLOOKUP(I5596,'C701- Recalculate'!$D$27:$D$751,1,0)</f>
        <v>069MPI1233250005</v>
      </c>
      <c r="K5596">
        <v>0</v>
      </c>
      <c r="L5596">
        <v>66780822</v>
      </c>
      <c r="M5596" s="138">
        <f t="shared" si="262"/>
        <v>-66780822</v>
      </c>
      <c r="N5596" t="s">
        <v>178</v>
      </c>
      <c r="P5596" t="s">
        <v>3839</v>
      </c>
      <c r="R5596" t="s">
        <v>3808</v>
      </c>
    </row>
    <row r="5597" spans="1:18">
      <c r="A5597">
        <v>5596</v>
      </c>
      <c r="D5597">
        <v>701000002</v>
      </c>
      <c r="E5597" s="139">
        <v>45289</v>
      </c>
      <c r="F5597">
        <f t="shared" si="261"/>
        <v>12</v>
      </c>
      <c r="G5597" s="139">
        <v>45289</v>
      </c>
      <c r="H5597">
        <f t="shared" si="263"/>
        <v>16</v>
      </c>
      <c r="I5597" t="s">
        <v>1282</v>
      </c>
      <c r="J5597" t="str">
        <f>VLOOKUP(I5597,'C701- Recalculate'!$D$27:$D$751,1,0)</f>
        <v>069MPI1233260003</v>
      </c>
      <c r="K5597">
        <v>0</v>
      </c>
      <c r="L5597">
        <v>61643835</v>
      </c>
      <c r="M5597" s="138">
        <f t="shared" si="262"/>
        <v>-61643835</v>
      </c>
      <c r="N5597" t="s">
        <v>178</v>
      </c>
      <c r="P5597" t="s">
        <v>3839</v>
      </c>
      <c r="R5597" t="s">
        <v>3808</v>
      </c>
    </row>
    <row r="5598" spans="1:18">
      <c r="A5598">
        <v>5597</v>
      </c>
      <c r="D5598">
        <v>701000002</v>
      </c>
      <c r="E5598" s="139">
        <v>45289</v>
      </c>
      <c r="F5598">
        <f t="shared" si="261"/>
        <v>12</v>
      </c>
      <c r="G5598" s="139">
        <v>45289</v>
      </c>
      <c r="H5598">
        <f t="shared" si="263"/>
        <v>16</v>
      </c>
      <c r="I5598" t="s">
        <v>1287</v>
      </c>
      <c r="J5598" t="str">
        <f>VLOOKUP(I5598,'C701- Recalculate'!$D$27:$D$751,1,0)</f>
        <v>069MPI1233260006</v>
      </c>
      <c r="K5598">
        <v>0</v>
      </c>
      <c r="L5598">
        <v>65753425</v>
      </c>
      <c r="M5598" s="138">
        <f t="shared" si="262"/>
        <v>-65753425</v>
      </c>
      <c r="N5598" t="s">
        <v>178</v>
      </c>
      <c r="P5598" t="s">
        <v>3839</v>
      </c>
      <c r="R5598" t="s">
        <v>3808</v>
      </c>
    </row>
    <row r="5599" spans="1:18">
      <c r="A5599">
        <v>5598</v>
      </c>
      <c r="D5599">
        <v>701000002</v>
      </c>
      <c r="E5599" s="139">
        <v>45289</v>
      </c>
      <c r="F5599">
        <f t="shared" si="261"/>
        <v>12</v>
      </c>
      <c r="G5599" s="139">
        <v>45289</v>
      </c>
      <c r="H5599">
        <f t="shared" si="263"/>
        <v>16</v>
      </c>
      <c r="I5599" t="s">
        <v>1291</v>
      </c>
      <c r="J5599" t="str">
        <f>VLOOKUP(I5599,'C701- Recalculate'!$D$27:$D$751,1,0)</f>
        <v>069MPI1233270006</v>
      </c>
      <c r="K5599">
        <v>0</v>
      </c>
      <c r="L5599">
        <v>50958904</v>
      </c>
      <c r="M5599" s="138">
        <f t="shared" si="262"/>
        <v>-50958904</v>
      </c>
      <c r="N5599" t="s">
        <v>178</v>
      </c>
      <c r="P5599" t="s">
        <v>3839</v>
      </c>
      <c r="R5599" t="s">
        <v>3808</v>
      </c>
    </row>
    <row r="5600" spans="1:18">
      <c r="A5600">
        <v>5599</v>
      </c>
      <c r="D5600">
        <v>701000002</v>
      </c>
      <c r="E5600" s="139">
        <v>45289</v>
      </c>
      <c r="F5600">
        <f t="shared" si="261"/>
        <v>12</v>
      </c>
      <c r="G5600" s="139">
        <v>45289</v>
      </c>
      <c r="H5600">
        <f t="shared" si="263"/>
        <v>16</v>
      </c>
      <c r="I5600" t="s">
        <v>1296</v>
      </c>
      <c r="J5600" t="str">
        <f>VLOOKUP(I5600,'C701- Recalculate'!$D$27:$D$751,1,0)</f>
        <v>069MPI1233270008</v>
      </c>
      <c r="K5600">
        <v>0</v>
      </c>
      <c r="L5600">
        <v>50958904</v>
      </c>
      <c r="M5600" s="138">
        <f t="shared" si="262"/>
        <v>-50958904</v>
      </c>
      <c r="N5600" t="s">
        <v>178</v>
      </c>
      <c r="P5600" t="s">
        <v>3839</v>
      </c>
      <c r="R5600" t="s">
        <v>3808</v>
      </c>
    </row>
    <row r="5601" spans="1:18">
      <c r="A5601">
        <v>5600</v>
      </c>
      <c r="D5601">
        <v>701000002</v>
      </c>
      <c r="E5601" s="139">
        <v>45289</v>
      </c>
      <c r="F5601">
        <f t="shared" si="261"/>
        <v>12</v>
      </c>
      <c r="G5601" s="139">
        <v>45289</v>
      </c>
      <c r="H5601">
        <f t="shared" si="263"/>
        <v>16</v>
      </c>
      <c r="I5601" t="s">
        <v>1301</v>
      </c>
      <c r="J5601" t="str">
        <f>VLOOKUP(I5601,'C701- Recalculate'!$D$27:$D$751,1,0)</f>
        <v>069MPI1233280009</v>
      </c>
      <c r="K5601">
        <v>0</v>
      </c>
      <c r="L5601">
        <v>65753424</v>
      </c>
      <c r="M5601" s="138">
        <f t="shared" si="262"/>
        <v>-65753424</v>
      </c>
      <c r="N5601" t="s">
        <v>178</v>
      </c>
      <c r="P5601" t="s">
        <v>3839</v>
      </c>
      <c r="R5601" t="s">
        <v>3808</v>
      </c>
    </row>
    <row r="5602" spans="1:18">
      <c r="A5602">
        <v>5601</v>
      </c>
      <c r="D5602">
        <v>701000002</v>
      </c>
      <c r="E5602" s="139">
        <v>45289</v>
      </c>
      <c r="F5602">
        <f t="shared" si="261"/>
        <v>12</v>
      </c>
      <c r="G5602" s="139">
        <v>45289</v>
      </c>
      <c r="H5602">
        <f t="shared" si="263"/>
        <v>16</v>
      </c>
      <c r="I5602" t="s">
        <v>1305</v>
      </c>
      <c r="J5602" t="str">
        <f>VLOOKUP(I5602,'C701- Recalculate'!$D$27:$D$751,1,0)</f>
        <v>069MPI1233280010</v>
      </c>
      <c r="K5602">
        <v>0</v>
      </c>
      <c r="L5602">
        <v>65753424</v>
      </c>
      <c r="M5602" s="138">
        <f t="shared" si="262"/>
        <v>-65753424</v>
      </c>
      <c r="N5602" t="s">
        <v>178</v>
      </c>
      <c r="P5602" t="s">
        <v>3839</v>
      </c>
      <c r="R5602" t="s">
        <v>3808</v>
      </c>
    </row>
    <row r="5603" spans="1:18">
      <c r="A5603">
        <v>5602</v>
      </c>
      <c r="D5603">
        <v>701000002</v>
      </c>
      <c r="E5603" s="139">
        <v>45289</v>
      </c>
      <c r="F5603">
        <f t="shared" si="261"/>
        <v>12</v>
      </c>
      <c r="G5603" s="139">
        <v>45289</v>
      </c>
      <c r="H5603">
        <f t="shared" si="263"/>
        <v>16</v>
      </c>
      <c r="I5603" t="s">
        <v>1308</v>
      </c>
      <c r="J5603" t="str">
        <f>VLOOKUP(I5603,'C701- Recalculate'!$D$27:$D$751,1,0)</f>
        <v>069MPI1233320002</v>
      </c>
      <c r="K5603">
        <v>0</v>
      </c>
      <c r="L5603">
        <v>40684931</v>
      </c>
      <c r="M5603" s="138">
        <f t="shared" si="262"/>
        <v>-40684931</v>
      </c>
      <c r="N5603" t="s">
        <v>178</v>
      </c>
      <c r="P5603" t="s">
        <v>3839</v>
      </c>
      <c r="R5603" t="s">
        <v>3808</v>
      </c>
    </row>
    <row r="5604" spans="1:18">
      <c r="A5604">
        <v>5603</v>
      </c>
      <c r="D5604">
        <v>701000002</v>
      </c>
      <c r="E5604" s="139">
        <v>45289</v>
      </c>
      <c r="F5604">
        <f t="shared" si="261"/>
        <v>12</v>
      </c>
      <c r="G5604" s="139">
        <v>45289</v>
      </c>
      <c r="H5604">
        <f t="shared" si="263"/>
        <v>16</v>
      </c>
      <c r="I5604" t="s">
        <v>1314</v>
      </c>
      <c r="J5604" t="str">
        <f>VLOOKUP(I5604,'C701- Recalculate'!$D$27:$D$751,1,0)</f>
        <v>069MPI1233320003</v>
      </c>
      <c r="K5604">
        <v>0</v>
      </c>
      <c r="L5604">
        <v>94931507</v>
      </c>
      <c r="M5604" s="138">
        <f t="shared" si="262"/>
        <v>-94931507</v>
      </c>
      <c r="N5604" t="s">
        <v>178</v>
      </c>
      <c r="P5604" t="s">
        <v>3839</v>
      </c>
      <c r="R5604" t="s">
        <v>3808</v>
      </c>
    </row>
    <row r="5605" spans="1:18">
      <c r="A5605">
        <v>5604</v>
      </c>
      <c r="D5605">
        <v>701000002</v>
      </c>
      <c r="E5605" s="139">
        <v>45289</v>
      </c>
      <c r="F5605">
        <f t="shared" si="261"/>
        <v>12</v>
      </c>
      <c r="G5605" s="139">
        <v>45289</v>
      </c>
      <c r="H5605">
        <f t="shared" si="263"/>
        <v>16</v>
      </c>
      <c r="I5605" t="s">
        <v>1317</v>
      </c>
      <c r="J5605" t="str">
        <f>VLOOKUP(I5605,'C701- Recalculate'!$D$27:$D$751,1,0)</f>
        <v>069MPI1233350001</v>
      </c>
      <c r="K5605">
        <v>0</v>
      </c>
      <c r="L5605">
        <v>77671233</v>
      </c>
      <c r="M5605" s="138">
        <f t="shared" si="262"/>
        <v>-77671233</v>
      </c>
      <c r="N5605" t="s">
        <v>178</v>
      </c>
      <c r="P5605" t="s">
        <v>3839</v>
      </c>
      <c r="R5605" t="s">
        <v>3808</v>
      </c>
    </row>
    <row r="5606" spans="1:18">
      <c r="A5606">
        <v>5605</v>
      </c>
      <c r="D5606">
        <v>701000002</v>
      </c>
      <c r="E5606" s="139">
        <v>45289</v>
      </c>
      <c r="F5606">
        <f t="shared" si="261"/>
        <v>12</v>
      </c>
      <c r="G5606" s="139">
        <v>45289</v>
      </c>
      <c r="H5606">
        <f t="shared" si="263"/>
        <v>16</v>
      </c>
      <c r="I5606" t="s">
        <v>1321</v>
      </c>
      <c r="J5606" t="str">
        <f>VLOOKUP(I5606,'C701- Recalculate'!$D$27:$D$751,1,0)</f>
        <v>069MPI1233350002</v>
      </c>
      <c r="K5606">
        <v>0</v>
      </c>
      <c r="L5606">
        <v>44383562</v>
      </c>
      <c r="M5606" s="138">
        <f t="shared" si="262"/>
        <v>-44383562</v>
      </c>
      <c r="N5606" t="s">
        <v>178</v>
      </c>
      <c r="P5606" t="s">
        <v>3839</v>
      </c>
      <c r="R5606" t="s">
        <v>3808</v>
      </c>
    </row>
    <row r="5607" spans="1:18">
      <c r="A5607">
        <v>5606</v>
      </c>
      <c r="D5607">
        <v>701000002</v>
      </c>
      <c r="E5607" s="139">
        <v>45289</v>
      </c>
      <c r="F5607">
        <f t="shared" si="261"/>
        <v>12</v>
      </c>
      <c r="G5607" s="139">
        <v>45289</v>
      </c>
      <c r="H5607">
        <f t="shared" si="263"/>
        <v>16</v>
      </c>
      <c r="I5607" t="s">
        <v>1325</v>
      </c>
      <c r="J5607" t="str">
        <f>VLOOKUP(I5607,'C701- Recalculate'!$D$27:$D$751,1,0)</f>
        <v>069MPI1233350003</v>
      </c>
      <c r="K5607">
        <v>0</v>
      </c>
      <c r="L5607">
        <v>119178082</v>
      </c>
      <c r="M5607" s="138">
        <f t="shared" si="262"/>
        <v>-119178082</v>
      </c>
      <c r="N5607" t="s">
        <v>178</v>
      </c>
      <c r="P5607" t="s">
        <v>3839</v>
      </c>
      <c r="R5607" t="s">
        <v>3808</v>
      </c>
    </row>
    <row r="5608" spans="1:18">
      <c r="A5608">
        <v>5607</v>
      </c>
      <c r="D5608">
        <v>701000002</v>
      </c>
      <c r="E5608" s="139">
        <v>45289</v>
      </c>
      <c r="F5608">
        <f t="shared" si="261"/>
        <v>12</v>
      </c>
      <c r="G5608" s="139">
        <v>45289</v>
      </c>
      <c r="H5608">
        <f t="shared" si="263"/>
        <v>16</v>
      </c>
      <c r="I5608" t="s">
        <v>1328</v>
      </c>
      <c r="J5608" t="str">
        <f>VLOOKUP(I5608,'C701- Recalculate'!$D$27:$D$751,1,0)</f>
        <v>069MPI1233350004</v>
      </c>
      <c r="K5608">
        <v>0</v>
      </c>
      <c r="L5608">
        <v>119178082</v>
      </c>
      <c r="M5608" s="138">
        <f t="shared" si="262"/>
        <v>-119178082</v>
      </c>
      <c r="N5608" t="s">
        <v>178</v>
      </c>
      <c r="P5608" t="s">
        <v>3839</v>
      </c>
      <c r="R5608" t="s">
        <v>3808</v>
      </c>
    </row>
    <row r="5609" spans="1:18">
      <c r="A5609">
        <v>5608</v>
      </c>
      <c r="D5609">
        <v>701000002</v>
      </c>
      <c r="E5609" s="139">
        <v>45289</v>
      </c>
      <c r="F5609">
        <f t="shared" si="261"/>
        <v>12</v>
      </c>
      <c r="G5609" s="139">
        <v>45289</v>
      </c>
      <c r="H5609">
        <f t="shared" si="263"/>
        <v>16</v>
      </c>
      <c r="I5609" t="s">
        <v>1331</v>
      </c>
      <c r="J5609" t="str">
        <f>VLOOKUP(I5609,'C701- Recalculate'!$D$27:$D$751,1,0)</f>
        <v>069MPI1233350005</v>
      </c>
      <c r="K5609">
        <v>0</v>
      </c>
      <c r="L5609">
        <v>107260274</v>
      </c>
      <c r="M5609" s="138">
        <f t="shared" si="262"/>
        <v>-107260274</v>
      </c>
      <c r="N5609" t="s">
        <v>178</v>
      </c>
      <c r="P5609" t="s">
        <v>3839</v>
      </c>
      <c r="R5609" t="s">
        <v>3808</v>
      </c>
    </row>
    <row r="5610" spans="1:18">
      <c r="A5610">
        <v>5609</v>
      </c>
      <c r="D5610">
        <v>701000002</v>
      </c>
      <c r="E5610" s="139">
        <v>45289</v>
      </c>
      <c r="F5610">
        <f t="shared" si="261"/>
        <v>12</v>
      </c>
      <c r="G5610" s="139">
        <v>45289</v>
      </c>
      <c r="H5610">
        <f t="shared" si="263"/>
        <v>16</v>
      </c>
      <c r="I5610" t="s">
        <v>1335</v>
      </c>
      <c r="J5610" t="str">
        <f>VLOOKUP(I5610,'C701- Recalculate'!$D$27:$D$751,1,0)</f>
        <v>069MPI1233380001</v>
      </c>
      <c r="K5610">
        <v>0</v>
      </c>
      <c r="L5610">
        <v>119178082</v>
      </c>
      <c r="M5610" s="138">
        <f t="shared" si="262"/>
        <v>-119178082</v>
      </c>
      <c r="N5610" t="s">
        <v>178</v>
      </c>
      <c r="P5610" t="s">
        <v>3839</v>
      </c>
      <c r="R5610" t="s">
        <v>3808</v>
      </c>
    </row>
    <row r="5611" spans="1:18">
      <c r="A5611">
        <v>5610</v>
      </c>
      <c r="D5611">
        <v>701000002</v>
      </c>
      <c r="E5611" s="139">
        <v>45289</v>
      </c>
      <c r="F5611">
        <f t="shared" si="261"/>
        <v>12</v>
      </c>
      <c r="G5611" s="139">
        <v>45289</v>
      </c>
      <c r="H5611">
        <f t="shared" si="263"/>
        <v>16</v>
      </c>
      <c r="I5611" t="s">
        <v>1339</v>
      </c>
      <c r="J5611" t="str">
        <f>VLOOKUP(I5611,'C701- Recalculate'!$D$27:$D$751,1,0)</f>
        <v>069MPI1233380002</v>
      </c>
      <c r="K5611">
        <v>0</v>
      </c>
      <c r="L5611">
        <v>119178082</v>
      </c>
      <c r="M5611" s="138">
        <f t="shared" si="262"/>
        <v>-119178082</v>
      </c>
      <c r="N5611" t="s">
        <v>178</v>
      </c>
      <c r="P5611" t="s">
        <v>3839</v>
      </c>
      <c r="R5611" t="s">
        <v>3808</v>
      </c>
    </row>
    <row r="5612" spans="1:18">
      <c r="A5612">
        <v>5611</v>
      </c>
      <c r="D5612">
        <v>701000002</v>
      </c>
      <c r="E5612" s="139">
        <v>45289</v>
      </c>
      <c r="F5612">
        <f t="shared" si="261"/>
        <v>12</v>
      </c>
      <c r="G5612" s="139">
        <v>45289</v>
      </c>
      <c r="H5612">
        <f t="shared" si="263"/>
        <v>16</v>
      </c>
      <c r="I5612" t="s">
        <v>1342</v>
      </c>
      <c r="J5612" t="str">
        <f>VLOOKUP(I5612,'C701- Recalculate'!$D$27:$D$751,1,0)</f>
        <v>069MPI1233380003</v>
      </c>
      <c r="K5612">
        <v>0</v>
      </c>
      <c r="L5612">
        <v>119178082</v>
      </c>
      <c r="M5612" s="138">
        <f t="shared" si="262"/>
        <v>-119178082</v>
      </c>
      <c r="N5612" t="s">
        <v>178</v>
      </c>
      <c r="P5612" t="s">
        <v>3839</v>
      </c>
      <c r="R5612" t="s">
        <v>3808</v>
      </c>
    </row>
    <row r="5613" spans="1:18">
      <c r="A5613">
        <v>5612</v>
      </c>
      <c r="D5613">
        <v>701000002</v>
      </c>
      <c r="E5613" s="139">
        <v>45289</v>
      </c>
      <c r="F5613">
        <f t="shared" si="261"/>
        <v>12</v>
      </c>
      <c r="G5613" s="139">
        <v>45289</v>
      </c>
      <c r="H5613">
        <f t="shared" si="263"/>
        <v>16</v>
      </c>
      <c r="I5613" t="s">
        <v>1346</v>
      </c>
      <c r="J5613" t="str">
        <f>VLOOKUP(I5613,'C701- Recalculate'!$D$27:$D$751,1,0)</f>
        <v>069MPI1233390001</v>
      </c>
      <c r="K5613">
        <v>0</v>
      </c>
      <c r="L5613">
        <v>15616438</v>
      </c>
      <c r="M5613" s="138">
        <f t="shared" si="262"/>
        <v>-15616438</v>
      </c>
      <c r="N5613" t="s">
        <v>178</v>
      </c>
      <c r="P5613" t="s">
        <v>3839</v>
      </c>
      <c r="R5613" t="s">
        <v>3808</v>
      </c>
    </row>
    <row r="5614" spans="1:18">
      <c r="A5614">
        <v>5613</v>
      </c>
      <c r="D5614">
        <v>701000002</v>
      </c>
      <c r="E5614" s="139">
        <v>45289</v>
      </c>
      <c r="F5614">
        <f t="shared" si="261"/>
        <v>12</v>
      </c>
      <c r="G5614" s="139">
        <v>45289</v>
      </c>
      <c r="H5614">
        <f t="shared" si="263"/>
        <v>16</v>
      </c>
      <c r="I5614" t="s">
        <v>1350</v>
      </c>
      <c r="J5614" t="str">
        <f>VLOOKUP(I5614,'C701- Recalculate'!$D$27:$D$751,1,0)</f>
        <v>069MPI1233390003</v>
      </c>
      <c r="K5614">
        <v>0</v>
      </c>
      <c r="L5614">
        <v>14794521</v>
      </c>
      <c r="M5614" s="138">
        <f t="shared" si="262"/>
        <v>-14794521</v>
      </c>
      <c r="N5614" t="s">
        <v>178</v>
      </c>
      <c r="P5614" t="s">
        <v>3839</v>
      </c>
      <c r="R5614" t="s">
        <v>3808</v>
      </c>
    </row>
    <row r="5615" spans="1:18">
      <c r="A5615">
        <v>5614</v>
      </c>
      <c r="D5615">
        <v>701000002</v>
      </c>
      <c r="E5615" s="139">
        <v>45289</v>
      </c>
      <c r="F5615">
        <f t="shared" si="261"/>
        <v>12</v>
      </c>
      <c r="G5615" s="139">
        <v>45289</v>
      </c>
      <c r="H5615">
        <f t="shared" si="263"/>
        <v>16</v>
      </c>
      <c r="I5615" t="s">
        <v>1353</v>
      </c>
      <c r="J5615" t="str">
        <f>VLOOKUP(I5615,'C701- Recalculate'!$D$27:$D$751,1,0)</f>
        <v>069MPI1233390004</v>
      </c>
      <c r="K5615">
        <v>0</v>
      </c>
      <c r="L5615">
        <v>14794521</v>
      </c>
      <c r="M5615" s="138">
        <f t="shared" si="262"/>
        <v>-14794521</v>
      </c>
      <c r="N5615" t="s">
        <v>178</v>
      </c>
      <c r="P5615" t="s">
        <v>3839</v>
      </c>
      <c r="R5615" t="s">
        <v>3808</v>
      </c>
    </row>
    <row r="5616" spans="1:18">
      <c r="A5616">
        <v>5615</v>
      </c>
      <c r="D5616">
        <v>701000002</v>
      </c>
      <c r="E5616" s="139">
        <v>45289</v>
      </c>
      <c r="F5616">
        <f t="shared" si="261"/>
        <v>12</v>
      </c>
      <c r="G5616" s="139">
        <v>45289</v>
      </c>
      <c r="H5616">
        <f t="shared" si="263"/>
        <v>16</v>
      </c>
      <c r="I5616" t="s">
        <v>1356</v>
      </c>
      <c r="J5616" t="str">
        <f>VLOOKUP(I5616,'C701- Recalculate'!$D$27:$D$751,1,0)</f>
        <v>069MPI1233390005</v>
      </c>
      <c r="K5616">
        <v>0</v>
      </c>
      <c r="L5616">
        <v>14794521</v>
      </c>
      <c r="M5616" s="138">
        <f t="shared" si="262"/>
        <v>-14794521</v>
      </c>
      <c r="N5616" t="s">
        <v>178</v>
      </c>
      <c r="P5616" t="s">
        <v>3839</v>
      </c>
      <c r="R5616" t="s">
        <v>3808</v>
      </c>
    </row>
    <row r="5617" spans="1:20">
      <c r="A5617">
        <v>5616</v>
      </c>
      <c r="D5617">
        <v>701000002</v>
      </c>
      <c r="E5617" s="139">
        <v>45289</v>
      </c>
      <c r="F5617">
        <f t="shared" si="261"/>
        <v>12</v>
      </c>
      <c r="G5617" s="139">
        <v>45289</v>
      </c>
      <c r="H5617">
        <f t="shared" si="263"/>
        <v>16</v>
      </c>
      <c r="I5617" t="s">
        <v>1359</v>
      </c>
      <c r="J5617" t="str">
        <f>VLOOKUP(I5617,'C701- Recalculate'!$D$27:$D$751,1,0)</f>
        <v>069MPI1233390006</v>
      </c>
      <c r="K5617">
        <v>0</v>
      </c>
      <c r="L5617">
        <v>15616438</v>
      </c>
      <c r="M5617" s="138">
        <f t="shared" si="262"/>
        <v>-15616438</v>
      </c>
      <c r="N5617" t="s">
        <v>178</v>
      </c>
      <c r="P5617" t="s">
        <v>3839</v>
      </c>
      <c r="R5617" t="s">
        <v>3808</v>
      </c>
    </row>
    <row r="5618" spans="1:20">
      <c r="A5618">
        <v>5617</v>
      </c>
      <c r="D5618">
        <v>701000002</v>
      </c>
      <c r="E5618" s="139">
        <v>45289</v>
      </c>
      <c r="F5618">
        <f t="shared" si="261"/>
        <v>12</v>
      </c>
      <c r="G5618" s="139">
        <v>45289</v>
      </c>
      <c r="H5618">
        <f t="shared" si="263"/>
        <v>16</v>
      </c>
      <c r="I5618" t="s">
        <v>1362</v>
      </c>
      <c r="J5618" t="str">
        <f>VLOOKUP(I5618,'C701- Recalculate'!$D$27:$D$751,1,0)</f>
        <v>069MPI1233390007</v>
      </c>
      <c r="K5618">
        <v>0</v>
      </c>
      <c r="L5618">
        <v>15616438</v>
      </c>
      <c r="M5618" s="138">
        <f t="shared" si="262"/>
        <v>-15616438</v>
      </c>
      <c r="N5618" t="s">
        <v>178</v>
      </c>
      <c r="P5618" t="s">
        <v>3839</v>
      </c>
      <c r="R5618" t="s">
        <v>3808</v>
      </c>
    </row>
    <row r="5619" spans="1:20">
      <c r="A5619">
        <v>5618</v>
      </c>
      <c r="D5619">
        <v>701000002</v>
      </c>
      <c r="E5619" s="139">
        <v>45289</v>
      </c>
      <c r="F5619">
        <f t="shared" si="261"/>
        <v>12</v>
      </c>
      <c r="G5619" s="139">
        <v>45289</v>
      </c>
      <c r="H5619">
        <f t="shared" si="263"/>
        <v>16</v>
      </c>
      <c r="I5619" t="s">
        <v>1365</v>
      </c>
      <c r="J5619" t="str">
        <f>VLOOKUP(I5619,'C701- Recalculate'!$D$27:$D$751,1,0)</f>
        <v>069MPI1233390008</v>
      </c>
      <c r="K5619">
        <v>0</v>
      </c>
      <c r="L5619">
        <v>16438356</v>
      </c>
      <c r="M5619" s="138">
        <f t="shared" si="262"/>
        <v>-16438356</v>
      </c>
      <c r="N5619" t="s">
        <v>178</v>
      </c>
      <c r="P5619" t="s">
        <v>3839</v>
      </c>
      <c r="R5619" t="s">
        <v>3808</v>
      </c>
    </row>
    <row r="5620" spans="1:20">
      <c r="A5620">
        <v>5619</v>
      </c>
      <c r="D5620">
        <v>701000002</v>
      </c>
      <c r="E5620" s="139">
        <v>45289</v>
      </c>
      <c r="F5620">
        <f t="shared" si="261"/>
        <v>12</v>
      </c>
      <c r="G5620" s="139">
        <v>45289</v>
      </c>
      <c r="H5620">
        <f t="shared" si="263"/>
        <v>16</v>
      </c>
      <c r="I5620" t="s">
        <v>1368</v>
      </c>
      <c r="J5620" t="str">
        <f>VLOOKUP(I5620,'C701- Recalculate'!$D$27:$D$751,1,0)</f>
        <v>069MPI1233390009</v>
      </c>
      <c r="K5620">
        <v>0</v>
      </c>
      <c r="L5620">
        <v>7808220</v>
      </c>
      <c r="M5620" s="138">
        <f t="shared" si="262"/>
        <v>-7808220</v>
      </c>
      <c r="N5620" t="s">
        <v>178</v>
      </c>
      <c r="P5620" t="s">
        <v>3839</v>
      </c>
      <c r="R5620" t="s">
        <v>3808</v>
      </c>
    </row>
    <row r="5621" spans="1:20">
      <c r="A5621">
        <v>5620</v>
      </c>
      <c r="D5621">
        <v>701000002</v>
      </c>
      <c r="E5621" s="139">
        <v>45289</v>
      </c>
      <c r="F5621">
        <f t="shared" si="261"/>
        <v>12</v>
      </c>
      <c r="G5621" s="139">
        <v>45289</v>
      </c>
      <c r="H5621">
        <f t="shared" si="263"/>
        <v>16</v>
      </c>
      <c r="I5621" t="s">
        <v>1372</v>
      </c>
      <c r="J5621" t="str">
        <f>VLOOKUP(I5621,'C701- Recalculate'!$D$27:$D$751,1,0)</f>
        <v>069MPI1233490002</v>
      </c>
      <c r="K5621">
        <v>0</v>
      </c>
      <c r="L5621">
        <v>19726027</v>
      </c>
      <c r="M5621" s="138">
        <f t="shared" si="262"/>
        <v>-19726027</v>
      </c>
      <c r="N5621" t="s">
        <v>178</v>
      </c>
      <c r="P5621" t="s">
        <v>3839</v>
      </c>
      <c r="R5621" t="s">
        <v>3808</v>
      </c>
    </row>
    <row r="5622" spans="1:20">
      <c r="A5622">
        <v>5621</v>
      </c>
      <c r="D5622">
        <v>701000002</v>
      </c>
      <c r="E5622" s="139">
        <v>45289</v>
      </c>
      <c r="F5622">
        <f t="shared" si="261"/>
        <v>12</v>
      </c>
      <c r="G5622" s="139">
        <v>45289</v>
      </c>
      <c r="H5622">
        <f t="shared" si="263"/>
        <v>16</v>
      </c>
      <c r="I5622" t="s">
        <v>1376</v>
      </c>
      <c r="J5622" t="str">
        <f>VLOOKUP(I5622,'C701- Recalculate'!$D$27:$D$751,1,0)</f>
        <v>069MPI1233490003</v>
      </c>
      <c r="K5622">
        <v>0</v>
      </c>
      <c r="L5622">
        <v>13150685</v>
      </c>
      <c r="M5622" s="138">
        <f t="shared" si="262"/>
        <v>-13150685</v>
      </c>
      <c r="N5622" t="s">
        <v>178</v>
      </c>
      <c r="P5622" t="s">
        <v>3839</v>
      </c>
      <c r="R5622" t="s">
        <v>3808</v>
      </c>
    </row>
    <row r="5623" spans="1:20">
      <c r="A5623">
        <v>5622</v>
      </c>
      <c r="D5623">
        <v>701000002</v>
      </c>
      <c r="E5623" s="139">
        <v>45289</v>
      </c>
      <c r="F5623">
        <f t="shared" si="261"/>
        <v>12</v>
      </c>
      <c r="G5623" s="139">
        <v>45289</v>
      </c>
      <c r="H5623">
        <f t="shared" si="263"/>
        <v>16</v>
      </c>
      <c r="I5623" t="s">
        <v>1381</v>
      </c>
      <c r="J5623" t="str">
        <f>VLOOKUP(I5623,'C701- Recalculate'!$D$27:$D$751,1,0)</f>
        <v>069MPI1233620001</v>
      </c>
      <c r="K5623">
        <v>0</v>
      </c>
      <c r="L5623">
        <v>33698630</v>
      </c>
      <c r="M5623" s="138">
        <f t="shared" si="262"/>
        <v>-33698630</v>
      </c>
      <c r="N5623" t="s">
        <v>178</v>
      </c>
      <c r="P5623" t="s">
        <v>3839</v>
      </c>
      <c r="R5623" t="s">
        <v>3808</v>
      </c>
    </row>
    <row r="5624" spans="1:20">
      <c r="A5624">
        <v>5623</v>
      </c>
      <c r="D5624">
        <v>701000002</v>
      </c>
      <c r="E5624" s="139">
        <v>45289</v>
      </c>
      <c r="F5624">
        <f t="shared" si="261"/>
        <v>12</v>
      </c>
      <c r="G5624" s="139">
        <v>45289</v>
      </c>
      <c r="H5624">
        <f t="shared" si="263"/>
        <v>16</v>
      </c>
      <c r="I5624" t="s">
        <v>1385</v>
      </c>
      <c r="J5624" t="str">
        <f>VLOOKUP(I5624,'C701- Recalculate'!$D$27:$D$751,1,0)</f>
        <v>069MPI1233620002</v>
      </c>
      <c r="K5624">
        <v>0</v>
      </c>
      <c r="L5624">
        <v>50547945</v>
      </c>
      <c r="M5624" s="138">
        <f t="shared" si="262"/>
        <v>-50547945</v>
      </c>
      <c r="N5624" t="s">
        <v>178</v>
      </c>
      <c r="P5624" t="s">
        <v>3839</v>
      </c>
      <c r="R5624" t="s">
        <v>3808</v>
      </c>
    </row>
    <row r="5625" spans="1:20">
      <c r="A5625">
        <v>5624</v>
      </c>
      <c r="D5625">
        <v>701000002</v>
      </c>
      <c r="E5625" s="139">
        <v>45289</v>
      </c>
      <c r="F5625">
        <f t="shared" si="261"/>
        <v>12</v>
      </c>
      <c r="G5625" s="139">
        <v>45289</v>
      </c>
      <c r="H5625">
        <f t="shared" si="263"/>
        <v>16</v>
      </c>
      <c r="I5625" t="s">
        <v>1393</v>
      </c>
      <c r="J5625" t="str">
        <f>VLOOKUP(I5625,'C701- Recalculate'!$D$27:$D$751,1,0)</f>
        <v>069MPI1233620003</v>
      </c>
      <c r="K5625">
        <v>0</v>
      </c>
      <c r="L5625">
        <v>99102763</v>
      </c>
      <c r="M5625" s="138">
        <f t="shared" si="262"/>
        <v>-99102763</v>
      </c>
      <c r="N5625" t="s">
        <v>178</v>
      </c>
      <c r="P5625" t="s">
        <v>3839</v>
      </c>
    </row>
    <row r="5626" spans="1:20" hidden="1">
      <c r="A5626">
        <v>5625</v>
      </c>
      <c r="D5626">
        <v>701000001</v>
      </c>
      <c r="E5626" s="139">
        <v>45265</v>
      </c>
      <c r="F5626">
        <f t="shared" si="261"/>
        <v>12</v>
      </c>
      <c r="G5626" s="139">
        <v>45265</v>
      </c>
      <c r="H5626">
        <f t="shared" si="263"/>
        <v>16</v>
      </c>
      <c r="I5626" t="s">
        <v>4146</v>
      </c>
      <c r="J5626" t="e">
        <f>VLOOKUP(I5626,'C701- Recalculate'!$D$27:$D$751,1,0)</f>
        <v>#N/A</v>
      </c>
      <c r="K5626">
        <v>0</v>
      </c>
      <c r="L5626">
        <v>4.1100000000000003</v>
      </c>
      <c r="M5626" s="138">
        <f t="shared" si="262"/>
        <v>-4.1100000000000003</v>
      </c>
      <c r="N5626" t="s">
        <v>315</v>
      </c>
      <c r="P5626" t="s">
        <v>3813</v>
      </c>
      <c r="Q5626">
        <v>701000001</v>
      </c>
      <c r="R5626" t="s">
        <v>4147</v>
      </c>
      <c r="T5626" t="s">
        <v>1462</v>
      </c>
    </row>
    <row r="5627" spans="1:20" hidden="1">
      <c r="A5627">
        <v>5626</v>
      </c>
      <c r="D5627">
        <v>701000001</v>
      </c>
      <c r="E5627" s="139">
        <v>45265</v>
      </c>
      <c r="F5627">
        <f t="shared" si="261"/>
        <v>12</v>
      </c>
      <c r="G5627" s="139">
        <v>45265</v>
      </c>
      <c r="H5627">
        <f t="shared" si="263"/>
        <v>16</v>
      </c>
      <c r="I5627" t="s">
        <v>4146</v>
      </c>
      <c r="J5627" t="e">
        <f>VLOOKUP(I5627,'C701- Recalculate'!$D$27:$D$751,1,0)</f>
        <v>#N/A</v>
      </c>
      <c r="K5627">
        <v>0</v>
      </c>
      <c r="L5627">
        <v>99832</v>
      </c>
      <c r="M5627" s="138">
        <f t="shared" si="262"/>
        <v>-99832</v>
      </c>
      <c r="N5627" t="s">
        <v>178</v>
      </c>
      <c r="P5627" t="s">
        <v>3813</v>
      </c>
      <c r="Q5627">
        <v>701000001</v>
      </c>
      <c r="R5627" t="s">
        <v>4147</v>
      </c>
      <c r="T5627" t="s">
        <v>1462</v>
      </c>
    </row>
    <row r="5628" spans="1:20" hidden="1">
      <c r="A5628">
        <v>5627</v>
      </c>
      <c r="D5628">
        <v>701000001</v>
      </c>
      <c r="E5628" s="139">
        <v>45265</v>
      </c>
      <c r="F5628">
        <f t="shared" si="261"/>
        <v>12</v>
      </c>
      <c r="G5628" s="139">
        <v>45265</v>
      </c>
      <c r="H5628">
        <f t="shared" si="263"/>
        <v>16</v>
      </c>
      <c r="I5628" t="s">
        <v>4146</v>
      </c>
      <c r="J5628" t="e">
        <f>VLOOKUP(I5628,'C701- Recalculate'!$D$27:$D$751,1,0)</f>
        <v>#N/A</v>
      </c>
      <c r="K5628">
        <v>4.1100000000000003</v>
      </c>
      <c r="L5628">
        <v>0</v>
      </c>
      <c r="M5628" s="138">
        <f t="shared" si="262"/>
        <v>4.1100000000000003</v>
      </c>
      <c r="N5628" t="s">
        <v>315</v>
      </c>
      <c r="P5628" t="s">
        <v>3813</v>
      </c>
      <c r="Q5628">
        <v>701000001</v>
      </c>
      <c r="R5628" t="s">
        <v>4147</v>
      </c>
      <c r="T5628" t="s">
        <v>1462</v>
      </c>
    </row>
    <row r="5629" spans="1:20">
      <c r="A5629">
        <v>5628</v>
      </c>
      <c r="D5629">
        <v>701000001</v>
      </c>
      <c r="E5629" s="139">
        <v>45289</v>
      </c>
      <c r="F5629">
        <f t="shared" si="261"/>
        <v>12</v>
      </c>
      <c r="G5629" s="139">
        <v>45289</v>
      </c>
      <c r="H5629">
        <f t="shared" si="263"/>
        <v>16</v>
      </c>
      <c r="I5629" t="s">
        <v>4148</v>
      </c>
      <c r="J5629" t="e">
        <f>VLOOKUP(I5629,'C701- Recalculate'!$D$27:$D$751,1,0)</f>
        <v>#N/A</v>
      </c>
      <c r="K5629">
        <v>0</v>
      </c>
      <c r="L5629">
        <v>113</v>
      </c>
      <c r="M5629" s="138">
        <f t="shared" si="262"/>
        <v>-113</v>
      </c>
      <c r="N5629" t="s">
        <v>178</v>
      </c>
      <c r="P5629" t="s">
        <v>3816</v>
      </c>
      <c r="Q5629">
        <v>701000001</v>
      </c>
      <c r="R5629" t="s">
        <v>4149</v>
      </c>
      <c r="T5629" t="s">
        <v>1462</v>
      </c>
    </row>
    <row r="5630" spans="1:20">
      <c r="A5630">
        <v>5629</v>
      </c>
      <c r="D5630">
        <v>701000001</v>
      </c>
      <c r="E5630" s="139">
        <v>45289</v>
      </c>
      <c r="F5630">
        <f t="shared" si="261"/>
        <v>12</v>
      </c>
      <c r="G5630" s="139">
        <v>45289</v>
      </c>
      <c r="H5630">
        <f t="shared" si="263"/>
        <v>16</v>
      </c>
      <c r="I5630" t="s">
        <v>4150</v>
      </c>
      <c r="J5630" t="e">
        <f>VLOOKUP(I5630,'C701- Recalculate'!$D$27:$D$751,1,0)</f>
        <v>#N/A</v>
      </c>
      <c r="K5630">
        <v>0</v>
      </c>
      <c r="L5630">
        <v>110</v>
      </c>
      <c r="M5630" s="138">
        <f t="shared" si="262"/>
        <v>-110</v>
      </c>
      <c r="N5630" t="s">
        <v>178</v>
      </c>
      <c r="P5630" t="s">
        <v>3816</v>
      </c>
      <c r="Q5630">
        <v>701000001</v>
      </c>
      <c r="R5630" t="s">
        <v>4151</v>
      </c>
      <c r="T5630" t="s">
        <v>1462</v>
      </c>
    </row>
    <row r="5631" spans="1:20" hidden="1">
      <c r="A5631">
        <v>5630</v>
      </c>
      <c r="D5631">
        <v>701000001</v>
      </c>
      <c r="E5631" s="139">
        <v>45275</v>
      </c>
      <c r="F5631">
        <f t="shared" ref="F5631:F5648" si="264">MONTH(E5631)</f>
        <v>12</v>
      </c>
      <c r="G5631" s="139">
        <v>45275</v>
      </c>
      <c r="H5631">
        <f t="shared" si="263"/>
        <v>16</v>
      </c>
      <c r="I5631" t="s">
        <v>4152</v>
      </c>
      <c r="J5631" t="e">
        <f>VLOOKUP(I5631,'C701- Recalculate'!$D$27:$D$751,1,0)</f>
        <v>#N/A</v>
      </c>
      <c r="K5631">
        <v>0</v>
      </c>
      <c r="L5631">
        <v>6800</v>
      </c>
      <c r="M5631" s="138">
        <f t="shared" ref="M5631:M5648" si="265">K5631-L5631</f>
        <v>-6800</v>
      </c>
      <c r="N5631" t="s">
        <v>178</v>
      </c>
      <c r="P5631" t="s">
        <v>3843</v>
      </c>
      <c r="Q5631">
        <v>701000001</v>
      </c>
      <c r="R5631" t="s">
        <v>4153</v>
      </c>
      <c r="T5631" t="s">
        <v>1462</v>
      </c>
    </row>
    <row r="5632" spans="1:20" hidden="1">
      <c r="A5632">
        <v>5631</v>
      </c>
      <c r="D5632">
        <v>701000001</v>
      </c>
      <c r="E5632" s="139">
        <v>45275</v>
      </c>
      <c r="F5632">
        <f t="shared" si="264"/>
        <v>12</v>
      </c>
      <c r="G5632" s="139">
        <v>45275</v>
      </c>
      <c r="H5632">
        <f t="shared" si="263"/>
        <v>16</v>
      </c>
      <c r="I5632" t="s">
        <v>4154</v>
      </c>
      <c r="J5632" t="e">
        <f>VLOOKUP(I5632,'C701- Recalculate'!$D$27:$D$751,1,0)</f>
        <v>#N/A</v>
      </c>
      <c r="K5632">
        <v>0</v>
      </c>
      <c r="L5632">
        <v>6500</v>
      </c>
      <c r="M5632" s="138">
        <f t="shared" si="265"/>
        <v>-6500</v>
      </c>
      <c r="N5632" t="s">
        <v>178</v>
      </c>
      <c r="P5632" t="s">
        <v>3843</v>
      </c>
      <c r="Q5632">
        <v>701000001</v>
      </c>
      <c r="R5632" t="s">
        <v>4155</v>
      </c>
      <c r="T5632" t="s">
        <v>1462</v>
      </c>
    </row>
    <row r="5633" spans="1:20" hidden="1">
      <c r="A5633">
        <v>5632</v>
      </c>
      <c r="D5633">
        <v>701000001</v>
      </c>
      <c r="E5633" s="139">
        <v>45275</v>
      </c>
      <c r="F5633">
        <f t="shared" si="264"/>
        <v>12</v>
      </c>
      <c r="G5633" s="139">
        <v>45275</v>
      </c>
      <c r="H5633">
        <f t="shared" si="263"/>
        <v>16</v>
      </c>
      <c r="I5633" t="s">
        <v>4156</v>
      </c>
      <c r="J5633" t="e">
        <f>VLOOKUP(I5633,'C701- Recalculate'!$D$27:$D$751,1,0)</f>
        <v>#N/A</v>
      </c>
      <c r="K5633">
        <v>0</v>
      </c>
      <c r="L5633">
        <v>6500</v>
      </c>
      <c r="M5633" s="138">
        <f t="shared" si="265"/>
        <v>-6500</v>
      </c>
      <c r="N5633" t="s">
        <v>178</v>
      </c>
      <c r="P5633" t="s">
        <v>3843</v>
      </c>
      <c r="Q5633">
        <v>701000001</v>
      </c>
      <c r="R5633" t="s">
        <v>4157</v>
      </c>
      <c r="T5633" t="s">
        <v>1462</v>
      </c>
    </row>
    <row r="5634" spans="1:20">
      <c r="A5634">
        <v>5633</v>
      </c>
      <c r="D5634">
        <v>701000001</v>
      </c>
      <c r="E5634" s="139">
        <v>45286</v>
      </c>
      <c r="F5634">
        <f t="shared" si="264"/>
        <v>12</v>
      </c>
      <c r="G5634" s="139">
        <v>45286</v>
      </c>
      <c r="H5634">
        <f t="shared" si="263"/>
        <v>16</v>
      </c>
      <c r="I5634" s="682" t="s">
        <v>4158</v>
      </c>
      <c r="J5634" t="e">
        <f>VLOOKUP(I5634,'C701- Recalculate'!$D$27:$D$751,1,0)</f>
        <v>#N/A</v>
      </c>
      <c r="K5634">
        <v>0</v>
      </c>
      <c r="L5634">
        <v>554556</v>
      </c>
      <c r="M5634" s="138">
        <f t="shared" si="265"/>
        <v>-554556</v>
      </c>
      <c r="N5634" t="s">
        <v>178</v>
      </c>
      <c r="P5634" t="s">
        <v>3984</v>
      </c>
      <c r="R5634" t="s">
        <v>3985</v>
      </c>
      <c r="T5634" t="s">
        <v>1462</v>
      </c>
    </row>
    <row r="5635" spans="1:20" hidden="1">
      <c r="A5635">
        <v>5634</v>
      </c>
      <c r="D5635">
        <v>701000002</v>
      </c>
      <c r="E5635" s="139">
        <v>45274</v>
      </c>
      <c r="F5635">
        <f t="shared" si="264"/>
        <v>12</v>
      </c>
      <c r="G5635" s="139">
        <v>45274</v>
      </c>
      <c r="H5635">
        <f t="shared" ref="H5635:H5648" si="266">LEN(I5635)</f>
        <v>16</v>
      </c>
      <c r="I5635" t="s">
        <v>1335</v>
      </c>
      <c r="J5635" t="str">
        <f>VLOOKUP(I5635,'C701- Recalculate'!$D$27:$D$751,1,0)</f>
        <v>069MPI1233380001</v>
      </c>
      <c r="K5635">
        <v>0</v>
      </c>
      <c r="L5635">
        <v>39726027</v>
      </c>
      <c r="M5635" s="138">
        <f t="shared" si="265"/>
        <v>-39726027</v>
      </c>
      <c r="N5635" t="s">
        <v>178</v>
      </c>
      <c r="P5635" t="s">
        <v>3839</v>
      </c>
      <c r="R5635" t="s">
        <v>3808</v>
      </c>
    </row>
    <row r="5636" spans="1:20" hidden="1">
      <c r="A5636">
        <v>5635</v>
      </c>
      <c r="D5636">
        <v>701000002</v>
      </c>
      <c r="E5636" s="139">
        <v>45274</v>
      </c>
      <c r="F5636">
        <f t="shared" si="264"/>
        <v>12</v>
      </c>
      <c r="G5636" s="139">
        <v>45274</v>
      </c>
      <c r="H5636">
        <f t="shared" si="266"/>
        <v>16</v>
      </c>
      <c r="I5636" t="s">
        <v>1339</v>
      </c>
      <c r="J5636" t="str">
        <f>VLOOKUP(I5636,'C701- Recalculate'!$D$27:$D$751,1,0)</f>
        <v>069MPI1233380002</v>
      </c>
      <c r="K5636">
        <v>0</v>
      </c>
      <c r="L5636">
        <v>39726027</v>
      </c>
      <c r="M5636" s="138">
        <f t="shared" si="265"/>
        <v>-39726027</v>
      </c>
      <c r="N5636" t="s">
        <v>178</v>
      </c>
      <c r="P5636" t="s">
        <v>3839</v>
      </c>
      <c r="R5636" t="s">
        <v>3808</v>
      </c>
    </row>
    <row r="5637" spans="1:20" hidden="1">
      <c r="A5637">
        <v>5636</v>
      </c>
      <c r="D5637">
        <v>701000002</v>
      </c>
      <c r="E5637" s="139">
        <v>45274</v>
      </c>
      <c r="F5637">
        <f t="shared" si="264"/>
        <v>12</v>
      </c>
      <c r="G5637" s="139">
        <v>45274</v>
      </c>
      <c r="H5637">
        <f t="shared" si="266"/>
        <v>16</v>
      </c>
      <c r="I5637" t="s">
        <v>1342</v>
      </c>
      <c r="J5637" t="str">
        <f>VLOOKUP(I5637,'C701- Recalculate'!$D$27:$D$751,1,0)</f>
        <v>069MPI1233380003</v>
      </c>
      <c r="K5637">
        <v>0</v>
      </c>
      <c r="L5637">
        <v>39726027</v>
      </c>
      <c r="M5637" s="138">
        <f t="shared" si="265"/>
        <v>-39726027</v>
      </c>
      <c r="N5637" t="s">
        <v>178</v>
      </c>
      <c r="P5637" t="s">
        <v>3839</v>
      </c>
      <c r="R5637" t="s">
        <v>3808</v>
      </c>
    </row>
    <row r="5638" spans="1:20" hidden="1">
      <c r="A5638">
        <v>5637</v>
      </c>
      <c r="D5638">
        <v>701000002</v>
      </c>
      <c r="E5638" s="139">
        <v>45274</v>
      </c>
      <c r="F5638">
        <f t="shared" si="264"/>
        <v>12</v>
      </c>
      <c r="G5638" s="139">
        <v>45274</v>
      </c>
      <c r="H5638">
        <f t="shared" si="266"/>
        <v>16</v>
      </c>
      <c r="I5638" t="s">
        <v>1346</v>
      </c>
      <c r="J5638" t="str">
        <f>VLOOKUP(I5638,'C701- Recalculate'!$D$27:$D$751,1,0)</f>
        <v>069MPI1233390001</v>
      </c>
      <c r="K5638">
        <v>0</v>
      </c>
      <c r="L5638">
        <v>5205480</v>
      </c>
      <c r="M5638" s="138">
        <f t="shared" si="265"/>
        <v>-5205480</v>
      </c>
      <c r="N5638" t="s">
        <v>178</v>
      </c>
      <c r="P5638" t="s">
        <v>3839</v>
      </c>
      <c r="R5638" t="s">
        <v>3808</v>
      </c>
    </row>
    <row r="5639" spans="1:20" hidden="1">
      <c r="A5639">
        <v>5638</v>
      </c>
      <c r="D5639">
        <v>701000002</v>
      </c>
      <c r="E5639" s="139">
        <v>45274</v>
      </c>
      <c r="F5639">
        <f t="shared" si="264"/>
        <v>12</v>
      </c>
      <c r="G5639" s="139">
        <v>45274</v>
      </c>
      <c r="H5639">
        <f t="shared" si="266"/>
        <v>16</v>
      </c>
      <c r="I5639" t="s">
        <v>1350</v>
      </c>
      <c r="J5639" t="str">
        <f>VLOOKUP(I5639,'C701- Recalculate'!$D$27:$D$751,1,0)</f>
        <v>069MPI1233390003</v>
      </c>
      <c r="K5639">
        <v>0</v>
      </c>
      <c r="L5639">
        <v>4931506</v>
      </c>
      <c r="M5639" s="138">
        <f t="shared" si="265"/>
        <v>-4931506</v>
      </c>
      <c r="N5639" t="s">
        <v>178</v>
      </c>
      <c r="P5639" t="s">
        <v>3839</v>
      </c>
      <c r="R5639" t="s">
        <v>3808</v>
      </c>
    </row>
    <row r="5640" spans="1:20" hidden="1">
      <c r="A5640">
        <v>5639</v>
      </c>
      <c r="D5640">
        <v>701000002</v>
      </c>
      <c r="E5640" s="139">
        <v>45274</v>
      </c>
      <c r="F5640">
        <f t="shared" si="264"/>
        <v>12</v>
      </c>
      <c r="G5640" s="139">
        <v>45274</v>
      </c>
      <c r="H5640">
        <f t="shared" si="266"/>
        <v>16</v>
      </c>
      <c r="I5640" t="s">
        <v>1353</v>
      </c>
      <c r="J5640" t="str">
        <f>VLOOKUP(I5640,'C701- Recalculate'!$D$27:$D$751,1,0)</f>
        <v>069MPI1233390004</v>
      </c>
      <c r="K5640">
        <v>0</v>
      </c>
      <c r="L5640">
        <v>4931506</v>
      </c>
      <c r="M5640" s="138">
        <f t="shared" si="265"/>
        <v>-4931506</v>
      </c>
      <c r="N5640" t="s">
        <v>178</v>
      </c>
      <c r="P5640" t="s">
        <v>3839</v>
      </c>
      <c r="R5640" t="s">
        <v>3808</v>
      </c>
    </row>
    <row r="5641" spans="1:20" hidden="1">
      <c r="A5641">
        <v>5640</v>
      </c>
      <c r="D5641">
        <v>701000002</v>
      </c>
      <c r="E5641" s="139">
        <v>45274</v>
      </c>
      <c r="F5641">
        <f t="shared" si="264"/>
        <v>12</v>
      </c>
      <c r="G5641" s="139">
        <v>45274</v>
      </c>
      <c r="H5641">
        <f t="shared" si="266"/>
        <v>16</v>
      </c>
      <c r="I5641" t="s">
        <v>1356</v>
      </c>
      <c r="J5641" t="str">
        <f>VLOOKUP(I5641,'C701- Recalculate'!$D$27:$D$751,1,0)</f>
        <v>069MPI1233390005</v>
      </c>
      <c r="K5641">
        <v>0</v>
      </c>
      <c r="L5641">
        <v>4931506</v>
      </c>
      <c r="M5641" s="138">
        <f t="shared" si="265"/>
        <v>-4931506</v>
      </c>
      <c r="N5641" t="s">
        <v>178</v>
      </c>
      <c r="P5641" t="s">
        <v>3839</v>
      </c>
      <c r="R5641" t="s">
        <v>3808</v>
      </c>
    </row>
    <row r="5642" spans="1:20" hidden="1">
      <c r="A5642">
        <v>5641</v>
      </c>
      <c r="D5642">
        <v>701000002</v>
      </c>
      <c r="E5642" s="139">
        <v>45274</v>
      </c>
      <c r="F5642">
        <f t="shared" si="264"/>
        <v>12</v>
      </c>
      <c r="G5642" s="139">
        <v>45274</v>
      </c>
      <c r="H5642">
        <f t="shared" si="266"/>
        <v>16</v>
      </c>
      <c r="I5642" t="s">
        <v>1359</v>
      </c>
      <c r="J5642" t="str">
        <f>VLOOKUP(I5642,'C701- Recalculate'!$D$27:$D$751,1,0)</f>
        <v>069MPI1233390006</v>
      </c>
      <c r="K5642">
        <v>0</v>
      </c>
      <c r="L5642">
        <v>5205480</v>
      </c>
      <c r="M5642" s="138">
        <f t="shared" si="265"/>
        <v>-5205480</v>
      </c>
      <c r="N5642" t="s">
        <v>178</v>
      </c>
      <c r="P5642" t="s">
        <v>3839</v>
      </c>
      <c r="R5642" t="s">
        <v>3808</v>
      </c>
    </row>
    <row r="5643" spans="1:20" hidden="1">
      <c r="A5643">
        <v>5642</v>
      </c>
      <c r="D5643">
        <v>701000002</v>
      </c>
      <c r="E5643" s="139">
        <v>45274</v>
      </c>
      <c r="F5643">
        <f t="shared" si="264"/>
        <v>12</v>
      </c>
      <c r="G5643" s="139">
        <v>45274</v>
      </c>
      <c r="H5643">
        <f t="shared" si="266"/>
        <v>16</v>
      </c>
      <c r="I5643" t="s">
        <v>1362</v>
      </c>
      <c r="J5643" t="str">
        <f>VLOOKUP(I5643,'C701- Recalculate'!$D$27:$D$751,1,0)</f>
        <v>069MPI1233390007</v>
      </c>
      <c r="K5643">
        <v>0</v>
      </c>
      <c r="L5643">
        <v>5205480</v>
      </c>
      <c r="M5643" s="138">
        <f t="shared" si="265"/>
        <v>-5205480</v>
      </c>
      <c r="N5643" t="s">
        <v>178</v>
      </c>
      <c r="P5643" t="s">
        <v>3839</v>
      </c>
      <c r="R5643" t="s">
        <v>3808</v>
      </c>
    </row>
    <row r="5644" spans="1:20" hidden="1">
      <c r="A5644">
        <v>5643</v>
      </c>
      <c r="D5644">
        <v>701000002</v>
      </c>
      <c r="E5644" s="139">
        <v>45274</v>
      </c>
      <c r="F5644">
        <f t="shared" si="264"/>
        <v>12</v>
      </c>
      <c r="G5644" s="139">
        <v>45274</v>
      </c>
      <c r="H5644">
        <f t="shared" si="266"/>
        <v>16</v>
      </c>
      <c r="I5644" t="s">
        <v>1365</v>
      </c>
      <c r="J5644" t="str">
        <f>VLOOKUP(I5644,'C701- Recalculate'!$D$27:$D$751,1,0)</f>
        <v>069MPI1233390008</v>
      </c>
      <c r="K5644">
        <v>0</v>
      </c>
      <c r="L5644">
        <v>5479453</v>
      </c>
      <c r="M5644" s="138">
        <f t="shared" si="265"/>
        <v>-5479453</v>
      </c>
      <c r="N5644" t="s">
        <v>178</v>
      </c>
      <c r="P5644" t="s">
        <v>3839</v>
      </c>
      <c r="R5644" t="s">
        <v>3808</v>
      </c>
    </row>
    <row r="5645" spans="1:20" hidden="1">
      <c r="A5645">
        <v>5644</v>
      </c>
      <c r="D5645">
        <v>701000002</v>
      </c>
      <c r="E5645" s="139">
        <v>45274</v>
      </c>
      <c r="F5645">
        <f t="shared" si="264"/>
        <v>12</v>
      </c>
      <c r="G5645" s="139">
        <v>45274</v>
      </c>
      <c r="H5645">
        <f t="shared" si="266"/>
        <v>16</v>
      </c>
      <c r="I5645" t="s">
        <v>1368</v>
      </c>
      <c r="J5645" t="str">
        <f>VLOOKUP(I5645,'C701- Recalculate'!$D$27:$D$751,1,0)</f>
        <v>069MPI1233390009</v>
      </c>
      <c r="K5645">
        <v>0</v>
      </c>
      <c r="L5645">
        <v>2602739</v>
      </c>
      <c r="M5645" s="138">
        <f t="shared" si="265"/>
        <v>-2602739</v>
      </c>
      <c r="N5645" t="s">
        <v>178</v>
      </c>
      <c r="P5645" t="s">
        <v>3839</v>
      </c>
      <c r="R5645" t="s">
        <v>3808</v>
      </c>
    </row>
    <row r="5646" spans="1:20">
      <c r="A5646">
        <v>5645</v>
      </c>
      <c r="D5646">
        <v>701000002</v>
      </c>
      <c r="E5646" s="139">
        <v>45289</v>
      </c>
      <c r="F5646">
        <f t="shared" si="264"/>
        <v>12</v>
      </c>
      <c r="G5646" s="139">
        <v>45289</v>
      </c>
      <c r="H5646">
        <f t="shared" si="266"/>
        <v>16</v>
      </c>
      <c r="I5646" t="s">
        <v>1393</v>
      </c>
      <c r="J5646" t="str">
        <f>VLOOKUP(I5646,'C701- Recalculate'!$D$27:$D$751,1,0)</f>
        <v>069MPI1233620003</v>
      </c>
      <c r="K5646">
        <v>4109.59</v>
      </c>
      <c r="L5646">
        <v>0</v>
      </c>
      <c r="M5646" s="138">
        <f t="shared" si="265"/>
        <v>4109.59</v>
      </c>
      <c r="N5646" t="s">
        <v>315</v>
      </c>
      <c r="P5646" t="s">
        <v>3839</v>
      </c>
    </row>
    <row r="5647" spans="1:20">
      <c r="A5647">
        <v>5646</v>
      </c>
      <c r="D5647">
        <v>701000002</v>
      </c>
      <c r="E5647" s="139">
        <v>45289</v>
      </c>
      <c r="F5647">
        <f t="shared" si="264"/>
        <v>12</v>
      </c>
      <c r="G5647" s="139">
        <v>45289</v>
      </c>
      <c r="H5647">
        <f t="shared" si="266"/>
        <v>16</v>
      </c>
      <c r="I5647" t="s">
        <v>1393</v>
      </c>
      <c r="J5647" t="str">
        <f>VLOOKUP(I5647,'C701- Recalculate'!$D$27:$D$751,1,0)</f>
        <v>069MPI1233620003</v>
      </c>
      <c r="K5647">
        <v>0</v>
      </c>
      <c r="L5647">
        <v>4109.59</v>
      </c>
      <c r="M5647" s="138">
        <f t="shared" si="265"/>
        <v>-4109.59</v>
      </c>
      <c r="N5647" t="s">
        <v>315</v>
      </c>
      <c r="P5647" t="s">
        <v>3839</v>
      </c>
      <c r="R5647" t="s">
        <v>3808</v>
      </c>
    </row>
    <row r="5648" spans="1:20">
      <c r="A5648">
        <v>5647</v>
      </c>
      <c r="D5648">
        <v>701000002</v>
      </c>
      <c r="E5648" s="139">
        <v>45289</v>
      </c>
      <c r="F5648">
        <f t="shared" si="264"/>
        <v>12</v>
      </c>
      <c r="G5648" s="139">
        <v>45289</v>
      </c>
      <c r="H5648">
        <f t="shared" si="266"/>
        <v>16</v>
      </c>
      <c r="I5648" t="s">
        <v>1389</v>
      </c>
      <c r="J5648" t="str">
        <f>VLOOKUP(I5648,'C701- Recalculate'!$D$27:$D$751,1,0)</f>
        <v>069MPI1233620005</v>
      </c>
      <c r="K5648">
        <v>0</v>
      </c>
      <c r="L5648">
        <v>16438356</v>
      </c>
      <c r="M5648" s="138">
        <f t="shared" si="265"/>
        <v>-16438356</v>
      </c>
      <c r="N5648" t="s">
        <v>178</v>
      </c>
      <c r="P5648" t="s">
        <v>3839</v>
      </c>
      <c r="R5648" t="s">
        <v>3808</v>
      </c>
    </row>
    <row r="5653" spans="13:13">
      <c r="M5653" s="138" t="s">
        <v>4615</v>
      </c>
    </row>
  </sheetData>
  <autoFilter ref="A1:Y5648" xr:uid="{6FA753D9-17CB-4F54-AEBD-B4DDACD791BF}">
    <filterColumn colId="4">
      <filters>
        <dateGroupItem year="2023" month="12" day="18" dateTimeGrouping="day"/>
        <dateGroupItem year="2023" month="12" day="19" dateTimeGrouping="day"/>
        <dateGroupItem year="2023" month="12" day="20" dateTimeGrouping="day"/>
        <dateGroupItem year="2023" month="12" day="21" dateTimeGrouping="day"/>
        <dateGroupItem year="2023" month="12" day="22" dateTimeGrouping="day"/>
        <dateGroupItem year="2023" month="12" day="25" dateTimeGrouping="day"/>
        <dateGroupItem year="2023" month="12" day="26" dateTimeGrouping="day"/>
        <dateGroupItem year="2023" month="12" day="27" dateTimeGrouping="day"/>
        <dateGroupItem year="2023" month="12" day="28" dateTimeGrouping="day"/>
        <dateGroupItem year="2023" month="12" day="29" dateTimeGrouping="day"/>
      </filters>
    </filterColumn>
    <filterColumn colId="5">
      <filters>
        <filter val="12"/>
      </filters>
    </filterColumn>
  </autoFilter>
  <conditionalFormatting sqref="I1:J1048576">
    <cfRule type="duplicateValues" dxfId="0" priority="1"/>
  </conditionalFormatting>
  <pageMargins left="0.7" right="0.7" top="0.75" bottom="0.75" header="0.3" footer="0.3"/>
  <pageSetup paperSize="9" orientation="portrait" horizontalDpi="300"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0AE5E-129A-4189-BFB9-BC5F1CCF314A}">
  <sheetPr codeName="Sheet26">
    <tabColor rgb="FF0070C0"/>
  </sheetPr>
  <dimension ref="B1:AC245"/>
  <sheetViews>
    <sheetView workbookViewId="0">
      <selection activeCell="J8" sqref="J8"/>
    </sheetView>
  </sheetViews>
  <sheetFormatPr defaultColWidth="8.90625" defaultRowHeight="14.5"/>
  <cols>
    <col min="2" max="2" width="6.90625" bestFit="1" customWidth="1"/>
    <col min="3" max="3" width="4.6328125" bestFit="1" customWidth="1"/>
    <col min="4" max="10" width="18.6328125" bestFit="1" customWidth="1"/>
    <col min="11" max="12" width="18.6328125" customWidth="1"/>
    <col min="13" max="13" width="20.08984375" customWidth="1"/>
    <col min="14" max="16" width="18.6328125" customWidth="1"/>
    <col min="17" max="17" width="8" bestFit="1" customWidth="1"/>
    <col min="19" max="19" width="21.36328125" bestFit="1" customWidth="1"/>
    <col min="20" max="23" width="15.08984375" bestFit="1" customWidth="1"/>
    <col min="24" max="26" width="16.08984375" bestFit="1" customWidth="1"/>
    <col min="27" max="28" width="4.6328125" bestFit="1" customWidth="1"/>
    <col min="29" max="29" width="15.54296875" bestFit="1" customWidth="1"/>
  </cols>
  <sheetData>
    <row r="1" spans="2:20">
      <c r="D1" s="152">
        <f>SUM(D3:D217)</f>
        <v>0</v>
      </c>
      <c r="E1" s="152">
        <f>SUM(E3:E217)</f>
        <v>0</v>
      </c>
      <c r="F1" s="152">
        <f t="shared" ref="F1:J1" si="0">SUM(F3:F217)</f>
        <v>0</v>
      </c>
      <c r="G1" s="152">
        <f t="shared" si="0"/>
        <v>0</v>
      </c>
      <c r="H1" s="152">
        <f t="shared" si="0"/>
        <v>0</v>
      </c>
      <c r="I1" s="152">
        <f t="shared" si="0"/>
        <v>0</v>
      </c>
      <c r="J1" s="152">
        <f t="shared" si="0"/>
        <v>0</v>
      </c>
      <c r="K1" s="152">
        <f t="shared" ref="K1:P1" si="1">SUM(K3:K217)</f>
        <v>0</v>
      </c>
      <c r="L1" s="152">
        <f t="shared" si="1"/>
        <v>0</v>
      </c>
      <c r="M1" s="152">
        <f t="shared" si="1"/>
        <v>0</v>
      </c>
      <c r="N1" s="152">
        <f t="shared" si="1"/>
        <v>0</v>
      </c>
      <c r="O1" s="152">
        <f t="shared" si="1"/>
        <v>0</v>
      </c>
      <c r="P1" s="152">
        <f t="shared" si="1"/>
        <v>0</v>
      </c>
      <c r="S1" s="152"/>
      <c r="T1" s="152"/>
    </row>
    <row r="2" spans="2:20" ht="26">
      <c r="B2" s="145" t="s">
        <v>439</v>
      </c>
      <c r="C2" s="145" t="s">
        <v>4159</v>
      </c>
      <c r="D2" s="728" t="s">
        <v>4160</v>
      </c>
      <c r="E2" s="146">
        <v>1</v>
      </c>
      <c r="F2" s="146">
        <v>2</v>
      </c>
      <c r="G2" s="146">
        <v>3</v>
      </c>
      <c r="H2" s="146">
        <v>4</v>
      </c>
      <c r="I2" s="146">
        <v>5</v>
      </c>
      <c r="J2" s="146">
        <v>6</v>
      </c>
      <c r="K2" s="146">
        <v>7</v>
      </c>
      <c r="L2" s="146">
        <v>8</v>
      </c>
      <c r="M2" s="146">
        <v>9</v>
      </c>
      <c r="N2" s="146">
        <v>10</v>
      </c>
      <c r="O2" s="146">
        <v>11</v>
      </c>
      <c r="P2" s="146">
        <v>12</v>
      </c>
      <c r="Q2" s="147" t="s">
        <v>98</v>
      </c>
    </row>
    <row r="3" spans="2:20">
      <c r="B3" s="100" t="s">
        <v>243</v>
      </c>
      <c r="C3" s="100" t="s">
        <v>4161</v>
      </c>
      <c r="D3" s="148">
        <v>323401332300</v>
      </c>
      <c r="E3" s="148">
        <v>415217494300</v>
      </c>
      <c r="F3" s="148">
        <v>294835814400</v>
      </c>
      <c r="G3" s="148">
        <v>305654142600</v>
      </c>
      <c r="H3" s="148">
        <v>335367842500</v>
      </c>
      <c r="I3" s="148">
        <v>352894654800</v>
      </c>
      <c r="J3" s="148">
        <v>414559684600</v>
      </c>
      <c r="K3" s="148">
        <v>419887723900</v>
      </c>
      <c r="L3" s="148">
        <v>335868032500</v>
      </c>
      <c r="M3" s="148">
        <v>388171856800</v>
      </c>
      <c r="N3" s="148">
        <v>430455018801</v>
      </c>
      <c r="O3" s="148">
        <v>386564620001</v>
      </c>
      <c r="P3" s="148">
        <v>321949297600</v>
      </c>
      <c r="Q3" s="149">
        <v>0</v>
      </c>
      <c r="S3" s="130"/>
      <c r="T3" s="152"/>
    </row>
    <row r="4" spans="2:20">
      <c r="B4" s="100" t="s">
        <v>244</v>
      </c>
      <c r="C4" s="100" t="s">
        <v>4161</v>
      </c>
      <c r="D4" s="148">
        <v>3854652300</v>
      </c>
      <c r="E4" s="148">
        <v>17964620300</v>
      </c>
      <c r="F4" s="148">
        <v>4173788300</v>
      </c>
      <c r="G4" s="148">
        <v>5102437300</v>
      </c>
      <c r="H4" s="148">
        <v>3562665300</v>
      </c>
      <c r="I4" s="148">
        <v>3416135500</v>
      </c>
      <c r="J4" s="148">
        <v>4720160000</v>
      </c>
      <c r="K4" s="148">
        <v>5944586000</v>
      </c>
      <c r="L4" s="148">
        <v>5435257000</v>
      </c>
      <c r="M4" s="148">
        <v>7627672000</v>
      </c>
      <c r="N4" s="148">
        <v>8689748000</v>
      </c>
      <c r="O4" s="148">
        <v>5461866000</v>
      </c>
      <c r="P4" s="148">
        <v>9107610400</v>
      </c>
      <c r="Q4" s="149">
        <v>0</v>
      </c>
      <c r="S4" s="130"/>
      <c r="T4" s="152"/>
    </row>
    <row r="5" spans="2:20">
      <c r="B5" s="100" t="s">
        <v>246</v>
      </c>
      <c r="C5" s="100" t="s">
        <v>4161</v>
      </c>
      <c r="D5" s="148">
        <v>79077940000</v>
      </c>
      <c r="E5" s="148">
        <v>67570920000</v>
      </c>
      <c r="F5" s="148">
        <v>48996220000</v>
      </c>
      <c r="G5" s="148">
        <v>51075360000</v>
      </c>
      <c r="H5" s="148">
        <v>83543630000</v>
      </c>
      <c r="I5" s="148">
        <v>51022260000</v>
      </c>
      <c r="J5" s="148">
        <v>63549940000</v>
      </c>
      <c r="K5" s="148">
        <v>52639100000</v>
      </c>
      <c r="L5" s="148">
        <v>85127370000</v>
      </c>
      <c r="M5" s="148">
        <v>60693360000</v>
      </c>
      <c r="N5" s="148">
        <v>52224970000</v>
      </c>
      <c r="O5" s="148">
        <v>56330850000</v>
      </c>
      <c r="P5" s="148">
        <v>75651990000</v>
      </c>
      <c r="Q5" s="149">
        <v>0</v>
      </c>
      <c r="S5" s="130"/>
      <c r="T5" s="152"/>
    </row>
    <row r="6" spans="2:20">
      <c r="B6" s="100" t="s">
        <v>4162</v>
      </c>
      <c r="C6" s="100" t="s">
        <v>4161</v>
      </c>
      <c r="D6" s="148">
        <v>0</v>
      </c>
      <c r="E6" s="148">
        <v>0</v>
      </c>
      <c r="F6" s="148">
        <v>0</v>
      </c>
      <c r="G6" s="148">
        <v>0</v>
      </c>
      <c r="H6" s="148">
        <v>0</v>
      </c>
      <c r="I6" s="148">
        <v>0</v>
      </c>
      <c r="J6" s="148">
        <v>0</v>
      </c>
      <c r="K6" s="148">
        <v>1200000000</v>
      </c>
      <c r="L6" s="148">
        <v>0</v>
      </c>
      <c r="M6" s="148">
        <v>0</v>
      </c>
      <c r="N6" s="148">
        <v>0</v>
      </c>
      <c r="O6" s="148">
        <v>0</v>
      </c>
      <c r="P6" s="148">
        <v>0</v>
      </c>
      <c r="Q6" s="149">
        <v>0</v>
      </c>
      <c r="S6" s="130"/>
      <c r="T6" s="152"/>
    </row>
    <row r="7" spans="2:20">
      <c r="B7" s="100" t="s">
        <v>245</v>
      </c>
      <c r="C7" s="100" t="s">
        <v>4161</v>
      </c>
      <c r="D7" s="148">
        <v>49100395593</v>
      </c>
      <c r="E7" s="148">
        <v>66910059826</v>
      </c>
      <c r="F7" s="148">
        <v>48672537017</v>
      </c>
      <c r="G7" s="148">
        <v>80498256182</v>
      </c>
      <c r="H7" s="148">
        <v>71518736810</v>
      </c>
      <c r="I7" s="148">
        <v>102714237206</v>
      </c>
      <c r="J7" s="148">
        <v>97254694825</v>
      </c>
      <c r="K7" s="148">
        <v>62295354011</v>
      </c>
      <c r="L7" s="148">
        <v>69645035727</v>
      </c>
      <c r="M7" s="148">
        <v>74380966676</v>
      </c>
      <c r="N7" s="148">
        <v>83318897489</v>
      </c>
      <c r="O7" s="148">
        <v>67921892644</v>
      </c>
      <c r="P7" s="148">
        <v>91087765851</v>
      </c>
      <c r="Q7" s="149">
        <v>0</v>
      </c>
      <c r="S7" s="130"/>
      <c r="T7" s="152"/>
    </row>
    <row r="8" spans="2:20">
      <c r="B8" s="100" t="s">
        <v>4163</v>
      </c>
      <c r="C8" s="100" t="s">
        <v>4161</v>
      </c>
      <c r="D8" s="148">
        <v>0</v>
      </c>
      <c r="E8" s="148">
        <v>0</v>
      </c>
      <c r="F8" s="148">
        <v>0</v>
      </c>
      <c r="G8" s="148">
        <v>0</v>
      </c>
      <c r="H8" s="148">
        <v>0</v>
      </c>
      <c r="I8" s="148">
        <v>0</v>
      </c>
      <c r="J8" s="148">
        <v>0</v>
      </c>
      <c r="K8" s="148">
        <v>0</v>
      </c>
      <c r="L8" s="148">
        <v>0</v>
      </c>
      <c r="M8" s="148">
        <v>0</v>
      </c>
      <c r="N8" s="148">
        <v>0</v>
      </c>
      <c r="O8" s="148">
        <v>0</v>
      </c>
      <c r="P8" s="148">
        <v>0</v>
      </c>
      <c r="Q8" s="149">
        <v>0</v>
      </c>
      <c r="S8" s="130"/>
      <c r="T8" s="152"/>
    </row>
    <row r="9" spans="2:20">
      <c r="B9" s="100" t="s">
        <v>248</v>
      </c>
      <c r="C9" s="100" t="s">
        <v>4161</v>
      </c>
      <c r="D9" s="148">
        <v>2388839341240</v>
      </c>
      <c r="E9" s="148">
        <v>2992834351144</v>
      </c>
      <c r="F9" s="148">
        <v>1688906124369</v>
      </c>
      <c r="G9" s="148">
        <v>1626956112887</v>
      </c>
      <c r="H9" s="148">
        <v>2151658614413</v>
      </c>
      <c r="I9" s="148">
        <v>917826774806</v>
      </c>
      <c r="J9" s="148">
        <v>2322703923426</v>
      </c>
      <c r="K9" s="148">
        <v>1360657984628</v>
      </c>
      <c r="L9" s="148">
        <v>2493631832876</v>
      </c>
      <c r="M9" s="148">
        <v>3583512822455</v>
      </c>
      <c r="N9" s="148">
        <v>1792916391512</v>
      </c>
      <c r="O9" s="148">
        <v>1593688524388</v>
      </c>
      <c r="P9" s="148">
        <v>1838781472646</v>
      </c>
      <c r="Q9" s="149">
        <v>0</v>
      </c>
      <c r="S9" s="130"/>
      <c r="T9" s="152"/>
    </row>
    <row r="10" spans="2:20">
      <c r="B10" s="100" t="s">
        <v>249</v>
      </c>
      <c r="C10" s="100" t="s">
        <v>4161</v>
      </c>
      <c r="D10" s="148">
        <v>15373540905</v>
      </c>
      <c r="E10" s="148">
        <v>15383353803</v>
      </c>
      <c r="F10" s="148">
        <v>15541125646</v>
      </c>
      <c r="G10" s="148">
        <v>15348683943</v>
      </c>
      <c r="H10" s="148">
        <v>23541911182</v>
      </c>
      <c r="I10" s="148">
        <v>23561925559</v>
      </c>
      <c r="J10" s="148">
        <v>23641983068</v>
      </c>
      <c r="K10" s="148">
        <v>23702197695</v>
      </c>
      <c r="L10" s="148">
        <v>24086746625</v>
      </c>
      <c r="M10" s="148">
        <v>24316464495</v>
      </c>
      <c r="N10" s="148">
        <v>24512256783</v>
      </c>
      <c r="O10" s="148">
        <v>24133291490</v>
      </c>
      <c r="P10" s="148">
        <v>24048525797</v>
      </c>
      <c r="Q10" s="149">
        <v>0</v>
      </c>
      <c r="S10" s="130"/>
      <c r="T10" s="152"/>
    </row>
    <row r="11" spans="2:20">
      <c r="B11" s="100" t="s">
        <v>250</v>
      </c>
      <c r="C11" s="100" t="s">
        <v>4161</v>
      </c>
      <c r="D11" s="148">
        <v>1209667130910</v>
      </c>
      <c r="E11" s="148">
        <v>1318902138628</v>
      </c>
      <c r="F11" s="148">
        <v>1228895960622</v>
      </c>
      <c r="G11" s="148">
        <v>1218386575907</v>
      </c>
      <c r="H11" s="148">
        <v>1217892606053</v>
      </c>
      <c r="I11" s="148">
        <v>2021863061164</v>
      </c>
      <c r="J11" s="148">
        <v>1249204992178</v>
      </c>
      <c r="K11" s="148">
        <v>1240782705705</v>
      </c>
      <c r="L11" s="148">
        <v>1622745838278</v>
      </c>
      <c r="M11" s="148">
        <v>1246428210380</v>
      </c>
      <c r="N11" s="148">
        <v>1257293727283</v>
      </c>
      <c r="O11" s="148">
        <v>783553398879</v>
      </c>
      <c r="P11" s="148">
        <v>740936086930</v>
      </c>
      <c r="Q11" s="149">
        <v>0</v>
      </c>
      <c r="S11" s="130"/>
      <c r="T11" s="152"/>
    </row>
    <row r="12" spans="2:20">
      <c r="B12" s="100" t="s">
        <v>251</v>
      </c>
      <c r="C12" s="100" t="s">
        <v>4161</v>
      </c>
      <c r="D12" s="148">
        <v>7000000000000</v>
      </c>
      <c r="E12" s="148">
        <v>2500000000000</v>
      </c>
      <c r="F12" s="148">
        <v>3630000000000</v>
      </c>
      <c r="G12" s="148">
        <v>5050000000000</v>
      </c>
      <c r="H12" s="148">
        <v>3600000000000</v>
      </c>
      <c r="I12" s="148">
        <v>3300000000000</v>
      </c>
      <c r="J12" s="148">
        <v>5600000000000</v>
      </c>
      <c r="K12" s="148">
        <v>1400000000000</v>
      </c>
      <c r="L12" s="148">
        <v>4050000000000</v>
      </c>
      <c r="M12" s="148">
        <v>8200000000000</v>
      </c>
      <c r="N12" s="148">
        <v>5850000000000</v>
      </c>
      <c r="O12" s="148">
        <v>6200000000000</v>
      </c>
      <c r="P12" s="148">
        <v>8500000000000</v>
      </c>
      <c r="Q12" s="149">
        <v>0</v>
      </c>
      <c r="S12" s="130"/>
      <c r="T12" s="152"/>
    </row>
    <row r="13" spans="2:20">
      <c r="B13" s="100" t="s">
        <v>252</v>
      </c>
      <c r="C13" s="100" t="s">
        <v>4161</v>
      </c>
      <c r="D13" s="148">
        <v>52193457795</v>
      </c>
      <c r="E13" s="148">
        <v>37325911188</v>
      </c>
      <c r="F13" s="148">
        <v>86154451930</v>
      </c>
      <c r="G13" s="148">
        <v>62615018914</v>
      </c>
      <c r="H13" s="148">
        <v>37149268687</v>
      </c>
      <c r="I13" s="148">
        <v>49507236817</v>
      </c>
      <c r="J13" s="148">
        <v>36396755584</v>
      </c>
      <c r="K13" s="148">
        <v>48106539467</v>
      </c>
      <c r="L13" s="148">
        <v>96457708372</v>
      </c>
      <c r="M13" s="148">
        <v>125572072085</v>
      </c>
      <c r="N13" s="148">
        <v>192616143126</v>
      </c>
      <c r="O13" s="148">
        <v>116403493355</v>
      </c>
      <c r="P13" s="148">
        <v>310746472107</v>
      </c>
      <c r="Q13" s="149">
        <v>0</v>
      </c>
      <c r="S13" s="130"/>
      <c r="T13" s="152"/>
    </row>
    <row r="14" spans="2:20">
      <c r="B14" s="100">
        <v>1322</v>
      </c>
      <c r="C14" s="100" t="s">
        <v>4161</v>
      </c>
      <c r="D14" s="148"/>
      <c r="E14" s="148"/>
      <c r="F14" s="148"/>
      <c r="G14" s="148"/>
      <c r="H14" s="148"/>
      <c r="I14" s="148"/>
      <c r="J14" s="148"/>
      <c r="K14" s="148"/>
      <c r="L14" s="148"/>
      <c r="M14" s="148">
        <v>365175000000</v>
      </c>
      <c r="N14" s="148">
        <v>0</v>
      </c>
      <c r="O14" s="148"/>
      <c r="P14" s="148">
        <v>241150000000</v>
      </c>
      <c r="Q14" s="149">
        <v>0</v>
      </c>
      <c r="S14" s="130"/>
      <c r="T14" s="152"/>
    </row>
    <row r="15" spans="2:20">
      <c r="B15" s="100" t="s">
        <v>254</v>
      </c>
      <c r="C15" s="100" t="s">
        <v>4161</v>
      </c>
      <c r="D15" s="148">
        <v>116492692723</v>
      </c>
      <c r="E15" s="148">
        <v>98018811314</v>
      </c>
      <c r="F15" s="148">
        <v>1186188047221</v>
      </c>
      <c r="G15" s="148">
        <v>106119858341</v>
      </c>
      <c r="H15" s="148">
        <v>59013193723</v>
      </c>
      <c r="I15" s="148">
        <v>22172718341</v>
      </c>
      <c r="J15" s="148">
        <v>51725863739</v>
      </c>
      <c r="K15" s="148">
        <v>599868421055</v>
      </c>
      <c r="L15" s="148">
        <v>837667220012</v>
      </c>
      <c r="M15" s="148">
        <v>492411544752</v>
      </c>
      <c r="N15" s="148">
        <v>1872579794518</v>
      </c>
      <c r="O15" s="148">
        <v>1421056960058</v>
      </c>
      <c r="P15" s="148">
        <v>666799885293</v>
      </c>
      <c r="Q15" s="149">
        <v>0</v>
      </c>
      <c r="S15" s="130"/>
      <c r="T15" s="152"/>
    </row>
    <row r="16" spans="2:20">
      <c r="B16" s="100" t="s">
        <v>4164</v>
      </c>
      <c r="C16" s="100" t="s">
        <v>4161</v>
      </c>
      <c r="D16" s="148">
        <v>8953968250146</v>
      </c>
      <c r="E16" s="148">
        <v>9357040615691</v>
      </c>
      <c r="F16" s="148">
        <v>9061826455660</v>
      </c>
      <c r="G16" s="148">
        <v>7974524311567</v>
      </c>
      <c r="H16" s="148">
        <v>8582378643826</v>
      </c>
      <c r="I16" s="148">
        <v>8812752349265</v>
      </c>
      <c r="J16" s="148">
        <v>8419197275732</v>
      </c>
      <c r="K16" s="148">
        <v>7979234414152</v>
      </c>
      <c r="L16" s="148">
        <v>7175907244648</v>
      </c>
      <c r="M16" s="148">
        <v>7844060967267</v>
      </c>
      <c r="N16" s="148">
        <v>7841527976379</v>
      </c>
      <c r="O16" s="148">
        <v>7531813293515</v>
      </c>
      <c r="P16" s="148">
        <v>7455243155621</v>
      </c>
      <c r="Q16" s="149">
        <v>0</v>
      </c>
      <c r="S16" s="130"/>
      <c r="T16" s="152"/>
    </row>
    <row r="17" spans="2:20">
      <c r="B17" s="100" t="s">
        <v>4165</v>
      </c>
      <c r="C17" s="100" t="s">
        <v>4161</v>
      </c>
      <c r="D17" s="148">
        <v>2190445136391</v>
      </c>
      <c r="E17" s="148">
        <v>2044059569593</v>
      </c>
      <c r="F17" s="148">
        <v>1792970275748</v>
      </c>
      <c r="G17" s="148">
        <v>1383571992302</v>
      </c>
      <c r="H17" s="148">
        <v>1383036367490</v>
      </c>
      <c r="I17" s="148">
        <v>1182482888517</v>
      </c>
      <c r="J17" s="148">
        <v>761947263706</v>
      </c>
      <c r="K17" s="148">
        <v>761393784735</v>
      </c>
      <c r="L17" s="148">
        <v>249347540819</v>
      </c>
      <c r="M17" s="148">
        <v>249354020902</v>
      </c>
      <c r="N17" s="148">
        <v>249360716986</v>
      </c>
      <c r="O17" s="148">
        <v>249367197068</v>
      </c>
      <c r="P17" s="148">
        <v>249373893154</v>
      </c>
      <c r="Q17" s="149">
        <v>0</v>
      </c>
      <c r="S17" s="130"/>
      <c r="T17" s="152"/>
    </row>
    <row r="18" spans="2:20">
      <c r="B18" s="100" t="s">
        <v>4166</v>
      </c>
      <c r="C18" s="100" t="s">
        <v>4161</v>
      </c>
      <c r="D18" s="148">
        <v>138204695058</v>
      </c>
      <c r="E18" s="148">
        <v>138279659050</v>
      </c>
      <c r="F18" s="148">
        <v>138347368463</v>
      </c>
      <c r="G18" s="148">
        <v>1996570146162</v>
      </c>
      <c r="H18" s="148">
        <v>2046169266754</v>
      </c>
      <c r="I18" s="148">
        <v>2046222088735</v>
      </c>
      <c r="J18" s="148">
        <v>2001325172759</v>
      </c>
      <c r="K18" s="148">
        <v>1770683636533</v>
      </c>
      <c r="L18" s="148">
        <v>1484375173476</v>
      </c>
      <c r="M18" s="148">
        <v>1484095698370</v>
      </c>
      <c r="N18" s="148">
        <v>1483806907431</v>
      </c>
      <c r="O18" s="148">
        <v>2251996836368</v>
      </c>
      <c r="P18" s="148">
        <v>1493710705022</v>
      </c>
      <c r="Q18" s="149">
        <v>0</v>
      </c>
      <c r="S18" s="130"/>
      <c r="T18" s="152"/>
    </row>
    <row r="19" spans="2:20">
      <c r="B19" s="100" t="s">
        <v>4167</v>
      </c>
      <c r="C19" s="100" t="s">
        <v>4161</v>
      </c>
      <c r="D19" s="148">
        <v>0</v>
      </c>
      <c r="E19" s="148">
        <v>0</v>
      </c>
      <c r="F19" s="148">
        <v>0</v>
      </c>
      <c r="G19" s="148">
        <v>608192279546</v>
      </c>
      <c r="H19" s="148">
        <v>807560803811</v>
      </c>
      <c r="I19" s="148">
        <v>1006908278884</v>
      </c>
      <c r="J19" s="148">
        <v>1206276803149</v>
      </c>
      <c r="K19" s="148">
        <v>1205624278224</v>
      </c>
      <c r="L19" s="148">
        <v>1484439484298</v>
      </c>
      <c r="M19" s="148">
        <v>1353972047995</v>
      </c>
      <c r="N19" s="148">
        <v>1303489030483</v>
      </c>
      <c r="O19" s="148">
        <v>1503021594181</v>
      </c>
      <c r="P19" s="148">
        <v>1502538576670</v>
      </c>
      <c r="Q19" s="149">
        <v>0</v>
      </c>
      <c r="S19" s="130"/>
      <c r="T19" s="152"/>
    </row>
    <row r="20" spans="2:20">
      <c r="B20" s="730" t="s">
        <v>4168</v>
      </c>
      <c r="C20" s="100" t="s">
        <v>4161</v>
      </c>
      <c r="D20" s="148"/>
      <c r="E20" s="148"/>
      <c r="F20" s="148"/>
      <c r="G20" s="148"/>
      <c r="H20" s="148"/>
      <c r="I20" s="148"/>
      <c r="J20" s="148"/>
      <c r="K20" s="148"/>
      <c r="L20" s="148"/>
      <c r="M20" s="148">
        <v>326302135152</v>
      </c>
      <c r="N20" s="148">
        <v>379186580152</v>
      </c>
      <c r="O20" s="148">
        <v>862837392728</v>
      </c>
      <c r="P20" s="148">
        <v>1366469579882</v>
      </c>
      <c r="Q20" s="149">
        <v>0</v>
      </c>
      <c r="S20" s="130"/>
      <c r="T20" s="152"/>
    </row>
    <row r="21" spans="2:20">
      <c r="B21" s="100" t="s">
        <v>255</v>
      </c>
      <c r="C21" s="100" t="s">
        <v>4161</v>
      </c>
      <c r="D21" s="148">
        <v>1835000000000</v>
      </c>
      <c r="E21" s="148">
        <v>1300000000000</v>
      </c>
      <c r="F21" s="148">
        <v>750000000000</v>
      </c>
      <c r="G21" s="148">
        <v>425000000000</v>
      </c>
      <c r="H21" s="148">
        <v>415000000000</v>
      </c>
      <c r="I21" s="148">
        <v>865000000000</v>
      </c>
      <c r="J21" s="148">
        <v>1300000000000</v>
      </c>
      <c r="K21" s="148">
        <v>1300000000000</v>
      </c>
      <c r="L21" s="148">
        <v>1435000000000</v>
      </c>
      <c r="M21" s="148">
        <v>1285000000000</v>
      </c>
      <c r="N21" s="148">
        <v>1285000000000</v>
      </c>
      <c r="O21" s="148">
        <v>985000000000</v>
      </c>
      <c r="P21" s="148">
        <v>900000000000</v>
      </c>
      <c r="Q21" s="149">
        <v>0</v>
      </c>
      <c r="S21" s="130"/>
      <c r="T21" s="152"/>
    </row>
    <row r="22" spans="2:20">
      <c r="B22" s="100" t="s">
        <v>4169</v>
      </c>
      <c r="C22" s="100" t="s">
        <v>4161</v>
      </c>
      <c r="D22" s="148">
        <v>28696824349117</v>
      </c>
      <c r="E22" s="148">
        <v>28674567819678</v>
      </c>
      <c r="F22" s="148">
        <v>29164162752949</v>
      </c>
      <c r="G22" s="148">
        <v>30593658155611</v>
      </c>
      <c r="H22" s="148">
        <v>30364211932491</v>
      </c>
      <c r="I22" s="148">
        <v>31933707200974</v>
      </c>
      <c r="J22" s="148">
        <v>32023767129691</v>
      </c>
      <c r="K22" s="148">
        <v>31509106477981</v>
      </c>
      <c r="L22" s="148">
        <v>32021115877562</v>
      </c>
      <c r="M22" s="148">
        <v>31799849672488</v>
      </c>
      <c r="N22" s="148">
        <v>32483290680778</v>
      </c>
      <c r="O22" s="148">
        <v>34846507245226</v>
      </c>
      <c r="P22" s="148">
        <v>36596902337887</v>
      </c>
      <c r="Q22" s="149">
        <v>0</v>
      </c>
      <c r="S22" s="130"/>
      <c r="T22" s="152"/>
    </row>
    <row r="23" spans="2:20">
      <c r="B23" s="100" t="s">
        <v>4170</v>
      </c>
      <c r="C23" s="100" t="s">
        <v>4161</v>
      </c>
      <c r="D23" s="148">
        <v>1462708452442</v>
      </c>
      <c r="E23" s="148">
        <v>1670691166851</v>
      </c>
      <c r="F23" s="148">
        <v>1799778298981</v>
      </c>
      <c r="G23" s="148">
        <v>1842440870435</v>
      </c>
      <c r="H23" s="148">
        <v>1923437412054</v>
      </c>
      <c r="I23" s="148">
        <v>2042276927731</v>
      </c>
      <c r="J23" s="148">
        <v>1990441486762</v>
      </c>
      <c r="K23" s="148">
        <v>1937877846035</v>
      </c>
      <c r="L23" s="148">
        <v>1912355881562</v>
      </c>
      <c r="M23" s="148">
        <v>1727697996015</v>
      </c>
      <c r="N23" s="148">
        <v>2011667203281</v>
      </c>
      <c r="O23" s="148">
        <v>1748986903804</v>
      </c>
      <c r="P23" s="148">
        <v>1355036344892</v>
      </c>
      <c r="Q23" s="149">
        <v>0</v>
      </c>
      <c r="S23" s="130"/>
      <c r="T23" s="152"/>
    </row>
    <row r="24" spans="2:20">
      <c r="B24" s="100" t="s">
        <v>4171</v>
      </c>
      <c r="C24" s="100" t="s">
        <v>4161</v>
      </c>
      <c r="D24" s="148">
        <v>4323150645926</v>
      </c>
      <c r="E24" s="148">
        <v>4459754539934</v>
      </c>
      <c r="F24" s="148">
        <v>4793946072278</v>
      </c>
      <c r="G24" s="148">
        <v>4687356707436</v>
      </c>
      <c r="H24" s="148">
        <v>4742403659801</v>
      </c>
      <c r="I24" s="148">
        <v>4168575488385</v>
      </c>
      <c r="J24" s="148">
        <v>4255548361093</v>
      </c>
      <c r="K24" s="148">
        <v>4143457576717</v>
      </c>
      <c r="L24" s="148">
        <v>4096347578482</v>
      </c>
      <c r="M24" s="148">
        <v>4387579572218</v>
      </c>
      <c r="N24" s="148">
        <v>4207815957322</v>
      </c>
      <c r="O24" s="148">
        <v>3952853514935</v>
      </c>
      <c r="P24" s="148">
        <v>3864468663230</v>
      </c>
      <c r="Q24" s="149">
        <v>0</v>
      </c>
      <c r="S24" s="130"/>
      <c r="T24" s="152"/>
    </row>
    <row r="25" spans="2:20">
      <c r="B25" s="100" t="s">
        <v>4172</v>
      </c>
      <c r="C25" s="100" t="s">
        <v>4161</v>
      </c>
      <c r="D25" s="148">
        <v>251529825049</v>
      </c>
      <c r="E25" s="148">
        <v>323317400911</v>
      </c>
      <c r="F25" s="148">
        <v>333806902758</v>
      </c>
      <c r="G25" s="148">
        <v>341835985175</v>
      </c>
      <c r="H25" s="148">
        <v>302362747768</v>
      </c>
      <c r="I25" s="148">
        <v>267700499274</v>
      </c>
      <c r="J25" s="148">
        <v>279867423151</v>
      </c>
      <c r="K25" s="148">
        <v>277072477139</v>
      </c>
      <c r="L25" s="148">
        <v>238226756897</v>
      </c>
      <c r="M25" s="148">
        <v>208165742039</v>
      </c>
      <c r="N25" s="148">
        <v>293224896152</v>
      </c>
      <c r="O25" s="148">
        <v>218287632750</v>
      </c>
      <c r="P25" s="148">
        <v>281444812777</v>
      </c>
      <c r="Q25" s="149">
        <v>0</v>
      </c>
      <c r="S25" s="130"/>
      <c r="T25" s="152"/>
    </row>
    <row r="26" spans="2:20">
      <c r="B26" s="100" t="s">
        <v>4173</v>
      </c>
      <c r="C26" s="100" t="s">
        <v>4161</v>
      </c>
      <c r="D26" s="148">
        <v>13986810607374</v>
      </c>
      <c r="E26" s="148">
        <v>13862111102408</v>
      </c>
      <c r="F26" s="148">
        <v>13964274922793</v>
      </c>
      <c r="G26" s="148">
        <v>13699961938459</v>
      </c>
      <c r="H26" s="148">
        <v>13677121902632</v>
      </c>
      <c r="I26" s="148">
        <v>12943364402950</v>
      </c>
      <c r="J26" s="148">
        <v>12887110017386</v>
      </c>
      <c r="K26" s="148">
        <v>13016718772025</v>
      </c>
      <c r="L26" s="148">
        <v>12740134420411</v>
      </c>
      <c r="M26" s="148">
        <v>12370233038005</v>
      </c>
      <c r="N26" s="148">
        <v>12123818352882</v>
      </c>
      <c r="O26" s="148">
        <v>12235736214445</v>
      </c>
      <c r="P26" s="148">
        <v>13174378091755</v>
      </c>
      <c r="Q26" s="149">
        <v>0</v>
      </c>
      <c r="S26" s="130"/>
      <c r="T26" s="152"/>
    </row>
    <row r="27" spans="2:20">
      <c r="B27" s="100" t="s">
        <v>4174</v>
      </c>
      <c r="C27" s="100" t="s">
        <v>4161</v>
      </c>
      <c r="D27" s="148">
        <v>797422724231</v>
      </c>
      <c r="E27" s="148">
        <v>885077224236</v>
      </c>
      <c r="F27" s="148">
        <v>1038973561807</v>
      </c>
      <c r="G27" s="148">
        <v>1059420923636</v>
      </c>
      <c r="H27" s="148">
        <v>1048884238076</v>
      </c>
      <c r="I27" s="148">
        <v>1046121498323</v>
      </c>
      <c r="J27" s="148">
        <v>1015047967865</v>
      </c>
      <c r="K27" s="148">
        <v>1020717582037</v>
      </c>
      <c r="L27" s="148">
        <v>1025484408202</v>
      </c>
      <c r="M27" s="148">
        <v>962522302918</v>
      </c>
      <c r="N27" s="148">
        <v>1019060402434</v>
      </c>
      <c r="O27" s="148">
        <v>899033606690</v>
      </c>
      <c r="P27" s="148">
        <v>826641418809</v>
      </c>
      <c r="Q27" s="149">
        <v>0</v>
      </c>
      <c r="S27" s="130"/>
      <c r="T27" s="152"/>
    </row>
    <row r="28" spans="2:20">
      <c r="B28" s="100" t="s">
        <v>4175</v>
      </c>
      <c r="C28" s="100" t="s">
        <v>4161</v>
      </c>
      <c r="D28" s="148">
        <v>156242652720</v>
      </c>
      <c r="E28" s="148">
        <v>151961143932</v>
      </c>
      <c r="F28" s="148">
        <v>119786018431</v>
      </c>
      <c r="G28" s="148">
        <v>119187100546</v>
      </c>
      <c r="H28" s="148">
        <v>95771541116</v>
      </c>
      <c r="I28" s="148">
        <v>99643972544</v>
      </c>
      <c r="J28" s="148">
        <v>106961835251</v>
      </c>
      <c r="K28" s="148">
        <v>127324598558</v>
      </c>
      <c r="L28" s="148">
        <v>130915037900</v>
      </c>
      <c r="M28" s="148">
        <v>118307202771</v>
      </c>
      <c r="N28" s="148">
        <v>42657105614</v>
      </c>
      <c r="O28" s="148">
        <v>59343450540</v>
      </c>
      <c r="P28" s="148">
        <v>52766122655</v>
      </c>
      <c r="Q28" s="149">
        <v>0</v>
      </c>
      <c r="S28" s="130"/>
      <c r="T28" s="152"/>
    </row>
    <row r="29" spans="2:20">
      <c r="B29" s="100" t="s">
        <v>4176</v>
      </c>
      <c r="C29" s="100" t="s">
        <v>4161</v>
      </c>
      <c r="D29" s="148">
        <v>9476287110</v>
      </c>
      <c r="E29" s="148">
        <v>9482335804</v>
      </c>
      <c r="F29" s="148">
        <v>9607342145</v>
      </c>
      <c r="G29" s="148">
        <v>9488384498</v>
      </c>
      <c r="H29" s="148">
        <v>9486368267</v>
      </c>
      <c r="I29" s="148">
        <v>9494433192</v>
      </c>
      <c r="J29" s="148">
        <v>9526692893</v>
      </c>
      <c r="K29" s="148">
        <v>9569033750</v>
      </c>
      <c r="L29" s="148">
        <v>9724283560</v>
      </c>
      <c r="M29" s="148">
        <v>1051703757</v>
      </c>
      <c r="N29" s="148">
        <v>55291860515</v>
      </c>
      <c r="O29" s="148">
        <v>51725790028</v>
      </c>
      <c r="P29" s="148">
        <v>1041767759</v>
      </c>
      <c r="Q29" s="149">
        <v>0</v>
      </c>
      <c r="S29" s="130"/>
      <c r="T29" s="152"/>
    </row>
    <row r="30" spans="2:20">
      <c r="B30" s="100" t="s">
        <v>4177</v>
      </c>
      <c r="C30" s="100" t="s">
        <v>4161</v>
      </c>
      <c r="D30" s="148">
        <v>16356258500</v>
      </c>
      <c r="E30" s="148">
        <v>14144154925</v>
      </c>
      <c r="F30" s="148">
        <v>14305363875</v>
      </c>
      <c r="G30" s="148">
        <v>10049380640</v>
      </c>
      <c r="H30" s="148">
        <v>7823756300</v>
      </c>
      <c r="I30" s="148">
        <v>7805450040</v>
      </c>
      <c r="J30" s="148">
        <v>3736648125</v>
      </c>
      <c r="K30" s="148">
        <v>0</v>
      </c>
      <c r="L30" s="148">
        <v>0</v>
      </c>
      <c r="M30" s="148">
        <v>0</v>
      </c>
      <c r="N30" s="148">
        <v>0</v>
      </c>
      <c r="O30" s="148">
        <v>0</v>
      </c>
      <c r="P30" s="148">
        <v>0</v>
      </c>
      <c r="Q30" s="149">
        <v>0</v>
      </c>
      <c r="S30" s="130"/>
      <c r="T30" s="152"/>
    </row>
    <row r="31" spans="2:20">
      <c r="B31" s="100" t="s">
        <v>4178</v>
      </c>
      <c r="C31" s="100" t="s">
        <v>4161</v>
      </c>
      <c r="D31" s="148">
        <v>157550183555</v>
      </c>
      <c r="E31" s="148">
        <v>157650747502</v>
      </c>
      <c r="F31" s="148">
        <v>136910630531</v>
      </c>
      <c r="G31" s="148">
        <v>135215409713</v>
      </c>
      <c r="H31" s="148">
        <v>135186677156</v>
      </c>
      <c r="I31" s="148">
        <v>135301607381</v>
      </c>
      <c r="J31" s="148">
        <v>135761328281</v>
      </c>
      <c r="K31" s="148">
        <v>136364711963</v>
      </c>
      <c r="L31" s="148">
        <v>115480932208</v>
      </c>
      <c r="M31" s="148">
        <v>116582346862</v>
      </c>
      <c r="N31" s="148">
        <v>101171253454</v>
      </c>
      <c r="O31" s="148">
        <v>99607173864</v>
      </c>
      <c r="P31" s="148">
        <v>99257313956</v>
      </c>
      <c r="Q31" s="149">
        <v>0</v>
      </c>
      <c r="S31" s="130"/>
      <c r="T31" s="152"/>
    </row>
    <row r="32" spans="2:20">
      <c r="B32" s="100" t="s">
        <v>4179</v>
      </c>
      <c r="C32" s="100" t="s">
        <v>4161</v>
      </c>
      <c r="D32" s="148">
        <v>-321607400400</v>
      </c>
      <c r="E32" s="148">
        <v>-342119115640</v>
      </c>
      <c r="F32" s="148">
        <v>-370718221311</v>
      </c>
      <c r="G32" s="148">
        <v>-321600789891</v>
      </c>
      <c r="H32" s="148">
        <v>-325557516880</v>
      </c>
      <c r="I32" s="148">
        <v>-336815978939</v>
      </c>
      <c r="J32" s="148">
        <v>-355730881419</v>
      </c>
      <c r="K32" s="148">
        <v>-365511825256</v>
      </c>
      <c r="L32" s="148">
        <v>-360100936194</v>
      </c>
      <c r="M32" s="148">
        <v>-279622666832</v>
      </c>
      <c r="N32" s="148">
        <v>-307667222282</v>
      </c>
      <c r="O32" s="148">
        <v>-337397256555</v>
      </c>
      <c r="P32" s="148">
        <v>-252023293755</v>
      </c>
      <c r="Q32" s="149">
        <v>0</v>
      </c>
      <c r="S32" s="130"/>
      <c r="T32" s="152"/>
    </row>
    <row r="33" spans="2:20">
      <c r="B33" s="100" t="s">
        <v>4180</v>
      </c>
      <c r="C33" s="100" t="s">
        <v>4161</v>
      </c>
      <c r="D33" s="148">
        <v>-367624493675</v>
      </c>
      <c r="E33" s="148">
        <v>-367323866294</v>
      </c>
      <c r="F33" s="148">
        <v>-369500483838</v>
      </c>
      <c r="G33" s="148">
        <v>-385207841314</v>
      </c>
      <c r="H33" s="148">
        <v>-385143094056</v>
      </c>
      <c r="I33" s="148">
        <v>-383594471142</v>
      </c>
      <c r="J33" s="148">
        <v>-385360273366</v>
      </c>
      <c r="K33" s="148">
        <v>-386091530397</v>
      </c>
      <c r="L33" s="148">
        <v>-382089819775</v>
      </c>
      <c r="M33" s="148">
        <v>-382808966691</v>
      </c>
      <c r="N33" s="148">
        <v>-380039001889</v>
      </c>
      <c r="O33" s="148">
        <v>-398329774239</v>
      </c>
      <c r="P33" s="148">
        <v>-414893858304</v>
      </c>
      <c r="Q33" s="149">
        <v>0</v>
      </c>
      <c r="S33" s="130"/>
      <c r="T33" s="152"/>
    </row>
    <row r="34" spans="2:20">
      <c r="B34" s="100" t="s">
        <v>4181</v>
      </c>
      <c r="C34" s="100" t="s">
        <v>4161</v>
      </c>
      <c r="D34" s="148">
        <v>877261879132</v>
      </c>
      <c r="E34" s="148">
        <v>886580100450</v>
      </c>
      <c r="F34" s="148">
        <v>855091334433</v>
      </c>
      <c r="G34" s="148">
        <v>862173724681</v>
      </c>
      <c r="H34" s="148">
        <v>868652580918</v>
      </c>
      <c r="I34" s="148">
        <v>909075623783</v>
      </c>
      <c r="J34" s="148">
        <v>974350236121</v>
      </c>
      <c r="K34" s="148">
        <v>1029704804942</v>
      </c>
      <c r="L34" s="148">
        <v>1062509116707</v>
      </c>
      <c r="M34" s="148">
        <v>1092486032607</v>
      </c>
      <c r="N34" s="148">
        <v>1148423492516</v>
      </c>
      <c r="O34" s="148">
        <v>1200393229369</v>
      </c>
      <c r="P34" s="148">
        <v>1266148898193</v>
      </c>
      <c r="Q34" s="149">
        <v>0</v>
      </c>
      <c r="S34" s="130"/>
      <c r="T34" s="152"/>
    </row>
    <row r="35" spans="2:20">
      <c r="B35" s="100" t="s">
        <v>4182</v>
      </c>
      <c r="C35" s="100" t="s">
        <v>4161</v>
      </c>
      <c r="D35" s="148">
        <v>124055847674</v>
      </c>
      <c r="E35" s="148">
        <v>143343044311</v>
      </c>
      <c r="F35" s="148">
        <v>162034919154</v>
      </c>
      <c r="G35" s="148">
        <v>171517358171</v>
      </c>
      <c r="H35" s="148">
        <v>180388429366</v>
      </c>
      <c r="I35" s="148">
        <v>189385094017</v>
      </c>
      <c r="J35" s="148">
        <v>197804781203</v>
      </c>
      <c r="K35" s="148">
        <v>209907736235</v>
      </c>
      <c r="L35" s="148">
        <v>225247454322</v>
      </c>
      <c r="M35" s="148">
        <v>245570150208</v>
      </c>
      <c r="N35" s="148">
        <v>261798145275</v>
      </c>
      <c r="O35" s="148">
        <v>274986523439</v>
      </c>
      <c r="P35" s="148">
        <v>250146965061</v>
      </c>
      <c r="Q35" s="149">
        <v>0</v>
      </c>
      <c r="S35" s="130"/>
      <c r="T35" s="152"/>
    </row>
    <row r="36" spans="2:20">
      <c r="B36" s="100" t="s">
        <v>4183</v>
      </c>
      <c r="C36" s="100" t="s">
        <v>4161</v>
      </c>
      <c r="D36" s="148">
        <v>-44872851357</v>
      </c>
      <c r="E36" s="148">
        <v>-48787374702</v>
      </c>
      <c r="F36" s="148">
        <v>-56102783439</v>
      </c>
      <c r="G36" s="148">
        <v>-65011821837</v>
      </c>
      <c r="H36" s="148">
        <v>-70472062098</v>
      </c>
      <c r="I36" s="148">
        <v>-79070936192</v>
      </c>
      <c r="J36" s="148">
        <v>-89790466507</v>
      </c>
      <c r="K36" s="148">
        <v>-97214388856</v>
      </c>
      <c r="L36" s="148">
        <v>-106902809801</v>
      </c>
      <c r="M36" s="148">
        <v>-115874483778</v>
      </c>
      <c r="N36" s="148">
        <v>-123683006294</v>
      </c>
      <c r="O36" s="148">
        <v>-134013113459</v>
      </c>
      <c r="P36" s="148">
        <v>-110627024489</v>
      </c>
      <c r="Q36" s="149">
        <v>0</v>
      </c>
      <c r="S36" s="130"/>
      <c r="T36" s="152"/>
    </row>
    <row r="37" spans="2:20">
      <c r="B37" s="100" t="s">
        <v>4184</v>
      </c>
      <c r="C37" s="100" t="s">
        <v>4161</v>
      </c>
      <c r="D37" s="148">
        <v>-7358729236</v>
      </c>
      <c r="E37" s="148">
        <v>-7336347046</v>
      </c>
      <c r="F37" s="148">
        <v>-7511895256</v>
      </c>
      <c r="G37" s="148">
        <v>-7351964965</v>
      </c>
      <c r="H37" s="148">
        <v>-7451082358</v>
      </c>
      <c r="I37" s="148">
        <v>-7521609570</v>
      </c>
      <c r="J37" s="148">
        <v>-7822121706</v>
      </c>
      <c r="K37" s="148">
        <v>-8345695685</v>
      </c>
      <c r="L37" s="148">
        <v>-8798035751</v>
      </c>
      <c r="M37" s="148">
        <v>-9103353881</v>
      </c>
      <c r="N37" s="148">
        <v>-9442904883</v>
      </c>
      <c r="O37" s="148">
        <v>-9922442020</v>
      </c>
      <c r="P37" s="148">
        <v>-10890885439</v>
      </c>
      <c r="Q37" s="149">
        <v>0</v>
      </c>
      <c r="S37" s="130"/>
      <c r="T37" s="152"/>
    </row>
    <row r="38" spans="2:20">
      <c r="B38" s="100" t="s">
        <v>4185</v>
      </c>
      <c r="C38" s="100" t="s">
        <v>4161</v>
      </c>
      <c r="D38" s="148">
        <v>223600391545</v>
      </c>
      <c r="E38" s="148">
        <v>224073036967</v>
      </c>
      <c r="F38" s="148">
        <v>234967060967</v>
      </c>
      <c r="G38" s="148">
        <v>234967060967</v>
      </c>
      <c r="H38" s="148">
        <v>235344858975</v>
      </c>
      <c r="I38" s="148">
        <v>235663959244</v>
      </c>
      <c r="J38" s="148">
        <v>236052113026</v>
      </c>
      <c r="K38" s="148">
        <v>237880716662</v>
      </c>
      <c r="L38" s="148">
        <v>237880716662</v>
      </c>
      <c r="M38" s="148">
        <v>237995492202</v>
      </c>
      <c r="N38" s="148">
        <v>238115471972</v>
      </c>
      <c r="O38" s="148">
        <v>242545538086</v>
      </c>
      <c r="P38" s="148">
        <v>246581478819</v>
      </c>
      <c r="Q38" s="149">
        <v>0</v>
      </c>
      <c r="S38" s="130"/>
      <c r="T38" s="152"/>
    </row>
    <row r="39" spans="2:20">
      <c r="B39" s="100" t="s">
        <v>4186</v>
      </c>
      <c r="C39" s="100" t="s">
        <v>4161</v>
      </c>
      <c r="D39" s="148">
        <v>251200975539</v>
      </c>
      <c r="E39" s="148">
        <v>252280287477</v>
      </c>
      <c r="F39" s="148">
        <v>252280287477</v>
      </c>
      <c r="G39" s="148">
        <v>252280287477</v>
      </c>
      <c r="H39" s="148">
        <v>252509804678</v>
      </c>
      <c r="I39" s="148">
        <v>253443569362</v>
      </c>
      <c r="J39" s="148">
        <v>253997720242</v>
      </c>
      <c r="K39" s="148">
        <v>255442195092</v>
      </c>
      <c r="L39" s="148">
        <v>256594815092</v>
      </c>
      <c r="M39" s="148">
        <v>256628882092</v>
      </c>
      <c r="N39" s="148">
        <v>257980544238</v>
      </c>
      <c r="O39" s="148">
        <v>259355991616</v>
      </c>
      <c r="P39" s="148">
        <v>260309848490</v>
      </c>
      <c r="Q39" s="149">
        <v>0</v>
      </c>
      <c r="S39" s="130"/>
      <c r="T39" s="152"/>
    </row>
    <row r="40" spans="2:20">
      <c r="B40" s="100" t="s">
        <v>4187</v>
      </c>
      <c r="C40" s="100" t="s">
        <v>4161</v>
      </c>
      <c r="D40" s="148">
        <v>159666016562</v>
      </c>
      <c r="E40" s="148">
        <v>162547708396</v>
      </c>
      <c r="F40" s="148">
        <v>162580560392</v>
      </c>
      <c r="G40" s="148">
        <v>162580560392</v>
      </c>
      <c r="H40" s="148">
        <v>163153705776</v>
      </c>
      <c r="I40" s="148">
        <v>165544978037</v>
      </c>
      <c r="J40" s="148">
        <v>168570802172</v>
      </c>
      <c r="K40" s="148">
        <v>168082720669</v>
      </c>
      <c r="L40" s="148">
        <v>177772025169</v>
      </c>
      <c r="M40" s="148">
        <v>177844191539</v>
      </c>
      <c r="N40" s="148">
        <v>180388811762</v>
      </c>
      <c r="O40" s="148">
        <v>187453152170</v>
      </c>
      <c r="P40" s="148">
        <v>189488798741</v>
      </c>
      <c r="Q40" s="149">
        <v>0</v>
      </c>
      <c r="S40" s="130"/>
      <c r="T40" s="152"/>
    </row>
    <row r="41" spans="2:20">
      <c r="B41" s="100" t="s">
        <v>4188</v>
      </c>
      <c r="C41" s="100" t="s">
        <v>4161</v>
      </c>
      <c r="D41" s="148">
        <v>6146078661</v>
      </c>
      <c r="E41" s="148">
        <v>6189078661</v>
      </c>
      <c r="F41" s="148">
        <v>6189078661</v>
      </c>
      <c r="G41" s="148">
        <v>6189078661</v>
      </c>
      <c r="H41" s="148">
        <v>6199584961</v>
      </c>
      <c r="I41" s="148">
        <v>6246271161</v>
      </c>
      <c r="J41" s="148">
        <v>6462194361</v>
      </c>
      <c r="K41" s="148">
        <v>6462194361</v>
      </c>
      <c r="L41" s="148">
        <v>6462194361</v>
      </c>
      <c r="M41" s="148">
        <v>6544784361</v>
      </c>
      <c r="N41" s="148">
        <v>6589884361</v>
      </c>
      <c r="O41" s="148">
        <v>6750704361</v>
      </c>
      <c r="P41" s="148">
        <v>6699877180</v>
      </c>
      <c r="Q41" s="149">
        <v>0</v>
      </c>
      <c r="S41" s="130"/>
      <c r="T41" s="152"/>
    </row>
    <row r="42" spans="2:20">
      <c r="B42" s="100" t="s">
        <v>4189</v>
      </c>
      <c r="C42" s="100" t="s">
        <v>4161</v>
      </c>
      <c r="D42" s="148">
        <v>52226323404</v>
      </c>
      <c r="E42" s="148">
        <v>52528310044</v>
      </c>
      <c r="F42" s="148">
        <v>52983923092</v>
      </c>
      <c r="G42" s="148">
        <v>53184073092</v>
      </c>
      <c r="H42" s="148">
        <v>53313381492</v>
      </c>
      <c r="I42" s="148">
        <v>54594566753</v>
      </c>
      <c r="J42" s="148">
        <v>55788349803</v>
      </c>
      <c r="K42" s="148">
        <v>56329442963</v>
      </c>
      <c r="L42" s="148">
        <v>56329442963</v>
      </c>
      <c r="M42" s="148">
        <v>56142289203</v>
      </c>
      <c r="N42" s="148">
        <v>57114228873</v>
      </c>
      <c r="O42" s="148">
        <v>60504147649</v>
      </c>
      <c r="P42" s="148">
        <v>60690715691</v>
      </c>
      <c r="Q42" s="149">
        <v>0</v>
      </c>
      <c r="S42" s="130"/>
      <c r="T42" s="152"/>
    </row>
    <row r="43" spans="2:20">
      <c r="B43" s="100" t="s">
        <v>4190</v>
      </c>
      <c r="C43" s="100" t="s">
        <v>4161</v>
      </c>
      <c r="D43" s="148">
        <v>845851302683</v>
      </c>
      <c r="E43" s="148">
        <v>845851302683</v>
      </c>
      <c r="F43" s="148">
        <v>847957278683</v>
      </c>
      <c r="G43" s="148">
        <v>847957278683</v>
      </c>
      <c r="H43" s="148">
        <v>847957278683</v>
      </c>
      <c r="I43" s="148">
        <v>847957278683</v>
      </c>
      <c r="J43" s="148">
        <v>847957278683</v>
      </c>
      <c r="K43" s="148">
        <v>847957278683</v>
      </c>
      <c r="L43" s="148">
        <v>847957278683</v>
      </c>
      <c r="M43" s="148">
        <v>847957278683</v>
      </c>
      <c r="N43" s="148">
        <v>847957278683</v>
      </c>
      <c r="O43" s="148">
        <v>858409278683</v>
      </c>
      <c r="P43" s="148">
        <v>883001628683</v>
      </c>
      <c r="Q43" s="149">
        <v>0</v>
      </c>
      <c r="S43" s="130"/>
      <c r="T43" s="152"/>
    </row>
    <row r="44" spans="2:20">
      <c r="B44" s="100" t="s">
        <v>4191</v>
      </c>
      <c r="C44" s="100" t="s">
        <v>4161</v>
      </c>
      <c r="D44" s="148">
        <v>321275769431</v>
      </c>
      <c r="E44" s="148">
        <v>321275769431</v>
      </c>
      <c r="F44" s="148">
        <v>321275769431</v>
      </c>
      <c r="G44" s="148">
        <v>321275769431</v>
      </c>
      <c r="H44" s="148">
        <v>321275769431</v>
      </c>
      <c r="I44" s="148">
        <v>331857399514</v>
      </c>
      <c r="J44" s="148">
        <v>331857399514</v>
      </c>
      <c r="K44" s="148">
        <v>335949838514</v>
      </c>
      <c r="L44" s="148">
        <v>340425476803</v>
      </c>
      <c r="M44" s="148">
        <v>351920876803</v>
      </c>
      <c r="N44" s="148">
        <v>351920876803</v>
      </c>
      <c r="O44" s="148">
        <v>353384124378</v>
      </c>
      <c r="P44" s="148">
        <v>353816168298</v>
      </c>
      <c r="Q44" s="149">
        <v>0</v>
      </c>
      <c r="S44" s="130"/>
      <c r="T44" s="152"/>
    </row>
    <row r="45" spans="2:20">
      <c r="B45" s="100" t="s">
        <v>4192</v>
      </c>
      <c r="C45" s="100" t="s">
        <v>4161</v>
      </c>
      <c r="D45" s="148">
        <v>-252500402727</v>
      </c>
      <c r="E45" s="148">
        <v>-256880789395</v>
      </c>
      <c r="F45" s="148">
        <v>-260473768975</v>
      </c>
      <c r="G45" s="148">
        <v>-260473768975</v>
      </c>
      <c r="H45" s="148">
        <v>-267715554925</v>
      </c>
      <c r="I45" s="148">
        <v>-271846272161</v>
      </c>
      <c r="J45" s="148">
        <v>-275731136342</v>
      </c>
      <c r="K45" s="148">
        <v>-278720028690</v>
      </c>
      <c r="L45" s="148">
        <v>-278788558826</v>
      </c>
      <c r="M45" s="148">
        <v>-281171427248</v>
      </c>
      <c r="N45" s="148">
        <v>-285323486377</v>
      </c>
      <c r="O45" s="148">
        <v>-290342291255</v>
      </c>
      <c r="P45" s="148">
        <v>-292111807553</v>
      </c>
      <c r="Q45" s="149">
        <v>0</v>
      </c>
      <c r="S45" s="130"/>
      <c r="T45" s="152"/>
    </row>
    <row r="46" spans="2:20">
      <c r="B46" s="100" t="s">
        <v>4193</v>
      </c>
      <c r="C46" s="100" t="s">
        <v>4161</v>
      </c>
      <c r="D46" s="148">
        <v>-186496284610</v>
      </c>
      <c r="E46" s="148">
        <v>-188051366083</v>
      </c>
      <c r="F46" s="148">
        <v>-189541061548</v>
      </c>
      <c r="G46" s="148">
        <v>-189541061548</v>
      </c>
      <c r="H46" s="148">
        <v>-192520452478</v>
      </c>
      <c r="I46" s="148">
        <v>-194086784213</v>
      </c>
      <c r="J46" s="148">
        <v>-195653115948</v>
      </c>
      <c r="K46" s="148">
        <v>-197355862283</v>
      </c>
      <c r="L46" s="148">
        <v>-198957568494</v>
      </c>
      <c r="M46" s="148">
        <v>-200552088708</v>
      </c>
      <c r="N46" s="148">
        <v>-202322056523</v>
      </c>
      <c r="O46" s="148">
        <v>-203918437156</v>
      </c>
      <c r="P46" s="148">
        <v>-205573833001</v>
      </c>
      <c r="Q46" s="149">
        <v>0</v>
      </c>
      <c r="S46" s="130"/>
      <c r="T46" s="152"/>
    </row>
    <row r="47" spans="2:20">
      <c r="B47" s="100" t="s">
        <v>4194</v>
      </c>
      <c r="C47" s="100" t="s">
        <v>4161</v>
      </c>
      <c r="D47" s="148">
        <v>9516204829</v>
      </c>
      <c r="E47" s="148">
        <v>9516204829</v>
      </c>
      <c r="F47" s="148">
        <v>8787432499</v>
      </c>
      <c r="G47" s="148">
        <v>7818642369</v>
      </c>
      <c r="H47" s="148">
        <v>7059909679</v>
      </c>
      <c r="I47" s="148">
        <v>7484921849</v>
      </c>
      <c r="J47" s="148">
        <v>7655509074</v>
      </c>
      <c r="K47" s="148">
        <v>4838600574</v>
      </c>
      <c r="L47" s="148">
        <v>3108841004</v>
      </c>
      <c r="M47" s="148">
        <v>1967160334</v>
      </c>
      <c r="N47" s="148">
        <v>1465460674</v>
      </c>
      <c r="O47" s="148">
        <v>1848976048</v>
      </c>
      <c r="P47" s="148">
        <v>1797739852</v>
      </c>
      <c r="Q47" s="149">
        <v>0</v>
      </c>
      <c r="S47" s="130"/>
      <c r="T47" s="152"/>
    </row>
    <row r="48" spans="2:20">
      <c r="B48" s="100" t="s">
        <v>4195</v>
      </c>
      <c r="C48" s="100" t="s">
        <v>4161</v>
      </c>
      <c r="D48" s="148">
        <v>19176297649</v>
      </c>
      <c r="E48" s="148">
        <v>18369324847</v>
      </c>
      <c r="F48" s="148">
        <v>18338294656</v>
      </c>
      <c r="G48" s="148">
        <v>19521062446</v>
      </c>
      <c r="H48" s="148">
        <v>18282073909</v>
      </c>
      <c r="I48" s="148">
        <v>18739225341</v>
      </c>
      <c r="J48" s="148">
        <v>18671231595</v>
      </c>
      <c r="K48" s="148">
        <v>18930103090</v>
      </c>
      <c r="L48" s="148">
        <v>18815130277</v>
      </c>
      <c r="M48" s="148">
        <v>18941589051</v>
      </c>
      <c r="N48" s="148">
        <v>18384141512</v>
      </c>
      <c r="O48" s="148">
        <v>18714992572</v>
      </c>
      <c r="P48" s="148">
        <v>19461592270</v>
      </c>
      <c r="Q48" s="149">
        <v>0</v>
      </c>
      <c r="S48" s="130"/>
      <c r="T48" s="152"/>
    </row>
    <row r="49" spans="2:20">
      <c r="B49" s="100" t="s">
        <v>4196</v>
      </c>
      <c r="C49" s="100" t="s">
        <v>4161</v>
      </c>
      <c r="D49" s="148">
        <v>339213474393</v>
      </c>
      <c r="E49" s="148">
        <v>332247519882</v>
      </c>
      <c r="F49" s="148">
        <v>344403824790</v>
      </c>
      <c r="G49" s="148">
        <v>362634130261</v>
      </c>
      <c r="H49" s="148">
        <v>363580229822</v>
      </c>
      <c r="I49" s="148">
        <v>367647499057</v>
      </c>
      <c r="J49" s="148">
        <v>366796840278</v>
      </c>
      <c r="K49" s="148">
        <v>362544196554</v>
      </c>
      <c r="L49" s="148">
        <v>349029603136</v>
      </c>
      <c r="M49" s="148">
        <v>360732218556</v>
      </c>
      <c r="N49" s="148">
        <v>356792451163</v>
      </c>
      <c r="O49" s="148">
        <v>331252378217</v>
      </c>
      <c r="P49" s="148">
        <v>302941243702</v>
      </c>
      <c r="Q49" s="149">
        <v>0</v>
      </c>
      <c r="S49" s="130"/>
      <c r="T49" s="152"/>
    </row>
    <row r="50" spans="2:20">
      <c r="B50" s="100" t="s">
        <v>4197</v>
      </c>
      <c r="C50" s="100" t="s">
        <v>4161</v>
      </c>
      <c r="D50" s="148">
        <v>8791847927</v>
      </c>
      <c r="E50" s="148">
        <v>16594721738</v>
      </c>
      <c r="F50" s="148">
        <v>8789217047</v>
      </c>
      <c r="G50" s="148">
        <v>11978388943</v>
      </c>
      <c r="H50" s="148">
        <v>17761352446</v>
      </c>
      <c r="I50" s="148">
        <v>24412531993</v>
      </c>
      <c r="J50" s="148">
        <v>27789134180</v>
      </c>
      <c r="K50" s="148">
        <v>25784521823</v>
      </c>
      <c r="L50" s="148">
        <v>31276984534</v>
      </c>
      <c r="M50" s="148">
        <v>18504961697</v>
      </c>
      <c r="N50" s="148">
        <v>21639415146</v>
      </c>
      <c r="O50" s="148">
        <v>14570612000</v>
      </c>
      <c r="P50" s="148">
        <v>11149805934</v>
      </c>
      <c r="Q50" s="149">
        <v>0</v>
      </c>
      <c r="S50" s="130"/>
      <c r="T50" s="152"/>
    </row>
    <row r="51" spans="2:20">
      <c r="B51" s="100" t="s">
        <v>4198</v>
      </c>
      <c r="C51" s="100" t="s">
        <v>4161</v>
      </c>
      <c r="D51" s="148">
        <v>100000000000</v>
      </c>
      <c r="E51" s="148">
        <v>100000000000</v>
      </c>
      <c r="F51" s="148">
        <v>100000000000</v>
      </c>
      <c r="G51" s="148">
        <v>100000000000</v>
      </c>
      <c r="H51" s="148">
        <v>100000000000</v>
      </c>
      <c r="I51" s="148">
        <v>100000000000</v>
      </c>
      <c r="J51" s="148">
        <v>100000000000</v>
      </c>
      <c r="K51" s="148">
        <v>100000000000</v>
      </c>
      <c r="L51" s="148">
        <v>100000000000</v>
      </c>
      <c r="M51" s="148">
        <v>100000000000</v>
      </c>
      <c r="N51" s="148">
        <v>100000000000</v>
      </c>
      <c r="O51" s="148">
        <v>100000000000</v>
      </c>
      <c r="P51" s="148">
        <v>100000000000</v>
      </c>
      <c r="Q51" s="149">
        <v>0</v>
      </c>
      <c r="S51" s="130"/>
      <c r="T51" s="152"/>
    </row>
    <row r="52" spans="2:20">
      <c r="B52" s="100" t="s">
        <v>4199</v>
      </c>
      <c r="C52" s="100" t="s">
        <v>4161</v>
      </c>
      <c r="D52" s="148">
        <v>1175000000</v>
      </c>
      <c r="E52" s="148">
        <v>1175750000</v>
      </c>
      <c r="F52" s="148">
        <v>1191250000</v>
      </c>
      <c r="G52" s="148">
        <v>1176500000</v>
      </c>
      <c r="H52" s="148">
        <v>1176250000</v>
      </c>
      <c r="I52" s="148">
        <v>1177250000</v>
      </c>
      <c r="J52" s="148">
        <v>1181250000</v>
      </c>
      <c r="K52" s="148">
        <v>1186500000</v>
      </c>
      <c r="L52" s="148">
        <v>1205750000</v>
      </c>
      <c r="M52" s="148">
        <v>1217250000</v>
      </c>
      <c r="N52" s="148">
        <v>1229000000</v>
      </c>
      <c r="O52" s="148">
        <v>1210000000</v>
      </c>
      <c r="P52" s="148">
        <v>1205750000</v>
      </c>
      <c r="Q52" s="149">
        <v>0</v>
      </c>
      <c r="S52" s="130"/>
      <c r="T52" s="152"/>
    </row>
    <row r="53" spans="2:20">
      <c r="B53" s="100" t="s">
        <v>4200</v>
      </c>
      <c r="C53" s="100" t="s">
        <v>4161</v>
      </c>
      <c r="D53" s="148">
        <v>0</v>
      </c>
      <c r="E53" s="148">
        <v>0</v>
      </c>
      <c r="F53" s="148">
        <v>0</v>
      </c>
      <c r="G53" s="148">
        <v>0</v>
      </c>
      <c r="H53" s="148">
        <v>0</v>
      </c>
      <c r="I53" s="148">
        <v>0</v>
      </c>
      <c r="J53" s="148">
        <v>0</v>
      </c>
      <c r="K53" s="148">
        <v>0</v>
      </c>
      <c r="L53" s="148">
        <v>0</v>
      </c>
      <c r="M53" s="148">
        <v>0</v>
      </c>
      <c r="N53" s="148">
        <v>0</v>
      </c>
      <c r="O53" s="148">
        <v>0</v>
      </c>
      <c r="P53" s="148">
        <v>0</v>
      </c>
      <c r="Q53" s="149">
        <v>0</v>
      </c>
      <c r="S53" s="130"/>
      <c r="T53" s="152"/>
    </row>
    <row r="54" spans="2:20">
      <c r="B54" s="100" t="s">
        <v>4201</v>
      </c>
      <c r="C54" s="100" t="s">
        <v>4161</v>
      </c>
      <c r="D54" s="148">
        <v>6785717236</v>
      </c>
      <c r="E54" s="148">
        <v>6790219434</v>
      </c>
      <c r="F54" s="148">
        <v>6794316442</v>
      </c>
      <c r="G54" s="148">
        <v>6798520657</v>
      </c>
      <c r="H54" s="148">
        <v>6802470812</v>
      </c>
      <c r="I54" s="148">
        <v>6806492571</v>
      </c>
      <c r="J54" s="148">
        <v>6808813338</v>
      </c>
      <c r="K54" s="148">
        <v>6811226549</v>
      </c>
      <c r="L54" s="148">
        <v>6813823536</v>
      </c>
      <c r="M54" s="148">
        <v>6816623904</v>
      </c>
      <c r="N54" s="148">
        <v>6825742424</v>
      </c>
      <c r="O54" s="148">
        <v>6835037832</v>
      </c>
      <c r="P54" s="148">
        <v>6842423294</v>
      </c>
      <c r="Q54" s="149">
        <v>0</v>
      </c>
      <c r="S54" s="130"/>
      <c r="T54" s="152"/>
    </row>
    <row r="55" spans="2:20">
      <c r="B55" s="100" t="s">
        <v>4202</v>
      </c>
      <c r="C55" s="100" t="s">
        <v>4161</v>
      </c>
      <c r="D55" s="148">
        <v>26777678405</v>
      </c>
      <c r="E55" s="148">
        <v>27121205472</v>
      </c>
      <c r="F55" s="148">
        <v>27720634926</v>
      </c>
      <c r="G55" s="148">
        <v>27983185118</v>
      </c>
      <c r="H55" s="148">
        <v>29110549038</v>
      </c>
      <c r="I55" s="148">
        <v>30950591958</v>
      </c>
      <c r="J55" s="148">
        <v>31995372674</v>
      </c>
      <c r="K55" s="148">
        <v>32687906459</v>
      </c>
      <c r="L55" s="148">
        <v>37438271143</v>
      </c>
      <c r="M55" s="148">
        <v>37226047415</v>
      </c>
      <c r="N55" s="148">
        <v>39083129403</v>
      </c>
      <c r="O55" s="148">
        <v>41182191808</v>
      </c>
      <c r="P55" s="148">
        <v>37640228124</v>
      </c>
      <c r="Q55" s="149">
        <v>0</v>
      </c>
      <c r="S55" s="130"/>
      <c r="T55" s="152"/>
    </row>
    <row r="56" spans="2:20">
      <c r="B56" s="100" t="s">
        <v>4203</v>
      </c>
      <c r="C56" s="100" t="s">
        <v>4161</v>
      </c>
      <c r="D56" s="148">
        <v>1136639557474</v>
      </c>
      <c r="E56" s="148">
        <v>1158320014639</v>
      </c>
      <c r="F56" s="148">
        <v>1146949081941</v>
      </c>
      <c r="G56" s="148">
        <v>1191083426950</v>
      </c>
      <c r="H56" s="148">
        <v>1291746054105</v>
      </c>
      <c r="I56" s="148">
        <v>1112477261029</v>
      </c>
      <c r="J56" s="148">
        <v>1105098688479</v>
      </c>
      <c r="K56" s="148">
        <v>1525778102808</v>
      </c>
      <c r="L56" s="148">
        <v>1126172729663</v>
      </c>
      <c r="M56" s="148">
        <v>1138888203255</v>
      </c>
      <c r="N56" s="148">
        <v>1503770579301</v>
      </c>
      <c r="O56" s="148">
        <v>1086722868496</v>
      </c>
      <c r="P56" s="148">
        <v>1137978138285</v>
      </c>
      <c r="Q56" s="149">
        <v>0</v>
      </c>
      <c r="S56" s="130"/>
      <c r="T56" s="152"/>
    </row>
    <row r="57" spans="2:20">
      <c r="B57" s="100" t="s">
        <v>4204</v>
      </c>
      <c r="C57" s="100" t="s">
        <v>4161</v>
      </c>
      <c r="D57" s="148">
        <v>10663690950</v>
      </c>
      <c r="E57" s="148">
        <v>35899025195</v>
      </c>
      <c r="F57" s="148">
        <v>35218506321</v>
      </c>
      <c r="G57" s="148">
        <v>32933356109</v>
      </c>
      <c r="H57" s="148">
        <v>31632958224</v>
      </c>
      <c r="I57" s="148">
        <v>10492333136</v>
      </c>
      <c r="J57" s="148">
        <v>6264692081</v>
      </c>
      <c r="K57" s="148">
        <v>6416040485</v>
      </c>
      <c r="L57" s="148">
        <v>4962827128</v>
      </c>
      <c r="M57" s="148">
        <v>4363289578</v>
      </c>
      <c r="N57" s="148">
        <v>5010868704</v>
      </c>
      <c r="O57" s="148">
        <v>4489970138</v>
      </c>
      <c r="P57" s="148">
        <v>2290212073</v>
      </c>
      <c r="Q57" s="149">
        <v>0</v>
      </c>
      <c r="S57" s="130"/>
      <c r="T57" s="152"/>
    </row>
    <row r="58" spans="2:20">
      <c r="B58" s="100" t="s">
        <v>4205</v>
      </c>
      <c r="C58" s="100" t="s">
        <v>4161</v>
      </c>
      <c r="D58" s="148">
        <v>0</v>
      </c>
      <c r="E58" s="148">
        <v>63416192421</v>
      </c>
      <c r="F58" s="148">
        <v>63416192421</v>
      </c>
      <c r="G58" s="148">
        <v>63416192421</v>
      </c>
      <c r="H58" s="148">
        <v>63436192421</v>
      </c>
      <c r="I58" s="148">
        <v>63416192421</v>
      </c>
      <c r="J58" s="148">
        <v>61684972421</v>
      </c>
      <c r="K58" s="148">
        <v>53395120361</v>
      </c>
      <c r="L58" s="148">
        <v>24481164573</v>
      </c>
      <c r="M58" s="148">
        <v>23131164573</v>
      </c>
      <c r="N58" s="148">
        <v>23131164573</v>
      </c>
      <c r="O58" s="148">
        <v>11565582259</v>
      </c>
      <c r="P58" s="148">
        <v>0</v>
      </c>
      <c r="Q58" s="149">
        <v>0</v>
      </c>
      <c r="S58" s="130"/>
      <c r="T58" s="152"/>
    </row>
    <row r="59" spans="2:20">
      <c r="B59" s="100" t="s">
        <v>4206</v>
      </c>
      <c r="C59" s="100" t="s">
        <v>4161</v>
      </c>
      <c r="D59" s="148">
        <v>72540000</v>
      </c>
      <c r="E59" s="148">
        <v>83659461</v>
      </c>
      <c r="F59" s="148">
        <v>84968974</v>
      </c>
      <c r="G59" s="148">
        <v>85484418</v>
      </c>
      <c r="H59" s="148">
        <v>86546004</v>
      </c>
      <c r="I59" s="148">
        <v>87767591</v>
      </c>
      <c r="J59" s="148">
        <v>87260351</v>
      </c>
      <c r="K59" s="148">
        <v>87433754</v>
      </c>
      <c r="L59" s="148">
        <v>88154537</v>
      </c>
      <c r="M59" s="148">
        <v>94776111</v>
      </c>
      <c r="N59" s="148">
        <v>96068202</v>
      </c>
      <c r="O59" s="148">
        <v>97893413</v>
      </c>
      <c r="P59" s="148">
        <v>100730000</v>
      </c>
      <c r="Q59" s="149">
        <v>0</v>
      </c>
      <c r="S59" s="130"/>
      <c r="T59" s="152"/>
    </row>
    <row r="60" spans="2:20">
      <c r="B60" s="100" t="s">
        <v>4207</v>
      </c>
      <c r="C60" s="100" t="s">
        <v>4161</v>
      </c>
      <c r="D60" s="148">
        <v>5763428</v>
      </c>
      <c r="E60" s="148">
        <v>14905692376</v>
      </c>
      <c r="F60" s="148">
        <v>14905736399</v>
      </c>
      <c r="G60" s="148">
        <v>14926060929</v>
      </c>
      <c r="H60" s="148">
        <v>16847345595</v>
      </c>
      <c r="I60" s="148">
        <v>14069766469</v>
      </c>
      <c r="J60" s="148">
        <v>14013037236</v>
      </c>
      <c r="K60" s="148">
        <v>5802153576</v>
      </c>
      <c r="L60" s="148">
        <v>5793092128</v>
      </c>
      <c r="M60" s="148">
        <v>5644596553</v>
      </c>
      <c r="N60" s="148">
        <v>5653874953</v>
      </c>
      <c r="O60" s="148">
        <v>5654298192</v>
      </c>
      <c r="P60" s="148">
        <v>5641600197</v>
      </c>
      <c r="Q60" s="149">
        <v>0</v>
      </c>
      <c r="S60" s="130"/>
      <c r="T60" s="152"/>
    </row>
    <row r="61" spans="2:20">
      <c r="B61" s="100" t="s">
        <v>4208</v>
      </c>
      <c r="C61" s="100" t="s">
        <v>4161</v>
      </c>
      <c r="D61" s="148">
        <v>13000000000</v>
      </c>
      <c r="E61" s="148">
        <v>13000000000</v>
      </c>
      <c r="F61" s="148">
        <v>0</v>
      </c>
      <c r="G61" s="148">
        <v>0</v>
      </c>
      <c r="H61" s="148">
        <v>0</v>
      </c>
      <c r="I61" s="148">
        <v>0</v>
      </c>
      <c r="J61" s="148">
        <v>0</v>
      </c>
      <c r="K61" s="148">
        <v>0</v>
      </c>
      <c r="L61" s="148">
        <v>0</v>
      </c>
      <c r="M61" s="148">
        <v>0</v>
      </c>
      <c r="N61" s="148">
        <v>0</v>
      </c>
      <c r="O61" s="148">
        <v>0</v>
      </c>
      <c r="P61" s="148">
        <v>0</v>
      </c>
      <c r="Q61" s="149">
        <v>0</v>
      </c>
      <c r="S61" s="130"/>
      <c r="T61" s="152"/>
    </row>
    <row r="62" spans="2:20">
      <c r="B62" s="100" t="s">
        <v>4209</v>
      </c>
      <c r="C62" s="100" t="s">
        <v>4161</v>
      </c>
      <c r="D62" s="148">
        <v>138942847178</v>
      </c>
      <c r="E62" s="148">
        <v>137812081484</v>
      </c>
      <c r="F62" s="148">
        <v>159384353390</v>
      </c>
      <c r="G62" s="148">
        <v>367209389147</v>
      </c>
      <c r="H62" s="148">
        <v>515975859428</v>
      </c>
      <c r="I62" s="148">
        <v>594999788338</v>
      </c>
      <c r="J62" s="148">
        <v>588477926220</v>
      </c>
      <c r="K62" s="148">
        <v>538146729564</v>
      </c>
      <c r="L62" s="148">
        <v>483515977092</v>
      </c>
      <c r="M62" s="148">
        <v>462864656382</v>
      </c>
      <c r="N62" s="148">
        <v>443552644578</v>
      </c>
      <c r="O62" s="148">
        <v>408395147863</v>
      </c>
      <c r="P62" s="148">
        <v>391624653079</v>
      </c>
      <c r="Q62" s="149">
        <v>0</v>
      </c>
      <c r="S62" s="130"/>
      <c r="T62" s="152"/>
    </row>
    <row r="63" spans="2:20">
      <c r="B63" s="100" t="s">
        <v>257</v>
      </c>
      <c r="C63" s="100" t="s">
        <v>4161</v>
      </c>
      <c r="D63" s="148">
        <v>9424109591</v>
      </c>
      <c r="E63" s="148">
        <v>16949863017</v>
      </c>
      <c r="F63" s="148">
        <v>8043178079</v>
      </c>
      <c r="G63" s="148">
        <v>20203013698</v>
      </c>
      <c r="H63" s="148">
        <v>30412465753</v>
      </c>
      <c r="I63" s="148">
        <v>22423561644</v>
      </c>
      <c r="J63" s="148">
        <v>42346712330</v>
      </c>
      <c r="K63" s="148">
        <v>19296438356</v>
      </c>
      <c r="L63" s="148">
        <v>2446301367</v>
      </c>
      <c r="M63" s="148">
        <v>11621287671</v>
      </c>
      <c r="N63" s="148">
        <v>22569808219</v>
      </c>
      <c r="O63" s="148">
        <v>8735150688</v>
      </c>
      <c r="P63" s="148">
        <v>17538972599</v>
      </c>
      <c r="Q63" s="149">
        <v>0</v>
      </c>
      <c r="S63" s="130"/>
      <c r="T63" s="152"/>
    </row>
    <row r="64" spans="2:20">
      <c r="B64">
        <v>3912</v>
      </c>
      <c r="C64" s="100" t="s">
        <v>4161</v>
      </c>
      <c r="M64" s="148">
        <v>100047725</v>
      </c>
      <c r="N64" s="148">
        <v>0</v>
      </c>
      <c r="P64" s="148">
        <v>132136937</v>
      </c>
      <c r="Q64" s="149">
        <v>0</v>
      </c>
      <c r="S64" s="130"/>
      <c r="T64" s="152"/>
    </row>
    <row r="65" spans="2:20">
      <c r="B65" s="100" t="s">
        <v>4210</v>
      </c>
      <c r="C65" s="100" t="s">
        <v>4161</v>
      </c>
      <c r="D65" s="148">
        <v>166187999994</v>
      </c>
      <c r="E65" s="148">
        <v>158821726019</v>
      </c>
      <c r="F65" s="148">
        <v>169883041088</v>
      </c>
      <c r="G65" s="148">
        <v>120905123283</v>
      </c>
      <c r="H65" s="148">
        <v>130919095885</v>
      </c>
      <c r="I65" s="148">
        <v>143790493151</v>
      </c>
      <c r="J65" s="148">
        <v>123393835623</v>
      </c>
      <c r="K65" s="148">
        <v>134131095888</v>
      </c>
      <c r="L65" s="148">
        <v>100629315073</v>
      </c>
      <c r="M65" s="148">
        <v>108465890411</v>
      </c>
      <c r="N65" s="148">
        <v>119981506857</v>
      </c>
      <c r="O65" s="148">
        <v>98374657538</v>
      </c>
      <c r="P65" s="148">
        <v>107246164382</v>
      </c>
      <c r="Q65" s="149">
        <v>0</v>
      </c>
      <c r="S65" s="130"/>
      <c r="T65" s="152"/>
    </row>
    <row r="66" spans="2:20">
      <c r="B66" s="100" t="s">
        <v>4211</v>
      </c>
      <c r="C66" s="100" t="s">
        <v>4161</v>
      </c>
      <c r="D66" s="148">
        <v>1706712328</v>
      </c>
      <c r="E66" s="148">
        <v>2033698630</v>
      </c>
      <c r="F66" s="148">
        <v>2329041096</v>
      </c>
      <c r="G66" s="148">
        <v>32087315069</v>
      </c>
      <c r="H66" s="148">
        <v>37822109587</v>
      </c>
      <c r="I66" s="148">
        <v>45579999998</v>
      </c>
      <c r="J66" s="148">
        <v>54933424659</v>
      </c>
      <c r="K66" s="148">
        <v>64629808220</v>
      </c>
      <c r="L66" s="148">
        <v>65390164385</v>
      </c>
      <c r="M66" s="148">
        <v>47403972604</v>
      </c>
      <c r="N66" s="148">
        <v>47110273975</v>
      </c>
      <c r="O66" s="148">
        <v>49805616440</v>
      </c>
      <c r="P66" s="148">
        <v>37285753427</v>
      </c>
      <c r="Q66" s="149">
        <v>0</v>
      </c>
      <c r="S66" s="130"/>
      <c r="T66" s="152"/>
    </row>
    <row r="67" spans="2:20">
      <c r="B67" s="100" t="s">
        <v>4212</v>
      </c>
      <c r="C67" s="100" t="s">
        <v>4161</v>
      </c>
      <c r="D67" s="148">
        <v>973052937285</v>
      </c>
      <c r="E67" s="148">
        <v>1007257301083</v>
      </c>
      <c r="F67" s="148">
        <v>1069124182946</v>
      </c>
      <c r="G67" s="148">
        <v>1038135374364</v>
      </c>
      <c r="H67" s="148">
        <v>1159333237279</v>
      </c>
      <c r="I67" s="148">
        <v>979994230224</v>
      </c>
      <c r="J67" s="148">
        <v>1119210760112</v>
      </c>
      <c r="K67" s="148">
        <v>1157171771759</v>
      </c>
      <c r="L67" s="148">
        <v>1065629845485</v>
      </c>
      <c r="M67" s="148">
        <v>1131478459622</v>
      </c>
      <c r="N67" s="148">
        <v>1195364375621</v>
      </c>
      <c r="O67" s="148">
        <v>1284938603382</v>
      </c>
      <c r="P67" s="148">
        <v>1289427563395</v>
      </c>
      <c r="Q67" s="149">
        <v>0</v>
      </c>
      <c r="S67" s="130"/>
      <c r="T67" s="152"/>
    </row>
    <row r="68" spans="2:20">
      <c r="B68" s="100" t="s">
        <v>4213</v>
      </c>
      <c r="C68" s="100" t="s">
        <v>4161</v>
      </c>
      <c r="D68" s="148">
        <v>3812139920</v>
      </c>
      <c r="E68" s="148">
        <v>4783636463</v>
      </c>
      <c r="F68" s="148">
        <v>977743932</v>
      </c>
      <c r="G68" s="148">
        <v>1974450535</v>
      </c>
      <c r="H68" s="148">
        <v>2724394257</v>
      </c>
      <c r="I68" s="148">
        <v>3643830086</v>
      </c>
      <c r="J68" s="148">
        <v>4397585142</v>
      </c>
      <c r="K68" s="148">
        <v>5341775822</v>
      </c>
      <c r="L68" s="148">
        <v>1323732397</v>
      </c>
      <c r="M68" s="148">
        <v>1961301366</v>
      </c>
      <c r="N68" s="148">
        <v>1373056989</v>
      </c>
      <c r="O68" s="148">
        <v>1930760942</v>
      </c>
      <c r="P68" s="148">
        <v>2526488520</v>
      </c>
      <c r="Q68" s="149">
        <v>0</v>
      </c>
      <c r="S68" s="130"/>
      <c r="T68" s="152"/>
    </row>
    <row r="69" spans="2:20">
      <c r="B69" s="100" t="s">
        <v>4214</v>
      </c>
      <c r="C69" s="100" t="s">
        <v>4161</v>
      </c>
      <c r="D69" s="148">
        <v>12627405544</v>
      </c>
      <c r="E69" s="148">
        <v>12179328693</v>
      </c>
      <c r="F69" s="148">
        <v>10632685913</v>
      </c>
      <c r="G69" s="148">
        <v>7758992408</v>
      </c>
      <c r="H69" s="148">
        <v>9428546999</v>
      </c>
      <c r="I69" s="148">
        <v>9240771719</v>
      </c>
      <c r="J69" s="148">
        <v>9722897377</v>
      </c>
      <c r="K69" s="148">
        <v>9872709344</v>
      </c>
      <c r="L69" s="148">
        <v>10428371370</v>
      </c>
      <c r="M69" s="148">
        <v>11410368150</v>
      </c>
      <c r="N69" s="148">
        <v>11079254873</v>
      </c>
      <c r="O69" s="148">
        <v>11412501863</v>
      </c>
      <c r="P69" s="148">
        <v>11911971996</v>
      </c>
      <c r="Q69" s="149">
        <v>0</v>
      </c>
      <c r="S69" s="130"/>
      <c r="T69" s="152"/>
    </row>
    <row r="70" spans="2:20">
      <c r="B70" s="100" t="s">
        <v>4215</v>
      </c>
      <c r="C70" s="100" t="s">
        <v>4161</v>
      </c>
      <c r="D70" s="148">
        <v>0</v>
      </c>
      <c r="E70" s="148">
        <v>29600000</v>
      </c>
      <c r="F70" s="148">
        <v>2663437207</v>
      </c>
      <c r="G70" s="148">
        <v>2186557545</v>
      </c>
      <c r="H70" s="148">
        <v>459011986</v>
      </c>
      <c r="I70" s="148">
        <v>12243429</v>
      </c>
      <c r="J70" s="148">
        <v>1562206299</v>
      </c>
      <c r="K70" s="148">
        <v>599182120</v>
      </c>
      <c r="L70" s="148">
        <v>549412500</v>
      </c>
      <c r="M70" s="148">
        <v>550655805</v>
      </c>
      <c r="N70" s="148">
        <v>293496667</v>
      </c>
      <c r="O70" s="148">
        <v>334214286</v>
      </c>
      <c r="P70" s="148">
        <v>93519196</v>
      </c>
      <c r="Q70" s="149">
        <v>0</v>
      </c>
      <c r="S70" s="130"/>
      <c r="T70" s="152"/>
    </row>
    <row r="71" spans="2:20">
      <c r="B71" s="100" t="s">
        <v>4216</v>
      </c>
      <c r="C71" s="100" t="s">
        <v>4161</v>
      </c>
      <c r="D71" s="148">
        <v>890558363</v>
      </c>
      <c r="E71" s="148">
        <v>6203122764</v>
      </c>
      <c r="F71" s="148">
        <v>4896628961</v>
      </c>
      <c r="G71" s="148">
        <v>9470660563</v>
      </c>
      <c r="H71" s="148">
        <v>3366572650</v>
      </c>
      <c r="I71" s="148">
        <v>1470011111</v>
      </c>
      <c r="J71" s="148">
        <v>2234053969</v>
      </c>
      <c r="K71" s="148">
        <v>1085100000</v>
      </c>
      <c r="L71" s="148">
        <v>0</v>
      </c>
      <c r="M71" s="148">
        <v>0</v>
      </c>
      <c r="N71" s="148">
        <v>669700000</v>
      </c>
      <c r="O71" s="148">
        <v>0</v>
      </c>
      <c r="P71" s="148">
        <v>0</v>
      </c>
      <c r="Q71" s="149">
        <v>0</v>
      </c>
      <c r="S71" s="130"/>
      <c r="T71" s="152"/>
    </row>
    <row r="72" spans="2:20">
      <c r="B72" s="100" t="s">
        <v>4217</v>
      </c>
      <c r="C72" s="100" t="s">
        <v>4161</v>
      </c>
      <c r="D72" s="148">
        <v>597688861</v>
      </c>
      <c r="E72" s="148">
        <v>769934780</v>
      </c>
      <c r="F72" s="148">
        <v>535954765</v>
      </c>
      <c r="G72" s="148">
        <v>566450036</v>
      </c>
      <c r="H72" s="148">
        <v>630640040</v>
      </c>
      <c r="I72" s="148">
        <v>695805705</v>
      </c>
      <c r="J72" s="148">
        <v>1273713539</v>
      </c>
      <c r="K72" s="148">
        <v>1288503521</v>
      </c>
      <c r="L72" s="148">
        <v>989500323</v>
      </c>
      <c r="M72" s="148">
        <v>992594253</v>
      </c>
      <c r="N72" s="148">
        <v>992501470</v>
      </c>
      <c r="O72" s="148">
        <v>1127222275</v>
      </c>
      <c r="P72" s="148">
        <v>1212394484</v>
      </c>
      <c r="Q72" s="149">
        <v>0</v>
      </c>
      <c r="S72" s="130"/>
      <c r="T72" s="152"/>
    </row>
    <row r="73" spans="2:20">
      <c r="B73" s="100" t="s">
        <v>4218</v>
      </c>
      <c r="C73" s="100" t="s">
        <v>4161</v>
      </c>
      <c r="D73" s="148">
        <v>-1486331100387</v>
      </c>
      <c r="E73" s="148">
        <v>-361329273799</v>
      </c>
      <c r="F73" s="148">
        <v>-361329273799</v>
      </c>
      <c r="G73" s="148">
        <v>0</v>
      </c>
      <c r="H73" s="148">
        <v>-969060636452</v>
      </c>
      <c r="I73" s="148">
        <v>0</v>
      </c>
      <c r="J73" s="148">
        <v>0</v>
      </c>
      <c r="K73" s="148">
        <v>0</v>
      </c>
      <c r="L73" s="148">
        <v>0</v>
      </c>
      <c r="M73" s="148">
        <v>0</v>
      </c>
      <c r="N73" s="148">
        <v>0</v>
      </c>
      <c r="O73" s="148">
        <v>0</v>
      </c>
      <c r="P73" s="148">
        <v>0</v>
      </c>
      <c r="Q73" s="149">
        <v>0</v>
      </c>
      <c r="S73" s="130"/>
      <c r="T73" s="152"/>
    </row>
    <row r="74" spans="2:20">
      <c r="B74" s="100" t="s">
        <v>4219</v>
      </c>
      <c r="C74" s="100" t="s">
        <v>4161</v>
      </c>
      <c r="D74" s="148">
        <v>-1118891406482</v>
      </c>
      <c r="E74" s="148">
        <v>-1118591229360</v>
      </c>
      <c r="F74" s="148">
        <v>-1114097205445</v>
      </c>
      <c r="G74" s="148">
        <v>-1052751551829</v>
      </c>
      <c r="H74" s="148">
        <v>-1056021270704</v>
      </c>
      <c r="I74" s="148">
        <v>-1035587193862</v>
      </c>
      <c r="J74" s="148">
        <v>-1049273574069</v>
      </c>
      <c r="K74" s="148">
        <v>-1047029480924</v>
      </c>
      <c r="L74" s="148">
        <v>-1055748571346</v>
      </c>
      <c r="M74" s="148">
        <v>-1062959754875</v>
      </c>
      <c r="N74" s="148">
        <v>-1047177338850</v>
      </c>
      <c r="O74" s="148">
        <v>-540573795867</v>
      </c>
      <c r="P74" s="148">
        <v>-532014209481</v>
      </c>
      <c r="Q74" s="149">
        <v>0</v>
      </c>
      <c r="S74" s="130"/>
      <c r="T74" s="152"/>
    </row>
    <row r="75" spans="2:20">
      <c r="B75" s="100" t="s">
        <v>4220</v>
      </c>
      <c r="C75" s="100" t="s">
        <v>4161</v>
      </c>
      <c r="D75" s="148">
        <v>-7597190000000</v>
      </c>
      <c r="E75" s="148">
        <v>-2842410000000</v>
      </c>
      <c r="F75" s="148">
        <v>-3504505000000</v>
      </c>
      <c r="G75" s="148">
        <v>-6673669000000</v>
      </c>
      <c r="H75" s="148">
        <v>-5550240000000</v>
      </c>
      <c r="I75" s="148">
        <v>-5302770000000</v>
      </c>
      <c r="J75" s="148">
        <v>-8615500000000</v>
      </c>
      <c r="K75" s="148">
        <v>-4184000000000</v>
      </c>
      <c r="L75" s="148">
        <v>-4236000000000</v>
      </c>
      <c r="M75" s="148">
        <v>-8553000000000</v>
      </c>
      <c r="N75" s="148">
        <v>-4900000000000</v>
      </c>
      <c r="O75" s="148">
        <v>-6407500000000</v>
      </c>
      <c r="P75" s="148">
        <v>-11419650000000</v>
      </c>
      <c r="Q75" s="149">
        <v>0</v>
      </c>
      <c r="S75" s="130"/>
      <c r="T75" s="152"/>
    </row>
    <row r="76" spans="2:20">
      <c r="B76" s="100" t="s">
        <v>4221</v>
      </c>
      <c r="C76" s="100" t="s">
        <v>4161</v>
      </c>
      <c r="D76" s="148">
        <v>0</v>
      </c>
      <c r="E76" s="148">
        <v>0</v>
      </c>
      <c r="F76" s="148">
        <v>0</v>
      </c>
      <c r="G76" s="148">
        <v>-94120000000</v>
      </c>
      <c r="H76" s="148">
        <v>-329350000000</v>
      </c>
      <c r="I76" s="148">
        <v>0</v>
      </c>
      <c r="J76" s="148">
        <v>0</v>
      </c>
      <c r="K76" s="148">
        <v>0</v>
      </c>
      <c r="L76" s="148">
        <v>0</v>
      </c>
      <c r="M76" s="148">
        <v>0</v>
      </c>
      <c r="N76" s="148">
        <v>0</v>
      </c>
      <c r="O76" s="148">
        <v>0</v>
      </c>
      <c r="P76" s="148">
        <v>0</v>
      </c>
      <c r="Q76" s="149">
        <v>0</v>
      </c>
      <c r="S76" s="130"/>
      <c r="T76" s="152"/>
    </row>
    <row r="77" spans="2:20">
      <c r="B77" s="173">
        <v>4151</v>
      </c>
      <c r="C77" s="100" t="s">
        <v>4161</v>
      </c>
      <c r="D77" s="148">
        <v>0</v>
      </c>
      <c r="E77" s="148">
        <v>0</v>
      </c>
      <c r="F77" s="148">
        <v>0</v>
      </c>
      <c r="G77" s="148">
        <v>0</v>
      </c>
      <c r="H77" s="148">
        <v>0</v>
      </c>
      <c r="I77" s="148">
        <v>0</v>
      </c>
      <c r="J77" s="148">
        <v>0</v>
      </c>
      <c r="K77" s="148">
        <v>-150000000000</v>
      </c>
      <c r="L77" s="148">
        <v>-150000000000</v>
      </c>
      <c r="M77" s="148">
        <v>-350000000000</v>
      </c>
      <c r="N77" s="148">
        <v>-350000000000</v>
      </c>
      <c r="O77" s="148">
        <v>-350000000000</v>
      </c>
      <c r="P77" s="148">
        <v>-150000000000</v>
      </c>
      <c r="Q77" s="149">
        <v>0</v>
      </c>
      <c r="S77" s="130"/>
      <c r="T77" s="152"/>
    </row>
    <row r="78" spans="2:20">
      <c r="B78" s="100" t="s">
        <v>4222</v>
      </c>
      <c r="C78" s="100" t="s">
        <v>4161</v>
      </c>
      <c r="D78" s="148">
        <v>-2502080500000</v>
      </c>
      <c r="E78" s="148">
        <v>-1503356000000</v>
      </c>
      <c r="F78" s="148">
        <v>-1145305500000</v>
      </c>
      <c r="G78" s="148">
        <v>-1371253500000</v>
      </c>
      <c r="H78" s="148">
        <v>-3246467500000</v>
      </c>
      <c r="I78" s="148">
        <v>-4126219500000</v>
      </c>
      <c r="J78" s="148">
        <v>-3573449500000</v>
      </c>
      <c r="K78" s="148">
        <v>-2128411500000</v>
      </c>
      <c r="L78" s="148">
        <v>-1548808500000</v>
      </c>
      <c r="M78" s="148">
        <v>-1756163000000</v>
      </c>
      <c r="N78" s="148">
        <v>-1756163000000</v>
      </c>
      <c r="O78" s="148">
        <v>-207354500000</v>
      </c>
      <c r="P78" s="148">
        <v>-404986000000</v>
      </c>
      <c r="Q78" s="149">
        <v>0</v>
      </c>
      <c r="S78" s="130"/>
      <c r="T78" s="152"/>
    </row>
    <row r="79" spans="2:20">
      <c r="B79" s="100" t="s">
        <v>4223</v>
      </c>
      <c r="C79" s="100" t="s">
        <v>4161</v>
      </c>
      <c r="D79" s="148">
        <v>-2943035828913</v>
      </c>
      <c r="E79" s="148">
        <v>-2472404590846</v>
      </c>
      <c r="F79" s="148">
        <v>-2449097217506</v>
      </c>
      <c r="G79" s="148">
        <v>-2294882612577</v>
      </c>
      <c r="H79" s="148">
        <v>-2387201663282</v>
      </c>
      <c r="I79" s="148">
        <v>-2263719587152</v>
      </c>
      <c r="J79" s="148">
        <v>-2375079763648</v>
      </c>
      <c r="K79" s="148">
        <v>-2330020443299</v>
      </c>
      <c r="L79" s="148">
        <v>-2443918173334</v>
      </c>
      <c r="M79" s="148">
        <v>-2553149162251</v>
      </c>
      <c r="N79" s="148">
        <v>-2655692363231</v>
      </c>
      <c r="O79" s="148">
        <v>-3613330456932</v>
      </c>
      <c r="P79" s="148">
        <v>-3158942515282</v>
      </c>
      <c r="Q79" s="149">
        <v>0</v>
      </c>
      <c r="S79" s="130"/>
      <c r="T79" s="152"/>
    </row>
    <row r="80" spans="2:20">
      <c r="B80" s="100" t="s">
        <v>4224</v>
      </c>
      <c r="C80" s="100" t="s">
        <v>4161</v>
      </c>
      <c r="D80" s="148">
        <v>-14190747049126</v>
      </c>
      <c r="E80" s="148">
        <v>-16292810573317</v>
      </c>
      <c r="F80" s="148">
        <v>-17514666084315</v>
      </c>
      <c r="G80" s="148">
        <v>-17577833493473</v>
      </c>
      <c r="H80" s="148">
        <v>-17888610637094</v>
      </c>
      <c r="I80" s="148">
        <v>-17938085993578</v>
      </c>
      <c r="J80" s="148">
        <v>-17750632479774</v>
      </c>
      <c r="K80" s="148">
        <v>-17548850382310</v>
      </c>
      <c r="L80" s="148">
        <v>-17692578260132</v>
      </c>
      <c r="M80" s="148">
        <v>-17961275434130</v>
      </c>
      <c r="N80" s="148">
        <v>-18447651029152</v>
      </c>
      <c r="O80" s="148">
        <v>-18626016999330</v>
      </c>
      <c r="P80" s="148">
        <v>-18138560531783</v>
      </c>
      <c r="Q80" s="149">
        <v>0</v>
      </c>
      <c r="S80" s="130"/>
      <c r="T80" s="152"/>
    </row>
    <row r="81" spans="2:20">
      <c r="B81" s="100" t="s">
        <v>4225</v>
      </c>
      <c r="C81" s="100" t="s">
        <v>4161</v>
      </c>
      <c r="D81" s="148">
        <v>-44791099833</v>
      </c>
      <c r="E81" s="148">
        <v>-43327805756</v>
      </c>
      <c r="F81" s="148">
        <v>-59178395814</v>
      </c>
      <c r="G81" s="148">
        <v>-39280307542</v>
      </c>
      <c r="H81" s="148">
        <v>-96152688194</v>
      </c>
      <c r="I81" s="148">
        <v>-100502127511</v>
      </c>
      <c r="J81" s="148">
        <v>-60998979457</v>
      </c>
      <c r="K81" s="148">
        <v>-39271039581</v>
      </c>
      <c r="L81" s="148">
        <v>-50591874160</v>
      </c>
      <c r="M81" s="148">
        <v>-65586092114</v>
      </c>
      <c r="N81" s="148">
        <v>-64109297689</v>
      </c>
      <c r="O81" s="148">
        <v>-70640261026</v>
      </c>
      <c r="P81" s="148">
        <v>-85953862665</v>
      </c>
      <c r="Q81" s="149">
        <v>0</v>
      </c>
      <c r="S81" s="130"/>
      <c r="T81" s="152"/>
    </row>
    <row r="82" spans="2:20">
      <c r="B82" s="100" t="s">
        <v>4226</v>
      </c>
      <c r="C82" s="100" t="s">
        <v>4161</v>
      </c>
      <c r="D82" s="148">
        <v>-37238916165</v>
      </c>
      <c r="E82" s="148">
        <v>-40933184141</v>
      </c>
      <c r="F82" s="148">
        <v>-32226751441</v>
      </c>
      <c r="G82" s="148">
        <v>-47021235481</v>
      </c>
      <c r="H82" s="148">
        <v>-34460073300</v>
      </c>
      <c r="I82" s="148">
        <v>-20032797911</v>
      </c>
      <c r="J82" s="148">
        <v>-24453167440</v>
      </c>
      <c r="K82" s="148">
        <v>-18991388761</v>
      </c>
      <c r="L82" s="148">
        <v>-28750471965</v>
      </c>
      <c r="M82" s="148">
        <v>-19459045745</v>
      </c>
      <c r="N82" s="148">
        <v>-34248934985</v>
      </c>
      <c r="O82" s="148">
        <v>-37270251632</v>
      </c>
      <c r="P82" s="148">
        <v>-23432745108</v>
      </c>
      <c r="Q82" s="149">
        <v>0</v>
      </c>
      <c r="S82" s="130"/>
      <c r="T82" s="152"/>
    </row>
    <row r="83" spans="2:20">
      <c r="B83" s="100" t="s">
        <v>4227</v>
      </c>
      <c r="C83" s="100" t="s">
        <v>4161</v>
      </c>
      <c r="D83" s="148">
        <v>-6641291995</v>
      </c>
      <c r="E83" s="148">
        <v>-6645531118</v>
      </c>
      <c r="F83" s="148">
        <v>-6733139650</v>
      </c>
      <c r="G83" s="148">
        <v>-6649770240</v>
      </c>
      <c r="H83" s="148">
        <v>-6648357199</v>
      </c>
      <c r="I83" s="148">
        <v>-6654009363</v>
      </c>
      <c r="J83" s="148">
        <v>-6676618016</v>
      </c>
      <c r="K83" s="148">
        <v>-6706291874</v>
      </c>
      <c r="L83" s="148">
        <v>-2093379020</v>
      </c>
      <c r="M83" s="148">
        <v>-2011095899</v>
      </c>
      <c r="N83" s="148">
        <v>-2030508819</v>
      </c>
      <c r="O83" s="148">
        <v>-1273117714</v>
      </c>
      <c r="P83" s="148">
        <v>-1268646020</v>
      </c>
      <c r="Q83" s="149">
        <v>0</v>
      </c>
      <c r="S83" s="130"/>
      <c r="T83" s="152"/>
    </row>
    <row r="84" spans="2:20">
      <c r="B84" s="100" t="s">
        <v>4228</v>
      </c>
      <c r="C84" s="100" t="s">
        <v>4161</v>
      </c>
      <c r="D84" s="148">
        <v>-7843038990</v>
      </c>
      <c r="E84" s="148">
        <v>-7847915852</v>
      </c>
      <c r="F84" s="148">
        <v>-139132192179</v>
      </c>
      <c r="G84" s="148">
        <v>-122794981093</v>
      </c>
      <c r="H84" s="148">
        <v>-105236855683</v>
      </c>
      <c r="I84" s="148">
        <v>-106110717220</v>
      </c>
      <c r="J84" s="148">
        <v>-85694807283</v>
      </c>
      <c r="K84" s="148">
        <v>-80139953646</v>
      </c>
      <c r="L84" s="148">
        <v>-86262025977</v>
      </c>
      <c r="M84" s="148">
        <v>-85071993782</v>
      </c>
      <c r="N84" s="148">
        <v>-85743534848</v>
      </c>
      <c r="O84" s="148">
        <v>-79544405138</v>
      </c>
      <c r="P84" s="148">
        <v>-77363807530</v>
      </c>
      <c r="Q84" s="149">
        <v>0</v>
      </c>
      <c r="S84" s="130"/>
      <c r="T84" s="152"/>
    </row>
    <row r="85" spans="2:20">
      <c r="B85" s="100" t="s">
        <v>4229</v>
      </c>
      <c r="C85" s="100" t="s">
        <v>4161</v>
      </c>
      <c r="D85" s="148">
        <v>-67063702210</v>
      </c>
      <c r="E85" s="148">
        <v>-68420795246</v>
      </c>
      <c r="F85" s="148">
        <v>-64363908773</v>
      </c>
      <c r="G85" s="148">
        <v>-65263554073</v>
      </c>
      <c r="H85" s="148">
        <v>-69757264907</v>
      </c>
      <c r="I85" s="148">
        <v>-69354484292</v>
      </c>
      <c r="J85" s="148">
        <v>-70947755204</v>
      </c>
      <c r="K85" s="148">
        <v>-69100120765</v>
      </c>
      <c r="L85" s="148">
        <v>-72535452475</v>
      </c>
      <c r="M85" s="148">
        <v>-74024694434</v>
      </c>
      <c r="N85" s="148">
        <v>-77678352934</v>
      </c>
      <c r="O85" s="148">
        <v>-77734322121</v>
      </c>
      <c r="P85" s="148">
        <v>-85624943567</v>
      </c>
      <c r="Q85" s="149">
        <v>0</v>
      </c>
      <c r="S85" s="130"/>
      <c r="T85" s="152"/>
    </row>
    <row r="86" spans="2:20">
      <c r="B86" s="100" t="s">
        <v>4230</v>
      </c>
      <c r="C86" s="100" t="s">
        <v>4161</v>
      </c>
      <c r="D86" s="148">
        <v>-32308208467994</v>
      </c>
      <c r="E86" s="148">
        <v>-34139132093859</v>
      </c>
      <c r="F86" s="148">
        <v>-33525634245734</v>
      </c>
      <c r="G86" s="148">
        <v>-33525878808231</v>
      </c>
      <c r="H86" s="148">
        <v>-31428528684116</v>
      </c>
      <c r="I86" s="148">
        <v>-30261488533895</v>
      </c>
      <c r="J86" s="148">
        <v>-29547424750285</v>
      </c>
      <c r="K86" s="148">
        <v>-29821264428523</v>
      </c>
      <c r="L86" s="148">
        <v>-32062278300904</v>
      </c>
      <c r="M86" s="148">
        <v>-32640009413730</v>
      </c>
      <c r="N86" s="148">
        <v>-34261637898268</v>
      </c>
      <c r="O86" s="148">
        <v>-34908547868063</v>
      </c>
      <c r="P86" s="148">
        <v>-35101356862430</v>
      </c>
      <c r="Q86" s="149">
        <v>0</v>
      </c>
      <c r="S86" s="130"/>
      <c r="T86" s="152"/>
    </row>
    <row r="87" spans="2:20">
      <c r="B87" s="100" t="s">
        <v>4231</v>
      </c>
      <c r="C87" s="100" t="s">
        <v>4161</v>
      </c>
      <c r="D87" s="148">
        <v>-1354093375</v>
      </c>
      <c r="E87" s="148">
        <v>-1365190538</v>
      </c>
      <c r="F87" s="148">
        <v>-1371239301</v>
      </c>
      <c r="G87" s="148">
        <v>-1387969401</v>
      </c>
      <c r="H87" s="148">
        <v>-1397509196</v>
      </c>
      <c r="I87" s="148">
        <v>-1388524033</v>
      </c>
      <c r="J87" s="148">
        <v>-1401204581</v>
      </c>
      <c r="K87" s="148">
        <v>-1400434051</v>
      </c>
      <c r="L87" s="148">
        <v>-1430153138</v>
      </c>
      <c r="M87" s="148">
        <v>-1422947413</v>
      </c>
      <c r="N87" s="148">
        <v>-1423394173</v>
      </c>
      <c r="O87" s="148">
        <v>-1441231970</v>
      </c>
      <c r="P87" s="148">
        <v>-1447307938</v>
      </c>
      <c r="Q87" s="149">
        <v>0</v>
      </c>
      <c r="S87" s="130"/>
      <c r="T87" s="152"/>
    </row>
    <row r="88" spans="2:20">
      <c r="B88" s="100" t="s">
        <v>4232</v>
      </c>
      <c r="C88" s="100" t="s">
        <v>4161</v>
      </c>
      <c r="D88" s="148">
        <v>-95158716172</v>
      </c>
      <c r="E88" s="148">
        <v>-87642584852</v>
      </c>
      <c r="F88" s="148">
        <v>-88303299229</v>
      </c>
      <c r="G88" s="148">
        <v>-83305007284</v>
      </c>
      <c r="H88" s="148">
        <v>-80918834818</v>
      </c>
      <c r="I88" s="148">
        <v>-81674150139</v>
      </c>
      <c r="J88" s="148">
        <v>-81704598349</v>
      </c>
      <c r="K88" s="148">
        <v>-81382641877</v>
      </c>
      <c r="L88" s="148">
        <v>-83046888784</v>
      </c>
      <c r="M88" s="148">
        <v>-77529397431</v>
      </c>
      <c r="N88" s="148">
        <v>-77551304569</v>
      </c>
      <c r="O88" s="148">
        <v>-66204681639</v>
      </c>
      <c r="P88" s="148">
        <v>-65535940620</v>
      </c>
      <c r="Q88" s="149">
        <v>0</v>
      </c>
      <c r="S88" s="130"/>
      <c r="T88" s="152"/>
    </row>
    <row r="89" spans="2:20">
      <c r="B89" s="100" t="s">
        <v>4233</v>
      </c>
      <c r="C89" s="100" t="s">
        <v>4161</v>
      </c>
      <c r="D89" s="148">
        <v>-103874882736</v>
      </c>
      <c r="E89" s="148">
        <v>-107680472554</v>
      </c>
      <c r="F89" s="148">
        <v>-118484012489</v>
      </c>
      <c r="G89" s="148">
        <v>-104114604629</v>
      </c>
      <c r="H89" s="148">
        <v>-123947881466</v>
      </c>
      <c r="I89" s="148">
        <v>-122163446148</v>
      </c>
      <c r="J89" s="148">
        <v>-121078943378</v>
      </c>
      <c r="K89" s="148">
        <v>-105392444316</v>
      </c>
      <c r="L89" s="148">
        <v>-111441395870</v>
      </c>
      <c r="M89" s="148">
        <v>-113777485719</v>
      </c>
      <c r="N89" s="148">
        <v>-135655023752</v>
      </c>
      <c r="O89" s="148">
        <v>-129557147448</v>
      </c>
      <c r="P89" s="148">
        <v>-128864224804</v>
      </c>
      <c r="Q89" s="149">
        <v>0</v>
      </c>
      <c r="S89" s="130"/>
      <c r="T89" s="152"/>
    </row>
    <row r="90" spans="2:20">
      <c r="B90" s="100" t="s">
        <v>4234</v>
      </c>
      <c r="C90" s="100" t="s">
        <v>4161</v>
      </c>
      <c r="D90" s="148">
        <v>-299483605465</v>
      </c>
      <c r="E90" s="148">
        <v>-295963617251</v>
      </c>
      <c r="F90" s="148">
        <v>-270955609514</v>
      </c>
      <c r="G90" s="148">
        <v>-278195657181</v>
      </c>
      <c r="H90" s="148">
        <v>-278048211035</v>
      </c>
      <c r="I90" s="148">
        <v>-276578926178</v>
      </c>
      <c r="J90" s="148">
        <v>-280974334158</v>
      </c>
      <c r="K90" s="148">
        <v>-291408403836</v>
      </c>
      <c r="L90" s="148">
        <v>-311493020274</v>
      </c>
      <c r="M90" s="148">
        <v>-321849517522</v>
      </c>
      <c r="N90" s="148">
        <v>-322567754282</v>
      </c>
      <c r="O90" s="148">
        <v>-329503210610</v>
      </c>
      <c r="P90" s="148">
        <v>-334440499602</v>
      </c>
      <c r="Q90" s="149">
        <v>0</v>
      </c>
      <c r="S90" s="130"/>
      <c r="T90" s="152"/>
    </row>
    <row r="91" spans="2:20">
      <c r="B91" s="100" t="s">
        <v>4235</v>
      </c>
      <c r="C91" s="100" t="s">
        <v>4161</v>
      </c>
      <c r="D91" s="148">
        <v>-46522441592</v>
      </c>
      <c r="E91" s="148">
        <v>-53595977364</v>
      </c>
      <c r="F91" s="148">
        <v>-39044453381</v>
      </c>
      <c r="G91" s="148">
        <v>-39041706995</v>
      </c>
      <c r="H91" s="148">
        <v>-2389041785</v>
      </c>
      <c r="I91" s="148">
        <v>-2389617671</v>
      </c>
      <c r="J91" s="148">
        <v>-2611493518</v>
      </c>
      <c r="K91" s="148">
        <v>-3435541514</v>
      </c>
      <c r="L91" s="148">
        <v>-2271671419</v>
      </c>
      <c r="M91" s="148">
        <v>-2271733792</v>
      </c>
      <c r="N91" s="148">
        <v>-2271815876</v>
      </c>
      <c r="O91" s="148">
        <v>-2271875590</v>
      </c>
      <c r="P91" s="148">
        <v>-2269881433</v>
      </c>
      <c r="Q91" s="149">
        <v>0</v>
      </c>
      <c r="S91" s="130"/>
      <c r="T91" s="152"/>
    </row>
    <row r="92" spans="2:20">
      <c r="B92" s="100" t="s">
        <v>4236</v>
      </c>
      <c r="C92" s="100" t="s">
        <v>4161</v>
      </c>
      <c r="D92" s="148">
        <v>-4124701304</v>
      </c>
      <c r="E92" s="148">
        <v>-10007133347</v>
      </c>
      <c r="F92" s="148">
        <v>-2398544032</v>
      </c>
      <c r="G92" s="148">
        <v>-1483135717</v>
      </c>
      <c r="H92" s="148">
        <v>-3637551935</v>
      </c>
      <c r="I92" s="148">
        <v>-1490067228</v>
      </c>
      <c r="J92" s="148">
        <v>-4298422470</v>
      </c>
      <c r="K92" s="148">
        <v>-1834120608</v>
      </c>
      <c r="L92" s="148">
        <v>-985088157</v>
      </c>
      <c r="M92" s="148">
        <v>-1808007350</v>
      </c>
      <c r="N92" s="148">
        <v>-1258508556</v>
      </c>
      <c r="O92" s="148">
        <v>-836800365</v>
      </c>
      <c r="P92" s="148">
        <v>-951747334</v>
      </c>
      <c r="Q92" s="149">
        <v>0</v>
      </c>
      <c r="S92" s="130"/>
      <c r="T92" s="152"/>
    </row>
    <row r="93" spans="2:20">
      <c r="B93" s="100" t="s">
        <v>4237</v>
      </c>
      <c r="C93" s="100" t="s">
        <v>4161</v>
      </c>
      <c r="D93" s="148">
        <v>-7830803950</v>
      </c>
      <c r="E93" s="148">
        <v>-7835802336</v>
      </c>
      <c r="F93" s="148">
        <v>-7939102303</v>
      </c>
      <c r="G93" s="148">
        <v>-7605500721</v>
      </c>
      <c r="H93" s="148">
        <v>-3661038368</v>
      </c>
      <c r="I93" s="148">
        <v>-3193250834</v>
      </c>
      <c r="J93" s="148">
        <v>-3204100699</v>
      </c>
      <c r="K93" s="148">
        <v>-370741146</v>
      </c>
      <c r="L93" s="148">
        <v>-376756121</v>
      </c>
      <c r="M93" s="148">
        <v>-380349482</v>
      </c>
      <c r="N93" s="148">
        <v>-384020960</v>
      </c>
      <c r="O93" s="148">
        <v>0</v>
      </c>
      <c r="P93" s="148">
        <v>0</v>
      </c>
      <c r="Q93" s="149">
        <v>0</v>
      </c>
      <c r="S93" s="130"/>
      <c r="T93" s="152"/>
    </row>
    <row r="94" spans="2:20">
      <c r="B94" s="100" t="s">
        <v>4238</v>
      </c>
      <c r="C94" s="100" t="s">
        <v>4161</v>
      </c>
      <c r="D94" s="148">
        <v>-3622171633</v>
      </c>
      <c r="E94" s="148">
        <v>-3397373091</v>
      </c>
      <c r="F94" s="148">
        <v>-3296768886</v>
      </c>
      <c r="G94" s="148">
        <v>-3195093136</v>
      </c>
      <c r="H94" s="148">
        <v>-3093498206</v>
      </c>
      <c r="I94" s="148">
        <v>-2455345005</v>
      </c>
      <c r="J94" s="148">
        <v>-2827703056</v>
      </c>
      <c r="K94" s="148">
        <v>-3287153836</v>
      </c>
      <c r="L94" s="148">
        <v>-2908504785</v>
      </c>
      <c r="M94" s="148">
        <v>-2512190541</v>
      </c>
      <c r="N94" s="148">
        <v>-830907170</v>
      </c>
      <c r="O94" s="148">
        <v>-534389645</v>
      </c>
      <c r="P94" s="148">
        <v>-284735524</v>
      </c>
      <c r="Q94" s="149">
        <v>0</v>
      </c>
      <c r="S94" s="130"/>
      <c r="T94" s="152"/>
    </row>
    <row r="95" spans="2:20">
      <c r="B95" s="100" t="s">
        <v>4239</v>
      </c>
      <c r="C95" s="100" t="s">
        <v>4161</v>
      </c>
      <c r="D95" s="148">
        <v>-79513783130</v>
      </c>
      <c r="E95" s="148">
        <v>-72233435040</v>
      </c>
      <c r="F95" s="148">
        <v>-63912358582</v>
      </c>
      <c r="G95" s="148">
        <v>-59077160406</v>
      </c>
      <c r="H95" s="148">
        <v>-51003616670</v>
      </c>
      <c r="I95" s="148">
        <v>-61100349304</v>
      </c>
      <c r="J95" s="148">
        <v>-61486002561</v>
      </c>
      <c r="K95" s="148">
        <v>-61316551512</v>
      </c>
      <c r="L95" s="148">
        <v>-51138607799</v>
      </c>
      <c r="M95" s="148">
        <v>-47864044699</v>
      </c>
      <c r="N95" s="148">
        <v>-45614137222</v>
      </c>
      <c r="O95" s="148">
        <v>-38541960859</v>
      </c>
      <c r="P95" s="148">
        <v>-49663257391</v>
      </c>
      <c r="Q95" s="149">
        <v>0</v>
      </c>
      <c r="S95" s="130"/>
      <c r="T95" s="152"/>
    </row>
    <row r="96" spans="2:20">
      <c r="B96" s="100" t="s">
        <v>4240</v>
      </c>
      <c r="C96" s="100" t="s">
        <v>4161</v>
      </c>
      <c r="D96" s="148">
        <v>-16976647270</v>
      </c>
      <c r="E96" s="148">
        <v>-16989516425</v>
      </c>
      <c r="F96" s="148">
        <v>-17090119237</v>
      </c>
      <c r="G96" s="148">
        <v>-17240898064</v>
      </c>
      <c r="H96" s="148">
        <v>-17339655147</v>
      </c>
      <c r="I96" s="148">
        <v>-17342729328</v>
      </c>
      <c r="J96" s="148">
        <v>-17350590982</v>
      </c>
      <c r="K96" s="148">
        <v>-17351633215</v>
      </c>
      <c r="L96" s="148">
        <v>-17357659973</v>
      </c>
      <c r="M96" s="148">
        <v>-17357947259</v>
      </c>
      <c r="N96" s="148">
        <v>-17368631931</v>
      </c>
      <c r="O96" s="148">
        <v>-17588921022</v>
      </c>
      <c r="P96" s="148">
        <v>-17609219798</v>
      </c>
      <c r="Q96" s="149">
        <v>0</v>
      </c>
      <c r="S96" s="130"/>
      <c r="T96" s="152"/>
    </row>
    <row r="97" spans="2:20">
      <c r="B97" s="100" t="s">
        <v>4241</v>
      </c>
      <c r="C97" s="100" t="s">
        <v>4161</v>
      </c>
      <c r="D97" s="148">
        <v>-44060150</v>
      </c>
      <c r="E97" s="148">
        <v>-44088274</v>
      </c>
      <c r="F97" s="148">
        <v>-44669493</v>
      </c>
      <c r="G97" s="148">
        <v>-44116397</v>
      </c>
      <c r="H97" s="148">
        <v>-44107023</v>
      </c>
      <c r="I97" s="148">
        <v>-44144521</v>
      </c>
      <c r="J97" s="148">
        <v>-44294513</v>
      </c>
      <c r="K97" s="148">
        <v>-44491377</v>
      </c>
      <c r="L97" s="148">
        <v>-45213214</v>
      </c>
      <c r="M97" s="148">
        <v>-45644441</v>
      </c>
      <c r="N97" s="148">
        <v>-46085042</v>
      </c>
      <c r="O97" s="148">
        <v>-45372580</v>
      </c>
      <c r="P97" s="148">
        <v>-45213214</v>
      </c>
      <c r="Q97" s="149">
        <v>0</v>
      </c>
      <c r="S97" s="130"/>
      <c r="T97" s="152"/>
    </row>
    <row r="98" spans="2:20">
      <c r="B98" s="100" t="s">
        <v>4242</v>
      </c>
      <c r="C98" s="100" t="s">
        <v>4161</v>
      </c>
      <c r="D98" s="148">
        <v>-15700</v>
      </c>
      <c r="E98" s="148">
        <v>-15882</v>
      </c>
      <c r="F98" s="148">
        <v>-15763</v>
      </c>
      <c r="G98" s="148">
        <v>-15975</v>
      </c>
      <c r="H98" s="148">
        <v>-15910</v>
      </c>
      <c r="I98" s="148">
        <v>-15653</v>
      </c>
      <c r="J98" s="148">
        <v>-15990</v>
      </c>
      <c r="K98" s="148">
        <v>-12930730215</v>
      </c>
      <c r="L98" s="148">
        <v>-13140521097</v>
      </c>
      <c r="M98" s="148">
        <v>-13265849993</v>
      </c>
      <c r="N98" s="148">
        <v>-15854</v>
      </c>
      <c r="O98" s="148">
        <v>-16604</v>
      </c>
      <c r="P98" s="148">
        <v>-16740</v>
      </c>
      <c r="Q98" s="149">
        <v>0</v>
      </c>
      <c r="S98" s="130"/>
      <c r="T98" s="152"/>
    </row>
    <row r="99" spans="2:20">
      <c r="B99" s="100" t="s">
        <v>4243</v>
      </c>
      <c r="C99" s="100" t="s">
        <v>4161</v>
      </c>
      <c r="D99" s="148">
        <v>-9484798111114</v>
      </c>
      <c r="E99" s="148">
        <v>-9332535888892</v>
      </c>
      <c r="F99" s="148">
        <v>-9005893666670</v>
      </c>
      <c r="G99" s="148">
        <v>-8040907666670</v>
      </c>
      <c r="H99" s="148">
        <v>-7913164222226</v>
      </c>
      <c r="I99" s="148">
        <v>-9082192540004</v>
      </c>
      <c r="J99" s="148">
        <v>-10057064777782</v>
      </c>
      <c r="K99" s="148">
        <v>-10346455709060</v>
      </c>
      <c r="L99" s="148">
        <v>-10989281486838</v>
      </c>
      <c r="M99" s="148">
        <v>-10418669111116</v>
      </c>
      <c r="N99" s="148">
        <v>-10135115888894</v>
      </c>
      <c r="O99" s="148">
        <v>-10226393666672</v>
      </c>
      <c r="P99" s="148">
        <v>-10023371444450</v>
      </c>
      <c r="Q99" s="149">
        <v>0</v>
      </c>
      <c r="S99" s="130"/>
      <c r="T99" s="152"/>
    </row>
    <row r="100" spans="2:20">
      <c r="B100" s="100" t="s">
        <v>4244</v>
      </c>
      <c r="C100" s="100" t="s">
        <v>4161</v>
      </c>
      <c r="D100" s="148">
        <v>-352500000000</v>
      </c>
      <c r="E100" s="148">
        <v>-352725000000</v>
      </c>
      <c r="F100" s="148">
        <v>-357375000000</v>
      </c>
      <c r="G100" s="148">
        <v>-352950000000</v>
      </c>
      <c r="H100" s="148">
        <v>-352875000000</v>
      </c>
      <c r="I100" s="148">
        <v>-353175000000</v>
      </c>
      <c r="J100" s="148">
        <v>-354375000000</v>
      </c>
      <c r="K100" s="148">
        <v>-355950000000</v>
      </c>
      <c r="L100" s="148">
        <v>-361725000000</v>
      </c>
      <c r="M100" s="148">
        <v>-365175000000</v>
      </c>
      <c r="N100" s="148">
        <v>-368700000000</v>
      </c>
      <c r="O100" s="148">
        <v>-363000000000</v>
      </c>
      <c r="P100" s="148">
        <v>-361725000000</v>
      </c>
      <c r="Q100" s="149">
        <v>0</v>
      </c>
      <c r="S100" s="130"/>
      <c r="T100" s="152"/>
    </row>
    <row r="101" spans="2:20">
      <c r="B101" s="100" t="s">
        <v>4245</v>
      </c>
      <c r="C101" s="100" t="s">
        <v>4161</v>
      </c>
      <c r="D101" s="148">
        <v>-11622736583</v>
      </c>
      <c r="E101" s="148">
        <v>-10618726454</v>
      </c>
      <c r="F101" s="148">
        <v>-13336777593</v>
      </c>
      <c r="G101" s="148">
        <v>-10289444111</v>
      </c>
      <c r="H101" s="148">
        <v>-12501839373</v>
      </c>
      <c r="I101" s="148">
        <v>-10046744801</v>
      </c>
      <c r="J101" s="148">
        <v>-10209418297</v>
      </c>
      <c r="K101" s="148">
        <v>-12399219156</v>
      </c>
      <c r="L101" s="148">
        <v>-26641177716</v>
      </c>
      <c r="M101" s="148">
        <v>-24176523085</v>
      </c>
      <c r="N101" s="148">
        <v>-49562771103</v>
      </c>
      <c r="O101" s="148">
        <v>-35813631469</v>
      </c>
      <c r="P101" s="148">
        <v>-30111520255</v>
      </c>
      <c r="Q101" s="149">
        <v>0</v>
      </c>
      <c r="S101" s="130"/>
      <c r="T101" s="152"/>
    </row>
    <row r="102" spans="2:20">
      <c r="B102" s="100" t="s">
        <v>4246</v>
      </c>
      <c r="C102" s="100" t="s">
        <v>4161</v>
      </c>
      <c r="D102" s="148">
        <v>0</v>
      </c>
      <c r="E102" s="148">
        <v>0</v>
      </c>
      <c r="F102" s="148">
        <v>0</v>
      </c>
      <c r="G102" s="148">
        <v>0</v>
      </c>
      <c r="H102" s="148">
        <v>0</v>
      </c>
      <c r="I102" s="148">
        <v>0</v>
      </c>
      <c r="J102" s="148">
        <v>0</v>
      </c>
      <c r="K102" s="148">
        <v>0</v>
      </c>
      <c r="L102" s="148">
        <v>0</v>
      </c>
      <c r="M102" s="148">
        <v>0</v>
      </c>
      <c r="N102" s="148">
        <v>0</v>
      </c>
      <c r="O102" s="148">
        <v>0</v>
      </c>
      <c r="P102" s="148">
        <v>0</v>
      </c>
      <c r="Q102" s="149">
        <v>0</v>
      </c>
      <c r="S102" s="130"/>
      <c r="T102" s="152"/>
    </row>
    <row r="103" spans="2:20">
      <c r="B103" s="100" t="s">
        <v>4247</v>
      </c>
      <c r="C103" s="100" t="s">
        <v>4161</v>
      </c>
      <c r="D103" s="148">
        <v>-1373084590</v>
      </c>
      <c r="E103" s="148">
        <v>-1120154675</v>
      </c>
      <c r="F103" s="148">
        <v>-915862825</v>
      </c>
      <c r="G103" s="148">
        <v>-1133555681</v>
      </c>
      <c r="H103" s="148">
        <v>-1136153667</v>
      </c>
      <c r="I103" s="148">
        <v>-1180318919</v>
      </c>
      <c r="J103" s="148">
        <v>-1376415396</v>
      </c>
      <c r="K103" s="148">
        <v>-1604951500</v>
      </c>
      <c r="L103" s="148">
        <v>-1612056450</v>
      </c>
      <c r="M103" s="148">
        <v>-1943903496</v>
      </c>
      <c r="N103" s="148">
        <v>-1664764995</v>
      </c>
      <c r="O103" s="148">
        <v>-1492257210</v>
      </c>
      <c r="P103" s="148">
        <v>-2168164929</v>
      </c>
      <c r="Q103" s="149">
        <v>0</v>
      </c>
      <c r="S103" s="130"/>
      <c r="T103" s="152"/>
    </row>
    <row r="104" spans="2:20">
      <c r="B104" s="100" t="s">
        <v>4248</v>
      </c>
      <c r="C104" s="100" t="s">
        <v>4161</v>
      </c>
      <c r="D104" s="148">
        <v>-6686205172</v>
      </c>
      <c r="E104" s="148">
        <v>0</v>
      </c>
      <c r="F104" s="148">
        <v>0</v>
      </c>
      <c r="G104" s="148">
        <v>-5167687089</v>
      </c>
      <c r="H104" s="148">
        <v>4975243378</v>
      </c>
      <c r="I104" s="148">
        <v>-677673277</v>
      </c>
      <c r="J104" s="148">
        <v>-2816418644</v>
      </c>
      <c r="K104" s="148">
        <v>-3621905211</v>
      </c>
      <c r="L104" s="148">
        <v>-11485818348</v>
      </c>
      <c r="M104" s="148">
        <v>-4531508574</v>
      </c>
      <c r="N104" s="148">
        <v>9746404588</v>
      </c>
      <c r="O104" s="148">
        <v>12515614553</v>
      </c>
      <c r="P104" s="148">
        <v>-4693595887</v>
      </c>
      <c r="Q104" s="149">
        <v>0</v>
      </c>
      <c r="S104" s="130"/>
      <c r="T104" s="152"/>
    </row>
    <row r="105" spans="2:20">
      <c r="B105" s="100" t="s">
        <v>4249</v>
      </c>
      <c r="C105" s="100" t="s">
        <v>4161</v>
      </c>
      <c r="D105" s="148">
        <v>-8682577200</v>
      </c>
      <c r="E105" s="148">
        <v>-12604385793</v>
      </c>
      <c r="F105" s="148">
        <v>-2166213813</v>
      </c>
      <c r="G105" s="148">
        <v>-3020211674</v>
      </c>
      <c r="H105" s="148">
        <v>-1800483461</v>
      </c>
      <c r="I105" s="148">
        <v>-2177712462</v>
      </c>
      <c r="J105" s="148">
        <v>-1596292813</v>
      </c>
      <c r="K105" s="148">
        <v>-2010101118</v>
      </c>
      <c r="L105" s="148">
        <v>-1936917650</v>
      </c>
      <c r="M105" s="148">
        <v>-2078809142</v>
      </c>
      <c r="N105" s="148">
        <v>-2011506685</v>
      </c>
      <c r="O105" s="148">
        <v>-2182045891</v>
      </c>
      <c r="P105" s="148">
        <v>-2919988957</v>
      </c>
      <c r="Q105" s="149">
        <v>0</v>
      </c>
      <c r="S105" s="130"/>
      <c r="T105" s="152"/>
    </row>
    <row r="106" spans="2:20">
      <c r="B106" s="100" t="s">
        <v>4250</v>
      </c>
      <c r="C106" s="100" t="s">
        <v>4161</v>
      </c>
      <c r="D106" s="148">
        <v>-82767568</v>
      </c>
      <c r="E106" s="148">
        <v>-82767568</v>
      </c>
      <c r="F106" s="148">
        <v>-82767568</v>
      </c>
      <c r="G106" s="148">
        <v>-82767568</v>
      </c>
      <c r="H106" s="148">
        <v>-82767568</v>
      </c>
      <c r="I106" s="148">
        <v>-82767568</v>
      </c>
      <c r="J106" s="148">
        <v>-82767568</v>
      </c>
      <c r="K106" s="148">
        <v>-82767568</v>
      </c>
      <c r="L106" s="148">
        <v>-82767568</v>
      </c>
      <c r="M106" s="148">
        <v>-82767568</v>
      </c>
      <c r="N106" s="148">
        <v>-82767568</v>
      </c>
      <c r="O106" s="148">
        <v>-82767568</v>
      </c>
      <c r="P106" s="148">
        <v>-82767568</v>
      </c>
      <c r="Q106" s="149">
        <v>0</v>
      </c>
      <c r="S106" s="130"/>
      <c r="T106" s="152"/>
    </row>
    <row r="107" spans="2:20">
      <c r="B107" s="100" t="s">
        <v>4251</v>
      </c>
      <c r="C107" s="100" t="s">
        <v>4161</v>
      </c>
      <c r="D107" s="148">
        <v>-505470528</v>
      </c>
      <c r="E107" s="148">
        <v>-505470528</v>
      </c>
      <c r="F107" s="148">
        <v>-505470528</v>
      </c>
      <c r="G107" s="148">
        <v>-532035528</v>
      </c>
      <c r="H107" s="148">
        <v>-536160528</v>
      </c>
      <c r="I107" s="148">
        <v>-1198160528</v>
      </c>
      <c r="J107" s="148">
        <v>-536160528</v>
      </c>
      <c r="K107" s="148">
        <v>-536160528</v>
      </c>
      <c r="L107" s="148">
        <v>-613477632</v>
      </c>
      <c r="M107" s="148">
        <v>-613477634</v>
      </c>
      <c r="N107" s="148">
        <v>-1486912634</v>
      </c>
      <c r="O107" s="148">
        <v>-586912634</v>
      </c>
      <c r="P107" s="148">
        <v>-638445434</v>
      </c>
      <c r="Q107" s="149">
        <v>0</v>
      </c>
      <c r="S107" s="130"/>
      <c r="T107" s="152"/>
    </row>
    <row r="108" spans="2:20">
      <c r="B108" s="100" t="s">
        <v>4252</v>
      </c>
      <c r="C108" s="100" t="s">
        <v>4161</v>
      </c>
      <c r="D108" s="148">
        <v>-2138500</v>
      </c>
      <c r="E108" s="148">
        <v>-2139865</v>
      </c>
      <c r="F108" s="148">
        <v>-2168075</v>
      </c>
      <c r="G108" s="148">
        <v>-2141230</v>
      </c>
      <c r="H108" s="148">
        <v>-2140775</v>
      </c>
      <c r="I108" s="148">
        <v>-2142595</v>
      </c>
      <c r="J108" s="148">
        <v>-2149875</v>
      </c>
      <c r="K108" s="148">
        <v>-2159430</v>
      </c>
      <c r="L108" s="148">
        <v>-2194465</v>
      </c>
      <c r="M108" s="148">
        <v>-2215395</v>
      </c>
      <c r="N108" s="148">
        <v>-2236780</v>
      </c>
      <c r="O108" s="148">
        <v>-2202200</v>
      </c>
      <c r="P108" s="148">
        <v>-2194465</v>
      </c>
      <c r="Q108" s="149">
        <v>0</v>
      </c>
      <c r="S108" s="130"/>
      <c r="T108" s="152"/>
    </row>
    <row r="109" spans="2:20">
      <c r="B109" s="100" t="s">
        <v>4253</v>
      </c>
      <c r="C109" s="100" t="s">
        <v>4161</v>
      </c>
      <c r="D109" s="148">
        <v>-6185360</v>
      </c>
      <c r="E109" s="148">
        <v>-6185360</v>
      </c>
      <c r="F109" s="148">
        <v>-6185360</v>
      </c>
      <c r="G109" s="148">
        <v>-6185360</v>
      </c>
      <c r="H109" s="148">
        <v>-6185360</v>
      </c>
      <c r="I109" s="148">
        <v>-6185360</v>
      </c>
      <c r="J109" s="148">
        <v>-6185360</v>
      </c>
      <c r="K109" s="148">
        <v>-6185360</v>
      </c>
      <c r="L109" s="148">
        <v>-6185360</v>
      </c>
      <c r="M109" s="148">
        <v>-6185360</v>
      </c>
      <c r="N109" s="148">
        <v>-6185360</v>
      </c>
      <c r="O109" s="148">
        <v>-6185360</v>
      </c>
      <c r="P109" s="148">
        <v>-6185360</v>
      </c>
      <c r="Q109" s="149">
        <v>0</v>
      </c>
      <c r="S109" s="130"/>
      <c r="T109" s="152"/>
    </row>
    <row r="110" spans="2:20">
      <c r="B110" s="100" t="s">
        <v>4254</v>
      </c>
      <c r="C110" s="100" t="s">
        <v>4161</v>
      </c>
      <c r="D110" s="148">
        <v>-40593266996</v>
      </c>
      <c r="E110" s="148">
        <v>-40336800177</v>
      </c>
      <c r="F110" s="148">
        <v>-50019088479</v>
      </c>
      <c r="G110" s="148">
        <v>-51264955259</v>
      </c>
      <c r="H110" s="148">
        <v>-52793885360</v>
      </c>
      <c r="I110" s="148">
        <v>-845133498586</v>
      </c>
      <c r="J110" s="148">
        <v>-49773268880</v>
      </c>
      <c r="K110" s="148">
        <v>-47209452338</v>
      </c>
      <c r="L110" s="148">
        <v>-63898011963</v>
      </c>
      <c r="M110" s="148">
        <v>-59944943801</v>
      </c>
      <c r="N110" s="148">
        <v>-55131469372</v>
      </c>
      <c r="O110" s="148">
        <v>-59378043878</v>
      </c>
      <c r="P110" s="148">
        <v>-60059355814</v>
      </c>
      <c r="Q110" s="149">
        <v>0</v>
      </c>
      <c r="S110" s="130"/>
      <c r="T110" s="152"/>
    </row>
    <row r="111" spans="2:20">
      <c r="B111" s="100" t="s">
        <v>4255</v>
      </c>
      <c r="C111" s="100" t="s">
        <v>4161</v>
      </c>
      <c r="D111" s="148">
        <v>-2437694975</v>
      </c>
      <c r="E111" s="148">
        <v>-2538507097</v>
      </c>
      <c r="F111" s="148">
        <v>-2547664832</v>
      </c>
      <c r="G111" s="148">
        <v>-2552553722</v>
      </c>
      <c r="H111" s="148">
        <v>-3106769348</v>
      </c>
      <c r="I111" s="148">
        <v>-2777784678</v>
      </c>
      <c r="J111" s="148">
        <v>-2848593018</v>
      </c>
      <c r="K111" s="148">
        <v>-2899346002</v>
      </c>
      <c r="L111" s="148">
        <v>-2985041472</v>
      </c>
      <c r="M111" s="148">
        <v>-3135842836</v>
      </c>
      <c r="N111" s="148">
        <v>-3171006512</v>
      </c>
      <c r="O111" s="148">
        <v>-3188234280</v>
      </c>
      <c r="P111" s="148">
        <v>-2060147787</v>
      </c>
      <c r="Q111" s="149">
        <v>0</v>
      </c>
      <c r="S111" s="130"/>
      <c r="T111" s="152"/>
    </row>
    <row r="112" spans="2:20">
      <c r="B112" s="100" t="s">
        <v>4256</v>
      </c>
      <c r="C112" s="100" t="s">
        <v>4161</v>
      </c>
      <c r="D112" s="148">
        <v>-57954405</v>
      </c>
      <c r="E112" s="148">
        <v>-49597984</v>
      </c>
      <c r="F112" s="148">
        <v>-39915365</v>
      </c>
      <c r="G112" s="148">
        <v>-52199063</v>
      </c>
      <c r="H112" s="148">
        <v>-114338497</v>
      </c>
      <c r="I112" s="148">
        <v>-51262818</v>
      </c>
      <c r="J112" s="148">
        <v>-43846122</v>
      </c>
      <c r="K112" s="148">
        <v>-223661267</v>
      </c>
      <c r="L112" s="148">
        <v>-238937483</v>
      </c>
      <c r="M112" s="148">
        <v>-62600367</v>
      </c>
      <c r="N112" s="148">
        <v>0</v>
      </c>
      <c r="O112" s="148">
        <v>0</v>
      </c>
      <c r="P112" s="148">
        <v>-1900000</v>
      </c>
      <c r="Q112" s="149">
        <v>0</v>
      </c>
      <c r="S112" s="130"/>
      <c r="T112" s="152"/>
    </row>
    <row r="113" spans="2:20">
      <c r="B113" s="100" t="s">
        <v>4257</v>
      </c>
      <c r="C113" s="100" t="s">
        <v>4161</v>
      </c>
      <c r="D113" s="148">
        <v>-44208613581</v>
      </c>
      <c r="E113" s="148">
        <v>-50046075448</v>
      </c>
      <c r="F113" s="148">
        <v>-39287663276</v>
      </c>
      <c r="G113" s="148">
        <v>-35843021887</v>
      </c>
      <c r="H113" s="148">
        <v>-45394646655</v>
      </c>
      <c r="I113" s="148">
        <v>-42444970852</v>
      </c>
      <c r="J113" s="148">
        <v>-39743366957</v>
      </c>
      <c r="K113" s="148">
        <v>-55385286975</v>
      </c>
      <c r="L113" s="148">
        <v>-79729485888</v>
      </c>
      <c r="M113" s="148">
        <v>-40402407257</v>
      </c>
      <c r="N113" s="148">
        <v>-61901415784</v>
      </c>
      <c r="O113" s="148">
        <v>-44841563918</v>
      </c>
      <c r="P113" s="148">
        <v>-64406298154</v>
      </c>
      <c r="Q113" s="149">
        <v>0</v>
      </c>
      <c r="S113" s="130"/>
      <c r="T113" s="152"/>
    </row>
    <row r="114" spans="2:20">
      <c r="B114" s="100" t="s">
        <v>4258</v>
      </c>
      <c r="C114" s="100" t="s">
        <v>4161</v>
      </c>
      <c r="D114" s="148">
        <v>3489572692551</v>
      </c>
      <c r="E114" s="148">
        <v>2690006395442</v>
      </c>
      <c r="F114" s="148">
        <v>3402475985260</v>
      </c>
      <c r="G114" s="148">
        <v>3535154931355</v>
      </c>
      <c r="H114" s="148">
        <v>1341034482019</v>
      </c>
      <c r="I114" s="148">
        <v>237036721401</v>
      </c>
      <c r="J114" s="148">
        <v>895800717158</v>
      </c>
      <c r="K114" s="148">
        <v>788876658226</v>
      </c>
      <c r="L114" s="148">
        <v>-727771134526</v>
      </c>
      <c r="M114" s="148">
        <v>-1151397004876</v>
      </c>
      <c r="N114" s="148">
        <v>-1490900890859</v>
      </c>
      <c r="O114" s="148">
        <v>-813807580189</v>
      </c>
      <c r="P114" s="148">
        <v>-3479242658040</v>
      </c>
      <c r="Q114" s="149">
        <v>0</v>
      </c>
      <c r="S114" s="130"/>
      <c r="T114" s="152"/>
    </row>
    <row r="115" spans="2:20">
      <c r="B115" s="100" t="s">
        <v>4259</v>
      </c>
      <c r="C115" s="100" t="s">
        <v>4161</v>
      </c>
      <c r="D115" s="148">
        <v>-3489572692551</v>
      </c>
      <c r="E115" s="148">
        <v>-2690006395442</v>
      </c>
      <c r="F115" s="148">
        <v>-3402475985260</v>
      </c>
      <c r="G115" s="148">
        <v>-3535154931355</v>
      </c>
      <c r="H115" s="148">
        <v>-1341034482019</v>
      </c>
      <c r="I115" s="148">
        <v>-237036721401</v>
      </c>
      <c r="J115" s="148">
        <v>-895800717158</v>
      </c>
      <c r="K115" s="148">
        <v>-788876658226</v>
      </c>
      <c r="L115" s="148">
        <v>727771134526</v>
      </c>
      <c r="M115" s="148">
        <v>1151397004876</v>
      </c>
      <c r="N115" s="148">
        <v>1490900890859</v>
      </c>
      <c r="O115" s="148">
        <v>813807580189</v>
      </c>
      <c r="P115" s="148">
        <v>3479242658040</v>
      </c>
      <c r="Q115" s="149">
        <v>0</v>
      </c>
      <c r="S115" s="130"/>
      <c r="T115" s="152"/>
    </row>
    <row r="116" spans="2:20">
      <c r="B116" s="100" t="s">
        <v>4260</v>
      </c>
      <c r="C116" s="100" t="s">
        <v>4161</v>
      </c>
      <c r="D116" s="148">
        <v>-3807723460660</v>
      </c>
      <c r="E116" s="148">
        <v>-3636211515228</v>
      </c>
      <c r="F116" s="148">
        <v>-3684147963016</v>
      </c>
      <c r="G116" s="148">
        <v>-4247165000000</v>
      </c>
      <c r="H116" s="148">
        <v>-2481887500000</v>
      </c>
      <c r="I116" s="148">
        <v>-1083070000000</v>
      </c>
      <c r="J116" s="148">
        <v>-1559250000000</v>
      </c>
      <c r="K116" s="148">
        <v>-1542450000000</v>
      </c>
      <c r="L116" s="148">
        <v>0</v>
      </c>
      <c r="M116" s="148">
        <v>0</v>
      </c>
      <c r="N116" s="148">
        <v>-368700000000</v>
      </c>
      <c r="O116" s="148">
        <v>0</v>
      </c>
      <c r="P116" s="148">
        <v>0</v>
      </c>
      <c r="Q116" s="149">
        <v>0</v>
      </c>
      <c r="S116" s="130"/>
      <c r="T116" s="152"/>
    </row>
    <row r="117" spans="2:20">
      <c r="B117" s="100" t="s">
        <v>4261</v>
      </c>
      <c r="C117" s="100" t="s">
        <v>4161</v>
      </c>
      <c r="D117" s="148">
        <v>3807723460660</v>
      </c>
      <c r="E117" s="148">
        <v>3636211515228</v>
      </c>
      <c r="F117" s="148">
        <v>3684147963016</v>
      </c>
      <c r="G117" s="148">
        <v>4247165000000</v>
      </c>
      <c r="H117" s="148">
        <v>2481887500000</v>
      </c>
      <c r="I117" s="148">
        <v>1083070000000</v>
      </c>
      <c r="J117" s="148">
        <v>1559250000000</v>
      </c>
      <c r="K117" s="148">
        <v>1542450000000</v>
      </c>
      <c r="L117" s="148">
        <v>0</v>
      </c>
      <c r="M117" s="148">
        <v>0</v>
      </c>
      <c r="N117" s="148">
        <v>368700000000</v>
      </c>
      <c r="O117" s="148">
        <v>0</v>
      </c>
      <c r="P117" s="148">
        <v>0</v>
      </c>
      <c r="Q117" s="149">
        <v>0</v>
      </c>
      <c r="S117" s="130"/>
      <c r="T117" s="152"/>
    </row>
    <row r="118" spans="2:20">
      <c r="B118" s="100" t="s">
        <v>4262</v>
      </c>
      <c r="C118" s="100" t="s">
        <v>4161</v>
      </c>
      <c r="D118" s="148">
        <v>-7439744423</v>
      </c>
      <c r="E118" s="148">
        <v>-7439744423</v>
      </c>
      <c r="F118" s="148">
        <v>-7439744423</v>
      </c>
      <c r="G118" s="148">
        <v>-7439744423</v>
      </c>
      <c r="H118" s="148">
        <v>-7439744423</v>
      </c>
      <c r="I118" s="148">
        <v>-7439744423</v>
      </c>
      <c r="J118" s="148">
        <v>-7439744423</v>
      </c>
      <c r="K118" s="148">
        <v>-7439744423</v>
      </c>
      <c r="L118" s="148">
        <v>-7439744423</v>
      </c>
      <c r="M118" s="148">
        <v>-7439744423</v>
      </c>
      <c r="N118" s="148">
        <v>-7439744423</v>
      </c>
      <c r="O118" s="148">
        <v>-7439744423</v>
      </c>
      <c r="P118" s="148">
        <v>-7439744423</v>
      </c>
      <c r="Q118" s="149">
        <v>0</v>
      </c>
      <c r="S118" s="130"/>
      <c r="T118" s="152"/>
    </row>
    <row r="119" spans="2:20">
      <c r="B119" s="100" t="s">
        <v>4263</v>
      </c>
      <c r="C119" s="100" t="s">
        <v>4161</v>
      </c>
      <c r="D119" s="148">
        <v>-3413392942</v>
      </c>
      <c r="E119" s="148">
        <v>-3413392942</v>
      </c>
      <c r="F119" s="148">
        <v>-3413392942</v>
      </c>
      <c r="G119" s="148">
        <v>-3413392942</v>
      </c>
      <c r="H119" s="148">
        <v>-3413392942</v>
      </c>
      <c r="I119" s="148">
        <v>-3413392942</v>
      </c>
      <c r="J119" s="148">
        <v>-3413392942</v>
      </c>
      <c r="K119" s="148">
        <v>-3413392942</v>
      </c>
      <c r="L119" s="148">
        <v>-3413392942</v>
      </c>
      <c r="M119" s="148">
        <v>-3413392942</v>
      </c>
      <c r="N119" s="148">
        <v>-3413392942</v>
      </c>
      <c r="O119" s="148">
        <v>-3413392942</v>
      </c>
      <c r="P119" s="148">
        <v>-3413392942</v>
      </c>
      <c r="Q119" s="149">
        <v>0</v>
      </c>
      <c r="S119" s="130"/>
      <c r="T119" s="152"/>
    </row>
    <row r="120" spans="2:20">
      <c r="B120" s="100" t="s">
        <v>4264</v>
      </c>
      <c r="C120" s="100" t="s">
        <v>4161</v>
      </c>
      <c r="D120" s="148">
        <v>59421456266</v>
      </c>
      <c r="E120" s="148">
        <v>58710297375</v>
      </c>
      <c r="F120" s="148">
        <v>23947652714</v>
      </c>
      <c r="G120" s="148">
        <v>31316421297</v>
      </c>
      <c r="H120" s="148">
        <v>4438449443</v>
      </c>
      <c r="I120" s="148">
        <v>910087719</v>
      </c>
      <c r="J120" s="148">
        <v>-3150391872</v>
      </c>
      <c r="K120" s="148">
        <v>-2922144399</v>
      </c>
      <c r="L120" s="148">
        <v>2551863069</v>
      </c>
      <c r="M120" s="148">
        <v>-545756123</v>
      </c>
      <c r="N120" s="148">
        <v>248342570</v>
      </c>
      <c r="O120" s="148">
        <v>-294926256</v>
      </c>
      <c r="P120" s="148">
        <v>-20596815467</v>
      </c>
      <c r="Q120" s="149">
        <v>0</v>
      </c>
      <c r="S120" s="130"/>
      <c r="T120" s="152"/>
    </row>
    <row r="121" spans="2:20">
      <c r="B121" s="100" t="s">
        <v>4265</v>
      </c>
      <c r="C121" s="100" t="s">
        <v>4161</v>
      </c>
      <c r="D121" s="148">
        <v>22726894940</v>
      </c>
      <c r="E121" s="148">
        <v>7066537746</v>
      </c>
      <c r="F121" s="148">
        <v>55002758192</v>
      </c>
      <c r="G121" s="148">
        <v>7125332468</v>
      </c>
      <c r="H121" s="148">
        <v>3127022947</v>
      </c>
      <c r="I121" s="148">
        <v>3745911783</v>
      </c>
      <c r="J121" s="148">
        <v>9043489936</v>
      </c>
      <c r="K121" s="148">
        <v>4676497548</v>
      </c>
      <c r="L121" s="148">
        <v>-30177910</v>
      </c>
      <c r="M121" s="148">
        <v>-30480270</v>
      </c>
      <c r="N121" s="148">
        <v>240900000</v>
      </c>
      <c r="O121" s="148">
        <v>0</v>
      </c>
      <c r="P121" s="148">
        <v>0</v>
      </c>
      <c r="Q121" s="149">
        <v>0</v>
      </c>
      <c r="S121" s="130"/>
      <c r="T121" s="152"/>
    </row>
    <row r="122" spans="2:20">
      <c r="B122" s="100" t="s">
        <v>4266</v>
      </c>
      <c r="C122" s="100" t="s">
        <v>4161</v>
      </c>
      <c r="D122" s="148">
        <v>0</v>
      </c>
      <c r="E122" s="148">
        <v>0</v>
      </c>
      <c r="F122" s="148">
        <v>0</v>
      </c>
      <c r="G122" s="148">
        <v>0</v>
      </c>
      <c r="H122" s="148">
        <v>-257444227</v>
      </c>
      <c r="I122" s="148">
        <v>-1935745096</v>
      </c>
      <c r="J122" s="148">
        <v>-2916636931</v>
      </c>
      <c r="K122" s="148">
        <v>-3502917077</v>
      </c>
      <c r="L122" s="148">
        <v>-3756396811</v>
      </c>
      <c r="M122" s="148">
        <v>-3870421300</v>
      </c>
      <c r="N122" s="148">
        <v>-3853516244</v>
      </c>
      <c r="O122" s="148">
        <v>-4027233206</v>
      </c>
      <c r="P122" s="148">
        <v>-4595433594</v>
      </c>
      <c r="Q122" s="149">
        <v>0</v>
      </c>
      <c r="S122" s="130"/>
      <c r="T122" s="152"/>
    </row>
    <row r="123" spans="2:20">
      <c r="B123" s="100" t="s">
        <v>4267</v>
      </c>
      <c r="C123" s="100" t="s">
        <v>4161</v>
      </c>
      <c r="D123" s="148">
        <v>-228229619046</v>
      </c>
      <c r="E123" s="148">
        <v>-267629099160</v>
      </c>
      <c r="F123" s="148">
        <v>-317680688083</v>
      </c>
      <c r="G123" s="148">
        <v>-404029205099</v>
      </c>
      <c r="H123" s="148">
        <v>-491537069693</v>
      </c>
      <c r="I123" s="148">
        <v>-532319302553</v>
      </c>
      <c r="J123" s="148">
        <v>-567862622510</v>
      </c>
      <c r="K123" s="148">
        <v>-577339493078</v>
      </c>
      <c r="L123" s="148">
        <v>-561028650403</v>
      </c>
      <c r="M123" s="148">
        <v>-610083697681</v>
      </c>
      <c r="N123" s="148">
        <v>-650697759274</v>
      </c>
      <c r="O123" s="148">
        <v>-631399569635</v>
      </c>
      <c r="P123" s="148">
        <v>-597055909240</v>
      </c>
      <c r="Q123" s="149">
        <v>0</v>
      </c>
      <c r="S123" s="130"/>
      <c r="T123" s="152"/>
    </row>
    <row r="124" spans="2:20">
      <c r="B124" s="100" t="s">
        <v>4268</v>
      </c>
      <c r="C124" s="100" t="s">
        <v>4161</v>
      </c>
      <c r="D124" s="148">
        <v>0</v>
      </c>
      <c r="E124" s="148">
        <v>0</v>
      </c>
      <c r="F124" s="148">
        <v>0</v>
      </c>
      <c r="G124" s="148">
        <v>-61242472</v>
      </c>
      <c r="H124" s="148">
        <v>-384520830</v>
      </c>
      <c r="I124" s="148">
        <v>0</v>
      </c>
      <c r="J124" s="148">
        <v>0</v>
      </c>
      <c r="K124" s="148">
        <v>0</v>
      </c>
      <c r="L124" s="148">
        <v>0</v>
      </c>
      <c r="M124" s="148">
        <v>0</v>
      </c>
      <c r="N124" s="148">
        <v>0</v>
      </c>
      <c r="O124" s="148">
        <v>0</v>
      </c>
      <c r="P124" s="148">
        <v>0</v>
      </c>
      <c r="Q124" s="149">
        <v>0</v>
      </c>
      <c r="S124" s="130"/>
      <c r="T124" s="152"/>
    </row>
    <row r="125" spans="2:20">
      <c r="B125" s="100" t="s">
        <v>4269</v>
      </c>
      <c r="C125" s="100" t="s">
        <v>4161</v>
      </c>
      <c r="D125" s="148">
        <v>-538665284947</v>
      </c>
      <c r="E125" s="148">
        <v>-618989201952</v>
      </c>
      <c r="F125" s="148">
        <v>-714268289950</v>
      </c>
      <c r="G125" s="148">
        <v>-815896886143</v>
      </c>
      <c r="H125" s="148">
        <v>-797360807595</v>
      </c>
      <c r="I125" s="148">
        <v>-788497534421</v>
      </c>
      <c r="J125" s="148">
        <v>-777141221954</v>
      </c>
      <c r="K125" s="148">
        <v>-720601616009</v>
      </c>
      <c r="L125" s="148">
        <v>-777590912395</v>
      </c>
      <c r="M125" s="148">
        <v>-776757054792</v>
      </c>
      <c r="N125" s="148">
        <v>-632825291203</v>
      </c>
      <c r="O125" s="148">
        <v>-577226850118</v>
      </c>
      <c r="P125" s="148">
        <v>-565930991058</v>
      </c>
      <c r="Q125" s="149">
        <v>0</v>
      </c>
      <c r="S125" s="130"/>
      <c r="T125" s="152"/>
    </row>
    <row r="126" spans="2:20">
      <c r="B126" s="100" t="s">
        <v>4270</v>
      </c>
      <c r="C126" s="100" t="s">
        <v>4161</v>
      </c>
      <c r="D126" s="148">
        <v>-371238655903</v>
      </c>
      <c r="E126" s="148">
        <v>-377051369793</v>
      </c>
      <c r="F126" s="148">
        <v>-409465351624</v>
      </c>
      <c r="G126" s="148">
        <v>-387219582355</v>
      </c>
      <c r="H126" s="148">
        <v>-321106410630</v>
      </c>
      <c r="I126" s="148">
        <v>-333034558147</v>
      </c>
      <c r="J126" s="148">
        <v>-362422551597</v>
      </c>
      <c r="K126" s="148">
        <v>-406812254119</v>
      </c>
      <c r="L126" s="148">
        <v>-363312293280</v>
      </c>
      <c r="M126" s="148">
        <v>-394305448801</v>
      </c>
      <c r="N126" s="148">
        <v>-428190766058</v>
      </c>
      <c r="O126" s="148">
        <v>-486023511365</v>
      </c>
      <c r="P126" s="148">
        <v>-483843023122</v>
      </c>
      <c r="Q126" s="149">
        <v>0</v>
      </c>
      <c r="S126" s="130"/>
      <c r="T126" s="152"/>
    </row>
    <row r="127" spans="2:20">
      <c r="B127" s="100" t="s">
        <v>4271</v>
      </c>
      <c r="C127" s="100" t="s">
        <v>4161</v>
      </c>
      <c r="D127" s="148">
        <v>-15946263681</v>
      </c>
      <c r="E127" s="148">
        <v>-12389133571</v>
      </c>
      <c r="F127" s="148">
        <v>-15256352753</v>
      </c>
      <c r="G127" s="148">
        <v>-16748893862</v>
      </c>
      <c r="H127" s="148">
        <v>-7853356028</v>
      </c>
      <c r="I127" s="148">
        <v>-24844525931</v>
      </c>
      <c r="J127" s="148">
        <v>-34203750972</v>
      </c>
      <c r="K127" s="148">
        <v>-21985184090</v>
      </c>
      <c r="L127" s="148">
        <v>-4899580803</v>
      </c>
      <c r="M127" s="148">
        <v>-10267651845</v>
      </c>
      <c r="N127" s="148">
        <v>-16503417774</v>
      </c>
      <c r="O127" s="148">
        <v>-5070278756</v>
      </c>
      <c r="P127" s="148">
        <v>-3886298688</v>
      </c>
      <c r="Q127" s="149">
        <v>0</v>
      </c>
      <c r="S127" s="130"/>
      <c r="T127" s="152"/>
    </row>
    <row r="128" spans="2:20">
      <c r="B128" s="100" t="s">
        <v>4272</v>
      </c>
      <c r="C128" s="100" t="s">
        <v>4161</v>
      </c>
      <c r="D128" s="148">
        <v>-7609595395</v>
      </c>
      <c r="E128" s="148">
        <v>-9983268089</v>
      </c>
      <c r="F128" s="148">
        <v>-12282658542</v>
      </c>
      <c r="G128" s="148">
        <v>-702440619</v>
      </c>
      <c r="H128" s="148">
        <v>-3243376459</v>
      </c>
      <c r="I128" s="148">
        <v>-5874153521</v>
      </c>
      <c r="J128" s="148">
        <v>-8445998925</v>
      </c>
      <c r="K128" s="148">
        <v>-11132205498</v>
      </c>
      <c r="L128" s="148">
        <v>-14004458768</v>
      </c>
      <c r="M128" s="148">
        <v>-724382554</v>
      </c>
      <c r="N128" s="148">
        <v>-3695641591</v>
      </c>
      <c r="O128" s="148">
        <v>-6462804326</v>
      </c>
      <c r="P128" s="148">
        <v>-9348293814</v>
      </c>
      <c r="Q128" s="149">
        <v>0</v>
      </c>
      <c r="S128" s="130"/>
      <c r="T128" s="152"/>
    </row>
    <row r="129" spans="2:29">
      <c r="B129" s="100" t="s">
        <v>4273</v>
      </c>
      <c r="C129" s="100" t="s">
        <v>4161</v>
      </c>
      <c r="D129" s="148">
        <v>-17611182339</v>
      </c>
      <c r="E129" s="148">
        <v>-10882209722</v>
      </c>
      <c r="F129" s="148">
        <v>-11942488461</v>
      </c>
      <c r="G129" s="148">
        <v>-4541028901</v>
      </c>
      <c r="H129" s="148">
        <v>-1107478186</v>
      </c>
      <c r="I129" s="148">
        <v>-97136500</v>
      </c>
      <c r="J129" s="148">
        <v>-1435725604</v>
      </c>
      <c r="K129" s="148">
        <v>-903241926</v>
      </c>
      <c r="L129" s="148">
        <v>-2060038500</v>
      </c>
      <c r="M129" s="148">
        <v>-963977246</v>
      </c>
      <c r="N129" s="148">
        <v>-325792393</v>
      </c>
      <c r="O129" s="148">
        <v>-209960572</v>
      </c>
      <c r="P129" s="148">
        <v>-240860434</v>
      </c>
      <c r="Q129" s="149">
        <v>0</v>
      </c>
      <c r="S129" s="130"/>
      <c r="T129" s="152"/>
    </row>
    <row r="130" spans="2:29">
      <c r="B130" s="100" t="s">
        <v>4274</v>
      </c>
      <c r="C130" s="100" t="s">
        <v>4161</v>
      </c>
      <c r="D130" s="148">
        <v>-5354990944</v>
      </c>
      <c r="E130" s="148">
        <v>-2931679028</v>
      </c>
      <c r="F130" s="148">
        <v>-1310227047</v>
      </c>
      <c r="G130" s="148">
        <v>-22798718</v>
      </c>
      <c r="H130" s="148">
        <v>0</v>
      </c>
      <c r="I130" s="148">
        <v>0</v>
      </c>
      <c r="J130" s="148">
        <v>0</v>
      </c>
      <c r="K130" s="148">
        <v>0</v>
      </c>
      <c r="L130" s="148">
        <v>0</v>
      </c>
      <c r="M130" s="148">
        <v>0</v>
      </c>
      <c r="N130" s="148">
        <v>0</v>
      </c>
      <c r="O130" s="148">
        <v>0</v>
      </c>
      <c r="P130" s="148">
        <v>0</v>
      </c>
      <c r="Q130" s="149">
        <v>0</v>
      </c>
      <c r="S130" s="130"/>
      <c r="T130" s="152"/>
    </row>
    <row r="131" spans="2:29">
      <c r="B131" s="100" t="s">
        <v>4275</v>
      </c>
      <c r="C131" s="100" t="s">
        <v>4161</v>
      </c>
      <c r="D131" s="148">
        <v>-522830868</v>
      </c>
      <c r="E131" s="148">
        <v>-18732958896</v>
      </c>
      <c r="F131" s="148">
        <v>-7119614977</v>
      </c>
      <c r="G131" s="148">
        <v>-34822960576</v>
      </c>
      <c r="H131" s="148">
        <v>-13134403427</v>
      </c>
      <c r="I131" s="148">
        <v>-3191305353</v>
      </c>
      <c r="J131" s="148">
        <v>-14405009363</v>
      </c>
      <c r="K131" s="148">
        <v>-8504121156</v>
      </c>
      <c r="L131" s="148">
        <v>-48300115524</v>
      </c>
      <c r="M131" s="148">
        <v>-9108188884</v>
      </c>
      <c r="N131" s="148">
        <v>-4059524417</v>
      </c>
      <c r="O131" s="148">
        <v>-14284960870</v>
      </c>
      <c r="P131" s="148">
        <v>-200962627</v>
      </c>
      <c r="Q131" s="149">
        <v>0</v>
      </c>
      <c r="S131" s="130"/>
      <c r="T131" s="152"/>
    </row>
    <row r="132" spans="2:29">
      <c r="B132" s="100" t="s">
        <v>4276</v>
      </c>
      <c r="C132" s="100" t="s">
        <v>4161</v>
      </c>
      <c r="D132" s="148">
        <v>218957643779</v>
      </c>
      <c r="E132" s="148">
        <v>217137548496</v>
      </c>
      <c r="F132" s="148">
        <v>202832760147</v>
      </c>
      <c r="G132" s="148">
        <v>168656106376</v>
      </c>
      <c r="H132" s="148">
        <v>182935258700</v>
      </c>
      <c r="I132" s="148">
        <v>251547277458</v>
      </c>
      <c r="J132" s="148">
        <v>216451373427</v>
      </c>
      <c r="K132" s="148">
        <v>213191380361</v>
      </c>
      <c r="L132" s="148">
        <v>248684557072</v>
      </c>
      <c r="M132" s="148">
        <v>99960434156</v>
      </c>
      <c r="N132" s="148">
        <v>206952738521</v>
      </c>
      <c r="O132" s="148">
        <v>137792656160</v>
      </c>
      <c r="P132" s="148">
        <v>246880845904</v>
      </c>
      <c r="Q132" s="149">
        <v>0</v>
      </c>
      <c r="S132" s="130"/>
      <c r="T132" s="152"/>
    </row>
    <row r="133" spans="2:29">
      <c r="B133" s="100" t="s">
        <v>4277</v>
      </c>
      <c r="C133" s="100" t="s">
        <v>4161</v>
      </c>
      <c r="D133" s="148">
        <v>-49318110</v>
      </c>
      <c r="E133" s="148">
        <v>1346165336</v>
      </c>
      <c r="F133" s="148">
        <v>3951137570</v>
      </c>
      <c r="G133" s="148">
        <v>1450320390</v>
      </c>
      <c r="H133" s="148">
        <v>2853799099</v>
      </c>
      <c r="I133" s="148">
        <v>532891529</v>
      </c>
      <c r="J133" s="148">
        <v>2215580093</v>
      </c>
      <c r="K133" s="148">
        <v>1401739312</v>
      </c>
      <c r="L133" s="148">
        <v>1886870171</v>
      </c>
      <c r="M133" s="148">
        <v>2447907072</v>
      </c>
      <c r="N133" s="148">
        <v>3170352160</v>
      </c>
      <c r="O133" s="148">
        <v>6035796771</v>
      </c>
      <c r="P133" s="148">
        <v>-70657363</v>
      </c>
      <c r="Q133" s="149">
        <v>0</v>
      </c>
      <c r="S133" s="130"/>
      <c r="T133" s="152"/>
    </row>
    <row r="134" spans="2:29">
      <c r="B134" s="100" t="s">
        <v>4278</v>
      </c>
      <c r="C134" s="100" t="s">
        <v>4161</v>
      </c>
      <c r="D134" s="148">
        <v>-87184694009</v>
      </c>
      <c r="E134" s="148">
        <v>-91243228650</v>
      </c>
      <c r="F134" s="148">
        <v>-122147265168</v>
      </c>
      <c r="G134" s="148">
        <v>-95130908354</v>
      </c>
      <c r="H134" s="148">
        <v>-105435793631</v>
      </c>
      <c r="I134" s="148">
        <v>-112304384098</v>
      </c>
      <c r="J134" s="148">
        <v>-106062813620</v>
      </c>
      <c r="K134" s="148">
        <v>-101034256646</v>
      </c>
      <c r="L134" s="148">
        <v>-86250272344</v>
      </c>
      <c r="M134" s="148">
        <v>-94811387894</v>
      </c>
      <c r="N134" s="148">
        <v>-89726876911</v>
      </c>
      <c r="O134" s="148">
        <v>-91574653839</v>
      </c>
      <c r="P134" s="148">
        <v>-153513118759</v>
      </c>
      <c r="Q134" s="149">
        <v>0</v>
      </c>
      <c r="S134" s="130"/>
      <c r="T134" s="152"/>
    </row>
    <row r="135" spans="2:29">
      <c r="B135" s="100" t="s">
        <v>4279</v>
      </c>
      <c r="C135" s="100" t="s">
        <v>4161</v>
      </c>
      <c r="D135" s="148">
        <v>0</v>
      </c>
      <c r="E135" s="148">
        <v>80012</v>
      </c>
      <c r="F135" s="148">
        <v>-2049987</v>
      </c>
      <c r="G135" s="148">
        <v>80013</v>
      </c>
      <c r="H135" s="148">
        <v>422013</v>
      </c>
      <c r="I135" s="148">
        <v>807753</v>
      </c>
      <c r="J135" s="148">
        <v>554496</v>
      </c>
      <c r="K135" s="148">
        <v>6878770</v>
      </c>
      <c r="L135" s="148">
        <v>6829498</v>
      </c>
      <c r="M135" s="148">
        <v>6589881</v>
      </c>
      <c r="N135" s="148">
        <v>12013499</v>
      </c>
      <c r="O135" s="148">
        <v>7222211</v>
      </c>
      <c r="P135" s="148">
        <v>-15000</v>
      </c>
      <c r="Q135" s="149">
        <v>0</v>
      </c>
      <c r="S135" s="130"/>
      <c r="T135" s="152"/>
    </row>
    <row r="136" spans="2:29">
      <c r="B136" s="100" t="s">
        <v>4280</v>
      </c>
      <c r="C136" s="100" t="s">
        <v>4161</v>
      </c>
      <c r="D136" s="148">
        <v>-3670900000000</v>
      </c>
      <c r="E136" s="148">
        <v>-3670900000000</v>
      </c>
      <c r="F136" s="148">
        <v>-3670900000000</v>
      </c>
      <c r="G136" s="148">
        <v>-3670900000000</v>
      </c>
      <c r="H136" s="148">
        <v>-3670900000000</v>
      </c>
      <c r="I136" s="148">
        <v>-3670900000000</v>
      </c>
      <c r="J136" s="148">
        <v>-5016800000000</v>
      </c>
      <c r="K136" s="148">
        <v>-5016800000000</v>
      </c>
      <c r="L136" s="148">
        <v>-5016800000000</v>
      </c>
      <c r="M136" s="148">
        <v>-5016800000000</v>
      </c>
      <c r="N136" s="148">
        <v>-5016800000000</v>
      </c>
      <c r="O136" s="148">
        <v>-5016800000000</v>
      </c>
      <c r="P136" s="148">
        <v>-5016800000000</v>
      </c>
      <c r="Q136" s="149">
        <v>0</v>
      </c>
      <c r="S136" s="130"/>
      <c r="T136" s="152"/>
    </row>
    <row r="137" spans="2:29">
      <c r="B137" s="100" t="s">
        <v>4281</v>
      </c>
      <c r="C137" s="100" t="s">
        <v>4161</v>
      </c>
      <c r="D137" s="148">
        <v>-1430089</v>
      </c>
      <c r="E137" s="148">
        <v>-1430089</v>
      </c>
      <c r="F137" s="148">
        <v>-1430089</v>
      </c>
      <c r="G137" s="148">
        <v>-1430089</v>
      </c>
      <c r="H137" s="148">
        <v>-1430089</v>
      </c>
      <c r="I137" s="148">
        <v>-1430089</v>
      </c>
      <c r="J137" s="148">
        <v>-1430089</v>
      </c>
      <c r="K137" s="148">
        <v>-1430089</v>
      </c>
      <c r="L137" s="148">
        <v>-1430089</v>
      </c>
      <c r="M137" s="148">
        <v>-1430089</v>
      </c>
      <c r="N137" s="148">
        <v>-1430089</v>
      </c>
      <c r="O137" s="148">
        <v>-1430089</v>
      </c>
      <c r="P137" s="148">
        <v>-1430089</v>
      </c>
      <c r="Q137" s="149">
        <v>0</v>
      </c>
      <c r="S137" s="130"/>
      <c r="T137" s="152"/>
    </row>
    <row r="138" spans="2:29">
      <c r="B138" s="100" t="s">
        <v>4282</v>
      </c>
      <c r="C138" s="100" t="s">
        <v>4161</v>
      </c>
      <c r="D138" s="148">
        <v>-7500000</v>
      </c>
      <c r="E138" s="148">
        <v>-7500000</v>
      </c>
      <c r="F138" s="148">
        <v>-7500000</v>
      </c>
      <c r="G138" s="148">
        <v>-7500000</v>
      </c>
      <c r="H138" s="148">
        <v>-7500000</v>
      </c>
      <c r="I138" s="148">
        <v>-7500000</v>
      </c>
      <c r="J138" s="148">
        <v>-7500000</v>
      </c>
      <c r="K138" s="148">
        <v>-7500000</v>
      </c>
      <c r="L138" s="148">
        <v>-7500000</v>
      </c>
      <c r="M138" s="148">
        <v>-7500000</v>
      </c>
      <c r="N138" s="148">
        <v>-7500000</v>
      </c>
      <c r="O138" s="148">
        <v>-7500000</v>
      </c>
      <c r="P138" s="148">
        <v>-7500000</v>
      </c>
      <c r="Q138" s="149">
        <v>0</v>
      </c>
      <c r="S138" s="130"/>
      <c r="T138" s="152"/>
    </row>
    <row r="139" spans="2:29">
      <c r="B139" s="100" t="s">
        <v>4283</v>
      </c>
      <c r="C139" s="100" t="s">
        <v>4161</v>
      </c>
      <c r="D139" s="148">
        <v>-73042392560</v>
      </c>
      <c r="E139" s="148">
        <v>-73042392560</v>
      </c>
      <c r="F139" s="148">
        <v>-73042392560</v>
      </c>
      <c r="G139" s="148">
        <v>-73042392560</v>
      </c>
      <c r="H139" s="148">
        <v>-73042392560</v>
      </c>
      <c r="I139" s="148">
        <v>-91170405395</v>
      </c>
      <c r="J139" s="148">
        <v>-43545521528</v>
      </c>
      <c r="K139" s="148">
        <v>-43545521528</v>
      </c>
      <c r="L139" s="148">
        <v>-43545521528</v>
      </c>
      <c r="M139" s="148">
        <v>-43545521528</v>
      </c>
      <c r="N139" s="148">
        <v>-43545521528</v>
      </c>
      <c r="O139" s="148">
        <v>-43545521528</v>
      </c>
      <c r="P139" s="148">
        <v>-43545521528</v>
      </c>
      <c r="Q139" s="149">
        <v>0</v>
      </c>
      <c r="S139" s="130"/>
      <c r="T139" s="152"/>
    </row>
    <row r="140" spans="2:29">
      <c r="B140" s="100" t="s">
        <v>4284</v>
      </c>
      <c r="C140" s="100" t="s">
        <v>4161</v>
      </c>
      <c r="D140" s="148">
        <v>-1560000000</v>
      </c>
      <c r="E140" s="148">
        <v>-1560000000</v>
      </c>
      <c r="F140" s="148">
        <v>-1560000000</v>
      </c>
      <c r="G140" s="148">
        <v>-1560000000</v>
      </c>
      <c r="H140" s="148">
        <v>-1560000000</v>
      </c>
      <c r="I140" s="148">
        <v>-1560000000</v>
      </c>
      <c r="J140" s="148">
        <v>-1560000000</v>
      </c>
      <c r="K140" s="148">
        <v>-1560000000</v>
      </c>
      <c r="L140" s="148">
        <v>-1560000000</v>
      </c>
      <c r="M140" s="148">
        <v>-1560000000</v>
      </c>
      <c r="N140" s="148">
        <v>-1560000000</v>
      </c>
      <c r="O140" s="148">
        <v>-1560000000</v>
      </c>
      <c r="P140" s="148">
        <v>-1560000000</v>
      </c>
      <c r="Q140" s="149">
        <v>0</v>
      </c>
      <c r="S140" s="130"/>
      <c r="T140" s="152"/>
    </row>
    <row r="141" spans="2:29">
      <c r="B141" s="100" t="s">
        <v>4285</v>
      </c>
      <c r="C141" s="100" t="s">
        <v>4161</v>
      </c>
      <c r="D141" s="148">
        <v>-144150216312</v>
      </c>
      <c r="E141" s="148">
        <v>-144150216312</v>
      </c>
      <c r="F141" s="148">
        <v>-144150216312</v>
      </c>
      <c r="G141" s="148">
        <v>-144150216312</v>
      </c>
      <c r="H141" s="148">
        <v>-144150216312</v>
      </c>
      <c r="I141" s="148">
        <v>-180406241981</v>
      </c>
      <c r="J141" s="148">
        <v>-175194833086</v>
      </c>
      <c r="K141" s="148">
        <v>-175194833086</v>
      </c>
      <c r="L141" s="148">
        <v>-175194833086</v>
      </c>
      <c r="M141" s="148">
        <v>-175194833086</v>
      </c>
      <c r="N141" s="148">
        <v>-175194833086</v>
      </c>
      <c r="O141" s="148">
        <v>-175194833086</v>
      </c>
      <c r="P141" s="148">
        <v>-169884559356</v>
      </c>
      <c r="Q141" s="149">
        <v>0</v>
      </c>
      <c r="S141" s="130"/>
      <c r="T141" s="152"/>
    </row>
    <row r="142" spans="2:29">
      <c r="B142" s="100" t="s">
        <v>4286</v>
      </c>
      <c r="C142" s="100" t="s">
        <v>4161</v>
      </c>
      <c r="D142" s="148">
        <v>-1287972875</v>
      </c>
      <c r="E142" s="148">
        <v>-1287972875</v>
      </c>
      <c r="F142" s="148">
        <v>-1287972875</v>
      </c>
      <c r="G142" s="148">
        <v>-1287972875</v>
      </c>
      <c r="H142" s="148">
        <v>-1287972875</v>
      </c>
      <c r="I142" s="148">
        <v>-1287972875</v>
      </c>
      <c r="J142" s="148">
        <v>-1287972875</v>
      </c>
      <c r="K142" s="148">
        <v>-1287972875</v>
      </c>
      <c r="L142" s="148">
        <v>-1287972875</v>
      </c>
      <c r="M142" s="148">
        <v>-1287972875</v>
      </c>
      <c r="N142" s="148">
        <v>-1287972875</v>
      </c>
      <c r="O142" s="148">
        <v>-1287972875</v>
      </c>
      <c r="P142" s="148">
        <v>-1287972875</v>
      </c>
      <c r="Q142" s="151"/>
      <c r="S142" s="130"/>
      <c r="T142" s="152"/>
    </row>
    <row r="143" spans="2:29">
      <c r="B143" s="100" t="s">
        <v>4287</v>
      </c>
      <c r="C143" s="100" t="s">
        <v>4161</v>
      </c>
      <c r="D143" s="148">
        <v>0</v>
      </c>
      <c r="E143" s="148">
        <v>-553170590</v>
      </c>
      <c r="F143" s="148">
        <v>40824837263</v>
      </c>
      <c r="G143" s="148">
        <v>-1848393355</v>
      </c>
      <c r="H143" s="148">
        <v>-9085714795</v>
      </c>
      <c r="I143" s="148">
        <v>-10204927389</v>
      </c>
      <c r="J143" s="148">
        <v>-7074995562</v>
      </c>
      <c r="K143" s="148">
        <v>-3212799893</v>
      </c>
      <c r="L143" s="148">
        <v>-6757502125</v>
      </c>
      <c r="M143" s="148">
        <v>-5920344770</v>
      </c>
      <c r="N143" s="148">
        <v>-8638802402</v>
      </c>
      <c r="O143" s="148">
        <v>4257215644</v>
      </c>
      <c r="P143" s="148">
        <v>0</v>
      </c>
      <c r="Q143" s="149">
        <v>0</v>
      </c>
      <c r="S143" s="130"/>
      <c r="T143" s="152"/>
      <c r="U143" s="152"/>
      <c r="V143" s="152"/>
      <c r="W143" s="152"/>
      <c r="X143" s="152"/>
      <c r="Y143" s="152"/>
      <c r="Z143" s="152"/>
      <c r="AA143" s="152"/>
      <c r="AB143" s="152"/>
      <c r="AC143" s="152"/>
    </row>
    <row r="144" spans="2:29">
      <c r="B144" s="100" t="s">
        <v>4288</v>
      </c>
      <c r="C144" s="100" t="s">
        <v>4161</v>
      </c>
      <c r="D144" s="148">
        <v>0</v>
      </c>
      <c r="E144" s="148">
        <v>-559959539</v>
      </c>
      <c r="F144" s="148">
        <v>-48496407327</v>
      </c>
      <c r="G144" s="148">
        <v>-9347067931</v>
      </c>
      <c r="H144" s="148">
        <v>6652932069</v>
      </c>
      <c r="I144" s="148">
        <v>7220432069</v>
      </c>
      <c r="J144" s="148">
        <v>-2603767931</v>
      </c>
      <c r="K144" s="148">
        <v>-14212167931</v>
      </c>
      <c r="L144" s="148">
        <v>-28649767931</v>
      </c>
      <c r="M144" s="148">
        <v>-34953367931</v>
      </c>
      <c r="N144" s="148">
        <v>-50049467931</v>
      </c>
      <c r="O144" s="148">
        <v>-46299467931</v>
      </c>
      <c r="P144" s="148">
        <v>0</v>
      </c>
      <c r="Q144" s="149">
        <v>0</v>
      </c>
      <c r="S144" s="130"/>
      <c r="T144" s="152"/>
      <c r="U144" s="152"/>
      <c r="V144" s="152"/>
      <c r="W144" s="152"/>
      <c r="X144" s="152"/>
      <c r="Y144" s="152"/>
      <c r="Z144" s="152"/>
    </row>
    <row r="145" spans="2:26">
      <c r="B145" s="100" t="s">
        <v>4289</v>
      </c>
      <c r="C145" s="100" t="s">
        <v>4161</v>
      </c>
      <c r="D145" s="148">
        <v>-714516137329</v>
      </c>
      <c r="E145" s="148">
        <v>-1078340924764</v>
      </c>
      <c r="F145" s="148">
        <v>-1078340924764</v>
      </c>
      <c r="G145" s="148">
        <v>-1078340924764</v>
      </c>
      <c r="H145" s="148">
        <v>-1078340924764</v>
      </c>
      <c r="I145" s="148">
        <v>-1023956886260</v>
      </c>
      <c r="J145" s="148">
        <v>-520953130127</v>
      </c>
      <c r="K145" s="148">
        <v>-520953130127</v>
      </c>
      <c r="L145" s="148">
        <v>-520953130127</v>
      </c>
      <c r="M145" s="148">
        <v>-520953130127</v>
      </c>
      <c r="N145" s="148">
        <v>-520953130127</v>
      </c>
      <c r="O145" s="148">
        <v>-520953130127</v>
      </c>
      <c r="P145" s="148">
        <v>-520953130127</v>
      </c>
      <c r="Q145" s="149">
        <v>0</v>
      </c>
      <c r="S145" s="130"/>
      <c r="T145" s="152"/>
      <c r="U145" s="152"/>
      <c r="V145" s="152"/>
      <c r="W145" s="152"/>
      <c r="X145" s="152"/>
      <c r="Y145" s="152"/>
      <c r="Z145" s="152"/>
    </row>
    <row r="146" spans="2:26">
      <c r="B146" s="729"/>
      <c r="C146" s="729"/>
      <c r="D146" s="150"/>
      <c r="E146" s="151"/>
      <c r="F146" s="151"/>
      <c r="G146" s="151"/>
      <c r="H146" s="151"/>
      <c r="I146" s="151"/>
      <c r="J146" s="151"/>
      <c r="K146" s="151"/>
      <c r="L146" s="151"/>
      <c r="M146" s="151"/>
      <c r="N146" s="151"/>
      <c r="O146" s="151"/>
      <c r="P146" s="151"/>
      <c r="Q146" s="149">
        <v>0</v>
      </c>
      <c r="S146" s="130"/>
      <c r="T146" s="152"/>
      <c r="U146" s="152"/>
      <c r="V146" s="152"/>
      <c r="W146" s="152"/>
      <c r="X146" s="152"/>
      <c r="Y146" s="152"/>
      <c r="Z146" s="152"/>
    </row>
    <row r="147" spans="2:26">
      <c r="B147" s="100" t="s">
        <v>260</v>
      </c>
      <c r="C147" s="100" t="s">
        <v>4290</v>
      </c>
      <c r="D147" s="148">
        <v>-173241092716</v>
      </c>
      <c r="E147" s="148">
        <v>-19790508316</v>
      </c>
      <c r="F147" s="148">
        <v>-39484029613</v>
      </c>
      <c r="G147" s="148">
        <v>-63151587827</v>
      </c>
      <c r="H147" s="148">
        <v>-87086351442</v>
      </c>
      <c r="I147" s="148">
        <v>-110776535903</v>
      </c>
      <c r="J147" s="148">
        <v>-132662824850</v>
      </c>
      <c r="K147" s="148">
        <v>-149544531129</v>
      </c>
      <c r="L147" s="148">
        <v>-154933041258</v>
      </c>
      <c r="M147" s="148">
        <v>-165850301392</v>
      </c>
      <c r="N147" s="148">
        <v>-180345629931</v>
      </c>
      <c r="O147" s="148">
        <v>-196146912563</v>
      </c>
      <c r="P147" s="148">
        <v>-215042156250</v>
      </c>
      <c r="Q147" s="149">
        <v>0</v>
      </c>
      <c r="S147" s="130"/>
      <c r="T147" s="152"/>
      <c r="U147" s="152"/>
      <c r="V147" s="152"/>
      <c r="W147" s="152"/>
      <c r="X147" s="152"/>
      <c r="Y147" s="152"/>
      <c r="Z147" s="152"/>
    </row>
    <row r="148" spans="2:26">
      <c r="B148" s="100" t="s">
        <v>4291</v>
      </c>
      <c r="C148" s="100" t="s">
        <v>4290</v>
      </c>
      <c r="D148" s="148">
        <v>-5112477614159</v>
      </c>
      <c r="E148" s="148">
        <v>-463685630623</v>
      </c>
      <c r="F148" s="148">
        <v>-936431623234</v>
      </c>
      <c r="G148" s="148">
        <v>-1550224954874</v>
      </c>
      <c r="H148" s="148">
        <v>-2090540874816</v>
      </c>
      <c r="I148" s="148">
        <v>-2665361245199</v>
      </c>
      <c r="J148" s="148">
        <v>-3213224498813</v>
      </c>
      <c r="K148" s="148">
        <v>-3780016440807</v>
      </c>
      <c r="L148" s="148">
        <v>-4364544430010</v>
      </c>
      <c r="M148" s="148">
        <v>-4890817539904</v>
      </c>
      <c r="N148" s="148">
        <v>-5454740920262</v>
      </c>
      <c r="O148" s="148">
        <v>-5996737248190</v>
      </c>
      <c r="P148" s="148">
        <v>-6535306113866</v>
      </c>
      <c r="Q148" s="149">
        <v>0</v>
      </c>
      <c r="S148" s="130"/>
      <c r="T148" s="152"/>
      <c r="U148" s="152"/>
      <c r="V148" s="152"/>
      <c r="W148" s="152"/>
      <c r="X148" s="152"/>
      <c r="Y148" s="152"/>
      <c r="Z148" s="152"/>
    </row>
    <row r="149" spans="2:26">
      <c r="B149" s="100" t="s">
        <v>4292</v>
      </c>
      <c r="C149" s="100" t="s">
        <v>4290</v>
      </c>
      <c r="D149" s="148">
        <v>-299665261217</v>
      </c>
      <c r="E149" s="148">
        <v>-29042106912</v>
      </c>
      <c r="F149" s="148">
        <v>-55077532623</v>
      </c>
      <c r="G149" s="148">
        <v>-84649070056</v>
      </c>
      <c r="H149" s="148">
        <v>-116859945399</v>
      </c>
      <c r="I149" s="148">
        <v>-153700676032</v>
      </c>
      <c r="J149" s="148">
        <v>-187600881932</v>
      </c>
      <c r="K149" s="148">
        <v>-219030339149</v>
      </c>
      <c r="L149" s="148">
        <v>-248893729075</v>
      </c>
      <c r="M149" s="148">
        <v>-277394910290</v>
      </c>
      <c r="N149" s="148">
        <v>-306252149510</v>
      </c>
      <c r="O149" s="148">
        <v>-334189003344</v>
      </c>
      <c r="P149" s="148">
        <v>-363903746800</v>
      </c>
      <c r="Q149" s="149">
        <v>0</v>
      </c>
      <c r="S149" s="130"/>
      <c r="T149" s="152"/>
      <c r="U149" s="152"/>
      <c r="V149" s="152"/>
      <c r="W149" s="152"/>
      <c r="X149" s="152"/>
      <c r="Y149" s="152"/>
      <c r="Z149" s="152"/>
    </row>
    <row r="150" spans="2:26">
      <c r="B150" s="100" t="s">
        <v>4293</v>
      </c>
      <c r="C150" s="100" t="s">
        <v>4290</v>
      </c>
      <c r="D150" s="148">
        <v>-22477373037</v>
      </c>
      <c r="E150" s="148">
        <v>-2735428991</v>
      </c>
      <c r="F150" s="148">
        <v>-5828675155</v>
      </c>
      <c r="G150" s="148">
        <v>-8371955063</v>
      </c>
      <c r="H150" s="148">
        <v>-9276460336</v>
      </c>
      <c r="I150" s="148">
        <v>-9463932042</v>
      </c>
      <c r="J150" s="148">
        <v>-9973956998</v>
      </c>
      <c r="K150" s="148">
        <v>-10566239520</v>
      </c>
      <c r="L150" s="148">
        <v>-11273172361</v>
      </c>
      <c r="M150" s="148">
        <v>-12184785948</v>
      </c>
      <c r="N150" s="148">
        <v>-13225873054</v>
      </c>
      <c r="O150" s="148">
        <v>-14169149205</v>
      </c>
      <c r="P150" s="148">
        <v>-15292300441</v>
      </c>
      <c r="Q150" s="149">
        <v>0</v>
      </c>
      <c r="S150" s="130"/>
      <c r="T150" s="152"/>
      <c r="U150" s="152"/>
      <c r="V150" s="152"/>
      <c r="W150" s="152"/>
      <c r="X150" s="152"/>
      <c r="Y150" s="152"/>
      <c r="Z150" s="152"/>
    </row>
    <row r="151" spans="2:26">
      <c r="B151" s="100" t="s">
        <v>4294</v>
      </c>
      <c r="C151" s="100" t="s">
        <v>4290</v>
      </c>
      <c r="D151" s="148">
        <v>-8756386711986</v>
      </c>
      <c r="E151" s="148">
        <v>-887145475733</v>
      </c>
      <c r="F151" s="148">
        <v>-1805722436081</v>
      </c>
      <c r="G151" s="148">
        <v>-2843656377169</v>
      </c>
      <c r="H151" s="148">
        <v>-3819718725618</v>
      </c>
      <c r="I151" s="148">
        <v>-4840121603890</v>
      </c>
      <c r="J151" s="148">
        <v>-5836659845742</v>
      </c>
      <c r="K151" s="148">
        <v>-6853510823443</v>
      </c>
      <c r="L151" s="148">
        <v>-7860962393293</v>
      </c>
      <c r="M151" s="148">
        <v>-8835581835551</v>
      </c>
      <c r="N151" s="148">
        <v>-9822341712132</v>
      </c>
      <c r="O151" s="148">
        <v>-10806193455608</v>
      </c>
      <c r="P151" s="148">
        <v>-11860182695899</v>
      </c>
      <c r="Q151" s="149">
        <v>0</v>
      </c>
      <c r="S151" s="130"/>
      <c r="T151" s="152"/>
      <c r="U151" s="152"/>
      <c r="V151" s="152"/>
      <c r="W151" s="152"/>
      <c r="X151" s="152"/>
      <c r="Y151" s="152"/>
      <c r="Z151" s="152"/>
    </row>
    <row r="152" spans="2:26">
      <c r="B152" s="100" t="s">
        <v>4295</v>
      </c>
      <c r="C152" s="100" t="s">
        <v>4290</v>
      </c>
      <c r="D152" s="148">
        <v>-243261889644</v>
      </c>
      <c r="E152" s="148">
        <v>-23994849253</v>
      </c>
      <c r="F152" s="148">
        <v>-44525103689</v>
      </c>
      <c r="G152" s="148">
        <v>-69607519923</v>
      </c>
      <c r="H152" s="148">
        <v>-92634906908</v>
      </c>
      <c r="I152" s="148">
        <v>-117147657804</v>
      </c>
      <c r="J152" s="148">
        <v>-144200176832</v>
      </c>
      <c r="K152" s="148">
        <v>-173855284445</v>
      </c>
      <c r="L152" s="148">
        <v>-206340705409</v>
      </c>
      <c r="M152" s="148">
        <v>-239705641359</v>
      </c>
      <c r="N152" s="148">
        <v>-274069193857</v>
      </c>
      <c r="O152" s="148">
        <v>-310803643906</v>
      </c>
      <c r="P152" s="148">
        <v>-344652891329</v>
      </c>
      <c r="Q152" s="149">
        <v>0</v>
      </c>
      <c r="S152" s="130"/>
      <c r="T152" s="152"/>
      <c r="U152" s="152"/>
      <c r="V152" s="152"/>
      <c r="W152" s="152"/>
      <c r="X152" s="152"/>
      <c r="Y152" s="152"/>
      <c r="Z152" s="152"/>
    </row>
    <row r="153" spans="2:26">
      <c r="B153" s="100" t="s">
        <v>4296</v>
      </c>
      <c r="C153" s="100" t="s">
        <v>4290</v>
      </c>
      <c r="D153" s="148">
        <v>-6234335528</v>
      </c>
      <c r="E153" s="148">
        <v>-406511116</v>
      </c>
      <c r="F153" s="148">
        <v>-708937832</v>
      </c>
      <c r="G153" s="148">
        <v>-997660969</v>
      </c>
      <c r="H153" s="148">
        <v>-1287575440</v>
      </c>
      <c r="I153" s="148">
        <v>-1530895473</v>
      </c>
      <c r="J153" s="148">
        <v>-2041634426</v>
      </c>
      <c r="K153" s="148">
        <v>-2414085053</v>
      </c>
      <c r="L153" s="148">
        <v>-2798315742</v>
      </c>
      <c r="M153" s="148">
        <v>-3088168165</v>
      </c>
      <c r="N153" s="148">
        <v>-3428805895</v>
      </c>
      <c r="O153" s="148">
        <v>-3871915828</v>
      </c>
      <c r="P153" s="148">
        <v>-4488461933</v>
      </c>
      <c r="Q153" s="149">
        <v>0</v>
      </c>
      <c r="S153" s="130"/>
      <c r="T153" s="152"/>
      <c r="U153" s="152"/>
      <c r="V153" s="152"/>
      <c r="W153" s="152"/>
      <c r="X153" s="152"/>
      <c r="Y153" s="152"/>
      <c r="Z153" s="152"/>
    </row>
    <row r="154" spans="2:26">
      <c r="B154" s="100" t="s">
        <v>4297</v>
      </c>
      <c r="C154" s="100" t="s">
        <v>4290</v>
      </c>
      <c r="D154" s="148">
        <v>-2374638192</v>
      </c>
      <c r="E154" s="148">
        <v>-334958451</v>
      </c>
      <c r="F154" s="148">
        <v>-515129026</v>
      </c>
      <c r="G154" s="148">
        <v>-696329091</v>
      </c>
      <c r="H154" s="148">
        <v>-859758337</v>
      </c>
      <c r="I154" s="148">
        <v>-1080002151</v>
      </c>
      <c r="J154" s="148">
        <v>-1261634636</v>
      </c>
      <c r="K154" s="148">
        <v>-1424570994</v>
      </c>
      <c r="L154" s="148">
        <v>-1638411341</v>
      </c>
      <c r="M154" s="148">
        <v>-1812434538</v>
      </c>
      <c r="N154" s="148">
        <v>-2045187061</v>
      </c>
      <c r="O154" s="148">
        <v>-2276227811</v>
      </c>
      <c r="P154" s="148">
        <v>-2521225647</v>
      </c>
      <c r="Q154" s="149">
        <v>0</v>
      </c>
      <c r="S154" s="130"/>
      <c r="T154" s="152"/>
      <c r="U154" s="152"/>
      <c r="V154" s="152"/>
      <c r="W154" s="152"/>
      <c r="X154" s="152"/>
      <c r="Y154" s="152"/>
      <c r="Z154" s="152"/>
    </row>
    <row r="155" spans="2:26">
      <c r="B155" s="100" t="s">
        <v>4298</v>
      </c>
      <c r="C155" s="100" t="s">
        <v>4290</v>
      </c>
      <c r="D155" s="148">
        <v>-216282535368</v>
      </c>
      <c r="E155" s="148">
        <v>-617588558</v>
      </c>
      <c r="F155" s="148">
        <v>-1470815861</v>
      </c>
      <c r="G155" s="148">
        <v>-4720185147</v>
      </c>
      <c r="H155" s="148">
        <v>-20393657823</v>
      </c>
      <c r="I155" s="148">
        <v>-23541897991</v>
      </c>
      <c r="J155" s="148">
        <v>-27579571584</v>
      </c>
      <c r="K155" s="148">
        <v>-45063465855</v>
      </c>
      <c r="L155" s="148">
        <v>-64944400247</v>
      </c>
      <c r="M155" s="148">
        <v>-82099717427</v>
      </c>
      <c r="N155" s="148">
        <v>-110878123125</v>
      </c>
      <c r="O155" s="148">
        <v>-115211181907</v>
      </c>
      <c r="P155" s="148">
        <v>-116515853503</v>
      </c>
      <c r="Q155" s="148">
        <v>0</v>
      </c>
      <c r="S155" s="130"/>
      <c r="T155" s="152"/>
      <c r="U155" s="152"/>
      <c r="V155" s="152"/>
      <c r="W155" s="152"/>
      <c r="X155" s="152"/>
      <c r="Y155" s="152"/>
      <c r="Z155" s="152"/>
    </row>
    <row r="156" spans="2:26">
      <c r="B156" s="100" t="s">
        <v>4299</v>
      </c>
      <c r="C156" s="100" t="s">
        <v>4290</v>
      </c>
      <c r="D156" s="148">
        <v>-197370687306</v>
      </c>
      <c r="E156" s="148">
        <v>-9624684533</v>
      </c>
      <c r="F156" s="148">
        <v>-19194523983</v>
      </c>
      <c r="G156" s="148">
        <v>-33208087710</v>
      </c>
      <c r="H156" s="148">
        <v>-37952151451</v>
      </c>
      <c r="I156" s="148">
        <v>-40190427070</v>
      </c>
      <c r="J156" s="148">
        <v>-43313190516</v>
      </c>
      <c r="K156" s="148">
        <v>-54960284194</v>
      </c>
      <c r="L156" s="148">
        <v>-64230475420</v>
      </c>
      <c r="M156" s="148">
        <v>-70796968299</v>
      </c>
      <c r="N156" s="148">
        <v>-75253340577</v>
      </c>
      <c r="O156" s="148">
        <v>-80293771433</v>
      </c>
      <c r="P156" s="148">
        <v>-115190346223</v>
      </c>
      <c r="Q156" s="149">
        <v>0</v>
      </c>
      <c r="S156" s="130"/>
      <c r="T156" s="152"/>
      <c r="U156" s="152"/>
      <c r="V156" s="152"/>
      <c r="W156" s="152"/>
      <c r="X156" s="152"/>
      <c r="Y156" s="152"/>
      <c r="Z156" s="152"/>
    </row>
    <row r="157" spans="2:26">
      <c r="B157" s="100" t="s">
        <v>4300</v>
      </c>
      <c r="C157" s="100" t="s">
        <v>4290</v>
      </c>
      <c r="D157" s="148">
        <v>-10052309249</v>
      </c>
      <c r="E157" s="148">
        <v>-407313943</v>
      </c>
      <c r="F157" s="148">
        <v>-12200820041</v>
      </c>
      <c r="G157" s="148">
        <v>-19860012772</v>
      </c>
      <c r="H157" s="148">
        <v>-24594139704</v>
      </c>
      <c r="I157" s="148">
        <v>-33048265265</v>
      </c>
      <c r="J157" s="148">
        <v>-45060525040</v>
      </c>
      <c r="K157" s="148">
        <v>-76912377047</v>
      </c>
      <c r="L157" s="148">
        <v>-87470801101</v>
      </c>
      <c r="M157" s="148">
        <v>-87470801101</v>
      </c>
      <c r="N157" s="148">
        <v>-87470801101</v>
      </c>
      <c r="O157" s="148">
        <v>-94461839203</v>
      </c>
      <c r="P157" s="148">
        <v>-126132590013</v>
      </c>
      <c r="Q157" s="149">
        <v>0</v>
      </c>
      <c r="S157" s="130"/>
      <c r="T157" s="152"/>
      <c r="U157" s="152"/>
      <c r="V157" s="152"/>
      <c r="W157" s="152"/>
      <c r="X157" s="152"/>
      <c r="Y157" s="152"/>
      <c r="Z157" s="152"/>
    </row>
    <row r="158" spans="2:26">
      <c r="B158" s="100" t="s">
        <v>4301</v>
      </c>
      <c r="C158" s="100" t="s">
        <v>4290</v>
      </c>
      <c r="D158" s="148">
        <v>-28327612335</v>
      </c>
      <c r="E158" s="148">
        <v>-2458006277</v>
      </c>
      <c r="F158" s="148">
        <v>-5014629540</v>
      </c>
      <c r="G158" s="148">
        <v>-7682001648</v>
      </c>
      <c r="H158" s="148">
        <v>-10686910559</v>
      </c>
      <c r="I158" s="148">
        <v>-13270234692</v>
      </c>
      <c r="J158" s="148">
        <v>-16137430053</v>
      </c>
      <c r="K158" s="148">
        <v>-18974036074</v>
      </c>
      <c r="L158" s="148">
        <v>-20264297681</v>
      </c>
      <c r="M158" s="148">
        <v>-24266983982</v>
      </c>
      <c r="N158" s="148">
        <v>-27006298782</v>
      </c>
      <c r="O158" s="148">
        <v>-28297651652</v>
      </c>
      <c r="P158" s="148">
        <v>-32593376100</v>
      </c>
      <c r="Q158" s="149">
        <v>0</v>
      </c>
      <c r="S158" s="130"/>
      <c r="T158" s="152"/>
      <c r="U158" s="152"/>
      <c r="V158" s="152"/>
      <c r="W158" s="152"/>
      <c r="X158" s="152"/>
      <c r="Y158" s="152"/>
      <c r="Z158" s="152"/>
    </row>
    <row r="159" spans="2:26">
      <c r="B159" s="730" t="s">
        <v>4302</v>
      </c>
      <c r="C159" s="100" t="s">
        <v>4290</v>
      </c>
      <c r="D159" s="148">
        <v>-1264530744</v>
      </c>
      <c r="E159" s="148">
        <v>0</v>
      </c>
      <c r="F159" s="148">
        <v>0</v>
      </c>
      <c r="G159" s="148">
        <v>0</v>
      </c>
      <c r="H159" s="148">
        <v>0</v>
      </c>
      <c r="I159" s="148">
        <v>0</v>
      </c>
      <c r="J159" s="148">
        <v>0</v>
      </c>
      <c r="K159" s="148">
        <v>0</v>
      </c>
      <c r="L159" s="148">
        <v>0</v>
      </c>
      <c r="M159" s="148">
        <v>0</v>
      </c>
      <c r="N159" s="148">
        <v>0</v>
      </c>
      <c r="O159" s="148">
        <v>0</v>
      </c>
      <c r="P159" s="148">
        <v>-956120369</v>
      </c>
      <c r="Q159" s="149">
        <v>0</v>
      </c>
      <c r="S159" s="130"/>
      <c r="T159" s="152"/>
      <c r="U159" s="152"/>
      <c r="V159" s="152"/>
      <c r="W159" s="152"/>
      <c r="X159" s="152"/>
      <c r="Y159" s="152"/>
      <c r="Z159" s="152"/>
    </row>
    <row r="160" spans="2:26">
      <c r="B160" s="100" t="s">
        <v>4303</v>
      </c>
      <c r="C160" s="100" t="s">
        <v>4290</v>
      </c>
      <c r="D160" s="148">
        <v>-366722441278</v>
      </c>
      <c r="E160" s="148">
        <v>-57964660489</v>
      </c>
      <c r="F160" s="148">
        <v>-83413891610</v>
      </c>
      <c r="G160" s="148">
        <v>-130397947145</v>
      </c>
      <c r="H160" s="148">
        <v>-150768832543</v>
      </c>
      <c r="I160" s="148">
        <v>-189228218682</v>
      </c>
      <c r="J160" s="148">
        <v>-217220834885</v>
      </c>
      <c r="K160" s="148">
        <v>-245931563749</v>
      </c>
      <c r="L160" s="148">
        <v>-275894900982</v>
      </c>
      <c r="M160" s="148">
        <v>-405762529152</v>
      </c>
      <c r="N160" s="148">
        <v>-438962096771</v>
      </c>
      <c r="O160" s="148">
        <v>-516135781214</v>
      </c>
      <c r="P160" s="148">
        <v>-558855997005</v>
      </c>
      <c r="Q160" s="149">
        <v>0</v>
      </c>
      <c r="S160" s="130"/>
      <c r="T160" s="152"/>
      <c r="U160" s="152"/>
      <c r="V160" s="152"/>
      <c r="W160" s="152"/>
      <c r="X160" s="152"/>
      <c r="Y160" s="152"/>
      <c r="Z160" s="152"/>
    </row>
    <row r="161" spans="2:26">
      <c r="B161" s="100" t="s">
        <v>4304</v>
      </c>
      <c r="C161" s="100" t="s">
        <v>4290</v>
      </c>
      <c r="D161" s="148">
        <v>2955078956647</v>
      </c>
      <c r="E161" s="148">
        <v>381366522122</v>
      </c>
      <c r="F161" s="148">
        <v>751345942968</v>
      </c>
      <c r="G161" s="148">
        <v>1176313323808</v>
      </c>
      <c r="H161" s="148">
        <v>1589914271654</v>
      </c>
      <c r="I161" s="148">
        <v>2013785228901</v>
      </c>
      <c r="J161" s="148">
        <v>2405111903151</v>
      </c>
      <c r="K161" s="148">
        <v>2781897664605</v>
      </c>
      <c r="L161" s="148">
        <v>3147040148036</v>
      </c>
      <c r="M161" s="148">
        <v>3502872740531</v>
      </c>
      <c r="N161" s="148">
        <v>3861661537450</v>
      </c>
      <c r="O161" s="148">
        <v>4197259711138</v>
      </c>
      <c r="P161" s="148">
        <v>4527714298182</v>
      </c>
      <c r="Q161" s="149">
        <v>0</v>
      </c>
      <c r="S161" s="130"/>
      <c r="T161" s="152"/>
      <c r="U161" s="152"/>
      <c r="V161" s="152"/>
      <c r="W161" s="152"/>
      <c r="X161" s="152"/>
      <c r="Y161" s="152"/>
      <c r="Z161" s="152"/>
    </row>
    <row r="162" spans="2:26">
      <c r="B162" s="100" t="s">
        <v>4305</v>
      </c>
      <c r="C162" s="100" t="s">
        <v>4290</v>
      </c>
      <c r="D162" s="148">
        <v>115509483133</v>
      </c>
      <c r="E162" s="148">
        <v>16251382706</v>
      </c>
      <c r="F162" s="148">
        <v>25439139408</v>
      </c>
      <c r="G162" s="148">
        <v>32914486572</v>
      </c>
      <c r="H162" s="148">
        <v>43392420003</v>
      </c>
      <c r="I162" s="148">
        <v>64258487789</v>
      </c>
      <c r="J162" s="148">
        <v>82896700227</v>
      </c>
      <c r="K162" s="148">
        <v>95532405293</v>
      </c>
      <c r="L162" s="148">
        <v>101750605634</v>
      </c>
      <c r="M162" s="148">
        <v>107118676676</v>
      </c>
      <c r="N162" s="148">
        <v>113354442605</v>
      </c>
      <c r="O162" s="148">
        <v>115473077252</v>
      </c>
      <c r="P162" s="148">
        <v>117107114149</v>
      </c>
      <c r="Q162" s="149">
        <v>0</v>
      </c>
      <c r="S162" s="130"/>
      <c r="T162" s="152"/>
      <c r="U162" s="152"/>
      <c r="V162" s="152"/>
      <c r="W162" s="152"/>
      <c r="X162" s="152"/>
      <c r="Y162" s="152"/>
      <c r="Z162" s="152"/>
    </row>
    <row r="163" spans="2:26">
      <c r="B163" s="100" t="s">
        <v>4306</v>
      </c>
      <c r="C163" s="100" t="s">
        <v>4290</v>
      </c>
      <c r="D163" s="148">
        <v>747049213722</v>
      </c>
      <c r="E163" s="148">
        <v>58112554354</v>
      </c>
      <c r="F163" s="148">
        <v>111402625138</v>
      </c>
      <c r="G163" s="148">
        <v>168030702405</v>
      </c>
      <c r="H163" s="148">
        <v>217115783829</v>
      </c>
      <c r="I163" s="148">
        <v>274764955182</v>
      </c>
      <c r="J163" s="148">
        <v>340045980469</v>
      </c>
      <c r="K163" s="148">
        <v>412528886594</v>
      </c>
      <c r="L163" s="148">
        <v>489544453781</v>
      </c>
      <c r="M163" s="148">
        <v>564399654667</v>
      </c>
      <c r="N163" s="148">
        <v>638228974505</v>
      </c>
      <c r="O163" s="148">
        <v>709083400463</v>
      </c>
      <c r="P163" s="148">
        <v>781162845838</v>
      </c>
      <c r="Q163" s="149">
        <v>0</v>
      </c>
      <c r="S163" s="130"/>
      <c r="T163" s="152"/>
      <c r="U163" s="152"/>
      <c r="V163" s="152"/>
      <c r="W163" s="152"/>
      <c r="X163" s="152"/>
      <c r="Y163" s="152"/>
      <c r="Z163" s="152"/>
    </row>
    <row r="164" spans="2:26">
      <c r="B164" s="100" t="s">
        <v>4307</v>
      </c>
      <c r="C164" s="100" t="s">
        <v>4290</v>
      </c>
      <c r="D164" s="148">
        <v>8708658649877</v>
      </c>
      <c r="E164" s="148">
        <v>886540292329</v>
      </c>
      <c r="F164" s="148">
        <v>1803723984374</v>
      </c>
      <c r="G164" s="148">
        <v>2836929507504</v>
      </c>
      <c r="H164" s="148">
        <v>3810700423909</v>
      </c>
      <c r="I164" s="148">
        <v>4828243368932</v>
      </c>
      <c r="J164" s="148">
        <v>5818793520277</v>
      </c>
      <c r="K164" s="148">
        <v>6831880266976</v>
      </c>
      <c r="L164" s="148">
        <v>7833863628476</v>
      </c>
      <c r="M164" s="148">
        <v>8804197090083</v>
      </c>
      <c r="N164" s="148">
        <v>9786913492891</v>
      </c>
      <c r="O164" s="148">
        <v>10766023153990</v>
      </c>
      <c r="P164" s="148">
        <v>11815946240642</v>
      </c>
      <c r="Q164" s="149">
        <v>0</v>
      </c>
      <c r="S164" s="130"/>
      <c r="T164" s="152"/>
      <c r="U164" s="152"/>
      <c r="V164" s="152"/>
      <c r="W164" s="152"/>
      <c r="X164" s="152"/>
      <c r="Y164" s="152"/>
      <c r="Z164" s="152"/>
    </row>
    <row r="165" spans="2:26">
      <c r="B165" s="100" t="s">
        <v>4308</v>
      </c>
      <c r="C165" s="100" t="s">
        <v>4290</v>
      </c>
      <c r="D165" s="148">
        <v>52779065151</v>
      </c>
      <c r="E165" s="148">
        <v>7257413945</v>
      </c>
      <c r="F165" s="148">
        <v>14922821222</v>
      </c>
      <c r="G165" s="148">
        <v>20916692482</v>
      </c>
      <c r="H165" s="148">
        <v>30742708340</v>
      </c>
      <c r="I165" s="148">
        <v>39728835704</v>
      </c>
      <c r="J165" s="148">
        <v>44207003265</v>
      </c>
      <c r="K165" s="148">
        <v>51868551884</v>
      </c>
      <c r="L165" s="148">
        <v>59671337858</v>
      </c>
      <c r="M165" s="148">
        <v>67458210359</v>
      </c>
      <c r="N165" s="148">
        <v>74831068982</v>
      </c>
      <c r="O165" s="148">
        <v>83505841708</v>
      </c>
      <c r="P165" s="148">
        <v>94629609569</v>
      </c>
      <c r="Q165" s="149">
        <v>0</v>
      </c>
      <c r="S165" s="130"/>
      <c r="T165" s="152"/>
      <c r="U165" s="152"/>
      <c r="V165" s="152"/>
      <c r="W165" s="152"/>
      <c r="X165" s="152"/>
      <c r="Y165" s="152"/>
      <c r="Z165" s="152"/>
    </row>
    <row r="166" spans="2:26">
      <c r="B166" s="100" t="s">
        <v>4309</v>
      </c>
      <c r="C166" s="100" t="s">
        <v>4290</v>
      </c>
      <c r="D166" s="148">
        <v>12601859948</v>
      </c>
      <c r="E166" s="148">
        <v>1108341542</v>
      </c>
      <c r="F166" s="148">
        <v>3215893965</v>
      </c>
      <c r="G166" s="148">
        <v>3344848145</v>
      </c>
      <c r="H166" s="148">
        <v>4652536749</v>
      </c>
      <c r="I166" s="148">
        <v>6770786422</v>
      </c>
      <c r="J166" s="148">
        <v>8098598742</v>
      </c>
      <c r="K166" s="148">
        <v>7595222341</v>
      </c>
      <c r="L166" s="148">
        <v>10309694416</v>
      </c>
      <c r="M166" s="148">
        <v>11626723146</v>
      </c>
      <c r="N166" s="148">
        <v>13220385124</v>
      </c>
      <c r="O166" s="148">
        <v>15677199035</v>
      </c>
      <c r="P166" s="148">
        <v>16346957301</v>
      </c>
      <c r="Q166" s="149">
        <v>0</v>
      </c>
      <c r="S166" s="130"/>
      <c r="T166" s="152"/>
      <c r="U166" s="152"/>
      <c r="V166" s="152"/>
      <c r="W166" s="152"/>
      <c r="X166" s="152"/>
      <c r="Y166" s="152"/>
      <c r="Z166" s="152"/>
    </row>
    <row r="167" spans="2:26">
      <c r="B167" s="100" t="s">
        <v>4310</v>
      </c>
      <c r="C167" s="100" t="s">
        <v>4290</v>
      </c>
      <c r="D167" s="148">
        <v>1939138909</v>
      </c>
      <c r="E167" s="148">
        <v>42142591</v>
      </c>
      <c r="F167" s="148">
        <v>207923612</v>
      </c>
      <c r="G167" s="148">
        <v>484165507</v>
      </c>
      <c r="H167" s="148">
        <v>700915169</v>
      </c>
      <c r="I167" s="148">
        <v>852253813</v>
      </c>
      <c r="J167" s="148">
        <v>1010465560</v>
      </c>
      <c r="K167" s="148">
        <v>1156500832</v>
      </c>
      <c r="L167" s="148">
        <v>1299755865</v>
      </c>
      <c r="M167" s="148">
        <v>1451367749</v>
      </c>
      <c r="N167" s="148">
        <v>1616396671</v>
      </c>
      <c r="O167" s="148">
        <v>1829456426</v>
      </c>
      <c r="P167" s="148">
        <v>2082792340</v>
      </c>
      <c r="Q167" s="149">
        <v>0</v>
      </c>
      <c r="S167" s="130"/>
      <c r="T167" s="152"/>
      <c r="U167" s="152"/>
      <c r="V167" s="152"/>
      <c r="W167" s="152"/>
      <c r="X167" s="152"/>
      <c r="Y167" s="152"/>
      <c r="Z167" s="152"/>
    </row>
    <row r="168" spans="2:26">
      <c r="B168" s="100" t="s">
        <v>4311</v>
      </c>
      <c r="C168" s="100" t="s">
        <v>4290</v>
      </c>
      <c r="D168" s="148">
        <v>178735441</v>
      </c>
      <c r="E168" s="148">
        <v>1466000</v>
      </c>
      <c r="F168" s="148">
        <v>20697056</v>
      </c>
      <c r="G168" s="148">
        <v>34122066</v>
      </c>
      <c r="H168" s="148">
        <v>50547202</v>
      </c>
      <c r="I168" s="148">
        <v>70976946</v>
      </c>
      <c r="J168" s="148">
        <v>78574346</v>
      </c>
      <c r="K168" s="148">
        <v>95197041</v>
      </c>
      <c r="L168" s="148">
        <v>113547719</v>
      </c>
      <c r="M168" s="148">
        <v>119402222</v>
      </c>
      <c r="N168" s="148">
        <v>129971853</v>
      </c>
      <c r="O168" s="148">
        <v>145586821</v>
      </c>
      <c r="P168" s="148">
        <v>168251099</v>
      </c>
      <c r="Q168" s="149">
        <v>0</v>
      </c>
      <c r="S168" s="130"/>
      <c r="T168" s="152"/>
      <c r="U168" s="152"/>
      <c r="V168" s="152"/>
      <c r="W168" s="152"/>
      <c r="X168" s="152"/>
      <c r="Y168" s="152"/>
      <c r="Z168" s="152"/>
    </row>
    <row r="169" spans="2:26">
      <c r="B169" s="100" t="s">
        <v>4312</v>
      </c>
      <c r="C169" s="100" t="s">
        <v>4290</v>
      </c>
      <c r="D169" s="148">
        <v>1283735187</v>
      </c>
      <c r="E169" s="148">
        <v>116000000</v>
      </c>
      <c r="F169" s="148">
        <v>224000000</v>
      </c>
      <c r="G169" s="148">
        <v>332000000</v>
      </c>
      <c r="H169" s="148">
        <v>340000000</v>
      </c>
      <c r="I169" s="148">
        <v>562956520</v>
      </c>
      <c r="J169" s="148">
        <v>678956520</v>
      </c>
      <c r="K169" s="148">
        <v>866689853</v>
      </c>
      <c r="L169" s="148">
        <v>1102289853</v>
      </c>
      <c r="M169" s="148">
        <v>1210289853</v>
      </c>
      <c r="N169" s="148">
        <v>1402143489</v>
      </c>
      <c r="O169" s="148">
        <v>1525473489</v>
      </c>
      <c r="P169" s="148">
        <v>1680003489</v>
      </c>
      <c r="Q169" s="149">
        <v>0</v>
      </c>
      <c r="S169" s="130"/>
      <c r="T169" s="152"/>
      <c r="U169" s="152"/>
      <c r="V169" s="152"/>
      <c r="W169" s="152"/>
      <c r="X169" s="152"/>
      <c r="Y169" s="152"/>
      <c r="Z169" s="152"/>
    </row>
    <row r="170" spans="2:26">
      <c r="B170" s="100" t="s">
        <v>4313</v>
      </c>
      <c r="C170" s="100" t="s">
        <v>4290</v>
      </c>
      <c r="D170" s="148">
        <v>4486224675</v>
      </c>
      <c r="E170" s="148">
        <v>309729198</v>
      </c>
      <c r="F170" s="148">
        <v>415563620</v>
      </c>
      <c r="G170" s="148">
        <v>613370535</v>
      </c>
      <c r="H170" s="148">
        <v>771058097</v>
      </c>
      <c r="I170" s="148">
        <v>916057142</v>
      </c>
      <c r="J170" s="148">
        <v>1218503256</v>
      </c>
      <c r="K170" s="148">
        <v>1445965091</v>
      </c>
      <c r="L170" s="148">
        <v>1703583916</v>
      </c>
      <c r="M170" s="148">
        <v>1879783895</v>
      </c>
      <c r="N170" s="148">
        <v>2028161407</v>
      </c>
      <c r="O170" s="148">
        <v>2309302492</v>
      </c>
      <c r="P170" s="148">
        <v>2770063171</v>
      </c>
      <c r="Q170" s="149">
        <v>0</v>
      </c>
      <c r="S170" s="130"/>
      <c r="T170" s="152"/>
      <c r="U170" s="152"/>
      <c r="V170" s="152"/>
      <c r="W170" s="152"/>
      <c r="X170" s="152"/>
      <c r="Y170" s="152"/>
      <c r="Z170" s="152"/>
    </row>
    <row r="171" spans="2:26">
      <c r="B171" s="100" t="s">
        <v>4314</v>
      </c>
      <c r="C171" s="100" t="s">
        <v>4290</v>
      </c>
      <c r="D171" s="148">
        <v>4182281531</v>
      </c>
      <c r="E171" s="148">
        <v>144031431</v>
      </c>
      <c r="F171" s="148">
        <v>297482763</v>
      </c>
      <c r="G171" s="148">
        <v>575260541</v>
      </c>
      <c r="H171" s="148">
        <v>1853797087</v>
      </c>
      <c r="I171" s="148">
        <v>1997828518</v>
      </c>
      <c r="J171" s="148">
        <v>2301859949</v>
      </c>
      <c r="K171" s="148">
        <v>2445891380</v>
      </c>
      <c r="L171" s="148">
        <v>3272075590</v>
      </c>
      <c r="M171" s="148">
        <v>3478120910</v>
      </c>
      <c r="N171" s="148">
        <v>3684166230</v>
      </c>
      <c r="O171" s="148">
        <v>4367044882</v>
      </c>
      <c r="P171" s="148">
        <v>4652562426</v>
      </c>
      <c r="Q171" s="149">
        <v>0</v>
      </c>
      <c r="S171" s="130"/>
      <c r="T171" s="152"/>
      <c r="U171" s="152"/>
      <c r="V171" s="152"/>
      <c r="W171" s="152"/>
      <c r="X171" s="152"/>
      <c r="Y171" s="152"/>
      <c r="Z171" s="152"/>
    </row>
    <row r="172" spans="2:26">
      <c r="B172" s="100" t="s">
        <v>4315</v>
      </c>
      <c r="C172" s="100" t="s">
        <v>4290</v>
      </c>
      <c r="D172" s="148">
        <v>14162884413</v>
      </c>
      <c r="E172" s="148">
        <v>433655278</v>
      </c>
      <c r="F172" s="148">
        <v>1661220355</v>
      </c>
      <c r="G172" s="148">
        <v>1794313942</v>
      </c>
      <c r="H172" s="148">
        <v>2310851170</v>
      </c>
      <c r="I172" s="148">
        <v>3758579638</v>
      </c>
      <c r="J172" s="148">
        <v>4078355372</v>
      </c>
      <c r="K172" s="148">
        <v>5168933588</v>
      </c>
      <c r="L172" s="148">
        <v>6784502189</v>
      </c>
      <c r="M172" s="148">
        <v>8526264191</v>
      </c>
      <c r="N172" s="148">
        <v>8635085985</v>
      </c>
      <c r="O172" s="148">
        <v>8739270461</v>
      </c>
      <c r="P172" s="148">
        <v>8848729091</v>
      </c>
      <c r="Q172" s="149">
        <v>0</v>
      </c>
      <c r="S172" s="130"/>
      <c r="T172" s="152"/>
      <c r="U172" s="152"/>
      <c r="V172" s="152"/>
      <c r="W172" s="152"/>
      <c r="X172" s="152"/>
      <c r="Y172" s="152"/>
      <c r="Z172" s="152"/>
    </row>
    <row r="173" spans="2:26">
      <c r="B173" s="100" t="s">
        <v>4316</v>
      </c>
      <c r="C173" s="100" t="s">
        <v>4290</v>
      </c>
      <c r="D173" s="148">
        <v>6536572993</v>
      </c>
      <c r="E173" s="148">
        <v>638399036</v>
      </c>
      <c r="F173" s="148">
        <v>1401081979</v>
      </c>
      <c r="G173" s="148">
        <v>1790666546</v>
      </c>
      <c r="H173" s="148">
        <v>2729621110</v>
      </c>
      <c r="I173" s="148">
        <v>3343633333</v>
      </c>
      <c r="J173" s="148">
        <v>4040516020</v>
      </c>
      <c r="K173" s="148">
        <v>4714206573</v>
      </c>
      <c r="L173" s="148">
        <v>5395456746</v>
      </c>
      <c r="M173" s="148">
        <v>6056697299</v>
      </c>
      <c r="N173" s="148">
        <v>6639758171</v>
      </c>
      <c r="O173" s="148">
        <v>7036123731</v>
      </c>
      <c r="P173" s="148">
        <v>7458066051</v>
      </c>
      <c r="Q173" s="149">
        <v>0</v>
      </c>
      <c r="S173" s="130"/>
      <c r="T173" s="152"/>
      <c r="U173" s="152"/>
      <c r="V173" s="152"/>
      <c r="W173" s="152"/>
      <c r="X173" s="152"/>
      <c r="Y173" s="152"/>
      <c r="Z173" s="152"/>
    </row>
    <row r="174" spans="2:26">
      <c r="B174" s="100" t="s">
        <v>4317</v>
      </c>
      <c r="C174" s="100" t="s">
        <v>4290</v>
      </c>
      <c r="D174" s="148">
        <v>298653876569</v>
      </c>
      <c r="E174" s="148">
        <v>6323567238</v>
      </c>
      <c r="F174" s="148">
        <v>11599105222</v>
      </c>
      <c r="G174" s="148">
        <v>15409898451</v>
      </c>
      <c r="H174" s="148">
        <v>15458036104</v>
      </c>
      <c r="I174" s="148">
        <v>15491868312</v>
      </c>
      <c r="J174" s="148">
        <v>16188402059</v>
      </c>
      <c r="K174" s="148">
        <v>17543528910</v>
      </c>
      <c r="L174" s="148">
        <v>17825738889</v>
      </c>
      <c r="M174" s="148">
        <v>18398953705</v>
      </c>
      <c r="N174" s="148">
        <v>18432013532</v>
      </c>
      <c r="O174" s="148">
        <v>18561267113</v>
      </c>
      <c r="P174" s="148">
        <v>41939288377</v>
      </c>
      <c r="Q174" s="149">
        <v>0</v>
      </c>
      <c r="S174" s="130"/>
      <c r="T174" s="152"/>
      <c r="U174" s="152"/>
      <c r="V174" s="152"/>
      <c r="W174" s="152"/>
      <c r="X174" s="152"/>
      <c r="Y174" s="152"/>
      <c r="Z174" s="152"/>
    </row>
    <row r="175" spans="2:26">
      <c r="B175" s="100" t="s">
        <v>4318</v>
      </c>
      <c r="C175" s="100" t="s">
        <v>4290</v>
      </c>
      <c r="D175" s="148">
        <v>72099833281</v>
      </c>
      <c r="E175" s="148">
        <v>1148735599</v>
      </c>
      <c r="F175" s="148">
        <v>3262422195</v>
      </c>
      <c r="G175" s="148">
        <v>11904580255</v>
      </c>
      <c r="H175" s="148">
        <v>18542359854</v>
      </c>
      <c r="I175" s="148">
        <v>20192864513</v>
      </c>
      <c r="J175" s="148">
        <v>33110312018</v>
      </c>
      <c r="K175" s="148">
        <v>60255028534</v>
      </c>
      <c r="L175" s="148">
        <v>92426871706</v>
      </c>
      <c r="M175" s="148">
        <v>113799156289</v>
      </c>
      <c r="N175" s="148">
        <v>143472145427</v>
      </c>
      <c r="O175" s="148">
        <v>153422567808</v>
      </c>
      <c r="P175" s="148">
        <v>167453239356</v>
      </c>
      <c r="Q175" s="149">
        <v>0</v>
      </c>
      <c r="S175" s="130"/>
      <c r="T175" s="152"/>
      <c r="U175" s="152"/>
      <c r="V175" s="152"/>
      <c r="W175" s="152"/>
      <c r="X175" s="152"/>
      <c r="Y175" s="152"/>
      <c r="Z175" s="152"/>
    </row>
    <row r="176" spans="2:26">
      <c r="B176" s="100" t="s">
        <v>4319</v>
      </c>
      <c r="C176" s="100" t="s">
        <v>4290</v>
      </c>
      <c r="D176" s="148">
        <v>256456227</v>
      </c>
      <c r="E176" s="148">
        <v>111000000</v>
      </c>
      <c r="F176" s="148">
        <v>111000000</v>
      </c>
      <c r="G176" s="148">
        <v>111000000</v>
      </c>
      <c r="H176" s="148">
        <v>111000000</v>
      </c>
      <c r="I176" s="148">
        <v>111000000</v>
      </c>
      <c r="J176" s="148">
        <v>114385176</v>
      </c>
      <c r="K176" s="148">
        <v>117385176</v>
      </c>
      <c r="L176" s="148">
        <v>120741469</v>
      </c>
      <c r="M176" s="148">
        <v>154201844</v>
      </c>
      <c r="N176" s="148">
        <v>154201844</v>
      </c>
      <c r="O176" s="148">
        <v>162898869</v>
      </c>
      <c r="P176" s="148">
        <v>162898869</v>
      </c>
      <c r="Q176" s="149">
        <v>0</v>
      </c>
      <c r="S176" s="130"/>
      <c r="T176" s="152"/>
      <c r="U176" s="152"/>
      <c r="V176" s="152"/>
      <c r="W176" s="152"/>
      <c r="X176" s="152"/>
      <c r="Y176" s="152"/>
      <c r="Z176" s="152"/>
    </row>
    <row r="177" spans="2:26">
      <c r="B177" s="100" t="s">
        <v>4320</v>
      </c>
      <c r="C177" s="100" t="s">
        <v>4290</v>
      </c>
      <c r="D177" s="148">
        <v>654550069</v>
      </c>
      <c r="E177" s="148">
        <v>2838711</v>
      </c>
      <c r="F177" s="148">
        <v>37867506</v>
      </c>
      <c r="G177" s="148">
        <v>108153185</v>
      </c>
      <c r="H177" s="148">
        <v>156862513</v>
      </c>
      <c r="I177" s="148">
        <v>187295700</v>
      </c>
      <c r="J177" s="148">
        <v>223045569</v>
      </c>
      <c r="K177" s="148">
        <v>253287702</v>
      </c>
      <c r="L177" s="148">
        <v>336178445</v>
      </c>
      <c r="M177" s="148">
        <v>398164082</v>
      </c>
      <c r="N177" s="148">
        <v>462079745</v>
      </c>
      <c r="O177" s="148">
        <v>522487161</v>
      </c>
      <c r="P177" s="148">
        <v>608025512</v>
      </c>
      <c r="Q177" s="149">
        <v>0</v>
      </c>
      <c r="S177" s="130"/>
      <c r="T177" s="152"/>
      <c r="U177" s="152"/>
      <c r="V177" s="152"/>
      <c r="W177" s="152"/>
      <c r="X177" s="152"/>
      <c r="Y177" s="152"/>
      <c r="Z177" s="152"/>
    </row>
    <row r="178" spans="2:26">
      <c r="B178" s="100" t="s">
        <v>4321</v>
      </c>
      <c r="C178" s="100" t="s">
        <v>4290</v>
      </c>
      <c r="D178" s="148">
        <v>230830967739</v>
      </c>
      <c r="E178" s="148">
        <v>21203088644</v>
      </c>
      <c r="F178" s="148">
        <v>40336813557</v>
      </c>
      <c r="G178" s="148">
        <v>69881234133</v>
      </c>
      <c r="H178" s="148">
        <v>81441581856</v>
      </c>
      <c r="I178" s="148">
        <v>95037753437</v>
      </c>
      <c r="J178" s="148">
        <v>118094266161</v>
      </c>
      <c r="K178" s="148">
        <v>144358458214</v>
      </c>
      <c r="L178" s="148">
        <v>170492629587</v>
      </c>
      <c r="M178" s="148">
        <v>188409528275</v>
      </c>
      <c r="N178" s="148">
        <v>205851904449</v>
      </c>
      <c r="O178" s="148">
        <v>218684362889</v>
      </c>
      <c r="P178" s="148">
        <v>236880636639</v>
      </c>
      <c r="Q178" s="149">
        <v>0</v>
      </c>
      <c r="S178" s="130"/>
      <c r="T178" s="152"/>
      <c r="U178" s="152"/>
      <c r="V178" s="152"/>
      <c r="W178" s="152"/>
      <c r="X178" s="152"/>
      <c r="Y178" s="152"/>
      <c r="Z178" s="152"/>
    </row>
    <row r="179" spans="2:26">
      <c r="B179" s="100" t="s">
        <v>4322</v>
      </c>
      <c r="C179" s="100" t="s">
        <v>4290</v>
      </c>
      <c r="D179" s="148">
        <v>15132203759</v>
      </c>
      <c r="E179" s="148">
        <v>283767100</v>
      </c>
      <c r="F179" s="148">
        <v>519284752</v>
      </c>
      <c r="G179" s="148">
        <v>703521268</v>
      </c>
      <c r="H179" s="148">
        <v>1397500819</v>
      </c>
      <c r="I179" s="148">
        <v>1793810381</v>
      </c>
      <c r="J179" s="148">
        <v>2120969815</v>
      </c>
      <c r="K179" s="148">
        <v>2615585715</v>
      </c>
      <c r="L179" s="148">
        <v>3259870115</v>
      </c>
      <c r="M179" s="148">
        <v>3303409015</v>
      </c>
      <c r="N179" s="148">
        <v>3307633015</v>
      </c>
      <c r="O179" s="148">
        <v>3505017115</v>
      </c>
      <c r="P179" s="148">
        <v>3988732015</v>
      </c>
      <c r="Q179" s="149">
        <v>0</v>
      </c>
      <c r="S179" s="130"/>
      <c r="T179" s="152"/>
      <c r="U179" s="152"/>
      <c r="V179" s="152"/>
      <c r="W179" s="152"/>
      <c r="X179" s="152"/>
      <c r="Y179" s="152"/>
      <c r="Z179" s="152"/>
    </row>
    <row r="180" spans="2:26">
      <c r="B180" s="100" t="s">
        <v>4323</v>
      </c>
      <c r="C180" s="100" t="s">
        <v>4290</v>
      </c>
      <c r="D180" s="148">
        <v>22009493602</v>
      </c>
      <c r="E180" s="148">
        <v>0</v>
      </c>
      <c r="F180" s="148">
        <v>6556245470</v>
      </c>
      <c r="G180" s="148">
        <v>6556245470</v>
      </c>
      <c r="H180" s="148">
        <v>6556245470</v>
      </c>
      <c r="I180" s="148">
        <v>6556245470</v>
      </c>
      <c r="J180" s="148">
        <v>6556245470</v>
      </c>
      <c r="K180" s="148">
        <v>15518356686</v>
      </c>
      <c r="L180" s="148">
        <v>15518356686</v>
      </c>
      <c r="M180" s="148">
        <v>15518356686</v>
      </c>
      <c r="N180" s="148">
        <v>15518356686</v>
      </c>
      <c r="O180" s="148">
        <v>24759382786</v>
      </c>
      <c r="P180" s="148">
        <v>42654719184</v>
      </c>
      <c r="Q180" s="149">
        <v>0</v>
      </c>
      <c r="S180" s="130"/>
      <c r="T180" s="152"/>
      <c r="U180" s="152"/>
      <c r="V180" s="152"/>
      <c r="W180" s="152"/>
      <c r="X180" s="152"/>
      <c r="Y180" s="152"/>
      <c r="Z180" s="152"/>
    </row>
    <row r="181" spans="2:26">
      <c r="B181" s="100" t="s">
        <v>4324</v>
      </c>
      <c r="C181" s="100" t="s">
        <v>4290</v>
      </c>
      <c r="D181" s="148">
        <v>535695546589</v>
      </c>
      <c r="E181" s="148">
        <v>46770923345</v>
      </c>
      <c r="F181" s="148">
        <v>91502801661</v>
      </c>
      <c r="G181" s="148">
        <v>136658748121</v>
      </c>
      <c r="H181" s="148">
        <v>182294940743</v>
      </c>
      <c r="I181" s="148">
        <v>227265970778</v>
      </c>
      <c r="J181" s="148">
        <v>274162331903</v>
      </c>
      <c r="K181" s="148">
        <v>337472812493</v>
      </c>
      <c r="L181" s="148">
        <v>412341374582</v>
      </c>
      <c r="M181" s="148">
        <v>459263008224</v>
      </c>
      <c r="N181" s="148">
        <v>505731096529</v>
      </c>
      <c r="O181" s="148">
        <v>563889845659</v>
      </c>
      <c r="P181" s="148">
        <v>622694186155</v>
      </c>
      <c r="Q181" s="149">
        <v>0</v>
      </c>
      <c r="S181" s="130"/>
      <c r="T181" s="152"/>
      <c r="U181" s="152"/>
      <c r="V181" s="152"/>
      <c r="W181" s="152"/>
      <c r="X181" s="152"/>
      <c r="Y181" s="152"/>
      <c r="Z181" s="152"/>
    </row>
    <row r="182" spans="2:26">
      <c r="B182" s="100" t="s">
        <v>4325</v>
      </c>
      <c r="C182" s="100" t="s">
        <v>4290</v>
      </c>
      <c r="D182" s="148">
        <v>2271698432</v>
      </c>
      <c r="E182" s="148">
        <v>117570504</v>
      </c>
      <c r="F182" s="148">
        <v>117570504</v>
      </c>
      <c r="G182" s="148">
        <v>117570504</v>
      </c>
      <c r="H182" s="148">
        <v>157183634</v>
      </c>
      <c r="I182" s="148">
        <v>167524536</v>
      </c>
      <c r="J182" s="148">
        <v>167524536</v>
      </c>
      <c r="K182" s="148">
        <v>167524536</v>
      </c>
      <c r="L182" s="148">
        <v>181594536</v>
      </c>
      <c r="M182" s="148">
        <v>181594536</v>
      </c>
      <c r="N182" s="148">
        <v>187861536</v>
      </c>
      <c r="O182" s="148">
        <v>187861536</v>
      </c>
      <c r="P182" s="148">
        <v>432524188</v>
      </c>
      <c r="Q182" s="149">
        <v>0</v>
      </c>
      <c r="S182" s="130"/>
      <c r="T182" s="152"/>
      <c r="U182" s="152"/>
      <c r="V182" s="152"/>
      <c r="W182" s="152"/>
      <c r="X182" s="152"/>
      <c r="Y182" s="152"/>
      <c r="Z182" s="152"/>
    </row>
    <row r="183" spans="2:26">
      <c r="B183" s="100" t="s">
        <v>4326</v>
      </c>
      <c r="C183" s="100" t="s">
        <v>4290</v>
      </c>
      <c r="D183" s="148">
        <v>39876976768</v>
      </c>
      <c r="E183" s="148">
        <v>3694065692</v>
      </c>
      <c r="F183" s="148">
        <v>7433960663</v>
      </c>
      <c r="G183" s="148">
        <v>11176203866</v>
      </c>
      <c r="H183" s="148">
        <v>14882757436</v>
      </c>
      <c r="I183" s="148">
        <v>18653347414</v>
      </c>
      <c r="J183" s="148">
        <v>22481834919</v>
      </c>
      <c r="K183" s="148">
        <v>26378321124</v>
      </c>
      <c r="L183" s="148">
        <v>30331961992</v>
      </c>
      <c r="M183" s="148">
        <v>34283991223</v>
      </c>
      <c r="N183" s="148">
        <v>38221797269</v>
      </c>
      <c r="O183" s="148">
        <v>42131141084</v>
      </c>
      <c r="P183" s="148">
        <v>46100159899</v>
      </c>
      <c r="Q183" s="149">
        <v>0</v>
      </c>
      <c r="S183" s="130"/>
      <c r="T183" s="152"/>
      <c r="U183" s="152"/>
      <c r="V183" s="152"/>
      <c r="W183" s="152"/>
      <c r="X183" s="152"/>
      <c r="Y183" s="152"/>
      <c r="Z183" s="152"/>
    </row>
    <row r="184" spans="2:26">
      <c r="B184" s="100" t="s">
        <v>4327</v>
      </c>
      <c r="C184" s="100" t="s">
        <v>4290</v>
      </c>
      <c r="D184" s="148">
        <v>6934251807</v>
      </c>
      <c r="E184" s="148">
        <v>633268403</v>
      </c>
      <c r="F184" s="148">
        <v>1274381336</v>
      </c>
      <c r="G184" s="148">
        <v>1916142292</v>
      </c>
      <c r="H184" s="148">
        <v>2551551478</v>
      </c>
      <c r="I184" s="148">
        <v>3197938333</v>
      </c>
      <c r="J184" s="148">
        <v>3854250478</v>
      </c>
      <c r="K184" s="148">
        <v>4522219544</v>
      </c>
      <c r="L184" s="148">
        <v>5199841946</v>
      </c>
      <c r="M184" s="148">
        <v>5877603573</v>
      </c>
      <c r="N184" s="148">
        <v>6552656040</v>
      </c>
      <c r="O184" s="148">
        <v>7222829267</v>
      </c>
      <c r="P184" s="148">
        <v>7903232494</v>
      </c>
      <c r="Q184" s="149">
        <v>0</v>
      </c>
      <c r="S184" s="130"/>
      <c r="T184" s="152"/>
      <c r="U184" s="152"/>
      <c r="V184" s="152"/>
      <c r="W184" s="152"/>
      <c r="X184" s="152"/>
      <c r="Y184" s="152"/>
      <c r="Z184" s="152"/>
    </row>
    <row r="185" spans="2:26">
      <c r="B185" s="100" t="s">
        <v>4328</v>
      </c>
      <c r="C185" s="100" t="s">
        <v>4290</v>
      </c>
      <c r="D185" s="148">
        <v>4047536418</v>
      </c>
      <c r="E185" s="148">
        <v>0</v>
      </c>
      <c r="F185" s="148">
        <v>0</v>
      </c>
      <c r="G185" s="148">
        <v>0</v>
      </c>
      <c r="H185" s="148">
        <v>0</v>
      </c>
      <c r="I185" s="148">
        <v>337365757</v>
      </c>
      <c r="J185" s="148">
        <v>337365757</v>
      </c>
      <c r="K185" s="148">
        <v>337365757</v>
      </c>
      <c r="L185" s="148">
        <v>337365757</v>
      </c>
      <c r="M185" s="148">
        <v>337365757</v>
      </c>
      <c r="N185" s="148">
        <v>337365757</v>
      </c>
      <c r="O185" s="148">
        <v>337365757</v>
      </c>
      <c r="P185" s="148">
        <v>337365757</v>
      </c>
      <c r="Q185" s="149">
        <v>0</v>
      </c>
      <c r="S185" s="130"/>
      <c r="T185" s="152"/>
      <c r="U185" s="152"/>
      <c r="V185" s="152"/>
      <c r="W185" s="152"/>
      <c r="X185" s="152"/>
      <c r="Y185" s="152"/>
      <c r="Z185" s="152"/>
    </row>
    <row r="186" spans="2:26">
      <c r="B186" s="100" t="s">
        <v>4329</v>
      </c>
      <c r="C186" s="100" t="s">
        <v>4290</v>
      </c>
      <c r="D186" s="148">
        <v>4410296682</v>
      </c>
      <c r="E186" s="148">
        <v>403995684</v>
      </c>
      <c r="F186" s="148">
        <v>814323907</v>
      </c>
      <c r="G186" s="148">
        <v>1224886345</v>
      </c>
      <c r="H186" s="148">
        <v>1631570359</v>
      </c>
      <c r="I186" s="148">
        <v>2045164221</v>
      </c>
      <c r="J186" s="148">
        <v>2464510679</v>
      </c>
      <c r="K186" s="148">
        <v>2889780745</v>
      </c>
      <c r="L186" s="148">
        <v>3321729829</v>
      </c>
      <c r="M186" s="148">
        <v>3753419782</v>
      </c>
      <c r="N186" s="148">
        <v>4183157428</v>
      </c>
      <c r="O186" s="148">
        <v>4609618048</v>
      </c>
      <c r="P186" s="148">
        <v>5042653468</v>
      </c>
      <c r="Q186" s="149">
        <v>0</v>
      </c>
      <c r="S186" s="130"/>
      <c r="T186" s="152"/>
      <c r="U186" s="152"/>
      <c r="V186" s="152"/>
      <c r="W186" s="152"/>
      <c r="X186" s="152"/>
      <c r="Y186" s="152"/>
      <c r="Z186" s="152"/>
    </row>
    <row r="187" spans="2:26">
      <c r="B187" s="100" t="s">
        <v>4330</v>
      </c>
      <c r="C187" s="100" t="s">
        <v>4290</v>
      </c>
      <c r="D187" s="148">
        <v>632236472</v>
      </c>
      <c r="E187" s="148">
        <v>219445164</v>
      </c>
      <c r="F187" s="148">
        <v>441458821</v>
      </c>
      <c r="G187" s="148">
        <v>663656986</v>
      </c>
      <c r="H187" s="148">
        <v>883830744</v>
      </c>
      <c r="I187" s="148">
        <v>1107614125</v>
      </c>
      <c r="J187" s="148">
        <v>1335060836</v>
      </c>
      <c r="K187" s="148">
        <v>1562755087</v>
      </c>
      <c r="L187" s="148">
        <v>1793708113</v>
      </c>
      <c r="M187" s="148">
        <v>2024976151</v>
      </c>
      <c r="N187" s="148">
        <v>2255431436</v>
      </c>
      <c r="O187" s="148">
        <v>2484260308</v>
      </c>
      <c r="P187" s="148">
        <v>2716941580</v>
      </c>
      <c r="Q187" s="149">
        <v>0</v>
      </c>
      <c r="S187" s="130"/>
      <c r="T187" s="152"/>
      <c r="U187" s="152"/>
      <c r="V187" s="152"/>
      <c r="W187" s="152"/>
      <c r="X187" s="152"/>
      <c r="Y187" s="152"/>
      <c r="Z187" s="152"/>
    </row>
    <row r="188" spans="2:26">
      <c r="B188" s="100" t="s">
        <v>4331</v>
      </c>
      <c r="C188" s="100" t="s">
        <v>4290</v>
      </c>
      <c r="D188" s="148">
        <v>144419334</v>
      </c>
      <c r="E188" s="148">
        <v>13514250</v>
      </c>
      <c r="F188" s="148">
        <v>13514250</v>
      </c>
      <c r="G188" s="148">
        <v>23844000</v>
      </c>
      <c r="H188" s="148">
        <v>70714000</v>
      </c>
      <c r="I188" s="148">
        <v>70714000</v>
      </c>
      <c r="J188" s="148">
        <v>79214000</v>
      </c>
      <c r="K188" s="148">
        <v>303685606</v>
      </c>
      <c r="L188" s="148">
        <v>320956273</v>
      </c>
      <c r="M188" s="148">
        <v>404471135</v>
      </c>
      <c r="N188" s="148">
        <v>404471135</v>
      </c>
      <c r="O188" s="148">
        <v>414721135</v>
      </c>
      <c r="P188" s="148">
        <v>421846135</v>
      </c>
      <c r="Q188" s="149">
        <v>0</v>
      </c>
      <c r="S188" s="130"/>
      <c r="T188" s="152"/>
      <c r="U188" s="152"/>
      <c r="V188" s="152"/>
      <c r="W188" s="152"/>
      <c r="X188" s="152"/>
      <c r="Y188" s="152"/>
      <c r="Z188" s="152"/>
    </row>
    <row r="189" spans="2:26">
      <c r="B189" s="100" t="s">
        <v>4332</v>
      </c>
      <c r="C189" s="100" t="s">
        <v>4290</v>
      </c>
      <c r="D189" s="148">
        <v>2968850000</v>
      </c>
      <c r="E189" s="148">
        <v>268500000</v>
      </c>
      <c r="F189" s="148">
        <v>536500000</v>
      </c>
      <c r="G189" s="148">
        <v>801900000</v>
      </c>
      <c r="H189" s="148">
        <v>1068000000</v>
      </c>
      <c r="I189" s="148">
        <v>1339400000</v>
      </c>
      <c r="J189" s="148">
        <v>1614123194</v>
      </c>
      <c r="K189" s="148">
        <v>1887900000</v>
      </c>
      <c r="L189" s="148">
        <v>2175950000</v>
      </c>
      <c r="M189" s="148">
        <v>2465650000</v>
      </c>
      <c r="N189" s="148">
        <v>2761050000</v>
      </c>
      <c r="O189" s="148">
        <v>3050950000</v>
      </c>
      <c r="P189" s="148">
        <v>3340350000</v>
      </c>
      <c r="Q189" s="149">
        <v>0</v>
      </c>
      <c r="S189" s="130"/>
      <c r="T189" s="152"/>
      <c r="U189" s="152"/>
      <c r="V189" s="152"/>
      <c r="W189" s="152"/>
      <c r="X189" s="152"/>
      <c r="Y189" s="152"/>
      <c r="Z189" s="152"/>
    </row>
    <row r="190" spans="2:26">
      <c r="B190" s="100" t="s">
        <v>4333</v>
      </c>
      <c r="C190" s="100" t="s">
        <v>4290</v>
      </c>
      <c r="D190" s="148">
        <v>2651336858</v>
      </c>
      <c r="E190" s="148">
        <v>39116000</v>
      </c>
      <c r="F190" s="148">
        <v>67316000</v>
      </c>
      <c r="G190" s="148">
        <v>186036000</v>
      </c>
      <c r="H190" s="148">
        <v>222331000</v>
      </c>
      <c r="I190" s="148">
        <v>222331000</v>
      </c>
      <c r="J190" s="148">
        <v>280272000</v>
      </c>
      <c r="K190" s="148">
        <v>829349350</v>
      </c>
      <c r="L190" s="148">
        <v>837824350</v>
      </c>
      <c r="M190" s="148">
        <v>853928350</v>
      </c>
      <c r="N190" s="148">
        <v>1165730850</v>
      </c>
      <c r="O190" s="148">
        <v>1733077050</v>
      </c>
      <c r="P190" s="148">
        <v>2835193200</v>
      </c>
      <c r="Q190" s="149">
        <v>0</v>
      </c>
      <c r="S190" s="130"/>
      <c r="T190" s="152"/>
      <c r="U190" s="152"/>
      <c r="V190" s="152"/>
      <c r="W190" s="152"/>
      <c r="X190" s="152"/>
      <c r="Y190" s="152"/>
      <c r="Z190" s="152"/>
    </row>
    <row r="191" spans="2:26">
      <c r="B191" s="100" t="s">
        <v>4334</v>
      </c>
      <c r="C191" s="100" t="s">
        <v>4290</v>
      </c>
      <c r="D191" s="148">
        <v>37166240031</v>
      </c>
      <c r="E191" s="148">
        <v>5482861938</v>
      </c>
      <c r="F191" s="148">
        <v>7070532464</v>
      </c>
      <c r="G191" s="148">
        <v>7873163553</v>
      </c>
      <c r="H191" s="148">
        <v>9878610569</v>
      </c>
      <c r="I191" s="148">
        <v>13286858414</v>
      </c>
      <c r="J191" s="148">
        <v>15361079338</v>
      </c>
      <c r="K191" s="148">
        <v>17915128310</v>
      </c>
      <c r="L191" s="148">
        <v>19262854334</v>
      </c>
      <c r="M191" s="148">
        <v>23784380352</v>
      </c>
      <c r="N191" s="148">
        <v>25397269300</v>
      </c>
      <c r="O191" s="148">
        <v>25864177562</v>
      </c>
      <c r="P191" s="148">
        <v>26187222305</v>
      </c>
      <c r="Q191" s="149">
        <v>0</v>
      </c>
      <c r="S191" s="130"/>
      <c r="T191" s="152"/>
      <c r="U191" s="152"/>
      <c r="V191" s="152"/>
      <c r="W191" s="152"/>
      <c r="X191" s="152"/>
      <c r="Y191" s="152"/>
      <c r="Z191" s="152"/>
    </row>
    <row r="192" spans="2:26">
      <c r="B192" s="100" t="s">
        <v>4335</v>
      </c>
      <c r="C192" s="100" t="s">
        <v>4290</v>
      </c>
      <c r="D192" s="148">
        <v>1019220844</v>
      </c>
      <c r="E192" s="148">
        <v>31471005</v>
      </c>
      <c r="F192" s="148">
        <v>67208405</v>
      </c>
      <c r="G192" s="148">
        <v>163244217</v>
      </c>
      <c r="H192" s="148">
        <v>257695175</v>
      </c>
      <c r="I192" s="148">
        <v>325569712</v>
      </c>
      <c r="J192" s="148">
        <v>369628652</v>
      </c>
      <c r="K192" s="148">
        <v>453666104</v>
      </c>
      <c r="L192" s="148">
        <v>684515235</v>
      </c>
      <c r="M192" s="148">
        <v>726232314</v>
      </c>
      <c r="N192" s="148">
        <v>896043650</v>
      </c>
      <c r="O192" s="148">
        <v>970521123</v>
      </c>
      <c r="P192" s="148">
        <v>1200557723</v>
      </c>
      <c r="Q192" s="149">
        <v>0</v>
      </c>
      <c r="S192" s="130"/>
      <c r="T192" s="152"/>
      <c r="U192" s="152"/>
      <c r="V192" s="152"/>
      <c r="W192" s="152"/>
      <c r="X192" s="152"/>
      <c r="Y192" s="152"/>
      <c r="Z192" s="152"/>
    </row>
    <row r="193" spans="2:26">
      <c r="B193" s="100" t="s">
        <v>4336</v>
      </c>
      <c r="C193" s="100" t="s">
        <v>4290</v>
      </c>
      <c r="D193" s="148">
        <v>3166123817</v>
      </c>
      <c r="E193" s="148">
        <v>97872508</v>
      </c>
      <c r="F193" s="148">
        <v>265742938</v>
      </c>
      <c r="G193" s="148">
        <v>498862383</v>
      </c>
      <c r="H193" s="148">
        <v>819519907</v>
      </c>
      <c r="I193" s="148">
        <v>1056643553</v>
      </c>
      <c r="J193" s="148">
        <v>1248823649</v>
      </c>
      <c r="K193" s="148">
        <v>1546703637</v>
      </c>
      <c r="L193" s="148">
        <v>1973525130</v>
      </c>
      <c r="M193" s="148">
        <v>2141552638</v>
      </c>
      <c r="N193" s="148">
        <v>2496000072</v>
      </c>
      <c r="O193" s="148">
        <v>2914338663</v>
      </c>
      <c r="P193" s="148">
        <v>3559936369</v>
      </c>
      <c r="Q193" s="149">
        <v>0</v>
      </c>
      <c r="S193" s="130"/>
      <c r="T193" s="152"/>
      <c r="U193" s="152"/>
      <c r="V193" s="152"/>
      <c r="W193" s="152"/>
      <c r="X193" s="152"/>
      <c r="Y193" s="152"/>
      <c r="Z193" s="152"/>
    </row>
    <row r="194" spans="2:26">
      <c r="B194" s="100" t="s">
        <v>4337</v>
      </c>
      <c r="C194" s="100" t="s">
        <v>4290</v>
      </c>
      <c r="D194" s="148">
        <v>2831967993</v>
      </c>
      <c r="E194" s="148">
        <v>44651158</v>
      </c>
      <c r="F194" s="148">
        <v>285438930</v>
      </c>
      <c r="G194" s="148">
        <v>650481913</v>
      </c>
      <c r="H194" s="148">
        <v>1007209944</v>
      </c>
      <c r="I194" s="148">
        <v>1107398730</v>
      </c>
      <c r="J194" s="148">
        <v>1302058807</v>
      </c>
      <c r="K194" s="148">
        <v>1418064862</v>
      </c>
      <c r="L194" s="148">
        <v>1677733049</v>
      </c>
      <c r="M194" s="148">
        <v>1851218477</v>
      </c>
      <c r="N194" s="148">
        <v>2213788923</v>
      </c>
      <c r="O194" s="148">
        <v>2545684680</v>
      </c>
      <c r="P194" s="148">
        <v>3064768522</v>
      </c>
      <c r="Q194" s="149">
        <v>0</v>
      </c>
      <c r="S194" s="130"/>
      <c r="T194" s="152"/>
      <c r="U194" s="152"/>
      <c r="V194" s="152"/>
      <c r="W194" s="152"/>
      <c r="X194" s="152"/>
      <c r="Y194" s="152"/>
      <c r="Z194" s="152"/>
    </row>
    <row r="195" spans="2:26">
      <c r="B195" s="100" t="s">
        <v>4338</v>
      </c>
      <c r="C195" s="100" t="s">
        <v>4290</v>
      </c>
      <c r="D195" s="148">
        <v>602170714</v>
      </c>
      <c r="E195" s="148">
        <v>4048000</v>
      </c>
      <c r="F195" s="148">
        <v>24417273</v>
      </c>
      <c r="G195" s="148">
        <v>66639200</v>
      </c>
      <c r="H195" s="148">
        <v>109863382</v>
      </c>
      <c r="I195" s="148">
        <v>185163727</v>
      </c>
      <c r="J195" s="148">
        <v>216564146</v>
      </c>
      <c r="K195" s="148">
        <v>253369848</v>
      </c>
      <c r="L195" s="148">
        <v>349710620</v>
      </c>
      <c r="M195" s="148">
        <v>376396059</v>
      </c>
      <c r="N195" s="148">
        <v>418080082</v>
      </c>
      <c r="O195" s="148">
        <v>460467421</v>
      </c>
      <c r="P195" s="148">
        <v>553193865</v>
      </c>
      <c r="Q195" s="149">
        <v>0</v>
      </c>
      <c r="S195" s="130"/>
      <c r="T195" s="152"/>
      <c r="U195" s="152"/>
      <c r="V195" s="152"/>
      <c r="W195" s="152"/>
      <c r="X195" s="152"/>
      <c r="Y195" s="152"/>
      <c r="Z195" s="152"/>
    </row>
    <row r="196" spans="2:26">
      <c r="B196" s="100" t="s">
        <v>4339</v>
      </c>
      <c r="C196" s="100" t="s">
        <v>4290</v>
      </c>
      <c r="D196" s="148">
        <v>11914870859</v>
      </c>
      <c r="E196" s="148">
        <v>800858819</v>
      </c>
      <c r="F196" s="148">
        <v>2289334456</v>
      </c>
      <c r="G196" s="148">
        <v>4274133889</v>
      </c>
      <c r="H196" s="148">
        <v>7848518495</v>
      </c>
      <c r="I196" s="148">
        <v>8924522054</v>
      </c>
      <c r="J196" s="148">
        <v>10043199139</v>
      </c>
      <c r="K196" s="148">
        <v>11041889826</v>
      </c>
      <c r="L196" s="148">
        <v>12068580339</v>
      </c>
      <c r="M196" s="148">
        <v>13224947808</v>
      </c>
      <c r="N196" s="148">
        <v>14467146296</v>
      </c>
      <c r="O196" s="148">
        <v>15531784996</v>
      </c>
      <c r="P196" s="148">
        <v>16853008221</v>
      </c>
      <c r="Q196" s="149">
        <v>0</v>
      </c>
      <c r="S196" s="130"/>
      <c r="T196" s="152"/>
      <c r="U196" s="152"/>
      <c r="V196" s="152"/>
      <c r="W196" s="152"/>
      <c r="X196" s="152"/>
      <c r="Y196" s="152"/>
      <c r="Z196" s="152"/>
    </row>
    <row r="197" spans="2:26">
      <c r="B197" s="100" t="s">
        <v>4340</v>
      </c>
      <c r="C197" s="100" t="s">
        <v>4290</v>
      </c>
      <c r="D197" s="148">
        <v>2884410362</v>
      </c>
      <c r="E197" s="148">
        <v>263631613</v>
      </c>
      <c r="F197" s="148">
        <v>397865700</v>
      </c>
      <c r="G197" s="148">
        <v>625898486</v>
      </c>
      <c r="H197" s="148">
        <v>1101976161</v>
      </c>
      <c r="I197" s="148">
        <v>1506884274</v>
      </c>
      <c r="J197" s="148">
        <v>1833593405</v>
      </c>
      <c r="K197" s="148">
        <v>2950268657</v>
      </c>
      <c r="L197" s="148">
        <v>3182043754</v>
      </c>
      <c r="M197" s="148">
        <v>3368354662</v>
      </c>
      <c r="N197" s="148">
        <v>3520623943</v>
      </c>
      <c r="O197" s="148">
        <v>3643610938</v>
      </c>
      <c r="P197" s="148">
        <v>3873588494</v>
      </c>
      <c r="Q197" s="149">
        <v>0</v>
      </c>
      <c r="S197" s="130"/>
      <c r="T197" s="152"/>
      <c r="U197" s="152"/>
      <c r="V197" s="152"/>
      <c r="W197" s="152"/>
      <c r="X197" s="152"/>
      <c r="Y197" s="152"/>
      <c r="Z197" s="152"/>
    </row>
    <row r="198" spans="2:26">
      <c r="B198" s="100" t="s">
        <v>4341</v>
      </c>
      <c r="C198" s="100" t="s">
        <v>4290</v>
      </c>
      <c r="D198" s="148">
        <v>25624354850</v>
      </c>
      <c r="E198" s="148">
        <v>1659961447</v>
      </c>
      <c r="F198" s="148">
        <v>2107675334</v>
      </c>
      <c r="G198" s="148">
        <v>6170902206</v>
      </c>
      <c r="H198" s="148">
        <v>8825096056</v>
      </c>
      <c r="I198" s="148">
        <v>9437183609</v>
      </c>
      <c r="J198" s="148">
        <v>11614303283</v>
      </c>
      <c r="K198" s="148">
        <v>12472676929</v>
      </c>
      <c r="L198" s="148">
        <v>15369676692</v>
      </c>
      <c r="M198" s="148">
        <v>17728018936</v>
      </c>
      <c r="N198" s="148">
        <v>22350976660</v>
      </c>
      <c r="O198" s="148">
        <v>23032302776</v>
      </c>
      <c r="P198" s="148">
        <v>26288954476</v>
      </c>
      <c r="Q198" s="149">
        <v>0</v>
      </c>
      <c r="S198" s="130"/>
      <c r="T198" s="152"/>
      <c r="U198" s="152"/>
      <c r="V198" s="152"/>
      <c r="W198" s="152"/>
      <c r="X198" s="152"/>
      <c r="Y198" s="152"/>
      <c r="Z198" s="152"/>
    </row>
    <row r="199" spans="2:26">
      <c r="B199" s="100" t="s">
        <v>4342</v>
      </c>
      <c r="C199" s="100" t="s">
        <v>4290</v>
      </c>
      <c r="D199" s="148">
        <v>84353027896</v>
      </c>
      <c r="E199" s="148">
        <v>10675019567</v>
      </c>
      <c r="F199" s="148">
        <v>17422220058</v>
      </c>
      <c r="G199" s="148">
        <v>23915060009</v>
      </c>
      <c r="H199" s="148">
        <v>35239470886</v>
      </c>
      <c r="I199" s="148">
        <v>43629805409</v>
      </c>
      <c r="J199" s="148">
        <v>46817120956</v>
      </c>
      <c r="K199" s="148">
        <v>57731817604</v>
      </c>
      <c r="L199" s="148">
        <v>61554439221</v>
      </c>
      <c r="M199" s="148">
        <v>67982443307</v>
      </c>
      <c r="N199" s="148">
        <v>73370681068</v>
      </c>
      <c r="O199" s="148">
        <v>80849591063</v>
      </c>
      <c r="P199" s="148">
        <v>91903906861</v>
      </c>
      <c r="Q199" s="149">
        <v>0</v>
      </c>
      <c r="S199" s="130"/>
      <c r="T199" s="152"/>
      <c r="U199" s="152"/>
      <c r="V199" s="152"/>
      <c r="W199" s="152"/>
      <c r="X199" s="152"/>
      <c r="Y199" s="152"/>
      <c r="Z199" s="152"/>
    </row>
    <row r="200" spans="2:26">
      <c r="B200" s="100" t="s">
        <v>4343</v>
      </c>
      <c r="C200" s="100" t="s">
        <v>4290</v>
      </c>
      <c r="D200" s="148">
        <v>2772225</v>
      </c>
      <c r="E200" s="148">
        <v>554445</v>
      </c>
      <c r="F200" s="148">
        <v>1108890</v>
      </c>
      <c r="G200" s="148">
        <v>1108890</v>
      </c>
      <c r="H200" s="148">
        <v>2217780</v>
      </c>
      <c r="I200" s="148">
        <v>2772225</v>
      </c>
      <c r="J200" s="148">
        <v>3326670</v>
      </c>
      <c r="K200" s="148">
        <v>3881115</v>
      </c>
      <c r="L200" s="148">
        <v>4435560</v>
      </c>
      <c r="M200" s="148">
        <v>4990005</v>
      </c>
      <c r="N200" s="148">
        <v>5544450</v>
      </c>
      <c r="O200" s="148">
        <v>6098895</v>
      </c>
      <c r="P200" s="148">
        <v>6653340</v>
      </c>
      <c r="Q200" s="149">
        <v>0</v>
      </c>
      <c r="S200" s="130"/>
      <c r="T200" s="152"/>
      <c r="U200" s="152"/>
      <c r="V200" s="152"/>
      <c r="W200" s="152"/>
      <c r="X200" s="152"/>
      <c r="Y200" s="152"/>
      <c r="Z200" s="152"/>
    </row>
    <row r="201" spans="2:26">
      <c r="B201" s="100" t="s">
        <v>4344</v>
      </c>
      <c r="C201" s="100" t="s">
        <v>4290</v>
      </c>
      <c r="D201" s="148">
        <v>0</v>
      </c>
      <c r="E201" s="148">
        <v>0</v>
      </c>
      <c r="F201" s="148">
        <v>0</v>
      </c>
      <c r="G201" s="148">
        <v>0</v>
      </c>
      <c r="H201" s="148">
        <v>425439301</v>
      </c>
      <c r="I201" s="148">
        <v>425439301</v>
      </c>
      <c r="J201" s="148">
        <v>425439301</v>
      </c>
      <c r="K201" s="148">
        <v>425439301</v>
      </c>
      <c r="L201" s="148">
        <v>425439301</v>
      </c>
      <c r="M201" s="148">
        <v>425439301</v>
      </c>
      <c r="N201" s="148">
        <v>462476338</v>
      </c>
      <c r="O201" s="148">
        <v>462476338</v>
      </c>
      <c r="P201" s="148">
        <v>462476338</v>
      </c>
      <c r="Q201" s="149">
        <v>0</v>
      </c>
      <c r="S201" s="130"/>
      <c r="T201" s="152"/>
      <c r="U201" s="152"/>
      <c r="V201" s="152"/>
      <c r="W201" s="152"/>
      <c r="X201" s="152"/>
      <c r="Y201" s="152"/>
      <c r="Z201" s="152"/>
    </row>
    <row r="202" spans="2:26">
      <c r="B202" s="100" t="s">
        <v>4345</v>
      </c>
      <c r="C202" s="100" t="s">
        <v>4290</v>
      </c>
      <c r="D202" s="148">
        <v>17725350200</v>
      </c>
      <c r="E202" s="148">
        <v>830607050</v>
      </c>
      <c r="F202" s="148">
        <v>2017909143</v>
      </c>
      <c r="G202" s="148">
        <v>3458758734</v>
      </c>
      <c r="H202" s="148">
        <v>4876521182</v>
      </c>
      <c r="I202" s="148">
        <v>7323939644</v>
      </c>
      <c r="J202" s="148">
        <v>9511067280</v>
      </c>
      <c r="K202" s="148">
        <v>11876171917</v>
      </c>
      <c r="L202" s="148">
        <v>13864389178</v>
      </c>
      <c r="M202" s="148">
        <v>15884691880</v>
      </c>
      <c r="N202" s="148">
        <v>18115207959</v>
      </c>
      <c r="O202" s="148">
        <v>19949717397</v>
      </c>
      <c r="P202" s="148">
        <v>21991788869</v>
      </c>
      <c r="Q202" s="149">
        <v>0</v>
      </c>
      <c r="S202" s="130"/>
      <c r="T202" s="152"/>
      <c r="U202" s="152"/>
      <c r="V202" s="152"/>
      <c r="W202" s="152"/>
      <c r="X202" s="152"/>
      <c r="Y202" s="152"/>
      <c r="Z202" s="152"/>
    </row>
    <row r="203" spans="2:26">
      <c r="B203" s="100" t="s">
        <v>4346</v>
      </c>
      <c r="C203" s="100" t="s">
        <v>4290</v>
      </c>
      <c r="D203" s="148">
        <v>9580084720</v>
      </c>
      <c r="E203" s="148">
        <v>1934233861</v>
      </c>
      <c r="F203" s="148">
        <v>3598814331</v>
      </c>
      <c r="G203" s="148">
        <v>4550257994</v>
      </c>
      <c r="H203" s="148">
        <v>7306736577</v>
      </c>
      <c r="I203" s="148">
        <v>13053706348</v>
      </c>
      <c r="J203" s="148">
        <v>13140343748</v>
      </c>
      <c r="K203" s="148">
        <v>21924307200</v>
      </c>
      <c r="L203" s="148">
        <v>22217226560</v>
      </c>
      <c r="M203" s="148">
        <v>23187908314</v>
      </c>
      <c r="N203" s="148">
        <v>24420922140</v>
      </c>
      <c r="O203" s="148">
        <v>24842511227</v>
      </c>
      <c r="P203" s="148">
        <v>25385066060</v>
      </c>
      <c r="Q203" s="149">
        <v>0</v>
      </c>
      <c r="S203" s="130"/>
      <c r="T203" s="152"/>
      <c r="U203" s="152"/>
      <c r="V203" s="152"/>
      <c r="W203" s="152"/>
      <c r="X203" s="152"/>
      <c r="Y203" s="152"/>
      <c r="Z203" s="152"/>
    </row>
    <row r="204" spans="2:26">
      <c r="B204" s="100" t="s">
        <v>4347</v>
      </c>
      <c r="C204" s="100" t="s">
        <v>4290</v>
      </c>
      <c r="D204" s="148">
        <v>19408432515</v>
      </c>
      <c r="E204" s="148">
        <v>513200254</v>
      </c>
      <c r="F204" s="148">
        <v>1962676841</v>
      </c>
      <c r="G204" s="148">
        <v>3470354971</v>
      </c>
      <c r="H204" s="148">
        <v>5658892984</v>
      </c>
      <c r="I204" s="148">
        <v>7118444892</v>
      </c>
      <c r="J204" s="148">
        <v>8488932047</v>
      </c>
      <c r="K204" s="148">
        <v>10209809422</v>
      </c>
      <c r="L204" s="148">
        <v>12145603980</v>
      </c>
      <c r="M204" s="148">
        <v>13237998694</v>
      </c>
      <c r="N204" s="148">
        <v>15155614800</v>
      </c>
      <c r="O204" s="148">
        <v>16945612585</v>
      </c>
      <c r="P204" s="148">
        <v>20089706693</v>
      </c>
      <c r="Q204" s="149">
        <v>0</v>
      </c>
      <c r="S204" s="130"/>
      <c r="T204" s="152"/>
      <c r="U204" s="152"/>
      <c r="V204" s="152"/>
      <c r="W204" s="152"/>
      <c r="X204" s="152"/>
      <c r="Y204" s="152"/>
      <c r="Z204" s="152"/>
    </row>
    <row r="205" spans="2:26">
      <c r="B205" s="100" t="s">
        <v>4348</v>
      </c>
      <c r="C205" s="100" t="s">
        <v>4290</v>
      </c>
      <c r="D205" s="148">
        <v>1376694444</v>
      </c>
      <c r="E205" s="148">
        <v>50000000</v>
      </c>
      <c r="F205" s="148">
        <v>148148148</v>
      </c>
      <c r="G205" s="148">
        <v>148148148</v>
      </c>
      <c r="H205" s="148">
        <v>525185185</v>
      </c>
      <c r="I205" s="148">
        <v>525185185</v>
      </c>
      <c r="J205" s="148">
        <v>525185185</v>
      </c>
      <c r="K205" s="148">
        <v>1330166458</v>
      </c>
      <c r="L205" s="148">
        <v>1330166458</v>
      </c>
      <c r="M205" s="148">
        <v>1734711912</v>
      </c>
      <c r="N205" s="148">
        <v>2012489690</v>
      </c>
      <c r="O205" s="148">
        <v>3352119320</v>
      </c>
      <c r="P205" s="148">
        <v>3372119320</v>
      </c>
      <c r="Q205" s="149">
        <v>0</v>
      </c>
      <c r="S205" s="130"/>
      <c r="T205" s="152"/>
      <c r="U205" s="152"/>
      <c r="V205" s="152"/>
      <c r="W205" s="152"/>
      <c r="X205" s="152"/>
      <c r="Y205" s="152"/>
      <c r="Z205" s="152"/>
    </row>
    <row r="206" spans="2:26">
      <c r="B206" s="100" t="s">
        <v>4349</v>
      </c>
      <c r="C206" s="100" t="s">
        <v>4290</v>
      </c>
      <c r="D206" s="148">
        <v>138179906</v>
      </c>
      <c r="E206" s="148">
        <v>20150000</v>
      </c>
      <c r="F206" s="148">
        <v>20150000</v>
      </c>
      <c r="G206" s="148">
        <v>25610000</v>
      </c>
      <c r="H206" s="148">
        <v>44330000</v>
      </c>
      <c r="I206" s="148">
        <v>56808600</v>
      </c>
      <c r="J206" s="148">
        <v>65200600</v>
      </c>
      <c r="K206" s="148">
        <v>89940050</v>
      </c>
      <c r="L206" s="148">
        <v>121259530</v>
      </c>
      <c r="M206" s="148">
        <v>123259530</v>
      </c>
      <c r="N206" s="148">
        <v>135684530</v>
      </c>
      <c r="O206" s="148">
        <v>169746308</v>
      </c>
      <c r="P206" s="148">
        <v>243393864</v>
      </c>
      <c r="Q206" s="149">
        <v>0</v>
      </c>
      <c r="S206" s="130"/>
      <c r="T206" s="152"/>
      <c r="U206" s="152"/>
      <c r="V206" s="152"/>
      <c r="W206" s="152"/>
      <c r="X206" s="152"/>
      <c r="Y206" s="152"/>
      <c r="Z206" s="152"/>
    </row>
    <row r="207" spans="2:26">
      <c r="B207" s="100" t="s">
        <v>4350</v>
      </c>
      <c r="C207" s="100" t="s">
        <v>4290</v>
      </c>
      <c r="D207" s="148">
        <v>48287563929</v>
      </c>
      <c r="E207" s="148">
        <v>3126277693</v>
      </c>
      <c r="F207" s="148">
        <v>6952312020</v>
      </c>
      <c r="G207" s="148">
        <v>12504230601</v>
      </c>
      <c r="H207" s="148">
        <v>14565346795</v>
      </c>
      <c r="I207" s="148">
        <v>22290552905</v>
      </c>
      <c r="J207" s="148">
        <v>27337735186</v>
      </c>
      <c r="K207" s="148">
        <v>32935468885</v>
      </c>
      <c r="L207" s="148">
        <v>39283385706</v>
      </c>
      <c r="M207" s="148">
        <v>43978630033</v>
      </c>
      <c r="N207" s="148">
        <v>49092983966</v>
      </c>
      <c r="O207" s="148">
        <v>54535312745</v>
      </c>
      <c r="P207" s="148">
        <v>61974490275</v>
      </c>
      <c r="Q207" s="149">
        <v>0</v>
      </c>
      <c r="S207" s="130"/>
      <c r="T207" s="152"/>
      <c r="U207" s="152"/>
      <c r="V207" s="152"/>
      <c r="W207" s="152"/>
      <c r="X207" s="152"/>
      <c r="Y207" s="152"/>
      <c r="Z207" s="152"/>
    </row>
    <row r="208" spans="2:26">
      <c r="B208" s="100" t="s">
        <v>4351</v>
      </c>
      <c r="C208" s="100" t="s">
        <v>4290</v>
      </c>
      <c r="D208" s="148">
        <v>65434129818</v>
      </c>
      <c r="E208" s="148">
        <v>5935468141</v>
      </c>
      <c r="F208" s="148">
        <v>11157475386</v>
      </c>
      <c r="G208" s="148">
        <v>11157475386</v>
      </c>
      <c r="H208" s="148">
        <v>21500630882</v>
      </c>
      <c r="I208" s="148">
        <v>27197679853</v>
      </c>
      <c r="J208" s="148">
        <v>32710083535</v>
      </c>
      <c r="K208" s="148">
        <v>38356378412</v>
      </c>
      <c r="L208" s="148">
        <v>44846866457</v>
      </c>
      <c r="M208" s="148">
        <v>50324627952</v>
      </c>
      <c r="N208" s="148">
        <v>56246654896</v>
      </c>
      <c r="O208" s="148">
        <v>62861840407</v>
      </c>
      <c r="P208" s="148">
        <v>68711413212</v>
      </c>
      <c r="Q208" s="149">
        <v>0</v>
      </c>
      <c r="S208" s="130"/>
      <c r="T208" s="152"/>
      <c r="U208" s="152"/>
      <c r="V208" s="152"/>
      <c r="W208" s="152"/>
      <c r="X208" s="152"/>
      <c r="Y208" s="152"/>
      <c r="Z208" s="152"/>
    </row>
    <row r="209" spans="2:26">
      <c r="B209" s="100" t="s">
        <v>4352</v>
      </c>
      <c r="C209" s="100" t="s">
        <v>4290</v>
      </c>
      <c r="D209" s="148">
        <v>55310423712</v>
      </c>
      <c r="E209" s="148">
        <v>5020129010</v>
      </c>
      <c r="F209" s="148">
        <v>9895134076</v>
      </c>
      <c r="G209" s="148">
        <v>10200139141</v>
      </c>
      <c r="H209" s="148">
        <v>18441357935</v>
      </c>
      <c r="I209" s="148">
        <v>24319240169</v>
      </c>
      <c r="J209" s="148">
        <v>28580981925</v>
      </c>
      <c r="K209" s="148">
        <v>32822100655</v>
      </c>
      <c r="L209" s="148">
        <v>38650878547</v>
      </c>
      <c r="M209" s="148">
        <v>45258020682</v>
      </c>
      <c r="N209" s="148">
        <v>49567154187</v>
      </c>
      <c r="O209" s="148">
        <v>56310947085</v>
      </c>
      <c r="P209" s="148">
        <v>61632354470</v>
      </c>
      <c r="Q209" s="149">
        <v>0</v>
      </c>
      <c r="S209" s="130"/>
      <c r="T209" s="152"/>
      <c r="U209" s="152"/>
      <c r="V209" s="152"/>
      <c r="W209" s="152"/>
      <c r="X209" s="152"/>
      <c r="Y209" s="152"/>
      <c r="Z209" s="152"/>
    </row>
    <row r="210" spans="2:26">
      <c r="B210" s="100" t="s">
        <v>4353</v>
      </c>
      <c r="C210" s="100" t="s">
        <v>4290</v>
      </c>
      <c r="D210" s="148">
        <v>14705536774</v>
      </c>
      <c r="E210" s="148">
        <v>2198898373</v>
      </c>
      <c r="F210" s="148">
        <v>3681113704</v>
      </c>
      <c r="G210" s="148">
        <v>3681113704</v>
      </c>
      <c r="H210" s="148">
        <v>7493435011</v>
      </c>
      <c r="I210" s="148">
        <v>9874588766</v>
      </c>
      <c r="J210" s="148">
        <v>12899662708</v>
      </c>
      <c r="K210" s="148">
        <v>15956861590</v>
      </c>
      <c r="L210" s="148">
        <v>17954733335</v>
      </c>
      <c r="M210" s="148">
        <v>20975901099</v>
      </c>
      <c r="N210" s="148">
        <v>23240376969</v>
      </c>
      <c r="O210" s="148">
        <v>26726034887</v>
      </c>
      <c r="P210" s="148">
        <v>28741035003</v>
      </c>
      <c r="Q210" s="148">
        <v>0</v>
      </c>
      <c r="S210" s="130"/>
      <c r="T210" s="152"/>
      <c r="U210" s="152"/>
      <c r="V210" s="152"/>
      <c r="W210" s="152"/>
      <c r="X210" s="152"/>
      <c r="Y210" s="152"/>
      <c r="Z210" s="152"/>
    </row>
    <row r="211" spans="2:26">
      <c r="B211" s="100" t="s">
        <v>4354</v>
      </c>
      <c r="C211" s="100" t="s">
        <v>4290</v>
      </c>
      <c r="D211" s="148">
        <v>1334842512</v>
      </c>
      <c r="E211" s="148">
        <v>102848633</v>
      </c>
      <c r="F211" s="148">
        <v>207322566</v>
      </c>
      <c r="G211" s="148">
        <v>207322566</v>
      </c>
      <c r="H211" s="148">
        <v>433905022</v>
      </c>
      <c r="I211" s="148">
        <v>541030403</v>
      </c>
      <c r="J211" s="148">
        <v>606144060</v>
      </c>
      <c r="K211" s="148">
        <v>634648267</v>
      </c>
      <c r="L211" s="148">
        <v>713323014</v>
      </c>
      <c r="M211" s="148">
        <v>767179352</v>
      </c>
      <c r="N211" s="148">
        <v>886364050</v>
      </c>
      <c r="O211" s="148">
        <v>961510492</v>
      </c>
      <c r="P211" s="148">
        <v>1323984918</v>
      </c>
      <c r="Q211" s="149">
        <v>0</v>
      </c>
      <c r="S211" s="130"/>
      <c r="T211" s="152"/>
      <c r="U211" s="152"/>
      <c r="V211" s="152"/>
      <c r="W211" s="152"/>
      <c r="X211" s="152"/>
      <c r="Y211" s="152"/>
      <c r="Z211" s="152"/>
    </row>
    <row r="212" spans="2:26">
      <c r="B212" s="100" t="s">
        <v>4355</v>
      </c>
      <c r="C212" s="100" t="s">
        <v>4290</v>
      </c>
      <c r="D212" s="148">
        <v>153798356794</v>
      </c>
      <c r="E212" s="148">
        <v>15273828559</v>
      </c>
      <c r="F212" s="148">
        <v>28384682278</v>
      </c>
      <c r="G212" s="148">
        <v>37283049586</v>
      </c>
      <c r="H212" s="148">
        <v>57446169292</v>
      </c>
      <c r="I212" s="148">
        <v>75554166735</v>
      </c>
      <c r="J212" s="148">
        <v>89094282488</v>
      </c>
      <c r="K212" s="148">
        <v>107562009879</v>
      </c>
      <c r="L212" s="148">
        <v>126647990339</v>
      </c>
      <c r="M212" s="148">
        <v>140966204247</v>
      </c>
      <c r="N212" s="148">
        <v>156614468028</v>
      </c>
      <c r="O212" s="148">
        <v>174043600335</v>
      </c>
      <c r="P212" s="148">
        <v>190967579463</v>
      </c>
      <c r="Q212" s="149">
        <v>0</v>
      </c>
      <c r="S212" s="130"/>
      <c r="T212" s="152"/>
      <c r="U212" s="152"/>
      <c r="V212" s="152"/>
      <c r="W212" s="152"/>
      <c r="X212" s="152"/>
      <c r="Y212" s="152"/>
      <c r="Z212" s="152"/>
    </row>
    <row r="213" spans="2:26">
      <c r="B213" s="100">
        <v>8822</v>
      </c>
      <c r="C213" s="100" t="s">
        <v>4290</v>
      </c>
      <c r="D213" s="148">
        <v>381006558225</v>
      </c>
      <c r="E213" s="148">
        <v>46048630124</v>
      </c>
      <c r="F213" s="148">
        <v>90452648085</v>
      </c>
      <c r="G213" s="148">
        <v>80027149176</v>
      </c>
      <c r="H213" s="148">
        <v>93303964984</v>
      </c>
      <c r="I213" s="148">
        <v>116339056618</v>
      </c>
      <c r="J213" s="148">
        <v>151161109302</v>
      </c>
      <c r="K213" s="148">
        <v>174534295455</v>
      </c>
      <c r="L213" s="148">
        <v>185226775045</v>
      </c>
      <c r="M213" s="148">
        <v>312491179366</v>
      </c>
      <c r="N213" s="148">
        <v>367239477565</v>
      </c>
      <c r="O213" s="148">
        <v>489454370618</v>
      </c>
      <c r="P213" s="148">
        <v>496353016012</v>
      </c>
      <c r="Q213" s="149">
        <v>0</v>
      </c>
      <c r="S213" s="130"/>
      <c r="T213" s="152"/>
      <c r="U213" s="152"/>
      <c r="V213" s="152"/>
      <c r="W213" s="152"/>
      <c r="X213" s="152"/>
      <c r="Y213" s="152"/>
      <c r="Z213" s="152"/>
    </row>
    <row r="214" spans="2:26">
      <c r="B214" s="730" t="s">
        <v>4356</v>
      </c>
      <c r="C214" s="100" t="s">
        <v>4290</v>
      </c>
      <c r="D214" s="148">
        <v>30358332615</v>
      </c>
      <c r="E214" s="148">
        <v>0</v>
      </c>
      <c r="F214" s="148">
        <v>0</v>
      </c>
      <c r="G214" s="148">
        <v>0</v>
      </c>
      <c r="H214" s="148">
        <v>0</v>
      </c>
      <c r="I214" s="148">
        <v>0</v>
      </c>
      <c r="J214" s="148">
        <v>0</v>
      </c>
      <c r="K214" s="148">
        <v>0</v>
      </c>
      <c r="L214" s="148">
        <v>0</v>
      </c>
      <c r="M214" s="148">
        <v>0</v>
      </c>
      <c r="N214" s="148">
        <v>0</v>
      </c>
      <c r="O214" s="148">
        <v>0</v>
      </c>
      <c r="P214" s="148">
        <v>0</v>
      </c>
      <c r="Q214" s="151"/>
      <c r="S214" s="130"/>
      <c r="T214" s="152"/>
    </row>
    <row r="215" spans="2:26">
      <c r="B215" s="100" t="s">
        <v>4357</v>
      </c>
      <c r="C215" s="100" t="s">
        <v>4290</v>
      </c>
      <c r="D215" s="148">
        <v>57599119948</v>
      </c>
      <c r="E215" s="148">
        <v>5169455332</v>
      </c>
      <c r="F215" s="148">
        <v>10338910664</v>
      </c>
      <c r="G215" s="148">
        <v>15508365994</v>
      </c>
      <c r="H215" s="148">
        <v>21547026761</v>
      </c>
      <c r="I215" s="148">
        <v>27585687528</v>
      </c>
      <c r="J215" s="148">
        <v>33624348299</v>
      </c>
      <c r="K215" s="148">
        <v>39508994172</v>
      </c>
      <c r="L215" s="148">
        <v>45393640045</v>
      </c>
      <c r="M215" s="148">
        <v>51278285902</v>
      </c>
      <c r="N215" s="148">
        <v>57311648775</v>
      </c>
      <c r="O215" s="148">
        <v>63345011648</v>
      </c>
      <c r="P215" s="148">
        <v>69378374531</v>
      </c>
      <c r="Q215" s="149">
        <v>0</v>
      </c>
      <c r="S215" s="130"/>
      <c r="T215" s="152"/>
    </row>
    <row r="216" spans="2:26">
      <c r="B216" s="100" t="s">
        <v>4358</v>
      </c>
      <c r="C216" s="100" t="s">
        <v>4290</v>
      </c>
      <c r="D216" s="148">
        <v>2453724141</v>
      </c>
      <c r="E216" s="148">
        <v>600983500</v>
      </c>
      <c r="F216" s="148">
        <v>890774600</v>
      </c>
      <c r="G216" s="148">
        <v>1045279595</v>
      </c>
      <c r="H216" s="148">
        <v>1356367596</v>
      </c>
      <c r="I216" s="148">
        <v>1406367596</v>
      </c>
      <c r="J216" s="148">
        <v>1406367596</v>
      </c>
      <c r="K216" s="148">
        <v>1406367596</v>
      </c>
      <c r="L216" s="148">
        <v>1556367596</v>
      </c>
      <c r="M216" s="148">
        <v>1556367596</v>
      </c>
      <c r="N216" s="148">
        <v>1576367596</v>
      </c>
      <c r="O216" s="148">
        <v>1616367596</v>
      </c>
      <c r="P216" s="148">
        <v>1683367596</v>
      </c>
      <c r="Q216" s="149">
        <v>0</v>
      </c>
      <c r="S216" s="130"/>
      <c r="T216" s="152"/>
    </row>
    <row r="217" spans="2:26">
      <c r="B217" s="100" t="s">
        <v>4359</v>
      </c>
      <c r="C217" s="100" t="s">
        <v>4290</v>
      </c>
      <c r="D217" s="148">
        <v>180514423247</v>
      </c>
      <c r="E217" s="148">
        <v>16016135873</v>
      </c>
      <c r="F217" s="148">
        <v>48247225302</v>
      </c>
      <c r="G217" s="148">
        <v>68040433122</v>
      </c>
      <c r="H217" s="148">
        <v>109728125696</v>
      </c>
      <c r="I217" s="148">
        <v>129755403519</v>
      </c>
      <c r="J217" s="148">
        <v>151984947830</v>
      </c>
      <c r="K217" s="148">
        <v>177517721787</v>
      </c>
      <c r="L217" s="148">
        <v>203012916385</v>
      </c>
      <c r="M217" s="148">
        <v>265983206789</v>
      </c>
      <c r="N217" s="148">
        <v>358946518950</v>
      </c>
      <c r="O217" s="148">
        <v>394195268850</v>
      </c>
      <c r="P217" s="148">
        <v>433215705274</v>
      </c>
      <c r="Q217" s="149">
        <v>0</v>
      </c>
      <c r="S217" s="130"/>
      <c r="T217" s="152"/>
    </row>
    <row r="218" spans="2:26">
      <c r="B218" s="729"/>
      <c r="C218" s="729"/>
      <c r="D218" s="150"/>
      <c r="E218" s="151"/>
      <c r="F218" s="151"/>
      <c r="G218" s="151"/>
      <c r="H218" s="151"/>
      <c r="I218" s="151"/>
      <c r="J218" s="151"/>
      <c r="K218" s="151"/>
      <c r="L218" s="151"/>
      <c r="M218" s="151"/>
      <c r="N218" s="151"/>
      <c r="O218" s="151"/>
      <c r="P218" s="151"/>
      <c r="Q218" s="149">
        <v>0</v>
      </c>
      <c r="S218" s="130"/>
      <c r="T218" s="152"/>
    </row>
    <row r="219" spans="2:26">
      <c r="B219" s="100" t="s">
        <v>4360</v>
      </c>
      <c r="C219" s="100" t="s">
        <v>4361</v>
      </c>
      <c r="D219" s="148">
        <v>6297945480</v>
      </c>
      <c r="E219" s="148">
        <v>351494695</v>
      </c>
      <c r="F219" s="148">
        <v>325084501</v>
      </c>
      <c r="G219" s="148">
        <v>321059320</v>
      </c>
      <c r="H219" s="148">
        <v>5641405097</v>
      </c>
      <c r="I219" s="148">
        <v>321263991</v>
      </c>
      <c r="J219" s="148">
        <v>2491130565</v>
      </c>
      <c r="K219" s="148">
        <v>8109601256</v>
      </c>
      <c r="L219" s="148">
        <v>329041458</v>
      </c>
      <c r="M219" s="148">
        <v>23447387191</v>
      </c>
      <c r="N219" s="148">
        <v>335386234</v>
      </c>
      <c r="O219" s="148">
        <v>330201256</v>
      </c>
      <c r="P219" s="148">
        <v>808238340</v>
      </c>
      <c r="Q219" s="149">
        <v>0</v>
      </c>
      <c r="S219" s="130"/>
      <c r="T219" s="152"/>
    </row>
    <row r="220" spans="2:26">
      <c r="B220" s="100" t="s">
        <v>4362</v>
      </c>
      <c r="C220" s="100" t="s">
        <v>4361</v>
      </c>
      <c r="D220" s="148">
        <v>75977467600</v>
      </c>
      <c r="E220" s="148">
        <v>33895014897</v>
      </c>
      <c r="F220" s="148">
        <v>36016580489</v>
      </c>
      <c r="G220" s="148">
        <v>15281986721</v>
      </c>
      <c r="H220" s="148">
        <v>14459221350</v>
      </c>
      <c r="I220" s="148">
        <v>3414476593</v>
      </c>
      <c r="J220" s="148">
        <v>4600283862</v>
      </c>
      <c r="K220" s="148">
        <v>2640073556</v>
      </c>
      <c r="L220" s="148">
        <v>5079937609</v>
      </c>
      <c r="M220" s="148">
        <v>4067046973</v>
      </c>
      <c r="N220" s="148">
        <v>2734640034</v>
      </c>
      <c r="O220" s="148">
        <v>2692363256</v>
      </c>
      <c r="P220" s="148">
        <v>983624324</v>
      </c>
      <c r="Q220" s="149">
        <v>0</v>
      </c>
      <c r="S220" s="130"/>
      <c r="T220" s="152"/>
    </row>
    <row r="221" spans="2:26">
      <c r="B221" s="100" t="s">
        <v>4363</v>
      </c>
      <c r="C221" s="100" t="s">
        <v>4361</v>
      </c>
      <c r="D221" s="148">
        <v>719000000</v>
      </c>
      <c r="E221" s="148">
        <v>719000000</v>
      </c>
      <c r="F221" s="148">
        <v>719000000</v>
      </c>
      <c r="G221" s="148">
        <v>719000000</v>
      </c>
      <c r="H221" s="148">
        <v>719000000</v>
      </c>
      <c r="I221" s="148">
        <v>719000000</v>
      </c>
      <c r="J221" s="148">
        <v>1719000000</v>
      </c>
      <c r="K221" s="148">
        <v>1000000000</v>
      </c>
      <c r="L221" s="148">
        <v>1000000000</v>
      </c>
      <c r="M221" s="148">
        <v>1000000000</v>
      </c>
      <c r="N221" s="148">
        <v>1000000000</v>
      </c>
      <c r="O221" s="148">
        <v>1000000000</v>
      </c>
      <c r="P221" s="148">
        <v>1000000000</v>
      </c>
      <c r="Q221" s="149">
        <v>0</v>
      </c>
      <c r="S221" s="130"/>
      <c r="T221" s="152"/>
    </row>
    <row r="222" spans="2:26">
      <c r="B222" s="100" t="s">
        <v>4364</v>
      </c>
      <c r="C222" s="100" t="s">
        <v>4361</v>
      </c>
      <c r="D222" s="148">
        <v>619963362842</v>
      </c>
      <c r="E222" s="148">
        <v>595411207840</v>
      </c>
      <c r="F222" s="148">
        <v>612373140000</v>
      </c>
      <c r="G222" s="148">
        <v>614982951500</v>
      </c>
      <c r="H222" s="148">
        <v>615903642302</v>
      </c>
      <c r="I222" s="148">
        <v>627296463486</v>
      </c>
      <c r="J222" s="148">
        <v>625843129560</v>
      </c>
      <c r="K222" s="148">
        <v>621580334800</v>
      </c>
      <c r="L222" s="148">
        <v>623702406410</v>
      </c>
      <c r="M222" s="148">
        <v>623247655010</v>
      </c>
      <c r="N222" s="148">
        <v>620994930595</v>
      </c>
      <c r="O222" s="148">
        <v>652362900200</v>
      </c>
      <c r="P222" s="148">
        <v>252859021137</v>
      </c>
      <c r="Q222" s="149">
        <v>0</v>
      </c>
      <c r="S222" s="130"/>
      <c r="T222" s="152"/>
    </row>
    <row r="223" spans="2:26">
      <c r="B223" s="100" t="s">
        <v>4365</v>
      </c>
      <c r="C223" s="100" t="s">
        <v>4361</v>
      </c>
      <c r="D223" s="148">
        <v>236000000000</v>
      </c>
      <c r="E223" s="148">
        <v>1130004857403</v>
      </c>
      <c r="F223" s="148">
        <v>1477050743575</v>
      </c>
      <c r="G223" s="148">
        <v>1502160110000</v>
      </c>
      <c r="H223" s="148">
        <v>541309248222</v>
      </c>
      <c r="I223" s="148">
        <v>2399492659619</v>
      </c>
      <c r="J223" s="148">
        <v>202872947413</v>
      </c>
      <c r="K223" s="148">
        <v>1239113544908</v>
      </c>
      <c r="L223" s="148">
        <v>0</v>
      </c>
      <c r="M223" s="148">
        <v>3146445150000</v>
      </c>
      <c r="N223" s="148">
        <v>2954598400000</v>
      </c>
      <c r="O223" s="148">
        <v>1814516940252</v>
      </c>
      <c r="P223" s="148">
        <v>2188048396558</v>
      </c>
      <c r="Q223" s="149">
        <v>0</v>
      </c>
      <c r="S223" s="130"/>
      <c r="T223" s="152"/>
    </row>
    <row r="224" spans="2:26">
      <c r="B224" s="100" t="s">
        <v>4366</v>
      </c>
      <c r="C224" s="100" t="s">
        <v>4361</v>
      </c>
      <c r="D224" s="148">
        <v>235000000000</v>
      </c>
      <c r="E224" s="148">
        <v>1128582360000</v>
      </c>
      <c r="F224" s="148">
        <v>1476588821375</v>
      </c>
      <c r="G224" s="148">
        <v>1504439512512</v>
      </c>
      <c r="H224" s="148">
        <v>541343380000</v>
      </c>
      <c r="I224" s="148">
        <v>2399785182095</v>
      </c>
      <c r="J224" s="148">
        <v>202629214490</v>
      </c>
      <c r="K224" s="148">
        <v>1240198569774</v>
      </c>
      <c r="L224" s="148">
        <v>0</v>
      </c>
      <c r="M224" s="148">
        <v>3145658904842</v>
      </c>
      <c r="N224" s="148">
        <v>2954815900000</v>
      </c>
      <c r="O224" s="148">
        <v>1812238673480</v>
      </c>
      <c r="P224" s="148">
        <v>2170598715000</v>
      </c>
      <c r="Q224" s="149">
        <v>0</v>
      </c>
      <c r="S224" s="130"/>
      <c r="T224" s="152"/>
    </row>
    <row r="225" spans="2:20">
      <c r="B225" s="100" t="s">
        <v>4367</v>
      </c>
      <c r="C225" s="100" t="s">
        <v>4361</v>
      </c>
      <c r="D225" s="148">
        <v>3876776539340</v>
      </c>
      <c r="E225" s="148">
        <v>3676953484772</v>
      </c>
      <c r="F225" s="148">
        <v>3725427036985</v>
      </c>
      <c r="G225" s="148">
        <v>4247165000000</v>
      </c>
      <c r="H225" s="148">
        <v>2481887500000</v>
      </c>
      <c r="I225" s="148">
        <v>1083070000000</v>
      </c>
      <c r="J225" s="148">
        <v>1559250000000</v>
      </c>
      <c r="K225" s="148">
        <v>1542450000000</v>
      </c>
      <c r="L225" s="148">
        <v>0</v>
      </c>
      <c r="M225" s="148">
        <v>0</v>
      </c>
      <c r="N225" s="148">
        <v>368700000000</v>
      </c>
      <c r="O225" s="148">
        <v>0</v>
      </c>
      <c r="P225" s="148">
        <v>0</v>
      </c>
      <c r="Q225" s="149">
        <v>0</v>
      </c>
      <c r="S225" s="130"/>
      <c r="T225" s="152"/>
    </row>
    <row r="226" spans="2:20">
      <c r="B226" s="100" t="s">
        <v>4368</v>
      </c>
      <c r="C226" s="100" t="s">
        <v>4361</v>
      </c>
      <c r="D226" s="148">
        <v>69053078680</v>
      </c>
      <c r="E226" s="148">
        <v>40741969544</v>
      </c>
      <c r="F226" s="148">
        <v>41279073970</v>
      </c>
      <c r="G226" s="148">
        <v>0</v>
      </c>
      <c r="H226" s="148">
        <v>0</v>
      </c>
      <c r="I226" s="148">
        <v>0</v>
      </c>
      <c r="J226" s="148">
        <v>0</v>
      </c>
      <c r="K226" s="148">
        <v>0</v>
      </c>
      <c r="L226" s="148">
        <v>0</v>
      </c>
      <c r="M226" s="148">
        <v>0</v>
      </c>
      <c r="N226" s="148">
        <v>0</v>
      </c>
      <c r="O226" s="148">
        <v>0</v>
      </c>
      <c r="P226" s="148">
        <v>0</v>
      </c>
      <c r="Q226" s="149">
        <v>0</v>
      </c>
      <c r="S226" s="130"/>
      <c r="T226" s="152"/>
    </row>
    <row r="227" spans="2:20">
      <c r="B227" s="100" t="s">
        <v>4369</v>
      </c>
      <c r="C227" s="100" t="s">
        <v>4361</v>
      </c>
      <c r="D227" s="148">
        <v>8098371220000</v>
      </c>
      <c r="E227" s="148">
        <v>9271902820000</v>
      </c>
      <c r="F227" s="148">
        <v>16885972710000</v>
      </c>
      <c r="G227" s="148">
        <v>20994764640000</v>
      </c>
      <c r="H227" s="148">
        <v>10321612477626</v>
      </c>
      <c r="I227" s="148">
        <v>4511689463556</v>
      </c>
      <c r="J227" s="148">
        <v>19130785523300</v>
      </c>
      <c r="K227" s="148">
        <v>13551379859387</v>
      </c>
      <c r="L227" s="148">
        <v>4919087588400</v>
      </c>
      <c r="M227" s="148">
        <v>10454129002850</v>
      </c>
      <c r="N227" s="148">
        <v>7334421904316</v>
      </c>
      <c r="O227" s="148">
        <v>4363148423986</v>
      </c>
      <c r="P227" s="148">
        <v>8040409757774</v>
      </c>
      <c r="Q227" s="149">
        <v>0</v>
      </c>
      <c r="S227" s="130"/>
      <c r="T227" s="152"/>
    </row>
    <row r="228" spans="2:20">
      <c r="B228" s="100" t="s">
        <v>4370</v>
      </c>
      <c r="C228" s="100" t="s">
        <v>4361</v>
      </c>
      <c r="D228" s="148">
        <v>80532631759</v>
      </c>
      <c r="E228" s="148">
        <v>40629268166</v>
      </c>
      <c r="F228" s="148">
        <v>39000376250</v>
      </c>
      <c r="G228" s="148">
        <v>24779470226</v>
      </c>
      <c r="H228" s="148">
        <v>27182850237</v>
      </c>
      <c r="I228" s="148">
        <v>17129003701</v>
      </c>
      <c r="J228" s="148">
        <v>7722458680</v>
      </c>
      <c r="K228" s="148">
        <v>12680139443</v>
      </c>
      <c r="L228" s="148">
        <v>5761296238</v>
      </c>
      <c r="M228" s="148">
        <v>4776927597</v>
      </c>
      <c r="N228" s="148">
        <v>8620615631</v>
      </c>
      <c r="O228" s="148">
        <v>4790965627</v>
      </c>
      <c r="P228" s="148">
        <v>4180869072</v>
      </c>
      <c r="Q228" s="149">
        <v>0</v>
      </c>
      <c r="S228" s="130"/>
      <c r="T228" s="152"/>
    </row>
    <row r="229" spans="2:20">
      <c r="B229" s="100" t="s">
        <v>4371</v>
      </c>
      <c r="C229" s="100" t="s">
        <v>4361</v>
      </c>
      <c r="D229" s="148">
        <v>152270349946</v>
      </c>
      <c r="E229" s="148">
        <v>132464384510</v>
      </c>
      <c r="F229" s="148">
        <v>134726322071</v>
      </c>
      <c r="G229" s="148">
        <v>135340493928</v>
      </c>
      <c r="H229" s="148">
        <v>128624380909</v>
      </c>
      <c r="I229" s="148">
        <v>131874232832</v>
      </c>
      <c r="J229" s="148">
        <v>139996387377</v>
      </c>
      <c r="K229" s="148">
        <v>140698140247</v>
      </c>
      <c r="L229" s="148">
        <v>122556899987</v>
      </c>
      <c r="M229" s="148">
        <v>129739359626</v>
      </c>
      <c r="N229" s="148">
        <v>131809089615</v>
      </c>
      <c r="O229" s="148">
        <v>124451238495</v>
      </c>
      <c r="P229" s="148">
        <v>134091604760</v>
      </c>
      <c r="Q229" s="149">
        <v>0</v>
      </c>
      <c r="S229" s="130"/>
      <c r="T229" s="152"/>
    </row>
    <row r="230" spans="2:20">
      <c r="B230" s="100" t="s">
        <v>4372</v>
      </c>
      <c r="C230" s="100" t="s">
        <v>4361</v>
      </c>
      <c r="D230" s="148">
        <v>26881515716</v>
      </c>
      <c r="E230" s="148">
        <v>25720470802</v>
      </c>
      <c r="F230" s="148">
        <v>23027171356</v>
      </c>
      <c r="G230" s="148">
        <v>21781317420</v>
      </c>
      <c r="H230" s="148">
        <v>18806264228</v>
      </c>
      <c r="I230" s="148">
        <v>17637587678</v>
      </c>
      <c r="J230" s="148">
        <v>14323135871</v>
      </c>
      <c r="K230" s="148">
        <v>15883127931</v>
      </c>
      <c r="L230" s="148">
        <v>19447223578</v>
      </c>
      <c r="M230" s="148">
        <v>20372775178</v>
      </c>
      <c r="N230" s="148">
        <v>23571427629</v>
      </c>
      <c r="O230" s="148">
        <v>25196540468</v>
      </c>
      <c r="P230" s="148">
        <v>31347650654</v>
      </c>
      <c r="Q230" s="149">
        <v>0</v>
      </c>
      <c r="S230" s="130"/>
      <c r="T230" s="152"/>
    </row>
    <row r="231" spans="2:20">
      <c r="B231" s="100" t="s">
        <v>4373</v>
      </c>
      <c r="C231" s="100" t="s">
        <v>4361</v>
      </c>
      <c r="D231" s="148">
        <v>519204695063</v>
      </c>
      <c r="E231" s="148">
        <v>516280694209</v>
      </c>
      <c r="F231" s="148">
        <v>470230925252</v>
      </c>
      <c r="G231" s="148">
        <v>450531472802</v>
      </c>
      <c r="H231" s="148">
        <v>454751236690</v>
      </c>
      <c r="I231" s="148">
        <v>475589921498</v>
      </c>
      <c r="J231" s="148">
        <v>493687487990</v>
      </c>
      <c r="K231" s="148">
        <v>483733908887</v>
      </c>
      <c r="L231" s="148">
        <v>453239678318</v>
      </c>
      <c r="M231" s="148">
        <v>438379807850</v>
      </c>
      <c r="N231" s="148">
        <v>429337535269</v>
      </c>
      <c r="O231" s="148">
        <v>405026892628</v>
      </c>
      <c r="P231" s="148">
        <v>404817218994</v>
      </c>
      <c r="Q231" s="149">
        <v>0</v>
      </c>
      <c r="S231" s="130"/>
      <c r="T231" s="152"/>
    </row>
    <row r="232" spans="2:20">
      <c r="B232" s="100" t="s">
        <v>4374</v>
      </c>
      <c r="C232" s="100" t="s">
        <v>4361</v>
      </c>
      <c r="D232" s="148">
        <v>30820288713</v>
      </c>
      <c r="E232" s="148">
        <v>11749812713</v>
      </c>
      <c r="F232" s="148">
        <v>50036833213</v>
      </c>
      <c r="G232" s="148">
        <v>57441040816</v>
      </c>
      <c r="H232" s="148">
        <v>49985642117</v>
      </c>
      <c r="I232" s="148">
        <v>17760858494</v>
      </c>
      <c r="J232" s="148">
        <v>22621053193</v>
      </c>
      <c r="K232" s="148">
        <v>41495519728</v>
      </c>
      <c r="L232" s="148">
        <v>31751350728</v>
      </c>
      <c r="M232" s="148">
        <v>17958392193</v>
      </c>
      <c r="N232" s="148">
        <v>28305392193</v>
      </c>
      <c r="O232" s="148">
        <v>27534821193</v>
      </c>
      <c r="P232" s="148">
        <v>17561821193</v>
      </c>
      <c r="Q232" s="149">
        <v>0</v>
      </c>
      <c r="S232" s="130"/>
      <c r="T232" s="152"/>
    </row>
    <row r="233" spans="2:20">
      <c r="B233" s="100" t="s">
        <v>4375</v>
      </c>
      <c r="C233" s="100" t="s">
        <v>4361</v>
      </c>
      <c r="D233" s="148">
        <v>1525960633807</v>
      </c>
      <c r="E233" s="148">
        <v>1510835584316</v>
      </c>
      <c r="F233" s="148">
        <v>1518918674841</v>
      </c>
      <c r="G233" s="148">
        <v>1151182860376</v>
      </c>
      <c r="H233" s="148">
        <v>1085290648032</v>
      </c>
      <c r="I233" s="148">
        <v>981107763284</v>
      </c>
      <c r="J233" s="148">
        <v>1036827346425</v>
      </c>
      <c r="K233" s="148">
        <v>1019174656720</v>
      </c>
      <c r="L233" s="148">
        <v>1015644881925</v>
      </c>
      <c r="M233" s="148">
        <v>973282211381</v>
      </c>
      <c r="N233" s="148">
        <v>998684793616</v>
      </c>
      <c r="O233" s="148">
        <v>1049468137236</v>
      </c>
      <c r="P233" s="148">
        <v>860621477011</v>
      </c>
      <c r="Q233" s="149">
        <v>0</v>
      </c>
      <c r="S233" s="130"/>
      <c r="T233" s="152"/>
    </row>
    <row r="234" spans="2:20">
      <c r="B234" s="100" t="s">
        <v>4376</v>
      </c>
      <c r="C234" s="100" t="s">
        <v>4361</v>
      </c>
      <c r="D234" s="148">
        <v>247190302142</v>
      </c>
      <c r="E234" s="148">
        <v>271947236002</v>
      </c>
      <c r="F234" s="148">
        <v>289402849762</v>
      </c>
      <c r="G234" s="148">
        <v>285128870348</v>
      </c>
      <c r="H234" s="148">
        <v>300340348706</v>
      </c>
      <c r="I234" s="148">
        <v>313900470497</v>
      </c>
      <c r="J234" s="148">
        <v>327941227609</v>
      </c>
      <c r="K234" s="148">
        <v>344079340305</v>
      </c>
      <c r="L234" s="148">
        <v>360019752891</v>
      </c>
      <c r="M234" s="148">
        <v>367185095687</v>
      </c>
      <c r="N234" s="148">
        <v>401402218738</v>
      </c>
      <c r="O234" s="148">
        <v>391721582488</v>
      </c>
      <c r="P234" s="148">
        <v>355317867840</v>
      </c>
      <c r="Q234" s="149">
        <v>0</v>
      </c>
      <c r="S234" s="130"/>
      <c r="T234" s="152"/>
    </row>
    <row r="235" spans="2:20">
      <c r="B235" s="100" t="s">
        <v>4377</v>
      </c>
      <c r="C235" s="100" t="s">
        <v>4361</v>
      </c>
      <c r="D235" s="148">
        <v>591234620</v>
      </c>
      <c r="E235" s="148">
        <v>709509395</v>
      </c>
      <c r="F235" s="148">
        <v>182139743</v>
      </c>
      <c r="G235" s="148">
        <v>317539938</v>
      </c>
      <c r="H235" s="148">
        <v>448627161</v>
      </c>
      <c r="I235" s="148">
        <v>584650369</v>
      </c>
      <c r="J235" s="148">
        <v>718349074</v>
      </c>
      <c r="K235" s="148">
        <v>858249317</v>
      </c>
      <c r="L235" s="148">
        <v>195472090</v>
      </c>
      <c r="M235" s="148">
        <v>220498264</v>
      </c>
      <c r="N235" s="148">
        <v>1410562137</v>
      </c>
      <c r="O235" s="148">
        <v>1476206050</v>
      </c>
      <c r="P235" s="148">
        <v>666824603</v>
      </c>
      <c r="Q235" s="149">
        <v>0</v>
      </c>
      <c r="S235" s="130"/>
      <c r="T235" s="152"/>
    </row>
    <row r="236" spans="2:20">
      <c r="B236" s="100" t="s">
        <v>4378</v>
      </c>
      <c r="C236" s="100" t="s">
        <v>4361</v>
      </c>
      <c r="D236" s="148">
        <v>22345254961</v>
      </c>
      <c r="E236" s="148">
        <v>27236250916</v>
      </c>
      <c r="F236" s="148">
        <v>33008034462</v>
      </c>
      <c r="G236" s="148">
        <v>39767070989</v>
      </c>
      <c r="H236" s="148">
        <v>47338834442</v>
      </c>
      <c r="I236" s="148">
        <v>56365897776</v>
      </c>
      <c r="J236" s="148">
        <v>66302512967</v>
      </c>
      <c r="K236" s="148">
        <v>76672483321</v>
      </c>
      <c r="L236" s="148">
        <v>90698099183</v>
      </c>
      <c r="M236" s="148">
        <v>105601776805</v>
      </c>
      <c r="N236" s="148">
        <v>121929250595</v>
      </c>
      <c r="O236" s="148">
        <v>140548121371</v>
      </c>
      <c r="P236" s="148">
        <v>89239276914</v>
      </c>
      <c r="Q236" s="149">
        <v>0</v>
      </c>
      <c r="S236" s="130"/>
      <c r="T236" s="152"/>
    </row>
    <row r="237" spans="2:20">
      <c r="B237" s="100" t="s">
        <v>4379</v>
      </c>
      <c r="C237" s="100" t="s">
        <v>4361</v>
      </c>
      <c r="D237" s="148">
        <v>157394636</v>
      </c>
      <c r="E237" s="148">
        <v>196678014</v>
      </c>
      <c r="F237" s="148">
        <v>181998423</v>
      </c>
      <c r="G237" s="148">
        <v>166125086</v>
      </c>
      <c r="H237" s="148">
        <v>151595098</v>
      </c>
      <c r="I237" s="148">
        <v>140327416</v>
      </c>
      <c r="J237" s="148">
        <v>183948117</v>
      </c>
      <c r="K237" s="148">
        <v>171013102</v>
      </c>
      <c r="L237" s="148">
        <v>157653391</v>
      </c>
      <c r="M237" s="148">
        <v>145766292</v>
      </c>
      <c r="N237" s="148">
        <v>127387209</v>
      </c>
      <c r="O237" s="148">
        <v>161595988</v>
      </c>
      <c r="P237" s="148">
        <v>150449595</v>
      </c>
      <c r="Q237" s="149">
        <v>0</v>
      </c>
      <c r="S237" s="130"/>
      <c r="T237" s="152"/>
    </row>
    <row r="238" spans="2:20">
      <c r="B238" s="100" t="s">
        <v>4380</v>
      </c>
      <c r="C238" s="100" t="s">
        <v>4361</v>
      </c>
      <c r="D238" s="148">
        <v>942826032567</v>
      </c>
      <c r="E238" s="148">
        <v>935204243782</v>
      </c>
      <c r="F238" s="148">
        <v>935676664802</v>
      </c>
      <c r="G238" s="148">
        <v>934331066412</v>
      </c>
      <c r="H238" s="148">
        <v>934142767066</v>
      </c>
      <c r="I238" s="148">
        <v>909212718225</v>
      </c>
      <c r="J238" s="148">
        <v>914391579173</v>
      </c>
      <c r="K238" s="148">
        <v>914190078970</v>
      </c>
      <c r="L238" s="148">
        <v>914198162396</v>
      </c>
      <c r="M238" s="148">
        <v>1009237503017</v>
      </c>
      <c r="N238" s="148">
        <v>1024943471262</v>
      </c>
      <c r="O238" s="148">
        <v>1026485336095</v>
      </c>
      <c r="P238" s="148">
        <v>1098531934237</v>
      </c>
      <c r="Q238" s="149">
        <v>0</v>
      </c>
      <c r="S238" s="130"/>
      <c r="T238" s="152"/>
    </row>
    <row r="239" spans="2:20">
      <c r="B239" s="100" t="s">
        <v>4381</v>
      </c>
      <c r="C239" s="100" t="s">
        <v>4361</v>
      </c>
      <c r="D239" s="148">
        <v>1213984411524</v>
      </c>
      <c r="E239" s="148">
        <v>1213998854483</v>
      </c>
      <c r="F239" s="148">
        <v>1214297342292</v>
      </c>
      <c r="G239" s="148">
        <v>1213391997441</v>
      </c>
      <c r="H239" s="148">
        <v>1213387183122</v>
      </c>
      <c r="I239" s="148">
        <v>1212579755261</v>
      </c>
      <c r="J239" s="148">
        <v>1212653919503</v>
      </c>
      <c r="K239" s="148">
        <v>1212648039899</v>
      </c>
      <c r="L239" s="148">
        <v>1212980033484</v>
      </c>
      <c r="M239" s="148">
        <v>1213102742844</v>
      </c>
      <c r="N239" s="148">
        <v>1213279918986</v>
      </c>
      <c r="O239" s="148">
        <v>1212783005645</v>
      </c>
      <c r="P239" s="148">
        <v>1224049610767</v>
      </c>
      <c r="Q239" s="149">
        <v>0</v>
      </c>
      <c r="S239" s="130"/>
      <c r="T239" s="152"/>
    </row>
    <row r="240" spans="2:20">
      <c r="B240" s="100" t="s">
        <v>4382</v>
      </c>
      <c r="C240" s="100" t="s">
        <v>4361</v>
      </c>
      <c r="D240" s="148">
        <v>43938442339</v>
      </c>
      <c r="E240" s="148">
        <v>43938442339</v>
      </c>
      <c r="F240" s="148">
        <v>43938442339</v>
      </c>
      <c r="G240" s="148">
        <v>21861812351</v>
      </c>
      <c r="H240" s="148">
        <v>10803728006</v>
      </c>
      <c r="I240" s="148">
        <v>10803728006</v>
      </c>
      <c r="J240" s="148">
        <v>10803728006</v>
      </c>
      <c r="K240" s="148">
        <v>10803728006</v>
      </c>
      <c r="L240" s="148">
        <v>0</v>
      </c>
      <c r="M240" s="148">
        <v>0</v>
      </c>
      <c r="N240" s="148">
        <v>0</v>
      </c>
      <c r="O240" s="148">
        <v>0</v>
      </c>
      <c r="P240" s="148">
        <v>0</v>
      </c>
      <c r="Q240" s="149">
        <v>0</v>
      </c>
      <c r="S240" s="130"/>
      <c r="T240" s="152"/>
    </row>
    <row r="241" spans="2:20">
      <c r="B241" s="100" t="s">
        <v>4383</v>
      </c>
      <c r="C241" s="100" t="s">
        <v>4361</v>
      </c>
      <c r="D241" s="148">
        <v>11000000000000</v>
      </c>
      <c r="E241" s="148">
        <v>11400000000000</v>
      </c>
      <c r="F241" s="148">
        <v>11100000000000</v>
      </c>
      <c r="G241" s="148">
        <v>11600000000000</v>
      </c>
      <c r="H241" s="148">
        <v>12250000000000</v>
      </c>
      <c r="I241" s="148">
        <v>12450000000000</v>
      </c>
      <c r="J241" s="148">
        <v>12000000000000</v>
      </c>
      <c r="K241" s="148">
        <v>11350000000000</v>
      </c>
      <c r="L241" s="148">
        <v>9850000000000</v>
      </c>
      <c r="M241" s="148">
        <v>10826302135152</v>
      </c>
      <c r="N241" s="148">
        <v>10879186580152</v>
      </c>
      <c r="O241" s="148">
        <v>11812837392728</v>
      </c>
      <c r="P241" s="148">
        <v>11516469579882</v>
      </c>
      <c r="Q241" s="149">
        <v>0</v>
      </c>
      <c r="S241" s="130"/>
      <c r="T241" s="152"/>
    </row>
    <row r="242" spans="2:20">
      <c r="B242" s="100" t="s">
        <v>4384</v>
      </c>
      <c r="C242" s="100" t="s">
        <v>4361</v>
      </c>
      <c r="D242" s="148">
        <v>4659928739492</v>
      </c>
      <c r="E242" s="148">
        <v>4722205709405</v>
      </c>
      <c r="F242" s="148">
        <v>5399090983103</v>
      </c>
      <c r="G242" s="148">
        <v>5685339554091</v>
      </c>
      <c r="H242" s="148">
        <v>6190790423867</v>
      </c>
      <c r="I242" s="148">
        <v>6338159012766</v>
      </c>
      <c r="J242" s="148">
        <v>6620905778762</v>
      </c>
      <c r="K242" s="148">
        <v>6381379853484</v>
      </c>
      <c r="L242" s="148">
        <v>6568509989792</v>
      </c>
      <c r="M242" s="148">
        <v>6748203092127</v>
      </c>
      <c r="N242" s="148">
        <v>7126267371696</v>
      </c>
      <c r="O242" s="148">
        <v>7781251372615</v>
      </c>
      <c r="P242" s="148">
        <v>8397213412421</v>
      </c>
    </row>
    <row r="243" spans="2:20">
      <c r="B243" s="100" t="s">
        <v>4385</v>
      </c>
      <c r="C243" s="100" t="s">
        <v>4361</v>
      </c>
      <c r="D243" s="148">
        <v>78260197446538</v>
      </c>
      <c r="E243" s="148">
        <v>78458201870819</v>
      </c>
      <c r="F243" s="148">
        <v>79180364490343</v>
      </c>
      <c r="G243" s="148">
        <v>79980569767613</v>
      </c>
      <c r="H243" s="148">
        <v>80065589135864</v>
      </c>
      <c r="I243" s="148">
        <v>80655059165976</v>
      </c>
      <c r="J243" s="148">
        <v>83409104008925</v>
      </c>
      <c r="K243" s="148">
        <v>88646551459437</v>
      </c>
      <c r="L243" s="148">
        <v>83670455370112</v>
      </c>
      <c r="M243" s="148">
        <v>83133759698897</v>
      </c>
      <c r="N243" s="148">
        <v>90140614663826</v>
      </c>
      <c r="O243" s="148">
        <v>90375855787443</v>
      </c>
      <c r="P243" s="148">
        <v>92233157706069</v>
      </c>
    </row>
    <row r="244" spans="2:20">
      <c r="B244" s="100" t="s">
        <v>4386</v>
      </c>
      <c r="C244" s="100" t="s">
        <v>4361</v>
      </c>
      <c r="D244" s="148">
        <v>702000000000</v>
      </c>
      <c r="E244" s="148">
        <v>702000000000</v>
      </c>
      <c r="F244" s="148">
        <v>702000000000</v>
      </c>
      <c r="G244" s="148">
        <v>702000000000</v>
      </c>
      <c r="H244" s="148">
        <v>702000000000</v>
      </c>
      <c r="I244" s="148">
        <v>702000000000</v>
      </c>
      <c r="J244" s="148">
        <v>702000000000</v>
      </c>
      <c r="K244" s="148">
        <v>702000000000</v>
      </c>
      <c r="L244" s="148">
        <v>702000000000</v>
      </c>
      <c r="M244" s="148">
        <v>1102000000000</v>
      </c>
      <c r="N244" s="148">
        <v>1102000000000</v>
      </c>
      <c r="O244" s="148">
        <v>1102000000000</v>
      </c>
      <c r="P244" s="148">
        <v>1102000000000</v>
      </c>
    </row>
    <row r="245" spans="2:20">
      <c r="B245" s="100" t="s">
        <v>4387</v>
      </c>
      <c r="C245" s="100" t="s">
        <v>4361</v>
      </c>
      <c r="D245" s="148">
        <v>980000000014</v>
      </c>
      <c r="E245" s="148">
        <v>950000000014</v>
      </c>
      <c r="F245" s="148">
        <v>900000000014</v>
      </c>
      <c r="G245" s="148">
        <v>1100000000014</v>
      </c>
      <c r="H245" s="148">
        <v>1300000000014</v>
      </c>
      <c r="I245" s="148">
        <v>1100000000014</v>
      </c>
      <c r="J245" s="148">
        <v>1000000000014</v>
      </c>
      <c r="K245" s="148">
        <v>880000000014</v>
      </c>
      <c r="L245" s="148">
        <v>1130000000014</v>
      </c>
      <c r="M245" s="148">
        <v>1000000000014</v>
      </c>
      <c r="N245" s="148">
        <v>950000000014</v>
      </c>
      <c r="O245" s="148">
        <v>1150000000015</v>
      </c>
      <c r="P245" s="148">
        <v>1150000000015</v>
      </c>
    </row>
  </sheetData>
  <autoFilter ref="A2:AC241" xr:uid="{62F3C527-CE48-4B19-A610-9A94724F63DD}"/>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73980-2C63-4095-BE50-FF12D02A8C30}">
  <sheetPr codeName="Sheet27">
    <tabColor rgb="FF00B0F0"/>
  </sheetPr>
  <dimension ref="A2:H239"/>
  <sheetViews>
    <sheetView workbookViewId="0">
      <pane ySplit="2" topLeftCell="A3" activePane="bottomLeft" state="frozen"/>
      <selection pane="bottomLeft" activeCell="A3" sqref="A3"/>
    </sheetView>
  </sheetViews>
  <sheetFormatPr defaultColWidth="8.90625" defaultRowHeight="14.5"/>
  <cols>
    <col min="1" max="1" width="11.6328125" bestFit="1" customWidth="1"/>
    <col min="2" max="2" width="6.6328125" customWidth="1"/>
    <col min="3" max="3" width="17.6328125" style="152" customWidth="1"/>
    <col min="4" max="4" width="18" style="152" customWidth="1"/>
    <col min="5" max="5" width="19.08984375" style="152" customWidth="1"/>
    <col min="6" max="6" width="18.36328125" style="152" customWidth="1"/>
    <col min="7" max="7" width="18" style="152" customWidth="1"/>
    <col min="8" max="8" width="19.36328125" style="152" customWidth="1"/>
  </cols>
  <sheetData>
    <row r="2" spans="1:8">
      <c r="A2" s="145" t="s">
        <v>4388</v>
      </c>
      <c r="B2" s="145" t="s">
        <v>4159</v>
      </c>
      <c r="C2" s="146">
        <v>1</v>
      </c>
      <c r="D2" s="146">
        <v>2</v>
      </c>
      <c r="E2" s="146">
        <v>3</v>
      </c>
      <c r="F2" s="146">
        <v>4</v>
      </c>
      <c r="G2" s="146">
        <v>5</v>
      </c>
      <c r="H2" s="146">
        <v>6</v>
      </c>
    </row>
    <row r="3" spans="1:8">
      <c r="A3" s="100" t="s">
        <v>243</v>
      </c>
      <c r="B3" s="100" t="s">
        <v>4161</v>
      </c>
      <c r="C3" s="148">
        <v>91816162000</v>
      </c>
      <c r="D3" s="148">
        <v>-120381679900</v>
      </c>
      <c r="E3" s="148">
        <v>10818328200</v>
      </c>
      <c r="F3" s="148">
        <v>29713699900</v>
      </c>
      <c r="G3" s="148">
        <v>17526812300</v>
      </c>
      <c r="H3" s="148">
        <v>61665029800</v>
      </c>
    </row>
    <row r="4" spans="1:8">
      <c r="A4" s="100" t="s">
        <v>244</v>
      </c>
      <c r="B4" s="100" t="s">
        <v>4161</v>
      </c>
      <c r="C4" s="148">
        <v>14109968000</v>
      </c>
      <c r="D4" s="148">
        <v>-13790832000</v>
      </c>
      <c r="E4" s="148">
        <v>928649000</v>
      </c>
      <c r="F4" s="148">
        <v>-1539772000</v>
      </c>
      <c r="G4" s="148">
        <v>-146529800</v>
      </c>
      <c r="H4" s="148">
        <v>1304024500</v>
      </c>
    </row>
    <row r="5" spans="1:8">
      <c r="A5" s="100" t="s">
        <v>246</v>
      </c>
      <c r="B5" s="100" t="s">
        <v>4161</v>
      </c>
      <c r="C5" s="148">
        <v>-11507020000</v>
      </c>
      <c r="D5" s="148">
        <v>-18574700000</v>
      </c>
      <c r="E5" s="148">
        <v>2079140000</v>
      </c>
      <c r="F5" s="148">
        <v>32468270000</v>
      </c>
      <c r="G5" s="148">
        <v>-32521370000</v>
      </c>
      <c r="H5" s="148">
        <v>12527680000</v>
      </c>
    </row>
    <row r="6" spans="1:8">
      <c r="A6" s="100" t="s">
        <v>4162</v>
      </c>
      <c r="B6" s="100" t="s">
        <v>4161</v>
      </c>
      <c r="C6" s="148">
        <v>0</v>
      </c>
      <c r="D6" s="148">
        <v>0</v>
      </c>
      <c r="E6" s="148">
        <v>0</v>
      </c>
      <c r="F6" s="148">
        <v>0</v>
      </c>
      <c r="G6" s="148">
        <v>0</v>
      </c>
      <c r="H6" s="148">
        <v>0</v>
      </c>
    </row>
    <row r="7" spans="1:8">
      <c r="A7" s="100" t="s">
        <v>245</v>
      </c>
      <c r="B7" s="100" t="s">
        <v>4161</v>
      </c>
      <c r="C7" s="148">
        <v>17809664233</v>
      </c>
      <c r="D7" s="148">
        <v>-18237522809</v>
      </c>
      <c r="E7" s="148">
        <v>31825719165</v>
      </c>
      <c r="F7" s="148">
        <v>-8979519372</v>
      </c>
      <c r="G7" s="148">
        <v>31195500396</v>
      </c>
      <c r="H7" s="148">
        <v>-5459542381</v>
      </c>
    </row>
    <row r="8" spans="1:8">
      <c r="A8" s="100" t="s">
        <v>4163</v>
      </c>
      <c r="B8" s="100" t="s">
        <v>4161</v>
      </c>
      <c r="C8" s="148">
        <v>0</v>
      </c>
      <c r="D8" s="148">
        <v>0</v>
      </c>
      <c r="E8" s="148">
        <v>0</v>
      </c>
      <c r="F8" s="148">
        <v>0</v>
      </c>
      <c r="G8" s="148">
        <v>0</v>
      </c>
      <c r="H8" s="148">
        <v>0</v>
      </c>
    </row>
    <row r="9" spans="1:8">
      <c r="A9" s="100" t="s">
        <v>248</v>
      </c>
      <c r="B9" s="100" t="s">
        <v>4161</v>
      </c>
      <c r="C9" s="148">
        <v>603995009904</v>
      </c>
      <c r="D9" s="148">
        <v>-1303928226775</v>
      </c>
      <c r="E9" s="148">
        <v>-61950011482</v>
      </c>
      <c r="F9" s="148">
        <v>524702501526</v>
      </c>
      <c r="G9" s="148">
        <v>-1233831839607</v>
      </c>
      <c r="H9" s="148">
        <v>1404877148620</v>
      </c>
    </row>
    <row r="10" spans="1:8">
      <c r="A10" s="100" t="s">
        <v>249</v>
      </c>
      <c r="B10" s="100" t="s">
        <v>4161</v>
      </c>
      <c r="C10" s="148">
        <v>9812898</v>
      </c>
      <c r="D10" s="148">
        <v>157771843</v>
      </c>
      <c r="E10" s="148">
        <v>-192441703</v>
      </c>
      <c r="F10" s="148">
        <v>8193227239</v>
      </c>
      <c r="G10" s="148">
        <v>20014377</v>
      </c>
      <c r="H10" s="148">
        <v>80057509</v>
      </c>
    </row>
    <row r="11" spans="1:8">
      <c r="A11" s="100" t="s">
        <v>250</v>
      </c>
      <c r="B11" s="100" t="s">
        <v>4161</v>
      </c>
      <c r="C11" s="148">
        <v>109235007718</v>
      </c>
      <c r="D11" s="148">
        <v>-90006178006</v>
      </c>
      <c r="E11" s="148">
        <v>-10509384715</v>
      </c>
      <c r="F11" s="148">
        <v>-493969854</v>
      </c>
      <c r="G11" s="148">
        <v>803970455111</v>
      </c>
      <c r="H11" s="148">
        <v>-772658068986</v>
      </c>
    </row>
    <row r="12" spans="1:8">
      <c r="A12" s="100" t="s">
        <v>251</v>
      </c>
      <c r="B12" s="100" t="s">
        <v>4161</v>
      </c>
      <c r="C12" s="148">
        <v>-4500000000000</v>
      </c>
      <c r="D12" s="148">
        <v>1130000000000</v>
      </c>
      <c r="E12" s="148">
        <v>1420000000000</v>
      </c>
      <c r="F12" s="148">
        <v>-1450000000000</v>
      </c>
      <c r="G12" s="148">
        <v>-300000000000</v>
      </c>
      <c r="H12" s="148">
        <v>2300000000000</v>
      </c>
    </row>
    <row r="13" spans="1:8">
      <c r="A13" s="100" t="s">
        <v>252</v>
      </c>
      <c r="B13" s="100" t="s">
        <v>4161</v>
      </c>
      <c r="C13" s="148">
        <v>-14867546607</v>
      </c>
      <c r="D13" s="148">
        <v>48828540742</v>
      </c>
      <c r="E13" s="148">
        <v>-23539433016</v>
      </c>
      <c r="F13" s="148">
        <v>-25465750227</v>
      </c>
      <c r="G13" s="148">
        <v>12357968130</v>
      </c>
      <c r="H13" s="148">
        <v>-13110481233</v>
      </c>
    </row>
    <row r="14" spans="1:8">
      <c r="A14" s="100" t="s">
        <v>254</v>
      </c>
      <c r="B14" s="100" t="s">
        <v>4161</v>
      </c>
      <c r="C14" s="148">
        <v>-18473881409</v>
      </c>
      <c r="D14" s="148">
        <v>1088169235907</v>
      </c>
      <c r="E14" s="148">
        <v>-1080068188880</v>
      </c>
      <c r="F14" s="148">
        <v>-47106664618</v>
      </c>
      <c r="G14" s="148">
        <v>-36840475382</v>
      </c>
      <c r="H14" s="148">
        <v>29553145398</v>
      </c>
    </row>
    <row r="15" spans="1:8">
      <c r="A15" s="100" t="s">
        <v>4164</v>
      </c>
      <c r="B15" s="100" t="s">
        <v>4161</v>
      </c>
      <c r="C15" s="148">
        <v>403072365545</v>
      </c>
      <c r="D15" s="148">
        <v>-295214160031</v>
      </c>
      <c r="E15" s="148">
        <v>-1087302144093</v>
      </c>
      <c r="F15" s="148">
        <v>607854332259</v>
      </c>
      <c r="G15" s="148">
        <v>230373705439</v>
      </c>
      <c r="H15" s="148">
        <v>-393555073533</v>
      </c>
    </row>
    <row r="16" spans="1:8">
      <c r="A16" s="100" t="s">
        <v>4165</v>
      </c>
      <c r="B16" s="100" t="s">
        <v>4161</v>
      </c>
      <c r="C16" s="148">
        <v>-146385566798</v>
      </c>
      <c r="D16" s="148">
        <v>-251089293845</v>
      </c>
      <c r="E16" s="148">
        <v>-409398283446</v>
      </c>
      <c r="F16" s="148">
        <v>-535624812</v>
      </c>
      <c r="G16" s="148">
        <v>-200553478973</v>
      </c>
      <c r="H16" s="148">
        <v>-420535624811</v>
      </c>
    </row>
    <row r="17" spans="1:8">
      <c r="A17" s="100" t="s">
        <v>4166</v>
      </c>
      <c r="B17" s="100" t="s">
        <v>4161</v>
      </c>
      <c r="C17" s="148">
        <v>74963992</v>
      </c>
      <c r="D17" s="148">
        <v>67709413</v>
      </c>
      <c r="E17" s="148">
        <v>1858222777699</v>
      </c>
      <c r="F17" s="148">
        <v>49599120592</v>
      </c>
      <c r="G17" s="148">
        <v>52821981</v>
      </c>
      <c r="H17" s="148">
        <v>-44896915976</v>
      </c>
    </row>
    <row r="18" spans="1:8">
      <c r="A18" s="100" t="s">
        <v>4167</v>
      </c>
      <c r="B18" s="100" t="s">
        <v>4161</v>
      </c>
      <c r="C18" s="148">
        <v>0</v>
      </c>
      <c r="D18" s="148">
        <v>0</v>
      </c>
      <c r="E18" s="148">
        <v>608192279546</v>
      </c>
      <c r="F18" s="148">
        <v>199368524265</v>
      </c>
      <c r="G18" s="148">
        <v>199347475073</v>
      </c>
      <c r="H18" s="148">
        <v>199368524265</v>
      </c>
    </row>
    <row r="19" spans="1:8">
      <c r="A19" s="100" t="s">
        <v>255</v>
      </c>
      <c r="B19" s="100" t="s">
        <v>4161</v>
      </c>
      <c r="C19" s="148">
        <v>-535000000000</v>
      </c>
      <c r="D19" s="148">
        <v>-550000000000</v>
      </c>
      <c r="E19" s="148">
        <v>-325000000000</v>
      </c>
      <c r="F19" s="148">
        <v>-10000000000</v>
      </c>
      <c r="G19" s="148">
        <v>450000000000</v>
      </c>
      <c r="H19" s="148">
        <v>435000000000</v>
      </c>
    </row>
    <row r="20" spans="1:8">
      <c r="A20" s="100" t="s">
        <v>4169</v>
      </c>
      <c r="B20" s="100" t="s">
        <v>4161</v>
      </c>
      <c r="C20" s="148">
        <v>-22256529439</v>
      </c>
      <c r="D20" s="148">
        <v>489594933271</v>
      </c>
      <c r="E20" s="148">
        <v>1429495402662</v>
      </c>
      <c r="F20" s="148">
        <v>-229446223120</v>
      </c>
      <c r="G20" s="148">
        <v>1569495268483</v>
      </c>
      <c r="H20" s="148">
        <v>90059928717</v>
      </c>
    </row>
    <row r="21" spans="1:8">
      <c r="A21" s="100" t="s">
        <v>4170</v>
      </c>
      <c r="B21" s="100" t="s">
        <v>4161</v>
      </c>
      <c r="C21" s="148">
        <v>207982714409</v>
      </c>
      <c r="D21" s="148">
        <v>129087132130</v>
      </c>
      <c r="E21" s="148">
        <v>42662571454</v>
      </c>
      <c r="F21" s="148">
        <v>80996541619</v>
      </c>
      <c r="G21" s="148">
        <v>118839515677</v>
      </c>
      <c r="H21" s="148">
        <v>-51835440969</v>
      </c>
    </row>
    <row r="22" spans="1:8">
      <c r="A22" s="100" t="s">
        <v>4171</v>
      </c>
      <c r="B22" s="100" t="s">
        <v>4161</v>
      </c>
      <c r="C22" s="148">
        <v>136603894008</v>
      </c>
      <c r="D22" s="148">
        <v>334191532344</v>
      </c>
      <c r="E22" s="148">
        <v>-106589364842</v>
      </c>
      <c r="F22" s="148">
        <v>55046952365</v>
      </c>
      <c r="G22" s="148">
        <v>-573828171416</v>
      </c>
      <c r="H22" s="148">
        <v>86972872708</v>
      </c>
    </row>
    <row r="23" spans="1:8">
      <c r="A23" s="100" t="s">
        <v>4172</v>
      </c>
      <c r="B23" s="100" t="s">
        <v>4161</v>
      </c>
      <c r="C23" s="148">
        <v>71787575862</v>
      </c>
      <c r="D23" s="148">
        <v>10489501847</v>
      </c>
      <c r="E23" s="148">
        <v>8029082417</v>
      </c>
      <c r="F23" s="148">
        <v>-39473237407</v>
      </c>
      <c r="G23" s="148">
        <v>-34662248494</v>
      </c>
      <c r="H23" s="148">
        <v>12166923877</v>
      </c>
    </row>
    <row r="24" spans="1:8">
      <c r="A24" s="100" t="s">
        <v>4173</v>
      </c>
      <c r="B24" s="100" t="s">
        <v>4161</v>
      </c>
      <c r="C24" s="148">
        <v>-124699504966</v>
      </c>
      <c r="D24" s="148">
        <v>102163820385</v>
      </c>
      <c r="E24" s="148">
        <v>-264312984334</v>
      </c>
      <c r="F24" s="148">
        <v>-22840035827</v>
      </c>
      <c r="G24" s="148">
        <v>-733757499682</v>
      </c>
      <c r="H24" s="148">
        <v>-56254385564</v>
      </c>
    </row>
    <row r="25" spans="1:8">
      <c r="A25" s="100" t="s">
        <v>4174</v>
      </c>
      <c r="B25" s="100" t="s">
        <v>4161</v>
      </c>
      <c r="C25" s="148">
        <v>87654500005</v>
      </c>
      <c r="D25" s="148">
        <v>153896337571</v>
      </c>
      <c r="E25" s="148">
        <v>20447361829</v>
      </c>
      <c r="F25" s="148">
        <v>-10536685560</v>
      </c>
      <c r="G25" s="148">
        <v>-2762739753</v>
      </c>
      <c r="H25" s="148">
        <v>-31073530458</v>
      </c>
    </row>
    <row r="26" spans="1:8">
      <c r="A26" s="100" t="s">
        <v>4175</v>
      </c>
      <c r="B26" s="100" t="s">
        <v>4161</v>
      </c>
      <c r="C26" s="148">
        <v>-4281508788</v>
      </c>
      <c r="D26" s="148">
        <v>-32175125501</v>
      </c>
      <c r="E26" s="148">
        <v>-598917885</v>
      </c>
      <c r="F26" s="148">
        <v>-23415559430</v>
      </c>
      <c r="G26" s="148">
        <v>3872431428</v>
      </c>
      <c r="H26" s="148">
        <v>7317862707</v>
      </c>
    </row>
    <row r="27" spans="1:8">
      <c r="A27" s="100" t="s">
        <v>4176</v>
      </c>
      <c r="B27" s="100" t="s">
        <v>4161</v>
      </c>
      <c r="C27" s="148">
        <v>6048694</v>
      </c>
      <c r="D27" s="148">
        <v>125006341</v>
      </c>
      <c r="E27" s="148">
        <v>-118957647</v>
      </c>
      <c r="F27" s="148">
        <v>-2016231</v>
      </c>
      <c r="G27" s="148">
        <v>8064925</v>
      </c>
      <c r="H27" s="148">
        <v>32259701</v>
      </c>
    </row>
    <row r="28" spans="1:8">
      <c r="A28" s="100" t="s">
        <v>4177</v>
      </c>
      <c r="B28" s="100" t="s">
        <v>4161</v>
      </c>
      <c r="C28" s="148">
        <v>-2212103575</v>
      </c>
      <c r="D28" s="148">
        <v>161208950</v>
      </c>
      <c r="E28" s="148">
        <v>-4255983235</v>
      </c>
      <c r="F28" s="148">
        <v>-2225624340</v>
      </c>
      <c r="G28" s="148">
        <v>-18306260</v>
      </c>
      <c r="H28" s="148">
        <v>-4068801915</v>
      </c>
    </row>
    <row r="29" spans="1:8">
      <c r="A29" s="100" t="s">
        <v>4178</v>
      </c>
      <c r="B29" s="100" t="s">
        <v>4161</v>
      </c>
      <c r="C29" s="148">
        <v>100563947</v>
      </c>
      <c r="D29" s="148">
        <v>-20740116971</v>
      </c>
      <c r="E29" s="148">
        <v>-1695220818</v>
      </c>
      <c r="F29" s="148">
        <v>-28732557</v>
      </c>
      <c r="G29" s="148">
        <v>114930225</v>
      </c>
      <c r="H29" s="148">
        <v>459720900</v>
      </c>
    </row>
    <row r="30" spans="1:8">
      <c r="A30" s="100" t="s">
        <v>4179</v>
      </c>
      <c r="B30" s="100" t="s">
        <v>4161</v>
      </c>
      <c r="C30" s="148">
        <v>-20511715240</v>
      </c>
      <c r="D30" s="148">
        <v>-28599105671</v>
      </c>
      <c r="E30" s="148">
        <v>49117431420</v>
      </c>
      <c r="F30" s="148">
        <v>-3956726989</v>
      </c>
      <c r="G30" s="148">
        <v>-11258462059</v>
      </c>
      <c r="H30" s="148">
        <v>-18914902480</v>
      </c>
    </row>
    <row r="31" spans="1:8">
      <c r="A31" s="100" t="s">
        <v>4180</v>
      </c>
      <c r="B31" s="100" t="s">
        <v>4161</v>
      </c>
      <c r="C31" s="148">
        <v>300627381</v>
      </c>
      <c r="D31" s="148">
        <v>-2176617544</v>
      </c>
      <c r="E31" s="148">
        <v>-15707357476</v>
      </c>
      <c r="F31" s="148">
        <v>64747258</v>
      </c>
      <c r="G31" s="148">
        <v>1548622914</v>
      </c>
      <c r="H31" s="148">
        <v>-1765802224</v>
      </c>
    </row>
    <row r="32" spans="1:8">
      <c r="A32" s="100" t="s">
        <v>4181</v>
      </c>
      <c r="B32" s="100" t="s">
        <v>4161</v>
      </c>
      <c r="C32" s="148">
        <v>9318221318</v>
      </c>
      <c r="D32" s="148">
        <v>-31488766017</v>
      </c>
      <c r="E32" s="148">
        <v>7082390248</v>
      </c>
      <c r="F32" s="148">
        <v>6478856237</v>
      </c>
      <c r="G32" s="148">
        <v>40423042865</v>
      </c>
      <c r="H32" s="148">
        <v>65274612338</v>
      </c>
    </row>
    <row r="33" spans="1:8">
      <c r="A33" s="100" t="s">
        <v>4182</v>
      </c>
      <c r="B33" s="100" t="s">
        <v>4161</v>
      </c>
      <c r="C33" s="148">
        <v>19287196637</v>
      </c>
      <c r="D33" s="148">
        <v>18691874843</v>
      </c>
      <c r="E33" s="148">
        <v>9482439017</v>
      </c>
      <c r="F33" s="148">
        <v>8871071195</v>
      </c>
      <c r="G33" s="148">
        <v>8996664651</v>
      </c>
      <c r="H33" s="148">
        <v>8419687186</v>
      </c>
    </row>
    <row r="34" spans="1:8">
      <c r="A34" s="100" t="s">
        <v>4183</v>
      </c>
      <c r="B34" s="100" t="s">
        <v>4161</v>
      </c>
      <c r="C34" s="148">
        <v>-3914523345</v>
      </c>
      <c r="D34" s="148">
        <v>-7315408737</v>
      </c>
      <c r="E34" s="148">
        <v>-8909038398</v>
      </c>
      <c r="F34" s="148">
        <v>-5460240261</v>
      </c>
      <c r="G34" s="148">
        <v>-8598874094</v>
      </c>
      <c r="H34" s="148">
        <v>-10719530315</v>
      </c>
    </row>
    <row r="35" spans="1:8">
      <c r="A35" s="100" t="s">
        <v>4184</v>
      </c>
      <c r="B35" s="100" t="s">
        <v>4161</v>
      </c>
      <c r="C35" s="148">
        <v>22382190</v>
      </c>
      <c r="D35" s="148">
        <v>-175548210</v>
      </c>
      <c r="E35" s="148">
        <v>159930291</v>
      </c>
      <c r="F35" s="148">
        <v>-99117393</v>
      </c>
      <c r="G35" s="148">
        <v>-70527212</v>
      </c>
      <c r="H35" s="148">
        <v>-300512136</v>
      </c>
    </row>
    <row r="36" spans="1:8">
      <c r="A36" s="100" t="s">
        <v>4185</v>
      </c>
      <c r="B36" s="100" t="s">
        <v>4161</v>
      </c>
      <c r="C36" s="148">
        <v>472645422</v>
      </c>
      <c r="D36" s="148">
        <v>10894024000</v>
      </c>
      <c r="E36" s="148">
        <v>0</v>
      </c>
      <c r="F36" s="148">
        <v>377798008</v>
      </c>
      <c r="G36" s="148">
        <v>319100269</v>
      </c>
      <c r="H36" s="148">
        <v>388153782</v>
      </c>
    </row>
    <row r="37" spans="1:8">
      <c r="A37" s="100" t="s">
        <v>4186</v>
      </c>
      <c r="B37" s="100" t="s">
        <v>4161</v>
      </c>
      <c r="C37" s="148">
        <v>1079311938</v>
      </c>
      <c r="D37" s="148">
        <v>0</v>
      </c>
      <c r="E37" s="148">
        <v>0</v>
      </c>
      <c r="F37" s="148">
        <v>229517201</v>
      </c>
      <c r="G37" s="148">
        <v>933764684</v>
      </c>
      <c r="H37" s="148">
        <v>554150880</v>
      </c>
    </row>
    <row r="38" spans="1:8">
      <c r="A38" s="100" t="s">
        <v>4187</v>
      </c>
      <c r="B38" s="100" t="s">
        <v>4161</v>
      </c>
      <c r="C38" s="148">
        <v>2881691834</v>
      </c>
      <c r="D38" s="148">
        <v>32851996</v>
      </c>
      <c r="E38" s="148">
        <v>0</v>
      </c>
      <c r="F38" s="148">
        <v>573145384</v>
      </c>
      <c r="G38" s="148">
        <v>2391272261</v>
      </c>
      <c r="H38" s="148">
        <v>3025824135</v>
      </c>
    </row>
    <row r="39" spans="1:8">
      <c r="A39" s="100" t="s">
        <v>4188</v>
      </c>
      <c r="B39" s="100" t="s">
        <v>4161</v>
      </c>
      <c r="C39" s="148">
        <v>43000000</v>
      </c>
      <c r="D39" s="148">
        <v>0</v>
      </c>
      <c r="E39" s="148">
        <v>0</v>
      </c>
      <c r="F39" s="148">
        <v>10506300</v>
      </c>
      <c r="G39" s="148">
        <v>46686200</v>
      </c>
      <c r="H39" s="148">
        <v>215923200</v>
      </c>
    </row>
    <row r="40" spans="1:8">
      <c r="A40" s="100" t="s">
        <v>4189</v>
      </c>
      <c r="B40" s="100" t="s">
        <v>4161</v>
      </c>
      <c r="C40" s="148">
        <v>301986640</v>
      </c>
      <c r="D40" s="148">
        <v>455613048</v>
      </c>
      <c r="E40" s="148">
        <v>200150000</v>
      </c>
      <c r="F40" s="148">
        <v>129308400</v>
      </c>
      <c r="G40" s="148">
        <v>1281185261</v>
      </c>
      <c r="H40" s="148">
        <v>1193783050</v>
      </c>
    </row>
    <row r="41" spans="1:8">
      <c r="A41" s="100" t="s">
        <v>4190</v>
      </c>
      <c r="B41" s="100" t="s">
        <v>4161</v>
      </c>
      <c r="C41" s="148">
        <v>0</v>
      </c>
      <c r="D41" s="148">
        <v>2105976000</v>
      </c>
      <c r="E41" s="148">
        <v>0</v>
      </c>
      <c r="F41" s="148">
        <v>0</v>
      </c>
      <c r="G41" s="148">
        <v>0</v>
      </c>
      <c r="H41" s="148">
        <v>0</v>
      </c>
    </row>
    <row r="42" spans="1:8">
      <c r="A42" s="100" t="s">
        <v>4191</v>
      </c>
      <c r="B42" s="100" t="s">
        <v>4161</v>
      </c>
      <c r="C42" s="148">
        <v>0</v>
      </c>
      <c r="D42" s="148">
        <v>0</v>
      </c>
      <c r="E42" s="148">
        <v>0</v>
      </c>
      <c r="F42" s="148">
        <v>0</v>
      </c>
      <c r="G42" s="148">
        <v>10581630083</v>
      </c>
      <c r="H42" s="148">
        <v>0</v>
      </c>
    </row>
    <row r="43" spans="1:8">
      <c r="A43" s="100" t="s">
        <v>4192</v>
      </c>
      <c r="B43" s="100" t="s">
        <v>4161</v>
      </c>
      <c r="C43" s="148">
        <v>-4380386668</v>
      </c>
      <c r="D43" s="148">
        <v>-3592979580</v>
      </c>
      <c r="E43" s="148">
        <v>0</v>
      </c>
      <c r="F43" s="148">
        <v>-7241785950</v>
      </c>
      <c r="G43" s="148">
        <v>-4130717236</v>
      </c>
      <c r="H43" s="148">
        <v>-3884864181</v>
      </c>
    </row>
    <row r="44" spans="1:8">
      <c r="A44" s="100" t="s">
        <v>4193</v>
      </c>
      <c r="B44" s="100" t="s">
        <v>4161</v>
      </c>
      <c r="C44" s="148">
        <v>-1555081473</v>
      </c>
      <c r="D44" s="148">
        <v>-1489695465</v>
      </c>
      <c r="E44" s="148">
        <v>0</v>
      </c>
      <c r="F44" s="148">
        <v>-2979390930</v>
      </c>
      <c r="G44" s="148">
        <v>-1566331735</v>
      </c>
      <c r="H44" s="148">
        <v>-1566331735</v>
      </c>
    </row>
    <row r="45" spans="1:8">
      <c r="A45" s="100" t="s">
        <v>4194</v>
      </c>
      <c r="B45" s="100" t="s">
        <v>4161</v>
      </c>
      <c r="C45" s="148">
        <v>0</v>
      </c>
      <c r="D45" s="148">
        <v>-728772330</v>
      </c>
      <c r="E45" s="148">
        <v>-968790130</v>
      </c>
      <c r="F45" s="148">
        <v>-758732690</v>
      </c>
      <c r="G45" s="148">
        <v>425012170</v>
      </c>
      <c r="H45" s="148">
        <v>170587225</v>
      </c>
    </row>
    <row r="46" spans="1:8">
      <c r="A46" s="100" t="s">
        <v>4195</v>
      </c>
      <c r="B46" s="100" t="s">
        <v>4161</v>
      </c>
      <c r="C46" s="148">
        <v>-806972802</v>
      </c>
      <c r="D46" s="148">
        <v>-31030191</v>
      </c>
      <c r="E46" s="148">
        <v>1182767790</v>
      </c>
      <c r="F46" s="148">
        <v>-1238988537</v>
      </c>
      <c r="G46" s="148">
        <v>457151432</v>
      </c>
      <c r="H46" s="148">
        <v>-67993746</v>
      </c>
    </row>
    <row r="47" spans="1:8">
      <c r="A47" s="100" t="s">
        <v>4196</v>
      </c>
      <c r="B47" s="100" t="s">
        <v>4161</v>
      </c>
      <c r="C47" s="148">
        <v>-6965954511</v>
      </c>
      <c r="D47" s="148">
        <v>12156304908</v>
      </c>
      <c r="E47" s="148">
        <v>18230305471</v>
      </c>
      <c r="F47" s="148">
        <v>946099561</v>
      </c>
      <c r="G47" s="148">
        <v>4067269235</v>
      </c>
      <c r="H47" s="148">
        <v>-850658779</v>
      </c>
    </row>
    <row r="48" spans="1:8">
      <c r="A48" s="100" t="s">
        <v>4197</v>
      </c>
      <c r="B48" s="100" t="s">
        <v>4161</v>
      </c>
      <c r="C48" s="148">
        <v>7802873811</v>
      </c>
      <c r="D48" s="148">
        <v>-7805504691</v>
      </c>
      <c r="E48" s="148">
        <v>3189171896</v>
      </c>
      <c r="F48" s="148">
        <v>5782963503</v>
      </c>
      <c r="G48" s="148">
        <v>6651179547</v>
      </c>
      <c r="H48" s="148">
        <v>3376602187</v>
      </c>
    </row>
    <row r="49" spans="1:8">
      <c r="A49" s="100" t="s">
        <v>4198</v>
      </c>
      <c r="B49" s="100" t="s">
        <v>4161</v>
      </c>
      <c r="C49" s="148">
        <v>0</v>
      </c>
      <c r="D49" s="148">
        <v>0</v>
      </c>
      <c r="E49" s="148">
        <v>0</v>
      </c>
      <c r="F49" s="148">
        <v>0</v>
      </c>
      <c r="G49" s="148">
        <v>0</v>
      </c>
      <c r="H49" s="148">
        <v>0</v>
      </c>
    </row>
    <row r="50" spans="1:8">
      <c r="A50" s="100" t="s">
        <v>4199</v>
      </c>
      <c r="B50" s="100" t="s">
        <v>4161</v>
      </c>
      <c r="C50" s="148">
        <v>750000</v>
      </c>
      <c r="D50" s="148">
        <v>15500000</v>
      </c>
      <c r="E50" s="148">
        <v>-14750000</v>
      </c>
      <c r="F50" s="148">
        <v>-250000</v>
      </c>
      <c r="G50" s="148">
        <v>1000000</v>
      </c>
      <c r="H50" s="148">
        <v>4000000</v>
      </c>
    </row>
    <row r="51" spans="1:8">
      <c r="A51" s="100" t="s">
        <v>4200</v>
      </c>
      <c r="B51" s="100" t="s">
        <v>4161</v>
      </c>
      <c r="C51" s="148">
        <v>0</v>
      </c>
      <c r="D51" s="148">
        <v>0</v>
      </c>
      <c r="E51" s="148">
        <v>0</v>
      </c>
      <c r="F51" s="148">
        <v>0</v>
      </c>
      <c r="G51" s="148">
        <v>0</v>
      </c>
      <c r="H51" s="148">
        <v>0</v>
      </c>
    </row>
    <row r="52" spans="1:8">
      <c r="A52" s="100" t="s">
        <v>4201</v>
      </c>
      <c r="B52" s="100" t="s">
        <v>4161</v>
      </c>
      <c r="C52" s="148">
        <v>4502198</v>
      </c>
      <c r="D52" s="148">
        <v>4097008</v>
      </c>
      <c r="E52" s="148">
        <v>4204215</v>
      </c>
      <c r="F52" s="148">
        <v>3950155</v>
      </c>
      <c r="G52" s="148">
        <v>4021759</v>
      </c>
      <c r="H52" s="148">
        <v>2320767</v>
      </c>
    </row>
    <row r="53" spans="1:8">
      <c r="A53" s="100" t="s">
        <v>4202</v>
      </c>
      <c r="B53" s="100" t="s">
        <v>4161</v>
      </c>
      <c r="C53" s="148">
        <v>343527067</v>
      </c>
      <c r="D53" s="148">
        <v>599429454</v>
      </c>
      <c r="E53" s="148">
        <v>262550192</v>
      </c>
      <c r="F53" s="148">
        <v>1127363920</v>
      </c>
      <c r="G53" s="148">
        <v>1840042920</v>
      </c>
      <c r="H53" s="148">
        <v>1044780716</v>
      </c>
    </row>
    <row r="54" spans="1:8">
      <c r="A54" s="100" t="s">
        <v>4203</v>
      </c>
      <c r="B54" s="100" t="s">
        <v>4161</v>
      </c>
      <c r="C54" s="148">
        <v>21680457165</v>
      </c>
      <c r="D54" s="148">
        <v>-11370932698</v>
      </c>
      <c r="E54" s="148">
        <v>44134345009</v>
      </c>
      <c r="F54" s="148">
        <v>100662627155</v>
      </c>
      <c r="G54" s="148">
        <v>-179268793076</v>
      </c>
      <c r="H54" s="148">
        <v>-7378572550</v>
      </c>
    </row>
    <row r="55" spans="1:8">
      <c r="A55" s="100" t="s">
        <v>4204</v>
      </c>
      <c r="B55" s="100" t="s">
        <v>4161</v>
      </c>
      <c r="C55" s="148">
        <v>25235334245</v>
      </c>
      <c r="D55" s="148">
        <v>-680518874</v>
      </c>
      <c r="E55" s="148">
        <v>-2285150212</v>
      </c>
      <c r="F55" s="148">
        <v>-1300397885</v>
      </c>
      <c r="G55" s="148">
        <v>-21140625088</v>
      </c>
      <c r="H55" s="148">
        <v>-4227641055</v>
      </c>
    </row>
    <row r="56" spans="1:8">
      <c r="A56" s="100" t="s">
        <v>4205</v>
      </c>
      <c r="B56" s="100" t="s">
        <v>4161</v>
      </c>
      <c r="C56" s="148">
        <v>63416192421</v>
      </c>
      <c r="D56" s="148">
        <v>0</v>
      </c>
      <c r="E56" s="148">
        <v>0</v>
      </c>
      <c r="F56" s="148">
        <v>20000000</v>
      </c>
      <c r="G56" s="148">
        <v>-20000000</v>
      </c>
      <c r="H56" s="148">
        <v>-1731220000</v>
      </c>
    </row>
    <row r="57" spans="1:8">
      <c r="A57" s="100" t="s">
        <v>4206</v>
      </c>
      <c r="B57" s="100" t="s">
        <v>4161</v>
      </c>
      <c r="C57" s="148">
        <v>11119461</v>
      </c>
      <c r="D57" s="148">
        <v>1309513</v>
      </c>
      <c r="E57" s="148">
        <v>515444</v>
      </c>
      <c r="F57" s="148">
        <v>1061586</v>
      </c>
      <c r="G57" s="148">
        <v>1221587</v>
      </c>
      <c r="H57" s="148">
        <v>-507240</v>
      </c>
    </row>
    <row r="58" spans="1:8">
      <c r="A58" s="100" t="s">
        <v>4207</v>
      </c>
      <c r="B58" s="100" t="s">
        <v>4161</v>
      </c>
      <c r="C58" s="148">
        <v>14899928948</v>
      </c>
      <c r="D58" s="148">
        <v>44023</v>
      </c>
      <c r="E58" s="148">
        <v>20324530</v>
      </c>
      <c r="F58" s="148">
        <v>1921284666</v>
      </c>
      <c r="G58" s="148">
        <v>-2777579126</v>
      </c>
      <c r="H58" s="148">
        <v>-56729233</v>
      </c>
    </row>
    <row r="59" spans="1:8">
      <c r="A59" s="100" t="s">
        <v>4208</v>
      </c>
      <c r="B59" s="100" t="s">
        <v>4161</v>
      </c>
      <c r="C59" s="148">
        <v>0</v>
      </c>
      <c r="D59" s="148">
        <v>-13000000000</v>
      </c>
      <c r="E59" s="148">
        <v>0</v>
      </c>
      <c r="F59" s="148">
        <v>0</v>
      </c>
      <c r="G59" s="148">
        <v>0</v>
      </c>
      <c r="H59" s="148">
        <v>0</v>
      </c>
    </row>
    <row r="60" spans="1:8">
      <c r="A60" s="100" t="s">
        <v>4209</v>
      </c>
      <c r="B60" s="100" t="s">
        <v>4161</v>
      </c>
      <c r="C60" s="148">
        <v>-1130765694</v>
      </c>
      <c r="D60" s="148">
        <v>21572271906</v>
      </c>
      <c r="E60" s="148">
        <v>207825035757</v>
      </c>
      <c r="F60" s="148">
        <v>148766470281</v>
      </c>
      <c r="G60" s="148">
        <v>79023928910</v>
      </c>
      <c r="H60" s="148">
        <v>-6521862118</v>
      </c>
    </row>
    <row r="61" spans="1:8">
      <c r="A61" s="100" t="s">
        <v>257</v>
      </c>
      <c r="B61" s="100" t="s">
        <v>4161</v>
      </c>
      <c r="C61" s="148">
        <v>7525753426</v>
      </c>
      <c r="D61" s="148">
        <v>-8906684938</v>
      </c>
      <c r="E61" s="148">
        <v>12159835619</v>
      </c>
      <c r="F61" s="148">
        <v>10209452055</v>
      </c>
      <c r="G61" s="148">
        <v>-7988904109</v>
      </c>
      <c r="H61" s="148">
        <v>19923150686</v>
      </c>
    </row>
    <row r="62" spans="1:8">
      <c r="A62" s="100" t="s">
        <v>4210</v>
      </c>
      <c r="B62" s="100" t="s">
        <v>4161</v>
      </c>
      <c r="C62" s="148">
        <v>-7366273975</v>
      </c>
      <c r="D62" s="148">
        <v>11061315069</v>
      </c>
      <c r="E62" s="148">
        <v>-48977917805</v>
      </c>
      <c r="F62" s="148">
        <v>10013972602</v>
      </c>
      <c r="G62" s="148">
        <v>12871397266</v>
      </c>
      <c r="H62" s="148">
        <v>-20396657528</v>
      </c>
    </row>
    <row r="63" spans="1:8">
      <c r="A63" s="100" t="s">
        <v>4211</v>
      </c>
      <c r="B63" s="100" t="s">
        <v>4161</v>
      </c>
      <c r="C63" s="148">
        <v>326986302</v>
      </c>
      <c r="D63" s="148">
        <v>295342466</v>
      </c>
      <c r="E63" s="148">
        <v>29758273973</v>
      </c>
      <c r="F63" s="148">
        <v>5734794518</v>
      </c>
      <c r="G63" s="148">
        <v>7757890411</v>
      </c>
      <c r="H63" s="148">
        <v>9353424661</v>
      </c>
    </row>
    <row r="64" spans="1:8">
      <c r="A64" s="100" t="s">
        <v>4212</v>
      </c>
      <c r="B64" s="100" t="s">
        <v>4161</v>
      </c>
      <c r="C64" s="148">
        <v>34204363798</v>
      </c>
      <c r="D64" s="148">
        <v>61866881863</v>
      </c>
      <c r="E64" s="148">
        <v>-30988808582</v>
      </c>
      <c r="F64" s="148">
        <v>121197862915</v>
      </c>
      <c r="G64" s="148">
        <v>-179339007055</v>
      </c>
      <c r="H64" s="148">
        <v>139216529888</v>
      </c>
    </row>
    <row r="65" spans="1:8">
      <c r="A65" s="100" t="s">
        <v>4213</v>
      </c>
      <c r="B65" s="100" t="s">
        <v>4161</v>
      </c>
      <c r="C65" s="148">
        <v>971496543</v>
      </c>
      <c r="D65" s="148">
        <v>-3805892531</v>
      </c>
      <c r="E65" s="148">
        <v>996706603</v>
      </c>
      <c r="F65" s="148">
        <v>749943722</v>
      </c>
      <c r="G65" s="148">
        <v>919435829</v>
      </c>
      <c r="H65" s="148">
        <v>753755056</v>
      </c>
    </row>
    <row r="66" spans="1:8">
      <c r="A66" s="100" t="s">
        <v>4214</v>
      </c>
      <c r="B66" s="100" t="s">
        <v>4161</v>
      </c>
      <c r="C66" s="148">
        <v>-448076851</v>
      </c>
      <c r="D66" s="148">
        <v>-1546642780</v>
      </c>
      <c r="E66" s="148">
        <v>-2873693505</v>
      </c>
      <c r="F66" s="148">
        <v>1669554591</v>
      </c>
      <c r="G66" s="148">
        <v>-187775280</v>
      </c>
      <c r="H66" s="148">
        <v>482125658</v>
      </c>
    </row>
    <row r="67" spans="1:8">
      <c r="A67" s="100" t="s">
        <v>4215</v>
      </c>
      <c r="B67" s="100" t="s">
        <v>4161</v>
      </c>
      <c r="C67" s="148">
        <v>29600000</v>
      </c>
      <c r="D67" s="148">
        <v>2633837207</v>
      </c>
      <c r="E67" s="148">
        <v>-476879662</v>
      </c>
      <c r="F67" s="148">
        <v>-1727545559</v>
      </c>
      <c r="G67" s="148">
        <v>-446768557</v>
      </c>
      <c r="H67" s="148">
        <v>1549962870</v>
      </c>
    </row>
    <row r="68" spans="1:8">
      <c r="A68" s="100" t="s">
        <v>4216</v>
      </c>
      <c r="B68" s="100" t="s">
        <v>4161</v>
      </c>
      <c r="C68" s="148">
        <v>5312564401</v>
      </c>
      <c r="D68" s="148">
        <v>-1306493803</v>
      </c>
      <c r="E68" s="148">
        <v>4574031602</v>
      </c>
      <c r="F68" s="148">
        <v>-6104087913</v>
      </c>
      <c r="G68" s="148">
        <v>-1896561539</v>
      </c>
      <c r="H68" s="148">
        <v>764042858</v>
      </c>
    </row>
    <row r="69" spans="1:8">
      <c r="A69" s="100" t="s">
        <v>4217</v>
      </c>
      <c r="B69" s="100" t="s">
        <v>4161</v>
      </c>
      <c r="C69" s="148">
        <v>172245919</v>
      </c>
      <c r="D69" s="148">
        <v>-233980015</v>
      </c>
      <c r="E69" s="148">
        <v>30495271</v>
      </c>
      <c r="F69" s="148">
        <v>64190004</v>
      </c>
      <c r="G69" s="148">
        <v>65165665</v>
      </c>
      <c r="H69" s="148">
        <v>577907834</v>
      </c>
    </row>
    <row r="70" spans="1:8">
      <c r="A70" s="100" t="s">
        <v>4218</v>
      </c>
      <c r="B70" s="100" t="s">
        <v>4161</v>
      </c>
      <c r="C70" s="148">
        <v>1125001826588</v>
      </c>
      <c r="D70" s="148">
        <v>0</v>
      </c>
      <c r="E70" s="148">
        <v>361329273799</v>
      </c>
      <c r="F70" s="148">
        <v>-969060636452</v>
      </c>
      <c r="G70" s="148">
        <v>969060636452</v>
      </c>
      <c r="H70" s="148">
        <v>0</v>
      </c>
    </row>
    <row r="71" spans="1:8">
      <c r="A71" s="100" t="s">
        <v>4219</v>
      </c>
      <c r="B71" s="100" t="s">
        <v>4161</v>
      </c>
      <c r="C71" s="148">
        <v>300177122</v>
      </c>
      <c r="D71" s="148">
        <v>4494023915</v>
      </c>
      <c r="E71" s="148">
        <v>61345653616</v>
      </c>
      <c r="F71" s="148">
        <v>-3269718875</v>
      </c>
      <c r="G71" s="148">
        <v>20434076842</v>
      </c>
      <c r="H71" s="148">
        <v>-13686380207</v>
      </c>
    </row>
    <row r="72" spans="1:8">
      <c r="A72" s="100" t="s">
        <v>4220</v>
      </c>
      <c r="B72" s="100" t="s">
        <v>4161</v>
      </c>
      <c r="C72" s="148">
        <v>4754780000000</v>
      </c>
      <c r="D72" s="148">
        <v>-662095000000</v>
      </c>
      <c r="E72" s="148">
        <v>-3169164000000</v>
      </c>
      <c r="F72" s="148">
        <v>1123429000000</v>
      </c>
      <c r="G72" s="148">
        <v>247470000000</v>
      </c>
      <c r="H72" s="148">
        <v>-3312730000000</v>
      </c>
    </row>
    <row r="73" spans="1:8">
      <c r="A73" s="100" t="s">
        <v>4221</v>
      </c>
      <c r="B73" s="100" t="s">
        <v>4161</v>
      </c>
      <c r="C73" s="148">
        <v>0</v>
      </c>
      <c r="D73" s="148">
        <v>0</v>
      </c>
      <c r="E73" s="148">
        <v>-94120000000</v>
      </c>
      <c r="F73" s="148">
        <v>-235230000000</v>
      </c>
      <c r="G73" s="148">
        <v>329350000000</v>
      </c>
      <c r="H73" s="148">
        <v>0</v>
      </c>
    </row>
    <row r="74" spans="1:8">
      <c r="A74" s="100" t="s">
        <v>4222</v>
      </c>
      <c r="B74" s="100" t="s">
        <v>4161</v>
      </c>
      <c r="C74" s="148">
        <v>998724500000</v>
      </c>
      <c r="D74" s="148">
        <v>358050500000</v>
      </c>
      <c r="E74" s="148">
        <v>-225948000000</v>
      </c>
      <c r="F74" s="148">
        <v>-1875214000000</v>
      </c>
      <c r="G74" s="148">
        <v>-879752000000</v>
      </c>
      <c r="H74" s="148">
        <v>552770000000</v>
      </c>
    </row>
    <row r="75" spans="1:8">
      <c r="A75" s="100" t="s">
        <v>4223</v>
      </c>
      <c r="B75" s="100" t="s">
        <v>4161</v>
      </c>
      <c r="C75" s="148">
        <v>470631238067</v>
      </c>
      <c r="D75" s="148">
        <v>23307373340</v>
      </c>
      <c r="E75" s="148">
        <v>154214604929</v>
      </c>
      <c r="F75" s="148">
        <v>-92319050705</v>
      </c>
      <c r="G75" s="148">
        <v>123482076130</v>
      </c>
      <c r="H75" s="148">
        <v>-111360176496</v>
      </c>
    </row>
    <row r="76" spans="1:8">
      <c r="A76" s="100" t="s">
        <v>4224</v>
      </c>
      <c r="B76" s="100" t="s">
        <v>4161</v>
      </c>
      <c r="C76" s="148">
        <v>-2102063524191</v>
      </c>
      <c r="D76" s="148">
        <v>-1221855510998</v>
      </c>
      <c r="E76" s="148">
        <v>-63167409158</v>
      </c>
      <c r="F76" s="148">
        <v>-310777143621</v>
      </c>
      <c r="G76" s="148">
        <v>-49475356484</v>
      </c>
      <c r="H76" s="148">
        <v>187453513804</v>
      </c>
    </row>
    <row r="77" spans="1:8">
      <c r="A77" s="100" t="s">
        <v>4225</v>
      </c>
      <c r="B77" s="100" t="s">
        <v>4161</v>
      </c>
      <c r="C77" s="148">
        <v>1463294077</v>
      </c>
      <c r="D77" s="148">
        <v>-15850590058</v>
      </c>
      <c r="E77" s="148">
        <v>19898088272</v>
      </c>
      <c r="F77" s="148">
        <v>-56872380652</v>
      </c>
      <c r="G77" s="148">
        <v>-4349439317</v>
      </c>
      <c r="H77" s="148">
        <v>39503148054</v>
      </c>
    </row>
    <row r="78" spans="1:8">
      <c r="A78" s="100" t="s">
        <v>4226</v>
      </c>
      <c r="B78" s="100" t="s">
        <v>4161</v>
      </c>
      <c r="C78" s="148">
        <v>-3694267976</v>
      </c>
      <c r="D78" s="148">
        <v>8706432700</v>
      </c>
      <c r="E78" s="148">
        <v>-14794484040</v>
      </c>
      <c r="F78" s="148">
        <v>12561162181</v>
      </c>
      <c r="G78" s="148">
        <v>14427275389</v>
      </c>
      <c r="H78" s="148">
        <v>-4420369529</v>
      </c>
    </row>
    <row r="79" spans="1:8">
      <c r="A79" s="100" t="s">
        <v>4227</v>
      </c>
      <c r="B79" s="100" t="s">
        <v>4161</v>
      </c>
      <c r="C79" s="148">
        <v>-4239123</v>
      </c>
      <c r="D79" s="148">
        <v>-87608532</v>
      </c>
      <c r="E79" s="148">
        <v>83369410</v>
      </c>
      <c r="F79" s="148">
        <v>1413041</v>
      </c>
      <c r="G79" s="148">
        <v>-5652164</v>
      </c>
      <c r="H79" s="148">
        <v>-22608653</v>
      </c>
    </row>
    <row r="80" spans="1:8">
      <c r="A80" s="100" t="s">
        <v>4228</v>
      </c>
      <c r="B80" s="100" t="s">
        <v>4161</v>
      </c>
      <c r="C80" s="148">
        <v>-4876862</v>
      </c>
      <c r="D80" s="148">
        <v>-131284276327</v>
      </c>
      <c r="E80" s="148">
        <v>16337211086</v>
      </c>
      <c r="F80" s="148">
        <v>17558125410</v>
      </c>
      <c r="G80" s="148">
        <v>-873861537</v>
      </c>
      <c r="H80" s="148">
        <v>20415909937</v>
      </c>
    </row>
    <row r="81" spans="1:8">
      <c r="A81" s="100" t="s">
        <v>4229</v>
      </c>
      <c r="B81" s="100" t="s">
        <v>4161</v>
      </c>
      <c r="C81" s="148">
        <v>-1357093036</v>
      </c>
      <c r="D81" s="148">
        <v>4056886473</v>
      </c>
      <c r="E81" s="148">
        <v>-899645300</v>
      </c>
      <c r="F81" s="148">
        <v>-4493710834</v>
      </c>
      <c r="G81" s="148">
        <v>402780615</v>
      </c>
      <c r="H81" s="148">
        <v>-1593270912</v>
      </c>
    </row>
    <row r="82" spans="1:8">
      <c r="A82" s="100" t="s">
        <v>4230</v>
      </c>
      <c r="B82" s="100" t="s">
        <v>4161</v>
      </c>
      <c r="C82" s="148">
        <v>-1830923625865</v>
      </c>
      <c r="D82" s="148">
        <v>613497848125</v>
      </c>
      <c r="E82" s="148">
        <v>-244562497</v>
      </c>
      <c r="F82" s="148">
        <v>2097350124115</v>
      </c>
      <c r="G82" s="148">
        <v>1167040150221</v>
      </c>
      <c r="H82" s="148">
        <v>714063783610</v>
      </c>
    </row>
    <row r="83" spans="1:8">
      <c r="A83" s="100" t="s">
        <v>4231</v>
      </c>
      <c r="B83" s="100" t="s">
        <v>4161</v>
      </c>
      <c r="C83" s="148">
        <v>-11097163</v>
      </c>
      <c r="D83" s="148">
        <v>-6048763</v>
      </c>
      <c r="E83" s="148">
        <v>-16730100</v>
      </c>
      <c r="F83" s="148">
        <v>-9539795</v>
      </c>
      <c r="G83" s="148">
        <v>8985163</v>
      </c>
      <c r="H83" s="148">
        <v>-12680548</v>
      </c>
    </row>
    <row r="84" spans="1:8">
      <c r="A84" s="100" t="s">
        <v>4232</v>
      </c>
      <c r="B84" s="100" t="s">
        <v>4161</v>
      </c>
      <c r="C84" s="148">
        <v>7516131320</v>
      </c>
      <c r="D84" s="148">
        <v>-660714377</v>
      </c>
      <c r="E84" s="148">
        <v>4998291945</v>
      </c>
      <c r="F84" s="148">
        <v>2386172466</v>
      </c>
      <c r="G84" s="148">
        <v>-755315321</v>
      </c>
      <c r="H84" s="148">
        <v>-30448210</v>
      </c>
    </row>
    <row r="85" spans="1:8">
      <c r="A85" s="100" t="s">
        <v>4233</v>
      </c>
      <c r="B85" s="100" t="s">
        <v>4161</v>
      </c>
      <c r="C85" s="148">
        <v>-3805589818</v>
      </c>
      <c r="D85" s="148">
        <v>-10803539935</v>
      </c>
      <c r="E85" s="148">
        <v>14369407860</v>
      </c>
      <c r="F85" s="148">
        <v>-19833276837</v>
      </c>
      <c r="G85" s="148">
        <v>1784435318</v>
      </c>
      <c r="H85" s="148">
        <v>1084502770</v>
      </c>
    </row>
    <row r="86" spans="1:8">
      <c r="A86" s="100" t="s">
        <v>4234</v>
      </c>
      <c r="B86" s="100" t="s">
        <v>4161</v>
      </c>
      <c r="C86" s="148">
        <v>3519988214</v>
      </c>
      <c r="D86" s="148">
        <v>25008007737</v>
      </c>
      <c r="E86" s="148">
        <v>-7240047667</v>
      </c>
      <c r="F86" s="148">
        <v>147446146</v>
      </c>
      <c r="G86" s="148">
        <v>1469284857</v>
      </c>
      <c r="H86" s="148">
        <v>-4395407980</v>
      </c>
    </row>
    <row r="87" spans="1:8">
      <c r="A87" s="100" t="s">
        <v>4235</v>
      </c>
      <c r="B87" s="100" t="s">
        <v>4161</v>
      </c>
      <c r="C87" s="148">
        <v>-7073535772</v>
      </c>
      <c r="D87" s="148">
        <v>14551523983</v>
      </c>
      <c r="E87" s="148">
        <v>2746386</v>
      </c>
      <c r="F87" s="148">
        <v>36652665210</v>
      </c>
      <c r="G87" s="148">
        <v>-575886</v>
      </c>
      <c r="H87" s="148">
        <v>-221875847</v>
      </c>
    </row>
    <row r="88" spans="1:8">
      <c r="A88" s="100" t="s">
        <v>4236</v>
      </c>
      <c r="B88" s="100" t="s">
        <v>4161</v>
      </c>
      <c r="C88" s="148">
        <v>-5882432043</v>
      </c>
      <c r="D88" s="148">
        <v>7608589315</v>
      </c>
      <c r="E88" s="148">
        <v>915408315</v>
      </c>
      <c r="F88" s="148">
        <v>-2154416218</v>
      </c>
      <c r="G88" s="148">
        <v>2147484707</v>
      </c>
      <c r="H88" s="148">
        <v>-2808355242</v>
      </c>
    </row>
    <row r="89" spans="1:8">
      <c r="A89" s="100" t="s">
        <v>4237</v>
      </c>
      <c r="B89" s="100" t="s">
        <v>4161</v>
      </c>
      <c r="C89" s="148">
        <v>-4998386</v>
      </c>
      <c r="D89" s="148">
        <v>-103299967</v>
      </c>
      <c r="E89" s="148">
        <v>333601582</v>
      </c>
      <c r="F89" s="148">
        <v>3944462353</v>
      </c>
      <c r="G89" s="148">
        <v>467787534</v>
      </c>
      <c r="H89" s="148">
        <v>-10849865</v>
      </c>
    </row>
    <row r="90" spans="1:8">
      <c r="A90" s="100" t="s">
        <v>4238</v>
      </c>
      <c r="B90" s="100" t="s">
        <v>4161</v>
      </c>
      <c r="C90" s="148">
        <v>224798542</v>
      </c>
      <c r="D90" s="148">
        <v>100604205</v>
      </c>
      <c r="E90" s="148">
        <v>101675750</v>
      </c>
      <c r="F90" s="148">
        <v>101594930</v>
      </c>
      <c r="G90" s="148">
        <v>638153201</v>
      </c>
      <c r="H90" s="148">
        <v>-372358051</v>
      </c>
    </row>
    <row r="91" spans="1:8">
      <c r="A91" s="100" t="s">
        <v>4239</v>
      </c>
      <c r="B91" s="100" t="s">
        <v>4161</v>
      </c>
      <c r="C91" s="148">
        <v>7280348090</v>
      </c>
      <c r="D91" s="148">
        <v>8321076458</v>
      </c>
      <c r="E91" s="148">
        <v>4835198176</v>
      </c>
      <c r="F91" s="148">
        <v>8073543736</v>
      </c>
      <c r="G91" s="148">
        <v>-10096732634</v>
      </c>
      <c r="H91" s="148">
        <v>-385653257</v>
      </c>
    </row>
    <row r="92" spans="1:8">
      <c r="A92" s="100" t="s">
        <v>4240</v>
      </c>
      <c r="B92" s="100" t="s">
        <v>4161</v>
      </c>
      <c r="C92" s="148">
        <v>-12869155</v>
      </c>
      <c r="D92" s="148">
        <v>-100602812</v>
      </c>
      <c r="E92" s="148">
        <v>-150778827</v>
      </c>
      <c r="F92" s="148">
        <v>-98757083</v>
      </c>
      <c r="G92" s="148">
        <v>-3074181</v>
      </c>
      <c r="H92" s="148">
        <v>-7861654</v>
      </c>
    </row>
    <row r="93" spans="1:8">
      <c r="A93" s="100" t="s">
        <v>4241</v>
      </c>
      <c r="B93" s="100" t="s">
        <v>4161</v>
      </c>
      <c r="C93" s="148">
        <v>-28124</v>
      </c>
      <c r="D93" s="148">
        <v>-581219</v>
      </c>
      <c r="E93" s="148">
        <v>553096</v>
      </c>
      <c r="F93" s="148">
        <v>9374</v>
      </c>
      <c r="G93" s="148">
        <v>-37498</v>
      </c>
      <c r="H93" s="148">
        <v>-149992</v>
      </c>
    </row>
    <row r="94" spans="1:8">
      <c r="A94" s="100" t="s">
        <v>4242</v>
      </c>
      <c r="B94" s="100" t="s">
        <v>4161</v>
      </c>
      <c r="C94" s="148">
        <v>-182</v>
      </c>
      <c r="D94" s="148">
        <v>119</v>
      </c>
      <c r="E94" s="148">
        <v>-212</v>
      </c>
      <c r="F94" s="148">
        <v>65</v>
      </c>
      <c r="G94" s="148">
        <v>257</v>
      </c>
      <c r="H94" s="148">
        <v>-337</v>
      </c>
    </row>
    <row r="95" spans="1:8">
      <c r="A95" s="100" t="s">
        <v>4243</v>
      </c>
      <c r="B95" s="100" t="s">
        <v>4161</v>
      </c>
      <c r="C95" s="148">
        <v>152262222222</v>
      </c>
      <c r="D95" s="148">
        <v>326642222222</v>
      </c>
      <c r="E95" s="148">
        <v>964986000000</v>
      </c>
      <c r="F95" s="148">
        <v>127743444444</v>
      </c>
      <c r="G95" s="148">
        <v>-1169028317778</v>
      </c>
      <c r="H95" s="148">
        <v>-974872237778</v>
      </c>
    </row>
    <row r="96" spans="1:8">
      <c r="A96" s="100" t="s">
        <v>4244</v>
      </c>
      <c r="B96" s="100" t="s">
        <v>4161</v>
      </c>
      <c r="C96" s="148">
        <v>-225000000</v>
      </c>
      <c r="D96" s="148">
        <v>-4650000000</v>
      </c>
      <c r="E96" s="148">
        <v>4425000000</v>
      </c>
      <c r="F96" s="148">
        <v>75000000</v>
      </c>
      <c r="G96" s="148">
        <v>-300000000</v>
      </c>
      <c r="H96" s="148">
        <v>-1200000000</v>
      </c>
    </row>
    <row r="97" spans="1:8">
      <c r="A97" s="100" t="s">
        <v>4245</v>
      </c>
      <c r="B97" s="100" t="s">
        <v>4161</v>
      </c>
      <c r="C97" s="148">
        <v>1004010129</v>
      </c>
      <c r="D97" s="148">
        <v>-2718051139</v>
      </c>
      <c r="E97" s="148">
        <v>3047333482</v>
      </c>
      <c r="F97" s="148">
        <v>-2212395262</v>
      </c>
      <c r="G97" s="148">
        <v>2455094572</v>
      </c>
      <c r="H97" s="148">
        <v>-162673496</v>
      </c>
    </row>
    <row r="98" spans="1:8">
      <c r="A98" s="100" t="s">
        <v>4246</v>
      </c>
      <c r="B98" s="100" t="s">
        <v>4161</v>
      </c>
      <c r="C98" s="148">
        <v>0</v>
      </c>
      <c r="D98" s="148">
        <v>0</v>
      </c>
      <c r="E98" s="148">
        <v>0</v>
      </c>
      <c r="F98" s="148">
        <v>0</v>
      </c>
      <c r="G98" s="148">
        <v>0</v>
      </c>
      <c r="H98" s="148">
        <v>0</v>
      </c>
    </row>
    <row r="99" spans="1:8">
      <c r="A99" s="100" t="s">
        <v>4247</v>
      </c>
      <c r="B99" s="100" t="s">
        <v>4161</v>
      </c>
      <c r="C99" s="148">
        <v>252929915</v>
      </c>
      <c r="D99" s="148">
        <v>204291850</v>
      </c>
      <c r="E99" s="148">
        <v>-217692856</v>
      </c>
      <c r="F99" s="148">
        <v>-2597986</v>
      </c>
      <c r="G99" s="148">
        <v>-44165252</v>
      </c>
      <c r="H99" s="148">
        <v>-196096477</v>
      </c>
    </row>
    <row r="100" spans="1:8">
      <c r="A100" s="100" t="s">
        <v>4248</v>
      </c>
      <c r="B100" s="100" t="s">
        <v>4161</v>
      </c>
      <c r="C100" s="148">
        <v>6686205172</v>
      </c>
      <c r="D100" s="148">
        <v>0</v>
      </c>
      <c r="E100" s="148">
        <v>-5167687089</v>
      </c>
      <c r="F100" s="148">
        <v>10142930467</v>
      </c>
      <c r="G100" s="148">
        <v>-5652916655</v>
      </c>
      <c r="H100" s="148">
        <v>-2138745367</v>
      </c>
    </row>
    <row r="101" spans="1:8">
      <c r="A101" s="100" t="s">
        <v>4249</v>
      </c>
      <c r="B101" s="100" t="s">
        <v>4161</v>
      </c>
      <c r="C101" s="148">
        <v>-3921808593</v>
      </c>
      <c r="D101" s="148">
        <v>10438171980</v>
      </c>
      <c r="E101" s="148">
        <v>-853997861</v>
      </c>
      <c r="F101" s="148">
        <v>1219728213</v>
      </c>
      <c r="G101" s="148">
        <v>-377229001</v>
      </c>
      <c r="H101" s="148">
        <v>581419649</v>
      </c>
    </row>
    <row r="102" spans="1:8">
      <c r="A102" s="100" t="s">
        <v>4250</v>
      </c>
      <c r="B102" s="100" t="s">
        <v>4161</v>
      </c>
      <c r="C102" s="148">
        <v>0</v>
      </c>
      <c r="D102" s="148">
        <v>0</v>
      </c>
      <c r="E102" s="148">
        <v>0</v>
      </c>
      <c r="F102" s="148">
        <v>0</v>
      </c>
      <c r="G102" s="148">
        <v>0</v>
      </c>
      <c r="H102" s="148">
        <v>0</v>
      </c>
    </row>
    <row r="103" spans="1:8">
      <c r="A103" s="100" t="s">
        <v>4251</v>
      </c>
      <c r="B103" s="100" t="s">
        <v>4161</v>
      </c>
      <c r="C103" s="148">
        <v>0</v>
      </c>
      <c r="D103" s="148">
        <v>0</v>
      </c>
      <c r="E103" s="148">
        <v>-26565000</v>
      </c>
      <c r="F103" s="148">
        <v>-4125000</v>
      </c>
      <c r="G103" s="148">
        <v>-662000000</v>
      </c>
      <c r="H103" s="148">
        <v>662000000</v>
      </c>
    </row>
    <row r="104" spans="1:8">
      <c r="A104" s="100" t="s">
        <v>4252</v>
      </c>
      <c r="B104" s="100" t="s">
        <v>4161</v>
      </c>
      <c r="C104" s="148">
        <v>-1365</v>
      </c>
      <c r="D104" s="148">
        <v>-28210</v>
      </c>
      <c r="E104" s="148">
        <v>26845</v>
      </c>
      <c r="F104" s="148">
        <v>455</v>
      </c>
      <c r="G104" s="148">
        <v>-1820</v>
      </c>
      <c r="H104" s="148">
        <v>-7280</v>
      </c>
    </row>
    <row r="105" spans="1:8">
      <c r="A105" s="100" t="s">
        <v>4253</v>
      </c>
      <c r="B105" s="100" t="s">
        <v>4161</v>
      </c>
      <c r="C105" s="148">
        <v>0</v>
      </c>
      <c r="D105" s="148">
        <v>0</v>
      </c>
      <c r="E105" s="148">
        <v>0</v>
      </c>
      <c r="F105" s="148">
        <v>0</v>
      </c>
      <c r="G105" s="148">
        <v>0</v>
      </c>
      <c r="H105" s="148">
        <v>0</v>
      </c>
    </row>
    <row r="106" spans="1:8">
      <c r="A106" s="100" t="s">
        <v>4254</v>
      </c>
      <c r="B106" s="100" t="s">
        <v>4161</v>
      </c>
      <c r="C106" s="148">
        <v>256466819</v>
      </c>
      <c r="D106" s="148">
        <v>-9682288302</v>
      </c>
      <c r="E106" s="148">
        <v>-1245866780</v>
      </c>
      <c r="F106" s="148">
        <v>-1528930101</v>
      </c>
      <c r="G106" s="148">
        <v>-792339613226</v>
      </c>
      <c r="H106" s="148">
        <v>795360229706</v>
      </c>
    </row>
    <row r="107" spans="1:8">
      <c r="A107" s="100" t="s">
        <v>4255</v>
      </c>
      <c r="B107" s="100" t="s">
        <v>4161</v>
      </c>
      <c r="C107" s="148">
        <v>-100812122</v>
      </c>
      <c r="D107" s="148">
        <v>-9157735</v>
      </c>
      <c r="E107" s="148">
        <v>-4888890</v>
      </c>
      <c r="F107" s="148">
        <v>-554215626</v>
      </c>
      <c r="G107" s="148">
        <v>328984670</v>
      </c>
      <c r="H107" s="148">
        <v>-70808340</v>
      </c>
    </row>
    <row r="108" spans="1:8">
      <c r="A108" s="100" t="s">
        <v>4256</v>
      </c>
      <c r="B108" s="100" t="s">
        <v>4161</v>
      </c>
      <c r="C108" s="148">
        <v>8356421</v>
      </c>
      <c r="D108" s="148">
        <v>9682619</v>
      </c>
      <c r="E108" s="148">
        <v>-12283698</v>
      </c>
      <c r="F108" s="148">
        <v>-62139434</v>
      </c>
      <c r="G108" s="148">
        <v>63075679</v>
      </c>
      <c r="H108" s="148">
        <v>7416696</v>
      </c>
    </row>
    <row r="109" spans="1:8">
      <c r="A109" s="100" t="s">
        <v>4257</v>
      </c>
      <c r="B109" s="100" t="s">
        <v>4161</v>
      </c>
      <c r="C109" s="148">
        <v>-5837461867</v>
      </c>
      <c r="D109" s="148">
        <v>10758412172</v>
      </c>
      <c r="E109" s="148">
        <v>3444641389</v>
      </c>
      <c r="F109" s="148">
        <v>-9551624768</v>
      </c>
      <c r="G109" s="148">
        <v>2949675803</v>
      </c>
      <c r="H109" s="148">
        <v>2701603895</v>
      </c>
    </row>
    <row r="110" spans="1:8">
      <c r="A110" s="100" t="s">
        <v>4258</v>
      </c>
      <c r="B110" s="100" t="s">
        <v>4161</v>
      </c>
      <c r="C110" s="148">
        <v>-799566297109</v>
      </c>
      <c r="D110" s="148">
        <v>712469589818</v>
      </c>
      <c r="E110" s="148">
        <v>132678946095</v>
      </c>
      <c r="F110" s="148">
        <v>-2194120449336</v>
      </c>
      <c r="G110" s="148">
        <v>-1103997760618</v>
      </c>
      <c r="H110" s="148">
        <v>658763995757</v>
      </c>
    </row>
    <row r="111" spans="1:8">
      <c r="A111" s="100" t="s">
        <v>4259</v>
      </c>
      <c r="B111" s="100" t="s">
        <v>4161</v>
      </c>
      <c r="C111" s="148">
        <v>799566297109</v>
      </c>
      <c r="D111" s="148">
        <v>-712469589818</v>
      </c>
      <c r="E111" s="148">
        <v>-132678946095</v>
      </c>
      <c r="F111" s="148">
        <v>2194120449336</v>
      </c>
      <c r="G111" s="148">
        <v>1103997760618</v>
      </c>
      <c r="H111" s="148">
        <v>-658763995757</v>
      </c>
    </row>
    <row r="112" spans="1:8">
      <c r="A112" s="100" t="s">
        <v>4260</v>
      </c>
      <c r="B112" s="100" t="s">
        <v>4161</v>
      </c>
      <c r="C112" s="148">
        <v>171511945432</v>
      </c>
      <c r="D112" s="148">
        <v>-47936447788</v>
      </c>
      <c r="E112" s="148">
        <v>-563017036984</v>
      </c>
      <c r="F112" s="148">
        <v>1765277500000</v>
      </c>
      <c r="G112" s="148">
        <v>1398817500000</v>
      </c>
      <c r="H112" s="148">
        <v>-476180000000</v>
      </c>
    </row>
    <row r="113" spans="1:8">
      <c r="A113" s="100" t="s">
        <v>4261</v>
      </c>
      <c r="B113" s="100" t="s">
        <v>4161</v>
      </c>
      <c r="C113" s="148">
        <v>-171511945432</v>
      </c>
      <c r="D113" s="148">
        <v>47936447788</v>
      </c>
      <c r="E113" s="148">
        <v>563017036984</v>
      </c>
      <c r="F113" s="148">
        <v>-1765277500000</v>
      </c>
      <c r="G113" s="148">
        <v>-1398817500000</v>
      </c>
      <c r="H113" s="148">
        <v>476180000000</v>
      </c>
    </row>
    <row r="114" spans="1:8">
      <c r="A114" s="100" t="s">
        <v>4262</v>
      </c>
      <c r="B114" s="100" t="s">
        <v>4161</v>
      </c>
      <c r="C114" s="148">
        <v>0</v>
      </c>
      <c r="D114" s="148">
        <v>0</v>
      </c>
      <c r="E114" s="148">
        <v>0</v>
      </c>
      <c r="F114" s="148">
        <v>0</v>
      </c>
      <c r="G114" s="148">
        <v>0</v>
      </c>
      <c r="H114" s="148">
        <v>0</v>
      </c>
    </row>
    <row r="115" spans="1:8">
      <c r="A115" s="100" t="s">
        <v>4263</v>
      </c>
      <c r="B115" s="100" t="s">
        <v>4161</v>
      </c>
      <c r="C115" s="148">
        <v>0</v>
      </c>
      <c r="D115" s="148">
        <v>0</v>
      </c>
      <c r="E115" s="148">
        <v>0</v>
      </c>
      <c r="F115" s="148">
        <v>0</v>
      </c>
      <c r="G115" s="148">
        <v>0</v>
      </c>
      <c r="H115" s="148">
        <v>0</v>
      </c>
    </row>
    <row r="116" spans="1:8">
      <c r="A116" s="100" t="s">
        <v>4264</v>
      </c>
      <c r="B116" s="100" t="s">
        <v>4161</v>
      </c>
      <c r="C116" s="148">
        <v>-711158891</v>
      </c>
      <c r="D116" s="148">
        <v>-34762644661</v>
      </c>
      <c r="E116" s="148">
        <v>7368768583</v>
      </c>
      <c r="F116" s="148">
        <v>-26877971854</v>
      </c>
      <c r="G116" s="148">
        <v>-3528361724</v>
      </c>
      <c r="H116" s="148">
        <v>-4060479591</v>
      </c>
    </row>
    <row r="117" spans="1:8">
      <c r="A117" s="100" t="s">
        <v>4265</v>
      </c>
      <c r="B117" s="100" t="s">
        <v>4161</v>
      </c>
      <c r="C117" s="148">
        <v>-15660357194</v>
      </c>
      <c r="D117" s="148">
        <v>47936220446</v>
      </c>
      <c r="E117" s="148">
        <v>-47877425724</v>
      </c>
      <c r="F117" s="148">
        <v>-3998309521</v>
      </c>
      <c r="G117" s="148">
        <v>618888836</v>
      </c>
      <c r="H117" s="148">
        <v>5297578153</v>
      </c>
    </row>
    <row r="118" spans="1:8">
      <c r="A118" s="100" t="s">
        <v>4266</v>
      </c>
      <c r="B118" s="100" t="s">
        <v>4161</v>
      </c>
      <c r="C118" s="148">
        <v>0</v>
      </c>
      <c r="D118" s="148">
        <v>0</v>
      </c>
      <c r="E118" s="148">
        <v>0</v>
      </c>
      <c r="F118" s="148">
        <v>-257444227</v>
      </c>
      <c r="G118" s="148">
        <v>-1678300869</v>
      </c>
      <c r="H118" s="148">
        <v>-980891835</v>
      </c>
    </row>
    <row r="119" spans="1:8">
      <c r="A119" s="100" t="s">
        <v>4267</v>
      </c>
      <c r="B119" s="100" t="s">
        <v>4161</v>
      </c>
      <c r="C119" s="148">
        <v>-39399480114</v>
      </c>
      <c r="D119" s="148">
        <v>-50051588923</v>
      </c>
      <c r="E119" s="148">
        <v>-86348517016</v>
      </c>
      <c r="F119" s="148">
        <v>-87507864594</v>
      </c>
      <c r="G119" s="148">
        <v>-40782232860</v>
      </c>
      <c r="H119" s="148">
        <v>-35543319957</v>
      </c>
    </row>
    <row r="120" spans="1:8">
      <c r="A120" s="100" t="s">
        <v>4268</v>
      </c>
      <c r="B120" s="100" t="s">
        <v>4161</v>
      </c>
      <c r="C120" s="148">
        <v>0</v>
      </c>
      <c r="D120" s="148">
        <v>0</v>
      </c>
      <c r="E120" s="148">
        <v>-61242472</v>
      </c>
      <c r="F120" s="148">
        <v>-323278358</v>
      </c>
      <c r="G120" s="148">
        <v>384520830</v>
      </c>
      <c r="H120" s="148">
        <v>0</v>
      </c>
    </row>
    <row r="121" spans="1:8">
      <c r="A121" s="100" t="s">
        <v>4269</v>
      </c>
      <c r="B121" s="100" t="s">
        <v>4161</v>
      </c>
      <c r="C121" s="148">
        <v>-80323917005</v>
      </c>
      <c r="D121" s="148">
        <v>-95279087998</v>
      </c>
      <c r="E121" s="148">
        <v>-101628596193</v>
      </c>
      <c r="F121" s="148">
        <v>18536078548</v>
      </c>
      <c r="G121" s="148">
        <v>8863273174</v>
      </c>
      <c r="H121" s="148">
        <v>11356312467</v>
      </c>
    </row>
    <row r="122" spans="1:8">
      <c r="A122" s="100" t="s">
        <v>4270</v>
      </c>
      <c r="B122" s="100" t="s">
        <v>4161</v>
      </c>
      <c r="C122" s="148">
        <v>-5812713890</v>
      </c>
      <c r="D122" s="148">
        <v>-32413981831</v>
      </c>
      <c r="E122" s="148">
        <v>22245769269</v>
      </c>
      <c r="F122" s="148">
        <v>66113171725</v>
      </c>
      <c r="G122" s="148">
        <v>-11928147517</v>
      </c>
      <c r="H122" s="148">
        <v>-29387993450</v>
      </c>
    </row>
    <row r="123" spans="1:8">
      <c r="A123" s="100" t="s">
        <v>4271</v>
      </c>
      <c r="B123" s="100" t="s">
        <v>4161</v>
      </c>
      <c r="C123" s="148">
        <v>3557130110</v>
      </c>
      <c r="D123" s="148">
        <v>-2867219182</v>
      </c>
      <c r="E123" s="148">
        <v>-1492541109</v>
      </c>
      <c r="F123" s="148">
        <v>8895537834</v>
      </c>
      <c r="G123" s="148">
        <v>-16991169903</v>
      </c>
      <c r="H123" s="148">
        <v>-9359225041</v>
      </c>
    </row>
    <row r="124" spans="1:8">
      <c r="A124" s="100" t="s">
        <v>4272</v>
      </c>
      <c r="B124" s="100" t="s">
        <v>4161</v>
      </c>
      <c r="C124" s="148">
        <v>-2373672694</v>
      </c>
      <c r="D124" s="148">
        <v>-2299390453</v>
      </c>
      <c r="E124" s="148">
        <v>11580217923</v>
      </c>
      <c r="F124" s="148">
        <v>-2540935840</v>
      </c>
      <c r="G124" s="148">
        <v>-2630777062</v>
      </c>
      <c r="H124" s="148">
        <v>-2571845404</v>
      </c>
    </row>
    <row r="125" spans="1:8">
      <c r="A125" s="100" t="s">
        <v>4273</v>
      </c>
      <c r="B125" s="100" t="s">
        <v>4161</v>
      </c>
      <c r="C125" s="148">
        <v>6728972617</v>
      </c>
      <c r="D125" s="148">
        <v>-1060278739</v>
      </c>
      <c r="E125" s="148">
        <v>7401459560</v>
      </c>
      <c r="F125" s="148">
        <v>3433550715</v>
      </c>
      <c r="G125" s="148">
        <v>1010341686</v>
      </c>
      <c r="H125" s="148">
        <v>-1338589104</v>
      </c>
    </row>
    <row r="126" spans="1:8">
      <c r="A126" s="100" t="s">
        <v>4274</v>
      </c>
      <c r="B126" s="100" t="s">
        <v>4161</v>
      </c>
      <c r="C126" s="148">
        <v>2423311916</v>
      </c>
      <c r="D126" s="148">
        <v>1621451981</v>
      </c>
      <c r="E126" s="148">
        <v>1287428329</v>
      </c>
      <c r="F126" s="148">
        <v>22798718</v>
      </c>
      <c r="G126" s="148">
        <v>0</v>
      </c>
      <c r="H126" s="148">
        <v>0</v>
      </c>
    </row>
    <row r="127" spans="1:8">
      <c r="A127" s="100" t="s">
        <v>4275</v>
      </c>
      <c r="B127" s="100" t="s">
        <v>4161</v>
      </c>
      <c r="C127" s="148">
        <v>-18210128028</v>
      </c>
      <c r="D127" s="148">
        <v>11613343919</v>
      </c>
      <c r="E127" s="148">
        <v>-27703345599</v>
      </c>
      <c r="F127" s="148">
        <v>21688557149</v>
      </c>
      <c r="G127" s="148">
        <v>9943098074</v>
      </c>
      <c r="H127" s="148">
        <v>-11213704010</v>
      </c>
    </row>
    <row r="128" spans="1:8">
      <c r="A128" s="100" t="s">
        <v>4276</v>
      </c>
      <c r="B128" s="100" t="s">
        <v>4161</v>
      </c>
      <c r="C128" s="148">
        <v>-1820095283</v>
      </c>
      <c r="D128" s="148">
        <v>-14304788349</v>
      </c>
      <c r="E128" s="148">
        <v>-34176653771</v>
      </c>
      <c r="F128" s="148">
        <v>14279152324</v>
      </c>
      <c r="G128" s="148">
        <v>68612018758</v>
      </c>
      <c r="H128" s="148">
        <v>-35095904031</v>
      </c>
    </row>
    <row r="129" spans="1:8">
      <c r="A129" s="100" t="s">
        <v>4277</v>
      </c>
      <c r="B129" s="100" t="s">
        <v>4161</v>
      </c>
      <c r="C129" s="148">
        <v>1395483446</v>
      </c>
      <c r="D129" s="148">
        <v>2604972234</v>
      </c>
      <c r="E129" s="148">
        <v>-2500817180</v>
      </c>
      <c r="F129" s="148">
        <v>1403478709</v>
      </c>
      <c r="G129" s="148">
        <v>-2320907570</v>
      </c>
      <c r="H129" s="148">
        <v>1682688564</v>
      </c>
    </row>
    <row r="130" spans="1:8">
      <c r="A130" s="100" t="s">
        <v>4278</v>
      </c>
      <c r="B130" s="100" t="s">
        <v>4161</v>
      </c>
      <c r="C130" s="148">
        <v>-4058534641</v>
      </c>
      <c r="D130" s="148">
        <v>-30904036518</v>
      </c>
      <c r="E130" s="148">
        <v>27016356814</v>
      </c>
      <c r="F130" s="148">
        <v>-10304885277</v>
      </c>
      <c r="G130" s="148">
        <v>-6868590467</v>
      </c>
      <c r="H130" s="148">
        <v>6241570478</v>
      </c>
    </row>
    <row r="131" spans="1:8">
      <c r="A131" s="100" t="s">
        <v>4279</v>
      </c>
      <c r="B131" s="100" t="s">
        <v>4161</v>
      </c>
      <c r="C131" s="148">
        <v>80012</v>
      </c>
      <c r="D131" s="148">
        <v>-2129999</v>
      </c>
      <c r="E131" s="148">
        <v>2130000</v>
      </c>
      <c r="F131" s="148">
        <v>342000</v>
      </c>
      <c r="G131" s="148">
        <v>385740</v>
      </c>
      <c r="H131" s="148">
        <v>-253257</v>
      </c>
    </row>
    <row r="132" spans="1:8">
      <c r="A132" s="100" t="s">
        <v>4280</v>
      </c>
      <c r="B132" s="100" t="s">
        <v>4161</v>
      </c>
      <c r="C132" s="148">
        <v>0</v>
      </c>
      <c r="D132" s="148">
        <v>0</v>
      </c>
      <c r="E132" s="148">
        <v>0</v>
      </c>
      <c r="F132" s="148">
        <v>0</v>
      </c>
      <c r="G132" s="148">
        <v>0</v>
      </c>
      <c r="H132" s="148">
        <v>-1345900000000</v>
      </c>
    </row>
    <row r="133" spans="1:8">
      <c r="A133" s="100" t="s">
        <v>4281</v>
      </c>
      <c r="B133" s="100" t="s">
        <v>4161</v>
      </c>
      <c r="C133" s="148">
        <v>0</v>
      </c>
      <c r="D133" s="148">
        <v>0</v>
      </c>
      <c r="E133" s="148">
        <v>0</v>
      </c>
      <c r="F133" s="148">
        <v>0</v>
      </c>
      <c r="G133" s="148">
        <v>0</v>
      </c>
      <c r="H133" s="148">
        <v>0</v>
      </c>
    </row>
    <row r="134" spans="1:8">
      <c r="A134" s="100" t="s">
        <v>4282</v>
      </c>
      <c r="B134" s="100" t="s">
        <v>4161</v>
      </c>
      <c r="C134" s="148">
        <v>0</v>
      </c>
      <c r="D134" s="148">
        <v>0</v>
      </c>
      <c r="E134" s="148">
        <v>0</v>
      </c>
      <c r="F134" s="148">
        <v>0</v>
      </c>
      <c r="G134" s="148">
        <v>0</v>
      </c>
      <c r="H134" s="148">
        <v>0</v>
      </c>
    </row>
    <row r="135" spans="1:8">
      <c r="A135" s="100" t="s">
        <v>4283</v>
      </c>
      <c r="B135" s="100" t="s">
        <v>4161</v>
      </c>
      <c r="C135" s="148">
        <v>0</v>
      </c>
      <c r="D135" s="148">
        <v>0</v>
      </c>
      <c r="E135" s="148">
        <v>0</v>
      </c>
      <c r="F135" s="148">
        <v>0</v>
      </c>
      <c r="G135" s="148">
        <v>-18128012835</v>
      </c>
      <c r="H135" s="148">
        <v>47624883867</v>
      </c>
    </row>
    <row r="136" spans="1:8">
      <c r="A136" s="100" t="s">
        <v>4284</v>
      </c>
      <c r="B136" s="100" t="s">
        <v>4161</v>
      </c>
      <c r="C136" s="148">
        <v>0</v>
      </c>
      <c r="D136" s="148">
        <v>0</v>
      </c>
      <c r="E136" s="148">
        <v>0</v>
      </c>
      <c r="F136" s="148">
        <v>0</v>
      </c>
      <c r="G136" s="148">
        <v>0</v>
      </c>
      <c r="H136" s="148">
        <v>0</v>
      </c>
    </row>
    <row r="137" spans="1:8">
      <c r="A137" s="100" t="s">
        <v>4285</v>
      </c>
      <c r="B137" s="100" t="s">
        <v>4161</v>
      </c>
      <c r="C137" s="148">
        <v>0</v>
      </c>
      <c r="D137" s="148">
        <v>0</v>
      </c>
      <c r="E137" s="148">
        <v>0</v>
      </c>
      <c r="F137" s="148">
        <v>0</v>
      </c>
      <c r="G137" s="148">
        <v>-36256025669</v>
      </c>
      <c r="H137" s="148">
        <v>5211408895</v>
      </c>
    </row>
    <row r="138" spans="1:8">
      <c r="A138" s="100" t="s">
        <v>4286</v>
      </c>
      <c r="B138" s="100" t="s">
        <v>4161</v>
      </c>
      <c r="C138" s="148">
        <v>0</v>
      </c>
      <c r="D138" s="148">
        <v>0</v>
      </c>
      <c r="E138" s="148">
        <v>0</v>
      </c>
      <c r="F138" s="148">
        <v>0</v>
      </c>
      <c r="G138" s="148">
        <v>0</v>
      </c>
      <c r="H138" s="148">
        <v>0</v>
      </c>
    </row>
    <row r="139" spans="1:8">
      <c r="A139" s="100" t="s">
        <v>4287</v>
      </c>
      <c r="B139" s="100" t="s">
        <v>4161</v>
      </c>
      <c r="C139" s="148">
        <v>-553170590</v>
      </c>
      <c r="D139" s="148">
        <v>41378007853</v>
      </c>
      <c r="E139" s="148">
        <v>-42673230618</v>
      </c>
      <c r="F139" s="148">
        <v>-7237321440</v>
      </c>
      <c r="G139" s="148">
        <v>-1119212594</v>
      </c>
      <c r="H139" s="148">
        <v>3129931827</v>
      </c>
    </row>
    <row r="140" spans="1:8">
      <c r="A140" s="100" t="s">
        <v>4288</v>
      </c>
      <c r="B140" s="100" t="s">
        <v>4161</v>
      </c>
      <c r="C140" s="148">
        <v>-559959539</v>
      </c>
      <c r="D140" s="148">
        <v>-47936447788</v>
      </c>
      <c r="E140" s="148">
        <v>39149339396</v>
      </c>
      <c r="F140" s="148">
        <v>16000000000</v>
      </c>
      <c r="G140" s="148">
        <v>567500000</v>
      </c>
      <c r="H140" s="148">
        <v>-9824200000</v>
      </c>
    </row>
    <row r="141" spans="1:8">
      <c r="A141" s="100" t="s">
        <v>4289</v>
      </c>
      <c r="B141" s="100" t="s">
        <v>4161</v>
      </c>
      <c r="C141" s="148">
        <v>-363824787435</v>
      </c>
      <c r="D141" s="148">
        <v>0</v>
      </c>
      <c r="E141" s="148">
        <v>0</v>
      </c>
      <c r="F141" s="148">
        <v>0</v>
      </c>
      <c r="G141" s="148">
        <v>54384038504</v>
      </c>
      <c r="H141" s="148">
        <v>503003756133</v>
      </c>
    </row>
    <row r="142" spans="1:8">
      <c r="A142" s="153"/>
      <c r="B142" s="153"/>
      <c r="C142" s="154"/>
      <c r="D142" s="154"/>
      <c r="E142" s="154"/>
      <c r="F142" s="154"/>
      <c r="G142" s="154"/>
      <c r="H142" s="154"/>
    </row>
    <row r="143" spans="1:8">
      <c r="A143" s="100" t="s">
        <v>260</v>
      </c>
      <c r="B143" s="100" t="s">
        <v>4290</v>
      </c>
      <c r="C143" s="148">
        <v>19790508316</v>
      </c>
      <c r="D143" s="148">
        <v>19693521297</v>
      </c>
      <c r="E143" s="148">
        <v>23667558214</v>
      </c>
      <c r="F143" s="148">
        <v>23934763615</v>
      </c>
      <c r="G143" s="148">
        <v>23690184461</v>
      </c>
      <c r="H143" s="148">
        <v>21886288947</v>
      </c>
    </row>
    <row r="144" spans="1:8">
      <c r="A144" s="100" t="s">
        <v>4291</v>
      </c>
      <c r="B144" s="100" t="s">
        <v>4290</v>
      </c>
      <c r="C144" s="148">
        <v>463685630623</v>
      </c>
      <c r="D144" s="148">
        <v>472745992611</v>
      </c>
      <c r="E144" s="148">
        <v>613793331640</v>
      </c>
      <c r="F144" s="148">
        <v>540315919942</v>
      </c>
      <c r="G144" s="148">
        <v>574820370383</v>
      </c>
      <c r="H144" s="148">
        <v>547863253614</v>
      </c>
    </row>
    <row r="145" spans="1:8">
      <c r="A145" s="100" t="s">
        <v>4292</v>
      </c>
      <c r="B145" s="100" t="s">
        <v>4290</v>
      </c>
      <c r="C145" s="148">
        <v>29042106912</v>
      </c>
      <c r="D145" s="148">
        <v>26035425711</v>
      </c>
      <c r="E145" s="148">
        <v>29571537433</v>
      </c>
      <c r="F145" s="148">
        <v>32210875343</v>
      </c>
      <c r="G145" s="148">
        <v>36840730633</v>
      </c>
      <c r="H145" s="148">
        <v>33900205900</v>
      </c>
    </row>
    <row r="146" spans="1:8">
      <c r="A146" s="100" t="s">
        <v>4293</v>
      </c>
      <c r="B146" s="100" t="s">
        <v>4290</v>
      </c>
      <c r="C146" s="148">
        <v>2735428991</v>
      </c>
      <c r="D146" s="148">
        <v>3093246164</v>
      </c>
      <c r="E146" s="148">
        <v>2543279908</v>
      </c>
      <c r="F146" s="148">
        <v>904505273</v>
      </c>
      <c r="G146" s="148">
        <v>187471706</v>
      </c>
      <c r="H146" s="148">
        <v>510024956</v>
      </c>
    </row>
    <row r="147" spans="1:8">
      <c r="A147" s="100" t="s">
        <v>4294</v>
      </c>
      <c r="B147" s="100" t="s">
        <v>4290</v>
      </c>
      <c r="C147" s="148">
        <v>887145475733</v>
      </c>
      <c r="D147" s="148">
        <v>918576960348</v>
      </c>
      <c r="E147" s="148">
        <v>1037933941088</v>
      </c>
      <c r="F147" s="148">
        <v>976062348449</v>
      </c>
      <c r="G147" s="148">
        <v>1020402878272</v>
      </c>
      <c r="H147" s="148">
        <v>996538241852</v>
      </c>
    </row>
    <row r="148" spans="1:8">
      <c r="A148" s="100" t="s">
        <v>4295</v>
      </c>
      <c r="B148" s="100" t="s">
        <v>4290</v>
      </c>
      <c r="C148" s="148">
        <v>23994849253</v>
      </c>
      <c r="D148" s="148">
        <v>20530254436</v>
      </c>
      <c r="E148" s="148">
        <v>25082416234</v>
      </c>
      <c r="F148" s="148">
        <v>23027386985</v>
      </c>
      <c r="G148" s="148">
        <v>24512750896</v>
      </c>
      <c r="H148" s="148">
        <v>27052519028</v>
      </c>
    </row>
    <row r="149" spans="1:8">
      <c r="A149" s="100" t="s">
        <v>4296</v>
      </c>
      <c r="B149" s="100" t="s">
        <v>4290</v>
      </c>
      <c r="C149" s="148">
        <v>406511116</v>
      </c>
      <c r="D149" s="148">
        <v>302426716</v>
      </c>
      <c r="E149" s="148">
        <v>288723137</v>
      </c>
      <c r="F149" s="148">
        <v>289914471</v>
      </c>
      <c r="G149" s="148">
        <v>243320033</v>
      </c>
      <c r="H149" s="148">
        <v>510738953</v>
      </c>
    </row>
    <row r="150" spans="1:8">
      <c r="A150" s="100" t="s">
        <v>4297</v>
      </c>
      <c r="B150" s="100" t="s">
        <v>4290</v>
      </c>
      <c r="C150" s="148">
        <v>334958451</v>
      </c>
      <c r="D150" s="148">
        <v>180170575</v>
      </c>
      <c r="E150" s="148">
        <v>181200065</v>
      </c>
      <c r="F150" s="148">
        <v>163429246</v>
      </c>
      <c r="G150" s="148">
        <v>220243814</v>
      </c>
      <c r="H150" s="148">
        <v>181632485</v>
      </c>
    </row>
    <row r="151" spans="1:8">
      <c r="A151" s="100" t="s">
        <v>4298</v>
      </c>
      <c r="B151" s="100" t="s">
        <v>4290</v>
      </c>
      <c r="C151" s="148">
        <v>617588558</v>
      </c>
      <c r="D151" s="148">
        <v>853227303</v>
      </c>
      <c r="E151" s="148">
        <v>3249369286</v>
      </c>
      <c r="F151" s="148">
        <v>15673472676</v>
      </c>
      <c r="G151" s="148">
        <v>3148240168</v>
      </c>
      <c r="H151" s="148">
        <v>4037673593</v>
      </c>
    </row>
    <row r="152" spans="1:8">
      <c r="A152" s="100" t="s">
        <v>4299</v>
      </c>
      <c r="B152" s="100" t="s">
        <v>4290</v>
      </c>
      <c r="C152" s="148">
        <v>9624684533</v>
      </c>
      <c r="D152" s="148">
        <v>9569839450</v>
      </c>
      <c r="E152" s="148">
        <v>14013563727</v>
      </c>
      <c r="F152" s="148">
        <v>4744063741</v>
      </c>
      <c r="G152" s="148">
        <v>2238275619</v>
      </c>
      <c r="H152" s="148">
        <v>3122763446</v>
      </c>
    </row>
    <row r="153" spans="1:8">
      <c r="A153" s="100" t="s">
        <v>4300</v>
      </c>
      <c r="B153" s="100" t="s">
        <v>4290</v>
      </c>
      <c r="C153" s="148">
        <v>407313943</v>
      </c>
      <c r="D153" s="148">
        <v>11793506098</v>
      </c>
      <c r="E153" s="148">
        <v>7659192731</v>
      </c>
      <c r="F153" s="148">
        <v>4734126932</v>
      </c>
      <c r="G153" s="148">
        <v>8454125561</v>
      </c>
      <c r="H153" s="148">
        <v>12012259775</v>
      </c>
    </row>
    <row r="154" spans="1:8">
      <c r="A154" s="100" t="s">
        <v>4301</v>
      </c>
      <c r="B154" s="100" t="s">
        <v>4290</v>
      </c>
      <c r="C154" s="148">
        <v>2458006277</v>
      </c>
      <c r="D154" s="148">
        <v>2556623263</v>
      </c>
      <c r="E154" s="148">
        <v>2667372108</v>
      </c>
      <c r="F154" s="148">
        <v>3004908911</v>
      </c>
      <c r="G154" s="148">
        <v>2583324133</v>
      </c>
      <c r="H154" s="148">
        <v>2867195361</v>
      </c>
    </row>
    <row r="155" spans="1:8">
      <c r="A155" s="100" t="s">
        <v>4303</v>
      </c>
      <c r="B155" s="100" t="s">
        <v>4290</v>
      </c>
      <c r="C155" s="148">
        <v>57964660489</v>
      </c>
      <c r="D155" s="148">
        <v>25449231121</v>
      </c>
      <c r="E155" s="148">
        <v>46984055535</v>
      </c>
      <c r="F155" s="148">
        <v>20370885398</v>
      </c>
      <c r="G155" s="148">
        <v>38459386139</v>
      </c>
      <c r="H155" s="148">
        <v>27992616203</v>
      </c>
    </row>
    <row r="156" spans="1:8">
      <c r="A156" s="100" t="s">
        <v>4304</v>
      </c>
      <c r="B156" s="100" t="s">
        <v>4290</v>
      </c>
      <c r="C156" s="148">
        <v>381366522122</v>
      </c>
      <c r="D156" s="148">
        <v>369979420846</v>
      </c>
      <c r="E156" s="148">
        <v>424967380840</v>
      </c>
      <c r="F156" s="148">
        <v>413600947846</v>
      </c>
      <c r="G156" s="148">
        <v>423870957247</v>
      </c>
      <c r="H156" s="148">
        <v>391326674250</v>
      </c>
    </row>
    <row r="157" spans="1:8">
      <c r="A157" s="100" t="s">
        <v>4305</v>
      </c>
      <c r="B157" s="100" t="s">
        <v>4290</v>
      </c>
      <c r="C157" s="148">
        <v>16251382706</v>
      </c>
      <c r="D157" s="148">
        <v>9187756702</v>
      </c>
      <c r="E157" s="148">
        <v>7475347164</v>
      </c>
      <c r="F157" s="148">
        <v>10477933431</v>
      </c>
      <c r="G157" s="148">
        <v>20866067786</v>
      </c>
      <c r="H157" s="148">
        <v>18638212438</v>
      </c>
    </row>
    <row r="158" spans="1:8">
      <c r="A158" s="100" t="s">
        <v>4306</v>
      </c>
      <c r="B158" s="100" t="s">
        <v>4290</v>
      </c>
      <c r="C158" s="148">
        <v>58112554354</v>
      </c>
      <c r="D158" s="148">
        <v>53290070784</v>
      </c>
      <c r="E158" s="148">
        <v>56628077267</v>
      </c>
      <c r="F158" s="148">
        <v>49085081424</v>
      </c>
      <c r="G158" s="148">
        <v>57649171353</v>
      </c>
      <c r="H158" s="148">
        <v>65281025287</v>
      </c>
    </row>
    <row r="159" spans="1:8">
      <c r="A159" s="100" t="s">
        <v>4307</v>
      </c>
      <c r="B159" s="100" t="s">
        <v>4290</v>
      </c>
      <c r="C159" s="148">
        <v>886540292329</v>
      </c>
      <c r="D159" s="148">
        <v>917183692045</v>
      </c>
      <c r="E159" s="148">
        <v>1033205523130</v>
      </c>
      <c r="F159" s="148">
        <v>973770916405</v>
      </c>
      <c r="G159" s="148">
        <v>1017542945023</v>
      </c>
      <c r="H159" s="148">
        <v>990550151345</v>
      </c>
    </row>
    <row r="160" spans="1:8">
      <c r="A160" s="100" t="s">
        <v>4308</v>
      </c>
      <c r="B160" s="100" t="s">
        <v>4290</v>
      </c>
      <c r="C160" s="148">
        <v>7257413945</v>
      </c>
      <c r="D160" s="148">
        <v>7665407277</v>
      </c>
      <c r="E160" s="148">
        <v>5993871260</v>
      </c>
      <c r="F160" s="148">
        <v>9826015858</v>
      </c>
      <c r="G160" s="148">
        <v>8986127364</v>
      </c>
      <c r="H160" s="148">
        <v>4478167561</v>
      </c>
    </row>
    <row r="161" spans="1:8">
      <c r="A161" s="100" t="s">
        <v>4309</v>
      </c>
      <c r="B161" s="100" t="s">
        <v>4290</v>
      </c>
      <c r="C161" s="148">
        <v>1108341542</v>
      </c>
      <c r="D161" s="148">
        <v>2107552423</v>
      </c>
      <c r="E161" s="148">
        <v>128954180</v>
      </c>
      <c r="F161" s="148">
        <v>1307688604</v>
      </c>
      <c r="G161" s="148">
        <v>2118249673</v>
      </c>
      <c r="H161" s="148">
        <v>1327812320</v>
      </c>
    </row>
    <row r="162" spans="1:8">
      <c r="A162" s="100" t="s">
        <v>4310</v>
      </c>
      <c r="B162" s="100" t="s">
        <v>4290</v>
      </c>
      <c r="C162" s="148">
        <v>42142591</v>
      </c>
      <c r="D162" s="148">
        <v>165781021</v>
      </c>
      <c r="E162" s="148">
        <v>276241895</v>
      </c>
      <c r="F162" s="148">
        <v>216749662</v>
      </c>
      <c r="G162" s="148">
        <v>151338644</v>
      </c>
      <c r="H162" s="148">
        <v>158211747</v>
      </c>
    </row>
    <row r="163" spans="1:8">
      <c r="A163" s="100" t="s">
        <v>4311</v>
      </c>
      <c r="B163" s="100" t="s">
        <v>4290</v>
      </c>
      <c r="C163" s="148">
        <v>1466000</v>
      </c>
      <c r="D163" s="148">
        <v>19231056</v>
      </c>
      <c r="E163" s="148">
        <v>13425010</v>
      </c>
      <c r="F163" s="148">
        <v>16425136</v>
      </c>
      <c r="G163" s="148">
        <v>20429744</v>
      </c>
      <c r="H163" s="148">
        <v>7597400</v>
      </c>
    </row>
    <row r="164" spans="1:8">
      <c r="A164" s="100" t="s">
        <v>4312</v>
      </c>
      <c r="B164" s="100" t="s">
        <v>4290</v>
      </c>
      <c r="C164" s="148">
        <v>116000000</v>
      </c>
      <c r="D164" s="148">
        <v>108000000</v>
      </c>
      <c r="E164" s="148">
        <v>108000000</v>
      </c>
      <c r="F164" s="148">
        <v>8000000</v>
      </c>
      <c r="G164" s="148">
        <v>222956520</v>
      </c>
      <c r="H164" s="148">
        <v>116000000</v>
      </c>
    </row>
    <row r="165" spans="1:8">
      <c r="A165" s="100" t="s">
        <v>4313</v>
      </c>
      <c r="B165" s="100" t="s">
        <v>4290</v>
      </c>
      <c r="C165" s="148">
        <v>309729198</v>
      </c>
      <c r="D165" s="148">
        <v>105834422</v>
      </c>
      <c r="E165" s="148">
        <v>197806915</v>
      </c>
      <c r="F165" s="148">
        <v>157687562</v>
      </c>
      <c r="G165" s="148">
        <v>144999045</v>
      </c>
      <c r="H165" s="148">
        <v>302446114</v>
      </c>
    </row>
    <row r="166" spans="1:8">
      <c r="A166" s="100" t="s">
        <v>4314</v>
      </c>
      <c r="B166" s="100" t="s">
        <v>4290</v>
      </c>
      <c r="C166" s="148">
        <v>144031431</v>
      </c>
      <c r="D166" s="148">
        <v>153451332</v>
      </c>
      <c r="E166" s="148">
        <v>277777778</v>
      </c>
      <c r="F166" s="148">
        <v>1278536546</v>
      </c>
      <c r="G166" s="148">
        <v>144031431</v>
      </c>
      <c r="H166" s="148">
        <v>304031431</v>
      </c>
    </row>
    <row r="167" spans="1:8">
      <c r="A167" s="100" t="s">
        <v>4315</v>
      </c>
      <c r="B167" s="100" t="s">
        <v>4290</v>
      </c>
      <c r="C167" s="148">
        <v>433655278</v>
      </c>
      <c r="D167" s="148">
        <v>1227565077</v>
      </c>
      <c r="E167" s="148">
        <v>133093587</v>
      </c>
      <c r="F167" s="148">
        <v>516537228</v>
      </c>
      <c r="G167" s="148">
        <v>1447728468</v>
      </c>
      <c r="H167" s="148">
        <v>319775734</v>
      </c>
    </row>
    <row r="168" spans="1:8">
      <c r="A168" s="100" t="s">
        <v>4316</v>
      </c>
      <c r="B168" s="100" t="s">
        <v>4290</v>
      </c>
      <c r="C168" s="148">
        <v>638399036</v>
      </c>
      <c r="D168" s="148">
        <v>762682943</v>
      </c>
      <c r="E168" s="148">
        <v>389584567</v>
      </c>
      <c r="F168" s="148">
        <v>938954564</v>
      </c>
      <c r="G168" s="148">
        <v>614012223</v>
      </c>
      <c r="H168" s="148">
        <v>696882687</v>
      </c>
    </row>
    <row r="169" spans="1:8">
      <c r="A169" s="100" t="s">
        <v>4317</v>
      </c>
      <c r="B169" s="100" t="s">
        <v>4290</v>
      </c>
      <c r="C169" s="148">
        <v>6323567238</v>
      </c>
      <c r="D169" s="148">
        <v>5275537984</v>
      </c>
      <c r="E169" s="148">
        <v>3810793229</v>
      </c>
      <c r="F169" s="148">
        <v>48137653</v>
      </c>
      <c r="G169" s="148">
        <v>33832208</v>
      </c>
      <c r="H169" s="148">
        <v>696533747</v>
      </c>
    </row>
    <row r="170" spans="1:8">
      <c r="A170" s="100" t="s">
        <v>4318</v>
      </c>
      <c r="B170" s="100" t="s">
        <v>4290</v>
      </c>
      <c r="C170" s="148">
        <v>1148735599</v>
      </c>
      <c r="D170" s="148">
        <v>2113686596</v>
      </c>
      <c r="E170" s="148">
        <v>8642158060</v>
      </c>
      <c r="F170" s="148">
        <v>6637779599</v>
      </c>
      <c r="G170" s="148">
        <v>1650504659</v>
      </c>
      <c r="H170" s="148">
        <v>12917447505</v>
      </c>
    </row>
    <row r="171" spans="1:8">
      <c r="A171" s="100" t="s">
        <v>4319</v>
      </c>
      <c r="B171" s="100" t="s">
        <v>4290</v>
      </c>
      <c r="C171" s="148">
        <v>111000000</v>
      </c>
      <c r="D171" s="148">
        <v>0</v>
      </c>
      <c r="E171" s="148">
        <v>0</v>
      </c>
      <c r="F171" s="148">
        <v>0</v>
      </c>
      <c r="G171" s="148">
        <v>0</v>
      </c>
      <c r="H171" s="148">
        <v>3385176</v>
      </c>
    </row>
    <row r="172" spans="1:8">
      <c r="A172" s="100" t="s">
        <v>4320</v>
      </c>
      <c r="B172" s="100" t="s">
        <v>4290</v>
      </c>
      <c r="C172" s="148">
        <v>2838711</v>
      </c>
      <c r="D172" s="148">
        <v>35028795</v>
      </c>
      <c r="E172" s="148">
        <v>70285679</v>
      </c>
      <c r="F172" s="148">
        <v>48709328</v>
      </c>
      <c r="G172" s="148">
        <v>30433187</v>
      </c>
      <c r="H172" s="148">
        <v>35749869</v>
      </c>
    </row>
    <row r="173" spans="1:8">
      <c r="A173" s="100" t="s">
        <v>4321</v>
      </c>
      <c r="B173" s="100" t="s">
        <v>4290</v>
      </c>
      <c r="C173" s="148">
        <v>21203088644</v>
      </c>
      <c r="D173" s="148">
        <v>19133724913</v>
      </c>
      <c r="E173" s="148">
        <v>29544420576</v>
      </c>
      <c r="F173" s="148">
        <v>11560347723</v>
      </c>
      <c r="G173" s="148">
        <v>13596171581</v>
      </c>
      <c r="H173" s="148">
        <v>23056512724</v>
      </c>
    </row>
    <row r="174" spans="1:8">
      <c r="A174" s="100" t="s">
        <v>4322</v>
      </c>
      <c r="B174" s="100" t="s">
        <v>4290</v>
      </c>
      <c r="C174" s="148">
        <v>283767100</v>
      </c>
      <c r="D174" s="148">
        <v>235517652</v>
      </c>
      <c r="E174" s="148">
        <v>184236516</v>
      </c>
      <c r="F174" s="148">
        <v>693979551</v>
      </c>
      <c r="G174" s="148">
        <v>396309562</v>
      </c>
      <c r="H174" s="148">
        <v>327159434</v>
      </c>
    </row>
    <row r="175" spans="1:8">
      <c r="A175" s="100" t="s">
        <v>4323</v>
      </c>
      <c r="B175" s="100" t="s">
        <v>4290</v>
      </c>
      <c r="C175" s="148">
        <v>0</v>
      </c>
      <c r="D175" s="148">
        <v>6556245470</v>
      </c>
      <c r="E175" s="148">
        <v>0</v>
      </c>
      <c r="F175" s="148">
        <v>0</v>
      </c>
      <c r="G175" s="148">
        <v>0</v>
      </c>
      <c r="H175" s="148">
        <v>0</v>
      </c>
    </row>
    <row r="176" spans="1:8">
      <c r="A176" s="100" t="s">
        <v>4324</v>
      </c>
      <c r="B176" s="100" t="s">
        <v>4290</v>
      </c>
      <c r="C176" s="148">
        <v>46770923345</v>
      </c>
      <c r="D176" s="148">
        <v>44731878316</v>
      </c>
      <c r="E176" s="148">
        <v>45155946460</v>
      </c>
      <c r="F176" s="148">
        <v>45636192622</v>
      </c>
      <c r="G176" s="148">
        <v>44971030035</v>
      </c>
      <c r="H176" s="148">
        <v>46896361125</v>
      </c>
    </row>
    <row r="177" spans="1:8">
      <c r="A177" s="100" t="s">
        <v>4325</v>
      </c>
      <c r="B177" s="100" t="s">
        <v>4290</v>
      </c>
      <c r="C177" s="148">
        <v>117570504</v>
      </c>
      <c r="D177" s="148">
        <v>0</v>
      </c>
      <c r="E177" s="148">
        <v>0</v>
      </c>
      <c r="F177" s="148">
        <v>39613130</v>
      </c>
      <c r="G177" s="148">
        <v>10340902</v>
      </c>
      <c r="H177" s="148">
        <v>0</v>
      </c>
    </row>
    <row r="178" spans="1:8">
      <c r="A178" s="100" t="s">
        <v>4326</v>
      </c>
      <c r="B178" s="100" t="s">
        <v>4290</v>
      </c>
      <c r="C178" s="148">
        <v>3694065692</v>
      </c>
      <c r="D178" s="148">
        <v>3739894971</v>
      </c>
      <c r="E178" s="148">
        <v>3742243203</v>
      </c>
      <c r="F178" s="148">
        <v>3706553570</v>
      </c>
      <c r="G178" s="148">
        <v>3770589978</v>
      </c>
      <c r="H178" s="148">
        <v>3828487505</v>
      </c>
    </row>
    <row r="179" spans="1:8">
      <c r="A179" s="100" t="s">
        <v>4327</v>
      </c>
      <c r="B179" s="100" t="s">
        <v>4290</v>
      </c>
      <c r="C179" s="148">
        <v>633268403</v>
      </c>
      <c r="D179" s="148">
        <v>641112933</v>
      </c>
      <c r="E179" s="148">
        <v>641760956</v>
      </c>
      <c r="F179" s="148">
        <v>635409186</v>
      </c>
      <c r="G179" s="148">
        <v>646386855</v>
      </c>
      <c r="H179" s="148">
        <v>656312145</v>
      </c>
    </row>
    <row r="180" spans="1:8">
      <c r="A180" s="100" t="s">
        <v>4328</v>
      </c>
      <c r="B180" s="100" t="s">
        <v>4290</v>
      </c>
      <c r="C180" s="148">
        <v>0</v>
      </c>
      <c r="D180" s="148">
        <v>0</v>
      </c>
      <c r="E180" s="148">
        <v>0</v>
      </c>
      <c r="F180" s="148">
        <v>0</v>
      </c>
      <c r="G180" s="148">
        <v>337365757</v>
      </c>
      <c r="H180" s="148">
        <v>0</v>
      </c>
    </row>
    <row r="181" spans="1:8">
      <c r="A181" s="100" t="s">
        <v>4329</v>
      </c>
      <c r="B181" s="100" t="s">
        <v>4290</v>
      </c>
      <c r="C181" s="148">
        <v>403995684</v>
      </c>
      <c r="D181" s="148">
        <v>410328223</v>
      </c>
      <c r="E181" s="148">
        <v>410562438</v>
      </c>
      <c r="F181" s="148">
        <v>406684014</v>
      </c>
      <c r="G181" s="148">
        <v>413593862</v>
      </c>
      <c r="H181" s="148">
        <v>419346458</v>
      </c>
    </row>
    <row r="182" spans="1:8">
      <c r="A182" s="100" t="s">
        <v>4330</v>
      </c>
      <c r="B182" s="100" t="s">
        <v>4290</v>
      </c>
      <c r="C182" s="148">
        <v>219445164</v>
      </c>
      <c r="D182" s="148">
        <v>222013657</v>
      </c>
      <c r="E182" s="148">
        <v>222198165</v>
      </c>
      <c r="F182" s="148">
        <v>220173758</v>
      </c>
      <c r="G182" s="148">
        <v>223783381</v>
      </c>
      <c r="H182" s="148">
        <v>227446711</v>
      </c>
    </row>
    <row r="183" spans="1:8">
      <c r="A183" s="100" t="s">
        <v>4331</v>
      </c>
      <c r="B183" s="100" t="s">
        <v>4290</v>
      </c>
      <c r="C183" s="148">
        <v>13514250</v>
      </c>
      <c r="D183" s="148">
        <v>0</v>
      </c>
      <c r="E183" s="148">
        <v>10329750</v>
      </c>
      <c r="F183" s="148">
        <v>46870000</v>
      </c>
      <c r="G183" s="148">
        <v>0</v>
      </c>
      <c r="H183" s="148">
        <v>8500000</v>
      </c>
    </row>
    <row r="184" spans="1:8">
      <c r="A184" s="100" t="s">
        <v>4332</v>
      </c>
      <c r="B184" s="100" t="s">
        <v>4290</v>
      </c>
      <c r="C184" s="148">
        <v>268500000</v>
      </c>
      <c r="D184" s="148">
        <v>268000000</v>
      </c>
      <c r="E184" s="148">
        <v>265400000</v>
      </c>
      <c r="F184" s="148">
        <v>266100000</v>
      </c>
      <c r="G184" s="148">
        <v>271400000</v>
      </c>
      <c r="H184" s="148">
        <v>274723194</v>
      </c>
    </row>
    <row r="185" spans="1:8">
      <c r="A185" s="100" t="s">
        <v>4333</v>
      </c>
      <c r="B185" s="100" t="s">
        <v>4290</v>
      </c>
      <c r="C185" s="148">
        <v>39116000</v>
      </c>
      <c r="D185" s="148">
        <v>28200000</v>
      </c>
      <c r="E185" s="148">
        <v>118720000</v>
      </c>
      <c r="F185" s="148">
        <v>36295000</v>
      </c>
      <c r="G185" s="148">
        <v>0</v>
      </c>
      <c r="H185" s="148">
        <v>57941000</v>
      </c>
    </row>
    <row r="186" spans="1:8">
      <c r="A186" s="100" t="s">
        <v>4334</v>
      </c>
      <c r="B186" s="100" t="s">
        <v>4290</v>
      </c>
      <c r="C186" s="148">
        <v>5482861938</v>
      </c>
      <c r="D186" s="148">
        <v>1587670526</v>
      </c>
      <c r="E186" s="148">
        <v>802631089</v>
      </c>
      <c r="F186" s="148">
        <v>2005447016</v>
      </c>
      <c r="G186" s="148">
        <v>3408247845</v>
      </c>
      <c r="H186" s="148">
        <v>2074220924</v>
      </c>
    </row>
    <row r="187" spans="1:8">
      <c r="A187" s="100" t="s">
        <v>4335</v>
      </c>
      <c r="B187" s="100" t="s">
        <v>4290</v>
      </c>
      <c r="C187" s="148">
        <v>31471005</v>
      </c>
      <c r="D187" s="148">
        <v>35737400</v>
      </c>
      <c r="E187" s="148">
        <v>96035812</v>
      </c>
      <c r="F187" s="148">
        <v>94450958</v>
      </c>
      <c r="G187" s="148">
        <v>67874537</v>
      </c>
      <c r="H187" s="148">
        <v>44058940</v>
      </c>
    </row>
    <row r="188" spans="1:8">
      <c r="A188" s="100" t="s">
        <v>4336</v>
      </c>
      <c r="B188" s="100" t="s">
        <v>4290</v>
      </c>
      <c r="C188" s="148">
        <v>97872508</v>
      </c>
      <c r="D188" s="148">
        <v>167870430</v>
      </c>
      <c r="E188" s="148">
        <v>233119445</v>
      </c>
      <c r="F188" s="148">
        <v>320657524</v>
      </c>
      <c r="G188" s="148">
        <v>237123646</v>
      </c>
      <c r="H188" s="148">
        <v>192180096</v>
      </c>
    </row>
    <row r="189" spans="1:8">
      <c r="A189" s="100" t="s">
        <v>4337</v>
      </c>
      <c r="B189" s="100" t="s">
        <v>4290</v>
      </c>
      <c r="C189" s="148">
        <v>44651158</v>
      </c>
      <c r="D189" s="148">
        <v>240787772</v>
      </c>
      <c r="E189" s="148">
        <v>365042983</v>
      </c>
      <c r="F189" s="148">
        <v>356728031</v>
      </c>
      <c r="G189" s="148">
        <v>100188786</v>
      </c>
      <c r="H189" s="148">
        <v>194660077</v>
      </c>
    </row>
    <row r="190" spans="1:8">
      <c r="A190" s="100" t="s">
        <v>4338</v>
      </c>
      <c r="B190" s="100" t="s">
        <v>4290</v>
      </c>
      <c r="C190" s="148">
        <v>4048000</v>
      </c>
      <c r="D190" s="148">
        <v>20369273</v>
      </c>
      <c r="E190" s="148">
        <v>42221927</v>
      </c>
      <c r="F190" s="148">
        <v>43224182</v>
      </c>
      <c r="G190" s="148">
        <v>75300345</v>
      </c>
      <c r="H190" s="148">
        <v>31400419</v>
      </c>
    </row>
    <row r="191" spans="1:8">
      <c r="A191" s="100" t="s">
        <v>4339</v>
      </c>
      <c r="B191" s="100" t="s">
        <v>4290</v>
      </c>
      <c r="C191" s="148">
        <v>800858819</v>
      </c>
      <c r="D191" s="148">
        <v>1488475637</v>
      </c>
      <c r="E191" s="148">
        <v>1984799433</v>
      </c>
      <c r="F191" s="148">
        <v>3574384606</v>
      </c>
      <c r="G191" s="148">
        <v>1076003559</v>
      </c>
      <c r="H191" s="148">
        <v>1118677085</v>
      </c>
    </row>
    <row r="192" spans="1:8">
      <c r="A192" s="100" t="s">
        <v>4340</v>
      </c>
      <c r="B192" s="100" t="s">
        <v>4290</v>
      </c>
      <c r="C192" s="148">
        <v>263631613</v>
      </c>
      <c r="D192" s="148">
        <v>134234087</v>
      </c>
      <c r="E192" s="148">
        <v>228032786</v>
      </c>
      <c r="F192" s="148">
        <v>476077675</v>
      </c>
      <c r="G192" s="148">
        <v>404908113</v>
      </c>
      <c r="H192" s="148">
        <v>326709131</v>
      </c>
    </row>
    <row r="193" spans="1:8">
      <c r="A193" s="100" t="s">
        <v>4341</v>
      </c>
      <c r="B193" s="100" t="s">
        <v>4290</v>
      </c>
      <c r="C193" s="148">
        <v>1659961447</v>
      </c>
      <c r="D193" s="148">
        <v>447713887</v>
      </c>
      <c r="E193" s="148">
        <v>4063226872</v>
      </c>
      <c r="F193" s="148">
        <v>2654193850</v>
      </c>
      <c r="G193" s="148">
        <v>612087553</v>
      </c>
      <c r="H193" s="148">
        <v>2177119674</v>
      </c>
    </row>
    <row r="194" spans="1:8">
      <c r="A194" s="100" t="s">
        <v>4342</v>
      </c>
      <c r="B194" s="100" t="s">
        <v>4290</v>
      </c>
      <c r="C194" s="148">
        <v>10675019567</v>
      </c>
      <c r="D194" s="148">
        <v>6747200491</v>
      </c>
      <c r="E194" s="148">
        <v>6492839951</v>
      </c>
      <c r="F194" s="148">
        <v>11324410877</v>
      </c>
      <c r="G194" s="148">
        <v>8390334523</v>
      </c>
      <c r="H194" s="148">
        <v>3187315547</v>
      </c>
    </row>
    <row r="195" spans="1:8">
      <c r="A195" s="100" t="s">
        <v>4343</v>
      </c>
      <c r="B195" s="100" t="s">
        <v>4290</v>
      </c>
      <c r="C195" s="148">
        <v>554445</v>
      </c>
      <c r="D195" s="148">
        <v>554445</v>
      </c>
      <c r="E195" s="148">
        <v>0</v>
      </c>
      <c r="F195" s="148">
        <v>1108890</v>
      </c>
      <c r="G195" s="148">
        <v>554445</v>
      </c>
      <c r="H195" s="148">
        <v>554445</v>
      </c>
    </row>
    <row r="196" spans="1:8">
      <c r="A196" s="100" t="s">
        <v>4344</v>
      </c>
      <c r="B196" s="100" t="s">
        <v>4290</v>
      </c>
      <c r="C196" s="148">
        <v>0</v>
      </c>
      <c r="D196" s="148">
        <v>0</v>
      </c>
      <c r="E196" s="148">
        <v>0</v>
      </c>
      <c r="F196" s="148">
        <v>425439301</v>
      </c>
      <c r="G196" s="148">
        <v>0</v>
      </c>
      <c r="H196" s="148">
        <v>0</v>
      </c>
    </row>
    <row r="197" spans="1:8">
      <c r="A197" s="100" t="s">
        <v>4345</v>
      </c>
      <c r="B197" s="100" t="s">
        <v>4290</v>
      </c>
      <c r="C197" s="148">
        <v>830607050</v>
      </c>
      <c r="D197" s="148">
        <v>1187302093</v>
      </c>
      <c r="E197" s="148">
        <v>1440849591</v>
      </c>
      <c r="F197" s="148">
        <v>1417762448</v>
      </c>
      <c r="G197" s="148">
        <v>2447418462</v>
      </c>
      <c r="H197" s="148">
        <v>2187127636</v>
      </c>
    </row>
    <row r="198" spans="1:8">
      <c r="A198" s="100" t="s">
        <v>4346</v>
      </c>
      <c r="B198" s="100" t="s">
        <v>4290</v>
      </c>
      <c r="C198" s="148">
        <v>1934233861</v>
      </c>
      <c r="D198" s="148">
        <v>1664580470</v>
      </c>
      <c r="E198" s="148">
        <v>951443663</v>
      </c>
      <c r="F198" s="148">
        <v>2756478583</v>
      </c>
      <c r="G198" s="148">
        <v>5746969771</v>
      </c>
      <c r="H198" s="148">
        <v>86637400</v>
      </c>
    </row>
    <row r="199" spans="1:8">
      <c r="A199" s="100" t="s">
        <v>4347</v>
      </c>
      <c r="B199" s="100" t="s">
        <v>4290</v>
      </c>
      <c r="C199" s="148">
        <v>513200254</v>
      </c>
      <c r="D199" s="148">
        <v>1449476587</v>
      </c>
      <c r="E199" s="148">
        <v>1507678130</v>
      </c>
      <c r="F199" s="148">
        <v>2188538013</v>
      </c>
      <c r="G199" s="148">
        <v>1459551908</v>
      </c>
      <c r="H199" s="148">
        <v>1370487155</v>
      </c>
    </row>
    <row r="200" spans="1:8">
      <c r="A200" s="100" t="s">
        <v>4348</v>
      </c>
      <c r="B200" s="100" t="s">
        <v>4290</v>
      </c>
      <c r="C200" s="148">
        <v>50000000</v>
      </c>
      <c r="D200" s="148">
        <v>98148148</v>
      </c>
      <c r="E200" s="148">
        <v>0</v>
      </c>
      <c r="F200" s="148">
        <v>377037037</v>
      </c>
      <c r="G200" s="148">
        <v>0</v>
      </c>
      <c r="H200" s="148">
        <v>0</v>
      </c>
    </row>
    <row r="201" spans="1:8">
      <c r="A201" s="100" t="s">
        <v>4349</v>
      </c>
      <c r="B201" s="100" t="s">
        <v>4290</v>
      </c>
      <c r="C201" s="148">
        <v>20150000</v>
      </c>
      <c r="D201" s="148">
        <v>0</v>
      </c>
      <c r="E201" s="148">
        <v>5460000</v>
      </c>
      <c r="F201" s="148">
        <v>18720000</v>
      </c>
      <c r="G201" s="148">
        <v>12478600</v>
      </c>
      <c r="H201" s="148">
        <v>8392000</v>
      </c>
    </row>
    <row r="202" spans="1:8">
      <c r="A202" s="100" t="s">
        <v>4350</v>
      </c>
      <c r="B202" s="100" t="s">
        <v>4290</v>
      </c>
      <c r="C202" s="148">
        <v>3126277693</v>
      </c>
      <c r="D202" s="148">
        <v>3826034327</v>
      </c>
      <c r="E202" s="148">
        <v>5551918581</v>
      </c>
      <c r="F202" s="148">
        <v>2061116194</v>
      </c>
      <c r="G202" s="148">
        <v>7725206110</v>
      </c>
      <c r="H202" s="148">
        <v>5047182281</v>
      </c>
    </row>
    <row r="203" spans="1:8">
      <c r="A203" s="100" t="s">
        <v>4351</v>
      </c>
      <c r="B203" s="100" t="s">
        <v>4290</v>
      </c>
      <c r="C203" s="148">
        <v>5935468141</v>
      </c>
      <c r="D203" s="148">
        <v>5222007245</v>
      </c>
      <c r="E203" s="148">
        <v>0</v>
      </c>
      <c r="F203" s="148">
        <v>10343155496</v>
      </c>
      <c r="G203" s="148">
        <v>5697048971</v>
      </c>
      <c r="H203" s="148">
        <v>5512403682</v>
      </c>
    </row>
    <row r="204" spans="1:8">
      <c r="A204" s="100" t="s">
        <v>4352</v>
      </c>
      <c r="B204" s="100" t="s">
        <v>4290</v>
      </c>
      <c r="C204" s="148">
        <v>5020129010</v>
      </c>
      <c r="D204" s="148">
        <v>4875005066</v>
      </c>
      <c r="E204" s="148">
        <v>305005065</v>
      </c>
      <c r="F204" s="148">
        <v>8241218794</v>
      </c>
      <c r="G204" s="148">
        <v>5877882234</v>
      </c>
      <c r="H204" s="148">
        <v>4261741756</v>
      </c>
    </row>
    <row r="205" spans="1:8">
      <c r="A205" s="100" t="s">
        <v>4353</v>
      </c>
      <c r="B205" s="100" t="s">
        <v>4290</v>
      </c>
      <c r="C205" s="148">
        <v>2198898373</v>
      </c>
      <c r="D205" s="148">
        <v>1482215331</v>
      </c>
      <c r="E205" s="148">
        <v>0</v>
      </c>
      <c r="F205" s="148">
        <v>3812321307</v>
      </c>
      <c r="G205" s="148">
        <v>2381153755</v>
      </c>
      <c r="H205" s="148">
        <v>3025073942</v>
      </c>
    </row>
    <row r="206" spans="1:8">
      <c r="A206" s="100" t="s">
        <v>4354</v>
      </c>
      <c r="B206" s="100" t="s">
        <v>4290</v>
      </c>
      <c r="C206" s="148">
        <v>102848633</v>
      </c>
      <c r="D206" s="148">
        <v>104473933</v>
      </c>
      <c r="E206" s="148">
        <v>0</v>
      </c>
      <c r="F206" s="148">
        <v>226582456</v>
      </c>
      <c r="G206" s="148">
        <v>107125381</v>
      </c>
      <c r="H206" s="148">
        <v>65113657</v>
      </c>
    </row>
    <row r="207" spans="1:8">
      <c r="A207" s="100" t="s">
        <v>4355</v>
      </c>
      <c r="B207" s="100" t="s">
        <v>4290</v>
      </c>
      <c r="C207" s="148">
        <v>15273828559</v>
      </c>
      <c r="D207" s="148">
        <v>13110853719</v>
      </c>
      <c r="E207" s="148">
        <v>8898367308</v>
      </c>
      <c r="F207" s="148">
        <v>20163119706</v>
      </c>
      <c r="G207" s="148">
        <v>18107997443</v>
      </c>
      <c r="H207" s="148">
        <v>13540115753</v>
      </c>
    </row>
    <row r="208" spans="1:8">
      <c r="A208" s="100" t="s">
        <v>4389</v>
      </c>
      <c r="B208" s="100" t="s">
        <v>4290</v>
      </c>
      <c r="C208" s="148">
        <v>46048630124</v>
      </c>
      <c r="D208" s="148">
        <v>44404017961</v>
      </c>
      <c r="E208" s="148">
        <v>-10425498909</v>
      </c>
      <c r="F208" s="148">
        <v>13276815808</v>
      </c>
      <c r="G208" s="148">
        <v>23035091634</v>
      </c>
      <c r="H208" s="148">
        <v>34822052684</v>
      </c>
    </row>
    <row r="209" spans="1:8">
      <c r="A209" s="100" t="s">
        <v>4357</v>
      </c>
      <c r="B209" s="100" t="s">
        <v>4290</v>
      </c>
      <c r="C209" s="148">
        <v>5169455332</v>
      </c>
      <c r="D209" s="148">
        <v>5169455332</v>
      </c>
      <c r="E209" s="148">
        <v>5169455330</v>
      </c>
      <c r="F209" s="148">
        <v>6038660767</v>
      </c>
      <c r="G209" s="148">
        <v>6038660767</v>
      </c>
      <c r="H209" s="148">
        <v>6038660771</v>
      </c>
    </row>
    <row r="210" spans="1:8">
      <c r="A210" s="100" t="s">
        <v>4358</v>
      </c>
      <c r="B210" s="100" t="s">
        <v>4290</v>
      </c>
      <c r="C210" s="148">
        <v>600983500</v>
      </c>
      <c r="D210" s="148">
        <v>289791100</v>
      </c>
      <c r="E210" s="148">
        <v>154504995</v>
      </c>
      <c r="F210" s="148">
        <v>311088001</v>
      </c>
      <c r="G210" s="148">
        <v>50000000</v>
      </c>
      <c r="H210" s="148">
        <v>0</v>
      </c>
    </row>
    <row r="211" spans="1:8">
      <c r="A211" s="100" t="s">
        <v>4359</v>
      </c>
      <c r="B211" s="100" t="s">
        <v>4290</v>
      </c>
      <c r="C211" s="148">
        <v>16016135873</v>
      </c>
      <c r="D211" s="148">
        <v>32231089429</v>
      </c>
      <c r="E211" s="148">
        <v>19793207820</v>
      </c>
      <c r="F211" s="148">
        <v>41687692574</v>
      </c>
      <c r="G211" s="148">
        <v>20027277823</v>
      </c>
      <c r="H211" s="148">
        <v>22229544311</v>
      </c>
    </row>
    <row r="212" spans="1:8">
      <c r="A212" s="153"/>
      <c r="B212" s="153"/>
      <c r="C212" s="154"/>
      <c r="D212" s="154"/>
      <c r="E212" s="154"/>
      <c r="F212" s="154"/>
      <c r="G212" s="154"/>
      <c r="H212" s="154"/>
    </row>
    <row r="213" spans="1:8">
      <c r="A213" s="100" t="s">
        <v>4360</v>
      </c>
      <c r="B213" s="100" t="s">
        <v>4361</v>
      </c>
      <c r="C213" s="148">
        <v>-5946450785</v>
      </c>
      <c r="D213" s="148">
        <v>-26410194</v>
      </c>
      <c r="E213" s="148">
        <v>-4025181</v>
      </c>
      <c r="F213" s="148">
        <v>5320345777</v>
      </c>
      <c r="G213" s="148">
        <v>-5320141106</v>
      </c>
      <c r="H213" s="148">
        <v>2169866574</v>
      </c>
    </row>
    <row r="214" spans="1:8">
      <c r="A214" s="100" t="s">
        <v>4362</v>
      </c>
      <c r="B214" s="100" t="s">
        <v>4361</v>
      </c>
      <c r="C214" s="148">
        <v>-42082452703</v>
      </c>
      <c r="D214" s="148">
        <v>2121565592</v>
      </c>
      <c r="E214" s="148">
        <v>-20734593768</v>
      </c>
      <c r="F214" s="148">
        <v>-822765371</v>
      </c>
      <c r="G214" s="148">
        <v>-11044744757</v>
      </c>
      <c r="H214" s="148">
        <v>1185807269</v>
      </c>
    </row>
    <row r="215" spans="1:8">
      <c r="A215" s="100" t="s">
        <v>4363</v>
      </c>
      <c r="B215" s="100" t="s">
        <v>4361</v>
      </c>
      <c r="C215" s="148">
        <v>0</v>
      </c>
      <c r="D215" s="148">
        <v>0</v>
      </c>
      <c r="E215" s="148">
        <v>0</v>
      </c>
      <c r="F215" s="148">
        <v>0</v>
      </c>
      <c r="G215" s="148">
        <v>0</v>
      </c>
      <c r="H215" s="148">
        <v>1000000000</v>
      </c>
    </row>
    <row r="216" spans="1:8">
      <c r="A216" s="100" t="s">
        <v>4364</v>
      </c>
      <c r="B216" s="100" t="s">
        <v>4361</v>
      </c>
      <c r="C216" s="148">
        <v>-24552155002</v>
      </c>
      <c r="D216" s="148">
        <v>16961932160</v>
      </c>
      <c r="E216" s="148">
        <v>2609811500</v>
      </c>
      <c r="F216" s="148">
        <v>920690802</v>
      </c>
      <c r="G216" s="148">
        <v>11392821184</v>
      </c>
      <c r="H216" s="148">
        <v>-1453333926</v>
      </c>
    </row>
    <row r="217" spans="1:8">
      <c r="A217" s="100" t="s">
        <v>4365</v>
      </c>
      <c r="B217" s="100" t="s">
        <v>4361</v>
      </c>
      <c r="C217" s="148">
        <v>894004857403</v>
      </c>
      <c r="D217" s="148">
        <v>347045886172</v>
      </c>
      <c r="E217" s="148">
        <v>25109366425</v>
      </c>
      <c r="F217" s="148">
        <v>-960850861778</v>
      </c>
      <c r="G217" s="148">
        <v>1858183411397</v>
      </c>
      <c r="H217" s="148">
        <v>-2196619712206</v>
      </c>
    </row>
    <row r="218" spans="1:8">
      <c r="A218" s="100" t="s">
        <v>4366</v>
      </c>
      <c r="B218" s="100" t="s">
        <v>4361</v>
      </c>
      <c r="C218" s="148">
        <v>893582360000</v>
      </c>
      <c r="D218" s="148">
        <v>348006461375</v>
      </c>
      <c r="E218" s="148">
        <v>27850691137</v>
      </c>
      <c r="F218" s="148">
        <v>-963096132512</v>
      </c>
      <c r="G218" s="148">
        <v>1858441802095</v>
      </c>
      <c r="H218" s="148">
        <v>-2197155967605</v>
      </c>
    </row>
    <row r="219" spans="1:8">
      <c r="A219" s="100" t="s">
        <v>4367</v>
      </c>
      <c r="B219" s="100" t="s">
        <v>4361</v>
      </c>
      <c r="C219" s="148">
        <v>-199823054568</v>
      </c>
      <c r="D219" s="148">
        <v>48473552213</v>
      </c>
      <c r="E219" s="148">
        <v>521737963015</v>
      </c>
      <c r="F219" s="148">
        <v>-1765277500000</v>
      </c>
      <c r="G219" s="148">
        <v>-1398817500000</v>
      </c>
      <c r="H219" s="148">
        <v>476180000000</v>
      </c>
    </row>
    <row r="220" spans="1:8">
      <c r="A220" s="100" t="s">
        <v>4368</v>
      </c>
      <c r="B220" s="100" t="s">
        <v>4361</v>
      </c>
      <c r="C220" s="148">
        <v>-28311109136</v>
      </c>
      <c r="D220" s="148">
        <v>537104426</v>
      </c>
      <c r="E220" s="148">
        <v>-41279073970</v>
      </c>
      <c r="F220" s="148">
        <v>0</v>
      </c>
      <c r="G220" s="148">
        <v>0</v>
      </c>
      <c r="H220" s="148">
        <v>0</v>
      </c>
    </row>
    <row r="221" spans="1:8">
      <c r="A221" s="100" t="s">
        <v>4369</v>
      </c>
      <c r="B221" s="100" t="s">
        <v>4361</v>
      </c>
      <c r="C221" s="148">
        <v>1173531600000</v>
      </c>
      <c r="D221" s="148">
        <v>7614069890000</v>
      </c>
      <c r="E221" s="148">
        <v>4108791930000</v>
      </c>
      <c r="F221" s="148">
        <v>-10673152162374</v>
      </c>
      <c r="G221" s="148">
        <v>-5809923014070</v>
      </c>
      <c r="H221" s="148">
        <v>14619096059744</v>
      </c>
    </row>
    <row r="222" spans="1:8">
      <c r="A222" s="100" t="s">
        <v>4370</v>
      </c>
      <c r="B222" s="100" t="s">
        <v>4361</v>
      </c>
      <c r="C222" s="148">
        <v>-39903363593</v>
      </c>
      <c r="D222" s="148">
        <v>-1628891916</v>
      </c>
      <c r="E222" s="148">
        <v>-14220906024</v>
      </c>
      <c r="F222" s="148">
        <v>2403380011</v>
      </c>
      <c r="G222" s="148">
        <v>-10053846536</v>
      </c>
      <c r="H222" s="148">
        <v>-9406545021</v>
      </c>
    </row>
    <row r="223" spans="1:8">
      <c r="A223" s="100" t="s">
        <v>4371</v>
      </c>
      <c r="B223" s="100" t="s">
        <v>4361</v>
      </c>
      <c r="C223" s="148">
        <v>-19805965436</v>
      </c>
      <c r="D223" s="148">
        <v>2261937561</v>
      </c>
      <c r="E223" s="148">
        <v>614171857</v>
      </c>
      <c r="F223" s="148">
        <v>-6716113019</v>
      </c>
      <c r="G223" s="148">
        <v>3249851923</v>
      </c>
      <c r="H223" s="148">
        <v>8122154545</v>
      </c>
    </row>
    <row r="224" spans="1:8">
      <c r="A224" s="100" t="s">
        <v>4372</v>
      </c>
      <c r="B224" s="100" t="s">
        <v>4361</v>
      </c>
      <c r="C224" s="148">
        <v>-1161044914</v>
      </c>
      <c r="D224" s="148">
        <v>-2693299446</v>
      </c>
      <c r="E224" s="148">
        <v>-1245853936</v>
      </c>
      <c r="F224" s="148">
        <v>-2975053192</v>
      </c>
      <c r="G224" s="148">
        <v>-1168676550</v>
      </c>
      <c r="H224" s="148">
        <v>-3314451807</v>
      </c>
    </row>
    <row r="225" spans="1:8">
      <c r="A225" s="100" t="s">
        <v>4373</v>
      </c>
      <c r="B225" s="100" t="s">
        <v>4361</v>
      </c>
      <c r="C225" s="148">
        <v>-2924000854</v>
      </c>
      <c r="D225" s="148">
        <v>-46049768957</v>
      </c>
      <c r="E225" s="148">
        <v>-19699452450</v>
      </c>
      <c r="F225" s="148">
        <v>4219763888</v>
      </c>
      <c r="G225" s="148">
        <v>20838684808</v>
      </c>
      <c r="H225" s="148">
        <v>18097566492</v>
      </c>
    </row>
    <row r="226" spans="1:8">
      <c r="A226" s="100" t="s">
        <v>4374</v>
      </c>
      <c r="B226" s="100" t="s">
        <v>4361</v>
      </c>
      <c r="C226" s="148">
        <v>-19070476000</v>
      </c>
      <c r="D226" s="148">
        <v>38287020500</v>
      </c>
      <c r="E226" s="148">
        <v>7404207603</v>
      </c>
      <c r="F226" s="148">
        <v>-7455398699</v>
      </c>
      <c r="G226" s="148">
        <v>-32224783623</v>
      </c>
      <c r="H226" s="148">
        <v>4860194699</v>
      </c>
    </row>
    <row r="227" spans="1:8">
      <c r="A227" s="100" t="s">
        <v>4375</v>
      </c>
      <c r="B227" s="100" t="s">
        <v>4361</v>
      </c>
      <c r="C227" s="148">
        <v>-15125049491</v>
      </c>
      <c r="D227" s="148">
        <v>8083090525</v>
      </c>
      <c r="E227" s="148">
        <v>-367735814465</v>
      </c>
      <c r="F227" s="148">
        <v>-65892212344</v>
      </c>
      <c r="G227" s="148">
        <v>-104182884748</v>
      </c>
      <c r="H227" s="148">
        <v>55719583141</v>
      </c>
    </row>
    <row r="228" spans="1:8">
      <c r="A228" s="100" t="s">
        <v>4376</v>
      </c>
      <c r="B228" s="100" t="s">
        <v>4361</v>
      </c>
      <c r="C228" s="148">
        <v>24756933860</v>
      </c>
      <c r="D228" s="148">
        <v>17455613760</v>
      </c>
      <c r="E228" s="148">
        <v>-4273979414</v>
      </c>
      <c r="F228" s="148">
        <v>15211478358</v>
      </c>
      <c r="G228" s="148">
        <v>13560121791</v>
      </c>
      <c r="H228" s="148">
        <v>14040757112</v>
      </c>
    </row>
    <row r="229" spans="1:8">
      <c r="A229" s="100" t="s">
        <v>4377</v>
      </c>
      <c r="B229" s="100" t="s">
        <v>4361</v>
      </c>
      <c r="C229" s="148">
        <v>118274775</v>
      </c>
      <c r="D229" s="148">
        <v>-527369652</v>
      </c>
      <c r="E229" s="148">
        <v>135400195</v>
      </c>
      <c r="F229" s="148">
        <v>131087223</v>
      </c>
      <c r="G229" s="148">
        <v>136023208</v>
      </c>
      <c r="H229" s="148">
        <v>133698705</v>
      </c>
    </row>
    <row r="230" spans="1:8">
      <c r="A230" s="100" t="s">
        <v>4378</v>
      </c>
      <c r="B230" s="100" t="s">
        <v>4361</v>
      </c>
      <c r="C230" s="148">
        <v>4890995955</v>
      </c>
      <c r="D230" s="148">
        <v>5771783546</v>
      </c>
      <c r="E230" s="148">
        <v>6759036527</v>
      </c>
      <c r="F230" s="148">
        <v>7571763453</v>
      </c>
      <c r="G230" s="148">
        <v>9027063334</v>
      </c>
      <c r="H230" s="148">
        <v>9936615191</v>
      </c>
    </row>
    <row r="231" spans="1:8">
      <c r="A231" s="100" t="s">
        <v>4379</v>
      </c>
      <c r="B231" s="100" t="s">
        <v>4361</v>
      </c>
      <c r="C231" s="148">
        <v>39283378</v>
      </c>
      <c r="D231" s="148">
        <v>-14679591</v>
      </c>
      <c r="E231" s="148">
        <v>-15873337</v>
      </c>
      <c r="F231" s="148">
        <v>-14529988</v>
      </c>
      <c r="G231" s="148">
        <v>-11267682</v>
      </c>
      <c r="H231" s="148">
        <v>43620701</v>
      </c>
    </row>
    <row r="232" spans="1:8">
      <c r="A232" s="100" t="s">
        <v>4380</v>
      </c>
      <c r="B232" s="100" t="s">
        <v>4361</v>
      </c>
      <c r="C232" s="148">
        <v>-7621788785</v>
      </c>
      <c r="D232" s="148">
        <v>472421020</v>
      </c>
      <c r="E232" s="148">
        <v>-1345598390</v>
      </c>
      <c r="F232" s="148">
        <v>-188299346</v>
      </c>
      <c r="G232" s="148">
        <v>-24930048841</v>
      </c>
      <c r="H232" s="148">
        <v>5178860948</v>
      </c>
    </row>
    <row r="233" spans="1:8">
      <c r="A233" s="100" t="s">
        <v>4381</v>
      </c>
      <c r="B233" s="100" t="s">
        <v>4361</v>
      </c>
      <c r="C233" s="148">
        <v>14442959</v>
      </c>
      <c r="D233" s="148">
        <v>298487809</v>
      </c>
      <c r="E233" s="148">
        <v>-905344851</v>
      </c>
      <c r="F233" s="148">
        <v>-4814319</v>
      </c>
      <c r="G233" s="148">
        <v>-807427861</v>
      </c>
      <c r="H233" s="148">
        <v>74164242</v>
      </c>
    </row>
    <row r="234" spans="1:8">
      <c r="A234" s="100" t="s">
        <v>4382</v>
      </c>
      <c r="B234" s="100" t="s">
        <v>4361</v>
      </c>
      <c r="C234" s="148">
        <v>0</v>
      </c>
      <c r="D234" s="148">
        <v>0</v>
      </c>
      <c r="E234" s="148">
        <v>-22076629988</v>
      </c>
      <c r="F234" s="148">
        <v>-11058084345</v>
      </c>
      <c r="G234" s="148">
        <v>0</v>
      </c>
      <c r="H234" s="148">
        <v>0</v>
      </c>
    </row>
    <row r="235" spans="1:8">
      <c r="A235" s="100" t="s">
        <v>4383</v>
      </c>
      <c r="B235" s="100" t="s">
        <v>4361</v>
      </c>
      <c r="C235" s="148">
        <v>400000000000</v>
      </c>
      <c r="D235" s="148">
        <v>-300000000000</v>
      </c>
      <c r="E235" s="148">
        <v>500000000000</v>
      </c>
      <c r="F235" s="148">
        <v>650000000000</v>
      </c>
      <c r="G235" s="148">
        <v>200000000000</v>
      </c>
      <c r="H235" s="148">
        <v>-450000000000</v>
      </c>
    </row>
    <row r="236" spans="1:8">
      <c r="A236" s="100" t="s">
        <v>4384</v>
      </c>
      <c r="B236" s="100" t="s">
        <v>4361</v>
      </c>
      <c r="C236" s="148">
        <v>62276969913</v>
      </c>
      <c r="D236" s="148">
        <v>676885273698</v>
      </c>
      <c r="E236" s="148">
        <v>286248570988</v>
      </c>
      <c r="F236" s="148">
        <v>505450869776</v>
      </c>
      <c r="G236" s="148">
        <v>147368588899</v>
      </c>
      <c r="H236" s="148">
        <v>282746765996</v>
      </c>
    </row>
    <row r="237" spans="1:8">
      <c r="A237" s="100" t="s">
        <v>4385</v>
      </c>
      <c r="B237" s="100" t="s">
        <v>4361</v>
      </c>
      <c r="C237" s="148">
        <v>198004424281</v>
      </c>
      <c r="D237" s="148">
        <v>722162619524</v>
      </c>
      <c r="E237" s="148">
        <v>800205277270</v>
      </c>
      <c r="F237" s="148">
        <v>85019368251</v>
      </c>
      <c r="G237" s="148">
        <v>589470030112</v>
      </c>
      <c r="H237" s="148">
        <v>2754044842949</v>
      </c>
    </row>
    <row r="238" spans="1:8">
      <c r="A238" s="100" t="s">
        <v>4386</v>
      </c>
      <c r="B238" s="100" t="s">
        <v>4361</v>
      </c>
      <c r="C238" s="148">
        <v>0</v>
      </c>
      <c r="D238" s="148">
        <v>0</v>
      </c>
      <c r="E238" s="148">
        <v>0</v>
      </c>
      <c r="F238" s="148">
        <v>0</v>
      </c>
      <c r="G238" s="148">
        <v>0</v>
      </c>
      <c r="H238" s="148">
        <v>0</v>
      </c>
    </row>
    <row r="239" spans="1:8">
      <c r="A239" s="100" t="s">
        <v>4387</v>
      </c>
      <c r="B239" s="100" t="s">
        <v>4361</v>
      </c>
      <c r="C239" s="148">
        <v>-30000000000</v>
      </c>
      <c r="D239" s="148">
        <v>-50000000000</v>
      </c>
      <c r="E239" s="148">
        <v>200000000000</v>
      </c>
      <c r="F239" s="148">
        <v>200000000000</v>
      </c>
      <c r="G239" s="148">
        <v>-200000000000</v>
      </c>
      <c r="H239" s="148">
        <v>-100000000000</v>
      </c>
    </row>
  </sheetData>
  <autoFilter ref="A2:H239" xr:uid="{D1299E8D-D73C-423B-9CDB-7D6E3B0C964E}"/>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AF997-AFA8-467D-A414-35D188847917}">
  <sheetPr codeName="Sheet1">
    <tabColor theme="8"/>
  </sheetPr>
  <dimension ref="A1:E142"/>
  <sheetViews>
    <sheetView topLeftCell="A13" workbookViewId="0">
      <selection activeCell="B13" sqref="B13"/>
    </sheetView>
  </sheetViews>
  <sheetFormatPr defaultColWidth="9.08984375" defaultRowHeight="13"/>
  <cols>
    <col min="1" max="1" width="6.453125" style="289" customWidth="1"/>
    <col min="2" max="3" width="38.36328125" style="290" customWidth="1"/>
    <col min="4" max="4" width="84.90625" style="290" hidden="1" customWidth="1"/>
    <col min="5" max="5" width="14.54296875" style="291" customWidth="1"/>
    <col min="6" max="7" width="9.08984375" style="290"/>
    <col min="8" max="8" width="39.36328125" style="290" bestFit="1" customWidth="1"/>
    <col min="9" max="16384" width="9.08984375" style="290"/>
  </cols>
  <sheetData>
    <row r="1" spans="1:5" s="250" customFormat="1" ht="41.25" customHeight="1">
      <c r="A1" s="632" t="s">
        <v>4390</v>
      </c>
      <c r="B1" s="632" t="s">
        <v>4391</v>
      </c>
      <c r="C1" s="632" t="s">
        <v>4392</v>
      </c>
      <c r="D1" s="632" t="s">
        <v>4393</v>
      </c>
      <c r="E1" s="633" t="s">
        <v>4394</v>
      </c>
    </row>
    <row r="2" spans="1:5" s="254" customFormat="1" ht="29.25" customHeight="1">
      <c r="A2" s="251" t="s">
        <v>608</v>
      </c>
      <c r="B2" s="252" t="s">
        <v>313</v>
      </c>
      <c r="C2" s="252" t="s">
        <v>313</v>
      </c>
      <c r="D2" s="252"/>
      <c r="E2" s="253" t="s">
        <v>4395</v>
      </c>
    </row>
    <row r="3" spans="1:5" s="258" customFormat="1" ht="29.25" customHeight="1">
      <c r="A3" s="255" t="s">
        <v>645</v>
      </c>
      <c r="B3" s="256" t="s">
        <v>413</v>
      </c>
      <c r="C3" s="256" t="s">
        <v>313</v>
      </c>
      <c r="D3" s="256"/>
      <c r="E3" s="257"/>
    </row>
    <row r="4" spans="1:5" s="254" customFormat="1" ht="29.25" customHeight="1">
      <c r="A4" s="259" t="s">
        <v>657</v>
      </c>
      <c r="B4" s="256" t="s">
        <v>427</v>
      </c>
      <c r="C4" s="256" t="s">
        <v>313</v>
      </c>
      <c r="D4" s="260"/>
      <c r="E4" s="257"/>
    </row>
    <row r="5" spans="1:5" s="254" customFormat="1" ht="29.25" customHeight="1">
      <c r="A5" s="259" t="s">
        <v>714</v>
      </c>
      <c r="B5" s="256" t="s">
        <v>373</v>
      </c>
      <c r="C5" s="256" t="s">
        <v>313</v>
      </c>
      <c r="D5" s="260"/>
      <c r="E5" s="257"/>
    </row>
    <row r="6" spans="1:5" s="254" customFormat="1" ht="29.25" customHeight="1">
      <c r="A6" s="261" t="s">
        <v>742</v>
      </c>
      <c r="B6" s="262" t="s">
        <v>317</v>
      </c>
      <c r="C6" s="262" t="s">
        <v>317</v>
      </c>
      <c r="D6" s="263"/>
      <c r="E6" s="264" t="s">
        <v>4396</v>
      </c>
    </row>
    <row r="7" spans="1:5" s="254" customFormat="1" ht="29.25" customHeight="1">
      <c r="A7" s="265" t="s">
        <v>673</v>
      </c>
      <c r="B7" s="262" t="s">
        <v>318</v>
      </c>
      <c r="C7" s="262" t="s">
        <v>318</v>
      </c>
      <c r="D7" s="263"/>
      <c r="E7" s="264" t="s">
        <v>4397</v>
      </c>
    </row>
    <row r="8" spans="1:5" s="258" customFormat="1" ht="29.25" customHeight="1">
      <c r="A8" s="259" t="s">
        <v>746</v>
      </c>
      <c r="B8" s="256" t="s">
        <v>395</v>
      </c>
      <c r="C8" s="256" t="s">
        <v>318</v>
      </c>
      <c r="D8" s="260"/>
      <c r="E8" s="257"/>
    </row>
    <row r="9" spans="1:5" s="269" customFormat="1" ht="29.25" customHeight="1">
      <c r="A9" s="266" t="s">
        <v>748</v>
      </c>
      <c r="B9" s="267" t="s">
        <v>433</v>
      </c>
      <c r="C9" s="267" t="s">
        <v>318</v>
      </c>
      <c r="D9" s="268"/>
      <c r="E9" s="257"/>
    </row>
    <row r="10" spans="1:5" s="269" customFormat="1" ht="29.25" customHeight="1">
      <c r="A10" s="270" t="s">
        <v>787</v>
      </c>
      <c r="B10" s="271" t="s">
        <v>417</v>
      </c>
      <c r="C10" s="267" t="s">
        <v>318</v>
      </c>
      <c r="D10" s="272"/>
      <c r="E10" s="257"/>
    </row>
    <row r="11" spans="1:5" s="254" customFormat="1" ht="29.25" customHeight="1">
      <c r="A11" s="273" t="s">
        <v>772</v>
      </c>
      <c r="B11" s="274" t="s">
        <v>4398</v>
      </c>
      <c r="C11" s="274" t="s">
        <v>4398</v>
      </c>
      <c r="D11" s="274"/>
      <c r="E11" s="264" t="s">
        <v>4399</v>
      </c>
    </row>
    <row r="12" spans="1:5" s="254" customFormat="1" ht="29.25" customHeight="1">
      <c r="A12" s="265" t="s">
        <v>719</v>
      </c>
      <c r="B12" s="262" t="s">
        <v>320</v>
      </c>
      <c r="C12" s="262" t="s">
        <v>320</v>
      </c>
      <c r="D12" s="263"/>
      <c r="E12" s="264" t="s">
        <v>4400</v>
      </c>
    </row>
    <row r="13" spans="1:5" s="254" customFormat="1" ht="29.25" customHeight="1">
      <c r="A13" s="261" t="s">
        <v>569</v>
      </c>
      <c r="B13" s="262" t="s">
        <v>321</v>
      </c>
      <c r="C13" s="262" t="s">
        <v>321</v>
      </c>
      <c r="D13" s="262"/>
      <c r="E13" s="275" t="s">
        <v>4401</v>
      </c>
    </row>
    <row r="14" spans="1:5" s="254" customFormat="1" ht="29.25" customHeight="1">
      <c r="A14" s="255" t="s">
        <v>623</v>
      </c>
      <c r="B14" s="256" t="s">
        <v>419</v>
      </c>
      <c r="C14" s="256" t="s">
        <v>321</v>
      </c>
      <c r="D14" s="256"/>
      <c r="E14" s="276"/>
    </row>
    <row r="15" spans="1:5" s="254" customFormat="1" ht="29.25" customHeight="1">
      <c r="A15" s="255" t="s">
        <v>649</v>
      </c>
      <c r="B15" s="256" t="s">
        <v>380</v>
      </c>
      <c r="C15" s="256" t="s">
        <v>321</v>
      </c>
      <c r="D15" s="256"/>
      <c r="E15" s="276"/>
    </row>
    <row r="16" spans="1:5" s="254" customFormat="1" ht="29.25" customHeight="1">
      <c r="A16" s="259" t="s">
        <v>669</v>
      </c>
      <c r="B16" s="256" t="s">
        <v>425</v>
      </c>
      <c r="C16" s="256" t="s">
        <v>321</v>
      </c>
      <c r="D16" s="256"/>
      <c r="E16" s="276"/>
    </row>
    <row r="17" spans="1:5" s="254" customFormat="1" ht="29.25" customHeight="1">
      <c r="A17" s="261" t="s">
        <v>736</v>
      </c>
      <c r="B17" s="262" t="s">
        <v>322</v>
      </c>
      <c r="C17" s="262" t="s">
        <v>322</v>
      </c>
      <c r="D17" s="262"/>
      <c r="E17" s="275" t="s">
        <v>4402</v>
      </c>
    </row>
    <row r="18" spans="1:5" s="254" customFormat="1" ht="29.25" customHeight="1">
      <c r="A18" s="261" t="s">
        <v>617</v>
      </c>
      <c r="B18" s="262" t="s">
        <v>323</v>
      </c>
      <c r="C18" s="262" t="s">
        <v>323</v>
      </c>
      <c r="D18" s="262"/>
      <c r="E18" s="264" t="s">
        <v>4403</v>
      </c>
    </row>
    <row r="19" spans="1:5" s="269" customFormat="1" ht="29.25" customHeight="1">
      <c r="A19" s="266" t="s">
        <v>697</v>
      </c>
      <c r="B19" s="277" t="s">
        <v>409</v>
      </c>
      <c r="C19" s="267" t="s">
        <v>323</v>
      </c>
      <c r="D19" s="267"/>
      <c r="E19" s="278"/>
    </row>
    <row r="20" spans="1:5" s="269" customFormat="1" ht="29.25" customHeight="1">
      <c r="A20" s="266" t="s">
        <v>763</v>
      </c>
      <c r="B20" s="277" t="s">
        <v>408</v>
      </c>
      <c r="C20" s="267" t="s">
        <v>323</v>
      </c>
      <c r="D20" s="267"/>
      <c r="E20" s="278"/>
    </row>
    <row r="21" spans="1:5" s="269" customFormat="1" ht="29.25" customHeight="1">
      <c r="A21" s="266" t="s">
        <v>764</v>
      </c>
      <c r="B21" s="277" t="s">
        <v>4404</v>
      </c>
      <c r="C21" s="267" t="s">
        <v>323</v>
      </c>
      <c r="D21" s="267"/>
      <c r="E21" s="278"/>
    </row>
    <row r="22" spans="1:5" s="254" customFormat="1" ht="29.25" customHeight="1">
      <c r="A22" s="261" t="s">
        <v>620</v>
      </c>
      <c r="B22" s="262" t="s">
        <v>324</v>
      </c>
      <c r="C22" s="262" t="s">
        <v>324</v>
      </c>
      <c r="D22" s="262"/>
      <c r="E22" s="264" t="s">
        <v>4405</v>
      </c>
    </row>
    <row r="23" spans="1:5" s="269" customFormat="1" ht="29.25" customHeight="1">
      <c r="A23" s="259" t="s">
        <v>670</v>
      </c>
      <c r="B23" s="256" t="s">
        <v>379</v>
      </c>
      <c r="C23" s="256" t="s">
        <v>324</v>
      </c>
      <c r="D23" s="256"/>
      <c r="E23" s="257"/>
    </row>
    <row r="24" spans="1:5" s="269" customFormat="1" ht="29.25" customHeight="1">
      <c r="A24" s="259" t="s">
        <v>756</v>
      </c>
      <c r="B24" s="256" t="s">
        <v>401</v>
      </c>
      <c r="C24" s="256" t="s">
        <v>324</v>
      </c>
      <c r="D24" s="256"/>
      <c r="E24" s="257"/>
    </row>
    <row r="25" spans="1:5" s="269" customFormat="1" ht="29.25" customHeight="1">
      <c r="A25" s="259" t="s">
        <v>758</v>
      </c>
      <c r="B25" s="256" t="s">
        <v>420</v>
      </c>
      <c r="C25" s="256" t="s">
        <v>324</v>
      </c>
      <c r="D25" s="256"/>
      <c r="E25" s="257"/>
    </row>
    <row r="26" spans="1:5" s="254" customFormat="1" ht="29.25" customHeight="1">
      <c r="A26" s="261" t="s">
        <v>550</v>
      </c>
      <c r="B26" s="262" t="s">
        <v>325</v>
      </c>
      <c r="C26" s="262" t="s">
        <v>325</v>
      </c>
      <c r="D26" s="262"/>
      <c r="E26" s="264" t="s">
        <v>4406</v>
      </c>
    </row>
    <row r="27" spans="1:5" s="254" customFormat="1" ht="29.25" customHeight="1">
      <c r="A27" s="255" t="s">
        <v>647</v>
      </c>
      <c r="B27" s="256" t="s">
        <v>407</v>
      </c>
      <c r="C27" s="256" t="s">
        <v>325</v>
      </c>
      <c r="D27" s="256"/>
      <c r="E27" s="257"/>
    </row>
    <row r="28" spans="1:5" s="254" customFormat="1" ht="29.25" customHeight="1">
      <c r="A28" s="255" t="s">
        <v>654</v>
      </c>
      <c r="B28" s="256" t="s">
        <v>428</v>
      </c>
      <c r="C28" s="256" t="s">
        <v>325</v>
      </c>
      <c r="D28" s="256"/>
      <c r="E28" s="257"/>
    </row>
    <row r="29" spans="1:5" s="269" customFormat="1" ht="29.25" customHeight="1">
      <c r="A29" s="279" t="s">
        <v>685</v>
      </c>
      <c r="B29" s="256" t="s">
        <v>377</v>
      </c>
      <c r="C29" s="256" t="s">
        <v>325</v>
      </c>
      <c r="D29" s="260"/>
      <c r="E29" s="257"/>
    </row>
    <row r="30" spans="1:5" s="254" customFormat="1" ht="29.25" customHeight="1">
      <c r="A30" s="261" t="s">
        <v>547</v>
      </c>
      <c r="B30" s="262" t="s">
        <v>327</v>
      </c>
      <c r="C30" s="262" t="s">
        <v>327</v>
      </c>
      <c r="D30" s="262"/>
      <c r="E30" s="264" t="s">
        <v>4407</v>
      </c>
    </row>
    <row r="31" spans="1:5" s="254" customFormat="1" ht="29.25" customHeight="1">
      <c r="A31" s="280" t="s">
        <v>594</v>
      </c>
      <c r="B31" s="267" t="s">
        <v>389</v>
      </c>
      <c r="C31" s="267" t="s">
        <v>327</v>
      </c>
      <c r="D31" s="267"/>
      <c r="E31" s="257"/>
    </row>
    <row r="32" spans="1:5" s="254" customFormat="1" ht="29.25" customHeight="1">
      <c r="A32" s="280" t="s">
        <v>601</v>
      </c>
      <c r="B32" s="267" t="s">
        <v>421</v>
      </c>
      <c r="C32" s="267" t="s">
        <v>327</v>
      </c>
      <c r="D32" s="267"/>
      <c r="E32" s="257"/>
    </row>
    <row r="33" spans="1:5" s="254" customFormat="1" ht="29.25" customHeight="1">
      <c r="A33" s="280" t="s">
        <v>643</v>
      </c>
      <c r="B33" s="267" t="s">
        <v>426</v>
      </c>
      <c r="C33" s="267" t="s">
        <v>327</v>
      </c>
      <c r="D33" s="267"/>
      <c r="E33" s="257"/>
    </row>
    <row r="34" spans="1:5" s="281" customFormat="1" ht="29.25" customHeight="1">
      <c r="A34" s="261" t="s">
        <v>792</v>
      </c>
      <c r="B34" s="262" t="s">
        <v>340</v>
      </c>
      <c r="C34" s="262" t="s">
        <v>340</v>
      </c>
      <c r="D34" s="263"/>
      <c r="E34" s="264" t="s">
        <v>4408</v>
      </c>
    </row>
    <row r="35" spans="1:5" s="254" customFormat="1" ht="29.25" customHeight="1">
      <c r="A35" s="265" t="s">
        <v>553</v>
      </c>
      <c r="B35" s="262" t="s">
        <v>328</v>
      </c>
      <c r="C35" s="262" t="s">
        <v>328</v>
      </c>
      <c r="D35" s="262"/>
      <c r="E35" s="264" t="s">
        <v>4409</v>
      </c>
    </row>
    <row r="36" spans="1:5" s="254" customFormat="1" ht="29.25" customHeight="1">
      <c r="A36" s="280" t="s">
        <v>596</v>
      </c>
      <c r="B36" s="267" t="s">
        <v>368</v>
      </c>
      <c r="C36" s="267" t="s">
        <v>328</v>
      </c>
      <c r="D36" s="267"/>
      <c r="E36" s="257"/>
    </row>
    <row r="37" spans="1:5" s="258" customFormat="1" ht="29.25" customHeight="1">
      <c r="A37" s="280" t="s">
        <v>661</v>
      </c>
      <c r="B37" s="267" t="s">
        <v>396</v>
      </c>
      <c r="C37" s="267" t="s">
        <v>328</v>
      </c>
      <c r="D37" s="267"/>
      <c r="E37" s="257"/>
    </row>
    <row r="38" spans="1:5" s="258" customFormat="1" ht="29.25" customHeight="1">
      <c r="A38" s="266" t="s">
        <v>664</v>
      </c>
      <c r="B38" s="267" t="s">
        <v>398</v>
      </c>
      <c r="C38" s="267" t="s">
        <v>328</v>
      </c>
      <c r="D38" s="267"/>
      <c r="E38" s="257"/>
    </row>
    <row r="39" spans="1:5" s="254" customFormat="1" ht="29.25" customHeight="1">
      <c r="A39" s="261" t="s">
        <v>739</v>
      </c>
      <c r="B39" s="262" t="s">
        <v>329</v>
      </c>
      <c r="C39" s="262" t="s">
        <v>329</v>
      </c>
      <c r="D39" s="262"/>
      <c r="E39" s="264" t="s">
        <v>4410</v>
      </c>
    </row>
    <row r="40" spans="1:5" s="254" customFormat="1" ht="29.25" customHeight="1">
      <c r="A40" s="261" t="s">
        <v>611</v>
      </c>
      <c r="B40" s="262" t="s">
        <v>330</v>
      </c>
      <c r="C40" s="262" t="s">
        <v>330</v>
      </c>
      <c r="D40" s="262"/>
      <c r="E40" s="264" t="s">
        <v>4411</v>
      </c>
    </row>
    <row r="41" spans="1:5" s="254" customFormat="1" ht="29.25" customHeight="1">
      <c r="A41" s="280" t="s">
        <v>632</v>
      </c>
      <c r="B41" s="267" t="s">
        <v>365</v>
      </c>
      <c r="C41" s="267" t="s">
        <v>330</v>
      </c>
      <c r="D41" s="267"/>
      <c r="E41" s="257"/>
    </row>
    <row r="42" spans="1:5" s="254" customFormat="1" ht="29.25" customHeight="1">
      <c r="A42" s="280" t="s">
        <v>634</v>
      </c>
      <c r="B42" s="267" t="s">
        <v>400</v>
      </c>
      <c r="C42" s="267" t="s">
        <v>330</v>
      </c>
      <c r="D42" s="268"/>
      <c r="E42" s="257"/>
    </row>
    <row r="43" spans="1:5" s="258" customFormat="1" ht="29.25" customHeight="1">
      <c r="A43" s="280" t="s">
        <v>635</v>
      </c>
      <c r="B43" s="267" t="s">
        <v>432</v>
      </c>
      <c r="C43" s="267" t="s">
        <v>330</v>
      </c>
      <c r="D43" s="268"/>
      <c r="E43" s="257"/>
    </row>
    <row r="44" spans="1:5" s="254" customFormat="1" ht="29.25" customHeight="1">
      <c r="A44" s="261" t="s">
        <v>538</v>
      </c>
      <c r="B44" s="262" t="s">
        <v>331</v>
      </c>
      <c r="C44" s="262" t="s">
        <v>331</v>
      </c>
      <c r="D44" s="263"/>
      <c r="E44" s="264" t="s">
        <v>4412</v>
      </c>
    </row>
    <row r="45" spans="1:5" s="258" customFormat="1" ht="29.25" customHeight="1">
      <c r="A45" s="255" t="s">
        <v>566</v>
      </c>
      <c r="B45" s="256" t="s">
        <v>367</v>
      </c>
      <c r="C45" s="256" t="s">
        <v>331</v>
      </c>
      <c r="D45" s="256"/>
      <c r="E45" s="257"/>
    </row>
    <row r="46" spans="1:5" s="254" customFormat="1" ht="29.25" customHeight="1">
      <c r="A46" s="255" t="s">
        <v>568</v>
      </c>
      <c r="B46" s="256" t="s">
        <v>429</v>
      </c>
      <c r="C46" s="256" t="s">
        <v>331</v>
      </c>
      <c r="D46" s="256"/>
      <c r="E46" s="257"/>
    </row>
    <row r="47" spans="1:5" s="254" customFormat="1" ht="29.25" customHeight="1">
      <c r="A47" s="255" t="s">
        <v>580</v>
      </c>
      <c r="B47" s="256" t="s">
        <v>399</v>
      </c>
      <c r="C47" s="256" t="s">
        <v>331</v>
      </c>
      <c r="D47" s="256"/>
      <c r="E47" s="257"/>
    </row>
    <row r="48" spans="1:5" s="258" customFormat="1" ht="29.25" customHeight="1">
      <c r="A48" s="282" t="s">
        <v>4413</v>
      </c>
      <c r="B48" s="283" t="s">
        <v>4414</v>
      </c>
      <c r="C48" s="267" t="s">
        <v>331</v>
      </c>
      <c r="D48" s="267"/>
      <c r="E48" s="257"/>
    </row>
    <row r="49" spans="1:5" s="258" customFormat="1" ht="29.25" customHeight="1">
      <c r="A49" s="282" t="s">
        <v>4415</v>
      </c>
      <c r="B49" s="283" t="s">
        <v>4416</v>
      </c>
      <c r="C49" s="267" t="s">
        <v>331</v>
      </c>
      <c r="D49" s="256"/>
      <c r="E49" s="257"/>
    </row>
    <row r="50" spans="1:5" s="254" customFormat="1" ht="29.25" customHeight="1">
      <c r="A50" s="259" t="s">
        <v>4417</v>
      </c>
      <c r="B50" s="256" t="s">
        <v>4418</v>
      </c>
      <c r="C50" s="256" t="s">
        <v>331</v>
      </c>
      <c r="D50" s="256"/>
      <c r="E50" s="257"/>
    </row>
    <row r="51" spans="1:5" s="254" customFormat="1" ht="29.25" customHeight="1">
      <c r="A51" s="265" t="s">
        <v>701</v>
      </c>
      <c r="B51" s="262" t="s">
        <v>332</v>
      </c>
      <c r="C51" s="262" t="s">
        <v>332</v>
      </c>
      <c r="D51" s="262"/>
      <c r="E51" s="264" t="s">
        <v>4419</v>
      </c>
    </row>
    <row r="52" spans="1:5" s="254" customFormat="1" ht="29.25" customHeight="1">
      <c r="A52" s="265" t="s">
        <v>666</v>
      </c>
      <c r="B52" s="262" t="s">
        <v>333</v>
      </c>
      <c r="C52" s="262" t="s">
        <v>333</v>
      </c>
      <c r="D52" s="262"/>
      <c r="E52" s="264" t="s">
        <v>4420</v>
      </c>
    </row>
    <row r="53" spans="1:5" s="254" customFormat="1" ht="29.25" customHeight="1">
      <c r="A53" s="259" t="s">
        <v>752</v>
      </c>
      <c r="B53" s="256" t="s">
        <v>414</v>
      </c>
      <c r="C53" s="256" t="s">
        <v>333</v>
      </c>
      <c r="D53" s="256"/>
      <c r="E53" s="257"/>
    </row>
    <row r="54" spans="1:5" s="254" customFormat="1" ht="29.25" customHeight="1">
      <c r="A54" s="259" t="s">
        <v>770</v>
      </c>
      <c r="B54" s="256" t="s">
        <v>4421</v>
      </c>
      <c r="C54" s="256" t="s">
        <v>333</v>
      </c>
      <c r="D54" s="256"/>
      <c r="E54" s="257"/>
    </row>
    <row r="55" spans="1:5" s="281" customFormat="1" ht="29.25" customHeight="1">
      <c r="A55" s="259" t="s">
        <v>791</v>
      </c>
      <c r="B55" s="256" t="s">
        <v>376</v>
      </c>
      <c r="C55" s="256" t="s">
        <v>333</v>
      </c>
      <c r="D55" s="256"/>
      <c r="E55" s="257"/>
    </row>
    <row r="56" spans="1:5" s="254" customFormat="1" ht="29.25" customHeight="1">
      <c r="A56" s="261" t="s">
        <v>544</v>
      </c>
      <c r="B56" s="262" t="s">
        <v>334</v>
      </c>
      <c r="C56" s="262" t="s">
        <v>334</v>
      </c>
      <c r="D56" s="262"/>
      <c r="E56" s="264" t="s">
        <v>4422</v>
      </c>
    </row>
    <row r="57" spans="1:5" s="254" customFormat="1" ht="29.25" customHeight="1">
      <c r="A57" s="255" t="s">
        <v>584</v>
      </c>
      <c r="B57" s="256" t="s">
        <v>391</v>
      </c>
      <c r="C57" s="256" t="s">
        <v>334</v>
      </c>
      <c r="D57" s="256"/>
      <c r="E57" s="257"/>
    </row>
    <row r="58" spans="1:5" s="254" customFormat="1" ht="29.25" customHeight="1">
      <c r="A58" s="255" t="s">
        <v>586</v>
      </c>
      <c r="B58" s="256" t="s">
        <v>359</v>
      </c>
      <c r="C58" s="256" t="s">
        <v>334</v>
      </c>
      <c r="D58" s="256"/>
      <c r="E58" s="257"/>
    </row>
    <row r="59" spans="1:5" s="254" customFormat="1" ht="29.25" customHeight="1">
      <c r="A59" s="255" t="s">
        <v>590</v>
      </c>
      <c r="B59" s="256" t="s">
        <v>382</v>
      </c>
      <c r="C59" s="256" t="s">
        <v>334</v>
      </c>
      <c r="D59" s="256"/>
      <c r="E59" s="257"/>
    </row>
    <row r="60" spans="1:5" s="254" customFormat="1" ht="29.25" customHeight="1">
      <c r="A60" s="255" t="s">
        <v>592</v>
      </c>
      <c r="B60" s="256" t="s">
        <v>388</v>
      </c>
      <c r="C60" s="256" t="s">
        <v>334</v>
      </c>
      <c r="D60" s="256"/>
      <c r="E60" s="257"/>
    </row>
    <row r="61" spans="1:5" s="254" customFormat="1" ht="29.25" customHeight="1">
      <c r="A61" s="261" t="s">
        <v>637</v>
      </c>
      <c r="B61" s="262" t="s">
        <v>335</v>
      </c>
      <c r="C61" s="262" t="s">
        <v>335</v>
      </c>
      <c r="D61" s="262"/>
      <c r="E61" s="264" t="s">
        <v>4423</v>
      </c>
    </row>
    <row r="62" spans="1:5" s="269" customFormat="1" ht="29.25" customHeight="1">
      <c r="A62" s="259" t="s">
        <v>713</v>
      </c>
      <c r="B62" s="256" t="s">
        <v>392</v>
      </c>
      <c r="C62" s="256" t="s">
        <v>335</v>
      </c>
      <c r="D62" s="256"/>
      <c r="E62" s="257"/>
    </row>
    <row r="63" spans="1:5" s="254" customFormat="1" ht="29.25" customHeight="1">
      <c r="A63" s="279" t="s">
        <v>732</v>
      </c>
      <c r="B63" s="283" t="s">
        <v>406</v>
      </c>
      <c r="C63" s="267" t="s">
        <v>335</v>
      </c>
      <c r="D63" s="267"/>
      <c r="E63" s="257"/>
    </row>
    <row r="64" spans="1:5" s="254" customFormat="1" ht="29.25" customHeight="1">
      <c r="A64" s="279" t="s">
        <v>734</v>
      </c>
      <c r="B64" s="283" t="s">
        <v>387</v>
      </c>
      <c r="C64" s="267" t="s">
        <v>335</v>
      </c>
      <c r="D64" s="267"/>
      <c r="E64" s="257"/>
    </row>
    <row r="65" spans="1:5" s="254" customFormat="1" ht="29.25" customHeight="1">
      <c r="A65" s="261" t="s">
        <v>781</v>
      </c>
      <c r="B65" s="262" t="s">
        <v>336</v>
      </c>
      <c r="C65" s="262" t="s">
        <v>336</v>
      </c>
      <c r="D65" s="262"/>
      <c r="E65" s="264" t="s">
        <v>4424</v>
      </c>
    </row>
    <row r="66" spans="1:5" s="269" customFormat="1" ht="29.25" customHeight="1">
      <c r="A66" s="261" t="s">
        <v>627</v>
      </c>
      <c r="B66" s="262" t="s">
        <v>337</v>
      </c>
      <c r="C66" s="262" t="s">
        <v>337</v>
      </c>
      <c r="D66" s="262"/>
      <c r="E66" s="264" t="s">
        <v>4425</v>
      </c>
    </row>
    <row r="67" spans="1:5" s="269" customFormat="1" ht="29.25" customHeight="1">
      <c r="A67" s="259" t="s">
        <v>723</v>
      </c>
      <c r="B67" s="256" t="s">
        <v>386</v>
      </c>
      <c r="C67" s="256" t="s">
        <v>337</v>
      </c>
      <c r="D67" s="256"/>
      <c r="E67" s="257"/>
    </row>
    <row r="68" spans="1:5" s="254" customFormat="1" ht="29.25" customHeight="1">
      <c r="A68" s="259" t="s">
        <v>724</v>
      </c>
      <c r="B68" s="256" t="s">
        <v>412</v>
      </c>
      <c r="C68" s="256" t="s">
        <v>337</v>
      </c>
      <c r="D68" s="256"/>
      <c r="E68" s="257"/>
    </row>
    <row r="69" spans="1:5" s="254" customFormat="1" ht="29.25" customHeight="1">
      <c r="A69" s="259" t="s">
        <v>785</v>
      </c>
      <c r="B69" s="256" t="s">
        <v>418</v>
      </c>
      <c r="C69" s="256" t="s">
        <v>337</v>
      </c>
      <c r="D69" s="256"/>
      <c r="E69" s="257"/>
    </row>
    <row r="70" spans="1:5" s="254" customFormat="1" ht="29.25" customHeight="1">
      <c r="A70" s="265" t="s">
        <v>716</v>
      </c>
      <c r="B70" s="262" t="s">
        <v>338</v>
      </c>
      <c r="C70" s="262" t="s">
        <v>338</v>
      </c>
      <c r="D70" s="263"/>
      <c r="E70" s="264" t="s">
        <v>4426</v>
      </c>
    </row>
    <row r="71" spans="1:5" s="254" customFormat="1" ht="29.25" customHeight="1">
      <c r="A71" s="261" t="s">
        <v>574</v>
      </c>
      <c r="B71" s="262" t="s">
        <v>339</v>
      </c>
      <c r="C71" s="262" t="s">
        <v>339</v>
      </c>
      <c r="D71" s="262"/>
      <c r="E71" s="275" t="s">
        <v>4427</v>
      </c>
    </row>
    <row r="72" spans="1:5" s="269" customFormat="1" ht="29.25" customHeight="1">
      <c r="A72" s="259" t="s">
        <v>671</v>
      </c>
      <c r="B72" s="256" t="s">
        <v>362</v>
      </c>
      <c r="C72" s="256" t="s">
        <v>339</v>
      </c>
      <c r="D72" s="256"/>
      <c r="E72" s="276"/>
    </row>
    <row r="73" spans="1:5" s="254" customFormat="1" ht="29.25" customHeight="1">
      <c r="A73" s="259" t="s">
        <v>678</v>
      </c>
      <c r="B73" s="256" t="s">
        <v>394</v>
      </c>
      <c r="C73" s="256" t="s">
        <v>339</v>
      </c>
      <c r="D73" s="256"/>
      <c r="E73" s="276"/>
    </row>
    <row r="74" spans="1:5" s="254" customFormat="1" ht="29.25" customHeight="1">
      <c r="A74" s="259" t="s">
        <v>722</v>
      </c>
      <c r="B74" s="256" t="s">
        <v>383</v>
      </c>
      <c r="C74" s="256" t="s">
        <v>339</v>
      </c>
      <c r="D74" s="256"/>
      <c r="E74" s="276"/>
    </row>
    <row r="75" spans="1:5" s="254" customFormat="1" ht="29.25" customHeight="1">
      <c r="A75" s="261" t="s">
        <v>541</v>
      </c>
      <c r="B75" s="262" t="s">
        <v>341</v>
      </c>
      <c r="C75" s="262" t="s">
        <v>341</v>
      </c>
      <c r="D75" s="262"/>
      <c r="E75" s="264" t="s">
        <v>4428</v>
      </c>
    </row>
    <row r="76" spans="1:5" s="254" customFormat="1" ht="29.25" customHeight="1">
      <c r="A76" s="280" t="s">
        <v>572</v>
      </c>
      <c r="B76" s="267" t="s">
        <v>410</v>
      </c>
      <c r="C76" s="267" t="s">
        <v>341</v>
      </c>
      <c r="D76" s="267"/>
      <c r="E76" s="257"/>
    </row>
    <row r="77" spans="1:5" s="254" customFormat="1" ht="29.25" customHeight="1">
      <c r="A77" s="280" t="s">
        <v>582</v>
      </c>
      <c r="B77" s="267" t="s">
        <v>375</v>
      </c>
      <c r="C77" s="267" t="s">
        <v>341</v>
      </c>
      <c r="D77" s="256"/>
      <c r="E77" s="257"/>
    </row>
    <row r="78" spans="1:5" s="284" customFormat="1" ht="29.25" customHeight="1">
      <c r="A78" s="280" t="s">
        <v>600</v>
      </c>
      <c r="B78" s="267" t="s">
        <v>363</v>
      </c>
      <c r="C78" s="267" t="s">
        <v>341</v>
      </c>
      <c r="D78" s="267"/>
      <c r="E78" s="257"/>
    </row>
    <row r="79" spans="1:5" s="254" customFormat="1" ht="29.25" customHeight="1">
      <c r="A79" s="280" t="s">
        <v>603</v>
      </c>
      <c r="B79" s="267" t="s">
        <v>415</v>
      </c>
      <c r="C79" s="267" t="s">
        <v>341</v>
      </c>
      <c r="D79" s="267"/>
      <c r="E79" s="257"/>
    </row>
    <row r="80" spans="1:5" s="254" customFormat="1" ht="29.25" customHeight="1">
      <c r="A80" s="282" t="s">
        <v>4429</v>
      </c>
      <c r="B80" s="283" t="s">
        <v>4430</v>
      </c>
      <c r="C80" s="267" t="s">
        <v>341</v>
      </c>
      <c r="D80" s="267"/>
      <c r="E80" s="257"/>
    </row>
    <row r="81" spans="1:5" s="254" customFormat="1" ht="29.25" customHeight="1">
      <c r="A81" s="282" t="s">
        <v>4431</v>
      </c>
      <c r="B81" s="283" t="s">
        <v>4432</v>
      </c>
      <c r="C81" s="267" t="s">
        <v>341</v>
      </c>
      <c r="D81" s="256"/>
      <c r="E81" s="257"/>
    </row>
    <row r="82" spans="1:5" s="254" customFormat="1" ht="29.25" customHeight="1">
      <c r="A82" s="282" t="s">
        <v>4433</v>
      </c>
      <c r="B82" s="283" t="s">
        <v>4434</v>
      </c>
      <c r="C82" s="267" t="s">
        <v>341</v>
      </c>
      <c r="D82" s="267"/>
      <c r="E82" s="257"/>
    </row>
    <row r="83" spans="1:5" s="258" customFormat="1" ht="29.25" customHeight="1">
      <c r="A83" s="265" t="s">
        <v>680</v>
      </c>
      <c r="B83" s="262" t="s">
        <v>342</v>
      </c>
      <c r="C83" s="262" t="s">
        <v>342</v>
      </c>
      <c r="D83" s="263"/>
      <c r="E83" s="264" t="s">
        <v>4435</v>
      </c>
    </row>
    <row r="84" spans="1:5" s="258" customFormat="1" ht="29.25" customHeight="1">
      <c r="A84" s="259" t="s">
        <v>766</v>
      </c>
      <c r="B84" s="256" t="s">
        <v>434</v>
      </c>
      <c r="C84" s="256" t="s">
        <v>342</v>
      </c>
      <c r="D84" s="260"/>
      <c r="E84" s="257"/>
    </row>
    <row r="85" spans="1:5" s="258" customFormat="1" ht="29.25" customHeight="1">
      <c r="A85" s="259" t="s">
        <v>768</v>
      </c>
      <c r="B85" s="256" t="s">
        <v>364</v>
      </c>
      <c r="C85" s="256" t="s">
        <v>342</v>
      </c>
      <c r="D85" s="256"/>
      <c r="E85" s="257"/>
    </row>
    <row r="86" spans="1:5" s="254" customFormat="1" ht="29.25" customHeight="1">
      <c r="A86" s="259" t="s">
        <v>777</v>
      </c>
      <c r="B86" s="256" t="s">
        <v>381</v>
      </c>
      <c r="C86" s="256" t="s">
        <v>342</v>
      </c>
      <c r="D86" s="256"/>
      <c r="E86" s="257"/>
    </row>
    <row r="87" spans="1:5" s="254" customFormat="1" ht="29.25" customHeight="1">
      <c r="A87" s="261" t="s">
        <v>614</v>
      </c>
      <c r="B87" s="262" t="s">
        <v>343</v>
      </c>
      <c r="C87" s="262" t="s">
        <v>343</v>
      </c>
      <c r="D87" s="262"/>
      <c r="E87" s="264" t="s">
        <v>4436</v>
      </c>
    </row>
    <row r="88" spans="1:5" s="258" customFormat="1" ht="29.25" customHeight="1">
      <c r="A88" s="279" t="s">
        <v>695</v>
      </c>
      <c r="B88" s="283" t="s">
        <v>435</v>
      </c>
      <c r="C88" s="256" t="s">
        <v>343</v>
      </c>
      <c r="D88" s="260"/>
      <c r="E88" s="257"/>
    </row>
    <row r="89" spans="1:5" s="254" customFormat="1" ht="29.25" customHeight="1">
      <c r="A89" s="279" t="s">
        <v>711</v>
      </c>
      <c r="B89" s="283" t="s">
        <v>366</v>
      </c>
      <c r="C89" s="267" t="s">
        <v>343</v>
      </c>
      <c r="D89" s="267"/>
      <c r="E89" s="257"/>
    </row>
    <row r="90" spans="1:5" s="254" customFormat="1" ht="29.25" customHeight="1">
      <c r="A90" s="279" t="s">
        <v>728</v>
      </c>
      <c r="B90" s="283" t="s">
        <v>371</v>
      </c>
      <c r="C90" s="267" t="s">
        <v>343</v>
      </c>
      <c r="D90" s="267"/>
      <c r="E90" s="257"/>
    </row>
    <row r="91" spans="1:5" s="258" customFormat="1" ht="29.25" customHeight="1">
      <c r="A91" s="261" t="s">
        <v>640</v>
      </c>
      <c r="B91" s="262" t="s">
        <v>344</v>
      </c>
      <c r="C91" s="262" t="s">
        <v>344</v>
      </c>
      <c r="D91" s="262"/>
      <c r="E91" s="264" t="s">
        <v>4437</v>
      </c>
    </row>
    <row r="92" spans="1:5" s="258" customFormat="1" ht="29.25" customHeight="1">
      <c r="A92" s="259" t="s">
        <v>750</v>
      </c>
      <c r="B92" s="256" t="s">
        <v>370</v>
      </c>
      <c r="C92" s="256" t="s">
        <v>344</v>
      </c>
      <c r="D92" s="256"/>
      <c r="E92" s="257"/>
    </row>
    <row r="93" spans="1:5" s="254" customFormat="1" ht="29.25" customHeight="1">
      <c r="A93" s="255" t="s">
        <v>775</v>
      </c>
      <c r="B93" s="256" t="s">
        <v>361</v>
      </c>
      <c r="C93" s="256" t="s">
        <v>344</v>
      </c>
      <c r="D93" s="256"/>
      <c r="E93" s="257"/>
    </row>
    <row r="94" spans="1:5" s="281" customFormat="1" ht="29.25" customHeight="1">
      <c r="A94" s="255" t="s">
        <v>789</v>
      </c>
      <c r="B94" s="256" t="s">
        <v>402</v>
      </c>
      <c r="C94" s="256" t="s">
        <v>344</v>
      </c>
      <c r="D94" s="260"/>
      <c r="E94" s="257"/>
    </row>
    <row r="95" spans="1:5" s="269" customFormat="1" ht="29.25" customHeight="1">
      <c r="A95" s="265" t="s">
        <v>651</v>
      </c>
      <c r="B95" s="262" t="s">
        <v>345</v>
      </c>
      <c r="C95" s="262" t="s">
        <v>345</v>
      </c>
      <c r="D95" s="262"/>
      <c r="E95" s="264" t="s">
        <v>4438</v>
      </c>
    </row>
    <row r="96" spans="1:5" s="269" customFormat="1" ht="29.25" customHeight="1">
      <c r="A96" s="266" t="s">
        <v>760</v>
      </c>
      <c r="B96" s="267" t="s">
        <v>405</v>
      </c>
      <c r="C96" s="267" t="s">
        <v>345</v>
      </c>
      <c r="D96" s="267"/>
      <c r="E96" s="278"/>
    </row>
    <row r="97" spans="1:5" s="285" customFormat="1" ht="29.25" customHeight="1">
      <c r="A97" s="266" t="s">
        <v>761</v>
      </c>
      <c r="B97" s="267" t="s">
        <v>393</v>
      </c>
      <c r="C97" s="267" t="s">
        <v>345</v>
      </c>
      <c r="D97" s="267"/>
      <c r="E97" s="278"/>
    </row>
    <row r="98" spans="1:5" s="258" customFormat="1" ht="29.25" customHeight="1">
      <c r="A98" s="259" t="s">
        <v>783</v>
      </c>
      <c r="B98" s="256" t="s">
        <v>430</v>
      </c>
      <c r="C98" s="256" t="s">
        <v>345</v>
      </c>
      <c r="D98" s="256"/>
      <c r="E98" s="257"/>
    </row>
    <row r="99" spans="1:5" s="281" customFormat="1" ht="29.25" customHeight="1">
      <c r="A99" s="261" t="s">
        <v>577</v>
      </c>
      <c r="B99" s="262" t="s">
        <v>346</v>
      </c>
      <c r="C99" s="262" t="s">
        <v>346</v>
      </c>
      <c r="D99" s="262"/>
      <c r="E99" s="264" t="s">
        <v>4439</v>
      </c>
    </row>
    <row r="100" spans="1:5" s="269" customFormat="1" ht="29.25" customHeight="1">
      <c r="A100" s="280" t="s">
        <v>630</v>
      </c>
      <c r="B100" s="267" t="s">
        <v>4440</v>
      </c>
      <c r="C100" s="267" t="s">
        <v>346</v>
      </c>
      <c r="D100" s="268"/>
      <c r="E100" s="278"/>
    </row>
    <row r="101" spans="1:5" s="254" customFormat="1" ht="29.25" customHeight="1">
      <c r="A101" s="279" t="s">
        <v>688</v>
      </c>
      <c r="B101" s="283" t="s">
        <v>390</v>
      </c>
      <c r="C101" s="256" t="s">
        <v>346</v>
      </c>
      <c r="D101" s="256"/>
      <c r="E101" s="257"/>
    </row>
    <row r="102" spans="1:5" s="254" customFormat="1" ht="29.25" customHeight="1">
      <c r="A102" s="266" t="s">
        <v>699</v>
      </c>
      <c r="B102" s="267" t="s">
        <v>431</v>
      </c>
      <c r="C102" s="267" t="s">
        <v>346</v>
      </c>
      <c r="D102" s="267"/>
      <c r="E102" s="257"/>
    </row>
    <row r="103" spans="1:5" s="254" customFormat="1" ht="29.25" customHeight="1">
      <c r="A103" s="261" t="s">
        <v>535</v>
      </c>
      <c r="B103" s="262" t="s">
        <v>347</v>
      </c>
      <c r="C103" s="262" t="s">
        <v>347</v>
      </c>
      <c r="D103" s="262"/>
      <c r="E103" s="264" t="s">
        <v>4441</v>
      </c>
    </row>
    <row r="104" spans="1:5" s="254" customFormat="1" ht="29.25" customHeight="1">
      <c r="A104" s="280" t="s">
        <v>557</v>
      </c>
      <c r="B104" s="267" t="s">
        <v>423</v>
      </c>
      <c r="C104" s="267" t="s">
        <v>347</v>
      </c>
      <c r="D104" s="267"/>
      <c r="E104" s="257"/>
    </row>
    <row r="105" spans="1:5" s="258" customFormat="1" ht="29.25" customHeight="1">
      <c r="A105" s="280" t="s">
        <v>559</v>
      </c>
      <c r="B105" s="267" t="s">
        <v>385</v>
      </c>
      <c r="C105" s="267" t="s">
        <v>347</v>
      </c>
      <c r="D105" s="267"/>
      <c r="E105" s="257"/>
    </row>
    <row r="106" spans="1:5" s="258" customFormat="1" ht="29.25" customHeight="1">
      <c r="A106" s="280" t="s">
        <v>561</v>
      </c>
      <c r="B106" s="267" t="s">
        <v>411</v>
      </c>
      <c r="C106" s="267" t="s">
        <v>347</v>
      </c>
      <c r="D106" s="267"/>
      <c r="E106" s="257"/>
    </row>
    <row r="107" spans="1:5" s="258" customFormat="1" ht="29.25" customHeight="1">
      <c r="A107" s="280" t="s">
        <v>598</v>
      </c>
      <c r="B107" s="267" t="s">
        <v>416</v>
      </c>
      <c r="C107" s="267" t="s">
        <v>347</v>
      </c>
      <c r="D107" s="267"/>
      <c r="E107" s="257"/>
    </row>
    <row r="108" spans="1:5" s="269" customFormat="1" ht="29.25" customHeight="1">
      <c r="A108" s="282" t="s">
        <v>4442</v>
      </c>
      <c r="B108" s="283" t="s">
        <v>4443</v>
      </c>
      <c r="C108" s="267" t="s">
        <v>347</v>
      </c>
      <c r="D108" s="267"/>
      <c r="E108" s="257"/>
    </row>
    <row r="109" spans="1:5" s="269" customFormat="1" ht="29.25" customHeight="1">
      <c r="A109" s="282" t="s">
        <v>4444</v>
      </c>
      <c r="B109" s="283" t="s">
        <v>4445</v>
      </c>
      <c r="C109" s="267" t="s">
        <v>347</v>
      </c>
      <c r="D109" s="267"/>
      <c r="E109" s="257"/>
    </row>
    <row r="110" spans="1:5" s="254" customFormat="1" ht="29.25" customHeight="1">
      <c r="A110" s="266" t="s">
        <v>4446</v>
      </c>
      <c r="B110" s="267" t="s">
        <v>4447</v>
      </c>
      <c r="C110" s="267" t="s">
        <v>347</v>
      </c>
      <c r="D110" s="267"/>
      <c r="E110" s="257"/>
    </row>
    <row r="111" spans="1:5" s="254" customFormat="1" ht="29.25" customHeight="1">
      <c r="A111" s="261" t="s">
        <v>745</v>
      </c>
      <c r="B111" s="262" t="s">
        <v>4448</v>
      </c>
      <c r="C111" s="262" t="s">
        <v>4448</v>
      </c>
      <c r="D111" s="262"/>
      <c r="E111" s="264" t="s">
        <v>4449</v>
      </c>
    </row>
    <row r="112" spans="1:5" s="258" customFormat="1" ht="29.25" customHeight="1">
      <c r="A112" s="261" t="s">
        <v>624</v>
      </c>
      <c r="B112" s="262" t="s">
        <v>349</v>
      </c>
      <c r="C112" s="262" t="s">
        <v>349</v>
      </c>
      <c r="D112" s="262"/>
      <c r="E112" s="264" t="s">
        <v>4450</v>
      </c>
    </row>
    <row r="113" spans="1:5" s="269" customFormat="1" ht="29.25" customHeight="1">
      <c r="A113" s="280" t="s">
        <v>588</v>
      </c>
      <c r="B113" s="267" t="s">
        <v>372</v>
      </c>
      <c r="C113" s="267" t="s">
        <v>349</v>
      </c>
      <c r="D113" s="267"/>
      <c r="E113" s="257"/>
    </row>
    <row r="114" spans="1:5" s="258" customFormat="1" ht="29.25" customHeight="1">
      <c r="A114" s="259" t="s">
        <v>726</v>
      </c>
      <c r="B114" s="256" t="s">
        <v>403</v>
      </c>
      <c r="C114" s="256" t="s">
        <v>349</v>
      </c>
      <c r="D114" s="260"/>
      <c r="E114" s="257"/>
    </row>
    <row r="115" spans="1:5" s="254" customFormat="1" ht="29.25" customHeight="1">
      <c r="A115" s="282" t="s">
        <v>4451</v>
      </c>
      <c r="B115" s="283" t="s">
        <v>4452</v>
      </c>
      <c r="C115" s="267" t="s">
        <v>349</v>
      </c>
      <c r="D115" s="260"/>
      <c r="E115" s="257"/>
    </row>
    <row r="116" spans="1:5" s="254" customFormat="1" ht="29.25" customHeight="1">
      <c r="A116" s="265" t="s">
        <v>708</v>
      </c>
      <c r="B116" s="262" t="s">
        <v>350</v>
      </c>
      <c r="C116" s="262" t="s">
        <v>350</v>
      </c>
      <c r="D116" s="262"/>
      <c r="E116" s="264" t="s">
        <v>4453</v>
      </c>
    </row>
    <row r="117" spans="1:5" s="254" customFormat="1" ht="29.25" customHeight="1">
      <c r="A117" s="265" t="s">
        <v>704</v>
      </c>
      <c r="B117" s="262" t="s">
        <v>351</v>
      </c>
      <c r="C117" s="262" t="s">
        <v>351</v>
      </c>
      <c r="D117" s="262"/>
      <c r="E117" s="264" t="s">
        <v>4454</v>
      </c>
    </row>
    <row r="118" spans="1:5" s="254" customFormat="1" ht="29.25" customHeight="1">
      <c r="A118" s="261" t="s">
        <v>778</v>
      </c>
      <c r="B118" s="262" t="s">
        <v>352</v>
      </c>
      <c r="C118" s="262" t="s">
        <v>352</v>
      </c>
      <c r="D118" s="262"/>
      <c r="E118" s="275" t="s">
        <v>4455</v>
      </c>
    </row>
    <row r="119" spans="1:5" s="269" customFormat="1" ht="29.25" customHeight="1">
      <c r="A119" s="261" t="s">
        <v>605</v>
      </c>
      <c r="B119" s="262" t="s">
        <v>353</v>
      </c>
      <c r="C119" s="262" t="s">
        <v>353</v>
      </c>
      <c r="D119" s="262"/>
      <c r="E119" s="264" t="s">
        <v>4456</v>
      </c>
    </row>
    <row r="120" spans="1:5" s="269" customFormat="1" ht="29.25" customHeight="1">
      <c r="A120" s="259" t="s">
        <v>659</v>
      </c>
      <c r="B120" s="256" t="s">
        <v>384</v>
      </c>
      <c r="C120" s="256" t="s">
        <v>353</v>
      </c>
      <c r="D120" s="256"/>
      <c r="E120" s="257"/>
    </row>
    <row r="121" spans="1:5" s="269" customFormat="1" ht="29.25" customHeight="1">
      <c r="A121" s="279" t="s">
        <v>683</v>
      </c>
      <c r="B121" s="283" t="s">
        <v>369</v>
      </c>
      <c r="C121" s="256" t="s">
        <v>353</v>
      </c>
      <c r="D121" s="256"/>
      <c r="E121" s="257"/>
    </row>
    <row r="122" spans="1:5" s="254" customFormat="1" ht="29.25" customHeight="1">
      <c r="A122" s="259" t="s">
        <v>754</v>
      </c>
      <c r="B122" s="256" t="s">
        <v>404</v>
      </c>
      <c r="C122" s="256" t="s">
        <v>353</v>
      </c>
      <c r="D122" s="256"/>
      <c r="E122" s="257"/>
    </row>
    <row r="123" spans="1:5" s="269" customFormat="1" ht="29.25" customHeight="1">
      <c r="A123" s="261" t="s">
        <v>563</v>
      </c>
      <c r="B123" s="262" t="s">
        <v>354</v>
      </c>
      <c r="C123" s="262" t="s">
        <v>354</v>
      </c>
      <c r="D123" s="262"/>
      <c r="E123" s="264" t="s">
        <v>4457</v>
      </c>
    </row>
    <row r="124" spans="1:5" s="269" customFormat="1" ht="29.25" customHeight="1">
      <c r="A124" s="266" t="s">
        <v>676</v>
      </c>
      <c r="B124" s="267" t="s">
        <v>374</v>
      </c>
      <c r="C124" s="267" t="s">
        <v>354</v>
      </c>
      <c r="D124" s="267"/>
      <c r="E124" s="257"/>
    </row>
    <row r="125" spans="1:5" s="254" customFormat="1" ht="29.25" customHeight="1">
      <c r="A125" s="266" t="s">
        <v>686</v>
      </c>
      <c r="B125" s="267" t="s">
        <v>360</v>
      </c>
      <c r="C125" s="267" t="s">
        <v>354</v>
      </c>
      <c r="D125" s="267"/>
      <c r="E125" s="278"/>
    </row>
    <row r="126" spans="1:5" s="281" customFormat="1" ht="29.25" customHeight="1">
      <c r="A126" s="279" t="s">
        <v>730</v>
      </c>
      <c r="B126" s="283" t="s">
        <v>424</v>
      </c>
      <c r="C126" s="267" t="s">
        <v>354</v>
      </c>
      <c r="D126" s="267"/>
      <c r="E126" s="257"/>
    </row>
    <row r="127" spans="1:5" s="258" customFormat="1" ht="29.25" customHeight="1">
      <c r="A127" s="261" t="s">
        <v>1119</v>
      </c>
      <c r="B127" s="262" t="s">
        <v>355</v>
      </c>
      <c r="C127" s="262" t="s">
        <v>355</v>
      </c>
      <c r="D127" s="262"/>
      <c r="E127" s="264" t="s">
        <v>4458</v>
      </c>
    </row>
    <row r="128" spans="1:5" s="269" customFormat="1" ht="29.25" customHeight="1">
      <c r="A128" s="280" t="s">
        <v>690</v>
      </c>
      <c r="B128" s="267" t="s">
        <v>436</v>
      </c>
      <c r="C128" s="267" t="s">
        <v>355</v>
      </c>
      <c r="D128" s="267"/>
      <c r="E128" s="257"/>
    </row>
    <row r="129" spans="1:5" s="254" customFormat="1" ht="29.25" customHeight="1">
      <c r="A129" s="282" t="s">
        <v>4459</v>
      </c>
      <c r="B129" s="267" t="s">
        <v>4460</v>
      </c>
      <c r="C129" s="267" t="s">
        <v>355</v>
      </c>
      <c r="D129" s="267"/>
      <c r="E129" s="257"/>
    </row>
    <row r="130" spans="1:5" s="254" customFormat="1" ht="29.25" customHeight="1">
      <c r="A130" s="282" t="s">
        <v>4461</v>
      </c>
      <c r="B130" s="267" t="s">
        <v>4462</v>
      </c>
      <c r="C130" s="267" t="s">
        <v>355</v>
      </c>
      <c r="D130" s="267"/>
      <c r="E130" s="257"/>
    </row>
    <row r="131" spans="1:5" s="254" customFormat="1" ht="29.25" customHeight="1">
      <c r="A131" s="282" t="s">
        <v>4463</v>
      </c>
      <c r="B131" s="267" t="s">
        <v>4464</v>
      </c>
      <c r="C131" s="267" t="s">
        <v>355</v>
      </c>
      <c r="D131" s="267"/>
      <c r="E131" s="257"/>
    </row>
    <row r="132" spans="1:5" s="269" customFormat="1" ht="29.25" customHeight="1">
      <c r="A132" s="282" t="s">
        <v>4465</v>
      </c>
      <c r="B132" s="267" t="s">
        <v>4466</v>
      </c>
      <c r="C132" s="267" t="s">
        <v>355</v>
      </c>
      <c r="D132" s="267"/>
      <c r="E132" s="257"/>
    </row>
    <row r="133" spans="1:5" s="258" customFormat="1" ht="29.25" customHeight="1">
      <c r="A133" s="280" t="s">
        <v>4467</v>
      </c>
      <c r="B133" s="267" t="s">
        <v>4468</v>
      </c>
      <c r="C133" s="267" t="s">
        <v>355</v>
      </c>
      <c r="D133" s="267"/>
      <c r="E133" s="257"/>
    </row>
    <row r="134" spans="1:5" s="254" customFormat="1" ht="29.25" customHeight="1">
      <c r="A134" s="280" t="s">
        <v>4469</v>
      </c>
      <c r="B134" s="267" t="s">
        <v>4470</v>
      </c>
      <c r="C134" s="267" t="s">
        <v>355</v>
      </c>
      <c r="D134" s="267"/>
      <c r="E134" s="257"/>
    </row>
    <row r="135" spans="1:5" s="258" customFormat="1" ht="29.25" customHeight="1">
      <c r="A135" s="280" t="s">
        <v>4471</v>
      </c>
      <c r="B135" s="267" t="s">
        <v>4472</v>
      </c>
      <c r="C135" s="267" t="s">
        <v>355</v>
      </c>
      <c r="D135" s="267"/>
      <c r="E135" s="257"/>
    </row>
    <row r="136" spans="1:5" s="254" customFormat="1" ht="29.25" customHeight="1">
      <c r="A136" s="280" t="s">
        <v>4473</v>
      </c>
      <c r="B136" s="267" t="s">
        <v>4474</v>
      </c>
      <c r="C136" s="267" t="s">
        <v>355</v>
      </c>
      <c r="D136" s="267"/>
      <c r="E136" s="257"/>
    </row>
    <row r="137" spans="1:5" s="254" customFormat="1" ht="29.25" customHeight="1">
      <c r="A137" s="280" t="s">
        <v>4475</v>
      </c>
      <c r="B137" s="267" t="s">
        <v>4476</v>
      </c>
      <c r="C137" s="267" t="s">
        <v>355</v>
      </c>
      <c r="D137" s="267"/>
      <c r="E137" s="257"/>
    </row>
    <row r="138" spans="1:5" s="254" customFormat="1" ht="29.25" customHeight="1">
      <c r="A138" s="280" t="s">
        <v>4477</v>
      </c>
      <c r="B138" s="267" t="s">
        <v>4478</v>
      </c>
      <c r="C138" s="267" t="s">
        <v>355</v>
      </c>
      <c r="D138" s="267"/>
      <c r="E138" s="257"/>
    </row>
    <row r="139" spans="1:5" s="254" customFormat="1" ht="29.25" customHeight="1">
      <c r="A139" s="280" t="s">
        <v>4479</v>
      </c>
      <c r="B139" s="267" t="s">
        <v>4480</v>
      </c>
      <c r="C139" s="267" t="s">
        <v>355</v>
      </c>
      <c r="D139" s="267"/>
      <c r="E139" s="257"/>
    </row>
    <row r="140" spans="1:5" s="254" customFormat="1" ht="29.25" customHeight="1">
      <c r="A140" s="280" t="s">
        <v>4481</v>
      </c>
      <c r="B140" s="267" t="s">
        <v>4482</v>
      </c>
      <c r="C140" s="267" t="s">
        <v>355</v>
      </c>
      <c r="D140" s="267"/>
      <c r="E140" s="257"/>
    </row>
    <row r="141" spans="1:5" s="254" customFormat="1" ht="29.25" customHeight="1">
      <c r="A141" s="280" t="s">
        <v>4483</v>
      </c>
      <c r="B141" s="267" t="s">
        <v>4484</v>
      </c>
      <c r="C141" s="267" t="s">
        <v>355</v>
      </c>
      <c r="D141" s="267"/>
      <c r="E141" s="257"/>
    </row>
    <row r="142" spans="1:5" s="254" customFormat="1" ht="29.25" customHeight="1">
      <c r="A142" s="286" t="s">
        <v>4485</v>
      </c>
      <c r="B142" s="287" t="s">
        <v>4486</v>
      </c>
      <c r="C142" s="267" t="s">
        <v>355</v>
      </c>
      <c r="D142" s="287"/>
      <c r="E142" s="288"/>
    </row>
  </sheetData>
  <autoFilter ref="A1:E142" xr:uid="{00000000-0009-0000-0000-000000000000}"/>
  <pageMargins left="0.19930555599999999" right="0.19930555599999999" top="0.25" bottom="0.25" header="0.3" footer="0.3"/>
  <pageSetup paperSize="9" scale="90"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DB028-A897-41F3-A0B1-046182C8936D}">
  <sheetPr codeName="Sheet2">
    <tabColor theme="8"/>
  </sheetPr>
  <dimension ref="A1:B13"/>
  <sheetViews>
    <sheetView workbookViewId="0">
      <selection activeCell="B12" sqref="B12"/>
    </sheetView>
  </sheetViews>
  <sheetFormatPr defaultRowHeight="14.5"/>
  <cols>
    <col min="1" max="2" width="14.453125" customWidth="1"/>
  </cols>
  <sheetData>
    <row r="1" spans="1:2" s="67" customFormat="1" ht="15" thickBot="1">
      <c r="A1" s="1104" t="s">
        <v>223</v>
      </c>
      <c r="B1" s="1105"/>
    </row>
    <row r="2" spans="1:2" ht="15" thickTop="1">
      <c r="A2" s="450" t="s">
        <v>315</v>
      </c>
      <c r="B2" s="447">
        <v>24115</v>
      </c>
    </row>
    <row r="3" spans="1:2">
      <c r="A3" s="451" t="s">
        <v>326</v>
      </c>
      <c r="B3" s="448">
        <v>27000</v>
      </c>
    </row>
    <row r="4" spans="1:2">
      <c r="A4" s="451" t="s">
        <v>453</v>
      </c>
      <c r="B4" s="448">
        <v>30938</v>
      </c>
    </row>
    <row r="5" spans="1:2">
      <c r="A5" s="451" t="s">
        <v>455</v>
      </c>
      <c r="B5" s="448">
        <v>3103</v>
      </c>
    </row>
    <row r="6" spans="1:2">
      <c r="A6" s="451" t="s">
        <v>358</v>
      </c>
      <c r="B6" s="448">
        <v>28768</v>
      </c>
    </row>
    <row r="7" spans="1:2">
      <c r="A7" s="451" t="s">
        <v>458</v>
      </c>
      <c r="B7" s="514">
        <v>172.54</v>
      </c>
    </row>
    <row r="8" spans="1:2">
      <c r="A8" s="451" t="s">
        <v>460</v>
      </c>
      <c r="B8" s="448">
        <v>711</v>
      </c>
    </row>
    <row r="9" spans="1:2">
      <c r="A9" s="451" t="s">
        <v>356</v>
      </c>
      <c r="B9" s="448">
        <v>16581</v>
      </c>
    </row>
    <row r="10" spans="1:2">
      <c r="A10" s="451" t="s">
        <v>357</v>
      </c>
      <c r="B10" s="448">
        <v>18313</v>
      </c>
    </row>
    <row r="11" spans="1:2">
      <c r="A11" s="451" t="s">
        <v>464</v>
      </c>
      <c r="B11" s="448">
        <v>18403</v>
      </c>
    </row>
    <row r="12" spans="1:2" ht="15" thickBot="1">
      <c r="A12" s="452" t="s">
        <v>178</v>
      </c>
      <c r="B12" s="449">
        <v>1</v>
      </c>
    </row>
    <row r="13" spans="1:2" ht="15" thickTop="1"/>
  </sheetData>
  <mergeCells count="1">
    <mergeCell ref="A1:B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cff5a086-de77-47bd-84b5-711c2f67af59" xsi:nil="true"/>
    <lcf76f155ced4ddcb4097134ff3c332f xmlns="cdf75536-95d2-4460-9505-c0feb53d4249">
      <Terms xmlns="http://schemas.microsoft.com/office/infopath/2007/PartnerControls"/>
    </lcf76f155ced4ddcb4097134ff3c332f>
  </documentManagement>
</p:properties>
</file>

<file path=customXml/item3.xml><?xml version="1.0" encoding="utf-8"?>
<datasnipper xmlns="http://datasnipper" workbookId="882f2d65-61e3-4842-965c-4a0480da5fe5" dataSnipperSheetDeleted="false" guid="60848b92-7911-47f0-8176-13d273c4b703" revision="2">
  <settings xmlns="" guid="b0541280-6e3c-4468-a98c-d52967b09593">
    <setting type="boolean" value="True" name="embed-documents" guid="f9f0f188-ad9f-4171-8fa1-c12a932b8aa5"/>
  </settings>
</datasnipper>
</file>

<file path=customXml/item4.xml><?xml version="1.0" encoding="utf-8"?>
<ct:contentTypeSchema xmlns:ct="http://schemas.microsoft.com/office/2006/metadata/contentType" xmlns:ma="http://schemas.microsoft.com/office/2006/metadata/properties/metaAttributes" ct:_="" ma:_="" ma:contentTypeName="Document" ma:contentTypeID="0x010100D0B2B6E42F0CC940A59E51C6219B9E4E" ma:contentTypeVersion="15" ma:contentTypeDescription="Create a new document." ma:contentTypeScope="" ma:versionID="231a107414abda219035ca2a18c9698d">
  <xsd:schema xmlns:xsd="http://www.w3.org/2001/XMLSchema" xmlns:xs="http://www.w3.org/2001/XMLSchema" xmlns:p="http://schemas.microsoft.com/office/2006/metadata/properties" xmlns:ns2="cdf75536-95d2-4460-9505-c0feb53d4249" xmlns:ns3="cff5a086-de77-47bd-84b5-711c2f67af59" targetNamespace="http://schemas.microsoft.com/office/2006/metadata/properties" ma:root="true" ma:fieldsID="3e252f1e269b18c53dd2cfb3539ce25b" ns2:_="" ns3:_="">
    <xsd:import namespace="cdf75536-95d2-4460-9505-c0feb53d4249"/>
    <xsd:import namespace="cff5a086-de77-47bd-84b5-711c2f67af59"/>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3:SharedWithUsers" minOccurs="0"/>
                <xsd:element ref="ns3:SharedWithDetails"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f75536-95d2-4460-9505-c0feb53d42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33ef62f9-2e07-484b-bd79-00aec90129fe"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Location" ma:index="18" nillable="true" ma:displayName="Location" ma:indexed="true" ma:internalName="MediaServiceLocatio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ff5a086-de77-47bd-84b5-711c2f67af59"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816f9d0c-b044-44d6-a91a-2995b2f1b9a7}" ma:internalName="TaxCatchAll" ma:showField="CatchAllData" ma:web="cff5a086-de77-47bd-84b5-711c2f67af59">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DFE10C2-4BC8-4BFE-BE8B-5A53A6356A29}">
  <ds:schemaRefs>
    <ds:schemaRef ds:uri="http://schemas.microsoft.com/sharepoint/v3/contenttype/forms"/>
  </ds:schemaRefs>
</ds:datastoreItem>
</file>

<file path=customXml/itemProps2.xml><?xml version="1.0" encoding="utf-8"?>
<ds:datastoreItem xmlns:ds="http://schemas.openxmlformats.org/officeDocument/2006/customXml" ds:itemID="{96960640-D768-47B2-A3D2-E7BD5697B838}">
  <ds:schemaRefs>
    <ds:schemaRef ds:uri="http://schemas.microsoft.com/office/2006/metadata/properties"/>
    <ds:schemaRef ds:uri="http://schemas.microsoft.com/office/infopath/2007/PartnerControls"/>
    <ds:schemaRef ds:uri="cff5a086-de77-47bd-84b5-711c2f67af59"/>
    <ds:schemaRef ds:uri="cdf75536-95d2-4460-9505-c0feb53d4249"/>
  </ds:schemaRefs>
</ds:datastoreItem>
</file>

<file path=customXml/itemProps3.xml><?xml version="1.0" encoding="utf-8"?>
<ds:datastoreItem xmlns:ds="http://schemas.openxmlformats.org/officeDocument/2006/customXml" ds:itemID="{30B4A976-8AFD-4326-9D8F-FC523DA85B2B}">
  <ds:schemaRefs>
    <ds:schemaRef ds:uri="http://datasnipper"/>
    <ds:schemaRef ds:uri=""/>
  </ds:schemaRefs>
</ds:datastoreItem>
</file>

<file path=customXml/itemProps4.xml><?xml version="1.0" encoding="utf-8"?>
<ds:datastoreItem xmlns:ds="http://schemas.openxmlformats.org/officeDocument/2006/customXml" ds:itemID="{2A6AD311-1F72-4CF6-BD12-057258BAA92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f75536-95d2-4460-9505-c0feb53d4249"/>
    <ds:schemaRef ds:uri="cff5a086-de77-47bd-84b5-711c2f67af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2</vt:i4>
      </vt:variant>
    </vt:vector>
  </HeadingPairs>
  <TitlesOfParts>
    <vt:vector size="34" baseType="lpstr">
      <vt:lpstr>IPE</vt:lpstr>
      <vt:lpstr>C100</vt:lpstr>
      <vt:lpstr>N2FS</vt:lpstr>
      <vt:lpstr>C101 - Leadsheet</vt:lpstr>
      <vt:lpstr>C201</vt:lpstr>
      <vt:lpstr>C301</vt:lpstr>
      <vt:lpstr>C301.01</vt:lpstr>
      <vt:lpstr>C301.01 per client</vt:lpstr>
      <vt:lpstr>C301.02</vt:lpstr>
      <vt:lpstr>C401</vt:lpstr>
      <vt:lpstr>C401.01</vt:lpstr>
      <vt:lpstr>C401 - EY Smart Sampling</vt:lpstr>
      <vt:lpstr>C401.1 per client</vt:lpstr>
      <vt:lpstr>C501</vt:lpstr>
      <vt:lpstr>C501.01</vt:lpstr>
      <vt:lpstr>TGCKH</vt:lpstr>
      <vt:lpstr>TGKKH</vt:lpstr>
      <vt:lpstr>C601.01</vt:lpstr>
      <vt:lpstr>SUMMARY</vt:lpstr>
      <vt:lpstr>C601.02</vt:lpstr>
      <vt:lpstr>TK 4</vt:lpstr>
      <vt:lpstr>C701 - ARP</vt:lpstr>
      <vt:lpstr>C701- Recalculate</vt:lpstr>
      <vt:lpstr>C601.01 - TOD Testing</vt:lpstr>
      <vt:lpstr>Confirmation Bank</vt:lpstr>
      <vt:lpstr>Cut-off test</vt:lpstr>
      <vt:lpstr>GL 701 - 10D, 2024</vt:lpstr>
      <vt:lpstr>GL7010</vt:lpstr>
      <vt:lpstr>TBM by account balance</vt:lpstr>
      <vt:lpstr>TBM by account movement</vt:lpstr>
      <vt:lpstr>MA DVKD</vt:lpstr>
      <vt:lpstr>Fx rate</vt:lpstr>
      <vt:lpstr>'GL7010'!Criteria</vt:lpstr>
      <vt:lpstr>'MA DVKD'!Print_Titles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Khanh Minh Huynh</dc:creator>
  <cp:keywords/>
  <dc:description/>
  <cp:lastModifiedBy>Hai Quang Le</cp:lastModifiedBy>
  <cp:revision/>
  <dcterms:created xsi:type="dcterms:W3CDTF">2020-05-13T03:02:49Z</dcterms:created>
  <dcterms:modified xsi:type="dcterms:W3CDTF">2024-06-28T07:56:20Z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0x010100D0B2B6E42F0CC940A59E51C6219B9E4E</vt:lpwstr>
  </property>
  <property fmtid="{D5CDD505-2E9C-101B-9397-08002B2CF9AE}" pid="3" name="MediaServiceImageTags">
    <vt:lpwstr/>
  </property>
</Properties>
</file>